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QSI-VAULT\FldrRedr$\rwisniewski\My Documents\My Documents\Special Projects\Derating Software Tool\ECSS-Q-ST-30-11C_Rev 1\"/>
    </mc:Choice>
  </mc:AlternateContent>
  <workbookProtection workbookAlgorithmName="SHA-512" workbookHashValue="slQFi19rpppHkWywKwzkOeWL+FOcylkrgri7mf6gTlUltRAQcRsYeylw5mPwMBfT3M3UenVWt5Yy5cTGlfF/4A==" workbookSaltValue="JOy0I1+VhgdLKPyjdOCf0A==" workbookSpinCount="100000" lockStructure="1"/>
  <bookViews>
    <workbookView xWindow="8535" yWindow="45" windowWidth="4275" windowHeight="9000"/>
  </bookViews>
  <sheets>
    <sheet name="Instructions" sheetId="4" r:id="rId1"/>
    <sheet name="GlobalParameters" sheetId="5" r:id="rId2"/>
    <sheet name="Capacitors" sheetId="1" r:id="rId3"/>
    <sheet name="Resistors &amp; Thermistors" sheetId="7" r:id="rId4"/>
    <sheet name="Diodes" sheetId="10" r:id="rId5"/>
    <sheet name="Transistors - Bipolar" sheetId="15" r:id="rId6"/>
    <sheet name="Transistors - FET" sheetId="40" r:id="rId7"/>
    <sheet name="Microcircuits" sheetId="17" r:id="rId8"/>
    <sheet name="Optoelectronics" sheetId="18" r:id="rId9"/>
    <sheet name="Magnetics" sheetId="21" r:id="rId10"/>
    <sheet name="Connectors" sheetId="26" r:id="rId11"/>
    <sheet name="Relays &amp; Switches" sheetId="24" r:id="rId12"/>
    <sheet name="Feedthrough Filters" sheetId="31" r:id="rId13"/>
    <sheet name="Fuses - Cermet" sheetId="35" r:id="rId14"/>
    <sheet name="Thyristors" sheetId="11" state="hidden" r:id="rId15"/>
    <sheet name="Diodes - GaAs" sheetId="14" state="hidden" r:id="rId16"/>
    <sheet name="Relays" sheetId="22" state="hidden" r:id="rId17"/>
    <sheet name="RF Passive" sheetId="28" r:id="rId18"/>
    <sheet name="Wires and Cables" sheetId="45" r:id="rId19"/>
    <sheet name="Piezo-Electric" sheetId="46" r:id="rId20"/>
    <sheet name="Fiber Optic Components" sheetId="42" r:id="rId21"/>
    <sheet name="MCMs &amp; Hybrids" sheetId="30" r:id="rId22"/>
    <sheet name="Cap_Req" sheetId="2" state="hidden" r:id="rId23"/>
    <sheet name="Res_Req" sheetId="8" state="hidden" r:id="rId24"/>
    <sheet name="Filter_Req" sheetId="32" state="hidden" r:id="rId25"/>
    <sheet name="Fuse_Req" sheetId="36" state="hidden" r:id="rId26"/>
    <sheet name="SiSem_Req" sheetId="3" state="hidden" r:id="rId27"/>
    <sheet name="GaAsSem_Req" sheetId="13" state="hidden" r:id="rId28"/>
    <sheet name="IC_Req" sheetId="16" state="hidden" r:id="rId29"/>
    <sheet name="Opto_Req" sheetId="19" state="hidden" r:id="rId30"/>
    <sheet name="Trans_Req" sheetId="37" state="hidden" r:id="rId31"/>
    <sheet name="FET_Req" sheetId="41" state="hidden" r:id="rId32"/>
    <sheet name="Mag_Req" sheetId="20" state="hidden" r:id="rId33"/>
    <sheet name="Conn_Req" sheetId="27" state="hidden" r:id="rId34"/>
    <sheet name="Relay_Req" sheetId="23" state="hidden" r:id="rId35"/>
    <sheet name="Sw_Req" sheetId="25" state="hidden" r:id="rId36"/>
    <sheet name="RF_Req" sheetId="29" state="hidden" r:id="rId37"/>
    <sheet name="Piezo_Req" sheetId="47" state="hidden" r:id="rId38"/>
    <sheet name="Fiber_Req" sheetId="43" state="hidden" r:id="rId39"/>
    <sheet name="Wire_Req" sheetId="44" state="hidden" r:id="rId40"/>
    <sheet name="Sheet5" sheetId="9" r:id="rId41"/>
  </sheets>
  <definedNames>
    <definedName name="Z_4CABEBB2_3D6E_46FB_AC6A_A00E1A983E3A_.wvu.PrintArea" localSheetId="1" hidden="1">GlobalParameters!$B$2:$M$30</definedName>
    <definedName name="Z_D6A45DF2_A641_49FF_AC25_389C43B60D7D_.wvu.PrintArea" localSheetId="1" hidden="1">GlobalParameters!$B$2:$M$30</definedName>
  </definedNames>
  <calcPr calcId="152511"/>
</workbook>
</file>

<file path=xl/calcChain.xml><?xml version="1.0" encoding="utf-8"?>
<calcChain xmlns="http://schemas.openxmlformats.org/spreadsheetml/2006/main">
  <c r="AE17" i="1" l="1"/>
  <c r="V20" i="45" l="1"/>
  <c r="S20" i="45" s="1"/>
  <c r="V21" i="45"/>
  <c r="S21" i="45" s="1"/>
  <c r="V22" i="45"/>
  <c r="S22" i="45" s="1"/>
  <c r="V23" i="45"/>
  <c r="S23" i="45" s="1"/>
  <c r="V24" i="45"/>
  <c r="S24" i="45" s="1"/>
  <c r="V25" i="45"/>
  <c r="S25" i="45" s="1"/>
  <c r="V26" i="45"/>
  <c r="S26" i="45" s="1"/>
  <c r="V27" i="45"/>
  <c r="S27" i="45" s="1"/>
  <c r="V28" i="45"/>
  <c r="S28" i="45" s="1"/>
  <c r="V29" i="45"/>
  <c r="S29" i="45" s="1"/>
  <c r="V30" i="45"/>
  <c r="S30" i="45" s="1"/>
  <c r="V31" i="45"/>
  <c r="S31" i="45" s="1"/>
  <c r="V32" i="45"/>
  <c r="S32" i="45" s="1"/>
  <c r="V33" i="45"/>
  <c r="S33" i="45" s="1"/>
  <c r="V34" i="45"/>
  <c r="S34" i="45" s="1"/>
  <c r="V35" i="45"/>
  <c r="S35" i="45" s="1"/>
  <c r="V36" i="45"/>
  <c r="S36" i="45" s="1"/>
  <c r="V37" i="45"/>
  <c r="S37" i="45" s="1"/>
  <c r="V38" i="45"/>
  <c r="S38" i="45" s="1"/>
  <c r="V39" i="45"/>
  <c r="S39" i="45" s="1"/>
  <c r="V40" i="45"/>
  <c r="S40" i="45" s="1"/>
  <c r="V41" i="45"/>
  <c r="S41" i="45" s="1"/>
  <c r="V42" i="45"/>
  <c r="S42" i="45" s="1"/>
  <c r="V43" i="45"/>
  <c r="S43" i="45" s="1"/>
  <c r="V44" i="45"/>
  <c r="S44" i="45" s="1"/>
  <c r="V45" i="45"/>
  <c r="S45" i="45" s="1"/>
  <c r="V46" i="45"/>
  <c r="S46" i="45" s="1"/>
  <c r="V47" i="45"/>
  <c r="S47" i="45" s="1"/>
  <c r="V48" i="45"/>
  <c r="S48" i="45" s="1"/>
  <c r="V49" i="45"/>
  <c r="S49" i="45" s="1"/>
  <c r="V50" i="45"/>
  <c r="S50" i="45" s="1"/>
  <c r="V51" i="45"/>
  <c r="S51" i="45" s="1"/>
  <c r="V52" i="45"/>
  <c r="S52" i="45" s="1"/>
  <c r="V53" i="45"/>
  <c r="S53" i="45" s="1"/>
  <c r="V54" i="45"/>
  <c r="S54" i="45" s="1"/>
  <c r="V55" i="45"/>
  <c r="S55" i="45" s="1"/>
  <c r="V56" i="45"/>
  <c r="S56" i="45" s="1"/>
  <c r="V57" i="45"/>
  <c r="S57" i="45" s="1"/>
  <c r="V58" i="45"/>
  <c r="S58" i="45" s="1"/>
  <c r="V59" i="45"/>
  <c r="S59" i="45" s="1"/>
  <c r="V60" i="45"/>
  <c r="S60" i="45" s="1"/>
  <c r="V61" i="45"/>
  <c r="S61" i="45" s="1"/>
  <c r="V62" i="45"/>
  <c r="S62" i="45" s="1"/>
  <c r="V63" i="45"/>
  <c r="S63" i="45" s="1"/>
  <c r="V64" i="45"/>
  <c r="S64" i="45" s="1"/>
  <c r="V65" i="45"/>
  <c r="S65" i="45" s="1"/>
  <c r="V66" i="45"/>
  <c r="S66" i="45" s="1"/>
  <c r="V67" i="45"/>
  <c r="S67" i="45" s="1"/>
  <c r="V68" i="45"/>
  <c r="S68" i="45" s="1"/>
  <c r="V69" i="45"/>
  <c r="S69" i="45" s="1"/>
  <c r="V70" i="45"/>
  <c r="S70" i="45" s="1"/>
  <c r="V71" i="45"/>
  <c r="S71" i="45" s="1"/>
  <c r="V72" i="45"/>
  <c r="S72" i="45" s="1"/>
  <c r="V73" i="45"/>
  <c r="S73" i="45" s="1"/>
  <c r="V74" i="45"/>
  <c r="S74" i="45" s="1"/>
  <c r="V75" i="45"/>
  <c r="S75" i="45" s="1"/>
  <c r="V76" i="45"/>
  <c r="S76" i="45" s="1"/>
  <c r="V77" i="45"/>
  <c r="S77" i="45" s="1"/>
  <c r="V78" i="45"/>
  <c r="S78" i="45" s="1"/>
  <c r="V79" i="45"/>
  <c r="S79" i="45" s="1"/>
  <c r="V80" i="45"/>
  <c r="S80" i="45" s="1"/>
  <c r="V81" i="45"/>
  <c r="S81" i="45" s="1"/>
  <c r="V82" i="45"/>
  <c r="S82" i="45" s="1"/>
  <c r="V83" i="45"/>
  <c r="S83" i="45" s="1"/>
  <c r="V84" i="45"/>
  <c r="S84" i="45" s="1"/>
  <c r="V85" i="45"/>
  <c r="S85" i="45" s="1"/>
  <c r="V86" i="45"/>
  <c r="S86" i="45" s="1"/>
  <c r="V87" i="45"/>
  <c r="S87" i="45" s="1"/>
  <c r="V88" i="45"/>
  <c r="S88" i="45" s="1"/>
  <c r="V89" i="45"/>
  <c r="S89" i="45" s="1"/>
  <c r="V90" i="45"/>
  <c r="S90" i="45" s="1"/>
  <c r="V91" i="45"/>
  <c r="S91" i="45" s="1"/>
  <c r="V92" i="45"/>
  <c r="S92" i="45" s="1"/>
  <c r="V93" i="45"/>
  <c r="S93" i="45" s="1"/>
  <c r="V94" i="45"/>
  <c r="S94" i="45" s="1"/>
  <c r="V95" i="45"/>
  <c r="S95" i="45" s="1"/>
  <c r="V96" i="45"/>
  <c r="S96" i="45" s="1"/>
  <c r="V97" i="45"/>
  <c r="S97" i="45" s="1"/>
  <c r="V98" i="45"/>
  <c r="S98" i="45" s="1"/>
  <c r="V99" i="45"/>
  <c r="S99" i="45" s="1"/>
  <c r="V100" i="45"/>
  <c r="S100" i="45" s="1"/>
  <c r="V101" i="45"/>
  <c r="S101" i="45" s="1"/>
  <c r="V102" i="45"/>
  <c r="S102" i="45" s="1"/>
  <c r="V103" i="45"/>
  <c r="S103" i="45" s="1"/>
  <c r="V104" i="45"/>
  <c r="S104" i="45" s="1"/>
  <c r="V105" i="45"/>
  <c r="S105" i="45" s="1"/>
  <c r="V106" i="45"/>
  <c r="S106" i="45" s="1"/>
  <c r="V107" i="45"/>
  <c r="S107" i="45" s="1"/>
  <c r="V108" i="45"/>
  <c r="S108" i="45" s="1"/>
  <c r="V109" i="45"/>
  <c r="S109" i="45" s="1"/>
  <c r="V110" i="45"/>
  <c r="S110" i="45" s="1"/>
  <c r="V111" i="45"/>
  <c r="S111" i="45" s="1"/>
  <c r="V112" i="45"/>
  <c r="S112" i="45" s="1"/>
  <c r="V113" i="45"/>
  <c r="S113" i="45" s="1"/>
  <c r="V114" i="45"/>
  <c r="S114" i="45" s="1"/>
  <c r="V115" i="45"/>
  <c r="S115" i="45" s="1"/>
  <c r="V116" i="45"/>
  <c r="S116" i="45" s="1"/>
  <c r="V117" i="45"/>
  <c r="S117" i="45" s="1"/>
  <c r="V118" i="45"/>
  <c r="S118" i="45" s="1"/>
  <c r="V119" i="45"/>
  <c r="S119" i="45" s="1"/>
  <c r="V120" i="45"/>
  <c r="S120" i="45" s="1"/>
  <c r="V121" i="45"/>
  <c r="S121" i="45" s="1"/>
  <c r="V122" i="45"/>
  <c r="S122" i="45" s="1"/>
  <c r="V123" i="45"/>
  <c r="S123" i="45" s="1"/>
  <c r="V124" i="45"/>
  <c r="S124" i="45" s="1"/>
  <c r="V125" i="45"/>
  <c r="S125" i="45" s="1"/>
  <c r="V126" i="45"/>
  <c r="S126" i="45" s="1"/>
  <c r="V127" i="45"/>
  <c r="S127" i="45" s="1"/>
  <c r="V128" i="45"/>
  <c r="S128" i="45" s="1"/>
  <c r="V129" i="45"/>
  <c r="S129" i="45" s="1"/>
  <c r="V130" i="45"/>
  <c r="S130" i="45" s="1"/>
  <c r="V131" i="45"/>
  <c r="S131" i="45" s="1"/>
  <c r="V132" i="45"/>
  <c r="S132" i="45" s="1"/>
  <c r="V133" i="45"/>
  <c r="S133" i="45" s="1"/>
  <c r="V134" i="45"/>
  <c r="S134" i="45" s="1"/>
  <c r="V135" i="45"/>
  <c r="S135" i="45" s="1"/>
  <c r="V136" i="45"/>
  <c r="S136" i="45" s="1"/>
  <c r="V137" i="45"/>
  <c r="S137" i="45" s="1"/>
  <c r="V138" i="45"/>
  <c r="S138" i="45" s="1"/>
  <c r="V139" i="45"/>
  <c r="S139" i="45" s="1"/>
  <c r="V140" i="45"/>
  <c r="S140" i="45" s="1"/>
  <c r="V141" i="45"/>
  <c r="S141" i="45" s="1"/>
  <c r="V142" i="45"/>
  <c r="S142" i="45" s="1"/>
  <c r="V143" i="45"/>
  <c r="S143" i="45" s="1"/>
  <c r="V144" i="45"/>
  <c r="S144" i="45" s="1"/>
  <c r="V145" i="45"/>
  <c r="S145" i="45" s="1"/>
  <c r="V146" i="45"/>
  <c r="S146" i="45" s="1"/>
  <c r="V147" i="45"/>
  <c r="S147" i="45" s="1"/>
  <c r="V148" i="45"/>
  <c r="S148" i="45" s="1"/>
  <c r="V149" i="45"/>
  <c r="S149" i="45" s="1"/>
  <c r="V150" i="45"/>
  <c r="S150" i="45" s="1"/>
  <c r="V151" i="45"/>
  <c r="S151" i="45" s="1"/>
  <c r="V152" i="45"/>
  <c r="S152" i="45" s="1"/>
  <c r="V153" i="45"/>
  <c r="S153" i="45" s="1"/>
  <c r="V154" i="45"/>
  <c r="S154" i="45" s="1"/>
  <c r="V155" i="45"/>
  <c r="S155" i="45" s="1"/>
  <c r="V156" i="45"/>
  <c r="S156" i="45" s="1"/>
  <c r="V157" i="45"/>
  <c r="S157" i="45" s="1"/>
  <c r="V158" i="45"/>
  <c r="S158" i="45" s="1"/>
  <c r="V159" i="45"/>
  <c r="S159" i="45" s="1"/>
  <c r="V160" i="45"/>
  <c r="S160" i="45" s="1"/>
  <c r="V161" i="45"/>
  <c r="S161" i="45" s="1"/>
  <c r="V162" i="45"/>
  <c r="S162" i="45" s="1"/>
  <c r="V163" i="45"/>
  <c r="S163" i="45" s="1"/>
  <c r="V164" i="45"/>
  <c r="S164" i="45" s="1"/>
  <c r="V165" i="45"/>
  <c r="S165" i="45" s="1"/>
  <c r="V166" i="45"/>
  <c r="S166" i="45" s="1"/>
  <c r="V167" i="45"/>
  <c r="S167" i="45" s="1"/>
  <c r="V168" i="45"/>
  <c r="S168" i="45" s="1"/>
  <c r="V169" i="45"/>
  <c r="S169" i="45" s="1"/>
  <c r="V170" i="45"/>
  <c r="S170" i="45" s="1"/>
  <c r="V171" i="45"/>
  <c r="S171" i="45" s="1"/>
  <c r="V172" i="45"/>
  <c r="S172" i="45" s="1"/>
  <c r="V173" i="45"/>
  <c r="S173" i="45" s="1"/>
  <c r="V174" i="45"/>
  <c r="S174" i="45" s="1"/>
  <c r="V175" i="45"/>
  <c r="S175" i="45" s="1"/>
  <c r="V176" i="45"/>
  <c r="S176" i="45" s="1"/>
  <c r="V177" i="45"/>
  <c r="S177" i="45" s="1"/>
  <c r="V178" i="45"/>
  <c r="S178" i="45" s="1"/>
  <c r="V179" i="45"/>
  <c r="S179" i="45" s="1"/>
  <c r="V180" i="45"/>
  <c r="S180" i="45" s="1"/>
  <c r="V181" i="45"/>
  <c r="S181" i="45" s="1"/>
  <c r="V182" i="45"/>
  <c r="S182" i="45" s="1"/>
  <c r="V183" i="45"/>
  <c r="S183" i="45" s="1"/>
  <c r="V184" i="45"/>
  <c r="S184" i="45" s="1"/>
  <c r="V185" i="45"/>
  <c r="S185" i="45" s="1"/>
  <c r="V186" i="45"/>
  <c r="S186" i="45" s="1"/>
  <c r="V187" i="45"/>
  <c r="S187" i="45" s="1"/>
  <c r="V188" i="45"/>
  <c r="S188" i="45" s="1"/>
  <c r="V189" i="45"/>
  <c r="S189" i="45" s="1"/>
  <c r="V190" i="45"/>
  <c r="S190" i="45" s="1"/>
  <c r="V191" i="45"/>
  <c r="S191" i="45" s="1"/>
  <c r="V192" i="45"/>
  <c r="S192" i="45" s="1"/>
  <c r="V193" i="45"/>
  <c r="S193" i="45" s="1"/>
  <c r="V194" i="45"/>
  <c r="S194" i="45" s="1"/>
  <c r="V195" i="45"/>
  <c r="S195" i="45" s="1"/>
  <c r="V196" i="45"/>
  <c r="S196" i="45" s="1"/>
  <c r="V197" i="45"/>
  <c r="S197" i="45" s="1"/>
  <c r="V198" i="45"/>
  <c r="S198" i="45" s="1"/>
  <c r="V199" i="45"/>
  <c r="S199" i="45" s="1"/>
  <c r="V200" i="45"/>
  <c r="S200" i="45" s="1"/>
  <c r="V201" i="45"/>
  <c r="S201" i="45" s="1"/>
  <c r="V202" i="45"/>
  <c r="S202" i="45" s="1"/>
  <c r="V203" i="45"/>
  <c r="S203" i="45" s="1"/>
  <c r="V204" i="45"/>
  <c r="S204" i="45" s="1"/>
  <c r="V205" i="45"/>
  <c r="S205" i="45" s="1"/>
  <c r="V206" i="45"/>
  <c r="S206" i="45" s="1"/>
  <c r="V207" i="45"/>
  <c r="S207" i="45" s="1"/>
  <c r="V208" i="45"/>
  <c r="S208" i="45" s="1"/>
  <c r="V209" i="45"/>
  <c r="S209" i="45" s="1"/>
  <c r="V210" i="45"/>
  <c r="S210" i="45" s="1"/>
  <c r="V211" i="45"/>
  <c r="S211" i="45" s="1"/>
  <c r="V212" i="45"/>
  <c r="S212" i="45" s="1"/>
  <c r="V213" i="45"/>
  <c r="S213" i="45" s="1"/>
  <c r="V214" i="45"/>
  <c r="S214" i="45" s="1"/>
  <c r="V215" i="45"/>
  <c r="S215" i="45" s="1"/>
  <c r="V216" i="45"/>
  <c r="S216" i="45" s="1"/>
  <c r="V217" i="45"/>
  <c r="S217" i="45" s="1"/>
  <c r="V218" i="45"/>
  <c r="S218" i="45" s="1"/>
  <c r="V219" i="45"/>
  <c r="S219" i="45" s="1"/>
  <c r="V220" i="45"/>
  <c r="S220" i="45" s="1"/>
  <c r="V221" i="45"/>
  <c r="S221" i="45" s="1"/>
  <c r="V222" i="45"/>
  <c r="S222" i="45" s="1"/>
  <c r="V223" i="45"/>
  <c r="S223" i="45" s="1"/>
  <c r="V224" i="45"/>
  <c r="S224" i="45" s="1"/>
  <c r="V225" i="45"/>
  <c r="S225" i="45" s="1"/>
  <c r="V226" i="45"/>
  <c r="S226" i="45" s="1"/>
  <c r="V227" i="45"/>
  <c r="S227" i="45" s="1"/>
  <c r="V228" i="45"/>
  <c r="S228" i="45" s="1"/>
  <c r="V229" i="45"/>
  <c r="S229" i="45" s="1"/>
  <c r="V230" i="45"/>
  <c r="S230" i="45" s="1"/>
  <c r="V231" i="45"/>
  <c r="S231" i="45" s="1"/>
  <c r="V232" i="45"/>
  <c r="S232" i="45" s="1"/>
  <c r="V233" i="45"/>
  <c r="S233" i="45" s="1"/>
  <c r="V234" i="45"/>
  <c r="S234" i="45" s="1"/>
  <c r="V235" i="45"/>
  <c r="S235" i="45" s="1"/>
  <c r="V236" i="45"/>
  <c r="S236" i="45" s="1"/>
  <c r="V237" i="45"/>
  <c r="S237" i="45" s="1"/>
  <c r="V238" i="45"/>
  <c r="S238" i="45" s="1"/>
  <c r="V239" i="45"/>
  <c r="S239" i="45" s="1"/>
  <c r="V240" i="45"/>
  <c r="S240" i="45" s="1"/>
  <c r="V241" i="45"/>
  <c r="S241" i="45" s="1"/>
  <c r="V242" i="45"/>
  <c r="S242" i="45" s="1"/>
  <c r="V243" i="45"/>
  <c r="S243" i="45" s="1"/>
  <c r="V244" i="45"/>
  <c r="S244" i="45" s="1"/>
  <c r="V245" i="45"/>
  <c r="S245" i="45" s="1"/>
  <c r="V246" i="45"/>
  <c r="S246" i="45" s="1"/>
  <c r="V247" i="45"/>
  <c r="S247" i="45" s="1"/>
  <c r="V248" i="45"/>
  <c r="S248" i="45" s="1"/>
  <c r="V249" i="45"/>
  <c r="S249" i="45" s="1"/>
  <c r="V250" i="45"/>
  <c r="S250" i="45" s="1"/>
  <c r="V251" i="45"/>
  <c r="S251" i="45" s="1"/>
  <c r="V252" i="45"/>
  <c r="S252" i="45" s="1"/>
  <c r="V253" i="45"/>
  <c r="S253" i="45" s="1"/>
  <c r="V254" i="45"/>
  <c r="S254" i="45" s="1"/>
  <c r="V255" i="45"/>
  <c r="S255" i="45" s="1"/>
  <c r="V256" i="45"/>
  <c r="S256" i="45" s="1"/>
  <c r="V257" i="45"/>
  <c r="S257" i="45" s="1"/>
  <c r="V258" i="45"/>
  <c r="S258" i="45" s="1"/>
  <c r="V259" i="45"/>
  <c r="S259" i="45" s="1"/>
  <c r="V260" i="45"/>
  <c r="S260" i="45" s="1"/>
  <c r="V261" i="45"/>
  <c r="S261" i="45" s="1"/>
  <c r="V262" i="45"/>
  <c r="S262" i="45" s="1"/>
  <c r="V263" i="45"/>
  <c r="S263" i="45" s="1"/>
  <c r="V264" i="45"/>
  <c r="S264" i="45" s="1"/>
  <c r="V265" i="45"/>
  <c r="S265" i="45" s="1"/>
  <c r="V266" i="45"/>
  <c r="S266" i="45" s="1"/>
  <c r="V267" i="45"/>
  <c r="S267" i="45" s="1"/>
  <c r="V268" i="45"/>
  <c r="S268" i="45" s="1"/>
  <c r="V269" i="45"/>
  <c r="S269" i="45" s="1"/>
  <c r="V270" i="45"/>
  <c r="S270" i="45" s="1"/>
  <c r="V271" i="45"/>
  <c r="S271" i="45" s="1"/>
  <c r="V272" i="45"/>
  <c r="S272" i="45" s="1"/>
  <c r="V273" i="45"/>
  <c r="S273" i="45" s="1"/>
  <c r="V274" i="45"/>
  <c r="S274" i="45" s="1"/>
  <c r="V275" i="45"/>
  <c r="S275" i="45" s="1"/>
  <c r="V276" i="45"/>
  <c r="S276" i="45" s="1"/>
  <c r="V277" i="45"/>
  <c r="S277" i="45" s="1"/>
  <c r="V278" i="45"/>
  <c r="S278" i="45" s="1"/>
  <c r="V279" i="45"/>
  <c r="S279" i="45" s="1"/>
  <c r="V280" i="45"/>
  <c r="S280" i="45" s="1"/>
  <c r="V281" i="45"/>
  <c r="S281" i="45" s="1"/>
  <c r="V282" i="45"/>
  <c r="S282" i="45" s="1"/>
  <c r="V283" i="45"/>
  <c r="S283" i="45" s="1"/>
  <c r="V284" i="45"/>
  <c r="S284" i="45" s="1"/>
  <c r="V285" i="45"/>
  <c r="S285" i="45" s="1"/>
  <c r="V286" i="45"/>
  <c r="S286" i="45" s="1"/>
  <c r="V287" i="45"/>
  <c r="S287" i="45" s="1"/>
  <c r="V288" i="45"/>
  <c r="S288" i="45" s="1"/>
  <c r="V289" i="45"/>
  <c r="S289" i="45" s="1"/>
  <c r="V290" i="45"/>
  <c r="S290" i="45" s="1"/>
  <c r="V291" i="45"/>
  <c r="S291" i="45" s="1"/>
  <c r="V292" i="45"/>
  <c r="S292" i="45" s="1"/>
  <c r="V293" i="45"/>
  <c r="S293" i="45" s="1"/>
  <c r="V294" i="45"/>
  <c r="S294" i="45" s="1"/>
  <c r="V295" i="45"/>
  <c r="S295" i="45" s="1"/>
  <c r="V296" i="45"/>
  <c r="S296" i="45" s="1"/>
  <c r="V297" i="45"/>
  <c r="S297" i="45" s="1"/>
  <c r="V298" i="45"/>
  <c r="S298" i="45" s="1"/>
  <c r="V299" i="45"/>
  <c r="S299" i="45" s="1"/>
  <c r="V300" i="45"/>
  <c r="S300" i="45" s="1"/>
  <c r="V301" i="45"/>
  <c r="S301" i="45" s="1"/>
  <c r="V302" i="45"/>
  <c r="S302" i="45" s="1"/>
  <c r="V303" i="45"/>
  <c r="S303" i="45" s="1"/>
  <c r="V304" i="45"/>
  <c r="S304" i="45" s="1"/>
  <c r="V305" i="45"/>
  <c r="S305" i="45" s="1"/>
  <c r="V306" i="45"/>
  <c r="S306" i="45" s="1"/>
  <c r="V307" i="45"/>
  <c r="S307" i="45" s="1"/>
  <c r="V308" i="45"/>
  <c r="S308" i="45" s="1"/>
  <c r="V309" i="45"/>
  <c r="S309" i="45" s="1"/>
  <c r="V310" i="45"/>
  <c r="S310" i="45" s="1"/>
  <c r="V311" i="45"/>
  <c r="S311" i="45" s="1"/>
  <c r="V312" i="45"/>
  <c r="S312" i="45" s="1"/>
  <c r="V313" i="45"/>
  <c r="S313" i="45" s="1"/>
  <c r="V314" i="45"/>
  <c r="S314" i="45" s="1"/>
  <c r="V315" i="45"/>
  <c r="S315" i="45" s="1"/>
  <c r="Q20" i="45"/>
  <c r="Q21" i="45"/>
  <c r="Q22" i="45"/>
  <c r="Q23" i="45"/>
  <c r="Q24" i="45"/>
  <c r="Q25" i="45"/>
  <c r="Q26" i="45"/>
  <c r="Q27" i="45"/>
  <c r="Q28" i="45"/>
  <c r="Q29" i="45"/>
  <c r="Q30" i="45"/>
  <c r="Q31" i="45"/>
  <c r="Q32" i="45"/>
  <c r="Q33" i="45"/>
  <c r="Q34" i="45"/>
  <c r="Q35" i="45"/>
  <c r="Q36" i="45"/>
  <c r="Q37" i="45"/>
  <c r="Q38" i="45"/>
  <c r="Q39" i="45"/>
  <c r="Q40" i="45"/>
  <c r="Q41" i="45"/>
  <c r="Q42" i="45"/>
  <c r="Q43" i="45"/>
  <c r="Q44" i="45"/>
  <c r="Q45" i="45"/>
  <c r="Q46" i="45"/>
  <c r="Q47" i="45"/>
  <c r="Q48" i="45"/>
  <c r="Q49" i="45"/>
  <c r="Q50" i="45"/>
  <c r="Q51" i="45"/>
  <c r="Q52" i="45"/>
  <c r="Q53" i="45"/>
  <c r="Q54" i="45"/>
  <c r="Q55" i="45"/>
  <c r="Q56" i="45"/>
  <c r="Q57" i="45"/>
  <c r="Q58" i="45"/>
  <c r="Q59" i="45"/>
  <c r="Q60" i="45"/>
  <c r="Q61" i="45"/>
  <c r="Q62" i="45"/>
  <c r="Q63" i="45"/>
  <c r="Q64" i="45"/>
  <c r="Q65" i="45"/>
  <c r="Q66" i="45"/>
  <c r="Q67" i="45"/>
  <c r="Q68" i="45"/>
  <c r="Q69" i="45"/>
  <c r="Q70" i="45"/>
  <c r="Q71" i="45"/>
  <c r="Q72" i="45"/>
  <c r="Q73" i="45"/>
  <c r="Q74" i="45"/>
  <c r="Q75" i="45"/>
  <c r="Q76" i="45"/>
  <c r="Q77" i="45"/>
  <c r="Q78" i="45"/>
  <c r="Q79" i="45"/>
  <c r="Q80" i="45"/>
  <c r="Q81" i="45"/>
  <c r="Q82" i="45"/>
  <c r="Q83" i="45"/>
  <c r="Q84" i="45"/>
  <c r="Q85" i="45"/>
  <c r="Q86" i="45"/>
  <c r="Q87" i="45"/>
  <c r="Q88" i="45"/>
  <c r="Q89" i="45"/>
  <c r="Q90" i="45"/>
  <c r="Q91" i="45"/>
  <c r="Q92" i="45"/>
  <c r="Q93" i="45"/>
  <c r="Q94" i="45"/>
  <c r="Q95" i="45"/>
  <c r="Q96" i="45"/>
  <c r="Q97" i="45"/>
  <c r="Q98" i="45"/>
  <c r="Q99" i="45"/>
  <c r="Q100" i="45"/>
  <c r="Q101" i="45"/>
  <c r="Q102" i="45"/>
  <c r="Q103" i="45"/>
  <c r="Q104" i="45"/>
  <c r="Q105" i="45"/>
  <c r="Q106" i="45"/>
  <c r="Q107" i="45"/>
  <c r="Q108" i="45"/>
  <c r="Q109" i="45"/>
  <c r="Q110" i="45"/>
  <c r="Q111" i="45"/>
  <c r="Q112" i="45"/>
  <c r="Q113" i="45"/>
  <c r="Q114" i="45"/>
  <c r="Q115" i="45"/>
  <c r="Q116" i="45"/>
  <c r="Q117" i="45"/>
  <c r="Q118" i="45"/>
  <c r="Q119" i="45"/>
  <c r="Q120" i="45"/>
  <c r="Q121" i="45"/>
  <c r="Q122" i="45"/>
  <c r="Q123" i="45"/>
  <c r="Q124" i="45"/>
  <c r="Q125" i="45"/>
  <c r="Q126" i="45"/>
  <c r="Q127" i="45"/>
  <c r="Q128" i="45"/>
  <c r="Q129" i="45"/>
  <c r="Q130" i="45"/>
  <c r="Q131" i="45"/>
  <c r="Q132" i="45"/>
  <c r="Q133" i="45"/>
  <c r="Q134" i="45"/>
  <c r="Q135" i="45"/>
  <c r="Q136" i="45"/>
  <c r="Q137" i="45"/>
  <c r="Q138" i="45"/>
  <c r="Q139" i="45"/>
  <c r="Q140" i="45"/>
  <c r="Q141" i="45"/>
  <c r="Q142" i="45"/>
  <c r="Q143" i="45"/>
  <c r="Q144" i="45"/>
  <c r="Q145" i="45"/>
  <c r="Q146" i="45"/>
  <c r="Q147" i="45"/>
  <c r="Q148" i="45"/>
  <c r="Q149" i="45"/>
  <c r="Q150" i="45"/>
  <c r="Q151" i="45"/>
  <c r="Q152" i="45"/>
  <c r="Q153" i="45"/>
  <c r="Q154" i="45"/>
  <c r="Q155" i="45"/>
  <c r="Q156" i="45"/>
  <c r="Q157" i="45"/>
  <c r="Q158" i="45"/>
  <c r="Q159" i="45"/>
  <c r="Q160" i="45"/>
  <c r="Q161" i="45"/>
  <c r="Q162" i="45"/>
  <c r="Q163" i="45"/>
  <c r="Q164" i="45"/>
  <c r="Q165" i="45"/>
  <c r="Q166" i="45"/>
  <c r="Q167" i="45"/>
  <c r="Q168" i="45"/>
  <c r="Q169" i="45"/>
  <c r="Q170" i="45"/>
  <c r="Q171" i="45"/>
  <c r="Q172" i="45"/>
  <c r="Q173" i="45"/>
  <c r="Q174" i="45"/>
  <c r="Q175" i="45"/>
  <c r="Q176" i="45"/>
  <c r="Q177" i="45"/>
  <c r="Q178" i="45"/>
  <c r="Q179" i="45"/>
  <c r="Q180" i="45"/>
  <c r="Q181" i="45"/>
  <c r="Q182" i="45"/>
  <c r="Q183" i="45"/>
  <c r="Q184" i="45"/>
  <c r="Q185" i="45"/>
  <c r="Q186" i="45"/>
  <c r="Q187" i="45"/>
  <c r="Q188" i="45"/>
  <c r="Q189" i="45"/>
  <c r="Q190" i="45"/>
  <c r="Q191" i="45"/>
  <c r="Q192" i="45"/>
  <c r="Q193" i="45"/>
  <c r="Q194" i="45"/>
  <c r="Q195" i="45"/>
  <c r="Q196" i="45"/>
  <c r="Q197" i="45"/>
  <c r="Q198" i="45"/>
  <c r="Q199" i="45"/>
  <c r="Q200" i="45"/>
  <c r="Q201" i="45"/>
  <c r="Q202" i="45"/>
  <c r="Q203" i="45"/>
  <c r="Q204" i="45"/>
  <c r="Q205" i="45"/>
  <c r="Q206" i="45"/>
  <c r="Q207" i="45"/>
  <c r="Q208" i="45"/>
  <c r="Q209" i="45"/>
  <c r="Q210" i="45"/>
  <c r="Q211" i="45"/>
  <c r="Q212" i="45"/>
  <c r="Q213" i="45"/>
  <c r="Q214" i="45"/>
  <c r="Q215" i="45"/>
  <c r="Q216" i="45"/>
  <c r="Q217" i="45"/>
  <c r="Q218" i="45"/>
  <c r="Q219" i="45"/>
  <c r="Q220" i="45"/>
  <c r="Q221" i="45"/>
  <c r="Q222" i="45"/>
  <c r="Q223" i="45"/>
  <c r="Q224" i="45"/>
  <c r="Q225" i="45"/>
  <c r="Q226" i="45"/>
  <c r="Q227" i="45"/>
  <c r="Q228" i="45"/>
  <c r="Q229" i="45"/>
  <c r="Q230" i="45"/>
  <c r="Q231" i="45"/>
  <c r="Q232" i="45"/>
  <c r="Q233" i="45"/>
  <c r="Q234" i="45"/>
  <c r="Q235" i="45"/>
  <c r="Q236" i="45"/>
  <c r="Q237" i="45"/>
  <c r="Q238" i="45"/>
  <c r="Q239" i="45"/>
  <c r="Q240" i="45"/>
  <c r="Q241" i="45"/>
  <c r="Q242" i="45"/>
  <c r="Q243" i="45"/>
  <c r="Q244" i="45"/>
  <c r="Q245" i="45"/>
  <c r="Q246" i="45"/>
  <c r="Q247" i="45"/>
  <c r="Q248" i="45"/>
  <c r="Q249" i="45"/>
  <c r="Q250" i="45"/>
  <c r="Q251" i="45"/>
  <c r="Q252" i="45"/>
  <c r="Q253" i="45"/>
  <c r="Q254" i="45"/>
  <c r="Q255" i="45"/>
  <c r="Q256" i="45"/>
  <c r="Q257" i="45"/>
  <c r="Q258" i="45"/>
  <c r="Q259" i="45"/>
  <c r="Q260" i="45"/>
  <c r="Q261" i="45"/>
  <c r="Q262" i="45"/>
  <c r="Q263" i="45"/>
  <c r="Q264" i="45"/>
  <c r="Q265" i="45"/>
  <c r="Q266" i="45"/>
  <c r="Q267" i="45"/>
  <c r="Q268" i="45"/>
  <c r="Q269" i="45"/>
  <c r="Q270" i="45"/>
  <c r="Q271" i="45"/>
  <c r="Q272" i="45"/>
  <c r="Q273" i="45"/>
  <c r="Q274" i="45"/>
  <c r="Q275" i="45"/>
  <c r="Q276" i="45"/>
  <c r="Q277" i="45"/>
  <c r="Q278" i="45"/>
  <c r="Q279" i="45"/>
  <c r="Q280" i="45"/>
  <c r="Q281" i="45"/>
  <c r="Q282" i="45"/>
  <c r="Q283" i="45"/>
  <c r="Q284" i="45"/>
  <c r="Q285" i="45"/>
  <c r="Q286" i="45"/>
  <c r="Q287" i="45"/>
  <c r="Q288" i="45"/>
  <c r="Q289" i="45"/>
  <c r="Q290" i="45"/>
  <c r="Q291" i="45"/>
  <c r="Q292" i="45"/>
  <c r="Q293" i="45"/>
  <c r="Q294" i="45"/>
  <c r="Q295" i="45"/>
  <c r="Q296" i="45"/>
  <c r="Q297" i="45"/>
  <c r="Q298" i="45"/>
  <c r="Q299" i="45"/>
  <c r="Q300" i="45"/>
  <c r="Q301" i="45"/>
  <c r="Q302" i="45"/>
  <c r="Q303" i="45"/>
  <c r="Q304" i="45"/>
  <c r="Q305" i="45"/>
  <c r="Q306" i="45"/>
  <c r="Q307" i="45"/>
  <c r="Q308" i="45"/>
  <c r="Q309" i="45"/>
  <c r="Q310" i="45"/>
  <c r="Q311" i="45"/>
  <c r="Q312" i="45"/>
  <c r="Q313" i="45"/>
  <c r="Q314" i="45"/>
  <c r="Q315" i="45"/>
  <c r="P20" i="45"/>
  <c r="P21" i="45"/>
  <c r="P22" i="45"/>
  <c r="P23" i="45"/>
  <c r="P24" i="45"/>
  <c r="P25" i="45"/>
  <c r="P26" i="45"/>
  <c r="P27" i="45"/>
  <c r="P28" i="45"/>
  <c r="P29" i="45"/>
  <c r="P30" i="45"/>
  <c r="P31" i="45"/>
  <c r="P32" i="45"/>
  <c r="P33" i="45"/>
  <c r="P34" i="45"/>
  <c r="P35" i="45"/>
  <c r="P36" i="45"/>
  <c r="P37" i="45"/>
  <c r="P38" i="45"/>
  <c r="P39" i="45"/>
  <c r="P40" i="45"/>
  <c r="P41" i="45"/>
  <c r="P42" i="45"/>
  <c r="P43" i="45"/>
  <c r="P44" i="45"/>
  <c r="P45" i="45"/>
  <c r="P46" i="45"/>
  <c r="P47" i="45"/>
  <c r="P48" i="45"/>
  <c r="P49" i="45"/>
  <c r="P50" i="45"/>
  <c r="P51" i="45"/>
  <c r="P52" i="45"/>
  <c r="P53" i="45"/>
  <c r="P54" i="45"/>
  <c r="P55" i="45"/>
  <c r="P56" i="45"/>
  <c r="P57" i="45"/>
  <c r="P58" i="45"/>
  <c r="P59" i="45"/>
  <c r="P60" i="45"/>
  <c r="P61" i="45"/>
  <c r="P62" i="45"/>
  <c r="P63" i="45"/>
  <c r="P64" i="45"/>
  <c r="P65" i="45"/>
  <c r="P66" i="45"/>
  <c r="P67" i="45"/>
  <c r="P68" i="45"/>
  <c r="P69" i="45"/>
  <c r="P70" i="45"/>
  <c r="P71" i="45"/>
  <c r="P72" i="45"/>
  <c r="P73" i="45"/>
  <c r="P74" i="45"/>
  <c r="P75" i="45"/>
  <c r="P76" i="45"/>
  <c r="P77" i="45"/>
  <c r="P78" i="45"/>
  <c r="P79" i="45"/>
  <c r="P80" i="45"/>
  <c r="P81" i="45"/>
  <c r="P82" i="45"/>
  <c r="P83" i="45"/>
  <c r="P84" i="45"/>
  <c r="P85" i="45"/>
  <c r="P86" i="45"/>
  <c r="P87" i="45"/>
  <c r="P88" i="45"/>
  <c r="P89" i="45"/>
  <c r="P90" i="45"/>
  <c r="P91" i="45"/>
  <c r="P92" i="45"/>
  <c r="P93" i="45"/>
  <c r="P94" i="45"/>
  <c r="P95" i="45"/>
  <c r="P96" i="45"/>
  <c r="P97" i="45"/>
  <c r="P98" i="45"/>
  <c r="P99" i="45"/>
  <c r="P100" i="45"/>
  <c r="P101" i="45"/>
  <c r="P102" i="45"/>
  <c r="P103" i="45"/>
  <c r="P104" i="45"/>
  <c r="P105" i="45"/>
  <c r="P106" i="45"/>
  <c r="P107" i="45"/>
  <c r="P108" i="45"/>
  <c r="P109" i="45"/>
  <c r="P110" i="45"/>
  <c r="P111" i="45"/>
  <c r="P112" i="45"/>
  <c r="P113" i="45"/>
  <c r="P114" i="45"/>
  <c r="P115" i="45"/>
  <c r="P116" i="45"/>
  <c r="P117" i="45"/>
  <c r="P118" i="45"/>
  <c r="P119" i="45"/>
  <c r="P120" i="45"/>
  <c r="P121" i="45"/>
  <c r="P122" i="45"/>
  <c r="P123" i="45"/>
  <c r="P124" i="45"/>
  <c r="P125" i="45"/>
  <c r="P126" i="45"/>
  <c r="P127" i="45"/>
  <c r="P128" i="45"/>
  <c r="P129" i="45"/>
  <c r="P130" i="45"/>
  <c r="P131" i="45"/>
  <c r="P132" i="45"/>
  <c r="P133" i="45"/>
  <c r="P134" i="45"/>
  <c r="P135" i="45"/>
  <c r="P136" i="45"/>
  <c r="P137" i="45"/>
  <c r="P138" i="45"/>
  <c r="P139" i="45"/>
  <c r="P140" i="45"/>
  <c r="P141" i="45"/>
  <c r="P142" i="45"/>
  <c r="P143" i="45"/>
  <c r="P144" i="45"/>
  <c r="P145" i="45"/>
  <c r="P146" i="45"/>
  <c r="P147" i="45"/>
  <c r="P148" i="45"/>
  <c r="P149" i="45"/>
  <c r="P150" i="45"/>
  <c r="P151" i="45"/>
  <c r="P152" i="45"/>
  <c r="P153" i="45"/>
  <c r="P154" i="45"/>
  <c r="P155" i="45"/>
  <c r="P156" i="45"/>
  <c r="P157" i="45"/>
  <c r="P158" i="45"/>
  <c r="P159" i="45"/>
  <c r="P160" i="45"/>
  <c r="P161" i="45"/>
  <c r="P162" i="45"/>
  <c r="P163" i="45"/>
  <c r="P164" i="45"/>
  <c r="P165" i="45"/>
  <c r="P166" i="45"/>
  <c r="P167" i="45"/>
  <c r="P168" i="45"/>
  <c r="P169" i="45"/>
  <c r="P170" i="45"/>
  <c r="P171" i="45"/>
  <c r="P172" i="45"/>
  <c r="P173" i="45"/>
  <c r="P174" i="45"/>
  <c r="P175" i="45"/>
  <c r="P176" i="45"/>
  <c r="P177" i="45"/>
  <c r="P178" i="45"/>
  <c r="P179" i="45"/>
  <c r="P180" i="45"/>
  <c r="P181" i="45"/>
  <c r="P182" i="45"/>
  <c r="P183" i="45"/>
  <c r="P184" i="45"/>
  <c r="P185" i="45"/>
  <c r="P186" i="45"/>
  <c r="P187" i="45"/>
  <c r="P188" i="45"/>
  <c r="P189" i="45"/>
  <c r="P190" i="45"/>
  <c r="P191" i="45"/>
  <c r="P192" i="45"/>
  <c r="P193" i="45"/>
  <c r="P194" i="45"/>
  <c r="P195" i="45"/>
  <c r="P196" i="45"/>
  <c r="P197" i="45"/>
  <c r="P198" i="45"/>
  <c r="P199" i="45"/>
  <c r="P200" i="45"/>
  <c r="P201" i="45"/>
  <c r="P202" i="45"/>
  <c r="P203" i="45"/>
  <c r="P204" i="45"/>
  <c r="P205" i="45"/>
  <c r="P206" i="45"/>
  <c r="P207" i="45"/>
  <c r="P208" i="45"/>
  <c r="P209" i="45"/>
  <c r="P210" i="45"/>
  <c r="P211" i="45"/>
  <c r="P212" i="45"/>
  <c r="P213" i="45"/>
  <c r="P214" i="45"/>
  <c r="P215" i="45"/>
  <c r="P216" i="45"/>
  <c r="P217" i="45"/>
  <c r="P218" i="45"/>
  <c r="P219" i="45"/>
  <c r="P220" i="45"/>
  <c r="P221" i="45"/>
  <c r="P222" i="45"/>
  <c r="P223" i="45"/>
  <c r="P224" i="45"/>
  <c r="P225" i="45"/>
  <c r="P226" i="45"/>
  <c r="P227" i="45"/>
  <c r="P228" i="45"/>
  <c r="P229" i="45"/>
  <c r="P230" i="45"/>
  <c r="P231" i="45"/>
  <c r="P232" i="45"/>
  <c r="P233" i="45"/>
  <c r="P234" i="45"/>
  <c r="P235" i="45"/>
  <c r="P236" i="45"/>
  <c r="P237" i="45"/>
  <c r="P238" i="45"/>
  <c r="P239" i="45"/>
  <c r="P240" i="45"/>
  <c r="P241" i="45"/>
  <c r="P242" i="45"/>
  <c r="P243" i="45"/>
  <c r="P244" i="45"/>
  <c r="P245" i="45"/>
  <c r="P246" i="45"/>
  <c r="P247" i="45"/>
  <c r="P248" i="45"/>
  <c r="P249" i="45"/>
  <c r="P250" i="45"/>
  <c r="P251" i="45"/>
  <c r="P252" i="45"/>
  <c r="P253" i="45"/>
  <c r="P254" i="45"/>
  <c r="P255" i="45"/>
  <c r="P256" i="45"/>
  <c r="P257" i="45"/>
  <c r="P258" i="45"/>
  <c r="P259" i="45"/>
  <c r="P260" i="45"/>
  <c r="P261" i="45"/>
  <c r="P262" i="45"/>
  <c r="P263" i="45"/>
  <c r="P264" i="45"/>
  <c r="P265" i="45"/>
  <c r="P266" i="45"/>
  <c r="P267" i="45"/>
  <c r="P268" i="45"/>
  <c r="P269" i="45"/>
  <c r="P270" i="45"/>
  <c r="P271" i="45"/>
  <c r="P272" i="45"/>
  <c r="P273" i="45"/>
  <c r="P274" i="45"/>
  <c r="P275" i="45"/>
  <c r="P276" i="45"/>
  <c r="P277" i="45"/>
  <c r="P278" i="45"/>
  <c r="P279" i="45"/>
  <c r="P280" i="45"/>
  <c r="P281" i="45"/>
  <c r="P282" i="45"/>
  <c r="P283" i="45"/>
  <c r="P284" i="45"/>
  <c r="P285" i="45"/>
  <c r="P286" i="45"/>
  <c r="P287" i="45"/>
  <c r="P288" i="45"/>
  <c r="P289" i="45"/>
  <c r="P290" i="45"/>
  <c r="P291" i="45"/>
  <c r="P292" i="45"/>
  <c r="P293" i="45"/>
  <c r="P294" i="45"/>
  <c r="P295" i="45"/>
  <c r="P296" i="45"/>
  <c r="P297" i="45"/>
  <c r="P298" i="45"/>
  <c r="P299" i="45"/>
  <c r="P300" i="45"/>
  <c r="P301" i="45"/>
  <c r="P302" i="45"/>
  <c r="P303" i="45"/>
  <c r="P304" i="45"/>
  <c r="P305" i="45"/>
  <c r="P306" i="45"/>
  <c r="P307" i="45"/>
  <c r="P308" i="45"/>
  <c r="P309" i="45"/>
  <c r="P310" i="45"/>
  <c r="P311" i="45"/>
  <c r="P312" i="45"/>
  <c r="P313" i="45"/>
  <c r="P314" i="45"/>
  <c r="P315" i="45"/>
  <c r="O17" i="45"/>
  <c r="O18" i="45"/>
  <c r="O19" i="45"/>
  <c r="O20" i="45"/>
  <c r="O21" i="45"/>
  <c r="O22" i="45"/>
  <c r="O23" i="45"/>
  <c r="N23" i="45" s="1"/>
  <c r="O24" i="45"/>
  <c r="O25" i="45"/>
  <c r="O26" i="45"/>
  <c r="O27" i="45"/>
  <c r="N27" i="45" s="1"/>
  <c r="O28" i="45"/>
  <c r="O29" i="45"/>
  <c r="O30" i="45"/>
  <c r="O31" i="45"/>
  <c r="N31" i="45" s="1"/>
  <c r="O32" i="45"/>
  <c r="O33" i="45"/>
  <c r="O34" i="45"/>
  <c r="O35" i="45"/>
  <c r="N35" i="45" s="1"/>
  <c r="O36" i="45"/>
  <c r="O37" i="45"/>
  <c r="O38" i="45"/>
  <c r="O39" i="45"/>
  <c r="N39" i="45" s="1"/>
  <c r="O40" i="45"/>
  <c r="O41" i="45"/>
  <c r="O42" i="45"/>
  <c r="O43" i="45"/>
  <c r="N43" i="45" s="1"/>
  <c r="O44" i="45"/>
  <c r="O45" i="45"/>
  <c r="O46" i="45"/>
  <c r="O47" i="45"/>
  <c r="N47" i="45" s="1"/>
  <c r="O48" i="45"/>
  <c r="O49" i="45"/>
  <c r="O50" i="45"/>
  <c r="O51" i="45"/>
  <c r="N51" i="45" s="1"/>
  <c r="O52" i="45"/>
  <c r="O53" i="45"/>
  <c r="O54" i="45"/>
  <c r="O55" i="45"/>
  <c r="N55" i="45" s="1"/>
  <c r="O56" i="45"/>
  <c r="O57" i="45"/>
  <c r="O58" i="45"/>
  <c r="O59" i="45"/>
  <c r="N59" i="45" s="1"/>
  <c r="O60" i="45"/>
  <c r="O61" i="45"/>
  <c r="O62" i="45"/>
  <c r="O63" i="45"/>
  <c r="N63" i="45" s="1"/>
  <c r="O64" i="45"/>
  <c r="O65" i="45"/>
  <c r="O66" i="45"/>
  <c r="O67" i="45"/>
  <c r="N67" i="45" s="1"/>
  <c r="O68" i="45"/>
  <c r="O69" i="45"/>
  <c r="O70" i="45"/>
  <c r="O71" i="45"/>
  <c r="N71" i="45" s="1"/>
  <c r="O72" i="45"/>
  <c r="O73" i="45"/>
  <c r="O74" i="45"/>
  <c r="O75" i="45"/>
  <c r="N75" i="45" s="1"/>
  <c r="O76" i="45"/>
  <c r="O77" i="45"/>
  <c r="O78" i="45"/>
  <c r="O79" i="45"/>
  <c r="N79" i="45" s="1"/>
  <c r="O80" i="45"/>
  <c r="O81" i="45"/>
  <c r="O82" i="45"/>
  <c r="O83" i="45"/>
  <c r="N83" i="45" s="1"/>
  <c r="O84" i="45"/>
  <c r="O85" i="45"/>
  <c r="O86" i="45"/>
  <c r="O87" i="45"/>
  <c r="N87" i="45" s="1"/>
  <c r="O88" i="45"/>
  <c r="O89" i="45"/>
  <c r="O90" i="45"/>
  <c r="O91" i="45"/>
  <c r="N91" i="45" s="1"/>
  <c r="O92" i="45"/>
  <c r="O93" i="45"/>
  <c r="O94" i="45"/>
  <c r="O95" i="45"/>
  <c r="N95" i="45" s="1"/>
  <c r="O96" i="45"/>
  <c r="O97" i="45"/>
  <c r="O98" i="45"/>
  <c r="O99" i="45"/>
  <c r="N99" i="45" s="1"/>
  <c r="O100" i="45"/>
  <c r="O101" i="45"/>
  <c r="O102" i="45"/>
  <c r="O103" i="45"/>
  <c r="N103" i="45" s="1"/>
  <c r="O104" i="45"/>
  <c r="O105" i="45"/>
  <c r="O106" i="45"/>
  <c r="O107" i="45"/>
  <c r="N107" i="45" s="1"/>
  <c r="O108" i="45"/>
  <c r="O109" i="45"/>
  <c r="O110" i="45"/>
  <c r="O111" i="45"/>
  <c r="N111" i="45" s="1"/>
  <c r="O112" i="45"/>
  <c r="O113" i="45"/>
  <c r="O114" i="45"/>
  <c r="O115" i="45"/>
  <c r="N115" i="45" s="1"/>
  <c r="O116" i="45"/>
  <c r="O117" i="45"/>
  <c r="O118" i="45"/>
  <c r="O119" i="45"/>
  <c r="N119" i="45" s="1"/>
  <c r="O120" i="45"/>
  <c r="O121" i="45"/>
  <c r="O122" i="45"/>
  <c r="O123" i="45"/>
  <c r="N123" i="45" s="1"/>
  <c r="O124" i="45"/>
  <c r="O125" i="45"/>
  <c r="O126" i="45"/>
  <c r="O127" i="45"/>
  <c r="N127" i="45" s="1"/>
  <c r="O128" i="45"/>
  <c r="O129" i="45"/>
  <c r="O130" i="45"/>
  <c r="O131" i="45"/>
  <c r="N131" i="45" s="1"/>
  <c r="O132" i="45"/>
  <c r="O133" i="45"/>
  <c r="O134" i="45"/>
  <c r="O135" i="45"/>
  <c r="N135" i="45" s="1"/>
  <c r="O136" i="45"/>
  <c r="O137" i="45"/>
  <c r="O138" i="45"/>
  <c r="O139" i="45"/>
  <c r="N139" i="45" s="1"/>
  <c r="O140" i="45"/>
  <c r="O141" i="45"/>
  <c r="O142" i="45"/>
  <c r="O143" i="45"/>
  <c r="N143" i="45" s="1"/>
  <c r="O144" i="45"/>
  <c r="O145" i="45"/>
  <c r="O146" i="45"/>
  <c r="O147" i="45"/>
  <c r="N147" i="45" s="1"/>
  <c r="O148" i="45"/>
  <c r="O149" i="45"/>
  <c r="O150" i="45"/>
  <c r="O151" i="45"/>
  <c r="N151" i="45" s="1"/>
  <c r="O152" i="45"/>
  <c r="O153" i="45"/>
  <c r="O154" i="45"/>
  <c r="O155" i="45"/>
  <c r="N155" i="45" s="1"/>
  <c r="O156" i="45"/>
  <c r="O157" i="45"/>
  <c r="O158" i="45"/>
  <c r="O159" i="45"/>
  <c r="N159" i="45" s="1"/>
  <c r="O160" i="45"/>
  <c r="O161" i="45"/>
  <c r="O162" i="45"/>
  <c r="O163" i="45"/>
  <c r="N163" i="45" s="1"/>
  <c r="O164" i="45"/>
  <c r="O165" i="45"/>
  <c r="O166" i="45"/>
  <c r="O167" i="45"/>
  <c r="N167" i="45" s="1"/>
  <c r="O168" i="45"/>
  <c r="O169" i="45"/>
  <c r="O170" i="45"/>
  <c r="O171" i="45"/>
  <c r="N171" i="45" s="1"/>
  <c r="O172" i="45"/>
  <c r="O173" i="45"/>
  <c r="O174" i="45"/>
  <c r="O175" i="45"/>
  <c r="N175" i="45" s="1"/>
  <c r="O176" i="45"/>
  <c r="O177" i="45"/>
  <c r="O178" i="45"/>
  <c r="O179" i="45"/>
  <c r="N179" i="45" s="1"/>
  <c r="O180" i="45"/>
  <c r="O181" i="45"/>
  <c r="O182" i="45"/>
  <c r="O183" i="45"/>
  <c r="N183" i="45" s="1"/>
  <c r="O184" i="45"/>
  <c r="O185" i="45"/>
  <c r="O186" i="45"/>
  <c r="O187" i="45"/>
  <c r="N187" i="45" s="1"/>
  <c r="O188" i="45"/>
  <c r="O189" i="45"/>
  <c r="O190" i="45"/>
  <c r="O191" i="45"/>
  <c r="N191" i="45" s="1"/>
  <c r="O192" i="45"/>
  <c r="O193" i="45"/>
  <c r="O194" i="45"/>
  <c r="O195" i="45"/>
  <c r="N195" i="45" s="1"/>
  <c r="O196" i="45"/>
  <c r="O197" i="45"/>
  <c r="O198" i="45"/>
  <c r="O199" i="45"/>
  <c r="N199" i="45" s="1"/>
  <c r="O200" i="45"/>
  <c r="O201" i="45"/>
  <c r="O202" i="45"/>
  <c r="O203" i="45"/>
  <c r="N203" i="45" s="1"/>
  <c r="O204" i="45"/>
  <c r="O205" i="45"/>
  <c r="O206" i="45"/>
  <c r="O207" i="45"/>
  <c r="N207" i="45" s="1"/>
  <c r="O208" i="45"/>
  <c r="O209" i="45"/>
  <c r="O210" i="45"/>
  <c r="O211" i="45"/>
  <c r="N211" i="45" s="1"/>
  <c r="O212" i="45"/>
  <c r="O213" i="45"/>
  <c r="O214" i="45"/>
  <c r="O215" i="45"/>
  <c r="N215" i="45" s="1"/>
  <c r="O216" i="45"/>
  <c r="O217" i="45"/>
  <c r="O218" i="45"/>
  <c r="O219" i="45"/>
  <c r="N219" i="45" s="1"/>
  <c r="O220" i="45"/>
  <c r="O221" i="45"/>
  <c r="O222" i="45"/>
  <c r="O223" i="45"/>
  <c r="N223" i="45" s="1"/>
  <c r="O224" i="45"/>
  <c r="O225" i="45"/>
  <c r="O226" i="45"/>
  <c r="O227" i="45"/>
  <c r="N227" i="45" s="1"/>
  <c r="O228" i="45"/>
  <c r="O229" i="45"/>
  <c r="O230" i="45"/>
  <c r="O231" i="45"/>
  <c r="N231" i="45" s="1"/>
  <c r="O232" i="45"/>
  <c r="O233" i="45"/>
  <c r="O234" i="45"/>
  <c r="O235" i="45"/>
  <c r="N235" i="45" s="1"/>
  <c r="O236" i="45"/>
  <c r="O237" i="45"/>
  <c r="O238" i="45"/>
  <c r="O239" i="45"/>
  <c r="N239" i="45" s="1"/>
  <c r="O240" i="45"/>
  <c r="O241" i="45"/>
  <c r="O242" i="45"/>
  <c r="O243" i="45"/>
  <c r="N243" i="45" s="1"/>
  <c r="O244" i="45"/>
  <c r="O245" i="45"/>
  <c r="O246" i="45"/>
  <c r="O247" i="45"/>
  <c r="N247" i="45" s="1"/>
  <c r="O248" i="45"/>
  <c r="O249" i="45"/>
  <c r="O250" i="45"/>
  <c r="O251" i="45"/>
  <c r="N251" i="45" s="1"/>
  <c r="O252" i="45"/>
  <c r="O253" i="45"/>
  <c r="O254" i="45"/>
  <c r="O255" i="45"/>
  <c r="N255" i="45" s="1"/>
  <c r="O256" i="45"/>
  <c r="O257" i="45"/>
  <c r="O258" i="45"/>
  <c r="O259" i="45"/>
  <c r="N259" i="45" s="1"/>
  <c r="O260" i="45"/>
  <c r="O261" i="45"/>
  <c r="O262" i="45"/>
  <c r="O263" i="45"/>
  <c r="N263" i="45" s="1"/>
  <c r="O264" i="45"/>
  <c r="O265" i="45"/>
  <c r="O266" i="45"/>
  <c r="O267" i="45"/>
  <c r="N267" i="45" s="1"/>
  <c r="O268" i="45"/>
  <c r="O269" i="45"/>
  <c r="O270" i="45"/>
  <c r="O271" i="45"/>
  <c r="N271" i="45" s="1"/>
  <c r="O272" i="45"/>
  <c r="O273" i="45"/>
  <c r="O274" i="45"/>
  <c r="O275" i="45"/>
  <c r="N275" i="45" s="1"/>
  <c r="O276" i="45"/>
  <c r="O277" i="45"/>
  <c r="O278" i="45"/>
  <c r="O279" i="45"/>
  <c r="N279" i="45" s="1"/>
  <c r="O280" i="45"/>
  <c r="O281" i="45"/>
  <c r="O282" i="45"/>
  <c r="O283" i="45"/>
  <c r="N283" i="45" s="1"/>
  <c r="O284" i="45"/>
  <c r="O285" i="45"/>
  <c r="O286" i="45"/>
  <c r="O287" i="45"/>
  <c r="N287" i="45" s="1"/>
  <c r="O288" i="45"/>
  <c r="O289" i="45"/>
  <c r="O290" i="45"/>
  <c r="O291" i="45"/>
  <c r="N291" i="45" s="1"/>
  <c r="O292" i="45"/>
  <c r="O293" i="45"/>
  <c r="O294" i="45"/>
  <c r="O295" i="45"/>
  <c r="N295" i="45" s="1"/>
  <c r="O296" i="45"/>
  <c r="O297" i="45"/>
  <c r="O298" i="45"/>
  <c r="O299" i="45"/>
  <c r="N299" i="45" s="1"/>
  <c r="O300" i="45"/>
  <c r="O301" i="45"/>
  <c r="O302" i="45"/>
  <c r="O303" i="45"/>
  <c r="N303" i="45" s="1"/>
  <c r="O304" i="45"/>
  <c r="O305" i="45"/>
  <c r="O306" i="45"/>
  <c r="O307" i="45"/>
  <c r="N307" i="45" s="1"/>
  <c r="O308" i="45"/>
  <c r="O309" i="45"/>
  <c r="O310" i="45"/>
  <c r="O311" i="45"/>
  <c r="N311" i="45" s="1"/>
  <c r="O312" i="45"/>
  <c r="O313" i="45"/>
  <c r="O314" i="45"/>
  <c r="O315" i="45"/>
  <c r="N315" i="45" s="1"/>
  <c r="O16" i="45"/>
  <c r="AG17" i="45"/>
  <c r="AG18" i="45"/>
  <c r="AG19" i="45"/>
  <c r="AG20" i="45"/>
  <c r="AG21" i="45"/>
  <c r="AG22" i="45"/>
  <c r="AG23" i="45"/>
  <c r="AG24" i="45"/>
  <c r="AG25" i="45"/>
  <c r="AG26" i="45"/>
  <c r="AG27" i="45"/>
  <c r="AG28" i="45"/>
  <c r="AG29" i="45"/>
  <c r="AG30" i="45"/>
  <c r="AG31" i="45"/>
  <c r="AG32" i="45"/>
  <c r="AG33" i="45"/>
  <c r="AG34" i="45"/>
  <c r="AG35" i="45"/>
  <c r="AG36" i="45"/>
  <c r="AG37" i="45"/>
  <c r="AG38" i="45"/>
  <c r="AG39" i="45"/>
  <c r="AG40" i="45"/>
  <c r="AG41" i="45"/>
  <c r="AG42" i="45"/>
  <c r="AG43" i="45"/>
  <c r="AG44" i="45"/>
  <c r="AG45" i="45"/>
  <c r="AG46" i="45"/>
  <c r="AG47" i="45"/>
  <c r="AG48" i="45"/>
  <c r="AG49" i="45"/>
  <c r="AG50" i="45"/>
  <c r="AG51" i="45"/>
  <c r="AG52" i="45"/>
  <c r="AG53" i="45"/>
  <c r="AG54" i="45"/>
  <c r="AG55" i="45"/>
  <c r="AG56" i="45"/>
  <c r="AG57" i="45"/>
  <c r="AG58" i="45"/>
  <c r="AG59" i="45"/>
  <c r="AG60" i="45"/>
  <c r="AG61" i="45"/>
  <c r="AG62" i="45"/>
  <c r="AG63" i="45"/>
  <c r="AG64" i="45"/>
  <c r="AG65" i="45"/>
  <c r="AG66" i="45"/>
  <c r="AG67" i="45"/>
  <c r="AG68" i="45"/>
  <c r="AG69" i="45"/>
  <c r="AG70" i="45"/>
  <c r="AG71" i="45"/>
  <c r="AG72" i="45"/>
  <c r="AG73" i="45"/>
  <c r="AG74" i="45"/>
  <c r="AG75" i="45"/>
  <c r="AG76" i="45"/>
  <c r="AG77" i="45"/>
  <c r="AG78" i="45"/>
  <c r="AG79" i="45"/>
  <c r="AG80" i="45"/>
  <c r="AG81" i="45"/>
  <c r="AG82" i="45"/>
  <c r="AG83" i="45"/>
  <c r="AG84" i="45"/>
  <c r="AG85" i="45"/>
  <c r="AG86" i="45"/>
  <c r="AG87" i="45"/>
  <c r="AG88" i="45"/>
  <c r="AG89" i="45"/>
  <c r="AG90" i="45"/>
  <c r="AG91" i="45"/>
  <c r="AG92" i="45"/>
  <c r="AG93" i="45"/>
  <c r="AG94" i="45"/>
  <c r="AG95" i="45"/>
  <c r="AG96" i="45"/>
  <c r="AG97" i="45"/>
  <c r="AG98" i="45"/>
  <c r="AG99" i="45"/>
  <c r="AG100" i="45"/>
  <c r="AG101" i="45"/>
  <c r="AG102" i="45"/>
  <c r="AG103" i="45"/>
  <c r="AG104" i="45"/>
  <c r="AG105" i="45"/>
  <c r="AG106" i="45"/>
  <c r="AG107" i="45"/>
  <c r="AG108" i="45"/>
  <c r="AG109" i="45"/>
  <c r="AG110" i="45"/>
  <c r="AG111" i="45"/>
  <c r="AG112" i="45"/>
  <c r="AG113" i="45"/>
  <c r="AG114" i="45"/>
  <c r="AG115" i="45"/>
  <c r="AG116" i="45"/>
  <c r="AG117" i="45"/>
  <c r="AG118" i="45"/>
  <c r="AG119" i="45"/>
  <c r="AG120" i="45"/>
  <c r="AG121" i="45"/>
  <c r="AG122" i="45"/>
  <c r="AG123" i="45"/>
  <c r="AG124" i="45"/>
  <c r="AG125" i="45"/>
  <c r="AG126" i="45"/>
  <c r="AG127" i="45"/>
  <c r="AG128" i="45"/>
  <c r="AG129" i="45"/>
  <c r="AG130" i="45"/>
  <c r="AG131" i="45"/>
  <c r="AG132" i="45"/>
  <c r="AG133" i="45"/>
  <c r="AG134" i="45"/>
  <c r="AG135" i="45"/>
  <c r="AG136" i="45"/>
  <c r="AG137" i="45"/>
  <c r="AG138" i="45"/>
  <c r="AG139" i="45"/>
  <c r="AG140" i="45"/>
  <c r="AG141" i="45"/>
  <c r="AG142" i="45"/>
  <c r="AG143" i="45"/>
  <c r="AG144" i="45"/>
  <c r="AG145" i="45"/>
  <c r="AG146" i="45"/>
  <c r="AG147" i="45"/>
  <c r="AG148" i="45"/>
  <c r="AG149" i="45"/>
  <c r="AG150" i="45"/>
  <c r="AG151" i="45"/>
  <c r="AG152" i="45"/>
  <c r="AG153" i="45"/>
  <c r="AG154" i="45"/>
  <c r="AG155" i="45"/>
  <c r="AG156" i="45"/>
  <c r="AG157" i="45"/>
  <c r="AG158" i="45"/>
  <c r="AG159" i="45"/>
  <c r="AG160" i="45"/>
  <c r="AG161" i="45"/>
  <c r="AG162" i="45"/>
  <c r="AG163" i="45"/>
  <c r="AG164" i="45"/>
  <c r="AG165" i="45"/>
  <c r="AG166" i="45"/>
  <c r="AG167" i="45"/>
  <c r="AG168" i="45"/>
  <c r="AG169" i="45"/>
  <c r="AG170" i="45"/>
  <c r="AG171" i="45"/>
  <c r="AG172" i="45"/>
  <c r="AG173" i="45"/>
  <c r="AG174" i="45"/>
  <c r="AG175" i="45"/>
  <c r="AG176" i="45"/>
  <c r="AG177" i="45"/>
  <c r="AG178" i="45"/>
  <c r="AG179" i="45"/>
  <c r="AG180" i="45"/>
  <c r="AG181" i="45"/>
  <c r="AG182" i="45"/>
  <c r="AG183" i="45"/>
  <c r="AG184" i="45"/>
  <c r="AG185" i="45"/>
  <c r="AG186" i="45"/>
  <c r="AG187" i="45"/>
  <c r="AG188" i="45"/>
  <c r="AG189" i="45"/>
  <c r="AG190" i="45"/>
  <c r="AG191" i="45"/>
  <c r="AG192" i="45"/>
  <c r="AG193" i="45"/>
  <c r="AG194" i="45"/>
  <c r="AG195" i="45"/>
  <c r="AG196" i="45"/>
  <c r="AG197" i="45"/>
  <c r="AG198" i="45"/>
  <c r="AG199" i="45"/>
  <c r="AG200" i="45"/>
  <c r="AG201" i="45"/>
  <c r="AG202" i="45"/>
  <c r="AG203" i="45"/>
  <c r="AG204" i="45"/>
  <c r="AG205" i="45"/>
  <c r="AG206" i="45"/>
  <c r="AG207" i="45"/>
  <c r="AG208" i="45"/>
  <c r="AG209" i="45"/>
  <c r="AG210" i="45"/>
  <c r="AG211" i="45"/>
  <c r="AG212" i="45"/>
  <c r="AG213" i="45"/>
  <c r="AG214" i="45"/>
  <c r="AG215" i="45"/>
  <c r="AG216" i="45"/>
  <c r="AG217" i="45"/>
  <c r="AG218" i="45"/>
  <c r="AG219" i="45"/>
  <c r="AG220" i="45"/>
  <c r="AG221" i="45"/>
  <c r="AG222" i="45"/>
  <c r="AG223" i="45"/>
  <c r="AG224" i="45"/>
  <c r="AG225" i="45"/>
  <c r="AG226" i="45"/>
  <c r="AG227" i="45"/>
  <c r="AG228" i="45"/>
  <c r="AG229" i="45"/>
  <c r="AG230" i="45"/>
  <c r="AG231" i="45"/>
  <c r="AG232" i="45"/>
  <c r="AG233" i="45"/>
  <c r="AG234" i="45"/>
  <c r="AG235" i="45"/>
  <c r="AG236" i="45"/>
  <c r="AG237" i="45"/>
  <c r="AG238" i="45"/>
  <c r="AG239" i="45"/>
  <c r="AG240" i="45"/>
  <c r="AG241" i="45"/>
  <c r="AG242" i="45"/>
  <c r="AG243" i="45"/>
  <c r="AG244" i="45"/>
  <c r="AG245" i="45"/>
  <c r="AG246" i="45"/>
  <c r="AG247" i="45"/>
  <c r="AG248" i="45"/>
  <c r="AG249" i="45"/>
  <c r="AG250" i="45"/>
  <c r="AG251" i="45"/>
  <c r="AG252" i="45"/>
  <c r="AG253" i="45"/>
  <c r="AG254" i="45"/>
  <c r="AG255" i="45"/>
  <c r="AG256" i="45"/>
  <c r="AG257" i="45"/>
  <c r="AG258" i="45"/>
  <c r="AG259" i="45"/>
  <c r="AG260" i="45"/>
  <c r="AG261" i="45"/>
  <c r="AG262" i="45"/>
  <c r="AG263" i="45"/>
  <c r="AG264" i="45"/>
  <c r="AG265" i="45"/>
  <c r="AG266" i="45"/>
  <c r="AG267" i="45"/>
  <c r="AG268" i="45"/>
  <c r="AG269" i="45"/>
  <c r="AG270" i="45"/>
  <c r="AG271" i="45"/>
  <c r="AG272" i="45"/>
  <c r="AG273" i="45"/>
  <c r="AG274" i="45"/>
  <c r="AG275" i="45"/>
  <c r="AG276" i="45"/>
  <c r="AG277" i="45"/>
  <c r="AG278" i="45"/>
  <c r="AG279" i="45"/>
  <c r="AG280" i="45"/>
  <c r="AG281" i="45"/>
  <c r="AG282" i="45"/>
  <c r="AG283" i="45"/>
  <c r="AG284" i="45"/>
  <c r="AG285" i="45"/>
  <c r="AG286" i="45"/>
  <c r="AG287" i="45"/>
  <c r="AG288" i="45"/>
  <c r="AG289" i="45"/>
  <c r="AG290" i="45"/>
  <c r="AG291" i="45"/>
  <c r="AG292" i="45"/>
  <c r="AG293" i="45"/>
  <c r="AG294" i="45"/>
  <c r="AG295" i="45"/>
  <c r="AG296" i="45"/>
  <c r="AG297" i="45"/>
  <c r="AG298" i="45"/>
  <c r="AG299" i="45"/>
  <c r="AG300" i="45"/>
  <c r="AG301" i="45"/>
  <c r="AG302" i="45"/>
  <c r="AG303" i="45"/>
  <c r="AG304" i="45"/>
  <c r="AG305" i="45"/>
  <c r="AG306" i="45"/>
  <c r="AG307" i="45"/>
  <c r="AG308" i="45"/>
  <c r="AG309" i="45"/>
  <c r="AG310" i="45"/>
  <c r="AG311" i="45"/>
  <c r="AG312" i="45"/>
  <c r="AG313" i="45"/>
  <c r="AG314" i="45"/>
  <c r="AG315" i="45"/>
  <c r="AG16" i="45"/>
  <c r="L20" i="45"/>
  <c r="K20" i="45" s="1"/>
  <c r="L21" i="45"/>
  <c r="K21" i="45" s="1"/>
  <c r="L22" i="45"/>
  <c r="K22" i="45" s="1"/>
  <c r="L23" i="45"/>
  <c r="K23" i="45" s="1"/>
  <c r="L24" i="45"/>
  <c r="K24" i="45" s="1"/>
  <c r="L25" i="45"/>
  <c r="K25" i="45" s="1"/>
  <c r="L26" i="45"/>
  <c r="K26" i="45" s="1"/>
  <c r="L27" i="45"/>
  <c r="K27" i="45" s="1"/>
  <c r="L28" i="45"/>
  <c r="K28" i="45" s="1"/>
  <c r="L29" i="45"/>
  <c r="K29" i="45" s="1"/>
  <c r="L30" i="45"/>
  <c r="K30" i="45" s="1"/>
  <c r="L31" i="45"/>
  <c r="K31" i="45" s="1"/>
  <c r="L32" i="45"/>
  <c r="K32" i="45" s="1"/>
  <c r="L33" i="45"/>
  <c r="K33" i="45" s="1"/>
  <c r="L34" i="45"/>
  <c r="K34" i="45" s="1"/>
  <c r="L35" i="45"/>
  <c r="K35" i="45" s="1"/>
  <c r="L36" i="45"/>
  <c r="K36" i="45" s="1"/>
  <c r="L37" i="45"/>
  <c r="K37" i="45" s="1"/>
  <c r="L38" i="45"/>
  <c r="K38" i="45" s="1"/>
  <c r="L39" i="45"/>
  <c r="K39" i="45" s="1"/>
  <c r="L40" i="45"/>
  <c r="K40" i="45" s="1"/>
  <c r="L41" i="45"/>
  <c r="K41" i="45" s="1"/>
  <c r="L42" i="45"/>
  <c r="K42" i="45" s="1"/>
  <c r="L43" i="45"/>
  <c r="K43" i="45" s="1"/>
  <c r="L44" i="45"/>
  <c r="K44" i="45" s="1"/>
  <c r="L45" i="45"/>
  <c r="K45" i="45" s="1"/>
  <c r="L46" i="45"/>
  <c r="K46" i="45" s="1"/>
  <c r="L47" i="45"/>
  <c r="K47" i="45" s="1"/>
  <c r="L48" i="45"/>
  <c r="K48" i="45" s="1"/>
  <c r="L49" i="45"/>
  <c r="K49" i="45" s="1"/>
  <c r="L50" i="45"/>
  <c r="K50" i="45" s="1"/>
  <c r="L51" i="45"/>
  <c r="K51" i="45" s="1"/>
  <c r="L52" i="45"/>
  <c r="K52" i="45" s="1"/>
  <c r="L53" i="45"/>
  <c r="K53" i="45" s="1"/>
  <c r="L54" i="45"/>
  <c r="K54" i="45" s="1"/>
  <c r="L55" i="45"/>
  <c r="K55" i="45" s="1"/>
  <c r="L56" i="45"/>
  <c r="K56" i="45" s="1"/>
  <c r="L57" i="45"/>
  <c r="K57" i="45" s="1"/>
  <c r="L58" i="45"/>
  <c r="K58" i="45" s="1"/>
  <c r="L59" i="45"/>
  <c r="K59" i="45" s="1"/>
  <c r="L60" i="45"/>
  <c r="K60" i="45" s="1"/>
  <c r="L61" i="45"/>
  <c r="K61" i="45" s="1"/>
  <c r="L62" i="45"/>
  <c r="K62" i="45" s="1"/>
  <c r="L63" i="45"/>
  <c r="K63" i="45" s="1"/>
  <c r="L64" i="45"/>
  <c r="K64" i="45" s="1"/>
  <c r="L65" i="45"/>
  <c r="K65" i="45" s="1"/>
  <c r="L66" i="45"/>
  <c r="K66" i="45" s="1"/>
  <c r="L67" i="45"/>
  <c r="K67" i="45" s="1"/>
  <c r="L68" i="45"/>
  <c r="K68" i="45" s="1"/>
  <c r="L69" i="45"/>
  <c r="K69" i="45" s="1"/>
  <c r="L70" i="45"/>
  <c r="K70" i="45" s="1"/>
  <c r="L71" i="45"/>
  <c r="K71" i="45" s="1"/>
  <c r="L72" i="45"/>
  <c r="K72" i="45" s="1"/>
  <c r="L73" i="45"/>
  <c r="K73" i="45" s="1"/>
  <c r="L74" i="45"/>
  <c r="K74" i="45" s="1"/>
  <c r="L75" i="45"/>
  <c r="K75" i="45" s="1"/>
  <c r="L76" i="45"/>
  <c r="K76" i="45" s="1"/>
  <c r="L77" i="45"/>
  <c r="K77" i="45" s="1"/>
  <c r="L78" i="45"/>
  <c r="K78" i="45" s="1"/>
  <c r="L79" i="45"/>
  <c r="K79" i="45" s="1"/>
  <c r="L80" i="45"/>
  <c r="K80" i="45" s="1"/>
  <c r="L81" i="45"/>
  <c r="K81" i="45" s="1"/>
  <c r="L82" i="45"/>
  <c r="K82" i="45" s="1"/>
  <c r="L83" i="45"/>
  <c r="K83" i="45" s="1"/>
  <c r="L84" i="45"/>
  <c r="K84" i="45" s="1"/>
  <c r="L85" i="45"/>
  <c r="K85" i="45" s="1"/>
  <c r="L86" i="45"/>
  <c r="K86" i="45" s="1"/>
  <c r="L87" i="45"/>
  <c r="K87" i="45" s="1"/>
  <c r="L88" i="45"/>
  <c r="K88" i="45" s="1"/>
  <c r="L89" i="45"/>
  <c r="K89" i="45" s="1"/>
  <c r="L90" i="45"/>
  <c r="K90" i="45" s="1"/>
  <c r="L91" i="45"/>
  <c r="K91" i="45" s="1"/>
  <c r="L92" i="45"/>
  <c r="K92" i="45" s="1"/>
  <c r="L93" i="45"/>
  <c r="K93" i="45" s="1"/>
  <c r="L94" i="45"/>
  <c r="K94" i="45" s="1"/>
  <c r="L95" i="45"/>
  <c r="K95" i="45" s="1"/>
  <c r="L96" i="45"/>
  <c r="K96" i="45" s="1"/>
  <c r="L97" i="45"/>
  <c r="K97" i="45" s="1"/>
  <c r="L98" i="45"/>
  <c r="K98" i="45" s="1"/>
  <c r="L99" i="45"/>
  <c r="K99" i="45" s="1"/>
  <c r="L100" i="45"/>
  <c r="K100" i="45" s="1"/>
  <c r="L101" i="45"/>
  <c r="K101" i="45" s="1"/>
  <c r="L102" i="45"/>
  <c r="K102" i="45" s="1"/>
  <c r="L103" i="45"/>
  <c r="K103" i="45" s="1"/>
  <c r="L104" i="45"/>
  <c r="K104" i="45" s="1"/>
  <c r="L105" i="45"/>
  <c r="K105" i="45" s="1"/>
  <c r="L106" i="45"/>
  <c r="K106" i="45" s="1"/>
  <c r="L107" i="45"/>
  <c r="K107" i="45" s="1"/>
  <c r="L108" i="45"/>
  <c r="K108" i="45" s="1"/>
  <c r="L109" i="45"/>
  <c r="K109" i="45" s="1"/>
  <c r="L110" i="45"/>
  <c r="K110" i="45" s="1"/>
  <c r="L111" i="45"/>
  <c r="K111" i="45" s="1"/>
  <c r="L112" i="45"/>
  <c r="K112" i="45" s="1"/>
  <c r="L113" i="45"/>
  <c r="K113" i="45" s="1"/>
  <c r="L114" i="45"/>
  <c r="K114" i="45" s="1"/>
  <c r="L115" i="45"/>
  <c r="K115" i="45" s="1"/>
  <c r="L116" i="45"/>
  <c r="K116" i="45" s="1"/>
  <c r="L117" i="45"/>
  <c r="K117" i="45" s="1"/>
  <c r="L118" i="45"/>
  <c r="K118" i="45" s="1"/>
  <c r="L119" i="45"/>
  <c r="K119" i="45" s="1"/>
  <c r="L120" i="45"/>
  <c r="K120" i="45" s="1"/>
  <c r="L121" i="45"/>
  <c r="K121" i="45" s="1"/>
  <c r="L122" i="45"/>
  <c r="K122" i="45" s="1"/>
  <c r="L123" i="45"/>
  <c r="K123" i="45" s="1"/>
  <c r="L124" i="45"/>
  <c r="K124" i="45" s="1"/>
  <c r="L125" i="45"/>
  <c r="K125" i="45" s="1"/>
  <c r="L126" i="45"/>
  <c r="K126" i="45" s="1"/>
  <c r="L127" i="45"/>
  <c r="K127" i="45" s="1"/>
  <c r="L128" i="45"/>
  <c r="K128" i="45" s="1"/>
  <c r="L129" i="45"/>
  <c r="K129" i="45" s="1"/>
  <c r="L130" i="45"/>
  <c r="K130" i="45" s="1"/>
  <c r="L131" i="45"/>
  <c r="K131" i="45" s="1"/>
  <c r="L132" i="45"/>
  <c r="K132" i="45" s="1"/>
  <c r="L133" i="45"/>
  <c r="K133" i="45" s="1"/>
  <c r="L134" i="45"/>
  <c r="K134" i="45" s="1"/>
  <c r="L135" i="45"/>
  <c r="K135" i="45" s="1"/>
  <c r="L136" i="45"/>
  <c r="K136" i="45" s="1"/>
  <c r="L137" i="45"/>
  <c r="K137" i="45" s="1"/>
  <c r="L138" i="45"/>
  <c r="K138" i="45" s="1"/>
  <c r="L139" i="45"/>
  <c r="K139" i="45" s="1"/>
  <c r="L140" i="45"/>
  <c r="K140" i="45" s="1"/>
  <c r="L141" i="45"/>
  <c r="K141" i="45" s="1"/>
  <c r="L142" i="45"/>
  <c r="K142" i="45" s="1"/>
  <c r="L143" i="45"/>
  <c r="K143" i="45" s="1"/>
  <c r="L144" i="45"/>
  <c r="K144" i="45" s="1"/>
  <c r="L145" i="45"/>
  <c r="K145" i="45" s="1"/>
  <c r="L146" i="45"/>
  <c r="K146" i="45" s="1"/>
  <c r="L147" i="45"/>
  <c r="K147" i="45" s="1"/>
  <c r="L148" i="45"/>
  <c r="K148" i="45" s="1"/>
  <c r="L149" i="45"/>
  <c r="K149" i="45" s="1"/>
  <c r="L150" i="45"/>
  <c r="K150" i="45" s="1"/>
  <c r="L151" i="45"/>
  <c r="K151" i="45" s="1"/>
  <c r="L152" i="45"/>
  <c r="K152" i="45" s="1"/>
  <c r="L153" i="45"/>
  <c r="K153" i="45" s="1"/>
  <c r="L154" i="45"/>
  <c r="K154" i="45" s="1"/>
  <c r="L155" i="45"/>
  <c r="K155" i="45" s="1"/>
  <c r="L156" i="45"/>
  <c r="K156" i="45" s="1"/>
  <c r="L157" i="45"/>
  <c r="K157" i="45" s="1"/>
  <c r="L158" i="45"/>
  <c r="K158" i="45" s="1"/>
  <c r="L159" i="45"/>
  <c r="K159" i="45" s="1"/>
  <c r="L160" i="45"/>
  <c r="K160" i="45" s="1"/>
  <c r="L161" i="45"/>
  <c r="K161" i="45" s="1"/>
  <c r="L162" i="45"/>
  <c r="K162" i="45" s="1"/>
  <c r="L163" i="45"/>
  <c r="K163" i="45" s="1"/>
  <c r="L164" i="45"/>
  <c r="K164" i="45" s="1"/>
  <c r="L165" i="45"/>
  <c r="K165" i="45" s="1"/>
  <c r="L166" i="45"/>
  <c r="K166" i="45" s="1"/>
  <c r="L167" i="45"/>
  <c r="K167" i="45" s="1"/>
  <c r="L168" i="45"/>
  <c r="K168" i="45" s="1"/>
  <c r="L169" i="45"/>
  <c r="K169" i="45" s="1"/>
  <c r="L170" i="45"/>
  <c r="K170" i="45" s="1"/>
  <c r="L171" i="45"/>
  <c r="K171" i="45" s="1"/>
  <c r="L172" i="45"/>
  <c r="K172" i="45" s="1"/>
  <c r="L173" i="45"/>
  <c r="K173" i="45" s="1"/>
  <c r="L174" i="45"/>
  <c r="K174" i="45" s="1"/>
  <c r="L175" i="45"/>
  <c r="K175" i="45" s="1"/>
  <c r="L176" i="45"/>
  <c r="K176" i="45" s="1"/>
  <c r="L177" i="45"/>
  <c r="K177" i="45" s="1"/>
  <c r="L178" i="45"/>
  <c r="K178" i="45" s="1"/>
  <c r="L179" i="45"/>
  <c r="K179" i="45" s="1"/>
  <c r="L180" i="45"/>
  <c r="K180" i="45" s="1"/>
  <c r="L181" i="45"/>
  <c r="K181" i="45" s="1"/>
  <c r="L182" i="45"/>
  <c r="K182" i="45" s="1"/>
  <c r="L183" i="45"/>
  <c r="K183" i="45" s="1"/>
  <c r="L184" i="45"/>
  <c r="K184" i="45" s="1"/>
  <c r="L185" i="45"/>
  <c r="K185" i="45" s="1"/>
  <c r="L186" i="45"/>
  <c r="K186" i="45" s="1"/>
  <c r="L187" i="45"/>
  <c r="K187" i="45" s="1"/>
  <c r="L188" i="45"/>
  <c r="K188" i="45" s="1"/>
  <c r="L189" i="45"/>
  <c r="K189" i="45" s="1"/>
  <c r="L190" i="45"/>
  <c r="K190" i="45" s="1"/>
  <c r="L191" i="45"/>
  <c r="K191" i="45" s="1"/>
  <c r="L192" i="45"/>
  <c r="K192" i="45" s="1"/>
  <c r="L193" i="45"/>
  <c r="K193" i="45" s="1"/>
  <c r="L194" i="45"/>
  <c r="K194" i="45" s="1"/>
  <c r="L195" i="45"/>
  <c r="K195" i="45" s="1"/>
  <c r="L196" i="45"/>
  <c r="K196" i="45" s="1"/>
  <c r="L197" i="45"/>
  <c r="K197" i="45" s="1"/>
  <c r="L198" i="45"/>
  <c r="K198" i="45" s="1"/>
  <c r="L199" i="45"/>
  <c r="K199" i="45" s="1"/>
  <c r="L200" i="45"/>
  <c r="K200" i="45" s="1"/>
  <c r="L201" i="45"/>
  <c r="K201" i="45" s="1"/>
  <c r="L202" i="45"/>
  <c r="K202" i="45" s="1"/>
  <c r="L203" i="45"/>
  <c r="K203" i="45" s="1"/>
  <c r="L204" i="45"/>
  <c r="K204" i="45" s="1"/>
  <c r="L205" i="45"/>
  <c r="K205" i="45" s="1"/>
  <c r="L206" i="45"/>
  <c r="K206" i="45" s="1"/>
  <c r="L207" i="45"/>
  <c r="K207" i="45" s="1"/>
  <c r="L208" i="45"/>
  <c r="K208" i="45" s="1"/>
  <c r="L209" i="45"/>
  <c r="K209" i="45" s="1"/>
  <c r="L210" i="45"/>
  <c r="K210" i="45" s="1"/>
  <c r="L211" i="45"/>
  <c r="K211" i="45" s="1"/>
  <c r="L212" i="45"/>
  <c r="K212" i="45" s="1"/>
  <c r="L213" i="45"/>
  <c r="K213" i="45" s="1"/>
  <c r="L214" i="45"/>
  <c r="K214" i="45" s="1"/>
  <c r="L215" i="45"/>
  <c r="K215" i="45" s="1"/>
  <c r="L216" i="45"/>
  <c r="K216" i="45" s="1"/>
  <c r="L217" i="45"/>
  <c r="K217" i="45" s="1"/>
  <c r="L218" i="45"/>
  <c r="K218" i="45" s="1"/>
  <c r="L219" i="45"/>
  <c r="K219" i="45" s="1"/>
  <c r="L220" i="45"/>
  <c r="K220" i="45" s="1"/>
  <c r="L221" i="45"/>
  <c r="K221" i="45" s="1"/>
  <c r="L222" i="45"/>
  <c r="K222" i="45" s="1"/>
  <c r="L223" i="45"/>
  <c r="K223" i="45" s="1"/>
  <c r="L224" i="45"/>
  <c r="K224" i="45" s="1"/>
  <c r="L225" i="45"/>
  <c r="K225" i="45" s="1"/>
  <c r="L226" i="45"/>
  <c r="K226" i="45" s="1"/>
  <c r="L227" i="45"/>
  <c r="K227" i="45" s="1"/>
  <c r="L228" i="45"/>
  <c r="K228" i="45" s="1"/>
  <c r="L229" i="45"/>
  <c r="K229" i="45" s="1"/>
  <c r="L230" i="45"/>
  <c r="K230" i="45" s="1"/>
  <c r="L231" i="45"/>
  <c r="K231" i="45" s="1"/>
  <c r="L232" i="45"/>
  <c r="K232" i="45" s="1"/>
  <c r="L233" i="45"/>
  <c r="K233" i="45" s="1"/>
  <c r="L234" i="45"/>
  <c r="K234" i="45" s="1"/>
  <c r="L235" i="45"/>
  <c r="K235" i="45" s="1"/>
  <c r="L236" i="45"/>
  <c r="K236" i="45" s="1"/>
  <c r="L237" i="45"/>
  <c r="K237" i="45" s="1"/>
  <c r="L238" i="45"/>
  <c r="K238" i="45" s="1"/>
  <c r="L239" i="45"/>
  <c r="K239" i="45" s="1"/>
  <c r="L240" i="45"/>
  <c r="K240" i="45" s="1"/>
  <c r="L241" i="45"/>
  <c r="K241" i="45" s="1"/>
  <c r="L242" i="45"/>
  <c r="K242" i="45" s="1"/>
  <c r="L243" i="45"/>
  <c r="K243" i="45" s="1"/>
  <c r="L244" i="45"/>
  <c r="K244" i="45" s="1"/>
  <c r="L245" i="45"/>
  <c r="K245" i="45" s="1"/>
  <c r="L246" i="45"/>
  <c r="K246" i="45" s="1"/>
  <c r="L247" i="45"/>
  <c r="K247" i="45" s="1"/>
  <c r="L248" i="45"/>
  <c r="K248" i="45" s="1"/>
  <c r="L249" i="45"/>
  <c r="K249" i="45" s="1"/>
  <c r="L250" i="45"/>
  <c r="K250" i="45" s="1"/>
  <c r="L251" i="45"/>
  <c r="K251" i="45" s="1"/>
  <c r="L252" i="45"/>
  <c r="K252" i="45" s="1"/>
  <c r="L253" i="45"/>
  <c r="K253" i="45" s="1"/>
  <c r="L254" i="45"/>
  <c r="K254" i="45" s="1"/>
  <c r="L255" i="45"/>
  <c r="K255" i="45" s="1"/>
  <c r="L256" i="45"/>
  <c r="K256" i="45" s="1"/>
  <c r="L257" i="45"/>
  <c r="K257" i="45" s="1"/>
  <c r="L258" i="45"/>
  <c r="K258" i="45" s="1"/>
  <c r="L259" i="45"/>
  <c r="K259" i="45" s="1"/>
  <c r="L260" i="45"/>
  <c r="K260" i="45" s="1"/>
  <c r="L261" i="45"/>
  <c r="K261" i="45" s="1"/>
  <c r="L262" i="45"/>
  <c r="K262" i="45" s="1"/>
  <c r="L263" i="45"/>
  <c r="K263" i="45" s="1"/>
  <c r="L264" i="45"/>
  <c r="K264" i="45" s="1"/>
  <c r="L265" i="45"/>
  <c r="K265" i="45" s="1"/>
  <c r="L266" i="45"/>
  <c r="K266" i="45" s="1"/>
  <c r="L267" i="45"/>
  <c r="K267" i="45" s="1"/>
  <c r="L268" i="45"/>
  <c r="K268" i="45" s="1"/>
  <c r="L269" i="45"/>
  <c r="K269" i="45" s="1"/>
  <c r="L270" i="45"/>
  <c r="K270" i="45" s="1"/>
  <c r="L271" i="45"/>
  <c r="K271" i="45" s="1"/>
  <c r="L272" i="45"/>
  <c r="K272" i="45" s="1"/>
  <c r="L273" i="45"/>
  <c r="K273" i="45" s="1"/>
  <c r="L274" i="45"/>
  <c r="K274" i="45" s="1"/>
  <c r="L275" i="45"/>
  <c r="K275" i="45" s="1"/>
  <c r="L276" i="45"/>
  <c r="K276" i="45" s="1"/>
  <c r="L277" i="45"/>
  <c r="K277" i="45" s="1"/>
  <c r="L278" i="45"/>
  <c r="K278" i="45" s="1"/>
  <c r="L279" i="45"/>
  <c r="K279" i="45" s="1"/>
  <c r="L280" i="45"/>
  <c r="K280" i="45" s="1"/>
  <c r="L281" i="45"/>
  <c r="K281" i="45" s="1"/>
  <c r="L282" i="45"/>
  <c r="K282" i="45" s="1"/>
  <c r="L283" i="45"/>
  <c r="K283" i="45" s="1"/>
  <c r="L284" i="45"/>
  <c r="K284" i="45" s="1"/>
  <c r="L285" i="45"/>
  <c r="K285" i="45" s="1"/>
  <c r="L286" i="45"/>
  <c r="K286" i="45" s="1"/>
  <c r="L287" i="45"/>
  <c r="K287" i="45" s="1"/>
  <c r="L288" i="45"/>
  <c r="K288" i="45" s="1"/>
  <c r="L289" i="45"/>
  <c r="K289" i="45" s="1"/>
  <c r="L290" i="45"/>
  <c r="K290" i="45" s="1"/>
  <c r="L291" i="45"/>
  <c r="K291" i="45" s="1"/>
  <c r="L292" i="45"/>
  <c r="K292" i="45" s="1"/>
  <c r="L293" i="45"/>
  <c r="K293" i="45" s="1"/>
  <c r="L294" i="45"/>
  <c r="K294" i="45" s="1"/>
  <c r="L295" i="45"/>
  <c r="K295" i="45" s="1"/>
  <c r="L296" i="45"/>
  <c r="K296" i="45" s="1"/>
  <c r="L297" i="45"/>
  <c r="K297" i="45" s="1"/>
  <c r="L298" i="45"/>
  <c r="K298" i="45" s="1"/>
  <c r="L299" i="45"/>
  <c r="K299" i="45" s="1"/>
  <c r="L300" i="45"/>
  <c r="K300" i="45" s="1"/>
  <c r="L301" i="45"/>
  <c r="K301" i="45" s="1"/>
  <c r="L302" i="45"/>
  <c r="K302" i="45" s="1"/>
  <c r="L303" i="45"/>
  <c r="K303" i="45" s="1"/>
  <c r="L304" i="45"/>
  <c r="K304" i="45" s="1"/>
  <c r="L305" i="45"/>
  <c r="K305" i="45" s="1"/>
  <c r="L306" i="45"/>
  <c r="K306" i="45" s="1"/>
  <c r="L307" i="45"/>
  <c r="K307" i="45" s="1"/>
  <c r="L308" i="45"/>
  <c r="K308" i="45" s="1"/>
  <c r="L309" i="45"/>
  <c r="K309" i="45" s="1"/>
  <c r="L310" i="45"/>
  <c r="K310" i="45" s="1"/>
  <c r="L311" i="45"/>
  <c r="K311" i="45" s="1"/>
  <c r="L312" i="45"/>
  <c r="K312" i="45" s="1"/>
  <c r="L313" i="45"/>
  <c r="K313" i="45" s="1"/>
  <c r="L314" i="45"/>
  <c r="K314" i="45" s="1"/>
  <c r="L315" i="45"/>
  <c r="K315" i="45" s="1"/>
  <c r="AA17" i="45"/>
  <c r="AB17" i="45" s="1"/>
  <c r="AH17" i="45" s="1"/>
  <c r="AA18" i="45"/>
  <c r="Z18" i="45" s="1"/>
  <c r="V18" i="45" s="1"/>
  <c r="S18" i="45" s="1"/>
  <c r="AA19" i="45"/>
  <c r="Z19" i="45" s="1"/>
  <c r="V19" i="45" s="1"/>
  <c r="S19" i="45" s="1"/>
  <c r="AA20" i="45"/>
  <c r="AB20" i="45" s="1"/>
  <c r="AH20" i="45" s="1"/>
  <c r="AI20" i="45" s="1"/>
  <c r="AA21" i="45"/>
  <c r="AB21" i="45" s="1"/>
  <c r="AH21" i="45" s="1"/>
  <c r="AI21" i="45" s="1"/>
  <c r="AA22" i="45"/>
  <c r="AB22" i="45" s="1"/>
  <c r="AH22" i="45" s="1"/>
  <c r="AI22" i="45" s="1"/>
  <c r="AA23" i="45"/>
  <c r="AA24" i="45"/>
  <c r="AB24" i="45" s="1"/>
  <c r="AH24" i="45" s="1"/>
  <c r="AI24" i="45" s="1"/>
  <c r="AA25" i="45"/>
  <c r="AB25" i="45" s="1"/>
  <c r="AH25" i="45" s="1"/>
  <c r="AI25" i="45" s="1"/>
  <c r="AA26" i="45"/>
  <c r="AB26" i="45" s="1"/>
  <c r="AH26" i="45" s="1"/>
  <c r="AI26" i="45" s="1"/>
  <c r="AA27" i="45"/>
  <c r="Z27" i="45" s="1"/>
  <c r="AA28" i="45"/>
  <c r="AB28" i="45" s="1"/>
  <c r="AH28" i="45" s="1"/>
  <c r="AI28" i="45" s="1"/>
  <c r="AA29" i="45"/>
  <c r="AB29" i="45" s="1"/>
  <c r="AH29" i="45" s="1"/>
  <c r="AI29" i="45" s="1"/>
  <c r="AA30" i="45"/>
  <c r="AB30" i="45" s="1"/>
  <c r="AH30" i="45" s="1"/>
  <c r="AI30" i="45" s="1"/>
  <c r="AA31" i="45"/>
  <c r="Z31" i="45" s="1"/>
  <c r="AA32" i="45"/>
  <c r="AB32" i="45" s="1"/>
  <c r="AH32" i="45" s="1"/>
  <c r="AI32" i="45" s="1"/>
  <c r="AA33" i="45"/>
  <c r="AB33" i="45" s="1"/>
  <c r="AH33" i="45" s="1"/>
  <c r="AI33" i="45" s="1"/>
  <c r="AA34" i="45"/>
  <c r="AB34" i="45" s="1"/>
  <c r="AH34" i="45" s="1"/>
  <c r="AI34" i="45" s="1"/>
  <c r="AA35" i="45"/>
  <c r="AA36" i="45"/>
  <c r="AB36" i="45" s="1"/>
  <c r="AH36" i="45" s="1"/>
  <c r="AI36" i="45" s="1"/>
  <c r="AA37" i="45"/>
  <c r="AB37" i="45" s="1"/>
  <c r="AH37" i="45" s="1"/>
  <c r="AI37" i="45" s="1"/>
  <c r="AA38" i="45"/>
  <c r="Z38" i="45" s="1"/>
  <c r="AA39" i="45"/>
  <c r="AA40" i="45"/>
  <c r="AB40" i="45" s="1"/>
  <c r="AH40" i="45" s="1"/>
  <c r="AI40" i="45" s="1"/>
  <c r="AA41" i="45"/>
  <c r="AB41" i="45" s="1"/>
  <c r="AH41" i="45" s="1"/>
  <c r="AI41" i="45" s="1"/>
  <c r="AA42" i="45"/>
  <c r="AB42" i="45" s="1"/>
  <c r="AH42" i="45" s="1"/>
  <c r="AI42" i="45" s="1"/>
  <c r="AA43" i="45"/>
  <c r="Z43" i="45" s="1"/>
  <c r="AA44" i="45"/>
  <c r="AB44" i="45" s="1"/>
  <c r="AH44" i="45" s="1"/>
  <c r="AI44" i="45" s="1"/>
  <c r="AA45" i="45"/>
  <c r="AB45" i="45" s="1"/>
  <c r="AH45" i="45" s="1"/>
  <c r="AI45" i="45" s="1"/>
  <c r="AA46" i="45"/>
  <c r="AB46" i="45" s="1"/>
  <c r="AH46" i="45" s="1"/>
  <c r="AI46" i="45" s="1"/>
  <c r="AA47" i="45"/>
  <c r="Z47" i="45" s="1"/>
  <c r="AA48" i="45"/>
  <c r="Z48" i="45" s="1"/>
  <c r="AA49" i="45"/>
  <c r="AB49" i="45" s="1"/>
  <c r="AH49" i="45" s="1"/>
  <c r="AI49" i="45" s="1"/>
  <c r="AA50" i="45"/>
  <c r="AB50" i="45" s="1"/>
  <c r="AH50" i="45" s="1"/>
  <c r="AI50" i="45" s="1"/>
  <c r="AA51" i="45"/>
  <c r="AA52" i="45"/>
  <c r="AB52" i="45" s="1"/>
  <c r="AH52" i="45" s="1"/>
  <c r="AI52" i="45" s="1"/>
  <c r="AA53" i="45"/>
  <c r="AB53" i="45" s="1"/>
  <c r="AH53" i="45" s="1"/>
  <c r="AI53" i="45" s="1"/>
  <c r="AA54" i="45"/>
  <c r="AB54" i="45" s="1"/>
  <c r="AH54" i="45" s="1"/>
  <c r="AI54" i="45" s="1"/>
  <c r="AA55" i="45"/>
  <c r="AA56" i="45"/>
  <c r="AB56" i="45" s="1"/>
  <c r="AH56" i="45" s="1"/>
  <c r="AI56" i="45" s="1"/>
  <c r="AA57" i="45"/>
  <c r="AB57" i="45" s="1"/>
  <c r="AH57" i="45" s="1"/>
  <c r="AI57" i="45" s="1"/>
  <c r="AA58" i="45"/>
  <c r="AB58" i="45" s="1"/>
  <c r="AH58" i="45" s="1"/>
  <c r="AI58" i="45" s="1"/>
  <c r="AA59" i="45"/>
  <c r="AA60" i="45"/>
  <c r="AB60" i="45" s="1"/>
  <c r="AH60" i="45" s="1"/>
  <c r="AI60" i="45" s="1"/>
  <c r="AA61" i="45"/>
  <c r="AB61" i="45" s="1"/>
  <c r="AH61" i="45" s="1"/>
  <c r="AI61" i="45" s="1"/>
  <c r="AA62" i="45"/>
  <c r="AB62" i="45" s="1"/>
  <c r="AH62" i="45" s="1"/>
  <c r="AI62" i="45" s="1"/>
  <c r="AA63" i="45"/>
  <c r="AA64" i="45"/>
  <c r="AB64" i="45" s="1"/>
  <c r="AH64" i="45" s="1"/>
  <c r="AI64" i="45" s="1"/>
  <c r="AA65" i="45"/>
  <c r="AB65" i="45" s="1"/>
  <c r="AH65" i="45" s="1"/>
  <c r="AI65" i="45" s="1"/>
  <c r="AA66" i="45"/>
  <c r="AB66" i="45" s="1"/>
  <c r="AH66" i="45" s="1"/>
  <c r="AI66" i="45" s="1"/>
  <c r="AA67" i="45"/>
  <c r="AA68" i="45"/>
  <c r="AB68" i="45" s="1"/>
  <c r="AH68" i="45" s="1"/>
  <c r="AI68" i="45" s="1"/>
  <c r="AA69" i="45"/>
  <c r="AB69" i="45" s="1"/>
  <c r="AH69" i="45" s="1"/>
  <c r="AI69" i="45" s="1"/>
  <c r="AA70" i="45"/>
  <c r="AB70" i="45" s="1"/>
  <c r="AH70" i="45" s="1"/>
  <c r="AI70" i="45" s="1"/>
  <c r="AA71" i="45"/>
  <c r="AA72" i="45"/>
  <c r="AB72" i="45" s="1"/>
  <c r="AH72" i="45" s="1"/>
  <c r="AI72" i="45" s="1"/>
  <c r="AA73" i="45"/>
  <c r="AB73" i="45" s="1"/>
  <c r="AH73" i="45" s="1"/>
  <c r="AI73" i="45" s="1"/>
  <c r="AA74" i="45"/>
  <c r="AB74" i="45" s="1"/>
  <c r="AH74" i="45" s="1"/>
  <c r="AI74" i="45" s="1"/>
  <c r="AA75" i="45"/>
  <c r="AA76" i="45"/>
  <c r="AB76" i="45" s="1"/>
  <c r="AH76" i="45" s="1"/>
  <c r="AI76" i="45" s="1"/>
  <c r="AA77" i="45"/>
  <c r="AB77" i="45" s="1"/>
  <c r="AH77" i="45" s="1"/>
  <c r="AI77" i="45" s="1"/>
  <c r="AA78" i="45"/>
  <c r="AB78" i="45" s="1"/>
  <c r="AH78" i="45" s="1"/>
  <c r="AI78" i="45" s="1"/>
  <c r="AA79" i="45"/>
  <c r="AA80" i="45"/>
  <c r="AA81" i="45"/>
  <c r="AB81" i="45" s="1"/>
  <c r="AH81" i="45" s="1"/>
  <c r="AI81" i="45" s="1"/>
  <c r="AA82" i="45"/>
  <c r="AB82" i="45" s="1"/>
  <c r="AH82" i="45" s="1"/>
  <c r="AI82" i="45" s="1"/>
  <c r="AA83" i="45"/>
  <c r="AA84" i="45"/>
  <c r="Z84" i="45" s="1"/>
  <c r="AA85" i="45"/>
  <c r="AB85" i="45" s="1"/>
  <c r="AH85" i="45" s="1"/>
  <c r="AI85" i="45" s="1"/>
  <c r="AA86" i="45"/>
  <c r="AB86" i="45" s="1"/>
  <c r="AH86" i="45" s="1"/>
  <c r="AI86" i="45" s="1"/>
  <c r="AA87" i="45"/>
  <c r="AA88" i="45"/>
  <c r="AB88" i="45" s="1"/>
  <c r="AH88" i="45" s="1"/>
  <c r="AI88" i="45" s="1"/>
  <c r="AA89" i="45"/>
  <c r="AB89" i="45" s="1"/>
  <c r="AH89" i="45" s="1"/>
  <c r="AI89" i="45" s="1"/>
  <c r="AA90" i="45"/>
  <c r="AB90" i="45" s="1"/>
  <c r="AH90" i="45" s="1"/>
  <c r="AI90" i="45" s="1"/>
  <c r="AA91" i="45"/>
  <c r="AA92" i="45"/>
  <c r="Z92" i="45" s="1"/>
  <c r="AA93" i="45"/>
  <c r="AB93" i="45" s="1"/>
  <c r="AH93" i="45" s="1"/>
  <c r="AI93" i="45" s="1"/>
  <c r="AA94" i="45"/>
  <c r="AB94" i="45" s="1"/>
  <c r="AH94" i="45" s="1"/>
  <c r="AI94" i="45" s="1"/>
  <c r="AA95" i="45"/>
  <c r="AA96" i="45"/>
  <c r="AB96" i="45" s="1"/>
  <c r="AH96" i="45" s="1"/>
  <c r="AI96" i="45" s="1"/>
  <c r="AA97" i="45"/>
  <c r="AB97" i="45" s="1"/>
  <c r="AH97" i="45" s="1"/>
  <c r="AI97" i="45" s="1"/>
  <c r="AA98" i="45"/>
  <c r="AB98" i="45" s="1"/>
  <c r="AH98" i="45" s="1"/>
  <c r="AI98" i="45" s="1"/>
  <c r="AA99" i="45"/>
  <c r="AA100" i="45"/>
  <c r="AB100" i="45" s="1"/>
  <c r="AH100" i="45" s="1"/>
  <c r="AI100" i="45" s="1"/>
  <c r="AA101" i="45"/>
  <c r="AB101" i="45" s="1"/>
  <c r="AH101" i="45" s="1"/>
  <c r="AI101" i="45" s="1"/>
  <c r="AA102" i="45"/>
  <c r="AB102" i="45" s="1"/>
  <c r="AH102" i="45" s="1"/>
  <c r="AI102" i="45" s="1"/>
  <c r="AA103" i="45"/>
  <c r="AA104" i="45"/>
  <c r="AB104" i="45" s="1"/>
  <c r="AH104" i="45" s="1"/>
  <c r="AI104" i="45" s="1"/>
  <c r="AA105" i="45"/>
  <c r="AB105" i="45" s="1"/>
  <c r="AH105" i="45" s="1"/>
  <c r="AI105" i="45" s="1"/>
  <c r="AA106" i="45"/>
  <c r="AB106" i="45" s="1"/>
  <c r="AH106" i="45" s="1"/>
  <c r="AI106" i="45" s="1"/>
  <c r="AA107" i="45"/>
  <c r="AA108" i="45"/>
  <c r="AB108" i="45" s="1"/>
  <c r="AH108" i="45" s="1"/>
  <c r="AI108" i="45" s="1"/>
  <c r="AA109" i="45"/>
  <c r="AB109" i="45" s="1"/>
  <c r="AH109" i="45" s="1"/>
  <c r="AI109" i="45" s="1"/>
  <c r="AA110" i="45"/>
  <c r="AB110" i="45" s="1"/>
  <c r="AH110" i="45" s="1"/>
  <c r="AI110" i="45" s="1"/>
  <c r="AA111" i="45"/>
  <c r="AA112" i="45"/>
  <c r="AB112" i="45" s="1"/>
  <c r="AH112" i="45" s="1"/>
  <c r="AI112" i="45" s="1"/>
  <c r="AA113" i="45"/>
  <c r="AB113" i="45" s="1"/>
  <c r="AH113" i="45" s="1"/>
  <c r="AI113" i="45" s="1"/>
  <c r="AA114" i="45"/>
  <c r="AB114" i="45" s="1"/>
  <c r="AH114" i="45" s="1"/>
  <c r="AI114" i="45" s="1"/>
  <c r="AA115" i="45"/>
  <c r="AA116" i="45"/>
  <c r="AB116" i="45" s="1"/>
  <c r="AH116" i="45" s="1"/>
  <c r="AI116" i="45" s="1"/>
  <c r="AA117" i="45"/>
  <c r="AB117" i="45" s="1"/>
  <c r="AH117" i="45" s="1"/>
  <c r="AI117" i="45" s="1"/>
  <c r="AA118" i="45"/>
  <c r="AB118" i="45" s="1"/>
  <c r="AH118" i="45" s="1"/>
  <c r="AI118" i="45" s="1"/>
  <c r="AA119" i="45"/>
  <c r="AA120" i="45"/>
  <c r="AB120" i="45" s="1"/>
  <c r="AH120" i="45" s="1"/>
  <c r="AI120" i="45" s="1"/>
  <c r="AA121" i="45"/>
  <c r="AB121" i="45" s="1"/>
  <c r="AH121" i="45" s="1"/>
  <c r="AI121" i="45" s="1"/>
  <c r="AA122" i="45"/>
  <c r="AB122" i="45" s="1"/>
  <c r="AH122" i="45" s="1"/>
  <c r="AI122" i="45" s="1"/>
  <c r="AA123" i="45"/>
  <c r="AA124" i="45"/>
  <c r="AB124" i="45" s="1"/>
  <c r="AH124" i="45" s="1"/>
  <c r="AI124" i="45" s="1"/>
  <c r="AA125" i="45"/>
  <c r="AB125" i="45" s="1"/>
  <c r="AH125" i="45" s="1"/>
  <c r="AI125" i="45" s="1"/>
  <c r="AA126" i="45"/>
  <c r="AB126" i="45" s="1"/>
  <c r="AH126" i="45" s="1"/>
  <c r="AI126" i="45" s="1"/>
  <c r="AA127" i="45"/>
  <c r="AA128" i="45"/>
  <c r="AB128" i="45" s="1"/>
  <c r="AH128" i="45" s="1"/>
  <c r="AI128" i="45" s="1"/>
  <c r="AA129" i="45"/>
  <c r="AB129" i="45" s="1"/>
  <c r="AH129" i="45" s="1"/>
  <c r="AI129" i="45" s="1"/>
  <c r="AA130" i="45"/>
  <c r="AB130" i="45" s="1"/>
  <c r="AH130" i="45" s="1"/>
  <c r="AI130" i="45" s="1"/>
  <c r="AA131" i="45"/>
  <c r="AA132" i="45"/>
  <c r="AB132" i="45" s="1"/>
  <c r="AH132" i="45" s="1"/>
  <c r="AI132" i="45" s="1"/>
  <c r="AA133" i="45"/>
  <c r="AB133" i="45" s="1"/>
  <c r="AH133" i="45" s="1"/>
  <c r="AI133" i="45" s="1"/>
  <c r="AA134" i="45"/>
  <c r="AB134" i="45" s="1"/>
  <c r="AH134" i="45" s="1"/>
  <c r="AI134" i="45" s="1"/>
  <c r="AA135" i="45"/>
  <c r="AA136" i="45"/>
  <c r="AB136" i="45" s="1"/>
  <c r="AH136" i="45" s="1"/>
  <c r="AI136" i="45" s="1"/>
  <c r="AA137" i="45"/>
  <c r="AB137" i="45" s="1"/>
  <c r="AH137" i="45" s="1"/>
  <c r="AI137" i="45" s="1"/>
  <c r="AA138" i="45"/>
  <c r="AB138" i="45" s="1"/>
  <c r="AH138" i="45" s="1"/>
  <c r="AI138" i="45" s="1"/>
  <c r="AA139" i="45"/>
  <c r="AA140" i="45"/>
  <c r="AB140" i="45" s="1"/>
  <c r="AH140" i="45" s="1"/>
  <c r="AI140" i="45" s="1"/>
  <c r="AA141" i="45"/>
  <c r="AB141" i="45" s="1"/>
  <c r="AH141" i="45" s="1"/>
  <c r="AI141" i="45" s="1"/>
  <c r="AA142" i="45"/>
  <c r="AB142" i="45" s="1"/>
  <c r="AH142" i="45" s="1"/>
  <c r="AI142" i="45" s="1"/>
  <c r="AA143" i="45"/>
  <c r="AA144" i="45"/>
  <c r="AB144" i="45" s="1"/>
  <c r="AH144" i="45" s="1"/>
  <c r="AI144" i="45" s="1"/>
  <c r="AA145" i="45"/>
  <c r="AB145" i="45" s="1"/>
  <c r="AH145" i="45" s="1"/>
  <c r="AI145" i="45" s="1"/>
  <c r="AA146" i="45"/>
  <c r="AB146" i="45" s="1"/>
  <c r="AH146" i="45" s="1"/>
  <c r="AI146" i="45" s="1"/>
  <c r="AA147" i="45"/>
  <c r="AA148" i="45"/>
  <c r="Z148" i="45" s="1"/>
  <c r="AA149" i="45"/>
  <c r="AB149" i="45" s="1"/>
  <c r="AH149" i="45" s="1"/>
  <c r="AI149" i="45" s="1"/>
  <c r="AA150" i="45"/>
  <c r="AB150" i="45" s="1"/>
  <c r="AH150" i="45" s="1"/>
  <c r="AI150" i="45" s="1"/>
  <c r="AA151" i="45"/>
  <c r="AA152" i="45"/>
  <c r="AB152" i="45" s="1"/>
  <c r="AH152" i="45" s="1"/>
  <c r="AI152" i="45" s="1"/>
  <c r="AA153" i="45"/>
  <c r="AB153" i="45" s="1"/>
  <c r="AH153" i="45" s="1"/>
  <c r="AI153" i="45" s="1"/>
  <c r="AA154" i="45"/>
  <c r="AB154" i="45" s="1"/>
  <c r="AH154" i="45" s="1"/>
  <c r="AI154" i="45" s="1"/>
  <c r="AA155" i="45"/>
  <c r="AA156" i="45"/>
  <c r="Z156" i="45" s="1"/>
  <c r="AA157" i="45"/>
  <c r="AB157" i="45" s="1"/>
  <c r="AH157" i="45" s="1"/>
  <c r="AI157" i="45" s="1"/>
  <c r="AA158" i="45"/>
  <c r="AB158" i="45" s="1"/>
  <c r="AH158" i="45" s="1"/>
  <c r="AI158" i="45" s="1"/>
  <c r="AA159" i="45"/>
  <c r="AA160" i="45"/>
  <c r="AB160" i="45" s="1"/>
  <c r="AH160" i="45" s="1"/>
  <c r="AI160" i="45" s="1"/>
  <c r="AA161" i="45"/>
  <c r="AB161" i="45" s="1"/>
  <c r="AH161" i="45" s="1"/>
  <c r="AI161" i="45" s="1"/>
  <c r="AA162" i="45"/>
  <c r="AB162" i="45" s="1"/>
  <c r="AH162" i="45" s="1"/>
  <c r="AI162" i="45" s="1"/>
  <c r="AA163" i="45"/>
  <c r="AA164" i="45"/>
  <c r="AB164" i="45" s="1"/>
  <c r="AH164" i="45" s="1"/>
  <c r="AI164" i="45" s="1"/>
  <c r="AA165" i="45"/>
  <c r="AB165" i="45" s="1"/>
  <c r="AH165" i="45" s="1"/>
  <c r="AI165" i="45" s="1"/>
  <c r="AA166" i="45"/>
  <c r="AB166" i="45" s="1"/>
  <c r="AH166" i="45" s="1"/>
  <c r="AI166" i="45" s="1"/>
  <c r="AA167" i="45"/>
  <c r="AA168" i="45"/>
  <c r="AB168" i="45" s="1"/>
  <c r="AH168" i="45" s="1"/>
  <c r="AI168" i="45" s="1"/>
  <c r="AA169" i="45"/>
  <c r="AB169" i="45" s="1"/>
  <c r="AH169" i="45" s="1"/>
  <c r="AI169" i="45" s="1"/>
  <c r="AA170" i="45"/>
  <c r="AB170" i="45" s="1"/>
  <c r="AH170" i="45" s="1"/>
  <c r="AI170" i="45" s="1"/>
  <c r="AA171" i="45"/>
  <c r="AA172" i="45"/>
  <c r="AB172" i="45" s="1"/>
  <c r="AH172" i="45" s="1"/>
  <c r="AI172" i="45" s="1"/>
  <c r="AA173" i="45"/>
  <c r="AB173" i="45" s="1"/>
  <c r="AH173" i="45" s="1"/>
  <c r="AI173" i="45" s="1"/>
  <c r="AA174" i="45"/>
  <c r="AB174" i="45" s="1"/>
  <c r="AH174" i="45" s="1"/>
  <c r="AI174" i="45" s="1"/>
  <c r="AA175" i="45"/>
  <c r="AA176" i="45"/>
  <c r="AB176" i="45" s="1"/>
  <c r="AH176" i="45" s="1"/>
  <c r="AI176" i="45" s="1"/>
  <c r="AA177" i="45"/>
  <c r="AB177" i="45" s="1"/>
  <c r="AH177" i="45" s="1"/>
  <c r="AI177" i="45" s="1"/>
  <c r="AA178" i="45"/>
  <c r="AB178" i="45" s="1"/>
  <c r="AH178" i="45" s="1"/>
  <c r="AI178" i="45" s="1"/>
  <c r="AA179" i="45"/>
  <c r="AA180" i="45"/>
  <c r="AB180" i="45" s="1"/>
  <c r="AH180" i="45" s="1"/>
  <c r="AI180" i="45" s="1"/>
  <c r="AA181" i="45"/>
  <c r="AB181" i="45" s="1"/>
  <c r="AH181" i="45" s="1"/>
  <c r="AI181" i="45" s="1"/>
  <c r="AA182" i="45"/>
  <c r="AB182" i="45" s="1"/>
  <c r="AH182" i="45" s="1"/>
  <c r="AI182" i="45" s="1"/>
  <c r="AA183" i="45"/>
  <c r="AA184" i="45"/>
  <c r="AB184" i="45" s="1"/>
  <c r="AH184" i="45" s="1"/>
  <c r="AI184" i="45" s="1"/>
  <c r="AA185" i="45"/>
  <c r="AB185" i="45" s="1"/>
  <c r="AH185" i="45" s="1"/>
  <c r="AI185" i="45" s="1"/>
  <c r="AA186" i="45"/>
  <c r="AB186" i="45" s="1"/>
  <c r="AH186" i="45" s="1"/>
  <c r="AI186" i="45" s="1"/>
  <c r="AA187" i="45"/>
  <c r="AA188" i="45"/>
  <c r="AB188" i="45" s="1"/>
  <c r="AH188" i="45" s="1"/>
  <c r="AI188" i="45" s="1"/>
  <c r="AA189" i="45"/>
  <c r="AB189" i="45" s="1"/>
  <c r="AH189" i="45" s="1"/>
  <c r="AI189" i="45" s="1"/>
  <c r="AA190" i="45"/>
  <c r="AB190" i="45" s="1"/>
  <c r="AH190" i="45" s="1"/>
  <c r="AI190" i="45" s="1"/>
  <c r="AA191" i="45"/>
  <c r="AA192" i="45"/>
  <c r="AA193" i="45"/>
  <c r="AB193" i="45" s="1"/>
  <c r="AH193" i="45" s="1"/>
  <c r="AI193" i="45" s="1"/>
  <c r="AA194" i="45"/>
  <c r="AB194" i="45" s="1"/>
  <c r="AH194" i="45" s="1"/>
  <c r="AI194" i="45" s="1"/>
  <c r="AA195" i="45"/>
  <c r="AA196" i="45"/>
  <c r="AB196" i="45" s="1"/>
  <c r="AH196" i="45" s="1"/>
  <c r="AI196" i="45" s="1"/>
  <c r="AA197" i="45"/>
  <c r="AB197" i="45" s="1"/>
  <c r="AH197" i="45" s="1"/>
  <c r="AI197" i="45" s="1"/>
  <c r="AA198" i="45"/>
  <c r="AB198" i="45" s="1"/>
  <c r="AH198" i="45" s="1"/>
  <c r="AI198" i="45" s="1"/>
  <c r="AA199" i="45"/>
  <c r="AA200" i="45"/>
  <c r="AB200" i="45" s="1"/>
  <c r="AH200" i="45" s="1"/>
  <c r="AI200" i="45" s="1"/>
  <c r="AA201" i="45"/>
  <c r="AB201" i="45" s="1"/>
  <c r="AH201" i="45" s="1"/>
  <c r="AI201" i="45" s="1"/>
  <c r="AA202" i="45"/>
  <c r="AB202" i="45" s="1"/>
  <c r="AH202" i="45" s="1"/>
  <c r="AI202" i="45" s="1"/>
  <c r="AA203" i="45"/>
  <c r="AA204" i="45"/>
  <c r="AB204" i="45" s="1"/>
  <c r="AH204" i="45" s="1"/>
  <c r="AI204" i="45" s="1"/>
  <c r="AA205" i="45"/>
  <c r="AB205" i="45" s="1"/>
  <c r="AH205" i="45" s="1"/>
  <c r="AI205" i="45" s="1"/>
  <c r="AA206" i="45"/>
  <c r="AB206" i="45" s="1"/>
  <c r="AH206" i="45" s="1"/>
  <c r="AI206" i="45" s="1"/>
  <c r="AA207" i="45"/>
  <c r="AA208" i="45"/>
  <c r="AB208" i="45" s="1"/>
  <c r="AH208" i="45" s="1"/>
  <c r="AI208" i="45" s="1"/>
  <c r="AA209" i="45"/>
  <c r="AB209" i="45" s="1"/>
  <c r="AH209" i="45" s="1"/>
  <c r="AI209" i="45" s="1"/>
  <c r="AA210" i="45"/>
  <c r="AB210" i="45" s="1"/>
  <c r="AH210" i="45" s="1"/>
  <c r="AI210" i="45" s="1"/>
  <c r="AA211" i="45"/>
  <c r="AA212" i="45"/>
  <c r="Z212" i="45" s="1"/>
  <c r="AA213" i="45"/>
  <c r="AB213" i="45" s="1"/>
  <c r="AH213" i="45" s="1"/>
  <c r="AI213" i="45" s="1"/>
  <c r="AA214" i="45"/>
  <c r="AB214" i="45" s="1"/>
  <c r="AH214" i="45" s="1"/>
  <c r="AI214" i="45" s="1"/>
  <c r="AA215" i="45"/>
  <c r="AA216" i="45"/>
  <c r="AB216" i="45" s="1"/>
  <c r="AH216" i="45" s="1"/>
  <c r="AI216" i="45" s="1"/>
  <c r="AA217" i="45"/>
  <c r="AB217" i="45" s="1"/>
  <c r="AH217" i="45" s="1"/>
  <c r="AI217" i="45" s="1"/>
  <c r="AA218" i="45"/>
  <c r="AB218" i="45" s="1"/>
  <c r="AH218" i="45" s="1"/>
  <c r="AI218" i="45" s="1"/>
  <c r="AA219" i="45"/>
  <c r="AA220" i="45"/>
  <c r="Z220" i="45" s="1"/>
  <c r="AA221" i="45"/>
  <c r="AB221" i="45" s="1"/>
  <c r="AH221" i="45" s="1"/>
  <c r="AI221" i="45" s="1"/>
  <c r="AA222" i="45"/>
  <c r="AB222" i="45" s="1"/>
  <c r="AH222" i="45" s="1"/>
  <c r="AI222" i="45" s="1"/>
  <c r="AA223" i="45"/>
  <c r="AA224" i="45"/>
  <c r="AB224" i="45" s="1"/>
  <c r="AH224" i="45" s="1"/>
  <c r="AI224" i="45" s="1"/>
  <c r="AA225" i="45"/>
  <c r="AB225" i="45" s="1"/>
  <c r="AH225" i="45" s="1"/>
  <c r="AI225" i="45" s="1"/>
  <c r="AA226" i="45"/>
  <c r="AB226" i="45" s="1"/>
  <c r="AH226" i="45" s="1"/>
  <c r="AI226" i="45" s="1"/>
  <c r="AA227" i="45"/>
  <c r="AA228" i="45"/>
  <c r="AB228" i="45" s="1"/>
  <c r="AH228" i="45" s="1"/>
  <c r="AI228" i="45" s="1"/>
  <c r="AA229" i="45"/>
  <c r="AB229" i="45" s="1"/>
  <c r="AH229" i="45" s="1"/>
  <c r="AI229" i="45" s="1"/>
  <c r="AA230" i="45"/>
  <c r="AB230" i="45" s="1"/>
  <c r="AH230" i="45" s="1"/>
  <c r="AI230" i="45" s="1"/>
  <c r="AA231" i="45"/>
  <c r="AA232" i="45"/>
  <c r="AB232" i="45" s="1"/>
  <c r="AH232" i="45" s="1"/>
  <c r="AI232" i="45" s="1"/>
  <c r="AA233" i="45"/>
  <c r="AB233" i="45" s="1"/>
  <c r="AH233" i="45" s="1"/>
  <c r="AI233" i="45" s="1"/>
  <c r="AA234" i="45"/>
  <c r="AB234" i="45" s="1"/>
  <c r="AH234" i="45" s="1"/>
  <c r="AI234" i="45" s="1"/>
  <c r="AA235" i="45"/>
  <c r="AA236" i="45"/>
  <c r="AB236" i="45" s="1"/>
  <c r="AH236" i="45" s="1"/>
  <c r="AI236" i="45" s="1"/>
  <c r="AA237" i="45"/>
  <c r="AB237" i="45" s="1"/>
  <c r="AH237" i="45" s="1"/>
  <c r="AI237" i="45" s="1"/>
  <c r="AA238" i="45"/>
  <c r="AB238" i="45" s="1"/>
  <c r="AH238" i="45" s="1"/>
  <c r="AI238" i="45" s="1"/>
  <c r="AA239" i="45"/>
  <c r="AA240" i="45"/>
  <c r="AB240" i="45" s="1"/>
  <c r="AH240" i="45" s="1"/>
  <c r="AI240" i="45" s="1"/>
  <c r="AA241" i="45"/>
  <c r="AB241" i="45" s="1"/>
  <c r="AH241" i="45" s="1"/>
  <c r="AI241" i="45" s="1"/>
  <c r="AA242" i="45"/>
  <c r="AB242" i="45" s="1"/>
  <c r="AH242" i="45" s="1"/>
  <c r="AI242" i="45" s="1"/>
  <c r="AA243" i="45"/>
  <c r="AA244" i="45"/>
  <c r="AB244" i="45" s="1"/>
  <c r="AH244" i="45" s="1"/>
  <c r="AI244" i="45" s="1"/>
  <c r="AA245" i="45"/>
  <c r="AB245" i="45" s="1"/>
  <c r="AH245" i="45" s="1"/>
  <c r="AI245" i="45" s="1"/>
  <c r="AA246" i="45"/>
  <c r="AB246" i="45" s="1"/>
  <c r="AH246" i="45" s="1"/>
  <c r="AI246" i="45" s="1"/>
  <c r="AA247" i="45"/>
  <c r="AA248" i="45"/>
  <c r="AB248" i="45" s="1"/>
  <c r="AH248" i="45" s="1"/>
  <c r="AI248" i="45" s="1"/>
  <c r="AA249" i="45"/>
  <c r="AB249" i="45" s="1"/>
  <c r="AH249" i="45" s="1"/>
  <c r="AI249" i="45" s="1"/>
  <c r="AA250" i="45"/>
  <c r="AB250" i="45" s="1"/>
  <c r="AH250" i="45" s="1"/>
  <c r="AI250" i="45" s="1"/>
  <c r="AA251" i="45"/>
  <c r="AA252" i="45"/>
  <c r="AB252" i="45" s="1"/>
  <c r="AH252" i="45" s="1"/>
  <c r="AI252" i="45" s="1"/>
  <c r="AA253" i="45"/>
  <c r="AB253" i="45" s="1"/>
  <c r="AH253" i="45" s="1"/>
  <c r="AI253" i="45" s="1"/>
  <c r="AA254" i="45"/>
  <c r="AB254" i="45" s="1"/>
  <c r="AH254" i="45" s="1"/>
  <c r="AI254" i="45" s="1"/>
  <c r="AA255" i="45"/>
  <c r="AA256" i="45"/>
  <c r="AB256" i="45" s="1"/>
  <c r="AH256" i="45" s="1"/>
  <c r="AI256" i="45" s="1"/>
  <c r="AA257" i="45"/>
  <c r="AB257" i="45" s="1"/>
  <c r="AH257" i="45" s="1"/>
  <c r="AI257" i="45" s="1"/>
  <c r="AA258" i="45"/>
  <c r="AB258" i="45" s="1"/>
  <c r="AH258" i="45" s="1"/>
  <c r="AI258" i="45" s="1"/>
  <c r="AA259" i="45"/>
  <c r="AA260" i="45"/>
  <c r="AB260" i="45" s="1"/>
  <c r="AH260" i="45" s="1"/>
  <c r="AI260" i="45" s="1"/>
  <c r="AA261" i="45"/>
  <c r="AB261" i="45" s="1"/>
  <c r="AH261" i="45" s="1"/>
  <c r="AI261" i="45" s="1"/>
  <c r="AA262" i="45"/>
  <c r="AB262" i="45" s="1"/>
  <c r="AH262" i="45" s="1"/>
  <c r="AI262" i="45" s="1"/>
  <c r="AA263" i="45"/>
  <c r="AA264" i="45"/>
  <c r="AB264" i="45" s="1"/>
  <c r="AH264" i="45" s="1"/>
  <c r="AI264" i="45" s="1"/>
  <c r="AA265" i="45"/>
  <c r="AB265" i="45" s="1"/>
  <c r="AH265" i="45" s="1"/>
  <c r="AI265" i="45" s="1"/>
  <c r="AA266" i="45"/>
  <c r="AB266" i="45" s="1"/>
  <c r="AH266" i="45" s="1"/>
  <c r="AI266" i="45" s="1"/>
  <c r="AA267" i="45"/>
  <c r="AA268" i="45"/>
  <c r="AB268" i="45" s="1"/>
  <c r="AH268" i="45" s="1"/>
  <c r="AI268" i="45" s="1"/>
  <c r="AA269" i="45"/>
  <c r="AB269" i="45" s="1"/>
  <c r="AH269" i="45" s="1"/>
  <c r="AI269" i="45" s="1"/>
  <c r="AA270" i="45"/>
  <c r="AB270" i="45" s="1"/>
  <c r="AH270" i="45" s="1"/>
  <c r="AI270" i="45" s="1"/>
  <c r="AA271" i="45"/>
  <c r="AA272" i="45"/>
  <c r="AB272" i="45" s="1"/>
  <c r="AH272" i="45" s="1"/>
  <c r="AI272" i="45" s="1"/>
  <c r="AA273" i="45"/>
  <c r="AB273" i="45" s="1"/>
  <c r="AH273" i="45" s="1"/>
  <c r="AI273" i="45" s="1"/>
  <c r="AA274" i="45"/>
  <c r="AB274" i="45" s="1"/>
  <c r="AH274" i="45" s="1"/>
  <c r="AI274" i="45" s="1"/>
  <c r="AA275" i="45"/>
  <c r="AA276" i="45"/>
  <c r="Z276" i="45" s="1"/>
  <c r="AA277" i="45"/>
  <c r="AB277" i="45" s="1"/>
  <c r="AH277" i="45" s="1"/>
  <c r="AI277" i="45" s="1"/>
  <c r="AA278" i="45"/>
  <c r="AB278" i="45" s="1"/>
  <c r="AH278" i="45" s="1"/>
  <c r="AI278" i="45" s="1"/>
  <c r="AA279" i="45"/>
  <c r="AA280" i="45"/>
  <c r="AB280" i="45" s="1"/>
  <c r="AH280" i="45" s="1"/>
  <c r="AI280" i="45" s="1"/>
  <c r="AA281" i="45"/>
  <c r="AB281" i="45" s="1"/>
  <c r="AH281" i="45" s="1"/>
  <c r="AI281" i="45" s="1"/>
  <c r="AA282" i="45"/>
  <c r="AB282" i="45" s="1"/>
  <c r="AH282" i="45" s="1"/>
  <c r="AI282" i="45" s="1"/>
  <c r="AA283" i="45"/>
  <c r="AA284" i="45"/>
  <c r="Z284" i="45" s="1"/>
  <c r="AA285" i="45"/>
  <c r="AB285" i="45" s="1"/>
  <c r="AH285" i="45" s="1"/>
  <c r="AI285" i="45" s="1"/>
  <c r="AA286" i="45"/>
  <c r="AB286" i="45" s="1"/>
  <c r="AH286" i="45" s="1"/>
  <c r="AI286" i="45" s="1"/>
  <c r="AA287" i="45"/>
  <c r="AA288" i="45"/>
  <c r="AB288" i="45" s="1"/>
  <c r="AH288" i="45" s="1"/>
  <c r="AI288" i="45" s="1"/>
  <c r="AA289" i="45"/>
  <c r="AB289" i="45" s="1"/>
  <c r="AH289" i="45" s="1"/>
  <c r="AI289" i="45" s="1"/>
  <c r="AA290" i="45"/>
  <c r="AB290" i="45" s="1"/>
  <c r="AH290" i="45" s="1"/>
  <c r="AI290" i="45" s="1"/>
  <c r="AA291" i="45"/>
  <c r="AA292" i="45"/>
  <c r="AB292" i="45" s="1"/>
  <c r="AH292" i="45" s="1"/>
  <c r="AI292" i="45" s="1"/>
  <c r="AA293" i="45"/>
  <c r="AB293" i="45" s="1"/>
  <c r="AH293" i="45" s="1"/>
  <c r="AI293" i="45" s="1"/>
  <c r="AA294" i="45"/>
  <c r="AB294" i="45" s="1"/>
  <c r="AH294" i="45" s="1"/>
  <c r="AI294" i="45" s="1"/>
  <c r="AA295" i="45"/>
  <c r="AA296" i="45"/>
  <c r="AB296" i="45" s="1"/>
  <c r="AH296" i="45" s="1"/>
  <c r="AI296" i="45" s="1"/>
  <c r="AA297" i="45"/>
  <c r="AB297" i="45" s="1"/>
  <c r="AH297" i="45" s="1"/>
  <c r="AI297" i="45" s="1"/>
  <c r="AA298" i="45"/>
  <c r="AB298" i="45" s="1"/>
  <c r="AH298" i="45" s="1"/>
  <c r="AI298" i="45" s="1"/>
  <c r="AA299" i="45"/>
  <c r="AA300" i="45"/>
  <c r="AB300" i="45" s="1"/>
  <c r="AH300" i="45" s="1"/>
  <c r="AI300" i="45" s="1"/>
  <c r="AA301" i="45"/>
  <c r="AB301" i="45" s="1"/>
  <c r="AH301" i="45" s="1"/>
  <c r="AI301" i="45" s="1"/>
  <c r="AA302" i="45"/>
  <c r="AB302" i="45" s="1"/>
  <c r="AH302" i="45" s="1"/>
  <c r="AI302" i="45" s="1"/>
  <c r="AA303" i="45"/>
  <c r="AA304" i="45"/>
  <c r="Z304" i="45" s="1"/>
  <c r="AA305" i="45"/>
  <c r="AB305" i="45" s="1"/>
  <c r="AH305" i="45" s="1"/>
  <c r="AI305" i="45" s="1"/>
  <c r="AA306" i="45"/>
  <c r="AB306" i="45" s="1"/>
  <c r="AH306" i="45" s="1"/>
  <c r="AI306" i="45" s="1"/>
  <c r="AA307" i="45"/>
  <c r="AA308" i="45"/>
  <c r="AB308" i="45" s="1"/>
  <c r="AH308" i="45" s="1"/>
  <c r="AI308" i="45" s="1"/>
  <c r="AA309" i="45"/>
  <c r="AB309" i="45" s="1"/>
  <c r="AH309" i="45" s="1"/>
  <c r="AI309" i="45" s="1"/>
  <c r="AA310" i="45"/>
  <c r="Z310" i="45" s="1"/>
  <c r="AA311" i="45"/>
  <c r="AA312" i="45"/>
  <c r="AB312" i="45" s="1"/>
  <c r="AH312" i="45" s="1"/>
  <c r="AI312" i="45" s="1"/>
  <c r="AA313" i="45"/>
  <c r="AB313" i="45" s="1"/>
  <c r="AH313" i="45" s="1"/>
  <c r="AI313" i="45" s="1"/>
  <c r="AA314" i="45"/>
  <c r="AB314" i="45" s="1"/>
  <c r="AH314" i="45" s="1"/>
  <c r="AI314" i="45" s="1"/>
  <c r="AA315" i="45"/>
  <c r="Z21" i="45"/>
  <c r="Z25" i="45"/>
  <c r="Z45" i="45"/>
  <c r="Z49" i="45"/>
  <c r="Z60" i="45"/>
  <c r="Z61" i="45"/>
  <c r="Z65" i="45"/>
  <c r="Z85" i="45"/>
  <c r="Z89" i="45"/>
  <c r="Z101" i="45"/>
  <c r="Z109" i="45"/>
  <c r="Z125" i="45"/>
  <c r="Z129" i="45"/>
  <c r="Z145" i="45"/>
  <c r="Z149" i="45"/>
  <c r="Z169" i="45"/>
  <c r="Z197" i="45"/>
  <c r="Z205" i="45"/>
  <c r="Z233" i="45"/>
  <c r="Z261" i="45"/>
  <c r="Z265" i="45"/>
  <c r="Z309" i="45"/>
  <c r="AA16" i="45"/>
  <c r="Z16" i="45" s="1"/>
  <c r="J17" i="46"/>
  <c r="I17" i="46" s="1"/>
  <c r="J18" i="46"/>
  <c r="I18" i="46" s="1"/>
  <c r="J19" i="46"/>
  <c r="I19" i="46" s="1"/>
  <c r="J20" i="46"/>
  <c r="I20" i="46" s="1"/>
  <c r="J21" i="46"/>
  <c r="I21" i="46" s="1"/>
  <c r="J22" i="46"/>
  <c r="I22" i="46" s="1"/>
  <c r="J23" i="46"/>
  <c r="I23" i="46" s="1"/>
  <c r="J24" i="46"/>
  <c r="I24" i="46" s="1"/>
  <c r="J25" i="46"/>
  <c r="I25" i="46" s="1"/>
  <c r="J26" i="46"/>
  <c r="I26" i="46" s="1"/>
  <c r="J27" i="46"/>
  <c r="I27" i="46" s="1"/>
  <c r="J28" i="46"/>
  <c r="I28" i="46" s="1"/>
  <c r="J29" i="46"/>
  <c r="I29" i="46" s="1"/>
  <c r="J30" i="46"/>
  <c r="I30" i="46" s="1"/>
  <c r="J31" i="46"/>
  <c r="I31" i="46" s="1"/>
  <c r="J32" i="46"/>
  <c r="I32" i="46" s="1"/>
  <c r="J33" i="46"/>
  <c r="I33" i="46" s="1"/>
  <c r="J34" i="46"/>
  <c r="I34" i="46" s="1"/>
  <c r="J35" i="46"/>
  <c r="I35" i="46" s="1"/>
  <c r="J36" i="46"/>
  <c r="I36" i="46" s="1"/>
  <c r="J37" i="46"/>
  <c r="I37" i="46" s="1"/>
  <c r="J38" i="46"/>
  <c r="I38" i="46" s="1"/>
  <c r="J39" i="46"/>
  <c r="I39" i="46" s="1"/>
  <c r="J40" i="46"/>
  <c r="I40" i="46" s="1"/>
  <c r="J41" i="46"/>
  <c r="I41" i="46" s="1"/>
  <c r="J42" i="46"/>
  <c r="I42" i="46" s="1"/>
  <c r="J43" i="46"/>
  <c r="I43" i="46" s="1"/>
  <c r="J44" i="46"/>
  <c r="I44" i="46" s="1"/>
  <c r="J45" i="46"/>
  <c r="I45" i="46" s="1"/>
  <c r="J46" i="46"/>
  <c r="I46" i="46" s="1"/>
  <c r="J47" i="46"/>
  <c r="I47" i="46" s="1"/>
  <c r="J48" i="46"/>
  <c r="I48" i="46" s="1"/>
  <c r="J49" i="46"/>
  <c r="I49" i="46" s="1"/>
  <c r="J50" i="46"/>
  <c r="I50" i="46" s="1"/>
  <c r="J51" i="46"/>
  <c r="I51" i="46" s="1"/>
  <c r="J52" i="46"/>
  <c r="I52" i="46" s="1"/>
  <c r="J53" i="46"/>
  <c r="I53" i="46" s="1"/>
  <c r="J54" i="46"/>
  <c r="I54" i="46" s="1"/>
  <c r="J55" i="46"/>
  <c r="I55" i="46" s="1"/>
  <c r="J56" i="46"/>
  <c r="I56" i="46" s="1"/>
  <c r="J57" i="46"/>
  <c r="I57" i="46" s="1"/>
  <c r="J58" i="46"/>
  <c r="I58" i="46" s="1"/>
  <c r="J59" i="46"/>
  <c r="I59" i="46" s="1"/>
  <c r="J60" i="46"/>
  <c r="I60" i="46" s="1"/>
  <c r="J61" i="46"/>
  <c r="I61" i="46" s="1"/>
  <c r="J62" i="46"/>
  <c r="I62" i="46" s="1"/>
  <c r="J63" i="46"/>
  <c r="I63" i="46" s="1"/>
  <c r="J64" i="46"/>
  <c r="I64" i="46" s="1"/>
  <c r="J65" i="46"/>
  <c r="I65" i="46" s="1"/>
  <c r="J66" i="46"/>
  <c r="I66" i="46" s="1"/>
  <c r="J67" i="46"/>
  <c r="I67" i="46" s="1"/>
  <c r="J68" i="46"/>
  <c r="I68" i="46" s="1"/>
  <c r="J69" i="46"/>
  <c r="I69" i="46" s="1"/>
  <c r="J70" i="46"/>
  <c r="I70" i="46" s="1"/>
  <c r="J71" i="46"/>
  <c r="I71" i="46" s="1"/>
  <c r="J72" i="46"/>
  <c r="I72" i="46" s="1"/>
  <c r="J73" i="46"/>
  <c r="I73" i="46" s="1"/>
  <c r="J74" i="46"/>
  <c r="I74" i="46" s="1"/>
  <c r="J75" i="46"/>
  <c r="I75" i="46" s="1"/>
  <c r="J76" i="46"/>
  <c r="I76" i="46" s="1"/>
  <c r="J77" i="46"/>
  <c r="I77" i="46" s="1"/>
  <c r="J78" i="46"/>
  <c r="I78" i="46" s="1"/>
  <c r="J79" i="46"/>
  <c r="I79" i="46" s="1"/>
  <c r="J80" i="46"/>
  <c r="I80" i="46" s="1"/>
  <c r="J81" i="46"/>
  <c r="I81" i="46" s="1"/>
  <c r="J82" i="46"/>
  <c r="I82" i="46" s="1"/>
  <c r="J83" i="46"/>
  <c r="I83" i="46" s="1"/>
  <c r="J84" i="46"/>
  <c r="I84" i="46" s="1"/>
  <c r="J85" i="46"/>
  <c r="I85" i="46" s="1"/>
  <c r="J86" i="46"/>
  <c r="I86" i="46" s="1"/>
  <c r="J87" i="46"/>
  <c r="I87" i="46" s="1"/>
  <c r="J88" i="46"/>
  <c r="I88" i="46" s="1"/>
  <c r="J89" i="46"/>
  <c r="I89" i="46" s="1"/>
  <c r="J90" i="46"/>
  <c r="I90" i="46" s="1"/>
  <c r="J91" i="46"/>
  <c r="I91" i="46" s="1"/>
  <c r="J92" i="46"/>
  <c r="I92" i="46" s="1"/>
  <c r="J93" i="46"/>
  <c r="I93" i="46" s="1"/>
  <c r="J94" i="46"/>
  <c r="I94" i="46" s="1"/>
  <c r="J95" i="46"/>
  <c r="I95" i="46" s="1"/>
  <c r="J96" i="46"/>
  <c r="I96" i="46" s="1"/>
  <c r="J97" i="46"/>
  <c r="I97" i="46" s="1"/>
  <c r="J98" i="46"/>
  <c r="I98" i="46" s="1"/>
  <c r="J99" i="46"/>
  <c r="I99" i="46" s="1"/>
  <c r="J100" i="46"/>
  <c r="I100" i="46" s="1"/>
  <c r="J101" i="46"/>
  <c r="I101" i="46" s="1"/>
  <c r="J102" i="46"/>
  <c r="I102" i="46" s="1"/>
  <c r="J103" i="46"/>
  <c r="I103" i="46" s="1"/>
  <c r="J104" i="46"/>
  <c r="I104" i="46" s="1"/>
  <c r="J105" i="46"/>
  <c r="I105" i="46" s="1"/>
  <c r="J106" i="46"/>
  <c r="I106" i="46" s="1"/>
  <c r="J107" i="46"/>
  <c r="I107" i="46" s="1"/>
  <c r="J108" i="46"/>
  <c r="I108" i="46" s="1"/>
  <c r="J109" i="46"/>
  <c r="I109" i="46" s="1"/>
  <c r="J110" i="46"/>
  <c r="I110" i="46" s="1"/>
  <c r="J111" i="46"/>
  <c r="I111" i="46" s="1"/>
  <c r="J112" i="46"/>
  <c r="I112" i="46" s="1"/>
  <c r="J113" i="46"/>
  <c r="I113" i="46" s="1"/>
  <c r="J114" i="46"/>
  <c r="I114" i="46" s="1"/>
  <c r="J115" i="46"/>
  <c r="I115" i="46" s="1"/>
  <c r="J116" i="46"/>
  <c r="I116" i="46" s="1"/>
  <c r="J117" i="46"/>
  <c r="I117" i="46" s="1"/>
  <c r="J118" i="46"/>
  <c r="I118" i="46" s="1"/>
  <c r="J119" i="46"/>
  <c r="I119" i="46" s="1"/>
  <c r="J120" i="46"/>
  <c r="I120" i="46" s="1"/>
  <c r="J121" i="46"/>
  <c r="I121" i="46" s="1"/>
  <c r="J122" i="46"/>
  <c r="I122" i="46" s="1"/>
  <c r="J123" i="46"/>
  <c r="I123" i="46" s="1"/>
  <c r="J124" i="46"/>
  <c r="I124" i="46" s="1"/>
  <c r="J125" i="46"/>
  <c r="I125" i="46" s="1"/>
  <c r="J126" i="46"/>
  <c r="I126" i="46" s="1"/>
  <c r="J127" i="46"/>
  <c r="I127" i="46" s="1"/>
  <c r="J128" i="46"/>
  <c r="I128" i="46" s="1"/>
  <c r="J129" i="46"/>
  <c r="I129" i="46" s="1"/>
  <c r="J130" i="46"/>
  <c r="I130" i="46" s="1"/>
  <c r="J131" i="46"/>
  <c r="I131" i="46" s="1"/>
  <c r="J132" i="46"/>
  <c r="I132" i="46" s="1"/>
  <c r="J133" i="46"/>
  <c r="I133" i="46" s="1"/>
  <c r="J134" i="46"/>
  <c r="I134" i="46" s="1"/>
  <c r="J135" i="46"/>
  <c r="I135" i="46" s="1"/>
  <c r="J136" i="46"/>
  <c r="I136" i="46" s="1"/>
  <c r="J137" i="46"/>
  <c r="I137" i="46" s="1"/>
  <c r="J138" i="46"/>
  <c r="I138" i="46" s="1"/>
  <c r="J139" i="46"/>
  <c r="I139" i="46" s="1"/>
  <c r="J140" i="46"/>
  <c r="I140" i="46" s="1"/>
  <c r="J141" i="46"/>
  <c r="I141" i="46" s="1"/>
  <c r="J142" i="46"/>
  <c r="I142" i="46" s="1"/>
  <c r="J143" i="46"/>
  <c r="I143" i="46" s="1"/>
  <c r="J144" i="46"/>
  <c r="I144" i="46" s="1"/>
  <c r="J145" i="46"/>
  <c r="I145" i="46" s="1"/>
  <c r="J146" i="46"/>
  <c r="I146" i="46" s="1"/>
  <c r="J147" i="46"/>
  <c r="I147" i="46" s="1"/>
  <c r="J148" i="46"/>
  <c r="I148" i="46" s="1"/>
  <c r="J149" i="46"/>
  <c r="I149" i="46" s="1"/>
  <c r="J150" i="46"/>
  <c r="I150" i="46" s="1"/>
  <c r="J151" i="46"/>
  <c r="I151" i="46" s="1"/>
  <c r="J152" i="46"/>
  <c r="I152" i="46" s="1"/>
  <c r="J153" i="46"/>
  <c r="I153" i="46" s="1"/>
  <c r="J154" i="46"/>
  <c r="I154" i="46" s="1"/>
  <c r="J155" i="46"/>
  <c r="I155" i="46" s="1"/>
  <c r="J156" i="46"/>
  <c r="I156" i="46" s="1"/>
  <c r="J157" i="46"/>
  <c r="I157" i="46" s="1"/>
  <c r="J158" i="46"/>
  <c r="I158" i="46" s="1"/>
  <c r="J159" i="46"/>
  <c r="I159" i="46" s="1"/>
  <c r="J160" i="46"/>
  <c r="I160" i="46" s="1"/>
  <c r="J161" i="46"/>
  <c r="I161" i="46" s="1"/>
  <c r="J162" i="46"/>
  <c r="I162" i="46" s="1"/>
  <c r="J163" i="46"/>
  <c r="I163" i="46" s="1"/>
  <c r="J164" i="46"/>
  <c r="I164" i="46" s="1"/>
  <c r="J165" i="46"/>
  <c r="I165" i="46" s="1"/>
  <c r="J166" i="46"/>
  <c r="I166" i="46" s="1"/>
  <c r="J167" i="46"/>
  <c r="I167" i="46" s="1"/>
  <c r="J168" i="46"/>
  <c r="I168" i="46" s="1"/>
  <c r="J169" i="46"/>
  <c r="I169" i="46" s="1"/>
  <c r="J170" i="46"/>
  <c r="I170" i="46" s="1"/>
  <c r="J171" i="46"/>
  <c r="I171" i="46" s="1"/>
  <c r="J172" i="46"/>
  <c r="I172" i="46" s="1"/>
  <c r="J173" i="46"/>
  <c r="I173" i="46" s="1"/>
  <c r="J174" i="46"/>
  <c r="I174" i="46" s="1"/>
  <c r="J175" i="46"/>
  <c r="I175" i="46" s="1"/>
  <c r="J176" i="46"/>
  <c r="I176" i="46" s="1"/>
  <c r="J177" i="46"/>
  <c r="I177" i="46" s="1"/>
  <c r="J178" i="46"/>
  <c r="I178" i="46" s="1"/>
  <c r="J179" i="46"/>
  <c r="I179" i="46" s="1"/>
  <c r="J180" i="46"/>
  <c r="I180" i="46" s="1"/>
  <c r="J181" i="46"/>
  <c r="I181" i="46" s="1"/>
  <c r="J182" i="46"/>
  <c r="I182" i="46" s="1"/>
  <c r="J183" i="46"/>
  <c r="I183" i="46" s="1"/>
  <c r="J184" i="46"/>
  <c r="I184" i="46" s="1"/>
  <c r="J185" i="46"/>
  <c r="I185" i="46" s="1"/>
  <c r="J186" i="46"/>
  <c r="I186" i="46" s="1"/>
  <c r="J187" i="46"/>
  <c r="I187" i="46" s="1"/>
  <c r="J188" i="46"/>
  <c r="I188" i="46" s="1"/>
  <c r="J189" i="46"/>
  <c r="I189" i="46" s="1"/>
  <c r="J190" i="46"/>
  <c r="I190" i="46" s="1"/>
  <c r="J191" i="46"/>
  <c r="I191" i="46" s="1"/>
  <c r="J192" i="46"/>
  <c r="I192" i="46" s="1"/>
  <c r="J193" i="46"/>
  <c r="I193" i="46" s="1"/>
  <c r="J194" i="46"/>
  <c r="I194" i="46" s="1"/>
  <c r="J195" i="46"/>
  <c r="I195" i="46" s="1"/>
  <c r="J196" i="46"/>
  <c r="I196" i="46" s="1"/>
  <c r="J197" i="46"/>
  <c r="I197" i="46" s="1"/>
  <c r="J198" i="46"/>
  <c r="I198" i="46" s="1"/>
  <c r="J199" i="46"/>
  <c r="I199" i="46" s="1"/>
  <c r="J200" i="46"/>
  <c r="I200" i="46" s="1"/>
  <c r="J201" i="46"/>
  <c r="I201" i="46" s="1"/>
  <c r="J202" i="46"/>
  <c r="I202" i="46" s="1"/>
  <c r="J203" i="46"/>
  <c r="I203" i="46" s="1"/>
  <c r="J204" i="46"/>
  <c r="I204" i="46" s="1"/>
  <c r="J205" i="46"/>
  <c r="I205" i="46" s="1"/>
  <c r="J206" i="46"/>
  <c r="I206" i="46" s="1"/>
  <c r="J207" i="46"/>
  <c r="I207" i="46" s="1"/>
  <c r="J208" i="46"/>
  <c r="I208" i="46" s="1"/>
  <c r="J209" i="46"/>
  <c r="I209" i="46" s="1"/>
  <c r="J210" i="46"/>
  <c r="I210" i="46" s="1"/>
  <c r="J211" i="46"/>
  <c r="I211" i="46" s="1"/>
  <c r="J212" i="46"/>
  <c r="I212" i="46" s="1"/>
  <c r="J213" i="46"/>
  <c r="I213" i="46" s="1"/>
  <c r="J214" i="46"/>
  <c r="I214" i="46" s="1"/>
  <c r="J215" i="46"/>
  <c r="I215" i="46" s="1"/>
  <c r="J216" i="46"/>
  <c r="I216" i="46" s="1"/>
  <c r="J217" i="46"/>
  <c r="I217" i="46" s="1"/>
  <c r="J218" i="46"/>
  <c r="I218" i="46" s="1"/>
  <c r="J219" i="46"/>
  <c r="I219" i="46" s="1"/>
  <c r="J220" i="46"/>
  <c r="I220" i="46" s="1"/>
  <c r="J221" i="46"/>
  <c r="I221" i="46" s="1"/>
  <c r="J222" i="46"/>
  <c r="I222" i="46" s="1"/>
  <c r="J223" i="46"/>
  <c r="I223" i="46" s="1"/>
  <c r="J224" i="46"/>
  <c r="I224" i="46" s="1"/>
  <c r="J225" i="46"/>
  <c r="I225" i="46" s="1"/>
  <c r="J226" i="46"/>
  <c r="I226" i="46" s="1"/>
  <c r="J227" i="46"/>
  <c r="I227" i="46" s="1"/>
  <c r="J228" i="46"/>
  <c r="I228" i="46" s="1"/>
  <c r="J229" i="46"/>
  <c r="I229" i="46" s="1"/>
  <c r="J230" i="46"/>
  <c r="I230" i="46" s="1"/>
  <c r="J231" i="46"/>
  <c r="I231" i="46" s="1"/>
  <c r="J232" i="46"/>
  <c r="I232" i="46" s="1"/>
  <c r="J233" i="46"/>
  <c r="I233" i="46" s="1"/>
  <c r="J234" i="46"/>
  <c r="I234" i="46" s="1"/>
  <c r="J235" i="46"/>
  <c r="I235" i="46" s="1"/>
  <c r="J236" i="46"/>
  <c r="I236" i="46" s="1"/>
  <c r="J237" i="46"/>
  <c r="I237" i="46" s="1"/>
  <c r="J238" i="46"/>
  <c r="I238" i="46" s="1"/>
  <c r="J239" i="46"/>
  <c r="I239" i="46" s="1"/>
  <c r="J240" i="46"/>
  <c r="I240" i="46" s="1"/>
  <c r="J241" i="46"/>
  <c r="I241" i="46" s="1"/>
  <c r="J242" i="46"/>
  <c r="I242" i="46" s="1"/>
  <c r="J243" i="46"/>
  <c r="I243" i="46" s="1"/>
  <c r="J244" i="46"/>
  <c r="I244" i="46" s="1"/>
  <c r="J245" i="46"/>
  <c r="I245" i="46" s="1"/>
  <c r="J246" i="46"/>
  <c r="I246" i="46" s="1"/>
  <c r="J247" i="46"/>
  <c r="I247" i="46" s="1"/>
  <c r="J248" i="46"/>
  <c r="I248" i="46" s="1"/>
  <c r="J249" i="46"/>
  <c r="I249" i="46" s="1"/>
  <c r="J250" i="46"/>
  <c r="I250" i="46" s="1"/>
  <c r="J251" i="46"/>
  <c r="I251" i="46" s="1"/>
  <c r="J252" i="46"/>
  <c r="I252" i="46" s="1"/>
  <c r="J253" i="46"/>
  <c r="I253" i="46" s="1"/>
  <c r="J254" i="46"/>
  <c r="I254" i="46" s="1"/>
  <c r="J255" i="46"/>
  <c r="I255" i="46" s="1"/>
  <c r="J256" i="46"/>
  <c r="I256" i="46" s="1"/>
  <c r="J257" i="46"/>
  <c r="I257" i="46" s="1"/>
  <c r="J258" i="46"/>
  <c r="I258" i="46" s="1"/>
  <c r="J259" i="46"/>
  <c r="I259" i="46" s="1"/>
  <c r="J260" i="46"/>
  <c r="I260" i="46" s="1"/>
  <c r="J261" i="46"/>
  <c r="I261" i="46" s="1"/>
  <c r="J262" i="46"/>
  <c r="I262" i="46" s="1"/>
  <c r="J263" i="46"/>
  <c r="I263" i="46" s="1"/>
  <c r="J264" i="46"/>
  <c r="I264" i="46" s="1"/>
  <c r="J265" i="46"/>
  <c r="I265" i="46" s="1"/>
  <c r="J266" i="46"/>
  <c r="I266" i="46" s="1"/>
  <c r="J267" i="46"/>
  <c r="I267" i="46" s="1"/>
  <c r="J268" i="46"/>
  <c r="I268" i="46" s="1"/>
  <c r="J269" i="46"/>
  <c r="I269" i="46" s="1"/>
  <c r="J270" i="46"/>
  <c r="I270" i="46" s="1"/>
  <c r="J271" i="46"/>
  <c r="I271" i="46" s="1"/>
  <c r="J272" i="46"/>
  <c r="I272" i="46" s="1"/>
  <c r="J273" i="46"/>
  <c r="I273" i="46" s="1"/>
  <c r="J274" i="46"/>
  <c r="I274" i="46" s="1"/>
  <c r="J275" i="46"/>
  <c r="I275" i="46" s="1"/>
  <c r="J276" i="46"/>
  <c r="I276" i="46" s="1"/>
  <c r="J277" i="46"/>
  <c r="I277" i="46" s="1"/>
  <c r="J278" i="46"/>
  <c r="I278" i="46" s="1"/>
  <c r="J279" i="46"/>
  <c r="I279" i="46" s="1"/>
  <c r="J280" i="46"/>
  <c r="I280" i="46" s="1"/>
  <c r="J281" i="46"/>
  <c r="I281" i="46" s="1"/>
  <c r="J282" i="46"/>
  <c r="I282" i="46" s="1"/>
  <c r="J283" i="46"/>
  <c r="I283" i="46" s="1"/>
  <c r="J284" i="46"/>
  <c r="I284" i="46" s="1"/>
  <c r="J285" i="46"/>
  <c r="I285" i="46" s="1"/>
  <c r="J286" i="46"/>
  <c r="I286" i="46" s="1"/>
  <c r="J287" i="46"/>
  <c r="I287" i="46" s="1"/>
  <c r="J288" i="46"/>
  <c r="I288" i="46" s="1"/>
  <c r="J289" i="46"/>
  <c r="I289" i="46" s="1"/>
  <c r="J290" i="46"/>
  <c r="I290" i="46" s="1"/>
  <c r="J291" i="46"/>
  <c r="I291" i="46" s="1"/>
  <c r="J292" i="46"/>
  <c r="I292" i="46" s="1"/>
  <c r="J293" i="46"/>
  <c r="I293" i="46" s="1"/>
  <c r="J294" i="46"/>
  <c r="I294" i="46" s="1"/>
  <c r="J295" i="46"/>
  <c r="I295" i="46" s="1"/>
  <c r="J296" i="46"/>
  <c r="I296" i="46" s="1"/>
  <c r="J297" i="46"/>
  <c r="I297" i="46" s="1"/>
  <c r="J298" i="46"/>
  <c r="I298" i="46" s="1"/>
  <c r="J299" i="46"/>
  <c r="I299" i="46" s="1"/>
  <c r="J300" i="46"/>
  <c r="I300" i="46" s="1"/>
  <c r="J301" i="46"/>
  <c r="I301" i="46" s="1"/>
  <c r="J302" i="46"/>
  <c r="I302" i="46" s="1"/>
  <c r="J303" i="46"/>
  <c r="I303" i="46" s="1"/>
  <c r="J304" i="46"/>
  <c r="I304" i="46" s="1"/>
  <c r="J305" i="46"/>
  <c r="I305" i="46" s="1"/>
  <c r="J306" i="46"/>
  <c r="I306" i="46" s="1"/>
  <c r="J307" i="46"/>
  <c r="I307" i="46" s="1"/>
  <c r="J308" i="46"/>
  <c r="I308" i="46" s="1"/>
  <c r="J309" i="46"/>
  <c r="I309" i="46" s="1"/>
  <c r="J310" i="46"/>
  <c r="I310" i="46" s="1"/>
  <c r="J311" i="46"/>
  <c r="I311" i="46" s="1"/>
  <c r="J312" i="46"/>
  <c r="I312" i="46" s="1"/>
  <c r="J313" i="46"/>
  <c r="I313" i="46" s="1"/>
  <c r="J314" i="46"/>
  <c r="I314" i="46" s="1"/>
  <c r="J315" i="46"/>
  <c r="I315" i="46" s="1"/>
  <c r="G17" i="46"/>
  <c r="F17" i="46" s="1"/>
  <c r="G18" i="46"/>
  <c r="F18" i="46" s="1"/>
  <c r="G19" i="46"/>
  <c r="F19" i="46" s="1"/>
  <c r="G20" i="46"/>
  <c r="G21" i="46"/>
  <c r="G22" i="46"/>
  <c r="F22" i="46" s="1"/>
  <c r="G23" i="46"/>
  <c r="F23" i="46" s="1"/>
  <c r="G24" i="46"/>
  <c r="G25" i="46"/>
  <c r="F25" i="46" s="1"/>
  <c r="G26" i="46"/>
  <c r="G27" i="46"/>
  <c r="F27" i="46" s="1"/>
  <c r="G28" i="46"/>
  <c r="G29" i="46"/>
  <c r="F29" i="46" s="1"/>
  <c r="G30" i="46"/>
  <c r="F30" i="46" s="1"/>
  <c r="G31" i="46"/>
  <c r="F31" i="46" s="1"/>
  <c r="G32" i="46"/>
  <c r="G33" i="46"/>
  <c r="F33" i="46" s="1"/>
  <c r="G34" i="46"/>
  <c r="F34" i="46" s="1"/>
  <c r="G35" i="46"/>
  <c r="F35" i="46" s="1"/>
  <c r="G36" i="46"/>
  <c r="G37" i="46"/>
  <c r="F37" i="46" s="1"/>
  <c r="G38" i="46"/>
  <c r="F38" i="46" s="1"/>
  <c r="G39" i="46"/>
  <c r="F39" i="46" s="1"/>
  <c r="G40" i="46"/>
  <c r="G41" i="46"/>
  <c r="F41" i="46" s="1"/>
  <c r="G42" i="46"/>
  <c r="G43" i="46"/>
  <c r="F43" i="46" s="1"/>
  <c r="G44" i="46"/>
  <c r="G45" i="46"/>
  <c r="F45" i="46" s="1"/>
  <c r="G46" i="46"/>
  <c r="F46" i="46" s="1"/>
  <c r="G47" i="46"/>
  <c r="F47" i="46" s="1"/>
  <c r="G48" i="46"/>
  <c r="G49" i="46"/>
  <c r="G50" i="46"/>
  <c r="F50" i="46" s="1"/>
  <c r="G51" i="46"/>
  <c r="F51" i="46" s="1"/>
  <c r="G52" i="46"/>
  <c r="G53" i="46"/>
  <c r="F53" i="46" s="1"/>
  <c r="G54" i="46"/>
  <c r="F54" i="46" s="1"/>
  <c r="G55" i="46"/>
  <c r="F55" i="46" s="1"/>
  <c r="G56" i="46"/>
  <c r="G57" i="46"/>
  <c r="G58" i="46"/>
  <c r="G59" i="46"/>
  <c r="F59" i="46" s="1"/>
  <c r="G60" i="46"/>
  <c r="G61" i="46"/>
  <c r="F61" i="46" s="1"/>
  <c r="G62" i="46"/>
  <c r="F62" i="46" s="1"/>
  <c r="G63" i="46"/>
  <c r="F63" i="46" s="1"/>
  <c r="G64" i="46"/>
  <c r="G65" i="46"/>
  <c r="F65" i="46" s="1"/>
  <c r="G66" i="46"/>
  <c r="F66" i="46" s="1"/>
  <c r="G67" i="46"/>
  <c r="F67" i="46" s="1"/>
  <c r="G68" i="46"/>
  <c r="G69" i="46"/>
  <c r="F69" i="46" s="1"/>
  <c r="G70" i="46"/>
  <c r="F70" i="46" s="1"/>
  <c r="G71" i="46"/>
  <c r="F71" i="46" s="1"/>
  <c r="G72" i="46"/>
  <c r="G73" i="46"/>
  <c r="F73" i="46" s="1"/>
  <c r="G74" i="46"/>
  <c r="G75" i="46"/>
  <c r="F75" i="46" s="1"/>
  <c r="G76" i="46"/>
  <c r="G77" i="46"/>
  <c r="G78" i="46"/>
  <c r="F78" i="46" s="1"/>
  <c r="G79" i="46"/>
  <c r="F79" i="46" s="1"/>
  <c r="G80" i="46"/>
  <c r="G81" i="46"/>
  <c r="F81" i="46" s="1"/>
  <c r="G82" i="46"/>
  <c r="F82" i="46" s="1"/>
  <c r="G83" i="46"/>
  <c r="F83" i="46" s="1"/>
  <c r="G84" i="46"/>
  <c r="G85" i="46"/>
  <c r="G86" i="46"/>
  <c r="F86" i="46" s="1"/>
  <c r="G87" i="46"/>
  <c r="F87" i="46" s="1"/>
  <c r="G88" i="46"/>
  <c r="G89" i="46"/>
  <c r="F89" i="46" s="1"/>
  <c r="G90" i="46"/>
  <c r="G91" i="46"/>
  <c r="F91" i="46" s="1"/>
  <c r="G92" i="46"/>
  <c r="G93" i="46"/>
  <c r="F93" i="46" s="1"/>
  <c r="G94" i="46"/>
  <c r="F94" i="46" s="1"/>
  <c r="G95" i="46"/>
  <c r="F95" i="46" s="1"/>
  <c r="G96" i="46"/>
  <c r="G97" i="46"/>
  <c r="F97" i="46" s="1"/>
  <c r="G98" i="46"/>
  <c r="F98" i="46" s="1"/>
  <c r="G99" i="46"/>
  <c r="F99" i="46" s="1"/>
  <c r="G100" i="46"/>
  <c r="G101" i="46"/>
  <c r="F101" i="46" s="1"/>
  <c r="G102" i="46"/>
  <c r="F102" i="46" s="1"/>
  <c r="G103" i="46"/>
  <c r="F103" i="46" s="1"/>
  <c r="G104" i="46"/>
  <c r="G105" i="46"/>
  <c r="F105" i="46" s="1"/>
  <c r="G106" i="46"/>
  <c r="G107" i="46"/>
  <c r="F107" i="46" s="1"/>
  <c r="G108" i="46"/>
  <c r="G109" i="46"/>
  <c r="F109" i="46" s="1"/>
  <c r="G110" i="46"/>
  <c r="F110" i="46" s="1"/>
  <c r="G111" i="46"/>
  <c r="F111" i="46" s="1"/>
  <c r="G112" i="46"/>
  <c r="G113" i="46"/>
  <c r="G114" i="46"/>
  <c r="F114" i="46" s="1"/>
  <c r="G115" i="46"/>
  <c r="F115" i="46" s="1"/>
  <c r="G116" i="46"/>
  <c r="G117" i="46"/>
  <c r="F117" i="46" s="1"/>
  <c r="G118" i="46"/>
  <c r="F118" i="46" s="1"/>
  <c r="G119" i="46"/>
  <c r="F119" i="46" s="1"/>
  <c r="G120" i="46"/>
  <c r="G121" i="46"/>
  <c r="G122" i="46"/>
  <c r="G123" i="46"/>
  <c r="F123" i="46" s="1"/>
  <c r="G124" i="46"/>
  <c r="G125" i="46"/>
  <c r="F125" i="46" s="1"/>
  <c r="G126" i="46"/>
  <c r="F126" i="46" s="1"/>
  <c r="G127" i="46"/>
  <c r="F127" i="46" s="1"/>
  <c r="G128" i="46"/>
  <c r="G129" i="46"/>
  <c r="F129" i="46" s="1"/>
  <c r="G130" i="46"/>
  <c r="F130" i="46" s="1"/>
  <c r="G131" i="46"/>
  <c r="F131" i="46" s="1"/>
  <c r="G132" i="46"/>
  <c r="G133" i="46"/>
  <c r="F133" i="46" s="1"/>
  <c r="G134" i="46"/>
  <c r="F134" i="46" s="1"/>
  <c r="G135" i="46"/>
  <c r="F135" i="46" s="1"/>
  <c r="G136" i="46"/>
  <c r="G137" i="46"/>
  <c r="F137" i="46" s="1"/>
  <c r="G138" i="46"/>
  <c r="G139" i="46"/>
  <c r="F139" i="46" s="1"/>
  <c r="G140" i="46"/>
  <c r="G141" i="46"/>
  <c r="G142" i="46"/>
  <c r="F142" i="46" s="1"/>
  <c r="G143" i="46"/>
  <c r="F143" i="46" s="1"/>
  <c r="G144" i="46"/>
  <c r="G145" i="46"/>
  <c r="F145" i="46" s="1"/>
  <c r="G146" i="46"/>
  <c r="F146" i="46" s="1"/>
  <c r="G147" i="46"/>
  <c r="F147" i="46" s="1"/>
  <c r="G148" i="46"/>
  <c r="G149" i="46"/>
  <c r="G150" i="46"/>
  <c r="F150" i="46" s="1"/>
  <c r="G151" i="46"/>
  <c r="F151" i="46" s="1"/>
  <c r="G152" i="46"/>
  <c r="G153" i="46"/>
  <c r="F153" i="46" s="1"/>
  <c r="G154" i="46"/>
  <c r="G155" i="46"/>
  <c r="F155" i="46" s="1"/>
  <c r="G156" i="46"/>
  <c r="G157" i="46"/>
  <c r="F157" i="46" s="1"/>
  <c r="G158" i="46"/>
  <c r="F158" i="46" s="1"/>
  <c r="G159" i="46"/>
  <c r="F159" i="46" s="1"/>
  <c r="G160" i="46"/>
  <c r="G161" i="46"/>
  <c r="F161" i="46" s="1"/>
  <c r="G162" i="46"/>
  <c r="F162" i="46" s="1"/>
  <c r="G163" i="46"/>
  <c r="F163" i="46" s="1"/>
  <c r="G164" i="46"/>
  <c r="G165" i="46"/>
  <c r="F165" i="46" s="1"/>
  <c r="G166" i="46"/>
  <c r="F166" i="46" s="1"/>
  <c r="G167" i="46"/>
  <c r="F167" i="46" s="1"/>
  <c r="G168" i="46"/>
  <c r="G169" i="46"/>
  <c r="F169" i="46" s="1"/>
  <c r="G170" i="46"/>
  <c r="G171" i="46"/>
  <c r="F171" i="46" s="1"/>
  <c r="G172" i="46"/>
  <c r="G173" i="46"/>
  <c r="F173" i="46" s="1"/>
  <c r="G174" i="46"/>
  <c r="F174" i="46" s="1"/>
  <c r="G175" i="46"/>
  <c r="F175" i="46" s="1"/>
  <c r="G176" i="46"/>
  <c r="G177" i="46"/>
  <c r="F177" i="46" s="1"/>
  <c r="G178" i="46"/>
  <c r="F178" i="46" s="1"/>
  <c r="G179" i="46"/>
  <c r="F179" i="46" s="1"/>
  <c r="G180" i="46"/>
  <c r="G181" i="46"/>
  <c r="F181" i="46" s="1"/>
  <c r="G182" i="46"/>
  <c r="F182" i="46" s="1"/>
  <c r="G183" i="46"/>
  <c r="F183" i="46" s="1"/>
  <c r="G184" i="46"/>
  <c r="G185" i="46"/>
  <c r="F185" i="46" s="1"/>
  <c r="G186" i="46"/>
  <c r="G187" i="46"/>
  <c r="F187" i="46" s="1"/>
  <c r="G188" i="46"/>
  <c r="G189" i="46"/>
  <c r="F189" i="46" s="1"/>
  <c r="G190" i="46"/>
  <c r="F190" i="46" s="1"/>
  <c r="G191" i="46"/>
  <c r="F191" i="46" s="1"/>
  <c r="G192" i="46"/>
  <c r="G193" i="46"/>
  <c r="F193" i="46" s="1"/>
  <c r="G194" i="46"/>
  <c r="F194" i="46" s="1"/>
  <c r="G195" i="46"/>
  <c r="F195" i="46" s="1"/>
  <c r="G196" i="46"/>
  <c r="G197" i="46"/>
  <c r="F197" i="46" s="1"/>
  <c r="G198" i="46"/>
  <c r="F198" i="46" s="1"/>
  <c r="G199" i="46"/>
  <c r="F199" i="46" s="1"/>
  <c r="G200" i="46"/>
  <c r="G201" i="46"/>
  <c r="F201" i="46" s="1"/>
  <c r="G202" i="46"/>
  <c r="G203" i="46"/>
  <c r="F203" i="46" s="1"/>
  <c r="G204" i="46"/>
  <c r="G205" i="46"/>
  <c r="F205" i="46" s="1"/>
  <c r="G206" i="46"/>
  <c r="F206" i="46" s="1"/>
  <c r="G207" i="46"/>
  <c r="F207" i="46" s="1"/>
  <c r="G208" i="46"/>
  <c r="G209" i="46"/>
  <c r="F209" i="46" s="1"/>
  <c r="G210" i="46"/>
  <c r="F210" i="46" s="1"/>
  <c r="G211" i="46"/>
  <c r="F211" i="46" s="1"/>
  <c r="G212" i="46"/>
  <c r="G213" i="46"/>
  <c r="F213" i="46" s="1"/>
  <c r="G214" i="46"/>
  <c r="F214" i="46" s="1"/>
  <c r="G215" i="46"/>
  <c r="F215" i="46" s="1"/>
  <c r="G216" i="46"/>
  <c r="G217" i="46"/>
  <c r="F217" i="46" s="1"/>
  <c r="G218" i="46"/>
  <c r="G219" i="46"/>
  <c r="F219" i="46" s="1"/>
  <c r="G220" i="46"/>
  <c r="G221" i="46"/>
  <c r="F221" i="46" s="1"/>
  <c r="G222" i="46"/>
  <c r="F222" i="46" s="1"/>
  <c r="G223" i="46"/>
  <c r="F223" i="46" s="1"/>
  <c r="G224" i="46"/>
  <c r="G225" i="46"/>
  <c r="F225" i="46" s="1"/>
  <c r="G226" i="46"/>
  <c r="F226" i="46" s="1"/>
  <c r="G227" i="46"/>
  <c r="F227" i="46" s="1"/>
  <c r="G228" i="46"/>
  <c r="G229" i="46"/>
  <c r="F229" i="46" s="1"/>
  <c r="G230" i="46"/>
  <c r="F230" i="46" s="1"/>
  <c r="G231" i="46"/>
  <c r="F231" i="46" s="1"/>
  <c r="G232" i="46"/>
  <c r="G233" i="46"/>
  <c r="F233" i="46" s="1"/>
  <c r="G234" i="46"/>
  <c r="G235" i="46"/>
  <c r="F235" i="46" s="1"/>
  <c r="G236" i="46"/>
  <c r="G237" i="46"/>
  <c r="F237" i="46" s="1"/>
  <c r="G238" i="46"/>
  <c r="F238" i="46" s="1"/>
  <c r="G239" i="46"/>
  <c r="F239" i="46" s="1"/>
  <c r="G240" i="46"/>
  <c r="G241" i="46"/>
  <c r="F241" i="46" s="1"/>
  <c r="G242" i="46"/>
  <c r="F242" i="46" s="1"/>
  <c r="G243" i="46"/>
  <c r="F243" i="46" s="1"/>
  <c r="G244" i="46"/>
  <c r="G245" i="46"/>
  <c r="F245" i="46" s="1"/>
  <c r="G246" i="46"/>
  <c r="F246" i="46" s="1"/>
  <c r="G247" i="46"/>
  <c r="F247" i="46" s="1"/>
  <c r="G248" i="46"/>
  <c r="G249" i="46"/>
  <c r="F249" i="46" s="1"/>
  <c r="G250" i="46"/>
  <c r="G251" i="46"/>
  <c r="F251" i="46" s="1"/>
  <c r="G252" i="46"/>
  <c r="G253" i="46"/>
  <c r="F253" i="46" s="1"/>
  <c r="G254" i="46"/>
  <c r="F254" i="46" s="1"/>
  <c r="G255" i="46"/>
  <c r="F255" i="46" s="1"/>
  <c r="G256" i="46"/>
  <c r="G257" i="46"/>
  <c r="F257" i="46" s="1"/>
  <c r="G258" i="46"/>
  <c r="F258" i="46" s="1"/>
  <c r="G259" i="46"/>
  <c r="F259" i="46" s="1"/>
  <c r="G260" i="46"/>
  <c r="G261" i="46"/>
  <c r="F261" i="46" s="1"/>
  <c r="G262" i="46"/>
  <c r="F262" i="46" s="1"/>
  <c r="G263" i="46"/>
  <c r="F263" i="46" s="1"/>
  <c r="G264" i="46"/>
  <c r="G265" i="46"/>
  <c r="F265" i="46" s="1"/>
  <c r="G266" i="46"/>
  <c r="G267" i="46"/>
  <c r="F267" i="46" s="1"/>
  <c r="G268" i="46"/>
  <c r="G269" i="46"/>
  <c r="F269" i="46" s="1"/>
  <c r="G270" i="46"/>
  <c r="F270" i="46" s="1"/>
  <c r="G271" i="46"/>
  <c r="F271" i="46" s="1"/>
  <c r="G272" i="46"/>
  <c r="G273" i="46"/>
  <c r="F273" i="46" s="1"/>
  <c r="G274" i="46"/>
  <c r="F274" i="46" s="1"/>
  <c r="G275" i="46"/>
  <c r="F275" i="46" s="1"/>
  <c r="G276" i="46"/>
  <c r="G277" i="46"/>
  <c r="F277" i="46" s="1"/>
  <c r="G278" i="46"/>
  <c r="F278" i="46" s="1"/>
  <c r="G279" i="46"/>
  <c r="F279" i="46" s="1"/>
  <c r="G280" i="46"/>
  <c r="G281" i="46"/>
  <c r="F281" i="46" s="1"/>
  <c r="G282" i="46"/>
  <c r="F282" i="46" s="1"/>
  <c r="G283" i="46"/>
  <c r="F283" i="46" s="1"/>
  <c r="G284" i="46"/>
  <c r="G285" i="46"/>
  <c r="F285" i="46" s="1"/>
  <c r="G286" i="46"/>
  <c r="F286" i="46" s="1"/>
  <c r="G287" i="46"/>
  <c r="F287" i="46" s="1"/>
  <c r="G288" i="46"/>
  <c r="G289" i="46"/>
  <c r="F289" i="46" s="1"/>
  <c r="G290" i="46"/>
  <c r="F290" i="46" s="1"/>
  <c r="G291" i="46"/>
  <c r="F291" i="46" s="1"/>
  <c r="G292" i="46"/>
  <c r="G293" i="46"/>
  <c r="G294" i="46"/>
  <c r="F294" i="46" s="1"/>
  <c r="G295" i="46"/>
  <c r="F295" i="46" s="1"/>
  <c r="G296" i="46"/>
  <c r="G297" i="46"/>
  <c r="F297" i="46" s="1"/>
  <c r="G298" i="46"/>
  <c r="G299" i="46"/>
  <c r="F299" i="46" s="1"/>
  <c r="G300" i="46"/>
  <c r="G301" i="46"/>
  <c r="F301" i="46" s="1"/>
  <c r="G302" i="46"/>
  <c r="F302" i="46" s="1"/>
  <c r="G303" i="46"/>
  <c r="F303" i="46" s="1"/>
  <c r="G304" i="46"/>
  <c r="G305" i="46"/>
  <c r="F305" i="46" s="1"/>
  <c r="G306" i="46"/>
  <c r="F306" i="46" s="1"/>
  <c r="G307" i="46"/>
  <c r="F307" i="46" s="1"/>
  <c r="G308" i="46"/>
  <c r="G309" i="46"/>
  <c r="F309" i="46" s="1"/>
  <c r="G310" i="46"/>
  <c r="F310" i="46" s="1"/>
  <c r="G311" i="46"/>
  <c r="F311" i="46" s="1"/>
  <c r="G312" i="46"/>
  <c r="G313" i="46"/>
  <c r="F313" i="46" s="1"/>
  <c r="G314" i="46"/>
  <c r="F314" i="46" s="1"/>
  <c r="G315" i="46"/>
  <c r="F315" i="46" s="1"/>
  <c r="T315" i="46"/>
  <c r="T314" i="46"/>
  <c r="T313" i="46"/>
  <c r="T312" i="46"/>
  <c r="F312" i="46"/>
  <c r="T311" i="46"/>
  <c r="T310" i="46"/>
  <c r="T309" i="46"/>
  <c r="T308" i="46"/>
  <c r="F308" i="46"/>
  <c r="T307" i="46"/>
  <c r="T306" i="46"/>
  <c r="T305" i="46"/>
  <c r="T304" i="46"/>
  <c r="F304" i="46"/>
  <c r="T303" i="46"/>
  <c r="T302" i="46"/>
  <c r="T301" i="46"/>
  <c r="T300" i="46"/>
  <c r="F300" i="46"/>
  <c r="T299" i="46"/>
  <c r="T298" i="46"/>
  <c r="F298" i="46"/>
  <c r="T297" i="46"/>
  <c r="T296" i="46"/>
  <c r="F296" i="46"/>
  <c r="T295" i="46"/>
  <c r="T294" i="46"/>
  <c r="T293" i="46"/>
  <c r="F293" i="46"/>
  <c r="T292" i="46"/>
  <c r="F292" i="46"/>
  <c r="T291" i="46"/>
  <c r="T290" i="46"/>
  <c r="T289" i="46"/>
  <c r="T288" i="46"/>
  <c r="F288" i="46"/>
  <c r="T287" i="46"/>
  <c r="T286" i="46"/>
  <c r="T285" i="46"/>
  <c r="T284" i="46"/>
  <c r="F284" i="46"/>
  <c r="T283" i="46"/>
  <c r="T282" i="46"/>
  <c r="T281" i="46"/>
  <c r="T280" i="46"/>
  <c r="F280" i="46"/>
  <c r="T279" i="46"/>
  <c r="T278" i="46"/>
  <c r="T277" i="46"/>
  <c r="T276" i="46"/>
  <c r="F276" i="46"/>
  <c r="T275" i="46"/>
  <c r="T274" i="46"/>
  <c r="T273" i="46"/>
  <c r="T272" i="46"/>
  <c r="F272" i="46"/>
  <c r="T271" i="46"/>
  <c r="T270" i="46"/>
  <c r="T269" i="46"/>
  <c r="T268" i="46"/>
  <c r="F268" i="46"/>
  <c r="T267" i="46"/>
  <c r="T266" i="46"/>
  <c r="F266" i="46"/>
  <c r="T265" i="46"/>
  <c r="T264" i="46"/>
  <c r="F264" i="46"/>
  <c r="T263" i="46"/>
  <c r="T262" i="46"/>
  <c r="T261" i="46"/>
  <c r="T260" i="46"/>
  <c r="F260" i="46"/>
  <c r="T259" i="46"/>
  <c r="T258" i="46"/>
  <c r="T257" i="46"/>
  <c r="T256" i="46"/>
  <c r="F256" i="46"/>
  <c r="T255" i="46"/>
  <c r="T254" i="46"/>
  <c r="T253" i="46"/>
  <c r="T252" i="46"/>
  <c r="F252" i="46"/>
  <c r="T251" i="46"/>
  <c r="T250" i="46"/>
  <c r="F250" i="46"/>
  <c r="T249" i="46"/>
  <c r="T248" i="46"/>
  <c r="F248" i="46"/>
  <c r="T247" i="46"/>
  <c r="T246" i="46"/>
  <c r="T245" i="46"/>
  <c r="T244" i="46"/>
  <c r="F244" i="46"/>
  <c r="T243" i="46"/>
  <c r="T242" i="46"/>
  <c r="T241" i="46"/>
  <c r="T240" i="46"/>
  <c r="F240" i="46"/>
  <c r="T239" i="46"/>
  <c r="T238" i="46"/>
  <c r="T237" i="46"/>
  <c r="T236" i="46"/>
  <c r="F236" i="46"/>
  <c r="T235" i="46"/>
  <c r="T234" i="46"/>
  <c r="F234" i="46"/>
  <c r="T233" i="46"/>
  <c r="T232" i="46"/>
  <c r="F232" i="46"/>
  <c r="T231" i="46"/>
  <c r="T230" i="46"/>
  <c r="T229" i="46"/>
  <c r="T228" i="46"/>
  <c r="F228" i="46"/>
  <c r="T227" i="46"/>
  <c r="T226" i="46"/>
  <c r="T225" i="46"/>
  <c r="T224" i="46"/>
  <c r="F224" i="46"/>
  <c r="T223" i="46"/>
  <c r="T222" i="46"/>
  <c r="T221" i="46"/>
  <c r="T220" i="46"/>
  <c r="F220" i="46"/>
  <c r="T219" i="46"/>
  <c r="T218" i="46"/>
  <c r="F218" i="46"/>
  <c r="T217" i="46"/>
  <c r="T216" i="46"/>
  <c r="F216" i="46"/>
  <c r="T215" i="46"/>
  <c r="T214" i="46"/>
  <c r="T213" i="46"/>
  <c r="T212" i="46"/>
  <c r="F212" i="46"/>
  <c r="T211" i="46"/>
  <c r="T210" i="46"/>
  <c r="T209" i="46"/>
  <c r="T208" i="46"/>
  <c r="F208" i="46"/>
  <c r="T207" i="46"/>
  <c r="T206" i="46"/>
  <c r="T205" i="46"/>
  <c r="T204" i="46"/>
  <c r="F204" i="46"/>
  <c r="T203" i="46"/>
  <c r="T202" i="46"/>
  <c r="F202" i="46"/>
  <c r="T201" i="46"/>
  <c r="T200" i="46"/>
  <c r="F200" i="46"/>
  <c r="T199" i="46"/>
  <c r="T198" i="46"/>
  <c r="T197" i="46"/>
  <c r="T196" i="46"/>
  <c r="F196" i="46"/>
  <c r="T195" i="46"/>
  <c r="T194" i="46"/>
  <c r="T193" i="46"/>
  <c r="T192" i="46"/>
  <c r="F192" i="46"/>
  <c r="T191" i="46"/>
  <c r="T190" i="46"/>
  <c r="T189" i="46"/>
  <c r="T188" i="46"/>
  <c r="F188" i="46"/>
  <c r="T187" i="46"/>
  <c r="T186" i="46"/>
  <c r="F186" i="46"/>
  <c r="T185" i="46"/>
  <c r="T184" i="46"/>
  <c r="F184" i="46"/>
  <c r="T183" i="46"/>
  <c r="T182" i="46"/>
  <c r="T181" i="46"/>
  <c r="T180" i="46"/>
  <c r="F180" i="46"/>
  <c r="T179" i="46"/>
  <c r="T178" i="46"/>
  <c r="T177" i="46"/>
  <c r="T176" i="46"/>
  <c r="F176" i="46"/>
  <c r="T175" i="46"/>
  <c r="T174" i="46"/>
  <c r="T173" i="46"/>
  <c r="T172" i="46"/>
  <c r="F172" i="46"/>
  <c r="T171" i="46"/>
  <c r="T170" i="46"/>
  <c r="F170" i="46"/>
  <c r="T169" i="46"/>
  <c r="T168" i="46"/>
  <c r="F168" i="46"/>
  <c r="T167" i="46"/>
  <c r="T166" i="46"/>
  <c r="T165" i="46"/>
  <c r="T164" i="46"/>
  <c r="F164" i="46"/>
  <c r="T163" i="46"/>
  <c r="T162" i="46"/>
  <c r="T161" i="46"/>
  <c r="T160" i="46"/>
  <c r="F160" i="46"/>
  <c r="T159" i="46"/>
  <c r="T158" i="46"/>
  <c r="T157" i="46"/>
  <c r="T156" i="46"/>
  <c r="F156" i="46"/>
  <c r="T155" i="46"/>
  <c r="T154" i="46"/>
  <c r="F154" i="46"/>
  <c r="T153" i="46"/>
  <c r="T152" i="46"/>
  <c r="F152" i="46"/>
  <c r="T151" i="46"/>
  <c r="T150" i="46"/>
  <c r="T149" i="46"/>
  <c r="F149" i="46"/>
  <c r="T148" i="46"/>
  <c r="F148" i="46"/>
  <c r="T147" i="46"/>
  <c r="T146" i="46"/>
  <c r="T145" i="46"/>
  <c r="T144" i="46"/>
  <c r="F144" i="46"/>
  <c r="T143" i="46"/>
  <c r="T142" i="46"/>
  <c r="T141" i="46"/>
  <c r="F141" i="46"/>
  <c r="T140" i="46"/>
  <c r="F140" i="46"/>
  <c r="T139" i="46"/>
  <c r="T138" i="46"/>
  <c r="F138" i="46"/>
  <c r="T137" i="46"/>
  <c r="T136" i="46"/>
  <c r="F136" i="46"/>
  <c r="T135" i="46"/>
  <c r="T134" i="46"/>
  <c r="T133" i="46"/>
  <c r="T132" i="46"/>
  <c r="F132" i="46"/>
  <c r="T131" i="46"/>
  <c r="T130" i="46"/>
  <c r="T129" i="46"/>
  <c r="T128" i="46"/>
  <c r="F128" i="46"/>
  <c r="T127" i="46"/>
  <c r="T126" i="46"/>
  <c r="T125" i="46"/>
  <c r="T124" i="46"/>
  <c r="F124" i="46"/>
  <c r="T123" i="46"/>
  <c r="T122" i="46"/>
  <c r="F122" i="46"/>
  <c r="T121" i="46"/>
  <c r="F121" i="46"/>
  <c r="T120" i="46"/>
  <c r="F120" i="46"/>
  <c r="T119" i="46"/>
  <c r="T118" i="46"/>
  <c r="T117" i="46"/>
  <c r="T116" i="46"/>
  <c r="F116" i="46"/>
  <c r="T115" i="46"/>
  <c r="T114" i="46"/>
  <c r="T113" i="46"/>
  <c r="F113" i="46"/>
  <c r="T112" i="46"/>
  <c r="F112" i="46"/>
  <c r="T111" i="46"/>
  <c r="T110" i="46"/>
  <c r="T109" i="46"/>
  <c r="T108" i="46"/>
  <c r="F108" i="46"/>
  <c r="T107" i="46"/>
  <c r="T106" i="46"/>
  <c r="F106" i="46"/>
  <c r="T105" i="46"/>
  <c r="T104" i="46"/>
  <c r="F104" i="46"/>
  <c r="T103" i="46"/>
  <c r="T102" i="46"/>
  <c r="T101" i="46"/>
  <c r="T100" i="46"/>
  <c r="F100" i="46"/>
  <c r="T99" i="46"/>
  <c r="T98" i="46"/>
  <c r="T97" i="46"/>
  <c r="T96" i="46"/>
  <c r="F96" i="46"/>
  <c r="T95" i="46"/>
  <c r="T94" i="46"/>
  <c r="T93" i="46"/>
  <c r="T92" i="46"/>
  <c r="F92" i="46"/>
  <c r="T91" i="46"/>
  <c r="T90" i="46"/>
  <c r="F90" i="46"/>
  <c r="T89" i="46"/>
  <c r="T88" i="46"/>
  <c r="F88" i="46"/>
  <c r="T87" i="46"/>
  <c r="T86" i="46"/>
  <c r="T85" i="46"/>
  <c r="F85" i="46"/>
  <c r="T84" i="46"/>
  <c r="F84" i="46"/>
  <c r="T83" i="46"/>
  <c r="T82" i="46"/>
  <c r="T81" i="46"/>
  <c r="T80" i="46"/>
  <c r="F80" i="46"/>
  <c r="T79" i="46"/>
  <c r="T78" i="46"/>
  <c r="T77" i="46"/>
  <c r="F77" i="46"/>
  <c r="T76" i="46"/>
  <c r="F76" i="46"/>
  <c r="T75" i="46"/>
  <c r="T74" i="46"/>
  <c r="F74" i="46"/>
  <c r="T73" i="46"/>
  <c r="T72" i="46"/>
  <c r="F72" i="46"/>
  <c r="T71" i="46"/>
  <c r="T70" i="46"/>
  <c r="T69" i="46"/>
  <c r="T68" i="46"/>
  <c r="F68" i="46"/>
  <c r="T67" i="46"/>
  <c r="T66" i="46"/>
  <c r="T65" i="46"/>
  <c r="T64" i="46"/>
  <c r="F64" i="46"/>
  <c r="T63" i="46"/>
  <c r="T62" i="46"/>
  <c r="T61" i="46"/>
  <c r="T60" i="46"/>
  <c r="F60" i="46"/>
  <c r="T59" i="46"/>
  <c r="T58" i="46"/>
  <c r="F58" i="46"/>
  <c r="T57" i="46"/>
  <c r="F57" i="46"/>
  <c r="T56" i="46"/>
  <c r="F56" i="46"/>
  <c r="T55" i="46"/>
  <c r="T54" i="46"/>
  <c r="T53" i="46"/>
  <c r="T52" i="46"/>
  <c r="F52" i="46"/>
  <c r="T51" i="46"/>
  <c r="T50" i="46"/>
  <c r="T49" i="46"/>
  <c r="F49" i="46"/>
  <c r="T48" i="46"/>
  <c r="F48" i="46"/>
  <c r="T47" i="46"/>
  <c r="T46" i="46"/>
  <c r="T45" i="46"/>
  <c r="T44" i="46"/>
  <c r="F44" i="46"/>
  <c r="T43" i="46"/>
  <c r="T42" i="46"/>
  <c r="F42" i="46"/>
  <c r="T41" i="46"/>
  <c r="T40" i="46"/>
  <c r="F40" i="46"/>
  <c r="T39" i="46"/>
  <c r="T38" i="46"/>
  <c r="T37" i="46"/>
  <c r="T36" i="46"/>
  <c r="F36" i="46"/>
  <c r="T35" i="46"/>
  <c r="T34" i="46"/>
  <c r="T33" i="46"/>
  <c r="T32" i="46"/>
  <c r="F32" i="46"/>
  <c r="T31" i="46"/>
  <c r="T30" i="46"/>
  <c r="T29" i="46"/>
  <c r="T28" i="46"/>
  <c r="F28" i="46"/>
  <c r="T27" i="46"/>
  <c r="T26" i="46"/>
  <c r="F26" i="46"/>
  <c r="T25" i="46"/>
  <c r="T24" i="46"/>
  <c r="F24" i="46"/>
  <c r="T23" i="46"/>
  <c r="T22" i="46"/>
  <c r="T21" i="46"/>
  <c r="F21" i="46"/>
  <c r="T20" i="46"/>
  <c r="F20" i="46"/>
  <c r="T19" i="46"/>
  <c r="T18" i="46"/>
  <c r="T17" i="46"/>
  <c r="T16" i="46"/>
  <c r="J6" i="46"/>
  <c r="J5" i="46"/>
  <c r="J4" i="46"/>
  <c r="J3" i="46"/>
  <c r="R315" i="45"/>
  <c r="R314" i="45"/>
  <c r="R313" i="45"/>
  <c r="R312" i="45"/>
  <c r="R311" i="45"/>
  <c r="R310" i="45"/>
  <c r="R309" i="45"/>
  <c r="R308" i="45"/>
  <c r="R307" i="45"/>
  <c r="R306" i="45"/>
  <c r="R305" i="45"/>
  <c r="R304" i="45"/>
  <c r="R303" i="45"/>
  <c r="R302" i="45"/>
  <c r="R301" i="45"/>
  <c r="R300" i="45"/>
  <c r="R299" i="45"/>
  <c r="R298" i="45"/>
  <c r="R297" i="45"/>
  <c r="R296" i="45"/>
  <c r="R295" i="45"/>
  <c r="R294" i="45"/>
  <c r="R293" i="45"/>
  <c r="R292" i="45"/>
  <c r="R291" i="45"/>
  <c r="R290" i="45"/>
  <c r="R289" i="45"/>
  <c r="R288" i="45"/>
  <c r="R287" i="45"/>
  <c r="R286" i="45"/>
  <c r="R285" i="45"/>
  <c r="R284" i="45"/>
  <c r="R283" i="45"/>
  <c r="R282" i="45"/>
  <c r="R281" i="45"/>
  <c r="R280" i="45"/>
  <c r="R279" i="45"/>
  <c r="R278" i="45"/>
  <c r="R277" i="45"/>
  <c r="R276" i="45"/>
  <c r="R275" i="45"/>
  <c r="R274" i="45"/>
  <c r="R273" i="45"/>
  <c r="R272" i="45"/>
  <c r="R271" i="45"/>
  <c r="R270" i="45"/>
  <c r="R269" i="45"/>
  <c r="R268" i="45"/>
  <c r="R267" i="45"/>
  <c r="R266" i="45"/>
  <c r="R265" i="45"/>
  <c r="R264" i="45"/>
  <c r="R263" i="45"/>
  <c r="R262" i="45"/>
  <c r="R261" i="45"/>
  <c r="R260" i="45"/>
  <c r="R259" i="45"/>
  <c r="R258" i="45"/>
  <c r="R257" i="45"/>
  <c r="R256" i="45"/>
  <c r="R255" i="45"/>
  <c r="R254" i="45"/>
  <c r="R253" i="45"/>
  <c r="R252" i="45"/>
  <c r="R251" i="45"/>
  <c r="R250" i="45"/>
  <c r="R249" i="45"/>
  <c r="R248" i="45"/>
  <c r="R247" i="45"/>
  <c r="R246" i="45"/>
  <c r="R245" i="45"/>
  <c r="R244" i="45"/>
  <c r="R243" i="45"/>
  <c r="R242" i="45"/>
  <c r="R241" i="45"/>
  <c r="R240" i="45"/>
  <c r="R239" i="45"/>
  <c r="R238" i="45"/>
  <c r="R237" i="45"/>
  <c r="R236" i="45"/>
  <c r="R235" i="45"/>
  <c r="R234" i="45"/>
  <c r="R233" i="45"/>
  <c r="R232" i="45"/>
  <c r="R231" i="45"/>
  <c r="R230" i="45"/>
  <c r="R229" i="45"/>
  <c r="R228" i="45"/>
  <c r="R227" i="45"/>
  <c r="R226" i="45"/>
  <c r="R225" i="45"/>
  <c r="R224" i="45"/>
  <c r="R223" i="45"/>
  <c r="R222" i="45"/>
  <c r="R221" i="45"/>
  <c r="R220" i="45"/>
  <c r="R219" i="45"/>
  <c r="R218" i="45"/>
  <c r="R217" i="45"/>
  <c r="R216" i="45"/>
  <c r="R215" i="45"/>
  <c r="R214" i="45"/>
  <c r="R213" i="45"/>
  <c r="R212" i="45"/>
  <c r="R211" i="45"/>
  <c r="R210" i="45"/>
  <c r="R209" i="45"/>
  <c r="R208" i="45"/>
  <c r="R207" i="45"/>
  <c r="R206" i="45"/>
  <c r="R205" i="45"/>
  <c r="R204" i="45"/>
  <c r="R203" i="45"/>
  <c r="R202" i="45"/>
  <c r="R201" i="45"/>
  <c r="R200" i="45"/>
  <c r="R199" i="45"/>
  <c r="R198" i="45"/>
  <c r="R197" i="45"/>
  <c r="R196" i="45"/>
  <c r="R195" i="45"/>
  <c r="R194" i="45"/>
  <c r="R193" i="45"/>
  <c r="R192" i="45"/>
  <c r="R191" i="45"/>
  <c r="R190" i="45"/>
  <c r="R189" i="45"/>
  <c r="R188" i="45"/>
  <c r="R187" i="45"/>
  <c r="R186" i="45"/>
  <c r="R185" i="45"/>
  <c r="R184" i="45"/>
  <c r="R183" i="45"/>
  <c r="R182" i="45"/>
  <c r="R181" i="45"/>
  <c r="R180" i="45"/>
  <c r="R179" i="45"/>
  <c r="R178" i="45"/>
  <c r="R177" i="45"/>
  <c r="R176" i="45"/>
  <c r="R175" i="45"/>
  <c r="R174" i="45"/>
  <c r="R173" i="45"/>
  <c r="R172" i="45"/>
  <c r="R171" i="45"/>
  <c r="R170" i="45"/>
  <c r="R169" i="45"/>
  <c r="R168" i="45"/>
  <c r="R167" i="45"/>
  <c r="R166" i="45"/>
  <c r="R165" i="45"/>
  <c r="R164" i="45"/>
  <c r="R163" i="45"/>
  <c r="R162" i="45"/>
  <c r="R161" i="45"/>
  <c r="R160" i="45"/>
  <c r="R159" i="45"/>
  <c r="R158" i="45"/>
  <c r="R157" i="45"/>
  <c r="R156" i="45"/>
  <c r="R155" i="45"/>
  <c r="R154" i="45"/>
  <c r="R153" i="45"/>
  <c r="R152" i="45"/>
  <c r="R151" i="45"/>
  <c r="R150" i="45"/>
  <c r="R149" i="45"/>
  <c r="R148" i="45"/>
  <c r="R147" i="45"/>
  <c r="R146" i="45"/>
  <c r="R145" i="45"/>
  <c r="R144" i="45"/>
  <c r="R143" i="45"/>
  <c r="R142" i="45"/>
  <c r="R141" i="45"/>
  <c r="R140" i="45"/>
  <c r="R139" i="45"/>
  <c r="R138" i="45"/>
  <c r="R137" i="45"/>
  <c r="R136" i="45"/>
  <c r="R135" i="45"/>
  <c r="R134" i="45"/>
  <c r="R133" i="45"/>
  <c r="R132" i="45"/>
  <c r="R131" i="45"/>
  <c r="R130" i="45"/>
  <c r="R129" i="45"/>
  <c r="R128" i="45"/>
  <c r="R127" i="45"/>
  <c r="R126" i="45"/>
  <c r="R125" i="45"/>
  <c r="R124" i="45"/>
  <c r="R123" i="45"/>
  <c r="R122" i="45"/>
  <c r="R121" i="45"/>
  <c r="R120" i="45"/>
  <c r="R119" i="45"/>
  <c r="R118" i="45"/>
  <c r="R117" i="45"/>
  <c r="R116" i="45"/>
  <c r="R115" i="45"/>
  <c r="R114" i="45"/>
  <c r="R113" i="45"/>
  <c r="R112" i="45"/>
  <c r="R111" i="45"/>
  <c r="R110" i="45"/>
  <c r="R109" i="45"/>
  <c r="R108" i="45"/>
  <c r="R107" i="45"/>
  <c r="R106" i="45"/>
  <c r="R105" i="45"/>
  <c r="R104" i="45"/>
  <c r="R103" i="45"/>
  <c r="R102" i="45"/>
  <c r="R101" i="45"/>
  <c r="R100" i="45"/>
  <c r="R99" i="45"/>
  <c r="R98" i="45"/>
  <c r="R97" i="45"/>
  <c r="R96" i="45"/>
  <c r="R95" i="45"/>
  <c r="R94" i="45"/>
  <c r="R93" i="45"/>
  <c r="R92" i="45"/>
  <c r="R91" i="45"/>
  <c r="R90" i="45"/>
  <c r="R89" i="45"/>
  <c r="R88" i="45"/>
  <c r="R87" i="45"/>
  <c r="R86" i="45"/>
  <c r="R85" i="45"/>
  <c r="R84" i="45"/>
  <c r="R83" i="45"/>
  <c r="R82" i="45"/>
  <c r="R81" i="45"/>
  <c r="R80" i="45"/>
  <c r="R79" i="45"/>
  <c r="R78" i="45"/>
  <c r="R77" i="45"/>
  <c r="R76" i="45"/>
  <c r="R75" i="45"/>
  <c r="R74" i="45"/>
  <c r="R73" i="45"/>
  <c r="R72" i="45"/>
  <c r="R71" i="45"/>
  <c r="R70" i="45"/>
  <c r="R69" i="45"/>
  <c r="R68" i="45"/>
  <c r="R67" i="45"/>
  <c r="R66" i="45"/>
  <c r="R65" i="45"/>
  <c r="R64" i="45"/>
  <c r="R63" i="45"/>
  <c r="R62" i="45"/>
  <c r="R61" i="45"/>
  <c r="R60" i="45"/>
  <c r="R59" i="45"/>
  <c r="R58" i="45"/>
  <c r="R57" i="45"/>
  <c r="R56" i="45"/>
  <c r="R55" i="45"/>
  <c r="R54" i="45"/>
  <c r="R53" i="45"/>
  <c r="R52" i="45"/>
  <c r="R51" i="45"/>
  <c r="R50" i="45"/>
  <c r="R49" i="45"/>
  <c r="R48" i="45"/>
  <c r="R47" i="45"/>
  <c r="R46" i="45"/>
  <c r="R45" i="45"/>
  <c r="R44" i="45"/>
  <c r="R43" i="45"/>
  <c r="R42" i="45"/>
  <c r="R41" i="45"/>
  <c r="R40" i="45"/>
  <c r="R39" i="45"/>
  <c r="R38" i="45"/>
  <c r="R37" i="45"/>
  <c r="R36" i="45"/>
  <c r="R35" i="45"/>
  <c r="R34" i="45"/>
  <c r="R33" i="45"/>
  <c r="R32" i="45"/>
  <c r="R31" i="45"/>
  <c r="R30" i="45"/>
  <c r="R29" i="45"/>
  <c r="R28" i="45"/>
  <c r="R27" i="45"/>
  <c r="R26" i="45"/>
  <c r="R25" i="45"/>
  <c r="R24" i="45"/>
  <c r="R23" i="45"/>
  <c r="R22" i="45"/>
  <c r="R21" i="45"/>
  <c r="R20" i="45"/>
  <c r="O6" i="45"/>
  <c r="R17" i="45" s="1"/>
  <c r="O5" i="45"/>
  <c r="O4" i="45"/>
  <c r="O3" i="45"/>
  <c r="M14" i="42"/>
  <c r="L14" i="42" s="1"/>
  <c r="M15" i="42"/>
  <c r="L15" i="42" s="1"/>
  <c r="M16" i="42"/>
  <c r="L16" i="42" s="1"/>
  <c r="M17" i="42"/>
  <c r="L17" i="42" s="1"/>
  <c r="M18" i="42"/>
  <c r="L18" i="42" s="1"/>
  <c r="M19" i="42"/>
  <c r="L19" i="42" s="1"/>
  <c r="M20" i="42"/>
  <c r="L20" i="42" s="1"/>
  <c r="M21" i="42"/>
  <c r="L21" i="42" s="1"/>
  <c r="M22" i="42"/>
  <c r="L22" i="42" s="1"/>
  <c r="M23" i="42"/>
  <c r="L23" i="42" s="1"/>
  <c r="M24" i="42"/>
  <c r="L24" i="42" s="1"/>
  <c r="M25" i="42"/>
  <c r="L25" i="42" s="1"/>
  <c r="M26" i="42"/>
  <c r="L26" i="42" s="1"/>
  <c r="M27" i="42"/>
  <c r="L27" i="42" s="1"/>
  <c r="M28" i="42"/>
  <c r="L28" i="42" s="1"/>
  <c r="M29" i="42"/>
  <c r="L29" i="42" s="1"/>
  <c r="M30" i="42"/>
  <c r="L30" i="42" s="1"/>
  <c r="M31" i="42"/>
  <c r="L31" i="42" s="1"/>
  <c r="M32" i="42"/>
  <c r="L32" i="42" s="1"/>
  <c r="M33" i="42"/>
  <c r="L33" i="42" s="1"/>
  <c r="M34" i="42"/>
  <c r="L34" i="42" s="1"/>
  <c r="M35" i="42"/>
  <c r="L35" i="42" s="1"/>
  <c r="M36" i="42"/>
  <c r="L36" i="42" s="1"/>
  <c r="M37" i="42"/>
  <c r="L37" i="42" s="1"/>
  <c r="M38" i="42"/>
  <c r="L38" i="42" s="1"/>
  <c r="M39" i="42"/>
  <c r="L39" i="42" s="1"/>
  <c r="M40" i="42"/>
  <c r="L40" i="42" s="1"/>
  <c r="M41" i="42"/>
  <c r="L41" i="42" s="1"/>
  <c r="M42" i="42"/>
  <c r="L42" i="42" s="1"/>
  <c r="M43" i="42"/>
  <c r="L43" i="42" s="1"/>
  <c r="M44" i="42"/>
  <c r="L44" i="42" s="1"/>
  <c r="M45" i="42"/>
  <c r="L45" i="42" s="1"/>
  <c r="M46" i="42"/>
  <c r="L46" i="42" s="1"/>
  <c r="M47" i="42"/>
  <c r="L47" i="42" s="1"/>
  <c r="M48" i="42"/>
  <c r="L48" i="42" s="1"/>
  <c r="M49" i="42"/>
  <c r="L49" i="42" s="1"/>
  <c r="M50" i="42"/>
  <c r="L50" i="42" s="1"/>
  <c r="M51" i="42"/>
  <c r="L51" i="42" s="1"/>
  <c r="M52" i="42"/>
  <c r="L52" i="42" s="1"/>
  <c r="M53" i="42"/>
  <c r="L53" i="42" s="1"/>
  <c r="M54" i="42"/>
  <c r="L54" i="42" s="1"/>
  <c r="M55" i="42"/>
  <c r="L55" i="42" s="1"/>
  <c r="M56" i="42"/>
  <c r="L56" i="42" s="1"/>
  <c r="M57" i="42"/>
  <c r="L57" i="42" s="1"/>
  <c r="M58" i="42"/>
  <c r="L58" i="42" s="1"/>
  <c r="M59" i="42"/>
  <c r="L59" i="42" s="1"/>
  <c r="M60" i="42"/>
  <c r="L60" i="42" s="1"/>
  <c r="M61" i="42"/>
  <c r="L61" i="42" s="1"/>
  <c r="M62" i="42"/>
  <c r="L62" i="42" s="1"/>
  <c r="M63" i="42"/>
  <c r="L63" i="42" s="1"/>
  <c r="M64" i="42"/>
  <c r="L64" i="42" s="1"/>
  <c r="M65" i="42"/>
  <c r="L65" i="42" s="1"/>
  <c r="M66" i="42"/>
  <c r="L66" i="42" s="1"/>
  <c r="M67" i="42"/>
  <c r="L67" i="42" s="1"/>
  <c r="M68" i="42"/>
  <c r="L68" i="42" s="1"/>
  <c r="M69" i="42"/>
  <c r="L69" i="42" s="1"/>
  <c r="M70" i="42"/>
  <c r="L70" i="42" s="1"/>
  <c r="M71" i="42"/>
  <c r="L71" i="42" s="1"/>
  <c r="M72" i="42"/>
  <c r="L72" i="42" s="1"/>
  <c r="M73" i="42"/>
  <c r="L73" i="42" s="1"/>
  <c r="M74" i="42"/>
  <c r="L74" i="42" s="1"/>
  <c r="M75" i="42"/>
  <c r="L75" i="42" s="1"/>
  <c r="M76" i="42"/>
  <c r="L76" i="42" s="1"/>
  <c r="M77" i="42"/>
  <c r="L77" i="42" s="1"/>
  <c r="M78" i="42"/>
  <c r="L78" i="42" s="1"/>
  <c r="M79" i="42"/>
  <c r="L79" i="42" s="1"/>
  <c r="M80" i="42"/>
  <c r="L80" i="42" s="1"/>
  <c r="M81" i="42"/>
  <c r="L81" i="42" s="1"/>
  <c r="M82" i="42"/>
  <c r="L82" i="42" s="1"/>
  <c r="M83" i="42"/>
  <c r="L83" i="42" s="1"/>
  <c r="M84" i="42"/>
  <c r="L84" i="42" s="1"/>
  <c r="M85" i="42"/>
  <c r="L85" i="42" s="1"/>
  <c r="M86" i="42"/>
  <c r="L86" i="42" s="1"/>
  <c r="M87" i="42"/>
  <c r="L87" i="42" s="1"/>
  <c r="M88" i="42"/>
  <c r="L88" i="42" s="1"/>
  <c r="M89" i="42"/>
  <c r="L89" i="42" s="1"/>
  <c r="M90" i="42"/>
  <c r="L90" i="42" s="1"/>
  <c r="M91" i="42"/>
  <c r="L91" i="42" s="1"/>
  <c r="M92" i="42"/>
  <c r="L92" i="42" s="1"/>
  <c r="M93" i="42"/>
  <c r="L93" i="42" s="1"/>
  <c r="M94" i="42"/>
  <c r="L94" i="42" s="1"/>
  <c r="M95" i="42"/>
  <c r="L95" i="42" s="1"/>
  <c r="M96" i="42"/>
  <c r="L96" i="42" s="1"/>
  <c r="M97" i="42"/>
  <c r="L97" i="42" s="1"/>
  <c r="M98" i="42"/>
  <c r="L98" i="42" s="1"/>
  <c r="M99" i="42"/>
  <c r="L99" i="42" s="1"/>
  <c r="M100" i="42"/>
  <c r="L100" i="42" s="1"/>
  <c r="M101" i="42"/>
  <c r="L101" i="42" s="1"/>
  <c r="M102" i="42"/>
  <c r="L102" i="42" s="1"/>
  <c r="M103" i="42"/>
  <c r="L103" i="42" s="1"/>
  <c r="M104" i="42"/>
  <c r="L104" i="42" s="1"/>
  <c r="M105" i="42"/>
  <c r="L105" i="42" s="1"/>
  <c r="M106" i="42"/>
  <c r="L106" i="42" s="1"/>
  <c r="M107" i="42"/>
  <c r="L107" i="42" s="1"/>
  <c r="M108" i="42"/>
  <c r="L108" i="42" s="1"/>
  <c r="M109" i="42"/>
  <c r="L109" i="42" s="1"/>
  <c r="M110" i="42"/>
  <c r="L110" i="42" s="1"/>
  <c r="M111" i="42"/>
  <c r="L111" i="42" s="1"/>
  <c r="M112" i="42"/>
  <c r="L112" i="42" s="1"/>
  <c r="M113" i="42"/>
  <c r="L113" i="42" s="1"/>
  <c r="M114" i="42"/>
  <c r="L114" i="42" s="1"/>
  <c r="M115" i="42"/>
  <c r="L115" i="42" s="1"/>
  <c r="M116" i="42"/>
  <c r="L116" i="42" s="1"/>
  <c r="M117" i="42"/>
  <c r="L117" i="42" s="1"/>
  <c r="M118" i="42"/>
  <c r="L118" i="42" s="1"/>
  <c r="M119" i="42"/>
  <c r="L119" i="42" s="1"/>
  <c r="M120" i="42"/>
  <c r="L120" i="42" s="1"/>
  <c r="M121" i="42"/>
  <c r="L121" i="42" s="1"/>
  <c r="M122" i="42"/>
  <c r="L122" i="42" s="1"/>
  <c r="M123" i="42"/>
  <c r="L123" i="42" s="1"/>
  <c r="M124" i="42"/>
  <c r="L124" i="42" s="1"/>
  <c r="M125" i="42"/>
  <c r="L125" i="42" s="1"/>
  <c r="M126" i="42"/>
  <c r="L126" i="42" s="1"/>
  <c r="M127" i="42"/>
  <c r="L127" i="42" s="1"/>
  <c r="M128" i="42"/>
  <c r="L128" i="42" s="1"/>
  <c r="M129" i="42"/>
  <c r="L129" i="42" s="1"/>
  <c r="M130" i="42"/>
  <c r="L130" i="42" s="1"/>
  <c r="M131" i="42"/>
  <c r="L131" i="42" s="1"/>
  <c r="M132" i="42"/>
  <c r="L132" i="42" s="1"/>
  <c r="M133" i="42"/>
  <c r="L133" i="42" s="1"/>
  <c r="M134" i="42"/>
  <c r="L134" i="42" s="1"/>
  <c r="M135" i="42"/>
  <c r="L135" i="42" s="1"/>
  <c r="M136" i="42"/>
  <c r="L136" i="42" s="1"/>
  <c r="M137" i="42"/>
  <c r="L137" i="42" s="1"/>
  <c r="M138" i="42"/>
  <c r="L138" i="42" s="1"/>
  <c r="M139" i="42"/>
  <c r="L139" i="42" s="1"/>
  <c r="M140" i="42"/>
  <c r="L140" i="42" s="1"/>
  <c r="M141" i="42"/>
  <c r="L141" i="42" s="1"/>
  <c r="M142" i="42"/>
  <c r="L142" i="42" s="1"/>
  <c r="M143" i="42"/>
  <c r="L143" i="42" s="1"/>
  <c r="M144" i="42"/>
  <c r="L144" i="42" s="1"/>
  <c r="M145" i="42"/>
  <c r="L145" i="42" s="1"/>
  <c r="M146" i="42"/>
  <c r="L146" i="42" s="1"/>
  <c r="M147" i="42"/>
  <c r="L147" i="42" s="1"/>
  <c r="M148" i="42"/>
  <c r="L148" i="42" s="1"/>
  <c r="M149" i="42"/>
  <c r="L149" i="42" s="1"/>
  <c r="M150" i="42"/>
  <c r="L150" i="42" s="1"/>
  <c r="M151" i="42"/>
  <c r="L151" i="42" s="1"/>
  <c r="M152" i="42"/>
  <c r="L152" i="42" s="1"/>
  <c r="M153" i="42"/>
  <c r="L153" i="42" s="1"/>
  <c r="M154" i="42"/>
  <c r="L154" i="42" s="1"/>
  <c r="M155" i="42"/>
  <c r="L155" i="42" s="1"/>
  <c r="M156" i="42"/>
  <c r="L156" i="42" s="1"/>
  <c r="M157" i="42"/>
  <c r="L157" i="42" s="1"/>
  <c r="M158" i="42"/>
  <c r="L158" i="42" s="1"/>
  <c r="M159" i="42"/>
  <c r="L159" i="42" s="1"/>
  <c r="M160" i="42"/>
  <c r="L160" i="42" s="1"/>
  <c r="M161" i="42"/>
  <c r="L161" i="42" s="1"/>
  <c r="M162" i="42"/>
  <c r="L162" i="42" s="1"/>
  <c r="M163" i="42"/>
  <c r="L163" i="42" s="1"/>
  <c r="M164" i="42"/>
  <c r="L164" i="42" s="1"/>
  <c r="M165" i="42"/>
  <c r="L165" i="42" s="1"/>
  <c r="M166" i="42"/>
  <c r="L166" i="42" s="1"/>
  <c r="M167" i="42"/>
  <c r="L167" i="42" s="1"/>
  <c r="M168" i="42"/>
  <c r="L168" i="42" s="1"/>
  <c r="M169" i="42"/>
  <c r="L169" i="42" s="1"/>
  <c r="M170" i="42"/>
  <c r="L170" i="42" s="1"/>
  <c r="M171" i="42"/>
  <c r="L171" i="42" s="1"/>
  <c r="M172" i="42"/>
  <c r="L172" i="42" s="1"/>
  <c r="M173" i="42"/>
  <c r="L173" i="42" s="1"/>
  <c r="M174" i="42"/>
  <c r="L174" i="42" s="1"/>
  <c r="M175" i="42"/>
  <c r="L175" i="42" s="1"/>
  <c r="M176" i="42"/>
  <c r="L176" i="42" s="1"/>
  <c r="M177" i="42"/>
  <c r="L177" i="42" s="1"/>
  <c r="M178" i="42"/>
  <c r="L178" i="42" s="1"/>
  <c r="M179" i="42"/>
  <c r="L179" i="42" s="1"/>
  <c r="M180" i="42"/>
  <c r="L180" i="42" s="1"/>
  <c r="M181" i="42"/>
  <c r="L181" i="42" s="1"/>
  <c r="M182" i="42"/>
  <c r="L182" i="42" s="1"/>
  <c r="M183" i="42"/>
  <c r="L183" i="42" s="1"/>
  <c r="M184" i="42"/>
  <c r="L184" i="42" s="1"/>
  <c r="M185" i="42"/>
  <c r="L185" i="42" s="1"/>
  <c r="M186" i="42"/>
  <c r="L186" i="42" s="1"/>
  <c r="M187" i="42"/>
  <c r="L187" i="42" s="1"/>
  <c r="M188" i="42"/>
  <c r="L188" i="42" s="1"/>
  <c r="M189" i="42"/>
  <c r="L189" i="42" s="1"/>
  <c r="M190" i="42"/>
  <c r="L190" i="42" s="1"/>
  <c r="M191" i="42"/>
  <c r="L191" i="42" s="1"/>
  <c r="M192" i="42"/>
  <c r="L192" i="42" s="1"/>
  <c r="M193" i="42"/>
  <c r="L193" i="42" s="1"/>
  <c r="M194" i="42"/>
  <c r="L194" i="42" s="1"/>
  <c r="M195" i="42"/>
  <c r="L195" i="42" s="1"/>
  <c r="M196" i="42"/>
  <c r="L196" i="42" s="1"/>
  <c r="M197" i="42"/>
  <c r="L197" i="42" s="1"/>
  <c r="M198" i="42"/>
  <c r="L198" i="42" s="1"/>
  <c r="M199" i="42"/>
  <c r="L199" i="42" s="1"/>
  <c r="M200" i="42"/>
  <c r="L200" i="42" s="1"/>
  <c r="M201" i="42"/>
  <c r="L201" i="42" s="1"/>
  <c r="M202" i="42"/>
  <c r="L202" i="42" s="1"/>
  <c r="M203" i="42"/>
  <c r="L203" i="42" s="1"/>
  <c r="M204" i="42"/>
  <c r="L204" i="42" s="1"/>
  <c r="M205" i="42"/>
  <c r="L205" i="42" s="1"/>
  <c r="M206" i="42"/>
  <c r="L206" i="42" s="1"/>
  <c r="M207" i="42"/>
  <c r="L207" i="42" s="1"/>
  <c r="M208" i="42"/>
  <c r="L208" i="42" s="1"/>
  <c r="M209" i="42"/>
  <c r="L209" i="42" s="1"/>
  <c r="M210" i="42"/>
  <c r="L210" i="42" s="1"/>
  <c r="M211" i="42"/>
  <c r="L211" i="42" s="1"/>
  <c r="M212" i="42"/>
  <c r="L212" i="42" s="1"/>
  <c r="M213" i="42"/>
  <c r="L213" i="42" s="1"/>
  <c r="M214" i="42"/>
  <c r="L214" i="42" s="1"/>
  <c r="M215" i="42"/>
  <c r="L215" i="42" s="1"/>
  <c r="M216" i="42"/>
  <c r="L216" i="42" s="1"/>
  <c r="M217" i="42"/>
  <c r="L217" i="42" s="1"/>
  <c r="M218" i="42"/>
  <c r="L218" i="42" s="1"/>
  <c r="M219" i="42"/>
  <c r="L219" i="42" s="1"/>
  <c r="M220" i="42"/>
  <c r="L220" i="42" s="1"/>
  <c r="M221" i="42"/>
  <c r="L221" i="42" s="1"/>
  <c r="M222" i="42"/>
  <c r="L222" i="42" s="1"/>
  <c r="M223" i="42"/>
  <c r="L223" i="42" s="1"/>
  <c r="M224" i="42"/>
  <c r="L224" i="42" s="1"/>
  <c r="M225" i="42"/>
  <c r="L225" i="42" s="1"/>
  <c r="M226" i="42"/>
  <c r="L226" i="42" s="1"/>
  <c r="M227" i="42"/>
  <c r="L227" i="42" s="1"/>
  <c r="M228" i="42"/>
  <c r="L228" i="42" s="1"/>
  <c r="M229" i="42"/>
  <c r="L229" i="42" s="1"/>
  <c r="M230" i="42"/>
  <c r="L230" i="42" s="1"/>
  <c r="M231" i="42"/>
  <c r="L231" i="42" s="1"/>
  <c r="M232" i="42"/>
  <c r="L232" i="42" s="1"/>
  <c r="M233" i="42"/>
  <c r="L233" i="42" s="1"/>
  <c r="M234" i="42"/>
  <c r="L234" i="42" s="1"/>
  <c r="M235" i="42"/>
  <c r="L235" i="42" s="1"/>
  <c r="M236" i="42"/>
  <c r="L236" i="42" s="1"/>
  <c r="M237" i="42"/>
  <c r="L237" i="42" s="1"/>
  <c r="M238" i="42"/>
  <c r="L238" i="42" s="1"/>
  <c r="M239" i="42"/>
  <c r="L239" i="42" s="1"/>
  <c r="M240" i="42"/>
  <c r="L240" i="42" s="1"/>
  <c r="M241" i="42"/>
  <c r="L241" i="42" s="1"/>
  <c r="M242" i="42"/>
  <c r="L242" i="42" s="1"/>
  <c r="M243" i="42"/>
  <c r="L243" i="42" s="1"/>
  <c r="M244" i="42"/>
  <c r="L244" i="42" s="1"/>
  <c r="M245" i="42"/>
  <c r="L245" i="42" s="1"/>
  <c r="M246" i="42"/>
  <c r="L246" i="42" s="1"/>
  <c r="M247" i="42"/>
  <c r="L247" i="42" s="1"/>
  <c r="M248" i="42"/>
  <c r="L248" i="42" s="1"/>
  <c r="M249" i="42"/>
  <c r="L249" i="42" s="1"/>
  <c r="M250" i="42"/>
  <c r="L250" i="42" s="1"/>
  <c r="M251" i="42"/>
  <c r="L251" i="42" s="1"/>
  <c r="M252" i="42"/>
  <c r="L252" i="42" s="1"/>
  <c r="M253" i="42"/>
  <c r="L253" i="42" s="1"/>
  <c r="M254" i="42"/>
  <c r="L254" i="42" s="1"/>
  <c r="M255" i="42"/>
  <c r="L255" i="42" s="1"/>
  <c r="M256" i="42"/>
  <c r="L256" i="42" s="1"/>
  <c r="M257" i="42"/>
  <c r="L257" i="42" s="1"/>
  <c r="M258" i="42"/>
  <c r="L258" i="42" s="1"/>
  <c r="M259" i="42"/>
  <c r="L259" i="42" s="1"/>
  <c r="M260" i="42"/>
  <c r="L260" i="42" s="1"/>
  <c r="M261" i="42"/>
  <c r="L261" i="42" s="1"/>
  <c r="M262" i="42"/>
  <c r="L262" i="42" s="1"/>
  <c r="M263" i="42"/>
  <c r="L263" i="42" s="1"/>
  <c r="M264" i="42"/>
  <c r="L264" i="42" s="1"/>
  <c r="M265" i="42"/>
  <c r="L265" i="42" s="1"/>
  <c r="M266" i="42"/>
  <c r="L266" i="42" s="1"/>
  <c r="M267" i="42"/>
  <c r="L267" i="42" s="1"/>
  <c r="M268" i="42"/>
  <c r="L268" i="42" s="1"/>
  <c r="M269" i="42"/>
  <c r="L269" i="42" s="1"/>
  <c r="M270" i="42"/>
  <c r="L270" i="42" s="1"/>
  <c r="M271" i="42"/>
  <c r="L271" i="42" s="1"/>
  <c r="M272" i="42"/>
  <c r="L272" i="42" s="1"/>
  <c r="M273" i="42"/>
  <c r="L273" i="42" s="1"/>
  <c r="M274" i="42"/>
  <c r="L274" i="42" s="1"/>
  <c r="M275" i="42"/>
  <c r="L275" i="42" s="1"/>
  <c r="M276" i="42"/>
  <c r="L276" i="42" s="1"/>
  <c r="M277" i="42"/>
  <c r="L277" i="42" s="1"/>
  <c r="M278" i="42"/>
  <c r="L278" i="42" s="1"/>
  <c r="M279" i="42"/>
  <c r="L279" i="42" s="1"/>
  <c r="M280" i="42"/>
  <c r="L280" i="42" s="1"/>
  <c r="M281" i="42"/>
  <c r="L281" i="42" s="1"/>
  <c r="M282" i="42"/>
  <c r="L282" i="42" s="1"/>
  <c r="M283" i="42"/>
  <c r="L283" i="42" s="1"/>
  <c r="M284" i="42"/>
  <c r="L284" i="42" s="1"/>
  <c r="M285" i="42"/>
  <c r="L285" i="42" s="1"/>
  <c r="M286" i="42"/>
  <c r="L286" i="42" s="1"/>
  <c r="M287" i="42"/>
  <c r="L287" i="42" s="1"/>
  <c r="M288" i="42"/>
  <c r="L288" i="42" s="1"/>
  <c r="M289" i="42"/>
  <c r="L289" i="42" s="1"/>
  <c r="M290" i="42"/>
  <c r="L290" i="42" s="1"/>
  <c r="M291" i="42"/>
  <c r="L291" i="42" s="1"/>
  <c r="M292" i="42"/>
  <c r="L292" i="42" s="1"/>
  <c r="M293" i="42"/>
  <c r="L293" i="42" s="1"/>
  <c r="M294" i="42"/>
  <c r="L294" i="42" s="1"/>
  <c r="M295" i="42"/>
  <c r="L295" i="42" s="1"/>
  <c r="M296" i="42"/>
  <c r="L296" i="42" s="1"/>
  <c r="M297" i="42"/>
  <c r="L297" i="42" s="1"/>
  <c r="M298" i="42"/>
  <c r="L298" i="42" s="1"/>
  <c r="M299" i="42"/>
  <c r="L299" i="42" s="1"/>
  <c r="M300" i="42"/>
  <c r="L300" i="42" s="1"/>
  <c r="M301" i="42"/>
  <c r="L301" i="42" s="1"/>
  <c r="M302" i="42"/>
  <c r="L302" i="42" s="1"/>
  <c r="M303" i="42"/>
  <c r="L303" i="42" s="1"/>
  <c r="M304" i="42"/>
  <c r="L304" i="42" s="1"/>
  <c r="M305" i="42"/>
  <c r="L305" i="42" s="1"/>
  <c r="M306" i="42"/>
  <c r="L306" i="42" s="1"/>
  <c r="M307" i="42"/>
  <c r="L307" i="42" s="1"/>
  <c r="M308" i="42"/>
  <c r="L308" i="42" s="1"/>
  <c r="M309" i="42"/>
  <c r="L309" i="42" s="1"/>
  <c r="M310" i="42"/>
  <c r="L310" i="42" s="1"/>
  <c r="M311" i="42"/>
  <c r="L311" i="42" s="1"/>
  <c r="M312" i="42"/>
  <c r="L312" i="42" s="1"/>
  <c r="J14" i="42"/>
  <c r="I14" i="42" s="1"/>
  <c r="J15" i="42"/>
  <c r="I15" i="42" s="1"/>
  <c r="J16" i="42"/>
  <c r="I16" i="42" s="1"/>
  <c r="J17" i="42"/>
  <c r="I17" i="42" s="1"/>
  <c r="J18" i="42"/>
  <c r="I18" i="42" s="1"/>
  <c r="J19" i="42"/>
  <c r="I19" i="42" s="1"/>
  <c r="J20" i="42"/>
  <c r="I20" i="42" s="1"/>
  <c r="J21" i="42"/>
  <c r="I21" i="42" s="1"/>
  <c r="J22" i="42"/>
  <c r="I22" i="42" s="1"/>
  <c r="J23" i="42"/>
  <c r="I23" i="42" s="1"/>
  <c r="J24" i="42"/>
  <c r="I24" i="42" s="1"/>
  <c r="J25" i="42"/>
  <c r="I25" i="42" s="1"/>
  <c r="J26" i="42"/>
  <c r="I26" i="42" s="1"/>
  <c r="J27" i="42"/>
  <c r="I27" i="42" s="1"/>
  <c r="J28" i="42"/>
  <c r="I28" i="42" s="1"/>
  <c r="J29" i="42"/>
  <c r="I29" i="42" s="1"/>
  <c r="J30" i="42"/>
  <c r="I30" i="42" s="1"/>
  <c r="J31" i="42"/>
  <c r="I31" i="42" s="1"/>
  <c r="J32" i="42"/>
  <c r="I32" i="42" s="1"/>
  <c r="J33" i="42"/>
  <c r="I33" i="42" s="1"/>
  <c r="J34" i="42"/>
  <c r="I34" i="42" s="1"/>
  <c r="J35" i="42"/>
  <c r="I35" i="42" s="1"/>
  <c r="J36" i="42"/>
  <c r="I36" i="42" s="1"/>
  <c r="J37" i="42"/>
  <c r="I37" i="42" s="1"/>
  <c r="J38" i="42"/>
  <c r="I38" i="42" s="1"/>
  <c r="J39" i="42"/>
  <c r="I39" i="42" s="1"/>
  <c r="J40" i="42"/>
  <c r="I40" i="42" s="1"/>
  <c r="J41" i="42"/>
  <c r="I41" i="42" s="1"/>
  <c r="J42" i="42"/>
  <c r="I42" i="42" s="1"/>
  <c r="J43" i="42"/>
  <c r="I43" i="42" s="1"/>
  <c r="J44" i="42"/>
  <c r="I44" i="42" s="1"/>
  <c r="J45" i="42"/>
  <c r="I45" i="42" s="1"/>
  <c r="J46" i="42"/>
  <c r="I46" i="42" s="1"/>
  <c r="J47" i="42"/>
  <c r="I47" i="42" s="1"/>
  <c r="J48" i="42"/>
  <c r="I48" i="42" s="1"/>
  <c r="J49" i="42"/>
  <c r="I49" i="42" s="1"/>
  <c r="J50" i="42"/>
  <c r="I50" i="42" s="1"/>
  <c r="J51" i="42"/>
  <c r="I51" i="42" s="1"/>
  <c r="J52" i="42"/>
  <c r="I52" i="42" s="1"/>
  <c r="J53" i="42"/>
  <c r="I53" i="42" s="1"/>
  <c r="J54" i="42"/>
  <c r="I54" i="42" s="1"/>
  <c r="J55" i="42"/>
  <c r="I55" i="42" s="1"/>
  <c r="J56" i="42"/>
  <c r="I56" i="42" s="1"/>
  <c r="J57" i="42"/>
  <c r="I57" i="42" s="1"/>
  <c r="J58" i="42"/>
  <c r="I58" i="42" s="1"/>
  <c r="J59" i="42"/>
  <c r="I59" i="42" s="1"/>
  <c r="J60" i="42"/>
  <c r="I60" i="42" s="1"/>
  <c r="J61" i="42"/>
  <c r="I61" i="42" s="1"/>
  <c r="J62" i="42"/>
  <c r="I62" i="42" s="1"/>
  <c r="J63" i="42"/>
  <c r="I63" i="42" s="1"/>
  <c r="J64" i="42"/>
  <c r="I64" i="42" s="1"/>
  <c r="J65" i="42"/>
  <c r="I65" i="42" s="1"/>
  <c r="J66" i="42"/>
  <c r="I66" i="42" s="1"/>
  <c r="J67" i="42"/>
  <c r="I67" i="42" s="1"/>
  <c r="J68" i="42"/>
  <c r="I68" i="42" s="1"/>
  <c r="J69" i="42"/>
  <c r="I69" i="42" s="1"/>
  <c r="J70" i="42"/>
  <c r="I70" i="42" s="1"/>
  <c r="J71" i="42"/>
  <c r="I71" i="42" s="1"/>
  <c r="J72" i="42"/>
  <c r="I72" i="42" s="1"/>
  <c r="J73" i="42"/>
  <c r="I73" i="42" s="1"/>
  <c r="J74" i="42"/>
  <c r="I74" i="42" s="1"/>
  <c r="J75" i="42"/>
  <c r="I75" i="42" s="1"/>
  <c r="J76" i="42"/>
  <c r="I76" i="42" s="1"/>
  <c r="J77" i="42"/>
  <c r="I77" i="42" s="1"/>
  <c r="J78" i="42"/>
  <c r="I78" i="42" s="1"/>
  <c r="J79" i="42"/>
  <c r="I79" i="42" s="1"/>
  <c r="J80" i="42"/>
  <c r="I80" i="42" s="1"/>
  <c r="J81" i="42"/>
  <c r="I81" i="42" s="1"/>
  <c r="J82" i="42"/>
  <c r="I82" i="42" s="1"/>
  <c r="J83" i="42"/>
  <c r="I83" i="42" s="1"/>
  <c r="J84" i="42"/>
  <c r="I84" i="42" s="1"/>
  <c r="J85" i="42"/>
  <c r="I85" i="42" s="1"/>
  <c r="J86" i="42"/>
  <c r="I86" i="42" s="1"/>
  <c r="J87" i="42"/>
  <c r="I87" i="42" s="1"/>
  <c r="J88" i="42"/>
  <c r="I88" i="42" s="1"/>
  <c r="J89" i="42"/>
  <c r="I89" i="42" s="1"/>
  <c r="J90" i="42"/>
  <c r="I90" i="42" s="1"/>
  <c r="J91" i="42"/>
  <c r="I91" i="42" s="1"/>
  <c r="J92" i="42"/>
  <c r="I92" i="42" s="1"/>
  <c r="J93" i="42"/>
  <c r="I93" i="42" s="1"/>
  <c r="J94" i="42"/>
  <c r="I94" i="42" s="1"/>
  <c r="J95" i="42"/>
  <c r="I95" i="42" s="1"/>
  <c r="J96" i="42"/>
  <c r="I96" i="42" s="1"/>
  <c r="J97" i="42"/>
  <c r="I97" i="42" s="1"/>
  <c r="J98" i="42"/>
  <c r="I98" i="42" s="1"/>
  <c r="J99" i="42"/>
  <c r="I99" i="42" s="1"/>
  <c r="J100" i="42"/>
  <c r="I100" i="42" s="1"/>
  <c r="J101" i="42"/>
  <c r="I101" i="42" s="1"/>
  <c r="J102" i="42"/>
  <c r="I102" i="42" s="1"/>
  <c r="J103" i="42"/>
  <c r="I103" i="42" s="1"/>
  <c r="J104" i="42"/>
  <c r="I104" i="42" s="1"/>
  <c r="J105" i="42"/>
  <c r="I105" i="42" s="1"/>
  <c r="J106" i="42"/>
  <c r="I106" i="42" s="1"/>
  <c r="J107" i="42"/>
  <c r="I107" i="42" s="1"/>
  <c r="J108" i="42"/>
  <c r="I108" i="42" s="1"/>
  <c r="J109" i="42"/>
  <c r="I109" i="42" s="1"/>
  <c r="J110" i="42"/>
  <c r="I110" i="42" s="1"/>
  <c r="J111" i="42"/>
  <c r="I111" i="42" s="1"/>
  <c r="J112" i="42"/>
  <c r="I112" i="42" s="1"/>
  <c r="J113" i="42"/>
  <c r="I113" i="42" s="1"/>
  <c r="J114" i="42"/>
  <c r="I114" i="42" s="1"/>
  <c r="J115" i="42"/>
  <c r="I115" i="42" s="1"/>
  <c r="J116" i="42"/>
  <c r="I116" i="42" s="1"/>
  <c r="J117" i="42"/>
  <c r="I117" i="42" s="1"/>
  <c r="J118" i="42"/>
  <c r="I118" i="42" s="1"/>
  <c r="J119" i="42"/>
  <c r="I119" i="42" s="1"/>
  <c r="J120" i="42"/>
  <c r="I120" i="42" s="1"/>
  <c r="J121" i="42"/>
  <c r="I121" i="42" s="1"/>
  <c r="J122" i="42"/>
  <c r="I122" i="42" s="1"/>
  <c r="J123" i="42"/>
  <c r="I123" i="42" s="1"/>
  <c r="J124" i="42"/>
  <c r="I124" i="42" s="1"/>
  <c r="J125" i="42"/>
  <c r="I125" i="42" s="1"/>
  <c r="J126" i="42"/>
  <c r="I126" i="42" s="1"/>
  <c r="J127" i="42"/>
  <c r="I127" i="42" s="1"/>
  <c r="J128" i="42"/>
  <c r="I128" i="42" s="1"/>
  <c r="J129" i="42"/>
  <c r="I129" i="42" s="1"/>
  <c r="J130" i="42"/>
  <c r="I130" i="42" s="1"/>
  <c r="J131" i="42"/>
  <c r="I131" i="42" s="1"/>
  <c r="J132" i="42"/>
  <c r="I132" i="42" s="1"/>
  <c r="J133" i="42"/>
  <c r="I133" i="42" s="1"/>
  <c r="J134" i="42"/>
  <c r="I134" i="42" s="1"/>
  <c r="J135" i="42"/>
  <c r="I135" i="42" s="1"/>
  <c r="J136" i="42"/>
  <c r="I136" i="42" s="1"/>
  <c r="J137" i="42"/>
  <c r="I137" i="42" s="1"/>
  <c r="J138" i="42"/>
  <c r="I138" i="42" s="1"/>
  <c r="J139" i="42"/>
  <c r="I139" i="42" s="1"/>
  <c r="J140" i="42"/>
  <c r="I140" i="42" s="1"/>
  <c r="J141" i="42"/>
  <c r="I141" i="42" s="1"/>
  <c r="J142" i="42"/>
  <c r="I142" i="42" s="1"/>
  <c r="J143" i="42"/>
  <c r="I143" i="42" s="1"/>
  <c r="J144" i="42"/>
  <c r="I144" i="42" s="1"/>
  <c r="J145" i="42"/>
  <c r="I145" i="42" s="1"/>
  <c r="J146" i="42"/>
  <c r="I146" i="42" s="1"/>
  <c r="J147" i="42"/>
  <c r="I147" i="42" s="1"/>
  <c r="J148" i="42"/>
  <c r="I148" i="42" s="1"/>
  <c r="J149" i="42"/>
  <c r="I149" i="42" s="1"/>
  <c r="J150" i="42"/>
  <c r="I150" i="42" s="1"/>
  <c r="J151" i="42"/>
  <c r="I151" i="42" s="1"/>
  <c r="J152" i="42"/>
  <c r="I152" i="42" s="1"/>
  <c r="J153" i="42"/>
  <c r="I153" i="42" s="1"/>
  <c r="J154" i="42"/>
  <c r="I154" i="42" s="1"/>
  <c r="J155" i="42"/>
  <c r="I155" i="42" s="1"/>
  <c r="J156" i="42"/>
  <c r="I156" i="42" s="1"/>
  <c r="J157" i="42"/>
  <c r="I157" i="42" s="1"/>
  <c r="J158" i="42"/>
  <c r="I158" i="42" s="1"/>
  <c r="J159" i="42"/>
  <c r="I159" i="42" s="1"/>
  <c r="J160" i="42"/>
  <c r="I160" i="42" s="1"/>
  <c r="J161" i="42"/>
  <c r="I161" i="42" s="1"/>
  <c r="J162" i="42"/>
  <c r="I162" i="42" s="1"/>
  <c r="J163" i="42"/>
  <c r="I163" i="42" s="1"/>
  <c r="J164" i="42"/>
  <c r="I164" i="42" s="1"/>
  <c r="J165" i="42"/>
  <c r="I165" i="42" s="1"/>
  <c r="J166" i="42"/>
  <c r="I166" i="42" s="1"/>
  <c r="J167" i="42"/>
  <c r="I167" i="42" s="1"/>
  <c r="J168" i="42"/>
  <c r="I168" i="42" s="1"/>
  <c r="J169" i="42"/>
  <c r="I169" i="42" s="1"/>
  <c r="J170" i="42"/>
  <c r="I170" i="42" s="1"/>
  <c r="J171" i="42"/>
  <c r="I171" i="42" s="1"/>
  <c r="J172" i="42"/>
  <c r="I172" i="42" s="1"/>
  <c r="J173" i="42"/>
  <c r="I173" i="42" s="1"/>
  <c r="J174" i="42"/>
  <c r="I174" i="42" s="1"/>
  <c r="J175" i="42"/>
  <c r="I175" i="42" s="1"/>
  <c r="J176" i="42"/>
  <c r="I176" i="42" s="1"/>
  <c r="J177" i="42"/>
  <c r="I177" i="42" s="1"/>
  <c r="J178" i="42"/>
  <c r="I178" i="42" s="1"/>
  <c r="J179" i="42"/>
  <c r="I179" i="42" s="1"/>
  <c r="J180" i="42"/>
  <c r="I180" i="42" s="1"/>
  <c r="J181" i="42"/>
  <c r="I181" i="42" s="1"/>
  <c r="J182" i="42"/>
  <c r="I182" i="42" s="1"/>
  <c r="J183" i="42"/>
  <c r="I183" i="42" s="1"/>
  <c r="J184" i="42"/>
  <c r="I184" i="42" s="1"/>
  <c r="J185" i="42"/>
  <c r="I185" i="42" s="1"/>
  <c r="J186" i="42"/>
  <c r="I186" i="42" s="1"/>
  <c r="J187" i="42"/>
  <c r="I187" i="42" s="1"/>
  <c r="J188" i="42"/>
  <c r="I188" i="42" s="1"/>
  <c r="J189" i="42"/>
  <c r="I189" i="42" s="1"/>
  <c r="J190" i="42"/>
  <c r="I190" i="42" s="1"/>
  <c r="J191" i="42"/>
  <c r="I191" i="42" s="1"/>
  <c r="J192" i="42"/>
  <c r="I192" i="42" s="1"/>
  <c r="J193" i="42"/>
  <c r="I193" i="42" s="1"/>
  <c r="J194" i="42"/>
  <c r="I194" i="42" s="1"/>
  <c r="J195" i="42"/>
  <c r="I195" i="42" s="1"/>
  <c r="J196" i="42"/>
  <c r="I196" i="42" s="1"/>
  <c r="J197" i="42"/>
  <c r="I197" i="42" s="1"/>
  <c r="J198" i="42"/>
  <c r="I198" i="42" s="1"/>
  <c r="J199" i="42"/>
  <c r="I199" i="42" s="1"/>
  <c r="J200" i="42"/>
  <c r="I200" i="42" s="1"/>
  <c r="J201" i="42"/>
  <c r="I201" i="42" s="1"/>
  <c r="J202" i="42"/>
  <c r="I202" i="42" s="1"/>
  <c r="J203" i="42"/>
  <c r="I203" i="42" s="1"/>
  <c r="J204" i="42"/>
  <c r="I204" i="42" s="1"/>
  <c r="J205" i="42"/>
  <c r="I205" i="42" s="1"/>
  <c r="J206" i="42"/>
  <c r="I206" i="42" s="1"/>
  <c r="J207" i="42"/>
  <c r="I207" i="42" s="1"/>
  <c r="J208" i="42"/>
  <c r="I208" i="42" s="1"/>
  <c r="J209" i="42"/>
  <c r="I209" i="42" s="1"/>
  <c r="J210" i="42"/>
  <c r="I210" i="42" s="1"/>
  <c r="J211" i="42"/>
  <c r="I211" i="42" s="1"/>
  <c r="J212" i="42"/>
  <c r="I212" i="42" s="1"/>
  <c r="J213" i="42"/>
  <c r="I213" i="42" s="1"/>
  <c r="J214" i="42"/>
  <c r="I214" i="42" s="1"/>
  <c r="J215" i="42"/>
  <c r="I215" i="42" s="1"/>
  <c r="J216" i="42"/>
  <c r="I216" i="42" s="1"/>
  <c r="J217" i="42"/>
  <c r="I217" i="42" s="1"/>
  <c r="J218" i="42"/>
  <c r="I218" i="42" s="1"/>
  <c r="J219" i="42"/>
  <c r="I219" i="42" s="1"/>
  <c r="J220" i="42"/>
  <c r="I220" i="42" s="1"/>
  <c r="J221" i="42"/>
  <c r="I221" i="42" s="1"/>
  <c r="J222" i="42"/>
  <c r="I222" i="42" s="1"/>
  <c r="J223" i="42"/>
  <c r="I223" i="42" s="1"/>
  <c r="J224" i="42"/>
  <c r="I224" i="42" s="1"/>
  <c r="J225" i="42"/>
  <c r="I225" i="42" s="1"/>
  <c r="J226" i="42"/>
  <c r="I226" i="42" s="1"/>
  <c r="J227" i="42"/>
  <c r="I227" i="42" s="1"/>
  <c r="J228" i="42"/>
  <c r="I228" i="42" s="1"/>
  <c r="J229" i="42"/>
  <c r="I229" i="42" s="1"/>
  <c r="J230" i="42"/>
  <c r="I230" i="42" s="1"/>
  <c r="J231" i="42"/>
  <c r="I231" i="42" s="1"/>
  <c r="J232" i="42"/>
  <c r="I232" i="42" s="1"/>
  <c r="J233" i="42"/>
  <c r="I233" i="42" s="1"/>
  <c r="J234" i="42"/>
  <c r="I234" i="42" s="1"/>
  <c r="J235" i="42"/>
  <c r="I235" i="42" s="1"/>
  <c r="J236" i="42"/>
  <c r="I236" i="42" s="1"/>
  <c r="J237" i="42"/>
  <c r="I237" i="42" s="1"/>
  <c r="J238" i="42"/>
  <c r="I238" i="42" s="1"/>
  <c r="J239" i="42"/>
  <c r="I239" i="42" s="1"/>
  <c r="J240" i="42"/>
  <c r="I240" i="42" s="1"/>
  <c r="J241" i="42"/>
  <c r="I241" i="42" s="1"/>
  <c r="J242" i="42"/>
  <c r="I242" i="42" s="1"/>
  <c r="J243" i="42"/>
  <c r="I243" i="42" s="1"/>
  <c r="J244" i="42"/>
  <c r="I244" i="42" s="1"/>
  <c r="J245" i="42"/>
  <c r="I245" i="42" s="1"/>
  <c r="J246" i="42"/>
  <c r="I246" i="42" s="1"/>
  <c r="J247" i="42"/>
  <c r="I247" i="42" s="1"/>
  <c r="J248" i="42"/>
  <c r="I248" i="42" s="1"/>
  <c r="J249" i="42"/>
  <c r="I249" i="42" s="1"/>
  <c r="J250" i="42"/>
  <c r="I250" i="42" s="1"/>
  <c r="J251" i="42"/>
  <c r="I251" i="42" s="1"/>
  <c r="J252" i="42"/>
  <c r="I252" i="42" s="1"/>
  <c r="J253" i="42"/>
  <c r="I253" i="42" s="1"/>
  <c r="J254" i="42"/>
  <c r="I254" i="42" s="1"/>
  <c r="J255" i="42"/>
  <c r="I255" i="42" s="1"/>
  <c r="J256" i="42"/>
  <c r="I256" i="42" s="1"/>
  <c r="J257" i="42"/>
  <c r="I257" i="42" s="1"/>
  <c r="J258" i="42"/>
  <c r="I258" i="42" s="1"/>
  <c r="J259" i="42"/>
  <c r="I259" i="42" s="1"/>
  <c r="J260" i="42"/>
  <c r="I260" i="42" s="1"/>
  <c r="J261" i="42"/>
  <c r="I261" i="42" s="1"/>
  <c r="J262" i="42"/>
  <c r="I262" i="42" s="1"/>
  <c r="J263" i="42"/>
  <c r="I263" i="42" s="1"/>
  <c r="J264" i="42"/>
  <c r="I264" i="42" s="1"/>
  <c r="J265" i="42"/>
  <c r="I265" i="42" s="1"/>
  <c r="J266" i="42"/>
  <c r="I266" i="42" s="1"/>
  <c r="J267" i="42"/>
  <c r="I267" i="42" s="1"/>
  <c r="J268" i="42"/>
  <c r="I268" i="42" s="1"/>
  <c r="J269" i="42"/>
  <c r="I269" i="42" s="1"/>
  <c r="J270" i="42"/>
  <c r="I270" i="42" s="1"/>
  <c r="J271" i="42"/>
  <c r="I271" i="42" s="1"/>
  <c r="J272" i="42"/>
  <c r="I272" i="42" s="1"/>
  <c r="J273" i="42"/>
  <c r="I273" i="42" s="1"/>
  <c r="J274" i="42"/>
  <c r="I274" i="42" s="1"/>
  <c r="J275" i="42"/>
  <c r="I275" i="42" s="1"/>
  <c r="J276" i="42"/>
  <c r="I276" i="42" s="1"/>
  <c r="J277" i="42"/>
  <c r="I277" i="42" s="1"/>
  <c r="J278" i="42"/>
  <c r="I278" i="42" s="1"/>
  <c r="J279" i="42"/>
  <c r="I279" i="42" s="1"/>
  <c r="J280" i="42"/>
  <c r="I280" i="42" s="1"/>
  <c r="J281" i="42"/>
  <c r="I281" i="42" s="1"/>
  <c r="J282" i="42"/>
  <c r="I282" i="42" s="1"/>
  <c r="J283" i="42"/>
  <c r="I283" i="42" s="1"/>
  <c r="J284" i="42"/>
  <c r="I284" i="42" s="1"/>
  <c r="J285" i="42"/>
  <c r="I285" i="42" s="1"/>
  <c r="J286" i="42"/>
  <c r="I286" i="42" s="1"/>
  <c r="J287" i="42"/>
  <c r="I287" i="42" s="1"/>
  <c r="J288" i="42"/>
  <c r="I288" i="42" s="1"/>
  <c r="J289" i="42"/>
  <c r="I289" i="42" s="1"/>
  <c r="J290" i="42"/>
  <c r="I290" i="42" s="1"/>
  <c r="J291" i="42"/>
  <c r="I291" i="42" s="1"/>
  <c r="J292" i="42"/>
  <c r="I292" i="42" s="1"/>
  <c r="J293" i="42"/>
  <c r="I293" i="42" s="1"/>
  <c r="J294" i="42"/>
  <c r="I294" i="42" s="1"/>
  <c r="J295" i="42"/>
  <c r="I295" i="42" s="1"/>
  <c r="J296" i="42"/>
  <c r="I296" i="42" s="1"/>
  <c r="J297" i="42"/>
  <c r="I297" i="42" s="1"/>
  <c r="J298" i="42"/>
  <c r="I298" i="42" s="1"/>
  <c r="J299" i="42"/>
  <c r="I299" i="42" s="1"/>
  <c r="J300" i="42"/>
  <c r="I300" i="42" s="1"/>
  <c r="J301" i="42"/>
  <c r="I301" i="42" s="1"/>
  <c r="J302" i="42"/>
  <c r="I302" i="42" s="1"/>
  <c r="J303" i="42"/>
  <c r="I303" i="42" s="1"/>
  <c r="J304" i="42"/>
  <c r="I304" i="42" s="1"/>
  <c r="J305" i="42"/>
  <c r="I305" i="42" s="1"/>
  <c r="J306" i="42"/>
  <c r="I306" i="42" s="1"/>
  <c r="J307" i="42"/>
  <c r="I307" i="42" s="1"/>
  <c r="J308" i="42"/>
  <c r="I308" i="42" s="1"/>
  <c r="J309" i="42"/>
  <c r="I309" i="42" s="1"/>
  <c r="J310" i="42"/>
  <c r="I310" i="42" s="1"/>
  <c r="J311" i="42"/>
  <c r="I311" i="42" s="1"/>
  <c r="J312" i="42"/>
  <c r="I312" i="42" s="1"/>
  <c r="G14" i="42"/>
  <c r="F14" i="42" s="1"/>
  <c r="G15" i="42"/>
  <c r="F15" i="42" s="1"/>
  <c r="G16" i="42"/>
  <c r="G17" i="42"/>
  <c r="F17" i="42" s="1"/>
  <c r="G18" i="42"/>
  <c r="F18" i="42" s="1"/>
  <c r="G19" i="42"/>
  <c r="F19" i="42" s="1"/>
  <c r="G20" i="42"/>
  <c r="F20" i="42" s="1"/>
  <c r="G21" i="42"/>
  <c r="F21" i="42" s="1"/>
  <c r="G22" i="42"/>
  <c r="F22" i="42" s="1"/>
  <c r="G23" i="42"/>
  <c r="F23" i="42" s="1"/>
  <c r="G24" i="42"/>
  <c r="F24" i="42" s="1"/>
  <c r="G25" i="42"/>
  <c r="G26" i="42"/>
  <c r="F26" i="42" s="1"/>
  <c r="G27" i="42"/>
  <c r="F27" i="42" s="1"/>
  <c r="G28" i="42"/>
  <c r="F28" i="42" s="1"/>
  <c r="G29" i="42"/>
  <c r="F29" i="42" s="1"/>
  <c r="G30" i="42"/>
  <c r="F30" i="42" s="1"/>
  <c r="G31" i="42"/>
  <c r="F31" i="42" s="1"/>
  <c r="G32" i="42"/>
  <c r="F32" i="42" s="1"/>
  <c r="G33" i="42"/>
  <c r="F33" i="42" s="1"/>
  <c r="G34" i="42"/>
  <c r="F34" i="42" s="1"/>
  <c r="G35" i="42"/>
  <c r="F35" i="42" s="1"/>
  <c r="G36" i="42"/>
  <c r="F36" i="42" s="1"/>
  <c r="G37" i="42"/>
  <c r="G38" i="42"/>
  <c r="F38" i="42" s="1"/>
  <c r="G39" i="42"/>
  <c r="G40" i="42"/>
  <c r="F40" i="42" s="1"/>
  <c r="G41" i="42"/>
  <c r="F41" i="42" s="1"/>
  <c r="G42" i="42"/>
  <c r="F42" i="42" s="1"/>
  <c r="G43" i="42"/>
  <c r="F43" i="42" s="1"/>
  <c r="G44" i="42"/>
  <c r="F44" i="42" s="1"/>
  <c r="G45" i="42"/>
  <c r="F45" i="42" s="1"/>
  <c r="G46" i="42"/>
  <c r="F46" i="42" s="1"/>
  <c r="G47" i="42"/>
  <c r="F47" i="42" s="1"/>
  <c r="G48" i="42"/>
  <c r="F48" i="42" s="1"/>
  <c r="G49" i="42"/>
  <c r="G50" i="42"/>
  <c r="F50" i="42" s="1"/>
  <c r="G51" i="42"/>
  <c r="F51" i="42" s="1"/>
  <c r="G52" i="42"/>
  <c r="F52" i="42" s="1"/>
  <c r="G53" i="42"/>
  <c r="F53" i="42" s="1"/>
  <c r="G54" i="42"/>
  <c r="F54" i="42" s="1"/>
  <c r="G55" i="42"/>
  <c r="F55" i="42" s="1"/>
  <c r="G56" i="42"/>
  <c r="F56" i="42" s="1"/>
  <c r="G57" i="42"/>
  <c r="F57" i="42" s="1"/>
  <c r="G58" i="42"/>
  <c r="F58" i="42" s="1"/>
  <c r="G59" i="42"/>
  <c r="F59" i="42" s="1"/>
  <c r="G60" i="42"/>
  <c r="F60" i="42" s="1"/>
  <c r="G61" i="42"/>
  <c r="F61" i="42" s="1"/>
  <c r="G62" i="42"/>
  <c r="F62" i="42" s="1"/>
  <c r="G63" i="42"/>
  <c r="F63" i="42" s="1"/>
  <c r="G64" i="42"/>
  <c r="F64" i="42" s="1"/>
  <c r="G65" i="42"/>
  <c r="F65" i="42" s="1"/>
  <c r="G66" i="42"/>
  <c r="F66" i="42" s="1"/>
  <c r="G67" i="42"/>
  <c r="F67" i="42" s="1"/>
  <c r="G68" i="42"/>
  <c r="F68" i="42" s="1"/>
  <c r="G69" i="42"/>
  <c r="F69" i="42" s="1"/>
  <c r="G70" i="42"/>
  <c r="F70" i="42" s="1"/>
  <c r="G71" i="42"/>
  <c r="G72" i="42"/>
  <c r="F72" i="42" s="1"/>
  <c r="G73" i="42"/>
  <c r="F73" i="42" s="1"/>
  <c r="G74" i="42"/>
  <c r="G75" i="42"/>
  <c r="F75" i="42" s="1"/>
  <c r="G76" i="42"/>
  <c r="F76" i="42" s="1"/>
  <c r="G77" i="42"/>
  <c r="F77" i="42" s="1"/>
  <c r="G78" i="42"/>
  <c r="F78" i="42" s="1"/>
  <c r="G79" i="42"/>
  <c r="F79" i="42" s="1"/>
  <c r="G80" i="42"/>
  <c r="F80" i="42" s="1"/>
  <c r="G81" i="42"/>
  <c r="F81" i="42" s="1"/>
  <c r="G82" i="42"/>
  <c r="F82" i="42" s="1"/>
  <c r="G83" i="42"/>
  <c r="F83" i="42" s="1"/>
  <c r="G84" i="42"/>
  <c r="F84" i="42" s="1"/>
  <c r="G85" i="42"/>
  <c r="G86" i="42"/>
  <c r="F86" i="42" s="1"/>
  <c r="G87" i="42"/>
  <c r="F87" i="42" s="1"/>
  <c r="G88" i="42"/>
  <c r="F88" i="42" s="1"/>
  <c r="G89" i="42"/>
  <c r="F89" i="42" s="1"/>
  <c r="G90" i="42"/>
  <c r="F90" i="42" s="1"/>
  <c r="G91" i="42"/>
  <c r="F91" i="42" s="1"/>
  <c r="G92" i="42"/>
  <c r="F92" i="42" s="1"/>
  <c r="G93" i="42"/>
  <c r="F93" i="42" s="1"/>
  <c r="G94" i="42"/>
  <c r="F94" i="42" s="1"/>
  <c r="G95" i="42"/>
  <c r="F95" i="42" s="1"/>
  <c r="G96" i="42"/>
  <c r="F96" i="42" s="1"/>
  <c r="G97" i="42"/>
  <c r="G98" i="42"/>
  <c r="F98" i="42" s="1"/>
  <c r="G99" i="42"/>
  <c r="F99" i="42" s="1"/>
  <c r="G100" i="42"/>
  <c r="F100" i="42" s="1"/>
  <c r="G101" i="42"/>
  <c r="F101" i="42" s="1"/>
  <c r="G102" i="42"/>
  <c r="F102" i="42" s="1"/>
  <c r="G103" i="42"/>
  <c r="F103" i="42" s="1"/>
  <c r="G104" i="42"/>
  <c r="F104" i="42" s="1"/>
  <c r="G105" i="42"/>
  <c r="F105" i="42" s="1"/>
  <c r="G106" i="42"/>
  <c r="F106" i="42" s="1"/>
  <c r="G107" i="42"/>
  <c r="G108" i="42"/>
  <c r="F108" i="42" s="1"/>
  <c r="G109" i="42"/>
  <c r="F109" i="42" s="1"/>
  <c r="G110" i="42"/>
  <c r="F110" i="42" s="1"/>
  <c r="G111" i="42"/>
  <c r="F111" i="42" s="1"/>
  <c r="G112" i="42"/>
  <c r="F112" i="42" s="1"/>
  <c r="G113" i="42"/>
  <c r="F113" i="42" s="1"/>
  <c r="G114" i="42"/>
  <c r="F114" i="42" s="1"/>
  <c r="G115" i="42"/>
  <c r="F115" i="42" s="1"/>
  <c r="G116" i="42"/>
  <c r="F116" i="42" s="1"/>
  <c r="G117" i="42"/>
  <c r="F117" i="42" s="1"/>
  <c r="G118" i="42"/>
  <c r="F118" i="42" s="1"/>
  <c r="G119" i="42"/>
  <c r="F119" i="42" s="1"/>
  <c r="G120" i="42"/>
  <c r="F120" i="42" s="1"/>
  <c r="G121" i="42"/>
  <c r="F121" i="42" s="1"/>
  <c r="G122" i="42"/>
  <c r="F122" i="42" s="1"/>
  <c r="G123" i="42"/>
  <c r="F123" i="42" s="1"/>
  <c r="G124" i="42"/>
  <c r="F124" i="42" s="1"/>
  <c r="G125" i="42"/>
  <c r="G126" i="42"/>
  <c r="F126" i="42" s="1"/>
  <c r="G127" i="42"/>
  <c r="F127" i="42" s="1"/>
  <c r="G128" i="42"/>
  <c r="F128" i="42" s="1"/>
  <c r="G129" i="42"/>
  <c r="F129" i="42" s="1"/>
  <c r="G130" i="42"/>
  <c r="F130" i="42" s="1"/>
  <c r="G131" i="42"/>
  <c r="F131" i="42" s="1"/>
  <c r="G132" i="42"/>
  <c r="F132" i="42" s="1"/>
  <c r="G133" i="42"/>
  <c r="F133" i="42" s="1"/>
  <c r="G134" i="42"/>
  <c r="F134" i="42" s="1"/>
  <c r="G135" i="42"/>
  <c r="F135" i="42" s="1"/>
  <c r="G136" i="42"/>
  <c r="F136" i="42" s="1"/>
  <c r="G137" i="42"/>
  <c r="G138" i="42"/>
  <c r="G139" i="42"/>
  <c r="F139" i="42" s="1"/>
  <c r="G140" i="42"/>
  <c r="F140" i="42" s="1"/>
  <c r="G141" i="42"/>
  <c r="F141" i="42" s="1"/>
  <c r="G142" i="42"/>
  <c r="F142" i="42" s="1"/>
  <c r="G143" i="42"/>
  <c r="F143" i="42" s="1"/>
  <c r="G144" i="42"/>
  <c r="F144" i="42" s="1"/>
  <c r="G145" i="42"/>
  <c r="G146" i="42"/>
  <c r="F146" i="42" s="1"/>
  <c r="G147" i="42"/>
  <c r="F147" i="42" s="1"/>
  <c r="G148" i="42"/>
  <c r="F148" i="42" s="1"/>
  <c r="G149" i="42"/>
  <c r="F149" i="42" s="1"/>
  <c r="G150" i="42"/>
  <c r="F150" i="42" s="1"/>
  <c r="G151" i="42"/>
  <c r="F151" i="42" s="1"/>
  <c r="G152" i="42"/>
  <c r="F152" i="42" s="1"/>
  <c r="G153" i="42"/>
  <c r="F153" i="42" s="1"/>
  <c r="G154" i="42"/>
  <c r="F154" i="42" s="1"/>
  <c r="G155" i="42"/>
  <c r="G156" i="42"/>
  <c r="F156" i="42" s="1"/>
  <c r="G157" i="42"/>
  <c r="F157" i="42" s="1"/>
  <c r="G158" i="42"/>
  <c r="F158" i="42" s="1"/>
  <c r="G159" i="42"/>
  <c r="F159" i="42" s="1"/>
  <c r="G160" i="42"/>
  <c r="F160" i="42" s="1"/>
  <c r="G161" i="42"/>
  <c r="F161" i="42" s="1"/>
  <c r="G162" i="42"/>
  <c r="F162" i="42" s="1"/>
  <c r="G163" i="42"/>
  <c r="F163" i="42" s="1"/>
  <c r="G164" i="42"/>
  <c r="F164" i="42" s="1"/>
  <c r="G165" i="42"/>
  <c r="F165" i="42" s="1"/>
  <c r="G166" i="42"/>
  <c r="F166" i="42" s="1"/>
  <c r="G167" i="42"/>
  <c r="F167" i="42" s="1"/>
  <c r="G168" i="42"/>
  <c r="F168" i="42" s="1"/>
  <c r="G169" i="42"/>
  <c r="F169" i="42" s="1"/>
  <c r="G170" i="42"/>
  <c r="F170" i="42" s="1"/>
  <c r="G171" i="42"/>
  <c r="F171" i="42" s="1"/>
  <c r="G172" i="42"/>
  <c r="F172" i="42" s="1"/>
  <c r="G173" i="42"/>
  <c r="G174" i="42"/>
  <c r="F174" i="42" s="1"/>
  <c r="G175" i="42"/>
  <c r="F175" i="42" s="1"/>
  <c r="G176" i="42"/>
  <c r="F176" i="42" s="1"/>
  <c r="G177" i="42"/>
  <c r="F177" i="42" s="1"/>
  <c r="G178" i="42"/>
  <c r="F178" i="42" s="1"/>
  <c r="G179" i="42"/>
  <c r="F179" i="42" s="1"/>
  <c r="G180" i="42"/>
  <c r="F180" i="42" s="1"/>
  <c r="G181" i="42"/>
  <c r="F181" i="42" s="1"/>
  <c r="G182" i="42"/>
  <c r="F182" i="42" s="1"/>
  <c r="G183" i="42"/>
  <c r="F183" i="42" s="1"/>
  <c r="G184" i="42"/>
  <c r="F184" i="42" s="1"/>
  <c r="G185" i="42"/>
  <c r="G186" i="42"/>
  <c r="F186" i="42" s="1"/>
  <c r="G187" i="42"/>
  <c r="F187" i="42" s="1"/>
  <c r="G188" i="42"/>
  <c r="F188" i="42" s="1"/>
  <c r="G189" i="42"/>
  <c r="F189" i="42" s="1"/>
  <c r="G190" i="42"/>
  <c r="F190" i="42" s="1"/>
  <c r="G191" i="42"/>
  <c r="F191" i="42" s="1"/>
  <c r="G192" i="42"/>
  <c r="F192" i="42" s="1"/>
  <c r="G193" i="42"/>
  <c r="F193" i="42" s="1"/>
  <c r="G194" i="42"/>
  <c r="F194" i="42" s="1"/>
  <c r="G195" i="42"/>
  <c r="F195" i="42" s="1"/>
  <c r="G196" i="42"/>
  <c r="F196" i="42" s="1"/>
  <c r="G197" i="42"/>
  <c r="G198" i="42"/>
  <c r="F198" i="42" s="1"/>
  <c r="G199" i="42"/>
  <c r="F199" i="42" s="1"/>
  <c r="G200" i="42"/>
  <c r="F200" i="42" s="1"/>
  <c r="G201" i="42"/>
  <c r="F201" i="42" s="1"/>
  <c r="G202" i="42"/>
  <c r="G203" i="42"/>
  <c r="F203" i="42" s="1"/>
  <c r="G204" i="42"/>
  <c r="F204" i="42" s="1"/>
  <c r="G205" i="42"/>
  <c r="F205" i="42" s="1"/>
  <c r="G206" i="42"/>
  <c r="F206" i="42" s="1"/>
  <c r="G207" i="42"/>
  <c r="F207" i="42" s="1"/>
  <c r="G208" i="42"/>
  <c r="F208" i="42" s="1"/>
  <c r="G209" i="42"/>
  <c r="F209" i="42" s="1"/>
  <c r="G210" i="42"/>
  <c r="F210" i="42" s="1"/>
  <c r="G211" i="42"/>
  <c r="F211" i="42" s="1"/>
  <c r="G212" i="42"/>
  <c r="F212" i="42" s="1"/>
  <c r="G213" i="42"/>
  <c r="F213" i="42" s="1"/>
  <c r="G214" i="42"/>
  <c r="F214" i="42" s="1"/>
  <c r="G215" i="42"/>
  <c r="F215" i="42" s="1"/>
  <c r="G216" i="42"/>
  <c r="F216" i="42" s="1"/>
  <c r="G217" i="42"/>
  <c r="F217" i="42" s="1"/>
  <c r="G218" i="42"/>
  <c r="F218" i="42" s="1"/>
  <c r="G219" i="42"/>
  <c r="F219" i="42" s="1"/>
  <c r="G220" i="42"/>
  <c r="F220" i="42" s="1"/>
  <c r="G221" i="42"/>
  <c r="G222" i="42"/>
  <c r="F222" i="42" s="1"/>
  <c r="G223" i="42"/>
  <c r="F223" i="42" s="1"/>
  <c r="G224" i="42"/>
  <c r="G225" i="42"/>
  <c r="F225" i="42" s="1"/>
  <c r="G226" i="42"/>
  <c r="F226" i="42" s="1"/>
  <c r="G227" i="42"/>
  <c r="F227" i="42" s="1"/>
  <c r="G228" i="42"/>
  <c r="F228" i="42" s="1"/>
  <c r="G229" i="42"/>
  <c r="F229" i="42" s="1"/>
  <c r="G230" i="42"/>
  <c r="F230" i="42" s="1"/>
  <c r="G231" i="42"/>
  <c r="F231" i="42" s="1"/>
  <c r="G232" i="42"/>
  <c r="F232" i="42" s="1"/>
  <c r="G233" i="42"/>
  <c r="G234" i="42"/>
  <c r="F234" i="42" s="1"/>
  <c r="G235" i="42"/>
  <c r="F235" i="42" s="1"/>
  <c r="G236" i="42"/>
  <c r="F236" i="42" s="1"/>
  <c r="G237" i="42"/>
  <c r="F237" i="42" s="1"/>
  <c r="G238" i="42"/>
  <c r="F238" i="42" s="1"/>
  <c r="G239" i="42"/>
  <c r="F239" i="42" s="1"/>
  <c r="G240" i="42"/>
  <c r="F240" i="42" s="1"/>
  <c r="G241" i="42"/>
  <c r="F241" i="42" s="1"/>
  <c r="G242" i="42"/>
  <c r="F242" i="42" s="1"/>
  <c r="G243" i="42"/>
  <c r="G244" i="42"/>
  <c r="F244" i="42" s="1"/>
  <c r="G245" i="42"/>
  <c r="G246" i="42"/>
  <c r="F246" i="42" s="1"/>
  <c r="G247" i="42"/>
  <c r="F247" i="42" s="1"/>
  <c r="G248" i="42"/>
  <c r="F248" i="42" s="1"/>
  <c r="G249" i="42"/>
  <c r="F249" i="42" s="1"/>
  <c r="G250" i="42"/>
  <c r="F250" i="42" s="1"/>
  <c r="G251" i="42"/>
  <c r="F251" i="42" s="1"/>
  <c r="G252" i="42"/>
  <c r="F252" i="42" s="1"/>
  <c r="G253" i="42"/>
  <c r="F253" i="42" s="1"/>
  <c r="G254" i="42"/>
  <c r="F254" i="42" s="1"/>
  <c r="G255" i="42"/>
  <c r="F255" i="42" s="1"/>
  <c r="G256" i="42"/>
  <c r="F256" i="42" s="1"/>
  <c r="G257" i="42"/>
  <c r="G258" i="42"/>
  <c r="F258" i="42" s="1"/>
  <c r="G259" i="42"/>
  <c r="F259" i="42" s="1"/>
  <c r="G260" i="42"/>
  <c r="F260" i="42" s="1"/>
  <c r="G261" i="42"/>
  <c r="F261" i="42" s="1"/>
  <c r="G262" i="42"/>
  <c r="F262" i="42" s="1"/>
  <c r="G263" i="42"/>
  <c r="F263" i="42" s="1"/>
  <c r="G264" i="42"/>
  <c r="F264" i="42" s="1"/>
  <c r="G265" i="42"/>
  <c r="F265" i="42" s="1"/>
  <c r="G266" i="42"/>
  <c r="G267" i="42"/>
  <c r="F267" i="42" s="1"/>
  <c r="G268" i="42"/>
  <c r="F268" i="42" s="1"/>
  <c r="G269" i="42"/>
  <c r="G270" i="42"/>
  <c r="F270" i="42" s="1"/>
  <c r="G271" i="42"/>
  <c r="F271" i="42" s="1"/>
  <c r="G272" i="42"/>
  <c r="F272" i="42" s="1"/>
  <c r="G273" i="42"/>
  <c r="F273" i="42" s="1"/>
  <c r="G274" i="42"/>
  <c r="F274" i="42" s="1"/>
  <c r="G275" i="42"/>
  <c r="F275" i="42" s="1"/>
  <c r="G276" i="42"/>
  <c r="F276" i="42" s="1"/>
  <c r="G277" i="42"/>
  <c r="F277" i="42" s="1"/>
  <c r="G278" i="42"/>
  <c r="F278" i="42" s="1"/>
  <c r="G279" i="42"/>
  <c r="F279" i="42" s="1"/>
  <c r="G280" i="42"/>
  <c r="F280" i="42" s="1"/>
  <c r="G281" i="42"/>
  <c r="G282" i="42"/>
  <c r="F282" i="42" s="1"/>
  <c r="G283" i="42"/>
  <c r="F283" i="42" s="1"/>
  <c r="G284" i="42"/>
  <c r="F284" i="42" s="1"/>
  <c r="G285" i="42"/>
  <c r="F285" i="42" s="1"/>
  <c r="G286" i="42"/>
  <c r="F286" i="42" s="1"/>
  <c r="G287" i="42"/>
  <c r="F287" i="42" s="1"/>
  <c r="G288" i="42"/>
  <c r="F288" i="42" s="1"/>
  <c r="G289" i="42"/>
  <c r="F289" i="42" s="1"/>
  <c r="G290" i="42"/>
  <c r="F290" i="42" s="1"/>
  <c r="G291" i="42"/>
  <c r="F291" i="42" s="1"/>
  <c r="G292" i="42"/>
  <c r="F292" i="42" s="1"/>
  <c r="G293" i="42"/>
  <c r="G294" i="42"/>
  <c r="F294" i="42" s="1"/>
  <c r="G295" i="42"/>
  <c r="F295" i="42" s="1"/>
  <c r="G296" i="42"/>
  <c r="F296" i="42" s="1"/>
  <c r="G297" i="42"/>
  <c r="F297" i="42" s="1"/>
  <c r="G298" i="42"/>
  <c r="F298" i="42" s="1"/>
  <c r="G299" i="42"/>
  <c r="F299" i="42" s="1"/>
  <c r="G300" i="42"/>
  <c r="F300" i="42" s="1"/>
  <c r="G301" i="42"/>
  <c r="F301" i="42" s="1"/>
  <c r="G302" i="42"/>
  <c r="F302" i="42" s="1"/>
  <c r="G303" i="42"/>
  <c r="F303" i="42" s="1"/>
  <c r="G304" i="42"/>
  <c r="F304" i="42" s="1"/>
  <c r="G305" i="42"/>
  <c r="G306" i="42"/>
  <c r="F306" i="42" s="1"/>
  <c r="G307" i="42"/>
  <c r="F307" i="42" s="1"/>
  <c r="G308" i="42"/>
  <c r="F308" i="42" s="1"/>
  <c r="G309" i="42"/>
  <c r="F309" i="42" s="1"/>
  <c r="G310" i="42"/>
  <c r="F310" i="42" s="1"/>
  <c r="G311" i="42"/>
  <c r="F311" i="42" s="1"/>
  <c r="G312" i="42"/>
  <c r="F312" i="42" s="1"/>
  <c r="F39" i="42"/>
  <c r="F71" i="42"/>
  <c r="F107" i="42"/>
  <c r="F155" i="42"/>
  <c r="F243" i="42"/>
  <c r="U14" i="42"/>
  <c r="U15" i="42"/>
  <c r="U16" i="42"/>
  <c r="U17" i="42"/>
  <c r="U18" i="42"/>
  <c r="U19" i="42"/>
  <c r="U20" i="42"/>
  <c r="U21" i="42"/>
  <c r="U22" i="42"/>
  <c r="U23" i="42"/>
  <c r="U24" i="42"/>
  <c r="U25" i="42"/>
  <c r="U26" i="42"/>
  <c r="U27" i="42"/>
  <c r="U28" i="42"/>
  <c r="U29" i="42"/>
  <c r="U30" i="42"/>
  <c r="U31" i="42"/>
  <c r="U32" i="42"/>
  <c r="U33" i="42"/>
  <c r="U34" i="42"/>
  <c r="U35" i="42"/>
  <c r="U36" i="42"/>
  <c r="U37" i="42"/>
  <c r="U38" i="42"/>
  <c r="U39" i="42"/>
  <c r="U40" i="42"/>
  <c r="U41" i="42"/>
  <c r="U42" i="42"/>
  <c r="U43" i="42"/>
  <c r="U44" i="42"/>
  <c r="U45" i="42"/>
  <c r="U46" i="42"/>
  <c r="U47" i="42"/>
  <c r="U48" i="42"/>
  <c r="U49" i="42"/>
  <c r="U50" i="42"/>
  <c r="U51" i="42"/>
  <c r="U52" i="42"/>
  <c r="U53" i="42"/>
  <c r="U54" i="42"/>
  <c r="U55" i="42"/>
  <c r="U56" i="42"/>
  <c r="U57" i="42"/>
  <c r="U58" i="42"/>
  <c r="U59" i="42"/>
  <c r="U60" i="42"/>
  <c r="U61" i="42"/>
  <c r="U62" i="42"/>
  <c r="U63" i="42"/>
  <c r="U64" i="42"/>
  <c r="U65" i="42"/>
  <c r="U66" i="42"/>
  <c r="U67" i="42"/>
  <c r="U68" i="42"/>
  <c r="U69" i="42"/>
  <c r="U70" i="42"/>
  <c r="U71" i="42"/>
  <c r="U72" i="42"/>
  <c r="U73" i="42"/>
  <c r="U74" i="42"/>
  <c r="U75" i="42"/>
  <c r="U76" i="42"/>
  <c r="U77" i="42"/>
  <c r="U78" i="42"/>
  <c r="U79" i="42"/>
  <c r="U80" i="42"/>
  <c r="U81" i="42"/>
  <c r="U82" i="42"/>
  <c r="U83" i="42"/>
  <c r="U84" i="42"/>
  <c r="U85" i="42"/>
  <c r="U86" i="42"/>
  <c r="U87" i="42"/>
  <c r="U88" i="42"/>
  <c r="U89" i="42"/>
  <c r="U90" i="42"/>
  <c r="U91" i="42"/>
  <c r="U92" i="42"/>
  <c r="U93" i="42"/>
  <c r="U94" i="42"/>
  <c r="U95" i="42"/>
  <c r="U96" i="42"/>
  <c r="U97" i="42"/>
  <c r="U98" i="42"/>
  <c r="U99" i="42"/>
  <c r="U100" i="42"/>
  <c r="U101" i="42"/>
  <c r="U102" i="42"/>
  <c r="U103" i="42"/>
  <c r="U104" i="42"/>
  <c r="U105" i="42"/>
  <c r="U106" i="42"/>
  <c r="U107" i="42"/>
  <c r="U108" i="42"/>
  <c r="U109" i="42"/>
  <c r="U110" i="42"/>
  <c r="U111" i="42"/>
  <c r="U112" i="42"/>
  <c r="U113" i="42"/>
  <c r="U114" i="42"/>
  <c r="U115" i="42"/>
  <c r="U116" i="42"/>
  <c r="U117" i="42"/>
  <c r="U118" i="42"/>
  <c r="U119" i="42"/>
  <c r="U120" i="42"/>
  <c r="U121" i="42"/>
  <c r="U122" i="42"/>
  <c r="U123" i="42"/>
  <c r="U124" i="42"/>
  <c r="U125" i="42"/>
  <c r="U126" i="42"/>
  <c r="U127" i="42"/>
  <c r="U128" i="42"/>
  <c r="U129" i="42"/>
  <c r="U130" i="42"/>
  <c r="U131" i="42"/>
  <c r="U132" i="42"/>
  <c r="U133" i="42"/>
  <c r="U134" i="42"/>
  <c r="U135" i="42"/>
  <c r="U136" i="42"/>
  <c r="U137" i="42"/>
  <c r="U138" i="42"/>
  <c r="U139" i="42"/>
  <c r="U140" i="42"/>
  <c r="U141" i="42"/>
  <c r="U142" i="42"/>
  <c r="U143" i="42"/>
  <c r="U144" i="42"/>
  <c r="U145" i="42"/>
  <c r="U146" i="42"/>
  <c r="U147" i="42"/>
  <c r="U148" i="42"/>
  <c r="U149" i="42"/>
  <c r="U150" i="42"/>
  <c r="U151" i="42"/>
  <c r="U152" i="42"/>
  <c r="U153" i="42"/>
  <c r="U154" i="42"/>
  <c r="U155" i="42"/>
  <c r="U156" i="42"/>
  <c r="U157" i="42"/>
  <c r="U158" i="42"/>
  <c r="U159" i="42"/>
  <c r="U160" i="42"/>
  <c r="U161" i="42"/>
  <c r="U162" i="42"/>
  <c r="U163" i="42"/>
  <c r="U164" i="42"/>
  <c r="U165" i="42"/>
  <c r="U166" i="42"/>
  <c r="U167" i="42"/>
  <c r="U168" i="42"/>
  <c r="U169" i="42"/>
  <c r="U170" i="42"/>
  <c r="U171" i="42"/>
  <c r="U172" i="42"/>
  <c r="U173" i="42"/>
  <c r="U174" i="42"/>
  <c r="U175" i="42"/>
  <c r="U176" i="42"/>
  <c r="U177" i="42"/>
  <c r="U178" i="42"/>
  <c r="U179" i="42"/>
  <c r="U180" i="42"/>
  <c r="U181" i="42"/>
  <c r="U182" i="42"/>
  <c r="U183" i="42"/>
  <c r="U184" i="42"/>
  <c r="U185" i="42"/>
  <c r="U186" i="42"/>
  <c r="U187" i="42"/>
  <c r="U188" i="42"/>
  <c r="U189" i="42"/>
  <c r="U190" i="42"/>
  <c r="U191" i="42"/>
  <c r="U192" i="42"/>
  <c r="U193" i="42"/>
  <c r="U194" i="42"/>
  <c r="U195" i="42"/>
  <c r="U196" i="42"/>
  <c r="U197" i="42"/>
  <c r="U198" i="42"/>
  <c r="U199" i="42"/>
  <c r="U200" i="42"/>
  <c r="U201" i="42"/>
  <c r="U202" i="42"/>
  <c r="U203" i="42"/>
  <c r="U204" i="42"/>
  <c r="U205" i="42"/>
  <c r="U206" i="42"/>
  <c r="U207" i="42"/>
  <c r="U208" i="42"/>
  <c r="U209" i="42"/>
  <c r="U210" i="42"/>
  <c r="U211" i="42"/>
  <c r="U212" i="42"/>
  <c r="U213" i="42"/>
  <c r="U214" i="42"/>
  <c r="U215" i="42"/>
  <c r="U216" i="42"/>
  <c r="U217" i="42"/>
  <c r="U218" i="42"/>
  <c r="U219" i="42"/>
  <c r="U220" i="42"/>
  <c r="U221" i="42"/>
  <c r="U222" i="42"/>
  <c r="U223" i="42"/>
  <c r="U224" i="42"/>
  <c r="U225" i="42"/>
  <c r="U226" i="42"/>
  <c r="U227" i="42"/>
  <c r="U228" i="42"/>
  <c r="U229" i="42"/>
  <c r="U230" i="42"/>
  <c r="U231" i="42"/>
  <c r="U232" i="42"/>
  <c r="U233" i="42"/>
  <c r="U234" i="42"/>
  <c r="U235" i="42"/>
  <c r="U236" i="42"/>
  <c r="U237" i="42"/>
  <c r="U238" i="42"/>
  <c r="U239" i="42"/>
  <c r="U240" i="42"/>
  <c r="U241" i="42"/>
  <c r="U242" i="42"/>
  <c r="U243" i="42"/>
  <c r="U244" i="42"/>
  <c r="U245" i="42"/>
  <c r="U246" i="42"/>
  <c r="U247" i="42"/>
  <c r="U248" i="42"/>
  <c r="U249" i="42"/>
  <c r="U250" i="42"/>
  <c r="U251" i="42"/>
  <c r="U252" i="42"/>
  <c r="U253" i="42"/>
  <c r="U254" i="42"/>
  <c r="U255" i="42"/>
  <c r="U256" i="42"/>
  <c r="U257" i="42"/>
  <c r="U258" i="42"/>
  <c r="U259" i="42"/>
  <c r="U260" i="42"/>
  <c r="U261" i="42"/>
  <c r="U262" i="42"/>
  <c r="U263" i="42"/>
  <c r="U264" i="42"/>
  <c r="U265" i="42"/>
  <c r="U266" i="42"/>
  <c r="U267" i="42"/>
  <c r="U268" i="42"/>
  <c r="U269" i="42"/>
  <c r="U270" i="42"/>
  <c r="U271" i="42"/>
  <c r="U272" i="42"/>
  <c r="U273" i="42"/>
  <c r="U274" i="42"/>
  <c r="U275" i="42"/>
  <c r="U276" i="42"/>
  <c r="U277" i="42"/>
  <c r="U278" i="42"/>
  <c r="U279" i="42"/>
  <c r="U280" i="42"/>
  <c r="U281" i="42"/>
  <c r="U282" i="42"/>
  <c r="U283" i="42"/>
  <c r="U284" i="42"/>
  <c r="U285" i="42"/>
  <c r="U286" i="42"/>
  <c r="U287" i="42"/>
  <c r="U288" i="42"/>
  <c r="U289" i="42"/>
  <c r="U290" i="42"/>
  <c r="U291" i="42"/>
  <c r="U292" i="42"/>
  <c r="U293" i="42"/>
  <c r="U294" i="42"/>
  <c r="U295" i="42"/>
  <c r="U296" i="42"/>
  <c r="U297" i="42"/>
  <c r="U298" i="42"/>
  <c r="U299" i="42"/>
  <c r="U300" i="42"/>
  <c r="U301" i="42"/>
  <c r="U302" i="42"/>
  <c r="U303" i="42"/>
  <c r="U304" i="42"/>
  <c r="U305" i="42"/>
  <c r="U306" i="42"/>
  <c r="U307" i="42"/>
  <c r="U308" i="42"/>
  <c r="U309" i="42"/>
  <c r="U310" i="42"/>
  <c r="U311" i="42"/>
  <c r="U312" i="42"/>
  <c r="U13" i="42"/>
  <c r="M13" i="42" s="1"/>
  <c r="L13" i="42" s="1"/>
  <c r="O46" i="28"/>
  <c r="O254" i="28"/>
  <c r="R26" i="28"/>
  <c r="O26" i="28" s="1"/>
  <c r="R27" i="28"/>
  <c r="O27" i="28" s="1"/>
  <c r="R28" i="28"/>
  <c r="O28" i="28" s="1"/>
  <c r="R29" i="28"/>
  <c r="O29" i="28" s="1"/>
  <c r="R30" i="28"/>
  <c r="O30" i="28" s="1"/>
  <c r="R31" i="28"/>
  <c r="O31" i="28" s="1"/>
  <c r="R32" i="28"/>
  <c r="O32" i="28" s="1"/>
  <c r="R33" i="28"/>
  <c r="O33" i="28" s="1"/>
  <c r="R34" i="28"/>
  <c r="O34" i="28" s="1"/>
  <c r="R35" i="28"/>
  <c r="O35" i="28" s="1"/>
  <c r="R36" i="28"/>
  <c r="O36" i="28" s="1"/>
  <c r="R37" i="28"/>
  <c r="O37" i="28" s="1"/>
  <c r="R38" i="28"/>
  <c r="O38" i="28" s="1"/>
  <c r="R39" i="28"/>
  <c r="O39" i="28" s="1"/>
  <c r="R40" i="28"/>
  <c r="O40" i="28" s="1"/>
  <c r="R41" i="28"/>
  <c r="O41" i="28" s="1"/>
  <c r="R42" i="28"/>
  <c r="O42" i="28" s="1"/>
  <c r="R43" i="28"/>
  <c r="O43" i="28" s="1"/>
  <c r="R44" i="28"/>
  <c r="O44" i="28" s="1"/>
  <c r="R45" i="28"/>
  <c r="O45" i="28" s="1"/>
  <c r="R46" i="28"/>
  <c r="R47" i="28"/>
  <c r="O47" i="28" s="1"/>
  <c r="R48" i="28"/>
  <c r="O48" i="28" s="1"/>
  <c r="R49" i="28"/>
  <c r="O49" i="28" s="1"/>
  <c r="R50" i="28"/>
  <c r="O50" i="28" s="1"/>
  <c r="R51" i="28"/>
  <c r="O51" i="28" s="1"/>
  <c r="R52" i="28"/>
  <c r="O52" i="28" s="1"/>
  <c r="R53" i="28"/>
  <c r="O53" i="28" s="1"/>
  <c r="R54" i="28"/>
  <c r="O54" i="28" s="1"/>
  <c r="R55" i="28"/>
  <c r="O55" i="28" s="1"/>
  <c r="R56" i="28"/>
  <c r="O56" i="28" s="1"/>
  <c r="R57" i="28"/>
  <c r="O57" i="28" s="1"/>
  <c r="R58" i="28"/>
  <c r="O58" i="28" s="1"/>
  <c r="R59" i="28"/>
  <c r="O59" i="28" s="1"/>
  <c r="R60" i="28"/>
  <c r="O60" i="28" s="1"/>
  <c r="R61" i="28"/>
  <c r="O61" i="28" s="1"/>
  <c r="R62" i="28"/>
  <c r="O62" i="28" s="1"/>
  <c r="R63" i="28"/>
  <c r="O63" i="28" s="1"/>
  <c r="R64" i="28"/>
  <c r="O64" i="28" s="1"/>
  <c r="R65" i="28"/>
  <c r="O65" i="28" s="1"/>
  <c r="R66" i="28"/>
  <c r="O66" i="28" s="1"/>
  <c r="R67" i="28"/>
  <c r="O67" i="28" s="1"/>
  <c r="R68" i="28"/>
  <c r="O68" i="28" s="1"/>
  <c r="R69" i="28"/>
  <c r="O69" i="28" s="1"/>
  <c r="R70" i="28"/>
  <c r="O70" i="28" s="1"/>
  <c r="R71" i="28"/>
  <c r="O71" i="28" s="1"/>
  <c r="R72" i="28"/>
  <c r="O72" i="28" s="1"/>
  <c r="R73" i="28"/>
  <c r="O73" i="28" s="1"/>
  <c r="R74" i="28"/>
  <c r="O74" i="28" s="1"/>
  <c r="R75" i="28"/>
  <c r="O75" i="28" s="1"/>
  <c r="R76" i="28"/>
  <c r="O76" i="28" s="1"/>
  <c r="R77" i="28"/>
  <c r="O77" i="28" s="1"/>
  <c r="R78" i="28"/>
  <c r="O78" i="28" s="1"/>
  <c r="R79" i="28"/>
  <c r="O79" i="28" s="1"/>
  <c r="R80" i="28"/>
  <c r="O80" i="28" s="1"/>
  <c r="R81" i="28"/>
  <c r="O81" i="28" s="1"/>
  <c r="R82" i="28"/>
  <c r="O82" i="28" s="1"/>
  <c r="R83" i="28"/>
  <c r="O83" i="28" s="1"/>
  <c r="R84" i="28"/>
  <c r="O84" i="28" s="1"/>
  <c r="R85" i="28"/>
  <c r="O85" i="28" s="1"/>
  <c r="R86" i="28"/>
  <c r="O86" i="28" s="1"/>
  <c r="R87" i="28"/>
  <c r="O87" i="28" s="1"/>
  <c r="R88" i="28"/>
  <c r="O88" i="28" s="1"/>
  <c r="R89" i="28"/>
  <c r="O89" i="28" s="1"/>
  <c r="R90" i="28"/>
  <c r="O90" i="28" s="1"/>
  <c r="R91" i="28"/>
  <c r="O91" i="28" s="1"/>
  <c r="R92" i="28"/>
  <c r="O92" i="28" s="1"/>
  <c r="R93" i="28"/>
  <c r="O93" i="28" s="1"/>
  <c r="R94" i="28"/>
  <c r="O94" i="28" s="1"/>
  <c r="R95" i="28"/>
  <c r="O95" i="28" s="1"/>
  <c r="R96" i="28"/>
  <c r="O96" i="28" s="1"/>
  <c r="R97" i="28"/>
  <c r="O97" i="28" s="1"/>
  <c r="R98" i="28"/>
  <c r="O98" i="28" s="1"/>
  <c r="R99" i="28"/>
  <c r="O99" i="28" s="1"/>
  <c r="R100" i="28"/>
  <c r="O100" i="28" s="1"/>
  <c r="R101" i="28"/>
  <c r="O101" i="28" s="1"/>
  <c r="R102" i="28"/>
  <c r="O102" i="28" s="1"/>
  <c r="R103" i="28"/>
  <c r="O103" i="28" s="1"/>
  <c r="R104" i="28"/>
  <c r="O104" i="28" s="1"/>
  <c r="R105" i="28"/>
  <c r="O105" i="28" s="1"/>
  <c r="R106" i="28"/>
  <c r="O106" i="28" s="1"/>
  <c r="R107" i="28"/>
  <c r="O107" i="28" s="1"/>
  <c r="R108" i="28"/>
  <c r="O108" i="28" s="1"/>
  <c r="R109" i="28"/>
  <c r="O109" i="28" s="1"/>
  <c r="R110" i="28"/>
  <c r="O110" i="28" s="1"/>
  <c r="R111" i="28"/>
  <c r="O111" i="28" s="1"/>
  <c r="R112" i="28"/>
  <c r="O112" i="28" s="1"/>
  <c r="R113" i="28"/>
  <c r="O113" i="28" s="1"/>
  <c r="R114" i="28"/>
  <c r="O114" i="28" s="1"/>
  <c r="R115" i="28"/>
  <c r="O115" i="28" s="1"/>
  <c r="R116" i="28"/>
  <c r="O116" i="28" s="1"/>
  <c r="R117" i="28"/>
  <c r="O117" i="28" s="1"/>
  <c r="R118" i="28"/>
  <c r="O118" i="28" s="1"/>
  <c r="R119" i="28"/>
  <c r="O119" i="28" s="1"/>
  <c r="R120" i="28"/>
  <c r="O120" i="28" s="1"/>
  <c r="R121" i="28"/>
  <c r="O121" i="28" s="1"/>
  <c r="R122" i="28"/>
  <c r="O122" i="28" s="1"/>
  <c r="R123" i="28"/>
  <c r="O123" i="28" s="1"/>
  <c r="R124" i="28"/>
  <c r="O124" i="28" s="1"/>
  <c r="R125" i="28"/>
  <c r="O125" i="28" s="1"/>
  <c r="R126" i="28"/>
  <c r="O126" i="28" s="1"/>
  <c r="R127" i="28"/>
  <c r="O127" i="28" s="1"/>
  <c r="R128" i="28"/>
  <c r="O128" i="28" s="1"/>
  <c r="R129" i="28"/>
  <c r="O129" i="28" s="1"/>
  <c r="R130" i="28"/>
  <c r="O130" i="28" s="1"/>
  <c r="R131" i="28"/>
  <c r="O131" i="28" s="1"/>
  <c r="R132" i="28"/>
  <c r="O132" i="28" s="1"/>
  <c r="R133" i="28"/>
  <c r="O133" i="28" s="1"/>
  <c r="R134" i="28"/>
  <c r="O134" i="28" s="1"/>
  <c r="R135" i="28"/>
  <c r="O135" i="28" s="1"/>
  <c r="R136" i="28"/>
  <c r="O136" i="28" s="1"/>
  <c r="R137" i="28"/>
  <c r="O137" i="28" s="1"/>
  <c r="R138" i="28"/>
  <c r="O138" i="28" s="1"/>
  <c r="R139" i="28"/>
  <c r="O139" i="28" s="1"/>
  <c r="R140" i="28"/>
  <c r="O140" i="28" s="1"/>
  <c r="R141" i="28"/>
  <c r="O141" i="28" s="1"/>
  <c r="R142" i="28"/>
  <c r="O142" i="28" s="1"/>
  <c r="R143" i="28"/>
  <c r="O143" i="28" s="1"/>
  <c r="R144" i="28"/>
  <c r="O144" i="28" s="1"/>
  <c r="R145" i="28"/>
  <c r="O145" i="28" s="1"/>
  <c r="R146" i="28"/>
  <c r="O146" i="28" s="1"/>
  <c r="R147" i="28"/>
  <c r="O147" i="28" s="1"/>
  <c r="R148" i="28"/>
  <c r="O148" i="28" s="1"/>
  <c r="R149" i="28"/>
  <c r="O149" i="28" s="1"/>
  <c r="R150" i="28"/>
  <c r="O150" i="28" s="1"/>
  <c r="R151" i="28"/>
  <c r="O151" i="28" s="1"/>
  <c r="R152" i="28"/>
  <c r="O152" i="28" s="1"/>
  <c r="R153" i="28"/>
  <c r="O153" i="28" s="1"/>
  <c r="R154" i="28"/>
  <c r="O154" i="28" s="1"/>
  <c r="R155" i="28"/>
  <c r="O155" i="28" s="1"/>
  <c r="R156" i="28"/>
  <c r="O156" i="28" s="1"/>
  <c r="R157" i="28"/>
  <c r="O157" i="28" s="1"/>
  <c r="R158" i="28"/>
  <c r="O158" i="28" s="1"/>
  <c r="R159" i="28"/>
  <c r="O159" i="28" s="1"/>
  <c r="R160" i="28"/>
  <c r="O160" i="28" s="1"/>
  <c r="R161" i="28"/>
  <c r="O161" i="28" s="1"/>
  <c r="R162" i="28"/>
  <c r="O162" i="28" s="1"/>
  <c r="R163" i="28"/>
  <c r="O163" i="28" s="1"/>
  <c r="R164" i="28"/>
  <c r="O164" i="28" s="1"/>
  <c r="R165" i="28"/>
  <c r="O165" i="28" s="1"/>
  <c r="R166" i="28"/>
  <c r="O166" i="28" s="1"/>
  <c r="R167" i="28"/>
  <c r="O167" i="28" s="1"/>
  <c r="R168" i="28"/>
  <c r="O168" i="28" s="1"/>
  <c r="R169" i="28"/>
  <c r="O169" i="28" s="1"/>
  <c r="R170" i="28"/>
  <c r="O170" i="28" s="1"/>
  <c r="R171" i="28"/>
  <c r="O171" i="28" s="1"/>
  <c r="R172" i="28"/>
  <c r="O172" i="28" s="1"/>
  <c r="R173" i="28"/>
  <c r="O173" i="28" s="1"/>
  <c r="R174" i="28"/>
  <c r="O174" i="28" s="1"/>
  <c r="R175" i="28"/>
  <c r="O175" i="28" s="1"/>
  <c r="R176" i="28"/>
  <c r="O176" i="28" s="1"/>
  <c r="R177" i="28"/>
  <c r="O177" i="28" s="1"/>
  <c r="R178" i="28"/>
  <c r="O178" i="28" s="1"/>
  <c r="R179" i="28"/>
  <c r="O179" i="28" s="1"/>
  <c r="R180" i="28"/>
  <c r="O180" i="28" s="1"/>
  <c r="R181" i="28"/>
  <c r="O181" i="28" s="1"/>
  <c r="R182" i="28"/>
  <c r="O182" i="28" s="1"/>
  <c r="R183" i="28"/>
  <c r="O183" i="28" s="1"/>
  <c r="R184" i="28"/>
  <c r="O184" i="28" s="1"/>
  <c r="R185" i="28"/>
  <c r="O185" i="28" s="1"/>
  <c r="R186" i="28"/>
  <c r="O186" i="28" s="1"/>
  <c r="R187" i="28"/>
  <c r="O187" i="28" s="1"/>
  <c r="R188" i="28"/>
  <c r="O188" i="28" s="1"/>
  <c r="R189" i="28"/>
  <c r="O189" i="28" s="1"/>
  <c r="R190" i="28"/>
  <c r="O190" i="28" s="1"/>
  <c r="R191" i="28"/>
  <c r="O191" i="28" s="1"/>
  <c r="R192" i="28"/>
  <c r="O192" i="28" s="1"/>
  <c r="R193" i="28"/>
  <c r="O193" i="28" s="1"/>
  <c r="R194" i="28"/>
  <c r="O194" i="28" s="1"/>
  <c r="R195" i="28"/>
  <c r="O195" i="28" s="1"/>
  <c r="R196" i="28"/>
  <c r="O196" i="28" s="1"/>
  <c r="R197" i="28"/>
  <c r="O197" i="28" s="1"/>
  <c r="R198" i="28"/>
  <c r="O198" i="28" s="1"/>
  <c r="R199" i="28"/>
  <c r="O199" i="28" s="1"/>
  <c r="R200" i="28"/>
  <c r="O200" i="28" s="1"/>
  <c r="R201" i="28"/>
  <c r="O201" i="28" s="1"/>
  <c r="R202" i="28"/>
  <c r="O202" i="28" s="1"/>
  <c r="R203" i="28"/>
  <c r="O203" i="28" s="1"/>
  <c r="R204" i="28"/>
  <c r="O204" i="28" s="1"/>
  <c r="R205" i="28"/>
  <c r="O205" i="28" s="1"/>
  <c r="R206" i="28"/>
  <c r="O206" i="28" s="1"/>
  <c r="R207" i="28"/>
  <c r="O207" i="28" s="1"/>
  <c r="R208" i="28"/>
  <c r="O208" i="28" s="1"/>
  <c r="R209" i="28"/>
  <c r="O209" i="28" s="1"/>
  <c r="R210" i="28"/>
  <c r="O210" i="28" s="1"/>
  <c r="R211" i="28"/>
  <c r="O211" i="28" s="1"/>
  <c r="R212" i="28"/>
  <c r="O212" i="28" s="1"/>
  <c r="R213" i="28"/>
  <c r="O213" i="28" s="1"/>
  <c r="R214" i="28"/>
  <c r="O214" i="28" s="1"/>
  <c r="R215" i="28"/>
  <c r="O215" i="28" s="1"/>
  <c r="R216" i="28"/>
  <c r="O216" i="28" s="1"/>
  <c r="R217" i="28"/>
  <c r="O217" i="28" s="1"/>
  <c r="R218" i="28"/>
  <c r="O218" i="28" s="1"/>
  <c r="R219" i="28"/>
  <c r="O219" i="28" s="1"/>
  <c r="R220" i="28"/>
  <c r="O220" i="28" s="1"/>
  <c r="R221" i="28"/>
  <c r="O221" i="28" s="1"/>
  <c r="R222" i="28"/>
  <c r="O222" i="28" s="1"/>
  <c r="R223" i="28"/>
  <c r="O223" i="28" s="1"/>
  <c r="R224" i="28"/>
  <c r="O224" i="28" s="1"/>
  <c r="R225" i="28"/>
  <c r="O225" i="28" s="1"/>
  <c r="R226" i="28"/>
  <c r="O226" i="28" s="1"/>
  <c r="R227" i="28"/>
  <c r="O227" i="28" s="1"/>
  <c r="R228" i="28"/>
  <c r="O228" i="28" s="1"/>
  <c r="R229" i="28"/>
  <c r="O229" i="28" s="1"/>
  <c r="R230" i="28"/>
  <c r="O230" i="28" s="1"/>
  <c r="R231" i="28"/>
  <c r="O231" i="28" s="1"/>
  <c r="R232" i="28"/>
  <c r="O232" i="28" s="1"/>
  <c r="R233" i="28"/>
  <c r="O233" i="28" s="1"/>
  <c r="R234" i="28"/>
  <c r="O234" i="28" s="1"/>
  <c r="R235" i="28"/>
  <c r="O235" i="28" s="1"/>
  <c r="R236" i="28"/>
  <c r="O236" i="28" s="1"/>
  <c r="R237" i="28"/>
  <c r="O237" i="28" s="1"/>
  <c r="R238" i="28"/>
  <c r="O238" i="28" s="1"/>
  <c r="R239" i="28"/>
  <c r="O239" i="28" s="1"/>
  <c r="R240" i="28"/>
  <c r="O240" i="28" s="1"/>
  <c r="R241" i="28"/>
  <c r="O241" i="28" s="1"/>
  <c r="R242" i="28"/>
  <c r="O242" i="28" s="1"/>
  <c r="R243" i="28"/>
  <c r="O243" i="28" s="1"/>
  <c r="R244" i="28"/>
  <c r="O244" i="28" s="1"/>
  <c r="R245" i="28"/>
  <c r="O245" i="28" s="1"/>
  <c r="R246" i="28"/>
  <c r="O246" i="28" s="1"/>
  <c r="R247" i="28"/>
  <c r="O247" i="28" s="1"/>
  <c r="R248" i="28"/>
  <c r="O248" i="28" s="1"/>
  <c r="R249" i="28"/>
  <c r="O249" i="28" s="1"/>
  <c r="R250" i="28"/>
  <c r="O250" i="28" s="1"/>
  <c r="R251" i="28"/>
  <c r="O251" i="28" s="1"/>
  <c r="R252" i="28"/>
  <c r="O252" i="28" s="1"/>
  <c r="R253" i="28"/>
  <c r="O253" i="28" s="1"/>
  <c r="R254" i="28"/>
  <c r="R255" i="28"/>
  <c r="O255" i="28" s="1"/>
  <c r="R256" i="28"/>
  <c r="O256" i="28" s="1"/>
  <c r="R257" i="28"/>
  <c r="O257" i="28" s="1"/>
  <c r="R258" i="28"/>
  <c r="O258" i="28" s="1"/>
  <c r="R259" i="28"/>
  <c r="O259" i="28" s="1"/>
  <c r="R260" i="28"/>
  <c r="O260" i="28" s="1"/>
  <c r="R261" i="28"/>
  <c r="O261" i="28" s="1"/>
  <c r="R262" i="28"/>
  <c r="O262" i="28" s="1"/>
  <c r="R263" i="28"/>
  <c r="O263" i="28" s="1"/>
  <c r="R264" i="28"/>
  <c r="O264" i="28" s="1"/>
  <c r="R265" i="28"/>
  <c r="O265" i="28" s="1"/>
  <c r="R266" i="28"/>
  <c r="O266" i="28" s="1"/>
  <c r="R267" i="28"/>
  <c r="O267" i="28" s="1"/>
  <c r="R268" i="28"/>
  <c r="O268" i="28" s="1"/>
  <c r="R269" i="28"/>
  <c r="O269" i="28" s="1"/>
  <c r="R270" i="28"/>
  <c r="O270" i="28" s="1"/>
  <c r="R271" i="28"/>
  <c r="O271" i="28" s="1"/>
  <c r="R272" i="28"/>
  <c r="O272" i="28" s="1"/>
  <c r="R273" i="28"/>
  <c r="O273" i="28" s="1"/>
  <c r="R274" i="28"/>
  <c r="O274" i="28" s="1"/>
  <c r="R275" i="28"/>
  <c r="O275" i="28" s="1"/>
  <c r="R276" i="28"/>
  <c r="O276" i="28" s="1"/>
  <c r="R277" i="28"/>
  <c r="O277" i="28" s="1"/>
  <c r="R278" i="28"/>
  <c r="O278" i="28" s="1"/>
  <c r="R279" i="28"/>
  <c r="O279" i="28" s="1"/>
  <c r="R280" i="28"/>
  <c r="O280" i="28" s="1"/>
  <c r="R281" i="28"/>
  <c r="O281" i="28" s="1"/>
  <c r="R282" i="28"/>
  <c r="O282" i="28" s="1"/>
  <c r="R283" i="28"/>
  <c r="O283" i="28" s="1"/>
  <c r="R284" i="28"/>
  <c r="O284" i="28" s="1"/>
  <c r="R285" i="28"/>
  <c r="O285" i="28" s="1"/>
  <c r="R286" i="28"/>
  <c r="O286" i="28" s="1"/>
  <c r="R287" i="28"/>
  <c r="O287" i="28" s="1"/>
  <c r="R288" i="28"/>
  <c r="O288" i="28" s="1"/>
  <c r="R289" i="28"/>
  <c r="O289" i="28" s="1"/>
  <c r="R290" i="28"/>
  <c r="O290" i="28" s="1"/>
  <c r="R291" i="28"/>
  <c r="O291" i="28" s="1"/>
  <c r="R292" i="28"/>
  <c r="O292" i="28" s="1"/>
  <c r="R293" i="28"/>
  <c r="O293" i="28" s="1"/>
  <c r="R294" i="28"/>
  <c r="O294" i="28" s="1"/>
  <c r="R295" i="28"/>
  <c r="O295" i="28" s="1"/>
  <c r="R296" i="28"/>
  <c r="O296" i="28" s="1"/>
  <c r="R297" i="28"/>
  <c r="O297" i="28" s="1"/>
  <c r="R298" i="28"/>
  <c r="O298" i="28" s="1"/>
  <c r="R299" i="28"/>
  <c r="O299" i="28" s="1"/>
  <c r="R300" i="28"/>
  <c r="O300" i="28" s="1"/>
  <c r="R301" i="28"/>
  <c r="O301" i="28" s="1"/>
  <c r="R302" i="28"/>
  <c r="O302" i="28" s="1"/>
  <c r="R303" i="28"/>
  <c r="O303" i="28" s="1"/>
  <c r="R304" i="28"/>
  <c r="O304" i="28" s="1"/>
  <c r="R305" i="28"/>
  <c r="O305" i="28" s="1"/>
  <c r="R306" i="28"/>
  <c r="O306" i="28" s="1"/>
  <c r="R307" i="28"/>
  <c r="O307" i="28" s="1"/>
  <c r="R308" i="28"/>
  <c r="O308" i="28" s="1"/>
  <c r="R309" i="28"/>
  <c r="O309" i="28" s="1"/>
  <c r="R310" i="28"/>
  <c r="O310" i="28" s="1"/>
  <c r="R311" i="28"/>
  <c r="O311" i="28" s="1"/>
  <c r="R312" i="28"/>
  <c r="O312" i="28" s="1"/>
  <c r="R313" i="28"/>
  <c r="O313" i="28" s="1"/>
  <c r="R314" i="28"/>
  <c r="O314" i="28" s="1"/>
  <c r="R315" i="28"/>
  <c r="O315" i="28" s="1"/>
  <c r="G26" i="28"/>
  <c r="F26" i="28" s="1"/>
  <c r="G27" i="28"/>
  <c r="F27" i="28" s="1"/>
  <c r="G28" i="28"/>
  <c r="F28" i="28" s="1"/>
  <c r="G29" i="28"/>
  <c r="F29" i="28" s="1"/>
  <c r="G30" i="28"/>
  <c r="F30" i="28" s="1"/>
  <c r="G31" i="28"/>
  <c r="F31" i="28" s="1"/>
  <c r="G32" i="28"/>
  <c r="F32" i="28" s="1"/>
  <c r="G33" i="28"/>
  <c r="F33" i="28" s="1"/>
  <c r="G34" i="28"/>
  <c r="F34" i="28" s="1"/>
  <c r="G35" i="28"/>
  <c r="F35" i="28" s="1"/>
  <c r="G36" i="28"/>
  <c r="F36" i="28" s="1"/>
  <c r="G37" i="28"/>
  <c r="F37" i="28" s="1"/>
  <c r="G38" i="28"/>
  <c r="F38" i="28" s="1"/>
  <c r="G39" i="28"/>
  <c r="F39" i="28" s="1"/>
  <c r="G40" i="28"/>
  <c r="F40" i="28" s="1"/>
  <c r="G41" i="28"/>
  <c r="F41" i="28" s="1"/>
  <c r="G42" i="28"/>
  <c r="F42" i="28" s="1"/>
  <c r="G43" i="28"/>
  <c r="F43" i="28" s="1"/>
  <c r="G44" i="28"/>
  <c r="F44" i="28" s="1"/>
  <c r="G45" i="28"/>
  <c r="F45" i="28" s="1"/>
  <c r="G46" i="28"/>
  <c r="F46" i="28" s="1"/>
  <c r="G47" i="28"/>
  <c r="F47" i="28" s="1"/>
  <c r="G48" i="28"/>
  <c r="F48" i="28" s="1"/>
  <c r="G49" i="28"/>
  <c r="F49" i="28" s="1"/>
  <c r="G50" i="28"/>
  <c r="F50" i="28" s="1"/>
  <c r="G51" i="28"/>
  <c r="F51" i="28" s="1"/>
  <c r="G52" i="28"/>
  <c r="F52" i="28" s="1"/>
  <c r="G53" i="28"/>
  <c r="F53" i="28" s="1"/>
  <c r="G54" i="28"/>
  <c r="F54" i="28" s="1"/>
  <c r="G55" i="28"/>
  <c r="F55" i="28" s="1"/>
  <c r="G56" i="28"/>
  <c r="F56" i="28" s="1"/>
  <c r="G57" i="28"/>
  <c r="F57" i="28" s="1"/>
  <c r="G58" i="28"/>
  <c r="F58" i="28" s="1"/>
  <c r="G59" i="28"/>
  <c r="F59" i="28" s="1"/>
  <c r="G60" i="28"/>
  <c r="F60" i="28" s="1"/>
  <c r="G61" i="28"/>
  <c r="F61" i="28" s="1"/>
  <c r="G62" i="28"/>
  <c r="F62" i="28" s="1"/>
  <c r="G63" i="28"/>
  <c r="F63" i="28" s="1"/>
  <c r="G64" i="28"/>
  <c r="F64" i="28" s="1"/>
  <c r="G65" i="28"/>
  <c r="F65" i="28" s="1"/>
  <c r="G66" i="28"/>
  <c r="F66" i="28" s="1"/>
  <c r="G67" i="28"/>
  <c r="F67" i="28" s="1"/>
  <c r="G68" i="28"/>
  <c r="F68" i="28" s="1"/>
  <c r="G69" i="28"/>
  <c r="F69" i="28" s="1"/>
  <c r="G70" i="28"/>
  <c r="F70" i="28" s="1"/>
  <c r="G71" i="28"/>
  <c r="F71" i="28" s="1"/>
  <c r="G72" i="28"/>
  <c r="F72" i="28" s="1"/>
  <c r="G73" i="28"/>
  <c r="F73" i="28" s="1"/>
  <c r="G74" i="28"/>
  <c r="F74" i="28" s="1"/>
  <c r="G75" i="28"/>
  <c r="F75" i="28" s="1"/>
  <c r="G76" i="28"/>
  <c r="F76" i="28" s="1"/>
  <c r="G77" i="28"/>
  <c r="F77" i="28" s="1"/>
  <c r="G78" i="28"/>
  <c r="F78" i="28" s="1"/>
  <c r="G79" i="28"/>
  <c r="F79" i="28" s="1"/>
  <c r="G80" i="28"/>
  <c r="F80" i="28" s="1"/>
  <c r="G81" i="28"/>
  <c r="F81" i="28" s="1"/>
  <c r="G82" i="28"/>
  <c r="F82" i="28" s="1"/>
  <c r="G83" i="28"/>
  <c r="F83" i="28" s="1"/>
  <c r="G84" i="28"/>
  <c r="F84" i="28" s="1"/>
  <c r="G85" i="28"/>
  <c r="F85" i="28" s="1"/>
  <c r="G86" i="28"/>
  <c r="F86" i="28" s="1"/>
  <c r="G87" i="28"/>
  <c r="F87" i="28" s="1"/>
  <c r="G88" i="28"/>
  <c r="F88" i="28" s="1"/>
  <c r="G89" i="28"/>
  <c r="F89" i="28" s="1"/>
  <c r="G90" i="28"/>
  <c r="F90" i="28" s="1"/>
  <c r="G91" i="28"/>
  <c r="F91" i="28" s="1"/>
  <c r="G92" i="28"/>
  <c r="F92" i="28" s="1"/>
  <c r="G93" i="28"/>
  <c r="F93" i="28" s="1"/>
  <c r="G94" i="28"/>
  <c r="F94" i="28" s="1"/>
  <c r="G95" i="28"/>
  <c r="F95" i="28" s="1"/>
  <c r="G96" i="28"/>
  <c r="F96" i="28" s="1"/>
  <c r="G97" i="28"/>
  <c r="F97" i="28" s="1"/>
  <c r="G98" i="28"/>
  <c r="F98" i="28" s="1"/>
  <c r="G99" i="28"/>
  <c r="F99" i="28" s="1"/>
  <c r="G100" i="28"/>
  <c r="F100" i="28" s="1"/>
  <c r="G101" i="28"/>
  <c r="F101" i="28" s="1"/>
  <c r="G102" i="28"/>
  <c r="F102" i="28" s="1"/>
  <c r="G103" i="28"/>
  <c r="F103" i="28" s="1"/>
  <c r="G104" i="28"/>
  <c r="F104" i="28" s="1"/>
  <c r="G105" i="28"/>
  <c r="F105" i="28" s="1"/>
  <c r="G106" i="28"/>
  <c r="F106" i="28" s="1"/>
  <c r="G107" i="28"/>
  <c r="F107" i="28" s="1"/>
  <c r="G108" i="28"/>
  <c r="F108" i="28" s="1"/>
  <c r="G109" i="28"/>
  <c r="F109" i="28" s="1"/>
  <c r="G110" i="28"/>
  <c r="F110" i="28" s="1"/>
  <c r="G111" i="28"/>
  <c r="F111" i="28" s="1"/>
  <c r="G112" i="28"/>
  <c r="F112" i="28" s="1"/>
  <c r="G113" i="28"/>
  <c r="F113" i="28" s="1"/>
  <c r="G114" i="28"/>
  <c r="F114" i="28" s="1"/>
  <c r="G115" i="28"/>
  <c r="F115" i="28" s="1"/>
  <c r="G116" i="28"/>
  <c r="F116" i="28" s="1"/>
  <c r="G117" i="28"/>
  <c r="F117" i="28" s="1"/>
  <c r="G118" i="28"/>
  <c r="F118" i="28" s="1"/>
  <c r="G119" i="28"/>
  <c r="F119" i="28" s="1"/>
  <c r="G120" i="28"/>
  <c r="F120" i="28" s="1"/>
  <c r="G121" i="28"/>
  <c r="F121" i="28" s="1"/>
  <c r="G122" i="28"/>
  <c r="F122" i="28" s="1"/>
  <c r="G123" i="28"/>
  <c r="F123" i="28" s="1"/>
  <c r="G124" i="28"/>
  <c r="F124" i="28" s="1"/>
  <c r="G125" i="28"/>
  <c r="F125" i="28" s="1"/>
  <c r="G126" i="28"/>
  <c r="F126" i="28" s="1"/>
  <c r="G127" i="28"/>
  <c r="F127" i="28" s="1"/>
  <c r="G128" i="28"/>
  <c r="F128" i="28" s="1"/>
  <c r="G129" i="28"/>
  <c r="F129" i="28" s="1"/>
  <c r="G130" i="28"/>
  <c r="F130" i="28" s="1"/>
  <c r="G131" i="28"/>
  <c r="F131" i="28" s="1"/>
  <c r="G132" i="28"/>
  <c r="F132" i="28" s="1"/>
  <c r="G133" i="28"/>
  <c r="F133" i="28" s="1"/>
  <c r="G134" i="28"/>
  <c r="F134" i="28" s="1"/>
  <c r="G135" i="28"/>
  <c r="F135" i="28" s="1"/>
  <c r="G136" i="28"/>
  <c r="F136" i="28" s="1"/>
  <c r="G137" i="28"/>
  <c r="F137" i="28" s="1"/>
  <c r="G138" i="28"/>
  <c r="F138" i="28" s="1"/>
  <c r="G139" i="28"/>
  <c r="F139" i="28" s="1"/>
  <c r="G140" i="28"/>
  <c r="F140" i="28" s="1"/>
  <c r="G141" i="28"/>
  <c r="F141" i="28" s="1"/>
  <c r="G142" i="28"/>
  <c r="F142" i="28" s="1"/>
  <c r="G143" i="28"/>
  <c r="F143" i="28" s="1"/>
  <c r="G144" i="28"/>
  <c r="F144" i="28" s="1"/>
  <c r="G145" i="28"/>
  <c r="F145" i="28" s="1"/>
  <c r="G146" i="28"/>
  <c r="F146" i="28" s="1"/>
  <c r="G147" i="28"/>
  <c r="F147" i="28" s="1"/>
  <c r="G148" i="28"/>
  <c r="F148" i="28" s="1"/>
  <c r="G149" i="28"/>
  <c r="F149" i="28" s="1"/>
  <c r="G150" i="28"/>
  <c r="F150" i="28" s="1"/>
  <c r="G151" i="28"/>
  <c r="F151" i="28" s="1"/>
  <c r="G152" i="28"/>
  <c r="F152" i="28" s="1"/>
  <c r="G153" i="28"/>
  <c r="F153" i="28" s="1"/>
  <c r="G154" i="28"/>
  <c r="F154" i="28" s="1"/>
  <c r="G155" i="28"/>
  <c r="F155" i="28" s="1"/>
  <c r="G156" i="28"/>
  <c r="F156" i="28" s="1"/>
  <c r="G157" i="28"/>
  <c r="F157" i="28" s="1"/>
  <c r="G158" i="28"/>
  <c r="F158" i="28" s="1"/>
  <c r="G159" i="28"/>
  <c r="F159" i="28" s="1"/>
  <c r="G160" i="28"/>
  <c r="F160" i="28" s="1"/>
  <c r="G161" i="28"/>
  <c r="F161" i="28" s="1"/>
  <c r="G162" i="28"/>
  <c r="F162" i="28" s="1"/>
  <c r="G163" i="28"/>
  <c r="F163" i="28" s="1"/>
  <c r="G164" i="28"/>
  <c r="F164" i="28" s="1"/>
  <c r="G165" i="28"/>
  <c r="F165" i="28" s="1"/>
  <c r="G166" i="28"/>
  <c r="F166" i="28" s="1"/>
  <c r="G167" i="28"/>
  <c r="F167" i="28" s="1"/>
  <c r="G168" i="28"/>
  <c r="F168" i="28" s="1"/>
  <c r="G169" i="28"/>
  <c r="F169" i="28" s="1"/>
  <c r="G170" i="28"/>
  <c r="F170" i="28" s="1"/>
  <c r="G171" i="28"/>
  <c r="F171" i="28" s="1"/>
  <c r="G172" i="28"/>
  <c r="F172" i="28" s="1"/>
  <c r="G173" i="28"/>
  <c r="F173" i="28" s="1"/>
  <c r="G174" i="28"/>
  <c r="F174" i="28" s="1"/>
  <c r="G175" i="28"/>
  <c r="F175" i="28" s="1"/>
  <c r="G176" i="28"/>
  <c r="F176" i="28" s="1"/>
  <c r="G177" i="28"/>
  <c r="F177" i="28" s="1"/>
  <c r="G178" i="28"/>
  <c r="F178" i="28" s="1"/>
  <c r="G179" i="28"/>
  <c r="F179" i="28" s="1"/>
  <c r="G180" i="28"/>
  <c r="F180" i="28" s="1"/>
  <c r="G181" i="28"/>
  <c r="F181" i="28" s="1"/>
  <c r="G182" i="28"/>
  <c r="F182" i="28" s="1"/>
  <c r="G183" i="28"/>
  <c r="F183" i="28" s="1"/>
  <c r="G184" i="28"/>
  <c r="F184" i="28" s="1"/>
  <c r="G185" i="28"/>
  <c r="F185" i="28" s="1"/>
  <c r="G186" i="28"/>
  <c r="F186" i="28" s="1"/>
  <c r="G187" i="28"/>
  <c r="F187" i="28" s="1"/>
  <c r="G188" i="28"/>
  <c r="F188" i="28" s="1"/>
  <c r="G189" i="28"/>
  <c r="F189" i="28" s="1"/>
  <c r="G190" i="28"/>
  <c r="F190" i="28" s="1"/>
  <c r="G191" i="28"/>
  <c r="F191" i="28" s="1"/>
  <c r="G192" i="28"/>
  <c r="F192" i="28" s="1"/>
  <c r="G193" i="28"/>
  <c r="F193" i="28" s="1"/>
  <c r="G194" i="28"/>
  <c r="F194" i="28" s="1"/>
  <c r="G195" i="28"/>
  <c r="F195" i="28" s="1"/>
  <c r="G196" i="28"/>
  <c r="F196" i="28" s="1"/>
  <c r="G197" i="28"/>
  <c r="F197" i="28" s="1"/>
  <c r="G198" i="28"/>
  <c r="F198" i="28" s="1"/>
  <c r="G199" i="28"/>
  <c r="F199" i="28" s="1"/>
  <c r="G200" i="28"/>
  <c r="F200" i="28" s="1"/>
  <c r="G201" i="28"/>
  <c r="F201" i="28" s="1"/>
  <c r="G202" i="28"/>
  <c r="F202" i="28" s="1"/>
  <c r="G203" i="28"/>
  <c r="F203" i="28" s="1"/>
  <c r="G204" i="28"/>
  <c r="F204" i="28" s="1"/>
  <c r="G205" i="28"/>
  <c r="F205" i="28" s="1"/>
  <c r="G206" i="28"/>
  <c r="F206" i="28" s="1"/>
  <c r="G207" i="28"/>
  <c r="F207" i="28" s="1"/>
  <c r="G208" i="28"/>
  <c r="F208" i="28" s="1"/>
  <c r="G209" i="28"/>
  <c r="F209" i="28" s="1"/>
  <c r="G210" i="28"/>
  <c r="F210" i="28" s="1"/>
  <c r="G211" i="28"/>
  <c r="F211" i="28" s="1"/>
  <c r="G212" i="28"/>
  <c r="F212" i="28" s="1"/>
  <c r="G213" i="28"/>
  <c r="F213" i="28" s="1"/>
  <c r="G214" i="28"/>
  <c r="F214" i="28" s="1"/>
  <c r="G215" i="28"/>
  <c r="F215" i="28" s="1"/>
  <c r="G216" i="28"/>
  <c r="F216" i="28" s="1"/>
  <c r="G217" i="28"/>
  <c r="F217" i="28" s="1"/>
  <c r="G218" i="28"/>
  <c r="F218" i="28" s="1"/>
  <c r="G219" i="28"/>
  <c r="F219" i="28" s="1"/>
  <c r="G220" i="28"/>
  <c r="F220" i="28" s="1"/>
  <c r="G221" i="28"/>
  <c r="F221" i="28" s="1"/>
  <c r="G222" i="28"/>
  <c r="F222" i="28" s="1"/>
  <c r="G223" i="28"/>
  <c r="F223" i="28" s="1"/>
  <c r="G224" i="28"/>
  <c r="F224" i="28" s="1"/>
  <c r="G225" i="28"/>
  <c r="F225" i="28" s="1"/>
  <c r="G226" i="28"/>
  <c r="F226" i="28" s="1"/>
  <c r="G227" i="28"/>
  <c r="F227" i="28" s="1"/>
  <c r="G228" i="28"/>
  <c r="F228" i="28" s="1"/>
  <c r="G229" i="28"/>
  <c r="F229" i="28" s="1"/>
  <c r="G230" i="28"/>
  <c r="F230" i="28" s="1"/>
  <c r="G231" i="28"/>
  <c r="F231" i="28" s="1"/>
  <c r="G232" i="28"/>
  <c r="F232" i="28" s="1"/>
  <c r="G233" i="28"/>
  <c r="F233" i="28" s="1"/>
  <c r="G234" i="28"/>
  <c r="F234" i="28" s="1"/>
  <c r="G235" i="28"/>
  <c r="F235" i="28" s="1"/>
  <c r="G236" i="28"/>
  <c r="F236" i="28" s="1"/>
  <c r="G237" i="28"/>
  <c r="F237" i="28" s="1"/>
  <c r="G238" i="28"/>
  <c r="F238" i="28" s="1"/>
  <c r="G239" i="28"/>
  <c r="F239" i="28" s="1"/>
  <c r="G240" i="28"/>
  <c r="F240" i="28" s="1"/>
  <c r="G241" i="28"/>
  <c r="F241" i="28" s="1"/>
  <c r="G242" i="28"/>
  <c r="F242" i="28" s="1"/>
  <c r="G243" i="28"/>
  <c r="F243" i="28" s="1"/>
  <c r="G244" i="28"/>
  <c r="F244" i="28" s="1"/>
  <c r="G245" i="28"/>
  <c r="F245" i="28" s="1"/>
  <c r="G246" i="28"/>
  <c r="F246" i="28" s="1"/>
  <c r="G247" i="28"/>
  <c r="F247" i="28" s="1"/>
  <c r="G248" i="28"/>
  <c r="F248" i="28" s="1"/>
  <c r="G249" i="28"/>
  <c r="F249" i="28" s="1"/>
  <c r="G250" i="28"/>
  <c r="F250" i="28" s="1"/>
  <c r="G251" i="28"/>
  <c r="F251" i="28" s="1"/>
  <c r="G252" i="28"/>
  <c r="F252" i="28" s="1"/>
  <c r="G253" i="28"/>
  <c r="F253" i="28" s="1"/>
  <c r="G254" i="28"/>
  <c r="F254" i="28" s="1"/>
  <c r="G255" i="28"/>
  <c r="F255" i="28" s="1"/>
  <c r="G256" i="28"/>
  <c r="F256" i="28" s="1"/>
  <c r="G257" i="28"/>
  <c r="F257" i="28" s="1"/>
  <c r="G258" i="28"/>
  <c r="F258" i="28" s="1"/>
  <c r="G259" i="28"/>
  <c r="F259" i="28" s="1"/>
  <c r="G260" i="28"/>
  <c r="F260" i="28" s="1"/>
  <c r="G261" i="28"/>
  <c r="F261" i="28" s="1"/>
  <c r="G262" i="28"/>
  <c r="F262" i="28" s="1"/>
  <c r="G263" i="28"/>
  <c r="F263" i="28" s="1"/>
  <c r="G264" i="28"/>
  <c r="F264" i="28" s="1"/>
  <c r="G265" i="28"/>
  <c r="F265" i="28" s="1"/>
  <c r="G266" i="28"/>
  <c r="F266" i="28" s="1"/>
  <c r="G267" i="28"/>
  <c r="F267" i="28" s="1"/>
  <c r="G268" i="28"/>
  <c r="F268" i="28" s="1"/>
  <c r="G269" i="28"/>
  <c r="F269" i="28" s="1"/>
  <c r="G270" i="28"/>
  <c r="F270" i="28" s="1"/>
  <c r="G271" i="28"/>
  <c r="F271" i="28" s="1"/>
  <c r="G272" i="28"/>
  <c r="F272" i="28" s="1"/>
  <c r="G273" i="28"/>
  <c r="F273" i="28" s="1"/>
  <c r="G274" i="28"/>
  <c r="F274" i="28" s="1"/>
  <c r="G275" i="28"/>
  <c r="F275" i="28" s="1"/>
  <c r="G276" i="28"/>
  <c r="F276" i="28" s="1"/>
  <c r="G277" i="28"/>
  <c r="F277" i="28" s="1"/>
  <c r="G278" i="28"/>
  <c r="F278" i="28" s="1"/>
  <c r="G279" i="28"/>
  <c r="F279" i="28" s="1"/>
  <c r="G280" i="28"/>
  <c r="F280" i="28" s="1"/>
  <c r="G281" i="28"/>
  <c r="F281" i="28" s="1"/>
  <c r="G282" i="28"/>
  <c r="F282" i="28" s="1"/>
  <c r="G283" i="28"/>
  <c r="F283" i="28" s="1"/>
  <c r="G284" i="28"/>
  <c r="F284" i="28" s="1"/>
  <c r="G285" i="28"/>
  <c r="F285" i="28" s="1"/>
  <c r="G286" i="28"/>
  <c r="F286" i="28" s="1"/>
  <c r="G287" i="28"/>
  <c r="F287" i="28" s="1"/>
  <c r="G288" i="28"/>
  <c r="F288" i="28" s="1"/>
  <c r="G289" i="28"/>
  <c r="F289" i="28" s="1"/>
  <c r="G290" i="28"/>
  <c r="F290" i="28" s="1"/>
  <c r="G291" i="28"/>
  <c r="F291" i="28" s="1"/>
  <c r="G292" i="28"/>
  <c r="F292" i="28" s="1"/>
  <c r="G293" i="28"/>
  <c r="F293" i="28" s="1"/>
  <c r="G294" i="28"/>
  <c r="F294" i="28" s="1"/>
  <c r="G295" i="28"/>
  <c r="F295" i="28" s="1"/>
  <c r="G296" i="28"/>
  <c r="F296" i="28" s="1"/>
  <c r="G297" i="28"/>
  <c r="F297" i="28" s="1"/>
  <c r="G298" i="28"/>
  <c r="F298" i="28" s="1"/>
  <c r="G299" i="28"/>
  <c r="F299" i="28" s="1"/>
  <c r="G300" i="28"/>
  <c r="F300" i="28" s="1"/>
  <c r="G301" i="28"/>
  <c r="F301" i="28" s="1"/>
  <c r="G302" i="28"/>
  <c r="F302" i="28" s="1"/>
  <c r="G303" i="28"/>
  <c r="F303" i="28" s="1"/>
  <c r="G304" i="28"/>
  <c r="F304" i="28" s="1"/>
  <c r="G305" i="28"/>
  <c r="F305" i="28" s="1"/>
  <c r="G306" i="28"/>
  <c r="F306" i="28" s="1"/>
  <c r="G307" i="28"/>
  <c r="F307" i="28" s="1"/>
  <c r="G308" i="28"/>
  <c r="F308" i="28" s="1"/>
  <c r="G309" i="28"/>
  <c r="F309" i="28" s="1"/>
  <c r="G310" i="28"/>
  <c r="F310" i="28" s="1"/>
  <c r="G311" i="28"/>
  <c r="F311" i="28" s="1"/>
  <c r="G312" i="28"/>
  <c r="F312" i="28" s="1"/>
  <c r="G313" i="28"/>
  <c r="F313" i="28" s="1"/>
  <c r="G314" i="28"/>
  <c r="F314" i="28" s="1"/>
  <c r="G315" i="28"/>
  <c r="F315" i="28" s="1"/>
  <c r="V17" i="28"/>
  <c r="R17" i="28" s="1"/>
  <c r="O17" i="28" s="1"/>
  <c r="V18" i="28"/>
  <c r="R18" i="28" s="1"/>
  <c r="O18" i="28" s="1"/>
  <c r="V19" i="28"/>
  <c r="G19" i="28" s="1"/>
  <c r="F19" i="28" s="1"/>
  <c r="V20" i="28"/>
  <c r="R20" i="28" s="1"/>
  <c r="O20" i="28" s="1"/>
  <c r="V21" i="28"/>
  <c r="R21" i="28" s="1"/>
  <c r="O21" i="28" s="1"/>
  <c r="V22" i="28"/>
  <c r="R22" i="28" s="1"/>
  <c r="O22" i="28" s="1"/>
  <c r="V23" i="28"/>
  <c r="G23" i="28" s="1"/>
  <c r="F23" i="28" s="1"/>
  <c r="V24" i="28"/>
  <c r="R24" i="28" s="1"/>
  <c r="O24" i="28" s="1"/>
  <c r="V25" i="28"/>
  <c r="R25" i="28" s="1"/>
  <c r="O25" i="28" s="1"/>
  <c r="V26" i="28"/>
  <c r="V27" i="28"/>
  <c r="V28" i="28"/>
  <c r="V29" i="28"/>
  <c r="V30" i="28"/>
  <c r="V31" i="28"/>
  <c r="V32" i="28"/>
  <c r="V33" i="28"/>
  <c r="V34" i="28"/>
  <c r="V35" i="28"/>
  <c r="V36" i="28"/>
  <c r="V37" i="28"/>
  <c r="V38" i="28"/>
  <c r="V39" i="28"/>
  <c r="V40" i="28"/>
  <c r="V41" i="28"/>
  <c r="V42" i="28"/>
  <c r="V43" i="28"/>
  <c r="V44" i="28"/>
  <c r="V45" i="28"/>
  <c r="V46" i="28"/>
  <c r="V47" i="28"/>
  <c r="V48" i="28"/>
  <c r="V49" i="28"/>
  <c r="V50" i="28"/>
  <c r="V51" i="28"/>
  <c r="V52" i="28"/>
  <c r="V53" i="28"/>
  <c r="V54" i="28"/>
  <c r="V55" i="28"/>
  <c r="V56" i="28"/>
  <c r="V57" i="28"/>
  <c r="V58" i="28"/>
  <c r="V59" i="28"/>
  <c r="V60" i="28"/>
  <c r="V61" i="28"/>
  <c r="V62" i="28"/>
  <c r="V63" i="28"/>
  <c r="V64" i="28"/>
  <c r="V65" i="28"/>
  <c r="V66" i="28"/>
  <c r="V67" i="28"/>
  <c r="V68" i="28"/>
  <c r="V69" i="28"/>
  <c r="V70" i="28"/>
  <c r="V71" i="28"/>
  <c r="V72" i="28"/>
  <c r="V73" i="28"/>
  <c r="V74" i="28"/>
  <c r="V75" i="28"/>
  <c r="V76" i="28"/>
  <c r="V77" i="28"/>
  <c r="V78" i="28"/>
  <c r="V79" i="28"/>
  <c r="V80" i="28"/>
  <c r="V81" i="28"/>
  <c r="V82" i="28"/>
  <c r="V83" i="28"/>
  <c r="V84" i="28"/>
  <c r="V85" i="28"/>
  <c r="V86" i="28"/>
  <c r="V87" i="28"/>
  <c r="V88" i="28"/>
  <c r="V89" i="28"/>
  <c r="V90" i="28"/>
  <c r="V91" i="28"/>
  <c r="V92" i="28"/>
  <c r="V93" i="28"/>
  <c r="V94" i="28"/>
  <c r="V95" i="28"/>
  <c r="V96" i="28"/>
  <c r="V97" i="28"/>
  <c r="V98" i="28"/>
  <c r="V99" i="28"/>
  <c r="V100" i="28"/>
  <c r="V101" i="28"/>
  <c r="V102" i="28"/>
  <c r="V103" i="28"/>
  <c r="V104" i="28"/>
  <c r="V105" i="28"/>
  <c r="V106" i="28"/>
  <c r="V107" i="28"/>
  <c r="V108" i="28"/>
  <c r="V109" i="28"/>
  <c r="V110" i="28"/>
  <c r="V111" i="28"/>
  <c r="V112" i="28"/>
  <c r="V113" i="28"/>
  <c r="V114" i="28"/>
  <c r="V115" i="28"/>
  <c r="V116"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V212" i="28"/>
  <c r="V213" i="28"/>
  <c r="V214" i="28"/>
  <c r="V215" i="28"/>
  <c r="V216" i="28"/>
  <c r="V217" i="28"/>
  <c r="V218" i="28"/>
  <c r="V219" i="28"/>
  <c r="V220" i="28"/>
  <c r="V221" i="28"/>
  <c r="V222" i="28"/>
  <c r="V223" i="28"/>
  <c r="V224" i="28"/>
  <c r="V225" i="28"/>
  <c r="V226" i="28"/>
  <c r="V227" i="28"/>
  <c r="V228" i="28"/>
  <c r="V229" i="28"/>
  <c r="V230" i="28"/>
  <c r="V231" i="28"/>
  <c r="V232" i="28"/>
  <c r="V233" i="28"/>
  <c r="V234" i="28"/>
  <c r="V235" i="28"/>
  <c r="V236" i="28"/>
  <c r="V237" i="28"/>
  <c r="V238" i="28"/>
  <c r="V239" i="28"/>
  <c r="V240" i="28"/>
  <c r="V241" i="28"/>
  <c r="V242" i="28"/>
  <c r="V243" i="28"/>
  <c r="V244" i="28"/>
  <c r="V245" i="28"/>
  <c r="V246" i="28"/>
  <c r="V247" i="28"/>
  <c r="V248" i="28"/>
  <c r="V249" i="28"/>
  <c r="V250" i="28"/>
  <c r="V251" i="28"/>
  <c r="V252" i="28"/>
  <c r="V253" i="28"/>
  <c r="V254" i="28"/>
  <c r="V255" i="28"/>
  <c r="V256" i="28"/>
  <c r="V257" i="28"/>
  <c r="V258" i="28"/>
  <c r="V259" i="28"/>
  <c r="V260" i="28"/>
  <c r="V261" i="28"/>
  <c r="V262" i="28"/>
  <c r="V263" i="28"/>
  <c r="V264" i="28"/>
  <c r="V265" i="28"/>
  <c r="V266" i="28"/>
  <c r="V267" i="28"/>
  <c r="V268" i="28"/>
  <c r="V269" i="28"/>
  <c r="V270" i="28"/>
  <c r="V271" i="28"/>
  <c r="V272" i="28"/>
  <c r="V273" i="28"/>
  <c r="V274" i="28"/>
  <c r="V275" i="28"/>
  <c r="V276" i="28"/>
  <c r="V277" i="28"/>
  <c r="V278" i="28"/>
  <c r="V279" i="28"/>
  <c r="V280" i="28"/>
  <c r="V281" i="28"/>
  <c r="V282" i="28"/>
  <c r="V283" i="28"/>
  <c r="V284" i="28"/>
  <c r="V285" i="28"/>
  <c r="V286" i="28"/>
  <c r="V287" i="28"/>
  <c r="V288" i="28"/>
  <c r="V289" i="28"/>
  <c r="V290" i="28"/>
  <c r="V291" i="28"/>
  <c r="V292" i="28"/>
  <c r="V293" i="28"/>
  <c r="V294" i="28"/>
  <c r="V295" i="28"/>
  <c r="V296" i="28"/>
  <c r="V297" i="28"/>
  <c r="V298" i="28"/>
  <c r="V299" i="28"/>
  <c r="V300" i="28"/>
  <c r="V301" i="28"/>
  <c r="V302" i="28"/>
  <c r="V303" i="28"/>
  <c r="V304" i="28"/>
  <c r="V305" i="28"/>
  <c r="V306" i="28"/>
  <c r="V307" i="28"/>
  <c r="V308" i="28"/>
  <c r="V309" i="28"/>
  <c r="V310" i="28"/>
  <c r="V311" i="28"/>
  <c r="V312" i="28"/>
  <c r="V313" i="28"/>
  <c r="V314" i="28"/>
  <c r="V315" i="28"/>
  <c r="V16" i="28"/>
  <c r="R16" i="28" s="1"/>
  <c r="O16" i="28" s="1"/>
  <c r="F305" i="42"/>
  <c r="F293" i="42"/>
  <c r="F281" i="42"/>
  <c r="F269" i="42"/>
  <c r="F266" i="42"/>
  <c r="F257" i="42"/>
  <c r="F245" i="42"/>
  <c r="F233" i="42"/>
  <c r="F224" i="42"/>
  <c r="F221" i="42"/>
  <c r="F202" i="42"/>
  <c r="F197" i="42"/>
  <c r="F185" i="42"/>
  <c r="F173" i="42"/>
  <c r="F145" i="42"/>
  <c r="F138" i="42"/>
  <c r="F137" i="42"/>
  <c r="F125" i="42"/>
  <c r="F97" i="42"/>
  <c r="F85" i="42"/>
  <c r="F74" i="42"/>
  <c r="F49" i="42"/>
  <c r="F37" i="42"/>
  <c r="F25" i="42"/>
  <c r="F16" i="42"/>
  <c r="J6" i="42"/>
  <c r="J5" i="42"/>
  <c r="J4" i="42"/>
  <c r="J3" i="42"/>
  <c r="R18" i="18"/>
  <c r="R19" i="18"/>
  <c r="R20" i="18"/>
  <c r="R21" i="18"/>
  <c r="R22" i="18"/>
  <c r="R23" i="18"/>
  <c r="R24" i="18"/>
  <c r="R25" i="18"/>
  <c r="R26" i="18"/>
  <c r="R27" i="18"/>
  <c r="R28" i="18"/>
  <c r="R29" i="18"/>
  <c r="R30" i="18"/>
  <c r="R31" i="18"/>
  <c r="R32" i="18"/>
  <c r="R33" i="18"/>
  <c r="R34" i="18"/>
  <c r="R35" i="18"/>
  <c r="R36" i="18"/>
  <c r="R37" i="18"/>
  <c r="R38" i="18"/>
  <c r="R39" i="18"/>
  <c r="R40" i="18"/>
  <c r="R41" i="18"/>
  <c r="R42" i="18"/>
  <c r="R43" i="18"/>
  <c r="R44" i="18"/>
  <c r="R45" i="18"/>
  <c r="R46" i="18"/>
  <c r="R47" i="18"/>
  <c r="R48" i="18"/>
  <c r="R49" i="18"/>
  <c r="R50" i="18"/>
  <c r="R51" i="18"/>
  <c r="R52" i="18"/>
  <c r="R53" i="18"/>
  <c r="R54" i="18"/>
  <c r="R55" i="18"/>
  <c r="R56" i="18"/>
  <c r="R57" i="18"/>
  <c r="R58" i="18"/>
  <c r="R59" i="18"/>
  <c r="R60" i="18"/>
  <c r="R61" i="18"/>
  <c r="R62" i="18"/>
  <c r="R63" i="18"/>
  <c r="R64" i="18"/>
  <c r="R65" i="18"/>
  <c r="R66" i="18"/>
  <c r="R67" i="18"/>
  <c r="R68" i="18"/>
  <c r="R69" i="18"/>
  <c r="R70" i="18"/>
  <c r="R71" i="18"/>
  <c r="R72" i="18"/>
  <c r="R73" i="18"/>
  <c r="R74" i="18"/>
  <c r="R75" i="18"/>
  <c r="R76" i="18"/>
  <c r="R77" i="18"/>
  <c r="R78" i="18"/>
  <c r="R79" i="18"/>
  <c r="R80" i="18"/>
  <c r="R81" i="18"/>
  <c r="R82" i="18"/>
  <c r="R83" i="18"/>
  <c r="R84" i="18"/>
  <c r="R85" i="18"/>
  <c r="R86" i="18"/>
  <c r="R87" i="18"/>
  <c r="R88" i="18"/>
  <c r="R89" i="18"/>
  <c r="R90" i="18"/>
  <c r="R91" i="18"/>
  <c r="R92" i="18"/>
  <c r="R93" i="18"/>
  <c r="R94" i="18"/>
  <c r="R95" i="18"/>
  <c r="R96" i="18"/>
  <c r="R97" i="18"/>
  <c r="R98" i="18"/>
  <c r="R99" i="18"/>
  <c r="R100" i="18"/>
  <c r="R101" i="18"/>
  <c r="R102" i="18"/>
  <c r="R103" i="18"/>
  <c r="R104" i="18"/>
  <c r="R105" i="18"/>
  <c r="R106" i="18"/>
  <c r="R107" i="18"/>
  <c r="R108" i="18"/>
  <c r="R109" i="18"/>
  <c r="R110" i="18"/>
  <c r="R111" i="18"/>
  <c r="R112" i="18"/>
  <c r="R113" i="18"/>
  <c r="R114" i="18"/>
  <c r="R115" i="18"/>
  <c r="R116" i="18"/>
  <c r="R117" i="18"/>
  <c r="R118" i="18"/>
  <c r="R119" i="18"/>
  <c r="R120" i="18"/>
  <c r="R121" i="18"/>
  <c r="R122" i="18"/>
  <c r="R123" i="18"/>
  <c r="R124" i="18"/>
  <c r="R125" i="18"/>
  <c r="R126" i="18"/>
  <c r="R127" i="18"/>
  <c r="R128" i="18"/>
  <c r="R129" i="18"/>
  <c r="R130" i="18"/>
  <c r="R131" i="18"/>
  <c r="R132" i="18"/>
  <c r="R133" i="18"/>
  <c r="R134" i="18"/>
  <c r="R135" i="18"/>
  <c r="R136" i="18"/>
  <c r="R137" i="18"/>
  <c r="R138" i="18"/>
  <c r="R139" i="18"/>
  <c r="R140" i="18"/>
  <c r="R141" i="18"/>
  <c r="R142" i="18"/>
  <c r="R143" i="18"/>
  <c r="R144" i="18"/>
  <c r="R145" i="18"/>
  <c r="R146" i="18"/>
  <c r="R147" i="18"/>
  <c r="R148" i="18"/>
  <c r="R149" i="18"/>
  <c r="R150" i="18"/>
  <c r="R151" i="18"/>
  <c r="R152" i="18"/>
  <c r="R153" i="18"/>
  <c r="R154" i="18"/>
  <c r="R155" i="18"/>
  <c r="R156" i="18"/>
  <c r="R157" i="18"/>
  <c r="R158" i="18"/>
  <c r="R159" i="18"/>
  <c r="R160" i="18"/>
  <c r="R161" i="18"/>
  <c r="R162" i="18"/>
  <c r="R163" i="18"/>
  <c r="R164" i="18"/>
  <c r="R165" i="18"/>
  <c r="R166" i="18"/>
  <c r="R167" i="18"/>
  <c r="R168" i="18"/>
  <c r="R169" i="18"/>
  <c r="R170" i="18"/>
  <c r="R171" i="18"/>
  <c r="R172" i="18"/>
  <c r="R173" i="18"/>
  <c r="R174" i="18"/>
  <c r="R175" i="18"/>
  <c r="R176" i="18"/>
  <c r="R177" i="18"/>
  <c r="R178" i="18"/>
  <c r="R179" i="18"/>
  <c r="R180" i="18"/>
  <c r="R181" i="18"/>
  <c r="R182" i="18"/>
  <c r="R183" i="18"/>
  <c r="R184" i="18"/>
  <c r="R185" i="18"/>
  <c r="R186" i="18"/>
  <c r="R187" i="18"/>
  <c r="R188" i="18"/>
  <c r="R189" i="18"/>
  <c r="R190" i="18"/>
  <c r="R191" i="18"/>
  <c r="R192" i="18"/>
  <c r="R193" i="18"/>
  <c r="R194" i="18"/>
  <c r="R195" i="18"/>
  <c r="R196" i="18"/>
  <c r="R197" i="18"/>
  <c r="R198" i="18"/>
  <c r="R199" i="18"/>
  <c r="R200" i="18"/>
  <c r="R201" i="18"/>
  <c r="R202" i="18"/>
  <c r="R203" i="18"/>
  <c r="R204" i="18"/>
  <c r="R205" i="18"/>
  <c r="R206" i="18"/>
  <c r="R207" i="18"/>
  <c r="R208" i="18"/>
  <c r="R209" i="18"/>
  <c r="R210" i="18"/>
  <c r="R211" i="18"/>
  <c r="R212" i="18"/>
  <c r="R213" i="18"/>
  <c r="R214" i="18"/>
  <c r="R215" i="18"/>
  <c r="R216" i="18"/>
  <c r="R217" i="18"/>
  <c r="R218" i="18"/>
  <c r="R219" i="18"/>
  <c r="R220" i="18"/>
  <c r="R221" i="18"/>
  <c r="R222" i="18"/>
  <c r="R223" i="18"/>
  <c r="R224" i="18"/>
  <c r="R225" i="18"/>
  <c r="R226" i="18"/>
  <c r="R227" i="18"/>
  <c r="R228" i="18"/>
  <c r="R229" i="18"/>
  <c r="R230" i="18"/>
  <c r="R231" i="18"/>
  <c r="R232" i="18"/>
  <c r="R233" i="18"/>
  <c r="R234" i="18"/>
  <c r="R235" i="18"/>
  <c r="R236" i="18"/>
  <c r="R237" i="18"/>
  <c r="R238" i="18"/>
  <c r="R239" i="18"/>
  <c r="R240" i="18"/>
  <c r="R241" i="18"/>
  <c r="R242" i="18"/>
  <c r="R243" i="18"/>
  <c r="R244" i="18"/>
  <c r="R245" i="18"/>
  <c r="R246" i="18"/>
  <c r="R247" i="18"/>
  <c r="R248" i="18"/>
  <c r="R249" i="18"/>
  <c r="R250" i="18"/>
  <c r="R251" i="18"/>
  <c r="R252" i="18"/>
  <c r="R253" i="18"/>
  <c r="R254" i="18"/>
  <c r="R255" i="18"/>
  <c r="R256" i="18"/>
  <c r="R257" i="18"/>
  <c r="R258" i="18"/>
  <c r="R259" i="18"/>
  <c r="R260" i="18"/>
  <c r="R261" i="18"/>
  <c r="R262" i="18"/>
  <c r="R263" i="18"/>
  <c r="R264" i="18"/>
  <c r="R265" i="18"/>
  <c r="R266" i="18"/>
  <c r="R267" i="18"/>
  <c r="R268" i="18"/>
  <c r="R269" i="18"/>
  <c r="R270" i="18"/>
  <c r="R271" i="18"/>
  <c r="R272" i="18"/>
  <c r="R273" i="18"/>
  <c r="R274" i="18"/>
  <c r="R275" i="18"/>
  <c r="R276" i="18"/>
  <c r="R277" i="18"/>
  <c r="R278" i="18"/>
  <c r="R279" i="18"/>
  <c r="R280" i="18"/>
  <c r="R281" i="18"/>
  <c r="R282" i="18"/>
  <c r="R283" i="18"/>
  <c r="R284" i="18"/>
  <c r="R285" i="18"/>
  <c r="R286" i="18"/>
  <c r="R287" i="18"/>
  <c r="R288" i="18"/>
  <c r="R289" i="18"/>
  <c r="R290" i="18"/>
  <c r="R291" i="18"/>
  <c r="R292" i="18"/>
  <c r="R293" i="18"/>
  <c r="R294" i="18"/>
  <c r="R295" i="18"/>
  <c r="R296" i="18"/>
  <c r="R297" i="18"/>
  <c r="R298" i="18"/>
  <c r="R299" i="18"/>
  <c r="R300" i="18"/>
  <c r="R301" i="18"/>
  <c r="R302" i="18"/>
  <c r="R303" i="18"/>
  <c r="R304" i="18"/>
  <c r="R305" i="18"/>
  <c r="R306" i="18"/>
  <c r="R307" i="18"/>
  <c r="R308" i="18"/>
  <c r="R309" i="18"/>
  <c r="R310" i="18"/>
  <c r="R311" i="18"/>
  <c r="R312" i="18"/>
  <c r="Z18" i="18"/>
  <c r="Z19" i="18"/>
  <c r="Z20" i="18"/>
  <c r="Z21" i="18"/>
  <c r="Z22" i="18"/>
  <c r="Z23" i="18"/>
  <c r="Z24" i="18"/>
  <c r="Z25" i="18"/>
  <c r="Z26" i="18"/>
  <c r="Z27" i="18"/>
  <c r="Z28" i="18"/>
  <c r="Z29" i="18"/>
  <c r="Z30" i="18"/>
  <c r="Z31" i="18"/>
  <c r="Z32" i="18"/>
  <c r="Z33" i="18"/>
  <c r="Z34" i="18"/>
  <c r="Z35" i="18"/>
  <c r="Z36" i="18"/>
  <c r="Z37" i="18"/>
  <c r="Z38" i="18"/>
  <c r="Z39" i="18"/>
  <c r="Z40" i="18"/>
  <c r="Z41" i="18"/>
  <c r="Z42" i="18"/>
  <c r="Z43" i="18"/>
  <c r="Z44" i="18"/>
  <c r="Z45" i="18"/>
  <c r="Z46" i="18"/>
  <c r="Z47" i="18"/>
  <c r="Z48" i="18"/>
  <c r="Z49" i="18"/>
  <c r="Z50" i="18"/>
  <c r="Z51" i="18"/>
  <c r="Z52" i="18"/>
  <c r="Z53" i="18"/>
  <c r="Z54" i="18"/>
  <c r="Z55" i="18"/>
  <c r="Z56" i="18"/>
  <c r="Z57" i="18"/>
  <c r="Z58" i="18"/>
  <c r="Z59" i="18"/>
  <c r="Z60" i="18"/>
  <c r="Z61" i="18"/>
  <c r="Z62" i="18"/>
  <c r="Z63" i="18"/>
  <c r="Z64" i="18"/>
  <c r="Z65" i="18"/>
  <c r="Z66" i="18"/>
  <c r="Z67" i="18"/>
  <c r="Z68" i="18"/>
  <c r="Z69" i="18"/>
  <c r="Z70" i="18"/>
  <c r="Z71" i="18"/>
  <c r="Z72" i="18"/>
  <c r="Z73" i="18"/>
  <c r="Z74" i="18"/>
  <c r="Z75" i="18"/>
  <c r="Z76" i="18"/>
  <c r="Z77" i="18"/>
  <c r="Z78" i="18"/>
  <c r="Z79" i="18"/>
  <c r="Z80" i="18"/>
  <c r="Z81" i="18"/>
  <c r="Z82" i="18"/>
  <c r="Z83" i="18"/>
  <c r="Z84" i="18"/>
  <c r="Z85" i="18"/>
  <c r="Z86" i="18"/>
  <c r="Z87" i="18"/>
  <c r="Z88" i="18"/>
  <c r="Z89" i="18"/>
  <c r="Z90" i="18"/>
  <c r="Z91" i="18"/>
  <c r="Z92" i="18"/>
  <c r="Z93" i="18"/>
  <c r="Z94" i="18"/>
  <c r="Z95" i="18"/>
  <c r="Z96" i="18"/>
  <c r="Z97" i="18"/>
  <c r="Z98" i="18"/>
  <c r="Z99" i="18"/>
  <c r="Z100" i="18"/>
  <c r="Z101" i="18"/>
  <c r="Z102" i="18"/>
  <c r="Z103" i="18"/>
  <c r="Z104" i="18"/>
  <c r="Z105" i="18"/>
  <c r="Z106" i="18"/>
  <c r="Z107" i="18"/>
  <c r="Z108" i="18"/>
  <c r="Z109" i="18"/>
  <c r="Z110" i="18"/>
  <c r="Z111" i="18"/>
  <c r="Z112" i="18"/>
  <c r="Z113" i="18"/>
  <c r="Z114" i="18"/>
  <c r="Z115" i="18"/>
  <c r="Z116" i="18"/>
  <c r="Z117" i="18"/>
  <c r="Z118" i="18"/>
  <c r="Z119" i="18"/>
  <c r="Z120" i="18"/>
  <c r="Z121" i="18"/>
  <c r="Z122" i="18"/>
  <c r="Z123" i="18"/>
  <c r="Z124" i="18"/>
  <c r="Z125" i="18"/>
  <c r="Z126" i="18"/>
  <c r="Z127" i="18"/>
  <c r="Z128" i="18"/>
  <c r="Z129" i="18"/>
  <c r="Z130" i="18"/>
  <c r="Z131" i="18"/>
  <c r="Z132" i="18"/>
  <c r="Z133" i="18"/>
  <c r="Z134" i="18"/>
  <c r="Z135" i="18"/>
  <c r="Z136" i="18"/>
  <c r="Z137" i="18"/>
  <c r="Z138" i="18"/>
  <c r="Z139" i="18"/>
  <c r="Z140" i="18"/>
  <c r="Z141" i="18"/>
  <c r="Z142" i="18"/>
  <c r="Z143" i="18"/>
  <c r="Z144" i="18"/>
  <c r="Z145" i="18"/>
  <c r="Z146" i="18"/>
  <c r="Z147" i="18"/>
  <c r="Z148" i="18"/>
  <c r="Z149" i="18"/>
  <c r="Z150" i="18"/>
  <c r="Z151" i="18"/>
  <c r="Z152" i="18"/>
  <c r="Z153" i="18"/>
  <c r="Z154" i="18"/>
  <c r="Z155" i="18"/>
  <c r="Z156" i="18"/>
  <c r="Z157" i="18"/>
  <c r="Z158" i="18"/>
  <c r="Z159" i="18"/>
  <c r="Z160" i="18"/>
  <c r="Z161" i="18"/>
  <c r="Z162" i="18"/>
  <c r="Z163" i="18"/>
  <c r="Z164" i="18"/>
  <c r="Z165" i="18"/>
  <c r="Z166" i="18"/>
  <c r="Z167" i="18"/>
  <c r="Z168" i="18"/>
  <c r="Z169" i="18"/>
  <c r="Z170" i="18"/>
  <c r="Z171" i="18"/>
  <c r="Z172" i="18"/>
  <c r="Z173" i="18"/>
  <c r="Z174" i="18"/>
  <c r="Z175" i="18"/>
  <c r="Z176" i="18"/>
  <c r="Z177" i="18"/>
  <c r="Z178" i="18"/>
  <c r="Z179" i="18"/>
  <c r="Z180" i="18"/>
  <c r="Z181" i="18"/>
  <c r="Z182" i="18"/>
  <c r="Z183" i="18"/>
  <c r="Z184" i="18"/>
  <c r="Z185" i="18"/>
  <c r="Z186" i="18"/>
  <c r="Z187" i="18"/>
  <c r="Z188" i="18"/>
  <c r="Z189" i="18"/>
  <c r="Z190" i="18"/>
  <c r="Z191" i="18"/>
  <c r="Z192" i="18"/>
  <c r="Z193" i="18"/>
  <c r="Z194" i="18"/>
  <c r="Z195" i="18"/>
  <c r="Z196" i="18"/>
  <c r="Z197" i="18"/>
  <c r="Z198" i="18"/>
  <c r="Z199" i="18"/>
  <c r="Z200" i="18"/>
  <c r="Z201" i="18"/>
  <c r="Z202" i="18"/>
  <c r="Z203" i="18"/>
  <c r="Z204" i="18"/>
  <c r="Z205" i="18"/>
  <c r="Z206" i="18"/>
  <c r="Z207" i="18"/>
  <c r="Z208" i="18"/>
  <c r="Z209" i="18"/>
  <c r="Z210" i="18"/>
  <c r="Z211" i="18"/>
  <c r="Z212" i="18"/>
  <c r="Z213" i="18"/>
  <c r="Z214" i="18"/>
  <c r="Z215" i="18"/>
  <c r="Z216" i="18"/>
  <c r="Z217" i="18"/>
  <c r="Z218" i="18"/>
  <c r="Z219" i="18"/>
  <c r="Z220" i="18"/>
  <c r="Z221" i="18"/>
  <c r="Z222" i="18"/>
  <c r="Z223" i="18"/>
  <c r="Z224" i="18"/>
  <c r="Z225" i="18"/>
  <c r="Z226" i="18"/>
  <c r="Z227" i="18"/>
  <c r="Z228" i="18"/>
  <c r="Z229" i="18"/>
  <c r="Z230" i="18"/>
  <c r="Z231" i="18"/>
  <c r="Z232" i="18"/>
  <c r="Z233" i="18"/>
  <c r="Z234" i="18"/>
  <c r="Z235" i="18"/>
  <c r="Z236" i="18"/>
  <c r="Z237" i="18"/>
  <c r="Z238" i="18"/>
  <c r="Z239" i="18"/>
  <c r="Z240" i="18"/>
  <c r="Z241" i="18"/>
  <c r="Z242" i="18"/>
  <c r="Z243" i="18"/>
  <c r="Z244" i="18"/>
  <c r="Z245" i="18"/>
  <c r="Z246" i="18"/>
  <c r="Z247" i="18"/>
  <c r="Z248" i="18"/>
  <c r="Z249" i="18"/>
  <c r="Z250" i="18"/>
  <c r="Z251" i="18"/>
  <c r="Z252" i="18"/>
  <c r="Z253" i="18"/>
  <c r="Z254" i="18"/>
  <c r="Z255" i="18"/>
  <c r="Z256" i="18"/>
  <c r="Z257" i="18"/>
  <c r="Z258" i="18"/>
  <c r="Z259" i="18"/>
  <c r="Z260" i="18"/>
  <c r="Z261" i="18"/>
  <c r="Z262" i="18"/>
  <c r="Z263" i="18"/>
  <c r="Z264" i="18"/>
  <c r="Z265" i="18"/>
  <c r="Z266" i="18"/>
  <c r="Z267" i="18"/>
  <c r="Z268" i="18"/>
  <c r="Z269" i="18"/>
  <c r="Z270" i="18"/>
  <c r="Z271" i="18"/>
  <c r="Z272" i="18"/>
  <c r="Z273" i="18"/>
  <c r="Z274" i="18"/>
  <c r="Z275" i="18"/>
  <c r="Z276" i="18"/>
  <c r="Z277" i="18"/>
  <c r="Z278" i="18"/>
  <c r="Z279" i="18"/>
  <c r="Z280" i="18"/>
  <c r="Z281" i="18"/>
  <c r="Z282" i="18"/>
  <c r="Z283" i="18"/>
  <c r="Z284" i="18"/>
  <c r="Z285" i="18"/>
  <c r="Z286" i="18"/>
  <c r="Z287" i="18"/>
  <c r="Z288" i="18"/>
  <c r="Z289" i="18"/>
  <c r="Z290" i="18"/>
  <c r="Z291" i="18"/>
  <c r="Z292" i="18"/>
  <c r="Z293" i="18"/>
  <c r="Z294" i="18"/>
  <c r="Z295" i="18"/>
  <c r="Z296" i="18"/>
  <c r="Z297" i="18"/>
  <c r="Z298" i="18"/>
  <c r="Z299" i="18"/>
  <c r="Z300" i="18"/>
  <c r="Z301" i="18"/>
  <c r="Z302" i="18"/>
  <c r="Z303" i="18"/>
  <c r="Z304" i="18"/>
  <c r="Z305" i="18"/>
  <c r="Z306" i="18"/>
  <c r="Z307" i="18"/>
  <c r="Z308" i="18"/>
  <c r="Z309" i="18"/>
  <c r="Z310" i="18"/>
  <c r="Z311" i="18"/>
  <c r="Z312" i="18"/>
  <c r="Y18" i="18"/>
  <c r="Y19" i="18"/>
  <c r="Y20" i="18"/>
  <c r="Y21" i="18"/>
  <c r="Y22" i="18"/>
  <c r="Y23" i="18"/>
  <c r="Y24" i="18"/>
  <c r="Y25" i="18"/>
  <c r="Y26" i="18"/>
  <c r="Y27" i="18"/>
  <c r="Y28" i="18"/>
  <c r="Y29" i="18"/>
  <c r="Y30" i="18"/>
  <c r="Y31" i="18"/>
  <c r="Y32" i="18"/>
  <c r="Y33" i="18"/>
  <c r="Y34" i="18"/>
  <c r="Y35" i="18"/>
  <c r="Y36" i="18"/>
  <c r="Y37" i="18"/>
  <c r="Y38" i="18"/>
  <c r="Y39" i="18"/>
  <c r="Y40" i="18"/>
  <c r="Y41" i="18"/>
  <c r="Y42" i="18"/>
  <c r="Y43" i="18"/>
  <c r="Y44" i="18"/>
  <c r="Y45" i="18"/>
  <c r="Y46" i="18"/>
  <c r="Y47" i="18"/>
  <c r="Y48" i="18"/>
  <c r="Y49" i="18"/>
  <c r="Y50" i="18"/>
  <c r="Y51" i="18"/>
  <c r="Y52" i="18"/>
  <c r="Y53" i="18"/>
  <c r="Y54" i="18"/>
  <c r="Y55" i="18"/>
  <c r="Y56" i="18"/>
  <c r="Y57" i="18"/>
  <c r="Y58" i="18"/>
  <c r="Y59" i="18"/>
  <c r="Y60" i="18"/>
  <c r="Y61" i="18"/>
  <c r="Y62" i="18"/>
  <c r="Y63" i="18"/>
  <c r="Y64" i="18"/>
  <c r="Y65" i="18"/>
  <c r="Y66" i="18"/>
  <c r="Y67" i="18"/>
  <c r="Y68" i="18"/>
  <c r="Y69" i="18"/>
  <c r="Y70" i="18"/>
  <c r="Y71" i="18"/>
  <c r="Y72" i="18"/>
  <c r="Y73" i="18"/>
  <c r="Y74" i="18"/>
  <c r="Y75" i="18"/>
  <c r="Y76" i="18"/>
  <c r="Y77" i="18"/>
  <c r="Y78" i="18"/>
  <c r="Y79" i="18"/>
  <c r="Y80" i="18"/>
  <c r="Y81" i="18"/>
  <c r="Y82" i="18"/>
  <c r="Y83" i="18"/>
  <c r="Y84" i="18"/>
  <c r="Y85" i="18"/>
  <c r="Y86" i="18"/>
  <c r="Y87" i="18"/>
  <c r="Y88" i="18"/>
  <c r="Y89" i="18"/>
  <c r="Y90" i="18"/>
  <c r="Y91" i="18"/>
  <c r="Y92" i="18"/>
  <c r="Y93" i="18"/>
  <c r="Y94" i="18"/>
  <c r="Y95" i="18"/>
  <c r="Y96" i="18"/>
  <c r="Y97" i="18"/>
  <c r="Y98" i="18"/>
  <c r="Y99" i="18"/>
  <c r="Y100" i="18"/>
  <c r="Y101" i="18"/>
  <c r="Y102" i="18"/>
  <c r="Y103" i="18"/>
  <c r="Y104" i="18"/>
  <c r="Y105" i="18"/>
  <c r="Y106" i="18"/>
  <c r="Y107" i="18"/>
  <c r="Y108" i="18"/>
  <c r="Y109" i="18"/>
  <c r="Y110" i="18"/>
  <c r="Y111" i="18"/>
  <c r="Y112" i="18"/>
  <c r="Y113" i="18"/>
  <c r="Y114" i="18"/>
  <c r="Y115" i="18"/>
  <c r="Y116" i="18"/>
  <c r="Y117" i="18"/>
  <c r="Y118" i="18"/>
  <c r="Y119" i="18"/>
  <c r="Y120" i="18"/>
  <c r="Y121" i="18"/>
  <c r="Y122" i="18"/>
  <c r="Y123" i="18"/>
  <c r="Y124" i="18"/>
  <c r="Y125" i="18"/>
  <c r="Y126" i="18"/>
  <c r="Y127" i="18"/>
  <c r="Y128" i="18"/>
  <c r="Y129" i="18"/>
  <c r="Y130" i="18"/>
  <c r="Y131" i="18"/>
  <c r="Y132" i="18"/>
  <c r="Y133" i="18"/>
  <c r="Y134" i="18"/>
  <c r="Y135" i="18"/>
  <c r="Y136" i="18"/>
  <c r="Y137" i="18"/>
  <c r="Y138" i="18"/>
  <c r="Y139" i="18"/>
  <c r="Y140" i="18"/>
  <c r="Y141" i="18"/>
  <c r="Y142" i="18"/>
  <c r="Y143" i="18"/>
  <c r="Y144" i="18"/>
  <c r="Y145" i="18"/>
  <c r="Y146" i="18"/>
  <c r="Y147" i="18"/>
  <c r="Y148" i="18"/>
  <c r="Y149" i="18"/>
  <c r="Y150" i="18"/>
  <c r="Y151" i="18"/>
  <c r="Y152" i="18"/>
  <c r="Y153" i="18"/>
  <c r="Y154" i="18"/>
  <c r="Y155" i="18"/>
  <c r="Y156" i="18"/>
  <c r="Y157" i="18"/>
  <c r="Y158" i="18"/>
  <c r="Y159" i="18"/>
  <c r="Y160" i="18"/>
  <c r="Y161" i="18"/>
  <c r="Y162" i="18"/>
  <c r="Y163" i="18"/>
  <c r="Y164" i="18"/>
  <c r="Y165" i="18"/>
  <c r="Y166" i="18"/>
  <c r="Y167" i="18"/>
  <c r="Y168" i="18"/>
  <c r="Y169" i="18"/>
  <c r="Y170" i="18"/>
  <c r="Y171" i="18"/>
  <c r="Y172" i="18"/>
  <c r="Y173" i="18"/>
  <c r="Y174" i="18"/>
  <c r="Y175" i="18"/>
  <c r="Y176" i="18"/>
  <c r="Y177" i="18"/>
  <c r="Y178" i="18"/>
  <c r="Y179" i="18"/>
  <c r="Y180" i="18"/>
  <c r="Y181" i="18"/>
  <c r="Y182" i="18"/>
  <c r="Y183" i="18"/>
  <c r="Y184" i="18"/>
  <c r="Y185" i="18"/>
  <c r="Y186" i="18"/>
  <c r="Y187" i="18"/>
  <c r="Y188" i="18"/>
  <c r="Y189" i="18"/>
  <c r="Y190" i="18"/>
  <c r="Y191" i="18"/>
  <c r="Y192" i="18"/>
  <c r="Y193" i="18"/>
  <c r="Y194" i="18"/>
  <c r="Y195" i="18"/>
  <c r="Y196" i="18"/>
  <c r="Y197" i="18"/>
  <c r="Y198" i="18"/>
  <c r="Y199" i="18"/>
  <c r="Y200" i="18"/>
  <c r="Y201" i="18"/>
  <c r="Y202" i="18"/>
  <c r="Y203" i="18"/>
  <c r="Y204" i="18"/>
  <c r="Y205" i="18"/>
  <c r="Y206" i="18"/>
  <c r="Y207" i="18"/>
  <c r="Y208" i="18"/>
  <c r="Y209" i="18"/>
  <c r="Y210" i="18"/>
  <c r="Y211" i="18"/>
  <c r="Y212" i="18"/>
  <c r="Y213" i="18"/>
  <c r="Y214" i="18"/>
  <c r="Y215" i="18"/>
  <c r="Y216" i="18"/>
  <c r="Y217" i="18"/>
  <c r="Y218" i="18"/>
  <c r="Y219" i="18"/>
  <c r="Y220" i="18"/>
  <c r="Y221" i="18"/>
  <c r="Y222" i="18"/>
  <c r="Y223" i="18"/>
  <c r="Y224" i="18"/>
  <c r="Y225" i="18"/>
  <c r="Y226" i="18"/>
  <c r="Y227" i="18"/>
  <c r="Y228" i="18"/>
  <c r="Y229" i="18"/>
  <c r="Y230" i="18"/>
  <c r="Y231" i="18"/>
  <c r="Y232" i="18"/>
  <c r="Y233" i="18"/>
  <c r="Y234" i="18"/>
  <c r="Y235" i="18"/>
  <c r="Y236" i="18"/>
  <c r="Y237" i="18"/>
  <c r="Y238" i="18"/>
  <c r="Y239" i="18"/>
  <c r="Y240" i="18"/>
  <c r="Y241" i="18"/>
  <c r="Y242" i="18"/>
  <c r="Y243" i="18"/>
  <c r="Y244" i="18"/>
  <c r="Y245" i="18"/>
  <c r="Y246" i="18"/>
  <c r="Y247" i="18"/>
  <c r="Y248" i="18"/>
  <c r="Y249" i="18"/>
  <c r="Y250" i="18"/>
  <c r="Y251" i="18"/>
  <c r="Y252" i="18"/>
  <c r="Y253" i="18"/>
  <c r="Y254" i="18"/>
  <c r="Y255" i="18"/>
  <c r="Y256" i="18"/>
  <c r="Y257" i="18"/>
  <c r="Y258" i="18"/>
  <c r="Y259" i="18"/>
  <c r="Y260" i="18"/>
  <c r="Y261" i="18"/>
  <c r="Y262" i="18"/>
  <c r="Y263" i="18"/>
  <c r="Y264" i="18"/>
  <c r="Y265" i="18"/>
  <c r="Y266" i="18"/>
  <c r="Y267" i="18"/>
  <c r="Y268" i="18"/>
  <c r="Y269" i="18"/>
  <c r="Y270" i="18"/>
  <c r="Y271" i="18"/>
  <c r="Y272" i="18"/>
  <c r="Y273" i="18"/>
  <c r="Y274" i="18"/>
  <c r="Y275" i="18"/>
  <c r="Y276" i="18"/>
  <c r="Y277" i="18"/>
  <c r="Y278" i="18"/>
  <c r="Y279" i="18"/>
  <c r="Y280" i="18"/>
  <c r="Y281" i="18"/>
  <c r="Y282" i="18"/>
  <c r="Y283" i="18"/>
  <c r="Y284" i="18"/>
  <c r="Y285" i="18"/>
  <c r="Y286" i="18"/>
  <c r="Y287" i="18"/>
  <c r="Y288" i="18"/>
  <c r="Y289" i="18"/>
  <c r="Y290" i="18"/>
  <c r="Y291" i="18"/>
  <c r="Y292" i="18"/>
  <c r="Y293" i="18"/>
  <c r="Y294" i="18"/>
  <c r="Y295" i="18"/>
  <c r="Y296" i="18"/>
  <c r="Y297" i="18"/>
  <c r="Y298" i="18"/>
  <c r="Y299" i="18"/>
  <c r="Y300" i="18"/>
  <c r="Y301" i="18"/>
  <c r="Y302" i="18"/>
  <c r="Y303" i="18"/>
  <c r="Y304" i="18"/>
  <c r="Y305" i="18"/>
  <c r="Y306" i="18"/>
  <c r="Y307" i="18"/>
  <c r="Y308" i="18"/>
  <c r="Y309" i="18"/>
  <c r="Y310" i="18"/>
  <c r="Y311" i="18"/>
  <c r="Y312" i="18"/>
  <c r="O22" i="18"/>
  <c r="O86" i="18"/>
  <c r="O150" i="18"/>
  <c r="O214" i="18"/>
  <c r="O278" i="18"/>
  <c r="P18" i="18"/>
  <c r="O18" i="18" s="1"/>
  <c r="P19" i="18"/>
  <c r="O19" i="18" s="1"/>
  <c r="P20" i="18"/>
  <c r="O20" i="18" s="1"/>
  <c r="P21" i="18"/>
  <c r="O21" i="18" s="1"/>
  <c r="P22" i="18"/>
  <c r="P23" i="18"/>
  <c r="O23" i="18" s="1"/>
  <c r="P24" i="18"/>
  <c r="O24" i="18" s="1"/>
  <c r="P25" i="18"/>
  <c r="O25" i="18" s="1"/>
  <c r="P26" i="18"/>
  <c r="O26" i="18" s="1"/>
  <c r="P27" i="18"/>
  <c r="O27" i="18" s="1"/>
  <c r="P28" i="18"/>
  <c r="O28" i="18" s="1"/>
  <c r="P29" i="18"/>
  <c r="O29" i="18" s="1"/>
  <c r="P30" i="18"/>
  <c r="O30" i="18" s="1"/>
  <c r="P31" i="18"/>
  <c r="O31" i="18" s="1"/>
  <c r="P32" i="18"/>
  <c r="O32" i="18" s="1"/>
  <c r="P33" i="18"/>
  <c r="O33" i="18" s="1"/>
  <c r="P34" i="18"/>
  <c r="O34" i="18" s="1"/>
  <c r="P35" i="18"/>
  <c r="O35" i="18" s="1"/>
  <c r="P36" i="18"/>
  <c r="O36" i="18" s="1"/>
  <c r="P37" i="18"/>
  <c r="O37" i="18" s="1"/>
  <c r="P38" i="18"/>
  <c r="O38" i="18" s="1"/>
  <c r="P39" i="18"/>
  <c r="O39" i="18" s="1"/>
  <c r="P40" i="18"/>
  <c r="O40" i="18" s="1"/>
  <c r="P41" i="18"/>
  <c r="O41" i="18" s="1"/>
  <c r="P42" i="18"/>
  <c r="O42" i="18" s="1"/>
  <c r="P43" i="18"/>
  <c r="O43" i="18" s="1"/>
  <c r="P44" i="18"/>
  <c r="O44" i="18" s="1"/>
  <c r="P45" i="18"/>
  <c r="O45" i="18" s="1"/>
  <c r="P46" i="18"/>
  <c r="O46" i="18" s="1"/>
  <c r="P47" i="18"/>
  <c r="O47" i="18" s="1"/>
  <c r="P48" i="18"/>
  <c r="O48" i="18" s="1"/>
  <c r="P49" i="18"/>
  <c r="O49" i="18" s="1"/>
  <c r="P50" i="18"/>
  <c r="O50" i="18" s="1"/>
  <c r="P51" i="18"/>
  <c r="O51" i="18" s="1"/>
  <c r="P52" i="18"/>
  <c r="O52" i="18" s="1"/>
  <c r="P53" i="18"/>
  <c r="O53" i="18" s="1"/>
  <c r="P54" i="18"/>
  <c r="O54" i="18" s="1"/>
  <c r="P55" i="18"/>
  <c r="O55" i="18" s="1"/>
  <c r="P56" i="18"/>
  <c r="O56" i="18" s="1"/>
  <c r="P57" i="18"/>
  <c r="O57" i="18" s="1"/>
  <c r="P58" i="18"/>
  <c r="O58" i="18" s="1"/>
  <c r="P59" i="18"/>
  <c r="O59" i="18" s="1"/>
  <c r="P60" i="18"/>
  <c r="O60" i="18" s="1"/>
  <c r="P61" i="18"/>
  <c r="O61" i="18" s="1"/>
  <c r="P62" i="18"/>
  <c r="O62" i="18" s="1"/>
  <c r="P63" i="18"/>
  <c r="O63" i="18" s="1"/>
  <c r="P64" i="18"/>
  <c r="O64" i="18" s="1"/>
  <c r="P65" i="18"/>
  <c r="O65" i="18" s="1"/>
  <c r="P66" i="18"/>
  <c r="O66" i="18" s="1"/>
  <c r="P67" i="18"/>
  <c r="O67" i="18" s="1"/>
  <c r="P68" i="18"/>
  <c r="O68" i="18" s="1"/>
  <c r="P69" i="18"/>
  <c r="O69" i="18" s="1"/>
  <c r="P70" i="18"/>
  <c r="O70" i="18" s="1"/>
  <c r="P71" i="18"/>
  <c r="O71" i="18" s="1"/>
  <c r="P72" i="18"/>
  <c r="O72" i="18" s="1"/>
  <c r="P73" i="18"/>
  <c r="O73" i="18" s="1"/>
  <c r="P74" i="18"/>
  <c r="O74" i="18" s="1"/>
  <c r="P75" i="18"/>
  <c r="O75" i="18" s="1"/>
  <c r="P76" i="18"/>
  <c r="O76" i="18" s="1"/>
  <c r="P77" i="18"/>
  <c r="O77" i="18" s="1"/>
  <c r="P78" i="18"/>
  <c r="O78" i="18" s="1"/>
  <c r="P79" i="18"/>
  <c r="O79" i="18" s="1"/>
  <c r="P80" i="18"/>
  <c r="O80" i="18" s="1"/>
  <c r="P81" i="18"/>
  <c r="O81" i="18" s="1"/>
  <c r="P82" i="18"/>
  <c r="O82" i="18" s="1"/>
  <c r="P83" i="18"/>
  <c r="O83" i="18" s="1"/>
  <c r="P84" i="18"/>
  <c r="O84" i="18" s="1"/>
  <c r="P85" i="18"/>
  <c r="O85" i="18" s="1"/>
  <c r="P86" i="18"/>
  <c r="P87" i="18"/>
  <c r="O87" i="18" s="1"/>
  <c r="P88" i="18"/>
  <c r="O88" i="18" s="1"/>
  <c r="P89" i="18"/>
  <c r="O89" i="18" s="1"/>
  <c r="P90" i="18"/>
  <c r="O90" i="18" s="1"/>
  <c r="P91" i="18"/>
  <c r="O91" i="18" s="1"/>
  <c r="P92" i="18"/>
  <c r="O92" i="18" s="1"/>
  <c r="P93" i="18"/>
  <c r="O93" i="18" s="1"/>
  <c r="P94" i="18"/>
  <c r="O94" i="18" s="1"/>
  <c r="P95" i="18"/>
  <c r="O95" i="18" s="1"/>
  <c r="P96" i="18"/>
  <c r="O96" i="18" s="1"/>
  <c r="P97" i="18"/>
  <c r="O97" i="18" s="1"/>
  <c r="P98" i="18"/>
  <c r="O98" i="18" s="1"/>
  <c r="P99" i="18"/>
  <c r="O99" i="18" s="1"/>
  <c r="P100" i="18"/>
  <c r="O100" i="18" s="1"/>
  <c r="P101" i="18"/>
  <c r="O101" i="18" s="1"/>
  <c r="P102" i="18"/>
  <c r="O102" i="18" s="1"/>
  <c r="P103" i="18"/>
  <c r="O103" i="18" s="1"/>
  <c r="P104" i="18"/>
  <c r="O104" i="18" s="1"/>
  <c r="P105" i="18"/>
  <c r="O105" i="18" s="1"/>
  <c r="P106" i="18"/>
  <c r="O106" i="18" s="1"/>
  <c r="P107" i="18"/>
  <c r="O107" i="18" s="1"/>
  <c r="P108" i="18"/>
  <c r="O108" i="18" s="1"/>
  <c r="P109" i="18"/>
  <c r="O109" i="18" s="1"/>
  <c r="P110" i="18"/>
  <c r="O110" i="18" s="1"/>
  <c r="P111" i="18"/>
  <c r="O111" i="18" s="1"/>
  <c r="P112" i="18"/>
  <c r="O112" i="18" s="1"/>
  <c r="P113" i="18"/>
  <c r="O113" i="18" s="1"/>
  <c r="P114" i="18"/>
  <c r="O114" i="18" s="1"/>
  <c r="P115" i="18"/>
  <c r="O115" i="18" s="1"/>
  <c r="P116" i="18"/>
  <c r="O116" i="18" s="1"/>
  <c r="P117" i="18"/>
  <c r="O117" i="18" s="1"/>
  <c r="P118" i="18"/>
  <c r="O118" i="18" s="1"/>
  <c r="P119" i="18"/>
  <c r="O119" i="18" s="1"/>
  <c r="P120" i="18"/>
  <c r="O120" i="18" s="1"/>
  <c r="P121" i="18"/>
  <c r="O121" i="18" s="1"/>
  <c r="P122" i="18"/>
  <c r="O122" i="18" s="1"/>
  <c r="P123" i="18"/>
  <c r="O123" i="18" s="1"/>
  <c r="P124" i="18"/>
  <c r="O124" i="18" s="1"/>
  <c r="P125" i="18"/>
  <c r="O125" i="18" s="1"/>
  <c r="P126" i="18"/>
  <c r="O126" i="18" s="1"/>
  <c r="P127" i="18"/>
  <c r="O127" i="18" s="1"/>
  <c r="P128" i="18"/>
  <c r="O128" i="18" s="1"/>
  <c r="P129" i="18"/>
  <c r="O129" i="18" s="1"/>
  <c r="P130" i="18"/>
  <c r="O130" i="18" s="1"/>
  <c r="P131" i="18"/>
  <c r="O131" i="18" s="1"/>
  <c r="P132" i="18"/>
  <c r="O132" i="18" s="1"/>
  <c r="P133" i="18"/>
  <c r="O133" i="18" s="1"/>
  <c r="P134" i="18"/>
  <c r="O134" i="18" s="1"/>
  <c r="P135" i="18"/>
  <c r="O135" i="18" s="1"/>
  <c r="P136" i="18"/>
  <c r="O136" i="18" s="1"/>
  <c r="P137" i="18"/>
  <c r="O137" i="18" s="1"/>
  <c r="P138" i="18"/>
  <c r="O138" i="18" s="1"/>
  <c r="P139" i="18"/>
  <c r="O139" i="18" s="1"/>
  <c r="P140" i="18"/>
  <c r="O140" i="18" s="1"/>
  <c r="P141" i="18"/>
  <c r="O141" i="18" s="1"/>
  <c r="P142" i="18"/>
  <c r="O142" i="18" s="1"/>
  <c r="P143" i="18"/>
  <c r="O143" i="18" s="1"/>
  <c r="P144" i="18"/>
  <c r="O144" i="18" s="1"/>
  <c r="P145" i="18"/>
  <c r="O145" i="18" s="1"/>
  <c r="P146" i="18"/>
  <c r="O146" i="18" s="1"/>
  <c r="P147" i="18"/>
  <c r="O147" i="18" s="1"/>
  <c r="P148" i="18"/>
  <c r="O148" i="18" s="1"/>
  <c r="P149" i="18"/>
  <c r="O149" i="18" s="1"/>
  <c r="P150" i="18"/>
  <c r="P151" i="18"/>
  <c r="O151" i="18" s="1"/>
  <c r="P152" i="18"/>
  <c r="O152" i="18" s="1"/>
  <c r="P153" i="18"/>
  <c r="O153" i="18" s="1"/>
  <c r="P154" i="18"/>
  <c r="O154" i="18" s="1"/>
  <c r="P155" i="18"/>
  <c r="O155" i="18" s="1"/>
  <c r="P156" i="18"/>
  <c r="O156" i="18" s="1"/>
  <c r="P157" i="18"/>
  <c r="O157" i="18" s="1"/>
  <c r="P158" i="18"/>
  <c r="O158" i="18" s="1"/>
  <c r="P159" i="18"/>
  <c r="O159" i="18" s="1"/>
  <c r="P160" i="18"/>
  <c r="O160" i="18" s="1"/>
  <c r="P161" i="18"/>
  <c r="O161" i="18" s="1"/>
  <c r="P162" i="18"/>
  <c r="O162" i="18" s="1"/>
  <c r="P163" i="18"/>
  <c r="O163" i="18" s="1"/>
  <c r="P164" i="18"/>
  <c r="O164" i="18" s="1"/>
  <c r="P165" i="18"/>
  <c r="O165" i="18" s="1"/>
  <c r="P166" i="18"/>
  <c r="O166" i="18" s="1"/>
  <c r="P167" i="18"/>
  <c r="O167" i="18" s="1"/>
  <c r="P168" i="18"/>
  <c r="O168" i="18" s="1"/>
  <c r="P169" i="18"/>
  <c r="O169" i="18" s="1"/>
  <c r="P170" i="18"/>
  <c r="O170" i="18" s="1"/>
  <c r="P171" i="18"/>
  <c r="O171" i="18" s="1"/>
  <c r="P172" i="18"/>
  <c r="O172" i="18" s="1"/>
  <c r="P173" i="18"/>
  <c r="O173" i="18" s="1"/>
  <c r="P174" i="18"/>
  <c r="O174" i="18" s="1"/>
  <c r="P175" i="18"/>
  <c r="O175" i="18" s="1"/>
  <c r="P176" i="18"/>
  <c r="O176" i="18" s="1"/>
  <c r="P177" i="18"/>
  <c r="O177" i="18" s="1"/>
  <c r="P178" i="18"/>
  <c r="O178" i="18" s="1"/>
  <c r="P179" i="18"/>
  <c r="O179" i="18" s="1"/>
  <c r="P180" i="18"/>
  <c r="O180" i="18" s="1"/>
  <c r="P181" i="18"/>
  <c r="O181" i="18" s="1"/>
  <c r="P182" i="18"/>
  <c r="O182" i="18" s="1"/>
  <c r="P183" i="18"/>
  <c r="O183" i="18" s="1"/>
  <c r="P184" i="18"/>
  <c r="O184" i="18" s="1"/>
  <c r="P185" i="18"/>
  <c r="O185" i="18" s="1"/>
  <c r="P186" i="18"/>
  <c r="O186" i="18" s="1"/>
  <c r="P187" i="18"/>
  <c r="O187" i="18" s="1"/>
  <c r="P188" i="18"/>
  <c r="O188" i="18" s="1"/>
  <c r="P189" i="18"/>
  <c r="O189" i="18" s="1"/>
  <c r="P190" i="18"/>
  <c r="O190" i="18" s="1"/>
  <c r="P191" i="18"/>
  <c r="O191" i="18" s="1"/>
  <c r="P192" i="18"/>
  <c r="O192" i="18" s="1"/>
  <c r="P193" i="18"/>
  <c r="O193" i="18" s="1"/>
  <c r="P194" i="18"/>
  <c r="O194" i="18" s="1"/>
  <c r="P195" i="18"/>
  <c r="O195" i="18" s="1"/>
  <c r="P196" i="18"/>
  <c r="O196" i="18" s="1"/>
  <c r="P197" i="18"/>
  <c r="O197" i="18" s="1"/>
  <c r="P198" i="18"/>
  <c r="O198" i="18" s="1"/>
  <c r="P199" i="18"/>
  <c r="O199" i="18" s="1"/>
  <c r="P200" i="18"/>
  <c r="O200" i="18" s="1"/>
  <c r="P201" i="18"/>
  <c r="O201" i="18" s="1"/>
  <c r="P202" i="18"/>
  <c r="O202" i="18" s="1"/>
  <c r="P203" i="18"/>
  <c r="O203" i="18" s="1"/>
  <c r="P204" i="18"/>
  <c r="O204" i="18" s="1"/>
  <c r="P205" i="18"/>
  <c r="O205" i="18" s="1"/>
  <c r="P206" i="18"/>
  <c r="O206" i="18" s="1"/>
  <c r="P207" i="18"/>
  <c r="O207" i="18" s="1"/>
  <c r="P208" i="18"/>
  <c r="O208" i="18" s="1"/>
  <c r="P209" i="18"/>
  <c r="O209" i="18" s="1"/>
  <c r="P210" i="18"/>
  <c r="O210" i="18" s="1"/>
  <c r="P211" i="18"/>
  <c r="O211" i="18" s="1"/>
  <c r="P212" i="18"/>
  <c r="O212" i="18" s="1"/>
  <c r="P213" i="18"/>
  <c r="O213" i="18" s="1"/>
  <c r="P214" i="18"/>
  <c r="P215" i="18"/>
  <c r="O215" i="18" s="1"/>
  <c r="P216" i="18"/>
  <c r="O216" i="18" s="1"/>
  <c r="P217" i="18"/>
  <c r="O217" i="18" s="1"/>
  <c r="P218" i="18"/>
  <c r="O218" i="18" s="1"/>
  <c r="P219" i="18"/>
  <c r="O219" i="18" s="1"/>
  <c r="P220" i="18"/>
  <c r="O220" i="18" s="1"/>
  <c r="P221" i="18"/>
  <c r="O221" i="18" s="1"/>
  <c r="P222" i="18"/>
  <c r="O222" i="18" s="1"/>
  <c r="P223" i="18"/>
  <c r="O223" i="18" s="1"/>
  <c r="P224" i="18"/>
  <c r="O224" i="18" s="1"/>
  <c r="P225" i="18"/>
  <c r="O225" i="18" s="1"/>
  <c r="P226" i="18"/>
  <c r="O226" i="18" s="1"/>
  <c r="P227" i="18"/>
  <c r="O227" i="18" s="1"/>
  <c r="P228" i="18"/>
  <c r="O228" i="18" s="1"/>
  <c r="P229" i="18"/>
  <c r="O229" i="18" s="1"/>
  <c r="P230" i="18"/>
  <c r="O230" i="18" s="1"/>
  <c r="P231" i="18"/>
  <c r="O231" i="18" s="1"/>
  <c r="P232" i="18"/>
  <c r="O232" i="18" s="1"/>
  <c r="P233" i="18"/>
  <c r="O233" i="18" s="1"/>
  <c r="P234" i="18"/>
  <c r="O234" i="18" s="1"/>
  <c r="P235" i="18"/>
  <c r="O235" i="18" s="1"/>
  <c r="P236" i="18"/>
  <c r="O236" i="18" s="1"/>
  <c r="P237" i="18"/>
  <c r="O237" i="18" s="1"/>
  <c r="P238" i="18"/>
  <c r="O238" i="18" s="1"/>
  <c r="P239" i="18"/>
  <c r="O239" i="18" s="1"/>
  <c r="P240" i="18"/>
  <c r="O240" i="18" s="1"/>
  <c r="P241" i="18"/>
  <c r="O241" i="18" s="1"/>
  <c r="P242" i="18"/>
  <c r="O242" i="18" s="1"/>
  <c r="P243" i="18"/>
  <c r="O243" i="18" s="1"/>
  <c r="P244" i="18"/>
  <c r="O244" i="18" s="1"/>
  <c r="P245" i="18"/>
  <c r="O245" i="18" s="1"/>
  <c r="P246" i="18"/>
  <c r="O246" i="18" s="1"/>
  <c r="P247" i="18"/>
  <c r="O247" i="18" s="1"/>
  <c r="P248" i="18"/>
  <c r="O248" i="18" s="1"/>
  <c r="P249" i="18"/>
  <c r="O249" i="18" s="1"/>
  <c r="P250" i="18"/>
  <c r="O250" i="18" s="1"/>
  <c r="P251" i="18"/>
  <c r="O251" i="18" s="1"/>
  <c r="P252" i="18"/>
  <c r="O252" i="18" s="1"/>
  <c r="P253" i="18"/>
  <c r="O253" i="18" s="1"/>
  <c r="P254" i="18"/>
  <c r="O254" i="18" s="1"/>
  <c r="P255" i="18"/>
  <c r="O255" i="18" s="1"/>
  <c r="P256" i="18"/>
  <c r="O256" i="18" s="1"/>
  <c r="P257" i="18"/>
  <c r="O257" i="18" s="1"/>
  <c r="P258" i="18"/>
  <c r="O258" i="18" s="1"/>
  <c r="P259" i="18"/>
  <c r="O259" i="18" s="1"/>
  <c r="P260" i="18"/>
  <c r="O260" i="18" s="1"/>
  <c r="P261" i="18"/>
  <c r="O261" i="18" s="1"/>
  <c r="P262" i="18"/>
  <c r="O262" i="18" s="1"/>
  <c r="P263" i="18"/>
  <c r="O263" i="18" s="1"/>
  <c r="P264" i="18"/>
  <c r="O264" i="18" s="1"/>
  <c r="P265" i="18"/>
  <c r="O265" i="18" s="1"/>
  <c r="P266" i="18"/>
  <c r="O266" i="18" s="1"/>
  <c r="P267" i="18"/>
  <c r="O267" i="18" s="1"/>
  <c r="P268" i="18"/>
  <c r="O268" i="18" s="1"/>
  <c r="P269" i="18"/>
  <c r="O269" i="18" s="1"/>
  <c r="P270" i="18"/>
  <c r="O270" i="18" s="1"/>
  <c r="P271" i="18"/>
  <c r="O271" i="18" s="1"/>
  <c r="P272" i="18"/>
  <c r="O272" i="18" s="1"/>
  <c r="P273" i="18"/>
  <c r="O273" i="18" s="1"/>
  <c r="P274" i="18"/>
  <c r="O274" i="18" s="1"/>
  <c r="P275" i="18"/>
  <c r="O275" i="18" s="1"/>
  <c r="P276" i="18"/>
  <c r="O276" i="18" s="1"/>
  <c r="P277" i="18"/>
  <c r="O277" i="18" s="1"/>
  <c r="P278" i="18"/>
  <c r="P279" i="18"/>
  <c r="O279" i="18" s="1"/>
  <c r="P280" i="18"/>
  <c r="O280" i="18" s="1"/>
  <c r="P281" i="18"/>
  <c r="O281" i="18" s="1"/>
  <c r="P282" i="18"/>
  <c r="O282" i="18" s="1"/>
  <c r="P283" i="18"/>
  <c r="O283" i="18" s="1"/>
  <c r="P284" i="18"/>
  <c r="O284" i="18" s="1"/>
  <c r="P285" i="18"/>
  <c r="O285" i="18" s="1"/>
  <c r="P286" i="18"/>
  <c r="O286" i="18" s="1"/>
  <c r="P287" i="18"/>
  <c r="O287" i="18" s="1"/>
  <c r="P288" i="18"/>
  <c r="O288" i="18" s="1"/>
  <c r="P289" i="18"/>
  <c r="O289" i="18" s="1"/>
  <c r="P290" i="18"/>
  <c r="O290" i="18" s="1"/>
  <c r="P291" i="18"/>
  <c r="O291" i="18" s="1"/>
  <c r="P292" i="18"/>
  <c r="O292" i="18" s="1"/>
  <c r="P293" i="18"/>
  <c r="O293" i="18" s="1"/>
  <c r="P294" i="18"/>
  <c r="O294" i="18" s="1"/>
  <c r="P295" i="18"/>
  <c r="O295" i="18" s="1"/>
  <c r="P296" i="18"/>
  <c r="O296" i="18" s="1"/>
  <c r="P297" i="18"/>
  <c r="O297" i="18" s="1"/>
  <c r="P298" i="18"/>
  <c r="O298" i="18" s="1"/>
  <c r="P299" i="18"/>
  <c r="O299" i="18" s="1"/>
  <c r="P300" i="18"/>
  <c r="O300" i="18" s="1"/>
  <c r="P301" i="18"/>
  <c r="O301" i="18" s="1"/>
  <c r="P302" i="18"/>
  <c r="O302" i="18" s="1"/>
  <c r="P303" i="18"/>
  <c r="O303" i="18" s="1"/>
  <c r="P304" i="18"/>
  <c r="O304" i="18" s="1"/>
  <c r="P305" i="18"/>
  <c r="O305" i="18" s="1"/>
  <c r="P306" i="18"/>
  <c r="O306" i="18" s="1"/>
  <c r="P307" i="18"/>
  <c r="O307" i="18" s="1"/>
  <c r="P308" i="18"/>
  <c r="O308" i="18" s="1"/>
  <c r="P309" i="18"/>
  <c r="O309" i="18" s="1"/>
  <c r="P310" i="18"/>
  <c r="O310" i="18" s="1"/>
  <c r="P311" i="18"/>
  <c r="O311" i="18" s="1"/>
  <c r="P312" i="18"/>
  <c r="O312" i="18" s="1"/>
  <c r="L74" i="18"/>
  <c r="L138" i="18"/>
  <c r="L202" i="18"/>
  <c r="L266" i="18"/>
  <c r="L298" i="18"/>
  <c r="M18" i="18"/>
  <c r="L18" i="18" s="1"/>
  <c r="M19" i="18"/>
  <c r="L19" i="18" s="1"/>
  <c r="M20" i="18"/>
  <c r="L20" i="18" s="1"/>
  <c r="M21" i="18"/>
  <c r="L21" i="18" s="1"/>
  <c r="M22" i="18"/>
  <c r="L22" i="18" s="1"/>
  <c r="M23" i="18"/>
  <c r="L23" i="18" s="1"/>
  <c r="M24" i="18"/>
  <c r="L24" i="18" s="1"/>
  <c r="M25" i="18"/>
  <c r="L25" i="18" s="1"/>
  <c r="M26" i="18"/>
  <c r="L26" i="18" s="1"/>
  <c r="M27" i="18"/>
  <c r="L27" i="18" s="1"/>
  <c r="M28" i="18"/>
  <c r="L28" i="18" s="1"/>
  <c r="M29" i="18"/>
  <c r="L29" i="18" s="1"/>
  <c r="M30" i="18"/>
  <c r="L30" i="18" s="1"/>
  <c r="M31" i="18"/>
  <c r="L31" i="18" s="1"/>
  <c r="M32" i="18"/>
  <c r="L32" i="18" s="1"/>
  <c r="M33" i="18"/>
  <c r="L33" i="18" s="1"/>
  <c r="M34" i="18"/>
  <c r="L34" i="18" s="1"/>
  <c r="M35" i="18"/>
  <c r="L35" i="18" s="1"/>
  <c r="M36" i="18"/>
  <c r="L36" i="18" s="1"/>
  <c r="M37" i="18"/>
  <c r="L37" i="18" s="1"/>
  <c r="M38" i="18"/>
  <c r="L38" i="18" s="1"/>
  <c r="M39" i="18"/>
  <c r="L39" i="18" s="1"/>
  <c r="M40" i="18"/>
  <c r="L40" i="18" s="1"/>
  <c r="M41" i="18"/>
  <c r="L41" i="18" s="1"/>
  <c r="M42" i="18"/>
  <c r="L42" i="18" s="1"/>
  <c r="M43" i="18"/>
  <c r="L43" i="18" s="1"/>
  <c r="M44" i="18"/>
  <c r="L44" i="18" s="1"/>
  <c r="M45" i="18"/>
  <c r="L45" i="18" s="1"/>
  <c r="M46" i="18"/>
  <c r="L46" i="18" s="1"/>
  <c r="M47" i="18"/>
  <c r="L47" i="18" s="1"/>
  <c r="M48" i="18"/>
  <c r="L48" i="18" s="1"/>
  <c r="M49" i="18"/>
  <c r="L49" i="18" s="1"/>
  <c r="M50" i="18"/>
  <c r="L50" i="18" s="1"/>
  <c r="M51" i="18"/>
  <c r="L51" i="18" s="1"/>
  <c r="M52" i="18"/>
  <c r="L52" i="18" s="1"/>
  <c r="M53" i="18"/>
  <c r="L53" i="18" s="1"/>
  <c r="M54" i="18"/>
  <c r="L54" i="18" s="1"/>
  <c r="M55" i="18"/>
  <c r="L55" i="18" s="1"/>
  <c r="M56" i="18"/>
  <c r="L56" i="18" s="1"/>
  <c r="M57" i="18"/>
  <c r="L57" i="18" s="1"/>
  <c r="M58" i="18"/>
  <c r="L58" i="18" s="1"/>
  <c r="M59" i="18"/>
  <c r="L59" i="18" s="1"/>
  <c r="M60" i="18"/>
  <c r="L60" i="18" s="1"/>
  <c r="M61" i="18"/>
  <c r="L61" i="18" s="1"/>
  <c r="M62" i="18"/>
  <c r="L62" i="18" s="1"/>
  <c r="M63" i="18"/>
  <c r="L63" i="18" s="1"/>
  <c r="M64" i="18"/>
  <c r="L64" i="18" s="1"/>
  <c r="M65" i="18"/>
  <c r="L65" i="18" s="1"/>
  <c r="M66" i="18"/>
  <c r="L66" i="18" s="1"/>
  <c r="M67" i="18"/>
  <c r="L67" i="18" s="1"/>
  <c r="M68" i="18"/>
  <c r="L68" i="18" s="1"/>
  <c r="M69" i="18"/>
  <c r="L69" i="18" s="1"/>
  <c r="M70" i="18"/>
  <c r="L70" i="18" s="1"/>
  <c r="M71" i="18"/>
  <c r="L71" i="18" s="1"/>
  <c r="M72" i="18"/>
  <c r="L72" i="18" s="1"/>
  <c r="M73" i="18"/>
  <c r="L73" i="18" s="1"/>
  <c r="M74" i="18"/>
  <c r="M75" i="18"/>
  <c r="L75" i="18" s="1"/>
  <c r="M76" i="18"/>
  <c r="L76" i="18" s="1"/>
  <c r="M77" i="18"/>
  <c r="L77" i="18" s="1"/>
  <c r="M78" i="18"/>
  <c r="L78" i="18" s="1"/>
  <c r="M79" i="18"/>
  <c r="L79" i="18" s="1"/>
  <c r="M80" i="18"/>
  <c r="L80" i="18" s="1"/>
  <c r="M81" i="18"/>
  <c r="L81" i="18" s="1"/>
  <c r="M82" i="18"/>
  <c r="L82" i="18" s="1"/>
  <c r="M83" i="18"/>
  <c r="L83" i="18" s="1"/>
  <c r="M84" i="18"/>
  <c r="L84" i="18" s="1"/>
  <c r="M85" i="18"/>
  <c r="L85" i="18" s="1"/>
  <c r="M86" i="18"/>
  <c r="L86" i="18" s="1"/>
  <c r="M87" i="18"/>
  <c r="L87" i="18" s="1"/>
  <c r="M88" i="18"/>
  <c r="L88" i="18" s="1"/>
  <c r="M89" i="18"/>
  <c r="L89" i="18" s="1"/>
  <c r="M90" i="18"/>
  <c r="L90" i="18" s="1"/>
  <c r="M91" i="18"/>
  <c r="L91" i="18" s="1"/>
  <c r="M92" i="18"/>
  <c r="L92" i="18" s="1"/>
  <c r="M93" i="18"/>
  <c r="L93" i="18" s="1"/>
  <c r="M94" i="18"/>
  <c r="L94" i="18" s="1"/>
  <c r="M95" i="18"/>
  <c r="L95" i="18" s="1"/>
  <c r="M96" i="18"/>
  <c r="L96" i="18" s="1"/>
  <c r="M97" i="18"/>
  <c r="L97" i="18" s="1"/>
  <c r="M98" i="18"/>
  <c r="L98" i="18" s="1"/>
  <c r="M99" i="18"/>
  <c r="L99" i="18" s="1"/>
  <c r="M100" i="18"/>
  <c r="L100" i="18" s="1"/>
  <c r="M101" i="18"/>
  <c r="L101" i="18" s="1"/>
  <c r="M102" i="18"/>
  <c r="L102" i="18" s="1"/>
  <c r="M103" i="18"/>
  <c r="L103" i="18" s="1"/>
  <c r="M104" i="18"/>
  <c r="L104" i="18" s="1"/>
  <c r="M105" i="18"/>
  <c r="L105" i="18" s="1"/>
  <c r="M106" i="18"/>
  <c r="L106" i="18" s="1"/>
  <c r="M107" i="18"/>
  <c r="L107" i="18" s="1"/>
  <c r="M108" i="18"/>
  <c r="L108" i="18" s="1"/>
  <c r="M109" i="18"/>
  <c r="L109" i="18" s="1"/>
  <c r="M110" i="18"/>
  <c r="L110" i="18" s="1"/>
  <c r="M111" i="18"/>
  <c r="L111" i="18" s="1"/>
  <c r="M112" i="18"/>
  <c r="L112" i="18" s="1"/>
  <c r="M113" i="18"/>
  <c r="L113" i="18" s="1"/>
  <c r="M114" i="18"/>
  <c r="L114" i="18" s="1"/>
  <c r="M115" i="18"/>
  <c r="L115" i="18" s="1"/>
  <c r="M116" i="18"/>
  <c r="L116" i="18" s="1"/>
  <c r="M117" i="18"/>
  <c r="L117" i="18" s="1"/>
  <c r="M118" i="18"/>
  <c r="L118" i="18" s="1"/>
  <c r="M119" i="18"/>
  <c r="L119" i="18" s="1"/>
  <c r="M120" i="18"/>
  <c r="L120" i="18" s="1"/>
  <c r="M121" i="18"/>
  <c r="L121" i="18" s="1"/>
  <c r="M122" i="18"/>
  <c r="L122" i="18" s="1"/>
  <c r="M123" i="18"/>
  <c r="L123" i="18" s="1"/>
  <c r="M124" i="18"/>
  <c r="L124" i="18" s="1"/>
  <c r="M125" i="18"/>
  <c r="L125" i="18" s="1"/>
  <c r="M126" i="18"/>
  <c r="L126" i="18" s="1"/>
  <c r="M127" i="18"/>
  <c r="L127" i="18" s="1"/>
  <c r="M128" i="18"/>
  <c r="L128" i="18" s="1"/>
  <c r="M129" i="18"/>
  <c r="L129" i="18" s="1"/>
  <c r="M130" i="18"/>
  <c r="L130" i="18" s="1"/>
  <c r="M131" i="18"/>
  <c r="L131" i="18" s="1"/>
  <c r="M132" i="18"/>
  <c r="L132" i="18" s="1"/>
  <c r="M133" i="18"/>
  <c r="L133" i="18" s="1"/>
  <c r="M134" i="18"/>
  <c r="L134" i="18" s="1"/>
  <c r="M135" i="18"/>
  <c r="L135" i="18" s="1"/>
  <c r="M136" i="18"/>
  <c r="L136" i="18" s="1"/>
  <c r="M137" i="18"/>
  <c r="L137" i="18" s="1"/>
  <c r="M138" i="18"/>
  <c r="M139" i="18"/>
  <c r="L139" i="18" s="1"/>
  <c r="M140" i="18"/>
  <c r="L140" i="18" s="1"/>
  <c r="M141" i="18"/>
  <c r="L141" i="18" s="1"/>
  <c r="M142" i="18"/>
  <c r="L142" i="18" s="1"/>
  <c r="M143" i="18"/>
  <c r="L143" i="18" s="1"/>
  <c r="M144" i="18"/>
  <c r="L144" i="18" s="1"/>
  <c r="M145" i="18"/>
  <c r="L145" i="18" s="1"/>
  <c r="M146" i="18"/>
  <c r="L146" i="18" s="1"/>
  <c r="M147" i="18"/>
  <c r="L147" i="18" s="1"/>
  <c r="M148" i="18"/>
  <c r="L148" i="18" s="1"/>
  <c r="M149" i="18"/>
  <c r="L149" i="18" s="1"/>
  <c r="M150" i="18"/>
  <c r="L150" i="18" s="1"/>
  <c r="M151" i="18"/>
  <c r="L151" i="18" s="1"/>
  <c r="M152" i="18"/>
  <c r="L152" i="18" s="1"/>
  <c r="M153" i="18"/>
  <c r="L153" i="18" s="1"/>
  <c r="M154" i="18"/>
  <c r="L154" i="18" s="1"/>
  <c r="M155" i="18"/>
  <c r="L155" i="18" s="1"/>
  <c r="M156" i="18"/>
  <c r="L156" i="18" s="1"/>
  <c r="M157" i="18"/>
  <c r="L157" i="18" s="1"/>
  <c r="M158" i="18"/>
  <c r="L158" i="18" s="1"/>
  <c r="M159" i="18"/>
  <c r="L159" i="18" s="1"/>
  <c r="M160" i="18"/>
  <c r="L160" i="18" s="1"/>
  <c r="M161" i="18"/>
  <c r="L161" i="18" s="1"/>
  <c r="M162" i="18"/>
  <c r="L162" i="18" s="1"/>
  <c r="M163" i="18"/>
  <c r="L163" i="18" s="1"/>
  <c r="M164" i="18"/>
  <c r="L164" i="18" s="1"/>
  <c r="M165" i="18"/>
  <c r="L165" i="18" s="1"/>
  <c r="M166" i="18"/>
  <c r="L166" i="18" s="1"/>
  <c r="M167" i="18"/>
  <c r="L167" i="18" s="1"/>
  <c r="M168" i="18"/>
  <c r="L168" i="18" s="1"/>
  <c r="M169" i="18"/>
  <c r="L169" i="18" s="1"/>
  <c r="M170" i="18"/>
  <c r="L170" i="18" s="1"/>
  <c r="M171" i="18"/>
  <c r="L171" i="18" s="1"/>
  <c r="M172" i="18"/>
  <c r="L172" i="18" s="1"/>
  <c r="M173" i="18"/>
  <c r="L173" i="18" s="1"/>
  <c r="M174" i="18"/>
  <c r="L174" i="18" s="1"/>
  <c r="M175" i="18"/>
  <c r="L175" i="18" s="1"/>
  <c r="M176" i="18"/>
  <c r="L176" i="18" s="1"/>
  <c r="M177" i="18"/>
  <c r="L177" i="18" s="1"/>
  <c r="M178" i="18"/>
  <c r="L178" i="18" s="1"/>
  <c r="M179" i="18"/>
  <c r="L179" i="18" s="1"/>
  <c r="M180" i="18"/>
  <c r="L180" i="18" s="1"/>
  <c r="M181" i="18"/>
  <c r="L181" i="18" s="1"/>
  <c r="M182" i="18"/>
  <c r="L182" i="18" s="1"/>
  <c r="M183" i="18"/>
  <c r="L183" i="18" s="1"/>
  <c r="M184" i="18"/>
  <c r="L184" i="18" s="1"/>
  <c r="M185" i="18"/>
  <c r="L185" i="18" s="1"/>
  <c r="M186" i="18"/>
  <c r="L186" i="18" s="1"/>
  <c r="M187" i="18"/>
  <c r="L187" i="18" s="1"/>
  <c r="M188" i="18"/>
  <c r="L188" i="18" s="1"/>
  <c r="M189" i="18"/>
  <c r="L189" i="18" s="1"/>
  <c r="M190" i="18"/>
  <c r="L190" i="18" s="1"/>
  <c r="M191" i="18"/>
  <c r="L191" i="18" s="1"/>
  <c r="M192" i="18"/>
  <c r="L192" i="18" s="1"/>
  <c r="M193" i="18"/>
  <c r="L193" i="18" s="1"/>
  <c r="M194" i="18"/>
  <c r="L194" i="18" s="1"/>
  <c r="M195" i="18"/>
  <c r="L195" i="18" s="1"/>
  <c r="M196" i="18"/>
  <c r="L196" i="18" s="1"/>
  <c r="M197" i="18"/>
  <c r="L197" i="18" s="1"/>
  <c r="M198" i="18"/>
  <c r="L198" i="18" s="1"/>
  <c r="M199" i="18"/>
  <c r="L199" i="18" s="1"/>
  <c r="M200" i="18"/>
  <c r="L200" i="18" s="1"/>
  <c r="M201" i="18"/>
  <c r="L201" i="18" s="1"/>
  <c r="M202" i="18"/>
  <c r="M203" i="18"/>
  <c r="L203" i="18" s="1"/>
  <c r="M204" i="18"/>
  <c r="L204" i="18" s="1"/>
  <c r="M205" i="18"/>
  <c r="L205" i="18" s="1"/>
  <c r="M206" i="18"/>
  <c r="L206" i="18" s="1"/>
  <c r="M207" i="18"/>
  <c r="L207" i="18" s="1"/>
  <c r="M208" i="18"/>
  <c r="L208" i="18" s="1"/>
  <c r="M209" i="18"/>
  <c r="L209" i="18" s="1"/>
  <c r="M210" i="18"/>
  <c r="L210" i="18" s="1"/>
  <c r="M211" i="18"/>
  <c r="L211" i="18" s="1"/>
  <c r="M212" i="18"/>
  <c r="L212" i="18" s="1"/>
  <c r="M213" i="18"/>
  <c r="L213" i="18" s="1"/>
  <c r="M214" i="18"/>
  <c r="L214" i="18" s="1"/>
  <c r="M215" i="18"/>
  <c r="L215" i="18" s="1"/>
  <c r="M216" i="18"/>
  <c r="L216" i="18" s="1"/>
  <c r="M217" i="18"/>
  <c r="L217" i="18" s="1"/>
  <c r="M218" i="18"/>
  <c r="L218" i="18" s="1"/>
  <c r="M219" i="18"/>
  <c r="L219" i="18" s="1"/>
  <c r="M220" i="18"/>
  <c r="L220" i="18" s="1"/>
  <c r="M221" i="18"/>
  <c r="L221" i="18" s="1"/>
  <c r="M222" i="18"/>
  <c r="L222" i="18" s="1"/>
  <c r="M223" i="18"/>
  <c r="L223" i="18" s="1"/>
  <c r="M224" i="18"/>
  <c r="L224" i="18" s="1"/>
  <c r="M225" i="18"/>
  <c r="L225" i="18" s="1"/>
  <c r="M226" i="18"/>
  <c r="L226" i="18" s="1"/>
  <c r="M227" i="18"/>
  <c r="L227" i="18" s="1"/>
  <c r="M228" i="18"/>
  <c r="L228" i="18" s="1"/>
  <c r="M229" i="18"/>
  <c r="L229" i="18" s="1"/>
  <c r="M230" i="18"/>
  <c r="L230" i="18" s="1"/>
  <c r="M231" i="18"/>
  <c r="L231" i="18" s="1"/>
  <c r="M232" i="18"/>
  <c r="L232" i="18" s="1"/>
  <c r="M233" i="18"/>
  <c r="L233" i="18" s="1"/>
  <c r="M234" i="18"/>
  <c r="L234" i="18" s="1"/>
  <c r="M235" i="18"/>
  <c r="L235" i="18" s="1"/>
  <c r="M236" i="18"/>
  <c r="L236" i="18" s="1"/>
  <c r="M237" i="18"/>
  <c r="L237" i="18" s="1"/>
  <c r="M238" i="18"/>
  <c r="L238" i="18" s="1"/>
  <c r="M239" i="18"/>
  <c r="L239" i="18" s="1"/>
  <c r="M240" i="18"/>
  <c r="L240" i="18" s="1"/>
  <c r="M241" i="18"/>
  <c r="L241" i="18" s="1"/>
  <c r="M242" i="18"/>
  <c r="L242" i="18" s="1"/>
  <c r="M243" i="18"/>
  <c r="L243" i="18" s="1"/>
  <c r="M244" i="18"/>
  <c r="L244" i="18" s="1"/>
  <c r="M245" i="18"/>
  <c r="L245" i="18" s="1"/>
  <c r="M246" i="18"/>
  <c r="L246" i="18" s="1"/>
  <c r="M247" i="18"/>
  <c r="L247" i="18" s="1"/>
  <c r="M248" i="18"/>
  <c r="L248" i="18" s="1"/>
  <c r="M249" i="18"/>
  <c r="L249" i="18" s="1"/>
  <c r="M250" i="18"/>
  <c r="L250" i="18" s="1"/>
  <c r="M251" i="18"/>
  <c r="L251" i="18" s="1"/>
  <c r="M252" i="18"/>
  <c r="L252" i="18" s="1"/>
  <c r="M253" i="18"/>
  <c r="L253" i="18" s="1"/>
  <c r="M254" i="18"/>
  <c r="L254" i="18" s="1"/>
  <c r="M255" i="18"/>
  <c r="L255" i="18" s="1"/>
  <c r="M256" i="18"/>
  <c r="L256" i="18" s="1"/>
  <c r="M257" i="18"/>
  <c r="L257" i="18" s="1"/>
  <c r="M258" i="18"/>
  <c r="L258" i="18" s="1"/>
  <c r="M259" i="18"/>
  <c r="L259" i="18" s="1"/>
  <c r="M260" i="18"/>
  <c r="L260" i="18" s="1"/>
  <c r="M261" i="18"/>
  <c r="L261" i="18" s="1"/>
  <c r="M262" i="18"/>
  <c r="L262" i="18" s="1"/>
  <c r="M263" i="18"/>
  <c r="L263" i="18" s="1"/>
  <c r="M264" i="18"/>
  <c r="L264" i="18" s="1"/>
  <c r="M265" i="18"/>
  <c r="L265" i="18" s="1"/>
  <c r="M266" i="18"/>
  <c r="M267" i="18"/>
  <c r="L267" i="18" s="1"/>
  <c r="M268" i="18"/>
  <c r="L268" i="18" s="1"/>
  <c r="M269" i="18"/>
  <c r="L269" i="18" s="1"/>
  <c r="M270" i="18"/>
  <c r="L270" i="18" s="1"/>
  <c r="M271" i="18"/>
  <c r="L271" i="18" s="1"/>
  <c r="M272" i="18"/>
  <c r="L272" i="18" s="1"/>
  <c r="M273" i="18"/>
  <c r="L273" i="18" s="1"/>
  <c r="M274" i="18"/>
  <c r="L274" i="18" s="1"/>
  <c r="M275" i="18"/>
  <c r="L275" i="18" s="1"/>
  <c r="M276" i="18"/>
  <c r="L276" i="18" s="1"/>
  <c r="M277" i="18"/>
  <c r="L277" i="18" s="1"/>
  <c r="M278" i="18"/>
  <c r="L278" i="18" s="1"/>
  <c r="M279" i="18"/>
  <c r="L279" i="18" s="1"/>
  <c r="M280" i="18"/>
  <c r="L280" i="18" s="1"/>
  <c r="M281" i="18"/>
  <c r="L281" i="18" s="1"/>
  <c r="M282" i="18"/>
  <c r="L282" i="18" s="1"/>
  <c r="M283" i="18"/>
  <c r="L283" i="18" s="1"/>
  <c r="M284" i="18"/>
  <c r="L284" i="18" s="1"/>
  <c r="M285" i="18"/>
  <c r="L285" i="18" s="1"/>
  <c r="M286" i="18"/>
  <c r="L286" i="18" s="1"/>
  <c r="M287" i="18"/>
  <c r="L287" i="18" s="1"/>
  <c r="M288" i="18"/>
  <c r="L288" i="18" s="1"/>
  <c r="M289" i="18"/>
  <c r="L289" i="18" s="1"/>
  <c r="M290" i="18"/>
  <c r="L290" i="18" s="1"/>
  <c r="M291" i="18"/>
  <c r="L291" i="18" s="1"/>
  <c r="M292" i="18"/>
  <c r="L292" i="18" s="1"/>
  <c r="M293" i="18"/>
  <c r="L293" i="18" s="1"/>
  <c r="M294" i="18"/>
  <c r="L294" i="18" s="1"/>
  <c r="M295" i="18"/>
  <c r="L295" i="18" s="1"/>
  <c r="M296" i="18"/>
  <c r="L296" i="18" s="1"/>
  <c r="M297" i="18"/>
  <c r="L297" i="18" s="1"/>
  <c r="M298" i="18"/>
  <c r="M299" i="18"/>
  <c r="L299" i="18" s="1"/>
  <c r="M300" i="18"/>
  <c r="L300" i="18" s="1"/>
  <c r="M301" i="18"/>
  <c r="L301" i="18" s="1"/>
  <c r="M302" i="18"/>
  <c r="L302" i="18" s="1"/>
  <c r="M303" i="18"/>
  <c r="L303" i="18" s="1"/>
  <c r="M304" i="18"/>
  <c r="L304" i="18" s="1"/>
  <c r="M305" i="18"/>
  <c r="L305" i="18" s="1"/>
  <c r="M306" i="18"/>
  <c r="L306" i="18" s="1"/>
  <c r="M307" i="18"/>
  <c r="L307" i="18" s="1"/>
  <c r="M308" i="18"/>
  <c r="L308" i="18" s="1"/>
  <c r="M309" i="18"/>
  <c r="L309" i="18" s="1"/>
  <c r="M310" i="18"/>
  <c r="L310" i="18" s="1"/>
  <c r="M311" i="18"/>
  <c r="L311" i="18" s="1"/>
  <c r="M312" i="18"/>
  <c r="L312" i="18" s="1"/>
  <c r="I20" i="18"/>
  <c r="I32" i="18"/>
  <c r="I48" i="18"/>
  <c r="I62" i="18"/>
  <c r="I76" i="18"/>
  <c r="I92" i="18"/>
  <c r="I104" i="18"/>
  <c r="I120" i="18"/>
  <c r="I132" i="18"/>
  <c r="I148" i="18"/>
  <c r="I160" i="18"/>
  <c r="I176" i="18"/>
  <c r="I190" i="18"/>
  <c r="I204" i="18"/>
  <c r="I220" i="18"/>
  <c r="I238" i="18"/>
  <c r="I268" i="18"/>
  <c r="I284" i="18"/>
  <c r="I302" i="18"/>
  <c r="J18" i="18"/>
  <c r="I18" i="18" s="1"/>
  <c r="J19" i="18"/>
  <c r="I19" i="18" s="1"/>
  <c r="J20" i="18"/>
  <c r="J21" i="18"/>
  <c r="I21" i="18" s="1"/>
  <c r="J22" i="18"/>
  <c r="I22" i="18" s="1"/>
  <c r="J23" i="18"/>
  <c r="I23" i="18" s="1"/>
  <c r="J24" i="18"/>
  <c r="I24" i="18" s="1"/>
  <c r="J25" i="18"/>
  <c r="I25" i="18" s="1"/>
  <c r="J26" i="18"/>
  <c r="I26" i="18" s="1"/>
  <c r="J27" i="18"/>
  <c r="I27" i="18" s="1"/>
  <c r="J28" i="18"/>
  <c r="I28" i="18" s="1"/>
  <c r="J29" i="18"/>
  <c r="I29" i="18" s="1"/>
  <c r="J30" i="18"/>
  <c r="I30" i="18" s="1"/>
  <c r="J31" i="18"/>
  <c r="I31" i="18" s="1"/>
  <c r="J32" i="18"/>
  <c r="J33" i="18"/>
  <c r="I33" i="18" s="1"/>
  <c r="J34" i="18"/>
  <c r="I34" i="18" s="1"/>
  <c r="J35" i="18"/>
  <c r="I35" i="18" s="1"/>
  <c r="J36" i="18"/>
  <c r="I36" i="18" s="1"/>
  <c r="J37" i="18"/>
  <c r="I37" i="18" s="1"/>
  <c r="J38" i="18"/>
  <c r="I38" i="18" s="1"/>
  <c r="J39" i="18"/>
  <c r="I39" i="18" s="1"/>
  <c r="J40" i="18"/>
  <c r="I40" i="18" s="1"/>
  <c r="J41" i="18"/>
  <c r="I41" i="18" s="1"/>
  <c r="J42" i="18"/>
  <c r="I42" i="18" s="1"/>
  <c r="J43" i="18"/>
  <c r="I43" i="18" s="1"/>
  <c r="J44" i="18"/>
  <c r="I44" i="18" s="1"/>
  <c r="J45" i="18"/>
  <c r="I45" i="18" s="1"/>
  <c r="J46" i="18"/>
  <c r="I46" i="18" s="1"/>
  <c r="J47" i="18"/>
  <c r="I47" i="18" s="1"/>
  <c r="J48" i="18"/>
  <c r="J49" i="18"/>
  <c r="I49" i="18" s="1"/>
  <c r="J50" i="18"/>
  <c r="I50" i="18" s="1"/>
  <c r="J51" i="18"/>
  <c r="I51" i="18" s="1"/>
  <c r="J52" i="18"/>
  <c r="I52" i="18" s="1"/>
  <c r="J53" i="18"/>
  <c r="I53" i="18" s="1"/>
  <c r="J54" i="18"/>
  <c r="I54" i="18" s="1"/>
  <c r="J55" i="18"/>
  <c r="I55" i="18" s="1"/>
  <c r="J56" i="18"/>
  <c r="I56" i="18" s="1"/>
  <c r="J57" i="18"/>
  <c r="I57" i="18" s="1"/>
  <c r="J58" i="18"/>
  <c r="I58" i="18" s="1"/>
  <c r="J59" i="18"/>
  <c r="I59" i="18" s="1"/>
  <c r="J60" i="18"/>
  <c r="I60" i="18" s="1"/>
  <c r="J61" i="18"/>
  <c r="I61" i="18" s="1"/>
  <c r="J62" i="18"/>
  <c r="J63" i="18"/>
  <c r="I63" i="18" s="1"/>
  <c r="J64" i="18"/>
  <c r="I64" i="18" s="1"/>
  <c r="J65" i="18"/>
  <c r="I65" i="18" s="1"/>
  <c r="J66" i="18"/>
  <c r="I66" i="18" s="1"/>
  <c r="J67" i="18"/>
  <c r="I67" i="18" s="1"/>
  <c r="J68" i="18"/>
  <c r="I68" i="18" s="1"/>
  <c r="J69" i="18"/>
  <c r="I69" i="18" s="1"/>
  <c r="J70" i="18"/>
  <c r="I70" i="18" s="1"/>
  <c r="J71" i="18"/>
  <c r="I71" i="18" s="1"/>
  <c r="J72" i="18"/>
  <c r="I72" i="18" s="1"/>
  <c r="J73" i="18"/>
  <c r="I73" i="18" s="1"/>
  <c r="J74" i="18"/>
  <c r="I74" i="18" s="1"/>
  <c r="J75" i="18"/>
  <c r="I75" i="18" s="1"/>
  <c r="J76" i="18"/>
  <c r="J77" i="18"/>
  <c r="I77" i="18" s="1"/>
  <c r="J78" i="18"/>
  <c r="I78" i="18" s="1"/>
  <c r="J79" i="18"/>
  <c r="I79" i="18" s="1"/>
  <c r="J80" i="18"/>
  <c r="I80" i="18" s="1"/>
  <c r="J81" i="18"/>
  <c r="I81" i="18" s="1"/>
  <c r="J82" i="18"/>
  <c r="I82" i="18" s="1"/>
  <c r="J83" i="18"/>
  <c r="I83" i="18" s="1"/>
  <c r="J84" i="18"/>
  <c r="I84" i="18" s="1"/>
  <c r="J85" i="18"/>
  <c r="I85" i="18" s="1"/>
  <c r="J86" i="18"/>
  <c r="I86" i="18" s="1"/>
  <c r="J87" i="18"/>
  <c r="I87" i="18" s="1"/>
  <c r="J88" i="18"/>
  <c r="I88" i="18" s="1"/>
  <c r="J89" i="18"/>
  <c r="I89" i="18" s="1"/>
  <c r="J90" i="18"/>
  <c r="I90" i="18" s="1"/>
  <c r="J91" i="18"/>
  <c r="I91" i="18" s="1"/>
  <c r="J92" i="18"/>
  <c r="J93" i="18"/>
  <c r="I93" i="18" s="1"/>
  <c r="J94" i="18"/>
  <c r="I94" i="18" s="1"/>
  <c r="J95" i="18"/>
  <c r="I95" i="18" s="1"/>
  <c r="J96" i="18"/>
  <c r="I96" i="18" s="1"/>
  <c r="J97" i="18"/>
  <c r="I97" i="18" s="1"/>
  <c r="J98" i="18"/>
  <c r="I98" i="18" s="1"/>
  <c r="J99" i="18"/>
  <c r="I99" i="18" s="1"/>
  <c r="J100" i="18"/>
  <c r="I100" i="18" s="1"/>
  <c r="J101" i="18"/>
  <c r="I101" i="18" s="1"/>
  <c r="J102" i="18"/>
  <c r="I102" i="18" s="1"/>
  <c r="J103" i="18"/>
  <c r="I103" i="18" s="1"/>
  <c r="J104" i="18"/>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17" i="18"/>
  <c r="I117" i="18" s="1"/>
  <c r="J118" i="18"/>
  <c r="I118" i="18" s="1"/>
  <c r="J119" i="18"/>
  <c r="I119" i="18" s="1"/>
  <c r="J120" i="18"/>
  <c r="J121" i="18"/>
  <c r="I121" i="18" s="1"/>
  <c r="J122" i="18"/>
  <c r="I122" i="18" s="1"/>
  <c r="J123" i="18"/>
  <c r="I123" i="18" s="1"/>
  <c r="J124" i="18"/>
  <c r="I124" i="18" s="1"/>
  <c r="J125" i="18"/>
  <c r="I125" i="18" s="1"/>
  <c r="J126" i="18"/>
  <c r="I126" i="18" s="1"/>
  <c r="J127" i="18"/>
  <c r="I127" i="18" s="1"/>
  <c r="J128" i="18"/>
  <c r="I128" i="18" s="1"/>
  <c r="J129" i="18"/>
  <c r="I129" i="18" s="1"/>
  <c r="J130" i="18"/>
  <c r="I130" i="18" s="1"/>
  <c r="J131" i="18"/>
  <c r="I131" i="18" s="1"/>
  <c r="J132" i="18"/>
  <c r="J133" i="18"/>
  <c r="I133" i="18" s="1"/>
  <c r="J134" i="18"/>
  <c r="I134" i="18" s="1"/>
  <c r="J135" i="18"/>
  <c r="I135" i="18" s="1"/>
  <c r="J136" i="18"/>
  <c r="I136" i="18" s="1"/>
  <c r="J137" i="18"/>
  <c r="I137" i="18" s="1"/>
  <c r="J138" i="18"/>
  <c r="I138" i="18" s="1"/>
  <c r="J139" i="18"/>
  <c r="I139" i="18" s="1"/>
  <c r="J140" i="18"/>
  <c r="I140" i="18" s="1"/>
  <c r="J141" i="18"/>
  <c r="I141" i="18" s="1"/>
  <c r="J142" i="18"/>
  <c r="I142" i="18" s="1"/>
  <c r="J143" i="18"/>
  <c r="I143" i="18" s="1"/>
  <c r="J144" i="18"/>
  <c r="I144" i="18" s="1"/>
  <c r="J145" i="18"/>
  <c r="I145" i="18" s="1"/>
  <c r="J146" i="18"/>
  <c r="I146" i="18" s="1"/>
  <c r="J147" i="18"/>
  <c r="I147" i="18" s="1"/>
  <c r="J148" i="18"/>
  <c r="J149" i="18"/>
  <c r="I149" i="18" s="1"/>
  <c r="J150" i="18"/>
  <c r="I150" i="18" s="1"/>
  <c r="J151" i="18"/>
  <c r="I151" i="18" s="1"/>
  <c r="J152" i="18"/>
  <c r="I152" i="18" s="1"/>
  <c r="J153" i="18"/>
  <c r="I153" i="18" s="1"/>
  <c r="J154" i="18"/>
  <c r="I154" i="18" s="1"/>
  <c r="J155" i="18"/>
  <c r="I155" i="18" s="1"/>
  <c r="J156" i="18"/>
  <c r="I156" i="18" s="1"/>
  <c r="J157" i="18"/>
  <c r="I157" i="18" s="1"/>
  <c r="J158" i="18"/>
  <c r="I158" i="18" s="1"/>
  <c r="J159" i="18"/>
  <c r="I159" i="18" s="1"/>
  <c r="J160" i="18"/>
  <c r="J161" i="18"/>
  <c r="I161" i="18" s="1"/>
  <c r="J162" i="18"/>
  <c r="I162" i="18" s="1"/>
  <c r="J163" i="18"/>
  <c r="I163" i="18" s="1"/>
  <c r="J164" i="18"/>
  <c r="I164" i="18" s="1"/>
  <c r="J165" i="18"/>
  <c r="I165"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J177" i="18"/>
  <c r="I177" i="18" s="1"/>
  <c r="J178" i="18"/>
  <c r="I178" i="18" s="1"/>
  <c r="J179" i="18"/>
  <c r="I179" i="18" s="1"/>
  <c r="J180" i="18"/>
  <c r="I180" i="18" s="1"/>
  <c r="J181" i="18"/>
  <c r="I181" i="18" s="1"/>
  <c r="J182" i="18"/>
  <c r="I182" i="18" s="1"/>
  <c r="J183" i="18"/>
  <c r="I183" i="18" s="1"/>
  <c r="J184" i="18"/>
  <c r="I184" i="18" s="1"/>
  <c r="J185" i="18"/>
  <c r="I185" i="18" s="1"/>
  <c r="J186" i="18"/>
  <c r="I186" i="18" s="1"/>
  <c r="J187" i="18"/>
  <c r="I187" i="18" s="1"/>
  <c r="J188" i="18"/>
  <c r="I188" i="18" s="1"/>
  <c r="J189" i="18"/>
  <c r="I189" i="18" s="1"/>
  <c r="J190" i="18"/>
  <c r="J191" i="18"/>
  <c r="I191" i="18" s="1"/>
  <c r="J192" i="18"/>
  <c r="I192"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4" i="18"/>
  <c r="J205" i="18"/>
  <c r="I205" i="18" s="1"/>
  <c r="J206" i="18"/>
  <c r="I206" i="18" s="1"/>
  <c r="J207" i="18"/>
  <c r="I207" i="18" s="1"/>
  <c r="J208" i="18"/>
  <c r="I208" i="18" s="1"/>
  <c r="J209" i="18"/>
  <c r="I209" i="18" s="1"/>
  <c r="J210" i="18"/>
  <c r="I210" i="18" s="1"/>
  <c r="J211" i="18"/>
  <c r="I211" i="18" s="1"/>
  <c r="J212" i="18"/>
  <c r="I212" i="18" s="1"/>
  <c r="J213" i="18"/>
  <c r="I213" i="18" s="1"/>
  <c r="J214" i="18"/>
  <c r="I214" i="18" s="1"/>
  <c r="J215" i="18"/>
  <c r="I215" i="18" s="1"/>
  <c r="J216" i="18"/>
  <c r="I216" i="18" s="1"/>
  <c r="J217" i="18"/>
  <c r="I217" i="18" s="1"/>
  <c r="J218" i="18"/>
  <c r="I218" i="18" s="1"/>
  <c r="J219" i="18"/>
  <c r="I219" i="18" s="1"/>
  <c r="J220" i="18"/>
  <c r="J221" i="18"/>
  <c r="I221" i="18" s="1"/>
  <c r="J222" i="18"/>
  <c r="I222" i="18" s="1"/>
  <c r="J223" i="18"/>
  <c r="I223" i="18" s="1"/>
  <c r="J224" i="18"/>
  <c r="I224" i="18" s="1"/>
  <c r="J225" i="18"/>
  <c r="I225" i="18" s="1"/>
  <c r="J226" i="18"/>
  <c r="I226" i="18" s="1"/>
  <c r="J227" i="18"/>
  <c r="I227" i="18" s="1"/>
  <c r="J228" i="18"/>
  <c r="I228" i="18" s="1"/>
  <c r="J229" i="18"/>
  <c r="I229" i="18" s="1"/>
  <c r="J230" i="18"/>
  <c r="I230" i="18" s="1"/>
  <c r="J231" i="18"/>
  <c r="I231" i="18" s="1"/>
  <c r="J232" i="18"/>
  <c r="I232" i="18" s="1"/>
  <c r="J233" i="18"/>
  <c r="I233" i="18" s="1"/>
  <c r="J234" i="18"/>
  <c r="I234" i="18" s="1"/>
  <c r="J235" i="18"/>
  <c r="I235" i="18" s="1"/>
  <c r="J236" i="18"/>
  <c r="I236" i="18" s="1"/>
  <c r="J237" i="18"/>
  <c r="I237" i="18" s="1"/>
  <c r="J238" i="18"/>
  <c r="J239" i="18"/>
  <c r="I239" i="18" s="1"/>
  <c r="J240" i="18"/>
  <c r="I240" i="18" s="1"/>
  <c r="J241" i="18"/>
  <c r="I241" i="18" s="1"/>
  <c r="J242" i="18"/>
  <c r="I242" i="18" s="1"/>
  <c r="J243" i="18"/>
  <c r="I243" i="18" s="1"/>
  <c r="J244" i="18"/>
  <c r="I244" i="18" s="1"/>
  <c r="J245" i="18"/>
  <c r="I245" i="18" s="1"/>
  <c r="J246" i="18"/>
  <c r="I246" i="18" s="1"/>
  <c r="J247" i="18"/>
  <c r="I247" i="18" s="1"/>
  <c r="J248" i="18"/>
  <c r="I248" i="18" s="1"/>
  <c r="J249" i="18"/>
  <c r="I249" i="18" s="1"/>
  <c r="J250" i="18"/>
  <c r="I250" i="18" s="1"/>
  <c r="J251" i="18"/>
  <c r="I251" i="18" s="1"/>
  <c r="J252" i="18"/>
  <c r="I252" i="18" s="1"/>
  <c r="J253" i="18"/>
  <c r="I253" i="18" s="1"/>
  <c r="J254" i="18"/>
  <c r="I254" i="18" s="1"/>
  <c r="J255" i="18"/>
  <c r="I255" i="18" s="1"/>
  <c r="J256" i="18"/>
  <c r="I256" i="18" s="1"/>
  <c r="J257" i="18"/>
  <c r="I257" i="18" s="1"/>
  <c r="J258" i="18"/>
  <c r="I258" i="18" s="1"/>
  <c r="J259" i="18"/>
  <c r="I259" i="18" s="1"/>
  <c r="J260" i="18"/>
  <c r="I260" i="18" s="1"/>
  <c r="J261" i="18"/>
  <c r="I261" i="18" s="1"/>
  <c r="J262" i="18"/>
  <c r="I262" i="18" s="1"/>
  <c r="J263" i="18"/>
  <c r="I263" i="18" s="1"/>
  <c r="J264" i="18"/>
  <c r="I264" i="18" s="1"/>
  <c r="J265" i="18"/>
  <c r="I265" i="18" s="1"/>
  <c r="J266" i="18"/>
  <c r="I266" i="18" s="1"/>
  <c r="J267" i="18"/>
  <c r="I267" i="18" s="1"/>
  <c r="J268" i="18"/>
  <c r="J269" i="18"/>
  <c r="I269" i="18" s="1"/>
  <c r="J270" i="18"/>
  <c r="I270" i="18" s="1"/>
  <c r="J271" i="18"/>
  <c r="I271" i="18" s="1"/>
  <c r="J272" i="18"/>
  <c r="I272" i="18" s="1"/>
  <c r="J273" i="18"/>
  <c r="I273" i="18" s="1"/>
  <c r="J274" i="18"/>
  <c r="I274" i="18" s="1"/>
  <c r="J275" i="18"/>
  <c r="I275" i="18" s="1"/>
  <c r="J276" i="18"/>
  <c r="I276" i="18" s="1"/>
  <c r="J277" i="18"/>
  <c r="I277" i="18" s="1"/>
  <c r="J278" i="18"/>
  <c r="I278" i="18" s="1"/>
  <c r="J279" i="18"/>
  <c r="I279" i="18" s="1"/>
  <c r="J280" i="18"/>
  <c r="I280" i="18" s="1"/>
  <c r="J281" i="18"/>
  <c r="I281" i="18" s="1"/>
  <c r="J282" i="18"/>
  <c r="I282" i="18" s="1"/>
  <c r="J283" i="18"/>
  <c r="I283" i="18" s="1"/>
  <c r="J284" i="18"/>
  <c r="J285" i="18"/>
  <c r="I285" i="18" s="1"/>
  <c r="J286" i="18"/>
  <c r="I286" i="18" s="1"/>
  <c r="J287" i="18"/>
  <c r="I287" i="18" s="1"/>
  <c r="J288" i="18"/>
  <c r="I288" i="18" s="1"/>
  <c r="J289" i="18"/>
  <c r="I289" i="18" s="1"/>
  <c r="J290" i="18"/>
  <c r="I290" i="18" s="1"/>
  <c r="J291" i="18"/>
  <c r="I291" i="18" s="1"/>
  <c r="J292" i="18"/>
  <c r="I292" i="18" s="1"/>
  <c r="J293" i="18"/>
  <c r="I293" i="18" s="1"/>
  <c r="J294" i="18"/>
  <c r="I294" i="18" s="1"/>
  <c r="J295" i="18"/>
  <c r="I295" i="18" s="1"/>
  <c r="J296" i="18"/>
  <c r="I296" i="18" s="1"/>
  <c r="J297" i="18"/>
  <c r="I297" i="18" s="1"/>
  <c r="J298" i="18"/>
  <c r="I298" i="18" s="1"/>
  <c r="J299" i="18"/>
  <c r="I299" i="18" s="1"/>
  <c r="J300" i="18"/>
  <c r="I300" i="18" s="1"/>
  <c r="J301" i="18"/>
  <c r="I301" i="18" s="1"/>
  <c r="J302" i="18"/>
  <c r="J303" i="18"/>
  <c r="I303" i="18" s="1"/>
  <c r="J304" i="18"/>
  <c r="I304" i="18" s="1"/>
  <c r="J305" i="18"/>
  <c r="I305" i="18" s="1"/>
  <c r="J306" i="18"/>
  <c r="I306" i="18" s="1"/>
  <c r="J307" i="18"/>
  <c r="I307" i="18" s="1"/>
  <c r="J308" i="18"/>
  <c r="I308" i="18" s="1"/>
  <c r="J309" i="18"/>
  <c r="I309" i="18" s="1"/>
  <c r="J310" i="18"/>
  <c r="I310" i="18" s="1"/>
  <c r="J311" i="18"/>
  <c r="I311" i="18" s="1"/>
  <c r="J312" i="18"/>
  <c r="I312" i="18" s="1"/>
  <c r="F21" i="18"/>
  <c r="F85" i="18"/>
  <c r="F296" i="18"/>
  <c r="G15" i="18"/>
  <c r="G16" i="18"/>
  <c r="G18" i="18"/>
  <c r="F18" i="18" s="1"/>
  <c r="G19" i="18"/>
  <c r="F19" i="18" s="1"/>
  <c r="G20" i="18"/>
  <c r="F20" i="18" s="1"/>
  <c r="G21" i="18"/>
  <c r="G22" i="18"/>
  <c r="F22" i="18" s="1"/>
  <c r="G23" i="18"/>
  <c r="F23" i="18" s="1"/>
  <c r="G24" i="18"/>
  <c r="F24" i="18" s="1"/>
  <c r="G25" i="18"/>
  <c r="F25" i="18" s="1"/>
  <c r="G26" i="18"/>
  <c r="F26" i="18" s="1"/>
  <c r="G27" i="18"/>
  <c r="F27" i="18" s="1"/>
  <c r="G28" i="18"/>
  <c r="F28" i="18" s="1"/>
  <c r="G29" i="18"/>
  <c r="F29" i="18" s="1"/>
  <c r="G30" i="18"/>
  <c r="F30" i="18" s="1"/>
  <c r="G31" i="18"/>
  <c r="F31" i="18" s="1"/>
  <c r="G32" i="18"/>
  <c r="F32" i="18" s="1"/>
  <c r="G33" i="18"/>
  <c r="F33" i="18" s="1"/>
  <c r="G34" i="18"/>
  <c r="F34" i="18" s="1"/>
  <c r="G35" i="18"/>
  <c r="F35" i="18" s="1"/>
  <c r="G36" i="18"/>
  <c r="F36" i="18" s="1"/>
  <c r="G37" i="18"/>
  <c r="F37" i="18" s="1"/>
  <c r="G38" i="18"/>
  <c r="F38" i="18" s="1"/>
  <c r="G39" i="18"/>
  <c r="F39" i="18" s="1"/>
  <c r="G40" i="18"/>
  <c r="F40" i="18" s="1"/>
  <c r="G41" i="18"/>
  <c r="F41" i="18" s="1"/>
  <c r="G42" i="18"/>
  <c r="F42" i="18" s="1"/>
  <c r="G43" i="18"/>
  <c r="F43" i="18" s="1"/>
  <c r="G44" i="18"/>
  <c r="F44" i="18" s="1"/>
  <c r="G45" i="18"/>
  <c r="F45" i="18" s="1"/>
  <c r="G46" i="18"/>
  <c r="F46" i="18" s="1"/>
  <c r="G47" i="18"/>
  <c r="F47" i="18" s="1"/>
  <c r="G48" i="18"/>
  <c r="F48" i="18" s="1"/>
  <c r="G49" i="18"/>
  <c r="F49" i="18" s="1"/>
  <c r="G50" i="18"/>
  <c r="F50" i="18" s="1"/>
  <c r="G51" i="18"/>
  <c r="F51" i="18" s="1"/>
  <c r="G52" i="18"/>
  <c r="F52" i="18" s="1"/>
  <c r="G53" i="18"/>
  <c r="F53" i="18" s="1"/>
  <c r="G54" i="18"/>
  <c r="F54" i="18" s="1"/>
  <c r="G55" i="18"/>
  <c r="F55" i="18" s="1"/>
  <c r="G56" i="18"/>
  <c r="F56" i="18" s="1"/>
  <c r="G57" i="18"/>
  <c r="F57" i="18" s="1"/>
  <c r="G58" i="18"/>
  <c r="F58" i="18" s="1"/>
  <c r="G59" i="18"/>
  <c r="F59" i="18" s="1"/>
  <c r="G60" i="18"/>
  <c r="F60" i="18" s="1"/>
  <c r="G61" i="18"/>
  <c r="F61" i="18" s="1"/>
  <c r="G62" i="18"/>
  <c r="F62" i="18" s="1"/>
  <c r="G63" i="18"/>
  <c r="F63" i="18" s="1"/>
  <c r="G64" i="18"/>
  <c r="F64" i="18" s="1"/>
  <c r="G65" i="18"/>
  <c r="F65" i="18" s="1"/>
  <c r="G66" i="18"/>
  <c r="F66" i="18" s="1"/>
  <c r="G67" i="18"/>
  <c r="F67" i="18" s="1"/>
  <c r="G68" i="18"/>
  <c r="F68" i="18" s="1"/>
  <c r="G69" i="18"/>
  <c r="F69" i="18" s="1"/>
  <c r="G70" i="18"/>
  <c r="F70" i="18" s="1"/>
  <c r="G71" i="18"/>
  <c r="F71" i="18" s="1"/>
  <c r="G72" i="18"/>
  <c r="F72" i="18" s="1"/>
  <c r="G73" i="18"/>
  <c r="F73" i="18" s="1"/>
  <c r="G74" i="18"/>
  <c r="F74" i="18" s="1"/>
  <c r="G75" i="18"/>
  <c r="F75" i="18" s="1"/>
  <c r="G76" i="18"/>
  <c r="F76" i="18" s="1"/>
  <c r="G77" i="18"/>
  <c r="F77" i="18" s="1"/>
  <c r="G78" i="18"/>
  <c r="F78" i="18" s="1"/>
  <c r="G79" i="18"/>
  <c r="F79" i="18" s="1"/>
  <c r="G80" i="18"/>
  <c r="F80" i="18" s="1"/>
  <c r="G81" i="18"/>
  <c r="F81" i="18" s="1"/>
  <c r="G82" i="18"/>
  <c r="F82" i="18" s="1"/>
  <c r="G83" i="18"/>
  <c r="F83" i="18" s="1"/>
  <c r="G84" i="18"/>
  <c r="F84" i="18" s="1"/>
  <c r="G85" i="18"/>
  <c r="G86" i="18"/>
  <c r="F86" i="18" s="1"/>
  <c r="G87" i="18"/>
  <c r="F87" i="18" s="1"/>
  <c r="G88" i="18"/>
  <c r="F88" i="18" s="1"/>
  <c r="G89" i="18"/>
  <c r="F89" i="18" s="1"/>
  <c r="G90" i="18"/>
  <c r="F90" i="18" s="1"/>
  <c r="G91" i="18"/>
  <c r="F91" i="18" s="1"/>
  <c r="G92" i="18"/>
  <c r="F92" i="18" s="1"/>
  <c r="G93" i="18"/>
  <c r="F93" i="18" s="1"/>
  <c r="G94" i="18"/>
  <c r="F94" i="18" s="1"/>
  <c r="G95" i="18"/>
  <c r="F95" i="18" s="1"/>
  <c r="G96" i="18"/>
  <c r="F96" i="18" s="1"/>
  <c r="G97" i="18"/>
  <c r="F97" i="18" s="1"/>
  <c r="G98" i="18"/>
  <c r="F98" i="18" s="1"/>
  <c r="G99" i="18"/>
  <c r="F99" i="18" s="1"/>
  <c r="G100" i="18"/>
  <c r="F100" i="18" s="1"/>
  <c r="G101" i="18"/>
  <c r="F101" i="18" s="1"/>
  <c r="G102" i="18"/>
  <c r="F102" i="18" s="1"/>
  <c r="G103" i="18"/>
  <c r="F103" i="18" s="1"/>
  <c r="G104" i="18"/>
  <c r="F104" i="18" s="1"/>
  <c r="G105" i="18"/>
  <c r="F105" i="18" s="1"/>
  <c r="G106" i="18"/>
  <c r="F106" i="18" s="1"/>
  <c r="G107" i="18"/>
  <c r="F107" i="18" s="1"/>
  <c r="G108" i="18"/>
  <c r="F108" i="18" s="1"/>
  <c r="G109" i="18"/>
  <c r="F109" i="18" s="1"/>
  <c r="G110" i="18"/>
  <c r="F110" i="18" s="1"/>
  <c r="G111" i="18"/>
  <c r="F111" i="18" s="1"/>
  <c r="G112" i="18"/>
  <c r="F112" i="18" s="1"/>
  <c r="G113" i="18"/>
  <c r="F113" i="18" s="1"/>
  <c r="G114" i="18"/>
  <c r="F114" i="18" s="1"/>
  <c r="G115" i="18"/>
  <c r="F115" i="18" s="1"/>
  <c r="G116" i="18"/>
  <c r="F116" i="18" s="1"/>
  <c r="G117" i="18"/>
  <c r="F117" i="18" s="1"/>
  <c r="G118" i="18"/>
  <c r="F118" i="18" s="1"/>
  <c r="G119" i="18"/>
  <c r="F119" i="18" s="1"/>
  <c r="G120" i="18"/>
  <c r="F120" i="18" s="1"/>
  <c r="G121" i="18"/>
  <c r="F121" i="18" s="1"/>
  <c r="G122" i="18"/>
  <c r="F122" i="18" s="1"/>
  <c r="G123" i="18"/>
  <c r="F123" i="18" s="1"/>
  <c r="G124" i="18"/>
  <c r="F124" i="18" s="1"/>
  <c r="G125" i="18"/>
  <c r="F125" i="18" s="1"/>
  <c r="G126" i="18"/>
  <c r="F126" i="18" s="1"/>
  <c r="G127" i="18"/>
  <c r="F127" i="18" s="1"/>
  <c r="G128" i="18"/>
  <c r="F128" i="18" s="1"/>
  <c r="G129" i="18"/>
  <c r="F129" i="18" s="1"/>
  <c r="G130" i="18"/>
  <c r="F130" i="18" s="1"/>
  <c r="G131" i="18"/>
  <c r="F131" i="18" s="1"/>
  <c r="G132" i="18"/>
  <c r="F132" i="18" s="1"/>
  <c r="G133" i="18"/>
  <c r="F133" i="18" s="1"/>
  <c r="G134" i="18"/>
  <c r="F134" i="18" s="1"/>
  <c r="G135" i="18"/>
  <c r="F135" i="18" s="1"/>
  <c r="G136" i="18"/>
  <c r="F136" i="18" s="1"/>
  <c r="G137" i="18"/>
  <c r="F137" i="18" s="1"/>
  <c r="G138" i="18"/>
  <c r="F138" i="18" s="1"/>
  <c r="G139" i="18"/>
  <c r="F139" i="18" s="1"/>
  <c r="G140" i="18"/>
  <c r="F140" i="18" s="1"/>
  <c r="G141" i="18"/>
  <c r="F141" i="18" s="1"/>
  <c r="G142" i="18"/>
  <c r="F142" i="18" s="1"/>
  <c r="G143" i="18"/>
  <c r="F143" i="18" s="1"/>
  <c r="G144" i="18"/>
  <c r="F144" i="18" s="1"/>
  <c r="G145" i="18"/>
  <c r="F145" i="18" s="1"/>
  <c r="G146" i="18"/>
  <c r="F146" i="18" s="1"/>
  <c r="G147" i="18"/>
  <c r="F147" i="18" s="1"/>
  <c r="G148" i="18"/>
  <c r="F148" i="18" s="1"/>
  <c r="G149" i="18"/>
  <c r="F149" i="18" s="1"/>
  <c r="G150" i="18"/>
  <c r="F150" i="18" s="1"/>
  <c r="G151" i="18"/>
  <c r="F151" i="18" s="1"/>
  <c r="G152" i="18"/>
  <c r="F152" i="18" s="1"/>
  <c r="G153" i="18"/>
  <c r="F153" i="18" s="1"/>
  <c r="G154" i="18"/>
  <c r="F154" i="18" s="1"/>
  <c r="G155" i="18"/>
  <c r="F155" i="18" s="1"/>
  <c r="G156" i="18"/>
  <c r="F156" i="18" s="1"/>
  <c r="G157" i="18"/>
  <c r="F157" i="18" s="1"/>
  <c r="G158" i="18"/>
  <c r="F158" i="18" s="1"/>
  <c r="G159" i="18"/>
  <c r="F159" i="18" s="1"/>
  <c r="G160" i="18"/>
  <c r="F160" i="18" s="1"/>
  <c r="G161" i="18"/>
  <c r="F161" i="18" s="1"/>
  <c r="G162" i="18"/>
  <c r="F162" i="18" s="1"/>
  <c r="G163" i="18"/>
  <c r="F163" i="18" s="1"/>
  <c r="G164" i="18"/>
  <c r="F164" i="18" s="1"/>
  <c r="G165" i="18"/>
  <c r="F165" i="18" s="1"/>
  <c r="G166" i="18"/>
  <c r="F166" i="18" s="1"/>
  <c r="G167" i="18"/>
  <c r="F167" i="18" s="1"/>
  <c r="G168" i="18"/>
  <c r="F168" i="18" s="1"/>
  <c r="G169" i="18"/>
  <c r="F169" i="18" s="1"/>
  <c r="G170" i="18"/>
  <c r="F170" i="18" s="1"/>
  <c r="G171" i="18"/>
  <c r="F171" i="18" s="1"/>
  <c r="G172" i="18"/>
  <c r="F172" i="18" s="1"/>
  <c r="G173" i="18"/>
  <c r="F173" i="18" s="1"/>
  <c r="G174" i="18"/>
  <c r="F174" i="18" s="1"/>
  <c r="G175" i="18"/>
  <c r="F175" i="18" s="1"/>
  <c r="G176" i="18"/>
  <c r="F176" i="18" s="1"/>
  <c r="G177" i="18"/>
  <c r="F177" i="18" s="1"/>
  <c r="G178" i="18"/>
  <c r="F178" i="18" s="1"/>
  <c r="G179" i="18"/>
  <c r="F179" i="18" s="1"/>
  <c r="G180" i="18"/>
  <c r="F180" i="18" s="1"/>
  <c r="G181" i="18"/>
  <c r="F181" i="18" s="1"/>
  <c r="G182" i="18"/>
  <c r="F182" i="18" s="1"/>
  <c r="G183" i="18"/>
  <c r="F183" i="18" s="1"/>
  <c r="G184" i="18"/>
  <c r="F184" i="18" s="1"/>
  <c r="G185" i="18"/>
  <c r="F185" i="18" s="1"/>
  <c r="G186" i="18"/>
  <c r="F186" i="18" s="1"/>
  <c r="G187" i="18"/>
  <c r="F187" i="18" s="1"/>
  <c r="G188" i="18"/>
  <c r="F188" i="18" s="1"/>
  <c r="G189" i="18"/>
  <c r="F189" i="18" s="1"/>
  <c r="G190" i="18"/>
  <c r="F190" i="18" s="1"/>
  <c r="G191" i="18"/>
  <c r="F191" i="18" s="1"/>
  <c r="G192" i="18"/>
  <c r="F192" i="18" s="1"/>
  <c r="G193" i="18"/>
  <c r="F193" i="18" s="1"/>
  <c r="G194" i="18"/>
  <c r="F194" i="18" s="1"/>
  <c r="G195" i="18"/>
  <c r="F195" i="18" s="1"/>
  <c r="G196" i="18"/>
  <c r="F196" i="18" s="1"/>
  <c r="G197" i="18"/>
  <c r="F197" i="18" s="1"/>
  <c r="G198" i="18"/>
  <c r="F198" i="18" s="1"/>
  <c r="G199" i="18"/>
  <c r="F199" i="18" s="1"/>
  <c r="G200" i="18"/>
  <c r="F200" i="18" s="1"/>
  <c r="G201" i="18"/>
  <c r="F201" i="18" s="1"/>
  <c r="G202" i="18"/>
  <c r="F202" i="18" s="1"/>
  <c r="G203" i="18"/>
  <c r="F203" i="18" s="1"/>
  <c r="G204" i="18"/>
  <c r="F204" i="18" s="1"/>
  <c r="G205" i="18"/>
  <c r="F205" i="18" s="1"/>
  <c r="G206" i="18"/>
  <c r="F206" i="18" s="1"/>
  <c r="G207" i="18"/>
  <c r="F207" i="18" s="1"/>
  <c r="G208" i="18"/>
  <c r="F208" i="18" s="1"/>
  <c r="G209" i="18"/>
  <c r="F209" i="18" s="1"/>
  <c r="G210" i="18"/>
  <c r="F210" i="18" s="1"/>
  <c r="G211" i="18"/>
  <c r="F211" i="18" s="1"/>
  <c r="G212" i="18"/>
  <c r="F212" i="18" s="1"/>
  <c r="G213" i="18"/>
  <c r="F213" i="18" s="1"/>
  <c r="G214" i="18"/>
  <c r="F214" i="18" s="1"/>
  <c r="G215" i="18"/>
  <c r="F215" i="18" s="1"/>
  <c r="G216" i="18"/>
  <c r="F216" i="18" s="1"/>
  <c r="G217" i="18"/>
  <c r="F217" i="18" s="1"/>
  <c r="G218" i="18"/>
  <c r="F218" i="18" s="1"/>
  <c r="G219" i="18"/>
  <c r="F219" i="18" s="1"/>
  <c r="G220" i="18"/>
  <c r="F220" i="18" s="1"/>
  <c r="G221" i="18"/>
  <c r="F221" i="18" s="1"/>
  <c r="G222" i="18"/>
  <c r="F222" i="18" s="1"/>
  <c r="G223" i="18"/>
  <c r="F223" i="18" s="1"/>
  <c r="G224" i="18"/>
  <c r="F224" i="18" s="1"/>
  <c r="G225" i="18"/>
  <c r="F225" i="18" s="1"/>
  <c r="G226" i="18"/>
  <c r="F226" i="18" s="1"/>
  <c r="G227" i="18"/>
  <c r="F227" i="18" s="1"/>
  <c r="G228" i="18"/>
  <c r="F228" i="18" s="1"/>
  <c r="G229" i="18"/>
  <c r="F229" i="18" s="1"/>
  <c r="G230" i="18"/>
  <c r="F230" i="18" s="1"/>
  <c r="G231" i="18"/>
  <c r="F231" i="18" s="1"/>
  <c r="G232" i="18"/>
  <c r="F232" i="18" s="1"/>
  <c r="G233" i="18"/>
  <c r="F233" i="18" s="1"/>
  <c r="G234" i="18"/>
  <c r="F234" i="18" s="1"/>
  <c r="G235" i="18"/>
  <c r="F235" i="18" s="1"/>
  <c r="G236" i="18"/>
  <c r="F236" i="18" s="1"/>
  <c r="G237" i="18"/>
  <c r="F237" i="18" s="1"/>
  <c r="G238" i="18"/>
  <c r="F238" i="18" s="1"/>
  <c r="G239" i="18"/>
  <c r="F239" i="18" s="1"/>
  <c r="G240" i="18"/>
  <c r="F240" i="18" s="1"/>
  <c r="G241" i="18"/>
  <c r="F241" i="18" s="1"/>
  <c r="G242" i="18"/>
  <c r="F242" i="18" s="1"/>
  <c r="G243" i="18"/>
  <c r="F243" i="18" s="1"/>
  <c r="G244" i="18"/>
  <c r="F244" i="18" s="1"/>
  <c r="G245" i="18"/>
  <c r="F245" i="18" s="1"/>
  <c r="G246" i="18"/>
  <c r="F246" i="18" s="1"/>
  <c r="G247" i="18"/>
  <c r="F247" i="18" s="1"/>
  <c r="G248" i="18"/>
  <c r="F248" i="18" s="1"/>
  <c r="G249" i="18"/>
  <c r="F249" i="18" s="1"/>
  <c r="G250" i="18"/>
  <c r="F250" i="18" s="1"/>
  <c r="G251" i="18"/>
  <c r="F251" i="18" s="1"/>
  <c r="G252" i="18"/>
  <c r="F252" i="18" s="1"/>
  <c r="G253" i="18"/>
  <c r="F253" i="18" s="1"/>
  <c r="G254" i="18"/>
  <c r="F254" i="18" s="1"/>
  <c r="G255" i="18"/>
  <c r="F255" i="18" s="1"/>
  <c r="G256" i="18"/>
  <c r="F256" i="18" s="1"/>
  <c r="G257" i="18"/>
  <c r="F257" i="18" s="1"/>
  <c r="G258" i="18"/>
  <c r="F258" i="18" s="1"/>
  <c r="G259" i="18"/>
  <c r="F259" i="18" s="1"/>
  <c r="G260" i="18"/>
  <c r="F260" i="18" s="1"/>
  <c r="G261" i="18"/>
  <c r="F261" i="18" s="1"/>
  <c r="G262" i="18"/>
  <c r="F262" i="18" s="1"/>
  <c r="G263" i="18"/>
  <c r="F263" i="18" s="1"/>
  <c r="G264" i="18"/>
  <c r="F264" i="18" s="1"/>
  <c r="G265" i="18"/>
  <c r="F265" i="18" s="1"/>
  <c r="G266" i="18"/>
  <c r="F266" i="18" s="1"/>
  <c r="G267" i="18"/>
  <c r="F267" i="18" s="1"/>
  <c r="G268" i="18"/>
  <c r="F268" i="18" s="1"/>
  <c r="G269" i="18"/>
  <c r="F269" i="18" s="1"/>
  <c r="G270" i="18"/>
  <c r="F270" i="18" s="1"/>
  <c r="G271" i="18"/>
  <c r="F271" i="18" s="1"/>
  <c r="G272" i="18"/>
  <c r="F272" i="18" s="1"/>
  <c r="G273" i="18"/>
  <c r="F273" i="18" s="1"/>
  <c r="G274" i="18"/>
  <c r="F274" i="18" s="1"/>
  <c r="G275" i="18"/>
  <c r="F275" i="18" s="1"/>
  <c r="G276" i="18"/>
  <c r="F276" i="18" s="1"/>
  <c r="G277" i="18"/>
  <c r="F277" i="18" s="1"/>
  <c r="G278" i="18"/>
  <c r="F278" i="18" s="1"/>
  <c r="G279" i="18"/>
  <c r="F279" i="18" s="1"/>
  <c r="G280" i="18"/>
  <c r="F280" i="18" s="1"/>
  <c r="G281" i="18"/>
  <c r="F281" i="18" s="1"/>
  <c r="G282" i="18"/>
  <c r="F282" i="18" s="1"/>
  <c r="G283" i="18"/>
  <c r="F283" i="18" s="1"/>
  <c r="G284" i="18"/>
  <c r="F284" i="18" s="1"/>
  <c r="G285" i="18"/>
  <c r="F285" i="18" s="1"/>
  <c r="G286" i="18"/>
  <c r="F286" i="18" s="1"/>
  <c r="G287" i="18"/>
  <c r="F287" i="18" s="1"/>
  <c r="G288" i="18"/>
  <c r="F288" i="18" s="1"/>
  <c r="G289" i="18"/>
  <c r="F289" i="18" s="1"/>
  <c r="G290" i="18"/>
  <c r="F290" i="18" s="1"/>
  <c r="G291" i="18"/>
  <c r="F291" i="18" s="1"/>
  <c r="G292" i="18"/>
  <c r="F292" i="18" s="1"/>
  <c r="G293" i="18"/>
  <c r="F293" i="18" s="1"/>
  <c r="G294" i="18"/>
  <c r="F294" i="18" s="1"/>
  <c r="G295" i="18"/>
  <c r="F295" i="18" s="1"/>
  <c r="G296" i="18"/>
  <c r="G297" i="18"/>
  <c r="F297" i="18" s="1"/>
  <c r="G298" i="18"/>
  <c r="F298" i="18" s="1"/>
  <c r="G299" i="18"/>
  <c r="F299" i="18" s="1"/>
  <c r="G300" i="18"/>
  <c r="F300" i="18" s="1"/>
  <c r="G301" i="18"/>
  <c r="F301" i="18" s="1"/>
  <c r="G302" i="18"/>
  <c r="F302" i="18" s="1"/>
  <c r="G303" i="18"/>
  <c r="F303" i="18" s="1"/>
  <c r="G304" i="18"/>
  <c r="F304" i="18" s="1"/>
  <c r="G305" i="18"/>
  <c r="F305" i="18" s="1"/>
  <c r="G306" i="18"/>
  <c r="F306" i="18" s="1"/>
  <c r="G307" i="18"/>
  <c r="F307" i="18" s="1"/>
  <c r="G308" i="18"/>
  <c r="F308" i="18" s="1"/>
  <c r="G309" i="18"/>
  <c r="F309" i="18" s="1"/>
  <c r="G310" i="18"/>
  <c r="F310" i="18" s="1"/>
  <c r="G311" i="18"/>
  <c r="F311" i="18" s="1"/>
  <c r="G312" i="18"/>
  <c r="F312" i="18" s="1"/>
  <c r="G13" i="18"/>
  <c r="AD14" i="18"/>
  <c r="P14" i="18" s="1"/>
  <c r="O14" i="18" s="1"/>
  <c r="AE14" i="18"/>
  <c r="AD15" i="18"/>
  <c r="Z15" i="18" s="1"/>
  <c r="R15" i="18" s="1"/>
  <c r="AE15" i="18"/>
  <c r="AD16" i="18"/>
  <c r="Z16" i="18" s="1"/>
  <c r="R16" i="18" s="1"/>
  <c r="AE16" i="18"/>
  <c r="AD17" i="18"/>
  <c r="Z17" i="18" s="1"/>
  <c r="R17" i="18" s="1"/>
  <c r="AE17" i="18"/>
  <c r="AD18" i="18"/>
  <c r="AE18" i="18"/>
  <c r="AD19" i="18"/>
  <c r="AE19" i="18"/>
  <c r="AD20" i="18"/>
  <c r="AE20" i="18"/>
  <c r="AD21" i="18"/>
  <c r="AE21" i="18"/>
  <c r="AD22" i="18"/>
  <c r="AE22" i="18"/>
  <c r="AD23" i="18"/>
  <c r="AE23" i="18"/>
  <c r="AD24" i="18"/>
  <c r="AE24" i="18"/>
  <c r="AD25" i="18"/>
  <c r="AE25" i="18"/>
  <c r="AD26" i="18"/>
  <c r="AE26" i="18"/>
  <c r="AD27" i="18"/>
  <c r="AE27" i="18"/>
  <c r="AD28" i="18"/>
  <c r="AE28" i="18"/>
  <c r="AD29" i="18"/>
  <c r="AE29" i="18"/>
  <c r="AD30" i="18"/>
  <c r="AE30" i="18"/>
  <c r="AD31" i="18"/>
  <c r="AE31" i="18"/>
  <c r="AD32" i="18"/>
  <c r="AE32" i="18"/>
  <c r="AD33" i="18"/>
  <c r="AE33" i="18"/>
  <c r="AD34" i="18"/>
  <c r="AE34" i="18"/>
  <c r="AD35" i="18"/>
  <c r="AE35" i="18"/>
  <c r="AD36" i="18"/>
  <c r="AE36" i="18"/>
  <c r="AD37" i="18"/>
  <c r="AE37" i="18"/>
  <c r="AD38" i="18"/>
  <c r="AE38" i="18"/>
  <c r="AD39" i="18"/>
  <c r="AE39" i="18"/>
  <c r="AD40" i="18"/>
  <c r="AE40" i="18"/>
  <c r="AD41" i="18"/>
  <c r="AE41" i="18"/>
  <c r="AD42" i="18"/>
  <c r="AE42" i="18"/>
  <c r="AD43" i="18"/>
  <c r="AE43" i="18"/>
  <c r="AD44" i="18"/>
  <c r="AE44" i="18"/>
  <c r="AD45" i="18"/>
  <c r="AE45" i="18"/>
  <c r="AD46" i="18"/>
  <c r="AE46" i="18"/>
  <c r="AD47" i="18"/>
  <c r="AE47" i="18"/>
  <c r="AD48" i="18"/>
  <c r="AE48" i="18"/>
  <c r="AD49" i="18"/>
  <c r="AE49" i="18"/>
  <c r="AD50" i="18"/>
  <c r="AE50" i="18"/>
  <c r="AD51" i="18"/>
  <c r="AE51" i="18"/>
  <c r="AD52" i="18"/>
  <c r="AE52" i="18"/>
  <c r="AD53" i="18"/>
  <c r="AE53" i="18"/>
  <c r="AD54" i="18"/>
  <c r="AE54" i="18"/>
  <c r="AD55" i="18"/>
  <c r="AE55" i="18"/>
  <c r="AD56" i="18"/>
  <c r="AE56" i="18"/>
  <c r="AD57" i="18"/>
  <c r="AE57" i="18"/>
  <c r="AD58" i="18"/>
  <c r="AE58" i="18"/>
  <c r="AD59" i="18"/>
  <c r="AE59" i="18"/>
  <c r="AD60" i="18"/>
  <c r="AE60" i="18"/>
  <c r="AD61" i="18"/>
  <c r="AE61" i="18"/>
  <c r="AD62" i="18"/>
  <c r="AE62" i="18"/>
  <c r="AD63" i="18"/>
  <c r="AE63" i="18"/>
  <c r="AD64" i="18"/>
  <c r="AE64" i="18"/>
  <c r="AD65" i="18"/>
  <c r="AE65" i="18"/>
  <c r="AD66" i="18"/>
  <c r="AE66" i="18"/>
  <c r="AD67" i="18"/>
  <c r="AE67" i="18"/>
  <c r="AD68" i="18"/>
  <c r="AE68" i="18"/>
  <c r="AD69" i="18"/>
  <c r="AE69" i="18"/>
  <c r="AD70" i="18"/>
  <c r="AE70" i="18"/>
  <c r="AD71" i="18"/>
  <c r="AE71" i="18"/>
  <c r="AD72" i="18"/>
  <c r="AE72" i="18"/>
  <c r="AD73" i="18"/>
  <c r="AE73" i="18"/>
  <c r="AD74" i="18"/>
  <c r="AE74" i="18"/>
  <c r="AD75" i="18"/>
  <c r="AE75" i="18"/>
  <c r="AD76" i="18"/>
  <c r="AE76" i="18"/>
  <c r="AD77" i="18"/>
  <c r="AE77" i="18"/>
  <c r="AD78" i="18"/>
  <c r="AE78" i="18"/>
  <c r="AD79" i="18"/>
  <c r="AE79" i="18"/>
  <c r="AD80" i="18"/>
  <c r="AE80" i="18"/>
  <c r="AD81" i="18"/>
  <c r="AE81" i="18"/>
  <c r="AD82" i="18"/>
  <c r="AE82" i="18"/>
  <c r="AD83" i="18"/>
  <c r="AE83" i="18"/>
  <c r="AD84" i="18"/>
  <c r="AE84" i="18"/>
  <c r="AD85" i="18"/>
  <c r="AE85" i="18"/>
  <c r="AD86" i="18"/>
  <c r="AE86" i="18"/>
  <c r="AD87" i="18"/>
  <c r="AE87" i="18"/>
  <c r="AD88" i="18"/>
  <c r="AE88" i="18"/>
  <c r="AD89" i="18"/>
  <c r="AE89" i="18"/>
  <c r="AD90" i="18"/>
  <c r="AE90" i="18"/>
  <c r="AD91" i="18"/>
  <c r="AE91" i="18"/>
  <c r="AD92" i="18"/>
  <c r="AE92" i="18"/>
  <c r="AD93" i="18"/>
  <c r="AE93" i="18"/>
  <c r="AD94" i="18"/>
  <c r="AE94" i="18"/>
  <c r="AD95" i="18"/>
  <c r="AE95" i="18"/>
  <c r="AD96" i="18"/>
  <c r="AE96" i="18"/>
  <c r="AD97" i="18"/>
  <c r="AE97" i="18"/>
  <c r="AD98" i="18"/>
  <c r="AE98" i="18"/>
  <c r="AD99" i="18"/>
  <c r="AE99" i="18"/>
  <c r="AD100" i="18"/>
  <c r="AE100" i="18"/>
  <c r="AD101" i="18"/>
  <c r="AE101" i="18"/>
  <c r="AD102" i="18"/>
  <c r="AE102" i="18"/>
  <c r="AD103" i="18"/>
  <c r="AE103" i="18"/>
  <c r="AD104" i="18"/>
  <c r="AE104" i="18"/>
  <c r="AD105" i="18"/>
  <c r="AE105" i="18"/>
  <c r="AD106" i="18"/>
  <c r="AE106" i="18"/>
  <c r="AD107" i="18"/>
  <c r="AE107" i="18"/>
  <c r="AD108" i="18"/>
  <c r="AE108" i="18"/>
  <c r="AD109" i="18"/>
  <c r="AE109" i="18"/>
  <c r="AD110" i="18"/>
  <c r="AE110" i="18"/>
  <c r="AD111" i="18"/>
  <c r="AE111" i="18"/>
  <c r="AD112" i="18"/>
  <c r="AE112" i="18"/>
  <c r="AD113" i="18"/>
  <c r="AE113" i="18"/>
  <c r="AD114" i="18"/>
  <c r="AE114" i="18"/>
  <c r="AD115" i="18"/>
  <c r="AE115" i="18"/>
  <c r="AD116" i="18"/>
  <c r="AE116" i="18"/>
  <c r="AD117" i="18"/>
  <c r="AE117" i="18"/>
  <c r="AD118" i="18"/>
  <c r="AE118" i="18"/>
  <c r="AD119" i="18"/>
  <c r="AE119" i="18"/>
  <c r="AD120" i="18"/>
  <c r="AE120" i="18"/>
  <c r="AD121" i="18"/>
  <c r="AE121" i="18"/>
  <c r="AD122" i="18"/>
  <c r="AE122" i="18"/>
  <c r="AD123" i="18"/>
  <c r="AE123" i="18"/>
  <c r="AD124" i="18"/>
  <c r="AE124" i="18"/>
  <c r="AD125" i="18"/>
  <c r="AE125" i="18"/>
  <c r="AD126" i="18"/>
  <c r="AE126" i="18"/>
  <c r="AD127" i="18"/>
  <c r="AE127" i="18"/>
  <c r="AD128" i="18"/>
  <c r="AE128" i="18"/>
  <c r="AD129" i="18"/>
  <c r="AE129" i="18"/>
  <c r="AD130" i="18"/>
  <c r="AE130" i="18"/>
  <c r="AD131" i="18"/>
  <c r="AE131" i="18"/>
  <c r="AD132" i="18"/>
  <c r="AE132" i="18"/>
  <c r="AD133" i="18"/>
  <c r="AE133" i="18"/>
  <c r="AD134" i="18"/>
  <c r="AE134" i="18"/>
  <c r="AD135" i="18"/>
  <c r="AE135" i="18"/>
  <c r="AD136" i="18"/>
  <c r="AE136" i="18"/>
  <c r="AD137" i="18"/>
  <c r="AE137" i="18"/>
  <c r="AD138" i="18"/>
  <c r="AE138" i="18"/>
  <c r="AD139" i="18"/>
  <c r="AE139" i="18"/>
  <c r="AD140" i="18"/>
  <c r="AE140" i="18"/>
  <c r="AD141" i="18"/>
  <c r="AE141" i="18"/>
  <c r="AD142" i="18"/>
  <c r="AE142" i="18"/>
  <c r="AD143" i="18"/>
  <c r="AE143" i="18"/>
  <c r="AD144" i="18"/>
  <c r="AE144" i="18"/>
  <c r="AD145" i="18"/>
  <c r="AE145" i="18"/>
  <c r="AD146" i="18"/>
  <c r="AE146" i="18"/>
  <c r="AD147" i="18"/>
  <c r="AE147" i="18"/>
  <c r="AD148" i="18"/>
  <c r="AE148" i="18"/>
  <c r="AD149" i="18"/>
  <c r="AE149" i="18"/>
  <c r="AD150" i="18"/>
  <c r="AE150" i="18"/>
  <c r="AD151" i="18"/>
  <c r="AE151" i="18"/>
  <c r="AD152" i="18"/>
  <c r="AE152" i="18"/>
  <c r="AD153" i="18"/>
  <c r="AE153" i="18"/>
  <c r="AD154" i="18"/>
  <c r="AE154" i="18"/>
  <c r="AD155" i="18"/>
  <c r="AE155" i="18"/>
  <c r="AD156" i="18"/>
  <c r="AE156" i="18"/>
  <c r="AD157" i="18"/>
  <c r="AE157" i="18"/>
  <c r="AD158" i="18"/>
  <c r="AE158" i="18"/>
  <c r="AD159" i="18"/>
  <c r="AE159" i="18"/>
  <c r="AD160" i="18"/>
  <c r="AE160" i="18"/>
  <c r="AD161" i="18"/>
  <c r="AE161" i="18"/>
  <c r="AD162" i="18"/>
  <c r="AE162" i="18"/>
  <c r="AD163" i="18"/>
  <c r="AE163" i="18"/>
  <c r="AD164" i="18"/>
  <c r="AE164" i="18"/>
  <c r="AD165" i="18"/>
  <c r="AE165" i="18"/>
  <c r="AD166" i="18"/>
  <c r="AE166" i="18"/>
  <c r="AD167" i="18"/>
  <c r="AE167" i="18"/>
  <c r="AD168" i="18"/>
  <c r="AE168" i="18"/>
  <c r="AD169" i="18"/>
  <c r="AE169" i="18"/>
  <c r="AD170" i="18"/>
  <c r="AE170" i="18"/>
  <c r="AD171" i="18"/>
  <c r="AE171" i="18"/>
  <c r="AD172" i="18"/>
  <c r="AE172" i="18"/>
  <c r="AD173" i="18"/>
  <c r="AE173" i="18"/>
  <c r="AD174" i="18"/>
  <c r="AE174" i="18"/>
  <c r="AD175" i="18"/>
  <c r="AE175" i="18"/>
  <c r="AD176" i="18"/>
  <c r="AE176" i="18"/>
  <c r="AD177" i="18"/>
  <c r="AE177" i="18"/>
  <c r="AD178" i="18"/>
  <c r="AE178" i="18"/>
  <c r="AD179" i="18"/>
  <c r="AE179" i="18"/>
  <c r="AD180" i="18"/>
  <c r="AE180" i="18"/>
  <c r="AD181" i="18"/>
  <c r="AE181" i="18"/>
  <c r="AD182" i="18"/>
  <c r="AE182" i="18"/>
  <c r="AD183" i="18"/>
  <c r="AE183" i="18"/>
  <c r="AD184" i="18"/>
  <c r="AE184" i="18"/>
  <c r="AD185" i="18"/>
  <c r="AE185" i="18"/>
  <c r="AD186" i="18"/>
  <c r="AE186" i="18"/>
  <c r="AD187" i="18"/>
  <c r="AE187" i="18"/>
  <c r="AD188" i="18"/>
  <c r="AE188" i="18"/>
  <c r="AD189" i="18"/>
  <c r="AE189" i="18"/>
  <c r="AD190" i="18"/>
  <c r="AE190" i="18"/>
  <c r="AD191" i="18"/>
  <c r="AE191" i="18"/>
  <c r="AD192" i="18"/>
  <c r="AE192" i="18"/>
  <c r="AD193" i="18"/>
  <c r="AE193" i="18"/>
  <c r="AD194" i="18"/>
  <c r="AE194" i="18"/>
  <c r="AD195" i="18"/>
  <c r="AE195" i="18"/>
  <c r="AD196" i="18"/>
  <c r="AE196" i="18"/>
  <c r="AD197" i="18"/>
  <c r="AE197" i="18"/>
  <c r="AD198" i="18"/>
  <c r="AE198" i="18"/>
  <c r="AD199" i="18"/>
  <c r="AE199" i="18"/>
  <c r="AD200" i="18"/>
  <c r="AE200" i="18"/>
  <c r="AD201" i="18"/>
  <c r="AE201" i="18"/>
  <c r="AD202" i="18"/>
  <c r="AE202" i="18"/>
  <c r="AD203" i="18"/>
  <c r="AE203" i="18"/>
  <c r="AD204" i="18"/>
  <c r="AE204" i="18"/>
  <c r="AD205" i="18"/>
  <c r="AE205" i="18"/>
  <c r="AD206" i="18"/>
  <c r="AE206" i="18"/>
  <c r="AD207" i="18"/>
  <c r="AE207" i="18"/>
  <c r="AD208" i="18"/>
  <c r="AE208" i="18"/>
  <c r="AD209" i="18"/>
  <c r="AE209" i="18"/>
  <c r="AD210" i="18"/>
  <c r="AE210" i="18"/>
  <c r="AD211" i="18"/>
  <c r="AE211" i="18"/>
  <c r="AD212" i="18"/>
  <c r="AE212" i="18"/>
  <c r="AD213" i="18"/>
  <c r="AE213" i="18"/>
  <c r="AD214" i="18"/>
  <c r="AE214" i="18"/>
  <c r="AD215" i="18"/>
  <c r="AE215" i="18"/>
  <c r="AD216" i="18"/>
  <c r="AE216" i="18"/>
  <c r="AD217" i="18"/>
  <c r="AE217" i="18"/>
  <c r="AD218" i="18"/>
  <c r="AE218" i="18"/>
  <c r="AD219" i="18"/>
  <c r="AE219" i="18"/>
  <c r="AD220" i="18"/>
  <c r="AE220" i="18"/>
  <c r="AD221" i="18"/>
  <c r="AE221" i="18"/>
  <c r="AD222" i="18"/>
  <c r="AE222" i="18"/>
  <c r="AD223" i="18"/>
  <c r="AE223" i="18"/>
  <c r="AD224" i="18"/>
  <c r="AE224" i="18"/>
  <c r="AD225" i="18"/>
  <c r="AE225" i="18"/>
  <c r="AD226" i="18"/>
  <c r="AE226" i="18"/>
  <c r="AD227" i="18"/>
  <c r="AE227" i="18"/>
  <c r="AD228" i="18"/>
  <c r="AE228" i="18"/>
  <c r="AD229" i="18"/>
  <c r="AE229" i="18"/>
  <c r="AD230" i="18"/>
  <c r="AE230" i="18"/>
  <c r="AD231" i="18"/>
  <c r="AE231" i="18"/>
  <c r="AD232" i="18"/>
  <c r="AE232" i="18"/>
  <c r="AD233" i="18"/>
  <c r="AE233" i="18"/>
  <c r="AD234" i="18"/>
  <c r="AE234" i="18"/>
  <c r="AD235" i="18"/>
  <c r="AE235" i="18"/>
  <c r="AD236" i="18"/>
  <c r="AE236" i="18"/>
  <c r="AD237" i="18"/>
  <c r="AE237" i="18"/>
  <c r="AD238" i="18"/>
  <c r="AE238" i="18"/>
  <c r="AD239" i="18"/>
  <c r="AE239" i="18"/>
  <c r="AD240" i="18"/>
  <c r="AE240" i="18"/>
  <c r="AD241" i="18"/>
  <c r="AE241" i="18"/>
  <c r="AD242" i="18"/>
  <c r="AE242" i="18"/>
  <c r="AD243" i="18"/>
  <c r="AE243" i="18"/>
  <c r="AD244" i="18"/>
  <c r="AE244" i="18"/>
  <c r="AD245" i="18"/>
  <c r="AE245" i="18"/>
  <c r="AD246" i="18"/>
  <c r="AE246" i="18"/>
  <c r="AD247" i="18"/>
  <c r="AE247" i="18"/>
  <c r="AD248" i="18"/>
  <c r="AE248" i="18"/>
  <c r="AD249" i="18"/>
  <c r="AE249" i="18"/>
  <c r="AD250" i="18"/>
  <c r="AE250" i="18"/>
  <c r="AD251" i="18"/>
  <c r="AE251" i="18"/>
  <c r="AD252" i="18"/>
  <c r="AE252" i="18"/>
  <c r="AD253" i="18"/>
  <c r="AE253" i="18"/>
  <c r="AD254" i="18"/>
  <c r="AE254" i="18"/>
  <c r="AD255" i="18"/>
  <c r="AE255" i="18"/>
  <c r="AD256" i="18"/>
  <c r="AE256" i="18"/>
  <c r="AD257" i="18"/>
  <c r="AE257" i="18"/>
  <c r="AD258" i="18"/>
  <c r="AE258" i="18"/>
  <c r="AD259" i="18"/>
  <c r="AE259" i="18"/>
  <c r="AD260" i="18"/>
  <c r="AE260" i="18"/>
  <c r="AD261" i="18"/>
  <c r="AE261" i="18"/>
  <c r="AD262" i="18"/>
  <c r="AE262" i="18"/>
  <c r="AD263" i="18"/>
  <c r="AE263" i="18"/>
  <c r="AD264" i="18"/>
  <c r="AE264" i="18"/>
  <c r="AD265" i="18"/>
  <c r="AE265" i="18"/>
  <c r="AD266" i="18"/>
  <c r="AE266" i="18"/>
  <c r="AD267" i="18"/>
  <c r="AE267" i="18"/>
  <c r="AD268" i="18"/>
  <c r="AE268" i="18"/>
  <c r="AD269" i="18"/>
  <c r="AE269" i="18"/>
  <c r="AD270" i="18"/>
  <c r="AE270" i="18"/>
  <c r="AD271" i="18"/>
  <c r="AE271" i="18"/>
  <c r="AD272" i="18"/>
  <c r="AE272" i="18"/>
  <c r="AD273" i="18"/>
  <c r="AE273" i="18"/>
  <c r="AD274" i="18"/>
  <c r="AE274" i="18"/>
  <c r="AD275" i="18"/>
  <c r="AE275" i="18"/>
  <c r="AD276" i="18"/>
  <c r="AE276" i="18"/>
  <c r="AD277" i="18"/>
  <c r="AE277" i="18"/>
  <c r="AD278" i="18"/>
  <c r="AE278" i="18"/>
  <c r="AD279" i="18"/>
  <c r="AE279" i="18"/>
  <c r="AD280" i="18"/>
  <c r="AE280" i="18"/>
  <c r="AD281" i="18"/>
  <c r="AE281" i="18"/>
  <c r="AD282" i="18"/>
  <c r="AE282" i="18"/>
  <c r="AD283" i="18"/>
  <c r="AE283" i="18"/>
  <c r="AD284" i="18"/>
  <c r="AE284" i="18"/>
  <c r="AD285" i="18"/>
  <c r="AE285" i="18"/>
  <c r="AD286" i="18"/>
  <c r="AE286" i="18"/>
  <c r="AD287" i="18"/>
  <c r="AE287" i="18"/>
  <c r="AD288" i="18"/>
  <c r="AE288" i="18"/>
  <c r="AD289" i="18"/>
  <c r="AE289" i="18"/>
  <c r="AD290" i="18"/>
  <c r="AE290" i="18"/>
  <c r="AD291" i="18"/>
  <c r="AE291" i="18"/>
  <c r="AD292" i="18"/>
  <c r="AE292" i="18"/>
  <c r="AD293" i="18"/>
  <c r="AE293" i="18"/>
  <c r="AD294" i="18"/>
  <c r="AE294" i="18"/>
  <c r="AD295" i="18"/>
  <c r="AE295" i="18"/>
  <c r="AD296" i="18"/>
  <c r="AE296" i="18"/>
  <c r="AD297" i="18"/>
  <c r="AE297" i="18"/>
  <c r="AD298" i="18"/>
  <c r="AE298" i="18"/>
  <c r="AD299" i="18"/>
  <c r="AE299" i="18"/>
  <c r="AD300" i="18"/>
  <c r="AE300" i="18"/>
  <c r="AD301" i="18"/>
  <c r="AE301" i="18"/>
  <c r="AD302" i="18"/>
  <c r="AE302" i="18"/>
  <c r="AD303" i="18"/>
  <c r="AE303" i="18"/>
  <c r="AD304" i="18"/>
  <c r="AE304" i="18"/>
  <c r="AD305" i="18"/>
  <c r="AE305" i="18"/>
  <c r="AD306" i="18"/>
  <c r="AE306" i="18"/>
  <c r="AD307" i="18"/>
  <c r="AE307" i="18"/>
  <c r="AD308" i="18"/>
  <c r="AE308" i="18"/>
  <c r="AD309" i="18"/>
  <c r="AE309" i="18"/>
  <c r="AD310" i="18"/>
  <c r="AE310" i="18"/>
  <c r="AD311" i="18"/>
  <c r="AE311" i="18"/>
  <c r="AD312" i="18"/>
  <c r="AE312" i="18"/>
  <c r="AE13" i="18"/>
  <c r="AD13" i="18"/>
  <c r="Z13" i="18" s="1"/>
  <c r="R13" i="18" s="1"/>
  <c r="Y49" i="17"/>
  <c r="Y50" i="17"/>
  <c r="Y51" i="17"/>
  <c r="Y52" i="17"/>
  <c r="Y53" i="17"/>
  <c r="Y54" i="17"/>
  <c r="Y55" i="17"/>
  <c r="Y56" i="17"/>
  <c r="Y57" i="17"/>
  <c r="Y58" i="17"/>
  <c r="Y59" i="17"/>
  <c r="Y60" i="17"/>
  <c r="Y61" i="17"/>
  <c r="Y62" i="17"/>
  <c r="Y63" i="17"/>
  <c r="Y64" i="17"/>
  <c r="Y65" i="17"/>
  <c r="Y66" i="17"/>
  <c r="Y67" i="17"/>
  <c r="Y68" i="17"/>
  <c r="Y69" i="17"/>
  <c r="Y70" i="17"/>
  <c r="Y71" i="17"/>
  <c r="Y72" i="17"/>
  <c r="Y73" i="17"/>
  <c r="Y74" i="17"/>
  <c r="Y75" i="17"/>
  <c r="Y76" i="17"/>
  <c r="Y77" i="17"/>
  <c r="Y78" i="17"/>
  <c r="Y79" i="17"/>
  <c r="Y80" i="17"/>
  <c r="Y81" i="17"/>
  <c r="Y82" i="17"/>
  <c r="Y83" i="17"/>
  <c r="Y84" i="17"/>
  <c r="Y85" i="17"/>
  <c r="Y86" i="17"/>
  <c r="Y87" i="17"/>
  <c r="Y88" i="17"/>
  <c r="Y89" i="17"/>
  <c r="Y90" i="17"/>
  <c r="Y91" i="17"/>
  <c r="Y92" i="17"/>
  <c r="Y93" i="17"/>
  <c r="Y94" i="17"/>
  <c r="Y95" i="17"/>
  <c r="Y96" i="17"/>
  <c r="Y97" i="17"/>
  <c r="Y98" i="17"/>
  <c r="Y99" i="17"/>
  <c r="Y100" i="17"/>
  <c r="Y101" i="17"/>
  <c r="Y102" i="17"/>
  <c r="Y103" i="17"/>
  <c r="Y104" i="17"/>
  <c r="Y105" i="17"/>
  <c r="Y106" i="17"/>
  <c r="Y107" i="17"/>
  <c r="Y108" i="17"/>
  <c r="Y109" i="17"/>
  <c r="Y110" i="17"/>
  <c r="Y111" i="17"/>
  <c r="Y112" i="17"/>
  <c r="Y113" i="17"/>
  <c r="Y114" i="17"/>
  <c r="Y115" i="17"/>
  <c r="Y116" i="17"/>
  <c r="Y117" i="17"/>
  <c r="Y118" i="17"/>
  <c r="Y119" i="17"/>
  <c r="Y120" i="17"/>
  <c r="Y121" i="17"/>
  <c r="Y122" i="17"/>
  <c r="Y123" i="17"/>
  <c r="Y124" i="17"/>
  <c r="Y125" i="17"/>
  <c r="Y126" i="17"/>
  <c r="Y127" i="17"/>
  <c r="Y128" i="17"/>
  <c r="Y129" i="17"/>
  <c r="Y130" i="17"/>
  <c r="Y131" i="17"/>
  <c r="Y132" i="17"/>
  <c r="Y133" i="17"/>
  <c r="Y134" i="17"/>
  <c r="Y135" i="17"/>
  <c r="Y136" i="17"/>
  <c r="Y137" i="17"/>
  <c r="Y138" i="17"/>
  <c r="Y139" i="17"/>
  <c r="Y140" i="17"/>
  <c r="Y141" i="17"/>
  <c r="Y142" i="17"/>
  <c r="Y143" i="17"/>
  <c r="Y144" i="17"/>
  <c r="Y145" i="17"/>
  <c r="Y146" i="17"/>
  <c r="Y147" i="17"/>
  <c r="Y148" i="17"/>
  <c r="Y149" i="17"/>
  <c r="Y150" i="17"/>
  <c r="Y151" i="17"/>
  <c r="Y152" i="17"/>
  <c r="Y153" i="17"/>
  <c r="Y154" i="17"/>
  <c r="Y155" i="17"/>
  <c r="Y156" i="17"/>
  <c r="Y157" i="17"/>
  <c r="Y158" i="17"/>
  <c r="Y159" i="17"/>
  <c r="Y160" i="17"/>
  <c r="Y161" i="17"/>
  <c r="Y162" i="17"/>
  <c r="Y163" i="17"/>
  <c r="Y164" i="17"/>
  <c r="Y165" i="17"/>
  <c r="Y166" i="17"/>
  <c r="Y167" i="17"/>
  <c r="Y168" i="17"/>
  <c r="Y169" i="17"/>
  <c r="Y170" i="17"/>
  <c r="Y171" i="17"/>
  <c r="Y172" i="17"/>
  <c r="Y173" i="17"/>
  <c r="Y174" i="17"/>
  <c r="Y175" i="17"/>
  <c r="Y176" i="17"/>
  <c r="Y177" i="17"/>
  <c r="Y178" i="17"/>
  <c r="Y179" i="17"/>
  <c r="Y180" i="17"/>
  <c r="Y181" i="17"/>
  <c r="Y182" i="17"/>
  <c r="Y183" i="17"/>
  <c r="Y184" i="17"/>
  <c r="Y185" i="17"/>
  <c r="Y186" i="17"/>
  <c r="Y187" i="17"/>
  <c r="Y188" i="17"/>
  <c r="Y189" i="17"/>
  <c r="Y190" i="17"/>
  <c r="Y191" i="17"/>
  <c r="Y192" i="17"/>
  <c r="Y193" i="17"/>
  <c r="Y194" i="17"/>
  <c r="Y195" i="17"/>
  <c r="Y196" i="17"/>
  <c r="Y197" i="17"/>
  <c r="Y198" i="17"/>
  <c r="Y199" i="17"/>
  <c r="Y200" i="17"/>
  <c r="Y201" i="17"/>
  <c r="Y202" i="17"/>
  <c r="Y203" i="17"/>
  <c r="Y204" i="17"/>
  <c r="Y205" i="17"/>
  <c r="Y206" i="17"/>
  <c r="Y207" i="17"/>
  <c r="Y208" i="17"/>
  <c r="Y209" i="17"/>
  <c r="Y210" i="17"/>
  <c r="Y211" i="17"/>
  <c r="Y212" i="17"/>
  <c r="Y213" i="17"/>
  <c r="Y214" i="17"/>
  <c r="Y215" i="17"/>
  <c r="Y216" i="17"/>
  <c r="Y217" i="17"/>
  <c r="Y218" i="17"/>
  <c r="Y219" i="17"/>
  <c r="Y220" i="17"/>
  <c r="Y221" i="17"/>
  <c r="Y222" i="17"/>
  <c r="Y223" i="17"/>
  <c r="Y224" i="17"/>
  <c r="Y225" i="17"/>
  <c r="Y226" i="17"/>
  <c r="Y227" i="17"/>
  <c r="Y228" i="17"/>
  <c r="Y229" i="17"/>
  <c r="Y230" i="17"/>
  <c r="Y231" i="17"/>
  <c r="Y232" i="17"/>
  <c r="Y233" i="17"/>
  <c r="Y234" i="17"/>
  <c r="Y235" i="17"/>
  <c r="Y236" i="17"/>
  <c r="Y237" i="17"/>
  <c r="Y238" i="17"/>
  <c r="Y239" i="17"/>
  <c r="Y240" i="17"/>
  <c r="Y241" i="17"/>
  <c r="Y242" i="17"/>
  <c r="Y243" i="17"/>
  <c r="Y244" i="17"/>
  <c r="Y245" i="17"/>
  <c r="Y246" i="17"/>
  <c r="Y247" i="17"/>
  <c r="Y248" i="17"/>
  <c r="Y249" i="17"/>
  <c r="Y250" i="17"/>
  <c r="Y251" i="17"/>
  <c r="Y252" i="17"/>
  <c r="Y253" i="17"/>
  <c r="Y254" i="17"/>
  <c r="Y255" i="17"/>
  <c r="Y256" i="17"/>
  <c r="Y257" i="17"/>
  <c r="Y258" i="17"/>
  <c r="Y259" i="17"/>
  <c r="Y260" i="17"/>
  <c r="Y261" i="17"/>
  <c r="Y262" i="17"/>
  <c r="Y263" i="17"/>
  <c r="Y264" i="17"/>
  <c r="Y265" i="17"/>
  <c r="Y266" i="17"/>
  <c r="Y267" i="17"/>
  <c r="Y268" i="17"/>
  <c r="Y269" i="17"/>
  <c r="Y270" i="17"/>
  <c r="Y271" i="17"/>
  <c r="Y272" i="17"/>
  <c r="Y273" i="17"/>
  <c r="Y274" i="17"/>
  <c r="Y275" i="17"/>
  <c r="Y276" i="17"/>
  <c r="Y277" i="17"/>
  <c r="Y278" i="17"/>
  <c r="Y279" i="17"/>
  <c r="Y280" i="17"/>
  <c r="Y281" i="17"/>
  <c r="Y282" i="17"/>
  <c r="Y283" i="17"/>
  <c r="Y284" i="17"/>
  <c r="Y285" i="17"/>
  <c r="Y286" i="17"/>
  <c r="Y287" i="17"/>
  <c r="Y288" i="17"/>
  <c r="Y289" i="17"/>
  <c r="Y290" i="17"/>
  <c r="Y291" i="17"/>
  <c r="Y292" i="17"/>
  <c r="Y293" i="17"/>
  <c r="Y294" i="17"/>
  <c r="Y295" i="17"/>
  <c r="Y296" i="17"/>
  <c r="Y297" i="17"/>
  <c r="Y298" i="17"/>
  <c r="Y299" i="17"/>
  <c r="Y300" i="17"/>
  <c r="Y301" i="17"/>
  <c r="Y302" i="17"/>
  <c r="Y303" i="17"/>
  <c r="Y304" i="17"/>
  <c r="Y305" i="17"/>
  <c r="Y306" i="17"/>
  <c r="Y307" i="17"/>
  <c r="Y308" i="17"/>
  <c r="Y309" i="17"/>
  <c r="Y310" i="17"/>
  <c r="Y311" i="17"/>
  <c r="Y312" i="17"/>
  <c r="Y313" i="17"/>
  <c r="Y314" i="17"/>
  <c r="Y315" i="17"/>
  <c r="Y316" i="17"/>
  <c r="Y317" i="17"/>
  <c r="Y318" i="17"/>
  <c r="Y319" i="17"/>
  <c r="Y320" i="17"/>
  <c r="AG49" i="17"/>
  <c r="AG50" i="17"/>
  <c r="AG51" i="17"/>
  <c r="AG52" i="17"/>
  <c r="AG53" i="17"/>
  <c r="AG54" i="17"/>
  <c r="AG55" i="17"/>
  <c r="AG56" i="17"/>
  <c r="AG57" i="17"/>
  <c r="AG58" i="17"/>
  <c r="AG59" i="17"/>
  <c r="AG60" i="17"/>
  <c r="AG61" i="17"/>
  <c r="AG62" i="17"/>
  <c r="AG63" i="17"/>
  <c r="AG64" i="17"/>
  <c r="AG65" i="17"/>
  <c r="AG66" i="17"/>
  <c r="AG67" i="17"/>
  <c r="AG68" i="17"/>
  <c r="AG69" i="17"/>
  <c r="AG70" i="17"/>
  <c r="AG71" i="17"/>
  <c r="AG72" i="17"/>
  <c r="AG73" i="17"/>
  <c r="AG74" i="17"/>
  <c r="AG75" i="17"/>
  <c r="AG76" i="17"/>
  <c r="AG77" i="17"/>
  <c r="AG78" i="17"/>
  <c r="AG79" i="17"/>
  <c r="AG80" i="17"/>
  <c r="AG81" i="17"/>
  <c r="AG82" i="17"/>
  <c r="AG83" i="17"/>
  <c r="AG84" i="17"/>
  <c r="AG85" i="17"/>
  <c r="AG86" i="17"/>
  <c r="AG87" i="17"/>
  <c r="AG88" i="17"/>
  <c r="AG89" i="17"/>
  <c r="AG90" i="17"/>
  <c r="AG91" i="17"/>
  <c r="AG92" i="17"/>
  <c r="AG93" i="17"/>
  <c r="AG94" i="17"/>
  <c r="AG95" i="17"/>
  <c r="AG96" i="17"/>
  <c r="AG97" i="17"/>
  <c r="AG98" i="17"/>
  <c r="AG99" i="17"/>
  <c r="AG100" i="17"/>
  <c r="AG101" i="17"/>
  <c r="AG102" i="17"/>
  <c r="AG103" i="17"/>
  <c r="AG104" i="17"/>
  <c r="AG105" i="17"/>
  <c r="AG106" i="17"/>
  <c r="AG107" i="17"/>
  <c r="AG108" i="17"/>
  <c r="AG109" i="17"/>
  <c r="AG110" i="17"/>
  <c r="AG111" i="17"/>
  <c r="AG112" i="17"/>
  <c r="AG113" i="17"/>
  <c r="AG114" i="17"/>
  <c r="AG115" i="17"/>
  <c r="AG116" i="17"/>
  <c r="AG117" i="17"/>
  <c r="AG118" i="17"/>
  <c r="AG119" i="17"/>
  <c r="AG120" i="17"/>
  <c r="AG121" i="17"/>
  <c r="AG122" i="17"/>
  <c r="AG123" i="17"/>
  <c r="AG124" i="17"/>
  <c r="AG125" i="17"/>
  <c r="AG126" i="17"/>
  <c r="AG127" i="17"/>
  <c r="AG128" i="17"/>
  <c r="AG129" i="17"/>
  <c r="AG130" i="17"/>
  <c r="AG131" i="17"/>
  <c r="AG132" i="17"/>
  <c r="AG133" i="17"/>
  <c r="AG134" i="17"/>
  <c r="AG135" i="17"/>
  <c r="AG136" i="17"/>
  <c r="AG137" i="17"/>
  <c r="AG138" i="17"/>
  <c r="AG139" i="17"/>
  <c r="AG140" i="17"/>
  <c r="AG141" i="17"/>
  <c r="AG142" i="17"/>
  <c r="AG143" i="17"/>
  <c r="AG144" i="17"/>
  <c r="AG145" i="17"/>
  <c r="AG146" i="17"/>
  <c r="AG147" i="17"/>
  <c r="AG148" i="17"/>
  <c r="AG149" i="17"/>
  <c r="AG150" i="17"/>
  <c r="AG151" i="17"/>
  <c r="AG152" i="17"/>
  <c r="AG153" i="17"/>
  <c r="AG154" i="17"/>
  <c r="AG155" i="17"/>
  <c r="AG156" i="17"/>
  <c r="AG157" i="17"/>
  <c r="AG158" i="17"/>
  <c r="AG159" i="17"/>
  <c r="AG160" i="17"/>
  <c r="AG161" i="17"/>
  <c r="AG162" i="17"/>
  <c r="AG163" i="17"/>
  <c r="AG164" i="17"/>
  <c r="AG165" i="17"/>
  <c r="AG166" i="17"/>
  <c r="AG167" i="17"/>
  <c r="AG168" i="17"/>
  <c r="AG169" i="17"/>
  <c r="AG170" i="17"/>
  <c r="AG171" i="17"/>
  <c r="AG172" i="17"/>
  <c r="AG173" i="17"/>
  <c r="AG174" i="17"/>
  <c r="AG175" i="17"/>
  <c r="AG176" i="17"/>
  <c r="AG177" i="17"/>
  <c r="AG178" i="17"/>
  <c r="AG179" i="17"/>
  <c r="AG180" i="17"/>
  <c r="AG181" i="17"/>
  <c r="AG182" i="17"/>
  <c r="AG183" i="17"/>
  <c r="AG184" i="17"/>
  <c r="AG185" i="17"/>
  <c r="AG186" i="17"/>
  <c r="AG187" i="17"/>
  <c r="AG188" i="17"/>
  <c r="AG189" i="17"/>
  <c r="AG190" i="17"/>
  <c r="AG191" i="17"/>
  <c r="AG192" i="17"/>
  <c r="AG193" i="17"/>
  <c r="AG194" i="17"/>
  <c r="AG195" i="17"/>
  <c r="AG196" i="17"/>
  <c r="AG197" i="17"/>
  <c r="AG198" i="17"/>
  <c r="AG199" i="17"/>
  <c r="AG200" i="17"/>
  <c r="AG201" i="17"/>
  <c r="AG202" i="17"/>
  <c r="AG203" i="17"/>
  <c r="AG204" i="17"/>
  <c r="AG205" i="17"/>
  <c r="AG206" i="17"/>
  <c r="AG207" i="17"/>
  <c r="AG208" i="17"/>
  <c r="AG209" i="17"/>
  <c r="AG210" i="17"/>
  <c r="AG211" i="17"/>
  <c r="AG212" i="17"/>
  <c r="AG213" i="17"/>
  <c r="AG214" i="17"/>
  <c r="AG215" i="17"/>
  <c r="AG216" i="17"/>
  <c r="AG217" i="17"/>
  <c r="AG218" i="17"/>
  <c r="AG219" i="17"/>
  <c r="AG220" i="17"/>
  <c r="AG221" i="17"/>
  <c r="AG222" i="17"/>
  <c r="AG223" i="17"/>
  <c r="AG224" i="17"/>
  <c r="AG225" i="17"/>
  <c r="AG226" i="17"/>
  <c r="AG227" i="17"/>
  <c r="AG228" i="17"/>
  <c r="AG229" i="17"/>
  <c r="AG230" i="17"/>
  <c r="AG231" i="17"/>
  <c r="AG232" i="17"/>
  <c r="AG233" i="17"/>
  <c r="AG234" i="17"/>
  <c r="AG235" i="17"/>
  <c r="AG236" i="17"/>
  <c r="AG237" i="17"/>
  <c r="AG238" i="17"/>
  <c r="AG239" i="17"/>
  <c r="AG240" i="17"/>
  <c r="AG241" i="17"/>
  <c r="AG242" i="17"/>
  <c r="AG243" i="17"/>
  <c r="AG244" i="17"/>
  <c r="AG245" i="17"/>
  <c r="AG246" i="17"/>
  <c r="AG247" i="17"/>
  <c r="AG248" i="17"/>
  <c r="AG249" i="17"/>
  <c r="AG250" i="17"/>
  <c r="AG251" i="17"/>
  <c r="AG252" i="17"/>
  <c r="AG253" i="17"/>
  <c r="AG254" i="17"/>
  <c r="AG255" i="17"/>
  <c r="AG256" i="17"/>
  <c r="AG257" i="17"/>
  <c r="AG258" i="17"/>
  <c r="AG259" i="17"/>
  <c r="AG260" i="17"/>
  <c r="AG261" i="17"/>
  <c r="AG262" i="17"/>
  <c r="AG263" i="17"/>
  <c r="AG264" i="17"/>
  <c r="AG265" i="17"/>
  <c r="AG266" i="17"/>
  <c r="AG267" i="17"/>
  <c r="AG268" i="17"/>
  <c r="AG269" i="17"/>
  <c r="AG270" i="17"/>
  <c r="AG271" i="17"/>
  <c r="AG272" i="17"/>
  <c r="AG273" i="17"/>
  <c r="AG274" i="17"/>
  <c r="AG275" i="17"/>
  <c r="AG276" i="17"/>
  <c r="AG277" i="17"/>
  <c r="AG278" i="17"/>
  <c r="AG279" i="17"/>
  <c r="AG280" i="17"/>
  <c r="AG281" i="17"/>
  <c r="AG282" i="17"/>
  <c r="AG283" i="17"/>
  <c r="AG284" i="17"/>
  <c r="AG285" i="17"/>
  <c r="AG286" i="17"/>
  <c r="AG287" i="17"/>
  <c r="AG288" i="17"/>
  <c r="AG289" i="17"/>
  <c r="AG290" i="17"/>
  <c r="AG291" i="17"/>
  <c r="AG292" i="17"/>
  <c r="AG293" i="17"/>
  <c r="AG294" i="17"/>
  <c r="AG295" i="17"/>
  <c r="AG296" i="17"/>
  <c r="AG297" i="17"/>
  <c r="AG298" i="17"/>
  <c r="AG299" i="17"/>
  <c r="AG300" i="17"/>
  <c r="AG301" i="17"/>
  <c r="AG302" i="17"/>
  <c r="AG303" i="17"/>
  <c r="AG304" i="17"/>
  <c r="AG305" i="17"/>
  <c r="AG306" i="17"/>
  <c r="AG307" i="17"/>
  <c r="AG308" i="17"/>
  <c r="AG309" i="17"/>
  <c r="AG310" i="17"/>
  <c r="AG311" i="17"/>
  <c r="AG312" i="17"/>
  <c r="AG313" i="17"/>
  <c r="AG314" i="17"/>
  <c r="AG315" i="17"/>
  <c r="AG316" i="17"/>
  <c r="AG317" i="17"/>
  <c r="AG318" i="17"/>
  <c r="AG319" i="17"/>
  <c r="AG320" i="17"/>
  <c r="T49" i="17"/>
  <c r="S49" i="17" s="1"/>
  <c r="T50" i="17"/>
  <c r="S50" i="17" s="1"/>
  <c r="T51" i="17"/>
  <c r="S51" i="17" s="1"/>
  <c r="T52" i="17"/>
  <c r="S52" i="17" s="1"/>
  <c r="T53" i="17"/>
  <c r="S53" i="17" s="1"/>
  <c r="T54" i="17"/>
  <c r="S54" i="17" s="1"/>
  <c r="T55" i="17"/>
  <c r="S55" i="17" s="1"/>
  <c r="T56" i="17"/>
  <c r="S56" i="17" s="1"/>
  <c r="T57" i="17"/>
  <c r="S57" i="17" s="1"/>
  <c r="T58" i="17"/>
  <c r="S58" i="17" s="1"/>
  <c r="T59" i="17"/>
  <c r="S59" i="17" s="1"/>
  <c r="T60" i="17"/>
  <c r="S60" i="17" s="1"/>
  <c r="T61" i="17"/>
  <c r="S61" i="17" s="1"/>
  <c r="T62" i="17"/>
  <c r="S62" i="17" s="1"/>
  <c r="T63" i="17"/>
  <c r="S63" i="17" s="1"/>
  <c r="T64" i="17"/>
  <c r="S64" i="17" s="1"/>
  <c r="T65" i="17"/>
  <c r="S65" i="17" s="1"/>
  <c r="T66" i="17"/>
  <c r="S66" i="17" s="1"/>
  <c r="T67" i="17"/>
  <c r="S67" i="17" s="1"/>
  <c r="T68" i="17"/>
  <c r="S68" i="17" s="1"/>
  <c r="T69" i="17"/>
  <c r="S69" i="17" s="1"/>
  <c r="T70" i="17"/>
  <c r="S70" i="17" s="1"/>
  <c r="T71" i="17"/>
  <c r="S71" i="17" s="1"/>
  <c r="T72" i="17"/>
  <c r="S72" i="17" s="1"/>
  <c r="T73" i="17"/>
  <c r="S73" i="17" s="1"/>
  <c r="T74" i="17"/>
  <c r="S74" i="17" s="1"/>
  <c r="T75" i="17"/>
  <c r="S75" i="17" s="1"/>
  <c r="T76" i="17"/>
  <c r="S76" i="17" s="1"/>
  <c r="T77" i="17"/>
  <c r="S77" i="17" s="1"/>
  <c r="T78" i="17"/>
  <c r="S78" i="17" s="1"/>
  <c r="T79" i="17"/>
  <c r="S79" i="17" s="1"/>
  <c r="T80" i="17"/>
  <c r="S80" i="17" s="1"/>
  <c r="T81" i="17"/>
  <c r="S81" i="17" s="1"/>
  <c r="T82" i="17"/>
  <c r="S82" i="17" s="1"/>
  <c r="T83" i="17"/>
  <c r="S83" i="17" s="1"/>
  <c r="T84" i="17"/>
  <c r="S84" i="17" s="1"/>
  <c r="T85" i="17"/>
  <c r="S85" i="17" s="1"/>
  <c r="T86" i="17"/>
  <c r="S86" i="17" s="1"/>
  <c r="T87" i="17"/>
  <c r="S87" i="17" s="1"/>
  <c r="T88" i="17"/>
  <c r="S88" i="17" s="1"/>
  <c r="T89" i="17"/>
  <c r="S89" i="17" s="1"/>
  <c r="T90" i="17"/>
  <c r="S90" i="17" s="1"/>
  <c r="T91" i="17"/>
  <c r="S91" i="17" s="1"/>
  <c r="T92" i="17"/>
  <c r="S92" i="17" s="1"/>
  <c r="T93" i="17"/>
  <c r="S93" i="17" s="1"/>
  <c r="T94" i="17"/>
  <c r="S94" i="17" s="1"/>
  <c r="T95" i="17"/>
  <c r="S95" i="17" s="1"/>
  <c r="T96" i="17"/>
  <c r="S96" i="17" s="1"/>
  <c r="T97" i="17"/>
  <c r="S97" i="17" s="1"/>
  <c r="T98" i="17"/>
  <c r="S98" i="17" s="1"/>
  <c r="T99" i="17"/>
  <c r="S99" i="17" s="1"/>
  <c r="T100" i="17"/>
  <c r="S100" i="17" s="1"/>
  <c r="T101" i="17"/>
  <c r="S101" i="17" s="1"/>
  <c r="T102" i="17"/>
  <c r="S102" i="17" s="1"/>
  <c r="T103" i="17"/>
  <c r="S103" i="17" s="1"/>
  <c r="T104" i="17"/>
  <c r="S104" i="17" s="1"/>
  <c r="T105" i="17"/>
  <c r="S105" i="17" s="1"/>
  <c r="T106" i="17"/>
  <c r="S106" i="17" s="1"/>
  <c r="T107" i="17"/>
  <c r="S107" i="17" s="1"/>
  <c r="T108" i="17"/>
  <c r="S108" i="17" s="1"/>
  <c r="T109" i="17"/>
  <c r="S109" i="17" s="1"/>
  <c r="T110" i="17"/>
  <c r="S110" i="17" s="1"/>
  <c r="T111" i="17"/>
  <c r="S111" i="17" s="1"/>
  <c r="T112" i="17"/>
  <c r="S112" i="17" s="1"/>
  <c r="T113" i="17"/>
  <c r="S113" i="17" s="1"/>
  <c r="T114" i="17"/>
  <c r="S114" i="17" s="1"/>
  <c r="T115" i="17"/>
  <c r="S115" i="17" s="1"/>
  <c r="T116" i="17"/>
  <c r="S116" i="17" s="1"/>
  <c r="T117" i="17"/>
  <c r="S117" i="17" s="1"/>
  <c r="T118" i="17"/>
  <c r="S118" i="17" s="1"/>
  <c r="T119" i="17"/>
  <c r="S119" i="17" s="1"/>
  <c r="T120" i="17"/>
  <c r="S120" i="17" s="1"/>
  <c r="T121" i="17"/>
  <c r="S121" i="17" s="1"/>
  <c r="T122" i="17"/>
  <c r="S122" i="17" s="1"/>
  <c r="T123" i="17"/>
  <c r="S123" i="17" s="1"/>
  <c r="T124" i="17"/>
  <c r="S124" i="17" s="1"/>
  <c r="T125" i="17"/>
  <c r="S125" i="17" s="1"/>
  <c r="T126" i="17"/>
  <c r="S126" i="17" s="1"/>
  <c r="T127" i="17"/>
  <c r="S127" i="17" s="1"/>
  <c r="T128" i="17"/>
  <c r="S128" i="17" s="1"/>
  <c r="T129" i="17"/>
  <c r="S129" i="17" s="1"/>
  <c r="T130" i="17"/>
  <c r="S130" i="17" s="1"/>
  <c r="T131" i="17"/>
  <c r="S131" i="17" s="1"/>
  <c r="T132" i="17"/>
  <c r="S132" i="17" s="1"/>
  <c r="T133" i="17"/>
  <c r="S133" i="17" s="1"/>
  <c r="T134" i="17"/>
  <c r="S134" i="17" s="1"/>
  <c r="T135" i="17"/>
  <c r="S135" i="17" s="1"/>
  <c r="T136" i="17"/>
  <c r="S136" i="17" s="1"/>
  <c r="T137" i="17"/>
  <c r="S137" i="17" s="1"/>
  <c r="T138" i="17"/>
  <c r="S138" i="17" s="1"/>
  <c r="T139" i="17"/>
  <c r="S139" i="17" s="1"/>
  <c r="T140" i="17"/>
  <c r="S140" i="17" s="1"/>
  <c r="T141" i="17"/>
  <c r="S141" i="17" s="1"/>
  <c r="T142" i="17"/>
  <c r="S142" i="17" s="1"/>
  <c r="T143" i="17"/>
  <c r="S143" i="17" s="1"/>
  <c r="T144" i="17"/>
  <c r="S144" i="17" s="1"/>
  <c r="T145" i="17"/>
  <c r="S145" i="17" s="1"/>
  <c r="T146" i="17"/>
  <c r="S146" i="17" s="1"/>
  <c r="T147" i="17"/>
  <c r="S147" i="17" s="1"/>
  <c r="T148" i="17"/>
  <c r="S148" i="17" s="1"/>
  <c r="T149" i="17"/>
  <c r="S149" i="17" s="1"/>
  <c r="T150" i="17"/>
  <c r="S150" i="17" s="1"/>
  <c r="T151" i="17"/>
  <c r="S151" i="17" s="1"/>
  <c r="T152" i="17"/>
  <c r="S152" i="17" s="1"/>
  <c r="T153" i="17"/>
  <c r="S153" i="17" s="1"/>
  <c r="T154" i="17"/>
  <c r="S154" i="17" s="1"/>
  <c r="T155" i="17"/>
  <c r="S155" i="17" s="1"/>
  <c r="T156" i="17"/>
  <c r="S156" i="17" s="1"/>
  <c r="T157" i="17"/>
  <c r="S157" i="17" s="1"/>
  <c r="T158" i="17"/>
  <c r="S158" i="17" s="1"/>
  <c r="T159" i="17"/>
  <c r="S159" i="17" s="1"/>
  <c r="T160" i="17"/>
  <c r="S160" i="17" s="1"/>
  <c r="T161" i="17"/>
  <c r="S161" i="17" s="1"/>
  <c r="T162" i="17"/>
  <c r="S162" i="17" s="1"/>
  <c r="T163" i="17"/>
  <c r="S163" i="17" s="1"/>
  <c r="T164" i="17"/>
  <c r="S164" i="17" s="1"/>
  <c r="T165" i="17"/>
  <c r="S165" i="17" s="1"/>
  <c r="T166" i="17"/>
  <c r="S166" i="17" s="1"/>
  <c r="T167" i="17"/>
  <c r="S167" i="17" s="1"/>
  <c r="T168" i="17"/>
  <c r="S168" i="17" s="1"/>
  <c r="T169" i="17"/>
  <c r="S169" i="17" s="1"/>
  <c r="T170" i="17"/>
  <c r="S170" i="17" s="1"/>
  <c r="T171" i="17"/>
  <c r="S171" i="17" s="1"/>
  <c r="T172" i="17"/>
  <c r="S172" i="17" s="1"/>
  <c r="T173" i="17"/>
  <c r="S173" i="17" s="1"/>
  <c r="T174" i="17"/>
  <c r="S174" i="17" s="1"/>
  <c r="T175" i="17"/>
  <c r="S175" i="17" s="1"/>
  <c r="T176" i="17"/>
  <c r="S176" i="17" s="1"/>
  <c r="T177" i="17"/>
  <c r="S177" i="17" s="1"/>
  <c r="T178" i="17"/>
  <c r="S178" i="17" s="1"/>
  <c r="T179" i="17"/>
  <c r="S179" i="17" s="1"/>
  <c r="T180" i="17"/>
  <c r="S180" i="17" s="1"/>
  <c r="T181" i="17"/>
  <c r="S181" i="17" s="1"/>
  <c r="T182" i="17"/>
  <c r="S182" i="17" s="1"/>
  <c r="T183" i="17"/>
  <c r="S183" i="17" s="1"/>
  <c r="T184" i="17"/>
  <c r="S184" i="17" s="1"/>
  <c r="T185" i="17"/>
  <c r="S185" i="17" s="1"/>
  <c r="T186" i="17"/>
  <c r="S186" i="17" s="1"/>
  <c r="T187" i="17"/>
  <c r="S187" i="17" s="1"/>
  <c r="T188" i="17"/>
  <c r="S188" i="17" s="1"/>
  <c r="T189" i="17"/>
  <c r="S189" i="17" s="1"/>
  <c r="T190" i="17"/>
  <c r="S190" i="17" s="1"/>
  <c r="T191" i="17"/>
  <c r="S191" i="17" s="1"/>
  <c r="T192" i="17"/>
  <c r="S192" i="17" s="1"/>
  <c r="T193" i="17"/>
  <c r="S193" i="17" s="1"/>
  <c r="T194" i="17"/>
  <c r="S194" i="17" s="1"/>
  <c r="T195" i="17"/>
  <c r="S195" i="17" s="1"/>
  <c r="T196" i="17"/>
  <c r="S196" i="17" s="1"/>
  <c r="T197" i="17"/>
  <c r="S197" i="17" s="1"/>
  <c r="T198" i="17"/>
  <c r="S198" i="17" s="1"/>
  <c r="T199" i="17"/>
  <c r="S199" i="17" s="1"/>
  <c r="T200" i="17"/>
  <c r="S200" i="17" s="1"/>
  <c r="T201" i="17"/>
  <c r="S201" i="17" s="1"/>
  <c r="T202" i="17"/>
  <c r="S202" i="17" s="1"/>
  <c r="T203" i="17"/>
  <c r="S203" i="17" s="1"/>
  <c r="T204" i="17"/>
  <c r="S204" i="17" s="1"/>
  <c r="T205" i="17"/>
  <c r="S205" i="17" s="1"/>
  <c r="T206" i="17"/>
  <c r="S206" i="17" s="1"/>
  <c r="T207" i="17"/>
  <c r="S207" i="17" s="1"/>
  <c r="T208" i="17"/>
  <c r="S208" i="17" s="1"/>
  <c r="T209" i="17"/>
  <c r="S209" i="17" s="1"/>
  <c r="T210" i="17"/>
  <c r="S210" i="17" s="1"/>
  <c r="T211" i="17"/>
  <c r="S211" i="17" s="1"/>
  <c r="T212" i="17"/>
  <c r="S212" i="17" s="1"/>
  <c r="T213" i="17"/>
  <c r="S213" i="17" s="1"/>
  <c r="T214" i="17"/>
  <c r="S214" i="17" s="1"/>
  <c r="T215" i="17"/>
  <c r="S215" i="17" s="1"/>
  <c r="T216" i="17"/>
  <c r="S216" i="17" s="1"/>
  <c r="T217" i="17"/>
  <c r="S217" i="17" s="1"/>
  <c r="T218" i="17"/>
  <c r="S218" i="17" s="1"/>
  <c r="T219" i="17"/>
  <c r="S219" i="17" s="1"/>
  <c r="T220" i="17"/>
  <c r="S220" i="17" s="1"/>
  <c r="T221" i="17"/>
  <c r="S221" i="17" s="1"/>
  <c r="T222" i="17"/>
  <c r="S222" i="17" s="1"/>
  <c r="T223" i="17"/>
  <c r="S223" i="17" s="1"/>
  <c r="T224" i="17"/>
  <c r="S224" i="17" s="1"/>
  <c r="T225" i="17"/>
  <c r="S225" i="17" s="1"/>
  <c r="T226" i="17"/>
  <c r="S226" i="17" s="1"/>
  <c r="T227" i="17"/>
  <c r="S227" i="17" s="1"/>
  <c r="T228" i="17"/>
  <c r="S228" i="17" s="1"/>
  <c r="T229" i="17"/>
  <c r="S229" i="17" s="1"/>
  <c r="T230" i="17"/>
  <c r="S230" i="17" s="1"/>
  <c r="T231" i="17"/>
  <c r="S231" i="17" s="1"/>
  <c r="T232" i="17"/>
  <c r="S232" i="17" s="1"/>
  <c r="T233" i="17"/>
  <c r="S233" i="17" s="1"/>
  <c r="T234" i="17"/>
  <c r="S234" i="17" s="1"/>
  <c r="T235" i="17"/>
  <c r="S235" i="17" s="1"/>
  <c r="T236" i="17"/>
  <c r="S236" i="17" s="1"/>
  <c r="T237" i="17"/>
  <c r="S237" i="17" s="1"/>
  <c r="T238" i="17"/>
  <c r="S238" i="17" s="1"/>
  <c r="T239" i="17"/>
  <c r="S239" i="17" s="1"/>
  <c r="T240" i="17"/>
  <c r="S240" i="17" s="1"/>
  <c r="T241" i="17"/>
  <c r="S241" i="17" s="1"/>
  <c r="T242" i="17"/>
  <c r="S242" i="17" s="1"/>
  <c r="T243" i="17"/>
  <c r="S243" i="17" s="1"/>
  <c r="T244" i="17"/>
  <c r="S244" i="17" s="1"/>
  <c r="T245" i="17"/>
  <c r="S245" i="17" s="1"/>
  <c r="T246" i="17"/>
  <c r="S246" i="17" s="1"/>
  <c r="T247" i="17"/>
  <c r="S247" i="17" s="1"/>
  <c r="T248" i="17"/>
  <c r="S248" i="17" s="1"/>
  <c r="T249" i="17"/>
  <c r="S249" i="17" s="1"/>
  <c r="T250" i="17"/>
  <c r="S250" i="17" s="1"/>
  <c r="T251" i="17"/>
  <c r="S251" i="17" s="1"/>
  <c r="T252" i="17"/>
  <c r="S252" i="17" s="1"/>
  <c r="T253" i="17"/>
  <c r="S253" i="17" s="1"/>
  <c r="T254" i="17"/>
  <c r="S254" i="17" s="1"/>
  <c r="T255" i="17"/>
  <c r="S255" i="17" s="1"/>
  <c r="T256" i="17"/>
  <c r="S256" i="17" s="1"/>
  <c r="T257" i="17"/>
  <c r="S257" i="17" s="1"/>
  <c r="T258" i="17"/>
  <c r="S258" i="17" s="1"/>
  <c r="T259" i="17"/>
  <c r="S259" i="17" s="1"/>
  <c r="T260" i="17"/>
  <c r="S260" i="17" s="1"/>
  <c r="T261" i="17"/>
  <c r="S261" i="17" s="1"/>
  <c r="T262" i="17"/>
  <c r="S262" i="17" s="1"/>
  <c r="T263" i="17"/>
  <c r="S263" i="17" s="1"/>
  <c r="T264" i="17"/>
  <c r="S264" i="17" s="1"/>
  <c r="T265" i="17"/>
  <c r="S265" i="17" s="1"/>
  <c r="T266" i="17"/>
  <c r="S266" i="17" s="1"/>
  <c r="T267" i="17"/>
  <c r="S267" i="17" s="1"/>
  <c r="T268" i="17"/>
  <c r="S268" i="17" s="1"/>
  <c r="T269" i="17"/>
  <c r="S269" i="17" s="1"/>
  <c r="T270" i="17"/>
  <c r="S270" i="17" s="1"/>
  <c r="T271" i="17"/>
  <c r="S271" i="17" s="1"/>
  <c r="T272" i="17"/>
  <c r="S272" i="17" s="1"/>
  <c r="T273" i="17"/>
  <c r="S273" i="17" s="1"/>
  <c r="T274" i="17"/>
  <c r="S274" i="17" s="1"/>
  <c r="T275" i="17"/>
  <c r="S275" i="17" s="1"/>
  <c r="T276" i="17"/>
  <c r="S276" i="17" s="1"/>
  <c r="T277" i="17"/>
  <c r="S277" i="17" s="1"/>
  <c r="T278" i="17"/>
  <c r="S278" i="17" s="1"/>
  <c r="T279" i="17"/>
  <c r="S279" i="17" s="1"/>
  <c r="T280" i="17"/>
  <c r="S280" i="17" s="1"/>
  <c r="T281" i="17"/>
  <c r="S281" i="17" s="1"/>
  <c r="T282" i="17"/>
  <c r="S282" i="17" s="1"/>
  <c r="T283" i="17"/>
  <c r="S283" i="17" s="1"/>
  <c r="T284" i="17"/>
  <c r="S284" i="17" s="1"/>
  <c r="T285" i="17"/>
  <c r="S285" i="17" s="1"/>
  <c r="T286" i="17"/>
  <c r="S286" i="17" s="1"/>
  <c r="T287" i="17"/>
  <c r="S287" i="17" s="1"/>
  <c r="T288" i="17"/>
  <c r="S288" i="17" s="1"/>
  <c r="T289" i="17"/>
  <c r="S289" i="17" s="1"/>
  <c r="T290" i="17"/>
  <c r="S290" i="17" s="1"/>
  <c r="T291" i="17"/>
  <c r="S291" i="17" s="1"/>
  <c r="T292" i="17"/>
  <c r="S292" i="17" s="1"/>
  <c r="T293" i="17"/>
  <c r="S293" i="17" s="1"/>
  <c r="T294" i="17"/>
  <c r="S294" i="17" s="1"/>
  <c r="T295" i="17"/>
  <c r="S295" i="17" s="1"/>
  <c r="T296" i="17"/>
  <c r="S296" i="17" s="1"/>
  <c r="T297" i="17"/>
  <c r="S297" i="17" s="1"/>
  <c r="T298" i="17"/>
  <c r="S298" i="17" s="1"/>
  <c r="T299" i="17"/>
  <c r="S299" i="17" s="1"/>
  <c r="T300" i="17"/>
  <c r="S300" i="17" s="1"/>
  <c r="T301" i="17"/>
  <c r="S301" i="17" s="1"/>
  <c r="T302" i="17"/>
  <c r="S302" i="17" s="1"/>
  <c r="T303" i="17"/>
  <c r="S303" i="17" s="1"/>
  <c r="T304" i="17"/>
  <c r="S304" i="17" s="1"/>
  <c r="T305" i="17"/>
  <c r="S305" i="17" s="1"/>
  <c r="T306" i="17"/>
  <c r="S306" i="17" s="1"/>
  <c r="T307" i="17"/>
  <c r="S307" i="17" s="1"/>
  <c r="T308" i="17"/>
  <c r="S308" i="17" s="1"/>
  <c r="T309" i="17"/>
  <c r="S309" i="17" s="1"/>
  <c r="T310" i="17"/>
  <c r="S310" i="17" s="1"/>
  <c r="T311" i="17"/>
  <c r="S311" i="17" s="1"/>
  <c r="T312" i="17"/>
  <c r="S312" i="17" s="1"/>
  <c r="T313" i="17"/>
  <c r="S313" i="17" s="1"/>
  <c r="T314" i="17"/>
  <c r="S314" i="17" s="1"/>
  <c r="T315" i="17"/>
  <c r="S315" i="17" s="1"/>
  <c r="T316" i="17"/>
  <c r="S316" i="17" s="1"/>
  <c r="T317" i="17"/>
  <c r="S317" i="17" s="1"/>
  <c r="T318" i="17"/>
  <c r="S318" i="17" s="1"/>
  <c r="T319" i="17"/>
  <c r="S319" i="17" s="1"/>
  <c r="T320" i="17"/>
  <c r="S320" i="17" s="1"/>
  <c r="Q49" i="17"/>
  <c r="P49" i="17" s="1"/>
  <c r="Q50" i="17"/>
  <c r="P50" i="17" s="1"/>
  <c r="Q51" i="17"/>
  <c r="P51" i="17" s="1"/>
  <c r="Q52" i="17"/>
  <c r="P52" i="17" s="1"/>
  <c r="Q53" i="17"/>
  <c r="P53" i="17" s="1"/>
  <c r="Q54" i="17"/>
  <c r="P54" i="17" s="1"/>
  <c r="Q55" i="17"/>
  <c r="P55" i="17" s="1"/>
  <c r="Q56" i="17"/>
  <c r="P56" i="17" s="1"/>
  <c r="Q57" i="17"/>
  <c r="P57" i="17" s="1"/>
  <c r="Q58" i="17"/>
  <c r="P58" i="17" s="1"/>
  <c r="Q59" i="17"/>
  <c r="P59" i="17" s="1"/>
  <c r="Q60" i="17"/>
  <c r="P60" i="17" s="1"/>
  <c r="Q61" i="17"/>
  <c r="P61" i="17" s="1"/>
  <c r="Q62" i="17"/>
  <c r="P62" i="17" s="1"/>
  <c r="Q63" i="17"/>
  <c r="P63" i="17" s="1"/>
  <c r="Q64" i="17"/>
  <c r="P64" i="17" s="1"/>
  <c r="Q65" i="17"/>
  <c r="P65" i="17" s="1"/>
  <c r="Q66" i="17"/>
  <c r="P66" i="17" s="1"/>
  <c r="Q67" i="17"/>
  <c r="P67" i="17" s="1"/>
  <c r="Q68" i="17"/>
  <c r="P68" i="17" s="1"/>
  <c r="Q69" i="17"/>
  <c r="P69" i="17" s="1"/>
  <c r="Q70" i="17"/>
  <c r="P70" i="17" s="1"/>
  <c r="Q71" i="17"/>
  <c r="P71" i="17" s="1"/>
  <c r="Q72" i="17"/>
  <c r="P72" i="17" s="1"/>
  <c r="Q73" i="17"/>
  <c r="P73" i="17" s="1"/>
  <c r="Q74" i="17"/>
  <c r="P74" i="17" s="1"/>
  <c r="Q75" i="17"/>
  <c r="P75" i="17" s="1"/>
  <c r="Q76" i="17"/>
  <c r="P76" i="17" s="1"/>
  <c r="Q77" i="17"/>
  <c r="P77" i="17" s="1"/>
  <c r="Q78" i="17"/>
  <c r="P78" i="17" s="1"/>
  <c r="Q79" i="17"/>
  <c r="P79" i="17" s="1"/>
  <c r="Q80" i="17"/>
  <c r="P80" i="17" s="1"/>
  <c r="Q81" i="17"/>
  <c r="P81" i="17" s="1"/>
  <c r="Q82" i="17"/>
  <c r="P82" i="17" s="1"/>
  <c r="Q83" i="17"/>
  <c r="P83" i="17" s="1"/>
  <c r="Q84" i="17"/>
  <c r="P84" i="17" s="1"/>
  <c r="Q85" i="17"/>
  <c r="P85" i="17" s="1"/>
  <c r="Q86" i="17"/>
  <c r="P86" i="17" s="1"/>
  <c r="Q87" i="17"/>
  <c r="P87" i="17" s="1"/>
  <c r="Q88" i="17"/>
  <c r="P88" i="17" s="1"/>
  <c r="Q89" i="17"/>
  <c r="P89" i="17" s="1"/>
  <c r="Q90" i="17"/>
  <c r="P90" i="17" s="1"/>
  <c r="Q91" i="17"/>
  <c r="P91" i="17" s="1"/>
  <c r="Q92" i="17"/>
  <c r="P92" i="17" s="1"/>
  <c r="Q93" i="17"/>
  <c r="P93" i="17" s="1"/>
  <c r="Q94" i="17"/>
  <c r="P94" i="17" s="1"/>
  <c r="Q95" i="17"/>
  <c r="P95" i="17" s="1"/>
  <c r="Q96" i="17"/>
  <c r="P96" i="17" s="1"/>
  <c r="Q97" i="17"/>
  <c r="P97" i="17" s="1"/>
  <c r="Q98" i="17"/>
  <c r="P98" i="17" s="1"/>
  <c r="Q99" i="17"/>
  <c r="P99" i="17" s="1"/>
  <c r="Q100" i="17"/>
  <c r="P100" i="17" s="1"/>
  <c r="Q101" i="17"/>
  <c r="P101" i="17" s="1"/>
  <c r="Q102" i="17"/>
  <c r="P102" i="17" s="1"/>
  <c r="Q103" i="17"/>
  <c r="P103" i="17" s="1"/>
  <c r="Q104" i="17"/>
  <c r="P104" i="17" s="1"/>
  <c r="Q105" i="17"/>
  <c r="P105" i="17" s="1"/>
  <c r="Q106" i="17"/>
  <c r="P106" i="17" s="1"/>
  <c r="Q107" i="17"/>
  <c r="P107" i="17" s="1"/>
  <c r="Q108" i="17"/>
  <c r="P108" i="17" s="1"/>
  <c r="Q109" i="17"/>
  <c r="P109" i="17" s="1"/>
  <c r="Q110" i="17"/>
  <c r="P110" i="17" s="1"/>
  <c r="Q111" i="17"/>
  <c r="P111" i="17" s="1"/>
  <c r="Q112" i="17"/>
  <c r="P112" i="17" s="1"/>
  <c r="Q113" i="17"/>
  <c r="P113" i="17" s="1"/>
  <c r="Q114" i="17"/>
  <c r="P114" i="17" s="1"/>
  <c r="Q115" i="17"/>
  <c r="P115" i="17" s="1"/>
  <c r="Q116" i="17"/>
  <c r="P116" i="17" s="1"/>
  <c r="Q117" i="17"/>
  <c r="P117" i="17" s="1"/>
  <c r="Q118" i="17"/>
  <c r="P118" i="17" s="1"/>
  <c r="Q119" i="17"/>
  <c r="P119" i="17" s="1"/>
  <c r="Q120" i="17"/>
  <c r="P120" i="17" s="1"/>
  <c r="Q121" i="17"/>
  <c r="P121" i="17" s="1"/>
  <c r="Q122" i="17"/>
  <c r="P122" i="17" s="1"/>
  <c r="Q123" i="17"/>
  <c r="P123" i="17" s="1"/>
  <c r="Q124" i="17"/>
  <c r="P124" i="17" s="1"/>
  <c r="Q125" i="17"/>
  <c r="P125" i="17" s="1"/>
  <c r="Q126" i="17"/>
  <c r="P126" i="17" s="1"/>
  <c r="Q127" i="17"/>
  <c r="P127" i="17" s="1"/>
  <c r="Q128" i="17"/>
  <c r="P128" i="17" s="1"/>
  <c r="Q129" i="17"/>
  <c r="P129" i="17" s="1"/>
  <c r="Q130" i="17"/>
  <c r="P130" i="17" s="1"/>
  <c r="Q131" i="17"/>
  <c r="P131" i="17" s="1"/>
  <c r="Q132" i="17"/>
  <c r="P132" i="17" s="1"/>
  <c r="Q133" i="17"/>
  <c r="P133" i="17" s="1"/>
  <c r="Q134" i="17"/>
  <c r="P134" i="17" s="1"/>
  <c r="Q135" i="17"/>
  <c r="P135" i="17" s="1"/>
  <c r="Q136" i="17"/>
  <c r="P136" i="17" s="1"/>
  <c r="Q137" i="17"/>
  <c r="P137" i="17" s="1"/>
  <c r="Q138" i="17"/>
  <c r="P138" i="17" s="1"/>
  <c r="Q139" i="17"/>
  <c r="P139" i="17" s="1"/>
  <c r="Q140" i="17"/>
  <c r="P140" i="17" s="1"/>
  <c r="Q141" i="17"/>
  <c r="P141" i="17" s="1"/>
  <c r="Q142" i="17"/>
  <c r="P142" i="17" s="1"/>
  <c r="Q143" i="17"/>
  <c r="P143" i="17" s="1"/>
  <c r="Q144" i="17"/>
  <c r="P144" i="17" s="1"/>
  <c r="Q145" i="17"/>
  <c r="P145" i="17" s="1"/>
  <c r="Q146" i="17"/>
  <c r="P146" i="17" s="1"/>
  <c r="Q147" i="17"/>
  <c r="P147" i="17" s="1"/>
  <c r="Q148" i="17"/>
  <c r="P148" i="17" s="1"/>
  <c r="Q149" i="17"/>
  <c r="P149" i="17" s="1"/>
  <c r="Q150" i="17"/>
  <c r="P150" i="17" s="1"/>
  <c r="Q151" i="17"/>
  <c r="P151" i="17" s="1"/>
  <c r="Q152" i="17"/>
  <c r="P152" i="17" s="1"/>
  <c r="Q153" i="17"/>
  <c r="P153" i="17" s="1"/>
  <c r="Q154" i="17"/>
  <c r="P154" i="17" s="1"/>
  <c r="Q155" i="17"/>
  <c r="P155" i="17" s="1"/>
  <c r="Q156" i="17"/>
  <c r="P156" i="17" s="1"/>
  <c r="Q157" i="17"/>
  <c r="P157" i="17" s="1"/>
  <c r="Q158" i="17"/>
  <c r="P158" i="17" s="1"/>
  <c r="Q159" i="17"/>
  <c r="P159" i="17" s="1"/>
  <c r="Q160" i="17"/>
  <c r="P160" i="17" s="1"/>
  <c r="Q161" i="17"/>
  <c r="P161" i="17" s="1"/>
  <c r="Q162" i="17"/>
  <c r="P162" i="17" s="1"/>
  <c r="Q163" i="17"/>
  <c r="P163" i="17" s="1"/>
  <c r="Q164" i="17"/>
  <c r="P164" i="17" s="1"/>
  <c r="Q165" i="17"/>
  <c r="P165" i="17" s="1"/>
  <c r="Q166" i="17"/>
  <c r="P166" i="17" s="1"/>
  <c r="Q167" i="17"/>
  <c r="P167" i="17" s="1"/>
  <c r="Q168" i="17"/>
  <c r="P168" i="17" s="1"/>
  <c r="Q169" i="17"/>
  <c r="P169" i="17" s="1"/>
  <c r="Q170" i="17"/>
  <c r="P170" i="17" s="1"/>
  <c r="Q171" i="17"/>
  <c r="P171" i="17" s="1"/>
  <c r="Q172" i="17"/>
  <c r="P172" i="17" s="1"/>
  <c r="Q173" i="17"/>
  <c r="P173" i="17" s="1"/>
  <c r="Q174" i="17"/>
  <c r="P174" i="17" s="1"/>
  <c r="Q175" i="17"/>
  <c r="P175" i="17" s="1"/>
  <c r="Q176" i="17"/>
  <c r="P176" i="17" s="1"/>
  <c r="Q177" i="17"/>
  <c r="P177" i="17" s="1"/>
  <c r="Q178" i="17"/>
  <c r="P178" i="17" s="1"/>
  <c r="Q179" i="17"/>
  <c r="P179" i="17" s="1"/>
  <c r="Q180" i="17"/>
  <c r="P180" i="17" s="1"/>
  <c r="Q181" i="17"/>
  <c r="P181" i="17" s="1"/>
  <c r="Q182" i="17"/>
  <c r="P182" i="17" s="1"/>
  <c r="Q183" i="17"/>
  <c r="P183" i="17" s="1"/>
  <c r="Q184" i="17"/>
  <c r="P184" i="17" s="1"/>
  <c r="Q185" i="17"/>
  <c r="P185" i="17" s="1"/>
  <c r="Q186" i="17"/>
  <c r="P186" i="17" s="1"/>
  <c r="Q187" i="17"/>
  <c r="P187" i="17" s="1"/>
  <c r="Q188" i="17"/>
  <c r="P188" i="17" s="1"/>
  <c r="Q189" i="17"/>
  <c r="P189" i="17" s="1"/>
  <c r="Q190" i="17"/>
  <c r="P190" i="17" s="1"/>
  <c r="Q191" i="17"/>
  <c r="P191" i="17" s="1"/>
  <c r="Q192" i="17"/>
  <c r="P192" i="17" s="1"/>
  <c r="Q193" i="17"/>
  <c r="P193" i="17" s="1"/>
  <c r="Q194" i="17"/>
  <c r="P194" i="17" s="1"/>
  <c r="Q195" i="17"/>
  <c r="P195" i="17" s="1"/>
  <c r="Q196" i="17"/>
  <c r="P196" i="17" s="1"/>
  <c r="Q197" i="17"/>
  <c r="P197" i="17" s="1"/>
  <c r="Q198" i="17"/>
  <c r="P198" i="17" s="1"/>
  <c r="Q199" i="17"/>
  <c r="P199" i="17" s="1"/>
  <c r="Q200" i="17"/>
  <c r="P200" i="17" s="1"/>
  <c r="Q201" i="17"/>
  <c r="P201" i="17" s="1"/>
  <c r="Q202" i="17"/>
  <c r="P202" i="17" s="1"/>
  <c r="Q203" i="17"/>
  <c r="P203" i="17" s="1"/>
  <c r="Q204" i="17"/>
  <c r="P204" i="17" s="1"/>
  <c r="Q205" i="17"/>
  <c r="P205" i="17" s="1"/>
  <c r="Q206" i="17"/>
  <c r="P206" i="17" s="1"/>
  <c r="Q207" i="17"/>
  <c r="P207" i="17" s="1"/>
  <c r="Q208" i="17"/>
  <c r="P208" i="17" s="1"/>
  <c r="Q209" i="17"/>
  <c r="P209" i="17" s="1"/>
  <c r="Q210" i="17"/>
  <c r="P210" i="17" s="1"/>
  <c r="Q211" i="17"/>
  <c r="P211" i="17" s="1"/>
  <c r="Q212" i="17"/>
  <c r="P212" i="17" s="1"/>
  <c r="Q213" i="17"/>
  <c r="P213" i="17" s="1"/>
  <c r="Q214" i="17"/>
  <c r="P214" i="17" s="1"/>
  <c r="Q215" i="17"/>
  <c r="P215" i="17" s="1"/>
  <c r="Q216" i="17"/>
  <c r="P216" i="17" s="1"/>
  <c r="Q217" i="17"/>
  <c r="P217" i="17" s="1"/>
  <c r="Q218" i="17"/>
  <c r="P218" i="17" s="1"/>
  <c r="Q219" i="17"/>
  <c r="P219" i="17" s="1"/>
  <c r="Q220" i="17"/>
  <c r="P220" i="17" s="1"/>
  <c r="Q221" i="17"/>
  <c r="P221" i="17" s="1"/>
  <c r="Q222" i="17"/>
  <c r="P222" i="17" s="1"/>
  <c r="Q223" i="17"/>
  <c r="P223" i="17" s="1"/>
  <c r="Q224" i="17"/>
  <c r="P224" i="17" s="1"/>
  <c r="Q225" i="17"/>
  <c r="P225" i="17" s="1"/>
  <c r="Q226" i="17"/>
  <c r="P226" i="17" s="1"/>
  <c r="Q227" i="17"/>
  <c r="P227" i="17" s="1"/>
  <c r="Q228" i="17"/>
  <c r="P228" i="17" s="1"/>
  <c r="Q229" i="17"/>
  <c r="P229" i="17" s="1"/>
  <c r="Q230" i="17"/>
  <c r="P230" i="17" s="1"/>
  <c r="Q231" i="17"/>
  <c r="P231" i="17" s="1"/>
  <c r="Q232" i="17"/>
  <c r="P232" i="17" s="1"/>
  <c r="Q233" i="17"/>
  <c r="P233" i="17" s="1"/>
  <c r="Q234" i="17"/>
  <c r="P234" i="17" s="1"/>
  <c r="Q235" i="17"/>
  <c r="P235" i="17" s="1"/>
  <c r="Q236" i="17"/>
  <c r="P236" i="17" s="1"/>
  <c r="Q237" i="17"/>
  <c r="P237" i="17" s="1"/>
  <c r="Q238" i="17"/>
  <c r="P238" i="17" s="1"/>
  <c r="Q239" i="17"/>
  <c r="P239" i="17" s="1"/>
  <c r="Q240" i="17"/>
  <c r="P240" i="17" s="1"/>
  <c r="Q241" i="17"/>
  <c r="P241" i="17" s="1"/>
  <c r="Q242" i="17"/>
  <c r="P242" i="17" s="1"/>
  <c r="Q243" i="17"/>
  <c r="P243" i="17" s="1"/>
  <c r="Q244" i="17"/>
  <c r="P244" i="17" s="1"/>
  <c r="Q245" i="17"/>
  <c r="P245" i="17" s="1"/>
  <c r="Q246" i="17"/>
  <c r="P246" i="17" s="1"/>
  <c r="Q247" i="17"/>
  <c r="P247" i="17" s="1"/>
  <c r="Q248" i="17"/>
  <c r="P248" i="17" s="1"/>
  <c r="Q249" i="17"/>
  <c r="P249" i="17" s="1"/>
  <c r="Q250" i="17"/>
  <c r="P250" i="17" s="1"/>
  <c r="Q251" i="17"/>
  <c r="P251" i="17" s="1"/>
  <c r="Q252" i="17"/>
  <c r="P252" i="17" s="1"/>
  <c r="Q253" i="17"/>
  <c r="P253" i="17" s="1"/>
  <c r="Q254" i="17"/>
  <c r="P254" i="17" s="1"/>
  <c r="Q255" i="17"/>
  <c r="P255" i="17" s="1"/>
  <c r="Q256" i="17"/>
  <c r="P256" i="17" s="1"/>
  <c r="Q257" i="17"/>
  <c r="P257" i="17" s="1"/>
  <c r="Q258" i="17"/>
  <c r="P258" i="17" s="1"/>
  <c r="Q259" i="17"/>
  <c r="P259" i="17" s="1"/>
  <c r="Q260" i="17"/>
  <c r="P260" i="17" s="1"/>
  <c r="Q261" i="17"/>
  <c r="P261" i="17" s="1"/>
  <c r="Q262" i="17"/>
  <c r="P262" i="17" s="1"/>
  <c r="Q263" i="17"/>
  <c r="P263" i="17" s="1"/>
  <c r="Q264" i="17"/>
  <c r="P264" i="17" s="1"/>
  <c r="Q265" i="17"/>
  <c r="P265" i="17" s="1"/>
  <c r="Q266" i="17"/>
  <c r="P266" i="17" s="1"/>
  <c r="Q267" i="17"/>
  <c r="P267" i="17" s="1"/>
  <c r="Q268" i="17"/>
  <c r="P268" i="17" s="1"/>
  <c r="Q269" i="17"/>
  <c r="P269" i="17" s="1"/>
  <c r="Q270" i="17"/>
  <c r="P270" i="17" s="1"/>
  <c r="Q271" i="17"/>
  <c r="P271" i="17" s="1"/>
  <c r="Q272" i="17"/>
  <c r="P272" i="17" s="1"/>
  <c r="Q273" i="17"/>
  <c r="P273" i="17" s="1"/>
  <c r="Q274" i="17"/>
  <c r="P274" i="17" s="1"/>
  <c r="Q275" i="17"/>
  <c r="P275" i="17" s="1"/>
  <c r="Q276" i="17"/>
  <c r="P276" i="17" s="1"/>
  <c r="Q277" i="17"/>
  <c r="P277" i="17" s="1"/>
  <c r="Q278" i="17"/>
  <c r="P278" i="17" s="1"/>
  <c r="Q279" i="17"/>
  <c r="P279" i="17" s="1"/>
  <c r="Q280" i="17"/>
  <c r="P280" i="17" s="1"/>
  <c r="Q281" i="17"/>
  <c r="P281" i="17" s="1"/>
  <c r="Q282" i="17"/>
  <c r="P282" i="17" s="1"/>
  <c r="Q283" i="17"/>
  <c r="P283" i="17" s="1"/>
  <c r="Q284" i="17"/>
  <c r="P284" i="17" s="1"/>
  <c r="Q285" i="17"/>
  <c r="P285" i="17" s="1"/>
  <c r="Q286" i="17"/>
  <c r="P286" i="17" s="1"/>
  <c r="Q287" i="17"/>
  <c r="P287" i="17" s="1"/>
  <c r="Q288" i="17"/>
  <c r="P288" i="17" s="1"/>
  <c r="Q289" i="17"/>
  <c r="P289" i="17" s="1"/>
  <c r="Q290" i="17"/>
  <c r="P290" i="17" s="1"/>
  <c r="Q291" i="17"/>
  <c r="P291" i="17" s="1"/>
  <c r="Q292" i="17"/>
  <c r="P292" i="17" s="1"/>
  <c r="Q293" i="17"/>
  <c r="P293" i="17" s="1"/>
  <c r="Q294" i="17"/>
  <c r="P294" i="17" s="1"/>
  <c r="Q295" i="17"/>
  <c r="P295" i="17" s="1"/>
  <c r="Q296" i="17"/>
  <c r="P296" i="17" s="1"/>
  <c r="Q297" i="17"/>
  <c r="P297" i="17" s="1"/>
  <c r="Q298" i="17"/>
  <c r="P298" i="17" s="1"/>
  <c r="Q299" i="17"/>
  <c r="P299" i="17" s="1"/>
  <c r="Q300" i="17"/>
  <c r="P300" i="17" s="1"/>
  <c r="Q301" i="17"/>
  <c r="P301" i="17" s="1"/>
  <c r="Q302" i="17"/>
  <c r="P302" i="17" s="1"/>
  <c r="Q303" i="17"/>
  <c r="P303" i="17" s="1"/>
  <c r="Q304" i="17"/>
  <c r="P304" i="17" s="1"/>
  <c r="Q305" i="17"/>
  <c r="P305" i="17" s="1"/>
  <c r="Q306" i="17"/>
  <c r="P306" i="17" s="1"/>
  <c r="Q307" i="17"/>
  <c r="P307" i="17" s="1"/>
  <c r="Q308" i="17"/>
  <c r="P308" i="17" s="1"/>
  <c r="Q309" i="17"/>
  <c r="P309" i="17" s="1"/>
  <c r="Q310" i="17"/>
  <c r="P310" i="17" s="1"/>
  <c r="Q311" i="17"/>
  <c r="P311" i="17" s="1"/>
  <c r="Q312" i="17"/>
  <c r="P312" i="17" s="1"/>
  <c r="Q313" i="17"/>
  <c r="P313" i="17" s="1"/>
  <c r="Q314" i="17"/>
  <c r="P314" i="17" s="1"/>
  <c r="Q315" i="17"/>
  <c r="P315" i="17" s="1"/>
  <c r="Q316" i="17"/>
  <c r="P316" i="17" s="1"/>
  <c r="Q317" i="17"/>
  <c r="P317" i="17" s="1"/>
  <c r="Q318" i="17"/>
  <c r="P318" i="17" s="1"/>
  <c r="Q319" i="17"/>
  <c r="P319" i="17" s="1"/>
  <c r="Q320" i="17"/>
  <c r="P320" i="17" s="1"/>
  <c r="M22" i="17"/>
  <c r="M23"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M152" i="17"/>
  <c r="M153" i="17"/>
  <c r="M154" i="17"/>
  <c r="M155" i="17"/>
  <c r="M156" i="17"/>
  <c r="M157" i="17"/>
  <c r="M158" i="17"/>
  <c r="M159" i="17"/>
  <c r="M160" i="17"/>
  <c r="M161" i="17"/>
  <c r="M162" i="17"/>
  <c r="M163" i="17"/>
  <c r="M164" i="17"/>
  <c r="M165" i="17"/>
  <c r="M166" i="17"/>
  <c r="M167" i="17"/>
  <c r="M168" i="17"/>
  <c r="M169" i="17"/>
  <c r="M170" i="17"/>
  <c r="M171" i="17"/>
  <c r="M172" i="17"/>
  <c r="M173" i="17"/>
  <c r="M174" i="17"/>
  <c r="M175" i="17"/>
  <c r="M176" i="17"/>
  <c r="M177" i="17"/>
  <c r="M178" i="17"/>
  <c r="M179" i="17"/>
  <c r="M180" i="17"/>
  <c r="M181" i="17"/>
  <c r="M182" i="17"/>
  <c r="M183" i="17"/>
  <c r="M184" i="17"/>
  <c r="M185" i="17"/>
  <c r="M186" i="17"/>
  <c r="M187" i="17"/>
  <c r="M188" i="17"/>
  <c r="M189" i="17"/>
  <c r="M190" i="17"/>
  <c r="M191" i="17"/>
  <c r="M192" i="17"/>
  <c r="M193" i="17"/>
  <c r="M194" i="17"/>
  <c r="M195" i="17"/>
  <c r="M196" i="17"/>
  <c r="M197" i="17"/>
  <c r="M198" i="17"/>
  <c r="M199" i="17"/>
  <c r="M200" i="17"/>
  <c r="M201" i="17"/>
  <c r="M202" i="17"/>
  <c r="M203" i="17"/>
  <c r="M204" i="17"/>
  <c r="M205" i="17"/>
  <c r="M206" i="17"/>
  <c r="M207" i="17"/>
  <c r="M208" i="17"/>
  <c r="M209" i="17"/>
  <c r="M210" i="17"/>
  <c r="M211" i="17"/>
  <c r="M212" i="17"/>
  <c r="M213" i="17"/>
  <c r="M214" i="17"/>
  <c r="M215" i="17"/>
  <c r="M216" i="17"/>
  <c r="M217" i="17"/>
  <c r="M218" i="17"/>
  <c r="M219" i="17"/>
  <c r="M220" i="17"/>
  <c r="M221" i="17"/>
  <c r="M222" i="17"/>
  <c r="M223" i="17"/>
  <c r="M224" i="17"/>
  <c r="M225" i="17"/>
  <c r="M226" i="17"/>
  <c r="M227" i="17"/>
  <c r="M228" i="17"/>
  <c r="M229" i="17"/>
  <c r="M230" i="17"/>
  <c r="M231" i="17"/>
  <c r="M232" i="17"/>
  <c r="M233" i="17"/>
  <c r="M234" i="17"/>
  <c r="M235" i="17"/>
  <c r="M236" i="17"/>
  <c r="M237" i="17"/>
  <c r="M238" i="17"/>
  <c r="M239" i="17"/>
  <c r="M240" i="17"/>
  <c r="M241" i="17"/>
  <c r="M242" i="17"/>
  <c r="M243" i="17"/>
  <c r="M244" i="17"/>
  <c r="M245" i="17"/>
  <c r="M246" i="17"/>
  <c r="M247" i="17"/>
  <c r="M248" i="17"/>
  <c r="M249" i="17"/>
  <c r="M250" i="17"/>
  <c r="M251" i="17"/>
  <c r="M252" i="17"/>
  <c r="M253" i="17"/>
  <c r="M254" i="17"/>
  <c r="M255" i="17"/>
  <c r="M256" i="17"/>
  <c r="M257" i="17"/>
  <c r="M258" i="17"/>
  <c r="M259" i="17"/>
  <c r="M260" i="17"/>
  <c r="M261" i="17"/>
  <c r="M262" i="17"/>
  <c r="M263" i="17"/>
  <c r="M264" i="17"/>
  <c r="M265" i="17"/>
  <c r="M266" i="17"/>
  <c r="M267" i="17"/>
  <c r="M268" i="17"/>
  <c r="M269" i="17"/>
  <c r="M270" i="17"/>
  <c r="M271" i="17"/>
  <c r="M272" i="17"/>
  <c r="M273" i="17"/>
  <c r="M274" i="17"/>
  <c r="M275" i="17"/>
  <c r="M276" i="17"/>
  <c r="M277" i="17"/>
  <c r="M278" i="17"/>
  <c r="M279" i="17"/>
  <c r="M280" i="17"/>
  <c r="M281" i="17"/>
  <c r="M282" i="17"/>
  <c r="M283" i="17"/>
  <c r="M284" i="17"/>
  <c r="M285" i="17"/>
  <c r="M286" i="17"/>
  <c r="M287" i="17"/>
  <c r="M288" i="17"/>
  <c r="M289" i="17"/>
  <c r="M290" i="17"/>
  <c r="M291" i="17"/>
  <c r="M292" i="17"/>
  <c r="M293" i="17"/>
  <c r="M294" i="17"/>
  <c r="M295" i="17"/>
  <c r="M296" i="17"/>
  <c r="M297" i="17"/>
  <c r="M298" i="17"/>
  <c r="M299" i="17"/>
  <c r="M300" i="17"/>
  <c r="M301" i="17"/>
  <c r="M302" i="17"/>
  <c r="M303" i="17"/>
  <c r="M304" i="17"/>
  <c r="M305" i="17"/>
  <c r="M306" i="17"/>
  <c r="M307" i="17"/>
  <c r="M308" i="17"/>
  <c r="M309" i="17"/>
  <c r="M310" i="17"/>
  <c r="M311" i="17"/>
  <c r="M312" i="17"/>
  <c r="M313" i="17"/>
  <c r="M314" i="17"/>
  <c r="M315" i="17"/>
  <c r="M316" i="17"/>
  <c r="M317" i="17"/>
  <c r="M318" i="17"/>
  <c r="M319" i="17"/>
  <c r="M320" i="17"/>
  <c r="M21" i="17"/>
  <c r="K49" i="17"/>
  <c r="J49" i="17" s="1"/>
  <c r="K50" i="17"/>
  <c r="J50" i="17" s="1"/>
  <c r="K51" i="17"/>
  <c r="J51" i="17" s="1"/>
  <c r="K52" i="17"/>
  <c r="J52" i="17" s="1"/>
  <c r="K53" i="17"/>
  <c r="J53" i="17" s="1"/>
  <c r="K54" i="17"/>
  <c r="J54" i="17" s="1"/>
  <c r="K55" i="17"/>
  <c r="J55" i="17" s="1"/>
  <c r="K56" i="17"/>
  <c r="J56" i="17" s="1"/>
  <c r="K57" i="17"/>
  <c r="J57" i="17" s="1"/>
  <c r="K58" i="17"/>
  <c r="J58" i="17" s="1"/>
  <c r="K59" i="17"/>
  <c r="J59" i="17" s="1"/>
  <c r="K60" i="17"/>
  <c r="J60" i="17" s="1"/>
  <c r="K61" i="17"/>
  <c r="J61" i="17" s="1"/>
  <c r="K62" i="17"/>
  <c r="J62" i="17" s="1"/>
  <c r="K63" i="17"/>
  <c r="J63" i="17" s="1"/>
  <c r="K64" i="17"/>
  <c r="J64" i="17" s="1"/>
  <c r="K65" i="17"/>
  <c r="J65" i="17" s="1"/>
  <c r="K66" i="17"/>
  <c r="J66" i="17" s="1"/>
  <c r="K67" i="17"/>
  <c r="J67" i="17" s="1"/>
  <c r="K68" i="17"/>
  <c r="J68" i="17" s="1"/>
  <c r="K69" i="17"/>
  <c r="J69" i="17" s="1"/>
  <c r="K70" i="17"/>
  <c r="J70" i="17" s="1"/>
  <c r="K71" i="17"/>
  <c r="J71" i="17" s="1"/>
  <c r="K72" i="17"/>
  <c r="J72" i="17" s="1"/>
  <c r="K73" i="17"/>
  <c r="J73" i="17" s="1"/>
  <c r="K74" i="17"/>
  <c r="J74" i="17" s="1"/>
  <c r="K75" i="17"/>
  <c r="J75" i="17" s="1"/>
  <c r="K76" i="17"/>
  <c r="J76" i="17" s="1"/>
  <c r="K77" i="17"/>
  <c r="J77" i="17" s="1"/>
  <c r="K78" i="17"/>
  <c r="J78" i="17" s="1"/>
  <c r="K79" i="17"/>
  <c r="J79" i="17" s="1"/>
  <c r="K80" i="17"/>
  <c r="J80" i="17" s="1"/>
  <c r="K81" i="17"/>
  <c r="J81" i="17" s="1"/>
  <c r="K82" i="17"/>
  <c r="J82" i="17" s="1"/>
  <c r="K83" i="17"/>
  <c r="J83" i="17" s="1"/>
  <c r="K84" i="17"/>
  <c r="J84" i="17" s="1"/>
  <c r="K85" i="17"/>
  <c r="J85" i="17" s="1"/>
  <c r="K86" i="17"/>
  <c r="J86" i="17" s="1"/>
  <c r="K87" i="17"/>
  <c r="J87" i="17" s="1"/>
  <c r="K88" i="17"/>
  <c r="J88" i="17" s="1"/>
  <c r="K89" i="17"/>
  <c r="J89" i="17" s="1"/>
  <c r="K90" i="17"/>
  <c r="J90" i="17" s="1"/>
  <c r="K91" i="17"/>
  <c r="J91" i="17" s="1"/>
  <c r="K92" i="17"/>
  <c r="J92" i="17" s="1"/>
  <c r="K93" i="17"/>
  <c r="J93" i="17" s="1"/>
  <c r="K94" i="17"/>
  <c r="J94" i="17" s="1"/>
  <c r="K95" i="17"/>
  <c r="J95" i="17" s="1"/>
  <c r="K96" i="17"/>
  <c r="J96" i="17" s="1"/>
  <c r="K97" i="17"/>
  <c r="J97" i="17" s="1"/>
  <c r="K98" i="17"/>
  <c r="J98" i="17" s="1"/>
  <c r="K99" i="17"/>
  <c r="J99" i="17" s="1"/>
  <c r="K100" i="17"/>
  <c r="J100" i="17" s="1"/>
  <c r="K101" i="17"/>
  <c r="J101" i="17" s="1"/>
  <c r="K102" i="17"/>
  <c r="J102" i="17" s="1"/>
  <c r="K103" i="17"/>
  <c r="J103" i="17" s="1"/>
  <c r="K104" i="17"/>
  <c r="J104" i="17" s="1"/>
  <c r="K105" i="17"/>
  <c r="J105" i="17" s="1"/>
  <c r="K106" i="17"/>
  <c r="J106" i="17" s="1"/>
  <c r="K107" i="17"/>
  <c r="J107" i="17" s="1"/>
  <c r="K108" i="17"/>
  <c r="J108" i="17" s="1"/>
  <c r="K109" i="17"/>
  <c r="J109" i="17" s="1"/>
  <c r="K110" i="17"/>
  <c r="J110" i="17" s="1"/>
  <c r="K111" i="17"/>
  <c r="J111" i="17" s="1"/>
  <c r="K112" i="17"/>
  <c r="J112" i="17" s="1"/>
  <c r="K113" i="17"/>
  <c r="J113" i="17" s="1"/>
  <c r="K114" i="17"/>
  <c r="J114" i="17" s="1"/>
  <c r="K115" i="17"/>
  <c r="J115" i="17" s="1"/>
  <c r="K116" i="17"/>
  <c r="J116" i="17" s="1"/>
  <c r="K117" i="17"/>
  <c r="J117" i="17" s="1"/>
  <c r="K118" i="17"/>
  <c r="J118" i="17" s="1"/>
  <c r="K119" i="17"/>
  <c r="J119" i="17" s="1"/>
  <c r="K120" i="17"/>
  <c r="J120" i="17" s="1"/>
  <c r="K121" i="17"/>
  <c r="J121" i="17" s="1"/>
  <c r="K122" i="17"/>
  <c r="J122" i="17" s="1"/>
  <c r="K123" i="17"/>
  <c r="J123" i="17" s="1"/>
  <c r="K124" i="17"/>
  <c r="J124" i="17" s="1"/>
  <c r="K125" i="17"/>
  <c r="J125" i="17" s="1"/>
  <c r="K126" i="17"/>
  <c r="J126" i="17" s="1"/>
  <c r="K127" i="17"/>
  <c r="J127" i="17" s="1"/>
  <c r="K128" i="17"/>
  <c r="J128" i="17" s="1"/>
  <c r="K129" i="17"/>
  <c r="J129" i="17" s="1"/>
  <c r="K130" i="17"/>
  <c r="J130" i="17" s="1"/>
  <c r="K131" i="17"/>
  <c r="J131" i="17" s="1"/>
  <c r="K132" i="17"/>
  <c r="J132" i="17" s="1"/>
  <c r="K133" i="17"/>
  <c r="J133" i="17" s="1"/>
  <c r="K134" i="17"/>
  <c r="J134" i="17" s="1"/>
  <c r="K135" i="17"/>
  <c r="J135" i="17" s="1"/>
  <c r="K136" i="17"/>
  <c r="J136" i="17" s="1"/>
  <c r="K137" i="17"/>
  <c r="J137" i="17" s="1"/>
  <c r="K138" i="17"/>
  <c r="J138" i="17" s="1"/>
  <c r="K139" i="17"/>
  <c r="J139" i="17" s="1"/>
  <c r="K140" i="17"/>
  <c r="J140" i="17" s="1"/>
  <c r="K141" i="17"/>
  <c r="J141" i="17" s="1"/>
  <c r="K142" i="17"/>
  <c r="J142" i="17" s="1"/>
  <c r="K143" i="17"/>
  <c r="J143" i="17" s="1"/>
  <c r="K144" i="17"/>
  <c r="J144" i="17" s="1"/>
  <c r="K145" i="17"/>
  <c r="J145" i="17" s="1"/>
  <c r="K146" i="17"/>
  <c r="J146" i="17" s="1"/>
  <c r="K147" i="17"/>
  <c r="J147" i="17" s="1"/>
  <c r="K148" i="17"/>
  <c r="J148" i="17" s="1"/>
  <c r="K149" i="17"/>
  <c r="J149" i="17" s="1"/>
  <c r="K150" i="17"/>
  <c r="J150" i="17" s="1"/>
  <c r="K151" i="17"/>
  <c r="J151" i="17" s="1"/>
  <c r="K152" i="17"/>
  <c r="J152" i="17" s="1"/>
  <c r="K153" i="17"/>
  <c r="J153" i="17" s="1"/>
  <c r="K154" i="17"/>
  <c r="J154" i="17" s="1"/>
  <c r="K155" i="17"/>
  <c r="J155" i="17" s="1"/>
  <c r="K156" i="17"/>
  <c r="J156" i="17" s="1"/>
  <c r="K157" i="17"/>
  <c r="J157" i="17" s="1"/>
  <c r="K158" i="17"/>
  <c r="J158" i="17" s="1"/>
  <c r="K159" i="17"/>
  <c r="J159" i="17" s="1"/>
  <c r="K160" i="17"/>
  <c r="J160" i="17" s="1"/>
  <c r="K161" i="17"/>
  <c r="J161" i="17" s="1"/>
  <c r="K162" i="17"/>
  <c r="J162" i="17" s="1"/>
  <c r="K163" i="17"/>
  <c r="J163" i="17" s="1"/>
  <c r="K164" i="17"/>
  <c r="J164" i="17" s="1"/>
  <c r="K165" i="17"/>
  <c r="J165" i="17" s="1"/>
  <c r="K166" i="17"/>
  <c r="J166" i="17" s="1"/>
  <c r="K167" i="17"/>
  <c r="J167" i="17" s="1"/>
  <c r="K168" i="17"/>
  <c r="J168" i="17" s="1"/>
  <c r="K169" i="17"/>
  <c r="J169" i="17" s="1"/>
  <c r="K170" i="17"/>
  <c r="J170" i="17" s="1"/>
  <c r="K171" i="17"/>
  <c r="J171" i="17" s="1"/>
  <c r="K172" i="17"/>
  <c r="J172" i="17" s="1"/>
  <c r="K173" i="17"/>
  <c r="J173" i="17" s="1"/>
  <c r="K174" i="17"/>
  <c r="J174" i="17" s="1"/>
  <c r="K175" i="17"/>
  <c r="J175" i="17" s="1"/>
  <c r="K176" i="17"/>
  <c r="J176" i="17" s="1"/>
  <c r="K177" i="17"/>
  <c r="J177" i="17" s="1"/>
  <c r="K178" i="17"/>
  <c r="J178" i="17" s="1"/>
  <c r="K179" i="17"/>
  <c r="J179" i="17" s="1"/>
  <c r="K180" i="17"/>
  <c r="J180" i="17" s="1"/>
  <c r="K181" i="17"/>
  <c r="J181" i="17" s="1"/>
  <c r="K182" i="17"/>
  <c r="J182" i="17" s="1"/>
  <c r="K183" i="17"/>
  <c r="J183" i="17" s="1"/>
  <c r="K184" i="17"/>
  <c r="J184" i="17" s="1"/>
  <c r="K185" i="17"/>
  <c r="J185" i="17" s="1"/>
  <c r="K186" i="17"/>
  <c r="J186" i="17" s="1"/>
  <c r="K187" i="17"/>
  <c r="J187" i="17" s="1"/>
  <c r="K188" i="17"/>
  <c r="J188" i="17" s="1"/>
  <c r="K189" i="17"/>
  <c r="J189" i="17" s="1"/>
  <c r="K190" i="17"/>
  <c r="J190" i="17" s="1"/>
  <c r="K191" i="17"/>
  <c r="J191" i="17" s="1"/>
  <c r="K192" i="17"/>
  <c r="J192" i="17" s="1"/>
  <c r="K193" i="17"/>
  <c r="J193" i="17" s="1"/>
  <c r="K194" i="17"/>
  <c r="J194" i="17" s="1"/>
  <c r="K195" i="17"/>
  <c r="J195" i="17" s="1"/>
  <c r="K196" i="17"/>
  <c r="J196" i="17" s="1"/>
  <c r="K197" i="17"/>
  <c r="J197" i="17" s="1"/>
  <c r="K198" i="17"/>
  <c r="J198" i="17" s="1"/>
  <c r="K199" i="17"/>
  <c r="J199" i="17" s="1"/>
  <c r="K200" i="17"/>
  <c r="J200" i="17" s="1"/>
  <c r="K201" i="17"/>
  <c r="J201" i="17" s="1"/>
  <c r="K202" i="17"/>
  <c r="J202" i="17" s="1"/>
  <c r="K203" i="17"/>
  <c r="J203" i="17" s="1"/>
  <c r="K204" i="17"/>
  <c r="J204" i="17" s="1"/>
  <c r="K205" i="17"/>
  <c r="J205" i="17" s="1"/>
  <c r="K206" i="17"/>
  <c r="J206" i="17" s="1"/>
  <c r="K207" i="17"/>
  <c r="J207" i="17" s="1"/>
  <c r="K208" i="17"/>
  <c r="J208" i="17" s="1"/>
  <c r="K209" i="17"/>
  <c r="J209" i="17" s="1"/>
  <c r="K210" i="17"/>
  <c r="J210" i="17" s="1"/>
  <c r="K211" i="17"/>
  <c r="J211" i="17" s="1"/>
  <c r="K212" i="17"/>
  <c r="J212" i="17" s="1"/>
  <c r="K213" i="17"/>
  <c r="J213" i="17" s="1"/>
  <c r="K214" i="17"/>
  <c r="J214" i="17" s="1"/>
  <c r="K215" i="17"/>
  <c r="J215" i="17" s="1"/>
  <c r="K216" i="17"/>
  <c r="J216" i="17" s="1"/>
  <c r="K217" i="17"/>
  <c r="J217" i="17" s="1"/>
  <c r="K218" i="17"/>
  <c r="J218" i="17" s="1"/>
  <c r="K219" i="17"/>
  <c r="J219" i="17" s="1"/>
  <c r="K220" i="17"/>
  <c r="J220" i="17" s="1"/>
  <c r="K221" i="17"/>
  <c r="J221" i="17" s="1"/>
  <c r="K222" i="17"/>
  <c r="J222" i="17" s="1"/>
  <c r="K223" i="17"/>
  <c r="J223" i="17" s="1"/>
  <c r="K224" i="17"/>
  <c r="J224" i="17" s="1"/>
  <c r="K225" i="17"/>
  <c r="J225" i="17" s="1"/>
  <c r="K226" i="17"/>
  <c r="J226" i="17" s="1"/>
  <c r="K227" i="17"/>
  <c r="J227" i="17" s="1"/>
  <c r="K228" i="17"/>
  <c r="J228" i="17" s="1"/>
  <c r="K229" i="17"/>
  <c r="J229" i="17" s="1"/>
  <c r="K230" i="17"/>
  <c r="J230" i="17" s="1"/>
  <c r="K231" i="17"/>
  <c r="J231" i="17" s="1"/>
  <c r="K232" i="17"/>
  <c r="J232" i="17" s="1"/>
  <c r="K233" i="17"/>
  <c r="J233" i="17" s="1"/>
  <c r="K234" i="17"/>
  <c r="J234" i="17" s="1"/>
  <c r="K235" i="17"/>
  <c r="J235" i="17" s="1"/>
  <c r="K236" i="17"/>
  <c r="J236" i="17" s="1"/>
  <c r="K237" i="17"/>
  <c r="J237" i="17" s="1"/>
  <c r="K238" i="17"/>
  <c r="J238" i="17" s="1"/>
  <c r="K239" i="17"/>
  <c r="J239" i="17" s="1"/>
  <c r="K240" i="17"/>
  <c r="J240" i="17" s="1"/>
  <c r="K241" i="17"/>
  <c r="J241" i="17" s="1"/>
  <c r="K242" i="17"/>
  <c r="J242" i="17" s="1"/>
  <c r="K243" i="17"/>
  <c r="J243" i="17" s="1"/>
  <c r="K244" i="17"/>
  <c r="J244" i="17" s="1"/>
  <c r="K245" i="17"/>
  <c r="J245" i="17" s="1"/>
  <c r="K246" i="17"/>
  <c r="J246" i="17" s="1"/>
  <c r="K247" i="17"/>
  <c r="J247" i="17" s="1"/>
  <c r="K248" i="17"/>
  <c r="J248" i="17" s="1"/>
  <c r="K249" i="17"/>
  <c r="J249" i="17" s="1"/>
  <c r="K250" i="17"/>
  <c r="J250" i="17" s="1"/>
  <c r="K251" i="17"/>
  <c r="J251" i="17" s="1"/>
  <c r="K252" i="17"/>
  <c r="J252" i="17" s="1"/>
  <c r="K253" i="17"/>
  <c r="J253" i="17" s="1"/>
  <c r="K254" i="17"/>
  <c r="J254" i="17" s="1"/>
  <c r="K255" i="17"/>
  <c r="J255" i="17" s="1"/>
  <c r="K256" i="17"/>
  <c r="J256" i="17" s="1"/>
  <c r="K257" i="17"/>
  <c r="J257" i="17" s="1"/>
  <c r="K258" i="17"/>
  <c r="J258" i="17" s="1"/>
  <c r="K259" i="17"/>
  <c r="J259" i="17" s="1"/>
  <c r="K260" i="17"/>
  <c r="J260" i="17" s="1"/>
  <c r="K261" i="17"/>
  <c r="J261" i="17" s="1"/>
  <c r="K262" i="17"/>
  <c r="J262" i="17" s="1"/>
  <c r="K263" i="17"/>
  <c r="J263" i="17" s="1"/>
  <c r="K264" i="17"/>
  <c r="J264" i="17" s="1"/>
  <c r="K265" i="17"/>
  <c r="J265" i="17" s="1"/>
  <c r="K266" i="17"/>
  <c r="J266" i="17" s="1"/>
  <c r="K267" i="17"/>
  <c r="J267" i="17" s="1"/>
  <c r="K268" i="17"/>
  <c r="J268" i="17" s="1"/>
  <c r="K269" i="17"/>
  <c r="J269" i="17" s="1"/>
  <c r="K270" i="17"/>
  <c r="J270" i="17" s="1"/>
  <c r="K271" i="17"/>
  <c r="J271" i="17" s="1"/>
  <c r="K272" i="17"/>
  <c r="J272" i="17" s="1"/>
  <c r="K273" i="17"/>
  <c r="J273" i="17" s="1"/>
  <c r="K274" i="17"/>
  <c r="J274" i="17" s="1"/>
  <c r="K275" i="17"/>
  <c r="J275" i="17" s="1"/>
  <c r="K276" i="17"/>
  <c r="J276" i="17" s="1"/>
  <c r="K277" i="17"/>
  <c r="J277" i="17" s="1"/>
  <c r="K278" i="17"/>
  <c r="J278" i="17" s="1"/>
  <c r="K279" i="17"/>
  <c r="J279" i="17" s="1"/>
  <c r="K280" i="17"/>
  <c r="J280" i="17" s="1"/>
  <c r="K281" i="17"/>
  <c r="J281" i="17" s="1"/>
  <c r="K282" i="17"/>
  <c r="J282" i="17" s="1"/>
  <c r="K283" i="17"/>
  <c r="J283" i="17" s="1"/>
  <c r="K284" i="17"/>
  <c r="J284" i="17" s="1"/>
  <c r="K285" i="17"/>
  <c r="J285" i="17" s="1"/>
  <c r="K286" i="17"/>
  <c r="J286" i="17" s="1"/>
  <c r="K287" i="17"/>
  <c r="J287" i="17" s="1"/>
  <c r="K288" i="17"/>
  <c r="J288" i="17" s="1"/>
  <c r="K289" i="17"/>
  <c r="J289" i="17" s="1"/>
  <c r="K290" i="17"/>
  <c r="J290" i="17" s="1"/>
  <c r="K291" i="17"/>
  <c r="J291" i="17" s="1"/>
  <c r="K292" i="17"/>
  <c r="J292" i="17" s="1"/>
  <c r="K293" i="17"/>
  <c r="J293" i="17" s="1"/>
  <c r="K294" i="17"/>
  <c r="J294" i="17" s="1"/>
  <c r="K295" i="17"/>
  <c r="J295" i="17" s="1"/>
  <c r="K296" i="17"/>
  <c r="J296" i="17" s="1"/>
  <c r="K297" i="17"/>
  <c r="J297" i="17" s="1"/>
  <c r="K298" i="17"/>
  <c r="J298" i="17" s="1"/>
  <c r="K299" i="17"/>
  <c r="J299" i="17" s="1"/>
  <c r="K300" i="17"/>
  <c r="J300" i="17" s="1"/>
  <c r="K301" i="17"/>
  <c r="J301" i="17" s="1"/>
  <c r="K302" i="17"/>
  <c r="J302" i="17" s="1"/>
  <c r="K303" i="17"/>
  <c r="J303" i="17" s="1"/>
  <c r="K304" i="17"/>
  <c r="J304" i="17" s="1"/>
  <c r="K305" i="17"/>
  <c r="J305" i="17" s="1"/>
  <c r="K306" i="17"/>
  <c r="J306" i="17" s="1"/>
  <c r="K307" i="17"/>
  <c r="J307" i="17" s="1"/>
  <c r="K308" i="17"/>
  <c r="J308" i="17" s="1"/>
  <c r="K309" i="17"/>
  <c r="J309" i="17" s="1"/>
  <c r="K310" i="17"/>
  <c r="J310" i="17" s="1"/>
  <c r="K311" i="17"/>
  <c r="J311" i="17" s="1"/>
  <c r="K312" i="17"/>
  <c r="J312" i="17" s="1"/>
  <c r="K313" i="17"/>
  <c r="J313" i="17" s="1"/>
  <c r="K314" i="17"/>
  <c r="J314" i="17" s="1"/>
  <c r="K315" i="17"/>
  <c r="J315" i="17" s="1"/>
  <c r="K316" i="17"/>
  <c r="J316" i="17" s="1"/>
  <c r="K317" i="17"/>
  <c r="J317" i="17" s="1"/>
  <c r="K318" i="17"/>
  <c r="J318" i="17" s="1"/>
  <c r="K319" i="17"/>
  <c r="J319" i="17" s="1"/>
  <c r="K320" i="17"/>
  <c r="J320" i="17" s="1"/>
  <c r="Y16" i="18" l="1"/>
  <c r="Z301" i="45"/>
  <c r="Z225" i="45"/>
  <c r="Z165" i="45"/>
  <c r="Y14" i="18"/>
  <c r="Y15" i="18"/>
  <c r="N308" i="45"/>
  <c r="N244" i="45"/>
  <c r="N180" i="45"/>
  <c r="N116" i="45"/>
  <c r="Z14" i="18"/>
  <c r="R14" i="18" s="1"/>
  <c r="F16" i="18"/>
  <c r="Y13" i="18"/>
  <c r="Y17" i="18"/>
  <c r="R18" i="45"/>
  <c r="Z281" i="45"/>
  <c r="Z241" i="45"/>
  <c r="Z209" i="45"/>
  <c r="Z181" i="45"/>
  <c r="Z153" i="45"/>
  <c r="Z133" i="45"/>
  <c r="Z113" i="45"/>
  <c r="Z93" i="45"/>
  <c r="Z73" i="45"/>
  <c r="Z53" i="45"/>
  <c r="Z33" i="45"/>
  <c r="Z289" i="45"/>
  <c r="Z249" i="45"/>
  <c r="Z221" i="45"/>
  <c r="Z185" i="45"/>
  <c r="Z157" i="45"/>
  <c r="Z141" i="45"/>
  <c r="Z117" i="45"/>
  <c r="Z97" i="45"/>
  <c r="Z77" i="45"/>
  <c r="Z37" i="45"/>
  <c r="Z17" i="45"/>
  <c r="V17" i="45" s="1"/>
  <c r="S17" i="45" s="1"/>
  <c r="N312" i="45"/>
  <c r="N304" i="45"/>
  <c r="N300" i="45"/>
  <c r="N296" i="45"/>
  <c r="N292" i="45"/>
  <c r="N288" i="45"/>
  <c r="N284" i="45"/>
  <c r="N280" i="45"/>
  <c r="N276" i="45"/>
  <c r="N272" i="45"/>
  <c r="N268" i="45"/>
  <c r="N264" i="45"/>
  <c r="N260" i="45"/>
  <c r="N256" i="45"/>
  <c r="N252" i="45"/>
  <c r="N248" i="45"/>
  <c r="N240" i="45"/>
  <c r="N236" i="45"/>
  <c r="N232" i="45"/>
  <c r="N228" i="45"/>
  <c r="N224" i="45"/>
  <c r="N220" i="45"/>
  <c r="N216" i="45"/>
  <c r="N212" i="45"/>
  <c r="N208" i="45"/>
  <c r="N204" i="45"/>
  <c r="N200" i="45"/>
  <c r="N196" i="45"/>
  <c r="N192" i="45"/>
  <c r="N188" i="45"/>
  <c r="N184" i="45"/>
  <c r="N176" i="45"/>
  <c r="N172" i="45"/>
  <c r="N168" i="45"/>
  <c r="N164" i="45"/>
  <c r="N160" i="45"/>
  <c r="N156" i="45"/>
  <c r="N152" i="45"/>
  <c r="N148" i="45"/>
  <c r="N144" i="45"/>
  <c r="N140" i="45"/>
  <c r="N136" i="45"/>
  <c r="N132" i="45"/>
  <c r="N128" i="45"/>
  <c r="N124" i="45"/>
  <c r="N120" i="45"/>
  <c r="N112" i="45"/>
  <c r="N108" i="45"/>
  <c r="N104" i="45"/>
  <c r="N100" i="45"/>
  <c r="N96" i="45"/>
  <c r="N92" i="45"/>
  <c r="N88" i="45"/>
  <c r="N84" i="45"/>
  <c r="N80" i="45"/>
  <c r="N76" i="45"/>
  <c r="N72" i="45"/>
  <c r="N68" i="45"/>
  <c r="N64" i="45"/>
  <c r="N60" i="45"/>
  <c r="N56" i="45"/>
  <c r="N52" i="45"/>
  <c r="N48" i="45"/>
  <c r="N44" i="45"/>
  <c r="N40" i="45"/>
  <c r="N36" i="45"/>
  <c r="N32" i="45"/>
  <c r="N28" i="45"/>
  <c r="N24" i="45"/>
  <c r="N20" i="45"/>
  <c r="N314" i="45"/>
  <c r="N310" i="45"/>
  <c r="N306" i="45"/>
  <c r="N302" i="45"/>
  <c r="N298" i="45"/>
  <c r="N294" i="45"/>
  <c r="N290" i="45"/>
  <c r="N286" i="45"/>
  <c r="N282" i="45"/>
  <c r="N278" i="45"/>
  <c r="N274" i="45"/>
  <c r="N270" i="45"/>
  <c r="N266" i="45"/>
  <c r="N262" i="45"/>
  <c r="N258" i="45"/>
  <c r="N254" i="45"/>
  <c r="N250" i="45"/>
  <c r="N246" i="45"/>
  <c r="N242" i="45"/>
  <c r="N238" i="45"/>
  <c r="N234" i="45"/>
  <c r="N230" i="45"/>
  <c r="N226" i="45"/>
  <c r="N222" i="45"/>
  <c r="N218" i="45"/>
  <c r="N214" i="45"/>
  <c r="N210" i="45"/>
  <c r="N206" i="45"/>
  <c r="N202" i="45"/>
  <c r="N198" i="45"/>
  <c r="N194" i="45"/>
  <c r="N190" i="45"/>
  <c r="N186" i="45"/>
  <c r="N182" i="45"/>
  <c r="N178" i="45"/>
  <c r="N174" i="45"/>
  <c r="N170" i="45"/>
  <c r="N166" i="45"/>
  <c r="N162" i="45"/>
  <c r="N158" i="45"/>
  <c r="N154" i="45"/>
  <c r="N150" i="45"/>
  <c r="N146" i="45"/>
  <c r="N142" i="45"/>
  <c r="N138" i="45"/>
  <c r="N134" i="45"/>
  <c r="N130" i="45"/>
  <c r="N126" i="45"/>
  <c r="N122" i="45"/>
  <c r="N118" i="45"/>
  <c r="N114" i="45"/>
  <c r="N110" i="45"/>
  <c r="N106" i="45"/>
  <c r="N102" i="45"/>
  <c r="N98" i="45"/>
  <c r="N94" i="45"/>
  <c r="N90" i="45"/>
  <c r="N86" i="45"/>
  <c r="N82" i="45"/>
  <c r="N78" i="45"/>
  <c r="N74" i="45"/>
  <c r="N70" i="45"/>
  <c r="N66" i="45"/>
  <c r="N62" i="45"/>
  <c r="N58" i="45"/>
  <c r="N54" i="45"/>
  <c r="N50" i="45"/>
  <c r="N46" i="45"/>
  <c r="N42" i="45"/>
  <c r="N38" i="45"/>
  <c r="N34" i="45"/>
  <c r="N30" i="45"/>
  <c r="N26" i="45"/>
  <c r="N22" i="45"/>
  <c r="L16" i="45"/>
  <c r="K16" i="45" s="1"/>
  <c r="V16" i="45"/>
  <c r="S16" i="45" s="1"/>
  <c r="N313" i="45"/>
  <c r="N309" i="45"/>
  <c r="N305" i="45"/>
  <c r="N301" i="45"/>
  <c r="N297" i="45"/>
  <c r="N293" i="45"/>
  <c r="N289" i="45"/>
  <c r="N285" i="45"/>
  <c r="N281" i="45"/>
  <c r="N277" i="45"/>
  <c r="N273" i="45"/>
  <c r="N269" i="45"/>
  <c r="N265" i="45"/>
  <c r="N261" i="45"/>
  <c r="N257" i="45"/>
  <c r="N253" i="45"/>
  <c r="N249" i="45"/>
  <c r="N245" i="45"/>
  <c r="N241" i="45"/>
  <c r="N237" i="45"/>
  <c r="N233" i="45"/>
  <c r="N229" i="45"/>
  <c r="N225" i="45"/>
  <c r="N221" i="45"/>
  <c r="N217" i="45"/>
  <c r="N213" i="45"/>
  <c r="N209" i="45"/>
  <c r="N205" i="45"/>
  <c r="N201" i="45"/>
  <c r="N197" i="45"/>
  <c r="N193" i="45"/>
  <c r="N189" i="45"/>
  <c r="N185" i="45"/>
  <c r="N181" i="45"/>
  <c r="N177" i="45"/>
  <c r="N173" i="45"/>
  <c r="N169" i="45"/>
  <c r="N165" i="45"/>
  <c r="N161" i="45"/>
  <c r="N157" i="45"/>
  <c r="N153" i="45"/>
  <c r="N149" i="45"/>
  <c r="N145" i="45"/>
  <c r="N141" i="45"/>
  <c r="N137" i="45"/>
  <c r="N133" i="45"/>
  <c r="N129" i="45"/>
  <c r="N125" i="45"/>
  <c r="N121" i="45"/>
  <c r="N117" i="45"/>
  <c r="N113" i="45"/>
  <c r="N109" i="45"/>
  <c r="N105" i="45"/>
  <c r="N101" i="45"/>
  <c r="N97" i="45"/>
  <c r="N93" i="45"/>
  <c r="N89" i="45"/>
  <c r="N85" i="45"/>
  <c r="N81" i="45"/>
  <c r="N77" i="45"/>
  <c r="N73" i="45"/>
  <c r="N69" i="45"/>
  <c r="N65" i="45"/>
  <c r="N61" i="45"/>
  <c r="N57" i="45"/>
  <c r="N53" i="45"/>
  <c r="N49" i="45"/>
  <c r="N45" i="45"/>
  <c r="N41" i="45"/>
  <c r="N37" i="45"/>
  <c r="N33" i="45"/>
  <c r="N29" i="45"/>
  <c r="N25" i="45"/>
  <c r="N21" i="45"/>
  <c r="P16" i="45"/>
  <c r="AB192" i="45"/>
  <c r="AH192" i="45" s="1"/>
  <c r="AI192" i="45" s="1"/>
  <c r="Z192" i="45"/>
  <c r="AB80" i="45"/>
  <c r="AH80" i="45" s="1"/>
  <c r="AI80" i="45" s="1"/>
  <c r="Z80" i="45"/>
  <c r="Z172" i="45"/>
  <c r="R19" i="45"/>
  <c r="Z305" i="45"/>
  <c r="Z273" i="45"/>
  <c r="Z245" i="45"/>
  <c r="P19" i="45"/>
  <c r="L19" i="45"/>
  <c r="K19" i="45" s="1"/>
  <c r="L18" i="45"/>
  <c r="K18" i="45" s="1"/>
  <c r="P18" i="45"/>
  <c r="Z293" i="45"/>
  <c r="Z277" i="45"/>
  <c r="Z253" i="45"/>
  <c r="Z237" i="45"/>
  <c r="Z213" i="45"/>
  <c r="Z193" i="45"/>
  <c r="Z177" i="45"/>
  <c r="Z158" i="45"/>
  <c r="Z30" i="45"/>
  <c r="Z286" i="45"/>
  <c r="AI17" i="45"/>
  <c r="Q17" i="45" s="1"/>
  <c r="Z264" i="45"/>
  <c r="Z222" i="45"/>
  <c r="Z100" i="45"/>
  <c r="Z313" i="45"/>
  <c r="Z297" i="45"/>
  <c r="Z285" i="45"/>
  <c r="Z269" i="45"/>
  <c r="Z257" i="45"/>
  <c r="Z244" i="45"/>
  <c r="Z229" i="45"/>
  <c r="Z217" i="45"/>
  <c r="Z201" i="45"/>
  <c r="Z189" i="45"/>
  <c r="Z173" i="45"/>
  <c r="Z161" i="45"/>
  <c r="Z152" i="45"/>
  <c r="Z137" i="45"/>
  <c r="Z121" i="45"/>
  <c r="Z105" i="45"/>
  <c r="Z94" i="45"/>
  <c r="Z81" i="45"/>
  <c r="Z69" i="45"/>
  <c r="Z57" i="45"/>
  <c r="Z41" i="45"/>
  <c r="Z29" i="45"/>
  <c r="Z300" i="45"/>
  <c r="Z280" i="45"/>
  <c r="Z228" i="45"/>
  <c r="Z208" i="45"/>
  <c r="Z188" i="45"/>
  <c r="Z136" i="45"/>
  <c r="Z116" i="45"/>
  <c r="Z64" i="45"/>
  <c r="Z44" i="45"/>
  <c r="Z24" i="45"/>
  <c r="Z308" i="45"/>
  <c r="Z256" i="45"/>
  <c r="Z236" i="45"/>
  <c r="Z216" i="45"/>
  <c r="Z164" i="45"/>
  <c r="Z144" i="45"/>
  <c r="Z124" i="45"/>
  <c r="Z72" i="45"/>
  <c r="Z52" i="45"/>
  <c r="Z292" i="45"/>
  <c r="Z272" i="45"/>
  <c r="Z252" i="45"/>
  <c r="Z200" i="45"/>
  <c r="Z180" i="45"/>
  <c r="Z128" i="45"/>
  <c r="Z108" i="45"/>
  <c r="Z88" i="45"/>
  <c r="Z36" i="45"/>
  <c r="Z254" i="45"/>
  <c r="Z190" i="45"/>
  <c r="Z126" i="45"/>
  <c r="Z62" i="45"/>
  <c r="Z270" i="45"/>
  <c r="Z206" i="45"/>
  <c r="Z142" i="45"/>
  <c r="Z78" i="45"/>
  <c r="AB18" i="45"/>
  <c r="AH18" i="45" s="1"/>
  <c r="AI18" i="45" s="1"/>
  <c r="Q18" i="45" s="1"/>
  <c r="Z302" i="45"/>
  <c r="Z238" i="45"/>
  <c r="Z174" i="45"/>
  <c r="Z110" i="45"/>
  <c r="Z46" i="45"/>
  <c r="Z296" i="45"/>
  <c r="Z288" i="45"/>
  <c r="Z268" i="45"/>
  <c r="Z260" i="45"/>
  <c r="Z232" i="45"/>
  <c r="Z224" i="45"/>
  <c r="Z204" i="45"/>
  <c r="Z196" i="45"/>
  <c r="Z168" i="45"/>
  <c r="Z160" i="45"/>
  <c r="Z140" i="45"/>
  <c r="Z132" i="45"/>
  <c r="Z104" i="45"/>
  <c r="Z96" i="45"/>
  <c r="Z76" i="45"/>
  <c r="Z68" i="45"/>
  <c r="Z40" i="45"/>
  <c r="Z32" i="45"/>
  <c r="AB284" i="45"/>
  <c r="AH284" i="45" s="1"/>
  <c r="AI284" i="45" s="1"/>
  <c r="AB220" i="45"/>
  <c r="AH220" i="45" s="1"/>
  <c r="AI220" i="45" s="1"/>
  <c r="AB156" i="45"/>
  <c r="AH156" i="45" s="1"/>
  <c r="AI156" i="45" s="1"/>
  <c r="AB92" i="45"/>
  <c r="AH92" i="45" s="1"/>
  <c r="AI92" i="45" s="1"/>
  <c r="AB31" i="45"/>
  <c r="AH31" i="45" s="1"/>
  <c r="AI31" i="45" s="1"/>
  <c r="AB276" i="45"/>
  <c r="AH276" i="45" s="1"/>
  <c r="AI276" i="45" s="1"/>
  <c r="AB212" i="45"/>
  <c r="AH212" i="45" s="1"/>
  <c r="AI212" i="45" s="1"/>
  <c r="AB148" i="45"/>
  <c r="AH148" i="45" s="1"/>
  <c r="AI148" i="45" s="1"/>
  <c r="AB84" i="45"/>
  <c r="AH84" i="45" s="1"/>
  <c r="AI84" i="45" s="1"/>
  <c r="AB304" i="45"/>
  <c r="AH304" i="45" s="1"/>
  <c r="AI304" i="45" s="1"/>
  <c r="AB48" i="45"/>
  <c r="AH48" i="45" s="1"/>
  <c r="AI48" i="45" s="1"/>
  <c r="Z312" i="45"/>
  <c r="Z248" i="45"/>
  <c r="Z240" i="45"/>
  <c r="Z184" i="45"/>
  <c r="Z176" i="45"/>
  <c r="Z120" i="45"/>
  <c r="Z112" i="45"/>
  <c r="Z56" i="45"/>
  <c r="Z28" i="45"/>
  <c r="Z20" i="45"/>
  <c r="R16" i="45"/>
  <c r="Z314" i="45"/>
  <c r="Z298" i="45"/>
  <c r="Z282" i="45"/>
  <c r="Z266" i="45"/>
  <c r="Z250" i="45"/>
  <c r="Z234" i="45"/>
  <c r="Z218" i="45"/>
  <c r="Z202" i="45"/>
  <c r="Z186" i="45"/>
  <c r="Z170" i="45"/>
  <c r="Z154" i="45"/>
  <c r="Z138" i="45"/>
  <c r="Z122" i="45"/>
  <c r="Z106" i="45"/>
  <c r="Z90" i="45"/>
  <c r="Z74" i="45"/>
  <c r="Z58" i="45"/>
  <c r="Z42" i="45"/>
  <c r="Z26" i="45"/>
  <c r="Z315" i="45"/>
  <c r="AB315" i="45"/>
  <c r="AH315" i="45" s="1"/>
  <c r="AI315" i="45" s="1"/>
  <c r="Z311" i="45"/>
  <c r="AB311" i="45"/>
  <c r="AH311" i="45" s="1"/>
  <c r="AI311" i="45" s="1"/>
  <c r="Z307" i="45"/>
  <c r="AB307" i="45"/>
  <c r="AH307" i="45" s="1"/>
  <c r="AI307" i="45" s="1"/>
  <c r="Z303" i="45"/>
  <c r="AB303" i="45"/>
  <c r="AH303" i="45" s="1"/>
  <c r="AI303" i="45" s="1"/>
  <c r="Z299" i="45"/>
  <c r="AB299" i="45"/>
  <c r="AH299" i="45" s="1"/>
  <c r="AI299" i="45" s="1"/>
  <c r="Z295" i="45"/>
  <c r="AB295" i="45"/>
  <c r="AH295" i="45" s="1"/>
  <c r="AI295" i="45" s="1"/>
  <c r="Z291" i="45"/>
  <c r="AB291" i="45"/>
  <c r="AH291" i="45" s="1"/>
  <c r="AI291" i="45" s="1"/>
  <c r="Z287" i="45"/>
  <c r="AB287" i="45"/>
  <c r="AH287" i="45" s="1"/>
  <c r="AI287" i="45" s="1"/>
  <c r="Z283" i="45"/>
  <c r="AB283" i="45"/>
  <c r="AH283" i="45" s="1"/>
  <c r="AI283" i="45" s="1"/>
  <c r="Z279" i="45"/>
  <c r="AB279" i="45"/>
  <c r="AH279" i="45" s="1"/>
  <c r="AI279" i="45" s="1"/>
  <c r="Z275" i="45"/>
  <c r="AB275" i="45"/>
  <c r="AH275" i="45" s="1"/>
  <c r="AI275" i="45" s="1"/>
  <c r="Z271" i="45"/>
  <c r="AB271" i="45"/>
  <c r="AH271" i="45" s="1"/>
  <c r="AI271" i="45" s="1"/>
  <c r="Z267" i="45"/>
  <c r="AB267" i="45"/>
  <c r="AH267" i="45" s="1"/>
  <c r="AI267" i="45" s="1"/>
  <c r="Z263" i="45"/>
  <c r="AB263" i="45"/>
  <c r="AH263" i="45" s="1"/>
  <c r="AI263" i="45" s="1"/>
  <c r="Z259" i="45"/>
  <c r="AB259" i="45"/>
  <c r="AH259" i="45" s="1"/>
  <c r="AI259" i="45" s="1"/>
  <c r="Z255" i="45"/>
  <c r="AB255" i="45"/>
  <c r="AH255" i="45" s="1"/>
  <c r="AI255" i="45" s="1"/>
  <c r="Z251" i="45"/>
  <c r="AB251" i="45"/>
  <c r="AH251" i="45" s="1"/>
  <c r="AI251" i="45" s="1"/>
  <c r="Z247" i="45"/>
  <c r="AB247" i="45"/>
  <c r="AH247" i="45" s="1"/>
  <c r="AI247" i="45" s="1"/>
  <c r="Z243" i="45"/>
  <c r="AB243" i="45"/>
  <c r="AH243" i="45" s="1"/>
  <c r="AI243" i="45" s="1"/>
  <c r="Z239" i="45"/>
  <c r="AB239" i="45"/>
  <c r="AH239" i="45" s="1"/>
  <c r="AI239" i="45" s="1"/>
  <c r="Z235" i="45"/>
  <c r="AB235" i="45"/>
  <c r="AH235" i="45" s="1"/>
  <c r="AI235" i="45" s="1"/>
  <c r="Z231" i="45"/>
  <c r="AB231" i="45"/>
  <c r="AH231" i="45" s="1"/>
  <c r="AI231" i="45" s="1"/>
  <c r="Z227" i="45"/>
  <c r="AB227" i="45"/>
  <c r="AH227" i="45" s="1"/>
  <c r="AI227" i="45" s="1"/>
  <c r="Z223" i="45"/>
  <c r="AB223" i="45"/>
  <c r="AH223" i="45" s="1"/>
  <c r="AI223" i="45" s="1"/>
  <c r="Z219" i="45"/>
  <c r="AB219" i="45"/>
  <c r="AH219" i="45" s="1"/>
  <c r="AI219" i="45" s="1"/>
  <c r="Z215" i="45"/>
  <c r="AB215" i="45"/>
  <c r="AH215" i="45" s="1"/>
  <c r="AI215" i="45" s="1"/>
  <c r="Z211" i="45"/>
  <c r="AB211" i="45"/>
  <c r="AH211" i="45" s="1"/>
  <c r="AI211" i="45" s="1"/>
  <c r="Z207" i="45"/>
  <c r="AB207" i="45"/>
  <c r="AH207" i="45" s="1"/>
  <c r="AI207" i="45" s="1"/>
  <c r="Z203" i="45"/>
  <c r="AB203" i="45"/>
  <c r="AH203" i="45" s="1"/>
  <c r="AI203" i="45" s="1"/>
  <c r="Z199" i="45"/>
  <c r="AB199" i="45"/>
  <c r="AH199" i="45" s="1"/>
  <c r="AI199" i="45" s="1"/>
  <c r="Z195" i="45"/>
  <c r="AB195" i="45"/>
  <c r="AH195" i="45" s="1"/>
  <c r="AI195" i="45" s="1"/>
  <c r="Z191" i="45"/>
  <c r="AB191" i="45"/>
  <c r="AH191" i="45" s="1"/>
  <c r="AI191" i="45" s="1"/>
  <c r="Z187" i="45"/>
  <c r="AB187" i="45"/>
  <c r="AH187" i="45" s="1"/>
  <c r="AI187" i="45" s="1"/>
  <c r="Z183" i="45"/>
  <c r="AB183" i="45"/>
  <c r="AH183" i="45" s="1"/>
  <c r="AI183" i="45" s="1"/>
  <c r="Z179" i="45"/>
  <c r="AB179" i="45"/>
  <c r="AH179" i="45" s="1"/>
  <c r="AI179" i="45" s="1"/>
  <c r="Z175" i="45"/>
  <c r="AB175" i="45"/>
  <c r="AH175" i="45" s="1"/>
  <c r="AI175" i="45" s="1"/>
  <c r="Z171" i="45"/>
  <c r="AB171" i="45"/>
  <c r="AH171" i="45" s="1"/>
  <c r="AI171" i="45" s="1"/>
  <c r="Z167" i="45"/>
  <c r="AB167" i="45"/>
  <c r="AH167" i="45" s="1"/>
  <c r="AI167" i="45" s="1"/>
  <c r="Z163" i="45"/>
  <c r="AB163" i="45"/>
  <c r="AH163" i="45" s="1"/>
  <c r="AI163" i="45" s="1"/>
  <c r="Z159" i="45"/>
  <c r="AB159" i="45"/>
  <c r="AH159" i="45" s="1"/>
  <c r="AI159" i="45" s="1"/>
  <c r="Z155" i="45"/>
  <c r="AB155" i="45"/>
  <c r="AH155" i="45" s="1"/>
  <c r="AI155" i="45" s="1"/>
  <c r="Z151" i="45"/>
  <c r="AB151" i="45"/>
  <c r="AH151" i="45" s="1"/>
  <c r="AI151" i="45" s="1"/>
  <c r="Z147" i="45"/>
  <c r="AB147" i="45"/>
  <c r="AH147" i="45" s="1"/>
  <c r="AI147" i="45" s="1"/>
  <c r="Z143" i="45"/>
  <c r="AB143" i="45"/>
  <c r="AH143" i="45" s="1"/>
  <c r="AI143" i="45" s="1"/>
  <c r="Z139" i="45"/>
  <c r="AB139" i="45"/>
  <c r="AH139" i="45" s="1"/>
  <c r="AI139" i="45" s="1"/>
  <c r="Z135" i="45"/>
  <c r="AB135" i="45"/>
  <c r="AH135" i="45" s="1"/>
  <c r="AI135" i="45" s="1"/>
  <c r="Z131" i="45"/>
  <c r="AB131" i="45"/>
  <c r="AH131" i="45" s="1"/>
  <c r="AI131" i="45" s="1"/>
  <c r="Z127" i="45"/>
  <c r="AB127" i="45"/>
  <c r="AH127" i="45" s="1"/>
  <c r="AI127" i="45" s="1"/>
  <c r="Z123" i="45"/>
  <c r="AB123" i="45"/>
  <c r="AH123" i="45" s="1"/>
  <c r="AI123" i="45" s="1"/>
  <c r="Z119" i="45"/>
  <c r="AB119" i="45"/>
  <c r="AH119" i="45" s="1"/>
  <c r="AI119" i="45" s="1"/>
  <c r="Z115" i="45"/>
  <c r="AB115" i="45"/>
  <c r="AH115" i="45" s="1"/>
  <c r="AI115" i="45" s="1"/>
  <c r="Z111" i="45"/>
  <c r="AB111" i="45"/>
  <c r="AH111" i="45" s="1"/>
  <c r="AI111" i="45" s="1"/>
  <c r="Z107" i="45"/>
  <c r="AB107" i="45"/>
  <c r="AH107" i="45" s="1"/>
  <c r="AI107" i="45" s="1"/>
  <c r="Z103" i="45"/>
  <c r="AB103" i="45"/>
  <c r="AH103" i="45" s="1"/>
  <c r="AI103" i="45" s="1"/>
  <c r="Z99" i="45"/>
  <c r="AB99" i="45"/>
  <c r="AH99" i="45" s="1"/>
  <c r="AI99" i="45" s="1"/>
  <c r="Z95" i="45"/>
  <c r="AB95" i="45"/>
  <c r="AH95" i="45" s="1"/>
  <c r="AI95" i="45" s="1"/>
  <c r="Z91" i="45"/>
  <c r="AB91" i="45"/>
  <c r="AH91" i="45" s="1"/>
  <c r="AI91" i="45" s="1"/>
  <c r="Z87" i="45"/>
  <c r="AB87" i="45"/>
  <c r="AH87" i="45" s="1"/>
  <c r="AI87" i="45" s="1"/>
  <c r="Z83" i="45"/>
  <c r="AB83" i="45"/>
  <c r="AH83" i="45" s="1"/>
  <c r="AI83" i="45" s="1"/>
  <c r="Z79" i="45"/>
  <c r="AB79" i="45"/>
  <c r="AH79" i="45" s="1"/>
  <c r="AI79" i="45" s="1"/>
  <c r="Z75" i="45"/>
  <c r="AB75" i="45"/>
  <c r="AH75" i="45" s="1"/>
  <c r="AI75" i="45" s="1"/>
  <c r="Z71" i="45"/>
  <c r="AB71" i="45"/>
  <c r="AH71" i="45" s="1"/>
  <c r="AI71" i="45" s="1"/>
  <c r="Z67" i="45"/>
  <c r="AB67" i="45"/>
  <c r="AH67" i="45" s="1"/>
  <c r="AI67" i="45" s="1"/>
  <c r="Z63" i="45"/>
  <c r="AB63" i="45"/>
  <c r="AH63" i="45" s="1"/>
  <c r="AI63" i="45" s="1"/>
  <c r="Z59" i="45"/>
  <c r="AB59" i="45"/>
  <c r="AH59" i="45" s="1"/>
  <c r="AI59" i="45" s="1"/>
  <c r="Z55" i="45"/>
  <c r="AB55" i="45"/>
  <c r="AH55" i="45" s="1"/>
  <c r="AI55" i="45" s="1"/>
  <c r="Z51" i="45"/>
  <c r="AB51" i="45"/>
  <c r="AH51" i="45" s="1"/>
  <c r="AI51" i="45" s="1"/>
  <c r="Z39" i="45"/>
  <c r="AB39" i="45"/>
  <c r="AH39" i="45" s="1"/>
  <c r="AI39" i="45" s="1"/>
  <c r="Z35" i="45"/>
  <c r="AB35" i="45"/>
  <c r="AH35" i="45" s="1"/>
  <c r="AI35" i="45" s="1"/>
  <c r="Z23" i="45"/>
  <c r="AB23" i="45"/>
  <c r="AH23" i="45" s="1"/>
  <c r="AI23" i="45" s="1"/>
  <c r="AB16" i="45"/>
  <c r="AH16" i="45" s="1"/>
  <c r="AI16" i="45" s="1"/>
  <c r="Q16" i="45" s="1"/>
  <c r="N16" i="45" s="1"/>
  <c r="AB310" i="45"/>
  <c r="AH310" i="45" s="1"/>
  <c r="AI310" i="45" s="1"/>
  <c r="AB43" i="45"/>
  <c r="AH43" i="45" s="1"/>
  <c r="AI43" i="45" s="1"/>
  <c r="AB19" i="45"/>
  <c r="AH19" i="45" s="1"/>
  <c r="AI19" i="45" s="1"/>
  <c r="Q19" i="45" s="1"/>
  <c r="N19" i="45" s="1"/>
  <c r="Z306" i="45"/>
  <c r="Z290" i="45"/>
  <c r="Z274" i="45"/>
  <c r="Z258" i="45"/>
  <c r="Z242" i="45"/>
  <c r="Z226" i="45"/>
  <c r="Z210" i="45"/>
  <c r="Z194" i="45"/>
  <c r="Z178" i="45"/>
  <c r="Z162" i="45"/>
  <c r="Z146" i="45"/>
  <c r="Z130" i="45"/>
  <c r="Z114" i="45"/>
  <c r="Z98" i="45"/>
  <c r="Z82" i="45"/>
  <c r="Z66" i="45"/>
  <c r="Z50" i="45"/>
  <c r="Z34" i="45"/>
  <c r="AB38" i="45"/>
  <c r="AH38" i="45" s="1"/>
  <c r="AI38" i="45" s="1"/>
  <c r="AB27" i="45"/>
  <c r="AH27" i="45" s="1"/>
  <c r="AI27" i="45" s="1"/>
  <c r="Z294" i="45"/>
  <c r="Z278" i="45"/>
  <c r="Z262" i="45"/>
  <c r="Z246" i="45"/>
  <c r="Z230" i="45"/>
  <c r="Z214" i="45"/>
  <c r="Z198" i="45"/>
  <c r="Z182" i="45"/>
  <c r="Z166" i="45"/>
  <c r="Z150" i="45"/>
  <c r="Z134" i="45"/>
  <c r="Z118" i="45"/>
  <c r="Z102" i="45"/>
  <c r="Z86" i="45"/>
  <c r="Z70" i="45"/>
  <c r="Z54" i="45"/>
  <c r="Z22" i="45"/>
  <c r="AB47" i="45"/>
  <c r="AH47" i="45" s="1"/>
  <c r="AI47" i="45" s="1"/>
  <c r="G16" i="46"/>
  <c r="F16" i="46" s="1"/>
  <c r="J16" i="46"/>
  <c r="I16" i="46" s="1"/>
  <c r="G13" i="42"/>
  <c r="F13" i="42" s="1"/>
  <c r="J13" i="42"/>
  <c r="I13" i="42" s="1"/>
  <c r="R23" i="28"/>
  <c r="O23" i="28" s="1"/>
  <c r="G21" i="28"/>
  <c r="F21" i="28" s="1"/>
  <c r="G25" i="28"/>
  <c r="F25" i="28" s="1"/>
  <c r="G17" i="28"/>
  <c r="F17" i="28" s="1"/>
  <c r="G22" i="28"/>
  <c r="F22" i="28" s="1"/>
  <c r="G18" i="28"/>
  <c r="F18" i="28" s="1"/>
  <c r="G16" i="28"/>
  <c r="F16" i="28" s="1"/>
  <c r="G24" i="28"/>
  <c r="F24" i="28" s="1"/>
  <c r="G20" i="28"/>
  <c r="F20" i="28" s="1"/>
  <c r="R19" i="28"/>
  <c r="O19" i="28" s="1"/>
  <c r="P13" i="18"/>
  <c r="O13" i="18" s="1"/>
  <c r="M13" i="18"/>
  <c r="L13" i="18" s="1"/>
  <c r="J13" i="18"/>
  <c r="I13" i="18" s="1"/>
  <c r="F13" i="18"/>
  <c r="P17" i="18"/>
  <c r="O17" i="18" s="1"/>
  <c r="M17" i="18"/>
  <c r="L17" i="18" s="1"/>
  <c r="J17" i="18"/>
  <c r="I17" i="18" s="1"/>
  <c r="G17" i="18"/>
  <c r="F17" i="18" s="1"/>
  <c r="P15" i="18"/>
  <c r="O15" i="18" s="1"/>
  <c r="M15" i="18"/>
  <c r="L15" i="18" s="1"/>
  <c r="J15" i="18"/>
  <c r="I15" i="18" s="1"/>
  <c r="F15" i="18"/>
  <c r="P16" i="18"/>
  <c r="O16" i="18" s="1"/>
  <c r="M16" i="18"/>
  <c r="L16" i="18" s="1"/>
  <c r="J16" i="18"/>
  <c r="I16" i="18" s="1"/>
  <c r="G14" i="18"/>
  <c r="F14" i="18" s="1"/>
  <c r="M14" i="18"/>
  <c r="L14" i="18" s="1"/>
  <c r="J14" i="18"/>
  <c r="I14" i="18" s="1"/>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G132" i="17"/>
  <c r="G133" i="17"/>
  <c r="G134" i="17"/>
  <c r="G135" i="17"/>
  <c r="G136" i="17"/>
  <c r="G137" i="17"/>
  <c r="G138" i="17"/>
  <c r="G139" i="17"/>
  <c r="G140" i="17"/>
  <c r="G141" i="17"/>
  <c r="G142" i="17"/>
  <c r="G143" i="17"/>
  <c r="G144" i="17"/>
  <c r="G145" i="17"/>
  <c r="G146" i="17"/>
  <c r="G147" i="17"/>
  <c r="G148" i="17"/>
  <c r="G149" i="17"/>
  <c r="G150" i="17"/>
  <c r="G151" i="17"/>
  <c r="G152" i="17"/>
  <c r="G153" i="17"/>
  <c r="G154" i="17"/>
  <c r="G155" i="17"/>
  <c r="G156" i="17"/>
  <c r="G157" i="17"/>
  <c r="G158" i="17"/>
  <c r="G159" i="17"/>
  <c r="G160" i="17"/>
  <c r="G161" i="17"/>
  <c r="G162" i="17"/>
  <c r="G163" i="17"/>
  <c r="G164" i="17"/>
  <c r="G165" i="17"/>
  <c r="G166" i="17"/>
  <c r="G167" i="17"/>
  <c r="G168" i="17"/>
  <c r="G169" i="17"/>
  <c r="G170" i="17"/>
  <c r="G171" i="17"/>
  <c r="G172" i="17"/>
  <c r="G173" i="17"/>
  <c r="G174" i="17"/>
  <c r="G175" i="17"/>
  <c r="G176" i="17"/>
  <c r="G177" i="17"/>
  <c r="G178" i="17"/>
  <c r="G179" i="17"/>
  <c r="G180" i="17"/>
  <c r="G181" i="17"/>
  <c r="G182" i="17"/>
  <c r="G183" i="17"/>
  <c r="G184" i="17"/>
  <c r="G185" i="17"/>
  <c r="G186" i="17"/>
  <c r="G187" i="17"/>
  <c r="G188" i="17"/>
  <c r="G189" i="17"/>
  <c r="G190" i="17"/>
  <c r="G191" i="17"/>
  <c r="G192" i="17"/>
  <c r="G193" i="17"/>
  <c r="G194" i="17"/>
  <c r="G195" i="17"/>
  <c r="G196" i="17"/>
  <c r="G197" i="17"/>
  <c r="G198" i="17"/>
  <c r="G199" i="17"/>
  <c r="G200" i="17"/>
  <c r="G201" i="17"/>
  <c r="G202" i="17"/>
  <c r="G203" i="17"/>
  <c r="G204" i="17"/>
  <c r="G205" i="17"/>
  <c r="G206" i="17"/>
  <c r="G207" i="17"/>
  <c r="G208" i="17"/>
  <c r="G209" i="17"/>
  <c r="G210" i="17"/>
  <c r="G211" i="17"/>
  <c r="G212" i="17"/>
  <c r="G213" i="17"/>
  <c r="G214" i="17"/>
  <c r="G215" i="17"/>
  <c r="G216" i="17"/>
  <c r="G217" i="17"/>
  <c r="G218" i="17"/>
  <c r="G219" i="17"/>
  <c r="G220" i="17"/>
  <c r="G221" i="17"/>
  <c r="G222" i="17"/>
  <c r="G223" i="17"/>
  <c r="G224" i="17"/>
  <c r="G225" i="17"/>
  <c r="G226" i="17"/>
  <c r="G227" i="17"/>
  <c r="G228" i="17"/>
  <c r="G229" i="17"/>
  <c r="G230" i="17"/>
  <c r="G231" i="17"/>
  <c r="G232" i="17"/>
  <c r="G233" i="17"/>
  <c r="G234" i="17"/>
  <c r="G235" i="17"/>
  <c r="G236" i="17"/>
  <c r="G237" i="17"/>
  <c r="G238" i="17"/>
  <c r="G239" i="17"/>
  <c r="G240" i="17"/>
  <c r="G241" i="17"/>
  <c r="G242" i="17"/>
  <c r="G243" i="17"/>
  <c r="G244" i="17"/>
  <c r="G245" i="17"/>
  <c r="G246" i="17"/>
  <c r="G247" i="17"/>
  <c r="G248" i="17"/>
  <c r="G249" i="17"/>
  <c r="G250" i="17"/>
  <c r="G251" i="17"/>
  <c r="G252" i="17"/>
  <c r="G253" i="17"/>
  <c r="G254" i="17"/>
  <c r="G255" i="17"/>
  <c r="G256" i="17"/>
  <c r="G257" i="17"/>
  <c r="G258" i="17"/>
  <c r="G259" i="17"/>
  <c r="G260" i="17"/>
  <c r="G261" i="17"/>
  <c r="G262" i="17"/>
  <c r="G263" i="17"/>
  <c r="G264" i="17"/>
  <c r="G265" i="17"/>
  <c r="G266" i="17"/>
  <c r="G267" i="17"/>
  <c r="G268" i="17"/>
  <c r="G269" i="17"/>
  <c r="G270" i="17"/>
  <c r="G271" i="17"/>
  <c r="G272" i="17"/>
  <c r="G273" i="17"/>
  <c r="G274" i="17"/>
  <c r="G275" i="17"/>
  <c r="G276" i="17"/>
  <c r="G277" i="17"/>
  <c r="G278" i="17"/>
  <c r="G279" i="17"/>
  <c r="G280" i="17"/>
  <c r="G281" i="17"/>
  <c r="G282" i="17"/>
  <c r="G283" i="17"/>
  <c r="G284" i="17"/>
  <c r="G285" i="17"/>
  <c r="G286" i="17"/>
  <c r="G287" i="17"/>
  <c r="G288" i="17"/>
  <c r="G289" i="17"/>
  <c r="G290" i="17"/>
  <c r="G291" i="17"/>
  <c r="G292" i="17"/>
  <c r="G293" i="17"/>
  <c r="G294" i="17"/>
  <c r="G295" i="17"/>
  <c r="G296" i="17"/>
  <c r="G297" i="17"/>
  <c r="G298" i="17"/>
  <c r="G299" i="17"/>
  <c r="G300" i="17"/>
  <c r="G301" i="17"/>
  <c r="G302" i="17"/>
  <c r="G303" i="17"/>
  <c r="G304" i="17"/>
  <c r="G305" i="17"/>
  <c r="G306" i="17"/>
  <c r="G307" i="17"/>
  <c r="G308" i="17"/>
  <c r="G309" i="17"/>
  <c r="G310" i="17"/>
  <c r="G311" i="17"/>
  <c r="G312" i="17"/>
  <c r="G313" i="17"/>
  <c r="G314" i="17"/>
  <c r="G315" i="17"/>
  <c r="G316" i="17"/>
  <c r="G317" i="17"/>
  <c r="G318" i="17"/>
  <c r="G319" i="17"/>
  <c r="G320" i="17"/>
  <c r="N18" i="45" l="1"/>
  <c r="P17" i="45"/>
  <c r="N17" i="45" s="1"/>
  <c r="L17" i="45"/>
  <c r="K17" i="45" s="1"/>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H304" i="17"/>
  <c r="H305" i="17"/>
  <c r="H306" i="17"/>
  <c r="H307" i="17"/>
  <c r="H308" i="17"/>
  <c r="H309" i="17"/>
  <c r="H310" i="17"/>
  <c r="H311" i="17"/>
  <c r="H312" i="17"/>
  <c r="H313" i="17"/>
  <c r="H314" i="17"/>
  <c r="H315" i="17"/>
  <c r="H316" i="17"/>
  <c r="H317" i="17"/>
  <c r="H318" i="17"/>
  <c r="H319" i="17"/>
  <c r="H320" i="17"/>
  <c r="F49" i="17"/>
  <c r="F50" i="17"/>
  <c r="F51" i="17"/>
  <c r="F52" i="17"/>
  <c r="F53"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F132" i="17"/>
  <c r="F133" i="17"/>
  <c r="F134" i="17"/>
  <c r="F135" i="17"/>
  <c r="F136" i="17"/>
  <c r="F137" i="17"/>
  <c r="F138" i="17"/>
  <c r="F139" i="17"/>
  <c r="F140" i="17"/>
  <c r="F141" i="17"/>
  <c r="F142" i="17"/>
  <c r="F143" i="17"/>
  <c r="F144" i="17"/>
  <c r="F145" i="17"/>
  <c r="F146" i="17"/>
  <c r="F147" i="17"/>
  <c r="F148" i="17"/>
  <c r="F149" i="17"/>
  <c r="F150" i="17"/>
  <c r="F151" i="17"/>
  <c r="F152" i="17"/>
  <c r="F153" i="17"/>
  <c r="F154" i="17"/>
  <c r="F155" i="17"/>
  <c r="F156" i="17"/>
  <c r="F157" i="17"/>
  <c r="F158" i="17"/>
  <c r="F159" i="17"/>
  <c r="F160" i="17"/>
  <c r="F161" i="17"/>
  <c r="F162" i="17"/>
  <c r="F163" i="17"/>
  <c r="F164" i="17"/>
  <c r="F165" i="17"/>
  <c r="F166" i="17"/>
  <c r="F167" i="17"/>
  <c r="F168" i="17"/>
  <c r="F169" i="17"/>
  <c r="F170" i="17"/>
  <c r="F171" i="17"/>
  <c r="F172" i="17"/>
  <c r="F173" i="17"/>
  <c r="F174" i="17"/>
  <c r="F175" i="17"/>
  <c r="F176" i="17"/>
  <c r="F177" i="17"/>
  <c r="F178" i="17"/>
  <c r="F179" i="17"/>
  <c r="F180" i="17"/>
  <c r="F181" i="17"/>
  <c r="F182" i="17"/>
  <c r="F183" i="17"/>
  <c r="F184" i="17"/>
  <c r="F185" i="17"/>
  <c r="F186" i="17"/>
  <c r="F187" i="17"/>
  <c r="F188" i="17"/>
  <c r="F189" i="17"/>
  <c r="F190" i="17"/>
  <c r="F191" i="17"/>
  <c r="F192" i="17"/>
  <c r="F193" i="17"/>
  <c r="F194" i="17"/>
  <c r="F195" i="17"/>
  <c r="F196" i="17"/>
  <c r="F197" i="17"/>
  <c r="F198" i="17"/>
  <c r="F199" i="17"/>
  <c r="F200" i="17"/>
  <c r="F201" i="17"/>
  <c r="F202" i="17"/>
  <c r="F203" i="17"/>
  <c r="F204" i="17"/>
  <c r="F205" i="17"/>
  <c r="F206" i="17"/>
  <c r="F207" i="17"/>
  <c r="F208" i="17"/>
  <c r="F209" i="17"/>
  <c r="F210" i="17"/>
  <c r="F211" i="17"/>
  <c r="F212" i="17"/>
  <c r="F213" i="17"/>
  <c r="F214" i="17"/>
  <c r="F215" i="17"/>
  <c r="F216" i="17"/>
  <c r="F217" i="17"/>
  <c r="F218" i="17"/>
  <c r="F219" i="17"/>
  <c r="F220" i="17"/>
  <c r="F221" i="17"/>
  <c r="F222" i="17"/>
  <c r="F223" i="17"/>
  <c r="F224" i="17"/>
  <c r="F225" i="17"/>
  <c r="F226" i="17"/>
  <c r="F227" i="17"/>
  <c r="F228" i="17"/>
  <c r="F229" i="17"/>
  <c r="F230" i="17"/>
  <c r="F231" i="17"/>
  <c r="F232" i="17"/>
  <c r="F233" i="17"/>
  <c r="F234" i="17"/>
  <c r="F235" i="17"/>
  <c r="F236" i="17"/>
  <c r="F237" i="17"/>
  <c r="F238" i="17"/>
  <c r="F239" i="17"/>
  <c r="F240" i="17"/>
  <c r="F241" i="17"/>
  <c r="F242" i="17"/>
  <c r="F243" i="17"/>
  <c r="F244" i="17"/>
  <c r="F245" i="17"/>
  <c r="F246" i="17"/>
  <c r="F247" i="17"/>
  <c r="F248" i="17"/>
  <c r="F249" i="17"/>
  <c r="F250" i="17"/>
  <c r="F251" i="17"/>
  <c r="F252" i="17"/>
  <c r="F253" i="17"/>
  <c r="F254" i="17"/>
  <c r="F255" i="17"/>
  <c r="F256" i="17"/>
  <c r="F257" i="17"/>
  <c r="F258" i="17"/>
  <c r="F259" i="17"/>
  <c r="F260" i="17"/>
  <c r="F261" i="17"/>
  <c r="F262" i="17"/>
  <c r="F263" i="17"/>
  <c r="F264" i="17"/>
  <c r="F265" i="17"/>
  <c r="F266" i="17"/>
  <c r="F267" i="17"/>
  <c r="F268" i="17"/>
  <c r="F269" i="17"/>
  <c r="F270" i="17"/>
  <c r="F271" i="17"/>
  <c r="F272" i="17"/>
  <c r="F273" i="17"/>
  <c r="F274" i="17"/>
  <c r="F275" i="17"/>
  <c r="F276" i="17"/>
  <c r="F277" i="17"/>
  <c r="F278" i="17"/>
  <c r="F279" i="17"/>
  <c r="F280" i="17"/>
  <c r="F281" i="17"/>
  <c r="F282" i="17"/>
  <c r="F283" i="17"/>
  <c r="F284" i="17"/>
  <c r="F285" i="17"/>
  <c r="F286" i="17"/>
  <c r="F287" i="17"/>
  <c r="F288" i="17"/>
  <c r="F289" i="17"/>
  <c r="F290" i="17"/>
  <c r="F291" i="17"/>
  <c r="F292" i="17"/>
  <c r="F293" i="17"/>
  <c r="F294" i="17"/>
  <c r="F295" i="17"/>
  <c r="F296" i="17"/>
  <c r="F297" i="17"/>
  <c r="F298" i="17"/>
  <c r="F299" i="17"/>
  <c r="F300" i="17"/>
  <c r="F301" i="17"/>
  <c r="F302" i="17"/>
  <c r="F303" i="17"/>
  <c r="F304" i="17"/>
  <c r="F305" i="17"/>
  <c r="F306" i="17"/>
  <c r="F307" i="17"/>
  <c r="F308" i="17"/>
  <c r="F309" i="17"/>
  <c r="F310" i="17"/>
  <c r="F311" i="17"/>
  <c r="F312" i="17"/>
  <c r="F313" i="17"/>
  <c r="F314" i="17"/>
  <c r="F315" i="17"/>
  <c r="F316" i="17"/>
  <c r="F317" i="17"/>
  <c r="F318" i="17"/>
  <c r="F319" i="17"/>
  <c r="F320" i="17"/>
  <c r="AK22" i="17"/>
  <c r="AL22" i="17"/>
  <c r="AG22" i="17" s="1"/>
  <c r="Y22" i="17" s="1"/>
  <c r="AK23" i="17"/>
  <c r="AL23" i="17"/>
  <c r="AG23" i="17" s="1"/>
  <c r="Y23" i="17" s="1"/>
  <c r="AK24" i="17"/>
  <c r="AL24" i="17"/>
  <c r="AG24" i="17" s="1"/>
  <c r="Y24" i="17" s="1"/>
  <c r="AK25" i="17"/>
  <c r="AL25" i="17"/>
  <c r="AG25" i="17" s="1"/>
  <c r="Y25" i="17" s="1"/>
  <c r="AK26" i="17"/>
  <c r="AL26" i="17"/>
  <c r="AG26" i="17" s="1"/>
  <c r="Y26" i="17" s="1"/>
  <c r="AK27" i="17"/>
  <c r="AL27" i="17"/>
  <c r="AG27" i="17" s="1"/>
  <c r="Y27" i="17" s="1"/>
  <c r="AK28" i="17"/>
  <c r="AL28" i="17"/>
  <c r="AG28" i="17" s="1"/>
  <c r="Y28" i="17" s="1"/>
  <c r="AK29" i="17"/>
  <c r="AL29" i="17"/>
  <c r="AG29" i="17" s="1"/>
  <c r="Y29" i="17" s="1"/>
  <c r="AK30" i="17"/>
  <c r="AL30" i="17"/>
  <c r="AG30" i="17" s="1"/>
  <c r="Y30" i="17" s="1"/>
  <c r="AK31" i="17"/>
  <c r="AL31" i="17"/>
  <c r="AG31" i="17" s="1"/>
  <c r="Y31" i="17" s="1"/>
  <c r="AK32" i="17"/>
  <c r="AL32" i="17"/>
  <c r="AG32" i="17" s="1"/>
  <c r="Y32" i="17" s="1"/>
  <c r="AK33" i="17"/>
  <c r="AL33" i="17"/>
  <c r="AG33" i="17" s="1"/>
  <c r="Y33" i="17" s="1"/>
  <c r="AK34" i="17"/>
  <c r="AL34" i="17"/>
  <c r="AG34" i="17" s="1"/>
  <c r="Y34" i="17" s="1"/>
  <c r="AK35" i="17"/>
  <c r="AL35" i="17"/>
  <c r="AG35" i="17" s="1"/>
  <c r="Y35" i="17" s="1"/>
  <c r="AK36" i="17"/>
  <c r="AL36" i="17"/>
  <c r="AG36" i="17" s="1"/>
  <c r="Y36" i="17" s="1"/>
  <c r="AK37" i="17"/>
  <c r="AL37" i="17"/>
  <c r="AG37" i="17" s="1"/>
  <c r="Y37" i="17" s="1"/>
  <c r="AK38" i="17"/>
  <c r="AL38" i="17"/>
  <c r="AG38" i="17" s="1"/>
  <c r="Y38" i="17" s="1"/>
  <c r="AK39" i="17"/>
  <c r="AL39" i="17"/>
  <c r="AG39" i="17" s="1"/>
  <c r="Y39" i="17" s="1"/>
  <c r="AK40" i="17"/>
  <c r="AL40" i="17"/>
  <c r="AG40" i="17" s="1"/>
  <c r="Y40" i="17" s="1"/>
  <c r="AK41" i="17"/>
  <c r="AL41" i="17"/>
  <c r="AG41" i="17" s="1"/>
  <c r="Y41" i="17" s="1"/>
  <c r="AK42" i="17"/>
  <c r="AL42" i="17"/>
  <c r="AG42" i="17" s="1"/>
  <c r="Y42" i="17" s="1"/>
  <c r="AK43" i="17"/>
  <c r="AL43" i="17"/>
  <c r="AG43" i="17" s="1"/>
  <c r="Y43" i="17" s="1"/>
  <c r="AK44" i="17"/>
  <c r="AL44" i="17"/>
  <c r="AG44" i="17" s="1"/>
  <c r="Y44" i="17" s="1"/>
  <c r="AK45" i="17"/>
  <c r="AL45" i="17"/>
  <c r="AG45" i="17" s="1"/>
  <c r="Y45" i="17" s="1"/>
  <c r="AK46" i="17"/>
  <c r="AL46" i="17"/>
  <c r="AG46" i="17" s="1"/>
  <c r="Y46" i="17" s="1"/>
  <c r="AK47" i="17"/>
  <c r="AL47" i="17"/>
  <c r="AG47" i="17" s="1"/>
  <c r="Y47" i="17" s="1"/>
  <c r="AK48" i="17"/>
  <c r="AL48" i="17"/>
  <c r="AG48" i="17" s="1"/>
  <c r="Y48" i="17" s="1"/>
  <c r="AK49" i="17"/>
  <c r="AL49" i="17"/>
  <c r="AM49" i="17" s="1"/>
  <c r="AK50" i="17"/>
  <c r="AL50" i="17"/>
  <c r="AM50" i="17" s="1"/>
  <c r="AK51" i="17"/>
  <c r="AL51" i="17"/>
  <c r="AM51" i="17" s="1"/>
  <c r="AK52" i="17"/>
  <c r="AL52" i="17"/>
  <c r="AM52" i="17" s="1"/>
  <c r="AK53" i="17"/>
  <c r="AL53" i="17"/>
  <c r="AM53" i="17" s="1"/>
  <c r="AK54" i="17"/>
  <c r="AL54" i="17"/>
  <c r="AM54" i="17" s="1"/>
  <c r="AK55" i="17"/>
  <c r="AL55" i="17"/>
  <c r="AM55" i="17" s="1"/>
  <c r="AK56" i="17"/>
  <c r="AL56" i="17"/>
  <c r="AM56" i="17" s="1"/>
  <c r="AK57" i="17"/>
  <c r="AL57" i="17"/>
  <c r="AM57" i="17" s="1"/>
  <c r="AK58" i="17"/>
  <c r="AL58" i="17"/>
  <c r="AM58" i="17" s="1"/>
  <c r="AK59" i="17"/>
  <c r="AL59" i="17"/>
  <c r="AM59" i="17" s="1"/>
  <c r="AK60" i="17"/>
  <c r="AL60" i="17"/>
  <c r="AM60" i="17" s="1"/>
  <c r="AK61" i="17"/>
  <c r="AL61" i="17"/>
  <c r="AM61" i="17" s="1"/>
  <c r="AK62" i="17"/>
  <c r="AL62" i="17"/>
  <c r="AM62" i="17" s="1"/>
  <c r="AK63" i="17"/>
  <c r="AL63" i="17"/>
  <c r="AM63" i="17" s="1"/>
  <c r="AK64" i="17"/>
  <c r="AL64" i="17"/>
  <c r="AM64" i="17" s="1"/>
  <c r="AK65" i="17"/>
  <c r="AL65" i="17"/>
  <c r="AM65" i="17" s="1"/>
  <c r="AK66" i="17"/>
  <c r="AL66" i="17"/>
  <c r="AM66" i="17" s="1"/>
  <c r="AK67" i="17"/>
  <c r="AL67" i="17"/>
  <c r="AM67" i="17" s="1"/>
  <c r="AK68" i="17"/>
  <c r="AL68" i="17"/>
  <c r="AM68" i="17" s="1"/>
  <c r="AK69" i="17"/>
  <c r="AL69" i="17"/>
  <c r="AM69" i="17" s="1"/>
  <c r="AK70" i="17"/>
  <c r="AL70" i="17"/>
  <c r="AM70" i="17" s="1"/>
  <c r="AK71" i="17"/>
  <c r="AL71" i="17"/>
  <c r="AM71" i="17" s="1"/>
  <c r="AK72" i="17"/>
  <c r="AL72" i="17"/>
  <c r="AM72" i="17" s="1"/>
  <c r="AK73" i="17"/>
  <c r="AL73" i="17"/>
  <c r="AM73" i="17" s="1"/>
  <c r="AK74" i="17"/>
  <c r="AL74" i="17"/>
  <c r="AM74" i="17" s="1"/>
  <c r="AK75" i="17"/>
  <c r="AL75" i="17"/>
  <c r="AM75" i="17" s="1"/>
  <c r="AK76" i="17"/>
  <c r="AL76" i="17"/>
  <c r="AM76" i="17" s="1"/>
  <c r="AK77" i="17"/>
  <c r="AL77" i="17"/>
  <c r="AM77" i="17" s="1"/>
  <c r="AK78" i="17"/>
  <c r="AL78" i="17"/>
  <c r="AM78" i="17" s="1"/>
  <c r="AK79" i="17"/>
  <c r="AL79" i="17"/>
  <c r="AM79" i="17" s="1"/>
  <c r="AK80" i="17"/>
  <c r="AL80" i="17"/>
  <c r="AM80" i="17" s="1"/>
  <c r="AK81" i="17"/>
  <c r="AL81" i="17"/>
  <c r="AM81" i="17" s="1"/>
  <c r="AK82" i="17"/>
  <c r="AL82" i="17"/>
  <c r="AM82" i="17" s="1"/>
  <c r="AK83" i="17"/>
  <c r="AL83" i="17"/>
  <c r="AM83" i="17" s="1"/>
  <c r="AK84" i="17"/>
  <c r="AL84" i="17"/>
  <c r="AM84" i="17" s="1"/>
  <c r="AK85" i="17"/>
  <c r="AL85" i="17"/>
  <c r="AM85" i="17" s="1"/>
  <c r="AK86" i="17"/>
  <c r="AL86" i="17"/>
  <c r="AM86" i="17" s="1"/>
  <c r="AK87" i="17"/>
  <c r="AL87" i="17"/>
  <c r="AM87" i="17" s="1"/>
  <c r="AK88" i="17"/>
  <c r="AL88" i="17"/>
  <c r="AM88" i="17" s="1"/>
  <c r="AK89" i="17"/>
  <c r="AL89" i="17"/>
  <c r="AM89" i="17" s="1"/>
  <c r="AK90" i="17"/>
  <c r="AL90" i="17"/>
  <c r="AM90" i="17" s="1"/>
  <c r="AK91" i="17"/>
  <c r="AL91" i="17"/>
  <c r="AM91" i="17" s="1"/>
  <c r="AK92" i="17"/>
  <c r="AL92" i="17"/>
  <c r="AM92" i="17" s="1"/>
  <c r="AK93" i="17"/>
  <c r="AL93" i="17"/>
  <c r="AM93" i="17" s="1"/>
  <c r="AK94" i="17"/>
  <c r="AL94" i="17"/>
  <c r="AM94" i="17" s="1"/>
  <c r="AK95" i="17"/>
  <c r="AL95" i="17"/>
  <c r="AM95" i="17" s="1"/>
  <c r="AK96" i="17"/>
  <c r="AL96" i="17"/>
  <c r="AM96" i="17" s="1"/>
  <c r="AK97" i="17"/>
  <c r="AL97" i="17"/>
  <c r="AM97" i="17" s="1"/>
  <c r="AK98" i="17"/>
  <c r="AL98" i="17"/>
  <c r="AM98" i="17" s="1"/>
  <c r="AK99" i="17"/>
  <c r="AL99" i="17"/>
  <c r="AM99" i="17" s="1"/>
  <c r="AK100" i="17"/>
  <c r="AL100" i="17"/>
  <c r="AM100" i="17" s="1"/>
  <c r="AK101" i="17"/>
  <c r="AL101" i="17"/>
  <c r="AM101" i="17" s="1"/>
  <c r="AK102" i="17"/>
  <c r="AL102" i="17"/>
  <c r="AM102" i="17" s="1"/>
  <c r="AK103" i="17"/>
  <c r="AL103" i="17"/>
  <c r="AM103" i="17" s="1"/>
  <c r="AK104" i="17"/>
  <c r="AL104" i="17"/>
  <c r="AM104" i="17" s="1"/>
  <c r="AK105" i="17"/>
  <c r="AL105" i="17"/>
  <c r="AM105" i="17" s="1"/>
  <c r="AK106" i="17"/>
  <c r="AL106" i="17"/>
  <c r="AM106" i="17" s="1"/>
  <c r="AK107" i="17"/>
  <c r="AL107" i="17"/>
  <c r="AM107" i="17" s="1"/>
  <c r="AK108" i="17"/>
  <c r="AL108" i="17"/>
  <c r="AM108" i="17" s="1"/>
  <c r="AK109" i="17"/>
  <c r="AL109" i="17"/>
  <c r="AM109" i="17" s="1"/>
  <c r="AK110" i="17"/>
  <c r="AL110" i="17"/>
  <c r="AM110" i="17" s="1"/>
  <c r="AK111" i="17"/>
  <c r="AL111" i="17"/>
  <c r="AM111" i="17" s="1"/>
  <c r="AK112" i="17"/>
  <c r="AL112" i="17"/>
  <c r="AM112" i="17" s="1"/>
  <c r="AK113" i="17"/>
  <c r="AL113" i="17"/>
  <c r="AM113" i="17" s="1"/>
  <c r="AK114" i="17"/>
  <c r="AL114" i="17"/>
  <c r="AM114" i="17" s="1"/>
  <c r="AK115" i="17"/>
  <c r="AL115" i="17"/>
  <c r="AM115" i="17" s="1"/>
  <c r="AK116" i="17"/>
  <c r="AL116" i="17"/>
  <c r="AM116" i="17" s="1"/>
  <c r="AK117" i="17"/>
  <c r="AL117" i="17"/>
  <c r="AM117" i="17" s="1"/>
  <c r="AK118" i="17"/>
  <c r="AL118" i="17"/>
  <c r="AM118" i="17" s="1"/>
  <c r="AK119" i="17"/>
  <c r="AL119" i="17"/>
  <c r="AM119" i="17" s="1"/>
  <c r="AK120" i="17"/>
  <c r="AL120" i="17"/>
  <c r="AM120" i="17" s="1"/>
  <c r="AK121" i="17"/>
  <c r="AL121" i="17"/>
  <c r="AM121" i="17" s="1"/>
  <c r="AK122" i="17"/>
  <c r="AL122" i="17"/>
  <c r="AM122" i="17" s="1"/>
  <c r="AK123" i="17"/>
  <c r="AL123" i="17"/>
  <c r="AM123" i="17" s="1"/>
  <c r="AK124" i="17"/>
  <c r="AL124" i="17"/>
  <c r="AM124" i="17" s="1"/>
  <c r="AK125" i="17"/>
  <c r="AL125" i="17"/>
  <c r="AM125" i="17" s="1"/>
  <c r="AK126" i="17"/>
  <c r="AL126" i="17"/>
  <c r="AM126" i="17" s="1"/>
  <c r="AK127" i="17"/>
  <c r="AL127" i="17"/>
  <c r="AM127" i="17" s="1"/>
  <c r="AK128" i="17"/>
  <c r="AL128" i="17"/>
  <c r="AM128" i="17" s="1"/>
  <c r="AK129" i="17"/>
  <c r="AL129" i="17"/>
  <c r="AM129" i="17" s="1"/>
  <c r="AK130" i="17"/>
  <c r="AL130" i="17"/>
  <c r="AM130" i="17" s="1"/>
  <c r="AK131" i="17"/>
  <c r="AL131" i="17"/>
  <c r="AM131" i="17" s="1"/>
  <c r="AK132" i="17"/>
  <c r="AL132" i="17"/>
  <c r="AM132" i="17" s="1"/>
  <c r="AK133" i="17"/>
  <c r="AL133" i="17"/>
  <c r="AM133" i="17" s="1"/>
  <c r="AK134" i="17"/>
  <c r="AL134" i="17"/>
  <c r="AM134" i="17" s="1"/>
  <c r="AK135" i="17"/>
  <c r="AL135" i="17"/>
  <c r="AM135" i="17" s="1"/>
  <c r="AK136" i="17"/>
  <c r="AL136" i="17"/>
  <c r="AM136" i="17" s="1"/>
  <c r="AK137" i="17"/>
  <c r="AL137" i="17"/>
  <c r="AM137" i="17" s="1"/>
  <c r="AK138" i="17"/>
  <c r="AL138" i="17"/>
  <c r="AM138" i="17" s="1"/>
  <c r="AK139" i="17"/>
  <c r="AL139" i="17"/>
  <c r="AM139" i="17" s="1"/>
  <c r="AK140" i="17"/>
  <c r="AL140" i="17"/>
  <c r="AM140" i="17" s="1"/>
  <c r="AK141" i="17"/>
  <c r="AL141" i="17"/>
  <c r="AM141" i="17" s="1"/>
  <c r="AK142" i="17"/>
  <c r="AL142" i="17"/>
  <c r="AM142" i="17" s="1"/>
  <c r="AK143" i="17"/>
  <c r="AL143" i="17"/>
  <c r="AM143" i="17" s="1"/>
  <c r="AK144" i="17"/>
  <c r="AL144" i="17"/>
  <c r="AM144" i="17" s="1"/>
  <c r="AK145" i="17"/>
  <c r="AL145" i="17"/>
  <c r="AM145" i="17" s="1"/>
  <c r="AK146" i="17"/>
  <c r="AL146" i="17"/>
  <c r="AM146" i="17" s="1"/>
  <c r="AK147" i="17"/>
  <c r="AL147" i="17"/>
  <c r="AM147" i="17" s="1"/>
  <c r="AK148" i="17"/>
  <c r="AL148" i="17"/>
  <c r="AM148" i="17" s="1"/>
  <c r="AK149" i="17"/>
  <c r="AL149" i="17"/>
  <c r="AM149" i="17" s="1"/>
  <c r="AK150" i="17"/>
  <c r="AL150" i="17"/>
  <c r="AM150" i="17" s="1"/>
  <c r="AK151" i="17"/>
  <c r="AL151" i="17"/>
  <c r="AM151" i="17" s="1"/>
  <c r="AK152" i="17"/>
  <c r="AL152" i="17"/>
  <c r="AM152" i="17" s="1"/>
  <c r="AK153" i="17"/>
  <c r="AL153" i="17"/>
  <c r="AM153" i="17" s="1"/>
  <c r="AK154" i="17"/>
  <c r="AL154" i="17"/>
  <c r="AM154" i="17" s="1"/>
  <c r="AK155" i="17"/>
  <c r="AL155" i="17"/>
  <c r="AM155" i="17" s="1"/>
  <c r="AK156" i="17"/>
  <c r="AL156" i="17"/>
  <c r="AM156" i="17" s="1"/>
  <c r="AK157" i="17"/>
  <c r="AL157" i="17"/>
  <c r="AM157" i="17" s="1"/>
  <c r="AK158" i="17"/>
  <c r="AL158" i="17"/>
  <c r="AM158" i="17" s="1"/>
  <c r="AK159" i="17"/>
  <c r="AL159" i="17"/>
  <c r="AM159" i="17" s="1"/>
  <c r="AK160" i="17"/>
  <c r="AL160" i="17"/>
  <c r="AM160" i="17" s="1"/>
  <c r="AK161" i="17"/>
  <c r="AL161" i="17"/>
  <c r="AM161" i="17" s="1"/>
  <c r="AK162" i="17"/>
  <c r="AL162" i="17"/>
  <c r="AM162" i="17" s="1"/>
  <c r="AK163" i="17"/>
  <c r="AL163" i="17"/>
  <c r="AM163" i="17" s="1"/>
  <c r="AK164" i="17"/>
  <c r="AL164" i="17"/>
  <c r="AM164" i="17" s="1"/>
  <c r="AK165" i="17"/>
  <c r="AL165" i="17"/>
  <c r="AM165" i="17" s="1"/>
  <c r="AK166" i="17"/>
  <c r="AL166" i="17"/>
  <c r="AM166" i="17" s="1"/>
  <c r="AK167" i="17"/>
  <c r="AL167" i="17"/>
  <c r="AM167" i="17" s="1"/>
  <c r="AK168" i="17"/>
  <c r="AL168" i="17"/>
  <c r="AM168" i="17" s="1"/>
  <c r="AK169" i="17"/>
  <c r="AL169" i="17"/>
  <c r="AM169" i="17" s="1"/>
  <c r="AK170" i="17"/>
  <c r="AL170" i="17"/>
  <c r="AM170" i="17" s="1"/>
  <c r="AK171" i="17"/>
  <c r="AL171" i="17"/>
  <c r="AM171" i="17" s="1"/>
  <c r="AK172" i="17"/>
  <c r="AL172" i="17"/>
  <c r="AM172" i="17" s="1"/>
  <c r="AK173" i="17"/>
  <c r="AL173" i="17"/>
  <c r="AM173" i="17" s="1"/>
  <c r="AK174" i="17"/>
  <c r="AL174" i="17"/>
  <c r="AM174" i="17" s="1"/>
  <c r="AK175" i="17"/>
  <c r="AL175" i="17"/>
  <c r="AM175" i="17" s="1"/>
  <c r="AK176" i="17"/>
  <c r="AL176" i="17"/>
  <c r="AM176" i="17" s="1"/>
  <c r="AK177" i="17"/>
  <c r="AL177" i="17"/>
  <c r="AM177" i="17" s="1"/>
  <c r="AK178" i="17"/>
  <c r="AL178" i="17"/>
  <c r="AM178" i="17" s="1"/>
  <c r="AK179" i="17"/>
  <c r="AL179" i="17"/>
  <c r="AM179" i="17" s="1"/>
  <c r="AK180" i="17"/>
  <c r="AL180" i="17"/>
  <c r="AM180" i="17" s="1"/>
  <c r="AK181" i="17"/>
  <c r="AL181" i="17"/>
  <c r="AM181" i="17" s="1"/>
  <c r="AK182" i="17"/>
  <c r="AL182" i="17"/>
  <c r="AM182" i="17" s="1"/>
  <c r="AK183" i="17"/>
  <c r="AL183" i="17"/>
  <c r="AM183" i="17" s="1"/>
  <c r="AK184" i="17"/>
  <c r="AL184" i="17"/>
  <c r="AM184" i="17" s="1"/>
  <c r="AK185" i="17"/>
  <c r="AL185" i="17"/>
  <c r="AM185" i="17" s="1"/>
  <c r="AK186" i="17"/>
  <c r="AL186" i="17"/>
  <c r="AM186" i="17" s="1"/>
  <c r="AK187" i="17"/>
  <c r="AL187" i="17"/>
  <c r="AM187" i="17" s="1"/>
  <c r="AK188" i="17"/>
  <c r="AL188" i="17"/>
  <c r="AM188" i="17" s="1"/>
  <c r="AK189" i="17"/>
  <c r="AL189" i="17"/>
  <c r="AM189" i="17" s="1"/>
  <c r="AK190" i="17"/>
  <c r="AL190" i="17"/>
  <c r="AM190" i="17" s="1"/>
  <c r="AK191" i="17"/>
  <c r="AL191" i="17"/>
  <c r="AM191" i="17" s="1"/>
  <c r="AK192" i="17"/>
  <c r="AL192" i="17"/>
  <c r="AM192" i="17" s="1"/>
  <c r="AK193" i="17"/>
  <c r="AL193" i="17"/>
  <c r="AM193" i="17" s="1"/>
  <c r="AK194" i="17"/>
  <c r="AL194" i="17"/>
  <c r="AM194" i="17" s="1"/>
  <c r="AK195" i="17"/>
  <c r="AL195" i="17"/>
  <c r="AM195" i="17" s="1"/>
  <c r="AK196" i="17"/>
  <c r="AL196" i="17"/>
  <c r="AM196" i="17" s="1"/>
  <c r="AK197" i="17"/>
  <c r="AL197" i="17"/>
  <c r="AM197" i="17" s="1"/>
  <c r="AK198" i="17"/>
  <c r="AL198" i="17"/>
  <c r="AM198" i="17" s="1"/>
  <c r="AK199" i="17"/>
  <c r="AL199" i="17"/>
  <c r="AM199" i="17" s="1"/>
  <c r="AK200" i="17"/>
  <c r="AL200" i="17"/>
  <c r="AM200" i="17" s="1"/>
  <c r="AK201" i="17"/>
  <c r="AL201" i="17"/>
  <c r="AM201" i="17" s="1"/>
  <c r="AK202" i="17"/>
  <c r="AL202" i="17"/>
  <c r="AM202" i="17" s="1"/>
  <c r="AK203" i="17"/>
  <c r="AL203" i="17"/>
  <c r="AM203" i="17" s="1"/>
  <c r="AK204" i="17"/>
  <c r="AL204" i="17"/>
  <c r="AM204" i="17" s="1"/>
  <c r="AK205" i="17"/>
  <c r="AL205" i="17"/>
  <c r="AM205" i="17" s="1"/>
  <c r="AK206" i="17"/>
  <c r="AL206" i="17"/>
  <c r="AM206" i="17" s="1"/>
  <c r="AK207" i="17"/>
  <c r="AL207" i="17"/>
  <c r="AM207" i="17" s="1"/>
  <c r="AK208" i="17"/>
  <c r="AL208" i="17"/>
  <c r="AM208" i="17" s="1"/>
  <c r="AK209" i="17"/>
  <c r="AL209" i="17"/>
  <c r="AM209" i="17" s="1"/>
  <c r="AK210" i="17"/>
  <c r="AL210" i="17"/>
  <c r="AM210" i="17" s="1"/>
  <c r="AK211" i="17"/>
  <c r="AL211" i="17"/>
  <c r="AM211" i="17" s="1"/>
  <c r="AK212" i="17"/>
  <c r="AL212" i="17"/>
  <c r="AM212" i="17" s="1"/>
  <c r="AK213" i="17"/>
  <c r="AL213" i="17"/>
  <c r="AM213" i="17" s="1"/>
  <c r="AK214" i="17"/>
  <c r="AL214" i="17"/>
  <c r="AM214" i="17" s="1"/>
  <c r="AK215" i="17"/>
  <c r="AL215" i="17"/>
  <c r="AM215" i="17" s="1"/>
  <c r="AK216" i="17"/>
  <c r="AL216" i="17"/>
  <c r="AM216" i="17" s="1"/>
  <c r="AK217" i="17"/>
  <c r="AL217" i="17"/>
  <c r="AM217" i="17" s="1"/>
  <c r="AK218" i="17"/>
  <c r="AL218" i="17"/>
  <c r="AM218" i="17" s="1"/>
  <c r="AK219" i="17"/>
  <c r="AL219" i="17"/>
  <c r="AM219" i="17" s="1"/>
  <c r="AK220" i="17"/>
  <c r="AL220" i="17"/>
  <c r="AM220" i="17" s="1"/>
  <c r="AK221" i="17"/>
  <c r="AL221" i="17"/>
  <c r="AM221" i="17" s="1"/>
  <c r="AK222" i="17"/>
  <c r="AL222" i="17"/>
  <c r="AM222" i="17" s="1"/>
  <c r="AK223" i="17"/>
  <c r="AL223" i="17"/>
  <c r="AM223" i="17" s="1"/>
  <c r="AK224" i="17"/>
  <c r="AL224" i="17"/>
  <c r="AM224" i="17" s="1"/>
  <c r="AK225" i="17"/>
  <c r="AL225" i="17"/>
  <c r="AM225" i="17" s="1"/>
  <c r="AK226" i="17"/>
  <c r="AL226" i="17"/>
  <c r="AM226" i="17" s="1"/>
  <c r="AK227" i="17"/>
  <c r="AL227" i="17"/>
  <c r="AM227" i="17" s="1"/>
  <c r="AK228" i="17"/>
  <c r="AL228" i="17"/>
  <c r="AM228" i="17" s="1"/>
  <c r="AK229" i="17"/>
  <c r="AL229" i="17"/>
  <c r="AM229" i="17" s="1"/>
  <c r="AK230" i="17"/>
  <c r="AL230" i="17"/>
  <c r="AM230" i="17" s="1"/>
  <c r="AK231" i="17"/>
  <c r="AL231" i="17"/>
  <c r="AM231" i="17" s="1"/>
  <c r="AK232" i="17"/>
  <c r="AL232" i="17"/>
  <c r="AM232" i="17" s="1"/>
  <c r="AK233" i="17"/>
  <c r="AL233" i="17"/>
  <c r="AM233" i="17" s="1"/>
  <c r="AK234" i="17"/>
  <c r="AL234" i="17"/>
  <c r="AM234" i="17" s="1"/>
  <c r="AK235" i="17"/>
  <c r="AL235" i="17"/>
  <c r="AM235" i="17" s="1"/>
  <c r="AK236" i="17"/>
  <c r="AL236" i="17"/>
  <c r="AM236" i="17" s="1"/>
  <c r="AK237" i="17"/>
  <c r="AL237" i="17"/>
  <c r="AM237" i="17" s="1"/>
  <c r="AK238" i="17"/>
  <c r="AL238" i="17"/>
  <c r="AM238" i="17" s="1"/>
  <c r="AK239" i="17"/>
  <c r="AL239" i="17"/>
  <c r="AM239" i="17" s="1"/>
  <c r="AK240" i="17"/>
  <c r="AL240" i="17"/>
  <c r="AM240" i="17" s="1"/>
  <c r="AK241" i="17"/>
  <c r="AL241" i="17"/>
  <c r="AM241" i="17" s="1"/>
  <c r="AK242" i="17"/>
  <c r="AL242" i="17"/>
  <c r="AM242" i="17" s="1"/>
  <c r="AK243" i="17"/>
  <c r="AL243" i="17"/>
  <c r="AM243" i="17" s="1"/>
  <c r="AK244" i="17"/>
  <c r="AL244" i="17"/>
  <c r="AM244" i="17" s="1"/>
  <c r="AK245" i="17"/>
  <c r="AL245" i="17"/>
  <c r="AM245" i="17" s="1"/>
  <c r="AK246" i="17"/>
  <c r="AL246" i="17"/>
  <c r="AM246" i="17" s="1"/>
  <c r="AK247" i="17"/>
  <c r="AL247" i="17"/>
  <c r="AM247" i="17" s="1"/>
  <c r="AK248" i="17"/>
  <c r="AL248" i="17"/>
  <c r="AM248" i="17" s="1"/>
  <c r="AK249" i="17"/>
  <c r="AL249" i="17"/>
  <c r="AM249" i="17" s="1"/>
  <c r="AK250" i="17"/>
  <c r="AL250" i="17"/>
  <c r="AM250" i="17" s="1"/>
  <c r="AK251" i="17"/>
  <c r="AL251" i="17"/>
  <c r="AM251" i="17" s="1"/>
  <c r="AK252" i="17"/>
  <c r="AL252" i="17"/>
  <c r="AM252" i="17" s="1"/>
  <c r="AK253" i="17"/>
  <c r="AL253" i="17"/>
  <c r="AM253" i="17" s="1"/>
  <c r="AK254" i="17"/>
  <c r="AL254" i="17"/>
  <c r="AM254" i="17" s="1"/>
  <c r="AK255" i="17"/>
  <c r="AL255" i="17"/>
  <c r="AM255" i="17" s="1"/>
  <c r="AK256" i="17"/>
  <c r="AL256" i="17"/>
  <c r="AM256" i="17" s="1"/>
  <c r="AK257" i="17"/>
  <c r="AL257" i="17"/>
  <c r="AM257" i="17" s="1"/>
  <c r="AK258" i="17"/>
  <c r="AL258" i="17"/>
  <c r="AM258" i="17" s="1"/>
  <c r="AK259" i="17"/>
  <c r="AL259" i="17"/>
  <c r="AM259" i="17" s="1"/>
  <c r="AK260" i="17"/>
  <c r="AL260" i="17"/>
  <c r="AM260" i="17" s="1"/>
  <c r="AK261" i="17"/>
  <c r="AL261" i="17"/>
  <c r="AM261" i="17" s="1"/>
  <c r="AK262" i="17"/>
  <c r="AL262" i="17"/>
  <c r="AM262" i="17" s="1"/>
  <c r="AK263" i="17"/>
  <c r="AL263" i="17"/>
  <c r="AM263" i="17" s="1"/>
  <c r="AK264" i="17"/>
  <c r="AL264" i="17"/>
  <c r="AM264" i="17" s="1"/>
  <c r="AK265" i="17"/>
  <c r="AL265" i="17"/>
  <c r="AM265" i="17" s="1"/>
  <c r="AK266" i="17"/>
  <c r="AL266" i="17"/>
  <c r="AM266" i="17" s="1"/>
  <c r="AK267" i="17"/>
  <c r="AL267" i="17"/>
  <c r="AM267" i="17" s="1"/>
  <c r="AK268" i="17"/>
  <c r="AL268" i="17"/>
  <c r="AM268" i="17" s="1"/>
  <c r="AK269" i="17"/>
  <c r="AL269" i="17"/>
  <c r="AM269" i="17" s="1"/>
  <c r="AK270" i="17"/>
  <c r="AL270" i="17"/>
  <c r="AM270" i="17" s="1"/>
  <c r="AK271" i="17"/>
  <c r="AL271" i="17"/>
  <c r="AM271" i="17" s="1"/>
  <c r="AK272" i="17"/>
  <c r="AL272" i="17"/>
  <c r="AM272" i="17" s="1"/>
  <c r="AK273" i="17"/>
  <c r="AL273" i="17"/>
  <c r="AM273" i="17" s="1"/>
  <c r="AK274" i="17"/>
  <c r="AL274" i="17"/>
  <c r="AM274" i="17" s="1"/>
  <c r="AK275" i="17"/>
  <c r="AL275" i="17"/>
  <c r="AM275" i="17" s="1"/>
  <c r="AK276" i="17"/>
  <c r="AL276" i="17"/>
  <c r="AM276" i="17" s="1"/>
  <c r="AK277" i="17"/>
  <c r="AL277" i="17"/>
  <c r="AM277" i="17" s="1"/>
  <c r="AK278" i="17"/>
  <c r="AL278" i="17"/>
  <c r="AM278" i="17" s="1"/>
  <c r="AK279" i="17"/>
  <c r="AL279" i="17"/>
  <c r="AM279" i="17" s="1"/>
  <c r="AK280" i="17"/>
  <c r="AL280" i="17"/>
  <c r="AM280" i="17" s="1"/>
  <c r="AK281" i="17"/>
  <c r="AL281" i="17"/>
  <c r="AM281" i="17" s="1"/>
  <c r="AK282" i="17"/>
  <c r="AL282" i="17"/>
  <c r="AM282" i="17" s="1"/>
  <c r="AK283" i="17"/>
  <c r="AL283" i="17"/>
  <c r="AM283" i="17" s="1"/>
  <c r="AK284" i="17"/>
  <c r="AL284" i="17"/>
  <c r="AM284" i="17" s="1"/>
  <c r="AK285" i="17"/>
  <c r="AL285" i="17"/>
  <c r="AM285" i="17" s="1"/>
  <c r="AK286" i="17"/>
  <c r="AL286" i="17"/>
  <c r="AM286" i="17" s="1"/>
  <c r="AK287" i="17"/>
  <c r="AL287" i="17"/>
  <c r="AM287" i="17" s="1"/>
  <c r="AK288" i="17"/>
  <c r="AL288" i="17"/>
  <c r="AM288" i="17" s="1"/>
  <c r="AK289" i="17"/>
  <c r="AL289" i="17"/>
  <c r="AM289" i="17" s="1"/>
  <c r="AK290" i="17"/>
  <c r="AL290" i="17"/>
  <c r="AM290" i="17" s="1"/>
  <c r="AK291" i="17"/>
  <c r="AL291" i="17"/>
  <c r="AM291" i="17" s="1"/>
  <c r="AK292" i="17"/>
  <c r="AL292" i="17"/>
  <c r="AM292" i="17" s="1"/>
  <c r="AK293" i="17"/>
  <c r="AL293" i="17"/>
  <c r="AM293" i="17" s="1"/>
  <c r="AK294" i="17"/>
  <c r="AL294" i="17"/>
  <c r="AM294" i="17" s="1"/>
  <c r="AK295" i="17"/>
  <c r="AL295" i="17"/>
  <c r="AM295" i="17" s="1"/>
  <c r="AK296" i="17"/>
  <c r="AL296" i="17"/>
  <c r="AM296" i="17" s="1"/>
  <c r="AK297" i="17"/>
  <c r="AL297" i="17"/>
  <c r="AM297" i="17" s="1"/>
  <c r="AK298" i="17"/>
  <c r="AL298" i="17"/>
  <c r="AM298" i="17" s="1"/>
  <c r="AK299" i="17"/>
  <c r="AL299" i="17"/>
  <c r="AM299" i="17" s="1"/>
  <c r="AK300" i="17"/>
  <c r="AL300" i="17"/>
  <c r="AM300" i="17" s="1"/>
  <c r="AK301" i="17"/>
  <c r="AL301" i="17"/>
  <c r="AM301" i="17" s="1"/>
  <c r="AK302" i="17"/>
  <c r="AL302" i="17"/>
  <c r="AM302" i="17" s="1"/>
  <c r="AK303" i="17"/>
  <c r="AL303" i="17"/>
  <c r="AM303" i="17" s="1"/>
  <c r="AK304" i="17"/>
  <c r="AL304" i="17"/>
  <c r="AM304" i="17" s="1"/>
  <c r="AK305" i="17"/>
  <c r="AL305" i="17"/>
  <c r="AM305" i="17" s="1"/>
  <c r="AK306" i="17"/>
  <c r="AL306" i="17"/>
  <c r="AM306" i="17" s="1"/>
  <c r="AK307" i="17"/>
  <c r="AL307" i="17"/>
  <c r="AM307" i="17" s="1"/>
  <c r="AK308" i="17"/>
  <c r="AL308" i="17"/>
  <c r="AM308" i="17" s="1"/>
  <c r="AK309" i="17"/>
  <c r="AL309" i="17"/>
  <c r="AM309" i="17" s="1"/>
  <c r="AK310" i="17"/>
  <c r="AL310" i="17"/>
  <c r="AM310" i="17" s="1"/>
  <c r="AK311" i="17"/>
  <c r="AL311" i="17"/>
  <c r="AM311" i="17" s="1"/>
  <c r="AK312" i="17"/>
  <c r="AL312" i="17"/>
  <c r="AM312" i="17" s="1"/>
  <c r="AK313" i="17"/>
  <c r="AL313" i="17"/>
  <c r="AM313" i="17" s="1"/>
  <c r="AK314" i="17"/>
  <c r="AL314" i="17"/>
  <c r="AM314" i="17" s="1"/>
  <c r="AK315" i="17"/>
  <c r="AL315" i="17"/>
  <c r="AM315" i="17" s="1"/>
  <c r="AK316" i="17"/>
  <c r="AL316" i="17"/>
  <c r="AM316" i="17" s="1"/>
  <c r="AK317" i="17"/>
  <c r="AL317" i="17"/>
  <c r="AM317" i="17" s="1"/>
  <c r="AK318" i="17"/>
  <c r="AL318" i="17"/>
  <c r="AM318" i="17" s="1"/>
  <c r="AK319" i="17"/>
  <c r="AL319" i="17"/>
  <c r="AM319" i="17" s="1"/>
  <c r="AK320" i="17"/>
  <c r="AL320" i="17"/>
  <c r="AM320" i="17" s="1"/>
  <c r="AK21" i="17"/>
  <c r="AL21" i="17"/>
  <c r="AG21" i="17" s="1"/>
  <c r="Y21" i="17" s="1"/>
  <c r="U29" i="40"/>
  <c r="U30" i="40"/>
  <c r="U31" i="40"/>
  <c r="U32" i="40"/>
  <c r="U33" i="40"/>
  <c r="U34" i="40"/>
  <c r="U35" i="40"/>
  <c r="U36" i="40"/>
  <c r="U37" i="40"/>
  <c r="U38" i="40"/>
  <c r="U39" i="40"/>
  <c r="U40" i="40"/>
  <c r="U41" i="40"/>
  <c r="U42" i="40"/>
  <c r="U43" i="40"/>
  <c r="U44" i="40"/>
  <c r="U45" i="40"/>
  <c r="U46" i="40"/>
  <c r="U47" i="40"/>
  <c r="U48" i="40"/>
  <c r="U49" i="40"/>
  <c r="U50" i="40"/>
  <c r="U51" i="40"/>
  <c r="U52" i="40"/>
  <c r="U53" i="40"/>
  <c r="U54" i="40"/>
  <c r="U55" i="40"/>
  <c r="U56" i="40"/>
  <c r="U57" i="40"/>
  <c r="U58" i="40"/>
  <c r="U59" i="40"/>
  <c r="U60" i="40"/>
  <c r="U61" i="40"/>
  <c r="U62" i="40"/>
  <c r="U63" i="40"/>
  <c r="U64" i="40"/>
  <c r="U65" i="40"/>
  <c r="U66" i="40"/>
  <c r="U67" i="40"/>
  <c r="U68" i="40"/>
  <c r="U69" i="40"/>
  <c r="U70" i="40"/>
  <c r="U71" i="40"/>
  <c r="U72" i="40"/>
  <c r="U73" i="40"/>
  <c r="U74" i="40"/>
  <c r="U75" i="40"/>
  <c r="U76" i="40"/>
  <c r="U77" i="40"/>
  <c r="U78" i="40"/>
  <c r="U79" i="40"/>
  <c r="U80" i="40"/>
  <c r="U81" i="40"/>
  <c r="U82" i="40"/>
  <c r="U83" i="40"/>
  <c r="U84" i="40"/>
  <c r="U85" i="40"/>
  <c r="U86" i="40"/>
  <c r="U87" i="40"/>
  <c r="U88" i="40"/>
  <c r="U89" i="40"/>
  <c r="U90" i="40"/>
  <c r="U91" i="40"/>
  <c r="U92" i="40"/>
  <c r="U93" i="40"/>
  <c r="U94" i="40"/>
  <c r="U95" i="40"/>
  <c r="U96" i="40"/>
  <c r="U97" i="40"/>
  <c r="U98" i="40"/>
  <c r="U99" i="40"/>
  <c r="U100" i="40"/>
  <c r="U101" i="40"/>
  <c r="U102" i="40"/>
  <c r="U103" i="40"/>
  <c r="U104" i="40"/>
  <c r="U105" i="40"/>
  <c r="U106" i="40"/>
  <c r="U107" i="40"/>
  <c r="U108" i="40"/>
  <c r="U109" i="40"/>
  <c r="U110" i="40"/>
  <c r="U111" i="40"/>
  <c r="U112" i="40"/>
  <c r="U113" i="40"/>
  <c r="U114" i="40"/>
  <c r="U115" i="40"/>
  <c r="U116" i="40"/>
  <c r="U117" i="40"/>
  <c r="U118" i="40"/>
  <c r="U119" i="40"/>
  <c r="U120" i="40"/>
  <c r="U121" i="40"/>
  <c r="U122" i="40"/>
  <c r="U123" i="40"/>
  <c r="U124" i="40"/>
  <c r="U125" i="40"/>
  <c r="U126" i="40"/>
  <c r="U127" i="40"/>
  <c r="U128" i="40"/>
  <c r="U129" i="40"/>
  <c r="U130" i="40"/>
  <c r="U131" i="40"/>
  <c r="U132" i="40"/>
  <c r="U133" i="40"/>
  <c r="U134" i="40"/>
  <c r="U135" i="40"/>
  <c r="U136" i="40"/>
  <c r="U137" i="40"/>
  <c r="U138" i="40"/>
  <c r="U139" i="40"/>
  <c r="U140" i="40"/>
  <c r="U141" i="40"/>
  <c r="U142" i="40"/>
  <c r="U143" i="40"/>
  <c r="U144" i="40"/>
  <c r="U145" i="40"/>
  <c r="U146" i="40"/>
  <c r="U147" i="40"/>
  <c r="U148" i="40"/>
  <c r="U149" i="40"/>
  <c r="U150" i="40"/>
  <c r="U151" i="40"/>
  <c r="U152" i="40"/>
  <c r="U153" i="40"/>
  <c r="U154" i="40"/>
  <c r="U155" i="40"/>
  <c r="U156" i="40"/>
  <c r="U157" i="40"/>
  <c r="U158" i="40"/>
  <c r="U159" i="40"/>
  <c r="U160" i="40"/>
  <c r="U161" i="40"/>
  <c r="U162" i="40"/>
  <c r="U163" i="40"/>
  <c r="U164" i="40"/>
  <c r="U165" i="40"/>
  <c r="U166" i="40"/>
  <c r="U167" i="40"/>
  <c r="U168" i="40"/>
  <c r="U169" i="40"/>
  <c r="U170" i="40"/>
  <c r="U171" i="40"/>
  <c r="U172" i="40"/>
  <c r="U173" i="40"/>
  <c r="U174" i="40"/>
  <c r="U175" i="40"/>
  <c r="U176" i="40"/>
  <c r="U177" i="40"/>
  <c r="U178" i="40"/>
  <c r="U179" i="40"/>
  <c r="U180" i="40"/>
  <c r="U181" i="40"/>
  <c r="U182" i="40"/>
  <c r="U183" i="40"/>
  <c r="U184" i="40"/>
  <c r="U185" i="40"/>
  <c r="U186" i="40"/>
  <c r="U187" i="40"/>
  <c r="U188" i="40"/>
  <c r="U189" i="40"/>
  <c r="U190" i="40"/>
  <c r="U191" i="40"/>
  <c r="U192" i="40"/>
  <c r="U193" i="40"/>
  <c r="U194" i="40"/>
  <c r="U195" i="40"/>
  <c r="U196" i="40"/>
  <c r="U197" i="40"/>
  <c r="U198" i="40"/>
  <c r="U199" i="40"/>
  <c r="U200" i="40"/>
  <c r="U201" i="40"/>
  <c r="U202" i="40"/>
  <c r="U203" i="40"/>
  <c r="U204" i="40"/>
  <c r="U205" i="40"/>
  <c r="U206" i="40"/>
  <c r="U207" i="40"/>
  <c r="U208" i="40"/>
  <c r="U209" i="40"/>
  <c r="U210" i="40"/>
  <c r="U211" i="40"/>
  <c r="U212" i="40"/>
  <c r="U213" i="40"/>
  <c r="U214" i="40"/>
  <c r="U215" i="40"/>
  <c r="U216" i="40"/>
  <c r="U217" i="40"/>
  <c r="U218" i="40"/>
  <c r="U219" i="40"/>
  <c r="U220" i="40"/>
  <c r="U221" i="40"/>
  <c r="U222" i="40"/>
  <c r="U223" i="40"/>
  <c r="U224" i="40"/>
  <c r="U225" i="40"/>
  <c r="U226" i="40"/>
  <c r="U227" i="40"/>
  <c r="U228" i="40"/>
  <c r="U229" i="40"/>
  <c r="U230" i="40"/>
  <c r="U231" i="40"/>
  <c r="U232" i="40"/>
  <c r="U233" i="40"/>
  <c r="U234" i="40"/>
  <c r="U235" i="40"/>
  <c r="U236" i="40"/>
  <c r="U237" i="40"/>
  <c r="U238" i="40"/>
  <c r="U239" i="40"/>
  <c r="U240" i="40"/>
  <c r="U241" i="40"/>
  <c r="U242" i="40"/>
  <c r="U243" i="40"/>
  <c r="U244" i="40"/>
  <c r="U245" i="40"/>
  <c r="U246" i="40"/>
  <c r="U247" i="40"/>
  <c r="U248" i="40"/>
  <c r="U249" i="40"/>
  <c r="U250" i="40"/>
  <c r="U251" i="40"/>
  <c r="U252" i="40"/>
  <c r="U253" i="40"/>
  <c r="U254" i="40"/>
  <c r="U255" i="40"/>
  <c r="U256" i="40"/>
  <c r="U257" i="40"/>
  <c r="U258" i="40"/>
  <c r="U259" i="40"/>
  <c r="U260" i="40"/>
  <c r="U261" i="40"/>
  <c r="U262" i="40"/>
  <c r="U263" i="40"/>
  <c r="U264" i="40"/>
  <c r="U265" i="40"/>
  <c r="U266" i="40"/>
  <c r="U267" i="40"/>
  <c r="U268" i="40"/>
  <c r="U269" i="40"/>
  <c r="U270" i="40"/>
  <c r="U271" i="40"/>
  <c r="U272" i="40"/>
  <c r="U273" i="40"/>
  <c r="U274" i="40"/>
  <c r="U275" i="40"/>
  <c r="U276" i="40"/>
  <c r="U277" i="40"/>
  <c r="U278" i="40"/>
  <c r="U279" i="40"/>
  <c r="U280" i="40"/>
  <c r="U281" i="40"/>
  <c r="U282" i="40"/>
  <c r="U283" i="40"/>
  <c r="U284" i="40"/>
  <c r="U285" i="40"/>
  <c r="U286" i="40"/>
  <c r="U287" i="40"/>
  <c r="U288" i="40"/>
  <c r="U289" i="40"/>
  <c r="U290" i="40"/>
  <c r="U291" i="40"/>
  <c r="U292" i="40"/>
  <c r="U293" i="40"/>
  <c r="U294" i="40"/>
  <c r="U295" i="40"/>
  <c r="U296" i="40"/>
  <c r="U297" i="40"/>
  <c r="U298" i="40"/>
  <c r="U299" i="40"/>
  <c r="U300" i="40"/>
  <c r="U301" i="40"/>
  <c r="U302" i="40"/>
  <c r="U303" i="40"/>
  <c r="U304" i="40"/>
  <c r="U305" i="40"/>
  <c r="U306" i="40"/>
  <c r="U307" i="40"/>
  <c r="U308" i="40"/>
  <c r="U309" i="40"/>
  <c r="U310" i="40"/>
  <c r="U311" i="40"/>
  <c r="U312" i="40"/>
  <c r="U313" i="40"/>
  <c r="U314" i="40"/>
  <c r="U315" i="40"/>
  <c r="U316" i="40"/>
  <c r="U317" i="40"/>
  <c r="U318" i="40"/>
  <c r="R29" i="40"/>
  <c r="R30" i="40"/>
  <c r="R31" i="40"/>
  <c r="R32" i="40"/>
  <c r="R33" i="40"/>
  <c r="R34" i="40"/>
  <c r="R35" i="40"/>
  <c r="R36" i="40"/>
  <c r="R37" i="40"/>
  <c r="R38" i="40"/>
  <c r="R39" i="40"/>
  <c r="R40" i="40"/>
  <c r="R41" i="40"/>
  <c r="R42" i="40"/>
  <c r="R43" i="40"/>
  <c r="R44" i="40"/>
  <c r="R45" i="40"/>
  <c r="R46" i="40"/>
  <c r="R47" i="40"/>
  <c r="R48" i="40"/>
  <c r="R49" i="40"/>
  <c r="R50" i="40"/>
  <c r="R51" i="40"/>
  <c r="R52" i="40"/>
  <c r="R53" i="40"/>
  <c r="R54" i="40"/>
  <c r="R55" i="40"/>
  <c r="R56" i="40"/>
  <c r="R57" i="40"/>
  <c r="R58" i="40"/>
  <c r="R59" i="40"/>
  <c r="R60" i="40"/>
  <c r="R61" i="40"/>
  <c r="R62" i="40"/>
  <c r="R63" i="40"/>
  <c r="R64" i="40"/>
  <c r="R65" i="40"/>
  <c r="R66" i="40"/>
  <c r="R67" i="40"/>
  <c r="R68" i="40"/>
  <c r="R69" i="40"/>
  <c r="R70" i="40"/>
  <c r="R71" i="40"/>
  <c r="R72" i="40"/>
  <c r="R73" i="40"/>
  <c r="R74" i="40"/>
  <c r="R75" i="40"/>
  <c r="R76" i="40"/>
  <c r="R77" i="40"/>
  <c r="R78" i="40"/>
  <c r="R79" i="40"/>
  <c r="R80" i="40"/>
  <c r="R81" i="40"/>
  <c r="R82" i="40"/>
  <c r="R83" i="40"/>
  <c r="R84" i="40"/>
  <c r="R85" i="40"/>
  <c r="R86" i="40"/>
  <c r="R87" i="40"/>
  <c r="R88" i="40"/>
  <c r="R89" i="40"/>
  <c r="R90" i="40"/>
  <c r="R91" i="40"/>
  <c r="R92" i="40"/>
  <c r="R93" i="40"/>
  <c r="R94" i="40"/>
  <c r="R95" i="40"/>
  <c r="R96" i="40"/>
  <c r="R97" i="40"/>
  <c r="R98" i="40"/>
  <c r="R99" i="40"/>
  <c r="R100" i="40"/>
  <c r="R101" i="40"/>
  <c r="R102" i="40"/>
  <c r="R103" i="40"/>
  <c r="R104" i="40"/>
  <c r="R105" i="40"/>
  <c r="R106" i="40"/>
  <c r="R107" i="40"/>
  <c r="R108" i="40"/>
  <c r="R109" i="40"/>
  <c r="R110" i="40"/>
  <c r="R111" i="40"/>
  <c r="R112" i="40"/>
  <c r="R113" i="40"/>
  <c r="R114" i="40"/>
  <c r="R115" i="40"/>
  <c r="R116" i="40"/>
  <c r="R117" i="40"/>
  <c r="R118" i="40"/>
  <c r="R119" i="40"/>
  <c r="R120" i="40"/>
  <c r="R121" i="40"/>
  <c r="R122" i="40"/>
  <c r="R123" i="40"/>
  <c r="R124" i="40"/>
  <c r="R125" i="40"/>
  <c r="R126" i="40"/>
  <c r="R127" i="40"/>
  <c r="R128" i="40"/>
  <c r="R129" i="40"/>
  <c r="R130" i="40"/>
  <c r="R131" i="40"/>
  <c r="R132" i="40"/>
  <c r="R133" i="40"/>
  <c r="R134" i="40"/>
  <c r="R135" i="40"/>
  <c r="R136" i="40"/>
  <c r="R137" i="40"/>
  <c r="R138" i="40"/>
  <c r="R139" i="40"/>
  <c r="R140" i="40"/>
  <c r="R141" i="40"/>
  <c r="R142" i="40"/>
  <c r="R143" i="40"/>
  <c r="R144" i="40"/>
  <c r="R145" i="40"/>
  <c r="R146" i="40"/>
  <c r="R147" i="40"/>
  <c r="R148" i="40"/>
  <c r="R149" i="40"/>
  <c r="R150" i="40"/>
  <c r="R151" i="40"/>
  <c r="R152" i="40"/>
  <c r="R153" i="40"/>
  <c r="R154" i="40"/>
  <c r="R155" i="40"/>
  <c r="R156" i="40"/>
  <c r="R157" i="40"/>
  <c r="R158" i="40"/>
  <c r="R159" i="40"/>
  <c r="R160" i="40"/>
  <c r="R161" i="40"/>
  <c r="R162" i="40"/>
  <c r="R163" i="40"/>
  <c r="R164" i="40"/>
  <c r="R165" i="40"/>
  <c r="R166" i="40"/>
  <c r="R167" i="40"/>
  <c r="R168" i="40"/>
  <c r="R169" i="40"/>
  <c r="R170" i="40"/>
  <c r="R171" i="40"/>
  <c r="R172" i="40"/>
  <c r="R173" i="40"/>
  <c r="R174" i="40"/>
  <c r="R175" i="40"/>
  <c r="R176" i="40"/>
  <c r="R177" i="40"/>
  <c r="R178" i="40"/>
  <c r="R179" i="40"/>
  <c r="R180" i="40"/>
  <c r="R181" i="40"/>
  <c r="R182" i="40"/>
  <c r="R183" i="40"/>
  <c r="R184" i="40"/>
  <c r="R185" i="40"/>
  <c r="R186" i="40"/>
  <c r="R187" i="40"/>
  <c r="R188" i="40"/>
  <c r="R189" i="40"/>
  <c r="R190" i="40"/>
  <c r="R191" i="40"/>
  <c r="R192" i="40"/>
  <c r="R193" i="40"/>
  <c r="R194" i="40"/>
  <c r="R195" i="40"/>
  <c r="R196" i="40"/>
  <c r="R197" i="40"/>
  <c r="R198" i="40"/>
  <c r="R199" i="40"/>
  <c r="R200" i="40"/>
  <c r="R201" i="40"/>
  <c r="R202" i="40"/>
  <c r="R203" i="40"/>
  <c r="R204" i="40"/>
  <c r="R205" i="40"/>
  <c r="R206" i="40"/>
  <c r="R207" i="40"/>
  <c r="R208" i="40"/>
  <c r="R209" i="40"/>
  <c r="R210" i="40"/>
  <c r="R211" i="40"/>
  <c r="R212" i="40"/>
  <c r="R213" i="40"/>
  <c r="R214" i="40"/>
  <c r="R215" i="40"/>
  <c r="R216" i="40"/>
  <c r="R217" i="40"/>
  <c r="R218" i="40"/>
  <c r="R219" i="40"/>
  <c r="R220" i="40"/>
  <c r="R221" i="40"/>
  <c r="R222" i="40"/>
  <c r="R223" i="40"/>
  <c r="R224" i="40"/>
  <c r="R225" i="40"/>
  <c r="R226" i="40"/>
  <c r="R227" i="40"/>
  <c r="R228" i="40"/>
  <c r="R229" i="40"/>
  <c r="R230" i="40"/>
  <c r="R231" i="40"/>
  <c r="R232" i="40"/>
  <c r="R233" i="40"/>
  <c r="R234" i="40"/>
  <c r="R235" i="40"/>
  <c r="R236" i="40"/>
  <c r="R237" i="40"/>
  <c r="R238" i="40"/>
  <c r="R239" i="40"/>
  <c r="R240" i="40"/>
  <c r="R241" i="40"/>
  <c r="R242" i="40"/>
  <c r="R243" i="40"/>
  <c r="R244" i="40"/>
  <c r="R245" i="40"/>
  <c r="R246" i="40"/>
  <c r="R247" i="40"/>
  <c r="R248" i="40"/>
  <c r="R249" i="40"/>
  <c r="R250" i="40"/>
  <c r="R251" i="40"/>
  <c r="R252" i="40"/>
  <c r="R253" i="40"/>
  <c r="R254" i="40"/>
  <c r="R255" i="40"/>
  <c r="R256" i="40"/>
  <c r="R257" i="40"/>
  <c r="R258" i="40"/>
  <c r="R259" i="40"/>
  <c r="R260" i="40"/>
  <c r="R261" i="40"/>
  <c r="R262" i="40"/>
  <c r="R263" i="40"/>
  <c r="R264" i="40"/>
  <c r="R265" i="40"/>
  <c r="R266" i="40"/>
  <c r="R267" i="40"/>
  <c r="R268" i="40"/>
  <c r="R269" i="40"/>
  <c r="R270" i="40"/>
  <c r="R271" i="40"/>
  <c r="R272" i="40"/>
  <c r="R273" i="40"/>
  <c r="R274" i="40"/>
  <c r="R275" i="40"/>
  <c r="R276" i="40"/>
  <c r="R277" i="40"/>
  <c r="R278" i="40"/>
  <c r="R279" i="40"/>
  <c r="R280" i="40"/>
  <c r="R281" i="40"/>
  <c r="R282" i="40"/>
  <c r="R283" i="40"/>
  <c r="R284" i="40"/>
  <c r="R285" i="40"/>
  <c r="R286" i="40"/>
  <c r="R287" i="40"/>
  <c r="R288" i="40"/>
  <c r="R289" i="40"/>
  <c r="R290" i="40"/>
  <c r="R291" i="40"/>
  <c r="R292" i="40"/>
  <c r="R293" i="40"/>
  <c r="R294" i="40"/>
  <c r="R295" i="40"/>
  <c r="R296" i="40"/>
  <c r="R297" i="40"/>
  <c r="R298" i="40"/>
  <c r="R299" i="40"/>
  <c r="R300" i="40"/>
  <c r="R301" i="40"/>
  <c r="R302" i="40"/>
  <c r="R303" i="40"/>
  <c r="R304" i="40"/>
  <c r="R305" i="40"/>
  <c r="R306" i="40"/>
  <c r="R307" i="40"/>
  <c r="R308" i="40"/>
  <c r="R309" i="40"/>
  <c r="R310" i="40"/>
  <c r="R311" i="40"/>
  <c r="R312" i="40"/>
  <c r="R313" i="40"/>
  <c r="R314" i="40"/>
  <c r="R315" i="40"/>
  <c r="R316" i="40"/>
  <c r="R317" i="40"/>
  <c r="R318" i="40"/>
  <c r="O29" i="40"/>
  <c r="O30" i="40"/>
  <c r="O31" i="40"/>
  <c r="O32" i="40"/>
  <c r="O33" i="40"/>
  <c r="O34" i="40"/>
  <c r="O35" i="40"/>
  <c r="O36" i="40"/>
  <c r="O37" i="40"/>
  <c r="O38" i="40"/>
  <c r="O39" i="40"/>
  <c r="O40" i="40"/>
  <c r="O41" i="40"/>
  <c r="O42" i="40"/>
  <c r="O43" i="40"/>
  <c r="O44" i="40"/>
  <c r="O45" i="40"/>
  <c r="O46" i="40"/>
  <c r="O47" i="40"/>
  <c r="O48" i="40"/>
  <c r="O49" i="40"/>
  <c r="O50" i="40"/>
  <c r="O51" i="40"/>
  <c r="O52" i="40"/>
  <c r="O53" i="40"/>
  <c r="O54" i="40"/>
  <c r="O55" i="40"/>
  <c r="O56" i="40"/>
  <c r="O57" i="40"/>
  <c r="O58" i="40"/>
  <c r="O59" i="40"/>
  <c r="O60" i="40"/>
  <c r="O61" i="40"/>
  <c r="O62" i="40"/>
  <c r="O63" i="40"/>
  <c r="O64" i="40"/>
  <c r="O65" i="40"/>
  <c r="O66" i="40"/>
  <c r="O67" i="40"/>
  <c r="O68" i="40"/>
  <c r="O69" i="40"/>
  <c r="O70" i="40"/>
  <c r="O71" i="40"/>
  <c r="O72" i="40"/>
  <c r="O73" i="40"/>
  <c r="O74" i="40"/>
  <c r="O75" i="40"/>
  <c r="O76" i="40"/>
  <c r="O77" i="40"/>
  <c r="O78" i="40"/>
  <c r="O79" i="40"/>
  <c r="O80" i="40"/>
  <c r="O81" i="40"/>
  <c r="O82" i="40"/>
  <c r="O83" i="40"/>
  <c r="O84" i="40"/>
  <c r="O85" i="40"/>
  <c r="O86" i="40"/>
  <c r="O87" i="40"/>
  <c r="O88" i="40"/>
  <c r="O89" i="40"/>
  <c r="O90" i="40"/>
  <c r="O91" i="40"/>
  <c r="O92" i="40"/>
  <c r="O93" i="40"/>
  <c r="O94" i="40"/>
  <c r="O95" i="40"/>
  <c r="O96" i="40"/>
  <c r="O97" i="40"/>
  <c r="O98" i="40"/>
  <c r="O99" i="40"/>
  <c r="O100" i="40"/>
  <c r="O101" i="40"/>
  <c r="O102" i="40"/>
  <c r="O103" i="40"/>
  <c r="O104" i="40"/>
  <c r="O105" i="40"/>
  <c r="O106" i="40"/>
  <c r="O107" i="40"/>
  <c r="O108" i="40"/>
  <c r="O109" i="40"/>
  <c r="O110" i="40"/>
  <c r="O111" i="40"/>
  <c r="O112" i="40"/>
  <c r="O113" i="40"/>
  <c r="O114" i="40"/>
  <c r="O115" i="40"/>
  <c r="O116" i="40"/>
  <c r="O117" i="40"/>
  <c r="O118" i="40"/>
  <c r="O119" i="40"/>
  <c r="O120" i="40"/>
  <c r="O121" i="40"/>
  <c r="O122" i="40"/>
  <c r="O123" i="40"/>
  <c r="O124" i="40"/>
  <c r="O125" i="40"/>
  <c r="O126" i="40"/>
  <c r="O127" i="40"/>
  <c r="O128" i="40"/>
  <c r="O129" i="40"/>
  <c r="O130" i="40"/>
  <c r="O131" i="40"/>
  <c r="O132" i="40"/>
  <c r="O133" i="40"/>
  <c r="O134" i="40"/>
  <c r="O135" i="40"/>
  <c r="O136" i="40"/>
  <c r="O137" i="40"/>
  <c r="O138" i="40"/>
  <c r="O139" i="40"/>
  <c r="O140" i="40"/>
  <c r="O141" i="40"/>
  <c r="O142" i="40"/>
  <c r="O143" i="40"/>
  <c r="O144" i="40"/>
  <c r="O145" i="40"/>
  <c r="O146" i="40"/>
  <c r="O147" i="40"/>
  <c r="O148" i="40"/>
  <c r="O149" i="40"/>
  <c r="O150" i="40"/>
  <c r="O151" i="40"/>
  <c r="O152" i="40"/>
  <c r="O153" i="40"/>
  <c r="O154" i="40"/>
  <c r="O155" i="40"/>
  <c r="O156" i="40"/>
  <c r="O157" i="40"/>
  <c r="O158" i="40"/>
  <c r="O159" i="40"/>
  <c r="O160" i="40"/>
  <c r="O161" i="40"/>
  <c r="O162" i="40"/>
  <c r="O163" i="40"/>
  <c r="O164" i="40"/>
  <c r="O165" i="40"/>
  <c r="O166" i="40"/>
  <c r="O167" i="40"/>
  <c r="O168" i="40"/>
  <c r="O169" i="40"/>
  <c r="O170" i="40"/>
  <c r="O171" i="40"/>
  <c r="O172" i="40"/>
  <c r="O173" i="40"/>
  <c r="O174" i="40"/>
  <c r="O175" i="40"/>
  <c r="O176" i="40"/>
  <c r="O177" i="40"/>
  <c r="O178" i="40"/>
  <c r="O179" i="40"/>
  <c r="O180" i="40"/>
  <c r="O181" i="40"/>
  <c r="O182" i="40"/>
  <c r="O183" i="40"/>
  <c r="O184" i="40"/>
  <c r="O185" i="40"/>
  <c r="O186" i="40"/>
  <c r="O187" i="40"/>
  <c r="O188" i="40"/>
  <c r="O189" i="40"/>
  <c r="O190" i="40"/>
  <c r="O191" i="40"/>
  <c r="O192" i="40"/>
  <c r="O193" i="40"/>
  <c r="O194" i="40"/>
  <c r="O195" i="40"/>
  <c r="O196" i="40"/>
  <c r="O197" i="40"/>
  <c r="O198" i="40"/>
  <c r="O199" i="40"/>
  <c r="O200" i="40"/>
  <c r="O201" i="40"/>
  <c r="O202" i="40"/>
  <c r="O203" i="40"/>
  <c r="O204" i="40"/>
  <c r="O205" i="40"/>
  <c r="O206" i="40"/>
  <c r="O207" i="40"/>
  <c r="O208" i="40"/>
  <c r="O209" i="40"/>
  <c r="O210" i="40"/>
  <c r="O211" i="40"/>
  <c r="O212" i="40"/>
  <c r="O213" i="40"/>
  <c r="O214" i="40"/>
  <c r="O215" i="40"/>
  <c r="O216" i="40"/>
  <c r="O217" i="40"/>
  <c r="O218" i="40"/>
  <c r="O219" i="40"/>
  <c r="O220" i="40"/>
  <c r="O221" i="40"/>
  <c r="O222" i="40"/>
  <c r="O223" i="40"/>
  <c r="O224" i="40"/>
  <c r="O225" i="40"/>
  <c r="O226" i="40"/>
  <c r="O227" i="40"/>
  <c r="O228" i="40"/>
  <c r="O229" i="40"/>
  <c r="O230" i="40"/>
  <c r="O231" i="40"/>
  <c r="O232" i="40"/>
  <c r="O233" i="40"/>
  <c r="O234" i="40"/>
  <c r="O235" i="40"/>
  <c r="O236" i="40"/>
  <c r="O237" i="40"/>
  <c r="O238" i="40"/>
  <c r="O239" i="40"/>
  <c r="O240" i="40"/>
  <c r="O241" i="40"/>
  <c r="O242" i="40"/>
  <c r="O243" i="40"/>
  <c r="O244" i="40"/>
  <c r="O245" i="40"/>
  <c r="O246" i="40"/>
  <c r="O247" i="40"/>
  <c r="O248" i="40"/>
  <c r="O249" i="40"/>
  <c r="O250" i="40"/>
  <c r="O251" i="40"/>
  <c r="O252" i="40"/>
  <c r="O253" i="40"/>
  <c r="O254" i="40"/>
  <c r="O255" i="40"/>
  <c r="O256" i="40"/>
  <c r="O257" i="40"/>
  <c r="O258" i="40"/>
  <c r="O259" i="40"/>
  <c r="O260" i="40"/>
  <c r="O261" i="40"/>
  <c r="O262" i="40"/>
  <c r="O263" i="40"/>
  <c r="O264" i="40"/>
  <c r="O265" i="40"/>
  <c r="O266" i="40"/>
  <c r="O267" i="40"/>
  <c r="O268" i="40"/>
  <c r="O269" i="40"/>
  <c r="O270" i="40"/>
  <c r="O271" i="40"/>
  <c r="O272" i="40"/>
  <c r="O273" i="40"/>
  <c r="O274" i="40"/>
  <c r="O275" i="40"/>
  <c r="O276" i="40"/>
  <c r="O277" i="40"/>
  <c r="O278" i="40"/>
  <c r="O279" i="40"/>
  <c r="O280" i="40"/>
  <c r="O281" i="40"/>
  <c r="O282" i="40"/>
  <c r="O283" i="40"/>
  <c r="O284" i="40"/>
  <c r="O285" i="40"/>
  <c r="O286" i="40"/>
  <c r="O287" i="40"/>
  <c r="O288" i="40"/>
  <c r="O289" i="40"/>
  <c r="O290" i="40"/>
  <c r="O291" i="40"/>
  <c r="O292" i="40"/>
  <c r="O293" i="40"/>
  <c r="O294" i="40"/>
  <c r="O295" i="40"/>
  <c r="O296" i="40"/>
  <c r="O297" i="40"/>
  <c r="O298" i="40"/>
  <c r="O299" i="40"/>
  <c r="O300" i="40"/>
  <c r="O301" i="40"/>
  <c r="O302" i="40"/>
  <c r="O303" i="40"/>
  <c r="O304" i="40"/>
  <c r="O305" i="40"/>
  <c r="O306" i="40"/>
  <c r="O307" i="40"/>
  <c r="O308" i="40"/>
  <c r="O309" i="40"/>
  <c r="O310" i="40"/>
  <c r="O311" i="40"/>
  <c r="O312" i="40"/>
  <c r="O313" i="40"/>
  <c r="O314" i="40"/>
  <c r="O315" i="40"/>
  <c r="O316" i="40"/>
  <c r="O317" i="40"/>
  <c r="O318" i="40"/>
  <c r="L29" i="40"/>
  <c r="L30" i="40"/>
  <c r="L31" i="40"/>
  <c r="L32" i="40"/>
  <c r="L33" i="40"/>
  <c r="L34" i="40"/>
  <c r="L35" i="40"/>
  <c r="L36" i="40"/>
  <c r="L37" i="40"/>
  <c r="L38" i="40"/>
  <c r="L39" i="40"/>
  <c r="L40" i="40"/>
  <c r="L41" i="40"/>
  <c r="L42" i="40"/>
  <c r="L43" i="40"/>
  <c r="L44" i="40"/>
  <c r="L45" i="40"/>
  <c r="L46" i="40"/>
  <c r="L47" i="40"/>
  <c r="L48" i="40"/>
  <c r="L49" i="40"/>
  <c r="L50" i="40"/>
  <c r="L51" i="40"/>
  <c r="L52" i="40"/>
  <c r="L53" i="40"/>
  <c r="L54" i="40"/>
  <c r="L55" i="40"/>
  <c r="L56" i="40"/>
  <c r="L57" i="40"/>
  <c r="L58" i="40"/>
  <c r="L59" i="40"/>
  <c r="L60" i="40"/>
  <c r="L61" i="40"/>
  <c r="L62" i="40"/>
  <c r="L63" i="40"/>
  <c r="L64" i="40"/>
  <c r="L65" i="40"/>
  <c r="L66" i="40"/>
  <c r="L67" i="40"/>
  <c r="L68" i="40"/>
  <c r="L69" i="40"/>
  <c r="L70" i="40"/>
  <c r="L71" i="40"/>
  <c r="L72" i="40"/>
  <c r="L73" i="40"/>
  <c r="L74" i="40"/>
  <c r="L75" i="40"/>
  <c r="L76" i="40"/>
  <c r="L77" i="40"/>
  <c r="L78" i="40"/>
  <c r="L79" i="40"/>
  <c r="L80" i="40"/>
  <c r="L81" i="40"/>
  <c r="L82" i="40"/>
  <c r="L83" i="40"/>
  <c r="L84" i="40"/>
  <c r="L85" i="40"/>
  <c r="L86" i="40"/>
  <c r="L87" i="40"/>
  <c r="L88" i="40"/>
  <c r="L89" i="40"/>
  <c r="L90" i="40"/>
  <c r="L91" i="40"/>
  <c r="L92" i="40"/>
  <c r="L93" i="40"/>
  <c r="L94" i="40"/>
  <c r="L95" i="40"/>
  <c r="L96" i="40"/>
  <c r="L97" i="40"/>
  <c r="L98" i="40"/>
  <c r="L99" i="40"/>
  <c r="L100" i="40"/>
  <c r="L101" i="40"/>
  <c r="L102" i="40"/>
  <c r="L103" i="40"/>
  <c r="L104" i="40"/>
  <c r="L105" i="40"/>
  <c r="L106" i="40"/>
  <c r="L107" i="40"/>
  <c r="L108" i="40"/>
  <c r="L109" i="40"/>
  <c r="L110" i="40"/>
  <c r="L111" i="40"/>
  <c r="L112" i="40"/>
  <c r="L113" i="40"/>
  <c r="L114" i="40"/>
  <c r="L115" i="40"/>
  <c r="L116" i="40"/>
  <c r="L117" i="40"/>
  <c r="L118" i="40"/>
  <c r="L119" i="40"/>
  <c r="L120" i="40"/>
  <c r="L121" i="40"/>
  <c r="L122" i="40"/>
  <c r="L123" i="40"/>
  <c r="L124" i="40"/>
  <c r="L125" i="40"/>
  <c r="L126" i="40"/>
  <c r="L127" i="40"/>
  <c r="L128" i="40"/>
  <c r="L129" i="40"/>
  <c r="L130" i="40"/>
  <c r="L131" i="40"/>
  <c r="L132" i="40"/>
  <c r="L133" i="40"/>
  <c r="L134" i="40"/>
  <c r="L135" i="40"/>
  <c r="L136" i="40"/>
  <c r="L137" i="40"/>
  <c r="L138" i="40"/>
  <c r="L139" i="40"/>
  <c r="L140" i="40"/>
  <c r="L141" i="40"/>
  <c r="L142" i="40"/>
  <c r="L143" i="40"/>
  <c r="L144" i="40"/>
  <c r="L145" i="40"/>
  <c r="L146" i="40"/>
  <c r="L147" i="40"/>
  <c r="L148" i="40"/>
  <c r="L149" i="40"/>
  <c r="L150" i="40"/>
  <c r="L151" i="40"/>
  <c r="L152" i="40"/>
  <c r="L153" i="40"/>
  <c r="L154" i="40"/>
  <c r="L155" i="40"/>
  <c r="L156" i="40"/>
  <c r="L157" i="40"/>
  <c r="L158" i="40"/>
  <c r="L159" i="40"/>
  <c r="L160" i="40"/>
  <c r="L161" i="40"/>
  <c r="L162" i="40"/>
  <c r="L163" i="40"/>
  <c r="L164" i="40"/>
  <c r="L165" i="40"/>
  <c r="L166" i="40"/>
  <c r="L167" i="40"/>
  <c r="L168" i="40"/>
  <c r="L169" i="40"/>
  <c r="L170" i="40"/>
  <c r="L171" i="40"/>
  <c r="L172" i="40"/>
  <c r="L173" i="40"/>
  <c r="L174" i="40"/>
  <c r="L175" i="40"/>
  <c r="L176" i="40"/>
  <c r="L177" i="40"/>
  <c r="L178" i="40"/>
  <c r="L179" i="40"/>
  <c r="L180" i="40"/>
  <c r="L181" i="40"/>
  <c r="L182" i="40"/>
  <c r="L183" i="40"/>
  <c r="L184" i="40"/>
  <c r="L185" i="40"/>
  <c r="L186" i="40"/>
  <c r="L187" i="40"/>
  <c r="L188" i="40"/>
  <c r="L189" i="40"/>
  <c r="L190" i="40"/>
  <c r="L191" i="40"/>
  <c r="L192" i="40"/>
  <c r="L193" i="40"/>
  <c r="L194" i="40"/>
  <c r="L195" i="40"/>
  <c r="L196" i="40"/>
  <c r="L197" i="40"/>
  <c r="L198" i="40"/>
  <c r="L199" i="40"/>
  <c r="L200" i="40"/>
  <c r="L201" i="40"/>
  <c r="L202" i="40"/>
  <c r="L203" i="40"/>
  <c r="L204" i="40"/>
  <c r="L205" i="40"/>
  <c r="L206" i="40"/>
  <c r="L207" i="40"/>
  <c r="L208" i="40"/>
  <c r="L209" i="40"/>
  <c r="L210" i="40"/>
  <c r="L211" i="40"/>
  <c r="L212" i="40"/>
  <c r="L213" i="40"/>
  <c r="L214" i="40"/>
  <c r="L215" i="40"/>
  <c r="L216" i="40"/>
  <c r="L217" i="40"/>
  <c r="L218" i="40"/>
  <c r="L219" i="40"/>
  <c r="L220" i="40"/>
  <c r="L221" i="40"/>
  <c r="L222" i="40"/>
  <c r="L223" i="40"/>
  <c r="L224" i="40"/>
  <c r="L225" i="40"/>
  <c r="L226" i="40"/>
  <c r="L227" i="40"/>
  <c r="L228" i="40"/>
  <c r="L229" i="40"/>
  <c r="L230" i="40"/>
  <c r="L231" i="40"/>
  <c r="L232" i="40"/>
  <c r="L233" i="40"/>
  <c r="L234" i="40"/>
  <c r="L235" i="40"/>
  <c r="L236" i="40"/>
  <c r="L237" i="40"/>
  <c r="L238" i="40"/>
  <c r="L239" i="40"/>
  <c r="L240" i="40"/>
  <c r="L241" i="40"/>
  <c r="L242" i="40"/>
  <c r="L243" i="40"/>
  <c r="L244" i="40"/>
  <c r="L245" i="40"/>
  <c r="L246" i="40"/>
  <c r="L247" i="40"/>
  <c r="L248" i="40"/>
  <c r="L249" i="40"/>
  <c r="L250" i="40"/>
  <c r="L251" i="40"/>
  <c r="L252" i="40"/>
  <c r="L253" i="40"/>
  <c r="L254" i="40"/>
  <c r="L255" i="40"/>
  <c r="L256" i="40"/>
  <c r="L257" i="40"/>
  <c r="L258" i="40"/>
  <c r="L259" i="40"/>
  <c r="L260" i="40"/>
  <c r="L261" i="40"/>
  <c r="L262" i="40"/>
  <c r="L263" i="40"/>
  <c r="L264" i="40"/>
  <c r="L265" i="40"/>
  <c r="L266" i="40"/>
  <c r="L267" i="40"/>
  <c r="L268" i="40"/>
  <c r="L269" i="40"/>
  <c r="L270" i="40"/>
  <c r="L271" i="40"/>
  <c r="L272" i="40"/>
  <c r="L273" i="40"/>
  <c r="L274" i="40"/>
  <c r="L275" i="40"/>
  <c r="L276" i="40"/>
  <c r="L277" i="40"/>
  <c r="L278" i="40"/>
  <c r="L279" i="40"/>
  <c r="L280" i="40"/>
  <c r="L281" i="40"/>
  <c r="L282" i="40"/>
  <c r="L283" i="40"/>
  <c r="L284" i="40"/>
  <c r="L285" i="40"/>
  <c r="L286" i="40"/>
  <c r="L287" i="40"/>
  <c r="L288" i="40"/>
  <c r="L289" i="40"/>
  <c r="L290" i="40"/>
  <c r="L291" i="40"/>
  <c r="L292" i="40"/>
  <c r="L293" i="40"/>
  <c r="L294" i="40"/>
  <c r="L295" i="40"/>
  <c r="L296" i="40"/>
  <c r="L297" i="40"/>
  <c r="L298" i="40"/>
  <c r="L299" i="40"/>
  <c r="L300" i="40"/>
  <c r="L301" i="40"/>
  <c r="L302" i="40"/>
  <c r="L303" i="40"/>
  <c r="L304" i="40"/>
  <c r="L305" i="40"/>
  <c r="L306" i="40"/>
  <c r="L307" i="40"/>
  <c r="L308" i="40"/>
  <c r="L309" i="40"/>
  <c r="L310" i="40"/>
  <c r="L311" i="40"/>
  <c r="L312" i="40"/>
  <c r="L313" i="40"/>
  <c r="L314" i="40"/>
  <c r="L315" i="40"/>
  <c r="L316" i="40"/>
  <c r="L317" i="40"/>
  <c r="L318" i="40"/>
  <c r="AF29" i="40"/>
  <c r="AF30" i="40"/>
  <c r="AF31" i="40"/>
  <c r="AF32" i="40"/>
  <c r="AF33" i="40"/>
  <c r="AF34" i="40"/>
  <c r="AF35" i="40"/>
  <c r="AF36" i="40"/>
  <c r="AF37" i="40"/>
  <c r="AF38" i="40"/>
  <c r="AF39" i="40"/>
  <c r="AF40" i="40"/>
  <c r="AF41" i="40"/>
  <c r="AF42" i="40"/>
  <c r="AF43" i="40"/>
  <c r="AF44" i="40"/>
  <c r="AF45" i="40"/>
  <c r="AF46" i="40"/>
  <c r="AF47" i="40"/>
  <c r="AF48" i="40"/>
  <c r="AF49" i="40"/>
  <c r="AF50" i="40"/>
  <c r="AF51" i="40"/>
  <c r="AF52" i="40"/>
  <c r="AF53" i="40"/>
  <c r="AF54" i="40"/>
  <c r="AF55" i="40"/>
  <c r="AF56" i="40"/>
  <c r="AF57" i="40"/>
  <c r="AF58" i="40"/>
  <c r="AF59" i="40"/>
  <c r="AF60" i="40"/>
  <c r="AF61" i="40"/>
  <c r="AF62" i="40"/>
  <c r="AF63" i="40"/>
  <c r="AF64" i="40"/>
  <c r="AF65" i="40"/>
  <c r="AF66" i="40"/>
  <c r="AF67" i="40"/>
  <c r="AF68" i="40"/>
  <c r="AF69" i="40"/>
  <c r="AF70" i="40"/>
  <c r="AF71" i="40"/>
  <c r="AF72" i="40"/>
  <c r="AF73" i="40"/>
  <c r="AF74" i="40"/>
  <c r="AF75" i="40"/>
  <c r="AF76" i="40"/>
  <c r="AF77" i="40"/>
  <c r="AF78" i="40"/>
  <c r="AF79" i="40"/>
  <c r="AF80" i="40"/>
  <c r="AF81" i="40"/>
  <c r="AF82" i="40"/>
  <c r="AF83" i="40"/>
  <c r="AF84" i="40"/>
  <c r="AF85" i="40"/>
  <c r="AF86" i="40"/>
  <c r="AF87" i="40"/>
  <c r="AF88" i="40"/>
  <c r="AF89" i="40"/>
  <c r="AF90" i="40"/>
  <c r="AF91" i="40"/>
  <c r="AF92" i="40"/>
  <c r="AF93" i="40"/>
  <c r="AF94" i="40"/>
  <c r="AF95" i="40"/>
  <c r="AF96" i="40"/>
  <c r="AF97" i="40"/>
  <c r="AF98" i="40"/>
  <c r="AF99" i="40"/>
  <c r="AF100" i="40"/>
  <c r="AF101" i="40"/>
  <c r="AF102" i="40"/>
  <c r="AF103" i="40"/>
  <c r="AF104" i="40"/>
  <c r="AF105" i="40"/>
  <c r="AF106" i="40"/>
  <c r="AF107" i="40"/>
  <c r="AF108" i="40"/>
  <c r="AF109" i="40"/>
  <c r="AF110" i="40"/>
  <c r="AF111" i="40"/>
  <c r="AF112" i="40"/>
  <c r="AF113" i="40"/>
  <c r="AF114" i="40"/>
  <c r="AF115" i="40"/>
  <c r="AF116" i="40"/>
  <c r="AF117" i="40"/>
  <c r="AF118" i="40"/>
  <c r="AF119" i="40"/>
  <c r="AF120" i="40"/>
  <c r="AF121" i="40"/>
  <c r="AF122" i="40"/>
  <c r="AF123" i="40"/>
  <c r="AF124" i="40"/>
  <c r="AF125" i="40"/>
  <c r="AF126" i="40"/>
  <c r="AF127" i="40"/>
  <c r="AF128" i="40"/>
  <c r="AF129" i="40"/>
  <c r="AF130" i="40"/>
  <c r="AF131" i="40"/>
  <c r="AF132" i="40"/>
  <c r="AF133" i="40"/>
  <c r="AF134" i="40"/>
  <c r="AF135" i="40"/>
  <c r="AF136" i="40"/>
  <c r="AF137" i="40"/>
  <c r="AF138" i="40"/>
  <c r="AF139" i="40"/>
  <c r="AF140" i="40"/>
  <c r="AF141" i="40"/>
  <c r="AF142" i="40"/>
  <c r="AF143" i="40"/>
  <c r="AF144" i="40"/>
  <c r="AF145" i="40"/>
  <c r="AF146" i="40"/>
  <c r="AF147" i="40"/>
  <c r="AF148" i="40"/>
  <c r="AF149" i="40"/>
  <c r="AF150" i="40"/>
  <c r="AF151" i="40"/>
  <c r="AF152" i="40"/>
  <c r="AF153" i="40"/>
  <c r="AF154" i="40"/>
  <c r="AF155" i="40"/>
  <c r="AF156" i="40"/>
  <c r="AF157" i="40"/>
  <c r="AF158" i="40"/>
  <c r="AF159" i="40"/>
  <c r="AF160" i="40"/>
  <c r="AF161" i="40"/>
  <c r="AF162" i="40"/>
  <c r="AF163" i="40"/>
  <c r="AF164" i="40"/>
  <c r="AF165" i="40"/>
  <c r="AF166" i="40"/>
  <c r="AF167" i="40"/>
  <c r="AF168" i="40"/>
  <c r="AF169" i="40"/>
  <c r="AF170" i="40"/>
  <c r="AF171" i="40"/>
  <c r="AF172" i="40"/>
  <c r="AF173" i="40"/>
  <c r="AF174" i="40"/>
  <c r="AF175" i="40"/>
  <c r="AF176" i="40"/>
  <c r="AF177" i="40"/>
  <c r="AF178" i="40"/>
  <c r="AF179" i="40"/>
  <c r="AF180" i="40"/>
  <c r="AF181" i="40"/>
  <c r="AF182" i="40"/>
  <c r="AF183" i="40"/>
  <c r="AF184" i="40"/>
  <c r="AF185" i="40"/>
  <c r="AF186" i="40"/>
  <c r="AF187" i="40"/>
  <c r="AF188" i="40"/>
  <c r="AF189" i="40"/>
  <c r="AF190" i="40"/>
  <c r="AF191" i="40"/>
  <c r="AF192" i="40"/>
  <c r="AF193" i="40"/>
  <c r="AF194" i="40"/>
  <c r="AF195" i="40"/>
  <c r="AF196" i="40"/>
  <c r="AF197" i="40"/>
  <c r="AF198" i="40"/>
  <c r="AF199" i="40"/>
  <c r="AF200" i="40"/>
  <c r="AF201" i="40"/>
  <c r="AF202" i="40"/>
  <c r="AF203" i="40"/>
  <c r="AF204" i="40"/>
  <c r="AF205" i="40"/>
  <c r="AF206" i="40"/>
  <c r="AF207" i="40"/>
  <c r="AF208" i="40"/>
  <c r="AF209" i="40"/>
  <c r="AF210" i="40"/>
  <c r="AF211" i="40"/>
  <c r="AF212" i="40"/>
  <c r="AF213" i="40"/>
  <c r="AF214" i="40"/>
  <c r="AF215" i="40"/>
  <c r="AF216" i="40"/>
  <c r="AF217" i="40"/>
  <c r="AF218" i="40"/>
  <c r="AF219" i="40"/>
  <c r="AF220" i="40"/>
  <c r="AF221" i="40"/>
  <c r="AF222" i="40"/>
  <c r="AF223" i="40"/>
  <c r="AF224" i="40"/>
  <c r="AF225" i="40"/>
  <c r="AF226" i="40"/>
  <c r="AF227" i="40"/>
  <c r="AF228" i="40"/>
  <c r="AF229" i="40"/>
  <c r="AF230" i="40"/>
  <c r="AF231" i="40"/>
  <c r="AF232" i="40"/>
  <c r="AF233" i="40"/>
  <c r="AF234" i="40"/>
  <c r="AF235" i="40"/>
  <c r="AF236" i="40"/>
  <c r="AF237" i="40"/>
  <c r="AF238" i="40"/>
  <c r="AF239" i="40"/>
  <c r="AF240" i="40"/>
  <c r="AF241" i="40"/>
  <c r="AF242" i="40"/>
  <c r="AF243" i="40"/>
  <c r="AF244" i="40"/>
  <c r="AF245" i="40"/>
  <c r="AF246" i="40"/>
  <c r="AF247" i="40"/>
  <c r="AF248" i="40"/>
  <c r="AF249" i="40"/>
  <c r="AF250" i="40"/>
  <c r="AF251" i="40"/>
  <c r="AF252" i="40"/>
  <c r="AF253" i="40"/>
  <c r="AF254" i="40"/>
  <c r="AF255" i="40"/>
  <c r="AF256" i="40"/>
  <c r="AF257" i="40"/>
  <c r="AF258" i="40"/>
  <c r="AF259" i="40"/>
  <c r="AF260" i="40"/>
  <c r="AF261" i="40"/>
  <c r="AF262" i="40"/>
  <c r="AF263" i="40"/>
  <c r="AF264" i="40"/>
  <c r="AF265" i="40"/>
  <c r="AF266" i="40"/>
  <c r="AF267" i="40"/>
  <c r="AF268" i="40"/>
  <c r="AF269" i="40"/>
  <c r="AF270" i="40"/>
  <c r="AF271" i="40"/>
  <c r="AF272" i="40"/>
  <c r="AF273" i="40"/>
  <c r="AF274" i="40"/>
  <c r="AF275" i="40"/>
  <c r="AF276" i="40"/>
  <c r="AF277" i="40"/>
  <c r="AF278" i="40"/>
  <c r="AF279" i="40"/>
  <c r="AF280" i="40"/>
  <c r="AF281" i="40"/>
  <c r="AF282" i="40"/>
  <c r="AF283" i="40"/>
  <c r="AF284" i="40"/>
  <c r="AF285" i="40"/>
  <c r="AF286" i="40"/>
  <c r="AF287" i="40"/>
  <c r="AF288" i="40"/>
  <c r="AF289" i="40"/>
  <c r="AF290" i="40"/>
  <c r="AF291" i="40"/>
  <c r="AF292" i="40"/>
  <c r="AF293" i="40"/>
  <c r="AF294" i="40"/>
  <c r="AF295" i="40"/>
  <c r="AF296" i="40"/>
  <c r="AF297" i="40"/>
  <c r="AF298" i="40"/>
  <c r="AF299" i="40"/>
  <c r="AF300" i="40"/>
  <c r="AF301" i="40"/>
  <c r="AF302" i="40"/>
  <c r="AF303" i="40"/>
  <c r="AF304" i="40"/>
  <c r="AF305" i="40"/>
  <c r="AF306" i="40"/>
  <c r="AF307" i="40"/>
  <c r="AF308" i="40"/>
  <c r="AF309" i="40"/>
  <c r="AF310" i="40"/>
  <c r="AF311" i="40"/>
  <c r="AF312" i="40"/>
  <c r="AF313" i="40"/>
  <c r="AF314" i="40"/>
  <c r="AF315" i="40"/>
  <c r="AF316" i="40"/>
  <c r="AF317" i="40"/>
  <c r="AF318" i="40"/>
  <c r="I29" i="40"/>
  <c r="I30" i="40"/>
  <c r="I31" i="40"/>
  <c r="I32" i="40"/>
  <c r="I33" i="40"/>
  <c r="I34" i="40"/>
  <c r="I35" i="40"/>
  <c r="I36" i="40"/>
  <c r="I37" i="40"/>
  <c r="I38" i="40"/>
  <c r="I39" i="40"/>
  <c r="I40" i="40"/>
  <c r="I41" i="40"/>
  <c r="I42" i="40"/>
  <c r="I43" i="40"/>
  <c r="I44" i="40"/>
  <c r="I45" i="40"/>
  <c r="I46" i="40"/>
  <c r="I47" i="40"/>
  <c r="I48" i="40"/>
  <c r="I49" i="40"/>
  <c r="I50" i="40"/>
  <c r="I51" i="40"/>
  <c r="I52" i="40"/>
  <c r="I53" i="40"/>
  <c r="I54" i="40"/>
  <c r="I55" i="40"/>
  <c r="I56" i="40"/>
  <c r="I57" i="40"/>
  <c r="I58" i="40"/>
  <c r="I59" i="40"/>
  <c r="I60" i="40"/>
  <c r="I61" i="40"/>
  <c r="I62" i="40"/>
  <c r="I63" i="40"/>
  <c r="I64" i="40"/>
  <c r="I65" i="40"/>
  <c r="I66" i="40"/>
  <c r="I67" i="40"/>
  <c r="I68" i="40"/>
  <c r="I69" i="40"/>
  <c r="I70" i="40"/>
  <c r="I71" i="40"/>
  <c r="I72" i="40"/>
  <c r="I73" i="40"/>
  <c r="I74" i="40"/>
  <c r="I75" i="40"/>
  <c r="I76" i="40"/>
  <c r="I77" i="40"/>
  <c r="I78" i="40"/>
  <c r="I79" i="40"/>
  <c r="I80" i="40"/>
  <c r="I81" i="40"/>
  <c r="I82" i="40"/>
  <c r="I83" i="40"/>
  <c r="I84" i="40"/>
  <c r="I85" i="40"/>
  <c r="I86" i="40"/>
  <c r="I87" i="40"/>
  <c r="I88" i="40"/>
  <c r="I89" i="40"/>
  <c r="I90" i="40"/>
  <c r="I91" i="40"/>
  <c r="I92" i="40"/>
  <c r="I93" i="40"/>
  <c r="I94" i="40"/>
  <c r="I95" i="40"/>
  <c r="I96" i="40"/>
  <c r="I97" i="40"/>
  <c r="I98" i="40"/>
  <c r="I99" i="40"/>
  <c r="I100" i="40"/>
  <c r="I101" i="40"/>
  <c r="I102" i="40"/>
  <c r="I103" i="40"/>
  <c r="I104" i="40"/>
  <c r="I105" i="40"/>
  <c r="I106" i="40"/>
  <c r="I107" i="40"/>
  <c r="I108" i="40"/>
  <c r="I109" i="40"/>
  <c r="I110" i="40"/>
  <c r="I111" i="40"/>
  <c r="I112" i="40"/>
  <c r="I113" i="40"/>
  <c r="I114" i="40"/>
  <c r="I115" i="40"/>
  <c r="I116" i="40"/>
  <c r="I117" i="40"/>
  <c r="I118" i="40"/>
  <c r="I119" i="40"/>
  <c r="I120" i="40"/>
  <c r="I121" i="40"/>
  <c r="I122" i="40"/>
  <c r="I123" i="40"/>
  <c r="I124" i="40"/>
  <c r="I125" i="40"/>
  <c r="I126" i="40"/>
  <c r="I127" i="40"/>
  <c r="I128" i="40"/>
  <c r="I129" i="40"/>
  <c r="I130" i="40"/>
  <c r="I131" i="40"/>
  <c r="I132" i="40"/>
  <c r="I133" i="40"/>
  <c r="I134" i="40"/>
  <c r="I135" i="40"/>
  <c r="I136" i="40"/>
  <c r="I137" i="40"/>
  <c r="I138" i="40"/>
  <c r="I139" i="40"/>
  <c r="I140" i="40"/>
  <c r="I141" i="40"/>
  <c r="I142" i="40"/>
  <c r="I143" i="40"/>
  <c r="I144" i="40"/>
  <c r="I145" i="40"/>
  <c r="I146" i="40"/>
  <c r="I147" i="40"/>
  <c r="I148" i="40"/>
  <c r="I149" i="40"/>
  <c r="I150" i="40"/>
  <c r="I151" i="40"/>
  <c r="I152" i="40"/>
  <c r="I153" i="40"/>
  <c r="I154" i="40"/>
  <c r="I155" i="40"/>
  <c r="I156" i="40"/>
  <c r="I157" i="40"/>
  <c r="I158" i="40"/>
  <c r="I159" i="40"/>
  <c r="I160" i="40"/>
  <c r="I161" i="40"/>
  <c r="I162" i="40"/>
  <c r="I163" i="40"/>
  <c r="I164" i="40"/>
  <c r="I165" i="40"/>
  <c r="I166" i="40"/>
  <c r="I167" i="40"/>
  <c r="I168" i="40"/>
  <c r="I169" i="40"/>
  <c r="I170" i="40"/>
  <c r="I171" i="40"/>
  <c r="I172" i="40"/>
  <c r="I173" i="40"/>
  <c r="I174" i="40"/>
  <c r="I175" i="40"/>
  <c r="I176" i="40"/>
  <c r="I177" i="40"/>
  <c r="I178" i="40"/>
  <c r="I179" i="40"/>
  <c r="I180" i="40"/>
  <c r="I181" i="40"/>
  <c r="I182" i="40"/>
  <c r="I183" i="40"/>
  <c r="I184" i="40"/>
  <c r="I185" i="40"/>
  <c r="I186" i="40"/>
  <c r="I187" i="40"/>
  <c r="I188" i="40"/>
  <c r="I189" i="40"/>
  <c r="I190" i="40"/>
  <c r="I191" i="40"/>
  <c r="I192" i="40"/>
  <c r="I193" i="40"/>
  <c r="I194" i="40"/>
  <c r="I195" i="40"/>
  <c r="I196" i="40"/>
  <c r="I197" i="40"/>
  <c r="I198" i="40"/>
  <c r="I199" i="40"/>
  <c r="I200" i="40"/>
  <c r="I201" i="40"/>
  <c r="I202" i="40"/>
  <c r="I203" i="40"/>
  <c r="I204" i="40"/>
  <c r="I205" i="40"/>
  <c r="I206" i="40"/>
  <c r="I207" i="40"/>
  <c r="I208" i="40"/>
  <c r="I209" i="40"/>
  <c r="I210" i="40"/>
  <c r="I211" i="40"/>
  <c r="I212" i="40"/>
  <c r="I213" i="40"/>
  <c r="I214" i="40"/>
  <c r="I215" i="40"/>
  <c r="I216" i="40"/>
  <c r="I217" i="40"/>
  <c r="I218" i="40"/>
  <c r="I219" i="40"/>
  <c r="I220" i="40"/>
  <c r="I221" i="40"/>
  <c r="I222" i="40"/>
  <c r="I223" i="40"/>
  <c r="I224" i="40"/>
  <c r="I225" i="40"/>
  <c r="I226" i="40"/>
  <c r="I227" i="40"/>
  <c r="I228" i="40"/>
  <c r="I229" i="40"/>
  <c r="I230" i="40"/>
  <c r="I231" i="40"/>
  <c r="I232" i="40"/>
  <c r="I233" i="40"/>
  <c r="I234" i="40"/>
  <c r="I235" i="40"/>
  <c r="I236" i="40"/>
  <c r="I237" i="40"/>
  <c r="I238" i="40"/>
  <c r="I239" i="40"/>
  <c r="I240" i="40"/>
  <c r="I241" i="40"/>
  <c r="I242" i="40"/>
  <c r="I243" i="40"/>
  <c r="I244" i="40"/>
  <c r="I245" i="40"/>
  <c r="I246" i="40"/>
  <c r="I247" i="40"/>
  <c r="I248" i="40"/>
  <c r="I249" i="40"/>
  <c r="I250" i="40"/>
  <c r="I251" i="40"/>
  <c r="I252" i="40"/>
  <c r="I253" i="40"/>
  <c r="I254" i="40"/>
  <c r="I255" i="40"/>
  <c r="I256" i="40"/>
  <c r="I257" i="40"/>
  <c r="I258" i="40"/>
  <c r="I259" i="40"/>
  <c r="I260" i="40"/>
  <c r="I261" i="40"/>
  <c r="I262" i="40"/>
  <c r="I263" i="40"/>
  <c r="I264" i="40"/>
  <c r="I265" i="40"/>
  <c r="I266" i="40"/>
  <c r="I267" i="40"/>
  <c r="I268" i="40"/>
  <c r="I269" i="40"/>
  <c r="I270" i="40"/>
  <c r="I271" i="40"/>
  <c r="I272" i="40"/>
  <c r="I273" i="40"/>
  <c r="I274" i="40"/>
  <c r="I275" i="40"/>
  <c r="I276" i="40"/>
  <c r="I277" i="40"/>
  <c r="I278" i="40"/>
  <c r="I279" i="40"/>
  <c r="I280" i="40"/>
  <c r="I281" i="40"/>
  <c r="I282" i="40"/>
  <c r="I283" i="40"/>
  <c r="I284" i="40"/>
  <c r="I285" i="40"/>
  <c r="I286" i="40"/>
  <c r="I287" i="40"/>
  <c r="I288" i="40"/>
  <c r="I289" i="40"/>
  <c r="I290" i="40"/>
  <c r="I291" i="40"/>
  <c r="I292" i="40"/>
  <c r="I293" i="40"/>
  <c r="I294" i="40"/>
  <c r="I295" i="40"/>
  <c r="I296" i="40"/>
  <c r="I297" i="40"/>
  <c r="I298" i="40"/>
  <c r="I299" i="40"/>
  <c r="I300" i="40"/>
  <c r="I301" i="40"/>
  <c r="I302" i="40"/>
  <c r="I303" i="40"/>
  <c r="I304" i="40"/>
  <c r="I305" i="40"/>
  <c r="I306" i="40"/>
  <c r="I307" i="40"/>
  <c r="I308" i="40"/>
  <c r="I309" i="40"/>
  <c r="I310" i="40"/>
  <c r="I311" i="40"/>
  <c r="I312" i="40"/>
  <c r="I313" i="40"/>
  <c r="I314" i="40"/>
  <c r="I315" i="40"/>
  <c r="I316" i="40"/>
  <c r="I317" i="40"/>
  <c r="I318" i="40"/>
  <c r="Q21" i="17" l="1"/>
  <c r="P21" i="17" s="1"/>
  <c r="AM21" i="17"/>
  <c r="T21" i="17" s="1"/>
  <c r="S21" i="17" s="1"/>
  <c r="Q47" i="17"/>
  <c r="P47" i="17" s="1"/>
  <c r="AM47" i="17"/>
  <c r="T47" i="17" s="1"/>
  <c r="S47" i="17" s="1"/>
  <c r="AM45" i="17"/>
  <c r="Q45" i="17" s="1"/>
  <c r="P45" i="17" s="1"/>
  <c r="K43" i="17"/>
  <c r="J43" i="17" s="1"/>
  <c r="Q43" i="17"/>
  <c r="P43" i="17" s="1"/>
  <c r="AM43" i="17"/>
  <c r="T43" i="17" s="1"/>
  <c r="S43" i="17" s="1"/>
  <c r="AM41" i="17"/>
  <c r="T41" i="17" s="1"/>
  <c r="S41" i="17" s="1"/>
  <c r="K39" i="17"/>
  <c r="J39" i="17" s="1"/>
  <c r="AM39" i="17"/>
  <c r="T39" i="17" s="1"/>
  <c r="S39" i="17" s="1"/>
  <c r="AM37" i="17"/>
  <c r="T37" i="17" s="1"/>
  <c r="S37" i="17" s="1"/>
  <c r="AM35" i="17"/>
  <c r="Q35" i="17" s="1"/>
  <c r="P35" i="17" s="1"/>
  <c r="AM33" i="17"/>
  <c r="Q33" i="17" s="1"/>
  <c r="P33" i="17" s="1"/>
  <c r="Q31" i="17"/>
  <c r="P31" i="17" s="1"/>
  <c r="AM31" i="17"/>
  <c r="T31" i="17" s="1"/>
  <c r="S31" i="17" s="1"/>
  <c r="Q29" i="17"/>
  <c r="P29" i="17" s="1"/>
  <c r="AM29" i="17"/>
  <c r="T29" i="17" s="1"/>
  <c r="S29" i="17" s="1"/>
  <c r="Q27" i="17"/>
  <c r="P27" i="17" s="1"/>
  <c r="AM27" i="17"/>
  <c r="T27" i="17" s="1"/>
  <c r="S27" i="17" s="1"/>
  <c r="Q25" i="17"/>
  <c r="P25" i="17" s="1"/>
  <c r="AM25" i="17"/>
  <c r="T25" i="17" s="1"/>
  <c r="S25" i="17" s="1"/>
  <c r="Q23" i="17"/>
  <c r="P23" i="17" s="1"/>
  <c r="AM23" i="17"/>
  <c r="T23" i="17" s="1"/>
  <c r="S23" i="17" s="1"/>
  <c r="AM48" i="17"/>
  <c r="T48" i="17" s="1"/>
  <c r="S48" i="17" s="1"/>
  <c r="Q48" i="17"/>
  <c r="P48" i="17" s="1"/>
  <c r="Q46" i="17"/>
  <c r="P46" i="17" s="1"/>
  <c r="AM46" i="17"/>
  <c r="T46" i="17" s="1"/>
  <c r="S46" i="17" s="1"/>
  <c r="Q44" i="17"/>
  <c r="P44" i="17" s="1"/>
  <c r="AM44" i="17"/>
  <c r="T44" i="17" s="1"/>
  <c r="S44" i="17" s="1"/>
  <c r="K42" i="17"/>
  <c r="J42" i="17" s="1"/>
  <c r="AM42" i="17"/>
  <c r="Q42" i="17" s="1"/>
  <c r="P42" i="17" s="1"/>
  <c r="AM40" i="17"/>
  <c r="T40" i="17" s="1"/>
  <c r="S40" i="17" s="1"/>
  <c r="K38" i="17"/>
  <c r="AM38" i="17"/>
  <c r="T38" i="17" s="1"/>
  <c r="S38" i="17" s="1"/>
  <c r="AM36" i="17"/>
  <c r="Q36" i="17" s="1"/>
  <c r="P36" i="17" s="1"/>
  <c r="AM34" i="17"/>
  <c r="Q34" i="17" s="1"/>
  <c r="P34" i="17" s="1"/>
  <c r="AM32" i="17"/>
  <c r="T32" i="17" s="1"/>
  <c r="S32" i="17" s="1"/>
  <c r="Q30" i="17"/>
  <c r="P30" i="17" s="1"/>
  <c r="AM30" i="17"/>
  <c r="T30" i="17" s="1"/>
  <c r="S30" i="17" s="1"/>
  <c r="Q28" i="17"/>
  <c r="P28" i="17" s="1"/>
  <c r="AM28" i="17"/>
  <c r="T28" i="17" s="1"/>
  <c r="S28" i="17" s="1"/>
  <c r="Q26" i="17"/>
  <c r="P26" i="17" s="1"/>
  <c r="AM26" i="17"/>
  <c r="T26" i="17" s="1"/>
  <c r="S26" i="17" s="1"/>
  <c r="AM24" i="17"/>
  <c r="T24" i="17" s="1"/>
  <c r="S24" i="17" s="1"/>
  <c r="Q24" i="17"/>
  <c r="P24" i="17" s="1"/>
  <c r="Q22" i="17"/>
  <c r="P22" i="17" s="1"/>
  <c r="AM22" i="17"/>
  <c r="T22" i="17" s="1"/>
  <c r="S22" i="17" s="1"/>
  <c r="H21" i="17"/>
  <c r="G21" i="17" s="1"/>
  <c r="K21" i="17"/>
  <c r="J21" i="17" s="1"/>
  <c r="G47" i="17"/>
  <c r="K47" i="17"/>
  <c r="J47" i="17" s="1"/>
  <c r="H45" i="17"/>
  <c r="K45" i="17"/>
  <c r="J45" i="17" s="1"/>
  <c r="H41" i="17"/>
  <c r="G41" i="17" s="1"/>
  <c r="K41" i="17"/>
  <c r="J41" i="17" s="1"/>
  <c r="F37" i="17"/>
  <c r="K37" i="17"/>
  <c r="J37" i="17" s="1"/>
  <c r="H35" i="17"/>
  <c r="G35" i="17" s="1"/>
  <c r="K35" i="17"/>
  <c r="J35" i="17" s="1"/>
  <c r="H33" i="17"/>
  <c r="G33" i="17" s="1"/>
  <c r="K33" i="17"/>
  <c r="J33" i="17" s="1"/>
  <c r="G31" i="17"/>
  <c r="K31" i="17"/>
  <c r="J31" i="17" s="1"/>
  <c r="G29" i="17"/>
  <c r="K29" i="17"/>
  <c r="J29" i="17" s="1"/>
  <c r="G27" i="17"/>
  <c r="K27" i="17"/>
  <c r="J27" i="17" s="1"/>
  <c r="G25" i="17"/>
  <c r="M25" i="17"/>
  <c r="K25" i="17"/>
  <c r="J25" i="17" s="1"/>
  <c r="G23" i="17"/>
  <c r="K23" i="17"/>
  <c r="J23" i="17" s="1"/>
  <c r="G48" i="17"/>
  <c r="K48" i="17"/>
  <c r="J48" i="17" s="1"/>
  <c r="G46" i="17"/>
  <c r="K46" i="17"/>
  <c r="J46" i="17" s="1"/>
  <c r="H44" i="17"/>
  <c r="G44" i="17" s="1"/>
  <c r="K44" i="17"/>
  <c r="J44" i="17" s="1"/>
  <c r="H40" i="17"/>
  <c r="G40" i="17" s="1"/>
  <c r="K40" i="17"/>
  <c r="J40" i="17" s="1"/>
  <c r="J38" i="17"/>
  <c r="H36" i="17"/>
  <c r="G36" i="17" s="1"/>
  <c r="K36" i="17"/>
  <c r="J36" i="17" s="1"/>
  <c r="F34" i="17"/>
  <c r="K34" i="17"/>
  <c r="J34" i="17" s="1"/>
  <c r="H32" i="17"/>
  <c r="G32" i="17" s="1"/>
  <c r="K32" i="17"/>
  <c r="J32" i="17" s="1"/>
  <c r="G30" i="17"/>
  <c r="K30" i="17"/>
  <c r="J30" i="17" s="1"/>
  <c r="G28" i="17"/>
  <c r="K28" i="17"/>
  <c r="J28" i="17" s="1"/>
  <c r="G26" i="17"/>
  <c r="M26" i="17"/>
  <c r="K26" i="17"/>
  <c r="J26" i="17" s="1"/>
  <c r="G24" i="17"/>
  <c r="M24" i="17"/>
  <c r="K24" i="17"/>
  <c r="J24" i="17" s="1"/>
  <c r="G22" i="17"/>
  <c r="K22" i="17"/>
  <c r="J22" i="17" s="1"/>
  <c r="F21" i="17"/>
  <c r="F30" i="17"/>
  <c r="F26" i="17"/>
  <c r="F22" i="17"/>
  <c r="F45" i="17"/>
  <c r="F41" i="17"/>
  <c r="H37" i="17"/>
  <c r="G37" i="17" s="1"/>
  <c r="H29" i="17"/>
  <c r="H25" i="17"/>
  <c r="F33" i="17"/>
  <c r="F29" i="17"/>
  <c r="F25" i="17"/>
  <c r="F48" i="17"/>
  <c r="F44" i="17"/>
  <c r="F40" i="17"/>
  <c r="H48" i="17"/>
  <c r="H28" i="17"/>
  <c r="H24" i="17"/>
  <c r="F36" i="17"/>
  <c r="F32" i="17"/>
  <c r="F28" i="17"/>
  <c r="F24" i="17"/>
  <c r="F47" i="17"/>
  <c r="F43" i="17"/>
  <c r="F39" i="17"/>
  <c r="H47" i="17"/>
  <c r="H43" i="17"/>
  <c r="G43" i="17" s="1"/>
  <c r="H39" i="17"/>
  <c r="G39" i="17" s="1"/>
  <c r="H31" i="17"/>
  <c r="H27" i="17"/>
  <c r="H23" i="17"/>
  <c r="G45" i="17"/>
  <c r="F35" i="17"/>
  <c r="F31" i="17"/>
  <c r="F27" i="17"/>
  <c r="F23" i="17"/>
  <c r="F46" i="17"/>
  <c r="F42" i="17"/>
  <c r="F38" i="17"/>
  <c r="H46" i="17"/>
  <c r="H42" i="17"/>
  <c r="G42" i="17" s="1"/>
  <c r="H38" i="17"/>
  <c r="G38" i="17" s="1"/>
  <c r="H34" i="17"/>
  <c r="G34" i="17" s="1"/>
  <c r="H30" i="17"/>
  <c r="H26" i="17"/>
  <c r="H22" i="17"/>
  <c r="AJ20" i="40"/>
  <c r="AJ21" i="40"/>
  <c r="AJ22" i="40"/>
  <c r="AJ23" i="40"/>
  <c r="AJ24" i="40"/>
  <c r="AJ25" i="40"/>
  <c r="AJ26" i="40"/>
  <c r="AJ27" i="40"/>
  <c r="AJ28" i="40"/>
  <c r="AJ29" i="40"/>
  <c r="AJ30" i="40"/>
  <c r="AJ31" i="40"/>
  <c r="AJ32" i="40"/>
  <c r="AJ33" i="40"/>
  <c r="AJ34" i="40"/>
  <c r="AJ35" i="40"/>
  <c r="AJ36" i="40"/>
  <c r="AJ37" i="40"/>
  <c r="AJ38" i="40"/>
  <c r="AJ39" i="40"/>
  <c r="AJ40" i="40"/>
  <c r="AJ41" i="40"/>
  <c r="AJ42" i="40"/>
  <c r="AJ43" i="40"/>
  <c r="AJ44" i="40"/>
  <c r="AJ45" i="40"/>
  <c r="AJ46" i="40"/>
  <c r="AJ47" i="40"/>
  <c r="AJ48" i="40"/>
  <c r="AJ49" i="40"/>
  <c r="AJ50" i="40"/>
  <c r="AJ51" i="40"/>
  <c r="AJ52" i="40"/>
  <c r="AJ53" i="40"/>
  <c r="AJ54" i="40"/>
  <c r="AJ55" i="40"/>
  <c r="AJ56" i="40"/>
  <c r="AJ57" i="40"/>
  <c r="AJ58" i="40"/>
  <c r="AJ59" i="40"/>
  <c r="AJ60" i="40"/>
  <c r="AJ61" i="40"/>
  <c r="AJ62" i="40"/>
  <c r="AJ63" i="40"/>
  <c r="AJ64" i="40"/>
  <c r="AJ65" i="40"/>
  <c r="AJ66" i="40"/>
  <c r="AJ67" i="40"/>
  <c r="AJ68" i="40"/>
  <c r="AJ69" i="40"/>
  <c r="AJ70" i="40"/>
  <c r="AJ71" i="40"/>
  <c r="AJ72" i="40"/>
  <c r="AJ73" i="40"/>
  <c r="AJ74" i="40"/>
  <c r="AJ75" i="40"/>
  <c r="AJ76" i="40"/>
  <c r="AJ77" i="40"/>
  <c r="AJ78" i="40"/>
  <c r="AJ79" i="40"/>
  <c r="AJ80" i="40"/>
  <c r="AJ81" i="40"/>
  <c r="AJ82" i="40"/>
  <c r="AJ83" i="40"/>
  <c r="AJ84" i="40"/>
  <c r="AJ85" i="40"/>
  <c r="AJ86" i="40"/>
  <c r="AJ87" i="40"/>
  <c r="AJ88" i="40"/>
  <c r="AJ89" i="40"/>
  <c r="AJ90" i="40"/>
  <c r="AJ91" i="40"/>
  <c r="AJ92" i="40"/>
  <c r="AJ93" i="40"/>
  <c r="AJ94" i="40"/>
  <c r="AJ95" i="40"/>
  <c r="AJ96" i="40"/>
  <c r="AJ97" i="40"/>
  <c r="AJ98" i="40"/>
  <c r="AJ99" i="40"/>
  <c r="AJ100" i="40"/>
  <c r="AJ101" i="40"/>
  <c r="AJ102" i="40"/>
  <c r="AJ103" i="40"/>
  <c r="AJ104" i="40"/>
  <c r="AJ105" i="40"/>
  <c r="AJ106" i="40"/>
  <c r="AJ107" i="40"/>
  <c r="AJ108" i="40"/>
  <c r="AJ109" i="40"/>
  <c r="AJ110" i="40"/>
  <c r="AJ111" i="40"/>
  <c r="AJ112" i="40"/>
  <c r="AJ113" i="40"/>
  <c r="AJ114" i="40"/>
  <c r="AJ115" i="40"/>
  <c r="AJ116" i="40"/>
  <c r="AJ117" i="40"/>
  <c r="AJ118" i="40"/>
  <c r="AJ119" i="40"/>
  <c r="AJ120" i="40"/>
  <c r="AJ121" i="40"/>
  <c r="AJ122" i="40"/>
  <c r="AJ123" i="40"/>
  <c r="AJ124" i="40"/>
  <c r="AJ125" i="40"/>
  <c r="AJ126" i="40"/>
  <c r="AJ127" i="40"/>
  <c r="AJ128" i="40"/>
  <c r="AJ129" i="40"/>
  <c r="AJ130" i="40"/>
  <c r="AJ131" i="40"/>
  <c r="AJ132" i="40"/>
  <c r="AJ133" i="40"/>
  <c r="AJ134" i="40"/>
  <c r="AJ135" i="40"/>
  <c r="AJ136" i="40"/>
  <c r="AJ137" i="40"/>
  <c r="AJ138" i="40"/>
  <c r="AJ139" i="40"/>
  <c r="AJ140" i="40"/>
  <c r="AJ141" i="40"/>
  <c r="AJ142" i="40"/>
  <c r="AJ143" i="40"/>
  <c r="AJ144" i="40"/>
  <c r="AJ145" i="40"/>
  <c r="AJ146" i="40"/>
  <c r="AJ147" i="40"/>
  <c r="AJ148" i="40"/>
  <c r="AJ149" i="40"/>
  <c r="AJ150" i="40"/>
  <c r="AJ151" i="40"/>
  <c r="AJ152" i="40"/>
  <c r="AJ153" i="40"/>
  <c r="AJ154" i="40"/>
  <c r="AJ155" i="40"/>
  <c r="AJ156" i="40"/>
  <c r="AJ157" i="40"/>
  <c r="AJ158" i="40"/>
  <c r="AJ159" i="40"/>
  <c r="AJ160" i="40"/>
  <c r="AJ161" i="40"/>
  <c r="AJ162" i="40"/>
  <c r="AJ163" i="40"/>
  <c r="AJ164" i="40"/>
  <c r="AJ165" i="40"/>
  <c r="AJ166" i="40"/>
  <c r="AJ167" i="40"/>
  <c r="AJ168" i="40"/>
  <c r="AJ169" i="40"/>
  <c r="AJ170" i="40"/>
  <c r="AJ171" i="40"/>
  <c r="AJ172" i="40"/>
  <c r="AJ173" i="40"/>
  <c r="AJ174" i="40"/>
  <c r="AJ175" i="40"/>
  <c r="AJ176" i="40"/>
  <c r="AJ177" i="40"/>
  <c r="AJ178" i="40"/>
  <c r="AJ179" i="40"/>
  <c r="AJ180" i="40"/>
  <c r="AJ181" i="40"/>
  <c r="AJ182" i="40"/>
  <c r="AJ183" i="40"/>
  <c r="AJ184" i="40"/>
  <c r="AJ185" i="40"/>
  <c r="AJ186" i="40"/>
  <c r="AJ187" i="40"/>
  <c r="AJ188" i="40"/>
  <c r="AJ189" i="40"/>
  <c r="AJ190" i="40"/>
  <c r="AJ191" i="40"/>
  <c r="AJ192" i="40"/>
  <c r="AJ193" i="40"/>
  <c r="AJ194" i="40"/>
  <c r="AJ195" i="40"/>
  <c r="AJ196" i="40"/>
  <c r="AJ197" i="40"/>
  <c r="AJ198" i="40"/>
  <c r="AJ199" i="40"/>
  <c r="AJ200" i="40"/>
  <c r="AJ201" i="40"/>
  <c r="AJ202" i="40"/>
  <c r="AJ203" i="40"/>
  <c r="AJ204" i="40"/>
  <c r="AJ205" i="40"/>
  <c r="AJ206" i="40"/>
  <c r="AJ207" i="40"/>
  <c r="AJ208" i="40"/>
  <c r="AJ209" i="40"/>
  <c r="AJ210" i="40"/>
  <c r="AJ211" i="40"/>
  <c r="AJ212" i="40"/>
  <c r="AJ213" i="40"/>
  <c r="AJ214" i="40"/>
  <c r="AJ215" i="40"/>
  <c r="AJ216" i="40"/>
  <c r="AJ217" i="40"/>
  <c r="AJ218" i="40"/>
  <c r="AJ219" i="40"/>
  <c r="AJ220" i="40"/>
  <c r="AJ221" i="40"/>
  <c r="AJ222" i="40"/>
  <c r="AJ223" i="40"/>
  <c r="AJ224" i="40"/>
  <c r="AJ225" i="40"/>
  <c r="AJ226" i="40"/>
  <c r="AJ227" i="40"/>
  <c r="AJ228" i="40"/>
  <c r="AJ229" i="40"/>
  <c r="AJ230" i="40"/>
  <c r="AJ231" i="40"/>
  <c r="AJ232" i="40"/>
  <c r="AJ233" i="40"/>
  <c r="AJ234" i="40"/>
  <c r="AJ235" i="40"/>
  <c r="AJ236" i="40"/>
  <c r="AJ237" i="40"/>
  <c r="AJ238" i="40"/>
  <c r="AJ239" i="40"/>
  <c r="AJ240" i="40"/>
  <c r="AJ241" i="40"/>
  <c r="AJ242" i="40"/>
  <c r="AJ243" i="40"/>
  <c r="AJ244" i="40"/>
  <c r="AJ245" i="40"/>
  <c r="AJ246" i="40"/>
  <c r="AJ247" i="40"/>
  <c r="AJ248" i="40"/>
  <c r="AJ249" i="40"/>
  <c r="AJ250" i="40"/>
  <c r="AJ251" i="40"/>
  <c r="AJ252" i="40"/>
  <c r="AJ253" i="40"/>
  <c r="AJ254" i="40"/>
  <c r="AJ255" i="40"/>
  <c r="AJ256" i="40"/>
  <c r="AJ257" i="40"/>
  <c r="AJ258" i="40"/>
  <c r="AJ259" i="40"/>
  <c r="AJ260" i="40"/>
  <c r="AJ261" i="40"/>
  <c r="AJ262" i="40"/>
  <c r="AJ263" i="40"/>
  <c r="AJ264" i="40"/>
  <c r="AJ265" i="40"/>
  <c r="AJ266" i="40"/>
  <c r="AJ267" i="40"/>
  <c r="AJ268" i="40"/>
  <c r="AJ269" i="40"/>
  <c r="AJ270" i="40"/>
  <c r="AJ271" i="40"/>
  <c r="AJ272" i="40"/>
  <c r="AJ273" i="40"/>
  <c r="AJ274" i="40"/>
  <c r="AJ275" i="40"/>
  <c r="AJ276" i="40"/>
  <c r="AJ277" i="40"/>
  <c r="AJ278" i="40"/>
  <c r="AJ279" i="40"/>
  <c r="AJ280" i="40"/>
  <c r="AJ281" i="40"/>
  <c r="AJ282" i="40"/>
  <c r="AJ283" i="40"/>
  <c r="AJ284" i="40"/>
  <c r="AJ285" i="40"/>
  <c r="AJ286" i="40"/>
  <c r="AJ287" i="40"/>
  <c r="AJ288" i="40"/>
  <c r="AJ289" i="40"/>
  <c r="AJ290" i="40"/>
  <c r="AJ291" i="40"/>
  <c r="AJ292" i="40"/>
  <c r="AJ293" i="40"/>
  <c r="AJ294" i="40"/>
  <c r="AJ295" i="40"/>
  <c r="AJ296" i="40"/>
  <c r="AJ297" i="40"/>
  <c r="AJ298" i="40"/>
  <c r="AJ299" i="40"/>
  <c r="AJ300" i="40"/>
  <c r="AJ301" i="40"/>
  <c r="AJ302" i="40"/>
  <c r="AJ303" i="40"/>
  <c r="AJ304" i="40"/>
  <c r="AJ305" i="40"/>
  <c r="AJ306" i="40"/>
  <c r="AJ307" i="40"/>
  <c r="AJ308" i="40"/>
  <c r="AJ309" i="40"/>
  <c r="AJ310" i="40"/>
  <c r="AJ311" i="40"/>
  <c r="AJ312" i="40"/>
  <c r="AJ313" i="40"/>
  <c r="AJ314" i="40"/>
  <c r="AJ315" i="40"/>
  <c r="AJ316" i="40"/>
  <c r="AJ317" i="40"/>
  <c r="AJ318" i="40"/>
  <c r="AJ19" i="40"/>
  <c r="W318" i="40"/>
  <c r="V318" i="40"/>
  <c r="K318" i="40"/>
  <c r="W317" i="40"/>
  <c r="V317" i="40"/>
  <c r="Q317" i="40"/>
  <c r="K317" i="40"/>
  <c r="W316" i="40"/>
  <c r="V316" i="40"/>
  <c r="K316" i="40"/>
  <c r="W315" i="40"/>
  <c r="V315" i="40"/>
  <c r="W314" i="40"/>
  <c r="V314" i="40"/>
  <c r="T314" i="40"/>
  <c r="Q314" i="40"/>
  <c r="N314" i="40"/>
  <c r="K314" i="40"/>
  <c r="H314" i="40"/>
  <c r="W313" i="40"/>
  <c r="V313" i="40"/>
  <c r="T313" i="40"/>
  <c r="Q313" i="40"/>
  <c r="N313" i="40"/>
  <c r="K313" i="40"/>
  <c r="H313" i="40"/>
  <c r="W312" i="40"/>
  <c r="V312" i="40"/>
  <c r="T312" i="40"/>
  <c r="Q312" i="40"/>
  <c r="N312" i="40"/>
  <c r="K312" i="40"/>
  <c r="H312" i="40"/>
  <c r="W311" i="40"/>
  <c r="V311" i="40"/>
  <c r="T311" i="40"/>
  <c r="Q311" i="40"/>
  <c r="N311" i="40"/>
  <c r="K311" i="40"/>
  <c r="H311" i="40"/>
  <c r="W310" i="40"/>
  <c r="V310" i="40"/>
  <c r="Q310" i="40"/>
  <c r="K310" i="40"/>
  <c r="W309" i="40"/>
  <c r="V309" i="40"/>
  <c r="W308" i="40"/>
  <c r="V308" i="40"/>
  <c r="Q308" i="40"/>
  <c r="K308" i="40"/>
  <c r="W307" i="40"/>
  <c r="V307" i="40"/>
  <c r="W306" i="40"/>
  <c r="V306" i="40"/>
  <c r="T306" i="40"/>
  <c r="Q306" i="40"/>
  <c r="N306" i="40"/>
  <c r="K306" i="40"/>
  <c r="H306" i="40"/>
  <c r="W305" i="40"/>
  <c r="V305" i="40"/>
  <c r="T305" i="40"/>
  <c r="Q305" i="40"/>
  <c r="N305" i="40"/>
  <c r="K305" i="40"/>
  <c r="H305" i="40"/>
  <c r="W304" i="40"/>
  <c r="V304" i="40"/>
  <c r="T304" i="40"/>
  <c r="Q304" i="40"/>
  <c r="N304" i="40"/>
  <c r="K304" i="40"/>
  <c r="H304" i="40"/>
  <c r="W303" i="40"/>
  <c r="V303" i="40"/>
  <c r="T303" i="40"/>
  <c r="Q303" i="40"/>
  <c r="N303" i="40"/>
  <c r="K303" i="40"/>
  <c r="H303" i="40"/>
  <c r="W302" i="40"/>
  <c r="V302" i="40"/>
  <c r="W301" i="40"/>
  <c r="V301" i="40"/>
  <c r="Q301" i="40"/>
  <c r="K301" i="40"/>
  <c r="W300" i="40"/>
  <c r="V300" i="40"/>
  <c r="K300" i="40"/>
  <c r="W299" i="40"/>
  <c r="V299" i="40"/>
  <c r="W298" i="40"/>
  <c r="V298" i="40"/>
  <c r="T298" i="40"/>
  <c r="Q298" i="40"/>
  <c r="N298" i="40"/>
  <c r="K298" i="40"/>
  <c r="H298" i="40"/>
  <c r="W297" i="40"/>
  <c r="V297" i="40"/>
  <c r="T297" i="40"/>
  <c r="Q297" i="40"/>
  <c r="N297" i="40"/>
  <c r="K297" i="40"/>
  <c r="H297" i="40"/>
  <c r="W296" i="40"/>
  <c r="V296" i="40"/>
  <c r="T296" i="40"/>
  <c r="Q296" i="40"/>
  <c r="N296" i="40"/>
  <c r="K296" i="40"/>
  <c r="H296" i="40"/>
  <c r="W295" i="40"/>
  <c r="V295" i="40"/>
  <c r="T295" i="40"/>
  <c r="Q295" i="40"/>
  <c r="N295" i="40"/>
  <c r="K295" i="40"/>
  <c r="H295" i="40"/>
  <c r="W294" i="40"/>
  <c r="V294" i="40"/>
  <c r="Q294" i="40"/>
  <c r="K294" i="40"/>
  <c r="W293" i="40"/>
  <c r="V293" i="40"/>
  <c r="W292" i="40"/>
  <c r="V292" i="40"/>
  <c r="Q292" i="40"/>
  <c r="K292" i="40"/>
  <c r="W291" i="40"/>
  <c r="V291" i="40"/>
  <c r="W290" i="40"/>
  <c r="V290" i="40"/>
  <c r="T290" i="40"/>
  <c r="Q290" i="40"/>
  <c r="N290" i="40"/>
  <c r="K290" i="40"/>
  <c r="H290" i="40"/>
  <c r="W289" i="40"/>
  <c r="V289" i="40"/>
  <c r="T289" i="40"/>
  <c r="Q289" i="40"/>
  <c r="N289" i="40"/>
  <c r="K289" i="40"/>
  <c r="H289" i="40"/>
  <c r="W288" i="40"/>
  <c r="V288" i="40"/>
  <c r="T288" i="40"/>
  <c r="Q288" i="40"/>
  <c r="N288" i="40"/>
  <c r="K288" i="40"/>
  <c r="H288" i="40"/>
  <c r="W287" i="40"/>
  <c r="V287" i="40"/>
  <c r="W286" i="40"/>
  <c r="V286" i="40"/>
  <c r="Q286" i="40"/>
  <c r="K286" i="40"/>
  <c r="W285" i="40"/>
  <c r="V285" i="40"/>
  <c r="K285" i="40"/>
  <c r="W284" i="40"/>
  <c r="V284" i="40"/>
  <c r="T284" i="40"/>
  <c r="Q284" i="40"/>
  <c r="N284" i="40"/>
  <c r="K284" i="40"/>
  <c r="H284" i="40"/>
  <c r="W283" i="40"/>
  <c r="V283" i="40"/>
  <c r="Q283" i="40"/>
  <c r="K283" i="40"/>
  <c r="W282" i="40"/>
  <c r="V282" i="40"/>
  <c r="K282" i="40"/>
  <c r="W281" i="40"/>
  <c r="V281" i="40"/>
  <c r="Q281" i="40"/>
  <c r="K281" i="40"/>
  <c r="W280" i="40"/>
  <c r="V280" i="40"/>
  <c r="W279" i="40"/>
  <c r="V279" i="40"/>
  <c r="T279" i="40"/>
  <c r="Q279" i="40"/>
  <c r="N279" i="40"/>
  <c r="K279" i="40"/>
  <c r="H279" i="40"/>
  <c r="W278" i="40"/>
  <c r="V278" i="40"/>
  <c r="T278" i="40"/>
  <c r="Q278" i="40"/>
  <c r="N278" i="40"/>
  <c r="K278" i="40"/>
  <c r="H278" i="40"/>
  <c r="W277" i="40"/>
  <c r="V277" i="40"/>
  <c r="T277" i="40"/>
  <c r="Q277" i="40"/>
  <c r="N277" i="40"/>
  <c r="K277" i="40"/>
  <c r="H277" i="40"/>
  <c r="W276" i="40"/>
  <c r="V276" i="40"/>
  <c r="T276" i="40"/>
  <c r="Q276" i="40"/>
  <c r="N276" i="40"/>
  <c r="K276" i="40"/>
  <c r="H276" i="40"/>
  <c r="W275" i="40"/>
  <c r="V275" i="40"/>
  <c r="K275" i="40"/>
  <c r="W274" i="40"/>
  <c r="V274" i="40"/>
  <c r="Q274" i="40"/>
  <c r="K274" i="40"/>
  <c r="W273" i="40"/>
  <c r="V273" i="40"/>
  <c r="K273" i="40"/>
  <c r="W272" i="40"/>
  <c r="V272" i="40"/>
  <c r="W271" i="40"/>
  <c r="V271" i="40"/>
  <c r="T271" i="40"/>
  <c r="Q271" i="40"/>
  <c r="N271" i="40"/>
  <c r="K271" i="40"/>
  <c r="H271" i="40"/>
  <c r="W270" i="40"/>
  <c r="V270" i="40"/>
  <c r="T270" i="40"/>
  <c r="Q270" i="40"/>
  <c r="N270" i="40"/>
  <c r="K270" i="40"/>
  <c r="H270" i="40"/>
  <c r="W269" i="40"/>
  <c r="V269" i="40"/>
  <c r="T269" i="40"/>
  <c r="Q269" i="40"/>
  <c r="N269" i="40"/>
  <c r="K269" i="40"/>
  <c r="H269" i="40"/>
  <c r="W268" i="40"/>
  <c r="V268" i="40"/>
  <c r="T268" i="40"/>
  <c r="Q268" i="40"/>
  <c r="N268" i="40"/>
  <c r="K268" i="40"/>
  <c r="H268" i="40"/>
  <c r="W267" i="40"/>
  <c r="V267" i="40"/>
  <c r="Q267" i="40"/>
  <c r="K267" i="40"/>
  <c r="W266" i="40"/>
  <c r="V266" i="40"/>
  <c r="K266" i="40"/>
  <c r="W265" i="40"/>
  <c r="V265" i="40"/>
  <c r="Q265" i="40"/>
  <c r="K265" i="40"/>
  <c r="W264" i="40"/>
  <c r="V264" i="40"/>
  <c r="W263" i="40"/>
  <c r="V263" i="40"/>
  <c r="T263" i="40"/>
  <c r="Q263" i="40"/>
  <c r="N263" i="40"/>
  <c r="K263" i="40"/>
  <c r="H263" i="40"/>
  <c r="W262" i="40"/>
  <c r="V262" i="40"/>
  <c r="T262" i="40"/>
  <c r="Q262" i="40"/>
  <c r="N262" i="40"/>
  <c r="K262" i="40"/>
  <c r="H262" i="40"/>
  <c r="W261" i="40"/>
  <c r="V261" i="40"/>
  <c r="T261" i="40"/>
  <c r="Q261" i="40"/>
  <c r="N261" i="40"/>
  <c r="K261" i="40"/>
  <c r="H261" i="40"/>
  <c r="W260" i="40"/>
  <c r="V260" i="40"/>
  <c r="T260" i="40"/>
  <c r="Q260" i="40"/>
  <c r="N260" i="40"/>
  <c r="K260" i="40"/>
  <c r="H260" i="40"/>
  <c r="W259" i="40"/>
  <c r="V259" i="40"/>
  <c r="K259" i="40"/>
  <c r="W258" i="40"/>
  <c r="V258" i="40"/>
  <c r="Q258" i="40"/>
  <c r="K258" i="40"/>
  <c r="W257" i="40"/>
  <c r="V257" i="40"/>
  <c r="K257" i="40"/>
  <c r="W256" i="40"/>
  <c r="V256" i="40"/>
  <c r="W255" i="40"/>
  <c r="V255" i="40"/>
  <c r="T255" i="40"/>
  <c r="Q255" i="40"/>
  <c r="N255" i="40"/>
  <c r="K255" i="40"/>
  <c r="H255" i="40"/>
  <c r="W254" i="40"/>
  <c r="V254" i="40"/>
  <c r="T254" i="40"/>
  <c r="Q254" i="40"/>
  <c r="N254" i="40"/>
  <c r="K254" i="40"/>
  <c r="H254" i="40"/>
  <c r="W253" i="40"/>
  <c r="V253" i="40"/>
  <c r="T253" i="40"/>
  <c r="Q253" i="40"/>
  <c r="N253" i="40"/>
  <c r="K253" i="40"/>
  <c r="H253" i="40"/>
  <c r="W252" i="40"/>
  <c r="V252" i="40"/>
  <c r="T252" i="40"/>
  <c r="Q252" i="40"/>
  <c r="N252" i="40"/>
  <c r="K252" i="40"/>
  <c r="H252" i="40"/>
  <c r="W251" i="40"/>
  <c r="V251" i="40"/>
  <c r="T251" i="40"/>
  <c r="Q251" i="40"/>
  <c r="N251" i="40"/>
  <c r="K251" i="40"/>
  <c r="H251" i="40"/>
  <c r="W250" i="40"/>
  <c r="V250" i="40"/>
  <c r="T250" i="40"/>
  <c r="Q250" i="40"/>
  <c r="N250" i="40"/>
  <c r="K250" i="40"/>
  <c r="H250" i="40"/>
  <c r="W249" i="40"/>
  <c r="V249" i="40"/>
  <c r="Q249" i="40"/>
  <c r="K249" i="40"/>
  <c r="W248" i="40"/>
  <c r="V248" i="40"/>
  <c r="K248" i="40"/>
  <c r="W247" i="40"/>
  <c r="V247" i="40"/>
  <c r="Q247" i="40"/>
  <c r="K247" i="40"/>
  <c r="W246" i="40"/>
  <c r="V246" i="40"/>
  <c r="W245" i="40"/>
  <c r="V245" i="40"/>
  <c r="T245" i="40"/>
  <c r="Q245" i="40"/>
  <c r="N245" i="40"/>
  <c r="K245" i="40"/>
  <c r="H245" i="40"/>
  <c r="W244" i="40"/>
  <c r="V244" i="40"/>
  <c r="T244" i="40"/>
  <c r="Q244" i="40"/>
  <c r="N244" i="40"/>
  <c r="K244" i="40"/>
  <c r="H244" i="40"/>
  <c r="W243" i="40"/>
  <c r="V243" i="40"/>
  <c r="T243" i="40"/>
  <c r="Q243" i="40"/>
  <c r="N243" i="40"/>
  <c r="K243" i="40"/>
  <c r="H243" i="40"/>
  <c r="W242" i="40"/>
  <c r="V242" i="40"/>
  <c r="T242" i="40"/>
  <c r="Q242" i="40"/>
  <c r="N242" i="40"/>
  <c r="K242" i="40"/>
  <c r="H242" i="40"/>
  <c r="W241" i="40"/>
  <c r="V241" i="40"/>
  <c r="K241" i="40"/>
  <c r="W240" i="40"/>
  <c r="V240" i="40"/>
  <c r="Q240" i="40"/>
  <c r="K240" i="40"/>
  <c r="W239" i="40"/>
  <c r="V239" i="40"/>
  <c r="K239" i="40"/>
  <c r="W238" i="40"/>
  <c r="V238" i="40"/>
  <c r="W237" i="40"/>
  <c r="V237" i="40"/>
  <c r="T237" i="40"/>
  <c r="Q237" i="40"/>
  <c r="N237" i="40"/>
  <c r="K237" i="40"/>
  <c r="H237" i="40"/>
  <c r="W236" i="40"/>
  <c r="V236" i="40"/>
  <c r="T236" i="40"/>
  <c r="Q236" i="40"/>
  <c r="N236" i="40"/>
  <c r="K236" i="40"/>
  <c r="H236" i="40"/>
  <c r="W235" i="40"/>
  <c r="V235" i="40"/>
  <c r="T235" i="40"/>
  <c r="Q235" i="40"/>
  <c r="N235" i="40"/>
  <c r="K235" i="40"/>
  <c r="H235" i="40"/>
  <c r="W234" i="40"/>
  <c r="V234" i="40"/>
  <c r="T234" i="40"/>
  <c r="Q234" i="40"/>
  <c r="N234" i="40"/>
  <c r="K234" i="40"/>
  <c r="H234" i="40"/>
  <c r="W233" i="40"/>
  <c r="V233" i="40"/>
  <c r="T233" i="40"/>
  <c r="Q233" i="40"/>
  <c r="N233" i="40"/>
  <c r="K233" i="40"/>
  <c r="H233" i="40"/>
  <c r="W232" i="40"/>
  <c r="V232" i="40"/>
  <c r="T232" i="40"/>
  <c r="Q232" i="40"/>
  <c r="N232" i="40"/>
  <c r="K232" i="40"/>
  <c r="H232" i="40"/>
  <c r="W231" i="40"/>
  <c r="V231" i="40"/>
  <c r="T231" i="40"/>
  <c r="Q231" i="40"/>
  <c r="N231" i="40"/>
  <c r="K231" i="40"/>
  <c r="H231" i="40"/>
  <c r="W230" i="40"/>
  <c r="V230" i="40"/>
  <c r="T230" i="40"/>
  <c r="Q230" i="40"/>
  <c r="N230" i="40"/>
  <c r="K230" i="40"/>
  <c r="H230" i="40"/>
  <c r="W229" i="40"/>
  <c r="V229" i="40"/>
  <c r="T229" i="40"/>
  <c r="Q229" i="40"/>
  <c r="N229" i="40"/>
  <c r="K229" i="40"/>
  <c r="H229" i="40"/>
  <c r="W228" i="40"/>
  <c r="V228" i="40"/>
  <c r="T228" i="40"/>
  <c r="Q228" i="40"/>
  <c r="N228" i="40"/>
  <c r="K228" i="40"/>
  <c r="H228" i="40"/>
  <c r="W227" i="40"/>
  <c r="V227" i="40"/>
  <c r="T227" i="40"/>
  <c r="Q227" i="40"/>
  <c r="N227" i="40"/>
  <c r="K227" i="40"/>
  <c r="H227" i="40"/>
  <c r="W226" i="40"/>
  <c r="V226" i="40"/>
  <c r="T226" i="40"/>
  <c r="Q226" i="40"/>
  <c r="N226" i="40"/>
  <c r="K226" i="40"/>
  <c r="H226" i="40"/>
  <c r="W225" i="40"/>
  <c r="V225" i="40"/>
  <c r="T225" i="40"/>
  <c r="Q225" i="40"/>
  <c r="N225" i="40"/>
  <c r="K225" i="40"/>
  <c r="H225" i="40"/>
  <c r="W224" i="40"/>
  <c r="V224" i="40"/>
  <c r="T224" i="40"/>
  <c r="Q224" i="40"/>
  <c r="N224" i="40"/>
  <c r="K224" i="40"/>
  <c r="H224" i="40"/>
  <c r="W223" i="40"/>
  <c r="V223" i="40"/>
  <c r="T223" i="40"/>
  <c r="Q223" i="40"/>
  <c r="N223" i="40"/>
  <c r="K223" i="40"/>
  <c r="H223" i="40"/>
  <c r="W222" i="40"/>
  <c r="V222" i="40"/>
  <c r="T222" i="40"/>
  <c r="Q222" i="40"/>
  <c r="N222" i="40"/>
  <c r="K222" i="40"/>
  <c r="H222" i="40"/>
  <c r="W221" i="40"/>
  <c r="V221" i="40"/>
  <c r="T221" i="40"/>
  <c r="Q221" i="40"/>
  <c r="N221" i="40"/>
  <c r="K221" i="40"/>
  <c r="H221" i="40"/>
  <c r="W220" i="40"/>
  <c r="V220" i="40"/>
  <c r="T220" i="40"/>
  <c r="Q220" i="40"/>
  <c r="N220" i="40"/>
  <c r="K220" i="40"/>
  <c r="H220" i="40"/>
  <c r="W219" i="40"/>
  <c r="V219" i="40"/>
  <c r="T219" i="40"/>
  <c r="Q219" i="40"/>
  <c r="N219" i="40"/>
  <c r="K219" i="40"/>
  <c r="H219" i="40"/>
  <c r="W218" i="40"/>
  <c r="V218" i="40"/>
  <c r="T218" i="40"/>
  <c r="Q218" i="40"/>
  <c r="N218" i="40"/>
  <c r="K218" i="40"/>
  <c r="H218" i="40"/>
  <c r="W217" i="40"/>
  <c r="V217" i="40"/>
  <c r="T217" i="40"/>
  <c r="Q217" i="40"/>
  <c r="N217" i="40"/>
  <c r="K217" i="40"/>
  <c r="H217" i="40"/>
  <c r="W216" i="40"/>
  <c r="V216" i="40"/>
  <c r="T216" i="40"/>
  <c r="Q216" i="40"/>
  <c r="N216" i="40"/>
  <c r="K216" i="40"/>
  <c r="H216" i="40"/>
  <c r="W215" i="40"/>
  <c r="V215" i="40"/>
  <c r="T215" i="40"/>
  <c r="Q215" i="40"/>
  <c r="N215" i="40"/>
  <c r="K215" i="40"/>
  <c r="H215" i="40"/>
  <c r="W214" i="40"/>
  <c r="V214" i="40"/>
  <c r="T214" i="40"/>
  <c r="Q214" i="40"/>
  <c r="N214" i="40"/>
  <c r="K214" i="40"/>
  <c r="H214" i="40"/>
  <c r="W213" i="40"/>
  <c r="V213" i="40"/>
  <c r="T213" i="40"/>
  <c r="Q213" i="40"/>
  <c r="N213" i="40"/>
  <c r="K213" i="40"/>
  <c r="H213" i="40"/>
  <c r="W212" i="40"/>
  <c r="V212" i="40"/>
  <c r="T212" i="40"/>
  <c r="Q212" i="40"/>
  <c r="N212" i="40"/>
  <c r="K212" i="40"/>
  <c r="H212" i="40"/>
  <c r="W211" i="40"/>
  <c r="V211" i="40"/>
  <c r="T211" i="40"/>
  <c r="Q211" i="40"/>
  <c r="N211" i="40"/>
  <c r="K211" i="40"/>
  <c r="H211" i="40"/>
  <c r="W210" i="40"/>
  <c r="V210" i="40"/>
  <c r="T210" i="40"/>
  <c r="Q210" i="40"/>
  <c r="N210" i="40"/>
  <c r="K210" i="40"/>
  <c r="H210" i="40"/>
  <c r="W209" i="40"/>
  <c r="V209" i="40"/>
  <c r="T209" i="40"/>
  <c r="Q209" i="40"/>
  <c r="N209" i="40"/>
  <c r="K209" i="40"/>
  <c r="H209" i="40"/>
  <c r="W208" i="40"/>
  <c r="V208" i="40"/>
  <c r="T208" i="40"/>
  <c r="Q208" i="40"/>
  <c r="N208" i="40"/>
  <c r="K208" i="40"/>
  <c r="H208" i="40"/>
  <c r="W207" i="40"/>
  <c r="V207" i="40"/>
  <c r="T207" i="40"/>
  <c r="Q207" i="40"/>
  <c r="N207" i="40"/>
  <c r="K207" i="40"/>
  <c r="H207" i="40"/>
  <c r="W206" i="40"/>
  <c r="V206" i="40"/>
  <c r="T206" i="40"/>
  <c r="Q206" i="40"/>
  <c r="N206" i="40"/>
  <c r="K206" i="40"/>
  <c r="H206" i="40"/>
  <c r="W205" i="40"/>
  <c r="V205" i="40"/>
  <c r="T205" i="40"/>
  <c r="Q205" i="40"/>
  <c r="N205" i="40"/>
  <c r="K205" i="40"/>
  <c r="H205" i="40"/>
  <c r="W204" i="40"/>
  <c r="V204" i="40"/>
  <c r="T204" i="40"/>
  <c r="Q204" i="40"/>
  <c r="N204" i="40"/>
  <c r="K204" i="40"/>
  <c r="H204" i="40"/>
  <c r="W203" i="40"/>
  <c r="V203" i="40"/>
  <c r="T203" i="40"/>
  <c r="Q203" i="40"/>
  <c r="N203" i="40"/>
  <c r="K203" i="40"/>
  <c r="H203" i="40"/>
  <c r="W202" i="40"/>
  <c r="V202" i="40"/>
  <c r="T202" i="40"/>
  <c r="Q202" i="40"/>
  <c r="N202" i="40"/>
  <c r="K202" i="40"/>
  <c r="H202" i="40"/>
  <c r="W201" i="40"/>
  <c r="V201" i="40"/>
  <c r="T201" i="40"/>
  <c r="Q201" i="40"/>
  <c r="N201" i="40"/>
  <c r="K201" i="40"/>
  <c r="H201" i="40"/>
  <c r="W200" i="40"/>
  <c r="V200" i="40"/>
  <c r="T200" i="40"/>
  <c r="Q200" i="40"/>
  <c r="N200" i="40"/>
  <c r="K200" i="40"/>
  <c r="H200" i="40"/>
  <c r="W199" i="40"/>
  <c r="V199" i="40"/>
  <c r="T199" i="40"/>
  <c r="Q199" i="40"/>
  <c r="N199" i="40"/>
  <c r="K199" i="40"/>
  <c r="H199" i="40"/>
  <c r="W198" i="40"/>
  <c r="V198" i="40"/>
  <c r="T198" i="40"/>
  <c r="Q198" i="40"/>
  <c r="N198" i="40"/>
  <c r="K198" i="40"/>
  <c r="H198" i="40"/>
  <c r="W197" i="40"/>
  <c r="V197" i="40"/>
  <c r="T197" i="40"/>
  <c r="Q197" i="40"/>
  <c r="N197" i="40"/>
  <c r="K197" i="40"/>
  <c r="H197" i="40"/>
  <c r="W196" i="40"/>
  <c r="V196" i="40"/>
  <c r="T196" i="40"/>
  <c r="Q196" i="40"/>
  <c r="N196" i="40"/>
  <c r="K196" i="40"/>
  <c r="H196" i="40"/>
  <c r="W195" i="40"/>
  <c r="V195" i="40"/>
  <c r="T195" i="40"/>
  <c r="Q195" i="40"/>
  <c r="N195" i="40"/>
  <c r="K195" i="40"/>
  <c r="H195" i="40"/>
  <c r="W194" i="40"/>
  <c r="V194" i="40"/>
  <c r="T194" i="40"/>
  <c r="Q194" i="40"/>
  <c r="N194" i="40"/>
  <c r="K194" i="40"/>
  <c r="H194" i="40"/>
  <c r="W193" i="40"/>
  <c r="V193" i="40"/>
  <c r="T193" i="40"/>
  <c r="Q193" i="40"/>
  <c r="N193" i="40"/>
  <c r="K193" i="40"/>
  <c r="H193" i="40"/>
  <c r="W192" i="40"/>
  <c r="V192" i="40"/>
  <c r="T192" i="40"/>
  <c r="Q192" i="40"/>
  <c r="N192" i="40"/>
  <c r="K192" i="40"/>
  <c r="H192" i="40"/>
  <c r="W191" i="40"/>
  <c r="V191" i="40"/>
  <c r="T191" i="40"/>
  <c r="Q191" i="40"/>
  <c r="N191" i="40"/>
  <c r="K191" i="40"/>
  <c r="H191" i="40"/>
  <c r="W190" i="40"/>
  <c r="V190" i="40"/>
  <c r="T190" i="40"/>
  <c r="Q190" i="40"/>
  <c r="N190" i="40"/>
  <c r="K190" i="40"/>
  <c r="H190" i="40"/>
  <c r="W189" i="40"/>
  <c r="V189" i="40"/>
  <c r="T189" i="40"/>
  <c r="Q189" i="40"/>
  <c r="N189" i="40"/>
  <c r="K189" i="40"/>
  <c r="H189" i="40"/>
  <c r="W188" i="40"/>
  <c r="V188" i="40"/>
  <c r="T188" i="40"/>
  <c r="Q188" i="40"/>
  <c r="N188" i="40"/>
  <c r="K188" i="40"/>
  <c r="H188" i="40"/>
  <c r="W187" i="40"/>
  <c r="V187" i="40"/>
  <c r="T187" i="40"/>
  <c r="Q187" i="40"/>
  <c r="N187" i="40"/>
  <c r="K187" i="40"/>
  <c r="H187" i="40"/>
  <c r="W186" i="40"/>
  <c r="V186" i="40"/>
  <c r="T186" i="40"/>
  <c r="Q186" i="40"/>
  <c r="N186" i="40"/>
  <c r="K186" i="40"/>
  <c r="H186" i="40"/>
  <c r="W185" i="40"/>
  <c r="V185" i="40"/>
  <c r="T185" i="40"/>
  <c r="Q185" i="40"/>
  <c r="N185" i="40"/>
  <c r="K185" i="40"/>
  <c r="H185" i="40"/>
  <c r="W184" i="40"/>
  <c r="V184" i="40"/>
  <c r="T184" i="40"/>
  <c r="Q184" i="40"/>
  <c r="N184" i="40"/>
  <c r="K184" i="40"/>
  <c r="H184" i="40"/>
  <c r="W183" i="40"/>
  <c r="V183" i="40"/>
  <c r="T183" i="40"/>
  <c r="Q183" i="40"/>
  <c r="N183" i="40"/>
  <c r="K183" i="40"/>
  <c r="H183" i="40"/>
  <c r="W182" i="40"/>
  <c r="V182" i="40"/>
  <c r="T182" i="40"/>
  <c r="Q182" i="40"/>
  <c r="N182" i="40"/>
  <c r="K182" i="40"/>
  <c r="H182" i="40"/>
  <c r="W181" i="40"/>
  <c r="V181" i="40"/>
  <c r="T181" i="40"/>
  <c r="Q181" i="40"/>
  <c r="N181" i="40"/>
  <c r="K181" i="40"/>
  <c r="H181" i="40"/>
  <c r="W180" i="40"/>
  <c r="V180" i="40"/>
  <c r="T180" i="40"/>
  <c r="Q180" i="40"/>
  <c r="N180" i="40"/>
  <c r="K180" i="40"/>
  <c r="H180" i="40"/>
  <c r="W179" i="40"/>
  <c r="V179" i="40"/>
  <c r="T179" i="40"/>
  <c r="Q179" i="40"/>
  <c r="N179" i="40"/>
  <c r="K179" i="40"/>
  <c r="H179" i="40"/>
  <c r="W178" i="40"/>
  <c r="V178" i="40"/>
  <c r="T178" i="40"/>
  <c r="Q178" i="40"/>
  <c r="N178" i="40"/>
  <c r="K178" i="40"/>
  <c r="H178" i="40"/>
  <c r="W177" i="40"/>
  <c r="V177" i="40"/>
  <c r="T177" i="40"/>
  <c r="Q177" i="40"/>
  <c r="N177" i="40"/>
  <c r="K177" i="40"/>
  <c r="H177" i="40"/>
  <c r="W176" i="40"/>
  <c r="V176" i="40"/>
  <c r="T176" i="40"/>
  <c r="Q176" i="40"/>
  <c r="N176" i="40"/>
  <c r="K176" i="40"/>
  <c r="H176" i="40"/>
  <c r="W175" i="40"/>
  <c r="V175" i="40"/>
  <c r="T175" i="40"/>
  <c r="Q175" i="40"/>
  <c r="N175" i="40"/>
  <c r="K175" i="40"/>
  <c r="H175" i="40"/>
  <c r="W174" i="40"/>
  <c r="V174" i="40"/>
  <c r="T174" i="40"/>
  <c r="Q174" i="40"/>
  <c r="N174" i="40"/>
  <c r="K174" i="40"/>
  <c r="H174" i="40"/>
  <c r="W173" i="40"/>
  <c r="V173" i="40"/>
  <c r="T173" i="40"/>
  <c r="Q173" i="40"/>
  <c r="N173" i="40"/>
  <c r="K173" i="40"/>
  <c r="H173" i="40"/>
  <c r="W172" i="40"/>
  <c r="V172" i="40"/>
  <c r="T172" i="40"/>
  <c r="Q172" i="40"/>
  <c r="N172" i="40"/>
  <c r="K172" i="40"/>
  <c r="H172" i="40"/>
  <c r="W171" i="40"/>
  <c r="V171" i="40"/>
  <c r="T171" i="40"/>
  <c r="Q171" i="40"/>
  <c r="N171" i="40"/>
  <c r="K171" i="40"/>
  <c r="H171" i="40"/>
  <c r="W170" i="40"/>
  <c r="V170" i="40"/>
  <c r="T170" i="40"/>
  <c r="Q170" i="40"/>
  <c r="N170" i="40"/>
  <c r="K170" i="40"/>
  <c r="H170" i="40"/>
  <c r="W169" i="40"/>
  <c r="V169" i="40"/>
  <c r="T169" i="40"/>
  <c r="Q169" i="40"/>
  <c r="N169" i="40"/>
  <c r="K169" i="40"/>
  <c r="H169" i="40"/>
  <c r="W168" i="40"/>
  <c r="V168" i="40"/>
  <c r="T168" i="40"/>
  <c r="Q168" i="40"/>
  <c r="N168" i="40"/>
  <c r="K168" i="40"/>
  <c r="H168" i="40"/>
  <c r="W167" i="40"/>
  <c r="V167" i="40"/>
  <c r="T167" i="40"/>
  <c r="Q167" i="40"/>
  <c r="N167" i="40"/>
  <c r="K167" i="40"/>
  <c r="H167" i="40"/>
  <c r="W166" i="40"/>
  <c r="V166" i="40"/>
  <c r="T166" i="40"/>
  <c r="Q166" i="40"/>
  <c r="N166" i="40"/>
  <c r="K166" i="40"/>
  <c r="H166" i="40"/>
  <c r="W165" i="40"/>
  <c r="V165" i="40"/>
  <c r="T165" i="40"/>
  <c r="Q165" i="40"/>
  <c r="N165" i="40"/>
  <c r="K165" i="40"/>
  <c r="H165" i="40"/>
  <c r="W164" i="40"/>
  <c r="V164" i="40"/>
  <c r="T164" i="40"/>
  <c r="Q164" i="40"/>
  <c r="N164" i="40"/>
  <c r="K164" i="40"/>
  <c r="H164" i="40"/>
  <c r="W163" i="40"/>
  <c r="V163" i="40"/>
  <c r="T163" i="40"/>
  <c r="Q163" i="40"/>
  <c r="N163" i="40"/>
  <c r="K163" i="40"/>
  <c r="H163" i="40"/>
  <c r="W162" i="40"/>
  <c r="V162" i="40"/>
  <c r="T162" i="40"/>
  <c r="Q162" i="40"/>
  <c r="N162" i="40"/>
  <c r="K162" i="40"/>
  <c r="H162" i="40"/>
  <c r="W161" i="40"/>
  <c r="V161" i="40"/>
  <c r="T161" i="40"/>
  <c r="Q161" i="40"/>
  <c r="N161" i="40"/>
  <c r="K161" i="40"/>
  <c r="H161" i="40"/>
  <c r="W160" i="40"/>
  <c r="V160" i="40"/>
  <c r="T160" i="40"/>
  <c r="Q160" i="40"/>
  <c r="N160" i="40"/>
  <c r="K160" i="40"/>
  <c r="H160" i="40"/>
  <c r="W159" i="40"/>
  <c r="V159" i="40"/>
  <c r="T159" i="40"/>
  <c r="Q159" i="40"/>
  <c r="N159" i="40"/>
  <c r="K159" i="40"/>
  <c r="H159" i="40"/>
  <c r="W158" i="40"/>
  <c r="V158" i="40"/>
  <c r="T158" i="40"/>
  <c r="Q158" i="40"/>
  <c r="N158" i="40"/>
  <c r="K158" i="40"/>
  <c r="H158" i="40"/>
  <c r="W157" i="40"/>
  <c r="V157" i="40"/>
  <c r="T157" i="40"/>
  <c r="Q157" i="40"/>
  <c r="N157" i="40"/>
  <c r="K157" i="40"/>
  <c r="H157" i="40"/>
  <c r="W156" i="40"/>
  <c r="V156" i="40"/>
  <c r="T156" i="40"/>
  <c r="Q156" i="40"/>
  <c r="N156" i="40"/>
  <c r="K156" i="40"/>
  <c r="H156" i="40"/>
  <c r="W155" i="40"/>
  <c r="V155" i="40"/>
  <c r="T155" i="40"/>
  <c r="Q155" i="40"/>
  <c r="N155" i="40"/>
  <c r="K155" i="40"/>
  <c r="H155" i="40"/>
  <c r="W154" i="40"/>
  <c r="V154" i="40"/>
  <c r="T154" i="40"/>
  <c r="Q154" i="40"/>
  <c r="N154" i="40"/>
  <c r="K154" i="40"/>
  <c r="H154" i="40"/>
  <c r="W153" i="40"/>
  <c r="V153" i="40"/>
  <c r="T153" i="40"/>
  <c r="Q153" i="40"/>
  <c r="N153" i="40"/>
  <c r="K153" i="40"/>
  <c r="H153" i="40"/>
  <c r="W152" i="40"/>
  <c r="V152" i="40"/>
  <c r="T152" i="40"/>
  <c r="Q152" i="40"/>
  <c r="N152" i="40"/>
  <c r="K152" i="40"/>
  <c r="H152" i="40"/>
  <c r="W151" i="40"/>
  <c r="V151" i="40"/>
  <c r="T151" i="40"/>
  <c r="Q151" i="40"/>
  <c r="N151" i="40"/>
  <c r="K151" i="40"/>
  <c r="H151" i="40"/>
  <c r="W150" i="40"/>
  <c r="V150" i="40"/>
  <c r="T150" i="40"/>
  <c r="Q150" i="40"/>
  <c r="N150" i="40"/>
  <c r="K150" i="40"/>
  <c r="H150" i="40"/>
  <c r="W149" i="40"/>
  <c r="V149" i="40"/>
  <c r="T149" i="40"/>
  <c r="Q149" i="40"/>
  <c r="N149" i="40"/>
  <c r="K149" i="40"/>
  <c r="H149" i="40"/>
  <c r="W148" i="40"/>
  <c r="V148" i="40"/>
  <c r="T148" i="40"/>
  <c r="Q148" i="40"/>
  <c r="N148" i="40"/>
  <c r="K148" i="40"/>
  <c r="H148" i="40"/>
  <c r="W147" i="40"/>
  <c r="V147" i="40"/>
  <c r="Q147" i="40"/>
  <c r="K147" i="40"/>
  <c r="W146" i="40"/>
  <c r="V146" i="40"/>
  <c r="K146" i="40"/>
  <c r="W145" i="40"/>
  <c r="V145" i="40"/>
  <c r="Q145" i="40"/>
  <c r="K145" i="40"/>
  <c r="W144" i="40"/>
  <c r="V144" i="40"/>
  <c r="W143" i="40"/>
  <c r="V143" i="40"/>
  <c r="T143" i="40"/>
  <c r="Q143" i="40"/>
  <c r="N143" i="40"/>
  <c r="K143" i="40"/>
  <c r="H143" i="40"/>
  <c r="W142" i="40"/>
  <c r="V142" i="40"/>
  <c r="T142" i="40"/>
  <c r="Q142" i="40"/>
  <c r="N142" i="40"/>
  <c r="K142" i="40"/>
  <c r="H142" i="40"/>
  <c r="W141" i="40"/>
  <c r="V141" i="40"/>
  <c r="T141" i="40"/>
  <c r="Q141" i="40"/>
  <c r="N141" i="40"/>
  <c r="K141" i="40"/>
  <c r="H141" i="40"/>
  <c r="W140" i="40"/>
  <c r="V140" i="40"/>
  <c r="T140" i="40"/>
  <c r="Q140" i="40"/>
  <c r="N140" i="40"/>
  <c r="K140" i="40"/>
  <c r="H140" i="40"/>
  <c r="W139" i="40"/>
  <c r="V139" i="40"/>
  <c r="K139" i="40"/>
  <c r="W138" i="40"/>
  <c r="V138" i="40"/>
  <c r="Q138" i="40"/>
  <c r="K138" i="40"/>
  <c r="W137" i="40"/>
  <c r="V137" i="40"/>
  <c r="K137" i="40"/>
  <c r="W136" i="40"/>
  <c r="V136" i="40"/>
  <c r="N136" i="40"/>
  <c r="K136" i="40"/>
  <c r="H136" i="40"/>
  <c r="W135" i="40"/>
  <c r="V135" i="40"/>
  <c r="Q135" i="40"/>
  <c r="K135" i="40"/>
  <c r="W134" i="40"/>
  <c r="V134" i="40"/>
  <c r="K134" i="40"/>
  <c r="W133" i="40"/>
  <c r="V133" i="40"/>
  <c r="Q133" i="40"/>
  <c r="K133" i="40"/>
  <c r="W132" i="40"/>
  <c r="V132" i="40"/>
  <c r="W131" i="40"/>
  <c r="V131" i="40"/>
  <c r="T131" i="40"/>
  <c r="Q131" i="40"/>
  <c r="N131" i="40"/>
  <c r="K131" i="40"/>
  <c r="H131" i="40"/>
  <c r="W130" i="40"/>
  <c r="V130" i="40"/>
  <c r="T130" i="40"/>
  <c r="Q130" i="40"/>
  <c r="N130" i="40"/>
  <c r="K130" i="40"/>
  <c r="H130" i="40"/>
  <c r="W129" i="40"/>
  <c r="V129" i="40"/>
  <c r="T129" i="40"/>
  <c r="Q129" i="40"/>
  <c r="N129" i="40"/>
  <c r="K129" i="40"/>
  <c r="H129" i="40"/>
  <c r="W128" i="40"/>
  <c r="V128" i="40"/>
  <c r="T128" i="40"/>
  <c r="Q128" i="40"/>
  <c r="N128" i="40"/>
  <c r="K128" i="40"/>
  <c r="H128" i="40"/>
  <c r="W127" i="40"/>
  <c r="V127" i="40"/>
  <c r="K127" i="40"/>
  <c r="W126" i="40"/>
  <c r="V126" i="40"/>
  <c r="Q126" i="40"/>
  <c r="K126" i="40"/>
  <c r="W125" i="40"/>
  <c r="V125" i="40"/>
  <c r="K125" i="40"/>
  <c r="W124" i="40"/>
  <c r="V124" i="40"/>
  <c r="W123" i="40"/>
  <c r="V123" i="40"/>
  <c r="T123" i="40"/>
  <c r="Q123" i="40"/>
  <c r="N123" i="40"/>
  <c r="K123" i="40"/>
  <c r="H123" i="40"/>
  <c r="W122" i="40"/>
  <c r="V122" i="40"/>
  <c r="T122" i="40"/>
  <c r="Q122" i="40"/>
  <c r="N122" i="40"/>
  <c r="K122" i="40"/>
  <c r="H122" i="40"/>
  <c r="W121" i="40"/>
  <c r="V121" i="40"/>
  <c r="T121" i="40"/>
  <c r="Q121" i="40"/>
  <c r="N121" i="40"/>
  <c r="K121" i="40"/>
  <c r="H121" i="40"/>
  <c r="W120" i="40"/>
  <c r="V120" i="40"/>
  <c r="T120" i="40"/>
  <c r="Q120" i="40"/>
  <c r="N120" i="40"/>
  <c r="K120" i="40"/>
  <c r="H120" i="40"/>
  <c r="W119" i="40"/>
  <c r="V119" i="40"/>
  <c r="Q119" i="40"/>
  <c r="K119" i="40"/>
  <c r="W118" i="40"/>
  <c r="V118" i="40"/>
  <c r="K118" i="40"/>
  <c r="W117" i="40"/>
  <c r="V117" i="40"/>
  <c r="Q117" i="40"/>
  <c r="K117" i="40"/>
  <c r="W116" i="40"/>
  <c r="V116" i="40"/>
  <c r="W115" i="40"/>
  <c r="V115" i="40"/>
  <c r="T115" i="40"/>
  <c r="Q115" i="40"/>
  <c r="N115" i="40"/>
  <c r="K115" i="40"/>
  <c r="H115" i="40"/>
  <c r="W114" i="40"/>
  <c r="V114" i="40"/>
  <c r="T114" i="40"/>
  <c r="Q114" i="40"/>
  <c r="N114" i="40"/>
  <c r="K114" i="40"/>
  <c r="H114" i="40"/>
  <c r="W113" i="40"/>
  <c r="V113" i="40"/>
  <c r="T113" i="40"/>
  <c r="Q113" i="40"/>
  <c r="N113" i="40"/>
  <c r="K113" i="40"/>
  <c r="H113" i="40"/>
  <c r="W112" i="40"/>
  <c r="V112" i="40"/>
  <c r="T112" i="40"/>
  <c r="Q112" i="40"/>
  <c r="N112" i="40"/>
  <c r="K112" i="40"/>
  <c r="H112" i="40"/>
  <c r="W111" i="40"/>
  <c r="V111" i="40"/>
  <c r="K111" i="40"/>
  <c r="W110" i="40"/>
  <c r="V110" i="40"/>
  <c r="Q110" i="40"/>
  <c r="K110" i="40"/>
  <c r="W109" i="40"/>
  <c r="V109" i="40"/>
  <c r="K109" i="40"/>
  <c r="W108" i="40"/>
  <c r="V108" i="40"/>
  <c r="W107" i="40"/>
  <c r="V107" i="40"/>
  <c r="T107" i="40"/>
  <c r="Q107" i="40"/>
  <c r="N107" i="40"/>
  <c r="K107" i="40"/>
  <c r="H107" i="40"/>
  <c r="W106" i="40"/>
  <c r="V106" i="40"/>
  <c r="T106" i="40"/>
  <c r="Q106" i="40"/>
  <c r="N106" i="40"/>
  <c r="K106" i="40"/>
  <c r="H106" i="40"/>
  <c r="W105" i="40"/>
  <c r="V105" i="40"/>
  <c r="T105" i="40"/>
  <c r="Q105" i="40"/>
  <c r="N105" i="40"/>
  <c r="K105" i="40"/>
  <c r="H105" i="40"/>
  <c r="W104" i="40"/>
  <c r="V104" i="40"/>
  <c r="T104" i="40"/>
  <c r="Q104" i="40"/>
  <c r="N104" i="40"/>
  <c r="K104" i="40"/>
  <c r="H104" i="40"/>
  <c r="W103" i="40"/>
  <c r="V103" i="40"/>
  <c r="Q103" i="40"/>
  <c r="K103" i="40"/>
  <c r="W102" i="40"/>
  <c r="V102" i="40"/>
  <c r="K102" i="40"/>
  <c r="W101" i="40"/>
  <c r="V101" i="40"/>
  <c r="Q101" i="40"/>
  <c r="K101" i="40"/>
  <c r="W100" i="40"/>
  <c r="V100" i="40"/>
  <c r="W99" i="40"/>
  <c r="V99" i="40"/>
  <c r="T99" i="40"/>
  <c r="Q99" i="40"/>
  <c r="N99" i="40"/>
  <c r="K99" i="40"/>
  <c r="H99" i="40"/>
  <c r="W98" i="40"/>
  <c r="V98" i="40"/>
  <c r="T98" i="40"/>
  <c r="Q98" i="40"/>
  <c r="N98" i="40"/>
  <c r="K98" i="40"/>
  <c r="H98" i="40"/>
  <c r="W97" i="40"/>
  <c r="V97" i="40"/>
  <c r="T97" i="40"/>
  <c r="Q97" i="40"/>
  <c r="N97" i="40"/>
  <c r="K97" i="40"/>
  <c r="H97" i="40"/>
  <c r="W96" i="40"/>
  <c r="V96" i="40"/>
  <c r="T96" i="40"/>
  <c r="Q96" i="40"/>
  <c r="N96" i="40"/>
  <c r="K96" i="40"/>
  <c r="H96" i="40"/>
  <c r="W95" i="40"/>
  <c r="V95" i="40"/>
  <c r="K95" i="40"/>
  <c r="W94" i="40"/>
  <c r="V94" i="40"/>
  <c r="Q94" i="40"/>
  <c r="K94" i="40"/>
  <c r="W93" i="40"/>
  <c r="V93" i="40"/>
  <c r="K93" i="40"/>
  <c r="W92" i="40"/>
  <c r="V92" i="40"/>
  <c r="W91" i="40"/>
  <c r="V91" i="40"/>
  <c r="T91" i="40"/>
  <c r="Q91" i="40"/>
  <c r="N91" i="40"/>
  <c r="K91" i="40"/>
  <c r="H91" i="40"/>
  <c r="W90" i="40"/>
  <c r="V90" i="40"/>
  <c r="T90" i="40"/>
  <c r="Q90" i="40"/>
  <c r="N90" i="40"/>
  <c r="K90" i="40"/>
  <c r="H90" i="40"/>
  <c r="W89" i="40"/>
  <c r="V89" i="40"/>
  <c r="T89" i="40"/>
  <c r="Q89" i="40"/>
  <c r="N89" i="40"/>
  <c r="K89" i="40"/>
  <c r="H89" i="40"/>
  <c r="W88" i="40"/>
  <c r="V88" i="40"/>
  <c r="T88" i="40"/>
  <c r="Q88" i="40"/>
  <c r="N88" i="40"/>
  <c r="K88" i="40"/>
  <c r="H88" i="40"/>
  <c r="W87" i="40"/>
  <c r="V87" i="40"/>
  <c r="Q87" i="40"/>
  <c r="K87" i="40"/>
  <c r="W86" i="40"/>
  <c r="V86" i="40"/>
  <c r="K86" i="40"/>
  <c r="W85" i="40"/>
  <c r="V85" i="40"/>
  <c r="Q85" i="40"/>
  <c r="K85" i="40"/>
  <c r="W84" i="40"/>
  <c r="V84" i="40"/>
  <c r="W83" i="40"/>
  <c r="V83" i="40"/>
  <c r="T83" i="40"/>
  <c r="Q83" i="40"/>
  <c r="N83" i="40"/>
  <c r="K83" i="40"/>
  <c r="H83" i="40"/>
  <c r="W82" i="40"/>
  <c r="V82" i="40"/>
  <c r="T82" i="40"/>
  <c r="Q82" i="40"/>
  <c r="N82" i="40"/>
  <c r="K82" i="40"/>
  <c r="H82" i="40"/>
  <c r="W81" i="40"/>
  <c r="V81" i="40"/>
  <c r="T81" i="40"/>
  <c r="Q81" i="40"/>
  <c r="N81" i="40"/>
  <c r="K81" i="40"/>
  <c r="H81" i="40"/>
  <c r="W80" i="40"/>
  <c r="V80" i="40"/>
  <c r="T80" i="40"/>
  <c r="Q80" i="40"/>
  <c r="N80" i="40"/>
  <c r="K80" i="40"/>
  <c r="H80" i="40"/>
  <c r="W79" i="40"/>
  <c r="V79" i="40"/>
  <c r="K79" i="40"/>
  <c r="W78" i="40"/>
  <c r="V78" i="40"/>
  <c r="Q78" i="40"/>
  <c r="K78" i="40"/>
  <c r="W77" i="40"/>
  <c r="V77" i="40"/>
  <c r="K77" i="40"/>
  <c r="W76" i="40"/>
  <c r="V76" i="40"/>
  <c r="W75" i="40"/>
  <c r="V75" i="40"/>
  <c r="T75" i="40"/>
  <c r="Q75" i="40"/>
  <c r="N75" i="40"/>
  <c r="K75" i="40"/>
  <c r="H75" i="40"/>
  <c r="W74" i="40"/>
  <c r="V74" i="40"/>
  <c r="T74" i="40"/>
  <c r="Q74" i="40"/>
  <c r="N74" i="40"/>
  <c r="K74" i="40"/>
  <c r="H74" i="40"/>
  <c r="W73" i="40"/>
  <c r="V73" i="40"/>
  <c r="T73" i="40"/>
  <c r="Q73" i="40"/>
  <c r="N73" i="40"/>
  <c r="K73" i="40"/>
  <c r="H73" i="40"/>
  <c r="W72" i="40"/>
  <c r="V72" i="40"/>
  <c r="T72" i="40"/>
  <c r="Q72" i="40"/>
  <c r="N72" i="40"/>
  <c r="K72" i="40"/>
  <c r="H72" i="40"/>
  <c r="W71" i="40"/>
  <c r="V71" i="40"/>
  <c r="Q71" i="40"/>
  <c r="K71" i="40"/>
  <c r="W70" i="40"/>
  <c r="V70" i="40"/>
  <c r="K70" i="40"/>
  <c r="W69" i="40"/>
  <c r="V69" i="40"/>
  <c r="Q69" i="40"/>
  <c r="K69" i="40"/>
  <c r="W68" i="40"/>
  <c r="V68" i="40"/>
  <c r="W67" i="40"/>
  <c r="V67" i="40"/>
  <c r="T67" i="40"/>
  <c r="Q67" i="40"/>
  <c r="N67" i="40"/>
  <c r="K67" i="40"/>
  <c r="H67" i="40"/>
  <c r="W66" i="40"/>
  <c r="V66" i="40"/>
  <c r="T66" i="40"/>
  <c r="Q66" i="40"/>
  <c r="N66" i="40"/>
  <c r="K66" i="40"/>
  <c r="H66" i="40"/>
  <c r="W65" i="40"/>
  <c r="V65" i="40"/>
  <c r="T65" i="40"/>
  <c r="Q65" i="40"/>
  <c r="N65" i="40"/>
  <c r="K65" i="40"/>
  <c r="H65" i="40"/>
  <c r="W64" i="40"/>
  <c r="V64" i="40"/>
  <c r="T64" i="40"/>
  <c r="Q64" i="40"/>
  <c r="N64" i="40"/>
  <c r="K64" i="40"/>
  <c r="H64" i="40"/>
  <c r="W63" i="40"/>
  <c r="V63" i="40"/>
  <c r="K63" i="40"/>
  <c r="W62" i="40"/>
  <c r="V62" i="40"/>
  <c r="Q62" i="40"/>
  <c r="K62" i="40"/>
  <c r="W61" i="40"/>
  <c r="V61" i="40"/>
  <c r="W60" i="40"/>
  <c r="V60" i="40"/>
  <c r="T60" i="40"/>
  <c r="Q60" i="40"/>
  <c r="N60" i="40"/>
  <c r="K60" i="40"/>
  <c r="H60" i="40"/>
  <c r="W59" i="40"/>
  <c r="V59" i="40"/>
  <c r="T59" i="40"/>
  <c r="Q59" i="40"/>
  <c r="N59" i="40"/>
  <c r="K59" i="40"/>
  <c r="H59" i="40"/>
  <c r="W58" i="40"/>
  <c r="V58" i="40"/>
  <c r="T58" i="40"/>
  <c r="Q58" i="40"/>
  <c r="N58" i="40"/>
  <c r="K58" i="40"/>
  <c r="H58" i="40"/>
  <c r="W57" i="40"/>
  <c r="V57" i="40"/>
  <c r="T57" i="40"/>
  <c r="Q57" i="40"/>
  <c r="N57" i="40"/>
  <c r="K57" i="40"/>
  <c r="H57" i="40"/>
  <c r="W56" i="40"/>
  <c r="V56" i="40"/>
  <c r="K56" i="40"/>
  <c r="W55" i="40"/>
  <c r="V55" i="40"/>
  <c r="Q55" i="40"/>
  <c r="K55" i="40"/>
  <c r="W54" i="40"/>
  <c r="V54" i="40"/>
  <c r="K54" i="40"/>
  <c r="W53" i="40"/>
  <c r="V53" i="40"/>
  <c r="W52" i="40"/>
  <c r="V52" i="40"/>
  <c r="T52" i="40"/>
  <c r="Q52" i="40"/>
  <c r="N52" i="40"/>
  <c r="K52" i="40"/>
  <c r="H52" i="40"/>
  <c r="W51" i="40"/>
  <c r="V51" i="40"/>
  <c r="T51" i="40"/>
  <c r="Q51" i="40"/>
  <c r="N51" i="40"/>
  <c r="K51" i="40"/>
  <c r="H51" i="40"/>
  <c r="W50" i="40"/>
  <c r="V50" i="40"/>
  <c r="T50" i="40"/>
  <c r="Q50" i="40"/>
  <c r="N50" i="40"/>
  <c r="K50" i="40"/>
  <c r="H50" i="40"/>
  <c r="W49" i="40"/>
  <c r="V49" i="40"/>
  <c r="T49" i="40"/>
  <c r="Q49" i="40"/>
  <c r="N49" i="40"/>
  <c r="K49" i="40"/>
  <c r="H49" i="40"/>
  <c r="W48" i="40"/>
  <c r="V48" i="40"/>
  <c r="Q48" i="40"/>
  <c r="K48" i="40"/>
  <c r="W47" i="40"/>
  <c r="V47" i="40"/>
  <c r="K47" i="40"/>
  <c r="W46" i="40"/>
  <c r="V46" i="40"/>
  <c r="Q46" i="40"/>
  <c r="K46" i="40"/>
  <c r="W45" i="40"/>
  <c r="V45" i="40"/>
  <c r="W44" i="40"/>
  <c r="V44" i="40"/>
  <c r="T44" i="40"/>
  <c r="Q44" i="40"/>
  <c r="N44" i="40"/>
  <c r="K44" i="40"/>
  <c r="H44" i="40"/>
  <c r="W43" i="40"/>
  <c r="V43" i="40"/>
  <c r="T43" i="40"/>
  <c r="Q43" i="40"/>
  <c r="N43" i="40"/>
  <c r="K43" i="40"/>
  <c r="H43" i="40"/>
  <c r="W42" i="40"/>
  <c r="V42" i="40"/>
  <c r="T42" i="40"/>
  <c r="Q42" i="40"/>
  <c r="N42" i="40"/>
  <c r="K42" i="40"/>
  <c r="H42" i="40"/>
  <c r="W41" i="40"/>
  <c r="V41" i="40"/>
  <c r="T41" i="40"/>
  <c r="Q41" i="40"/>
  <c r="N41" i="40"/>
  <c r="K41" i="40"/>
  <c r="H41" i="40"/>
  <c r="W40" i="40"/>
  <c r="V40" i="40"/>
  <c r="K40" i="40"/>
  <c r="W39" i="40"/>
  <c r="V39" i="40"/>
  <c r="Q39" i="40"/>
  <c r="K39" i="40"/>
  <c r="W38" i="40"/>
  <c r="V38" i="40"/>
  <c r="K38" i="40"/>
  <c r="W37" i="40"/>
  <c r="V37" i="40"/>
  <c r="W36" i="40"/>
  <c r="V36" i="40"/>
  <c r="T36" i="40"/>
  <c r="Q36" i="40"/>
  <c r="N36" i="40"/>
  <c r="K36" i="40"/>
  <c r="H36" i="40"/>
  <c r="W35" i="40"/>
  <c r="V35" i="40"/>
  <c r="T35" i="40"/>
  <c r="Q35" i="40"/>
  <c r="N35" i="40"/>
  <c r="K35" i="40"/>
  <c r="H35" i="40"/>
  <c r="W34" i="40"/>
  <c r="V34" i="40"/>
  <c r="T34" i="40"/>
  <c r="Q34" i="40"/>
  <c r="N34" i="40"/>
  <c r="K34" i="40"/>
  <c r="H34" i="40"/>
  <c r="W33" i="40"/>
  <c r="V33" i="40"/>
  <c r="T33" i="40"/>
  <c r="Q33" i="40"/>
  <c r="N33" i="40"/>
  <c r="K33" i="40"/>
  <c r="H33" i="40"/>
  <c r="W32" i="40"/>
  <c r="V32" i="40"/>
  <c r="Q32" i="40"/>
  <c r="K32" i="40"/>
  <c r="W31" i="40"/>
  <c r="V31" i="40"/>
  <c r="N30" i="40"/>
  <c r="W29" i="40"/>
  <c r="L6" i="40"/>
  <c r="V30" i="40" s="1"/>
  <c r="L5" i="40"/>
  <c r="L4" i="40"/>
  <c r="L3" i="40"/>
  <c r="X31" i="15"/>
  <c r="W31" i="15" s="1"/>
  <c r="X32" i="15"/>
  <c r="W32" i="15" s="1"/>
  <c r="X33" i="15"/>
  <c r="W33" i="15" s="1"/>
  <c r="X34" i="15"/>
  <c r="W34" i="15" s="1"/>
  <c r="X35" i="15"/>
  <c r="W35" i="15" s="1"/>
  <c r="X36" i="15"/>
  <c r="W36" i="15" s="1"/>
  <c r="X37" i="15"/>
  <c r="W37" i="15" s="1"/>
  <c r="X38" i="15"/>
  <c r="W38" i="15" s="1"/>
  <c r="X39" i="15"/>
  <c r="W39" i="15" s="1"/>
  <c r="X40" i="15"/>
  <c r="W40" i="15" s="1"/>
  <c r="X41" i="15"/>
  <c r="W41" i="15" s="1"/>
  <c r="X42" i="15"/>
  <c r="W42" i="15" s="1"/>
  <c r="X43" i="15"/>
  <c r="W43" i="15" s="1"/>
  <c r="X44" i="15"/>
  <c r="W44" i="15" s="1"/>
  <c r="X45" i="15"/>
  <c r="W45" i="15" s="1"/>
  <c r="X46" i="15"/>
  <c r="W46" i="15" s="1"/>
  <c r="X47" i="15"/>
  <c r="W47" i="15" s="1"/>
  <c r="X48" i="15"/>
  <c r="W48" i="15" s="1"/>
  <c r="X49" i="15"/>
  <c r="W49" i="15" s="1"/>
  <c r="X50" i="15"/>
  <c r="W50" i="15" s="1"/>
  <c r="X51" i="15"/>
  <c r="W51" i="15" s="1"/>
  <c r="X52" i="15"/>
  <c r="W52" i="15" s="1"/>
  <c r="X53" i="15"/>
  <c r="W53" i="15" s="1"/>
  <c r="X54" i="15"/>
  <c r="W54" i="15" s="1"/>
  <c r="X55" i="15"/>
  <c r="W55" i="15" s="1"/>
  <c r="X56" i="15"/>
  <c r="W56" i="15" s="1"/>
  <c r="X57" i="15"/>
  <c r="W57" i="15" s="1"/>
  <c r="X58" i="15"/>
  <c r="W58" i="15" s="1"/>
  <c r="X59" i="15"/>
  <c r="W59" i="15" s="1"/>
  <c r="X60" i="15"/>
  <c r="W60" i="15" s="1"/>
  <c r="X61" i="15"/>
  <c r="W61" i="15" s="1"/>
  <c r="X62" i="15"/>
  <c r="W62" i="15" s="1"/>
  <c r="X63" i="15"/>
  <c r="W63" i="15" s="1"/>
  <c r="X64" i="15"/>
  <c r="W64" i="15" s="1"/>
  <c r="X65" i="15"/>
  <c r="W65" i="15" s="1"/>
  <c r="X66" i="15"/>
  <c r="W66" i="15" s="1"/>
  <c r="X67" i="15"/>
  <c r="W67" i="15" s="1"/>
  <c r="X68" i="15"/>
  <c r="W68" i="15" s="1"/>
  <c r="X69" i="15"/>
  <c r="W69" i="15" s="1"/>
  <c r="X70" i="15"/>
  <c r="W70" i="15" s="1"/>
  <c r="X71" i="15"/>
  <c r="W71" i="15" s="1"/>
  <c r="X72" i="15"/>
  <c r="W72" i="15" s="1"/>
  <c r="X73" i="15"/>
  <c r="W73" i="15" s="1"/>
  <c r="X74" i="15"/>
  <c r="W74" i="15" s="1"/>
  <c r="X75" i="15"/>
  <c r="W75" i="15" s="1"/>
  <c r="X76" i="15"/>
  <c r="W76" i="15" s="1"/>
  <c r="X77" i="15"/>
  <c r="W77" i="15" s="1"/>
  <c r="X78" i="15"/>
  <c r="W78" i="15" s="1"/>
  <c r="X79" i="15"/>
  <c r="W79" i="15" s="1"/>
  <c r="X80" i="15"/>
  <c r="W80" i="15" s="1"/>
  <c r="X81" i="15"/>
  <c r="W81" i="15" s="1"/>
  <c r="X82" i="15"/>
  <c r="W82" i="15" s="1"/>
  <c r="X83" i="15"/>
  <c r="W83" i="15" s="1"/>
  <c r="X84" i="15"/>
  <c r="W84" i="15" s="1"/>
  <c r="X85" i="15"/>
  <c r="W85" i="15" s="1"/>
  <c r="X86" i="15"/>
  <c r="W86" i="15" s="1"/>
  <c r="X87" i="15"/>
  <c r="W87" i="15" s="1"/>
  <c r="X88" i="15"/>
  <c r="W88" i="15" s="1"/>
  <c r="X89" i="15"/>
  <c r="W89" i="15" s="1"/>
  <c r="X90" i="15"/>
  <c r="W90" i="15" s="1"/>
  <c r="X91" i="15"/>
  <c r="W91" i="15" s="1"/>
  <c r="X92" i="15"/>
  <c r="W92" i="15" s="1"/>
  <c r="X93" i="15"/>
  <c r="W93" i="15" s="1"/>
  <c r="X94" i="15"/>
  <c r="W94" i="15" s="1"/>
  <c r="X95" i="15"/>
  <c r="W95" i="15" s="1"/>
  <c r="X96" i="15"/>
  <c r="W96" i="15" s="1"/>
  <c r="X97" i="15"/>
  <c r="W97" i="15" s="1"/>
  <c r="X98" i="15"/>
  <c r="W98" i="15" s="1"/>
  <c r="X99" i="15"/>
  <c r="W99" i="15" s="1"/>
  <c r="X100" i="15"/>
  <c r="W100" i="15" s="1"/>
  <c r="X101" i="15"/>
  <c r="W101" i="15" s="1"/>
  <c r="X102" i="15"/>
  <c r="W102" i="15" s="1"/>
  <c r="X103" i="15"/>
  <c r="W103" i="15" s="1"/>
  <c r="X104" i="15"/>
  <c r="W104" i="15" s="1"/>
  <c r="X105" i="15"/>
  <c r="W105" i="15" s="1"/>
  <c r="X106" i="15"/>
  <c r="W106" i="15" s="1"/>
  <c r="X107" i="15"/>
  <c r="W107" i="15" s="1"/>
  <c r="X108" i="15"/>
  <c r="W108" i="15" s="1"/>
  <c r="X109" i="15"/>
  <c r="W109" i="15" s="1"/>
  <c r="X110" i="15"/>
  <c r="W110" i="15" s="1"/>
  <c r="X111" i="15"/>
  <c r="W111" i="15" s="1"/>
  <c r="X112" i="15"/>
  <c r="W112" i="15" s="1"/>
  <c r="X113" i="15"/>
  <c r="W113" i="15" s="1"/>
  <c r="X114" i="15"/>
  <c r="W114" i="15" s="1"/>
  <c r="X115" i="15"/>
  <c r="W115" i="15" s="1"/>
  <c r="X116" i="15"/>
  <c r="W116" i="15" s="1"/>
  <c r="X117" i="15"/>
  <c r="W117" i="15" s="1"/>
  <c r="X118" i="15"/>
  <c r="W118" i="15" s="1"/>
  <c r="X119" i="15"/>
  <c r="W119" i="15" s="1"/>
  <c r="X120" i="15"/>
  <c r="W120" i="15" s="1"/>
  <c r="X121" i="15"/>
  <c r="W121" i="15" s="1"/>
  <c r="X122" i="15"/>
  <c r="W122" i="15" s="1"/>
  <c r="X123" i="15"/>
  <c r="W123" i="15" s="1"/>
  <c r="X124" i="15"/>
  <c r="W124" i="15" s="1"/>
  <c r="X125" i="15"/>
  <c r="W125" i="15" s="1"/>
  <c r="X126" i="15"/>
  <c r="W126" i="15" s="1"/>
  <c r="X127" i="15"/>
  <c r="W127" i="15" s="1"/>
  <c r="X128" i="15"/>
  <c r="W128" i="15" s="1"/>
  <c r="X129" i="15"/>
  <c r="W129" i="15" s="1"/>
  <c r="X130" i="15"/>
  <c r="W130" i="15" s="1"/>
  <c r="X131" i="15"/>
  <c r="W131" i="15" s="1"/>
  <c r="X132" i="15"/>
  <c r="W132" i="15" s="1"/>
  <c r="X133" i="15"/>
  <c r="W133" i="15" s="1"/>
  <c r="X134" i="15"/>
  <c r="W134" i="15" s="1"/>
  <c r="X135" i="15"/>
  <c r="W135" i="15" s="1"/>
  <c r="X136" i="15"/>
  <c r="W136" i="15" s="1"/>
  <c r="X137" i="15"/>
  <c r="W137" i="15" s="1"/>
  <c r="X138" i="15"/>
  <c r="W138" i="15" s="1"/>
  <c r="X139" i="15"/>
  <c r="W139" i="15" s="1"/>
  <c r="X140" i="15"/>
  <c r="W140" i="15" s="1"/>
  <c r="X141" i="15"/>
  <c r="W141" i="15" s="1"/>
  <c r="X142" i="15"/>
  <c r="W142" i="15" s="1"/>
  <c r="X143" i="15"/>
  <c r="W143" i="15" s="1"/>
  <c r="X144" i="15"/>
  <c r="W144" i="15" s="1"/>
  <c r="X145" i="15"/>
  <c r="W145" i="15" s="1"/>
  <c r="X146" i="15"/>
  <c r="W146" i="15" s="1"/>
  <c r="X147" i="15"/>
  <c r="W147" i="15" s="1"/>
  <c r="X148" i="15"/>
  <c r="W148" i="15" s="1"/>
  <c r="X149" i="15"/>
  <c r="W149" i="15" s="1"/>
  <c r="X150" i="15"/>
  <c r="W150" i="15" s="1"/>
  <c r="X151" i="15"/>
  <c r="W151" i="15" s="1"/>
  <c r="X152" i="15"/>
  <c r="W152" i="15" s="1"/>
  <c r="X153" i="15"/>
  <c r="W153" i="15" s="1"/>
  <c r="X154" i="15"/>
  <c r="W154" i="15" s="1"/>
  <c r="X155" i="15"/>
  <c r="W155" i="15" s="1"/>
  <c r="X156" i="15"/>
  <c r="W156" i="15" s="1"/>
  <c r="X157" i="15"/>
  <c r="W157" i="15" s="1"/>
  <c r="X158" i="15"/>
  <c r="W158" i="15" s="1"/>
  <c r="X159" i="15"/>
  <c r="W159" i="15" s="1"/>
  <c r="X160" i="15"/>
  <c r="W160" i="15" s="1"/>
  <c r="X161" i="15"/>
  <c r="W161" i="15" s="1"/>
  <c r="X162" i="15"/>
  <c r="W162" i="15" s="1"/>
  <c r="X163" i="15"/>
  <c r="W163" i="15" s="1"/>
  <c r="X164" i="15"/>
  <c r="W164" i="15" s="1"/>
  <c r="X165" i="15"/>
  <c r="W165" i="15" s="1"/>
  <c r="X166" i="15"/>
  <c r="W166" i="15" s="1"/>
  <c r="X167" i="15"/>
  <c r="W167" i="15" s="1"/>
  <c r="X168" i="15"/>
  <c r="W168" i="15" s="1"/>
  <c r="X169" i="15"/>
  <c r="W169" i="15" s="1"/>
  <c r="X170" i="15"/>
  <c r="W170" i="15" s="1"/>
  <c r="X171" i="15"/>
  <c r="W171" i="15" s="1"/>
  <c r="X172" i="15"/>
  <c r="W172" i="15" s="1"/>
  <c r="X173" i="15"/>
  <c r="W173" i="15" s="1"/>
  <c r="X174" i="15"/>
  <c r="W174" i="15" s="1"/>
  <c r="X175" i="15"/>
  <c r="W175" i="15" s="1"/>
  <c r="X176" i="15"/>
  <c r="W176" i="15" s="1"/>
  <c r="X177" i="15"/>
  <c r="W177" i="15" s="1"/>
  <c r="X178" i="15"/>
  <c r="W178" i="15" s="1"/>
  <c r="X179" i="15"/>
  <c r="W179" i="15" s="1"/>
  <c r="X180" i="15"/>
  <c r="W180" i="15" s="1"/>
  <c r="X181" i="15"/>
  <c r="W181" i="15" s="1"/>
  <c r="X182" i="15"/>
  <c r="W182" i="15" s="1"/>
  <c r="X183" i="15"/>
  <c r="W183" i="15" s="1"/>
  <c r="X184" i="15"/>
  <c r="W184" i="15" s="1"/>
  <c r="X185" i="15"/>
  <c r="W185" i="15" s="1"/>
  <c r="X186" i="15"/>
  <c r="W186" i="15" s="1"/>
  <c r="X187" i="15"/>
  <c r="W187" i="15" s="1"/>
  <c r="X188" i="15"/>
  <c r="W188" i="15" s="1"/>
  <c r="X189" i="15"/>
  <c r="W189" i="15" s="1"/>
  <c r="X190" i="15"/>
  <c r="W190" i="15" s="1"/>
  <c r="X191" i="15"/>
  <c r="W191" i="15" s="1"/>
  <c r="X192" i="15"/>
  <c r="W192" i="15" s="1"/>
  <c r="X193" i="15"/>
  <c r="W193" i="15" s="1"/>
  <c r="X194" i="15"/>
  <c r="W194" i="15" s="1"/>
  <c r="X195" i="15"/>
  <c r="W195" i="15" s="1"/>
  <c r="X196" i="15"/>
  <c r="W196" i="15" s="1"/>
  <c r="X197" i="15"/>
  <c r="W197" i="15" s="1"/>
  <c r="X198" i="15"/>
  <c r="W198" i="15" s="1"/>
  <c r="X199" i="15"/>
  <c r="W199" i="15" s="1"/>
  <c r="X200" i="15"/>
  <c r="W200" i="15" s="1"/>
  <c r="X201" i="15"/>
  <c r="W201" i="15" s="1"/>
  <c r="X202" i="15"/>
  <c r="W202" i="15" s="1"/>
  <c r="X203" i="15"/>
  <c r="W203" i="15" s="1"/>
  <c r="X204" i="15"/>
  <c r="W204" i="15" s="1"/>
  <c r="X205" i="15"/>
  <c r="W205" i="15" s="1"/>
  <c r="X206" i="15"/>
  <c r="W206" i="15" s="1"/>
  <c r="X207" i="15"/>
  <c r="W207" i="15" s="1"/>
  <c r="X208" i="15"/>
  <c r="W208" i="15" s="1"/>
  <c r="X209" i="15"/>
  <c r="W209" i="15" s="1"/>
  <c r="X210" i="15"/>
  <c r="W210" i="15" s="1"/>
  <c r="X211" i="15"/>
  <c r="W211" i="15" s="1"/>
  <c r="X212" i="15"/>
  <c r="W212" i="15" s="1"/>
  <c r="X213" i="15"/>
  <c r="W213" i="15" s="1"/>
  <c r="X214" i="15"/>
  <c r="W214" i="15" s="1"/>
  <c r="X215" i="15"/>
  <c r="W215" i="15" s="1"/>
  <c r="X216" i="15"/>
  <c r="W216" i="15" s="1"/>
  <c r="X217" i="15"/>
  <c r="W217" i="15" s="1"/>
  <c r="X218" i="15"/>
  <c r="W218" i="15" s="1"/>
  <c r="X219" i="15"/>
  <c r="W219" i="15" s="1"/>
  <c r="X220" i="15"/>
  <c r="W220" i="15" s="1"/>
  <c r="X221" i="15"/>
  <c r="W221" i="15" s="1"/>
  <c r="X222" i="15"/>
  <c r="W222" i="15" s="1"/>
  <c r="X223" i="15"/>
  <c r="W223" i="15" s="1"/>
  <c r="X224" i="15"/>
  <c r="W224" i="15" s="1"/>
  <c r="X225" i="15"/>
  <c r="W225" i="15" s="1"/>
  <c r="X226" i="15"/>
  <c r="W226" i="15" s="1"/>
  <c r="X227" i="15"/>
  <c r="W227" i="15" s="1"/>
  <c r="X228" i="15"/>
  <c r="W228" i="15" s="1"/>
  <c r="X229" i="15"/>
  <c r="W229" i="15" s="1"/>
  <c r="X230" i="15"/>
  <c r="W230" i="15" s="1"/>
  <c r="X231" i="15"/>
  <c r="W231" i="15" s="1"/>
  <c r="X232" i="15"/>
  <c r="W232" i="15" s="1"/>
  <c r="X233" i="15"/>
  <c r="W233" i="15" s="1"/>
  <c r="X234" i="15"/>
  <c r="W234" i="15" s="1"/>
  <c r="X235" i="15"/>
  <c r="W235" i="15" s="1"/>
  <c r="X236" i="15"/>
  <c r="W236" i="15" s="1"/>
  <c r="X237" i="15"/>
  <c r="W237" i="15" s="1"/>
  <c r="X238" i="15"/>
  <c r="W238" i="15" s="1"/>
  <c r="X239" i="15"/>
  <c r="W239" i="15" s="1"/>
  <c r="X240" i="15"/>
  <c r="W240" i="15" s="1"/>
  <c r="X241" i="15"/>
  <c r="W241" i="15" s="1"/>
  <c r="X242" i="15"/>
  <c r="W242" i="15" s="1"/>
  <c r="X243" i="15"/>
  <c r="W243" i="15" s="1"/>
  <c r="X244" i="15"/>
  <c r="W244" i="15" s="1"/>
  <c r="X245" i="15"/>
  <c r="W245" i="15" s="1"/>
  <c r="X246" i="15"/>
  <c r="W246" i="15" s="1"/>
  <c r="X247" i="15"/>
  <c r="W247" i="15" s="1"/>
  <c r="X248" i="15"/>
  <c r="W248" i="15" s="1"/>
  <c r="X249" i="15"/>
  <c r="W249" i="15" s="1"/>
  <c r="X250" i="15"/>
  <c r="W250" i="15" s="1"/>
  <c r="X251" i="15"/>
  <c r="W251" i="15" s="1"/>
  <c r="X252" i="15"/>
  <c r="W252" i="15" s="1"/>
  <c r="X253" i="15"/>
  <c r="W253" i="15" s="1"/>
  <c r="X254" i="15"/>
  <c r="W254" i="15" s="1"/>
  <c r="X255" i="15"/>
  <c r="W255" i="15" s="1"/>
  <c r="X256" i="15"/>
  <c r="W256" i="15" s="1"/>
  <c r="X257" i="15"/>
  <c r="W257" i="15" s="1"/>
  <c r="X258" i="15"/>
  <c r="W258" i="15" s="1"/>
  <c r="X259" i="15"/>
  <c r="W259" i="15" s="1"/>
  <c r="X260" i="15"/>
  <c r="W260" i="15" s="1"/>
  <c r="X261" i="15"/>
  <c r="W261" i="15" s="1"/>
  <c r="X262" i="15"/>
  <c r="W262" i="15" s="1"/>
  <c r="X263" i="15"/>
  <c r="W263" i="15" s="1"/>
  <c r="X264" i="15"/>
  <c r="W264" i="15" s="1"/>
  <c r="X265" i="15"/>
  <c r="W265" i="15" s="1"/>
  <c r="X266" i="15"/>
  <c r="W266" i="15" s="1"/>
  <c r="X267" i="15"/>
  <c r="W267" i="15" s="1"/>
  <c r="X268" i="15"/>
  <c r="W268" i="15" s="1"/>
  <c r="X269" i="15"/>
  <c r="W269" i="15" s="1"/>
  <c r="X270" i="15"/>
  <c r="W270" i="15" s="1"/>
  <c r="X271" i="15"/>
  <c r="W271" i="15" s="1"/>
  <c r="X272" i="15"/>
  <c r="W272" i="15" s="1"/>
  <c r="X273" i="15"/>
  <c r="W273" i="15" s="1"/>
  <c r="X274" i="15"/>
  <c r="W274" i="15" s="1"/>
  <c r="X275" i="15"/>
  <c r="W275" i="15" s="1"/>
  <c r="X276" i="15"/>
  <c r="W276" i="15" s="1"/>
  <c r="X277" i="15"/>
  <c r="W277" i="15" s="1"/>
  <c r="X278" i="15"/>
  <c r="W278" i="15" s="1"/>
  <c r="X279" i="15"/>
  <c r="W279" i="15" s="1"/>
  <c r="X280" i="15"/>
  <c r="W280" i="15" s="1"/>
  <c r="X281" i="15"/>
  <c r="W281" i="15" s="1"/>
  <c r="X282" i="15"/>
  <c r="W282" i="15" s="1"/>
  <c r="X283" i="15"/>
  <c r="W283" i="15" s="1"/>
  <c r="X284" i="15"/>
  <c r="W284" i="15" s="1"/>
  <c r="X285" i="15"/>
  <c r="W285" i="15" s="1"/>
  <c r="X286" i="15"/>
  <c r="W286" i="15" s="1"/>
  <c r="X287" i="15"/>
  <c r="W287" i="15" s="1"/>
  <c r="X288" i="15"/>
  <c r="W288" i="15" s="1"/>
  <c r="X289" i="15"/>
  <c r="W289" i="15" s="1"/>
  <c r="X290" i="15"/>
  <c r="W290" i="15" s="1"/>
  <c r="X291" i="15"/>
  <c r="W291" i="15" s="1"/>
  <c r="X292" i="15"/>
  <c r="W292" i="15" s="1"/>
  <c r="X293" i="15"/>
  <c r="W293" i="15" s="1"/>
  <c r="X294" i="15"/>
  <c r="W294" i="15" s="1"/>
  <c r="X295" i="15"/>
  <c r="W295" i="15" s="1"/>
  <c r="X296" i="15"/>
  <c r="W296" i="15" s="1"/>
  <c r="X297" i="15"/>
  <c r="W297" i="15" s="1"/>
  <c r="X298" i="15"/>
  <c r="W298" i="15" s="1"/>
  <c r="X299" i="15"/>
  <c r="W299" i="15" s="1"/>
  <c r="X300" i="15"/>
  <c r="W300" i="15" s="1"/>
  <c r="X301" i="15"/>
  <c r="W301" i="15" s="1"/>
  <c r="X302" i="15"/>
  <c r="W302" i="15" s="1"/>
  <c r="X303" i="15"/>
  <c r="W303" i="15" s="1"/>
  <c r="X304" i="15"/>
  <c r="W304" i="15" s="1"/>
  <c r="X305" i="15"/>
  <c r="W305" i="15" s="1"/>
  <c r="X306" i="15"/>
  <c r="W306" i="15" s="1"/>
  <c r="X307" i="15"/>
  <c r="W307" i="15" s="1"/>
  <c r="X308" i="15"/>
  <c r="W308" i="15" s="1"/>
  <c r="X309" i="15"/>
  <c r="W309" i="15" s="1"/>
  <c r="X310" i="15"/>
  <c r="W310" i="15" s="1"/>
  <c r="X311" i="15"/>
  <c r="W311" i="15" s="1"/>
  <c r="X312" i="15"/>
  <c r="W312" i="15" s="1"/>
  <c r="X313" i="15"/>
  <c r="W313" i="15" s="1"/>
  <c r="X314" i="15"/>
  <c r="W314" i="15" s="1"/>
  <c r="X315" i="15"/>
  <c r="W315" i="15" s="1"/>
  <c r="X316" i="15"/>
  <c r="W316" i="15" s="1"/>
  <c r="X317" i="15"/>
  <c r="W317" i="15" s="1"/>
  <c r="U31" i="15"/>
  <c r="T31" i="15" s="1"/>
  <c r="U32" i="15"/>
  <c r="T32" i="15" s="1"/>
  <c r="U33" i="15"/>
  <c r="T33" i="15" s="1"/>
  <c r="U34" i="15"/>
  <c r="T34" i="15" s="1"/>
  <c r="U35" i="15"/>
  <c r="T35" i="15" s="1"/>
  <c r="U36" i="15"/>
  <c r="T36" i="15" s="1"/>
  <c r="U37" i="15"/>
  <c r="T37" i="15" s="1"/>
  <c r="U38" i="15"/>
  <c r="T38" i="15" s="1"/>
  <c r="U39" i="15"/>
  <c r="T39" i="15" s="1"/>
  <c r="U40" i="15"/>
  <c r="T40" i="15" s="1"/>
  <c r="U41" i="15"/>
  <c r="T41" i="15" s="1"/>
  <c r="U42" i="15"/>
  <c r="T42" i="15" s="1"/>
  <c r="U43" i="15"/>
  <c r="T43" i="15" s="1"/>
  <c r="U44" i="15"/>
  <c r="T44" i="15" s="1"/>
  <c r="U45" i="15"/>
  <c r="T45" i="15" s="1"/>
  <c r="U46" i="15"/>
  <c r="T46" i="15" s="1"/>
  <c r="U47" i="15"/>
  <c r="T47" i="15" s="1"/>
  <c r="U48" i="15"/>
  <c r="T48" i="15" s="1"/>
  <c r="U49" i="15"/>
  <c r="T49" i="15" s="1"/>
  <c r="U50" i="15"/>
  <c r="T50" i="15" s="1"/>
  <c r="U51" i="15"/>
  <c r="T51" i="15" s="1"/>
  <c r="U52" i="15"/>
  <c r="T52" i="15" s="1"/>
  <c r="U53" i="15"/>
  <c r="T53" i="15" s="1"/>
  <c r="U54" i="15"/>
  <c r="T54" i="15" s="1"/>
  <c r="U55" i="15"/>
  <c r="T55" i="15" s="1"/>
  <c r="U56" i="15"/>
  <c r="T56" i="15" s="1"/>
  <c r="U57" i="15"/>
  <c r="T57" i="15" s="1"/>
  <c r="U58" i="15"/>
  <c r="T58" i="15" s="1"/>
  <c r="U59" i="15"/>
  <c r="T59" i="15" s="1"/>
  <c r="U60" i="15"/>
  <c r="T60" i="15" s="1"/>
  <c r="U61" i="15"/>
  <c r="T61" i="15" s="1"/>
  <c r="U62" i="15"/>
  <c r="T62" i="15" s="1"/>
  <c r="U63" i="15"/>
  <c r="T63" i="15" s="1"/>
  <c r="U64" i="15"/>
  <c r="T64" i="15" s="1"/>
  <c r="U65" i="15"/>
  <c r="T65" i="15" s="1"/>
  <c r="U66" i="15"/>
  <c r="T66" i="15" s="1"/>
  <c r="U67" i="15"/>
  <c r="T67" i="15" s="1"/>
  <c r="U68" i="15"/>
  <c r="T68" i="15" s="1"/>
  <c r="U69" i="15"/>
  <c r="T69" i="15" s="1"/>
  <c r="U70" i="15"/>
  <c r="T70" i="15" s="1"/>
  <c r="U71" i="15"/>
  <c r="T71" i="15" s="1"/>
  <c r="U72" i="15"/>
  <c r="T72" i="15" s="1"/>
  <c r="U73" i="15"/>
  <c r="T73" i="15" s="1"/>
  <c r="U74" i="15"/>
  <c r="T74" i="15" s="1"/>
  <c r="U75" i="15"/>
  <c r="T75" i="15" s="1"/>
  <c r="U76" i="15"/>
  <c r="T76" i="15" s="1"/>
  <c r="U77" i="15"/>
  <c r="T77" i="15" s="1"/>
  <c r="U78" i="15"/>
  <c r="T78" i="15" s="1"/>
  <c r="U79" i="15"/>
  <c r="T79" i="15" s="1"/>
  <c r="U80" i="15"/>
  <c r="T80" i="15" s="1"/>
  <c r="U81" i="15"/>
  <c r="T81" i="15" s="1"/>
  <c r="U82" i="15"/>
  <c r="T82" i="15" s="1"/>
  <c r="U83" i="15"/>
  <c r="T83" i="15" s="1"/>
  <c r="U84" i="15"/>
  <c r="T84" i="15" s="1"/>
  <c r="U85" i="15"/>
  <c r="T85" i="15" s="1"/>
  <c r="U86" i="15"/>
  <c r="T86" i="15" s="1"/>
  <c r="U87" i="15"/>
  <c r="T87" i="15" s="1"/>
  <c r="U88" i="15"/>
  <c r="T88" i="15" s="1"/>
  <c r="U89" i="15"/>
  <c r="T89" i="15" s="1"/>
  <c r="U90" i="15"/>
  <c r="T90" i="15" s="1"/>
  <c r="U91" i="15"/>
  <c r="T91" i="15" s="1"/>
  <c r="U92" i="15"/>
  <c r="T92" i="15" s="1"/>
  <c r="U93" i="15"/>
  <c r="T93" i="15" s="1"/>
  <c r="U94" i="15"/>
  <c r="T94" i="15" s="1"/>
  <c r="U95" i="15"/>
  <c r="T95" i="15" s="1"/>
  <c r="U96" i="15"/>
  <c r="T96" i="15" s="1"/>
  <c r="U97" i="15"/>
  <c r="T97" i="15" s="1"/>
  <c r="U98" i="15"/>
  <c r="T98" i="15" s="1"/>
  <c r="U99" i="15"/>
  <c r="T99" i="15" s="1"/>
  <c r="U100" i="15"/>
  <c r="T100" i="15" s="1"/>
  <c r="U101" i="15"/>
  <c r="T101" i="15" s="1"/>
  <c r="U102" i="15"/>
  <c r="T102" i="15" s="1"/>
  <c r="U103" i="15"/>
  <c r="T103" i="15" s="1"/>
  <c r="U104" i="15"/>
  <c r="T104" i="15" s="1"/>
  <c r="U105" i="15"/>
  <c r="T105" i="15" s="1"/>
  <c r="U106" i="15"/>
  <c r="T106" i="15" s="1"/>
  <c r="U107" i="15"/>
  <c r="T107" i="15" s="1"/>
  <c r="U108" i="15"/>
  <c r="T108" i="15" s="1"/>
  <c r="U109" i="15"/>
  <c r="T109" i="15" s="1"/>
  <c r="U110" i="15"/>
  <c r="T110" i="15" s="1"/>
  <c r="U111" i="15"/>
  <c r="T111" i="15" s="1"/>
  <c r="U112" i="15"/>
  <c r="T112" i="15" s="1"/>
  <c r="U113" i="15"/>
  <c r="T113" i="15" s="1"/>
  <c r="U114" i="15"/>
  <c r="T114" i="15" s="1"/>
  <c r="U115" i="15"/>
  <c r="T115" i="15" s="1"/>
  <c r="U116" i="15"/>
  <c r="T116" i="15" s="1"/>
  <c r="U117" i="15"/>
  <c r="T117" i="15" s="1"/>
  <c r="U118" i="15"/>
  <c r="T118" i="15" s="1"/>
  <c r="U119" i="15"/>
  <c r="T119" i="15" s="1"/>
  <c r="U120" i="15"/>
  <c r="T120" i="15" s="1"/>
  <c r="U121" i="15"/>
  <c r="T121" i="15" s="1"/>
  <c r="U122" i="15"/>
  <c r="T122" i="15" s="1"/>
  <c r="U123" i="15"/>
  <c r="T123" i="15" s="1"/>
  <c r="U124" i="15"/>
  <c r="T124" i="15" s="1"/>
  <c r="U125" i="15"/>
  <c r="T125" i="15" s="1"/>
  <c r="U126" i="15"/>
  <c r="T126" i="15" s="1"/>
  <c r="U127" i="15"/>
  <c r="T127" i="15" s="1"/>
  <c r="U128" i="15"/>
  <c r="T128" i="15" s="1"/>
  <c r="U129" i="15"/>
  <c r="T129" i="15" s="1"/>
  <c r="U130" i="15"/>
  <c r="T130" i="15" s="1"/>
  <c r="U131" i="15"/>
  <c r="T131" i="15" s="1"/>
  <c r="U132" i="15"/>
  <c r="T132" i="15" s="1"/>
  <c r="U133" i="15"/>
  <c r="T133" i="15" s="1"/>
  <c r="U134" i="15"/>
  <c r="T134" i="15" s="1"/>
  <c r="U135" i="15"/>
  <c r="T135" i="15" s="1"/>
  <c r="U136" i="15"/>
  <c r="T136" i="15" s="1"/>
  <c r="U137" i="15"/>
  <c r="T137" i="15" s="1"/>
  <c r="U138" i="15"/>
  <c r="T138" i="15" s="1"/>
  <c r="U139" i="15"/>
  <c r="T139" i="15" s="1"/>
  <c r="U140" i="15"/>
  <c r="T140" i="15" s="1"/>
  <c r="U141" i="15"/>
  <c r="T141" i="15" s="1"/>
  <c r="U142" i="15"/>
  <c r="T142" i="15" s="1"/>
  <c r="U143" i="15"/>
  <c r="T143" i="15" s="1"/>
  <c r="U144" i="15"/>
  <c r="T144" i="15" s="1"/>
  <c r="U145" i="15"/>
  <c r="T145" i="15" s="1"/>
  <c r="U146" i="15"/>
  <c r="T146" i="15" s="1"/>
  <c r="U147" i="15"/>
  <c r="T147" i="15" s="1"/>
  <c r="U148" i="15"/>
  <c r="T148" i="15" s="1"/>
  <c r="U149" i="15"/>
  <c r="T149" i="15" s="1"/>
  <c r="U150" i="15"/>
  <c r="T150" i="15" s="1"/>
  <c r="U151" i="15"/>
  <c r="T151" i="15" s="1"/>
  <c r="U152" i="15"/>
  <c r="T152" i="15" s="1"/>
  <c r="U153" i="15"/>
  <c r="T153" i="15" s="1"/>
  <c r="U154" i="15"/>
  <c r="T154" i="15" s="1"/>
  <c r="U155" i="15"/>
  <c r="T155" i="15" s="1"/>
  <c r="U156" i="15"/>
  <c r="T156" i="15" s="1"/>
  <c r="U157" i="15"/>
  <c r="T157" i="15" s="1"/>
  <c r="U158" i="15"/>
  <c r="T158" i="15" s="1"/>
  <c r="U159" i="15"/>
  <c r="T159" i="15" s="1"/>
  <c r="U160" i="15"/>
  <c r="T160" i="15" s="1"/>
  <c r="U161" i="15"/>
  <c r="T161" i="15" s="1"/>
  <c r="U162" i="15"/>
  <c r="T162" i="15" s="1"/>
  <c r="U163" i="15"/>
  <c r="T163" i="15" s="1"/>
  <c r="U164" i="15"/>
  <c r="T164" i="15" s="1"/>
  <c r="U165" i="15"/>
  <c r="T165" i="15" s="1"/>
  <c r="U166" i="15"/>
  <c r="T166" i="15" s="1"/>
  <c r="U167" i="15"/>
  <c r="T167" i="15" s="1"/>
  <c r="U168" i="15"/>
  <c r="T168" i="15" s="1"/>
  <c r="U169" i="15"/>
  <c r="T169" i="15" s="1"/>
  <c r="U170" i="15"/>
  <c r="T170" i="15" s="1"/>
  <c r="U171" i="15"/>
  <c r="T171" i="15" s="1"/>
  <c r="U172" i="15"/>
  <c r="T172" i="15" s="1"/>
  <c r="U173" i="15"/>
  <c r="T173" i="15" s="1"/>
  <c r="U174" i="15"/>
  <c r="T174" i="15" s="1"/>
  <c r="U175" i="15"/>
  <c r="T175" i="15" s="1"/>
  <c r="U176" i="15"/>
  <c r="T176" i="15" s="1"/>
  <c r="U177" i="15"/>
  <c r="T177" i="15" s="1"/>
  <c r="U178" i="15"/>
  <c r="T178" i="15" s="1"/>
  <c r="U179" i="15"/>
  <c r="T179" i="15" s="1"/>
  <c r="U180" i="15"/>
  <c r="T180" i="15" s="1"/>
  <c r="U181" i="15"/>
  <c r="T181" i="15" s="1"/>
  <c r="U182" i="15"/>
  <c r="T182" i="15" s="1"/>
  <c r="U183" i="15"/>
  <c r="T183" i="15" s="1"/>
  <c r="U184" i="15"/>
  <c r="T184" i="15" s="1"/>
  <c r="U185" i="15"/>
  <c r="T185" i="15" s="1"/>
  <c r="U186" i="15"/>
  <c r="T186" i="15" s="1"/>
  <c r="U187" i="15"/>
  <c r="T187" i="15" s="1"/>
  <c r="U188" i="15"/>
  <c r="T188" i="15" s="1"/>
  <c r="U189" i="15"/>
  <c r="T189" i="15" s="1"/>
  <c r="U190" i="15"/>
  <c r="T190" i="15" s="1"/>
  <c r="U191" i="15"/>
  <c r="T191" i="15" s="1"/>
  <c r="U192" i="15"/>
  <c r="T192" i="15" s="1"/>
  <c r="U193" i="15"/>
  <c r="T193" i="15" s="1"/>
  <c r="U194" i="15"/>
  <c r="T194" i="15" s="1"/>
  <c r="U195" i="15"/>
  <c r="T195" i="15" s="1"/>
  <c r="U196" i="15"/>
  <c r="T196" i="15" s="1"/>
  <c r="U197" i="15"/>
  <c r="T197" i="15" s="1"/>
  <c r="U198" i="15"/>
  <c r="T198" i="15" s="1"/>
  <c r="U199" i="15"/>
  <c r="T199" i="15" s="1"/>
  <c r="U200" i="15"/>
  <c r="T200" i="15" s="1"/>
  <c r="U201" i="15"/>
  <c r="T201" i="15" s="1"/>
  <c r="U202" i="15"/>
  <c r="T202" i="15" s="1"/>
  <c r="U203" i="15"/>
  <c r="T203" i="15" s="1"/>
  <c r="U204" i="15"/>
  <c r="T204" i="15" s="1"/>
  <c r="U205" i="15"/>
  <c r="T205" i="15" s="1"/>
  <c r="U206" i="15"/>
  <c r="T206" i="15" s="1"/>
  <c r="U207" i="15"/>
  <c r="T207" i="15" s="1"/>
  <c r="U208" i="15"/>
  <c r="T208" i="15" s="1"/>
  <c r="U209" i="15"/>
  <c r="T209" i="15" s="1"/>
  <c r="U210" i="15"/>
  <c r="T210" i="15" s="1"/>
  <c r="U211" i="15"/>
  <c r="T211" i="15" s="1"/>
  <c r="U212" i="15"/>
  <c r="T212" i="15" s="1"/>
  <c r="U213" i="15"/>
  <c r="T213" i="15" s="1"/>
  <c r="U214" i="15"/>
  <c r="T214" i="15" s="1"/>
  <c r="U215" i="15"/>
  <c r="T215" i="15" s="1"/>
  <c r="U216" i="15"/>
  <c r="T216" i="15" s="1"/>
  <c r="U217" i="15"/>
  <c r="T217" i="15" s="1"/>
  <c r="U218" i="15"/>
  <c r="T218" i="15" s="1"/>
  <c r="U219" i="15"/>
  <c r="T219" i="15" s="1"/>
  <c r="U220" i="15"/>
  <c r="T220" i="15" s="1"/>
  <c r="U221" i="15"/>
  <c r="T221" i="15" s="1"/>
  <c r="U222" i="15"/>
  <c r="T222" i="15" s="1"/>
  <c r="U223" i="15"/>
  <c r="T223" i="15" s="1"/>
  <c r="U224" i="15"/>
  <c r="T224" i="15" s="1"/>
  <c r="U225" i="15"/>
  <c r="T225" i="15" s="1"/>
  <c r="U226" i="15"/>
  <c r="T226" i="15" s="1"/>
  <c r="U227" i="15"/>
  <c r="T227" i="15" s="1"/>
  <c r="U228" i="15"/>
  <c r="T228" i="15" s="1"/>
  <c r="U229" i="15"/>
  <c r="T229" i="15" s="1"/>
  <c r="U230" i="15"/>
  <c r="T230" i="15" s="1"/>
  <c r="U231" i="15"/>
  <c r="T231" i="15" s="1"/>
  <c r="U232" i="15"/>
  <c r="T232" i="15" s="1"/>
  <c r="U233" i="15"/>
  <c r="T233" i="15" s="1"/>
  <c r="U234" i="15"/>
  <c r="T234" i="15" s="1"/>
  <c r="U235" i="15"/>
  <c r="T235" i="15" s="1"/>
  <c r="U236" i="15"/>
  <c r="T236" i="15" s="1"/>
  <c r="U237" i="15"/>
  <c r="T237" i="15" s="1"/>
  <c r="U238" i="15"/>
  <c r="T238" i="15" s="1"/>
  <c r="U239" i="15"/>
  <c r="T239" i="15" s="1"/>
  <c r="U240" i="15"/>
  <c r="T240" i="15" s="1"/>
  <c r="U241" i="15"/>
  <c r="T241" i="15" s="1"/>
  <c r="U242" i="15"/>
  <c r="T242" i="15" s="1"/>
  <c r="U243" i="15"/>
  <c r="T243" i="15" s="1"/>
  <c r="U244" i="15"/>
  <c r="T244" i="15" s="1"/>
  <c r="U245" i="15"/>
  <c r="T245" i="15" s="1"/>
  <c r="U246" i="15"/>
  <c r="T246" i="15" s="1"/>
  <c r="U247" i="15"/>
  <c r="T247" i="15" s="1"/>
  <c r="U248" i="15"/>
  <c r="T248" i="15" s="1"/>
  <c r="U249" i="15"/>
  <c r="T249" i="15" s="1"/>
  <c r="U250" i="15"/>
  <c r="T250" i="15" s="1"/>
  <c r="U251" i="15"/>
  <c r="T251" i="15" s="1"/>
  <c r="U252" i="15"/>
  <c r="T252" i="15" s="1"/>
  <c r="U253" i="15"/>
  <c r="T253" i="15" s="1"/>
  <c r="U254" i="15"/>
  <c r="T254" i="15" s="1"/>
  <c r="U255" i="15"/>
  <c r="T255" i="15" s="1"/>
  <c r="U256" i="15"/>
  <c r="T256" i="15" s="1"/>
  <c r="U257" i="15"/>
  <c r="T257" i="15" s="1"/>
  <c r="U258" i="15"/>
  <c r="T258" i="15" s="1"/>
  <c r="U259" i="15"/>
  <c r="T259" i="15" s="1"/>
  <c r="U260" i="15"/>
  <c r="T260" i="15" s="1"/>
  <c r="U261" i="15"/>
  <c r="T261" i="15" s="1"/>
  <c r="U262" i="15"/>
  <c r="T262" i="15" s="1"/>
  <c r="U263" i="15"/>
  <c r="T263" i="15" s="1"/>
  <c r="U264" i="15"/>
  <c r="T264" i="15" s="1"/>
  <c r="U265" i="15"/>
  <c r="T265" i="15" s="1"/>
  <c r="U266" i="15"/>
  <c r="T266" i="15" s="1"/>
  <c r="U267" i="15"/>
  <c r="T267" i="15" s="1"/>
  <c r="U268" i="15"/>
  <c r="T268" i="15" s="1"/>
  <c r="U269" i="15"/>
  <c r="T269" i="15" s="1"/>
  <c r="U270" i="15"/>
  <c r="T270" i="15" s="1"/>
  <c r="U271" i="15"/>
  <c r="T271" i="15" s="1"/>
  <c r="U272" i="15"/>
  <c r="T272" i="15" s="1"/>
  <c r="U273" i="15"/>
  <c r="T273" i="15" s="1"/>
  <c r="U274" i="15"/>
  <c r="T274" i="15" s="1"/>
  <c r="U275" i="15"/>
  <c r="T275" i="15" s="1"/>
  <c r="U276" i="15"/>
  <c r="T276" i="15" s="1"/>
  <c r="U277" i="15"/>
  <c r="T277" i="15" s="1"/>
  <c r="U278" i="15"/>
  <c r="T278" i="15" s="1"/>
  <c r="U279" i="15"/>
  <c r="T279" i="15" s="1"/>
  <c r="U280" i="15"/>
  <c r="T280" i="15" s="1"/>
  <c r="U281" i="15"/>
  <c r="T281" i="15" s="1"/>
  <c r="U282" i="15"/>
  <c r="T282" i="15" s="1"/>
  <c r="U283" i="15"/>
  <c r="T283" i="15" s="1"/>
  <c r="U284" i="15"/>
  <c r="T284" i="15" s="1"/>
  <c r="U285" i="15"/>
  <c r="T285" i="15" s="1"/>
  <c r="U286" i="15"/>
  <c r="T286" i="15" s="1"/>
  <c r="U287" i="15"/>
  <c r="T287" i="15" s="1"/>
  <c r="U288" i="15"/>
  <c r="T288" i="15" s="1"/>
  <c r="U289" i="15"/>
  <c r="T289" i="15" s="1"/>
  <c r="U290" i="15"/>
  <c r="T290" i="15" s="1"/>
  <c r="U291" i="15"/>
  <c r="T291" i="15" s="1"/>
  <c r="U292" i="15"/>
  <c r="T292" i="15" s="1"/>
  <c r="U293" i="15"/>
  <c r="T293" i="15" s="1"/>
  <c r="U294" i="15"/>
  <c r="T294" i="15" s="1"/>
  <c r="U295" i="15"/>
  <c r="T295" i="15" s="1"/>
  <c r="U296" i="15"/>
  <c r="T296" i="15" s="1"/>
  <c r="U297" i="15"/>
  <c r="T297" i="15" s="1"/>
  <c r="U298" i="15"/>
  <c r="T298" i="15" s="1"/>
  <c r="U299" i="15"/>
  <c r="T299" i="15" s="1"/>
  <c r="U300" i="15"/>
  <c r="T300" i="15" s="1"/>
  <c r="U301" i="15"/>
  <c r="T301" i="15" s="1"/>
  <c r="U302" i="15"/>
  <c r="T302" i="15" s="1"/>
  <c r="U303" i="15"/>
  <c r="T303" i="15" s="1"/>
  <c r="U304" i="15"/>
  <c r="T304" i="15" s="1"/>
  <c r="U305" i="15"/>
  <c r="T305" i="15" s="1"/>
  <c r="U306" i="15"/>
  <c r="T306" i="15" s="1"/>
  <c r="U307" i="15"/>
  <c r="T307" i="15" s="1"/>
  <c r="U308" i="15"/>
  <c r="T308" i="15" s="1"/>
  <c r="U309" i="15"/>
  <c r="T309" i="15" s="1"/>
  <c r="U310" i="15"/>
  <c r="T310" i="15" s="1"/>
  <c r="U311" i="15"/>
  <c r="T311" i="15" s="1"/>
  <c r="U312" i="15"/>
  <c r="T312" i="15" s="1"/>
  <c r="U313" i="15"/>
  <c r="T313" i="15" s="1"/>
  <c r="U314" i="15"/>
  <c r="T314" i="15" s="1"/>
  <c r="U315" i="15"/>
  <c r="T315" i="15" s="1"/>
  <c r="U316" i="15"/>
  <c r="T316" i="15" s="1"/>
  <c r="U317" i="15"/>
  <c r="T317" i="15" s="1"/>
  <c r="R31" i="15"/>
  <c r="Q31" i="15" s="1"/>
  <c r="R32" i="15"/>
  <c r="Q32" i="15" s="1"/>
  <c r="R33" i="15"/>
  <c r="Q33" i="15" s="1"/>
  <c r="R34" i="15"/>
  <c r="Q34" i="15" s="1"/>
  <c r="R35" i="15"/>
  <c r="Q35" i="15" s="1"/>
  <c r="R36" i="15"/>
  <c r="Q36" i="15" s="1"/>
  <c r="R37" i="15"/>
  <c r="Q37" i="15" s="1"/>
  <c r="R38" i="15"/>
  <c r="Q38" i="15" s="1"/>
  <c r="R39" i="15"/>
  <c r="Q39" i="15" s="1"/>
  <c r="R40" i="15"/>
  <c r="Q40" i="15" s="1"/>
  <c r="R41" i="15"/>
  <c r="Q41" i="15" s="1"/>
  <c r="R42" i="15"/>
  <c r="Q42" i="15" s="1"/>
  <c r="R43" i="15"/>
  <c r="Q43" i="15" s="1"/>
  <c r="R44" i="15"/>
  <c r="Q44" i="15" s="1"/>
  <c r="R45" i="15"/>
  <c r="Q45" i="15" s="1"/>
  <c r="R46" i="15"/>
  <c r="Q46" i="15" s="1"/>
  <c r="R47" i="15"/>
  <c r="Q47" i="15" s="1"/>
  <c r="R48" i="15"/>
  <c r="Q48" i="15" s="1"/>
  <c r="R49" i="15"/>
  <c r="Q49" i="15" s="1"/>
  <c r="R50" i="15"/>
  <c r="Q50" i="15" s="1"/>
  <c r="R51" i="15"/>
  <c r="Q51" i="15" s="1"/>
  <c r="R52" i="15"/>
  <c r="Q52" i="15" s="1"/>
  <c r="R53" i="15"/>
  <c r="Q53" i="15" s="1"/>
  <c r="R54" i="15"/>
  <c r="Q54" i="15" s="1"/>
  <c r="R55" i="15"/>
  <c r="Q55" i="15" s="1"/>
  <c r="R56" i="15"/>
  <c r="Q56" i="15" s="1"/>
  <c r="R57" i="15"/>
  <c r="Q57" i="15" s="1"/>
  <c r="R58" i="15"/>
  <c r="Q58" i="15" s="1"/>
  <c r="R59" i="15"/>
  <c r="Q59" i="15" s="1"/>
  <c r="R60" i="15"/>
  <c r="Q60" i="15" s="1"/>
  <c r="R61" i="15"/>
  <c r="Q61" i="15" s="1"/>
  <c r="R62" i="15"/>
  <c r="Q62" i="15" s="1"/>
  <c r="R63" i="15"/>
  <c r="Q63" i="15" s="1"/>
  <c r="R64" i="15"/>
  <c r="Q64" i="15" s="1"/>
  <c r="R65" i="15"/>
  <c r="Q65" i="15" s="1"/>
  <c r="R66" i="15"/>
  <c r="Q66" i="15" s="1"/>
  <c r="R67" i="15"/>
  <c r="Q67" i="15" s="1"/>
  <c r="R68" i="15"/>
  <c r="Q68" i="15" s="1"/>
  <c r="R69" i="15"/>
  <c r="Q69" i="15" s="1"/>
  <c r="R70" i="15"/>
  <c r="Q70" i="15" s="1"/>
  <c r="R71" i="15"/>
  <c r="Q71" i="15" s="1"/>
  <c r="R72" i="15"/>
  <c r="Q72" i="15" s="1"/>
  <c r="R73" i="15"/>
  <c r="Q73" i="15" s="1"/>
  <c r="R74" i="15"/>
  <c r="Q74" i="15" s="1"/>
  <c r="R75" i="15"/>
  <c r="Q75" i="15" s="1"/>
  <c r="R76" i="15"/>
  <c r="Q76" i="15" s="1"/>
  <c r="R77" i="15"/>
  <c r="Q77" i="15" s="1"/>
  <c r="R78" i="15"/>
  <c r="Q78" i="15" s="1"/>
  <c r="R79" i="15"/>
  <c r="Q79" i="15" s="1"/>
  <c r="R80" i="15"/>
  <c r="Q80" i="15" s="1"/>
  <c r="R81" i="15"/>
  <c r="Q81" i="15" s="1"/>
  <c r="R82" i="15"/>
  <c r="Q82" i="15" s="1"/>
  <c r="R83" i="15"/>
  <c r="Q83" i="15" s="1"/>
  <c r="R84" i="15"/>
  <c r="Q84" i="15" s="1"/>
  <c r="R85" i="15"/>
  <c r="Q85" i="15" s="1"/>
  <c r="R86" i="15"/>
  <c r="Q86" i="15" s="1"/>
  <c r="R87" i="15"/>
  <c r="Q87" i="15" s="1"/>
  <c r="R88" i="15"/>
  <c r="Q88" i="15" s="1"/>
  <c r="R89" i="15"/>
  <c r="Q89" i="15" s="1"/>
  <c r="R90" i="15"/>
  <c r="Q90" i="15" s="1"/>
  <c r="R91" i="15"/>
  <c r="Q91" i="15" s="1"/>
  <c r="R92" i="15"/>
  <c r="Q92" i="15" s="1"/>
  <c r="R93" i="15"/>
  <c r="Q93" i="15" s="1"/>
  <c r="R94" i="15"/>
  <c r="Q94" i="15" s="1"/>
  <c r="R95" i="15"/>
  <c r="Q95" i="15" s="1"/>
  <c r="R96" i="15"/>
  <c r="Q96" i="15" s="1"/>
  <c r="R97" i="15"/>
  <c r="Q97" i="15" s="1"/>
  <c r="R98" i="15"/>
  <c r="Q98" i="15" s="1"/>
  <c r="R99" i="15"/>
  <c r="Q99" i="15" s="1"/>
  <c r="R100" i="15"/>
  <c r="Q100" i="15" s="1"/>
  <c r="R101" i="15"/>
  <c r="Q101" i="15" s="1"/>
  <c r="R102" i="15"/>
  <c r="Q102" i="15" s="1"/>
  <c r="R103" i="15"/>
  <c r="Q103" i="15" s="1"/>
  <c r="R104" i="15"/>
  <c r="Q104" i="15" s="1"/>
  <c r="R105" i="15"/>
  <c r="Q105" i="15" s="1"/>
  <c r="R106" i="15"/>
  <c r="Q106" i="15" s="1"/>
  <c r="R107" i="15"/>
  <c r="Q107" i="15" s="1"/>
  <c r="R108" i="15"/>
  <c r="Q108" i="15" s="1"/>
  <c r="R109" i="15"/>
  <c r="Q109" i="15" s="1"/>
  <c r="R110" i="15"/>
  <c r="Q110" i="15" s="1"/>
  <c r="R111" i="15"/>
  <c r="Q111" i="15" s="1"/>
  <c r="R112" i="15"/>
  <c r="Q112" i="15" s="1"/>
  <c r="R113" i="15"/>
  <c r="Q113" i="15" s="1"/>
  <c r="R114" i="15"/>
  <c r="Q114" i="15" s="1"/>
  <c r="R115" i="15"/>
  <c r="Q115" i="15" s="1"/>
  <c r="R116" i="15"/>
  <c r="Q116" i="15" s="1"/>
  <c r="R117" i="15"/>
  <c r="Q117" i="15" s="1"/>
  <c r="R118" i="15"/>
  <c r="Q118" i="15" s="1"/>
  <c r="R119" i="15"/>
  <c r="Q119" i="15" s="1"/>
  <c r="R120" i="15"/>
  <c r="Q120" i="15" s="1"/>
  <c r="R121" i="15"/>
  <c r="Q121" i="15" s="1"/>
  <c r="R122" i="15"/>
  <c r="Q122" i="15" s="1"/>
  <c r="R123" i="15"/>
  <c r="Q123" i="15" s="1"/>
  <c r="R124" i="15"/>
  <c r="Q124" i="15" s="1"/>
  <c r="R125" i="15"/>
  <c r="Q125" i="15" s="1"/>
  <c r="R126" i="15"/>
  <c r="Q126" i="15" s="1"/>
  <c r="R127" i="15"/>
  <c r="Q127" i="15" s="1"/>
  <c r="R128" i="15"/>
  <c r="Q128" i="15" s="1"/>
  <c r="R129" i="15"/>
  <c r="Q129" i="15" s="1"/>
  <c r="R130" i="15"/>
  <c r="Q130" i="15" s="1"/>
  <c r="R131" i="15"/>
  <c r="Q131" i="15" s="1"/>
  <c r="R132" i="15"/>
  <c r="Q132" i="15" s="1"/>
  <c r="R133" i="15"/>
  <c r="Q133" i="15" s="1"/>
  <c r="R134" i="15"/>
  <c r="Q134" i="15" s="1"/>
  <c r="R135" i="15"/>
  <c r="Q135" i="15" s="1"/>
  <c r="R136" i="15"/>
  <c r="Q136" i="15" s="1"/>
  <c r="R137" i="15"/>
  <c r="Q137" i="15" s="1"/>
  <c r="R138" i="15"/>
  <c r="Q138" i="15" s="1"/>
  <c r="R139" i="15"/>
  <c r="Q139" i="15" s="1"/>
  <c r="R140" i="15"/>
  <c r="Q140" i="15" s="1"/>
  <c r="R141" i="15"/>
  <c r="Q141" i="15" s="1"/>
  <c r="R142" i="15"/>
  <c r="Q142" i="15" s="1"/>
  <c r="R143" i="15"/>
  <c r="Q143" i="15" s="1"/>
  <c r="R144" i="15"/>
  <c r="Q144" i="15" s="1"/>
  <c r="R145" i="15"/>
  <c r="Q145" i="15" s="1"/>
  <c r="R146" i="15"/>
  <c r="Q146" i="15" s="1"/>
  <c r="R147" i="15"/>
  <c r="Q147" i="15" s="1"/>
  <c r="R148" i="15"/>
  <c r="Q148" i="15" s="1"/>
  <c r="R149" i="15"/>
  <c r="Q149" i="15" s="1"/>
  <c r="R150" i="15"/>
  <c r="Q150" i="15" s="1"/>
  <c r="R151" i="15"/>
  <c r="Q151" i="15" s="1"/>
  <c r="R152" i="15"/>
  <c r="Q152" i="15" s="1"/>
  <c r="R153" i="15"/>
  <c r="Q153" i="15" s="1"/>
  <c r="R154" i="15"/>
  <c r="Q154" i="15" s="1"/>
  <c r="R155" i="15"/>
  <c r="Q155" i="15" s="1"/>
  <c r="R156" i="15"/>
  <c r="Q156" i="15" s="1"/>
  <c r="R157" i="15"/>
  <c r="Q157" i="15" s="1"/>
  <c r="R158" i="15"/>
  <c r="Q158" i="15" s="1"/>
  <c r="R159" i="15"/>
  <c r="Q159" i="15" s="1"/>
  <c r="R160" i="15"/>
  <c r="Q160" i="15" s="1"/>
  <c r="R161" i="15"/>
  <c r="Q161" i="15" s="1"/>
  <c r="R162" i="15"/>
  <c r="Q162" i="15" s="1"/>
  <c r="R163" i="15"/>
  <c r="Q163" i="15" s="1"/>
  <c r="R164" i="15"/>
  <c r="Q164" i="15" s="1"/>
  <c r="R165" i="15"/>
  <c r="Q165" i="15" s="1"/>
  <c r="R166" i="15"/>
  <c r="Q166" i="15" s="1"/>
  <c r="R167" i="15"/>
  <c r="Q167" i="15" s="1"/>
  <c r="R168" i="15"/>
  <c r="Q168" i="15" s="1"/>
  <c r="R169" i="15"/>
  <c r="Q169" i="15" s="1"/>
  <c r="R170" i="15"/>
  <c r="Q170" i="15" s="1"/>
  <c r="R171" i="15"/>
  <c r="Q171" i="15" s="1"/>
  <c r="R172" i="15"/>
  <c r="Q172" i="15" s="1"/>
  <c r="R173" i="15"/>
  <c r="Q173" i="15" s="1"/>
  <c r="R174" i="15"/>
  <c r="Q174" i="15" s="1"/>
  <c r="R175" i="15"/>
  <c r="Q175" i="15" s="1"/>
  <c r="R176" i="15"/>
  <c r="Q176" i="15" s="1"/>
  <c r="R177" i="15"/>
  <c r="Q177" i="15" s="1"/>
  <c r="R178" i="15"/>
  <c r="Q178" i="15" s="1"/>
  <c r="R179" i="15"/>
  <c r="Q179" i="15" s="1"/>
  <c r="R180" i="15"/>
  <c r="Q180" i="15" s="1"/>
  <c r="R181" i="15"/>
  <c r="Q181" i="15" s="1"/>
  <c r="R182" i="15"/>
  <c r="Q182" i="15" s="1"/>
  <c r="R183" i="15"/>
  <c r="Q183" i="15" s="1"/>
  <c r="R184" i="15"/>
  <c r="Q184" i="15" s="1"/>
  <c r="R185" i="15"/>
  <c r="Q185" i="15" s="1"/>
  <c r="R186" i="15"/>
  <c r="Q186" i="15" s="1"/>
  <c r="R187" i="15"/>
  <c r="Q187" i="15" s="1"/>
  <c r="R188" i="15"/>
  <c r="Q188" i="15" s="1"/>
  <c r="R189" i="15"/>
  <c r="Q189" i="15" s="1"/>
  <c r="R190" i="15"/>
  <c r="Q190" i="15" s="1"/>
  <c r="R191" i="15"/>
  <c r="Q191" i="15" s="1"/>
  <c r="R192" i="15"/>
  <c r="Q192" i="15" s="1"/>
  <c r="R193" i="15"/>
  <c r="Q193" i="15" s="1"/>
  <c r="R194" i="15"/>
  <c r="Q194" i="15" s="1"/>
  <c r="R195" i="15"/>
  <c r="Q195" i="15" s="1"/>
  <c r="R196" i="15"/>
  <c r="Q196" i="15" s="1"/>
  <c r="R197" i="15"/>
  <c r="Q197" i="15" s="1"/>
  <c r="R198" i="15"/>
  <c r="Q198" i="15" s="1"/>
  <c r="R199" i="15"/>
  <c r="Q199" i="15" s="1"/>
  <c r="R200" i="15"/>
  <c r="Q200" i="15" s="1"/>
  <c r="R201" i="15"/>
  <c r="Q201" i="15" s="1"/>
  <c r="R202" i="15"/>
  <c r="Q202" i="15" s="1"/>
  <c r="R203" i="15"/>
  <c r="Q203" i="15" s="1"/>
  <c r="R204" i="15"/>
  <c r="Q204" i="15" s="1"/>
  <c r="R205" i="15"/>
  <c r="Q205" i="15" s="1"/>
  <c r="R206" i="15"/>
  <c r="Q206" i="15" s="1"/>
  <c r="R207" i="15"/>
  <c r="Q207" i="15" s="1"/>
  <c r="R208" i="15"/>
  <c r="Q208" i="15" s="1"/>
  <c r="R209" i="15"/>
  <c r="Q209" i="15" s="1"/>
  <c r="R210" i="15"/>
  <c r="Q210" i="15" s="1"/>
  <c r="R211" i="15"/>
  <c r="Q211" i="15" s="1"/>
  <c r="R212" i="15"/>
  <c r="Q212" i="15" s="1"/>
  <c r="R213" i="15"/>
  <c r="Q213" i="15" s="1"/>
  <c r="R214" i="15"/>
  <c r="Q214" i="15" s="1"/>
  <c r="R215" i="15"/>
  <c r="Q215" i="15" s="1"/>
  <c r="R216" i="15"/>
  <c r="Q216" i="15" s="1"/>
  <c r="R217" i="15"/>
  <c r="Q217" i="15" s="1"/>
  <c r="R218" i="15"/>
  <c r="Q218" i="15" s="1"/>
  <c r="R219" i="15"/>
  <c r="Q219" i="15" s="1"/>
  <c r="R220" i="15"/>
  <c r="Q220" i="15" s="1"/>
  <c r="R221" i="15"/>
  <c r="Q221" i="15" s="1"/>
  <c r="R222" i="15"/>
  <c r="Q222" i="15" s="1"/>
  <c r="R223" i="15"/>
  <c r="Q223" i="15" s="1"/>
  <c r="R224" i="15"/>
  <c r="Q224" i="15" s="1"/>
  <c r="R225" i="15"/>
  <c r="Q225" i="15" s="1"/>
  <c r="R226" i="15"/>
  <c r="Q226" i="15" s="1"/>
  <c r="R227" i="15"/>
  <c r="Q227" i="15" s="1"/>
  <c r="R228" i="15"/>
  <c r="Q228" i="15" s="1"/>
  <c r="R229" i="15"/>
  <c r="Q229" i="15" s="1"/>
  <c r="R230" i="15"/>
  <c r="Q230" i="15" s="1"/>
  <c r="R231" i="15"/>
  <c r="Q231" i="15" s="1"/>
  <c r="R232" i="15"/>
  <c r="Q232" i="15" s="1"/>
  <c r="R233" i="15"/>
  <c r="Q233" i="15" s="1"/>
  <c r="R234" i="15"/>
  <c r="Q234" i="15" s="1"/>
  <c r="R235" i="15"/>
  <c r="Q235" i="15" s="1"/>
  <c r="R236" i="15"/>
  <c r="Q236" i="15" s="1"/>
  <c r="R237" i="15"/>
  <c r="Q237" i="15" s="1"/>
  <c r="R238" i="15"/>
  <c r="Q238" i="15" s="1"/>
  <c r="R239" i="15"/>
  <c r="Q239" i="15" s="1"/>
  <c r="R240" i="15"/>
  <c r="Q240" i="15" s="1"/>
  <c r="R241" i="15"/>
  <c r="Q241" i="15" s="1"/>
  <c r="R242" i="15"/>
  <c r="Q242" i="15" s="1"/>
  <c r="R243" i="15"/>
  <c r="Q243" i="15" s="1"/>
  <c r="R244" i="15"/>
  <c r="Q244" i="15" s="1"/>
  <c r="R245" i="15"/>
  <c r="Q245" i="15" s="1"/>
  <c r="R246" i="15"/>
  <c r="Q246" i="15" s="1"/>
  <c r="R247" i="15"/>
  <c r="Q247" i="15" s="1"/>
  <c r="R248" i="15"/>
  <c r="Q248" i="15" s="1"/>
  <c r="R249" i="15"/>
  <c r="Q249" i="15" s="1"/>
  <c r="R250" i="15"/>
  <c r="Q250" i="15" s="1"/>
  <c r="R251" i="15"/>
  <c r="Q251" i="15" s="1"/>
  <c r="R252" i="15"/>
  <c r="Q252" i="15" s="1"/>
  <c r="R253" i="15"/>
  <c r="Q253" i="15" s="1"/>
  <c r="R254" i="15"/>
  <c r="Q254" i="15" s="1"/>
  <c r="R255" i="15"/>
  <c r="Q255" i="15" s="1"/>
  <c r="R256" i="15"/>
  <c r="Q256" i="15" s="1"/>
  <c r="R257" i="15"/>
  <c r="Q257" i="15" s="1"/>
  <c r="R258" i="15"/>
  <c r="Q258" i="15" s="1"/>
  <c r="R259" i="15"/>
  <c r="Q259" i="15" s="1"/>
  <c r="R260" i="15"/>
  <c r="Q260" i="15" s="1"/>
  <c r="R261" i="15"/>
  <c r="Q261" i="15" s="1"/>
  <c r="R262" i="15"/>
  <c r="Q262" i="15" s="1"/>
  <c r="R263" i="15"/>
  <c r="Q263" i="15" s="1"/>
  <c r="R264" i="15"/>
  <c r="Q264" i="15" s="1"/>
  <c r="R265" i="15"/>
  <c r="Q265" i="15" s="1"/>
  <c r="R266" i="15"/>
  <c r="Q266" i="15" s="1"/>
  <c r="R267" i="15"/>
  <c r="Q267" i="15" s="1"/>
  <c r="R268" i="15"/>
  <c r="Q268" i="15" s="1"/>
  <c r="R269" i="15"/>
  <c r="Q269" i="15" s="1"/>
  <c r="R270" i="15"/>
  <c r="Q270" i="15" s="1"/>
  <c r="R271" i="15"/>
  <c r="Q271" i="15" s="1"/>
  <c r="R272" i="15"/>
  <c r="Q272" i="15" s="1"/>
  <c r="R273" i="15"/>
  <c r="Q273" i="15" s="1"/>
  <c r="R274" i="15"/>
  <c r="Q274" i="15" s="1"/>
  <c r="R275" i="15"/>
  <c r="Q275" i="15" s="1"/>
  <c r="R276" i="15"/>
  <c r="Q276" i="15" s="1"/>
  <c r="R277" i="15"/>
  <c r="Q277" i="15" s="1"/>
  <c r="R278" i="15"/>
  <c r="Q278" i="15" s="1"/>
  <c r="R279" i="15"/>
  <c r="Q279" i="15" s="1"/>
  <c r="R280" i="15"/>
  <c r="Q280" i="15" s="1"/>
  <c r="R281" i="15"/>
  <c r="Q281" i="15" s="1"/>
  <c r="R282" i="15"/>
  <c r="Q282" i="15" s="1"/>
  <c r="R283" i="15"/>
  <c r="Q283" i="15" s="1"/>
  <c r="R284" i="15"/>
  <c r="Q284" i="15" s="1"/>
  <c r="R285" i="15"/>
  <c r="Q285" i="15" s="1"/>
  <c r="R286" i="15"/>
  <c r="Q286" i="15" s="1"/>
  <c r="R287" i="15"/>
  <c r="Q287" i="15" s="1"/>
  <c r="R288" i="15"/>
  <c r="Q288" i="15" s="1"/>
  <c r="R289" i="15"/>
  <c r="Q289" i="15" s="1"/>
  <c r="R290" i="15"/>
  <c r="Q290" i="15" s="1"/>
  <c r="R291" i="15"/>
  <c r="Q291" i="15" s="1"/>
  <c r="R292" i="15"/>
  <c r="Q292" i="15" s="1"/>
  <c r="R293" i="15"/>
  <c r="Q293" i="15" s="1"/>
  <c r="R294" i="15"/>
  <c r="Q294" i="15" s="1"/>
  <c r="R295" i="15"/>
  <c r="Q295" i="15" s="1"/>
  <c r="R296" i="15"/>
  <c r="Q296" i="15" s="1"/>
  <c r="R297" i="15"/>
  <c r="Q297" i="15" s="1"/>
  <c r="R298" i="15"/>
  <c r="Q298" i="15" s="1"/>
  <c r="R299" i="15"/>
  <c r="Q299" i="15" s="1"/>
  <c r="R300" i="15"/>
  <c r="Q300" i="15" s="1"/>
  <c r="R301" i="15"/>
  <c r="Q301" i="15" s="1"/>
  <c r="R302" i="15"/>
  <c r="Q302" i="15" s="1"/>
  <c r="R303" i="15"/>
  <c r="Q303" i="15" s="1"/>
  <c r="R304" i="15"/>
  <c r="Q304" i="15" s="1"/>
  <c r="R305" i="15"/>
  <c r="Q305" i="15" s="1"/>
  <c r="R306" i="15"/>
  <c r="Q306" i="15" s="1"/>
  <c r="R307" i="15"/>
  <c r="Q307" i="15" s="1"/>
  <c r="R308" i="15"/>
  <c r="Q308" i="15" s="1"/>
  <c r="R309" i="15"/>
  <c r="Q309" i="15" s="1"/>
  <c r="R310" i="15"/>
  <c r="Q310" i="15" s="1"/>
  <c r="R311" i="15"/>
  <c r="Q311" i="15" s="1"/>
  <c r="R312" i="15"/>
  <c r="Q312" i="15" s="1"/>
  <c r="R313" i="15"/>
  <c r="Q313" i="15" s="1"/>
  <c r="R314" i="15"/>
  <c r="Q314" i="15" s="1"/>
  <c r="R315" i="15"/>
  <c r="Q315" i="15" s="1"/>
  <c r="R316" i="15"/>
  <c r="Q316" i="15" s="1"/>
  <c r="R317" i="15"/>
  <c r="Q317" i="15" s="1"/>
  <c r="O31" i="15"/>
  <c r="N31" i="15" s="1"/>
  <c r="O32" i="15"/>
  <c r="N32" i="15" s="1"/>
  <c r="O33" i="15"/>
  <c r="N33" i="15" s="1"/>
  <c r="O34" i="15"/>
  <c r="N34" i="15" s="1"/>
  <c r="O35" i="15"/>
  <c r="N35" i="15" s="1"/>
  <c r="O36" i="15"/>
  <c r="N36" i="15" s="1"/>
  <c r="O37" i="15"/>
  <c r="N37" i="15" s="1"/>
  <c r="O38" i="15"/>
  <c r="N38" i="15" s="1"/>
  <c r="O39" i="15"/>
  <c r="N39" i="15" s="1"/>
  <c r="O40" i="15"/>
  <c r="N40" i="15" s="1"/>
  <c r="O41" i="15"/>
  <c r="N41" i="15" s="1"/>
  <c r="O42" i="15"/>
  <c r="N42" i="15" s="1"/>
  <c r="O43" i="15"/>
  <c r="N43" i="15" s="1"/>
  <c r="O44" i="15"/>
  <c r="N44" i="15" s="1"/>
  <c r="O45" i="15"/>
  <c r="N45" i="15" s="1"/>
  <c r="O46" i="15"/>
  <c r="N46" i="15" s="1"/>
  <c r="O47" i="15"/>
  <c r="N47" i="15" s="1"/>
  <c r="O48" i="15"/>
  <c r="N48" i="15" s="1"/>
  <c r="O49" i="15"/>
  <c r="N49" i="15" s="1"/>
  <c r="O50" i="15"/>
  <c r="N50" i="15" s="1"/>
  <c r="O51" i="15"/>
  <c r="N51" i="15" s="1"/>
  <c r="O52" i="15"/>
  <c r="N52" i="15" s="1"/>
  <c r="O53" i="15"/>
  <c r="N53" i="15" s="1"/>
  <c r="O54" i="15"/>
  <c r="N54" i="15" s="1"/>
  <c r="O55" i="15"/>
  <c r="N55" i="15" s="1"/>
  <c r="O56" i="15"/>
  <c r="N56" i="15" s="1"/>
  <c r="O57" i="15"/>
  <c r="N57" i="15" s="1"/>
  <c r="O58" i="15"/>
  <c r="N58" i="15" s="1"/>
  <c r="O59" i="15"/>
  <c r="N59" i="15" s="1"/>
  <c r="O60" i="15"/>
  <c r="N60" i="15" s="1"/>
  <c r="O61" i="15"/>
  <c r="N61" i="15" s="1"/>
  <c r="O62" i="15"/>
  <c r="N62" i="15" s="1"/>
  <c r="O63" i="15"/>
  <c r="N63" i="15" s="1"/>
  <c r="O64" i="15"/>
  <c r="N64" i="15" s="1"/>
  <c r="O65" i="15"/>
  <c r="N65" i="15" s="1"/>
  <c r="O66" i="15"/>
  <c r="N66" i="15" s="1"/>
  <c r="O67" i="15"/>
  <c r="N67" i="15" s="1"/>
  <c r="O68" i="15"/>
  <c r="N68" i="15" s="1"/>
  <c r="O69" i="15"/>
  <c r="N69" i="15" s="1"/>
  <c r="O70" i="15"/>
  <c r="N70" i="15" s="1"/>
  <c r="O71" i="15"/>
  <c r="N71" i="15" s="1"/>
  <c r="O72" i="15"/>
  <c r="N72" i="15" s="1"/>
  <c r="O73" i="15"/>
  <c r="N73" i="15" s="1"/>
  <c r="O74" i="15"/>
  <c r="N74" i="15" s="1"/>
  <c r="O75" i="15"/>
  <c r="N75" i="15" s="1"/>
  <c r="O76" i="15"/>
  <c r="N76" i="15" s="1"/>
  <c r="O77" i="15"/>
  <c r="N77" i="15" s="1"/>
  <c r="O78" i="15"/>
  <c r="N78" i="15" s="1"/>
  <c r="O79" i="15"/>
  <c r="N79" i="15" s="1"/>
  <c r="O80" i="15"/>
  <c r="N80" i="15" s="1"/>
  <c r="O81" i="15"/>
  <c r="N81" i="15" s="1"/>
  <c r="O82" i="15"/>
  <c r="N82" i="15" s="1"/>
  <c r="O83" i="15"/>
  <c r="N83" i="15" s="1"/>
  <c r="O84" i="15"/>
  <c r="N84" i="15" s="1"/>
  <c r="O85" i="15"/>
  <c r="N85" i="15" s="1"/>
  <c r="O86" i="15"/>
  <c r="N86" i="15" s="1"/>
  <c r="O87" i="15"/>
  <c r="N87" i="15" s="1"/>
  <c r="O88" i="15"/>
  <c r="N88" i="15" s="1"/>
  <c r="O89" i="15"/>
  <c r="N89" i="15" s="1"/>
  <c r="O90" i="15"/>
  <c r="N90" i="15" s="1"/>
  <c r="O91" i="15"/>
  <c r="N91" i="15" s="1"/>
  <c r="O92" i="15"/>
  <c r="N92" i="15" s="1"/>
  <c r="O93" i="15"/>
  <c r="N93" i="15" s="1"/>
  <c r="O94" i="15"/>
  <c r="N94" i="15" s="1"/>
  <c r="O95" i="15"/>
  <c r="N95" i="15" s="1"/>
  <c r="O96" i="15"/>
  <c r="N96" i="15" s="1"/>
  <c r="O97" i="15"/>
  <c r="N97" i="15" s="1"/>
  <c r="O98" i="15"/>
  <c r="N98" i="15" s="1"/>
  <c r="O99" i="15"/>
  <c r="N99" i="15" s="1"/>
  <c r="O100" i="15"/>
  <c r="N100" i="15" s="1"/>
  <c r="O101" i="15"/>
  <c r="N101" i="15" s="1"/>
  <c r="O102" i="15"/>
  <c r="N102" i="15" s="1"/>
  <c r="O103" i="15"/>
  <c r="N103" i="15" s="1"/>
  <c r="O104" i="15"/>
  <c r="N104" i="15" s="1"/>
  <c r="O105" i="15"/>
  <c r="N105" i="15" s="1"/>
  <c r="O106" i="15"/>
  <c r="N106" i="15" s="1"/>
  <c r="O107" i="15"/>
  <c r="N107" i="15" s="1"/>
  <c r="O108" i="15"/>
  <c r="N108" i="15" s="1"/>
  <c r="O109" i="15"/>
  <c r="N109" i="15" s="1"/>
  <c r="O110" i="15"/>
  <c r="N110" i="15" s="1"/>
  <c r="O111" i="15"/>
  <c r="N111" i="15" s="1"/>
  <c r="O112" i="15"/>
  <c r="N112" i="15" s="1"/>
  <c r="O113" i="15"/>
  <c r="N113" i="15" s="1"/>
  <c r="O114" i="15"/>
  <c r="N114" i="15" s="1"/>
  <c r="O115" i="15"/>
  <c r="N115" i="15" s="1"/>
  <c r="O116" i="15"/>
  <c r="N116" i="15" s="1"/>
  <c r="O117" i="15"/>
  <c r="N117" i="15" s="1"/>
  <c r="O118" i="15"/>
  <c r="N118" i="15" s="1"/>
  <c r="O119" i="15"/>
  <c r="N119" i="15" s="1"/>
  <c r="O120" i="15"/>
  <c r="N120" i="15" s="1"/>
  <c r="O121" i="15"/>
  <c r="N121" i="15" s="1"/>
  <c r="O122" i="15"/>
  <c r="N122" i="15" s="1"/>
  <c r="O123" i="15"/>
  <c r="N123" i="15" s="1"/>
  <c r="O124" i="15"/>
  <c r="N124" i="15" s="1"/>
  <c r="O125" i="15"/>
  <c r="N125" i="15" s="1"/>
  <c r="O126" i="15"/>
  <c r="N126" i="15" s="1"/>
  <c r="O127" i="15"/>
  <c r="N127" i="15" s="1"/>
  <c r="O128" i="15"/>
  <c r="N128" i="15" s="1"/>
  <c r="O129" i="15"/>
  <c r="N129" i="15" s="1"/>
  <c r="O130" i="15"/>
  <c r="N130" i="15" s="1"/>
  <c r="O131" i="15"/>
  <c r="N131" i="15" s="1"/>
  <c r="O132" i="15"/>
  <c r="N132" i="15" s="1"/>
  <c r="O133" i="15"/>
  <c r="N133" i="15" s="1"/>
  <c r="O134" i="15"/>
  <c r="N134" i="15" s="1"/>
  <c r="O135" i="15"/>
  <c r="N135" i="15" s="1"/>
  <c r="O136" i="15"/>
  <c r="N136" i="15" s="1"/>
  <c r="O137" i="15"/>
  <c r="N137" i="15" s="1"/>
  <c r="O138" i="15"/>
  <c r="N138" i="15" s="1"/>
  <c r="O139" i="15"/>
  <c r="N139" i="15" s="1"/>
  <c r="O140" i="15"/>
  <c r="N140" i="15" s="1"/>
  <c r="O141" i="15"/>
  <c r="N141" i="15" s="1"/>
  <c r="O142" i="15"/>
  <c r="N142" i="15" s="1"/>
  <c r="O143" i="15"/>
  <c r="N143" i="15" s="1"/>
  <c r="O144" i="15"/>
  <c r="N144" i="15" s="1"/>
  <c r="O145" i="15"/>
  <c r="N145" i="15" s="1"/>
  <c r="O146" i="15"/>
  <c r="N146" i="15" s="1"/>
  <c r="O147" i="15"/>
  <c r="N147" i="15" s="1"/>
  <c r="O148" i="15"/>
  <c r="N148" i="15" s="1"/>
  <c r="O149" i="15"/>
  <c r="N149" i="15" s="1"/>
  <c r="O150" i="15"/>
  <c r="N150" i="15" s="1"/>
  <c r="O151" i="15"/>
  <c r="N151" i="15" s="1"/>
  <c r="O152" i="15"/>
  <c r="N152" i="15" s="1"/>
  <c r="O153" i="15"/>
  <c r="N153" i="15" s="1"/>
  <c r="O154" i="15"/>
  <c r="N154" i="15" s="1"/>
  <c r="O155" i="15"/>
  <c r="N155" i="15" s="1"/>
  <c r="O156" i="15"/>
  <c r="N156" i="15" s="1"/>
  <c r="O157" i="15"/>
  <c r="N157" i="15" s="1"/>
  <c r="O158" i="15"/>
  <c r="N158" i="15" s="1"/>
  <c r="O159" i="15"/>
  <c r="N159" i="15" s="1"/>
  <c r="O160" i="15"/>
  <c r="N160" i="15" s="1"/>
  <c r="O161" i="15"/>
  <c r="N161" i="15" s="1"/>
  <c r="O162" i="15"/>
  <c r="N162" i="15" s="1"/>
  <c r="O163" i="15"/>
  <c r="N163" i="15" s="1"/>
  <c r="O164" i="15"/>
  <c r="N164" i="15" s="1"/>
  <c r="O165" i="15"/>
  <c r="N165" i="15" s="1"/>
  <c r="O166" i="15"/>
  <c r="N166" i="15" s="1"/>
  <c r="O167" i="15"/>
  <c r="N167" i="15" s="1"/>
  <c r="O168" i="15"/>
  <c r="N168" i="15" s="1"/>
  <c r="O169" i="15"/>
  <c r="N169" i="15" s="1"/>
  <c r="O170" i="15"/>
  <c r="N170" i="15" s="1"/>
  <c r="O171" i="15"/>
  <c r="N171" i="15" s="1"/>
  <c r="O172" i="15"/>
  <c r="N172" i="15" s="1"/>
  <c r="O173" i="15"/>
  <c r="N173" i="15" s="1"/>
  <c r="O174" i="15"/>
  <c r="N174" i="15" s="1"/>
  <c r="O175" i="15"/>
  <c r="N175" i="15" s="1"/>
  <c r="O176" i="15"/>
  <c r="N176" i="15" s="1"/>
  <c r="O177" i="15"/>
  <c r="N177" i="15" s="1"/>
  <c r="O178" i="15"/>
  <c r="N178" i="15" s="1"/>
  <c r="O179" i="15"/>
  <c r="N179" i="15" s="1"/>
  <c r="O180" i="15"/>
  <c r="N180" i="15" s="1"/>
  <c r="O181" i="15"/>
  <c r="N181" i="15" s="1"/>
  <c r="O182" i="15"/>
  <c r="N182" i="15" s="1"/>
  <c r="O183" i="15"/>
  <c r="N183" i="15" s="1"/>
  <c r="O184" i="15"/>
  <c r="N184" i="15" s="1"/>
  <c r="O185" i="15"/>
  <c r="N185" i="15" s="1"/>
  <c r="O186" i="15"/>
  <c r="N186" i="15" s="1"/>
  <c r="O187" i="15"/>
  <c r="N187" i="15" s="1"/>
  <c r="O188" i="15"/>
  <c r="N188" i="15" s="1"/>
  <c r="O189" i="15"/>
  <c r="N189" i="15" s="1"/>
  <c r="O190" i="15"/>
  <c r="N190" i="15" s="1"/>
  <c r="O191" i="15"/>
  <c r="N191" i="15" s="1"/>
  <c r="O192" i="15"/>
  <c r="N192" i="15" s="1"/>
  <c r="O193" i="15"/>
  <c r="N193" i="15" s="1"/>
  <c r="O194" i="15"/>
  <c r="N194" i="15" s="1"/>
  <c r="O195" i="15"/>
  <c r="N195" i="15" s="1"/>
  <c r="O196" i="15"/>
  <c r="N196" i="15" s="1"/>
  <c r="O197" i="15"/>
  <c r="N197" i="15" s="1"/>
  <c r="O198" i="15"/>
  <c r="N198" i="15" s="1"/>
  <c r="O199" i="15"/>
  <c r="N199" i="15" s="1"/>
  <c r="O200" i="15"/>
  <c r="N200" i="15" s="1"/>
  <c r="O201" i="15"/>
  <c r="N201" i="15" s="1"/>
  <c r="O202" i="15"/>
  <c r="N202" i="15" s="1"/>
  <c r="O203" i="15"/>
  <c r="N203" i="15" s="1"/>
  <c r="O204" i="15"/>
  <c r="N204" i="15" s="1"/>
  <c r="O205" i="15"/>
  <c r="N205" i="15" s="1"/>
  <c r="O206" i="15"/>
  <c r="N206" i="15" s="1"/>
  <c r="O207" i="15"/>
  <c r="N207" i="15" s="1"/>
  <c r="O208" i="15"/>
  <c r="N208" i="15" s="1"/>
  <c r="O209" i="15"/>
  <c r="N209" i="15" s="1"/>
  <c r="O210" i="15"/>
  <c r="N210" i="15" s="1"/>
  <c r="O211" i="15"/>
  <c r="N211" i="15" s="1"/>
  <c r="O212" i="15"/>
  <c r="N212" i="15" s="1"/>
  <c r="O213" i="15"/>
  <c r="N213" i="15" s="1"/>
  <c r="O214" i="15"/>
  <c r="N214" i="15" s="1"/>
  <c r="O215" i="15"/>
  <c r="N215" i="15" s="1"/>
  <c r="O216" i="15"/>
  <c r="N216" i="15" s="1"/>
  <c r="O217" i="15"/>
  <c r="N217" i="15" s="1"/>
  <c r="O218" i="15"/>
  <c r="N218" i="15" s="1"/>
  <c r="O219" i="15"/>
  <c r="N219" i="15" s="1"/>
  <c r="O220" i="15"/>
  <c r="N220" i="15" s="1"/>
  <c r="O221" i="15"/>
  <c r="N221" i="15" s="1"/>
  <c r="O222" i="15"/>
  <c r="N222" i="15" s="1"/>
  <c r="O223" i="15"/>
  <c r="N223" i="15" s="1"/>
  <c r="O224" i="15"/>
  <c r="N224" i="15" s="1"/>
  <c r="O225" i="15"/>
  <c r="N225" i="15" s="1"/>
  <c r="O226" i="15"/>
  <c r="N226" i="15" s="1"/>
  <c r="O227" i="15"/>
  <c r="N227" i="15" s="1"/>
  <c r="O228" i="15"/>
  <c r="N228" i="15" s="1"/>
  <c r="O229" i="15"/>
  <c r="N229" i="15" s="1"/>
  <c r="O230" i="15"/>
  <c r="N230" i="15" s="1"/>
  <c r="O231" i="15"/>
  <c r="N231" i="15" s="1"/>
  <c r="O232" i="15"/>
  <c r="N232" i="15" s="1"/>
  <c r="O233" i="15"/>
  <c r="N233" i="15" s="1"/>
  <c r="O234" i="15"/>
  <c r="N234" i="15" s="1"/>
  <c r="O235" i="15"/>
  <c r="N235" i="15" s="1"/>
  <c r="O236" i="15"/>
  <c r="N236" i="15" s="1"/>
  <c r="O237" i="15"/>
  <c r="N237" i="15" s="1"/>
  <c r="O238" i="15"/>
  <c r="N238" i="15" s="1"/>
  <c r="O239" i="15"/>
  <c r="N239" i="15" s="1"/>
  <c r="O240" i="15"/>
  <c r="N240" i="15" s="1"/>
  <c r="O241" i="15"/>
  <c r="N241" i="15" s="1"/>
  <c r="O242" i="15"/>
  <c r="N242" i="15" s="1"/>
  <c r="O243" i="15"/>
  <c r="N243" i="15" s="1"/>
  <c r="O244" i="15"/>
  <c r="N244" i="15" s="1"/>
  <c r="O245" i="15"/>
  <c r="N245" i="15" s="1"/>
  <c r="O246" i="15"/>
  <c r="N246" i="15" s="1"/>
  <c r="O247" i="15"/>
  <c r="N247" i="15" s="1"/>
  <c r="O248" i="15"/>
  <c r="N248" i="15" s="1"/>
  <c r="O249" i="15"/>
  <c r="N249" i="15" s="1"/>
  <c r="O250" i="15"/>
  <c r="N250" i="15" s="1"/>
  <c r="O251" i="15"/>
  <c r="N251" i="15" s="1"/>
  <c r="O252" i="15"/>
  <c r="N252" i="15" s="1"/>
  <c r="O253" i="15"/>
  <c r="N253" i="15" s="1"/>
  <c r="O254" i="15"/>
  <c r="N254" i="15" s="1"/>
  <c r="O255" i="15"/>
  <c r="N255" i="15" s="1"/>
  <c r="O256" i="15"/>
  <c r="N256" i="15" s="1"/>
  <c r="O257" i="15"/>
  <c r="N257" i="15" s="1"/>
  <c r="O258" i="15"/>
  <c r="N258" i="15" s="1"/>
  <c r="O259" i="15"/>
  <c r="N259" i="15" s="1"/>
  <c r="O260" i="15"/>
  <c r="N260" i="15" s="1"/>
  <c r="O261" i="15"/>
  <c r="N261" i="15" s="1"/>
  <c r="O262" i="15"/>
  <c r="N262" i="15" s="1"/>
  <c r="O263" i="15"/>
  <c r="N263" i="15" s="1"/>
  <c r="O264" i="15"/>
  <c r="N264" i="15" s="1"/>
  <c r="O265" i="15"/>
  <c r="N265" i="15" s="1"/>
  <c r="O266" i="15"/>
  <c r="N266" i="15" s="1"/>
  <c r="O267" i="15"/>
  <c r="N267" i="15" s="1"/>
  <c r="O268" i="15"/>
  <c r="N268" i="15" s="1"/>
  <c r="O269" i="15"/>
  <c r="N269" i="15" s="1"/>
  <c r="O270" i="15"/>
  <c r="N270" i="15" s="1"/>
  <c r="O271" i="15"/>
  <c r="N271" i="15" s="1"/>
  <c r="O272" i="15"/>
  <c r="N272" i="15" s="1"/>
  <c r="O273" i="15"/>
  <c r="N273" i="15" s="1"/>
  <c r="O274" i="15"/>
  <c r="N274" i="15" s="1"/>
  <c r="O275" i="15"/>
  <c r="N275" i="15" s="1"/>
  <c r="O276" i="15"/>
  <c r="N276" i="15" s="1"/>
  <c r="O277" i="15"/>
  <c r="N277" i="15" s="1"/>
  <c r="O278" i="15"/>
  <c r="N278" i="15" s="1"/>
  <c r="O279" i="15"/>
  <c r="N279" i="15" s="1"/>
  <c r="O280" i="15"/>
  <c r="N280" i="15" s="1"/>
  <c r="O281" i="15"/>
  <c r="N281" i="15" s="1"/>
  <c r="O282" i="15"/>
  <c r="N282" i="15" s="1"/>
  <c r="O283" i="15"/>
  <c r="N283" i="15" s="1"/>
  <c r="O284" i="15"/>
  <c r="N284" i="15" s="1"/>
  <c r="O285" i="15"/>
  <c r="N285" i="15" s="1"/>
  <c r="O286" i="15"/>
  <c r="N286" i="15" s="1"/>
  <c r="O287" i="15"/>
  <c r="N287" i="15" s="1"/>
  <c r="O288" i="15"/>
  <c r="N288" i="15" s="1"/>
  <c r="O289" i="15"/>
  <c r="N289" i="15" s="1"/>
  <c r="O290" i="15"/>
  <c r="N290" i="15" s="1"/>
  <c r="O291" i="15"/>
  <c r="N291" i="15" s="1"/>
  <c r="O292" i="15"/>
  <c r="N292" i="15" s="1"/>
  <c r="O293" i="15"/>
  <c r="N293" i="15" s="1"/>
  <c r="O294" i="15"/>
  <c r="N294" i="15" s="1"/>
  <c r="O295" i="15"/>
  <c r="N295" i="15" s="1"/>
  <c r="O296" i="15"/>
  <c r="N296" i="15" s="1"/>
  <c r="O297" i="15"/>
  <c r="N297" i="15" s="1"/>
  <c r="O298" i="15"/>
  <c r="N298" i="15" s="1"/>
  <c r="O299" i="15"/>
  <c r="N299" i="15" s="1"/>
  <c r="O300" i="15"/>
  <c r="N300" i="15" s="1"/>
  <c r="O301" i="15"/>
  <c r="N301" i="15" s="1"/>
  <c r="O302" i="15"/>
  <c r="N302" i="15" s="1"/>
  <c r="O303" i="15"/>
  <c r="N303" i="15" s="1"/>
  <c r="O304" i="15"/>
  <c r="N304" i="15" s="1"/>
  <c r="O305" i="15"/>
  <c r="N305" i="15" s="1"/>
  <c r="O306" i="15"/>
  <c r="N306" i="15" s="1"/>
  <c r="O307" i="15"/>
  <c r="N307" i="15" s="1"/>
  <c r="O308" i="15"/>
  <c r="N308" i="15" s="1"/>
  <c r="O309" i="15"/>
  <c r="N309" i="15" s="1"/>
  <c r="O310" i="15"/>
  <c r="N310" i="15" s="1"/>
  <c r="O311" i="15"/>
  <c r="N311" i="15" s="1"/>
  <c r="O312" i="15"/>
  <c r="N312" i="15" s="1"/>
  <c r="O313" i="15"/>
  <c r="N313" i="15" s="1"/>
  <c r="O314" i="15"/>
  <c r="N314" i="15" s="1"/>
  <c r="O315" i="15"/>
  <c r="N315" i="15" s="1"/>
  <c r="O316" i="15"/>
  <c r="N316" i="15" s="1"/>
  <c r="O317" i="15"/>
  <c r="N317" i="15" s="1"/>
  <c r="L31" i="15"/>
  <c r="K31" i="15" s="1"/>
  <c r="L32" i="15"/>
  <c r="K32" i="15" s="1"/>
  <c r="L33" i="15"/>
  <c r="K33" i="15" s="1"/>
  <c r="L34" i="15"/>
  <c r="K34" i="15" s="1"/>
  <c r="L35" i="15"/>
  <c r="K35" i="15" s="1"/>
  <c r="L36" i="15"/>
  <c r="K36" i="15" s="1"/>
  <c r="L37" i="15"/>
  <c r="K37" i="15" s="1"/>
  <c r="L38" i="15"/>
  <c r="K38" i="15" s="1"/>
  <c r="L39" i="15"/>
  <c r="K39" i="15" s="1"/>
  <c r="L40" i="15"/>
  <c r="K40" i="15" s="1"/>
  <c r="L41" i="15"/>
  <c r="K41" i="15" s="1"/>
  <c r="L42" i="15"/>
  <c r="K42" i="15" s="1"/>
  <c r="L43" i="15"/>
  <c r="K43" i="15" s="1"/>
  <c r="L44" i="15"/>
  <c r="K44" i="15" s="1"/>
  <c r="L45" i="15"/>
  <c r="K45" i="15" s="1"/>
  <c r="L46" i="15"/>
  <c r="K46" i="15" s="1"/>
  <c r="L47" i="15"/>
  <c r="K47" i="15" s="1"/>
  <c r="L48" i="15"/>
  <c r="K48" i="15" s="1"/>
  <c r="L49" i="15"/>
  <c r="K49" i="15" s="1"/>
  <c r="L50" i="15"/>
  <c r="K50" i="15" s="1"/>
  <c r="L51" i="15"/>
  <c r="K51" i="15" s="1"/>
  <c r="L52" i="15"/>
  <c r="K52" i="15" s="1"/>
  <c r="L53" i="15"/>
  <c r="K53" i="15" s="1"/>
  <c r="L54" i="15"/>
  <c r="K54" i="15" s="1"/>
  <c r="L55" i="15"/>
  <c r="K55" i="15" s="1"/>
  <c r="L56" i="15"/>
  <c r="K56" i="15" s="1"/>
  <c r="L57" i="15"/>
  <c r="K57" i="15" s="1"/>
  <c r="L58" i="15"/>
  <c r="K58" i="15" s="1"/>
  <c r="L59" i="15"/>
  <c r="K59" i="15" s="1"/>
  <c r="L60" i="15"/>
  <c r="K60" i="15" s="1"/>
  <c r="L61" i="15"/>
  <c r="K61" i="15" s="1"/>
  <c r="L62" i="15"/>
  <c r="K62" i="15" s="1"/>
  <c r="L63" i="15"/>
  <c r="K63" i="15" s="1"/>
  <c r="L64" i="15"/>
  <c r="K64" i="15" s="1"/>
  <c r="L65" i="15"/>
  <c r="K65" i="15" s="1"/>
  <c r="L66" i="15"/>
  <c r="K66" i="15" s="1"/>
  <c r="L67" i="15"/>
  <c r="K67" i="15" s="1"/>
  <c r="L68" i="15"/>
  <c r="K68" i="15" s="1"/>
  <c r="L69" i="15"/>
  <c r="K69" i="15" s="1"/>
  <c r="L70" i="15"/>
  <c r="K70" i="15" s="1"/>
  <c r="L71" i="15"/>
  <c r="K71" i="15" s="1"/>
  <c r="L72" i="15"/>
  <c r="K72" i="15" s="1"/>
  <c r="L73" i="15"/>
  <c r="K73" i="15" s="1"/>
  <c r="L74" i="15"/>
  <c r="K74" i="15" s="1"/>
  <c r="L75" i="15"/>
  <c r="K75" i="15" s="1"/>
  <c r="L76" i="15"/>
  <c r="K76" i="15" s="1"/>
  <c r="L77" i="15"/>
  <c r="K77" i="15" s="1"/>
  <c r="L78" i="15"/>
  <c r="K78" i="15" s="1"/>
  <c r="L79" i="15"/>
  <c r="K79" i="15" s="1"/>
  <c r="L80" i="15"/>
  <c r="K80" i="15" s="1"/>
  <c r="L81" i="15"/>
  <c r="K81" i="15" s="1"/>
  <c r="L82" i="15"/>
  <c r="K82" i="15" s="1"/>
  <c r="L83" i="15"/>
  <c r="K83" i="15" s="1"/>
  <c r="L84" i="15"/>
  <c r="K84" i="15" s="1"/>
  <c r="L85" i="15"/>
  <c r="K85" i="15" s="1"/>
  <c r="L86" i="15"/>
  <c r="K86" i="15" s="1"/>
  <c r="L87" i="15"/>
  <c r="K87" i="15" s="1"/>
  <c r="L88" i="15"/>
  <c r="K88" i="15" s="1"/>
  <c r="L89" i="15"/>
  <c r="K89" i="15" s="1"/>
  <c r="L90" i="15"/>
  <c r="K90" i="15" s="1"/>
  <c r="L91" i="15"/>
  <c r="K91" i="15" s="1"/>
  <c r="L92" i="15"/>
  <c r="K92" i="15" s="1"/>
  <c r="L93" i="15"/>
  <c r="K93" i="15" s="1"/>
  <c r="L94" i="15"/>
  <c r="K94" i="15" s="1"/>
  <c r="L95" i="15"/>
  <c r="K95" i="15" s="1"/>
  <c r="L96" i="15"/>
  <c r="K96" i="15" s="1"/>
  <c r="L97" i="15"/>
  <c r="K97" i="15" s="1"/>
  <c r="L98" i="15"/>
  <c r="K98" i="15" s="1"/>
  <c r="L99" i="15"/>
  <c r="K99" i="15" s="1"/>
  <c r="L100" i="15"/>
  <c r="K100" i="15" s="1"/>
  <c r="L101" i="15"/>
  <c r="K101" i="15" s="1"/>
  <c r="L102" i="15"/>
  <c r="K102" i="15" s="1"/>
  <c r="L103" i="15"/>
  <c r="K103" i="15" s="1"/>
  <c r="L104" i="15"/>
  <c r="K104" i="15" s="1"/>
  <c r="L105" i="15"/>
  <c r="K105" i="15" s="1"/>
  <c r="L106" i="15"/>
  <c r="K106" i="15" s="1"/>
  <c r="L107" i="15"/>
  <c r="K107" i="15" s="1"/>
  <c r="L108" i="15"/>
  <c r="K108" i="15" s="1"/>
  <c r="L109" i="15"/>
  <c r="K109" i="15" s="1"/>
  <c r="L110" i="15"/>
  <c r="K110" i="15" s="1"/>
  <c r="L111" i="15"/>
  <c r="K111" i="15" s="1"/>
  <c r="L112" i="15"/>
  <c r="K112" i="15" s="1"/>
  <c r="L113" i="15"/>
  <c r="K113" i="15" s="1"/>
  <c r="L114" i="15"/>
  <c r="K114" i="15" s="1"/>
  <c r="L115" i="15"/>
  <c r="K115" i="15" s="1"/>
  <c r="L116" i="15"/>
  <c r="K116" i="15" s="1"/>
  <c r="L117" i="15"/>
  <c r="K117" i="15" s="1"/>
  <c r="L118" i="15"/>
  <c r="K118" i="15" s="1"/>
  <c r="L119" i="15"/>
  <c r="K119" i="15" s="1"/>
  <c r="L120" i="15"/>
  <c r="K120" i="15" s="1"/>
  <c r="L121" i="15"/>
  <c r="K121" i="15" s="1"/>
  <c r="L122" i="15"/>
  <c r="K122" i="15" s="1"/>
  <c r="L123" i="15"/>
  <c r="K123" i="15" s="1"/>
  <c r="L124" i="15"/>
  <c r="K124" i="15" s="1"/>
  <c r="L125" i="15"/>
  <c r="K125" i="15" s="1"/>
  <c r="L126" i="15"/>
  <c r="K126" i="15" s="1"/>
  <c r="L127" i="15"/>
  <c r="K127" i="15" s="1"/>
  <c r="L128" i="15"/>
  <c r="K128" i="15" s="1"/>
  <c r="L129" i="15"/>
  <c r="K129" i="15" s="1"/>
  <c r="L130" i="15"/>
  <c r="K130" i="15" s="1"/>
  <c r="L131" i="15"/>
  <c r="K131" i="15" s="1"/>
  <c r="L132" i="15"/>
  <c r="K132" i="15" s="1"/>
  <c r="L133" i="15"/>
  <c r="K133" i="15" s="1"/>
  <c r="L134" i="15"/>
  <c r="K134" i="15" s="1"/>
  <c r="L135" i="15"/>
  <c r="K135" i="15" s="1"/>
  <c r="L136" i="15"/>
  <c r="K136" i="15" s="1"/>
  <c r="L137" i="15"/>
  <c r="K137" i="15" s="1"/>
  <c r="L138" i="15"/>
  <c r="K138" i="15" s="1"/>
  <c r="L139" i="15"/>
  <c r="K139" i="15" s="1"/>
  <c r="L140" i="15"/>
  <c r="K140" i="15" s="1"/>
  <c r="L141" i="15"/>
  <c r="K141" i="15" s="1"/>
  <c r="L142" i="15"/>
  <c r="K142" i="15" s="1"/>
  <c r="L143" i="15"/>
  <c r="K143" i="15" s="1"/>
  <c r="L144" i="15"/>
  <c r="K144" i="15" s="1"/>
  <c r="L145" i="15"/>
  <c r="K145" i="15" s="1"/>
  <c r="L146" i="15"/>
  <c r="K146" i="15" s="1"/>
  <c r="L147" i="15"/>
  <c r="K147" i="15" s="1"/>
  <c r="L148" i="15"/>
  <c r="K148" i="15" s="1"/>
  <c r="L149" i="15"/>
  <c r="K149" i="15" s="1"/>
  <c r="L150" i="15"/>
  <c r="K150" i="15" s="1"/>
  <c r="L151" i="15"/>
  <c r="K151" i="15" s="1"/>
  <c r="L152" i="15"/>
  <c r="K152" i="15" s="1"/>
  <c r="L153" i="15"/>
  <c r="K153" i="15" s="1"/>
  <c r="L154" i="15"/>
  <c r="K154" i="15" s="1"/>
  <c r="L155" i="15"/>
  <c r="K155" i="15" s="1"/>
  <c r="L156" i="15"/>
  <c r="K156" i="15" s="1"/>
  <c r="L157" i="15"/>
  <c r="K157" i="15" s="1"/>
  <c r="L158" i="15"/>
  <c r="K158" i="15" s="1"/>
  <c r="L159" i="15"/>
  <c r="K159" i="15" s="1"/>
  <c r="L160" i="15"/>
  <c r="K160" i="15" s="1"/>
  <c r="L161" i="15"/>
  <c r="K161" i="15" s="1"/>
  <c r="L162" i="15"/>
  <c r="K162" i="15" s="1"/>
  <c r="L163" i="15"/>
  <c r="K163" i="15" s="1"/>
  <c r="L164" i="15"/>
  <c r="K164" i="15" s="1"/>
  <c r="L165" i="15"/>
  <c r="K165" i="15" s="1"/>
  <c r="L166" i="15"/>
  <c r="K166" i="15" s="1"/>
  <c r="L167" i="15"/>
  <c r="K167" i="15" s="1"/>
  <c r="L168" i="15"/>
  <c r="K168" i="15" s="1"/>
  <c r="L169" i="15"/>
  <c r="K169" i="15" s="1"/>
  <c r="L170" i="15"/>
  <c r="K170" i="15" s="1"/>
  <c r="L171" i="15"/>
  <c r="K171" i="15" s="1"/>
  <c r="L172" i="15"/>
  <c r="K172" i="15" s="1"/>
  <c r="L173" i="15"/>
  <c r="K173" i="15" s="1"/>
  <c r="L174" i="15"/>
  <c r="K174" i="15" s="1"/>
  <c r="L175" i="15"/>
  <c r="K175" i="15" s="1"/>
  <c r="L176" i="15"/>
  <c r="K176" i="15" s="1"/>
  <c r="L177" i="15"/>
  <c r="K177" i="15" s="1"/>
  <c r="L178" i="15"/>
  <c r="K178" i="15" s="1"/>
  <c r="L179" i="15"/>
  <c r="K179" i="15" s="1"/>
  <c r="L180" i="15"/>
  <c r="K180" i="15" s="1"/>
  <c r="L181" i="15"/>
  <c r="K181" i="15" s="1"/>
  <c r="L182" i="15"/>
  <c r="K182" i="15" s="1"/>
  <c r="L183" i="15"/>
  <c r="K183" i="15" s="1"/>
  <c r="L184" i="15"/>
  <c r="K184" i="15" s="1"/>
  <c r="L185" i="15"/>
  <c r="K185" i="15" s="1"/>
  <c r="L186" i="15"/>
  <c r="K186" i="15" s="1"/>
  <c r="L187" i="15"/>
  <c r="K187" i="15" s="1"/>
  <c r="L188" i="15"/>
  <c r="K188" i="15" s="1"/>
  <c r="L189" i="15"/>
  <c r="K189" i="15" s="1"/>
  <c r="L190" i="15"/>
  <c r="K190" i="15" s="1"/>
  <c r="L191" i="15"/>
  <c r="K191" i="15" s="1"/>
  <c r="L192" i="15"/>
  <c r="K192" i="15" s="1"/>
  <c r="L193" i="15"/>
  <c r="K193" i="15" s="1"/>
  <c r="L194" i="15"/>
  <c r="K194" i="15" s="1"/>
  <c r="L195" i="15"/>
  <c r="K195" i="15" s="1"/>
  <c r="L196" i="15"/>
  <c r="K196" i="15" s="1"/>
  <c r="L197" i="15"/>
  <c r="K197" i="15" s="1"/>
  <c r="L198" i="15"/>
  <c r="K198" i="15" s="1"/>
  <c r="L199" i="15"/>
  <c r="K199" i="15" s="1"/>
  <c r="L200" i="15"/>
  <c r="K200" i="15" s="1"/>
  <c r="L201" i="15"/>
  <c r="K201" i="15" s="1"/>
  <c r="L202" i="15"/>
  <c r="K202" i="15" s="1"/>
  <c r="L203" i="15"/>
  <c r="K203" i="15" s="1"/>
  <c r="L204" i="15"/>
  <c r="K204" i="15" s="1"/>
  <c r="L205" i="15"/>
  <c r="K205" i="15" s="1"/>
  <c r="L206" i="15"/>
  <c r="K206" i="15" s="1"/>
  <c r="L207" i="15"/>
  <c r="K207" i="15" s="1"/>
  <c r="L208" i="15"/>
  <c r="K208" i="15" s="1"/>
  <c r="L209" i="15"/>
  <c r="K209" i="15" s="1"/>
  <c r="L210" i="15"/>
  <c r="K210" i="15" s="1"/>
  <c r="L211" i="15"/>
  <c r="K211" i="15" s="1"/>
  <c r="L212" i="15"/>
  <c r="K212" i="15" s="1"/>
  <c r="L213" i="15"/>
  <c r="K213" i="15" s="1"/>
  <c r="L214" i="15"/>
  <c r="K214" i="15" s="1"/>
  <c r="L215" i="15"/>
  <c r="K215" i="15" s="1"/>
  <c r="L216" i="15"/>
  <c r="K216" i="15" s="1"/>
  <c r="L217" i="15"/>
  <c r="K217" i="15" s="1"/>
  <c r="L218" i="15"/>
  <c r="K218" i="15" s="1"/>
  <c r="L219" i="15"/>
  <c r="K219" i="15" s="1"/>
  <c r="L220" i="15"/>
  <c r="K220" i="15" s="1"/>
  <c r="L221" i="15"/>
  <c r="K221" i="15" s="1"/>
  <c r="L222" i="15"/>
  <c r="K222" i="15" s="1"/>
  <c r="L223" i="15"/>
  <c r="K223" i="15" s="1"/>
  <c r="L224" i="15"/>
  <c r="K224" i="15" s="1"/>
  <c r="L225" i="15"/>
  <c r="K225" i="15" s="1"/>
  <c r="L226" i="15"/>
  <c r="K226" i="15" s="1"/>
  <c r="L227" i="15"/>
  <c r="K227" i="15" s="1"/>
  <c r="L228" i="15"/>
  <c r="K228" i="15" s="1"/>
  <c r="L229" i="15"/>
  <c r="K229" i="15" s="1"/>
  <c r="L230" i="15"/>
  <c r="K230" i="15" s="1"/>
  <c r="L231" i="15"/>
  <c r="K231" i="15" s="1"/>
  <c r="L232" i="15"/>
  <c r="K232" i="15" s="1"/>
  <c r="L233" i="15"/>
  <c r="K233" i="15" s="1"/>
  <c r="L234" i="15"/>
  <c r="K234" i="15" s="1"/>
  <c r="L235" i="15"/>
  <c r="K235" i="15" s="1"/>
  <c r="L236" i="15"/>
  <c r="K236" i="15" s="1"/>
  <c r="L237" i="15"/>
  <c r="K237" i="15" s="1"/>
  <c r="L238" i="15"/>
  <c r="K238" i="15" s="1"/>
  <c r="L239" i="15"/>
  <c r="K239" i="15" s="1"/>
  <c r="L240" i="15"/>
  <c r="K240" i="15" s="1"/>
  <c r="L241" i="15"/>
  <c r="K241" i="15" s="1"/>
  <c r="L242" i="15"/>
  <c r="K242" i="15" s="1"/>
  <c r="L243" i="15"/>
  <c r="K243" i="15" s="1"/>
  <c r="L244" i="15"/>
  <c r="K244" i="15" s="1"/>
  <c r="L245" i="15"/>
  <c r="K245" i="15" s="1"/>
  <c r="L246" i="15"/>
  <c r="K246" i="15" s="1"/>
  <c r="L247" i="15"/>
  <c r="K247" i="15" s="1"/>
  <c r="L248" i="15"/>
  <c r="K248" i="15" s="1"/>
  <c r="L249" i="15"/>
  <c r="K249" i="15" s="1"/>
  <c r="L250" i="15"/>
  <c r="K250" i="15" s="1"/>
  <c r="L251" i="15"/>
  <c r="K251" i="15" s="1"/>
  <c r="L252" i="15"/>
  <c r="K252" i="15" s="1"/>
  <c r="L253" i="15"/>
  <c r="K253" i="15" s="1"/>
  <c r="L254" i="15"/>
  <c r="K254" i="15" s="1"/>
  <c r="L255" i="15"/>
  <c r="K255" i="15" s="1"/>
  <c r="L256" i="15"/>
  <c r="K256" i="15" s="1"/>
  <c r="L257" i="15"/>
  <c r="K257" i="15" s="1"/>
  <c r="L258" i="15"/>
  <c r="K258" i="15" s="1"/>
  <c r="L259" i="15"/>
  <c r="K259" i="15" s="1"/>
  <c r="L260" i="15"/>
  <c r="K260" i="15" s="1"/>
  <c r="L261" i="15"/>
  <c r="K261" i="15" s="1"/>
  <c r="L262" i="15"/>
  <c r="K262" i="15" s="1"/>
  <c r="L263" i="15"/>
  <c r="K263" i="15" s="1"/>
  <c r="L264" i="15"/>
  <c r="K264" i="15" s="1"/>
  <c r="L265" i="15"/>
  <c r="K265" i="15" s="1"/>
  <c r="L266" i="15"/>
  <c r="K266" i="15" s="1"/>
  <c r="L267" i="15"/>
  <c r="K267" i="15" s="1"/>
  <c r="L268" i="15"/>
  <c r="K268" i="15" s="1"/>
  <c r="L269" i="15"/>
  <c r="K269" i="15" s="1"/>
  <c r="L270" i="15"/>
  <c r="K270" i="15" s="1"/>
  <c r="L271" i="15"/>
  <c r="K271" i="15" s="1"/>
  <c r="L272" i="15"/>
  <c r="K272" i="15" s="1"/>
  <c r="L273" i="15"/>
  <c r="K273" i="15" s="1"/>
  <c r="L274" i="15"/>
  <c r="K274" i="15" s="1"/>
  <c r="L275" i="15"/>
  <c r="K275" i="15" s="1"/>
  <c r="L276" i="15"/>
  <c r="K276" i="15" s="1"/>
  <c r="L277" i="15"/>
  <c r="K277" i="15" s="1"/>
  <c r="L278" i="15"/>
  <c r="K278" i="15" s="1"/>
  <c r="L279" i="15"/>
  <c r="K279" i="15" s="1"/>
  <c r="L280" i="15"/>
  <c r="K280" i="15" s="1"/>
  <c r="L281" i="15"/>
  <c r="K281" i="15" s="1"/>
  <c r="L282" i="15"/>
  <c r="K282" i="15" s="1"/>
  <c r="L283" i="15"/>
  <c r="K283" i="15" s="1"/>
  <c r="L284" i="15"/>
  <c r="K284" i="15" s="1"/>
  <c r="L285" i="15"/>
  <c r="K285" i="15" s="1"/>
  <c r="L286" i="15"/>
  <c r="K286" i="15" s="1"/>
  <c r="L287" i="15"/>
  <c r="K287" i="15" s="1"/>
  <c r="L288" i="15"/>
  <c r="K288" i="15" s="1"/>
  <c r="L289" i="15"/>
  <c r="K289" i="15" s="1"/>
  <c r="L290" i="15"/>
  <c r="K290" i="15" s="1"/>
  <c r="L291" i="15"/>
  <c r="K291" i="15" s="1"/>
  <c r="L292" i="15"/>
  <c r="K292" i="15" s="1"/>
  <c r="L293" i="15"/>
  <c r="K293" i="15" s="1"/>
  <c r="L294" i="15"/>
  <c r="K294" i="15" s="1"/>
  <c r="L295" i="15"/>
  <c r="K295" i="15" s="1"/>
  <c r="L296" i="15"/>
  <c r="K296" i="15" s="1"/>
  <c r="L297" i="15"/>
  <c r="K297" i="15" s="1"/>
  <c r="L298" i="15"/>
  <c r="K298" i="15" s="1"/>
  <c r="L299" i="15"/>
  <c r="K299" i="15" s="1"/>
  <c r="L300" i="15"/>
  <c r="K300" i="15" s="1"/>
  <c r="L301" i="15"/>
  <c r="K301" i="15" s="1"/>
  <c r="L302" i="15"/>
  <c r="K302" i="15" s="1"/>
  <c r="L303" i="15"/>
  <c r="K303" i="15" s="1"/>
  <c r="L304" i="15"/>
  <c r="K304" i="15" s="1"/>
  <c r="L305" i="15"/>
  <c r="K305" i="15" s="1"/>
  <c r="L306" i="15"/>
  <c r="K306" i="15" s="1"/>
  <c r="L307" i="15"/>
  <c r="K307" i="15" s="1"/>
  <c r="L308" i="15"/>
  <c r="K308" i="15" s="1"/>
  <c r="L309" i="15"/>
  <c r="K309" i="15" s="1"/>
  <c r="L310" i="15"/>
  <c r="K310" i="15" s="1"/>
  <c r="L311" i="15"/>
  <c r="K311" i="15" s="1"/>
  <c r="L312" i="15"/>
  <c r="K312" i="15" s="1"/>
  <c r="L313" i="15"/>
  <c r="K313" i="15" s="1"/>
  <c r="L314" i="15"/>
  <c r="K314" i="15" s="1"/>
  <c r="L315" i="15"/>
  <c r="K315" i="15" s="1"/>
  <c r="L316" i="15"/>
  <c r="K316" i="15" s="1"/>
  <c r="L317" i="15"/>
  <c r="K317" i="15" s="1"/>
  <c r="AJ31" i="15"/>
  <c r="Z31" i="15" s="1"/>
  <c r="AJ32" i="15"/>
  <c r="Z32" i="15" s="1"/>
  <c r="AJ33" i="15"/>
  <c r="Z33" i="15" s="1"/>
  <c r="AJ34" i="15"/>
  <c r="Z34" i="15" s="1"/>
  <c r="AJ35" i="15"/>
  <c r="Z35" i="15" s="1"/>
  <c r="AJ36" i="15"/>
  <c r="Z36" i="15" s="1"/>
  <c r="AJ37" i="15"/>
  <c r="Z37" i="15" s="1"/>
  <c r="AJ38" i="15"/>
  <c r="Z38" i="15" s="1"/>
  <c r="AJ39" i="15"/>
  <c r="Z39" i="15" s="1"/>
  <c r="AJ40" i="15"/>
  <c r="Z40" i="15" s="1"/>
  <c r="AJ41" i="15"/>
  <c r="Z41" i="15" s="1"/>
  <c r="AJ42" i="15"/>
  <c r="Z42" i="15" s="1"/>
  <c r="AJ43" i="15"/>
  <c r="Z43" i="15" s="1"/>
  <c r="AJ44" i="15"/>
  <c r="Z44" i="15" s="1"/>
  <c r="AJ45" i="15"/>
  <c r="Z45" i="15" s="1"/>
  <c r="AJ46" i="15"/>
  <c r="Z46" i="15" s="1"/>
  <c r="AJ47" i="15"/>
  <c r="Z47" i="15" s="1"/>
  <c r="AJ48" i="15"/>
  <c r="Z48" i="15" s="1"/>
  <c r="AJ49" i="15"/>
  <c r="Z49" i="15" s="1"/>
  <c r="AJ50" i="15"/>
  <c r="Z50" i="15" s="1"/>
  <c r="AJ51" i="15"/>
  <c r="Z51" i="15" s="1"/>
  <c r="AJ52" i="15"/>
  <c r="Z52" i="15" s="1"/>
  <c r="AJ53" i="15"/>
  <c r="Z53" i="15" s="1"/>
  <c r="AJ54" i="15"/>
  <c r="Z54" i="15" s="1"/>
  <c r="AJ55" i="15"/>
  <c r="Z55" i="15" s="1"/>
  <c r="AJ56" i="15"/>
  <c r="Z56" i="15" s="1"/>
  <c r="AJ57" i="15"/>
  <c r="Z57" i="15" s="1"/>
  <c r="AJ58" i="15"/>
  <c r="Z58" i="15" s="1"/>
  <c r="AJ59" i="15"/>
  <c r="Z59" i="15" s="1"/>
  <c r="AJ60" i="15"/>
  <c r="Z60" i="15" s="1"/>
  <c r="AJ61" i="15"/>
  <c r="Z61" i="15" s="1"/>
  <c r="AJ62" i="15"/>
  <c r="Z62" i="15" s="1"/>
  <c r="AJ63" i="15"/>
  <c r="Z63" i="15" s="1"/>
  <c r="AJ64" i="15"/>
  <c r="Z64" i="15" s="1"/>
  <c r="AJ65" i="15"/>
  <c r="Z65" i="15" s="1"/>
  <c r="AJ66" i="15"/>
  <c r="Z66" i="15" s="1"/>
  <c r="AJ67" i="15"/>
  <c r="Z67" i="15" s="1"/>
  <c r="AJ68" i="15"/>
  <c r="Z68" i="15" s="1"/>
  <c r="AJ69" i="15"/>
  <c r="Z69" i="15" s="1"/>
  <c r="AJ70" i="15"/>
  <c r="Z70" i="15" s="1"/>
  <c r="AJ71" i="15"/>
  <c r="Z71" i="15" s="1"/>
  <c r="AJ72" i="15"/>
  <c r="Z72" i="15" s="1"/>
  <c r="AJ73" i="15"/>
  <c r="Z73" i="15" s="1"/>
  <c r="AJ74" i="15"/>
  <c r="Z74" i="15" s="1"/>
  <c r="AJ75" i="15"/>
  <c r="Z75" i="15" s="1"/>
  <c r="AJ76" i="15"/>
  <c r="Z76" i="15" s="1"/>
  <c r="AJ77" i="15"/>
  <c r="Z77" i="15" s="1"/>
  <c r="AJ78" i="15"/>
  <c r="Z78" i="15" s="1"/>
  <c r="AJ79" i="15"/>
  <c r="Z79" i="15" s="1"/>
  <c r="AJ80" i="15"/>
  <c r="Z80" i="15" s="1"/>
  <c r="AJ81" i="15"/>
  <c r="Z81" i="15" s="1"/>
  <c r="AJ82" i="15"/>
  <c r="Z82" i="15" s="1"/>
  <c r="AJ83" i="15"/>
  <c r="Z83" i="15" s="1"/>
  <c r="AJ84" i="15"/>
  <c r="Z84" i="15" s="1"/>
  <c r="AJ85" i="15"/>
  <c r="Z85" i="15" s="1"/>
  <c r="AJ86" i="15"/>
  <c r="Z86" i="15" s="1"/>
  <c r="AJ87" i="15"/>
  <c r="Z87" i="15" s="1"/>
  <c r="AJ88" i="15"/>
  <c r="Z88" i="15" s="1"/>
  <c r="AJ89" i="15"/>
  <c r="Z89" i="15" s="1"/>
  <c r="AJ90" i="15"/>
  <c r="Z90" i="15" s="1"/>
  <c r="AJ91" i="15"/>
  <c r="Z91" i="15" s="1"/>
  <c r="AJ92" i="15"/>
  <c r="Z92" i="15" s="1"/>
  <c r="AJ93" i="15"/>
  <c r="Z93" i="15" s="1"/>
  <c r="AJ94" i="15"/>
  <c r="Z94" i="15" s="1"/>
  <c r="AJ95" i="15"/>
  <c r="Z95" i="15" s="1"/>
  <c r="AJ96" i="15"/>
  <c r="Z96" i="15" s="1"/>
  <c r="AJ97" i="15"/>
  <c r="Z97" i="15" s="1"/>
  <c r="AJ98" i="15"/>
  <c r="Z98" i="15" s="1"/>
  <c r="AJ99" i="15"/>
  <c r="Z99" i="15" s="1"/>
  <c r="AJ100" i="15"/>
  <c r="Z100" i="15" s="1"/>
  <c r="AJ101" i="15"/>
  <c r="Z101" i="15" s="1"/>
  <c r="AJ102" i="15"/>
  <c r="Z102" i="15" s="1"/>
  <c r="AJ103" i="15"/>
  <c r="Z103" i="15" s="1"/>
  <c r="AJ104" i="15"/>
  <c r="Z104" i="15" s="1"/>
  <c r="AJ105" i="15"/>
  <c r="Z105" i="15" s="1"/>
  <c r="AJ106" i="15"/>
  <c r="Z106" i="15" s="1"/>
  <c r="AJ107" i="15"/>
  <c r="Z107" i="15" s="1"/>
  <c r="AJ108" i="15"/>
  <c r="Z108" i="15" s="1"/>
  <c r="AJ109" i="15"/>
  <c r="Z109" i="15" s="1"/>
  <c r="AJ110" i="15"/>
  <c r="Z110" i="15" s="1"/>
  <c r="AJ111" i="15"/>
  <c r="Z111" i="15" s="1"/>
  <c r="AJ112" i="15"/>
  <c r="Z112" i="15" s="1"/>
  <c r="AJ113" i="15"/>
  <c r="Z113" i="15" s="1"/>
  <c r="AJ114" i="15"/>
  <c r="Z114" i="15" s="1"/>
  <c r="AJ115" i="15"/>
  <c r="Z115" i="15" s="1"/>
  <c r="AJ116" i="15"/>
  <c r="Z116" i="15" s="1"/>
  <c r="AJ117" i="15"/>
  <c r="Z117" i="15" s="1"/>
  <c r="AJ118" i="15"/>
  <c r="Z118" i="15" s="1"/>
  <c r="AJ119" i="15"/>
  <c r="Z119" i="15" s="1"/>
  <c r="AJ120" i="15"/>
  <c r="Z120" i="15" s="1"/>
  <c r="AJ121" i="15"/>
  <c r="Z121" i="15" s="1"/>
  <c r="AJ122" i="15"/>
  <c r="Z122" i="15" s="1"/>
  <c r="AJ123" i="15"/>
  <c r="Z123" i="15" s="1"/>
  <c r="AJ124" i="15"/>
  <c r="Z124" i="15" s="1"/>
  <c r="AJ125" i="15"/>
  <c r="Z125" i="15" s="1"/>
  <c r="AJ126" i="15"/>
  <c r="Z126" i="15" s="1"/>
  <c r="AJ127" i="15"/>
  <c r="Z127" i="15" s="1"/>
  <c r="AJ128" i="15"/>
  <c r="Z128" i="15" s="1"/>
  <c r="AJ129" i="15"/>
  <c r="Z129" i="15" s="1"/>
  <c r="AJ130" i="15"/>
  <c r="Z130" i="15" s="1"/>
  <c r="AJ131" i="15"/>
  <c r="Z131" i="15" s="1"/>
  <c r="AJ132" i="15"/>
  <c r="Z132" i="15" s="1"/>
  <c r="AJ133" i="15"/>
  <c r="Z133" i="15" s="1"/>
  <c r="AJ134" i="15"/>
  <c r="Z134" i="15" s="1"/>
  <c r="AJ135" i="15"/>
  <c r="Z135" i="15" s="1"/>
  <c r="AJ136" i="15"/>
  <c r="Z136" i="15" s="1"/>
  <c r="AJ137" i="15"/>
  <c r="Z137" i="15" s="1"/>
  <c r="AJ138" i="15"/>
  <c r="Z138" i="15" s="1"/>
  <c r="AJ139" i="15"/>
  <c r="Z139" i="15" s="1"/>
  <c r="AJ140" i="15"/>
  <c r="Z140" i="15" s="1"/>
  <c r="AJ141" i="15"/>
  <c r="Z141" i="15" s="1"/>
  <c r="AJ142" i="15"/>
  <c r="Z142" i="15" s="1"/>
  <c r="AJ143" i="15"/>
  <c r="Z143" i="15" s="1"/>
  <c r="AJ144" i="15"/>
  <c r="Z144" i="15" s="1"/>
  <c r="AJ145" i="15"/>
  <c r="Z145" i="15" s="1"/>
  <c r="AJ146" i="15"/>
  <c r="Z146" i="15" s="1"/>
  <c r="AJ147" i="15"/>
  <c r="Z147" i="15" s="1"/>
  <c r="AJ148" i="15"/>
  <c r="Z148" i="15" s="1"/>
  <c r="AJ149" i="15"/>
  <c r="Z149" i="15" s="1"/>
  <c r="AJ150" i="15"/>
  <c r="Z150" i="15" s="1"/>
  <c r="AJ151" i="15"/>
  <c r="Z151" i="15" s="1"/>
  <c r="AJ152" i="15"/>
  <c r="Z152" i="15" s="1"/>
  <c r="AJ153" i="15"/>
  <c r="Z153" i="15" s="1"/>
  <c r="AJ154" i="15"/>
  <c r="Z154" i="15" s="1"/>
  <c r="AJ155" i="15"/>
  <c r="Z155" i="15" s="1"/>
  <c r="AJ156" i="15"/>
  <c r="Z156" i="15" s="1"/>
  <c r="AJ157" i="15"/>
  <c r="Z157" i="15" s="1"/>
  <c r="AJ158" i="15"/>
  <c r="Z158" i="15" s="1"/>
  <c r="AJ159" i="15"/>
  <c r="Z159" i="15" s="1"/>
  <c r="AJ160" i="15"/>
  <c r="Z160" i="15" s="1"/>
  <c r="AJ161" i="15"/>
  <c r="Z161" i="15" s="1"/>
  <c r="AJ162" i="15"/>
  <c r="Z162" i="15" s="1"/>
  <c r="AJ163" i="15"/>
  <c r="Z163" i="15" s="1"/>
  <c r="AJ164" i="15"/>
  <c r="Z164" i="15" s="1"/>
  <c r="AJ165" i="15"/>
  <c r="Z165" i="15" s="1"/>
  <c r="AJ166" i="15"/>
  <c r="Z166" i="15" s="1"/>
  <c r="AJ167" i="15"/>
  <c r="Z167" i="15" s="1"/>
  <c r="AJ168" i="15"/>
  <c r="Z168" i="15" s="1"/>
  <c r="AJ169" i="15"/>
  <c r="Z169" i="15" s="1"/>
  <c r="AJ170" i="15"/>
  <c r="Z170" i="15" s="1"/>
  <c r="AJ171" i="15"/>
  <c r="Z171" i="15" s="1"/>
  <c r="AJ172" i="15"/>
  <c r="Z172" i="15" s="1"/>
  <c r="AJ173" i="15"/>
  <c r="Z173" i="15" s="1"/>
  <c r="AJ174" i="15"/>
  <c r="Z174" i="15" s="1"/>
  <c r="AJ175" i="15"/>
  <c r="Z175" i="15" s="1"/>
  <c r="AJ176" i="15"/>
  <c r="Z176" i="15" s="1"/>
  <c r="AJ177" i="15"/>
  <c r="Z177" i="15" s="1"/>
  <c r="AJ178" i="15"/>
  <c r="Z178" i="15" s="1"/>
  <c r="AJ179" i="15"/>
  <c r="Z179" i="15" s="1"/>
  <c r="AJ180" i="15"/>
  <c r="Z180" i="15" s="1"/>
  <c r="AJ181" i="15"/>
  <c r="Z181" i="15" s="1"/>
  <c r="AJ182" i="15"/>
  <c r="Z182" i="15" s="1"/>
  <c r="AJ183" i="15"/>
  <c r="Z183" i="15" s="1"/>
  <c r="AJ184" i="15"/>
  <c r="Z184" i="15" s="1"/>
  <c r="AJ185" i="15"/>
  <c r="Z185" i="15" s="1"/>
  <c r="AJ186" i="15"/>
  <c r="Z186" i="15" s="1"/>
  <c r="AJ187" i="15"/>
  <c r="Z187" i="15" s="1"/>
  <c r="AJ188" i="15"/>
  <c r="Z188" i="15" s="1"/>
  <c r="AJ189" i="15"/>
  <c r="Z189" i="15" s="1"/>
  <c r="AJ190" i="15"/>
  <c r="Z190" i="15" s="1"/>
  <c r="AJ191" i="15"/>
  <c r="Z191" i="15" s="1"/>
  <c r="AJ192" i="15"/>
  <c r="Z192" i="15" s="1"/>
  <c r="AJ193" i="15"/>
  <c r="Z193" i="15" s="1"/>
  <c r="AJ194" i="15"/>
  <c r="Z194" i="15" s="1"/>
  <c r="AJ195" i="15"/>
  <c r="Z195" i="15" s="1"/>
  <c r="AJ196" i="15"/>
  <c r="Z196" i="15" s="1"/>
  <c r="AJ197" i="15"/>
  <c r="Z197" i="15" s="1"/>
  <c r="AJ198" i="15"/>
  <c r="Z198" i="15" s="1"/>
  <c r="AJ199" i="15"/>
  <c r="Z199" i="15" s="1"/>
  <c r="AJ200" i="15"/>
  <c r="Z200" i="15" s="1"/>
  <c r="AJ201" i="15"/>
  <c r="Z201" i="15" s="1"/>
  <c r="AJ202" i="15"/>
  <c r="Z202" i="15" s="1"/>
  <c r="AJ203" i="15"/>
  <c r="Z203" i="15" s="1"/>
  <c r="AJ204" i="15"/>
  <c r="Z204" i="15" s="1"/>
  <c r="AJ205" i="15"/>
  <c r="Z205" i="15" s="1"/>
  <c r="AJ206" i="15"/>
  <c r="Z206" i="15" s="1"/>
  <c r="AJ207" i="15"/>
  <c r="Z207" i="15" s="1"/>
  <c r="AJ208" i="15"/>
  <c r="Z208" i="15" s="1"/>
  <c r="AJ209" i="15"/>
  <c r="Z209" i="15" s="1"/>
  <c r="AJ210" i="15"/>
  <c r="Z210" i="15" s="1"/>
  <c r="AJ211" i="15"/>
  <c r="Z211" i="15" s="1"/>
  <c r="AJ212" i="15"/>
  <c r="Z212" i="15" s="1"/>
  <c r="AJ213" i="15"/>
  <c r="Z213" i="15" s="1"/>
  <c r="AJ214" i="15"/>
  <c r="Z214" i="15" s="1"/>
  <c r="AJ215" i="15"/>
  <c r="Z215" i="15" s="1"/>
  <c r="AJ216" i="15"/>
  <c r="Z216" i="15" s="1"/>
  <c r="AJ217" i="15"/>
  <c r="Z217" i="15" s="1"/>
  <c r="AJ218" i="15"/>
  <c r="Z218" i="15" s="1"/>
  <c r="AJ219" i="15"/>
  <c r="Z219" i="15" s="1"/>
  <c r="AJ220" i="15"/>
  <c r="Z220" i="15" s="1"/>
  <c r="AJ221" i="15"/>
  <c r="Z221" i="15" s="1"/>
  <c r="AJ222" i="15"/>
  <c r="Z222" i="15" s="1"/>
  <c r="AJ223" i="15"/>
  <c r="Z223" i="15" s="1"/>
  <c r="AJ224" i="15"/>
  <c r="Z224" i="15" s="1"/>
  <c r="AJ225" i="15"/>
  <c r="Z225" i="15" s="1"/>
  <c r="AJ226" i="15"/>
  <c r="Z226" i="15" s="1"/>
  <c r="AJ227" i="15"/>
  <c r="Z227" i="15" s="1"/>
  <c r="AJ228" i="15"/>
  <c r="Z228" i="15" s="1"/>
  <c r="AJ229" i="15"/>
  <c r="Z229" i="15" s="1"/>
  <c r="AJ230" i="15"/>
  <c r="Z230" i="15" s="1"/>
  <c r="AJ231" i="15"/>
  <c r="Z231" i="15" s="1"/>
  <c r="AJ232" i="15"/>
  <c r="Z232" i="15" s="1"/>
  <c r="AJ233" i="15"/>
  <c r="Z233" i="15" s="1"/>
  <c r="AJ234" i="15"/>
  <c r="Z234" i="15" s="1"/>
  <c r="AJ235" i="15"/>
  <c r="Z235" i="15" s="1"/>
  <c r="AJ236" i="15"/>
  <c r="Z236" i="15" s="1"/>
  <c r="AJ237" i="15"/>
  <c r="Z237" i="15" s="1"/>
  <c r="AJ238" i="15"/>
  <c r="Z238" i="15" s="1"/>
  <c r="AJ239" i="15"/>
  <c r="Z239" i="15" s="1"/>
  <c r="AJ240" i="15"/>
  <c r="Z240" i="15" s="1"/>
  <c r="AJ241" i="15"/>
  <c r="Z241" i="15" s="1"/>
  <c r="AJ242" i="15"/>
  <c r="Z242" i="15" s="1"/>
  <c r="AJ243" i="15"/>
  <c r="Z243" i="15" s="1"/>
  <c r="AJ244" i="15"/>
  <c r="Z244" i="15" s="1"/>
  <c r="AJ245" i="15"/>
  <c r="Z245" i="15" s="1"/>
  <c r="AJ246" i="15"/>
  <c r="Z246" i="15" s="1"/>
  <c r="AJ247" i="15"/>
  <c r="Z247" i="15" s="1"/>
  <c r="AJ248" i="15"/>
  <c r="Z248" i="15" s="1"/>
  <c r="AJ249" i="15"/>
  <c r="Z249" i="15" s="1"/>
  <c r="AJ250" i="15"/>
  <c r="Z250" i="15" s="1"/>
  <c r="AJ251" i="15"/>
  <c r="Z251" i="15" s="1"/>
  <c r="AJ252" i="15"/>
  <c r="Z252" i="15" s="1"/>
  <c r="AJ253" i="15"/>
  <c r="Z253" i="15" s="1"/>
  <c r="AJ254" i="15"/>
  <c r="Z254" i="15" s="1"/>
  <c r="AJ255" i="15"/>
  <c r="Z255" i="15" s="1"/>
  <c r="AJ256" i="15"/>
  <c r="Z256" i="15" s="1"/>
  <c r="AJ257" i="15"/>
  <c r="Z257" i="15" s="1"/>
  <c r="AJ258" i="15"/>
  <c r="Z258" i="15" s="1"/>
  <c r="AJ259" i="15"/>
  <c r="Z259" i="15" s="1"/>
  <c r="AJ260" i="15"/>
  <c r="Z260" i="15" s="1"/>
  <c r="AJ261" i="15"/>
  <c r="Z261" i="15" s="1"/>
  <c r="AJ262" i="15"/>
  <c r="Z262" i="15" s="1"/>
  <c r="AJ263" i="15"/>
  <c r="Z263" i="15" s="1"/>
  <c r="AJ264" i="15"/>
  <c r="Z264" i="15" s="1"/>
  <c r="AJ265" i="15"/>
  <c r="Z265" i="15" s="1"/>
  <c r="AJ266" i="15"/>
  <c r="Z266" i="15" s="1"/>
  <c r="AJ267" i="15"/>
  <c r="Z267" i="15" s="1"/>
  <c r="AJ268" i="15"/>
  <c r="Z268" i="15" s="1"/>
  <c r="AJ269" i="15"/>
  <c r="Z269" i="15" s="1"/>
  <c r="AJ270" i="15"/>
  <c r="Z270" i="15" s="1"/>
  <c r="AJ271" i="15"/>
  <c r="Z271" i="15" s="1"/>
  <c r="AJ272" i="15"/>
  <c r="Z272" i="15" s="1"/>
  <c r="AJ273" i="15"/>
  <c r="Z273" i="15" s="1"/>
  <c r="AJ274" i="15"/>
  <c r="Z274" i="15" s="1"/>
  <c r="AJ275" i="15"/>
  <c r="Z275" i="15" s="1"/>
  <c r="AJ276" i="15"/>
  <c r="Z276" i="15" s="1"/>
  <c r="AJ277" i="15"/>
  <c r="Z277" i="15" s="1"/>
  <c r="AJ278" i="15"/>
  <c r="Z278" i="15" s="1"/>
  <c r="AJ279" i="15"/>
  <c r="Z279" i="15" s="1"/>
  <c r="AJ280" i="15"/>
  <c r="Z280" i="15" s="1"/>
  <c r="AJ281" i="15"/>
  <c r="Z281" i="15" s="1"/>
  <c r="AJ282" i="15"/>
  <c r="Z282" i="15" s="1"/>
  <c r="AJ283" i="15"/>
  <c r="Z283" i="15" s="1"/>
  <c r="AJ284" i="15"/>
  <c r="Z284" i="15" s="1"/>
  <c r="AJ285" i="15"/>
  <c r="Z285" i="15" s="1"/>
  <c r="AJ286" i="15"/>
  <c r="Z286" i="15" s="1"/>
  <c r="AJ287" i="15"/>
  <c r="Z287" i="15" s="1"/>
  <c r="AJ288" i="15"/>
  <c r="Z288" i="15" s="1"/>
  <c r="AJ289" i="15"/>
  <c r="Z289" i="15" s="1"/>
  <c r="AJ290" i="15"/>
  <c r="Z290" i="15" s="1"/>
  <c r="AJ291" i="15"/>
  <c r="Z291" i="15" s="1"/>
  <c r="AJ292" i="15"/>
  <c r="Z292" i="15" s="1"/>
  <c r="AJ293" i="15"/>
  <c r="Z293" i="15" s="1"/>
  <c r="AJ294" i="15"/>
  <c r="Z294" i="15" s="1"/>
  <c r="AJ295" i="15"/>
  <c r="Z295" i="15" s="1"/>
  <c r="AJ296" i="15"/>
  <c r="Z296" i="15" s="1"/>
  <c r="AJ297" i="15"/>
  <c r="Z297" i="15" s="1"/>
  <c r="AJ298" i="15"/>
  <c r="Z298" i="15" s="1"/>
  <c r="AJ299" i="15"/>
  <c r="Z299" i="15" s="1"/>
  <c r="AJ300" i="15"/>
  <c r="Z300" i="15" s="1"/>
  <c r="AJ301" i="15"/>
  <c r="Z301" i="15" s="1"/>
  <c r="AJ302" i="15"/>
  <c r="Z302" i="15" s="1"/>
  <c r="AJ303" i="15"/>
  <c r="Z303" i="15" s="1"/>
  <c r="AJ304" i="15"/>
  <c r="Z304" i="15" s="1"/>
  <c r="AJ305" i="15"/>
  <c r="Z305" i="15" s="1"/>
  <c r="AJ306" i="15"/>
  <c r="Z306" i="15" s="1"/>
  <c r="AJ307" i="15"/>
  <c r="Z307" i="15" s="1"/>
  <c r="AJ308" i="15"/>
  <c r="Z308" i="15" s="1"/>
  <c r="AJ309" i="15"/>
  <c r="Z309" i="15" s="1"/>
  <c r="AJ310" i="15"/>
  <c r="Z310" i="15" s="1"/>
  <c r="AJ311" i="15"/>
  <c r="Z311" i="15" s="1"/>
  <c r="AJ312" i="15"/>
  <c r="Z312" i="15" s="1"/>
  <c r="AJ313" i="15"/>
  <c r="Z313" i="15" s="1"/>
  <c r="AJ314" i="15"/>
  <c r="Z314" i="15" s="1"/>
  <c r="AJ315" i="15"/>
  <c r="Z315" i="15" s="1"/>
  <c r="AJ316" i="15"/>
  <c r="Z316" i="15" s="1"/>
  <c r="AJ317" i="15"/>
  <c r="Z317" i="15" s="1"/>
  <c r="I31" i="15"/>
  <c r="H31" i="15" s="1"/>
  <c r="I32" i="15"/>
  <c r="H32" i="15" s="1"/>
  <c r="I33" i="15"/>
  <c r="H33" i="15" s="1"/>
  <c r="I34" i="15"/>
  <c r="H34" i="15" s="1"/>
  <c r="I35" i="15"/>
  <c r="H35" i="15" s="1"/>
  <c r="I36" i="15"/>
  <c r="H36" i="15" s="1"/>
  <c r="I37" i="15"/>
  <c r="H37" i="15" s="1"/>
  <c r="I38" i="15"/>
  <c r="H38" i="15" s="1"/>
  <c r="I39" i="15"/>
  <c r="H39" i="15" s="1"/>
  <c r="I40" i="15"/>
  <c r="H40" i="15" s="1"/>
  <c r="I41" i="15"/>
  <c r="H41" i="15" s="1"/>
  <c r="I42" i="15"/>
  <c r="H42" i="15" s="1"/>
  <c r="I43" i="15"/>
  <c r="H43" i="15" s="1"/>
  <c r="I44" i="15"/>
  <c r="H44" i="15" s="1"/>
  <c r="I45" i="15"/>
  <c r="H45" i="15" s="1"/>
  <c r="I46" i="15"/>
  <c r="H46" i="15" s="1"/>
  <c r="I47" i="15"/>
  <c r="H47" i="15" s="1"/>
  <c r="I48" i="15"/>
  <c r="H48" i="15" s="1"/>
  <c r="I49" i="15"/>
  <c r="H49" i="15" s="1"/>
  <c r="I50" i="15"/>
  <c r="H50" i="15" s="1"/>
  <c r="I51" i="15"/>
  <c r="H51" i="15" s="1"/>
  <c r="I52" i="15"/>
  <c r="H52" i="15" s="1"/>
  <c r="I53" i="15"/>
  <c r="H53" i="15" s="1"/>
  <c r="I54" i="15"/>
  <c r="H54" i="15" s="1"/>
  <c r="I55" i="15"/>
  <c r="H55" i="15" s="1"/>
  <c r="I56" i="15"/>
  <c r="H56" i="15" s="1"/>
  <c r="I57" i="15"/>
  <c r="H57" i="15" s="1"/>
  <c r="I58" i="15"/>
  <c r="H58" i="15" s="1"/>
  <c r="I59" i="15"/>
  <c r="H59" i="15" s="1"/>
  <c r="I60" i="15"/>
  <c r="H60" i="15" s="1"/>
  <c r="I61" i="15"/>
  <c r="H61" i="15" s="1"/>
  <c r="I62" i="15"/>
  <c r="H62" i="15" s="1"/>
  <c r="I63" i="15"/>
  <c r="H63" i="15" s="1"/>
  <c r="I64" i="15"/>
  <c r="H64" i="15" s="1"/>
  <c r="I65" i="15"/>
  <c r="H65" i="15" s="1"/>
  <c r="I66" i="15"/>
  <c r="H66" i="15" s="1"/>
  <c r="I67" i="15"/>
  <c r="H67" i="15" s="1"/>
  <c r="I68" i="15"/>
  <c r="H68" i="15" s="1"/>
  <c r="I69" i="15"/>
  <c r="H69" i="15" s="1"/>
  <c r="I70" i="15"/>
  <c r="H70" i="15" s="1"/>
  <c r="I71" i="15"/>
  <c r="H71" i="15" s="1"/>
  <c r="I72" i="15"/>
  <c r="H72" i="15" s="1"/>
  <c r="I73" i="15"/>
  <c r="H73" i="15" s="1"/>
  <c r="I74" i="15"/>
  <c r="H74" i="15" s="1"/>
  <c r="I75" i="15"/>
  <c r="H75" i="15" s="1"/>
  <c r="I76" i="15"/>
  <c r="H76" i="15" s="1"/>
  <c r="I77" i="15"/>
  <c r="H77" i="15" s="1"/>
  <c r="I78" i="15"/>
  <c r="H78" i="15" s="1"/>
  <c r="I79" i="15"/>
  <c r="H79" i="15" s="1"/>
  <c r="I80" i="15"/>
  <c r="H80" i="15" s="1"/>
  <c r="I81" i="15"/>
  <c r="H81" i="15" s="1"/>
  <c r="I82" i="15"/>
  <c r="H82" i="15" s="1"/>
  <c r="I83" i="15"/>
  <c r="H83" i="15" s="1"/>
  <c r="I84" i="15"/>
  <c r="H84" i="15" s="1"/>
  <c r="I85" i="15"/>
  <c r="H85" i="15" s="1"/>
  <c r="I86" i="15"/>
  <c r="H86" i="15" s="1"/>
  <c r="I87" i="15"/>
  <c r="H87" i="15" s="1"/>
  <c r="I88" i="15"/>
  <c r="H88" i="15" s="1"/>
  <c r="I89" i="15"/>
  <c r="H89" i="15" s="1"/>
  <c r="I90" i="15"/>
  <c r="H90" i="15" s="1"/>
  <c r="I91" i="15"/>
  <c r="H91" i="15" s="1"/>
  <c r="I92" i="15"/>
  <c r="H92" i="15" s="1"/>
  <c r="I93" i="15"/>
  <c r="H93" i="15" s="1"/>
  <c r="I94" i="15"/>
  <c r="H94" i="15" s="1"/>
  <c r="I95" i="15"/>
  <c r="H95" i="15" s="1"/>
  <c r="I96" i="15"/>
  <c r="H96" i="15" s="1"/>
  <c r="I97" i="15"/>
  <c r="H97" i="15" s="1"/>
  <c r="I98" i="15"/>
  <c r="H98" i="15" s="1"/>
  <c r="I99" i="15"/>
  <c r="H99" i="15" s="1"/>
  <c r="I100" i="15"/>
  <c r="H100" i="15" s="1"/>
  <c r="I101" i="15"/>
  <c r="H101" i="15" s="1"/>
  <c r="I102" i="15"/>
  <c r="H102" i="15" s="1"/>
  <c r="I103" i="15"/>
  <c r="H103" i="15" s="1"/>
  <c r="I104" i="15"/>
  <c r="H104" i="15" s="1"/>
  <c r="I105" i="15"/>
  <c r="H105" i="15" s="1"/>
  <c r="I106" i="15"/>
  <c r="H106" i="15" s="1"/>
  <c r="I107" i="15"/>
  <c r="H107" i="15" s="1"/>
  <c r="I108" i="15"/>
  <c r="H108" i="15" s="1"/>
  <c r="I109" i="15"/>
  <c r="H109" i="15" s="1"/>
  <c r="I110" i="15"/>
  <c r="H110" i="15" s="1"/>
  <c r="I111" i="15"/>
  <c r="H111" i="15" s="1"/>
  <c r="I112" i="15"/>
  <c r="H112" i="15" s="1"/>
  <c r="I113" i="15"/>
  <c r="H113" i="15" s="1"/>
  <c r="I114" i="15"/>
  <c r="H114" i="15" s="1"/>
  <c r="I115" i="15"/>
  <c r="H115" i="15" s="1"/>
  <c r="I116" i="15"/>
  <c r="H116" i="15" s="1"/>
  <c r="I117" i="15"/>
  <c r="H117" i="15" s="1"/>
  <c r="I118" i="15"/>
  <c r="H118" i="15" s="1"/>
  <c r="I119" i="15"/>
  <c r="H119" i="15" s="1"/>
  <c r="I120" i="15"/>
  <c r="H120" i="15" s="1"/>
  <c r="I121" i="15"/>
  <c r="H121" i="15" s="1"/>
  <c r="I122" i="15"/>
  <c r="H122" i="15" s="1"/>
  <c r="I123" i="15"/>
  <c r="H123" i="15" s="1"/>
  <c r="I124" i="15"/>
  <c r="H124" i="15" s="1"/>
  <c r="I125" i="15"/>
  <c r="H125" i="15" s="1"/>
  <c r="I126" i="15"/>
  <c r="H126" i="15" s="1"/>
  <c r="I127" i="15"/>
  <c r="H127" i="15" s="1"/>
  <c r="I128" i="15"/>
  <c r="H128" i="15" s="1"/>
  <c r="I129" i="15"/>
  <c r="H129" i="15" s="1"/>
  <c r="I130" i="15"/>
  <c r="H130" i="15" s="1"/>
  <c r="I131" i="15"/>
  <c r="H131" i="15" s="1"/>
  <c r="I132" i="15"/>
  <c r="H132" i="15" s="1"/>
  <c r="I133" i="15"/>
  <c r="H133" i="15" s="1"/>
  <c r="I134" i="15"/>
  <c r="H134" i="15" s="1"/>
  <c r="I135" i="15"/>
  <c r="H135" i="15" s="1"/>
  <c r="I136" i="15"/>
  <c r="H136" i="15" s="1"/>
  <c r="I137" i="15"/>
  <c r="H137" i="15" s="1"/>
  <c r="I138" i="15"/>
  <c r="H138" i="15" s="1"/>
  <c r="I139" i="15"/>
  <c r="H139" i="15" s="1"/>
  <c r="I140" i="15"/>
  <c r="H140" i="15" s="1"/>
  <c r="I141" i="15"/>
  <c r="H141" i="15" s="1"/>
  <c r="I142" i="15"/>
  <c r="H142" i="15" s="1"/>
  <c r="I143" i="15"/>
  <c r="H143" i="15" s="1"/>
  <c r="I144" i="15"/>
  <c r="H144" i="15" s="1"/>
  <c r="I145" i="15"/>
  <c r="H145" i="15" s="1"/>
  <c r="I146" i="15"/>
  <c r="H146" i="15" s="1"/>
  <c r="I147" i="15"/>
  <c r="H147" i="15" s="1"/>
  <c r="I148" i="15"/>
  <c r="H148" i="15" s="1"/>
  <c r="I149" i="15"/>
  <c r="H149" i="15" s="1"/>
  <c r="I150" i="15"/>
  <c r="H150" i="15" s="1"/>
  <c r="I151" i="15"/>
  <c r="H151" i="15" s="1"/>
  <c r="I152" i="15"/>
  <c r="H152" i="15" s="1"/>
  <c r="I153" i="15"/>
  <c r="H153" i="15" s="1"/>
  <c r="I154" i="15"/>
  <c r="H154" i="15" s="1"/>
  <c r="I155" i="15"/>
  <c r="H155" i="15" s="1"/>
  <c r="I156" i="15"/>
  <c r="H156" i="15" s="1"/>
  <c r="I157" i="15"/>
  <c r="H157" i="15" s="1"/>
  <c r="I158" i="15"/>
  <c r="H158" i="15" s="1"/>
  <c r="I159" i="15"/>
  <c r="H159" i="15" s="1"/>
  <c r="I160" i="15"/>
  <c r="H160" i="15" s="1"/>
  <c r="I161" i="15"/>
  <c r="H161" i="15" s="1"/>
  <c r="I162" i="15"/>
  <c r="H162" i="15" s="1"/>
  <c r="I163" i="15"/>
  <c r="H163" i="15" s="1"/>
  <c r="I164" i="15"/>
  <c r="H164" i="15" s="1"/>
  <c r="I165" i="15"/>
  <c r="H165" i="15" s="1"/>
  <c r="I166" i="15"/>
  <c r="H166" i="15" s="1"/>
  <c r="I167" i="15"/>
  <c r="H167" i="15" s="1"/>
  <c r="I168" i="15"/>
  <c r="H168" i="15" s="1"/>
  <c r="I169" i="15"/>
  <c r="H169" i="15" s="1"/>
  <c r="I170" i="15"/>
  <c r="H170" i="15" s="1"/>
  <c r="I171" i="15"/>
  <c r="H171" i="15" s="1"/>
  <c r="I172" i="15"/>
  <c r="H172" i="15" s="1"/>
  <c r="I173" i="15"/>
  <c r="H173" i="15" s="1"/>
  <c r="I174" i="15"/>
  <c r="H174" i="15" s="1"/>
  <c r="I175" i="15"/>
  <c r="H175" i="15" s="1"/>
  <c r="I176" i="15"/>
  <c r="H176" i="15" s="1"/>
  <c r="I177" i="15"/>
  <c r="H177" i="15" s="1"/>
  <c r="I178" i="15"/>
  <c r="H178" i="15" s="1"/>
  <c r="I179" i="15"/>
  <c r="H179" i="15" s="1"/>
  <c r="I180" i="15"/>
  <c r="H180" i="15" s="1"/>
  <c r="I181" i="15"/>
  <c r="H181" i="15" s="1"/>
  <c r="I182" i="15"/>
  <c r="H182" i="15" s="1"/>
  <c r="I183" i="15"/>
  <c r="H183" i="15" s="1"/>
  <c r="I184" i="15"/>
  <c r="H184" i="15" s="1"/>
  <c r="I185" i="15"/>
  <c r="H185" i="15" s="1"/>
  <c r="I186" i="15"/>
  <c r="H186" i="15" s="1"/>
  <c r="I187" i="15"/>
  <c r="H187" i="15" s="1"/>
  <c r="I188" i="15"/>
  <c r="H188" i="15" s="1"/>
  <c r="I189" i="15"/>
  <c r="H189" i="15" s="1"/>
  <c r="I190" i="15"/>
  <c r="H190" i="15" s="1"/>
  <c r="I191" i="15"/>
  <c r="H191" i="15" s="1"/>
  <c r="I192" i="15"/>
  <c r="H192" i="15" s="1"/>
  <c r="I193" i="15"/>
  <c r="H193" i="15" s="1"/>
  <c r="I194" i="15"/>
  <c r="H194" i="15" s="1"/>
  <c r="I195" i="15"/>
  <c r="H195" i="15" s="1"/>
  <c r="I196" i="15"/>
  <c r="H196" i="15" s="1"/>
  <c r="I197" i="15"/>
  <c r="H197" i="15" s="1"/>
  <c r="I198" i="15"/>
  <c r="H198" i="15" s="1"/>
  <c r="I199" i="15"/>
  <c r="H199" i="15" s="1"/>
  <c r="I200" i="15"/>
  <c r="H200" i="15" s="1"/>
  <c r="I201" i="15"/>
  <c r="H201" i="15" s="1"/>
  <c r="I202" i="15"/>
  <c r="H202" i="15" s="1"/>
  <c r="I203" i="15"/>
  <c r="H203" i="15" s="1"/>
  <c r="I204" i="15"/>
  <c r="H204" i="15" s="1"/>
  <c r="I205" i="15"/>
  <c r="H205" i="15" s="1"/>
  <c r="I206" i="15"/>
  <c r="H206" i="15" s="1"/>
  <c r="I207" i="15"/>
  <c r="H207" i="15" s="1"/>
  <c r="I208" i="15"/>
  <c r="H208" i="15" s="1"/>
  <c r="I209" i="15"/>
  <c r="H209" i="15" s="1"/>
  <c r="I210" i="15"/>
  <c r="H210" i="15" s="1"/>
  <c r="I211" i="15"/>
  <c r="H211" i="15" s="1"/>
  <c r="I212" i="15"/>
  <c r="H212" i="15" s="1"/>
  <c r="I213" i="15"/>
  <c r="H213" i="15" s="1"/>
  <c r="I214" i="15"/>
  <c r="H214" i="15" s="1"/>
  <c r="I215" i="15"/>
  <c r="H215" i="15" s="1"/>
  <c r="I216" i="15"/>
  <c r="H216" i="15" s="1"/>
  <c r="I217" i="15"/>
  <c r="H217" i="15" s="1"/>
  <c r="I218" i="15"/>
  <c r="H218" i="15" s="1"/>
  <c r="I219" i="15"/>
  <c r="H219" i="15" s="1"/>
  <c r="I220" i="15"/>
  <c r="H220" i="15" s="1"/>
  <c r="I221" i="15"/>
  <c r="H221" i="15" s="1"/>
  <c r="I222" i="15"/>
  <c r="H222" i="15" s="1"/>
  <c r="I223" i="15"/>
  <c r="H223" i="15" s="1"/>
  <c r="I224" i="15"/>
  <c r="H224" i="15" s="1"/>
  <c r="I225" i="15"/>
  <c r="H225" i="15" s="1"/>
  <c r="I226" i="15"/>
  <c r="H226" i="15" s="1"/>
  <c r="I227" i="15"/>
  <c r="H227" i="15" s="1"/>
  <c r="I228" i="15"/>
  <c r="H228" i="15" s="1"/>
  <c r="I229" i="15"/>
  <c r="H229" i="15" s="1"/>
  <c r="I230" i="15"/>
  <c r="H230" i="15" s="1"/>
  <c r="I231" i="15"/>
  <c r="H231" i="15" s="1"/>
  <c r="I232" i="15"/>
  <c r="H232" i="15" s="1"/>
  <c r="I233" i="15"/>
  <c r="H233" i="15" s="1"/>
  <c r="I234" i="15"/>
  <c r="H234" i="15" s="1"/>
  <c r="I235" i="15"/>
  <c r="H235" i="15" s="1"/>
  <c r="I236" i="15"/>
  <c r="H236" i="15" s="1"/>
  <c r="I237" i="15"/>
  <c r="H237" i="15" s="1"/>
  <c r="I238" i="15"/>
  <c r="H238" i="15" s="1"/>
  <c r="I239" i="15"/>
  <c r="H239" i="15" s="1"/>
  <c r="I240" i="15"/>
  <c r="H240" i="15" s="1"/>
  <c r="I241" i="15"/>
  <c r="H241" i="15" s="1"/>
  <c r="I242" i="15"/>
  <c r="H242" i="15" s="1"/>
  <c r="I243" i="15"/>
  <c r="H243" i="15" s="1"/>
  <c r="I244" i="15"/>
  <c r="H244" i="15" s="1"/>
  <c r="I245" i="15"/>
  <c r="H245" i="15" s="1"/>
  <c r="I246" i="15"/>
  <c r="H246" i="15" s="1"/>
  <c r="I247" i="15"/>
  <c r="H247" i="15" s="1"/>
  <c r="I248" i="15"/>
  <c r="H248" i="15" s="1"/>
  <c r="I249" i="15"/>
  <c r="H249" i="15" s="1"/>
  <c r="I250" i="15"/>
  <c r="H250" i="15" s="1"/>
  <c r="I251" i="15"/>
  <c r="H251" i="15" s="1"/>
  <c r="I252" i="15"/>
  <c r="H252" i="15" s="1"/>
  <c r="I253" i="15"/>
  <c r="H253" i="15" s="1"/>
  <c r="I254" i="15"/>
  <c r="H254" i="15" s="1"/>
  <c r="I255" i="15"/>
  <c r="H255" i="15" s="1"/>
  <c r="I256" i="15"/>
  <c r="H256" i="15" s="1"/>
  <c r="I257" i="15"/>
  <c r="H257" i="15" s="1"/>
  <c r="I258" i="15"/>
  <c r="H258" i="15" s="1"/>
  <c r="I259" i="15"/>
  <c r="H259" i="15" s="1"/>
  <c r="I260" i="15"/>
  <c r="H260" i="15" s="1"/>
  <c r="I261" i="15"/>
  <c r="H261" i="15" s="1"/>
  <c r="I262" i="15"/>
  <c r="H262" i="15" s="1"/>
  <c r="I263" i="15"/>
  <c r="H263" i="15" s="1"/>
  <c r="I264" i="15"/>
  <c r="H264" i="15" s="1"/>
  <c r="I265" i="15"/>
  <c r="H265" i="15" s="1"/>
  <c r="I266" i="15"/>
  <c r="H266" i="15" s="1"/>
  <c r="I267" i="15"/>
  <c r="H267" i="15" s="1"/>
  <c r="I268" i="15"/>
  <c r="H268" i="15" s="1"/>
  <c r="I269" i="15"/>
  <c r="H269" i="15" s="1"/>
  <c r="I270" i="15"/>
  <c r="H270" i="15" s="1"/>
  <c r="I271" i="15"/>
  <c r="H271" i="15" s="1"/>
  <c r="I272" i="15"/>
  <c r="H272" i="15" s="1"/>
  <c r="I273" i="15"/>
  <c r="H273" i="15" s="1"/>
  <c r="I274" i="15"/>
  <c r="H274" i="15" s="1"/>
  <c r="I275" i="15"/>
  <c r="H275" i="15" s="1"/>
  <c r="I276" i="15"/>
  <c r="H276" i="15" s="1"/>
  <c r="I277" i="15"/>
  <c r="H277" i="15" s="1"/>
  <c r="I278" i="15"/>
  <c r="H278" i="15" s="1"/>
  <c r="I279" i="15"/>
  <c r="H279" i="15" s="1"/>
  <c r="I280" i="15"/>
  <c r="H280" i="15" s="1"/>
  <c r="I281" i="15"/>
  <c r="H281" i="15" s="1"/>
  <c r="I282" i="15"/>
  <c r="H282" i="15" s="1"/>
  <c r="I283" i="15"/>
  <c r="H283" i="15" s="1"/>
  <c r="I284" i="15"/>
  <c r="H284" i="15" s="1"/>
  <c r="I285" i="15"/>
  <c r="H285" i="15" s="1"/>
  <c r="I286" i="15"/>
  <c r="H286" i="15" s="1"/>
  <c r="I287" i="15"/>
  <c r="H287" i="15" s="1"/>
  <c r="I288" i="15"/>
  <c r="H288" i="15" s="1"/>
  <c r="I289" i="15"/>
  <c r="H289" i="15" s="1"/>
  <c r="I290" i="15"/>
  <c r="H290" i="15" s="1"/>
  <c r="I291" i="15"/>
  <c r="H291" i="15" s="1"/>
  <c r="I292" i="15"/>
  <c r="H292" i="15" s="1"/>
  <c r="I293" i="15"/>
  <c r="H293" i="15" s="1"/>
  <c r="I294" i="15"/>
  <c r="H294" i="15" s="1"/>
  <c r="I295" i="15"/>
  <c r="H295" i="15" s="1"/>
  <c r="I296" i="15"/>
  <c r="H296" i="15" s="1"/>
  <c r="I297" i="15"/>
  <c r="H297" i="15" s="1"/>
  <c r="I298" i="15"/>
  <c r="H298" i="15" s="1"/>
  <c r="I299" i="15"/>
  <c r="H299" i="15" s="1"/>
  <c r="I300" i="15"/>
  <c r="H300" i="15" s="1"/>
  <c r="I301" i="15"/>
  <c r="H301" i="15" s="1"/>
  <c r="I302" i="15"/>
  <c r="H302" i="15" s="1"/>
  <c r="I303" i="15"/>
  <c r="H303" i="15" s="1"/>
  <c r="I304" i="15"/>
  <c r="H304" i="15" s="1"/>
  <c r="I305" i="15"/>
  <c r="H305" i="15" s="1"/>
  <c r="I306" i="15"/>
  <c r="H306" i="15" s="1"/>
  <c r="I307" i="15"/>
  <c r="H307" i="15" s="1"/>
  <c r="I308" i="15"/>
  <c r="H308" i="15" s="1"/>
  <c r="I309" i="15"/>
  <c r="H309" i="15" s="1"/>
  <c r="I310" i="15"/>
  <c r="H310" i="15" s="1"/>
  <c r="I311" i="15"/>
  <c r="H311" i="15" s="1"/>
  <c r="I312" i="15"/>
  <c r="H312" i="15" s="1"/>
  <c r="I313" i="15"/>
  <c r="H313" i="15" s="1"/>
  <c r="I314" i="15"/>
  <c r="H314" i="15" s="1"/>
  <c r="I315" i="15"/>
  <c r="H315" i="15" s="1"/>
  <c r="I316" i="15"/>
  <c r="H316" i="15" s="1"/>
  <c r="I317" i="15"/>
  <c r="H317" i="15" s="1"/>
  <c r="AN31" i="15"/>
  <c r="AN32" i="15"/>
  <c r="AN33" i="15"/>
  <c r="AN34" i="15"/>
  <c r="AN35" i="15"/>
  <c r="AN36" i="15"/>
  <c r="AN37" i="15"/>
  <c r="AN38" i="15"/>
  <c r="AN39" i="15"/>
  <c r="AN40" i="15"/>
  <c r="AN41" i="15"/>
  <c r="AN42" i="15"/>
  <c r="AN43" i="15"/>
  <c r="AN44" i="15"/>
  <c r="AN45" i="15"/>
  <c r="AN46" i="15"/>
  <c r="AN47" i="15"/>
  <c r="AN48" i="15"/>
  <c r="AN49" i="15"/>
  <c r="AN50" i="15"/>
  <c r="AN51" i="15"/>
  <c r="AN52" i="15"/>
  <c r="AN53" i="15"/>
  <c r="AN54" i="15"/>
  <c r="AN55" i="15"/>
  <c r="AN56" i="15"/>
  <c r="AN57" i="15"/>
  <c r="AN58" i="15"/>
  <c r="AN59" i="15"/>
  <c r="AN60" i="15"/>
  <c r="AN61" i="15"/>
  <c r="AN62" i="15"/>
  <c r="AN63" i="15"/>
  <c r="AN64" i="15"/>
  <c r="AN65" i="15"/>
  <c r="AN66" i="15"/>
  <c r="AN67" i="15"/>
  <c r="AN68" i="15"/>
  <c r="AN69" i="15"/>
  <c r="AN70" i="15"/>
  <c r="AN71" i="15"/>
  <c r="AN72" i="15"/>
  <c r="AN73" i="15"/>
  <c r="AN74" i="15"/>
  <c r="AN75" i="15"/>
  <c r="AN76" i="15"/>
  <c r="AN77" i="15"/>
  <c r="AN78" i="15"/>
  <c r="AN79" i="15"/>
  <c r="AN80" i="15"/>
  <c r="AN81" i="15"/>
  <c r="AN82" i="15"/>
  <c r="AN83" i="15"/>
  <c r="AN84" i="15"/>
  <c r="AN85" i="15"/>
  <c r="AN86" i="15"/>
  <c r="AN87" i="15"/>
  <c r="AN88" i="15"/>
  <c r="AN89" i="15"/>
  <c r="AN90" i="15"/>
  <c r="AN91" i="15"/>
  <c r="AN92" i="15"/>
  <c r="AN93" i="15"/>
  <c r="AN94" i="15"/>
  <c r="AN95" i="15"/>
  <c r="AN96" i="15"/>
  <c r="AN97" i="15"/>
  <c r="AN98" i="15"/>
  <c r="AN99" i="15"/>
  <c r="AN100" i="15"/>
  <c r="AN101" i="15"/>
  <c r="AN102" i="15"/>
  <c r="AN103" i="15"/>
  <c r="AN104" i="15"/>
  <c r="AN105" i="15"/>
  <c r="AN106" i="15"/>
  <c r="AN107" i="15"/>
  <c r="AN108" i="15"/>
  <c r="AN109" i="15"/>
  <c r="AN110" i="15"/>
  <c r="AN111" i="15"/>
  <c r="AN112" i="15"/>
  <c r="AN113" i="15"/>
  <c r="AN114" i="15"/>
  <c r="AN115" i="15"/>
  <c r="AN116" i="15"/>
  <c r="AN117" i="15"/>
  <c r="AN118" i="15"/>
  <c r="AN119" i="15"/>
  <c r="AN120" i="15"/>
  <c r="AN121" i="15"/>
  <c r="AN122" i="15"/>
  <c r="AN123" i="15"/>
  <c r="AN124" i="15"/>
  <c r="AN125" i="15"/>
  <c r="AN126" i="15"/>
  <c r="AN127" i="15"/>
  <c r="AN128" i="15"/>
  <c r="AN129" i="15"/>
  <c r="AN130" i="15"/>
  <c r="AN131" i="15"/>
  <c r="AN132" i="15"/>
  <c r="AN133" i="15"/>
  <c r="AN134" i="15"/>
  <c r="AN135" i="15"/>
  <c r="AN136" i="15"/>
  <c r="AN137" i="15"/>
  <c r="AN138" i="15"/>
  <c r="AN139" i="15"/>
  <c r="AN140" i="15"/>
  <c r="AN141" i="15"/>
  <c r="AN142" i="15"/>
  <c r="AN143" i="15"/>
  <c r="AN144" i="15"/>
  <c r="AN145" i="15"/>
  <c r="AN146" i="15"/>
  <c r="AN147" i="15"/>
  <c r="AN148" i="15"/>
  <c r="AN149" i="15"/>
  <c r="AN150" i="15"/>
  <c r="AN151" i="15"/>
  <c r="AN152" i="15"/>
  <c r="AN153" i="15"/>
  <c r="AN154" i="15"/>
  <c r="AN155" i="15"/>
  <c r="AN156" i="15"/>
  <c r="AN157" i="15"/>
  <c r="AN158" i="15"/>
  <c r="AN159" i="15"/>
  <c r="AN160" i="15"/>
  <c r="AN161" i="15"/>
  <c r="AN162" i="15"/>
  <c r="AN163" i="15"/>
  <c r="AN164" i="15"/>
  <c r="AN165" i="15"/>
  <c r="AN166" i="15"/>
  <c r="AN167" i="15"/>
  <c r="AN168" i="15"/>
  <c r="AN169" i="15"/>
  <c r="AN170" i="15"/>
  <c r="AN171" i="15"/>
  <c r="AN172" i="15"/>
  <c r="AN173" i="15"/>
  <c r="AN174" i="15"/>
  <c r="AN175" i="15"/>
  <c r="AN176" i="15"/>
  <c r="AN177" i="15"/>
  <c r="AN178" i="15"/>
  <c r="AN179" i="15"/>
  <c r="AN180" i="15"/>
  <c r="AN181" i="15"/>
  <c r="AN182" i="15"/>
  <c r="AN183" i="15"/>
  <c r="AN184" i="15"/>
  <c r="AN185" i="15"/>
  <c r="AN186" i="15"/>
  <c r="AN187" i="15"/>
  <c r="AN188" i="15"/>
  <c r="AN189" i="15"/>
  <c r="AN190" i="15"/>
  <c r="AN191" i="15"/>
  <c r="AN192" i="15"/>
  <c r="AN193" i="15"/>
  <c r="AN194" i="15"/>
  <c r="AN195" i="15"/>
  <c r="AN196" i="15"/>
  <c r="AN197" i="15"/>
  <c r="AN198" i="15"/>
  <c r="AN199" i="15"/>
  <c r="AN200" i="15"/>
  <c r="AN201" i="15"/>
  <c r="AN202" i="15"/>
  <c r="AN203" i="15"/>
  <c r="AN204" i="15"/>
  <c r="AN205" i="15"/>
  <c r="AN206" i="15"/>
  <c r="AN207" i="15"/>
  <c r="AN208" i="15"/>
  <c r="AN209" i="15"/>
  <c r="AN210" i="15"/>
  <c r="AN211" i="15"/>
  <c r="AN212" i="15"/>
  <c r="AN213" i="15"/>
  <c r="AN214" i="15"/>
  <c r="AN215" i="15"/>
  <c r="AN216" i="15"/>
  <c r="AN217" i="15"/>
  <c r="AN218" i="15"/>
  <c r="AN219" i="15"/>
  <c r="AN220" i="15"/>
  <c r="AN221" i="15"/>
  <c r="AN222" i="15"/>
  <c r="AN223" i="15"/>
  <c r="AN224" i="15"/>
  <c r="AN225" i="15"/>
  <c r="AN226" i="15"/>
  <c r="AN227" i="15"/>
  <c r="AN228" i="15"/>
  <c r="AN229" i="15"/>
  <c r="AN230" i="15"/>
  <c r="AN231" i="15"/>
  <c r="AN232" i="15"/>
  <c r="AN233" i="15"/>
  <c r="AN234" i="15"/>
  <c r="AN235" i="15"/>
  <c r="AN236" i="15"/>
  <c r="AN237" i="15"/>
  <c r="AN238" i="15"/>
  <c r="AN239" i="15"/>
  <c r="AN240" i="15"/>
  <c r="AN241" i="15"/>
  <c r="AN242" i="15"/>
  <c r="AN243" i="15"/>
  <c r="AN244" i="15"/>
  <c r="AN245" i="15"/>
  <c r="AN246" i="15"/>
  <c r="AN247" i="15"/>
  <c r="AN248" i="15"/>
  <c r="AN249" i="15"/>
  <c r="AN250" i="15"/>
  <c r="AN251" i="15"/>
  <c r="AN252" i="15"/>
  <c r="AN253" i="15"/>
  <c r="AN254" i="15"/>
  <c r="AN255" i="15"/>
  <c r="AN256" i="15"/>
  <c r="AN257" i="15"/>
  <c r="AN258" i="15"/>
  <c r="AN259" i="15"/>
  <c r="AN260" i="15"/>
  <c r="AN261" i="15"/>
  <c r="AN262" i="15"/>
  <c r="AN263" i="15"/>
  <c r="AN264" i="15"/>
  <c r="AN265" i="15"/>
  <c r="AN266" i="15"/>
  <c r="AN267" i="15"/>
  <c r="AN268" i="15"/>
  <c r="AN269" i="15"/>
  <c r="AN270" i="15"/>
  <c r="AN271" i="15"/>
  <c r="AN272" i="15"/>
  <c r="AN273" i="15"/>
  <c r="AN274" i="15"/>
  <c r="AN275" i="15"/>
  <c r="AN276" i="15"/>
  <c r="AN277" i="15"/>
  <c r="AN278" i="15"/>
  <c r="AN279" i="15"/>
  <c r="AN280" i="15"/>
  <c r="AN281" i="15"/>
  <c r="AN282" i="15"/>
  <c r="AN283" i="15"/>
  <c r="AN284" i="15"/>
  <c r="AN285" i="15"/>
  <c r="AN286" i="15"/>
  <c r="AN287" i="15"/>
  <c r="AN288" i="15"/>
  <c r="AN289" i="15"/>
  <c r="AN290" i="15"/>
  <c r="AN291" i="15"/>
  <c r="AN292" i="15"/>
  <c r="AN293" i="15"/>
  <c r="AN294" i="15"/>
  <c r="AN295" i="15"/>
  <c r="AN296" i="15"/>
  <c r="AN297" i="15"/>
  <c r="AN298" i="15"/>
  <c r="AN299" i="15"/>
  <c r="AN300" i="15"/>
  <c r="AN301" i="15"/>
  <c r="AN302" i="15"/>
  <c r="AN303" i="15"/>
  <c r="AN304" i="15"/>
  <c r="AN305" i="15"/>
  <c r="AN306" i="15"/>
  <c r="AN307" i="15"/>
  <c r="AN308" i="15"/>
  <c r="AN309" i="15"/>
  <c r="AN310" i="15"/>
  <c r="AN311" i="15"/>
  <c r="AN312" i="15"/>
  <c r="AN313" i="15"/>
  <c r="AN314" i="15"/>
  <c r="AN315" i="15"/>
  <c r="AN316" i="15"/>
  <c r="AN317" i="15"/>
  <c r="AN19" i="15"/>
  <c r="X19" i="15" s="1"/>
  <c r="W19" i="15" s="1"/>
  <c r="AN20" i="15"/>
  <c r="X20" i="15" s="1"/>
  <c r="W20" i="15" s="1"/>
  <c r="AN21" i="15"/>
  <c r="X21" i="15" s="1"/>
  <c r="W21" i="15" s="1"/>
  <c r="AN22" i="15"/>
  <c r="X22" i="15" s="1"/>
  <c r="W22" i="15" s="1"/>
  <c r="AN23" i="15"/>
  <c r="AJ23" i="15" s="1"/>
  <c r="Z23" i="15" s="1"/>
  <c r="AN24" i="15"/>
  <c r="X24" i="15" s="1"/>
  <c r="W24" i="15" s="1"/>
  <c r="AN25" i="15"/>
  <c r="R25" i="15" s="1"/>
  <c r="Q25" i="15" s="1"/>
  <c r="AN26" i="15"/>
  <c r="AN27" i="15"/>
  <c r="AJ27" i="15" s="1"/>
  <c r="Z27" i="15" s="1"/>
  <c r="AN28" i="15"/>
  <c r="X28" i="15" s="1"/>
  <c r="W28" i="15" s="1"/>
  <c r="AN29" i="15"/>
  <c r="AJ29" i="15" s="1"/>
  <c r="Z29" i="15" s="1"/>
  <c r="AN30" i="15"/>
  <c r="AN18" i="15"/>
  <c r="X18" i="15" s="1"/>
  <c r="W18" i="15" s="1"/>
  <c r="T42" i="17" l="1"/>
  <c r="S42" i="17" s="1"/>
  <c r="T33" i="17"/>
  <c r="S33" i="17" s="1"/>
  <c r="Q39" i="17"/>
  <c r="P39" i="17" s="1"/>
  <c r="Q41" i="17"/>
  <c r="P41" i="17" s="1"/>
  <c r="Q38" i="17"/>
  <c r="P38" i="17" s="1"/>
  <c r="Q40" i="17"/>
  <c r="P40" i="17" s="1"/>
  <c r="T36" i="17"/>
  <c r="S36" i="17" s="1"/>
  <c r="T45" i="17"/>
  <c r="S45" i="17" s="1"/>
  <c r="Q32" i="17"/>
  <c r="P32" i="17" s="1"/>
  <c r="T34" i="17"/>
  <c r="S34" i="17" s="1"/>
  <c r="T35" i="17"/>
  <c r="S35" i="17" s="1"/>
  <c r="Q37" i="17"/>
  <c r="P37" i="17" s="1"/>
  <c r="V23" i="40"/>
  <c r="V19" i="40"/>
  <c r="V27" i="40"/>
  <c r="U28" i="40"/>
  <c r="T28" i="40" s="1"/>
  <c r="R28" i="40"/>
  <c r="O28" i="40"/>
  <c r="N28" i="40" s="1"/>
  <c r="L28" i="40"/>
  <c r="AF28" i="40"/>
  <c r="W28" i="40" s="1"/>
  <c r="I28" i="40"/>
  <c r="U26" i="40"/>
  <c r="T26" i="40" s="1"/>
  <c r="R26" i="40"/>
  <c r="Q26" i="40" s="1"/>
  <c r="O26" i="40"/>
  <c r="N26" i="40" s="1"/>
  <c r="L26" i="40"/>
  <c r="AF26" i="40"/>
  <c r="W26" i="40" s="1"/>
  <c r="I26" i="40"/>
  <c r="U24" i="40"/>
  <c r="T24" i="40" s="1"/>
  <c r="R24" i="40"/>
  <c r="O24" i="40"/>
  <c r="N24" i="40" s="1"/>
  <c r="L24" i="40"/>
  <c r="K24" i="40" s="1"/>
  <c r="AF24" i="40"/>
  <c r="I24" i="40"/>
  <c r="N22" i="40"/>
  <c r="U22" i="40"/>
  <c r="T22" i="40" s="1"/>
  <c r="R22" i="40"/>
  <c r="Q22" i="40" s="1"/>
  <c r="O22" i="40"/>
  <c r="L22" i="40"/>
  <c r="K22" i="40" s="1"/>
  <c r="AF22" i="40"/>
  <c r="W22" i="40" s="1"/>
  <c r="I22" i="40"/>
  <c r="U20" i="40"/>
  <c r="R20" i="40"/>
  <c r="Q20" i="40" s="1"/>
  <c r="O20" i="40"/>
  <c r="N20" i="40" s="1"/>
  <c r="L20" i="40"/>
  <c r="K20" i="40" s="1"/>
  <c r="AF20" i="40"/>
  <c r="I20" i="40"/>
  <c r="U19" i="40"/>
  <c r="T19" i="40" s="1"/>
  <c r="R19" i="40"/>
  <c r="Q19" i="40" s="1"/>
  <c r="O19" i="40"/>
  <c r="N19" i="40" s="1"/>
  <c r="L19" i="40"/>
  <c r="K19" i="40" s="1"/>
  <c r="AF19" i="40"/>
  <c r="W19" i="40" s="1"/>
  <c r="I19" i="40"/>
  <c r="U27" i="40"/>
  <c r="R27" i="40"/>
  <c r="Q27" i="40" s="1"/>
  <c r="O27" i="40"/>
  <c r="N27" i="40" s="1"/>
  <c r="L27" i="40"/>
  <c r="K27" i="40" s="1"/>
  <c r="AF27" i="40"/>
  <c r="W27" i="40" s="1"/>
  <c r="I27" i="40"/>
  <c r="H27" i="40" s="1"/>
  <c r="U25" i="40"/>
  <c r="T25" i="40" s="1"/>
  <c r="R25" i="40"/>
  <c r="Q25" i="40" s="1"/>
  <c r="O25" i="40"/>
  <c r="N25" i="40" s="1"/>
  <c r="L25" i="40"/>
  <c r="K25" i="40" s="1"/>
  <c r="AF25" i="40"/>
  <c r="W25" i="40" s="1"/>
  <c r="I25" i="40"/>
  <c r="U23" i="40"/>
  <c r="R23" i="40"/>
  <c r="Q23" i="40" s="1"/>
  <c r="O23" i="40"/>
  <c r="N23" i="40" s="1"/>
  <c r="L23" i="40"/>
  <c r="K23" i="40" s="1"/>
  <c r="AF23" i="40"/>
  <c r="W23" i="40" s="1"/>
  <c r="I23" i="40"/>
  <c r="H23" i="40" s="1"/>
  <c r="R21" i="40"/>
  <c r="Q21" i="40" s="1"/>
  <c r="O21" i="40"/>
  <c r="N21" i="40" s="1"/>
  <c r="L21" i="40"/>
  <c r="K21" i="40" s="1"/>
  <c r="AF21" i="40"/>
  <c r="W21" i="40" s="1"/>
  <c r="U21" i="40"/>
  <c r="T21" i="40" s="1"/>
  <c r="I21" i="40"/>
  <c r="W24" i="40"/>
  <c r="W30" i="40"/>
  <c r="Q30" i="40"/>
  <c r="K30" i="40"/>
  <c r="T38" i="40"/>
  <c r="N38" i="40"/>
  <c r="H38" i="40"/>
  <c r="T40" i="40"/>
  <c r="N40" i="40"/>
  <c r="H40" i="40"/>
  <c r="T45" i="40"/>
  <c r="Q45" i="40"/>
  <c r="N45" i="40"/>
  <c r="K45" i="40"/>
  <c r="H45" i="40"/>
  <c r="T47" i="40"/>
  <c r="N47" i="40"/>
  <c r="H47" i="40"/>
  <c r="T54" i="40"/>
  <c r="N54" i="40"/>
  <c r="H54" i="40"/>
  <c r="T56" i="40"/>
  <c r="N56" i="40"/>
  <c r="H56" i="40"/>
  <c r="T61" i="40"/>
  <c r="Q61" i="40"/>
  <c r="N61" i="40"/>
  <c r="K61" i="40"/>
  <c r="H61" i="40"/>
  <c r="T63" i="40"/>
  <c r="N63" i="40"/>
  <c r="H63" i="40"/>
  <c r="T68" i="40"/>
  <c r="Q68" i="40"/>
  <c r="N68" i="40"/>
  <c r="K68" i="40"/>
  <c r="H68" i="40"/>
  <c r="T70" i="40"/>
  <c r="N70" i="40"/>
  <c r="H70" i="40"/>
  <c r="T77" i="40"/>
  <c r="N77" i="40"/>
  <c r="H77" i="40"/>
  <c r="T79" i="40"/>
  <c r="N79" i="40"/>
  <c r="H79" i="40"/>
  <c r="T84" i="40"/>
  <c r="Q84" i="40"/>
  <c r="N84" i="40"/>
  <c r="K84" i="40"/>
  <c r="H84" i="40"/>
  <c r="T86" i="40"/>
  <c r="N86" i="40"/>
  <c r="H86" i="40"/>
  <c r="T93" i="40"/>
  <c r="N93" i="40"/>
  <c r="H93" i="40"/>
  <c r="T95" i="40"/>
  <c r="N95" i="40"/>
  <c r="H95" i="40"/>
  <c r="T100" i="40"/>
  <c r="Q100" i="40"/>
  <c r="N100" i="40"/>
  <c r="K100" i="40"/>
  <c r="H100" i="40"/>
  <c r="T102" i="40"/>
  <c r="N102" i="40"/>
  <c r="H102" i="40"/>
  <c r="T109" i="40"/>
  <c r="N109" i="40"/>
  <c r="H109" i="40"/>
  <c r="T111" i="40"/>
  <c r="N111" i="40"/>
  <c r="H111" i="40"/>
  <c r="T116" i="40"/>
  <c r="Q116" i="40"/>
  <c r="N116" i="40"/>
  <c r="K116" i="40"/>
  <c r="H116" i="40"/>
  <c r="T118" i="40"/>
  <c r="N118" i="40"/>
  <c r="H118" i="40"/>
  <c r="T125" i="40"/>
  <c r="N125" i="40"/>
  <c r="H125" i="40"/>
  <c r="T127" i="40"/>
  <c r="N127" i="40"/>
  <c r="H127" i="40"/>
  <c r="T132" i="40"/>
  <c r="Q132" i="40"/>
  <c r="N132" i="40"/>
  <c r="K132" i="40"/>
  <c r="H132" i="40"/>
  <c r="T134" i="40"/>
  <c r="N134" i="40"/>
  <c r="H134" i="40"/>
  <c r="W20" i="40"/>
  <c r="T20" i="40"/>
  <c r="K26" i="40"/>
  <c r="T30" i="40"/>
  <c r="T32" i="40"/>
  <c r="N32" i="40"/>
  <c r="H32" i="40"/>
  <c r="T37" i="40"/>
  <c r="Q37" i="40"/>
  <c r="N37" i="40"/>
  <c r="K37" i="40"/>
  <c r="H37" i="40"/>
  <c r="Q38" i="40"/>
  <c r="T39" i="40"/>
  <c r="N39" i="40"/>
  <c r="H39" i="40"/>
  <c r="Q40" i="40"/>
  <c r="T46" i="40"/>
  <c r="N46" i="40"/>
  <c r="H46" i="40"/>
  <c r="Q47" i="40"/>
  <c r="T48" i="40"/>
  <c r="N48" i="40"/>
  <c r="H48" i="40"/>
  <c r="T53" i="40"/>
  <c r="Q53" i="40"/>
  <c r="N53" i="40"/>
  <c r="K53" i="40"/>
  <c r="H53" i="40"/>
  <c r="Q54" i="40"/>
  <c r="T55" i="40"/>
  <c r="N55" i="40"/>
  <c r="H55" i="40"/>
  <c r="Q56" i="40"/>
  <c r="T62" i="40"/>
  <c r="N62" i="40"/>
  <c r="H62" i="40"/>
  <c r="Q63" i="40"/>
  <c r="T69" i="40"/>
  <c r="N69" i="40"/>
  <c r="H69" i="40"/>
  <c r="Q70" i="40"/>
  <c r="T71" i="40"/>
  <c r="N71" i="40"/>
  <c r="H71" i="40"/>
  <c r="T76" i="40"/>
  <c r="Q76" i="40"/>
  <c r="N76" i="40"/>
  <c r="K76" i="40"/>
  <c r="H76" i="40"/>
  <c r="Q77" i="40"/>
  <c r="T78" i="40"/>
  <c r="N78" i="40"/>
  <c r="H78" i="40"/>
  <c r="Q79" i="40"/>
  <c r="T85" i="40"/>
  <c r="N85" i="40"/>
  <c r="H85" i="40"/>
  <c r="Q86" i="40"/>
  <c r="T87" i="40"/>
  <c r="N87" i="40"/>
  <c r="H87" i="40"/>
  <c r="T92" i="40"/>
  <c r="Q92" i="40"/>
  <c r="N92" i="40"/>
  <c r="K92" i="40"/>
  <c r="H92" i="40"/>
  <c r="Q93" i="40"/>
  <c r="T94" i="40"/>
  <c r="N94" i="40"/>
  <c r="H94" i="40"/>
  <c r="Q95" i="40"/>
  <c r="T101" i="40"/>
  <c r="N101" i="40"/>
  <c r="H101" i="40"/>
  <c r="Q102" i="40"/>
  <c r="T103" i="40"/>
  <c r="N103" i="40"/>
  <c r="H103" i="40"/>
  <c r="T108" i="40"/>
  <c r="Q108" i="40"/>
  <c r="N108" i="40"/>
  <c r="K108" i="40"/>
  <c r="H108" i="40"/>
  <c r="Q109" i="40"/>
  <c r="T110" i="40"/>
  <c r="N110" i="40"/>
  <c r="H110" i="40"/>
  <c r="Q111" i="40"/>
  <c r="T117" i="40"/>
  <c r="N117" i="40"/>
  <c r="H117" i="40"/>
  <c r="Q118" i="40"/>
  <c r="T119" i="40"/>
  <c r="N119" i="40"/>
  <c r="H119" i="40"/>
  <c r="T124" i="40"/>
  <c r="Q124" i="40"/>
  <c r="N124" i="40"/>
  <c r="K124" i="40"/>
  <c r="H124" i="40"/>
  <c r="Q125" i="40"/>
  <c r="T126" i="40"/>
  <c r="N126" i="40"/>
  <c r="H126" i="40"/>
  <c r="Q127" i="40"/>
  <c r="T133" i="40"/>
  <c r="N133" i="40"/>
  <c r="H133" i="40"/>
  <c r="Q134" i="40"/>
  <c r="T135" i="40"/>
  <c r="N135" i="40"/>
  <c r="H135" i="40"/>
  <c r="T137" i="40"/>
  <c r="N137" i="40"/>
  <c r="H137" i="40"/>
  <c r="T139" i="40"/>
  <c r="N139" i="40"/>
  <c r="H139" i="40"/>
  <c r="T144" i="40"/>
  <c r="Q144" i="40"/>
  <c r="N144" i="40"/>
  <c r="K144" i="40"/>
  <c r="H144" i="40"/>
  <c r="T146" i="40"/>
  <c r="N146" i="40"/>
  <c r="H146" i="40"/>
  <c r="T239" i="40"/>
  <c r="N239" i="40"/>
  <c r="H239" i="40"/>
  <c r="T241" i="40"/>
  <c r="N241" i="40"/>
  <c r="H241" i="40"/>
  <c r="T246" i="40"/>
  <c r="Q246" i="40"/>
  <c r="N246" i="40"/>
  <c r="K246" i="40"/>
  <c r="H246" i="40"/>
  <c r="T248" i="40"/>
  <c r="N248" i="40"/>
  <c r="H248" i="40"/>
  <c r="T257" i="40"/>
  <c r="N257" i="40"/>
  <c r="H257" i="40"/>
  <c r="T259" i="40"/>
  <c r="N259" i="40"/>
  <c r="H259" i="40"/>
  <c r="T264" i="40"/>
  <c r="Q264" i="40"/>
  <c r="N264" i="40"/>
  <c r="K264" i="40"/>
  <c r="H264" i="40"/>
  <c r="T266" i="40"/>
  <c r="N266" i="40"/>
  <c r="H266" i="40"/>
  <c r="T273" i="40"/>
  <c r="N273" i="40"/>
  <c r="H273" i="40"/>
  <c r="T275" i="40"/>
  <c r="N275" i="40"/>
  <c r="H275" i="40"/>
  <c r="T280" i="40"/>
  <c r="Q280" i="40"/>
  <c r="N280" i="40"/>
  <c r="K280" i="40"/>
  <c r="H280" i="40"/>
  <c r="T282" i="40"/>
  <c r="N282" i="40"/>
  <c r="H282" i="40"/>
  <c r="T287" i="40"/>
  <c r="N287" i="40"/>
  <c r="H287" i="40"/>
  <c r="Q287" i="40"/>
  <c r="T293" i="40"/>
  <c r="N293" i="40"/>
  <c r="H293" i="40"/>
  <c r="Q293" i="40"/>
  <c r="T302" i="40"/>
  <c r="N302" i="40"/>
  <c r="H302" i="40"/>
  <c r="Q302" i="40"/>
  <c r="T309" i="40"/>
  <c r="N309" i="40"/>
  <c r="H309" i="40"/>
  <c r="Q309" i="40"/>
  <c r="T136" i="40"/>
  <c r="Q136" i="40"/>
  <c r="Q137" i="40"/>
  <c r="T138" i="40"/>
  <c r="N138" i="40"/>
  <c r="H138" i="40"/>
  <c r="Q139" i="40"/>
  <c r="T145" i="40"/>
  <c r="N145" i="40"/>
  <c r="H145" i="40"/>
  <c r="Q146" i="40"/>
  <c r="T147" i="40"/>
  <c r="N147" i="40"/>
  <c r="H147" i="40"/>
  <c r="T238" i="40"/>
  <c r="Q238" i="40"/>
  <c r="N238" i="40"/>
  <c r="K238" i="40"/>
  <c r="H238" i="40"/>
  <c r="Q239" i="40"/>
  <c r="T240" i="40"/>
  <c r="N240" i="40"/>
  <c r="H240" i="40"/>
  <c r="Q241" i="40"/>
  <c r="T247" i="40"/>
  <c r="N247" i="40"/>
  <c r="H247" i="40"/>
  <c r="Q248" i="40"/>
  <c r="T249" i="40"/>
  <c r="N249" i="40"/>
  <c r="H249" i="40"/>
  <c r="T256" i="40"/>
  <c r="Q256" i="40"/>
  <c r="N256" i="40"/>
  <c r="K256" i="40"/>
  <c r="H256" i="40"/>
  <c r="Q257" i="40"/>
  <c r="T258" i="40"/>
  <c r="N258" i="40"/>
  <c r="H258" i="40"/>
  <c r="Q259" i="40"/>
  <c r="T265" i="40"/>
  <c r="N265" i="40"/>
  <c r="H265" i="40"/>
  <c r="Q266" i="40"/>
  <c r="T267" i="40"/>
  <c r="N267" i="40"/>
  <c r="H267" i="40"/>
  <c r="T272" i="40"/>
  <c r="Q272" i="40"/>
  <c r="N272" i="40"/>
  <c r="K272" i="40"/>
  <c r="H272" i="40"/>
  <c r="Q273" i="40"/>
  <c r="T274" i="40"/>
  <c r="N274" i="40"/>
  <c r="H274" i="40"/>
  <c r="Q275" i="40"/>
  <c r="T281" i="40"/>
  <c r="N281" i="40"/>
  <c r="H281" i="40"/>
  <c r="Q282" i="40"/>
  <c r="T283" i="40"/>
  <c r="N283" i="40"/>
  <c r="H283" i="40"/>
  <c r="T285" i="40"/>
  <c r="N285" i="40"/>
  <c r="H285" i="40"/>
  <c r="Q285" i="40"/>
  <c r="K287" i="40"/>
  <c r="T291" i="40"/>
  <c r="Q291" i="40"/>
  <c r="N291" i="40"/>
  <c r="K291" i="40"/>
  <c r="H291" i="40"/>
  <c r="K293" i="40"/>
  <c r="T300" i="40"/>
  <c r="N300" i="40"/>
  <c r="H300" i="40"/>
  <c r="Q300" i="40"/>
  <c r="K302" i="40"/>
  <c r="T307" i="40"/>
  <c r="Q307" i="40"/>
  <c r="N307" i="40"/>
  <c r="K307" i="40"/>
  <c r="H307" i="40"/>
  <c r="K309" i="40"/>
  <c r="T316" i="40"/>
  <c r="N316" i="40"/>
  <c r="H316" i="40"/>
  <c r="Q316" i="40"/>
  <c r="T318" i="40"/>
  <c r="N318" i="40"/>
  <c r="H318" i="40"/>
  <c r="T286" i="40"/>
  <c r="N286" i="40"/>
  <c r="H286" i="40"/>
  <c r="T292" i="40"/>
  <c r="N292" i="40"/>
  <c r="H292" i="40"/>
  <c r="T294" i="40"/>
  <c r="N294" i="40"/>
  <c r="H294" i="40"/>
  <c r="T299" i="40"/>
  <c r="Q299" i="40"/>
  <c r="N299" i="40"/>
  <c r="K299" i="40"/>
  <c r="H299" i="40"/>
  <c r="T301" i="40"/>
  <c r="N301" i="40"/>
  <c r="H301" i="40"/>
  <c r="T308" i="40"/>
  <c r="N308" i="40"/>
  <c r="H308" i="40"/>
  <c r="T310" i="40"/>
  <c r="N310" i="40"/>
  <c r="H310" i="40"/>
  <c r="T315" i="40"/>
  <c r="Q315" i="40"/>
  <c r="N315" i="40"/>
  <c r="K315" i="40"/>
  <c r="H315" i="40"/>
  <c r="T317" i="40"/>
  <c r="N317" i="40"/>
  <c r="H317" i="40"/>
  <c r="Q318" i="40"/>
  <c r="V21" i="40"/>
  <c r="Q24" i="40"/>
  <c r="V25" i="40"/>
  <c r="K28" i="40"/>
  <c r="Q28" i="40"/>
  <c r="V29" i="40"/>
  <c r="H30" i="40"/>
  <c r="H19" i="40"/>
  <c r="V20" i="40"/>
  <c r="H21" i="40"/>
  <c r="V22" i="40"/>
  <c r="T23" i="40"/>
  <c r="V24" i="40"/>
  <c r="H24" i="40" s="1"/>
  <c r="V26" i="40"/>
  <c r="T27" i="40"/>
  <c r="V28" i="40"/>
  <c r="H28" i="40" s="1"/>
  <c r="H29" i="40"/>
  <c r="K29" i="40"/>
  <c r="N29" i="40"/>
  <c r="Q29" i="40"/>
  <c r="T29" i="40"/>
  <c r="H31" i="40"/>
  <c r="K31" i="40"/>
  <c r="N31" i="40"/>
  <c r="Q31" i="40"/>
  <c r="T31" i="40"/>
  <c r="X30" i="15"/>
  <c r="W30" i="15" s="1"/>
  <c r="U30" i="15"/>
  <c r="T30" i="15" s="1"/>
  <c r="R30" i="15"/>
  <c r="Q30" i="15" s="1"/>
  <c r="X26" i="15"/>
  <c r="W26" i="15" s="1"/>
  <c r="U26" i="15"/>
  <c r="T26" i="15" s="1"/>
  <c r="R26" i="15"/>
  <c r="Q26" i="15" s="1"/>
  <c r="I30" i="15"/>
  <c r="I26" i="15"/>
  <c r="AJ25" i="15"/>
  <c r="Z25" i="15" s="1"/>
  <c r="L30" i="15"/>
  <c r="K30" i="15" s="1"/>
  <c r="L26" i="15"/>
  <c r="K26" i="15" s="1"/>
  <c r="O30" i="15"/>
  <c r="N30" i="15" s="1"/>
  <c r="O26" i="15"/>
  <c r="N26" i="15" s="1"/>
  <c r="X29" i="15"/>
  <c r="W29" i="15" s="1"/>
  <c r="U29" i="15"/>
  <c r="T29" i="15" s="1"/>
  <c r="X25" i="15"/>
  <c r="W25" i="15" s="1"/>
  <c r="U25" i="15"/>
  <c r="T25" i="15" s="1"/>
  <c r="I29" i="15"/>
  <c r="I25" i="15"/>
  <c r="AJ30" i="15"/>
  <c r="Z30" i="15" s="1"/>
  <c r="AJ26" i="15"/>
  <c r="Z26" i="15" s="1"/>
  <c r="L29" i="15"/>
  <c r="K29" i="15" s="1"/>
  <c r="L25" i="15"/>
  <c r="K25" i="15" s="1"/>
  <c r="O29" i="15"/>
  <c r="N29" i="15" s="1"/>
  <c r="O25" i="15"/>
  <c r="N25" i="15" s="1"/>
  <c r="R29" i="15"/>
  <c r="Q29" i="15" s="1"/>
  <c r="I27" i="15"/>
  <c r="AJ28" i="15"/>
  <c r="Z28" i="15" s="1"/>
  <c r="L27" i="15"/>
  <c r="K27" i="15" s="1"/>
  <c r="O27" i="15"/>
  <c r="N27" i="15" s="1"/>
  <c r="R27" i="15"/>
  <c r="Q27" i="15" s="1"/>
  <c r="U27" i="15"/>
  <c r="T27" i="15" s="1"/>
  <c r="X27" i="15"/>
  <c r="W27" i="15" s="1"/>
  <c r="I28" i="15"/>
  <c r="L28" i="15"/>
  <c r="K28" i="15" s="1"/>
  <c r="O28" i="15"/>
  <c r="N28" i="15" s="1"/>
  <c r="R28" i="15"/>
  <c r="Q28" i="15" s="1"/>
  <c r="U28" i="15"/>
  <c r="T28" i="15" s="1"/>
  <c r="I23" i="15"/>
  <c r="AJ24" i="15"/>
  <c r="Z24" i="15" s="1"/>
  <c r="L23" i="15"/>
  <c r="K23" i="15" s="1"/>
  <c r="O23" i="15"/>
  <c r="N23" i="15" s="1"/>
  <c r="R23" i="15"/>
  <c r="Q23" i="15" s="1"/>
  <c r="U23" i="15"/>
  <c r="T23" i="15" s="1"/>
  <c r="X23" i="15"/>
  <c r="W23" i="15" s="1"/>
  <c r="I24" i="15"/>
  <c r="L24" i="15"/>
  <c r="K24" i="15" s="1"/>
  <c r="O24" i="15"/>
  <c r="N24" i="15" s="1"/>
  <c r="R24" i="15"/>
  <c r="Q24" i="15" s="1"/>
  <c r="U24" i="15"/>
  <c r="T24" i="15" s="1"/>
  <c r="I18" i="15"/>
  <c r="I22" i="15"/>
  <c r="I20" i="15"/>
  <c r="AJ18" i="15"/>
  <c r="Z18" i="15" s="1"/>
  <c r="AJ22" i="15"/>
  <c r="Z22" i="15" s="1"/>
  <c r="AJ20" i="15"/>
  <c r="Z20" i="15" s="1"/>
  <c r="L18" i="15"/>
  <c r="K18" i="15" s="1"/>
  <c r="L22" i="15"/>
  <c r="K22" i="15" s="1"/>
  <c r="L20" i="15"/>
  <c r="K20" i="15" s="1"/>
  <c r="O18" i="15"/>
  <c r="N18" i="15" s="1"/>
  <c r="O22" i="15"/>
  <c r="N22" i="15" s="1"/>
  <c r="O20" i="15"/>
  <c r="N20" i="15" s="1"/>
  <c r="R18" i="15"/>
  <c r="Q18" i="15" s="1"/>
  <c r="R22" i="15"/>
  <c r="Q22" i="15" s="1"/>
  <c r="R20" i="15"/>
  <c r="Q20" i="15" s="1"/>
  <c r="U18" i="15"/>
  <c r="T18" i="15" s="1"/>
  <c r="U22" i="15"/>
  <c r="T22" i="15" s="1"/>
  <c r="U20" i="15"/>
  <c r="T20" i="15" s="1"/>
  <c r="I21" i="15"/>
  <c r="I19" i="15"/>
  <c r="AJ21" i="15"/>
  <c r="Z21" i="15" s="1"/>
  <c r="AJ19" i="15"/>
  <c r="Z19" i="15" s="1"/>
  <c r="L21" i="15"/>
  <c r="K21" i="15" s="1"/>
  <c r="L19" i="15"/>
  <c r="K19" i="15" s="1"/>
  <c r="O21" i="15"/>
  <c r="N21" i="15" s="1"/>
  <c r="O19" i="15"/>
  <c r="N19" i="15" s="1"/>
  <c r="R21" i="15"/>
  <c r="Q21" i="15" s="1"/>
  <c r="R19" i="15"/>
  <c r="Q19" i="15" s="1"/>
  <c r="U21" i="15"/>
  <c r="T21" i="15" s="1"/>
  <c r="U19" i="15"/>
  <c r="T19" i="15" s="1"/>
  <c r="J17" i="7"/>
  <c r="I17" i="7" s="1"/>
  <c r="J18" i="7"/>
  <c r="I18" i="7" s="1"/>
  <c r="J19" i="7"/>
  <c r="I19" i="7" s="1"/>
  <c r="J20" i="7"/>
  <c r="I20" i="7" s="1"/>
  <c r="J21" i="7"/>
  <c r="I21" i="7" s="1"/>
  <c r="J22" i="7"/>
  <c r="I22" i="7" s="1"/>
  <c r="J23" i="7"/>
  <c r="I23" i="7" s="1"/>
  <c r="J24" i="7"/>
  <c r="I24" i="7" s="1"/>
  <c r="J25" i="7"/>
  <c r="I25" i="7" s="1"/>
  <c r="J26" i="7"/>
  <c r="I26" i="7" s="1"/>
  <c r="J27" i="7"/>
  <c r="I27" i="7" s="1"/>
  <c r="J28" i="7"/>
  <c r="I28" i="7" s="1"/>
  <c r="J29" i="7"/>
  <c r="I29" i="7" s="1"/>
  <c r="J30" i="7"/>
  <c r="I30" i="7" s="1"/>
  <c r="J31" i="7"/>
  <c r="I31" i="7" s="1"/>
  <c r="J32" i="7"/>
  <c r="I32" i="7" s="1"/>
  <c r="J33" i="7"/>
  <c r="I33" i="7" s="1"/>
  <c r="J34" i="7"/>
  <c r="I34" i="7" s="1"/>
  <c r="J35" i="7"/>
  <c r="I35" i="7" s="1"/>
  <c r="J36" i="7"/>
  <c r="I36" i="7" s="1"/>
  <c r="J37" i="7"/>
  <c r="I37" i="7" s="1"/>
  <c r="J38" i="7"/>
  <c r="I38" i="7" s="1"/>
  <c r="J39" i="7"/>
  <c r="I39" i="7" s="1"/>
  <c r="J40" i="7"/>
  <c r="I40" i="7" s="1"/>
  <c r="J41" i="7"/>
  <c r="I41" i="7" s="1"/>
  <c r="J42" i="7"/>
  <c r="I42" i="7" s="1"/>
  <c r="J43" i="7"/>
  <c r="I43" i="7" s="1"/>
  <c r="J44" i="7"/>
  <c r="I44" i="7" s="1"/>
  <c r="J45" i="7"/>
  <c r="I45" i="7" s="1"/>
  <c r="J46" i="7"/>
  <c r="I46" i="7" s="1"/>
  <c r="J47" i="7"/>
  <c r="I47" i="7" s="1"/>
  <c r="J48" i="7"/>
  <c r="I48" i="7" s="1"/>
  <c r="J49" i="7"/>
  <c r="I49" i="7" s="1"/>
  <c r="J50" i="7"/>
  <c r="I50" i="7" s="1"/>
  <c r="J51" i="7"/>
  <c r="I51" i="7" s="1"/>
  <c r="J52" i="7"/>
  <c r="I52" i="7" s="1"/>
  <c r="J53" i="7"/>
  <c r="I53" i="7" s="1"/>
  <c r="J54" i="7"/>
  <c r="I54" i="7" s="1"/>
  <c r="J55" i="7"/>
  <c r="I55" i="7" s="1"/>
  <c r="J56" i="7"/>
  <c r="I56" i="7" s="1"/>
  <c r="J57" i="7"/>
  <c r="I57" i="7" s="1"/>
  <c r="J58" i="7"/>
  <c r="I58" i="7" s="1"/>
  <c r="J59" i="7"/>
  <c r="I59" i="7" s="1"/>
  <c r="J60" i="7"/>
  <c r="I60" i="7" s="1"/>
  <c r="J61" i="7"/>
  <c r="I61" i="7" s="1"/>
  <c r="J62" i="7"/>
  <c r="I62" i="7" s="1"/>
  <c r="J63" i="7"/>
  <c r="I63" i="7" s="1"/>
  <c r="J64" i="7"/>
  <c r="I64" i="7" s="1"/>
  <c r="J65" i="7"/>
  <c r="I65" i="7" s="1"/>
  <c r="J66" i="7"/>
  <c r="I66" i="7" s="1"/>
  <c r="J67" i="7"/>
  <c r="I67" i="7" s="1"/>
  <c r="J68" i="7"/>
  <c r="I68" i="7" s="1"/>
  <c r="J69" i="7"/>
  <c r="I69" i="7" s="1"/>
  <c r="J70" i="7"/>
  <c r="I70" i="7" s="1"/>
  <c r="J71" i="7"/>
  <c r="I71" i="7" s="1"/>
  <c r="J72" i="7"/>
  <c r="I72" i="7" s="1"/>
  <c r="J73" i="7"/>
  <c r="I73" i="7" s="1"/>
  <c r="J74" i="7"/>
  <c r="I74" i="7" s="1"/>
  <c r="J75" i="7"/>
  <c r="I75" i="7" s="1"/>
  <c r="J76" i="7"/>
  <c r="I76" i="7" s="1"/>
  <c r="J77" i="7"/>
  <c r="I77" i="7" s="1"/>
  <c r="J78" i="7"/>
  <c r="I78" i="7" s="1"/>
  <c r="J79" i="7"/>
  <c r="I79" i="7" s="1"/>
  <c r="J80" i="7"/>
  <c r="I80" i="7" s="1"/>
  <c r="J81" i="7"/>
  <c r="I81" i="7" s="1"/>
  <c r="J82" i="7"/>
  <c r="I82" i="7" s="1"/>
  <c r="J83" i="7"/>
  <c r="I83" i="7" s="1"/>
  <c r="J84" i="7"/>
  <c r="I84" i="7" s="1"/>
  <c r="J85" i="7"/>
  <c r="I85" i="7" s="1"/>
  <c r="J86" i="7"/>
  <c r="I86" i="7" s="1"/>
  <c r="J87" i="7"/>
  <c r="I87" i="7" s="1"/>
  <c r="J88" i="7"/>
  <c r="I88" i="7" s="1"/>
  <c r="J89" i="7"/>
  <c r="I89" i="7" s="1"/>
  <c r="J90" i="7"/>
  <c r="I90" i="7" s="1"/>
  <c r="J91" i="7"/>
  <c r="I91" i="7" s="1"/>
  <c r="J92" i="7"/>
  <c r="I92" i="7" s="1"/>
  <c r="J93" i="7"/>
  <c r="I93" i="7" s="1"/>
  <c r="J94" i="7"/>
  <c r="I94" i="7" s="1"/>
  <c r="J95" i="7"/>
  <c r="I95" i="7" s="1"/>
  <c r="J96" i="7"/>
  <c r="I96" i="7" s="1"/>
  <c r="J97" i="7"/>
  <c r="I97" i="7" s="1"/>
  <c r="J98" i="7"/>
  <c r="I98" i="7" s="1"/>
  <c r="J99" i="7"/>
  <c r="I99" i="7" s="1"/>
  <c r="J100" i="7"/>
  <c r="I100" i="7" s="1"/>
  <c r="J101" i="7"/>
  <c r="I101" i="7" s="1"/>
  <c r="J102" i="7"/>
  <c r="I102" i="7" s="1"/>
  <c r="J103" i="7"/>
  <c r="I103" i="7" s="1"/>
  <c r="J104" i="7"/>
  <c r="I104" i="7" s="1"/>
  <c r="J105" i="7"/>
  <c r="I105" i="7" s="1"/>
  <c r="J106" i="7"/>
  <c r="I106" i="7" s="1"/>
  <c r="J107" i="7"/>
  <c r="I107" i="7" s="1"/>
  <c r="J108" i="7"/>
  <c r="I108" i="7" s="1"/>
  <c r="J109" i="7"/>
  <c r="I109" i="7" s="1"/>
  <c r="J110" i="7"/>
  <c r="I110" i="7" s="1"/>
  <c r="J111" i="7"/>
  <c r="I111" i="7" s="1"/>
  <c r="J112" i="7"/>
  <c r="I112" i="7" s="1"/>
  <c r="J113" i="7"/>
  <c r="I113" i="7" s="1"/>
  <c r="J114" i="7"/>
  <c r="I114" i="7" s="1"/>
  <c r="J115" i="7"/>
  <c r="I115" i="7" s="1"/>
  <c r="J116" i="7"/>
  <c r="I116" i="7" s="1"/>
  <c r="J117" i="7"/>
  <c r="I117" i="7" s="1"/>
  <c r="J118" i="7"/>
  <c r="I118" i="7" s="1"/>
  <c r="J119" i="7"/>
  <c r="I119" i="7" s="1"/>
  <c r="J120" i="7"/>
  <c r="I120" i="7" s="1"/>
  <c r="J121" i="7"/>
  <c r="I121" i="7" s="1"/>
  <c r="J122" i="7"/>
  <c r="I122" i="7" s="1"/>
  <c r="J123" i="7"/>
  <c r="I123" i="7" s="1"/>
  <c r="J124" i="7"/>
  <c r="I124" i="7" s="1"/>
  <c r="J125" i="7"/>
  <c r="I125" i="7" s="1"/>
  <c r="J126" i="7"/>
  <c r="I126" i="7" s="1"/>
  <c r="J127" i="7"/>
  <c r="I127" i="7" s="1"/>
  <c r="J128" i="7"/>
  <c r="I128" i="7" s="1"/>
  <c r="J129" i="7"/>
  <c r="I129" i="7" s="1"/>
  <c r="J130" i="7"/>
  <c r="I130" i="7" s="1"/>
  <c r="J131" i="7"/>
  <c r="I131" i="7" s="1"/>
  <c r="J132" i="7"/>
  <c r="I132" i="7" s="1"/>
  <c r="J133" i="7"/>
  <c r="I133" i="7" s="1"/>
  <c r="J134" i="7"/>
  <c r="I134" i="7" s="1"/>
  <c r="J135" i="7"/>
  <c r="I135" i="7" s="1"/>
  <c r="J136" i="7"/>
  <c r="I136" i="7" s="1"/>
  <c r="J137" i="7"/>
  <c r="I137" i="7" s="1"/>
  <c r="J138" i="7"/>
  <c r="I138" i="7" s="1"/>
  <c r="J139" i="7"/>
  <c r="I139" i="7" s="1"/>
  <c r="J140" i="7"/>
  <c r="I140" i="7" s="1"/>
  <c r="J141" i="7"/>
  <c r="I141" i="7" s="1"/>
  <c r="J142" i="7"/>
  <c r="I142" i="7" s="1"/>
  <c r="J143" i="7"/>
  <c r="I143" i="7" s="1"/>
  <c r="J144" i="7"/>
  <c r="I144" i="7" s="1"/>
  <c r="J145" i="7"/>
  <c r="I145" i="7" s="1"/>
  <c r="J146" i="7"/>
  <c r="I146" i="7" s="1"/>
  <c r="J147" i="7"/>
  <c r="I147" i="7" s="1"/>
  <c r="J148" i="7"/>
  <c r="I148" i="7" s="1"/>
  <c r="J149" i="7"/>
  <c r="I149" i="7" s="1"/>
  <c r="J150" i="7"/>
  <c r="I150" i="7" s="1"/>
  <c r="J151" i="7"/>
  <c r="I151" i="7" s="1"/>
  <c r="J152" i="7"/>
  <c r="I152" i="7" s="1"/>
  <c r="J153" i="7"/>
  <c r="I153" i="7" s="1"/>
  <c r="J154" i="7"/>
  <c r="I154" i="7" s="1"/>
  <c r="J155" i="7"/>
  <c r="I155" i="7" s="1"/>
  <c r="J156" i="7"/>
  <c r="I156" i="7" s="1"/>
  <c r="J157" i="7"/>
  <c r="I157" i="7" s="1"/>
  <c r="J158" i="7"/>
  <c r="I158" i="7" s="1"/>
  <c r="J159" i="7"/>
  <c r="I159" i="7" s="1"/>
  <c r="J160" i="7"/>
  <c r="I160" i="7" s="1"/>
  <c r="J161" i="7"/>
  <c r="I161" i="7" s="1"/>
  <c r="J162" i="7"/>
  <c r="I162" i="7" s="1"/>
  <c r="J163" i="7"/>
  <c r="I163" i="7" s="1"/>
  <c r="J164" i="7"/>
  <c r="I164" i="7" s="1"/>
  <c r="J165" i="7"/>
  <c r="I165" i="7" s="1"/>
  <c r="J166" i="7"/>
  <c r="I166" i="7" s="1"/>
  <c r="J167" i="7"/>
  <c r="I167" i="7" s="1"/>
  <c r="J168" i="7"/>
  <c r="I168" i="7" s="1"/>
  <c r="J169" i="7"/>
  <c r="I169" i="7" s="1"/>
  <c r="J170" i="7"/>
  <c r="I170" i="7" s="1"/>
  <c r="J171" i="7"/>
  <c r="I171" i="7" s="1"/>
  <c r="J172" i="7"/>
  <c r="I172" i="7" s="1"/>
  <c r="J173" i="7"/>
  <c r="I173" i="7" s="1"/>
  <c r="J174" i="7"/>
  <c r="I174" i="7" s="1"/>
  <c r="J175" i="7"/>
  <c r="I175" i="7" s="1"/>
  <c r="J176" i="7"/>
  <c r="I176" i="7" s="1"/>
  <c r="J177" i="7"/>
  <c r="I177" i="7" s="1"/>
  <c r="J178" i="7"/>
  <c r="I178" i="7" s="1"/>
  <c r="J179" i="7"/>
  <c r="I179" i="7" s="1"/>
  <c r="J180" i="7"/>
  <c r="I180" i="7" s="1"/>
  <c r="J181" i="7"/>
  <c r="I181" i="7" s="1"/>
  <c r="J182" i="7"/>
  <c r="I182" i="7" s="1"/>
  <c r="J183" i="7"/>
  <c r="I183" i="7" s="1"/>
  <c r="J184" i="7"/>
  <c r="I184" i="7" s="1"/>
  <c r="J185" i="7"/>
  <c r="I185" i="7" s="1"/>
  <c r="J186" i="7"/>
  <c r="I186" i="7" s="1"/>
  <c r="J187" i="7"/>
  <c r="I187" i="7" s="1"/>
  <c r="J188" i="7"/>
  <c r="I188" i="7" s="1"/>
  <c r="J189" i="7"/>
  <c r="I189" i="7" s="1"/>
  <c r="J190" i="7"/>
  <c r="I190" i="7" s="1"/>
  <c r="J191" i="7"/>
  <c r="I191" i="7" s="1"/>
  <c r="J192" i="7"/>
  <c r="I192" i="7" s="1"/>
  <c r="J193" i="7"/>
  <c r="I193" i="7" s="1"/>
  <c r="J194" i="7"/>
  <c r="I194" i="7" s="1"/>
  <c r="J195" i="7"/>
  <c r="I195" i="7" s="1"/>
  <c r="J196" i="7"/>
  <c r="I196" i="7" s="1"/>
  <c r="J197" i="7"/>
  <c r="I197" i="7" s="1"/>
  <c r="J198" i="7"/>
  <c r="I198" i="7" s="1"/>
  <c r="J199" i="7"/>
  <c r="I199" i="7" s="1"/>
  <c r="J200" i="7"/>
  <c r="I200" i="7" s="1"/>
  <c r="J201" i="7"/>
  <c r="I201" i="7" s="1"/>
  <c r="J202" i="7"/>
  <c r="I202" i="7" s="1"/>
  <c r="J203" i="7"/>
  <c r="I203" i="7" s="1"/>
  <c r="J204" i="7"/>
  <c r="I204" i="7" s="1"/>
  <c r="J205" i="7"/>
  <c r="I205" i="7" s="1"/>
  <c r="J206" i="7"/>
  <c r="I206" i="7" s="1"/>
  <c r="J207" i="7"/>
  <c r="I207" i="7" s="1"/>
  <c r="J208" i="7"/>
  <c r="I208" i="7" s="1"/>
  <c r="J209" i="7"/>
  <c r="I209" i="7" s="1"/>
  <c r="J210" i="7"/>
  <c r="I210" i="7" s="1"/>
  <c r="J211" i="7"/>
  <c r="I211" i="7" s="1"/>
  <c r="J212" i="7"/>
  <c r="I212" i="7" s="1"/>
  <c r="J213" i="7"/>
  <c r="I213" i="7" s="1"/>
  <c r="J214" i="7"/>
  <c r="I214" i="7" s="1"/>
  <c r="J215" i="7"/>
  <c r="I215" i="7" s="1"/>
  <c r="J216" i="7"/>
  <c r="I216" i="7" s="1"/>
  <c r="J217" i="7"/>
  <c r="I217" i="7" s="1"/>
  <c r="J218" i="7"/>
  <c r="I218" i="7" s="1"/>
  <c r="J219" i="7"/>
  <c r="I219" i="7" s="1"/>
  <c r="J220" i="7"/>
  <c r="I220" i="7" s="1"/>
  <c r="J221" i="7"/>
  <c r="I221" i="7" s="1"/>
  <c r="J222" i="7"/>
  <c r="I222" i="7" s="1"/>
  <c r="J223" i="7"/>
  <c r="I223" i="7" s="1"/>
  <c r="J224" i="7"/>
  <c r="I224" i="7" s="1"/>
  <c r="J225" i="7"/>
  <c r="I225" i="7" s="1"/>
  <c r="J226" i="7"/>
  <c r="I226" i="7" s="1"/>
  <c r="J227" i="7"/>
  <c r="I227" i="7" s="1"/>
  <c r="J228" i="7"/>
  <c r="I228" i="7" s="1"/>
  <c r="J229" i="7"/>
  <c r="I229" i="7" s="1"/>
  <c r="J230" i="7"/>
  <c r="I230" i="7" s="1"/>
  <c r="J231" i="7"/>
  <c r="I231" i="7" s="1"/>
  <c r="J232" i="7"/>
  <c r="I232" i="7" s="1"/>
  <c r="J233" i="7"/>
  <c r="I233" i="7" s="1"/>
  <c r="J234" i="7"/>
  <c r="I234" i="7" s="1"/>
  <c r="J235" i="7"/>
  <c r="I235" i="7" s="1"/>
  <c r="J236" i="7"/>
  <c r="I236" i="7" s="1"/>
  <c r="J237" i="7"/>
  <c r="I237" i="7" s="1"/>
  <c r="J238" i="7"/>
  <c r="I238" i="7" s="1"/>
  <c r="J239" i="7"/>
  <c r="I239" i="7" s="1"/>
  <c r="J240" i="7"/>
  <c r="I240" i="7" s="1"/>
  <c r="J241" i="7"/>
  <c r="I241" i="7" s="1"/>
  <c r="J242" i="7"/>
  <c r="I242" i="7" s="1"/>
  <c r="J243" i="7"/>
  <c r="I243" i="7" s="1"/>
  <c r="J244" i="7"/>
  <c r="I244" i="7" s="1"/>
  <c r="J245" i="7"/>
  <c r="I245" i="7" s="1"/>
  <c r="J246" i="7"/>
  <c r="I246" i="7" s="1"/>
  <c r="J247" i="7"/>
  <c r="I247" i="7" s="1"/>
  <c r="J248" i="7"/>
  <c r="I248" i="7" s="1"/>
  <c r="J249" i="7"/>
  <c r="I249" i="7" s="1"/>
  <c r="J250" i="7"/>
  <c r="I250" i="7" s="1"/>
  <c r="J251" i="7"/>
  <c r="I251" i="7" s="1"/>
  <c r="J252" i="7"/>
  <c r="I252" i="7" s="1"/>
  <c r="J253" i="7"/>
  <c r="I253" i="7" s="1"/>
  <c r="J254" i="7"/>
  <c r="I254" i="7" s="1"/>
  <c r="J255" i="7"/>
  <c r="I255" i="7" s="1"/>
  <c r="J256" i="7"/>
  <c r="I256" i="7" s="1"/>
  <c r="J257" i="7"/>
  <c r="I257" i="7" s="1"/>
  <c r="J258" i="7"/>
  <c r="I258" i="7" s="1"/>
  <c r="J259" i="7"/>
  <c r="I259" i="7" s="1"/>
  <c r="J260" i="7"/>
  <c r="I260" i="7" s="1"/>
  <c r="J261" i="7"/>
  <c r="I261" i="7" s="1"/>
  <c r="J262" i="7"/>
  <c r="I262" i="7" s="1"/>
  <c r="J263" i="7"/>
  <c r="I263" i="7" s="1"/>
  <c r="J264" i="7"/>
  <c r="I264" i="7" s="1"/>
  <c r="J265" i="7"/>
  <c r="I265" i="7" s="1"/>
  <c r="J266" i="7"/>
  <c r="I266" i="7" s="1"/>
  <c r="J267" i="7"/>
  <c r="I267" i="7" s="1"/>
  <c r="J268" i="7"/>
  <c r="I268" i="7" s="1"/>
  <c r="J269" i="7"/>
  <c r="I269" i="7" s="1"/>
  <c r="J270" i="7"/>
  <c r="I270" i="7" s="1"/>
  <c r="J271" i="7"/>
  <c r="I271" i="7" s="1"/>
  <c r="J272" i="7"/>
  <c r="I272" i="7" s="1"/>
  <c r="J273" i="7"/>
  <c r="I273" i="7" s="1"/>
  <c r="J274" i="7"/>
  <c r="I274" i="7" s="1"/>
  <c r="J275" i="7"/>
  <c r="I275" i="7" s="1"/>
  <c r="J276" i="7"/>
  <c r="I276" i="7" s="1"/>
  <c r="J277" i="7"/>
  <c r="I277" i="7" s="1"/>
  <c r="J278" i="7"/>
  <c r="I278" i="7" s="1"/>
  <c r="J279" i="7"/>
  <c r="I279" i="7" s="1"/>
  <c r="J280" i="7"/>
  <c r="I280" i="7" s="1"/>
  <c r="J281" i="7"/>
  <c r="I281" i="7" s="1"/>
  <c r="J282" i="7"/>
  <c r="I282" i="7" s="1"/>
  <c r="J283" i="7"/>
  <c r="I283" i="7" s="1"/>
  <c r="J284" i="7"/>
  <c r="I284" i="7" s="1"/>
  <c r="J285" i="7"/>
  <c r="I285" i="7" s="1"/>
  <c r="J286" i="7"/>
  <c r="I286" i="7" s="1"/>
  <c r="J287" i="7"/>
  <c r="I287" i="7" s="1"/>
  <c r="J288" i="7"/>
  <c r="I288" i="7" s="1"/>
  <c r="J289" i="7"/>
  <c r="I289" i="7" s="1"/>
  <c r="J290" i="7"/>
  <c r="I290" i="7" s="1"/>
  <c r="J291" i="7"/>
  <c r="I291" i="7" s="1"/>
  <c r="J292" i="7"/>
  <c r="I292" i="7" s="1"/>
  <c r="J293" i="7"/>
  <c r="I293" i="7" s="1"/>
  <c r="J294" i="7"/>
  <c r="I294" i="7" s="1"/>
  <c r="J295" i="7"/>
  <c r="I295" i="7" s="1"/>
  <c r="J296" i="7"/>
  <c r="I296" i="7" s="1"/>
  <c r="J297" i="7"/>
  <c r="I297" i="7" s="1"/>
  <c r="J298" i="7"/>
  <c r="I298" i="7" s="1"/>
  <c r="J299" i="7"/>
  <c r="I299" i="7" s="1"/>
  <c r="J300" i="7"/>
  <c r="I300" i="7" s="1"/>
  <c r="J301" i="7"/>
  <c r="I301" i="7" s="1"/>
  <c r="J302" i="7"/>
  <c r="I302" i="7" s="1"/>
  <c r="J303" i="7"/>
  <c r="I303" i="7" s="1"/>
  <c r="J304" i="7"/>
  <c r="I304" i="7" s="1"/>
  <c r="J305" i="7"/>
  <c r="I305" i="7" s="1"/>
  <c r="J306" i="7"/>
  <c r="I306" i="7" s="1"/>
  <c r="J307" i="7"/>
  <c r="I307" i="7" s="1"/>
  <c r="J308" i="7"/>
  <c r="I308" i="7" s="1"/>
  <c r="J309" i="7"/>
  <c r="I309" i="7" s="1"/>
  <c r="J310" i="7"/>
  <c r="I310" i="7" s="1"/>
  <c r="J311" i="7"/>
  <c r="I311" i="7" s="1"/>
  <c r="J312" i="7"/>
  <c r="I312" i="7" s="1"/>
  <c r="J313" i="7"/>
  <c r="I313" i="7" s="1"/>
  <c r="J314" i="7"/>
  <c r="I314" i="7" s="1"/>
  <c r="J315" i="7"/>
  <c r="I315" i="7" s="1"/>
  <c r="J16" i="7"/>
  <c r="I16" i="7" s="1"/>
  <c r="R21" i="7"/>
  <c r="S21" i="7"/>
  <c r="R22" i="7"/>
  <c r="S22" i="7"/>
  <c r="R23" i="7"/>
  <c r="S23" i="7"/>
  <c r="R24" i="7"/>
  <c r="S24" i="7"/>
  <c r="R25" i="7"/>
  <c r="S25" i="7"/>
  <c r="R26" i="7"/>
  <c r="S26" i="7"/>
  <c r="R27" i="7"/>
  <c r="S27" i="7"/>
  <c r="R28" i="7"/>
  <c r="S28" i="7"/>
  <c r="R29" i="7"/>
  <c r="S29" i="7"/>
  <c r="R30" i="7"/>
  <c r="S30" i="7"/>
  <c r="R31" i="7"/>
  <c r="S31" i="7"/>
  <c r="R32" i="7"/>
  <c r="S32" i="7"/>
  <c r="R33" i="7"/>
  <c r="S33" i="7"/>
  <c r="R34" i="7"/>
  <c r="S34" i="7"/>
  <c r="R35" i="7"/>
  <c r="S35" i="7"/>
  <c r="R36" i="7"/>
  <c r="S36" i="7"/>
  <c r="R37" i="7"/>
  <c r="S37" i="7"/>
  <c r="R38" i="7"/>
  <c r="S38" i="7"/>
  <c r="R39" i="7"/>
  <c r="S39" i="7"/>
  <c r="R40" i="7"/>
  <c r="S40" i="7"/>
  <c r="R41" i="7"/>
  <c r="S41" i="7"/>
  <c r="R42" i="7"/>
  <c r="S42" i="7"/>
  <c r="R43" i="7"/>
  <c r="S43" i="7"/>
  <c r="R44" i="7"/>
  <c r="S44" i="7"/>
  <c r="R45" i="7"/>
  <c r="S45" i="7"/>
  <c r="R46" i="7"/>
  <c r="S46" i="7"/>
  <c r="R47" i="7"/>
  <c r="S47" i="7"/>
  <c r="R48" i="7"/>
  <c r="S48" i="7"/>
  <c r="R49" i="7"/>
  <c r="S49" i="7"/>
  <c r="R50" i="7"/>
  <c r="S50" i="7"/>
  <c r="R51" i="7"/>
  <c r="S51" i="7"/>
  <c r="R52" i="7"/>
  <c r="S52" i="7"/>
  <c r="R53" i="7"/>
  <c r="S53" i="7"/>
  <c r="R54" i="7"/>
  <c r="S54" i="7"/>
  <c r="R55" i="7"/>
  <c r="S55" i="7"/>
  <c r="R56" i="7"/>
  <c r="S56" i="7"/>
  <c r="R57" i="7"/>
  <c r="S57" i="7"/>
  <c r="R58" i="7"/>
  <c r="S58" i="7"/>
  <c r="R59" i="7"/>
  <c r="S59" i="7"/>
  <c r="R60" i="7"/>
  <c r="S60" i="7"/>
  <c r="R61" i="7"/>
  <c r="S61" i="7"/>
  <c r="R62" i="7"/>
  <c r="S62" i="7"/>
  <c r="R63" i="7"/>
  <c r="S63" i="7"/>
  <c r="R64" i="7"/>
  <c r="S64" i="7"/>
  <c r="R65" i="7"/>
  <c r="S65" i="7"/>
  <c r="R66" i="7"/>
  <c r="S66" i="7"/>
  <c r="R67" i="7"/>
  <c r="S67" i="7"/>
  <c r="R68" i="7"/>
  <c r="S68" i="7"/>
  <c r="R69" i="7"/>
  <c r="S69" i="7"/>
  <c r="R70" i="7"/>
  <c r="S70" i="7"/>
  <c r="R71" i="7"/>
  <c r="S71" i="7"/>
  <c r="R72" i="7"/>
  <c r="S72" i="7"/>
  <c r="R73" i="7"/>
  <c r="S73" i="7"/>
  <c r="R74" i="7"/>
  <c r="S74" i="7"/>
  <c r="R75" i="7"/>
  <c r="S75" i="7"/>
  <c r="R76" i="7"/>
  <c r="S76" i="7"/>
  <c r="R77" i="7"/>
  <c r="S77" i="7"/>
  <c r="R78" i="7"/>
  <c r="S78" i="7"/>
  <c r="R79" i="7"/>
  <c r="S79" i="7"/>
  <c r="R80" i="7"/>
  <c r="S80" i="7"/>
  <c r="R81" i="7"/>
  <c r="S81" i="7"/>
  <c r="R82" i="7"/>
  <c r="S82" i="7"/>
  <c r="R83" i="7"/>
  <c r="S83" i="7"/>
  <c r="R84" i="7"/>
  <c r="S84" i="7"/>
  <c r="R85" i="7"/>
  <c r="S85" i="7"/>
  <c r="R86" i="7"/>
  <c r="S86" i="7"/>
  <c r="R87" i="7"/>
  <c r="S87" i="7"/>
  <c r="R88" i="7"/>
  <c r="S88" i="7"/>
  <c r="R89" i="7"/>
  <c r="S89" i="7"/>
  <c r="R90" i="7"/>
  <c r="S90" i="7"/>
  <c r="R91" i="7"/>
  <c r="S91" i="7"/>
  <c r="R92" i="7"/>
  <c r="S92" i="7"/>
  <c r="R93" i="7"/>
  <c r="S93" i="7"/>
  <c r="R94" i="7"/>
  <c r="S94" i="7"/>
  <c r="R95" i="7"/>
  <c r="S95" i="7"/>
  <c r="R96" i="7"/>
  <c r="S96" i="7"/>
  <c r="R97" i="7"/>
  <c r="S97" i="7"/>
  <c r="R98" i="7"/>
  <c r="S98" i="7"/>
  <c r="R99" i="7"/>
  <c r="S99" i="7"/>
  <c r="R100" i="7"/>
  <c r="S100" i="7"/>
  <c r="R101" i="7"/>
  <c r="S101" i="7"/>
  <c r="R102" i="7"/>
  <c r="S102" i="7"/>
  <c r="R103" i="7"/>
  <c r="S103" i="7"/>
  <c r="R104" i="7"/>
  <c r="S104" i="7"/>
  <c r="R105" i="7"/>
  <c r="S105" i="7"/>
  <c r="R106" i="7"/>
  <c r="S106" i="7"/>
  <c r="R107" i="7"/>
  <c r="S107" i="7"/>
  <c r="R108" i="7"/>
  <c r="S108" i="7"/>
  <c r="R109" i="7"/>
  <c r="S109" i="7"/>
  <c r="R110" i="7"/>
  <c r="S110" i="7"/>
  <c r="R111" i="7"/>
  <c r="S111" i="7"/>
  <c r="R112" i="7"/>
  <c r="S112" i="7"/>
  <c r="R113" i="7"/>
  <c r="S113" i="7"/>
  <c r="R114" i="7"/>
  <c r="S114" i="7"/>
  <c r="R115" i="7"/>
  <c r="S115" i="7"/>
  <c r="R116" i="7"/>
  <c r="S116" i="7"/>
  <c r="R117" i="7"/>
  <c r="S117" i="7"/>
  <c r="R118" i="7"/>
  <c r="S118" i="7"/>
  <c r="R119" i="7"/>
  <c r="S119" i="7"/>
  <c r="R120" i="7"/>
  <c r="S120" i="7"/>
  <c r="R121" i="7"/>
  <c r="S121" i="7"/>
  <c r="R122" i="7"/>
  <c r="S122" i="7"/>
  <c r="R123" i="7"/>
  <c r="S123" i="7"/>
  <c r="R124" i="7"/>
  <c r="S124" i="7"/>
  <c r="R125" i="7"/>
  <c r="S125" i="7"/>
  <c r="R126" i="7"/>
  <c r="S126" i="7"/>
  <c r="R127" i="7"/>
  <c r="S127" i="7"/>
  <c r="R128" i="7"/>
  <c r="S128" i="7"/>
  <c r="R129" i="7"/>
  <c r="S129" i="7"/>
  <c r="R130" i="7"/>
  <c r="S130" i="7"/>
  <c r="R131" i="7"/>
  <c r="S131" i="7"/>
  <c r="R132" i="7"/>
  <c r="S132" i="7"/>
  <c r="R133" i="7"/>
  <c r="S133" i="7"/>
  <c r="R134" i="7"/>
  <c r="S134" i="7"/>
  <c r="R135" i="7"/>
  <c r="S135" i="7"/>
  <c r="R136" i="7"/>
  <c r="S136" i="7"/>
  <c r="R137" i="7"/>
  <c r="S137" i="7"/>
  <c r="R138" i="7"/>
  <c r="S138" i="7"/>
  <c r="R139" i="7"/>
  <c r="S139" i="7"/>
  <c r="R140" i="7"/>
  <c r="S140" i="7"/>
  <c r="R141" i="7"/>
  <c r="S141" i="7"/>
  <c r="R142" i="7"/>
  <c r="S142" i="7"/>
  <c r="R143" i="7"/>
  <c r="S143" i="7"/>
  <c r="R144" i="7"/>
  <c r="S144" i="7"/>
  <c r="R145" i="7"/>
  <c r="S145" i="7"/>
  <c r="R146" i="7"/>
  <c r="S146" i="7"/>
  <c r="R147" i="7"/>
  <c r="S147" i="7"/>
  <c r="R148" i="7"/>
  <c r="S148" i="7"/>
  <c r="R149" i="7"/>
  <c r="S149" i="7"/>
  <c r="R150" i="7"/>
  <c r="S150" i="7"/>
  <c r="R151" i="7"/>
  <c r="S151" i="7"/>
  <c r="R152" i="7"/>
  <c r="S152" i="7"/>
  <c r="R153" i="7"/>
  <c r="S153" i="7"/>
  <c r="R154" i="7"/>
  <c r="S154" i="7"/>
  <c r="R155" i="7"/>
  <c r="S155" i="7"/>
  <c r="R156" i="7"/>
  <c r="S156" i="7"/>
  <c r="R157" i="7"/>
  <c r="S157" i="7"/>
  <c r="R158" i="7"/>
  <c r="S158" i="7"/>
  <c r="R159" i="7"/>
  <c r="S159" i="7"/>
  <c r="R160" i="7"/>
  <c r="S160" i="7"/>
  <c r="R161" i="7"/>
  <c r="S161" i="7"/>
  <c r="R162" i="7"/>
  <c r="S162" i="7"/>
  <c r="R163" i="7"/>
  <c r="S163" i="7"/>
  <c r="R164" i="7"/>
  <c r="S164" i="7"/>
  <c r="R165" i="7"/>
  <c r="S165" i="7"/>
  <c r="R166" i="7"/>
  <c r="S166" i="7"/>
  <c r="R167" i="7"/>
  <c r="S167" i="7"/>
  <c r="R168" i="7"/>
  <c r="S168" i="7"/>
  <c r="R169" i="7"/>
  <c r="S169" i="7"/>
  <c r="R170" i="7"/>
  <c r="S170" i="7"/>
  <c r="R171" i="7"/>
  <c r="S171" i="7"/>
  <c r="R172" i="7"/>
  <c r="S172" i="7"/>
  <c r="R173" i="7"/>
  <c r="S173" i="7"/>
  <c r="R174" i="7"/>
  <c r="S174" i="7"/>
  <c r="R175" i="7"/>
  <c r="S175" i="7"/>
  <c r="R176" i="7"/>
  <c r="S176" i="7"/>
  <c r="R177" i="7"/>
  <c r="S177" i="7"/>
  <c r="R178" i="7"/>
  <c r="S178" i="7"/>
  <c r="R179" i="7"/>
  <c r="S179" i="7"/>
  <c r="R180" i="7"/>
  <c r="S180" i="7"/>
  <c r="R181" i="7"/>
  <c r="S181" i="7"/>
  <c r="R182" i="7"/>
  <c r="S182" i="7"/>
  <c r="R183" i="7"/>
  <c r="S183" i="7"/>
  <c r="R184" i="7"/>
  <c r="S184" i="7"/>
  <c r="R185" i="7"/>
  <c r="S185" i="7"/>
  <c r="R186" i="7"/>
  <c r="S186" i="7"/>
  <c r="R187" i="7"/>
  <c r="S187" i="7"/>
  <c r="R188" i="7"/>
  <c r="S188" i="7"/>
  <c r="R189" i="7"/>
  <c r="S189" i="7"/>
  <c r="R190" i="7"/>
  <c r="S190" i="7"/>
  <c r="R191" i="7"/>
  <c r="S191" i="7"/>
  <c r="R192" i="7"/>
  <c r="S192" i="7"/>
  <c r="R193" i="7"/>
  <c r="S193" i="7"/>
  <c r="R194" i="7"/>
  <c r="S194" i="7"/>
  <c r="R195" i="7"/>
  <c r="S195" i="7"/>
  <c r="R196" i="7"/>
  <c r="S196" i="7"/>
  <c r="R197" i="7"/>
  <c r="S197" i="7"/>
  <c r="R198" i="7"/>
  <c r="S198" i="7"/>
  <c r="R199" i="7"/>
  <c r="S199" i="7"/>
  <c r="R200" i="7"/>
  <c r="S200" i="7"/>
  <c r="R201" i="7"/>
  <c r="S201" i="7"/>
  <c r="R202" i="7"/>
  <c r="S202" i="7"/>
  <c r="R203" i="7"/>
  <c r="S203" i="7"/>
  <c r="R204" i="7"/>
  <c r="S204" i="7"/>
  <c r="R205" i="7"/>
  <c r="S205" i="7"/>
  <c r="R206" i="7"/>
  <c r="S206" i="7"/>
  <c r="R207" i="7"/>
  <c r="S207" i="7"/>
  <c r="R208" i="7"/>
  <c r="S208" i="7"/>
  <c r="R209" i="7"/>
  <c r="S209" i="7"/>
  <c r="R210" i="7"/>
  <c r="S210" i="7"/>
  <c r="R211" i="7"/>
  <c r="S211" i="7"/>
  <c r="R212" i="7"/>
  <c r="S212" i="7"/>
  <c r="R213" i="7"/>
  <c r="S213" i="7"/>
  <c r="R214" i="7"/>
  <c r="S214" i="7"/>
  <c r="R215" i="7"/>
  <c r="S215" i="7"/>
  <c r="R216" i="7"/>
  <c r="S216" i="7"/>
  <c r="R217" i="7"/>
  <c r="S217" i="7"/>
  <c r="R218" i="7"/>
  <c r="S218" i="7"/>
  <c r="R219" i="7"/>
  <c r="S219" i="7"/>
  <c r="R220" i="7"/>
  <c r="S220" i="7"/>
  <c r="R221" i="7"/>
  <c r="S221" i="7"/>
  <c r="R222" i="7"/>
  <c r="S222" i="7"/>
  <c r="R223" i="7"/>
  <c r="S223" i="7"/>
  <c r="R224" i="7"/>
  <c r="S224" i="7"/>
  <c r="R225" i="7"/>
  <c r="S225" i="7"/>
  <c r="R226" i="7"/>
  <c r="S226" i="7"/>
  <c r="R227" i="7"/>
  <c r="S227" i="7"/>
  <c r="R228" i="7"/>
  <c r="S228" i="7"/>
  <c r="R229" i="7"/>
  <c r="S229" i="7"/>
  <c r="R230" i="7"/>
  <c r="S230" i="7"/>
  <c r="R231" i="7"/>
  <c r="S231" i="7"/>
  <c r="R232" i="7"/>
  <c r="S232" i="7"/>
  <c r="R233" i="7"/>
  <c r="S233" i="7"/>
  <c r="R234" i="7"/>
  <c r="S234" i="7"/>
  <c r="R235" i="7"/>
  <c r="S235" i="7"/>
  <c r="R236" i="7"/>
  <c r="S236" i="7"/>
  <c r="R237" i="7"/>
  <c r="S237" i="7"/>
  <c r="R238" i="7"/>
  <c r="S238" i="7"/>
  <c r="R239" i="7"/>
  <c r="S239" i="7"/>
  <c r="R240" i="7"/>
  <c r="S240" i="7"/>
  <c r="R241" i="7"/>
  <c r="S241" i="7"/>
  <c r="R242" i="7"/>
  <c r="S242" i="7"/>
  <c r="R243" i="7"/>
  <c r="S243" i="7"/>
  <c r="R244" i="7"/>
  <c r="S244" i="7"/>
  <c r="R245" i="7"/>
  <c r="S245" i="7"/>
  <c r="R246" i="7"/>
  <c r="S246" i="7"/>
  <c r="R247" i="7"/>
  <c r="S247" i="7"/>
  <c r="R248" i="7"/>
  <c r="S248" i="7"/>
  <c r="R249" i="7"/>
  <c r="S249" i="7"/>
  <c r="R250" i="7"/>
  <c r="S250" i="7"/>
  <c r="R251" i="7"/>
  <c r="S251" i="7"/>
  <c r="R252" i="7"/>
  <c r="S252" i="7"/>
  <c r="R253" i="7"/>
  <c r="S253" i="7"/>
  <c r="R254" i="7"/>
  <c r="S254" i="7"/>
  <c r="R255" i="7"/>
  <c r="S255" i="7"/>
  <c r="R256" i="7"/>
  <c r="S256" i="7"/>
  <c r="R257" i="7"/>
  <c r="S257" i="7"/>
  <c r="R258" i="7"/>
  <c r="S258" i="7"/>
  <c r="R259" i="7"/>
  <c r="S259" i="7"/>
  <c r="R260" i="7"/>
  <c r="S260" i="7"/>
  <c r="R261" i="7"/>
  <c r="S261" i="7"/>
  <c r="R262" i="7"/>
  <c r="S262" i="7"/>
  <c r="R263" i="7"/>
  <c r="S263" i="7"/>
  <c r="R264" i="7"/>
  <c r="S264" i="7"/>
  <c r="R265" i="7"/>
  <c r="S265" i="7"/>
  <c r="R266" i="7"/>
  <c r="S266" i="7"/>
  <c r="R267" i="7"/>
  <c r="S267" i="7"/>
  <c r="R268" i="7"/>
  <c r="S268" i="7"/>
  <c r="R269" i="7"/>
  <c r="S269" i="7"/>
  <c r="R270" i="7"/>
  <c r="S270" i="7"/>
  <c r="R271" i="7"/>
  <c r="S271" i="7"/>
  <c r="R272" i="7"/>
  <c r="S272" i="7"/>
  <c r="R273" i="7"/>
  <c r="S273" i="7"/>
  <c r="R274" i="7"/>
  <c r="S274" i="7"/>
  <c r="R275" i="7"/>
  <c r="S275" i="7"/>
  <c r="R276" i="7"/>
  <c r="S276" i="7"/>
  <c r="R277" i="7"/>
  <c r="S277" i="7"/>
  <c r="R278" i="7"/>
  <c r="S278" i="7"/>
  <c r="R279" i="7"/>
  <c r="S279" i="7"/>
  <c r="R280" i="7"/>
  <c r="S280" i="7"/>
  <c r="R281" i="7"/>
  <c r="S281" i="7"/>
  <c r="R282" i="7"/>
  <c r="S282" i="7"/>
  <c r="R283" i="7"/>
  <c r="S283" i="7"/>
  <c r="R284" i="7"/>
  <c r="S284" i="7"/>
  <c r="R285" i="7"/>
  <c r="S285" i="7"/>
  <c r="R286" i="7"/>
  <c r="S286" i="7"/>
  <c r="R287" i="7"/>
  <c r="S287" i="7"/>
  <c r="R288" i="7"/>
  <c r="S288" i="7"/>
  <c r="R289" i="7"/>
  <c r="S289" i="7"/>
  <c r="R290" i="7"/>
  <c r="S290" i="7"/>
  <c r="R291" i="7"/>
  <c r="S291" i="7"/>
  <c r="R292" i="7"/>
  <c r="S292" i="7"/>
  <c r="R293" i="7"/>
  <c r="S293" i="7"/>
  <c r="R294" i="7"/>
  <c r="S294" i="7"/>
  <c r="R295" i="7"/>
  <c r="S295" i="7"/>
  <c r="R296" i="7"/>
  <c r="S296" i="7"/>
  <c r="R297" i="7"/>
  <c r="S297" i="7"/>
  <c r="R298" i="7"/>
  <c r="S298" i="7"/>
  <c r="R299" i="7"/>
  <c r="S299" i="7"/>
  <c r="R300" i="7"/>
  <c r="S300" i="7"/>
  <c r="R301" i="7"/>
  <c r="S301" i="7"/>
  <c r="R302" i="7"/>
  <c r="S302" i="7"/>
  <c r="R303" i="7"/>
  <c r="S303" i="7"/>
  <c r="R304" i="7"/>
  <c r="S304" i="7"/>
  <c r="R305" i="7"/>
  <c r="S305" i="7"/>
  <c r="R306" i="7"/>
  <c r="S306" i="7"/>
  <c r="R307" i="7"/>
  <c r="S307" i="7"/>
  <c r="R308" i="7"/>
  <c r="S308" i="7"/>
  <c r="R309" i="7"/>
  <c r="S309" i="7"/>
  <c r="R310" i="7"/>
  <c r="S310" i="7"/>
  <c r="R311" i="7"/>
  <c r="S311" i="7"/>
  <c r="R312" i="7"/>
  <c r="S312" i="7"/>
  <c r="R313" i="7"/>
  <c r="S313" i="7"/>
  <c r="R314" i="7"/>
  <c r="S314" i="7"/>
  <c r="R315" i="7"/>
  <c r="S315" i="7"/>
  <c r="R17" i="7"/>
  <c r="S17" i="7"/>
  <c r="R18" i="7"/>
  <c r="S18" i="7"/>
  <c r="R19" i="7"/>
  <c r="S19" i="7"/>
  <c r="R20" i="7"/>
  <c r="S20" i="7"/>
  <c r="S16" i="7"/>
  <c r="R16" i="7"/>
  <c r="H26" i="40" l="1"/>
  <c r="H20" i="40"/>
  <c r="H22" i="40"/>
  <c r="H25" i="40"/>
  <c r="AB17" i="7"/>
  <c r="AB18" i="7"/>
  <c r="AB19" i="7"/>
  <c r="AB20" i="7"/>
  <c r="AB21" i="7"/>
  <c r="AB22" i="7"/>
  <c r="AB23" i="7"/>
  <c r="AB24" i="7"/>
  <c r="AB25" i="7"/>
  <c r="AB26" i="7"/>
  <c r="AB27" i="7"/>
  <c r="AB28" i="7"/>
  <c r="AB29" i="7"/>
  <c r="AB30" i="7"/>
  <c r="AB31" i="7"/>
  <c r="AB32" i="7"/>
  <c r="AB33" i="7"/>
  <c r="AB34" i="7"/>
  <c r="AB35" i="7"/>
  <c r="AB36" i="7"/>
  <c r="AB37" i="7"/>
  <c r="AB38" i="7"/>
  <c r="AB39" i="7"/>
  <c r="AB40" i="7"/>
  <c r="AB41" i="7"/>
  <c r="AB42" i="7"/>
  <c r="AB43" i="7"/>
  <c r="AB44" i="7"/>
  <c r="AB45" i="7"/>
  <c r="AB46" i="7"/>
  <c r="AB47" i="7"/>
  <c r="AB48" i="7"/>
  <c r="AB49" i="7"/>
  <c r="AB50" i="7"/>
  <c r="AB51" i="7"/>
  <c r="AB52" i="7"/>
  <c r="AB53" i="7"/>
  <c r="AB54" i="7"/>
  <c r="AB55" i="7"/>
  <c r="AB56" i="7"/>
  <c r="AB57" i="7"/>
  <c r="AB58" i="7"/>
  <c r="AB59" i="7"/>
  <c r="AB60" i="7"/>
  <c r="AB61" i="7"/>
  <c r="AB62" i="7"/>
  <c r="AB63" i="7"/>
  <c r="AB64" i="7"/>
  <c r="AB65" i="7"/>
  <c r="AB66" i="7"/>
  <c r="AB67" i="7"/>
  <c r="AB68" i="7"/>
  <c r="AB69" i="7"/>
  <c r="AB70" i="7"/>
  <c r="AB71" i="7"/>
  <c r="AB72" i="7"/>
  <c r="AB73" i="7"/>
  <c r="AB74" i="7"/>
  <c r="AB75" i="7"/>
  <c r="AB76" i="7"/>
  <c r="AB77" i="7"/>
  <c r="AB78" i="7"/>
  <c r="AB79" i="7"/>
  <c r="AB80" i="7"/>
  <c r="AB81" i="7"/>
  <c r="AB82" i="7"/>
  <c r="AB83" i="7"/>
  <c r="AB84" i="7"/>
  <c r="AB85" i="7"/>
  <c r="AB86" i="7"/>
  <c r="AB87" i="7"/>
  <c r="AB88" i="7"/>
  <c r="AB89" i="7"/>
  <c r="AB90" i="7"/>
  <c r="AB91" i="7"/>
  <c r="AB92" i="7"/>
  <c r="AB93" i="7"/>
  <c r="AB94" i="7"/>
  <c r="AB95" i="7"/>
  <c r="AB96" i="7"/>
  <c r="AB97" i="7"/>
  <c r="AB98" i="7"/>
  <c r="AB99" i="7"/>
  <c r="AB100" i="7"/>
  <c r="AB101" i="7"/>
  <c r="AB102" i="7"/>
  <c r="AB103" i="7"/>
  <c r="AB104" i="7"/>
  <c r="AB105" i="7"/>
  <c r="AB106" i="7"/>
  <c r="AB107" i="7"/>
  <c r="AB108" i="7"/>
  <c r="AB109" i="7"/>
  <c r="AB110" i="7"/>
  <c r="AB111" i="7"/>
  <c r="AB112" i="7"/>
  <c r="AB113" i="7"/>
  <c r="AB114" i="7"/>
  <c r="AB115" i="7"/>
  <c r="AB116" i="7"/>
  <c r="AB117" i="7"/>
  <c r="AB118" i="7"/>
  <c r="AB119" i="7"/>
  <c r="AB120" i="7"/>
  <c r="AB121" i="7"/>
  <c r="AB122" i="7"/>
  <c r="AB123" i="7"/>
  <c r="AB124" i="7"/>
  <c r="AB125" i="7"/>
  <c r="AB126" i="7"/>
  <c r="AB127" i="7"/>
  <c r="AB128" i="7"/>
  <c r="AB129" i="7"/>
  <c r="AB130" i="7"/>
  <c r="AB131" i="7"/>
  <c r="AB132" i="7"/>
  <c r="AB133" i="7"/>
  <c r="AB134" i="7"/>
  <c r="AB135" i="7"/>
  <c r="AB136" i="7"/>
  <c r="AB137" i="7"/>
  <c r="AB138" i="7"/>
  <c r="AB139" i="7"/>
  <c r="AB140" i="7"/>
  <c r="AB141" i="7"/>
  <c r="AB142" i="7"/>
  <c r="AB143" i="7"/>
  <c r="AB144" i="7"/>
  <c r="AB145" i="7"/>
  <c r="AB146" i="7"/>
  <c r="AB147" i="7"/>
  <c r="AB148" i="7"/>
  <c r="AB149" i="7"/>
  <c r="AB150" i="7"/>
  <c r="AB151" i="7"/>
  <c r="AB152" i="7"/>
  <c r="AB153" i="7"/>
  <c r="AB154" i="7"/>
  <c r="AB155" i="7"/>
  <c r="AB156" i="7"/>
  <c r="AB157" i="7"/>
  <c r="AB158" i="7"/>
  <c r="AB159" i="7"/>
  <c r="AB160" i="7"/>
  <c r="AB161" i="7"/>
  <c r="AB162" i="7"/>
  <c r="AB163" i="7"/>
  <c r="AB164" i="7"/>
  <c r="AB165" i="7"/>
  <c r="AB166" i="7"/>
  <c r="AB167" i="7"/>
  <c r="AB168" i="7"/>
  <c r="AB169" i="7"/>
  <c r="AB170" i="7"/>
  <c r="AB171" i="7"/>
  <c r="AB172" i="7"/>
  <c r="AB173" i="7"/>
  <c r="AB174" i="7"/>
  <c r="AB175" i="7"/>
  <c r="AB176" i="7"/>
  <c r="AB177" i="7"/>
  <c r="AB178" i="7"/>
  <c r="AB179" i="7"/>
  <c r="AB180" i="7"/>
  <c r="AB181" i="7"/>
  <c r="AB182" i="7"/>
  <c r="AB183" i="7"/>
  <c r="AB184" i="7"/>
  <c r="AB185" i="7"/>
  <c r="AB186" i="7"/>
  <c r="AB187" i="7"/>
  <c r="AB188" i="7"/>
  <c r="AB189" i="7"/>
  <c r="AB190" i="7"/>
  <c r="AB191" i="7"/>
  <c r="AB192" i="7"/>
  <c r="AB193" i="7"/>
  <c r="AB194" i="7"/>
  <c r="AB195" i="7"/>
  <c r="AB196" i="7"/>
  <c r="AB197" i="7"/>
  <c r="AB198" i="7"/>
  <c r="AB199" i="7"/>
  <c r="AB200" i="7"/>
  <c r="AB201" i="7"/>
  <c r="AB202" i="7"/>
  <c r="AB203" i="7"/>
  <c r="AB204" i="7"/>
  <c r="AB205" i="7"/>
  <c r="AB206" i="7"/>
  <c r="AB207" i="7"/>
  <c r="AB208" i="7"/>
  <c r="AB209" i="7"/>
  <c r="AB210" i="7"/>
  <c r="AB211" i="7"/>
  <c r="AB212" i="7"/>
  <c r="AB213" i="7"/>
  <c r="AB214" i="7"/>
  <c r="AB215" i="7"/>
  <c r="AB216" i="7"/>
  <c r="AB217" i="7"/>
  <c r="AB218" i="7"/>
  <c r="AB219" i="7"/>
  <c r="AB220" i="7"/>
  <c r="AB221" i="7"/>
  <c r="AB222" i="7"/>
  <c r="AB223" i="7"/>
  <c r="AB224" i="7"/>
  <c r="AB225" i="7"/>
  <c r="AB226" i="7"/>
  <c r="AB227" i="7"/>
  <c r="AB228" i="7"/>
  <c r="AB229" i="7"/>
  <c r="AB230" i="7"/>
  <c r="AB231" i="7"/>
  <c r="AB232" i="7"/>
  <c r="AB233" i="7"/>
  <c r="AB234" i="7"/>
  <c r="AB235" i="7"/>
  <c r="AB236" i="7"/>
  <c r="AB237" i="7"/>
  <c r="AB238" i="7"/>
  <c r="AB239" i="7"/>
  <c r="AB240" i="7"/>
  <c r="AB241" i="7"/>
  <c r="AB242" i="7"/>
  <c r="AB243" i="7"/>
  <c r="AB244" i="7"/>
  <c r="AB245" i="7"/>
  <c r="AB246" i="7"/>
  <c r="AB247" i="7"/>
  <c r="AB248" i="7"/>
  <c r="AB249" i="7"/>
  <c r="AB250" i="7"/>
  <c r="AB251" i="7"/>
  <c r="AB252" i="7"/>
  <c r="AB253" i="7"/>
  <c r="AB254" i="7"/>
  <c r="AB255" i="7"/>
  <c r="AB256" i="7"/>
  <c r="AB257" i="7"/>
  <c r="AB258" i="7"/>
  <c r="AB259" i="7"/>
  <c r="AB260" i="7"/>
  <c r="AB261" i="7"/>
  <c r="AB262" i="7"/>
  <c r="AB263" i="7"/>
  <c r="AB264" i="7"/>
  <c r="AB265" i="7"/>
  <c r="AB266" i="7"/>
  <c r="AB267" i="7"/>
  <c r="AB268" i="7"/>
  <c r="AB269" i="7"/>
  <c r="AB270" i="7"/>
  <c r="AB271" i="7"/>
  <c r="AB272" i="7"/>
  <c r="AB273" i="7"/>
  <c r="AB274" i="7"/>
  <c r="AB275" i="7"/>
  <c r="AB276" i="7"/>
  <c r="AB277" i="7"/>
  <c r="AB278" i="7"/>
  <c r="AB279" i="7"/>
  <c r="AB280" i="7"/>
  <c r="AB281" i="7"/>
  <c r="AB282" i="7"/>
  <c r="AB283" i="7"/>
  <c r="AB284" i="7"/>
  <c r="AB285" i="7"/>
  <c r="AB286" i="7"/>
  <c r="AB287" i="7"/>
  <c r="AB288" i="7"/>
  <c r="AB289" i="7"/>
  <c r="AB290" i="7"/>
  <c r="AB291" i="7"/>
  <c r="AB292" i="7"/>
  <c r="AB293" i="7"/>
  <c r="AB294" i="7"/>
  <c r="AB295" i="7"/>
  <c r="AB296" i="7"/>
  <c r="AB297" i="7"/>
  <c r="AB298" i="7"/>
  <c r="AB299" i="7"/>
  <c r="AB300" i="7"/>
  <c r="AB301" i="7"/>
  <c r="AB302" i="7"/>
  <c r="AB303" i="7"/>
  <c r="AB304" i="7"/>
  <c r="AB305" i="7"/>
  <c r="AB306" i="7"/>
  <c r="AB307" i="7"/>
  <c r="AB308" i="7"/>
  <c r="AB309" i="7"/>
  <c r="AB310" i="7"/>
  <c r="AB311" i="7"/>
  <c r="AB312" i="7"/>
  <c r="AB313" i="7"/>
  <c r="AB314" i="7"/>
  <c r="AB315" i="7"/>
  <c r="AB16" i="7"/>
  <c r="Z16" i="24"/>
  <c r="Z17" i="24"/>
  <c r="Z18" i="24"/>
  <c r="Z19" i="24"/>
  <c r="Z20" i="24"/>
  <c r="Z21" i="24"/>
  <c r="Z22" i="24"/>
  <c r="Z23" i="24"/>
  <c r="Z24" i="24"/>
  <c r="Z25" i="24"/>
  <c r="Z26" i="24"/>
  <c r="Z27" i="24"/>
  <c r="Z28" i="24"/>
  <c r="Z29" i="24"/>
  <c r="Z30" i="24"/>
  <c r="Z31" i="24"/>
  <c r="Z32" i="24"/>
  <c r="Z33" i="24"/>
  <c r="Z34" i="24"/>
  <c r="Z35" i="24"/>
  <c r="Z36" i="24"/>
  <c r="Z37" i="24"/>
  <c r="Z38" i="24"/>
  <c r="Z39" i="24"/>
  <c r="Z40" i="24"/>
  <c r="Z41" i="24"/>
  <c r="Z42" i="24"/>
  <c r="Z43" i="24"/>
  <c r="Z44" i="24"/>
  <c r="Z45" i="24"/>
  <c r="Z46" i="24"/>
  <c r="Z47" i="24"/>
  <c r="Z48" i="24"/>
  <c r="Z49" i="24"/>
  <c r="Z50" i="24"/>
  <c r="Z51" i="24"/>
  <c r="Z52" i="24"/>
  <c r="Z53" i="24"/>
  <c r="Z54" i="24"/>
  <c r="Z55" i="24"/>
  <c r="Z56" i="24"/>
  <c r="Z57" i="24"/>
  <c r="Z58" i="24"/>
  <c r="Z59" i="24"/>
  <c r="Z60" i="24"/>
  <c r="Z61" i="24"/>
  <c r="Z62" i="24"/>
  <c r="Z63" i="24"/>
  <c r="Z64" i="24"/>
  <c r="Z65" i="24"/>
  <c r="Z66" i="24"/>
  <c r="Z67" i="24"/>
  <c r="Z68" i="24"/>
  <c r="Z69" i="24"/>
  <c r="Z70" i="24"/>
  <c r="Z71" i="24"/>
  <c r="Z72" i="24"/>
  <c r="Z73" i="24"/>
  <c r="Z74" i="24"/>
  <c r="Z75" i="24"/>
  <c r="Z76" i="24"/>
  <c r="Z77" i="24"/>
  <c r="Z78" i="24"/>
  <c r="Z79" i="24"/>
  <c r="Z80" i="24"/>
  <c r="Z81" i="24"/>
  <c r="Z82" i="24"/>
  <c r="Z83" i="24"/>
  <c r="Z84" i="24"/>
  <c r="Z85" i="24"/>
  <c r="Z86" i="24"/>
  <c r="Z87" i="24"/>
  <c r="Z88" i="24"/>
  <c r="Z89" i="24"/>
  <c r="Z90" i="24"/>
  <c r="Z91" i="24"/>
  <c r="Z92" i="24"/>
  <c r="Z93" i="24"/>
  <c r="Z94" i="24"/>
  <c r="Z95" i="24"/>
  <c r="Z96" i="24"/>
  <c r="Z97" i="24"/>
  <c r="Z98" i="24"/>
  <c r="Z99" i="24"/>
  <c r="Z100" i="24"/>
  <c r="Z101" i="24"/>
  <c r="Z102" i="24"/>
  <c r="Z103" i="24"/>
  <c r="Z104" i="24"/>
  <c r="Z105" i="24"/>
  <c r="Z106" i="24"/>
  <c r="Z107" i="24"/>
  <c r="Z108" i="24"/>
  <c r="Z109" i="24"/>
  <c r="Z110" i="24"/>
  <c r="Z111" i="24"/>
  <c r="Z112" i="24"/>
  <c r="Z113" i="24"/>
  <c r="Z114" i="24"/>
  <c r="Z115" i="24"/>
  <c r="Z116" i="24"/>
  <c r="Z117" i="24"/>
  <c r="Z118" i="24"/>
  <c r="Z119" i="24"/>
  <c r="Z120" i="24"/>
  <c r="Z121" i="24"/>
  <c r="Z122" i="24"/>
  <c r="Z123" i="24"/>
  <c r="Z124" i="24"/>
  <c r="Z125" i="24"/>
  <c r="Z126" i="24"/>
  <c r="Z127" i="24"/>
  <c r="Z128" i="24"/>
  <c r="Z129" i="24"/>
  <c r="Z130" i="24"/>
  <c r="Z131" i="24"/>
  <c r="Z132" i="24"/>
  <c r="Z133" i="24"/>
  <c r="Z134" i="24"/>
  <c r="Z135" i="24"/>
  <c r="Z136" i="24"/>
  <c r="Z137" i="24"/>
  <c r="Z138" i="24"/>
  <c r="Z139" i="24"/>
  <c r="Z140" i="24"/>
  <c r="Z141" i="24"/>
  <c r="Z142" i="24"/>
  <c r="Z143" i="24"/>
  <c r="Z144" i="24"/>
  <c r="Z145" i="24"/>
  <c r="Z146" i="24"/>
  <c r="Z147" i="24"/>
  <c r="Z148" i="24"/>
  <c r="Z149" i="24"/>
  <c r="Z150" i="24"/>
  <c r="Z151" i="24"/>
  <c r="Z152" i="24"/>
  <c r="Z153" i="24"/>
  <c r="Z154" i="24"/>
  <c r="Z155" i="24"/>
  <c r="Z156" i="24"/>
  <c r="Z157" i="24"/>
  <c r="Z158" i="24"/>
  <c r="Z159" i="24"/>
  <c r="Z160" i="24"/>
  <c r="Z161" i="24"/>
  <c r="Z162" i="24"/>
  <c r="Z163" i="24"/>
  <c r="Z164" i="24"/>
  <c r="Z165" i="24"/>
  <c r="Z166" i="24"/>
  <c r="Z167" i="24"/>
  <c r="Z168" i="24"/>
  <c r="Z169" i="24"/>
  <c r="Z170" i="24"/>
  <c r="Z171" i="24"/>
  <c r="Z172" i="24"/>
  <c r="Z173" i="24"/>
  <c r="Z174" i="24"/>
  <c r="Z175" i="24"/>
  <c r="Z176" i="24"/>
  <c r="Z177" i="24"/>
  <c r="Z178" i="24"/>
  <c r="Z179" i="24"/>
  <c r="Z180" i="24"/>
  <c r="Z181" i="24"/>
  <c r="Z182" i="24"/>
  <c r="Z183" i="24"/>
  <c r="Z184" i="24"/>
  <c r="Z185" i="24"/>
  <c r="Z186" i="24"/>
  <c r="Z187" i="24"/>
  <c r="Z188" i="24"/>
  <c r="Z189" i="24"/>
  <c r="Z190" i="24"/>
  <c r="Z191" i="24"/>
  <c r="Z192" i="24"/>
  <c r="Z193" i="24"/>
  <c r="Z194" i="24"/>
  <c r="Z195" i="24"/>
  <c r="Z196" i="24"/>
  <c r="Z197" i="24"/>
  <c r="Z198" i="24"/>
  <c r="Z199" i="24"/>
  <c r="Z200" i="24"/>
  <c r="Z201" i="24"/>
  <c r="Z202" i="24"/>
  <c r="Z203" i="24"/>
  <c r="Z204" i="24"/>
  <c r="Z205" i="24"/>
  <c r="Z206" i="24"/>
  <c r="Z207" i="24"/>
  <c r="Z208" i="24"/>
  <c r="Z209" i="24"/>
  <c r="Z210" i="24"/>
  <c r="Z211" i="24"/>
  <c r="Z212" i="24"/>
  <c r="Z213" i="24"/>
  <c r="Z214" i="24"/>
  <c r="Z215" i="24"/>
  <c r="Z216" i="24"/>
  <c r="Z217" i="24"/>
  <c r="Z218" i="24"/>
  <c r="Z219" i="24"/>
  <c r="Z220" i="24"/>
  <c r="Z221" i="24"/>
  <c r="Z222" i="24"/>
  <c r="Z223" i="24"/>
  <c r="Z224" i="24"/>
  <c r="Z225" i="24"/>
  <c r="Z226" i="24"/>
  <c r="Z227" i="24"/>
  <c r="Z228" i="24"/>
  <c r="Z229" i="24"/>
  <c r="Z230" i="24"/>
  <c r="Z231" i="24"/>
  <c r="Z232" i="24"/>
  <c r="Z233" i="24"/>
  <c r="Z234" i="24"/>
  <c r="Z235" i="24"/>
  <c r="Z236" i="24"/>
  <c r="Z237" i="24"/>
  <c r="Z238" i="24"/>
  <c r="Z239" i="24"/>
  <c r="Z240" i="24"/>
  <c r="Z241" i="24"/>
  <c r="Z242" i="24"/>
  <c r="Z243" i="24"/>
  <c r="Z244" i="24"/>
  <c r="Z245" i="24"/>
  <c r="Z246" i="24"/>
  <c r="Z247" i="24"/>
  <c r="Z248" i="24"/>
  <c r="Z249" i="24"/>
  <c r="Z250" i="24"/>
  <c r="Z251" i="24"/>
  <c r="Z252" i="24"/>
  <c r="Z253" i="24"/>
  <c r="Z254" i="24"/>
  <c r="Z255" i="24"/>
  <c r="Z256" i="24"/>
  <c r="Z257" i="24"/>
  <c r="Z258" i="24"/>
  <c r="Z259" i="24"/>
  <c r="Z260" i="24"/>
  <c r="Z261" i="24"/>
  <c r="Z262" i="24"/>
  <c r="Z263" i="24"/>
  <c r="Z264" i="24"/>
  <c r="Z265" i="24"/>
  <c r="Z266" i="24"/>
  <c r="Z267" i="24"/>
  <c r="Z268" i="24"/>
  <c r="Z269" i="24"/>
  <c r="Z270" i="24"/>
  <c r="Z271" i="24"/>
  <c r="Z272" i="24"/>
  <c r="Z273" i="24"/>
  <c r="Z274" i="24"/>
  <c r="Z275" i="24"/>
  <c r="Z276" i="24"/>
  <c r="Z277" i="24"/>
  <c r="Z278" i="24"/>
  <c r="Z279" i="24"/>
  <c r="Z280" i="24"/>
  <c r="Z281" i="24"/>
  <c r="Z282" i="24"/>
  <c r="Z283" i="24"/>
  <c r="Z284" i="24"/>
  <c r="Z285" i="24"/>
  <c r="Z286" i="24"/>
  <c r="Z287" i="24"/>
  <c r="Z288" i="24"/>
  <c r="Z289" i="24"/>
  <c r="Z290" i="24"/>
  <c r="Z291" i="24"/>
  <c r="Z292" i="24"/>
  <c r="Z293" i="24"/>
  <c r="Z294" i="24"/>
  <c r="Z295" i="24"/>
  <c r="Z296" i="24"/>
  <c r="Z297" i="24"/>
  <c r="Z298" i="24"/>
  <c r="Z299" i="24"/>
  <c r="Z300" i="24"/>
  <c r="Z301" i="24"/>
  <c r="Z302" i="24"/>
  <c r="Z303" i="24"/>
  <c r="Z304" i="24"/>
  <c r="Z305" i="24"/>
  <c r="Z306" i="24"/>
  <c r="Z307" i="24"/>
  <c r="Z308" i="24"/>
  <c r="Z309" i="24"/>
  <c r="Z310" i="24"/>
  <c r="Z311" i="24"/>
  <c r="Z312" i="24"/>
  <c r="Z313" i="24"/>
  <c r="Z15" i="24"/>
  <c r="X16" i="24"/>
  <c r="X17" i="24"/>
  <c r="X18" i="24"/>
  <c r="X19" i="24"/>
  <c r="X20" i="24"/>
  <c r="X21" i="24"/>
  <c r="X22" i="24"/>
  <c r="X23" i="24"/>
  <c r="X24" i="24"/>
  <c r="X25" i="24"/>
  <c r="X26" i="24"/>
  <c r="X27" i="24"/>
  <c r="X28" i="24"/>
  <c r="X29" i="24"/>
  <c r="X30" i="24"/>
  <c r="X31" i="24"/>
  <c r="X32" i="24"/>
  <c r="X33" i="24"/>
  <c r="X34" i="24"/>
  <c r="X35" i="24"/>
  <c r="X36" i="24"/>
  <c r="X37" i="24"/>
  <c r="X38" i="24"/>
  <c r="X39" i="24"/>
  <c r="X40" i="24"/>
  <c r="X41" i="24"/>
  <c r="X42" i="24"/>
  <c r="X43" i="24"/>
  <c r="X44" i="24"/>
  <c r="X45" i="24"/>
  <c r="X46" i="24"/>
  <c r="X47" i="24"/>
  <c r="X48" i="24"/>
  <c r="X49" i="24"/>
  <c r="X50" i="24"/>
  <c r="X51" i="24"/>
  <c r="X52" i="24"/>
  <c r="X53" i="24"/>
  <c r="X54" i="24"/>
  <c r="X55" i="24"/>
  <c r="X56" i="24"/>
  <c r="X57" i="24"/>
  <c r="X58" i="24"/>
  <c r="X59" i="24"/>
  <c r="X60" i="24"/>
  <c r="X61" i="24"/>
  <c r="X62" i="24"/>
  <c r="X63" i="24"/>
  <c r="X64" i="24"/>
  <c r="X65" i="24"/>
  <c r="X66" i="24"/>
  <c r="X67" i="24"/>
  <c r="X68" i="24"/>
  <c r="X69" i="24"/>
  <c r="X70" i="24"/>
  <c r="X71" i="24"/>
  <c r="X72" i="24"/>
  <c r="X73" i="24"/>
  <c r="X74" i="24"/>
  <c r="X75" i="24"/>
  <c r="X76" i="24"/>
  <c r="X77" i="24"/>
  <c r="X78" i="24"/>
  <c r="X79" i="24"/>
  <c r="X80" i="24"/>
  <c r="X81" i="24"/>
  <c r="X82" i="24"/>
  <c r="X83" i="24"/>
  <c r="X84" i="24"/>
  <c r="X85" i="24"/>
  <c r="X86" i="24"/>
  <c r="X87" i="24"/>
  <c r="X88" i="24"/>
  <c r="X89" i="24"/>
  <c r="X90" i="24"/>
  <c r="X91" i="24"/>
  <c r="X92" i="24"/>
  <c r="X93" i="24"/>
  <c r="X94" i="24"/>
  <c r="X95" i="24"/>
  <c r="X96" i="24"/>
  <c r="X97" i="24"/>
  <c r="X98" i="24"/>
  <c r="X99" i="24"/>
  <c r="X100" i="24"/>
  <c r="X101" i="24"/>
  <c r="X102" i="24"/>
  <c r="X103" i="24"/>
  <c r="X104" i="24"/>
  <c r="X105" i="24"/>
  <c r="X106" i="24"/>
  <c r="X107" i="24"/>
  <c r="X108" i="24"/>
  <c r="X109" i="24"/>
  <c r="X110" i="24"/>
  <c r="X111" i="24"/>
  <c r="X112" i="24"/>
  <c r="X113" i="24"/>
  <c r="X114" i="24"/>
  <c r="X115" i="24"/>
  <c r="X116" i="24"/>
  <c r="X117" i="24"/>
  <c r="X118" i="24"/>
  <c r="X119" i="24"/>
  <c r="X120" i="24"/>
  <c r="X121" i="24"/>
  <c r="X122" i="24"/>
  <c r="X123" i="24"/>
  <c r="X124" i="24"/>
  <c r="X125" i="24"/>
  <c r="X126" i="24"/>
  <c r="X127" i="24"/>
  <c r="X128" i="24"/>
  <c r="X129" i="24"/>
  <c r="X130" i="24"/>
  <c r="X131" i="24"/>
  <c r="X132" i="24"/>
  <c r="X133" i="24"/>
  <c r="X134" i="24"/>
  <c r="X135" i="24"/>
  <c r="X136" i="24"/>
  <c r="X137" i="24"/>
  <c r="X138" i="24"/>
  <c r="X139" i="24"/>
  <c r="X140" i="24"/>
  <c r="X141" i="24"/>
  <c r="X142" i="24"/>
  <c r="X143" i="24"/>
  <c r="X144" i="24"/>
  <c r="X145" i="24"/>
  <c r="X146" i="24"/>
  <c r="X147" i="24"/>
  <c r="X148" i="24"/>
  <c r="X149" i="24"/>
  <c r="X150" i="24"/>
  <c r="X151" i="24"/>
  <c r="X152" i="24"/>
  <c r="X153" i="24"/>
  <c r="X154" i="24"/>
  <c r="X155" i="24"/>
  <c r="X156" i="24"/>
  <c r="X157" i="24"/>
  <c r="X158" i="24"/>
  <c r="X159" i="24"/>
  <c r="X160" i="24"/>
  <c r="X161" i="24"/>
  <c r="X162" i="24"/>
  <c r="X163" i="24"/>
  <c r="X164" i="24"/>
  <c r="X165" i="24"/>
  <c r="X166" i="24"/>
  <c r="X167" i="24"/>
  <c r="X168" i="24"/>
  <c r="X169" i="24"/>
  <c r="X170" i="24"/>
  <c r="X171" i="24"/>
  <c r="X172" i="24"/>
  <c r="X173" i="24"/>
  <c r="X174" i="24"/>
  <c r="X175" i="24"/>
  <c r="X176" i="24"/>
  <c r="X177" i="24"/>
  <c r="X178" i="24"/>
  <c r="X179" i="24"/>
  <c r="X180" i="24"/>
  <c r="X181" i="24"/>
  <c r="X182" i="24"/>
  <c r="X183" i="24"/>
  <c r="X184" i="24"/>
  <c r="X185" i="24"/>
  <c r="X186" i="24"/>
  <c r="X187" i="24"/>
  <c r="X188" i="24"/>
  <c r="X189" i="24"/>
  <c r="X190" i="24"/>
  <c r="X191" i="24"/>
  <c r="X192" i="24"/>
  <c r="X193" i="24"/>
  <c r="X194" i="24"/>
  <c r="X195" i="24"/>
  <c r="X196" i="24"/>
  <c r="X197" i="24"/>
  <c r="X198" i="24"/>
  <c r="X199" i="24"/>
  <c r="X200" i="24"/>
  <c r="X201" i="24"/>
  <c r="X202" i="24"/>
  <c r="X203" i="24"/>
  <c r="X204" i="24"/>
  <c r="X205" i="24"/>
  <c r="X206" i="24"/>
  <c r="X207" i="24"/>
  <c r="X208" i="24"/>
  <c r="X209" i="24"/>
  <c r="X210" i="24"/>
  <c r="X211" i="24"/>
  <c r="X212" i="24"/>
  <c r="X213" i="24"/>
  <c r="X214" i="24"/>
  <c r="X215" i="24"/>
  <c r="X216" i="24"/>
  <c r="X217" i="24"/>
  <c r="X218" i="24"/>
  <c r="X219" i="24"/>
  <c r="X220" i="24"/>
  <c r="X221" i="24"/>
  <c r="X222" i="24"/>
  <c r="X223" i="24"/>
  <c r="X224" i="24"/>
  <c r="X225" i="24"/>
  <c r="X226" i="24"/>
  <c r="X227" i="24"/>
  <c r="X228" i="24"/>
  <c r="X229" i="24"/>
  <c r="X230" i="24"/>
  <c r="X231" i="24"/>
  <c r="X232" i="24"/>
  <c r="X233" i="24"/>
  <c r="X234" i="24"/>
  <c r="X235" i="24"/>
  <c r="X236" i="24"/>
  <c r="X237" i="24"/>
  <c r="X238" i="24"/>
  <c r="X239" i="24"/>
  <c r="X240" i="24"/>
  <c r="X241" i="24"/>
  <c r="X242" i="24"/>
  <c r="X243" i="24"/>
  <c r="X244" i="24"/>
  <c r="X245" i="24"/>
  <c r="X246" i="24"/>
  <c r="X247" i="24"/>
  <c r="X248" i="24"/>
  <c r="X249" i="24"/>
  <c r="X250" i="24"/>
  <c r="X251" i="24"/>
  <c r="X252" i="24"/>
  <c r="X253" i="24"/>
  <c r="X254" i="24"/>
  <c r="X255" i="24"/>
  <c r="X256" i="24"/>
  <c r="X257" i="24"/>
  <c r="X258" i="24"/>
  <c r="X259" i="24"/>
  <c r="X260" i="24"/>
  <c r="X261" i="24"/>
  <c r="X262" i="24"/>
  <c r="X263" i="24"/>
  <c r="X264" i="24"/>
  <c r="X265" i="24"/>
  <c r="X266" i="24"/>
  <c r="X267" i="24"/>
  <c r="X268" i="24"/>
  <c r="X269" i="24"/>
  <c r="X270" i="24"/>
  <c r="X271" i="24"/>
  <c r="X272" i="24"/>
  <c r="X273" i="24"/>
  <c r="X274" i="24"/>
  <c r="X275" i="24"/>
  <c r="X276" i="24"/>
  <c r="X277" i="24"/>
  <c r="X278" i="24"/>
  <c r="X279" i="24"/>
  <c r="X280" i="24"/>
  <c r="X281" i="24"/>
  <c r="X282" i="24"/>
  <c r="X283" i="24"/>
  <c r="X284" i="24"/>
  <c r="X285" i="24"/>
  <c r="X286" i="24"/>
  <c r="X287" i="24"/>
  <c r="X288" i="24"/>
  <c r="X289" i="24"/>
  <c r="X290" i="24"/>
  <c r="X291" i="24"/>
  <c r="X292" i="24"/>
  <c r="X293" i="24"/>
  <c r="X294" i="24"/>
  <c r="X295" i="24"/>
  <c r="X296" i="24"/>
  <c r="X297" i="24"/>
  <c r="X298" i="24"/>
  <c r="X299" i="24"/>
  <c r="X300" i="24"/>
  <c r="X301" i="24"/>
  <c r="X302" i="24"/>
  <c r="X303" i="24"/>
  <c r="X304" i="24"/>
  <c r="X305" i="24"/>
  <c r="X306" i="24"/>
  <c r="X307" i="24"/>
  <c r="X308" i="24"/>
  <c r="X309" i="24"/>
  <c r="X310" i="24"/>
  <c r="X311" i="24"/>
  <c r="X312" i="24"/>
  <c r="X313" i="24"/>
  <c r="X15" i="24"/>
  <c r="V16" i="24"/>
  <c r="V17" i="24"/>
  <c r="U17" i="24" s="1"/>
  <c r="V18" i="24"/>
  <c r="V19" i="24"/>
  <c r="V20" i="24"/>
  <c r="V21" i="24"/>
  <c r="V22" i="24"/>
  <c r="V23" i="24"/>
  <c r="V24" i="24"/>
  <c r="V25" i="24"/>
  <c r="V26" i="24"/>
  <c r="V27" i="24"/>
  <c r="V28" i="24"/>
  <c r="V29" i="24"/>
  <c r="V30" i="24"/>
  <c r="V31" i="24"/>
  <c r="V32" i="24"/>
  <c r="V33" i="24"/>
  <c r="V34" i="24"/>
  <c r="V35" i="24"/>
  <c r="V36" i="24"/>
  <c r="V37" i="24"/>
  <c r="V38" i="24"/>
  <c r="V39" i="24"/>
  <c r="V40" i="24"/>
  <c r="V41" i="24"/>
  <c r="V42" i="24"/>
  <c r="V43" i="24"/>
  <c r="V44" i="24"/>
  <c r="V45" i="24"/>
  <c r="V46" i="24"/>
  <c r="V47" i="24"/>
  <c r="V48" i="24"/>
  <c r="V49" i="24"/>
  <c r="V50" i="24"/>
  <c r="V51" i="24"/>
  <c r="V52" i="24"/>
  <c r="V53" i="24"/>
  <c r="V54" i="24"/>
  <c r="V55" i="24"/>
  <c r="V56" i="24"/>
  <c r="V57" i="24"/>
  <c r="V58" i="24"/>
  <c r="V59" i="24"/>
  <c r="V60" i="24"/>
  <c r="V61" i="24"/>
  <c r="V62" i="24"/>
  <c r="V63" i="24"/>
  <c r="V64" i="24"/>
  <c r="V65" i="24"/>
  <c r="V66" i="24"/>
  <c r="V67" i="24"/>
  <c r="V68" i="24"/>
  <c r="V69" i="24"/>
  <c r="V70" i="24"/>
  <c r="V71" i="24"/>
  <c r="V72" i="24"/>
  <c r="V73" i="24"/>
  <c r="V74" i="24"/>
  <c r="V75" i="24"/>
  <c r="V76" i="24"/>
  <c r="V77" i="24"/>
  <c r="V78" i="24"/>
  <c r="V79" i="24"/>
  <c r="V80" i="24"/>
  <c r="V81" i="24"/>
  <c r="V82" i="24"/>
  <c r="V83" i="24"/>
  <c r="V84" i="24"/>
  <c r="V85" i="24"/>
  <c r="V86" i="24"/>
  <c r="V87" i="24"/>
  <c r="V88" i="24"/>
  <c r="V89" i="24"/>
  <c r="V90" i="24"/>
  <c r="V91" i="24"/>
  <c r="V92" i="24"/>
  <c r="V93" i="24"/>
  <c r="V94" i="24"/>
  <c r="V95" i="24"/>
  <c r="V96" i="24"/>
  <c r="V97" i="24"/>
  <c r="V98" i="24"/>
  <c r="V99" i="24"/>
  <c r="V100" i="24"/>
  <c r="V101" i="24"/>
  <c r="V102" i="24"/>
  <c r="V103" i="24"/>
  <c r="V104" i="24"/>
  <c r="V105" i="24"/>
  <c r="V106" i="24"/>
  <c r="V107" i="24"/>
  <c r="V108" i="24"/>
  <c r="V109" i="24"/>
  <c r="V110" i="24"/>
  <c r="V111" i="24"/>
  <c r="V112" i="24"/>
  <c r="V113" i="24"/>
  <c r="V114" i="24"/>
  <c r="V115" i="24"/>
  <c r="V116" i="24"/>
  <c r="V117" i="24"/>
  <c r="V118" i="24"/>
  <c r="V119" i="24"/>
  <c r="V120" i="24"/>
  <c r="V121" i="24"/>
  <c r="V122" i="24"/>
  <c r="V123" i="24"/>
  <c r="V124" i="24"/>
  <c r="V125" i="24"/>
  <c r="V126" i="24"/>
  <c r="V127" i="24"/>
  <c r="V128" i="24"/>
  <c r="V129" i="24"/>
  <c r="V130" i="24"/>
  <c r="V131" i="24"/>
  <c r="V132" i="24"/>
  <c r="V133" i="24"/>
  <c r="V134" i="24"/>
  <c r="V135" i="24"/>
  <c r="V136" i="24"/>
  <c r="V137" i="24"/>
  <c r="V138" i="24"/>
  <c r="V139" i="24"/>
  <c r="V140" i="24"/>
  <c r="V141" i="24"/>
  <c r="V142" i="24"/>
  <c r="V143" i="24"/>
  <c r="V144" i="24"/>
  <c r="V145" i="24"/>
  <c r="V146" i="24"/>
  <c r="V147" i="24"/>
  <c r="V148" i="24"/>
  <c r="V149" i="24"/>
  <c r="V150" i="24"/>
  <c r="V151" i="24"/>
  <c r="V152" i="24"/>
  <c r="V153" i="24"/>
  <c r="V154" i="24"/>
  <c r="V155" i="24"/>
  <c r="V156" i="24"/>
  <c r="V157" i="24"/>
  <c r="V158" i="24"/>
  <c r="V159" i="24"/>
  <c r="V160" i="24"/>
  <c r="V161" i="24"/>
  <c r="V162" i="24"/>
  <c r="V163" i="24"/>
  <c r="V164" i="24"/>
  <c r="V165" i="24"/>
  <c r="V166" i="24"/>
  <c r="V167" i="24"/>
  <c r="V168" i="24"/>
  <c r="V169" i="24"/>
  <c r="V170" i="24"/>
  <c r="V171" i="24"/>
  <c r="V172" i="24"/>
  <c r="V173" i="24"/>
  <c r="V174" i="24"/>
  <c r="V175" i="24"/>
  <c r="V176" i="24"/>
  <c r="V177" i="24"/>
  <c r="V178" i="24"/>
  <c r="V179" i="24"/>
  <c r="V180" i="24"/>
  <c r="V181" i="24"/>
  <c r="V182" i="24"/>
  <c r="V183" i="24"/>
  <c r="V184" i="24"/>
  <c r="V185" i="24"/>
  <c r="V186" i="24"/>
  <c r="V187" i="24"/>
  <c r="V188" i="24"/>
  <c r="V189" i="24"/>
  <c r="V190" i="24"/>
  <c r="V191" i="24"/>
  <c r="V192" i="24"/>
  <c r="V193" i="24"/>
  <c r="V194" i="24"/>
  <c r="V195" i="24"/>
  <c r="V196" i="24"/>
  <c r="V197" i="24"/>
  <c r="V198" i="24"/>
  <c r="V199" i="24"/>
  <c r="V200" i="24"/>
  <c r="V201" i="24"/>
  <c r="V202" i="24"/>
  <c r="V203" i="24"/>
  <c r="V204" i="24"/>
  <c r="V205" i="24"/>
  <c r="V206" i="24"/>
  <c r="V207" i="24"/>
  <c r="V208" i="24"/>
  <c r="V209" i="24"/>
  <c r="V210" i="24"/>
  <c r="V211" i="24"/>
  <c r="V212" i="24"/>
  <c r="V213" i="24"/>
  <c r="V214" i="24"/>
  <c r="V215" i="24"/>
  <c r="V216" i="24"/>
  <c r="V217" i="24"/>
  <c r="V218" i="24"/>
  <c r="V219" i="24"/>
  <c r="V220" i="24"/>
  <c r="V221" i="24"/>
  <c r="V222" i="24"/>
  <c r="V223" i="24"/>
  <c r="V224" i="24"/>
  <c r="V225" i="24"/>
  <c r="V226" i="24"/>
  <c r="V227" i="24"/>
  <c r="V228" i="24"/>
  <c r="V229" i="24"/>
  <c r="V230" i="24"/>
  <c r="V231" i="24"/>
  <c r="V232" i="24"/>
  <c r="V233" i="24"/>
  <c r="V234" i="24"/>
  <c r="V235" i="24"/>
  <c r="V236" i="24"/>
  <c r="V237" i="24"/>
  <c r="V238" i="24"/>
  <c r="V239" i="24"/>
  <c r="V240" i="24"/>
  <c r="V241" i="24"/>
  <c r="V242" i="24"/>
  <c r="V243" i="24"/>
  <c r="V244" i="24"/>
  <c r="V245" i="24"/>
  <c r="V246" i="24"/>
  <c r="V247" i="24"/>
  <c r="V248" i="24"/>
  <c r="V249" i="24"/>
  <c r="V250" i="24"/>
  <c r="V251" i="24"/>
  <c r="V252" i="24"/>
  <c r="V253" i="24"/>
  <c r="V254" i="24"/>
  <c r="V255" i="24"/>
  <c r="V256" i="24"/>
  <c r="V257" i="24"/>
  <c r="V258" i="24"/>
  <c r="V259" i="24"/>
  <c r="V260" i="24"/>
  <c r="V261" i="24"/>
  <c r="V262" i="24"/>
  <c r="V263" i="24"/>
  <c r="V264" i="24"/>
  <c r="V265" i="24"/>
  <c r="V266" i="24"/>
  <c r="V267" i="24"/>
  <c r="V268" i="24"/>
  <c r="V269" i="24"/>
  <c r="V270" i="24"/>
  <c r="V271" i="24"/>
  <c r="V272" i="24"/>
  <c r="V273" i="24"/>
  <c r="V274" i="24"/>
  <c r="V275" i="24"/>
  <c r="V276" i="24"/>
  <c r="V277" i="24"/>
  <c r="V278" i="24"/>
  <c r="V279" i="24"/>
  <c r="V280" i="24"/>
  <c r="V281" i="24"/>
  <c r="V282" i="24"/>
  <c r="V283" i="24"/>
  <c r="V284" i="24"/>
  <c r="V285" i="24"/>
  <c r="V286" i="24"/>
  <c r="V287" i="24"/>
  <c r="V288" i="24"/>
  <c r="V289" i="24"/>
  <c r="V290" i="24"/>
  <c r="V291" i="24"/>
  <c r="V292" i="24"/>
  <c r="V293" i="24"/>
  <c r="V294" i="24"/>
  <c r="V295" i="24"/>
  <c r="V296" i="24"/>
  <c r="V297" i="24"/>
  <c r="V298" i="24"/>
  <c r="V299" i="24"/>
  <c r="V300" i="24"/>
  <c r="V301" i="24"/>
  <c r="V302" i="24"/>
  <c r="V303" i="24"/>
  <c r="V304" i="24"/>
  <c r="V305" i="24"/>
  <c r="V306" i="24"/>
  <c r="V307" i="24"/>
  <c r="V308" i="24"/>
  <c r="V309" i="24"/>
  <c r="V310" i="24"/>
  <c r="V311" i="24"/>
  <c r="V312" i="24"/>
  <c r="V313" i="24"/>
  <c r="U16" i="24"/>
  <c r="U18" i="24"/>
  <c r="U19" i="24"/>
  <c r="U20" i="24"/>
  <c r="U21" i="24"/>
  <c r="U22" i="24"/>
  <c r="U23" i="24"/>
  <c r="U24" i="24"/>
  <c r="U25" i="24"/>
  <c r="U26" i="24"/>
  <c r="U27" i="24"/>
  <c r="U28" i="24"/>
  <c r="U29" i="24"/>
  <c r="U30" i="24"/>
  <c r="U31" i="24"/>
  <c r="U32" i="24"/>
  <c r="U33" i="24"/>
  <c r="U34" i="24"/>
  <c r="U35" i="24"/>
  <c r="U36" i="24"/>
  <c r="U37" i="24"/>
  <c r="U38" i="24"/>
  <c r="U39" i="24"/>
  <c r="U40" i="24"/>
  <c r="U41" i="24"/>
  <c r="U42" i="24"/>
  <c r="U43" i="24"/>
  <c r="U44" i="24"/>
  <c r="U45" i="24"/>
  <c r="U46" i="24"/>
  <c r="U47" i="24"/>
  <c r="U48" i="24"/>
  <c r="U49" i="24"/>
  <c r="U50" i="24"/>
  <c r="U51" i="24"/>
  <c r="U52" i="24"/>
  <c r="U53" i="24"/>
  <c r="U54" i="24"/>
  <c r="U55" i="24"/>
  <c r="U56" i="24"/>
  <c r="U57" i="24"/>
  <c r="U58" i="24"/>
  <c r="U59" i="24"/>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50" i="24"/>
  <c r="U151" i="24"/>
  <c r="U152" i="24"/>
  <c r="U153" i="24"/>
  <c r="U154" i="24"/>
  <c r="U155" i="24"/>
  <c r="U156" i="24"/>
  <c r="U157" i="24"/>
  <c r="U158" i="24"/>
  <c r="U159" i="24"/>
  <c r="U160" i="24"/>
  <c r="U161" i="24"/>
  <c r="U162" i="24"/>
  <c r="U163" i="24"/>
  <c r="U164" i="24"/>
  <c r="U165" i="24"/>
  <c r="U166" i="24"/>
  <c r="U167" i="24"/>
  <c r="U168" i="24"/>
  <c r="U169" i="24"/>
  <c r="U170" i="24"/>
  <c r="U171" i="24"/>
  <c r="U172" i="24"/>
  <c r="U173" i="24"/>
  <c r="U174" i="24"/>
  <c r="U175" i="24"/>
  <c r="U176" i="24"/>
  <c r="U177" i="24"/>
  <c r="U178" i="24"/>
  <c r="U179" i="24"/>
  <c r="U180" i="24"/>
  <c r="U181" i="24"/>
  <c r="U182" i="24"/>
  <c r="U183" i="24"/>
  <c r="U184" i="24"/>
  <c r="U185" i="24"/>
  <c r="U186" i="24"/>
  <c r="U187" i="24"/>
  <c r="U188" i="24"/>
  <c r="U189" i="24"/>
  <c r="U190" i="24"/>
  <c r="U191" i="24"/>
  <c r="U192" i="24"/>
  <c r="U193" i="24"/>
  <c r="U194" i="24"/>
  <c r="U195" i="24"/>
  <c r="U196" i="24"/>
  <c r="U197" i="24"/>
  <c r="U198" i="24"/>
  <c r="U199" i="24"/>
  <c r="U200" i="24"/>
  <c r="U201" i="24"/>
  <c r="U202" i="24"/>
  <c r="U203" i="24"/>
  <c r="U204" i="24"/>
  <c r="U205" i="24"/>
  <c r="U206" i="24"/>
  <c r="U207" i="24"/>
  <c r="U208" i="24"/>
  <c r="U209" i="24"/>
  <c r="U210" i="24"/>
  <c r="U211" i="24"/>
  <c r="U212" i="24"/>
  <c r="U213" i="24"/>
  <c r="U214" i="24"/>
  <c r="U215" i="24"/>
  <c r="U216" i="24"/>
  <c r="U217" i="24"/>
  <c r="U218" i="24"/>
  <c r="U219" i="24"/>
  <c r="U220" i="24"/>
  <c r="U221" i="24"/>
  <c r="U222" i="24"/>
  <c r="U223" i="24"/>
  <c r="U224" i="24"/>
  <c r="U225" i="24"/>
  <c r="U226" i="24"/>
  <c r="U227" i="24"/>
  <c r="U228" i="24"/>
  <c r="U229" i="24"/>
  <c r="U230" i="24"/>
  <c r="U231" i="24"/>
  <c r="U232" i="24"/>
  <c r="U233" i="24"/>
  <c r="U234" i="24"/>
  <c r="U235" i="24"/>
  <c r="U236" i="24"/>
  <c r="U237" i="24"/>
  <c r="U238" i="24"/>
  <c r="U239" i="24"/>
  <c r="U240" i="24"/>
  <c r="U241" i="24"/>
  <c r="U242" i="24"/>
  <c r="U243" i="24"/>
  <c r="U244" i="24"/>
  <c r="U245" i="24"/>
  <c r="U246" i="24"/>
  <c r="U247" i="24"/>
  <c r="U248" i="24"/>
  <c r="U249" i="24"/>
  <c r="U250" i="24"/>
  <c r="U251" i="24"/>
  <c r="U252" i="24"/>
  <c r="U253" i="24"/>
  <c r="U254" i="24"/>
  <c r="U255" i="24"/>
  <c r="U256" i="24"/>
  <c r="U257" i="24"/>
  <c r="U258" i="24"/>
  <c r="U259" i="24"/>
  <c r="U260" i="24"/>
  <c r="U261" i="24"/>
  <c r="U262" i="24"/>
  <c r="U263" i="24"/>
  <c r="U264" i="24"/>
  <c r="U265" i="24"/>
  <c r="U266" i="24"/>
  <c r="U267" i="24"/>
  <c r="U268" i="24"/>
  <c r="U269" i="24"/>
  <c r="U270" i="24"/>
  <c r="U271" i="24"/>
  <c r="U272" i="24"/>
  <c r="U273" i="24"/>
  <c r="U274" i="24"/>
  <c r="U275" i="24"/>
  <c r="U276" i="24"/>
  <c r="U277" i="24"/>
  <c r="U278" i="24"/>
  <c r="U279" i="24"/>
  <c r="U280" i="24"/>
  <c r="U281" i="24"/>
  <c r="U282" i="24"/>
  <c r="U283" i="24"/>
  <c r="U284" i="24"/>
  <c r="U285" i="24"/>
  <c r="U286" i="24"/>
  <c r="U287" i="24"/>
  <c r="U288" i="24"/>
  <c r="U289" i="24"/>
  <c r="U290" i="24"/>
  <c r="U291" i="24"/>
  <c r="U292" i="24"/>
  <c r="U293" i="24"/>
  <c r="U294" i="24"/>
  <c r="U295" i="24"/>
  <c r="U296" i="24"/>
  <c r="U297" i="24"/>
  <c r="U298" i="24"/>
  <c r="U299" i="24"/>
  <c r="U300" i="24"/>
  <c r="U301" i="24"/>
  <c r="U302" i="24"/>
  <c r="U303" i="24"/>
  <c r="U304" i="24"/>
  <c r="U305" i="24"/>
  <c r="U306" i="24"/>
  <c r="U307" i="24"/>
  <c r="U308" i="24"/>
  <c r="U309" i="24"/>
  <c r="U310" i="24"/>
  <c r="U311" i="24"/>
  <c r="U312" i="24"/>
  <c r="U313" i="24"/>
  <c r="V15" i="24"/>
  <c r="U15" i="24" s="1"/>
  <c r="S16" i="24"/>
  <c r="S17" i="24"/>
  <c r="S18" i="24"/>
  <c r="S19" i="24"/>
  <c r="S20" i="24"/>
  <c r="S21" i="24"/>
  <c r="S22" i="24"/>
  <c r="S23" i="24"/>
  <c r="S24" i="24"/>
  <c r="S25" i="24"/>
  <c r="S26" i="24"/>
  <c r="S27" i="24"/>
  <c r="S28" i="24"/>
  <c r="S29" i="24"/>
  <c r="S30" i="24"/>
  <c r="S31" i="24"/>
  <c r="S32" i="24"/>
  <c r="S33" i="24"/>
  <c r="S34" i="24"/>
  <c r="S35" i="24"/>
  <c r="S36" i="24"/>
  <c r="S37" i="24"/>
  <c r="S38" i="24"/>
  <c r="S39" i="24"/>
  <c r="S40" i="24"/>
  <c r="S41" i="24"/>
  <c r="S42" i="24"/>
  <c r="S43" i="24"/>
  <c r="S44" i="24"/>
  <c r="S45" i="24"/>
  <c r="S46" i="24"/>
  <c r="S47" i="24"/>
  <c r="S48" i="24"/>
  <c r="S49" i="24"/>
  <c r="S50" i="24"/>
  <c r="S51" i="24"/>
  <c r="S52" i="24"/>
  <c r="S53" i="24"/>
  <c r="S54" i="24"/>
  <c r="S55" i="24"/>
  <c r="S56" i="24"/>
  <c r="S57" i="24"/>
  <c r="S58" i="24"/>
  <c r="S59" i="24"/>
  <c r="S60" i="24"/>
  <c r="S61" i="24"/>
  <c r="S62" i="24"/>
  <c r="S63" i="24"/>
  <c r="S64" i="24"/>
  <c r="S65" i="24"/>
  <c r="S66" i="24"/>
  <c r="S67" i="24"/>
  <c r="S68" i="24"/>
  <c r="S69" i="24"/>
  <c r="S70" i="24"/>
  <c r="S71" i="24"/>
  <c r="S72" i="24"/>
  <c r="S73" i="24"/>
  <c r="S74" i="24"/>
  <c r="S75" i="24"/>
  <c r="S76" i="24"/>
  <c r="S77" i="24"/>
  <c r="S78" i="24"/>
  <c r="S79" i="24"/>
  <c r="S80" i="24"/>
  <c r="S81" i="24"/>
  <c r="S82" i="24"/>
  <c r="S83" i="24"/>
  <c r="S84" i="24"/>
  <c r="S85" i="24"/>
  <c r="S86" i="24"/>
  <c r="S87" i="24"/>
  <c r="S88" i="24"/>
  <c r="S89" i="24"/>
  <c r="S90" i="24"/>
  <c r="S91" i="24"/>
  <c r="S92" i="24"/>
  <c r="S93" i="24"/>
  <c r="S94" i="24"/>
  <c r="S95" i="24"/>
  <c r="S96" i="24"/>
  <c r="S97" i="24"/>
  <c r="S98" i="24"/>
  <c r="S99" i="24"/>
  <c r="S100" i="24"/>
  <c r="S101" i="24"/>
  <c r="S102" i="24"/>
  <c r="S103" i="24"/>
  <c r="S104" i="24"/>
  <c r="S105" i="24"/>
  <c r="S106" i="24"/>
  <c r="S107" i="24"/>
  <c r="S108" i="24"/>
  <c r="S109" i="24"/>
  <c r="S110" i="24"/>
  <c r="S111" i="24"/>
  <c r="S112" i="24"/>
  <c r="S113" i="24"/>
  <c r="S114" i="24"/>
  <c r="S115" i="24"/>
  <c r="S116" i="24"/>
  <c r="S117" i="24"/>
  <c r="S118" i="24"/>
  <c r="S119" i="24"/>
  <c r="S120" i="24"/>
  <c r="S121" i="24"/>
  <c r="S122" i="24"/>
  <c r="S123" i="24"/>
  <c r="S124" i="24"/>
  <c r="S125" i="24"/>
  <c r="S126" i="24"/>
  <c r="S127" i="24"/>
  <c r="S128" i="24"/>
  <c r="S129" i="24"/>
  <c r="S130" i="24"/>
  <c r="S131" i="24"/>
  <c r="S132" i="24"/>
  <c r="S133" i="24"/>
  <c r="S134" i="24"/>
  <c r="S135" i="24"/>
  <c r="S136" i="24"/>
  <c r="S137" i="24"/>
  <c r="S138" i="24"/>
  <c r="S139" i="24"/>
  <c r="S140" i="24"/>
  <c r="S141" i="24"/>
  <c r="S142" i="24"/>
  <c r="S143" i="24"/>
  <c r="S144" i="24"/>
  <c r="S145" i="24"/>
  <c r="S146" i="24"/>
  <c r="S147" i="24"/>
  <c r="S148" i="24"/>
  <c r="S149" i="24"/>
  <c r="S150" i="24"/>
  <c r="S151" i="24"/>
  <c r="S152" i="24"/>
  <c r="S153" i="24"/>
  <c r="S154" i="24"/>
  <c r="S155" i="24"/>
  <c r="S156" i="24"/>
  <c r="S157" i="24"/>
  <c r="S158" i="24"/>
  <c r="S159" i="24"/>
  <c r="S160" i="24"/>
  <c r="S161" i="24"/>
  <c r="S162" i="24"/>
  <c r="S163" i="24"/>
  <c r="S164" i="24"/>
  <c r="S165" i="24"/>
  <c r="S166" i="24"/>
  <c r="S167" i="24"/>
  <c r="S168" i="24"/>
  <c r="S169" i="24"/>
  <c r="S170" i="24"/>
  <c r="S171" i="24"/>
  <c r="S172" i="24"/>
  <c r="S173" i="24"/>
  <c r="S174" i="24"/>
  <c r="S175" i="24"/>
  <c r="S176" i="24"/>
  <c r="S177" i="24"/>
  <c r="S178" i="24"/>
  <c r="S179" i="24"/>
  <c r="S180" i="24"/>
  <c r="S181" i="24"/>
  <c r="S182" i="24"/>
  <c r="S183" i="24"/>
  <c r="S184" i="24"/>
  <c r="S185" i="24"/>
  <c r="S186" i="24"/>
  <c r="S187" i="24"/>
  <c r="S188" i="24"/>
  <c r="S189" i="24"/>
  <c r="S190" i="24"/>
  <c r="S191" i="24"/>
  <c r="S192" i="24"/>
  <c r="S193" i="24"/>
  <c r="S194" i="24"/>
  <c r="S195" i="24"/>
  <c r="S196" i="24"/>
  <c r="S197" i="24"/>
  <c r="S198" i="24"/>
  <c r="S199" i="24"/>
  <c r="S200" i="24"/>
  <c r="S201" i="24"/>
  <c r="S202" i="24"/>
  <c r="S203" i="24"/>
  <c r="S204" i="24"/>
  <c r="S205" i="24"/>
  <c r="S206" i="24"/>
  <c r="S207" i="24"/>
  <c r="S208" i="24"/>
  <c r="S209" i="24"/>
  <c r="S210" i="24"/>
  <c r="S211" i="24"/>
  <c r="S212" i="24"/>
  <c r="S213" i="24"/>
  <c r="S214" i="24"/>
  <c r="S215" i="24"/>
  <c r="S216" i="24"/>
  <c r="S217" i="24"/>
  <c r="S218" i="24"/>
  <c r="S219" i="24"/>
  <c r="S220" i="24"/>
  <c r="S221" i="24"/>
  <c r="S222" i="24"/>
  <c r="S223" i="24"/>
  <c r="S224" i="24"/>
  <c r="S225" i="24"/>
  <c r="S226" i="24"/>
  <c r="S227" i="24"/>
  <c r="S228" i="24"/>
  <c r="S229" i="24"/>
  <c r="S230" i="24"/>
  <c r="S231" i="24"/>
  <c r="S232" i="24"/>
  <c r="S233" i="24"/>
  <c r="S234" i="24"/>
  <c r="S235" i="24"/>
  <c r="S236" i="24"/>
  <c r="S237" i="24"/>
  <c r="S238" i="24"/>
  <c r="S239" i="24"/>
  <c r="S240" i="24"/>
  <c r="S241" i="24"/>
  <c r="S242" i="24"/>
  <c r="S243" i="24"/>
  <c r="S244" i="24"/>
  <c r="S245" i="24"/>
  <c r="S246" i="24"/>
  <c r="S247" i="24"/>
  <c r="S248" i="24"/>
  <c r="S249" i="24"/>
  <c r="S250" i="24"/>
  <c r="S251" i="24"/>
  <c r="S252" i="24"/>
  <c r="S253" i="24"/>
  <c r="S254" i="24"/>
  <c r="S255" i="24"/>
  <c r="S256" i="24"/>
  <c r="S257" i="24"/>
  <c r="S258" i="24"/>
  <c r="S259" i="24"/>
  <c r="S260" i="24"/>
  <c r="S261" i="24"/>
  <c r="S262" i="24"/>
  <c r="S263" i="24"/>
  <c r="S264" i="24"/>
  <c r="S265" i="24"/>
  <c r="S266" i="24"/>
  <c r="S267" i="24"/>
  <c r="S268" i="24"/>
  <c r="S269" i="24"/>
  <c r="S270" i="24"/>
  <c r="S271" i="24"/>
  <c r="S272" i="24"/>
  <c r="S273" i="24"/>
  <c r="S274" i="24"/>
  <c r="S275" i="24"/>
  <c r="S276" i="24"/>
  <c r="S277" i="24"/>
  <c r="S278" i="24"/>
  <c r="S279" i="24"/>
  <c r="S280" i="24"/>
  <c r="S281" i="24"/>
  <c r="S282" i="24"/>
  <c r="S283" i="24"/>
  <c r="S284" i="24"/>
  <c r="S285" i="24"/>
  <c r="S286" i="24"/>
  <c r="S287" i="24"/>
  <c r="S288" i="24"/>
  <c r="S289" i="24"/>
  <c r="S290" i="24"/>
  <c r="S291" i="24"/>
  <c r="S292" i="24"/>
  <c r="S293" i="24"/>
  <c r="S294" i="24"/>
  <c r="S295" i="24"/>
  <c r="S296" i="24"/>
  <c r="S297" i="24"/>
  <c r="S298" i="24"/>
  <c r="S299" i="24"/>
  <c r="S300" i="24"/>
  <c r="S301" i="24"/>
  <c r="S302" i="24"/>
  <c r="S303" i="24"/>
  <c r="S304" i="24"/>
  <c r="S305" i="24"/>
  <c r="S306" i="24"/>
  <c r="S307" i="24"/>
  <c r="S308" i="24"/>
  <c r="S309" i="24"/>
  <c r="S310" i="24"/>
  <c r="S311" i="24"/>
  <c r="S312" i="24"/>
  <c r="S313" i="24"/>
  <c r="S15" i="24"/>
  <c r="P19" i="24"/>
  <c r="P20" i="24"/>
  <c r="P21" i="24"/>
  <c r="P22" i="24"/>
  <c r="P23" i="24"/>
  <c r="P24" i="24"/>
  <c r="P25" i="24"/>
  <c r="P26" i="24"/>
  <c r="P27" i="24"/>
  <c r="P28" i="24"/>
  <c r="P29" i="24"/>
  <c r="P30" i="24"/>
  <c r="P31" i="24"/>
  <c r="P32" i="24"/>
  <c r="P33" i="24"/>
  <c r="P34" i="24"/>
  <c r="P35" i="24"/>
  <c r="P36" i="24"/>
  <c r="P37" i="24"/>
  <c r="P38" i="24"/>
  <c r="P39" i="24"/>
  <c r="P40" i="24"/>
  <c r="P41" i="24"/>
  <c r="P42" i="24"/>
  <c r="P43" i="24"/>
  <c r="P44" i="24"/>
  <c r="P45" i="24"/>
  <c r="P46" i="24"/>
  <c r="P47" i="24"/>
  <c r="P48" i="24"/>
  <c r="P49" i="24"/>
  <c r="P50" i="24"/>
  <c r="P51" i="24"/>
  <c r="P52" i="24"/>
  <c r="P53" i="24"/>
  <c r="P54" i="24"/>
  <c r="P55" i="24"/>
  <c r="P56" i="24"/>
  <c r="P57" i="24"/>
  <c r="P58" i="24"/>
  <c r="P59" i="24"/>
  <c r="P60" i="24"/>
  <c r="P61" i="24"/>
  <c r="P62" i="24"/>
  <c r="P63" i="24"/>
  <c r="P64" i="24"/>
  <c r="P65" i="24"/>
  <c r="P66" i="24"/>
  <c r="P67" i="24"/>
  <c r="P68" i="24"/>
  <c r="P69" i="24"/>
  <c r="P70" i="24"/>
  <c r="P71" i="24"/>
  <c r="P72" i="24"/>
  <c r="P73" i="24"/>
  <c r="P74" i="24"/>
  <c r="P75" i="24"/>
  <c r="P76" i="24"/>
  <c r="P77" i="24"/>
  <c r="P78" i="24"/>
  <c r="P79" i="24"/>
  <c r="P80" i="24"/>
  <c r="P81" i="24"/>
  <c r="P82" i="24"/>
  <c r="P83" i="24"/>
  <c r="P84" i="24"/>
  <c r="P85" i="24"/>
  <c r="P86" i="24"/>
  <c r="P87" i="24"/>
  <c r="P88" i="24"/>
  <c r="P89" i="24"/>
  <c r="P90" i="24"/>
  <c r="P91" i="24"/>
  <c r="P92" i="24"/>
  <c r="P93" i="24"/>
  <c r="P94" i="24"/>
  <c r="P95" i="24"/>
  <c r="P96" i="24"/>
  <c r="P97" i="24"/>
  <c r="P98" i="24"/>
  <c r="P99" i="24"/>
  <c r="P100" i="24"/>
  <c r="P101" i="24"/>
  <c r="P102" i="24"/>
  <c r="P103" i="24"/>
  <c r="P104" i="24"/>
  <c r="P105" i="24"/>
  <c r="P106" i="24"/>
  <c r="P107" i="24"/>
  <c r="P108" i="24"/>
  <c r="P109" i="24"/>
  <c r="P110" i="24"/>
  <c r="P111" i="24"/>
  <c r="P112" i="24"/>
  <c r="P113" i="24"/>
  <c r="P114" i="24"/>
  <c r="P115" i="24"/>
  <c r="P116" i="24"/>
  <c r="P117" i="24"/>
  <c r="P118" i="24"/>
  <c r="P119" i="24"/>
  <c r="P120" i="24"/>
  <c r="P121" i="24"/>
  <c r="P122" i="24"/>
  <c r="P123" i="24"/>
  <c r="P124" i="24"/>
  <c r="P125" i="24"/>
  <c r="P126" i="24"/>
  <c r="P127" i="24"/>
  <c r="P128" i="24"/>
  <c r="P129" i="24"/>
  <c r="P130" i="24"/>
  <c r="P131" i="24"/>
  <c r="P132" i="24"/>
  <c r="P133" i="24"/>
  <c r="P134" i="24"/>
  <c r="P135" i="24"/>
  <c r="P136" i="24"/>
  <c r="P137" i="24"/>
  <c r="P138" i="24"/>
  <c r="P139" i="24"/>
  <c r="P140" i="24"/>
  <c r="P141" i="24"/>
  <c r="P142" i="24"/>
  <c r="P143" i="24"/>
  <c r="P144" i="24"/>
  <c r="P145" i="24"/>
  <c r="P146" i="24"/>
  <c r="P147" i="24"/>
  <c r="P148" i="24"/>
  <c r="P149" i="24"/>
  <c r="P150" i="24"/>
  <c r="P151" i="24"/>
  <c r="P152" i="24"/>
  <c r="P153" i="24"/>
  <c r="P154" i="24"/>
  <c r="P155" i="24"/>
  <c r="P156" i="24"/>
  <c r="P157" i="24"/>
  <c r="P158" i="24"/>
  <c r="P159" i="24"/>
  <c r="P160" i="24"/>
  <c r="P161" i="24"/>
  <c r="P162" i="24"/>
  <c r="P163" i="24"/>
  <c r="P164" i="24"/>
  <c r="P165" i="24"/>
  <c r="P166" i="24"/>
  <c r="P167" i="24"/>
  <c r="P168" i="24"/>
  <c r="P169" i="24"/>
  <c r="P170" i="24"/>
  <c r="P171" i="24"/>
  <c r="P172" i="24"/>
  <c r="P173" i="24"/>
  <c r="P174" i="24"/>
  <c r="P175" i="24"/>
  <c r="P176" i="24"/>
  <c r="P177" i="24"/>
  <c r="P178" i="24"/>
  <c r="P179" i="24"/>
  <c r="P180" i="24"/>
  <c r="P181" i="24"/>
  <c r="P182" i="24"/>
  <c r="P183" i="24"/>
  <c r="P184" i="24"/>
  <c r="P185" i="24"/>
  <c r="P186" i="24"/>
  <c r="P187" i="24"/>
  <c r="P188" i="24"/>
  <c r="P189" i="24"/>
  <c r="P190" i="24"/>
  <c r="P191" i="24"/>
  <c r="P192" i="24"/>
  <c r="P193" i="24"/>
  <c r="P194" i="24"/>
  <c r="P195" i="24"/>
  <c r="P196" i="24"/>
  <c r="P197" i="24"/>
  <c r="P198" i="24"/>
  <c r="P199" i="24"/>
  <c r="P200" i="24"/>
  <c r="P201" i="24"/>
  <c r="P202" i="24"/>
  <c r="P203" i="24"/>
  <c r="P204" i="24"/>
  <c r="P205" i="24"/>
  <c r="P206" i="24"/>
  <c r="P207" i="24"/>
  <c r="P208" i="24"/>
  <c r="P209" i="24"/>
  <c r="P210" i="24"/>
  <c r="P211" i="24"/>
  <c r="P212" i="24"/>
  <c r="P213" i="24"/>
  <c r="P214" i="24"/>
  <c r="P215" i="24"/>
  <c r="P216" i="24"/>
  <c r="P217" i="24"/>
  <c r="P218" i="24"/>
  <c r="P219" i="24"/>
  <c r="P220" i="24"/>
  <c r="P221" i="24"/>
  <c r="P222" i="24"/>
  <c r="P223" i="24"/>
  <c r="P224" i="24"/>
  <c r="P225" i="24"/>
  <c r="P226" i="24"/>
  <c r="P227" i="24"/>
  <c r="P228" i="24"/>
  <c r="P229" i="24"/>
  <c r="P230" i="24"/>
  <c r="P231" i="24"/>
  <c r="P232" i="24"/>
  <c r="P233" i="24"/>
  <c r="P234" i="24"/>
  <c r="P235" i="24"/>
  <c r="P236" i="24"/>
  <c r="P237" i="24"/>
  <c r="P238" i="24"/>
  <c r="P239" i="24"/>
  <c r="P240" i="24"/>
  <c r="P241" i="24"/>
  <c r="P242" i="24"/>
  <c r="P243" i="24"/>
  <c r="P244" i="24"/>
  <c r="P245" i="24"/>
  <c r="P246" i="24"/>
  <c r="P247" i="24"/>
  <c r="P248" i="24"/>
  <c r="P249" i="24"/>
  <c r="P250" i="24"/>
  <c r="P251" i="24"/>
  <c r="P252" i="24"/>
  <c r="P253" i="24"/>
  <c r="P254" i="24"/>
  <c r="P255" i="24"/>
  <c r="P256" i="24"/>
  <c r="P257" i="24"/>
  <c r="P258" i="24"/>
  <c r="P259" i="24"/>
  <c r="P260" i="24"/>
  <c r="P261" i="24"/>
  <c r="P262" i="24"/>
  <c r="P263" i="24"/>
  <c r="P264" i="24"/>
  <c r="P265" i="24"/>
  <c r="P266" i="24"/>
  <c r="P267" i="24"/>
  <c r="P268" i="24"/>
  <c r="P269" i="24"/>
  <c r="P270" i="24"/>
  <c r="P271" i="24"/>
  <c r="P272" i="24"/>
  <c r="P273" i="24"/>
  <c r="P274" i="24"/>
  <c r="P275" i="24"/>
  <c r="P276" i="24"/>
  <c r="P277" i="24"/>
  <c r="P278" i="24"/>
  <c r="P279" i="24"/>
  <c r="P280" i="24"/>
  <c r="P281" i="24"/>
  <c r="P282" i="24"/>
  <c r="P283" i="24"/>
  <c r="P284" i="24"/>
  <c r="P285" i="24"/>
  <c r="P286" i="24"/>
  <c r="P287" i="24"/>
  <c r="P288" i="24"/>
  <c r="P289" i="24"/>
  <c r="P290" i="24"/>
  <c r="P291" i="24"/>
  <c r="P292" i="24"/>
  <c r="P293" i="24"/>
  <c r="P294" i="24"/>
  <c r="P295" i="24"/>
  <c r="P296" i="24"/>
  <c r="P297" i="24"/>
  <c r="P298" i="24"/>
  <c r="P299" i="24"/>
  <c r="P300" i="24"/>
  <c r="P301" i="24"/>
  <c r="P302" i="24"/>
  <c r="P303" i="24"/>
  <c r="P304" i="24"/>
  <c r="P305" i="24"/>
  <c r="P306" i="24"/>
  <c r="P307" i="24"/>
  <c r="P308" i="24"/>
  <c r="P309" i="24"/>
  <c r="P310" i="24"/>
  <c r="P311" i="24"/>
  <c r="P312" i="24"/>
  <c r="P313" i="24"/>
  <c r="P16" i="24"/>
  <c r="P17" i="24"/>
  <c r="P18" i="24"/>
  <c r="P15" i="24"/>
  <c r="O16" i="24"/>
  <c r="O17" i="24"/>
  <c r="O18" i="24"/>
  <c r="O19" i="24"/>
  <c r="O20" i="24"/>
  <c r="O21" i="24"/>
  <c r="O22" i="24"/>
  <c r="O23" i="24"/>
  <c r="O24" i="24"/>
  <c r="O25" i="24"/>
  <c r="O26" i="24"/>
  <c r="O27" i="24"/>
  <c r="O28" i="24"/>
  <c r="O29" i="24"/>
  <c r="O30" i="24"/>
  <c r="O31" i="24"/>
  <c r="O32" i="24"/>
  <c r="O33" i="24"/>
  <c r="O34" i="24"/>
  <c r="O35" i="24"/>
  <c r="O36" i="24"/>
  <c r="O37" i="24"/>
  <c r="O38" i="24"/>
  <c r="O39" i="24"/>
  <c r="O40" i="24"/>
  <c r="O41" i="24"/>
  <c r="O42" i="24"/>
  <c r="O43" i="24"/>
  <c r="O44" i="24"/>
  <c r="O45" i="24"/>
  <c r="O46" i="24"/>
  <c r="O47" i="24"/>
  <c r="O48" i="24"/>
  <c r="O49" i="24"/>
  <c r="O50" i="24"/>
  <c r="O51" i="24"/>
  <c r="O52" i="24"/>
  <c r="O53" i="24"/>
  <c r="O54" i="24"/>
  <c r="O55" i="24"/>
  <c r="O56" i="24"/>
  <c r="O57" i="24"/>
  <c r="O58" i="24"/>
  <c r="O59" i="24"/>
  <c r="O60" i="24"/>
  <c r="O61" i="24"/>
  <c r="O62" i="24"/>
  <c r="O63" i="24"/>
  <c r="O64" i="24"/>
  <c r="O65" i="24"/>
  <c r="O66" i="24"/>
  <c r="O67" i="24"/>
  <c r="O68" i="24"/>
  <c r="O69" i="24"/>
  <c r="O70" i="24"/>
  <c r="O71" i="24"/>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7" i="24"/>
  <c r="O98" i="24"/>
  <c r="O99" i="24"/>
  <c r="O100" i="24"/>
  <c r="O101" i="24"/>
  <c r="O102" i="24"/>
  <c r="O103" i="24"/>
  <c r="O104" i="24"/>
  <c r="O105" i="24"/>
  <c r="O106" i="24"/>
  <c r="O107" i="24"/>
  <c r="O108" i="24"/>
  <c r="O109" i="24"/>
  <c r="O110" i="24"/>
  <c r="O111" i="24"/>
  <c r="O112" i="24"/>
  <c r="O113" i="24"/>
  <c r="O114" i="24"/>
  <c r="O115" i="24"/>
  <c r="O116" i="24"/>
  <c r="O117" i="24"/>
  <c r="O118" i="24"/>
  <c r="O119" i="24"/>
  <c r="O120" i="24"/>
  <c r="O121" i="24"/>
  <c r="O122" i="24"/>
  <c r="O123" i="24"/>
  <c r="O124" i="24"/>
  <c r="O125" i="24"/>
  <c r="O126" i="24"/>
  <c r="O127" i="24"/>
  <c r="O128" i="24"/>
  <c r="O129" i="24"/>
  <c r="O130" i="24"/>
  <c r="O131" i="24"/>
  <c r="O132" i="24"/>
  <c r="O133" i="24"/>
  <c r="O134" i="24"/>
  <c r="O135" i="24"/>
  <c r="O136" i="24"/>
  <c r="O137" i="24"/>
  <c r="O138" i="24"/>
  <c r="O139" i="24"/>
  <c r="O140" i="24"/>
  <c r="O141" i="24"/>
  <c r="O142" i="24"/>
  <c r="O143" i="24"/>
  <c r="O144" i="24"/>
  <c r="O145" i="24"/>
  <c r="O146" i="24"/>
  <c r="O147" i="24"/>
  <c r="O148" i="24"/>
  <c r="O149" i="24"/>
  <c r="O150" i="24"/>
  <c r="O151" i="24"/>
  <c r="O152" i="24"/>
  <c r="O153" i="24"/>
  <c r="O154" i="24"/>
  <c r="O155" i="24"/>
  <c r="O156" i="24"/>
  <c r="O157" i="24"/>
  <c r="O158" i="24"/>
  <c r="O159" i="24"/>
  <c r="O160" i="24"/>
  <c r="O161" i="24"/>
  <c r="O162" i="24"/>
  <c r="O163" i="24"/>
  <c r="O164" i="24"/>
  <c r="O165" i="24"/>
  <c r="O166" i="24"/>
  <c r="O167" i="24"/>
  <c r="O168" i="24"/>
  <c r="O169" i="24"/>
  <c r="O170" i="24"/>
  <c r="O171" i="24"/>
  <c r="O172" i="24"/>
  <c r="O173" i="24"/>
  <c r="O174" i="24"/>
  <c r="O175" i="24"/>
  <c r="O176" i="24"/>
  <c r="O177" i="24"/>
  <c r="O178" i="24"/>
  <c r="O179" i="24"/>
  <c r="O180" i="24"/>
  <c r="O181" i="24"/>
  <c r="O182" i="24"/>
  <c r="O183" i="24"/>
  <c r="O184" i="24"/>
  <c r="O185" i="24"/>
  <c r="O186" i="24"/>
  <c r="O187" i="24"/>
  <c r="O188" i="24"/>
  <c r="O189" i="24"/>
  <c r="O190" i="24"/>
  <c r="O191" i="24"/>
  <c r="O192" i="24"/>
  <c r="O193" i="24"/>
  <c r="O194" i="24"/>
  <c r="O195" i="24"/>
  <c r="O196" i="24"/>
  <c r="O197" i="24"/>
  <c r="O198" i="24"/>
  <c r="O199" i="24"/>
  <c r="O200" i="24"/>
  <c r="O201" i="24"/>
  <c r="O202" i="24"/>
  <c r="O203" i="24"/>
  <c r="O204" i="24"/>
  <c r="O205" i="24"/>
  <c r="O206" i="24"/>
  <c r="O207" i="24"/>
  <c r="O208" i="24"/>
  <c r="O209" i="24"/>
  <c r="O210" i="24"/>
  <c r="O211" i="24"/>
  <c r="O212" i="24"/>
  <c r="O213" i="24"/>
  <c r="O214" i="24"/>
  <c r="O215" i="24"/>
  <c r="O216" i="24"/>
  <c r="O217" i="24"/>
  <c r="O218" i="24"/>
  <c r="O219" i="24"/>
  <c r="O220" i="24"/>
  <c r="O221" i="24"/>
  <c r="O222" i="24"/>
  <c r="O223" i="24"/>
  <c r="O224" i="24"/>
  <c r="O225" i="24"/>
  <c r="O226" i="24"/>
  <c r="O227" i="24"/>
  <c r="O228" i="24"/>
  <c r="O229" i="24"/>
  <c r="O230" i="24"/>
  <c r="O231" i="24"/>
  <c r="O232" i="24"/>
  <c r="O233" i="24"/>
  <c r="O234" i="24"/>
  <c r="O235" i="24"/>
  <c r="O236" i="24"/>
  <c r="O237" i="24"/>
  <c r="O238" i="24"/>
  <c r="O239" i="24"/>
  <c r="O240" i="24"/>
  <c r="O241" i="24"/>
  <c r="O242" i="24"/>
  <c r="O243" i="24"/>
  <c r="O244" i="24"/>
  <c r="O245" i="24"/>
  <c r="O246" i="24"/>
  <c r="O247" i="24"/>
  <c r="O248" i="24"/>
  <c r="O249" i="24"/>
  <c r="O250" i="24"/>
  <c r="O251" i="24"/>
  <c r="O252" i="24"/>
  <c r="O253" i="24"/>
  <c r="O254" i="24"/>
  <c r="O255" i="24"/>
  <c r="O256" i="24"/>
  <c r="O257" i="24"/>
  <c r="O258" i="24"/>
  <c r="O259" i="24"/>
  <c r="O260" i="24"/>
  <c r="O261" i="24"/>
  <c r="O262" i="24"/>
  <c r="O263" i="24"/>
  <c r="O264" i="24"/>
  <c r="O265" i="24"/>
  <c r="O266" i="24"/>
  <c r="O267" i="24"/>
  <c r="O268" i="24"/>
  <c r="O269" i="24"/>
  <c r="O270" i="24"/>
  <c r="O271" i="24"/>
  <c r="O272" i="24"/>
  <c r="O273" i="24"/>
  <c r="O274" i="24"/>
  <c r="O275" i="24"/>
  <c r="O276" i="24"/>
  <c r="O277" i="24"/>
  <c r="O278" i="24"/>
  <c r="O279" i="24"/>
  <c r="O280" i="24"/>
  <c r="O281" i="24"/>
  <c r="O282" i="24"/>
  <c r="O283" i="24"/>
  <c r="O284" i="24"/>
  <c r="O285" i="24"/>
  <c r="O286" i="24"/>
  <c r="O287" i="24"/>
  <c r="O288" i="24"/>
  <c r="O289" i="24"/>
  <c r="O290" i="24"/>
  <c r="O291" i="24"/>
  <c r="O292" i="24"/>
  <c r="O293" i="24"/>
  <c r="O294" i="24"/>
  <c r="O295" i="24"/>
  <c r="O296" i="24"/>
  <c r="O297" i="24"/>
  <c r="O298" i="24"/>
  <c r="O299" i="24"/>
  <c r="O300" i="24"/>
  <c r="O301" i="24"/>
  <c r="O302" i="24"/>
  <c r="O303" i="24"/>
  <c r="O304" i="24"/>
  <c r="O305" i="24"/>
  <c r="O306" i="24"/>
  <c r="O307" i="24"/>
  <c r="O308" i="24"/>
  <c r="O309" i="24"/>
  <c r="O310" i="24"/>
  <c r="O311" i="24"/>
  <c r="O312" i="24"/>
  <c r="O313" i="24"/>
  <c r="O15" i="24"/>
  <c r="M20" i="24"/>
  <c r="L20" i="24" s="1"/>
  <c r="M21" i="24"/>
  <c r="L21" i="24" s="1"/>
  <c r="M22" i="24"/>
  <c r="L22" i="24" s="1"/>
  <c r="M23" i="24"/>
  <c r="L23" i="24" s="1"/>
  <c r="M24" i="24"/>
  <c r="L24" i="24" s="1"/>
  <c r="M25" i="24"/>
  <c r="L25" i="24" s="1"/>
  <c r="M26" i="24"/>
  <c r="L26" i="24" s="1"/>
  <c r="M27" i="24"/>
  <c r="L27" i="24" s="1"/>
  <c r="M28" i="24"/>
  <c r="L28" i="24" s="1"/>
  <c r="M29" i="24"/>
  <c r="L29" i="24" s="1"/>
  <c r="M30" i="24"/>
  <c r="L30" i="24" s="1"/>
  <c r="M31" i="24"/>
  <c r="L31" i="24" s="1"/>
  <c r="M32" i="24"/>
  <c r="L32" i="24" s="1"/>
  <c r="M33" i="24"/>
  <c r="L33" i="24" s="1"/>
  <c r="M34" i="24"/>
  <c r="L34" i="24" s="1"/>
  <c r="M35" i="24"/>
  <c r="L35" i="24" s="1"/>
  <c r="M36" i="24"/>
  <c r="L36" i="24" s="1"/>
  <c r="M37" i="24"/>
  <c r="L37" i="24" s="1"/>
  <c r="M38" i="24"/>
  <c r="L38" i="24" s="1"/>
  <c r="M39" i="24"/>
  <c r="L39" i="24" s="1"/>
  <c r="M40" i="24"/>
  <c r="L40" i="24" s="1"/>
  <c r="M41" i="24"/>
  <c r="L41" i="24" s="1"/>
  <c r="M42" i="24"/>
  <c r="L42" i="24" s="1"/>
  <c r="M43" i="24"/>
  <c r="L43" i="24" s="1"/>
  <c r="M44" i="24"/>
  <c r="L44" i="24" s="1"/>
  <c r="M45" i="24"/>
  <c r="L45" i="24" s="1"/>
  <c r="M46" i="24"/>
  <c r="L46" i="24" s="1"/>
  <c r="M47" i="24"/>
  <c r="L47" i="24" s="1"/>
  <c r="M48" i="24"/>
  <c r="L48" i="24" s="1"/>
  <c r="M49" i="24"/>
  <c r="L49" i="24" s="1"/>
  <c r="M50" i="24"/>
  <c r="L50" i="24" s="1"/>
  <c r="M51" i="24"/>
  <c r="L51" i="24" s="1"/>
  <c r="M52" i="24"/>
  <c r="L52" i="24" s="1"/>
  <c r="M53" i="24"/>
  <c r="L53" i="24" s="1"/>
  <c r="M54" i="24"/>
  <c r="L54" i="24" s="1"/>
  <c r="M55" i="24"/>
  <c r="L55" i="24" s="1"/>
  <c r="M56" i="24"/>
  <c r="L56" i="24" s="1"/>
  <c r="M57" i="24"/>
  <c r="L57" i="24" s="1"/>
  <c r="M58" i="24"/>
  <c r="L58" i="24" s="1"/>
  <c r="M59" i="24"/>
  <c r="L59" i="24" s="1"/>
  <c r="M60" i="24"/>
  <c r="L60" i="24" s="1"/>
  <c r="M61" i="24"/>
  <c r="L61" i="24" s="1"/>
  <c r="M62" i="24"/>
  <c r="L62" i="24" s="1"/>
  <c r="M63" i="24"/>
  <c r="L63" i="24" s="1"/>
  <c r="M64" i="24"/>
  <c r="L64" i="24" s="1"/>
  <c r="M65" i="24"/>
  <c r="L65" i="24" s="1"/>
  <c r="M66" i="24"/>
  <c r="L66" i="24" s="1"/>
  <c r="M67" i="24"/>
  <c r="L67" i="24" s="1"/>
  <c r="M68" i="24"/>
  <c r="L68" i="24" s="1"/>
  <c r="M69" i="24"/>
  <c r="L69" i="24" s="1"/>
  <c r="M70" i="24"/>
  <c r="L70" i="24" s="1"/>
  <c r="M71" i="24"/>
  <c r="L71" i="24" s="1"/>
  <c r="M72" i="24"/>
  <c r="L72" i="24" s="1"/>
  <c r="M73" i="24"/>
  <c r="L73" i="24" s="1"/>
  <c r="M74" i="24"/>
  <c r="L74" i="24" s="1"/>
  <c r="M75" i="24"/>
  <c r="L75" i="24" s="1"/>
  <c r="M76" i="24"/>
  <c r="L76" i="24" s="1"/>
  <c r="M77" i="24"/>
  <c r="L77" i="24" s="1"/>
  <c r="M78" i="24"/>
  <c r="L78" i="24" s="1"/>
  <c r="M79" i="24"/>
  <c r="L79" i="24" s="1"/>
  <c r="M80" i="24"/>
  <c r="L80" i="24" s="1"/>
  <c r="M81" i="24"/>
  <c r="L81" i="24" s="1"/>
  <c r="M82" i="24"/>
  <c r="L82" i="24" s="1"/>
  <c r="M83" i="24"/>
  <c r="L83" i="24" s="1"/>
  <c r="M84" i="24"/>
  <c r="L84" i="24" s="1"/>
  <c r="M85" i="24"/>
  <c r="L85" i="24" s="1"/>
  <c r="M86" i="24"/>
  <c r="L86" i="24" s="1"/>
  <c r="M87" i="24"/>
  <c r="L87" i="24" s="1"/>
  <c r="M88" i="24"/>
  <c r="L88" i="24" s="1"/>
  <c r="M89" i="24"/>
  <c r="L89" i="24" s="1"/>
  <c r="M90" i="24"/>
  <c r="L90" i="24" s="1"/>
  <c r="M91" i="24"/>
  <c r="L91" i="24" s="1"/>
  <c r="M92" i="24"/>
  <c r="L92" i="24" s="1"/>
  <c r="M93" i="24"/>
  <c r="L93" i="24" s="1"/>
  <c r="M94" i="24"/>
  <c r="L94" i="24" s="1"/>
  <c r="M95" i="24"/>
  <c r="L95" i="24" s="1"/>
  <c r="M96" i="24"/>
  <c r="L96" i="24" s="1"/>
  <c r="M97" i="24"/>
  <c r="L97" i="24" s="1"/>
  <c r="M98" i="24"/>
  <c r="L98" i="24" s="1"/>
  <c r="M99" i="24"/>
  <c r="L99" i="24" s="1"/>
  <c r="M100" i="24"/>
  <c r="L100" i="24" s="1"/>
  <c r="M101" i="24"/>
  <c r="L101" i="24" s="1"/>
  <c r="M102" i="24"/>
  <c r="L102" i="24" s="1"/>
  <c r="M103" i="24"/>
  <c r="L103" i="24" s="1"/>
  <c r="M104" i="24"/>
  <c r="L104" i="24" s="1"/>
  <c r="M105" i="24"/>
  <c r="L105" i="24" s="1"/>
  <c r="M106" i="24"/>
  <c r="L106" i="24" s="1"/>
  <c r="M107" i="24"/>
  <c r="L107" i="24" s="1"/>
  <c r="M108" i="24"/>
  <c r="L108" i="24" s="1"/>
  <c r="M109" i="24"/>
  <c r="L109" i="24" s="1"/>
  <c r="M110" i="24"/>
  <c r="L110" i="24" s="1"/>
  <c r="M111" i="24"/>
  <c r="L111" i="24" s="1"/>
  <c r="M112" i="24"/>
  <c r="L112" i="24" s="1"/>
  <c r="M113" i="24"/>
  <c r="L113" i="24" s="1"/>
  <c r="M114" i="24"/>
  <c r="L114" i="24" s="1"/>
  <c r="M115" i="24"/>
  <c r="L115" i="24" s="1"/>
  <c r="M116" i="24"/>
  <c r="L116" i="24" s="1"/>
  <c r="M117" i="24"/>
  <c r="L117" i="24" s="1"/>
  <c r="M118" i="24"/>
  <c r="L118" i="24" s="1"/>
  <c r="M119" i="24"/>
  <c r="L119" i="24" s="1"/>
  <c r="M120" i="24"/>
  <c r="L120" i="24" s="1"/>
  <c r="M121" i="24"/>
  <c r="L121" i="24" s="1"/>
  <c r="M122" i="24"/>
  <c r="L122" i="24" s="1"/>
  <c r="M123" i="24"/>
  <c r="L123" i="24" s="1"/>
  <c r="M124" i="24"/>
  <c r="L124" i="24" s="1"/>
  <c r="M125" i="24"/>
  <c r="L125" i="24" s="1"/>
  <c r="M126" i="24"/>
  <c r="L126" i="24" s="1"/>
  <c r="M127" i="24"/>
  <c r="L127" i="24" s="1"/>
  <c r="M128" i="24"/>
  <c r="L128" i="24" s="1"/>
  <c r="M129" i="24"/>
  <c r="L129" i="24" s="1"/>
  <c r="M130" i="24"/>
  <c r="L130" i="24" s="1"/>
  <c r="M131" i="24"/>
  <c r="L131" i="24" s="1"/>
  <c r="M132" i="24"/>
  <c r="L132" i="24" s="1"/>
  <c r="M133" i="24"/>
  <c r="L133" i="24" s="1"/>
  <c r="M134" i="24"/>
  <c r="L134" i="24" s="1"/>
  <c r="M135" i="24"/>
  <c r="L135" i="24" s="1"/>
  <c r="M136" i="24"/>
  <c r="L136" i="24" s="1"/>
  <c r="M137" i="24"/>
  <c r="L137" i="24" s="1"/>
  <c r="M138" i="24"/>
  <c r="L138" i="24" s="1"/>
  <c r="M139" i="24"/>
  <c r="L139" i="24" s="1"/>
  <c r="M140" i="24"/>
  <c r="L140" i="24" s="1"/>
  <c r="M141" i="24"/>
  <c r="L141" i="24" s="1"/>
  <c r="M142" i="24"/>
  <c r="L142" i="24" s="1"/>
  <c r="M143" i="24"/>
  <c r="L143" i="24" s="1"/>
  <c r="M144" i="24"/>
  <c r="L144" i="24" s="1"/>
  <c r="M145" i="24"/>
  <c r="L145" i="24" s="1"/>
  <c r="M146" i="24"/>
  <c r="L146" i="24" s="1"/>
  <c r="M147" i="24"/>
  <c r="L147" i="24" s="1"/>
  <c r="M148" i="24"/>
  <c r="L148" i="24" s="1"/>
  <c r="M149" i="24"/>
  <c r="L149" i="24" s="1"/>
  <c r="M150" i="24"/>
  <c r="L150" i="24" s="1"/>
  <c r="M151" i="24"/>
  <c r="L151" i="24" s="1"/>
  <c r="M152" i="24"/>
  <c r="L152" i="24" s="1"/>
  <c r="M153" i="24"/>
  <c r="L153" i="24" s="1"/>
  <c r="M154" i="24"/>
  <c r="L154" i="24" s="1"/>
  <c r="M155" i="24"/>
  <c r="L155" i="24" s="1"/>
  <c r="M156" i="24"/>
  <c r="L156" i="24" s="1"/>
  <c r="M157" i="24"/>
  <c r="L157" i="24" s="1"/>
  <c r="M158" i="24"/>
  <c r="L158" i="24" s="1"/>
  <c r="M159" i="24"/>
  <c r="L159" i="24" s="1"/>
  <c r="M160" i="24"/>
  <c r="L160" i="24" s="1"/>
  <c r="M161" i="24"/>
  <c r="L161" i="24" s="1"/>
  <c r="M162" i="24"/>
  <c r="L162" i="24" s="1"/>
  <c r="M163" i="24"/>
  <c r="L163" i="24" s="1"/>
  <c r="M164" i="24"/>
  <c r="L164" i="24" s="1"/>
  <c r="M165" i="24"/>
  <c r="L165" i="24" s="1"/>
  <c r="M166" i="24"/>
  <c r="L166" i="24" s="1"/>
  <c r="M167" i="24"/>
  <c r="L167" i="24" s="1"/>
  <c r="M168" i="24"/>
  <c r="L168" i="24" s="1"/>
  <c r="M169" i="24"/>
  <c r="L169" i="24" s="1"/>
  <c r="M170" i="24"/>
  <c r="L170" i="24" s="1"/>
  <c r="M171" i="24"/>
  <c r="L171" i="24" s="1"/>
  <c r="M172" i="24"/>
  <c r="L172" i="24" s="1"/>
  <c r="M173" i="24"/>
  <c r="L173" i="24" s="1"/>
  <c r="M174" i="24"/>
  <c r="L174" i="24" s="1"/>
  <c r="M175" i="24"/>
  <c r="L175" i="24" s="1"/>
  <c r="M176" i="24"/>
  <c r="L176" i="24" s="1"/>
  <c r="M177" i="24"/>
  <c r="L177" i="24" s="1"/>
  <c r="M178" i="24"/>
  <c r="L178" i="24" s="1"/>
  <c r="M179" i="24"/>
  <c r="L179" i="24" s="1"/>
  <c r="M180" i="24"/>
  <c r="L180" i="24" s="1"/>
  <c r="M181" i="24"/>
  <c r="L181" i="24" s="1"/>
  <c r="M182" i="24"/>
  <c r="L182" i="24" s="1"/>
  <c r="M183" i="24"/>
  <c r="L183" i="24" s="1"/>
  <c r="M184" i="24"/>
  <c r="L184" i="24" s="1"/>
  <c r="M185" i="24"/>
  <c r="L185" i="24" s="1"/>
  <c r="M186" i="24"/>
  <c r="L186" i="24" s="1"/>
  <c r="M187" i="24"/>
  <c r="L187" i="24" s="1"/>
  <c r="M188" i="24"/>
  <c r="L188" i="24" s="1"/>
  <c r="M189" i="24"/>
  <c r="L189" i="24" s="1"/>
  <c r="M190" i="24"/>
  <c r="L190" i="24" s="1"/>
  <c r="M191" i="24"/>
  <c r="L191" i="24" s="1"/>
  <c r="M192" i="24"/>
  <c r="L192" i="24" s="1"/>
  <c r="M193" i="24"/>
  <c r="L193" i="24" s="1"/>
  <c r="M194" i="24"/>
  <c r="L194" i="24" s="1"/>
  <c r="M195" i="24"/>
  <c r="L195" i="24" s="1"/>
  <c r="M196" i="24"/>
  <c r="L196" i="24" s="1"/>
  <c r="M197" i="24"/>
  <c r="L197" i="24" s="1"/>
  <c r="M198" i="24"/>
  <c r="L198" i="24" s="1"/>
  <c r="M199" i="24"/>
  <c r="L199" i="24" s="1"/>
  <c r="M200" i="24"/>
  <c r="L200" i="24" s="1"/>
  <c r="M201" i="24"/>
  <c r="L201" i="24" s="1"/>
  <c r="M202" i="24"/>
  <c r="L202" i="24" s="1"/>
  <c r="M203" i="24"/>
  <c r="L203" i="24" s="1"/>
  <c r="M204" i="24"/>
  <c r="L204" i="24" s="1"/>
  <c r="M205" i="24"/>
  <c r="L205" i="24" s="1"/>
  <c r="M206" i="24"/>
  <c r="L206" i="24" s="1"/>
  <c r="M207" i="24"/>
  <c r="L207" i="24" s="1"/>
  <c r="M208" i="24"/>
  <c r="L208" i="24" s="1"/>
  <c r="M209" i="24"/>
  <c r="L209" i="24" s="1"/>
  <c r="M210" i="24"/>
  <c r="L210" i="24" s="1"/>
  <c r="M211" i="24"/>
  <c r="L211" i="24" s="1"/>
  <c r="M212" i="24"/>
  <c r="L212" i="24" s="1"/>
  <c r="M213" i="24"/>
  <c r="L213" i="24" s="1"/>
  <c r="M214" i="24"/>
  <c r="L214" i="24" s="1"/>
  <c r="M215" i="24"/>
  <c r="L215" i="24" s="1"/>
  <c r="M216" i="24"/>
  <c r="L216" i="24" s="1"/>
  <c r="M217" i="24"/>
  <c r="L217" i="24" s="1"/>
  <c r="M218" i="24"/>
  <c r="L218" i="24" s="1"/>
  <c r="M219" i="24"/>
  <c r="L219" i="24" s="1"/>
  <c r="M220" i="24"/>
  <c r="L220" i="24" s="1"/>
  <c r="M221" i="24"/>
  <c r="L221" i="24" s="1"/>
  <c r="M222" i="24"/>
  <c r="L222" i="24" s="1"/>
  <c r="M223" i="24"/>
  <c r="L223" i="24" s="1"/>
  <c r="M224" i="24"/>
  <c r="L224" i="24" s="1"/>
  <c r="M225" i="24"/>
  <c r="L225" i="24" s="1"/>
  <c r="M226" i="24"/>
  <c r="L226" i="24" s="1"/>
  <c r="M227" i="24"/>
  <c r="L227" i="24" s="1"/>
  <c r="M228" i="24"/>
  <c r="L228" i="24" s="1"/>
  <c r="M229" i="24"/>
  <c r="L229" i="24" s="1"/>
  <c r="M230" i="24"/>
  <c r="L230" i="24" s="1"/>
  <c r="M231" i="24"/>
  <c r="L231" i="24" s="1"/>
  <c r="M232" i="24"/>
  <c r="L232" i="24" s="1"/>
  <c r="M233" i="24"/>
  <c r="L233" i="24" s="1"/>
  <c r="M234" i="24"/>
  <c r="L234" i="24" s="1"/>
  <c r="M235" i="24"/>
  <c r="L235" i="24" s="1"/>
  <c r="M236" i="24"/>
  <c r="L236" i="24" s="1"/>
  <c r="M237" i="24"/>
  <c r="L237" i="24" s="1"/>
  <c r="M238" i="24"/>
  <c r="L238" i="24" s="1"/>
  <c r="M239" i="24"/>
  <c r="L239" i="24" s="1"/>
  <c r="M240" i="24"/>
  <c r="L240" i="24" s="1"/>
  <c r="M241" i="24"/>
  <c r="L241" i="24" s="1"/>
  <c r="M242" i="24"/>
  <c r="L242" i="24" s="1"/>
  <c r="M243" i="24"/>
  <c r="L243" i="24" s="1"/>
  <c r="M244" i="24"/>
  <c r="L244" i="24" s="1"/>
  <c r="M245" i="24"/>
  <c r="L245" i="24" s="1"/>
  <c r="M246" i="24"/>
  <c r="L246" i="24" s="1"/>
  <c r="M247" i="24"/>
  <c r="L247" i="24" s="1"/>
  <c r="M248" i="24"/>
  <c r="L248" i="24" s="1"/>
  <c r="M249" i="24"/>
  <c r="L249" i="24" s="1"/>
  <c r="M250" i="24"/>
  <c r="L250" i="24" s="1"/>
  <c r="M251" i="24"/>
  <c r="L251" i="24" s="1"/>
  <c r="M252" i="24"/>
  <c r="L252" i="24" s="1"/>
  <c r="M253" i="24"/>
  <c r="L253" i="24" s="1"/>
  <c r="M254" i="24"/>
  <c r="L254" i="24" s="1"/>
  <c r="M255" i="24"/>
  <c r="L255" i="24" s="1"/>
  <c r="M256" i="24"/>
  <c r="L256" i="24" s="1"/>
  <c r="M257" i="24"/>
  <c r="L257" i="24" s="1"/>
  <c r="M258" i="24"/>
  <c r="L258" i="24" s="1"/>
  <c r="M259" i="24"/>
  <c r="L259" i="24" s="1"/>
  <c r="M260" i="24"/>
  <c r="L260" i="24" s="1"/>
  <c r="M261" i="24"/>
  <c r="L261" i="24" s="1"/>
  <c r="M262" i="24"/>
  <c r="L262" i="24" s="1"/>
  <c r="M263" i="24"/>
  <c r="L263" i="24" s="1"/>
  <c r="M264" i="24"/>
  <c r="L264" i="24" s="1"/>
  <c r="M265" i="24"/>
  <c r="L265" i="24" s="1"/>
  <c r="M266" i="24"/>
  <c r="L266" i="24" s="1"/>
  <c r="M267" i="24"/>
  <c r="L267" i="24" s="1"/>
  <c r="M268" i="24"/>
  <c r="L268" i="24" s="1"/>
  <c r="M269" i="24"/>
  <c r="L269" i="24" s="1"/>
  <c r="M270" i="24"/>
  <c r="L270" i="24" s="1"/>
  <c r="M271" i="24"/>
  <c r="L271" i="24" s="1"/>
  <c r="M272" i="24"/>
  <c r="L272" i="24" s="1"/>
  <c r="M273" i="24"/>
  <c r="L273" i="24" s="1"/>
  <c r="M274" i="24"/>
  <c r="L274" i="24" s="1"/>
  <c r="M275" i="24"/>
  <c r="L275" i="24" s="1"/>
  <c r="M276" i="24"/>
  <c r="L276" i="24" s="1"/>
  <c r="M277" i="24"/>
  <c r="L277" i="24" s="1"/>
  <c r="M278" i="24"/>
  <c r="L278" i="24" s="1"/>
  <c r="M279" i="24"/>
  <c r="L279" i="24" s="1"/>
  <c r="M280" i="24"/>
  <c r="L280" i="24" s="1"/>
  <c r="M281" i="24"/>
  <c r="L281" i="24" s="1"/>
  <c r="M282" i="24"/>
  <c r="L282" i="24" s="1"/>
  <c r="M283" i="24"/>
  <c r="L283" i="24" s="1"/>
  <c r="M284" i="24"/>
  <c r="L284" i="24" s="1"/>
  <c r="M285" i="24"/>
  <c r="L285" i="24" s="1"/>
  <c r="M286" i="24"/>
  <c r="L286" i="24" s="1"/>
  <c r="M287" i="24"/>
  <c r="L287" i="24" s="1"/>
  <c r="M288" i="24"/>
  <c r="L288" i="24" s="1"/>
  <c r="M289" i="24"/>
  <c r="L289" i="24" s="1"/>
  <c r="M290" i="24"/>
  <c r="L290" i="24" s="1"/>
  <c r="M291" i="24"/>
  <c r="L291" i="24" s="1"/>
  <c r="M292" i="24"/>
  <c r="L292" i="24" s="1"/>
  <c r="M293" i="24"/>
  <c r="L293" i="24" s="1"/>
  <c r="M294" i="24"/>
  <c r="L294" i="24" s="1"/>
  <c r="M295" i="24"/>
  <c r="L295" i="24" s="1"/>
  <c r="M296" i="24"/>
  <c r="L296" i="24" s="1"/>
  <c r="M297" i="24"/>
  <c r="L297" i="24" s="1"/>
  <c r="M298" i="24"/>
  <c r="L298" i="24" s="1"/>
  <c r="M299" i="24"/>
  <c r="L299" i="24" s="1"/>
  <c r="M300" i="24"/>
  <c r="L300" i="24" s="1"/>
  <c r="M301" i="24"/>
  <c r="L301" i="24" s="1"/>
  <c r="M302" i="24"/>
  <c r="L302" i="24" s="1"/>
  <c r="M303" i="24"/>
  <c r="L303" i="24" s="1"/>
  <c r="M304" i="24"/>
  <c r="L304" i="24" s="1"/>
  <c r="M305" i="24"/>
  <c r="L305" i="24" s="1"/>
  <c r="M306" i="24"/>
  <c r="L306" i="24" s="1"/>
  <c r="M307" i="24"/>
  <c r="L307" i="24" s="1"/>
  <c r="M308" i="24"/>
  <c r="L308" i="24" s="1"/>
  <c r="M309" i="24"/>
  <c r="L309" i="24" s="1"/>
  <c r="M310" i="24"/>
  <c r="L310" i="24" s="1"/>
  <c r="M311" i="24"/>
  <c r="L311" i="24" s="1"/>
  <c r="M312" i="24"/>
  <c r="L312" i="24" s="1"/>
  <c r="M313" i="24"/>
  <c r="L313" i="24" s="1"/>
  <c r="AO15" i="24"/>
  <c r="J15" i="24" s="1"/>
  <c r="I15" i="24" s="1"/>
  <c r="AO16" i="24"/>
  <c r="M16" i="24" s="1"/>
  <c r="L16" i="24" s="1"/>
  <c r="AO17" i="24"/>
  <c r="M17" i="24" s="1"/>
  <c r="L17" i="24" s="1"/>
  <c r="AO18" i="24"/>
  <c r="M18" i="24" s="1"/>
  <c r="L18" i="24" s="1"/>
  <c r="AO19" i="24"/>
  <c r="M19" i="24" s="1"/>
  <c r="L19" i="24" s="1"/>
  <c r="AO20" i="24"/>
  <c r="AO21" i="24"/>
  <c r="AO22" i="24"/>
  <c r="AO23" i="24"/>
  <c r="AO24" i="24"/>
  <c r="AO25" i="24"/>
  <c r="AO26" i="24"/>
  <c r="AO27" i="24"/>
  <c r="AO28" i="24"/>
  <c r="AO29" i="24"/>
  <c r="AO30" i="24"/>
  <c r="AO31" i="24"/>
  <c r="AO32" i="24"/>
  <c r="AO33" i="24"/>
  <c r="AO34" i="24"/>
  <c r="AO35" i="24"/>
  <c r="AO36" i="24"/>
  <c r="AO37" i="24"/>
  <c r="AO38" i="24"/>
  <c r="AO39" i="24"/>
  <c r="AO40" i="24"/>
  <c r="AO41" i="24"/>
  <c r="AO42" i="24"/>
  <c r="AO43" i="24"/>
  <c r="AO44" i="24"/>
  <c r="AO45" i="24"/>
  <c r="AO46" i="24"/>
  <c r="AO47" i="24"/>
  <c r="AO48" i="24"/>
  <c r="AO49" i="24"/>
  <c r="AO50" i="24"/>
  <c r="AO51" i="24"/>
  <c r="AO52" i="24"/>
  <c r="AO53" i="24"/>
  <c r="AO54" i="24"/>
  <c r="AO55" i="24"/>
  <c r="AO56" i="24"/>
  <c r="AO57" i="24"/>
  <c r="AO58" i="24"/>
  <c r="AO59" i="24"/>
  <c r="AO60" i="24"/>
  <c r="AO61" i="24"/>
  <c r="AO62" i="24"/>
  <c r="AO63" i="24"/>
  <c r="AO64" i="24"/>
  <c r="AO65" i="24"/>
  <c r="AO66" i="24"/>
  <c r="AO67" i="24"/>
  <c r="AO68" i="24"/>
  <c r="AO69" i="24"/>
  <c r="AO70" i="24"/>
  <c r="AO71" i="24"/>
  <c r="AO72" i="24"/>
  <c r="AO73" i="24"/>
  <c r="AO74" i="24"/>
  <c r="AO75" i="24"/>
  <c r="AO76" i="24"/>
  <c r="AO77" i="24"/>
  <c r="AO78" i="24"/>
  <c r="AO79" i="24"/>
  <c r="AO80" i="24"/>
  <c r="AO81" i="24"/>
  <c r="AO82" i="24"/>
  <c r="AO83" i="24"/>
  <c r="AO84" i="24"/>
  <c r="AO85" i="24"/>
  <c r="AO86" i="24"/>
  <c r="AO87" i="24"/>
  <c r="AO88" i="24"/>
  <c r="AO89" i="24"/>
  <c r="AO90" i="24"/>
  <c r="AO91" i="24"/>
  <c r="AO92" i="24"/>
  <c r="AO93" i="24"/>
  <c r="AO94" i="24"/>
  <c r="AO95" i="24"/>
  <c r="AO96" i="24"/>
  <c r="AO97" i="24"/>
  <c r="AO98" i="24"/>
  <c r="AO99" i="24"/>
  <c r="AO100" i="24"/>
  <c r="AO101" i="24"/>
  <c r="AO102" i="24"/>
  <c r="AO103" i="24"/>
  <c r="AO104" i="24"/>
  <c r="AO105" i="24"/>
  <c r="AO106" i="24"/>
  <c r="AO107" i="24"/>
  <c r="AO108" i="24"/>
  <c r="AO109" i="24"/>
  <c r="AO110" i="24"/>
  <c r="AO111" i="24"/>
  <c r="AO112" i="24"/>
  <c r="AO113" i="24"/>
  <c r="AO114" i="24"/>
  <c r="AO115" i="24"/>
  <c r="AO116" i="24"/>
  <c r="AO117" i="24"/>
  <c r="AO118" i="24"/>
  <c r="AO119" i="24"/>
  <c r="AO120" i="24"/>
  <c r="AO121" i="24"/>
  <c r="AO122" i="24"/>
  <c r="AO123" i="24"/>
  <c r="AO124" i="24"/>
  <c r="AO125" i="24"/>
  <c r="AO126" i="24"/>
  <c r="AO127" i="24"/>
  <c r="AO128" i="24"/>
  <c r="AO129" i="24"/>
  <c r="AO130" i="24"/>
  <c r="AO131" i="24"/>
  <c r="AO132" i="24"/>
  <c r="AO133" i="24"/>
  <c r="AO134" i="24"/>
  <c r="AO135" i="24"/>
  <c r="AO136" i="24"/>
  <c r="AO137" i="24"/>
  <c r="AO138" i="24"/>
  <c r="AO139" i="24"/>
  <c r="AO140" i="24"/>
  <c r="AO141" i="24"/>
  <c r="AO142" i="24"/>
  <c r="AO143" i="24"/>
  <c r="AO144" i="24"/>
  <c r="AO145" i="24"/>
  <c r="AO146" i="24"/>
  <c r="AO147" i="24"/>
  <c r="AO148" i="24"/>
  <c r="AO149" i="24"/>
  <c r="AO150" i="24"/>
  <c r="AO151" i="24"/>
  <c r="AO152" i="24"/>
  <c r="AO153" i="24"/>
  <c r="AO154" i="24"/>
  <c r="AO155" i="24"/>
  <c r="AO156" i="24"/>
  <c r="AO157" i="24"/>
  <c r="AO158" i="24"/>
  <c r="AO159" i="24"/>
  <c r="AO160" i="24"/>
  <c r="AO161" i="24"/>
  <c r="AO162" i="24"/>
  <c r="AO163" i="24"/>
  <c r="AO164" i="24"/>
  <c r="AO165" i="24"/>
  <c r="AO166" i="24"/>
  <c r="AO167" i="24"/>
  <c r="AO168" i="24"/>
  <c r="AO169" i="24"/>
  <c r="AO170" i="24"/>
  <c r="AO171" i="24"/>
  <c r="AO172" i="24"/>
  <c r="AO173" i="24"/>
  <c r="AO174" i="24"/>
  <c r="AO175" i="24"/>
  <c r="AO176" i="24"/>
  <c r="AO177" i="24"/>
  <c r="AO178" i="24"/>
  <c r="AO179" i="24"/>
  <c r="AO180" i="24"/>
  <c r="AO181" i="24"/>
  <c r="AO182" i="24"/>
  <c r="AO183" i="24"/>
  <c r="AO184" i="24"/>
  <c r="AO185" i="24"/>
  <c r="AO186" i="24"/>
  <c r="AO187" i="24"/>
  <c r="AO188" i="24"/>
  <c r="AO189" i="24"/>
  <c r="AO190" i="24"/>
  <c r="AO191" i="24"/>
  <c r="AO192" i="24"/>
  <c r="AO193" i="24"/>
  <c r="AO194" i="24"/>
  <c r="AO195" i="24"/>
  <c r="AO196" i="24"/>
  <c r="AO197" i="24"/>
  <c r="AO198" i="24"/>
  <c r="AO199" i="24"/>
  <c r="AO200" i="24"/>
  <c r="AO201" i="24"/>
  <c r="AO202" i="24"/>
  <c r="AO203" i="24"/>
  <c r="AO204" i="24"/>
  <c r="AO205" i="24"/>
  <c r="AO206" i="24"/>
  <c r="AO207" i="24"/>
  <c r="AO208" i="24"/>
  <c r="AO209" i="24"/>
  <c r="AO210" i="24"/>
  <c r="AO211" i="24"/>
  <c r="AO212" i="24"/>
  <c r="AO213" i="24"/>
  <c r="AO214" i="24"/>
  <c r="AO215" i="24"/>
  <c r="AO216" i="24"/>
  <c r="AO217" i="24"/>
  <c r="AO218" i="24"/>
  <c r="AO219" i="24"/>
  <c r="AO220" i="24"/>
  <c r="AO221" i="24"/>
  <c r="AO222" i="24"/>
  <c r="AO223" i="24"/>
  <c r="AO224" i="24"/>
  <c r="AO225" i="24"/>
  <c r="AO226" i="24"/>
  <c r="AO227" i="24"/>
  <c r="AO228" i="24"/>
  <c r="AO229" i="24"/>
  <c r="AO230" i="24"/>
  <c r="AO231" i="24"/>
  <c r="AO232" i="24"/>
  <c r="AO233" i="24"/>
  <c r="AO234" i="24"/>
  <c r="AO235" i="24"/>
  <c r="AO236" i="24"/>
  <c r="AO237" i="24"/>
  <c r="AO238" i="24"/>
  <c r="AO239" i="24"/>
  <c r="AO240" i="24"/>
  <c r="AO241" i="24"/>
  <c r="AO242" i="24"/>
  <c r="AO243" i="24"/>
  <c r="AO244" i="24"/>
  <c r="AO245" i="24"/>
  <c r="AO246" i="24"/>
  <c r="AO247" i="24"/>
  <c r="AO248" i="24"/>
  <c r="AO249" i="24"/>
  <c r="AO250" i="24"/>
  <c r="AO251" i="24"/>
  <c r="AO252" i="24"/>
  <c r="AO253" i="24"/>
  <c r="AO254" i="24"/>
  <c r="AO255" i="24"/>
  <c r="AO256" i="24"/>
  <c r="AO257" i="24"/>
  <c r="AO258" i="24"/>
  <c r="AO259" i="24"/>
  <c r="AO260" i="24"/>
  <c r="AO261" i="24"/>
  <c r="AO262" i="24"/>
  <c r="AO263" i="24"/>
  <c r="AO264" i="24"/>
  <c r="AO265" i="24"/>
  <c r="AO266" i="24"/>
  <c r="AO267" i="24"/>
  <c r="AO268" i="24"/>
  <c r="AO269" i="24"/>
  <c r="AO270" i="24"/>
  <c r="AO271" i="24"/>
  <c r="AO272" i="24"/>
  <c r="AO273" i="24"/>
  <c r="AO274" i="24"/>
  <c r="AO275" i="24"/>
  <c r="AO276" i="24"/>
  <c r="AO277" i="24"/>
  <c r="AO278" i="24"/>
  <c r="AO279" i="24"/>
  <c r="AO280" i="24"/>
  <c r="AO281" i="24"/>
  <c r="AO282" i="24"/>
  <c r="AO283" i="24"/>
  <c r="AO284" i="24"/>
  <c r="AO285" i="24"/>
  <c r="AO286" i="24"/>
  <c r="AO287" i="24"/>
  <c r="AO288" i="24"/>
  <c r="AO289" i="24"/>
  <c r="AO290" i="24"/>
  <c r="AO291" i="24"/>
  <c r="AO292" i="24"/>
  <c r="AO293" i="24"/>
  <c r="AO294" i="24"/>
  <c r="AO295" i="24"/>
  <c r="AO296" i="24"/>
  <c r="AO297" i="24"/>
  <c r="AO298" i="24"/>
  <c r="AO299" i="24"/>
  <c r="AO300" i="24"/>
  <c r="AO301" i="24"/>
  <c r="AO302" i="24"/>
  <c r="AO303" i="24"/>
  <c r="AO304" i="24"/>
  <c r="AO305" i="24"/>
  <c r="AO306" i="24"/>
  <c r="AO307" i="24"/>
  <c r="AO308" i="24"/>
  <c r="AO309" i="24"/>
  <c r="AO310" i="24"/>
  <c r="AO311" i="24"/>
  <c r="AO312" i="24"/>
  <c r="AO313" i="24"/>
  <c r="AP15" i="24"/>
  <c r="J19" i="21"/>
  <c r="J20" i="21"/>
  <c r="J21" i="21"/>
  <c r="J22" i="21"/>
  <c r="I22" i="21" s="1"/>
  <c r="J23" i="21"/>
  <c r="I23" i="21" s="1"/>
  <c r="J24" i="21"/>
  <c r="I24" i="21" s="1"/>
  <c r="J25" i="21"/>
  <c r="I25" i="21" s="1"/>
  <c r="J26" i="21"/>
  <c r="I26" i="21" s="1"/>
  <c r="J27" i="21"/>
  <c r="I27" i="21" s="1"/>
  <c r="J28" i="21"/>
  <c r="I28" i="21" s="1"/>
  <c r="J29" i="21"/>
  <c r="I29" i="21" s="1"/>
  <c r="J30" i="21"/>
  <c r="I30" i="21" s="1"/>
  <c r="J31" i="21"/>
  <c r="I31" i="21" s="1"/>
  <c r="J32" i="21"/>
  <c r="I32" i="21" s="1"/>
  <c r="J33" i="21"/>
  <c r="I33" i="21" s="1"/>
  <c r="J34" i="21"/>
  <c r="I34" i="21" s="1"/>
  <c r="J35" i="21"/>
  <c r="I35" i="21" s="1"/>
  <c r="J36" i="21"/>
  <c r="I36" i="21" s="1"/>
  <c r="J37" i="21"/>
  <c r="I37" i="21" s="1"/>
  <c r="J38" i="21"/>
  <c r="I38" i="21" s="1"/>
  <c r="J39" i="21"/>
  <c r="I39" i="21" s="1"/>
  <c r="J40" i="21"/>
  <c r="I40" i="21" s="1"/>
  <c r="J41" i="21"/>
  <c r="I41" i="21" s="1"/>
  <c r="J42" i="21"/>
  <c r="I42" i="21" s="1"/>
  <c r="J43" i="21"/>
  <c r="I43" i="21" s="1"/>
  <c r="J44" i="21"/>
  <c r="I44" i="21" s="1"/>
  <c r="J45" i="21"/>
  <c r="I45" i="21" s="1"/>
  <c r="J46" i="21"/>
  <c r="I46" i="21" s="1"/>
  <c r="J47" i="21"/>
  <c r="I47" i="21" s="1"/>
  <c r="J48" i="21"/>
  <c r="I48" i="21" s="1"/>
  <c r="J49" i="21"/>
  <c r="I49" i="21" s="1"/>
  <c r="J50" i="21"/>
  <c r="I50" i="21" s="1"/>
  <c r="J51" i="21"/>
  <c r="I51" i="21" s="1"/>
  <c r="J52" i="21"/>
  <c r="I52" i="21" s="1"/>
  <c r="J53" i="21"/>
  <c r="I53" i="21" s="1"/>
  <c r="J54" i="21"/>
  <c r="I54" i="21" s="1"/>
  <c r="J55" i="21"/>
  <c r="I55" i="21" s="1"/>
  <c r="J56" i="21"/>
  <c r="I56" i="21" s="1"/>
  <c r="J57" i="21"/>
  <c r="I57" i="21" s="1"/>
  <c r="J58" i="21"/>
  <c r="I58" i="21" s="1"/>
  <c r="J59" i="21"/>
  <c r="I59" i="21" s="1"/>
  <c r="J60" i="21"/>
  <c r="I60" i="21" s="1"/>
  <c r="J61" i="21"/>
  <c r="I61" i="21" s="1"/>
  <c r="J62" i="21"/>
  <c r="I62" i="21" s="1"/>
  <c r="J63" i="21"/>
  <c r="I63" i="21" s="1"/>
  <c r="J64" i="21"/>
  <c r="I64" i="21" s="1"/>
  <c r="J65" i="21"/>
  <c r="I65" i="21" s="1"/>
  <c r="J66" i="21"/>
  <c r="I66" i="21" s="1"/>
  <c r="J67" i="21"/>
  <c r="I67" i="21" s="1"/>
  <c r="J68" i="21"/>
  <c r="I68" i="21" s="1"/>
  <c r="J69" i="21"/>
  <c r="I69" i="21" s="1"/>
  <c r="J70" i="21"/>
  <c r="I70" i="21" s="1"/>
  <c r="J71" i="21"/>
  <c r="I71" i="21" s="1"/>
  <c r="J72" i="21"/>
  <c r="I72" i="21" s="1"/>
  <c r="J73" i="21"/>
  <c r="I73" i="21" s="1"/>
  <c r="J74" i="21"/>
  <c r="I74" i="21" s="1"/>
  <c r="J75" i="21"/>
  <c r="I75" i="21" s="1"/>
  <c r="J76" i="21"/>
  <c r="I76" i="21" s="1"/>
  <c r="J77" i="21"/>
  <c r="I77" i="21" s="1"/>
  <c r="J78" i="21"/>
  <c r="I78" i="21" s="1"/>
  <c r="J79" i="21"/>
  <c r="I79" i="21" s="1"/>
  <c r="J80" i="21"/>
  <c r="I80" i="21" s="1"/>
  <c r="J81" i="21"/>
  <c r="I81" i="21" s="1"/>
  <c r="J82" i="21"/>
  <c r="I82" i="21" s="1"/>
  <c r="J83" i="21"/>
  <c r="I83" i="21" s="1"/>
  <c r="J84" i="21"/>
  <c r="I84" i="21" s="1"/>
  <c r="J85" i="21"/>
  <c r="I85" i="21" s="1"/>
  <c r="J86" i="21"/>
  <c r="I86" i="21" s="1"/>
  <c r="J87" i="21"/>
  <c r="I87" i="21" s="1"/>
  <c r="J88" i="21"/>
  <c r="I88" i="21" s="1"/>
  <c r="J89" i="21"/>
  <c r="I89" i="21" s="1"/>
  <c r="J90" i="21"/>
  <c r="I90" i="21" s="1"/>
  <c r="J91" i="21"/>
  <c r="I91" i="21" s="1"/>
  <c r="J92" i="21"/>
  <c r="I92" i="21" s="1"/>
  <c r="J93" i="21"/>
  <c r="I93" i="21" s="1"/>
  <c r="J94" i="21"/>
  <c r="I94" i="21" s="1"/>
  <c r="J95" i="21"/>
  <c r="I95" i="21" s="1"/>
  <c r="J96" i="21"/>
  <c r="I96" i="21" s="1"/>
  <c r="J97" i="21"/>
  <c r="I97" i="21" s="1"/>
  <c r="J98" i="21"/>
  <c r="I98" i="21" s="1"/>
  <c r="J99" i="21"/>
  <c r="I99" i="21" s="1"/>
  <c r="J100" i="21"/>
  <c r="I100" i="21" s="1"/>
  <c r="J101" i="21"/>
  <c r="I101" i="21" s="1"/>
  <c r="J102" i="21"/>
  <c r="I102" i="21" s="1"/>
  <c r="J103" i="21"/>
  <c r="I103" i="21" s="1"/>
  <c r="J104" i="21"/>
  <c r="I104" i="21" s="1"/>
  <c r="J105" i="21"/>
  <c r="I105" i="21" s="1"/>
  <c r="J106" i="21"/>
  <c r="I106" i="21" s="1"/>
  <c r="I107" i="21"/>
  <c r="J107" i="21"/>
  <c r="J108" i="21"/>
  <c r="I108" i="21" s="1"/>
  <c r="I109" i="21"/>
  <c r="J109" i="21"/>
  <c r="J110" i="21"/>
  <c r="I110" i="21" s="1"/>
  <c r="J111" i="21"/>
  <c r="I111" i="21" s="1"/>
  <c r="J112" i="21"/>
  <c r="I112" i="21" s="1"/>
  <c r="J113" i="21"/>
  <c r="I113" i="21" s="1"/>
  <c r="J114" i="21"/>
  <c r="I114" i="21" s="1"/>
  <c r="I115" i="21"/>
  <c r="J115" i="21"/>
  <c r="J116" i="21"/>
  <c r="I116" i="21" s="1"/>
  <c r="I117" i="21"/>
  <c r="J117" i="21"/>
  <c r="J118" i="21"/>
  <c r="I118" i="21" s="1"/>
  <c r="J119" i="21"/>
  <c r="I119" i="21" s="1"/>
  <c r="J120" i="21"/>
  <c r="I120" i="21" s="1"/>
  <c r="J121" i="21"/>
  <c r="I121" i="21" s="1"/>
  <c r="J122" i="21"/>
  <c r="I122" i="21" s="1"/>
  <c r="I123" i="21"/>
  <c r="J123" i="21"/>
  <c r="J124" i="21"/>
  <c r="I124" i="21" s="1"/>
  <c r="I125" i="21"/>
  <c r="J125" i="21"/>
  <c r="J126" i="21"/>
  <c r="I126" i="21" s="1"/>
  <c r="J127" i="21"/>
  <c r="I127" i="21" s="1"/>
  <c r="J128" i="21"/>
  <c r="I128" i="21" s="1"/>
  <c r="J129" i="21"/>
  <c r="I129" i="21" s="1"/>
  <c r="J130" i="21"/>
  <c r="I130" i="21" s="1"/>
  <c r="I131" i="21"/>
  <c r="J131" i="21"/>
  <c r="J132" i="21"/>
  <c r="I132" i="21" s="1"/>
  <c r="I133" i="21"/>
  <c r="J133" i="21"/>
  <c r="J134" i="21"/>
  <c r="I134" i="21" s="1"/>
  <c r="J135" i="21"/>
  <c r="I135" i="21" s="1"/>
  <c r="J136" i="21"/>
  <c r="I136" i="21" s="1"/>
  <c r="J137" i="21"/>
  <c r="I137" i="21" s="1"/>
  <c r="J138" i="21"/>
  <c r="I138" i="21" s="1"/>
  <c r="I139" i="21"/>
  <c r="J139" i="21"/>
  <c r="J140" i="21"/>
  <c r="I140" i="21" s="1"/>
  <c r="I141" i="21"/>
  <c r="J141" i="21"/>
  <c r="J142" i="21"/>
  <c r="I142" i="21" s="1"/>
  <c r="J143" i="21"/>
  <c r="I143" i="21" s="1"/>
  <c r="J144" i="21"/>
  <c r="I144" i="21" s="1"/>
  <c r="J145" i="21"/>
  <c r="I145" i="21" s="1"/>
  <c r="J146" i="21"/>
  <c r="I146" i="21" s="1"/>
  <c r="I147" i="21"/>
  <c r="J147" i="21"/>
  <c r="J148" i="21"/>
  <c r="I148" i="21" s="1"/>
  <c r="I149" i="21"/>
  <c r="J149" i="21"/>
  <c r="J150" i="21"/>
  <c r="I150" i="21" s="1"/>
  <c r="J151" i="21"/>
  <c r="I151" i="21" s="1"/>
  <c r="J152" i="21"/>
  <c r="I152" i="21" s="1"/>
  <c r="J153" i="21"/>
  <c r="I153" i="21" s="1"/>
  <c r="J154" i="21"/>
  <c r="I154" i="21" s="1"/>
  <c r="I155" i="21"/>
  <c r="J155" i="21"/>
  <c r="J156" i="21"/>
  <c r="I156" i="21" s="1"/>
  <c r="I157" i="21"/>
  <c r="J157" i="21"/>
  <c r="J158" i="21"/>
  <c r="I158" i="21" s="1"/>
  <c r="J159" i="21"/>
  <c r="I159" i="21" s="1"/>
  <c r="J160" i="21"/>
  <c r="I160" i="21" s="1"/>
  <c r="J161" i="21"/>
  <c r="I161" i="21" s="1"/>
  <c r="J162" i="21"/>
  <c r="I162" i="21" s="1"/>
  <c r="I163" i="21"/>
  <c r="J163" i="21"/>
  <c r="J164" i="21"/>
  <c r="I164" i="21" s="1"/>
  <c r="I165" i="21"/>
  <c r="J165" i="21"/>
  <c r="J166" i="21"/>
  <c r="I166" i="21" s="1"/>
  <c r="J167" i="21"/>
  <c r="I167" i="21" s="1"/>
  <c r="J168" i="21"/>
  <c r="I168" i="21" s="1"/>
  <c r="J169" i="21"/>
  <c r="I169" i="21" s="1"/>
  <c r="J170" i="21"/>
  <c r="I170" i="21" s="1"/>
  <c r="I171" i="21"/>
  <c r="J171" i="21"/>
  <c r="J172" i="21"/>
  <c r="I172" i="21" s="1"/>
  <c r="I173" i="21"/>
  <c r="J173" i="21"/>
  <c r="J174" i="21"/>
  <c r="I174" i="21" s="1"/>
  <c r="J175" i="21"/>
  <c r="I175" i="21" s="1"/>
  <c r="J176" i="21"/>
  <c r="I176" i="21" s="1"/>
  <c r="J177" i="21"/>
  <c r="I177" i="21" s="1"/>
  <c r="J178" i="21"/>
  <c r="I178" i="21" s="1"/>
  <c r="I179" i="21"/>
  <c r="J179" i="21"/>
  <c r="J180" i="21"/>
  <c r="I180" i="21" s="1"/>
  <c r="I181" i="21"/>
  <c r="J181" i="21"/>
  <c r="J182" i="21"/>
  <c r="I182" i="21" s="1"/>
  <c r="J183" i="21"/>
  <c r="I183" i="21" s="1"/>
  <c r="J184" i="21"/>
  <c r="I184" i="21" s="1"/>
  <c r="J185" i="21"/>
  <c r="I185" i="21" s="1"/>
  <c r="J186" i="21"/>
  <c r="I186" i="21" s="1"/>
  <c r="I187" i="21"/>
  <c r="J187" i="21"/>
  <c r="J188" i="21"/>
  <c r="I188" i="21" s="1"/>
  <c r="I189" i="21"/>
  <c r="J189" i="21"/>
  <c r="J190" i="21"/>
  <c r="I190" i="21" s="1"/>
  <c r="J191" i="21"/>
  <c r="I191" i="21" s="1"/>
  <c r="J192" i="21"/>
  <c r="I192" i="21" s="1"/>
  <c r="J193" i="21"/>
  <c r="I193" i="21" s="1"/>
  <c r="J194" i="21"/>
  <c r="I194" i="21" s="1"/>
  <c r="I195" i="21"/>
  <c r="J195" i="21"/>
  <c r="J196" i="21"/>
  <c r="I196" i="21" s="1"/>
  <c r="J197" i="21"/>
  <c r="I197" i="21" s="1"/>
  <c r="J198" i="21"/>
  <c r="I198" i="21" s="1"/>
  <c r="J199" i="21"/>
  <c r="I199" i="21" s="1"/>
  <c r="J200" i="21"/>
  <c r="I200" i="21" s="1"/>
  <c r="J201" i="21"/>
  <c r="I201" i="21" s="1"/>
  <c r="J202" i="21"/>
  <c r="I202" i="21" s="1"/>
  <c r="I203" i="21"/>
  <c r="J203" i="21"/>
  <c r="J204" i="21"/>
  <c r="I204" i="21" s="1"/>
  <c r="J205" i="21"/>
  <c r="I205" i="21" s="1"/>
  <c r="J206" i="21"/>
  <c r="I206" i="21" s="1"/>
  <c r="J207" i="21"/>
  <c r="I207" i="21" s="1"/>
  <c r="J208" i="21"/>
  <c r="I208" i="21" s="1"/>
  <c r="J209" i="21"/>
  <c r="I209" i="21" s="1"/>
  <c r="J210" i="21"/>
  <c r="I210" i="21" s="1"/>
  <c r="I211" i="21"/>
  <c r="J211" i="21"/>
  <c r="J212" i="21"/>
  <c r="I212" i="21" s="1"/>
  <c r="J213" i="21"/>
  <c r="I213" i="21" s="1"/>
  <c r="J214" i="21"/>
  <c r="I214" i="21" s="1"/>
  <c r="J215" i="21"/>
  <c r="I215" i="21" s="1"/>
  <c r="J216" i="21"/>
  <c r="I216" i="21" s="1"/>
  <c r="I217" i="21"/>
  <c r="J217" i="21"/>
  <c r="J218" i="21"/>
  <c r="I218" i="21" s="1"/>
  <c r="J219" i="21"/>
  <c r="I219" i="21" s="1"/>
  <c r="J220" i="21"/>
  <c r="I220" i="21" s="1"/>
  <c r="J221" i="21"/>
  <c r="I221" i="21" s="1"/>
  <c r="J222" i="21"/>
  <c r="I222" i="21" s="1"/>
  <c r="J223" i="21"/>
  <c r="I223" i="21" s="1"/>
  <c r="J224" i="21"/>
  <c r="I224" i="21" s="1"/>
  <c r="J225" i="21"/>
  <c r="I225" i="21" s="1"/>
  <c r="J226" i="21"/>
  <c r="I226" i="21" s="1"/>
  <c r="J227" i="21"/>
  <c r="I227" i="21" s="1"/>
  <c r="J228" i="21"/>
  <c r="I228" i="21" s="1"/>
  <c r="J229" i="21"/>
  <c r="I229" i="21" s="1"/>
  <c r="J230" i="21"/>
  <c r="I230" i="21" s="1"/>
  <c r="I231" i="21"/>
  <c r="J231" i="21"/>
  <c r="J232" i="21"/>
  <c r="I232" i="21" s="1"/>
  <c r="J233" i="21"/>
  <c r="I233" i="21" s="1"/>
  <c r="J234" i="21"/>
  <c r="I234" i="21" s="1"/>
  <c r="J235" i="21"/>
  <c r="I235" i="21" s="1"/>
  <c r="J236" i="21"/>
  <c r="I236" i="21" s="1"/>
  <c r="J237" i="21"/>
  <c r="I237" i="21" s="1"/>
  <c r="J238" i="21"/>
  <c r="I238" i="21" s="1"/>
  <c r="J239" i="21"/>
  <c r="I239" i="21" s="1"/>
  <c r="J240" i="21"/>
  <c r="I240" i="21" s="1"/>
  <c r="J241" i="21"/>
  <c r="I241" i="21" s="1"/>
  <c r="J242" i="21"/>
  <c r="I242" i="21" s="1"/>
  <c r="J243" i="21"/>
  <c r="I243" i="21" s="1"/>
  <c r="J244" i="21"/>
  <c r="I244" i="21" s="1"/>
  <c r="J245" i="21"/>
  <c r="I245" i="21" s="1"/>
  <c r="J246" i="21"/>
  <c r="I246" i="21" s="1"/>
  <c r="J247" i="21"/>
  <c r="I247" i="21" s="1"/>
  <c r="J248" i="21"/>
  <c r="I248" i="21" s="1"/>
  <c r="J249" i="21"/>
  <c r="I249" i="21" s="1"/>
  <c r="J250" i="21"/>
  <c r="I250" i="21" s="1"/>
  <c r="J251" i="21"/>
  <c r="I251" i="21" s="1"/>
  <c r="J252" i="21"/>
  <c r="I252" i="21" s="1"/>
  <c r="J253" i="21"/>
  <c r="I253" i="21" s="1"/>
  <c r="J254" i="21"/>
  <c r="I254" i="21" s="1"/>
  <c r="J255" i="21"/>
  <c r="I255" i="21" s="1"/>
  <c r="J256" i="21"/>
  <c r="I256" i="21" s="1"/>
  <c r="J257" i="21"/>
  <c r="I257" i="21" s="1"/>
  <c r="J258" i="21"/>
  <c r="I258" i="21" s="1"/>
  <c r="J259" i="21"/>
  <c r="I259" i="21" s="1"/>
  <c r="J260" i="21"/>
  <c r="I260" i="21" s="1"/>
  <c r="J261" i="21"/>
  <c r="I261" i="21" s="1"/>
  <c r="J262" i="21"/>
  <c r="I262" i="21" s="1"/>
  <c r="J263" i="21"/>
  <c r="I263" i="21" s="1"/>
  <c r="J264" i="21"/>
  <c r="I264" i="21" s="1"/>
  <c r="J265" i="21"/>
  <c r="I265" i="21" s="1"/>
  <c r="J266" i="21"/>
  <c r="I266" i="21" s="1"/>
  <c r="J267" i="21"/>
  <c r="I267" i="21" s="1"/>
  <c r="J268" i="21"/>
  <c r="I268" i="21" s="1"/>
  <c r="J269" i="21"/>
  <c r="I269" i="21" s="1"/>
  <c r="J270" i="21"/>
  <c r="I270" i="21" s="1"/>
  <c r="J271" i="21"/>
  <c r="I271" i="21" s="1"/>
  <c r="J272" i="21"/>
  <c r="I272" i="21" s="1"/>
  <c r="J273" i="21"/>
  <c r="I273" i="21" s="1"/>
  <c r="J274" i="21"/>
  <c r="I274" i="21" s="1"/>
  <c r="J275" i="21"/>
  <c r="I275" i="21" s="1"/>
  <c r="J276" i="21"/>
  <c r="I276" i="21" s="1"/>
  <c r="J277" i="21"/>
  <c r="I277" i="21" s="1"/>
  <c r="J278" i="21"/>
  <c r="I278" i="21" s="1"/>
  <c r="J279" i="21"/>
  <c r="I279" i="21" s="1"/>
  <c r="J280" i="21"/>
  <c r="I280" i="21" s="1"/>
  <c r="J281" i="21"/>
  <c r="I281" i="21" s="1"/>
  <c r="J282" i="21"/>
  <c r="I282" i="21" s="1"/>
  <c r="J283" i="21"/>
  <c r="I283" i="21" s="1"/>
  <c r="J284" i="21"/>
  <c r="I284" i="21" s="1"/>
  <c r="J285" i="21"/>
  <c r="I285" i="21" s="1"/>
  <c r="J286" i="21"/>
  <c r="I286" i="21" s="1"/>
  <c r="J287" i="21"/>
  <c r="I287" i="21" s="1"/>
  <c r="J288" i="21"/>
  <c r="I288" i="21" s="1"/>
  <c r="J289" i="21"/>
  <c r="I289" i="21" s="1"/>
  <c r="J290" i="21"/>
  <c r="I290" i="21" s="1"/>
  <c r="J291" i="21"/>
  <c r="I291" i="21" s="1"/>
  <c r="J292" i="21"/>
  <c r="I292" i="21" s="1"/>
  <c r="J293" i="21"/>
  <c r="I293" i="21" s="1"/>
  <c r="J294" i="21"/>
  <c r="I294" i="21" s="1"/>
  <c r="J295" i="21"/>
  <c r="I295" i="21" s="1"/>
  <c r="J296" i="21"/>
  <c r="I296" i="21" s="1"/>
  <c r="J297" i="21"/>
  <c r="I297" i="21" s="1"/>
  <c r="I298" i="21"/>
  <c r="J298" i="21"/>
  <c r="J299" i="21"/>
  <c r="I299" i="21" s="1"/>
  <c r="J300" i="21"/>
  <c r="I300" i="21" s="1"/>
  <c r="J301" i="21"/>
  <c r="I301" i="21" s="1"/>
  <c r="J302" i="21"/>
  <c r="I302" i="21" s="1"/>
  <c r="J303" i="21"/>
  <c r="I303" i="21" s="1"/>
  <c r="J304" i="21"/>
  <c r="I304" i="21" s="1"/>
  <c r="J305" i="21"/>
  <c r="I305" i="21" s="1"/>
  <c r="I306" i="21"/>
  <c r="J306" i="21"/>
  <c r="J307" i="21"/>
  <c r="I307" i="21" s="1"/>
  <c r="J308" i="21"/>
  <c r="I308" i="21" s="1"/>
  <c r="J309" i="21"/>
  <c r="I309" i="21" s="1"/>
  <c r="J310" i="21"/>
  <c r="I310" i="21" s="1"/>
  <c r="J311" i="21"/>
  <c r="I311" i="21" s="1"/>
  <c r="J312" i="21"/>
  <c r="I312" i="21" s="1"/>
  <c r="J313" i="21"/>
  <c r="I313" i="21" s="1"/>
  <c r="I314" i="21"/>
  <c r="J314" i="21"/>
  <c r="J315" i="21"/>
  <c r="I315" i="21" s="1"/>
  <c r="J316" i="21"/>
  <c r="I316" i="21" s="1"/>
  <c r="J317" i="21"/>
  <c r="I317" i="21" s="1"/>
  <c r="J18" i="21"/>
  <c r="G19" i="21"/>
  <c r="G20" i="21"/>
  <c r="G21" i="21"/>
  <c r="G22" i="21"/>
  <c r="F22" i="21" s="1"/>
  <c r="G23" i="21"/>
  <c r="F23" i="21" s="1"/>
  <c r="G24" i="21"/>
  <c r="F24" i="21" s="1"/>
  <c r="G25" i="21"/>
  <c r="F25" i="21" s="1"/>
  <c r="G26" i="21"/>
  <c r="F26" i="21" s="1"/>
  <c r="G27" i="21"/>
  <c r="F27" i="21" s="1"/>
  <c r="G28" i="21"/>
  <c r="F28" i="21" s="1"/>
  <c r="G29" i="21"/>
  <c r="F29" i="21" s="1"/>
  <c r="G30" i="21"/>
  <c r="F30" i="21" s="1"/>
  <c r="G31" i="21"/>
  <c r="F31" i="21" s="1"/>
  <c r="G32" i="21"/>
  <c r="F32" i="21" s="1"/>
  <c r="G33" i="21"/>
  <c r="F33" i="21" s="1"/>
  <c r="G34" i="21"/>
  <c r="F34" i="21" s="1"/>
  <c r="G35" i="21"/>
  <c r="F35" i="21" s="1"/>
  <c r="G36" i="21"/>
  <c r="F36" i="21" s="1"/>
  <c r="G37" i="21"/>
  <c r="F37" i="21" s="1"/>
  <c r="G38" i="21"/>
  <c r="F38" i="21" s="1"/>
  <c r="G39" i="21"/>
  <c r="F39" i="21" s="1"/>
  <c r="G40" i="21"/>
  <c r="F40" i="21" s="1"/>
  <c r="G41" i="21"/>
  <c r="F41" i="21" s="1"/>
  <c r="G42" i="21"/>
  <c r="F42" i="21" s="1"/>
  <c r="G43" i="21"/>
  <c r="F43" i="21" s="1"/>
  <c r="G44" i="21"/>
  <c r="F44" i="21" s="1"/>
  <c r="G45" i="21"/>
  <c r="F45" i="21" s="1"/>
  <c r="G46" i="21"/>
  <c r="F46" i="21" s="1"/>
  <c r="G47" i="21"/>
  <c r="F47" i="21" s="1"/>
  <c r="G48" i="21"/>
  <c r="F48" i="21" s="1"/>
  <c r="G49" i="21"/>
  <c r="F49" i="21" s="1"/>
  <c r="G50" i="21"/>
  <c r="F50" i="21" s="1"/>
  <c r="G51" i="21"/>
  <c r="F51" i="21" s="1"/>
  <c r="G52" i="21"/>
  <c r="F52" i="21" s="1"/>
  <c r="G53" i="21"/>
  <c r="F53" i="21" s="1"/>
  <c r="G54" i="21"/>
  <c r="F54" i="21" s="1"/>
  <c r="G55" i="21"/>
  <c r="F55" i="21" s="1"/>
  <c r="G56" i="21"/>
  <c r="F56" i="21" s="1"/>
  <c r="G57" i="21"/>
  <c r="F57" i="21" s="1"/>
  <c r="G58" i="21"/>
  <c r="F58" i="21" s="1"/>
  <c r="G59" i="21"/>
  <c r="F59" i="21" s="1"/>
  <c r="G60" i="21"/>
  <c r="F60" i="21" s="1"/>
  <c r="G61" i="21"/>
  <c r="F61" i="21" s="1"/>
  <c r="G62" i="21"/>
  <c r="F62" i="21" s="1"/>
  <c r="G63" i="21"/>
  <c r="F63" i="21" s="1"/>
  <c r="G64" i="21"/>
  <c r="F64" i="21" s="1"/>
  <c r="G65" i="21"/>
  <c r="F65" i="21" s="1"/>
  <c r="G66" i="21"/>
  <c r="F66" i="21" s="1"/>
  <c r="G67" i="21"/>
  <c r="F67" i="21" s="1"/>
  <c r="G68" i="21"/>
  <c r="F68" i="21" s="1"/>
  <c r="G69" i="21"/>
  <c r="F69" i="21" s="1"/>
  <c r="G70" i="21"/>
  <c r="F70" i="21" s="1"/>
  <c r="G71" i="21"/>
  <c r="F71" i="21" s="1"/>
  <c r="G72" i="21"/>
  <c r="F72" i="21" s="1"/>
  <c r="G73" i="21"/>
  <c r="F73" i="21" s="1"/>
  <c r="G74" i="21"/>
  <c r="F74" i="21" s="1"/>
  <c r="G75" i="21"/>
  <c r="F75" i="21" s="1"/>
  <c r="G76" i="21"/>
  <c r="F76" i="21" s="1"/>
  <c r="G77" i="21"/>
  <c r="F77" i="21" s="1"/>
  <c r="G78" i="21"/>
  <c r="F78" i="21" s="1"/>
  <c r="G79" i="21"/>
  <c r="F79" i="21" s="1"/>
  <c r="G80" i="21"/>
  <c r="F80" i="21" s="1"/>
  <c r="G81" i="21"/>
  <c r="F81" i="21" s="1"/>
  <c r="G82" i="21"/>
  <c r="F82" i="21" s="1"/>
  <c r="G83" i="21"/>
  <c r="F83" i="21" s="1"/>
  <c r="G84" i="21"/>
  <c r="F84" i="21" s="1"/>
  <c r="G85" i="21"/>
  <c r="F85" i="21" s="1"/>
  <c r="G86" i="21"/>
  <c r="F86" i="21" s="1"/>
  <c r="G87" i="21"/>
  <c r="F87" i="21" s="1"/>
  <c r="G88" i="21"/>
  <c r="F88" i="21" s="1"/>
  <c r="G89" i="21"/>
  <c r="F89" i="21" s="1"/>
  <c r="G90" i="21"/>
  <c r="F90" i="21" s="1"/>
  <c r="G91" i="21"/>
  <c r="F91" i="21" s="1"/>
  <c r="G92" i="21"/>
  <c r="F92" i="21" s="1"/>
  <c r="G93" i="21"/>
  <c r="F93" i="21" s="1"/>
  <c r="G94" i="21"/>
  <c r="F94" i="21" s="1"/>
  <c r="G95" i="21"/>
  <c r="F95" i="21" s="1"/>
  <c r="G96" i="21"/>
  <c r="F96" i="21" s="1"/>
  <c r="G97" i="21"/>
  <c r="F97" i="21" s="1"/>
  <c r="G98" i="21"/>
  <c r="F98" i="21" s="1"/>
  <c r="G99" i="21"/>
  <c r="F99" i="21" s="1"/>
  <c r="G100" i="21"/>
  <c r="F100" i="21" s="1"/>
  <c r="G101" i="21"/>
  <c r="F101" i="21" s="1"/>
  <c r="G102" i="21"/>
  <c r="F102" i="21" s="1"/>
  <c r="G103" i="21"/>
  <c r="F103" i="21" s="1"/>
  <c r="G104" i="21"/>
  <c r="F104" i="21" s="1"/>
  <c r="F105" i="21"/>
  <c r="G105" i="21"/>
  <c r="G106" i="21"/>
  <c r="F106" i="21" s="1"/>
  <c r="G107" i="21"/>
  <c r="F107" i="21" s="1"/>
  <c r="G108" i="21"/>
  <c r="F108" i="21" s="1"/>
  <c r="G109" i="21"/>
  <c r="F109" i="21" s="1"/>
  <c r="G110" i="21"/>
  <c r="F110" i="21" s="1"/>
  <c r="G111" i="21"/>
  <c r="F111" i="21" s="1"/>
  <c r="G112" i="21"/>
  <c r="F112" i="21" s="1"/>
  <c r="F113" i="21"/>
  <c r="G113" i="21"/>
  <c r="G114" i="21"/>
  <c r="F114" i="21" s="1"/>
  <c r="G115" i="21"/>
  <c r="F115" i="21" s="1"/>
  <c r="G116" i="21"/>
  <c r="F116" i="21" s="1"/>
  <c r="G117" i="21"/>
  <c r="F117" i="21" s="1"/>
  <c r="G118" i="21"/>
  <c r="F118" i="21" s="1"/>
  <c r="G119" i="21"/>
  <c r="F119" i="21" s="1"/>
  <c r="G120" i="21"/>
  <c r="F120" i="21" s="1"/>
  <c r="F121" i="21"/>
  <c r="G121" i="21"/>
  <c r="G122" i="21"/>
  <c r="F122" i="21" s="1"/>
  <c r="G123" i="21"/>
  <c r="F123" i="21" s="1"/>
  <c r="G124" i="21"/>
  <c r="F124" i="21" s="1"/>
  <c r="F125" i="21"/>
  <c r="G125" i="21"/>
  <c r="G126" i="21"/>
  <c r="F126" i="21" s="1"/>
  <c r="G127" i="21"/>
  <c r="F127" i="21" s="1"/>
  <c r="G128" i="21"/>
  <c r="F128" i="21" s="1"/>
  <c r="F129" i="21"/>
  <c r="G129" i="21"/>
  <c r="G130" i="21"/>
  <c r="F130" i="21" s="1"/>
  <c r="G131" i="21"/>
  <c r="F131" i="21" s="1"/>
  <c r="G132" i="21"/>
  <c r="F132" i="21" s="1"/>
  <c r="F133" i="21"/>
  <c r="G133" i="21"/>
  <c r="G134" i="21"/>
  <c r="F134" i="21" s="1"/>
  <c r="G135" i="21"/>
  <c r="F135" i="21" s="1"/>
  <c r="G136" i="21"/>
  <c r="F136" i="21" s="1"/>
  <c r="F137" i="21"/>
  <c r="G137" i="21"/>
  <c r="G138" i="21"/>
  <c r="F138" i="21" s="1"/>
  <c r="G139" i="21"/>
  <c r="F139" i="21" s="1"/>
  <c r="G140" i="21"/>
  <c r="F140" i="21" s="1"/>
  <c r="F141" i="21"/>
  <c r="G141" i="21"/>
  <c r="G142" i="21"/>
  <c r="F142" i="21" s="1"/>
  <c r="G143" i="21"/>
  <c r="F143" i="21" s="1"/>
  <c r="G144" i="21"/>
  <c r="F144" i="21" s="1"/>
  <c r="F145" i="21"/>
  <c r="G145" i="21"/>
  <c r="G146" i="21"/>
  <c r="F146" i="21" s="1"/>
  <c r="G147" i="21"/>
  <c r="F147" i="21" s="1"/>
  <c r="G148" i="21"/>
  <c r="F148" i="21" s="1"/>
  <c r="F149" i="21"/>
  <c r="G149" i="21"/>
  <c r="G150" i="21"/>
  <c r="F150" i="21" s="1"/>
  <c r="G151" i="21"/>
  <c r="F151" i="21" s="1"/>
  <c r="G152" i="21"/>
  <c r="F152" i="21" s="1"/>
  <c r="G153" i="21"/>
  <c r="F153" i="21" s="1"/>
  <c r="G154" i="21"/>
  <c r="F154" i="21" s="1"/>
  <c r="F155" i="21"/>
  <c r="G155" i="21"/>
  <c r="G156" i="21"/>
  <c r="F156" i="21" s="1"/>
  <c r="G157" i="21"/>
  <c r="F157" i="21" s="1"/>
  <c r="G158" i="21"/>
  <c r="F158" i="21" s="1"/>
  <c r="G159" i="21"/>
  <c r="F159" i="21" s="1"/>
  <c r="G160" i="21"/>
  <c r="F160" i="21" s="1"/>
  <c r="G161" i="21"/>
  <c r="F161" i="21" s="1"/>
  <c r="G162" i="21"/>
  <c r="F162" i="21" s="1"/>
  <c r="F163" i="21"/>
  <c r="G163" i="21"/>
  <c r="G164" i="21"/>
  <c r="F164" i="21" s="1"/>
  <c r="G165" i="21"/>
  <c r="F165" i="21" s="1"/>
  <c r="G166" i="21"/>
  <c r="F166" i="21" s="1"/>
  <c r="G167" i="21"/>
  <c r="F167" i="21" s="1"/>
  <c r="G168" i="21"/>
  <c r="F168" i="21" s="1"/>
  <c r="G169" i="21"/>
  <c r="F169" i="21" s="1"/>
  <c r="G170" i="21"/>
  <c r="F170" i="21" s="1"/>
  <c r="F171" i="21"/>
  <c r="G171" i="21"/>
  <c r="G172" i="21"/>
  <c r="F172" i="21" s="1"/>
  <c r="G173" i="21"/>
  <c r="F173" i="21" s="1"/>
  <c r="G174" i="21"/>
  <c r="F174" i="21" s="1"/>
  <c r="G175" i="21"/>
  <c r="F175" i="21" s="1"/>
  <c r="G176" i="21"/>
  <c r="F176" i="21" s="1"/>
  <c r="G177" i="21"/>
  <c r="F177" i="21" s="1"/>
  <c r="G178" i="21"/>
  <c r="F178" i="21" s="1"/>
  <c r="F179" i="21"/>
  <c r="G179" i="21"/>
  <c r="G180" i="21"/>
  <c r="F180" i="21" s="1"/>
  <c r="G181" i="21"/>
  <c r="F181" i="21" s="1"/>
  <c r="G182" i="21"/>
  <c r="F182" i="21" s="1"/>
  <c r="G183" i="21"/>
  <c r="F183" i="21" s="1"/>
  <c r="G184" i="21"/>
  <c r="F184" i="21" s="1"/>
  <c r="G185" i="21"/>
  <c r="F185" i="21" s="1"/>
  <c r="G186" i="21"/>
  <c r="F186" i="21" s="1"/>
  <c r="F187" i="21"/>
  <c r="G187" i="21"/>
  <c r="G188" i="21"/>
  <c r="F188" i="21" s="1"/>
  <c r="G189" i="21"/>
  <c r="F189" i="21" s="1"/>
  <c r="G190" i="21"/>
  <c r="F190" i="21" s="1"/>
  <c r="G191" i="21"/>
  <c r="F191" i="21" s="1"/>
  <c r="G192" i="21"/>
  <c r="F192" i="21" s="1"/>
  <c r="G193" i="21"/>
  <c r="F193" i="21" s="1"/>
  <c r="G194" i="21"/>
  <c r="F194" i="21" s="1"/>
  <c r="F195" i="21"/>
  <c r="G195" i="21"/>
  <c r="G196" i="21"/>
  <c r="F196" i="21" s="1"/>
  <c r="G197" i="21"/>
  <c r="F197" i="21" s="1"/>
  <c r="G198" i="21"/>
  <c r="F198" i="21" s="1"/>
  <c r="G199" i="21"/>
  <c r="F199" i="21" s="1"/>
  <c r="G200" i="21"/>
  <c r="F200" i="21" s="1"/>
  <c r="G201" i="21"/>
  <c r="F201" i="21" s="1"/>
  <c r="G202" i="21"/>
  <c r="F202" i="21" s="1"/>
  <c r="F203" i="21"/>
  <c r="G203" i="21"/>
  <c r="G204" i="21"/>
  <c r="F204" i="21" s="1"/>
  <c r="G205" i="21"/>
  <c r="F205" i="21" s="1"/>
  <c r="G206" i="21"/>
  <c r="F206" i="21" s="1"/>
  <c r="G207" i="21"/>
  <c r="F207" i="21" s="1"/>
  <c r="G208" i="21"/>
  <c r="F208" i="21" s="1"/>
  <c r="G209" i="21"/>
  <c r="F209" i="21" s="1"/>
  <c r="G210" i="21"/>
  <c r="F210" i="21" s="1"/>
  <c r="F211" i="21"/>
  <c r="G211" i="21"/>
  <c r="G212" i="21"/>
  <c r="F212" i="21" s="1"/>
  <c r="G213" i="21"/>
  <c r="F213" i="21" s="1"/>
  <c r="G214" i="21"/>
  <c r="F214" i="21" s="1"/>
  <c r="G215" i="21"/>
  <c r="F215" i="21" s="1"/>
  <c r="G216" i="21"/>
  <c r="F216" i="21" s="1"/>
  <c r="G217" i="21"/>
  <c r="F217" i="21" s="1"/>
  <c r="G218" i="21"/>
  <c r="F218" i="21" s="1"/>
  <c r="G219" i="21"/>
  <c r="F219" i="21" s="1"/>
  <c r="G220" i="21"/>
  <c r="F220" i="21" s="1"/>
  <c r="G221" i="21"/>
  <c r="F221" i="21" s="1"/>
  <c r="G222" i="21"/>
  <c r="F222" i="21" s="1"/>
  <c r="G223" i="21"/>
  <c r="F223" i="21" s="1"/>
  <c r="G224" i="21"/>
  <c r="F224" i="21" s="1"/>
  <c r="G225" i="21"/>
  <c r="F225" i="21" s="1"/>
  <c r="G226" i="21"/>
  <c r="F226" i="21" s="1"/>
  <c r="G227" i="21"/>
  <c r="F227" i="21" s="1"/>
  <c r="G228" i="21"/>
  <c r="F228" i="21" s="1"/>
  <c r="G229" i="21"/>
  <c r="F229" i="21" s="1"/>
  <c r="G230" i="21"/>
  <c r="F230" i="21" s="1"/>
  <c r="G231" i="21"/>
  <c r="F231" i="21" s="1"/>
  <c r="G232" i="21"/>
  <c r="F232" i="21" s="1"/>
  <c r="G233" i="21"/>
  <c r="F233" i="21" s="1"/>
  <c r="G234" i="21"/>
  <c r="F234" i="21" s="1"/>
  <c r="G235" i="21"/>
  <c r="F235" i="21" s="1"/>
  <c r="G236" i="21"/>
  <c r="F236" i="21" s="1"/>
  <c r="G237" i="21"/>
  <c r="F237" i="21" s="1"/>
  <c r="G238" i="21"/>
  <c r="F238" i="21" s="1"/>
  <c r="G239" i="21"/>
  <c r="F239" i="21" s="1"/>
  <c r="G240" i="21"/>
  <c r="F240" i="21" s="1"/>
  <c r="G241" i="21"/>
  <c r="F241" i="21" s="1"/>
  <c r="G242" i="21"/>
  <c r="F242" i="21" s="1"/>
  <c r="G243" i="21"/>
  <c r="F243" i="21" s="1"/>
  <c r="G244" i="21"/>
  <c r="F244" i="21" s="1"/>
  <c r="G245" i="21"/>
  <c r="F245" i="21" s="1"/>
  <c r="G246" i="21"/>
  <c r="F246" i="21" s="1"/>
  <c r="G247" i="21"/>
  <c r="F247" i="21" s="1"/>
  <c r="G248" i="21"/>
  <c r="F248" i="21" s="1"/>
  <c r="G249" i="21"/>
  <c r="F249" i="21" s="1"/>
  <c r="G250" i="21"/>
  <c r="F250" i="21" s="1"/>
  <c r="G251" i="21"/>
  <c r="F251" i="21" s="1"/>
  <c r="G252" i="21"/>
  <c r="F252" i="21" s="1"/>
  <c r="G253" i="21"/>
  <c r="F253" i="21" s="1"/>
  <c r="G254" i="21"/>
  <c r="F254" i="21" s="1"/>
  <c r="G255" i="21"/>
  <c r="F255" i="21" s="1"/>
  <c r="G256" i="21"/>
  <c r="F256" i="21" s="1"/>
  <c r="G257" i="21"/>
  <c r="F257" i="21" s="1"/>
  <c r="G258" i="21"/>
  <c r="F258" i="21" s="1"/>
  <c r="G259" i="21"/>
  <c r="F259" i="21" s="1"/>
  <c r="G260" i="21"/>
  <c r="F260" i="21" s="1"/>
  <c r="G261" i="21"/>
  <c r="F261" i="21" s="1"/>
  <c r="G262" i="21"/>
  <c r="F262" i="21" s="1"/>
  <c r="G263" i="21"/>
  <c r="F263" i="21" s="1"/>
  <c r="G264" i="21"/>
  <c r="F264" i="21" s="1"/>
  <c r="G265" i="21"/>
  <c r="F265" i="21" s="1"/>
  <c r="G266" i="21"/>
  <c r="F266" i="21" s="1"/>
  <c r="G267" i="21"/>
  <c r="F267" i="21" s="1"/>
  <c r="G268" i="21"/>
  <c r="F268" i="21" s="1"/>
  <c r="G269" i="21"/>
  <c r="F269" i="21" s="1"/>
  <c r="G270" i="21"/>
  <c r="F270" i="21" s="1"/>
  <c r="G271" i="21"/>
  <c r="F271" i="21" s="1"/>
  <c r="G272" i="21"/>
  <c r="F272" i="21" s="1"/>
  <c r="G273" i="21"/>
  <c r="F273" i="21" s="1"/>
  <c r="G274" i="21"/>
  <c r="F274" i="21" s="1"/>
  <c r="G275" i="21"/>
  <c r="F275" i="21" s="1"/>
  <c r="G276" i="21"/>
  <c r="F276" i="21" s="1"/>
  <c r="G277" i="21"/>
  <c r="F277" i="21" s="1"/>
  <c r="G278" i="21"/>
  <c r="F278" i="21" s="1"/>
  <c r="G279" i="21"/>
  <c r="F279" i="21" s="1"/>
  <c r="G280" i="21"/>
  <c r="F280" i="21" s="1"/>
  <c r="G281" i="21"/>
  <c r="F281" i="21" s="1"/>
  <c r="G282" i="21"/>
  <c r="F282" i="21" s="1"/>
  <c r="G283" i="21"/>
  <c r="F283" i="21" s="1"/>
  <c r="G284" i="21"/>
  <c r="F284" i="21" s="1"/>
  <c r="G285" i="21"/>
  <c r="F285" i="21" s="1"/>
  <c r="G286" i="21"/>
  <c r="F286" i="21" s="1"/>
  <c r="G287" i="21"/>
  <c r="F287" i="21" s="1"/>
  <c r="G288" i="21"/>
  <c r="F288" i="21" s="1"/>
  <c r="G289" i="21"/>
  <c r="F289" i="21" s="1"/>
  <c r="G290" i="21"/>
  <c r="F290" i="21" s="1"/>
  <c r="G291" i="21"/>
  <c r="F291" i="21" s="1"/>
  <c r="G292" i="21"/>
  <c r="F292" i="21" s="1"/>
  <c r="G293" i="21"/>
  <c r="F293" i="21" s="1"/>
  <c r="G294" i="21"/>
  <c r="F294" i="21" s="1"/>
  <c r="G295" i="21"/>
  <c r="F295" i="21" s="1"/>
  <c r="G296" i="21"/>
  <c r="F296" i="21" s="1"/>
  <c r="G297" i="21"/>
  <c r="F297" i="21" s="1"/>
  <c r="G298" i="21"/>
  <c r="F298" i="21" s="1"/>
  <c r="G299" i="21"/>
  <c r="F299" i="21" s="1"/>
  <c r="G300" i="21"/>
  <c r="F300" i="21" s="1"/>
  <c r="G301" i="21"/>
  <c r="F301" i="21" s="1"/>
  <c r="G302" i="21"/>
  <c r="F302" i="21" s="1"/>
  <c r="G303" i="21"/>
  <c r="F303" i="21" s="1"/>
  <c r="G304" i="21"/>
  <c r="F304" i="21" s="1"/>
  <c r="G305" i="21"/>
  <c r="F305" i="21" s="1"/>
  <c r="G306" i="21"/>
  <c r="F306" i="21" s="1"/>
  <c r="G307" i="21"/>
  <c r="F307" i="21" s="1"/>
  <c r="G308" i="21"/>
  <c r="F308" i="21" s="1"/>
  <c r="G309" i="21"/>
  <c r="F309" i="21" s="1"/>
  <c r="G310" i="21"/>
  <c r="F310" i="21" s="1"/>
  <c r="G311" i="21"/>
  <c r="F311" i="21" s="1"/>
  <c r="G312" i="21"/>
  <c r="F312" i="21" s="1"/>
  <c r="G313" i="21"/>
  <c r="F313" i="21" s="1"/>
  <c r="G314" i="21"/>
  <c r="F314" i="21" s="1"/>
  <c r="G315" i="21"/>
  <c r="F315" i="21" s="1"/>
  <c r="G316" i="21"/>
  <c r="F316" i="21" s="1"/>
  <c r="G317" i="21"/>
  <c r="F317" i="21" s="1"/>
  <c r="G18" i="21"/>
  <c r="L22" i="21"/>
  <c r="L23" i="21"/>
  <c r="L24" i="21"/>
  <c r="L25" i="21"/>
  <c r="L26" i="21"/>
  <c r="L27" i="21"/>
  <c r="L28" i="21"/>
  <c r="L29" i="21"/>
  <c r="L30" i="21"/>
  <c r="L31" i="21"/>
  <c r="L32" i="21"/>
  <c r="L33" i="21"/>
  <c r="L34" i="21"/>
  <c r="L35" i="21"/>
  <c r="L36" i="21"/>
  <c r="L37" i="21"/>
  <c r="L38" i="21"/>
  <c r="L39" i="21"/>
  <c r="L40" i="21"/>
  <c r="L41" i="21"/>
  <c r="L42" i="21"/>
  <c r="L43" i="21"/>
  <c r="L44" i="21"/>
  <c r="L45" i="21"/>
  <c r="L46" i="21"/>
  <c r="L47" i="21"/>
  <c r="L48" i="21"/>
  <c r="L49" i="21"/>
  <c r="L50" i="21"/>
  <c r="L51" i="21"/>
  <c r="L52" i="21"/>
  <c r="L53" i="21"/>
  <c r="L54" i="21"/>
  <c r="L55" i="21"/>
  <c r="L56" i="21"/>
  <c r="L57" i="21"/>
  <c r="L58" i="21"/>
  <c r="L59" i="21"/>
  <c r="L60" i="21"/>
  <c r="L61" i="21"/>
  <c r="L62" i="21"/>
  <c r="L63" i="21"/>
  <c r="L64" i="21"/>
  <c r="L65" i="21"/>
  <c r="L66" i="21"/>
  <c r="L67" i="21"/>
  <c r="L68" i="21"/>
  <c r="L69" i="21"/>
  <c r="L70" i="21"/>
  <c r="L71" i="21"/>
  <c r="L72" i="21"/>
  <c r="L73" i="21"/>
  <c r="L74" i="21"/>
  <c r="L75" i="21"/>
  <c r="L76" i="21"/>
  <c r="L77" i="21"/>
  <c r="L78" i="21"/>
  <c r="L79" i="21"/>
  <c r="L80" i="21"/>
  <c r="L81" i="21"/>
  <c r="L82" i="21"/>
  <c r="L83" i="21"/>
  <c r="L84" i="21"/>
  <c r="L85" i="21"/>
  <c r="L86" i="21"/>
  <c r="L87" i="21"/>
  <c r="L88" i="21"/>
  <c r="L89" i="21"/>
  <c r="L90" i="21"/>
  <c r="L91" i="21"/>
  <c r="L92" i="21"/>
  <c r="L93" i="21"/>
  <c r="L94" i="21"/>
  <c r="L95" i="21"/>
  <c r="L96" i="21"/>
  <c r="L97" i="21"/>
  <c r="L98" i="21"/>
  <c r="L99" i="21"/>
  <c r="L100" i="21"/>
  <c r="L101" i="21"/>
  <c r="L102" i="21"/>
  <c r="L103" i="21"/>
  <c r="L104" i="21"/>
  <c r="L105" i="21"/>
  <c r="L106" i="21"/>
  <c r="L107" i="21"/>
  <c r="L108" i="21"/>
  <c r="L109" i="21"/>
  <c r="L110" i="21"/>
  <c r="L111" i="21"/>
  <c r="L112" i="21"/>
  <c r="L113" i="21"/>
  <c r="L114" i="21"/>
  <c r="L115" i="21"/>
  <c r="L116" i="21"/>
  <c r="L117" i="21"/>
  <c r="L118" i="21"/>
  <c r="L119" i="21"/>
  <c r="L120" i="21"/>
  <c r="L121" i="21"/>
  <c r="L122" i="21"/>
  <c r="L123" i="21"/>
  <c r="L124" i="21"/>
  <c r="L125" i="21"/>
  <c r="L126" i="21"/>
  <c r="L127" i="21"/>
  <c r="L128" i="21"/>
  <c r="L129" i="21"/>
  <c r="L130" i="21"/>
  <c r="L131" i="21"/>
  <c r="L132" i="21"/>
  <c r="L133" i="21"/>
  <c r="L134" i="21"/>
  <c r="L135" i="21"/>
  <c r="L136" i="21"/>
  <c r="L137" i="21"/>
  <c r="L138" i="21"/>
  <c r="L139" i="21"/>
  <c r="L140" i="21"/>
  <c r="L141" i="21"/>
  <c r="L142" i="21"/>
  <c r="L143" i="21"/>
  <c r="L144" i="21"/>
  <c r="L145" i="21"/>
  <c r="L146" i="21"/>
  <c r="L147" i="21"/>
  <c r="L148" i="21"/>
  <c r="L149" i="21"/>
  <c r="L150" i="21"/>
  <c r="L151" i="21"/>
  <c r="L152" i="21"/>
  <c r="L153" i="21"/>
  <c r="L154" i="21"/>
  <c r="L155" i="21"/>
  <c r="L156" i="21"/>
  <c r="L157" i="21"/>
  <c r="L158" i="21"/>
  <c r="L159" i="21"/>
  <c r="L160" i="21"/>
  <c r="L161" i="21"/>
  <c r="L162" i="21"/>
  <c r="L163" i="21"/>
  <c r="L164" i="21"/>
  <c r="L165" i="21"/>
  <c r="L166" i="21"/>
  <c r="L167" i="21"/>
  <c r="L168" i="21"/>
  <c r="L169" i="21"/>
  <c r="L170" i="21"/>
  <c r="L171" i="21"/>
  <c r="L172" i="21"/>
  <c r="L173" i="21"/>
  <c r="L174" i="21"/>
  <c r="L175" i="21"/>
  <c r="L176" i="21"/>
  <c r="L177" i="21"/>
  <c r="L178" i="21"/>
  <c r="L179" i="21"/>
  <c r="L180" i="21"/>
  <c r="L181" i="21"/>
  <c r="L182" i="21"/>
  <c r="L183" i="21"/>
  <c r="L184" i="21"/>
  <c r="L185" i="21"/>
  <c r="L186" i="21"/>
  <c r="L187" i="21"/>
  <c r="L188" i="21"/>
  <c r="L189" i="21"/>
  <c r="L190" i="21"/>
  <c r="L191" i="21"/>
  <c r="L192" i="21"/>
  <c r="L193" i="21"/>
  <c r="L194" i="21"/>
  <c r="L195" i="21"/>
  <c r="L196" i="21"/>
  <c r="L197" i="21"/>
  <c r="L198" i="21"/>
  <c r="L199" i="21"/>
  <c r="L200" i="21"/>
  <c r="L201" i="21"/>
  <c r="L202" i="21"/>
  <c r="L203" i="21"/>
  <c r="L204" i="21"/>
  <c r="L205" i="21"/>
  <c r="L206" i="21"/>
  <c r="L207" i="21"/>
  <c r="L208" i="21"/>
  <c r="L209" i="21"/>
  <c r="L210" i="21"/>
  <c r="L211" i="21"/>
  <c r="L212" i="21"/>
  <c r="L213" i="21"/>
  <c r="L214" i="21"/>
  <c r="L215" i="21"/>
  <c r="L216" i="21"/>
  <c r="L217" i="21"/>
  <c r="L218" i="21"/>
  <c r="L219" i="21"/>
  <c r="L220" i="21"/>
  <c r="L221" i="21"/>
  <c r="L222" i="21"/>
  <c r="L223" i="21"/>
  <c r="L224" i="21"/>
  <c r="L225" i="21"/>
  <c r="L226" i="21"/>
  <c r="L227" i="21"/>
  <c r="L228" i="21"/>
  <c r="L229" i="21"/>
  <c r="L230" i="21"/>
  <c r="L231" i="21"/>
  <c r="L232" i="21"/>
  <c r="L233" i="21"/>
  <c r="L234" i="21"/>
  <c r="L235" i="21"/>
  <c r="L236" i="21"/>
  <c r="L237" i="21"/>
  <c r="L238" i="21"/>
  <c r="L239" i="21"/>
  <c r="L240" i="21"/>
  <c r="L241" i="21"/>
  <c r="L242" i="21"/>
  <c r="L243" i="21"/>
  <c r="L244" i="21"/>
  <c r="L245" i="21"/>
  <c r="L246" i="21"/>
  <c r="L247" i="21"/>
  <c r="L248" i="21"/>
  <c r="L249" i="21"/>
  <c r="L250" i="21"/>
  <c r="L251" i="21"/>
  <c r="L252" i="21"/>
  <c r="L253" i="21"/>
  <c r="L254" i="21"/>
  <c r="L255" i="21"/>
  <c r="L256" i="21"/>
  <c r="L257" i="21"/>
  <c r="L258" i="21"/>
  <c r="L259" i="21"/>
  <c r="L260" i="21"/>
  <c r="L261" i="21"/>
  <c r="L262" i="21"/>
  <c r="L263" i="21"/>
  <c r="L264" i="21"/>
  <c r="L265" i="21"/>
  <c r="L266" i="21"/>
  <c r="L267" i="21"/>
  <c r="L268" i="21"/>
  <c r="L269" i="21"/>
  <c r="L270" i="21"/>
  <c r="L271" i="21"/>
  <c r="L272" i="21"/>
  <c r="L273" i="21"/>
  <c r="L274" i="21"/>
  <c r="L275" i="21"/>
  <c r="L276" i="21"/>
  <c r="L277" i="21"/>
  <c r="L278" i="21"/>
  <c r="L279" i="21"/>
  <c r="L280" i="21"/>
  <c r="L281" i="21"/>
  <c r="L282" i="21"/>
  <c r="L283" i="21"/>
  <c r="L284" i="21"/>
  <c r="L285" i="21"/>
  <c r="L286" i="21"/>
  <c r="L287" i="21"/>
  <c r="L288" i="21"/>
  <c r="L289" i="21"/>
  <c r="L290" i="21"/>
  <c r="L291" i="21"/>
  <c r="L292" i="21"/>
  <c r="L293" i="21"/>
  <c r="L294" i="21"/>
  <c r="L295" i="21"/>
  <c r="L296" i="21"/>
  <c r="L297" i="21"/>
  <c r="L298" i="21"/>
  <c r="L299" i="21"/>
  <c r="L300" i="21"/>
  <c r="L301" i="21"/>
  <c r="L302" i="21"/>
  <c r="L303" i="21"/>
  <c r="L304" i="21"/>
  <c r="L305" i="21"/>
  <c r="L306" i="21"/>
  <c r="L307" i="21"/>
  <c r="L308" i="21"/>
  <c r="L309" i="21"/>
  <c r="L310" i="21"/>
  <c r="L311" i="21"/>
  <c r="L312" i="21"/>
  <c r="L313" i="21"/>
  <c r="L314" i="21"/>
  <c r="L315" i="21"/>
  <c r="L316"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T113" i="21"/>
  <c r="T114" i="21"/>
  <c r="T115" i="21"/>
  <c r="T116" i="21"/>
  <c r="T117" i="2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T165" i="21"/>
  <c r="T166" i="21"/>
  <c r="T167" i="21"/>
  <c r="T168" i="21"/>
  <c r="T169" i="21"/>
  <c r="T170" i="21"/>
  <c r="T171" i="21"/>
  <c r="T172" i="21"/>
  <c r="T173" i="21"/>
  <c r="T174" i="21"/>
  <c r="T175" i="21"/>
  <c r="T176" i="21"/>
  <c r="T177" i="21"/>
  <c r="T178" i="21"/>
  <c r="T179" i="21"/>
  <c r="T180" i="21"/>
  <c r="T181" i="21"/>
  <c r="T182" i="21"/>
  <c r="T183" i="21"/>
  <c r="T184" i="21"/>
  <c r="T185" i="21"/>
  <c r="T186" i="21"/>
  <c r="T187" i="21"/>
  <c r="T188" i="21"/>
  <c r="T189" i="21"/>
  <c r="T190" i="21"/>
  <c r="T191" i="21"/>
  <c r="T192" i="21"/>
  <c r="T193" i="21"/>
  <c r="T194" i="21"/>
  <c r="T195" i="21"/>
  <c r="T196" i="21"/>
  <c r="T197" i="21"/>
  <c r="T198" i="21"/>
  <c r="T199" i="21"/>
  <c r="T200" i="21"/>
  <c r="T201" i="21"/>
  <c r="T202" i="21"/>
  <c r="T203" i="21"/>
  <c r="T204" i="21"/>
  <c r="T205" i="21"/>
  <c r="T206" i="21"/>
  <c r="T207" i="21"/>
  <c r="T208" i="21"/>
  <c r="T209" i="21"/>
  <c r="T210" i="21"/>
  <c r="T211" i="21"/>
  <c r="T212" i="21"/>
  <c r="T213" i="21"/>
  <c r="T214" i="21"/>
  <c r="T215" i="21"/>
  <c r="T216" i="21"/>
  <c r="T217" i="21"/>
  <c r="T218" i="21"/>
  <c r="T219" i="21"/>
  <c r="T220" i="21"/>
  <c r="T221" i="21"/>
  <c r="T222" i="21"/>
  <c r="T223" i="21"/>
  <c r="T224" i="21"/>
  <c r="T225" i="21"/>
  <c r="T226" i="21"/>
  <c r="T227" i="21"/>
  <c r="T228" i="21"/>
  <c r="T229" i="21"/>
  <c r="T230" i="21"/>
  <c r="T231" i="21"/>
  <c r="T232" i="21"/>
  <c r="T233" i="21"/>
  <c r="T234" i="21"/>
  <c r="T235" i="21"/>
  <c r="T236" i="21"/>
  <c r="T237" i="21"/>
  <c r="T238" i="21"/>
  <c r="T239" i="21"/>
  <c r="T240" i="21"/>
  <c r="T241" i="21"/>
  <c r="T242" i="21"/>
  <c r="T243" i="21"/>
  <c r="T244" i="21"/>
  <c r="T245" i="21"/>
  <c r="T246" i="21"/>
  <c r="T247" i="21"/>
  <c r="T248" i="21"/>
  <c r="T249" i="21"/>
  <c r="T250" i="21"/>
  <c r="T251" i="21"/>
  <c r="T252" i="21"/>
  <c r="T253" i="21"/>
  <c r="T254" i="21"/>
  <c r="T255" i="21"/>
  <c r="T256" i="21"/>
  <c r="T257" i="21"/>
  <c r="T258" i="21"/>
  <c r="T259" i="21"/>
  <c r="T260" i="21"/>
  <c r="T261" i="21"/>
  <c r="T262" i="21"/>
  <c r="T263" i="21"/>
  <c r="T264" i="21"/>
  <c r="T265" i="21"/>
  <c r="T266" i="21"/>
  <c r="T267" i="21"/>
  <c r="T268" i="21"/>
  <c r="T269" i="21"/>
  <c r="T270" i="21"/>
  <c r="T271" i="21"/>
  <c r="T272" i="21"/>
  <c r="T273" i="21"/>
  <c r="T274" i="21"/>
  <c r="T275" i="21"/>
  <c r="T276" i="21"/>
  <c r="T277" i="21"/>
  <c r="T278" i="21"/>
  <c r="T279" i="21"/>
  <c r="T280" i="21"/>
  <c r="T281" i="21"/>
  <c r="T282" i="21"/>
  <c r="T283" i="21"/>
  <c r="T284" i="21"/>
  <c r="T285" i="21"/>
  <c r="T286" i="21"/>
  <c r="T287" i="21"/>
  <c r="T288" i="21"/>
  <c r="T289" i="21"/>
  <c r="T290" i="21"/>
  <c r="T291" i="21"/>
  <c r="T292" i="21"/>
  <c r="T293" i="21"/>
  <c r="T294" i="21"/>
  <c r="T295" i="21"/>
  <c r="T296" i="21"/>
  <c r="T297" i="21"/>
  <c r="T298" i="21"/>
  <c r="T299" i="21"/>
  <c r="T300" i="21"/>
  <c r="T301" i="21"/>
  <c r="T302" i="21"/>
  <c r="T303" i="21"/>
  <c r="T304" i="21"/>
  <c r="T305" i="21"/>
  <c r="T306" i="21"/>
  <c r="T307" i="21"/>
  <c r="T308" i="21"/>
  <c r="T309" i="21"/>
  <c r="T310" i="21"/>
  <c r="T311" i="21"/>
  <c r="T312" i="21"/>
  <c r="T313" i="21"/>
  <c r="T314" i="21"/>
  <c r="T315" i="21"/>
  <c r="T316" i="21"/>
  <c r="T317" i="21"/>
  <c r="P19" i="21"/>
  <c r="L19" i="21" s="1"/>
  <c r="P20" i="21"/>
  <c r="L20" i="21" s="1"/>
  <c r="P21" i="21"/>
  <c r="L21" i="21" s="1"/>
  <c r="P22" i="21"/>
  <c r="P23" i="21"/>
  <c r="P24" i="21"/>
  <c r="P25" i="21"/>
  <c r="P26" i="21"/>
  <c r="P27" i="21"/>
  <c r="P28" i="21"/>
  <c r="P29" i="21"/>
  <c r="P30" i="21"/>
  <c r="P31" i="21"/>
  <c r="P32" i="21"/>
  <c r="P33" i="21"/>
  <c r="P34" i="21"/>
  <c r="P35" i="21"/>
  <c r="P36" i="21"/>
  <c r="P37" i="21"/>
  <c r="P38" i="21"/>
  <c r="P39" i="21"/>
  <c r="P40" i="21"/>
  <c r="P41" i="21"/>
  <c r="P42" i="21"/>
  <c r="P43" i="21"/>
  <c r="P44" i="21"/>
  <c r="P45" i="21"/>
  <c r="P46" i="21"/>
  <c r="P47" i="21"/>
  <c r="P48" i="21"/>
  <c r="P49" i="21"/>
  <c r="P50" i="21"/>
  <c r="P51" i="21"/>
  <c r="P52" i="21"/>
  <c r="P53" i="21"/>
  <c r="P54" i="21"/>
  <c r="P55" i="21"/>
  <c r="P56" i="21"/>
  <c r="P57" i="21"/>
  <c r="P58" i="21"/>
  <c r="P59" i="21"/>
  <c r="P60" i="21"/>
  <c r="P61" i="21"/>
  <c r="P62" i="21"/>
  <c r="P63" i="21"/>
  <c r="P64" i="21"/>
  <c r="P65" i="21"/>
  <c r="P66" i="21"/>
  <c r="P67" i="21"/>
  <c r="P68" i="21"/>
  <c r="P69" i="21"/>
  <c r="P70" i="21"/>
  <c r="P71" i="21"/>
  <c r="P72" i="21"/>
  <c r="P73" i="21"/>
  <c r="P74" i="21"/>
  <c r="P75" i="21"/>
  <c r="P76" i="21"/>
  <c r="P77" i="21"/>
  <c r="P78" i="21"/>
  <c r="P79" i="21"/>
  <c r="P80" i="21"/>
  <c r="P81" i="21"/>
  <c r="P82" i="21"/>
  <c r="P83" i="21"/>
  <c r="P84" i="21"/>
  <c r="P85" i="21"/>
  <c r="P86" i="21"/>
  <c r="P87" i="21"/>
  <c r="P88" i="21"/>
  <c r="P89" i="21"/>
  <c r="P90" i="21"/>
  <c r="P91" i="21"/>
  <c r="P92" i="21"/>
  <c r="P93" i="21"/>
  <c r="P94" i="21"/>
  <c r="P95" i="21"/>
  <c r="P96" i="21"/>
  <c r="P97" i="21"/>
  <c r="P98" i="21"/>
  <c r="P99" i="21"/>
  <c r="P100" i="21"/>
  <c r="P101" i="21"/>
  <c r="P102" i="21"/>
  <c r="P103" i="21"/>
  <c r="P104" i="21"/>
  <c r="P105" i="21"/>
  <c r="P106" i="21"/>
  <c r="P107" i="21"/>
  <c r="P108" i="21"/>
  <c r="P109" i="21"/>
  <c r="P110" i="21"/>
  <c r="P111" i="21"/>
  <c r="P112" i="21"/>
  <c r="P113" i="21"/>
  <c r="P114" i="21"/>
  <c r="P115" i="21"/>
  <c r="P116" i="21"/>
  <c r="P117" i="21"/>
  <c r="P118" i="21"/>
  <c r="P119" i="21"/>
  <c r="P120" i="21"/>
  <c r="P121" i="21"/>
  <c r="P122" i="21"/>
  <c r="P123" i="21"/>
  <c r="P124" i="21"/>
  <c r="P125" i="21"/>
  <c r="P126" i="21"/>
  <c r="P127" i="21"/>
  <c r="P128" i="21"/>
  <c r="P129" i="21"/>
  <c r="P130" i="21"/>
  <c r="P131" i="21"/>
  <c r="P132" i="21"/>
  <c r="P133" i="21"/>
  <c r="P134" i="21"/>
  <c r="P135" i="21"/>
  <c r="P136" i="21"/>
  <c r="P137" i="21"/>
  <c r="P138" i="21"/>
  <c r="P139" i="21"/>
  <c r="P140" i="21"/>
  <c r="P141" i="21"/>
  <c r="P142" i="21"/>
  <c r="P143" i="21"/>
  <c r="P144" i="21"/>
  <c r="P145" i="21"/>
  <c r="P146" i="21"/>
  <c r="P147" i="21"/>
  <c r="P148" i="21"/>
  <c r="P149" i="21"/>
  <c r="P150" i="21"/>
  <c r="P151" i="21"/>
  <c r="P152" i="21"/>
  <c r="P153" i="21"/>
  <c r="P154" i="21"/>
  <c r="P155" i="21"/>
  <c r="P156" i="21"/>
  <c r="P157" i="21"/>
  <c r="P158" i="21"/>
  <c r="P159" i="21"/>
  <c r="P160" i="21"/>
  <c r="P161" i="21"/>
  <c r="P162" i="21"/>
  <c r="P163" i="21"/>
  <c r="P164" i="21"/>
  <c r="P165" i="21"/>
  <c r="P166" i="21"/>
  <c r="P167" i="21"/>
  <c r="P168" i="21"/>
  <c r="P169" i="21"/>
  <c r="P170" i="21"/>
  <c r="P171" i="21"/>
  <c r="P172" i="21"/>
  <c r="P173" i="21"/>
  <c r="P174" i="21"/>
  <c r="P175" i="21"/>
  <c r="P176" i="21"/>
  <c r="P177" i="21"/>
  <c r="P178" i="21"/>
  <c r="P179" i="21"/>
  <c r="P180" i="21"/>
  <c r="P181" i="21"/>
  <c r="P182" i="21"/>
  <c r="P183" i="21"/>
  <c r="P184" i="21"/>
  <c r="P185" i="21"/>
  <c r="P186" i="21"/>
  <c r="P187" i="21"/>
  <c r="P188" i="21"/>
  <c r="P189" i="21"/>
  <c r="P190" i="21"/>
  <c r="P191" i="21"/>
  <c r="P192" i="21"/>
  <c r="P193" i="21"/>
  <c r="P194" i="21"/>
  <c r="P195" i="21"/>
  <c r="P196" i="21"/>
  <c r="P197" i="21"/>
  <c r="P198" i="21"/>
  <c r="P199" i="21"/>
  <c r="P200" i="21"/>
  <c r="P201" i="21"/>
  <c r="P202" i="21"/>
  <c r="P203" i="21"/>
  <c r="P204" i="21"/>
  <c r="P205" i="21"/>
  <c r="P206" i="21"/>
  <c r="P207" i="21"/>
  <c r="P208" i="21"/>
  <c r="P209" i="21"/>
  <c r="P210" i="21"/>
  <c r="P211" i="21"/>
  <c r="P212" i="21"/>
  <c r="P213" i="21"/>
  <c r="P214" i="21"/>
  <c r="P215" i="21"/>
  <c r="P216" i="21"/>
  <c r="P217" i="21"/>
  <c r="P218" i="21"/>
  <c r="P219" i="21"/>
  <c r="P220" i="21"/>
  <c r="P221" i="21"/>
  <c r="P222" i="21"/>
  <c r="P223" i="21"/>
  <c r="P224" i="21"/>
  <c r="P225" i="21"/>
  <c r="P226" i="21"/>
  <c r="P227" i="21"/>
  <c r="P228" i="21"/>
  <c r="P229" i="21"/>
  <c r="P230" i="21"/>
  <c r="P231" i="21"/>
  <c r="P232" i="21"/>
  <c r="P233" i="21"/>
  <c r="P234" i="21"/>
  <c r="P235" i="21"/>
  <c r="P236" i="21"/>
  <c r="P237" i="21"/>
  <c r="P238" i="21"/>
  <c r="P239" i="21"/>
  <c r="P240" i="21"/>
  <c r="P241" i="21"/>
  <c r="P242" i="21"/>
  <c r="P243" i="21"/>
  <c r="P244" i="21"/>
  <c r="P245" i="21"/>
  <c r="P246" i="21"/>
  <c r="P247" i="21"/>
  <c r="P248" i="21"/>
  <c r="P249" i="21"/>
  <c r="P250" i="21"/>
  <c r="P251" i="21"/>
  <c r="P252" i="21"/>
  <c r="P253" i="21"/>
  <c r="P254" i="21"/>
  <c r="P255" i="21"/>
  <c r="P256" i="21"/>
  <c r="P257" i="21"/>
  <c r="P258" i="21"/>
  <c r="P259" i="21"/>
  <c r="P260" i="21"/>
  <c r="P261" i="21"/>
  <c r="P262" i="21"/>
  <c r="P263" i="21"/>
  <c r="P264" i="21"/>
  <c r="P265" i="21"/>
  <c r="P266" i="21"/>
  <c r="P267" i="21"/>
  <c r="P268" i="21"/>
  <c r="P269" i="21"/>
  <c r="P270" i="21"/>
  <c r="P271" i="21"/>
  <c r="P272" i="21"/>
  <c r="P273" i="21"/>
  <c r="P274" i="21"/>
  <c r="P275" i="21"/>
  <c r="P276" i="21"/>
  <c r="P277" i="21"/>
  <c r="P278" i="21"/>
  <c r="P279" i="21"/>
  <c r="P280" i="21"/>
  <c r="P281" i="21"/>
  <c r="P282" i="21"/>
  <c r="P283" i="21"/>
  <c r="P284" i="21"/>
  <c r="P285" i="21"/>
  <c r="P286" i="21"/>
  <c r="P287" i="21"/>
  <c r="P288" i="21"/>
  <c r="P289" i="21"/>
  <c r="P290" i="21"/>
  <c r="P291" i="21"/>
  <c r="P292" i="21"/>
  <c r="P293" i="21"/>
  <c r="P294" i="21"/>
  <c r="P295" i="21"/>
  <c r="P296" i="21"/>
  <c r="P297" i="21"/>
  <c r="P298" i="21"/>
  <c r="P299" i="21"/>
  <c r="P300" i="21"/>
  <c r="P301" i="21"/>
  <c r="P302" i="21"/>
  <c r="P303" i="21"/>
  <c r="P304" i="21"/>
  <c r="P305" i="21"/>
  <c r="P306" i="21"/>
  <c r="P307" i="21"/>
  <c r="P308" i="21"/>
  <c r="P309" i="21"/>
  <c r="P310" i="21"/>
  <c r="P311" i="21"/>
  <c r="P312" i="21"/>
  <c r="P313" i="21"/>
  <c r="P314" i="21"/>
  <c r="P315" i="21"/>
  <c r="P316" i="21"/>
  <c r="P317" i="21"/>
  <c r="L317" i="21" s="1"/>
  <c r="P18" i="21"/>
  <c r="L18" i="21" s="1"/>
  <c r="T18" i="21"/>
  <c r="F17" i="35"/>
  <c r="F18" i="35"/>
  <c r="F19" i="35"/>
  <c r="F20" i="35"/>
  <c r="F21" i="35"/>
  <c r="F22" i="35"/>
  <c r="F23" i="35"/>
  <c r="F24" i="35"/>
  <c r="F25" i="35"/>
  <c r="F26" i="35"/>
  <c r="F27" i="35"/>
  <c r="F28" i="35"/>
  <c r="F29" i="35"/>
  <c r="F30" i="35"/>
  <c r="F31" i="35"/>
  <c r="F32" i="35"/>
  <c r="F33" i="35"/>
  <c r="F34" i="35"/>
  <c r="F35" i="35"/>
  <c r="F36" i="35"/>
  <c r="F37" i="35"/>
  <c r="F38" i="35"/>
  <c r="F39" i="35"/>
  <c r="F40" i="35"/>
  <c r="F41" i="35"/>
  <c r="F42" i="35"/>
  <c r="F43" i="35"/>
  <c r="F44" i="35"/>
  <c r="F45" i="35"/>
  <c r="F46" i="35"/>
  <c r="F47" i="35"/>
  <c r="F48" i="35"/>
  <c r="F49" i="35"/>
  <c r="F50" i="35"/>
  <c r="F51" i="35"/>
  <c r="F52" i="35"/>
  <c r="F53" i="35"/>
  <c r="F54" i="35"/>
  <c r="F55" i="35"/>
  <c r="F56" i="35"/>
  <c r="F57" i="35"/>
  <c r="F58" i="35"/>
  <c r="F59" i="35"/>
  <c r="F60" i="35"/>
  <c r="F61" i="35"/>
  <c r="F62" i="35"/>
  <c r="F63" i="35"/>
  <c r="F64" i="35"/>
  <c r="F65" i="35"/>
  <c r="F66" i="35"/>
  <c r="F67" i="35"/>
  <c r="F68" i="35"/>
  <c r="F69" i="35"/>
  <c r="F70" i="35"/>
  <c r="F71" i="35"/>
  <c r="F72" i="35"/>
  <c r="F73" i="35"/>
  <c r="F74" i="35"/>
  <c r="F75" i="35"/>
  <c r="F76" i="35"/>
  <c r="F77" i="35"/>
  <c r="F78" i="35"/>
  <c r="F79" i="35"/>
  <c r="F80" i="35"/>
  <c r="F81" i="35"/>
  <c r="F82" i="35"/>
  <c r="F83" i="35"/>
  <c r="F84" i="35"/>
  <c r="F85" i="35"/>
  <c r="F86" i="35"/>
  <c r="F87" i="35"/>
  <c r="F88" i="35"/>
  <c r="F89" i="35"/>
  <c r="F90" i="35"/>
  <c r="F91" i="35"/>
  <c r="F92" i="35"/>
  <c r="F93" i="35"/>
  <c r="F94" i="35"/>
  <c r="F95" i="35"/>
  <c r="F96" i="35"/>
  <c r="F97" i="35"/>
  <c r="F98" i="35"/>
  <c r="F99" i="35"/>
  <c r="F100" i="35"/>
  <c r="F101" i="35"/>
  <c r="F102" i="35"/>
  <c r="F103" i="35"/>
  <c r="F104" i="35"/>
  <c r="F105" i="35"/>
  <c r="F106" i="35"/>
  <c r="F107" i="35"/>
  <c r="F108" i="35"/>
  <c r="F109" i="35"/>
  <c r="F110" i="35"/>
  <c r="F111" i="35"/>
  <c r="F112" i="35"/>
  <c r="F113" i="35"/>
  <c r="F114" i="35"/>
  <c r="F115" i="35"/>
  <c r="F116" i="35"/>
  <c r="F117" i="35"/>
  <c r="F118" i="35"/>
  <c r="F119" i="35"/>
  <c r="F120" i="35"/>
  <c r="F121" i="35"/>
  <c r="F122" i="35"/>
  <c r="F123" i="35"/>
  <c r="F124" i="35"/>
  <c r="F125" i="35"/>
  <c r="F126" i="35"/>
  <c r="F127" i="35"/>
  <c r="F128" i="35"/>
  <c r="F129" i="35"/>
  <c r="F130" i="35"/>
  <c r="F131" i="35"/>
  <c r="F132" i="35"/>
  <c r="F133" i="35"/>
  <c r="F134" i="35"/>
  <c r="F135" i="35"/>
  <c r="F136" i="35"/>
  <c r="F137" i="35"/>
  <c r="F138" i="35"/>
  <c r="F139" i="35"/>
  <c r="F140" i="35"/>
  <c r="F141" i="35"/>
  <c r="F142" i="35"/>
  <c r="F143" i="35"/>
  <c r="F144" i="35"/>
  <c r="F145" i="35"/>
  <c r="F146" i="35"/>
  <c r="F147" i="35"/>
  <c r="F148" i="35"/>
  <c r="F149" i="35"/>
  <c r="F150" i="35"/>
  <c r="F151" i="35"/>
  <c r="F152" i="35"/>
  <c r="F153" i="35"/>
  <c r="F154" i="35"/>
  <c r="F155" i="35"/>
  <c r="F156" i="35"/>
  <c r="F157" i="35"/>
  <c r="F158" i="35"/>
  <c r="F159" i="35"/>
  <c r="F160" i="35"/>
  <c r="F161" i="35"/>
  <c r="F162" i="35"/>
  <c r="F163" i="35"/>
  <c r="F164" i="35"/>
  <c r="F165" i="35"/>
  <c r="F166" i="35"/>
  <c r="F167" i="35"/>
  <c r="F168" i="35"/>
  <c r="F169" i="35"/>
  <c r="F170" i="35"/>
  <c r="F171" i="35"/>
  <c r="F172" i="35"/>
  <c r="F173" i="35"/>
  <c r="F174" i="35"/>
  <c r="F175" i="35"/>
  <c r="F176" i="35"/>
  <c r="F177" i="35"/>
  <c r="F178" i="35"/>
  <c r="F179" i="35"/>
  <c r="F180" i="35"/>
  <c r="F181" i="35"/>
  <c r="F182" i="35"/>
  <c r="F183" i="35"/>
  <c r="F184" i="35"/>
  <c r="F185" i="35"/>
  <c r="F186" i="35"/>
  <c r="F187" i="35"/>
  <c r="F188" i="35"/>
  <c r="F189" i="35"/>
  <c r="F190" i="35"/>
  <c r="F191" i="35"/>
  <c r="F192" i="35"/>
  <c r="F193" i="35"/>
  <c r="F194" i="35"/>
  <c r="F195" i="35"/>
  <c r="F196" i="35"/>
  <c r="F197" i="35"/>
  <c r="F198" i="35"/>
  <c r="F199" i="35"/>
  <c r="F200" i="35"/>
  <c r="F201" i="35"/>
  <c r="F202" i="35"/>
  <c r="F203" i="35"/>
  <c r="F204" i="35"/>
  <c r="F205" i="35"/>
  <c r="F206" i="35"/>
  <c r="F207" i="35"/>
  <c r="F208" i="35"/>
  <c r="F209" i="35"/>
  <c r="F210" i="35"/>
  <c r="F211" i="35"/>
  <c r="F212" i="35"/>
  <c r="F213" i="35"/>
  <c r="F214" i="35"/>
  <c r="F215" i="35"/>
  <c r="F216" i="35"/>
  <c r="F217" i="35"/>
  <c r="F218" i="35"/>
  <c r="F219" i="35"/>
  <c r="F220" i="35"/>
  <c r="F221" i="35"/>
  <c r="F222" i="35"/>
  <c r="F223" i="35"/>
  <c r="F224" i="35"/>
  <c r="F225" i="35"/>
  <c r="F226" i="35"/>
  <c r="F227" i="35"/>
  <c r="F228" i="35"/>
  <c r="F229" i="35"/>
  <c r="F230" i="35"/>
  <c r="F231" i="35"/>
  <c r="F232" i="35"/>
  <c r="F233" i="35"/>
  <c r="F234" i="35"/>
  <c r="F235" i="35"/>
  <c r="F236" i="35"/>
  <c r="F237" i="35"/>
  <c r="F238" i="35"/>
  <c r="F239" i="35"/>
  <c r="F240" i="35"/>
  <c r="F241" i="35"/>
  <c r="F242" i="35"/>
  <c r="F243" i="35"/>
  <c r="F244" i="35"/>
  <c r="F245" i="35"/>
  <c r="F246" i="35"/>
  <c r="F247" i="35"/>
  <c r="F248" i="35"/>
  <c r="F249" i="35"/>
  <c r="F250" i="35"/>
  <c r="F251" i="35"/>
  <c r="F252" i="35"/>
  <c r="F253" i="35"/>
  <c r="F254" i="35"/>
  <c r="F255" i="35"/>
  <c r="F256" i="35"/>
  <c r="F257" i="35"/>
  <c r="F258" i="35"/>
  <c r="F259" i="35"/>
  <c r="F260" i="35"/>
  <c r="F261" i="35"/>
  <c r="F262" i="35"/>
  <c r="F263" i="35"/>
  <c r="F264" i="35"/>
  <c r="F265" i="35"/>
  <c r="F266" i="35"/>
  <c r="F267" i="35"/>
  <c r="F268" i="35"/>
  <c r="F269" i="35"/>
  <c r="F270" i="35"/>
  <c r="F271" i="35"/>
  <c r="F272" i="35"/>
  <c r="F273" i="35"/>
  <c r="F274" i="35"/>
  <c r="F275" i="35"/>
  <c r="F276" i="35"/>
  <c r="F277" i="35"/>
  <c r="F278" i="35"/>
  <c r="F279" i="35"/>
  <c r="F280" i="35"/>
  <c r="F281" i="35"/>
  <c r="F282" i="35"/>
  <c r="F283" i="35"/>
  <c r="F284" i="35"/>
  <c r="F285" i="35"/>
  <c r="F286" i="35"/>
  <c r="F287" i="35"/>
  <c r="F288" i="35"/>
  <c r="F289" i="35"/>
  <c r="F290" i="35"/>
  <c r="F291" i="35"/>
  <c r="F292" i="35"/>
  <c r="F293" i="35"/>
  <c r="F294" i="35"/>
  <c r="F295" i="35"/>
  <c r="F296" i="35"/>
  <c r="F297" i="35"/>
  <c r="F298" i="35"/>
  <c r="F299" i="35"/>
  <c r="F300" i="35"/>
  <c r="F301" i="35"/>
  <c r="F302" i="35"/>
  <c r="F303" i="35"/>
  <c r="F304" i="35"/>
  <c r="F305" i="35"/>
  <c r="F306" i="35"/>
  <c r="F307" i="35"/>
  <c r="F308" i="35"/>
  <c r="F309" i="35"/>
  <c r="F310" i="35"/>
  <c r="F311" i="35"/>
  <c r="F312" i="35"/>
  <c r="F313" i="35"/>
  <c r="F314" i="35"/>
  <c r="G17" i="35"/>
  <c r="G18" i="35"/>
  <c r="G19" i="35"/>
  <c r="G20" i="35"/>
  <c r="G21" i="35"/>
  <c r="G22" i="35"/>
  <c r="G23" i="35"/>
  <c r="G24" i="35"/>
  <c r="G25" i="35"/>
  <c r="G26" i="35"/>
  <c r="G27" i="35"/>
  <c r="G28" i="35"/>
  <c r="G29" i="35"/>
  <c r="G30" i="35"/>
  <c r="G31" i="35"/>
  <c r="G32" i="35"/>
  <c r="G33" i="35"/>
  <c r="G34" i="35"/>
  <c r="G35" i="35"/>
  <c r="G36" i="35"/>
  <c r="G37" i="35"/>
  <c r="G38" i="35"/>
  <c r="G39" i="35"/>
  <c r="G40" i="35"/>
  <c r="G41" i="35"/>
  <c r="G42" i="35"/>
  <c r="G43" i="35"/>
  <c r="G44" i="35"/>
  <c r="G45" i="35"/>
  <c r="G46" i="35"/>
  <c r="G47" i="35"/>
  <c r="G48" i="35"/>
  <c r="G49" i="35"/>
  <c r="G50" i="35"/>
  <c r="G51" i="35"/>
  <c r="G52" i="35"/>
  <c r="G53" i="35"/>
  <c r="G54" i="35"/>
  <c r="G55" i="35"/>
  <c r="G56" i="35"/>
  <c r="G57" i="35"/>
  <c r="G58" i="35"/>
  <c r="G59" i="35"/>
  <c r="G60" i="35"/>
  <c r="G61" i="35"/>
  <c r="G62" i="35"/>
  <c r="G63" i="35"/>
  <c r="G64" i="35"/>
  <c r="G65" i="35"/>
  <c r="G66" i="35"/>
  <c r="G67" i="35"/>
  <c r="G68" i="35"/>
  <c r="G69" i="35"/>
  <c r="G70" i="35"/>
  <c r="G71" i="35"/>
  <c r="G72" i="35"/>
  <c r="G73" i="35"/>
  <c r="G74" i="35"/>
  <c r="G75" i="35"/>
  <c r="G76" i="35"/>
  <c r="G77" i="35"/>
  <c r="G78" i="35"/>
  <c r="G79" i="35"/>
  <c r="G80" i="35"/>
  <c r="G81" i="35"/>
  <c r="G82" i="35"/>
  <c r="G83" i="35"/>
  <c r="G84" i="35"/>
  <c r="G85" i="35"/>
  <c r="G86" i="35"/>
  <c r="G87" i="35"/>
  <c r="G88" i="35"/>
  <c r="G89" i="35"/>
  <c r="G90" i="35"/>
  <c r="G91" i="35"/>
  <c r="G92" i="35"/>
  <c r="G93" i="35"/>
  <c r="G94" i="35"/>
  <c r="G95" i="35"/>
  <c r="G96" i="35"/>
  <c r="G97" i="35"/>
  <c r="G98" i="35"/>
  <c r="G99" i="35"/>
  <c r="G100" i="35"/>
  <c r="G101" i="35"/>
  <c r="G102" i="35"/>
  <c r="G103" i="35"/>
  <c r="G104" i="35"/>
  <c r="G105" i="35"/>
  <c r="G106" i="35"/>
  <c r="G107" i="35"/>
  <c r="G108" i="35"/>
  <c r="G109" i="35"/>
  <c r="G110" i="35"/>
  <c r="G111" i="35"/>
  <c r="G112" i="35"/>
  <c r="G113" i="35"/>
  <c r="G114" i="35"/>
  <c r="G115" i="35"/>
  <c r="G116" i="35"/>
  <c r="G117" i="35"/>
  <c r="G118" i="35"/>
  <c r="G119" i="35"/>
  <c r="G120" i="35"/>
  <c r="G121" i="35"/>
  <c r="G122" i="35"/>
  <c r="G123" i="35"/>
  <c r="G124" i="35"/>
  <c r="G125" i="35"/>
  <c r="G126" i="35"/>
  <c r="G127" i="35"/>
  <c r="G128" i="35"/>
  <c r="G129" i="35"/>
  <c r="G130" i="35"/>
  <c r="G131" i="35"/>
  <c r="G132" i="35"/>
  <c r="G133" i="35"/>
  <c r="G134" i="35"/>
  <c r="G135" i="35"/>
  <c r="G136" i="35"/>
  <c r="G137" i="35"/>
  <c r="G138" i="35"/>
  <c r="G139" i="35"/>
  <c r="G140" i="35"/>
  <c r="G141" i="35"/>
  <c r="G142" i="35"/>
  <c r="G143" i="35"/>
  <c r="G144" i="35"/>
  <c r="G145" i="35"/>
  <c r="G146" i="35"/>
  <c r="G147" i="35"/>
  <c r="G148" i="35"/>
  <c r="G149" i="35"/>
  <c r="G150" i="35"/>
  <c r="G151" i="35"/>
  <c r="G152" i="35"/>
  <c r="G153" i="35"/>
  <c r="G154" i="35"/>
  <c r="G155" i="35"/>
  <c r="G156" i="35"/>
  <c r="G157" i="35"/>
  <c r="G158" i="35"/>
  <c r="G159" i="35"/>
  <c r="G160" i="35"/>
  <c r="G161" i="35"/>
  <c r="G162" i="35"/>
  <c r="G163" i="35"/>
  <c r="G164" i="35"/>
  <c r="G165" i="35"/>
  <c r="G166" i="35"/>
  <c r="G167" i="35"/>
  <c r="G168" i="35"/>
  <c r="G169" i="35"/>
  <c r="G170" i="35"/>
  <c r="G171" i="35"/>
  <c r="G172" i="35"/>
  <c r="G173" i="35"/>
  <c r="G174" i="35"/>
  <c r="G175" i="35"/>
  <c r="G176" i="35"/>
  <c r="G177" i="35"/>
  <c r="G178" i="35"/>
  <c r="G179" i="35"/>
  <c r="G180" i="35"/>
  <c r="G181" i="35"/>
  <c r="G182" i="35"/>
  <c r="G183" i="35"/>
  <c r="G184" i="35"/>
  <c r="G185" i="35"/>
  <c r="G186" i="35"/>
  <c r="G187" i="35"/>
  <c r="G188" i="35"/>
  <c r="G189" i="35"/>
  <c r="G190" i="35"/>
  <c r="G191" i="35"/>
  <c r="G192" i="35"/>
  <c r="G193" i="35"/>
  <c r="G194" i="35"/>
  <c r="G195" i="35"/>
  <c r="G196" i="35"/>
  <c r="G197" i="35"/>
  <c r="G198" i="35"/>
  <c r="G199" i="35"/>
  <c r="G200" i="35"/>
  <c r="G201" i="35"/>
  <c r="G202" i="35"/>
  <c r="G203" i="35"/>
  <c r="G204" i="35"/>
  <c r="G205" i="35"/>
  <c r="G206" i="35"/>
  <c r="G207" i="35"/>
  <c r="G208" i="35"/>
  <c r="G209" i="35"/>
  <c r="G210" i="35"/>
  <c r="G211" i="35"/>
  <c r="G212" i="35"/>
  <c r="G213" i="35"/>
  <c r="G214" i="35"/>
  <c r="G215" i="35"/>
  <c r="G216" i="35"/>
  <c r="G217" i="35"/>
  <c r="G218" i="35"/>
  <c r="G219" i="35"/>
  <c r="G220" i="35"/>
  <c r="G221" i="35"/>
  <c r="G222" i="35"/>
  <c r="G223" i="35"/>
  <c r="G224" i="35"/>
  <c r="G225" i="35"/>
  <c r="G226" i="35"/>
  <c r="G227" i="35"/>
  <c r="G228" i="35"/>
  <c r="G229" i="35"/>
  <c r="G230" i="35"/>
  <c r="G231" i="35"/>
  <c r="G232" i="35"/>
  <c r="G233" i="35"/>
  <c r="G234" i="35"/>
  <c r="G235" i="35"/>
  <c r="G236" i="35"/>
  <c r="G237" i="35"/>
  <c r="G238" i="35"/>
  <c r="G239" i="35"/>
  <c r="G240" i="35"/>
  <c r="G241" i="35"/>
  <c r="G242" i="35"/>
  <c r="G243" i="35"/>
  <c r="G244" i="35"/>
  <c r="G245" i="35"/>
  <c r="G246" i="35"/>
  <c r="G247" i="35"/>
  <c r="G248" i="35"/>
  <c r="G249" i="35"/>
  <c r="G250" i="35"/>
  <c r="G251" i="35"/>
  <c r="G252" i="35"/>
  <c r="G253" i="35"/>
  <c r="G254" i="35"/>
  <c r="G255" i="35"/>
  <c r="G256" i="35"/>
  <c r="G257" i="35"/>
  <c r="G258" i="35"/>
  <c r="G259" i="35"/>
  <c r="G260" i="35"/>
  <c r="G261" i="35"/>
  <c r="G262" i="35"/>
  <c r="G263" i="35"/>
  <c r="G264" i="35"/>
  <c r="G265" i="35"/>
  <c r="G266" i="35"/>
  <c r="G267" i="35"/>
  <c r="G268" i="35"/>
  <c r="G269" i="35"/>
  <c r="G270" i="35"/>
  <c r="G271" i="35"/>
  <c r="G272" i="35"/>
  <c r="G273" i="35"/>
  <c r="G274" i="35"/>
  <c r="G275" i="35"/>
  <c r="G276" i="35"/>
  <c r="G277" i="35"/>
  <c r="G278" i="35"/>
  <c r="G279" i="35"/>
  <c r="G280" i="35"/>
  <c r="G281" i="35"/>
  <c r="G282" i="35"/>
  <c r="G283" i="35"/>
  <c r="G284" i="35"/>
  <c r="G285" i="35"/>
  <c r="G286" i="35"/>
  <c r="G287" i="35"/>
  <c r="G288" i="35"/>
  <c r="G289" i="35"/>
  <c r="G290" i="35"/>
  <c r="G291" i="35"/>
  <c r="G292" i="35"/>
  <c r="G293" i="35"/>
  <c r="G294" i="35"/>
  <c r="G295" i="35"/>
  <c r="G296" i="35"/>
  <c r="G297" i="35"/>
  <c r="G298" i="35"/>
  <c r="G299" i="35"/>
  <c r="G300" i="35"/>
  <c r="G301" i="35"/>
  <c r="G302" i="35"/>
  <c r="G303" i="35"/>
  <c r="G304" i="35"/>
  <c r="G305" i="35"/>
  <c r="G306" i="35"/>
  <c r="G307" i="35"/>
  <c r="G308" i="35"/>
  <c r="G309" i="35"/>
  <c r="G310" i="35"/>
  <c r="G311" i="35"/>
  <c r="G312" i="35"/>
  <c r="G313" i="35"/>
  <c r="G314" i="35"/>
  <c r="AA16" i="35"/>
  <c r="AA17" i="35"/>
  <c r="AA18" i="35"/>
  <c r="AA19" i="35"/>
  <c r="AA20" i="35"/>
  <c r="AA21" i="35"/>
  <c r="AA22" i="35"/>
  <c r="AA23" i="35"/>
  <c r="AA24" i="35"/>
  <c r="AA25" i="35"/>
  <c r="AA26" i="35"/>
  <c r="AA27" i="35"/>
  <c r="AA28" i="35"/>
  <c r="AA29" i="35"/>
  <c r="AA30" i="35"/>
  <c r="AA31" i="35"/>
  <c r="AA32" i="35"/>
  <c r="AA33" i="35"/>
  <c r="AA34" i="35"/>
  <c r="AA35" i="35"/>
  <c r="AA36" i="35"/>
  <c r="AA37" i="35"/>
  <c r="AA38" i="35"/>
  <c r="AA39" i="35"/>
  <c r="AA40" i="35"/>
  <c r="AA41" i="35"/>
  <c r="AA42" i="35"/>
  <c r="AA43" i="35"/>
  <c r="AA44" i="35"/>
  <c r="AA45" i="35"/>
  <c r="AA46" i="35"/>
  <c r="AA47" i="35"/>
  <c r="AA48" i="35"/>
  <c r="AA49" i="35"/>
  <c r="AA50" i="35"/>
  <c r="AA51" i="35"/>
  <c r="AA52" i="35"/>
  <c r="AA53" i="35"/>
  <c r="AA54" i="35"/>
  <c r="AA55" i="35"/>
  <c r="AA56" i="35"/>
  <c r="AA57" i="35"/>
  <c r="AA58" i="35"/>
  <c r="AA59" i="35"/>
  <c r="AA60" i="35"/>
  <c r="AA61" i="35"/>
  <c r="AA62" i="35"/>
  <c r="AA63" i="35"/>
  <c r="AA64" i="35"/>
  <c r="AA65" i="35"/>
  <c r="AA66" i="35"/>
  <c r="AA67" i="35"/>
  <c r="AA68" i="35"/>
  <c r="AA69" i="35"/>
  <c r="AA70" i="35"/>
  <c r="AA71" i="35"/>
  <c r="AA72" i="35"/>
  <c r="AA73" i="35"/>
  <c r="AA74" i="35"/>
  <c r="AA75" i="35"/>
  <c r="AA76" i="35"/>
  <c r="AA77" i="35"/>
  <c r="AA78" i="35"/>
  <c r="AA79" i="35"/>
  <c r="AA80" i="35"/>
  <c r="AA81" i="35"/>
  <c r="AA82" i="35"/>
  <c r="AA83" i="35"/>
  <c r="AA84" i="35"/>
  <c r="AA85" i="35"/>
  <c r="AA86" i="35"/>
  <c r="AA87" i="35"/>
  <c r="AA88" i="35"/>
  <c r="AA89" i="35"/>
  <c r="AA90" i="35"/>
  <c r="AA91" i="35"/>
  <c r="AA92" i="35"/>
  <c r="AA93" i="35"/>
  <c r="AA94" i="35"/>
  <c r="AA95" i="35"/>
  <c r="AA96" i="35"/>
  <c r="AA97" i="35"/>
  <c r="AA98" i="35"/>
  <c r="AA99" i="35"/>
  <c r="AA100" i="35"/>
  <c r="AA101" i="35"/>
  <c r="AA102" i="35"/>
  <c r="AA103" i="35"/>
  <c r="AA104" i="35"/>
  <c r="AA105" i="35"/>
  <c r="AA106" i="35"/>
  <c r="AA107" i="35"/>
  <c r="AA108" i="35"/>
  <c r="AA109" i="35"/>
  <c r="AA110" i="35"/>
  <c r="AA111" i="35"/>
  <c r="AA112" i="35"/>
  <c r="AA113" i="35"/>
  <c r="AA114" i="35"/>
  <c r="AA115" i="35"/>
  <c r="AA116" i="35"/>
  <c r="AA117" i="35"/>
  <c r="AA118" i="35"/>
  <c r="AA119" i="35"/>
  <c r="AA120" i="35"/>
  <c r="AA121" i="35"/>
  <c r="AA122" i="35"/>
  <c r="AA123" i="35"/>
  <c r="AA124" i="35"/>
  <c r="AA125" i="35"/>
  <c r="AA126" i="35"/>
  <c r="AA127" i="35"/>
  <c r="AA128" i="35"/>
  <c r="AA129" i="35"/>
  <c r="AA130" i="35"/>
  <c r="AA131" i="35"/>
  <c r="AA132" i="35"/>
  <c r="AA133" i="35"/>
  <c r="AA134" i="35"/>
  <c r="AA135" i="35"/>
  <c r="AA136" i="35"/>
  <c r="AA137" i="35"/>
  <c r="AA138" i="35"/>
  <c r="AA139" i="35"/>
  <c r="AA140" i="35"/>
  <c r="AA141" i="35"/>
  <c r="AA142" i="35"/>
  <c r="AA143" i="35"/>
  <c r="AA144" i="35"/>
  <c r="AA145" i="35"/>
  <c r="AA146" i="35"/>
  <c r="AA147" i="35"/>
  <c r="AA148" i="35"/>
  <c r="AA149" i="35"/>
  <c r="AA150" i="35"/>
  <c r="AA151" i="35"/>
  <c r="AA152" i="35"/>
  <c r="AA153" i="35"/>
  <c r="AA154" i="35"/>
  <c r="AA155" i="35"/>
  <c r="AA156" i="35"/>
  <c r="AA157" i="35"/>
  <c r="AA158" i="35"/>
  <c r="AA159" i="35"/>
  <c r="AA160" i="35"/>
  <c r="AA161" i="35"/>
  <c r="AA162" i="35"/>
  <c r="AA163" i="35"/>
  <c r="AA164" i="35"/>
  <c r="AA165" i="35"/>
  <c r="AA166" i="35"/>
  <c r="AA167" i="35"/>
  <c r="AA168" i="35"/>
  <c r="AA169" i="35"/>
  <c r="AA170" i="35"/>
  <c r="AA171" i="35"/>
  <c r="AA172" i="35"/>
  <c r="AA173" i="35"/>
  <c r="AA174" i="35"/>
  <c r="AA175" i="35"/>
  <c r="AA176" i="35"/>
  <c r="AA177" i="35"/>
  <c r="AA178" i="35"/>
  <c r="AA179" i="35"/>
  <c r="AA180" i="35"/>
  <c r="AA181" i="35"/>
  <c r="AA182" i="35"/>
  <c r="AA183" i="35"/>
  <c r="AA184" i="35"/>
  <c r="AA185" i="35"/>
  <c r="AA186" i="35"/>
  <c r="AA187" i="35"/>
  <c r="AA188" i="35"/>
  <c r="AA189" i="35"/>
  <c r="AA190" i="35"/>
  <c r="AA191" i="35"/>
  <c r="AA192" i="35"/>
  <c r="AA193" i="35"/>
  <c r="AA194" i="35"/>
  <c r="AA195" i="35"/>
  <c r="AA196" i="35"/>
  <c r="AA197" i="35"/>
  <c r="AA198" i="35"/>
  <c r="AA199" i="35"/>
  <c r="AA200" i="35"/>
  <c r="AA201" i="35"/>
  <c r="AA202" i="35"/>
  <c r="AA203" i="35"/>
  <c r="AA204" i="35"/>
  <c r="AA205" i="35"/>
  <c r="AA206" i="35"/>
  <c r="AA207" i="35"/>
  <c r="AA208" i="35"/>
  <c r="AA209" i="35"/>
  <c r="AA210" i="35"/>
  <c r="AA211" i="35"/>
  <c r="AA212" i="35"/>
  <c r="AA213" i="35"/>
  <c r="AA214" i="35"/>
  <c r="AA215" i="35"/>
  <c r="AA216" i="35"/>
  <c r="AA217" i="35"/>
  <c r="AA218" i="35"/>
  <c r="AA219" i="35"/>
  <c r="AA220" i="35"/>
  <c r="AA221" i="35"/>
  <c r="AA222" i="35"/>
  <c r="AA223" i="35"/>
  <c r="AA224" i="35"/>
  <c r="AA225" i="35"/>
  <c r="AA226" i="35"/>
  <c r="AA227" i="35"/>
  <c r="AA228" i="35"/>
  <c r="AA229" i="35"/>
  <c r="AA230" i="35"/>
  <c r="AA231" i="35"/>
  <c r="AA232" i="35"/>
  <c r="AA233" i="35"/>
  <c r="AA234" i="35"/>
  <c r="AA235" i="35"/>
  <c r="AA236" i="35"/>
  <c r="AA237" i="35"/>
  <c r="AA238" i="35"/>
  <c r="AA239" i="35"/>
  <c r="AA240" i="35"/>
  <c r="AA241" i="35"/>
  <c r="AA242" i="35"/>
  <c r="AA243" i="35"/>
  <c r="AA244" i="35"/>
  <c r="AA245" i="35"/>
  <c r="AA246" i="35"/>
  <c r="AA247" i="35"/>
  <c r="AA248" i="35"/>
  <c r="AA249" i="35"/>
  <c r="AA250" i="35"/>
  <c r="AA251" i="35"/>
  <c r="AA252" i="35"/>
  <c r="AA253" i="35"/>
  <c r="AA254" i="35"/>
  <c r="AA255" i="35"/>
  <c r="AA256" i="35"/>
  <c r="AA257" i="35"/>
  <c r="AA258" i="35"/>
  <c r="AA259" i="35"/>
  <c r="AA260" i="35"/>
  <c r="AA261" i="35"/>
  <c r="AA262" i="35"/>
  <c r="AA263" i="35"/>
  <c r="AA264" i="35"/>
  <c r="AA265" i="35"/>
  <c r="AA266" i="35"/>
  <c r="AA267" i="35"/>
  <c r="AA268" i="35"/>
  <c r="AA269" i="35"/>
  <c r="AA270" i="35"/>
  <c r="AA271" i="35"/>
  <c r="AA272" i="35"/>
  <c r="AA273" i="35"/>
  <c r="AA274" i="35"/>
  <c r="AA275" i="35"/>
  <c r="AA276" i="35"/>
  <c r="AA277" i="35"/>
  <c r="AA278" i="35"/>
  <c r="AA279" i="35"/>
  <c r="AA280" i="35"/>
  <c r="AA281" i="35"/>
  <c r="AA282" i="35"/>
  <c r="AA283" i="35"/>
  <c r="AA284" i="35"/>
  <c r="AA285" i="35"/>
  <c r="AA286" i="35"/>
  <c r="AA287" i="35"/>
  <c r="AA288" i="35"/>
  <c r="AA289" i="35"/>
  <c r="AA290" i="35"/>
  <c r="AA291" i="35"/>
  <c r="AA292" i="35"/>
  <c r="AA293" i="35"/>
  <c r="AA294" i="35"/>
  <c r="AA295" i="35"/>
  <c r="AA296" i="35"/>
  <c r="AA297" i="35"/>
  <c r="AA298" i="35"/>
  <c r="AA299" i="35"/>
  <c r="AA300" i="35"/>
  <c r="AA301" i="35"/>
  <c r="AA302" i="35"/>
  <c r="AA303" i="35"/>
  <c r="AA304" i="35"/>
  <c r="AA305" i="35"/>
  <c r="AA306" i="35"/>
  <c r="AA307" i="35"/>
  <c r="AA308" i="35"/>
  <c r="AA309" i="35"/>
  <c r="AA310" i="35"/>
  <c r="AA311" i="35"/>
  <c r="AA312" i="35"/>
  <c r="AA313" i="35"/>
  <c r="AA314" i="35"/>
  <c r="AA15" i="35"/>
  <c r="R16" i="35"/>
  <c r="S16" i="35"/>
  <c r="T16" i="35"/>
  <c r="R17" i="35"/>
  <c r="S17" i="35"/>
  <c r="T17" i="35"/>
  <c r="R18" i="35"/>
  <c r="S18" i="35"/>
  <c r="T18" i="35"/>
  <c r="R19" i="35"/>
  <c r="S19" i="35"/>
  <c r="T19" i="35"/>
  <c r="R20" i="35"/>
  <c r="S20" i="35"/>
  <c r="T20" i="35"/>
  <c r="R21" i="35"/>
  <c r="S21" i="35"/>
  <c r="T21" i="35"/>
  <c r="R22" i="35"/>
  <c r="S22" i="35"/>
  <c r="T22" i="35"/>
  <c r="R23" i="35"/>
  <c r="S23" i="35"/>
  <c r="T23" i="35"/>
  <c r="R24" i="35"/>
  <c r="S24" i="35"/>
  <c r="T24" i="35"/>
  <c r="R25" i="35"/>
  <c r="S25" i="35"/>
  <c r="T25" i="35"/>
  <c r="R26" i="35"/>
  <c r="S26" i="35"/>
  <c r="T26" i="35"/>
  <c r="R27" i="35"/>
  <c r="S27" i="35"/>
  <c r="T27" i="35"/>
  <c r="R28" i="35"/>
  <c r="S28" i="35"/>
  <c r="T28" i="35"/>
  <c r="R29" i="35"/>
  <c r="S29" i="35"/>
  <c r="T29" i="35"/>
  <c r="R30" i="35"/>
  <c r="S30" i="35"/>
  <c r="T30" i="35"/>
  <c r="R31" i="35"/>
  <c r="S31" i="35"/>
  <c r="T31" i="35"/>
  <c r="R32" i="35"/>
  <c r="S32" i="35"/>
  <c r="T32" i="35"/>
  <c r="R33" i="35"/>
  <c r="S33" i="35"/>
  <c r="T33" i="35"/>
  <c r="R34" i="35"/>
  <c r="S34" i="35"/>
  <c r="T34" i="35"/>
  <c r="R35" i="35"/>
  <c r="S35" i="35"/>
  <c r="T35" i="35"/>
  <c r="R36" i="35"/>
  <c r="S36" i="35"/>
  <c r="T36" i="35"/>
  <c r="R37" i="35"/>
  <c r="S37" i="35"/>
  <c r="T37" i="35"/>
  <c r="R38" i="35"/>
  <c r="S38" i="35"/>
  <c r="T38" i="35"/>
  <c r="R39" i="35"/>
  <c r="S39" i="35"/>
  <c r="T39" i="35"/>
  <c r="R40" i="35"/>
  <c r="S40" i="35"/>
  <c r="T40" i="35"/>
  <c r="R41" i="35"/>
  <c r="S41" i="35"/>
  <c r="T41" i="35"/>
  <c r="R42" i="35"/>
  <c r="S42" i="35"/>
  <c r="T42" i="35"/>
  <c r="R43" i="35"/>
  <c r="S43" i="35"/>
  <c r="T43" i="35"/>
  <c r="R44" i="35"/>
  <c r="S44" i="35"/>
  <c r="T44" i="35"/>
  <c r="R45" i="35"/>
  <c r="S45" i="35"/>
  <c r="T45" i="35"/>
  <c r="R46" i="35"/>
  <c r="S46" i="35"/>
  <c r="T46" i="35"/>
  <c r="R47" i="35"/>
  <c r="S47" i="35"/>
  <c r="T47" i="35"/>
  <c r="R48" i="35"/>
  <c r="S48" i="35"/>
  <c r="T48" i="35"/>
  <c r="R49" i="35"/>
  <c r="S49" i="35"/>
  <c r="T49" i="35"/>
  <c r="R50" i="35"/>
  <c r="S50" i="35"/>
  <c r="T50" i="35"/>
  <c r="R51" i="35"/>
  <c r="S51" i="35"/>
  <c r="T51" i="35"/>
  <c r="R52" i="35"/>
  <c r="S52" i="35"/>
  <c r="T52" i="35"/>
  <c r="R53" i="35"/>
  <c r="S53" i="35"/>
  <c r="T53" i="35"/>
  <c r="R54" i="35"/>
  <c r="S54" i="35"/>
  <c r="T54" i="35"/>
  <c r="R55" i="35"/>
  <c r="S55" i="35"/>
  <c r="T55" i="35"/>
  <c r="R56" i="35"/>
  <c r="S56" i="35"/>
  <c r="T56" i="35"/>
  <c r="R57" i="35"/>
  <c r="S57" i="35"/>
  <c r="T57" i="35"/>
  <c r="R58" i="35"/>
  <c r="S58" i="35"/>
  <c r="T58" i="35"/>
  <c r="R59" i="35"/>
  <c r="S59" i="35"/>
  <c r="T59" i="35"/>
  <c r="R60" i="35"/>
  <c r="S60" i="35"/>
  <c r="T60" i="35"/>
  <c r="R61" i="35"/>
  <c r="S61" i="35"/>
  <c r="T61" i="35"/>
  <c r="R62" i="35"/>
  <c r="S62" i="35"/>
  <c r="T62" i="35"/>
  <c r="R63" i="35"/>
  <c r="S63" i="35"/>
  <c r="T63" i="35"/>
  <c r="R64" i="35"/>
  <c r="S64" i="35"/>
  <c r="T64" i="35"/>
  <c r="R65" i="35"/>
  <c r="S65" i="35"/>
  <c r="T65" i="35"/>
  <c r="R66" i="35"/>
  <c r="S66" i="35"/>
  <c r="T66" i="35"/>
  <c r="R67" i="35"/>
  <c r="S67" i="35"/>
  <c r="T67" i="35"/>
  <c r="R68" i="35"/>
  <c r="S68" i="35"/>
  <c r="T68" i="35"/>
  <c r="R69" i="35"/>
  <c r="S69" i="35"/>
  <c r="T69" i="35"/>
  <c r="R70" i="35"/>
  <c r="S70" i="35"/>
  <c r="T70" i="35"/>
  <c r="R71" i="35"/>
  <c r="S71" i="35"/>
  <c r="T71" i="35"/>
  <c r="R72" i="35"/>
  <c r="S72" i="35"/>
  <c r="T72" i="35"/>
  <c r="R73" i="35"/>
  <c r="S73" i="35"/>
  <c r="T73" i="35"/>
  <c r="R74" i="35"/>
  <c r="S74" i="35"/>
  <c r="T74" i="35"/>
  <c r="R75" i="35"/>
  <c r="S75" i="35"/>
  <c r="T75" i="35"/>
  <c r="R76" i="35"/>
  <c r="S76" i="35"/>
  <c r="T76" i="35"/>
  <c r="R77" i="35"/>
  <c r="S77" i="35"/>
  <c r="T77" i="35"/>
  <c r="R78" i="35"/>
  <c r="S78" i="35"/>
  <c r="T78" i="35"/>
  <c r="R79" i="35"/>
  <c r="S79" i="35"/>
  <c r="T79" i="35"/>
  <c r="R80" i="35"/>
  <c r="S80" i="35"/>
  <c r="T80" i="35"/>
  <c r="R81" i="35"/>
  <c r="S81" i="35"/>
  <c r="T81" i="35"/>
  <c r="R82" i="35"/>
  <c r="S82" i="35"/>
  <c r="T82" i="35"/>
  <c r="R83" i="35"/>
  <c r="S83" i="35"/>
  <c r="T83" i="35"/>
  <c r="R84" i="35"/>
  <c r="S84" i="35"/>
  <c r="T84" i="35"/>
  <c r="R85" i="35"/>
  <c r="S85" i="35"/>
  <c r="T85" i="35"/>
  <c r="R86" i="35"/>
  <c r="S86" i="35"/>
  <c r="T86" i="35"/>
  <c r="R87" i="35"/>
  <c r="S87" i="35"/>
  <c r="T87" i="35"/>
  <c r="R88" i="35"/>
  <c r="S88" i="35"/>
  <c r="T88" i="35"/>
  <c r="R89" i="35"/>
  <c r="S89" i="35"/>
  <c r="T89" i="35"/>
  <c r="R90" i="35"/>
  <c r="S90" i="35"/>
  <c r="T90" i="35"/>
  <c r="R91" i="35"/>
  <c r="S91" i="35"/>
  <c r="T91" i="35"/>
  <c r="R92" i="35"/>
  <c r="S92" i="35"/>
  <c r="T92" i="35"/>
  <c r="R93" i="35"/>
  <c r="S93" i="35"/>
  <c r="T93" i="35"/>
  <c r="R94" i="35"/>
  <c r="S94" i="35"/>
  <c r="T94" i="35"/>
  <c r="R95" i="35"/>
  <c r="S95" i="35"/>
  <c r="T95" i="35"/>
  <c r="R96" i="35"/>
  <c r="S96" i="35"/>
  <c r="T96" i="35"/>
  <c r="R97" i="35"/>
  <c r="S97" i="35"/>
  <c r="T97" i="35"/>
  <c r="R98" i="35"/>
  <c r="S98" i="35"/>
  <c r="T98" i="35"/>
  <c r="R99" i="35"/>
  <c r="S99" i="35"/>
  <c r="T99" i="35"/>
  <c r="R100" i="35"/>
  <c r="S100" i="35"/>
  <c r="T100" i="35"/>
  <c r="R101" i="35"/>
  <c r="S101" i="35"/>
  <c r="T101" i="35"/>
  <c r="R102" i="35"/>
  <c r="S102" i="35"/>
  <c r="T102" i="35"/>
  <c r="R103" i="35"/>
  <c r="S103" i="35"/>
  <c r="T103" i="35"/>
  <c r="R104" i="35"/>
  <c r="S104" i="35"/>
  <c r="T104" i="35"/>
  <c r="R105" i="35"/>
  <c r="S105" i="35"/>
  <c r="T105" i="35"/>
  <c r="R106" i="35"/>
  <c r="S106" i="35"/>
  <c r="T106" i="35"/>
  <c r="R107" i="35"/>
  <c r="S107" i="35"/>
  <c r="T107" i="35"/>
  <c r="R108" i="35"/>
  <c r="S108" i="35"/>
  <c r="T108" i="35"/>
  <c r="R109" i="35"/>
  <c r="S109" i="35"/>
  <c r="T109" i="35"/>
  <c r="R110" i="35"/>
  <c r="S110" i="35"/>
  <c r="T110" i="35"/>
  <c r="R111" i="35"/>
  <c r="S111" i="35"/>
  <c r="T111" i="35"/>
  <c r="R112" i="35"/>
  <c r="S112" i="35"/>
  <c r="T112" i="35"/>
  <c r="R113" i="35"/>
  <c r="S113" i="35"/>
  <c r="T113" i="35"/>
  <c r="R114" i="35"/>
  <c r="S114" i="35"/>
  <c r="T114" i="35"/>
  <c r="R115" i="35"/>
  <c r="S115" i="35"/>
  <c r="T115" i="35"/>
  <c r="R116" i="35"/>
  <c r="S116" i="35"/>
  <c r="T116" i="35"/>
  <c r="R117" i="35"/>
  <c r="S117" i="35"/>
  <c r="T117" i="35"/>
  <c r="R118" i="35"/>
  <c r="S118" i="35"/>
  <c r="T118" i="35"/>
  <c r="R119" i="35"/>
  <c r="S119" i="35"/>
  <c r="T119" i="35"/>
  <c r="R120" i="35"/>
  <c r="S120" i="35"/>
  <c r="T120" i="35"/>
  <c r="R121" i="35"/>
  <c r="S121" i="35"/>
  <c r="T121" i="35"/>
  <c r="R122" i="35"/>
  <c r="S122" i="35"/>
  <c r="T122" i="35"/>
  <c r="R123" i="35"/>
  <c r="S123" i="35"/>
  <c r="T123" i="35"/>
  <c r="R124" i="35"/>
  <c r="S124" i="35"/>
  <c r="T124" i="35"/>
  <c r="R125" i="35"/>
  <c r="S125" i="35"/>
  <c r="T125" i="35"/>
  <c r="R126" i="35"/>
  <c r="S126" i="35"/>
  <c r="T126" i="35"/>
  <c r="R127" i="35"/>
  <c r="S127" i="35"/>
  <c r="T127" i="35"/>
  <c r="R128" i="35"/>
  <c r="S128" i="35"/>
  <c r="T128" i="35"/>
  <c r="R129" i="35"/>
  <c r="S129" i="35"/>
  <c r="T129" i="35"/>
  <c r="R130" i="35"/>
  <c r="S130" i="35"/>
  <c r="T130" i="35"/>
  <c r="R131" i="35"/>
  <c r="S131" i="35"/>
  <c r="T131" i="35"/>
  <c r="R132" i="35"/>
  <c r="S132" i="35"/>
  <c r="T132" i="35"/>
  <c r="R133" i="35"/>
  <c r="S133" i="35"/>
  <c r="T133" i="35"/>
  <c r="R134" i="35"/>
  <c r="S134" i="35"/>
  <c r="T134" i="35"/>
  <c r="R135" i="35"/>
  <c r="S135" i="35"/>
  <c r="T135" i="35"/>
  <c r="R136" i="35"/>
  <c r="S136" i="35"/>
  <c r="T136" i="35"/>
  <c r="R137" i="35"/>
  <c r="S137" i="35"/>
  <c r="T137" i="35"/>
  <c r="R138" i="35"/>
  <c r="S138" i="35"/>
  <c r="T138" i="35"/>
  <c r="R139" i="35"/>
  <c r="S139" i="35"/>
  <c r="T139" i="35"/>
  <c r="R140" i="35"/>
  <c r="S140" i="35"/>
  <c r="T140" i="35"/>
  <c r="R141" i="35"/>
  <c r="S141" i="35"/>
  <c r="T141" i="35"/>
  <c r="R142" i="35"/>
  <c r="S142" i="35"/>
  <c r="T142" i="35"/>
  <c r="R143" i="35"/>
  <c r="S143" i="35"/>
  <c r="T143" i="35"/>
  <c r="R144" i="35"/>
  <c r="S144" i="35"/>
  <c r="T144" i="35"/>
  <c r="R145" i="35"/>
  <c r="S145" i="35"/>
  <c r="T145" i="35"/>
  <c r="R146" i="35"/>
  <c r="S146" i="35"/>
  <c r="T146" i="35"/>
  <c r="R147" i="35"/>
  <c r="S147" i="35"/>
  <c r="T147" i="35"/>
  <c r="R148" i="35"/>
  <c r="S148" i="35"/>
  <c r="T148" i="35"/>
  <c r="R149" i="35"/>
  <c r="S149" i="35"/>
  <c r="T149" i="35"/>
  <c r="R150" i="35"/>
  <c r="S150" i="35"/>
  <c r="T150" i="35"/>
  <c r="R151" i="35"/>
  <c r="S151" i="35"/>
  <c r="T151" i="35"/>
  <c r="R152" i="35"/>
  <c r="S152" i="35"/>
  <c r="T152" i="35"/>
  <c r="R153" i="35"/>
  <c r="S153" i="35"/>
  <c r="T153" i="35"/>
  <c r="R154" i="35"/>
  <c r="S154" i="35"/>
  <c r="T154" i="35"/>
  <c r="R155" i="35"/>
  <c r="S155" i="35"/>
  <c r="T155" i="35"/>
  <c r="R156" i="35"/>
  <c r="S156" i="35"/>
  <c r="T156" i="35"/>
  <c r="R157" i="35"/>
  <c r="S157" i="35"/>
  <c r="T157" i="35"/>
  <c r="R158" i="35"/>
  <c r="S158" i="35"/>
  <c r="T158" i="35"/>
  <c r="R159" i="35"/>
  <c r="S159" i="35"/>
  <c r="T159" i="35"/>
  <c r="R160" i="35"/>
  <c r="S160" i="35"/>
  <c r="T160" i="35"/>
  <c r="R161" i="35"/>
  <c r="S161" i="35"/>
  <c r="T161" i="35"/>
  <c r="R162" i="35"/>
  <c r="S162" i="35"/>
  <c r="T162" i="35"/>
  <c r="R163" i="35"/>
  <c r="S163" i="35"/>
  <c r="T163" i="35"/>
  <c r="R164" i="35"/>
  <c r="S164" i="35"/>
  <c r="T164" i="35"/>
  <c r="R165" i="35"/>
  <c r="S165" i="35"/>
  <c r="T165" i="35"/>
  <c r="R166" i="35"/>
  <c r="S166" i="35"/>
  <c r="T166" i="35"/>
  <c r="R167" i="35"/>
  <c r="S167" i="35"/>
  <c r="T167" i="35"/>
  <c r="R168" i="35"/>
  <c r="S168" i="35"/>
  <c r="T168" i="35"/>
  <c r="R169" i="35"/>
  <c r="S169" i="35"/>
  <c r="T169" i="35"/>
  <c r="R170" i="35"/>
  <c r="S170" i="35"/>
  <c r="T170" i="35"/>
  <c r="R171" i="35"/>
  <c r="S171" i="35"/>
  <c r="T171" i="35"/>
  <c r="R172" i="35"/>
  <c r="S172" i="35"/>
  <c r="T172" i="35"/>
  <c r="R173" i="35"/>
  <c r="S173" i="35"/>
  <c r="T173" i="35"/>
  <c r="R174" i="35"/>
  <c r="S174" i="35"/>
  <c r="T174" i="35"/>
  <c r="R175" i="35"/>
  <c r="S175" i="35"/>
  <c r="T175" i="35"/>
  <c r="R176" i="35"/>
  <c r="S176" i="35"/>
  <c r="T176" i="35"/>
  <c r="R177" i="35"/>
  <c r="S177" i="35"/>
  <c r="T177" i="35"/>
  <c r="R178" i="35"/>
  <c r="S178" i="35"/>
  <c r="T178" i="35"/>
  <c r="R179" i="35"/>
  <c r="S179" i="35"/>
  <c r="T179" i="35"/>
  <c r="R180" i="35"/>
  <c r="S180" i="35"/>
  <c r="T180" i="35"/>
  <c r="R181" i="35"/>
  <c r="S181" i="35"/>
  <c r="T181" i="35"/>
  <c r="R182" i="35"/>
  <c r="S182" i="35"/>
  <c r="T182" i="35"/>
  <c r="R183" i="35"/>
  <c r="S183" i="35"/>
  <c r="T183" i="35"/>
  <c r="R184" i="35"/>
  <c r="S184" i="35"/>
  <c r="T184" i="35"/>
  <c r="R185" i="35"/>
  <c r="S185" i="35"/>
  <c r="T185" i="35"/>
  <c r="R186" i="35"/>
  <c r="S186" i="35"/>
  <c r="T186" i="35"/>
  <c r="R187" i="35"/>
  <c r="S187" i="35"/>
  <c r="T187" i="35"/>
  <c r="R188" i="35"/>
  <c r="S188" i="35"/>
  <c r="T188" i="35"/>
  <c r="R189" i="35"/>
  <c r="S189" i="35"/>
  <c r="T189" i="35"/>
  <c r="R190" i="35"/>
  <c r="S190" i="35"/>
  <c r="T190" i="35"/>
  <c r="R191" i="35"/>
  <c r="S191" i="35"/>
  <c r="T191" i="35"/>
  <c r="R192" i="35"/>
  <c r="S192" i="35"/>
  <c r="T192" i="35"/>
  <c r="R193" i="35"/>
  <c r="S193" i="35"/>
  <c r="T193" i="35"/>
  <c r="R194" i="35"/>
  <c r="S194" i="35"/>
  <c r="T194" i="35"/>
  <c r="R195" i="35"/>
  <c r="S195" i="35"/>
  <c r="T195" i="35"/>
  <c r="R196" i="35"/>
  <c r="S196" i="35"/>
  <c r="T196" i="35"/>
  <c r="R197" i="35"/>
  <c r="S197" i="35"/>
  <c r="T197" i="35"/>
  <c r="R198" i="35"/>
  <c r="S198" i="35"/>
  <c r="T198" i="35"/>
  <c r="R199" i="35"/>
  <c r="S199" i="35"/>
  <c r="T199" i="35"/>
  <c r="R200" i="35"/>
  <c r="S200" i="35"/>
  <c r="T200" i="35"/>
  <c r="R201" i="35"/>
  <c r="S201" i="35"/>
  <c r="T201" i="35"/>
  <c r="R202" i="35"/>
  <c r="S202" i="35"/>
  <c r="T202" i="35"/>
  <c r="R203" i="35"/>
  <c r="S203" i="35"/>
  <c r="T203" i="35"/>
  <c r="R204" i="35"/>
  <c r="S204" i="35"/>
  <c r="T204" i="35"/>
  <c r="R205" i="35"/>
  <c r="S205" i="35"/>
  <c r="T205" i="35"/>
  <c r="R206" i="35"/>
  <c r="S206" i="35"/>
  <c r="T206" i="35"/>
  <c r="R207" i="35"/>
  <c r="S207" i="35"/>
  <c r="T207" i="35"/>
  <c r="R208" i="35"/>
  <c r="S208" i="35"/>
  <c r="T208" i="35"/>
  <c r="R209" i="35"/>
  <c r="S209" i="35"/>
  <c r="T209" i="35"/>
  <c r="R210" i="35"/>
  <c r="S210" i="35"/>
  <c r="T210" i="35"/>
  <c r="R211" i="35"/>
  <c r="S211" i="35"/>
  <c r="T211" i="35"/>
  <c r="R212" i="35"/>
  <c r="S212" i="35"/>
  <c r="T212" i="35"/>
  <c r="R213" i="35"/>
  <c r="S213" i="35"/>
  <c r="T213" i="35"/>
  <c r="R214" i="35"/>
  <c r="S214" i="35"/>
  <c r="T214" i="35"/>
  <c r="R215" i="35"/>
  <c r="S215" i="35"/>
  <c r="T215" i="35"/>
  <c r="R216" i="35"/>
  <c r="S216" i="35"/>
  <c r="T216" i="35"/>
  <c r="R217" i="35"/>
  <c r="S217" i="35"/>
  <c r="T217" i="35"/>
  <c r="R218" i="35"/>
  <c r="S218" i="35"/>
  <c r="T218" i="35"/>
  <c r="R219" i="35"/>
  <c r="S219" i="35"/>
  <c r="T219" i="35"/>
  <c r="R220" i="35"/>
  <c r="S220" i="35"/>
  <c r="T220" i="35"/>
  <c r="R221" i="35"/>
  <c r="S221" i="35"/>
  <c r="T221" i="35"/>
  <c r="R222" i="35"/>
  <c r="S222" i="35"/>
  <c r="T222" i="35"/>
  <c r="R223" i="35"/>
  <c r="S223" i="35"/>
  <c r="T223" i="35"/>
  <c r="R224" i="35"/>
  <c r="S224" i="35"/>
  <c r="T224" i="35"/>
  <c r="R225" i="35"/>
  <c r="S225" i="35"/>
  <c r="T225" i="35"/>
  <c r="R226" i="35"/>
  <c r="S226" i="35"/>
  <c r="T226" i="35"/>
  <c r="R227" i="35"/>
  <c r="S227" i="35"/>
  <c r="T227" i="35"/>
  <c r="R228" i="35"/>
  <c r="S228" i="35"/>
  <c r="T228" i="35"/>
  <c r="R229" i="35"/>
  <c r="S229" i="35"/>
  <c r="T229" i="35"/>
  <c r="R230" i="35"/>
  <c r="S230" i="35"/>
  <c r="T230" i="35"/>
  <c r="R231" i="35"/>
  <c r="S231" i="35"/>
  <c r="T231" i="35"/>
  <c r="R232" i="35"/>
  <c r="S232" i="35"/>
  <c r="T232" i="35"/>
  <c r="R233" i="35"/>
  <c r="S233" i="35"/>
  <c r="T233" i="35"/>
  <c r="R234" i="35"/>
  <c r="S234" i="35"/>
  <c r="T234" i="35"/>
  <c r="R235" i="35"/>
  <c r="S235" i="35"/>
  <c r="T235" i="35"/>
  <c r="R236" i="35"/>
  <c r="S236" i="35"/>
  <c r="T236" i="35"/>
  <c r="R237" i="35"/>
  <c r="S237" i="35"/>
  <c r="T237" i="35"/>
  <c r="R238" i="35"/>
  <c r="S238" i="35"/>
  <c r="T238" i="35"/>
  <c r="R239" i="35"/>
  <c r="S239" i="35"/>
  <c r="T239" i="35"/>
  <c r="R240" i="35"/>
  <c r="S240" i="35"/>
  <c r="T240" i="35"/>
  <c r="R241" i="35"/>
  <c r="S241" i="35"/>
  <c r="T241" i="35"/>
  <c r="R242" i="35"/>
  <c r="S242" i="35"/>
  <c r="T242" i="35"/>
  <c r="R243" i="35"/>
  <c r="S243" i="35"/>
  <c r="T243" i="35"/>
  <c r="R244" i="35"/>
  <c r="S244" i="35"/>
  <c r="T244" i="35"/>
  <c r="R245" i="35"/>
  <c r="S245" i="35"/>
  <c r="T245" i="35"/>
  <c r="R246" i="35"/>
  <c r="S246" i="35"/>
  <c r="T246" i="35"/>
  <c r="R247" i="35"/>
  <c r="S247" i="35"/>
  <c r="T247" i="35"/>
  <c r="R248" i="35"/>
  <c r="S248" i="35"/>
  <c r="T248" i="35"/>
  <c r="R249" i="35"/>
  <c r="S249" i="35"/>
  <c r="T249" i="35"/>
  <c r="R250" i="35"/>
  <c r="S250" i="35"/>
  <c r="T250" i="35"/>
  <c r="R251" i="35"/>
  <c r="S251" i="35"/>
  <c r="T251" i="35"/>
  <c r="R252" i="35"/>
  <c r="S252" i="35"/>
  <c r="T252" i="35"/>
  <c r="R253" i="35"/>
  <c r="S253" i="35"/>
  <c r="T253" i="35"/>
  <c r="R254" i="35"/>
  <c r="S254" i="35"/>
  <c r="T254" i="35"/>
  <c r="R255" i="35"/>
  <c r="S255" i="35"/>
  <c r="T255" i="35"/>
  <c r="R256" i="35"/>
  <c r="S256" i="35"/>
  <c r="T256" i="35"/>
  <c r="R257" i="35"/>
  <c r="S257" i="35"/>
  <c r="T257" i="35"/>
  <c r="R258" i="35"/>
  <c r="S258" i="35"/>
  <c r="T258" i="35"/>
  <c r="R259" i="35"/>
  <c r="S259" i="35"/>
  <c r="T259" i="35"/>
  <c r="R260" i="35"/>
  <c r="S260" i="35"/>
  <c r="T260" i="35"/>
  <c r="R261" i="35"/>
  <c r="S261" i="35"/>
  <c r="T261" i="35"/>
  <c r="R262" i="35"/>
  <c r="S262" i="35"/>
  <c r="T262" i="35"/>
  <c r="R263" i="35"/>
  <c r="S263" i="35"/>
  <c r="T263" i="35"/>
  <c r="R264" i="35"/>
  <c r="S264" i="35"/>
  <c r="T264" i="35"/>
  <c r="R265" i="35"/>
  <c r="S265" i="35"/>
  <c r="T265" i="35"/>
  <c r="R266" i="35"/>
  <c r="S266" i="35"/>
  <c r="T266" i="35"/>
  <c r="R267" i="35"/>
  <c r="S267" i="35"/>
  <c r="T267" i="35"/>
  <c r="R268" i="35"/>
  <c r="S268" i="35"/>
  <c r="T268" i="35"/>
  <c r="R269" i="35"/>
  <c r="S269" i="35"/>
  <c r="T269" i="35"/>
  <c r="R270" i="35"/>
  <c r="S270" i="35"/>
  <c r="T270" i="35"/>
  <c r="R271" i="35"/>
  <c r="S271" i="35"/>
  <c r="T271" i="35"/>
  <c r="R272" i="35"/>
  <c r="S272" i="35"/>
  <c r="T272" i="35"/>
  <c r="R273" i="35"/>
  <c r="S273" i="35"/>
  <c r="T273" i="35"/>
  <c r="R274" i="35"/>
  <c r="S274" i="35"/>
  <c r="T274" i="35"/>
  <c r="R275" i="35"/>
  <c r="S275" i="35"/>
  <c r="T275" i="35"/>
  <c r="R276" i="35"/>
  <c r="S276" i="35"/>
  <c r="T276" i="35"/>
  <c r="R277" i="35"/>
  <c r="S277" i="35"/>
  <c r="T277" i="35"/>
  <c r="R278" i="35"/>
  <c r="S278" i="35"/>
  <c r="T278" i="35"/>
  <c r="R279" i="35"/>
  <c r="S279" i="35"/>
  <c r="T279" i="35"/>
  <c r="R280" i="35"/>
  <c r="S280" i="35"/>
  <c r="T280" i="35"/>
  <c r="R281" i="35"/>
  <c r="S281" i="35"/>
  <c r="T281" i="35"/>
  <c r="R282" i="35"/>
  <c r="S282" i="35"/>
  <c r="T282" i="35"/>
  <c r="R283" i="35"/>
  <c r="S283" i="35"/>
  <c r="T283" i="35"/>
  <c r="R284" i="35"/>
  <c r="S284" i="35"/>
  <c r="T284" i="35"/>
  <c r="R285" i="35"/>
  <c r="S285" i="35"/>
  <c r="T285" i="35"/>
  <c r="R286" i="35"/>
  <c r="S286" i="35"/>
  <c r="T286" i="35"/>
  <c r="R287" i="35"/>
  <c r="S287" i="35"/>
  <c r="T287" i="35"/>
  <c r="R288" i="35"/>
  <c r="S288" i="35"/>
  <c r="T288" i="35"/>
  <c r="R289" i="35"/>
  <c r="S289" i="35"/>
  <c r="T289" i="35"/>
  <c r="R290" i="35"/>
  <c r="S290" i="35"/>
  <c r="T290" i="35"/>
  <c r="R291" i="35"/>
  <c r="S291" i="35"/>
  <c r="T291" i="35"/>
  <c r="R292" i="35"/>
  <c r="S292" i="35"/>
  <c r="T292" i="35"/>
  <c r="R293" i="35"/>
  <c r="S293" i="35"/>
  <c r="T293" i="35"/>
  <c r="R294" i="35"/>
  <c r="S294" i="35"/>
  <c r="T294" i="35"/>
  <c r="R295" i="35"/>
  <c r="S295" i="35"/>
  <c r="T295" i="35"/>
  <c r="R296" i="35"/>
  <c r="S296" i="35"/>
  <c r="T296" i="35"/>
  <c r="R297" i="35"/>
  <c r="S297" i="35"/>
  <c r="T297" i="35"/>
  <c r="R298" i="35"/>
  <c r="S298" i="35"/>
  <c r="T298" i="35"/>
  <c r="R299" i="35"/>
  <c r="S299" i="35"/>
  <c r="T299" i="35"/>
  <c r="R300" i="35"/>
  <c r="S300" i="35"/>
  <c r="T300" i="35"/>
  <c r="R301" i="35"/>
  <c r="S301" i="35"/>
  <c r="T301" i="35"/>
  <c r="R302" i="35"/>
  <c r="S302" i="35"/>
  <c r="T302" i="35"/>
  <c r="R303" i="35"/>
  <c r="S303" i="35"/>
  <c r="T303" i="35"/>
  <c r="R304" i="35"/>
  <c r="S304" i="35"/>
  <c r="T304" i="35"/>
  <c r="R305" i="35"/>
  <c r="S305" i="35"/>
  <c r="T305" i="35"/>
  <c r="R306" i="35"/>
  <c r="S306" i="35"/>
  <c r="T306" i="35"/>
  <c r="R307" i="35"/>
  <c r="S307" i="35"/>
  <c r="T307" i="35"/>
  <c r="R308" i="35"/>
  <c r="S308" i="35"/>
  <c r="T308" i="35"/>
  <c r="R309" i="35"/>
  <c r="S309" i="35"/>
  <c r="T309" i="35"/>
  <c r="R310" i="35"/>
  <c r="S310" i="35"/>
  <c r="T310" i="35"/>
  <c r="R311" i="35"/>
  <c r="S311" i="35"/>
  <c r="T311" i="35"/>
  <c r="R312" i="35"/>
  <c r="S312" i="35"/>
  <c r="T312" i="35"/>
  <c r="R313" i="35"/>
  <c r="S313" i="35"/>
  <c r="T313" i="35"/>
  <c r="R314" i="35"/>
  <c r="S314" i="35"/>
  <c r="T314" i="35"/>
  <c r="R15" i="35"/>
  <c r="S15" i="35"/>
  <c r="T15" i="35"/>
  <c r="O314" i="35"/>
  <c r="N314" i="35"/>
  <c r="O313" i="35"/>
  <c r="N313" i="35"/>
  <c r="O312" i="35"/>
  <c r="N312" i="35"/>
  <c r="O311" i="35"/>
  <c r="N311" i="35"/>
  <c r="O310" i="35"/>
  <c r="N310" i="35"/>
  <c r="O309" i="35"/>
  <c r="N309" i="35"/>
  <c r="O308" i="35"/>
  <c r="N308" i="35"/>
  <c r="O307" i="35"/>
  <c r="N307" i="35"/>
  <c r="O306" i="35"/>
  <c r="N306" i="35"/>
  <c r="O305" i="35"/>
  <c r="N305" i="35"/>
  <c r="O304" i="35"/>
  <c r="N304" i="35"/>
  <c r="O303" i="35"/>
  <c r="N303" i="35"/>
  <c r="O302" i="35"/>
  <c r="N302" i="35"/>
  <c r="O301" i="35"/>
  <c r="N301" i="35"/>
  <c r="O300" i="35"/>
  <c r="N300" i="35"/>
  <c r="O299" i="35"/>
  <c r="N299" i="35"/>
  <c r="O298" i="35"/>
  <c r="N298" i="35"/>
  <c r="O297" i="35"/>
  <c r="N297" i="35"/>
  <c r="O296" i="35"/>
  <c r="N296" i="35"/>
  <c r="O295" i="35"/>
  <c r="N295" i="35"/>
  <c r="O294" i="35"/>
  <c r="N294" i="35"/>
  <c r="O293" i="35"/>
  <c r="N293" i="35"/>
  <c r="O292" i="35"/>
  <c r="N292" i="35"/>
  <c r="O291" i="35"/>
  <c r="N291" i="35"/>
  <c r="O290" i="35"/>
  <c r="N290" i="35"/>
  <c r="O289" i="35"/>
  <c r="N289" i="35"/>
  <c r="O288" i="35"/>
  <c r="N288" i="35"/>
  <c r="O287" i="35"/>
  <c r="N287" i="35"/>
  <c r="O286" i="35"/>
  <c r="N286" i="35"/>
  <c r="O285" i="35"/>
  <c r="N285" i="35"/>
  <c r="O284" i="35"/>
  <c r="N284" i="35"/>
  <c r="O283" i="35"/>
  <c r="N283" i="35"/>
  <c r="O282" i="35"/>
  <c r="N282" i="35"/>
  <c r="O281" i="35"/>
  <c r="N281" i="35"/>
  <c r="O280" i="35"/>
  <c r="N280" i="35"/>
  <c r="O279" i="35"/>
  <c r="N279" i="35"/>
  <c r="O278" i="35"/>
  <c r="N278" i="35"/>
  <c r="O277" i="35"/>
  <c r="N277" i="35"/>
  <c r="O276" i="35"/>
  <c r="N276" i="35"/>
  <c r="O275" i="35"/>
  <c r="N275" i="35"/>
  <c r="O274" i="35"/>
  <c r="N274" i="35"/>
  <c r="O273" i="35"/>
  <c r="N273" i="35"/>
  <c r="O272" i="35"/>
  <c r="N272" i="35"/>
  <c r="O271" i="35"/>
  <c r="N271" i="35"/>
  <c r="O270" i="35"/>
  <c r="N270" i="35"/>
  <c r="O269" i="35"/>
  <c r="N269" i="35"/>
  <c r="O268" i="35"/>
  <c r="N268" i="35"/>
  <c r="O267" i="35"/>
  <c r="N267" i="35"/>
  <c r="O266" i="35"/>
  <c r="N266" i="35"/>
  <c r="O265" i="35"/>
  <c r="N265" i="35"/>
  <c r="O264" i="35"/>
  <c r="N264" i="35"/>
  <c r="O263" i="35"/>
  <c r="N263" i="35"/>
  <c r="O262" i="35"/>
  <c r="N262" i="35"/>
  <c r="O261" i="35"/>
  <c r="N261" i="35"/>
  <c r="O260" i="35"/>
  <c r="N260" i="35"/>
  <c r="O259" i="35"/>
  <c r="N259" i="35"/>
  <c r="O258" i="35"/>
  <c r="N258" i="35"/>
  <c r="O257" i="35"/>
  <c r="N257" i="35"/>
  <c r="O256" i="35"/>
  <c r="N256" i="35"/>
  <c r="O255" i="35"/>
  <c r="N255" i="35"/>
  <c r="O254" i="35"/>
  <c r="N254" i="35"/>
  <c r="O253" i="35"/>
  <c r="N253" i="35"/>
  <c r="O252" i="35"/>
  <c r="N252" i="35"/>
  <c r="O251" i="35"/>
  <c r="N251" i="35"/>
  <c r="O250" i="35"/>
  <c r="N250" i="35"/>
  <c r="O249" i="35"/>
  <c r="N249" i="35"/>
  <c r="O248" i="35"/>
  <c r="N248" i="35"/>
  <c r="O247" i="35"/>
  <c r="N247" i="35"/>
  <c r="O246" i="35"/>
  <c r="N246" i="35"/>
  <c r="O245" i="35"/>
  <c r="N245" i="35"/>
  <c r="O244" i="35"/>
  <c r="N244" i="35"/>
  <c r="O243" i="35"/>
  <c r="N243" i="35"/>
  <c r="O242" i="35"/>
  <c r="N242" i="35"/>
  <c r="O241" i="35"/>
  <c r="N241" i="35"/>
  <c r="O240" i="35"/>
  <c r="N240" i="35"/>
  <c r="O239" i="35"/>
  <c r="N239" i="35"/>
  <c r="O238" i="35"/>
  <c r="N238" i="35"/>
  <c r="O237" i="35"/>
  <c r="N237" i="35"/>
  <c r="O236" i="35"/>
  <c r="N236" i="35"/>
  <c r="O235" i="35"/>
  <c r="N235" i="35"/>
  <c r="O234" i="35"/>
  <c r="N234" i="35"/>
  <c r="O233" i="35"/>
  <c r="N233" i="35"/>
  <c r="O232" i="35"/>
  <c r="N232" i="35"/>
  <c r="O231" i="35"/>
  <c r="N231" i="35"/>
  <c r="O230" i="35"/>
  <c r="N230" i="35"/>
  <c r="O229" i="35"/>
  <c r="N229" i="35"/>
  <c r="O228" i="35"/>
  <c r="N228" i="35"/>
  <c r="O227" i="35"/>
  <c r="N227" i="35"/>
  <c r="O226" i="35"/>
  <c r="N226" i="35"/>
  <c r="O225" i="35"/>
  <c r="N225" i="35"/>
  <c r="O224" i="35"/>
  <c r="N224" i="35"/>
  <c r="O223" i="35"/>
  <c r="N223" i="35"/>
  <c r="O222" i="35"/>
  <c r="N222" i="35"/>
  <c r="O221" i="35"/>
  <c r="N221" i="35"/>
  <c r="O220" i="35"/>
  <c r="N220" i="35"/>
  <c r="O219" i="35"/>
  <c r="N219" i="35"/>
  <c r="O218" i="35"/>
  <c r="N218" i="35"/>
  <c r="O217" i="35"/>
  <c r="N217" i="35"/>
  <c r="O216" i="35"/>
  <c r="N216" i="35"/>
  <c r="O215" i="35"/>
  <c r="N215" i="35"/>
  <c r="O214" i="35"/>
  <c r="N214" i="35"/>
  <c r="O213" i="35"/>
  <c r="N213" i="35"/>
  <c r="O212" i="35"/>
  <c r="N212" i="35"/>
  <c r="O211" i="35"/>
  <c r="N211" i="35"/>
  <c r="O210" i="35"/>
  <c r="N210" i="35"/>
  <c r="O209" i="35"/>
  <c r="N209" i="35"/>
  <c r="O208" i="35"/>
  <c r="N208" i="35"/>
  <c r="O207" i="35"/>
  <c r="N207" i="35"/>
  <c r="O206" i="35"/>
  <c r="N206" i="35"/>
  <c r="O205" i="35"/>
  <c r="N205" i="35"/>
  <c r="O204" i="35"/>
  <c r="N204" i="35"/>
  <c r="O203" i="35"/>
  <c r="N203" i="35"/>
  <c r="O202" i="35"/>
  <c r="N202" i="35"/>
  <c r="O201" i="35"/>
  <c r="N201" i="35"/>
  <c r="O200" i="35"/>
  <c r="N200" i="35"/>
  <c r="O199" i="35"/>
  <c r="N199" i="35"/>
  <c r="O198" i="35"/>
  <c r="N198" i="35"/>
  <c r="O197" i="35"/>
  <c r="N197" i="35"/>
  <c r="O196" i="35"/>
  <c r="N196" i="35"/>
  <c r="O195" i="35"/>
  <c r="N195" i="35"/>
  <c r="O194" i="35"/>
  <c r="N194" i="35"/>
  <c r="O193" i="35"/>
  <c r="N193" i="35"/>
  <c r="O192" i="35"/>
  <c r="N192" i="35"/>
  <c r="O191" i="35"/>
  <c r="N191" i="35"/>
  <c r="O190" i="35"/>
  <c r="N190" i="35"/>
  <c r="O189" i="35"/>
  <c r="N189" i="35"/>
  <c r="O188" i="35"/>
  <c r="N188" i="35"/>
  <c r="O187" i="35"/>
  <c r="N187" i="35"/>
  <c r="O186" i="35"/>
  <c r="N186" i="35"/>
  <c r="O185" i="35"/>
  <c r="N185" i="35"/>
  <c r="O184" i="35"/>
  <c r="N184" i="35"/>
  <c r="O183" i="35"/>
  <c r="N183" i="35"/>
  <c r="O182" i="35"/>
  <c r="N182" i="35"/>
  <c r="O181" i="35"/>
  <c r="N181" i="35"/>
  <c r="O180" i="35"/>
  <c r="N180" i="35"/>
  <c r="O179" i="35"/>
  <c r="N179" i="35"/>
  <c r="O178" i="35"/>
  <c r="N178" i="35"/>
  <c r="O177" i="35"/>
  <c r="N177" i="35"/>
  <c r="O176" i="35"/>
  <c r="N176" i="35"/>
  <c r="O175" i="35"/>
  <c r="N175" i="35"/>
  <c r="O174" i="35"/>
  <c r="N174" i="35"/>
  <c r="O173" i="35"/>
  <c r="N173" i="35"/>
  <c r="O172" i="35"/>
  <c r="N172" i="35"/>
  <c r="O171" i="35"/>
  <c r="N171" i="35"/>
  <c r="O170" i="35"/>
  <c r="N170" i="35"/>
  <c r="O169" i="35"/>
  <c r="N169" i="35"/>
  <c r="O168" i="35"/>
  <c r="N168" i="35"/>
  <c r="O167" i="35"/>
  <c r="N167" i="35"/>
  <c r="O166" i="35"/>
  <c r="N166" i="35"/>
  <c r="O165" i="35"/>
  <c r="N165" i="35"/>
  <c r="O164" i="35"/>
  <c r="N164" i="35"/>
  <c r="O163" i="35"/>
  <c r="N163" i="35"/>
  <c r="O162" i="35"/>
  <c r="N162" i="35"/>
  <c r="O161" i="35"/>
  <c r="N161" i="35"/>
  <c r="O160" i="35"/>
  <c r="N160" i="35"/>
  <c r="O159" i="35"/>
  <c r="N159" i="35"/>
  <c r="O158" i="35"/>
  <c r="N158" i="35"/>
  <c r="O157" i="35"/>
  <c r="N157" i="35"/>
  <c r="O156" i="35"/>
  <c r="N156" i="35"/>
  <c r="O155" i="35"/>
  <c r="N155" i="35"/>
  <c r="O154" i="35"/>
  <c r="N154" i="35"/>
  <c r="O153" i="35"/>
  <c r="N153" i="35"/>
  <c r="O152" i="35"/>
  <c r="N152" i="35"/>
  <c r="O151" i="35"/>
  <c r="N151" i="35"/>
  <c r="O150" i="35"/>
  <c r="N150" i="35"/>
  <c r="O149" i="35"/>
  <c r="N149" i="35"/>
  <c r="O148" i="35"/>
  <c r="N148" i="35"/>
  <c r="O147" i="35"/>
  <c r="N147" i="35"/>
  <c r="O146" i="35"/>
  <c r="N146" i="35"/>
  <c r="O145" i="35"/>
  <c r="N145" i="35"/>
  <c r="O144" i="35"/>
  <c r="N144" i="35"/>
  <c r="O143" i="35"/>
  <c r="N143" i="35"/>
  <c r="O142" i="35"/>
  <c r="N142" i="35"/>
  <c r="O141" i="35"/>
  <c r="N141" i="35"/>
  <c r="O140" i="35"/>
  <c r="N140" i="35"/>
  <c r="O139" i="35"/>
  <c r="N139" i="35"/>
  <c r="O138" i="35"/>
  <c r="N138" i="35"/>
  <c r="O137" i="35"/>
  <c r="N137" i="35"/>
  <c r="O136" i="35"/>
  <c r="N136" i="35"/>
  <c r="O135" i="35"/>
  <c r="N135" i="35"/>
  <c r="O134" i="35"/>
  <c r="N134" i="35"/>
  <c r="O133" i="35"/>
  <c r="N133" i="35"/>
  <c r="O132" i="35"/>
  <c r="N132" i="35"/>
  <c r="O131" i="35"/>
  <c r="N131" i="35"/>
  <c r="O130" i="35"/>
  <c r="N130" i="35"/>
  <c r="O129" i="35"/>
  <c r="N129" i="35"/>
  <c r="O128" i="35"/>
  <c r="N128" i="35"/>
  <c r="O127" i="35"/>
  <c r="N127" i="35"/>
  <c r="O126" i="35"/>
  <c r="N126" i="35"/>
  <c r="O125" i="35"/>
  <c r="N125" i="35"/>
  <c r="O124" i="35"/>
  <c r="N124" i="35"/>
  <c r="O123" i="35"/>
  <c r="N123" i="35"/>
  <c r="O122" i="35"/>
  <c r="N122" i="35"/>
  <c r="O121" i="35"/>
  <c r="N121" i="35"/>
  <c r="O120" i="35"/>
  <c r="N120" i="35"/>
  <c r="O119" i="35"/>
  <c r="N119" i="35"/>
  <c r="O118" i="35"/>
  <c r="N118" i="35"/>
  <c r="O117" i="35"/>
  <c r="N117" i="35"/>
  <c r="O116" i="35"/>
  <c r="N116" i="35"/>
  <c r="O115" i="35"/>
  <c r="N115" i="35"/>
  <c r="O114" i="35"/>
  <c r="N114" i="35"/>
  <c r="O113" i="35"/>
  <c r="N113" i="35"/>
  <c r="O112" i="35"/>
  <c r="N112" i="35"/>
  <c r="O111" i="35"/>
  <c r="N111" i="35"/>
  <c r="O110" i="35"/>
  <c r="N110" i="35"/>
  <c r="O109" i="35"/>
  <c r="N109" i="35"/>
  <c r="O108" i="35"/>
  <c r="N108" i="35"/>
  <c r="O107" i="35"/>
  <c r="N107" i="35"/>
  <c r="O106" i="35"/>
  <c r="N106" i="35"/>
  <c r="O105" i="35"/>
  <c r="N105" i="35"/>
  <c r="O104" i="35"/>
  <c r="N104" i="35"/>
  <c r="O103" i="35"/>
  <c r="N103" i="35"/>
  <c r="O102" i="35"/>
  <c r="N102" i="35"/>
  <c r="O101" i="35"/>
  <c r="N101" i="35"/>
  <c r="O100" i="35"/>
  <c r="N100" i="35"/>
  <c r="O99" i="35"/>
  <c r="N99" i="35"/>
  <c r="O98" i="35"/>
  <c r="N98" i="35"/>
  <c r="O97" i="35"/>
  <c r="N97" i="35"/>
  <c r="O96" i="35"/>
  <c r="N96" i="35"/>
  <c r="O95" i="35"/>
  <c r="N95" i="35"/>
  <c r="O94" i="35"/>
  <c r="N94" i="35"/>
  <c r="O93" i="35"/>
  <c r="N93" i="35"/>
  <c r="O92" i="35"/>
  <c r="N92" i="35"/>
  <c r="O91" i="35"/>
  <c r="N91" i="35"/>
  <c r="O90" i="35"/>
  <c r="N90" i="35"/>
  <c r="O89" i="35"/>
  <c r="N89" i="35"/>
  <c r="O88" i="35"/>
  <c r="N88" i="35"/>
  <c r="O87" i="35"/>
  <c r="N87" i="35"/>
  <c r="O86" i="35"/>
  <c r="N86" i="35"/>
  <c r="O85" i="35"/>
  <c r="N85" i="35"/>
  <c r="O84" i="35"/>
  <c r="N84" i="35"/>
  <c r="O83" i="35"/>
  <c r="N83" i="35"/>
  <c r="O82" i="35"/>
  <c r="N82" i="35"/>
  <c r="O81" i="35"/>
  <c r="N81" i="35"/>
  <c r="O80" i="35"/>
  <c r="N80" i="35"/>
  <c r="O79" i="35"/>
  <c r="N79" i="35"/>
  <c r="O78" i="35"/>
  <c r="N78" i="35"/>
  <c r="O77" i="35"/>
  <c r="N77" i="35"/>
  <c r="O76" i="35"/>
  <c r="N76" i="35"/>
  <c r="O75" i="35"/>
  <c r="N75" i="35"/>
  <c r="O74" i="35"/>
  <c r="N74" i="35"/>
  <c r="O73" i="35"/>
  <c r="N73" i="35"/>
  <c r="O72" i="35"/>
  <c r="N72" i="35"/>
  <c r="O71" i="35"/>
  <c r="N71" i="35"/>
  <c r="O70" i="35"/>
  <c r="N70" i="35"/>
  <c r="O69" i="35"/>
  <c r="N69" i="35"/>
  <c r="O68" i="35"/>
  <c r="N68" i="35"/>
  <c r="O67" i="35"/>
  <c r="N67" i="35"/>
  <c r="O66" i="35"/>
  <c r="N66" i="35"/>
  <c r="O65" i="35"/>
  <c r="N65" i="35"/>
  <c r="O64" i="35"/>
  <c r="N64" i="35"/>
  <c r="O63" i="35"/>
  <c r="N63" i="35"/>
  <c r="O62" i="35"/>
  <c r="N62" i="35"/>
  <c r="O61" i="35"/>
  <c r="N61" i="35"/>
  <c r="O60" i="35"/>
  <c r="N60" i="35"/>
  <c r="O59" i="35"/>
  <c r="N59" i="35"/>
  <c r="O58" i="35"/>
  <c r="N58" i="35"/>
  <c r="O57" i="35"/>
  <c r="N57" i="35"/>
  <c r="O56" i="35"/>
  <c r="N56" i="35"/>
  <c r="O55" i="35"/>
  <c r="N55" i="35"/>
  <c r="O54" i="35"/>
  <c r="N54" i="35"/>
  <c r="O53" i="35"/>
  <c r="N53" i="35"/>
  <c r="O52" i="35"/>
  <c r="N52" i="35"/>
  <c r="O51" i="35"/>
  <c r="N51" i="35"/>
  <c r="O50" i="35"/>
  <c r="N50" i="35"/>
  <c r="O49" i="35"/>
  <c r="N49" i="35"/>
  <c r="O48" i="35"/>
  <c r="N48" i="35"/>
  <c r="O47" i="35"/>
  <c r="N47" i="35"/>
  <c r="O46" i="35"/>
  <c r="N46" i="35"/>
  <c r="O45" i="35"/>
  <c r="N45" i="35"/>
  <c r="O44" i="35"/>
  <c r="N44" i="35"/>
  <c r="O43" i="35"/>
  <c r="N43" i="35"/>
  <c r="O42" i="35"/>
  <c r="N42" i="35"/>
  <c r="O41" i="35"/>
  <c r="N41" i="35"/>
  <c r="O40" i="35"/>
  <c r="N40" i="35"/>
  <c r="O39" i="35"/>
  <c r="N39" i="35"/>
  <c r="O38" i="35"/>
  <c r="N38" i="35"/>
  <c r="O37" i="35"/>
  <c r="N37" i="35"/>
  <c r="O36" i="35"/>
  <c r="N36" i="35"/>
  <c r="O35" i="35"/>
  <c r="N35" i="35"/>
  <c r="O34" i="35"/>
  <c r="N34" i="35"/>
  <c r="O33" i="35"/>
  <c r="N33" i="35"/>
  <c r="O32" i="35"/>
  <c r="N32" i="35"/>
  <c r="O31" i="35"/>
  <c r="N31" i="35"/>
  <c r="O30" i="35"/>
  <c r="N30" i="35"/>
  <c r="O29" i="35"/>
  <c r="N29" i="35"/>
  <c r="O28" i="35"/>
  <c r="N28" i="35"/>
  <c r="O27" i="35"/>
  <c r="N27" i="35"/>
  <c r="O26" i="35"/>
  <c r="N26" i="35"/>
  <c r="O25" i="35"/>
  <c r="N25" i="35"/>
  <c r="O24" i="35"/>
  <c r="N24" i="35"/>
  <c r="O23" i="35"/>
  <c r="N23" i="35"/>
  <c r="O22" i="35"/>
  <c r="N22" i="35"/>
  <c r="O21" i="35"/>
  <c r="N21" i="35"/>
  <c r="O20" i="35"/>
  <c r="N20" i="35"/>
  <c r="O19" i="35"/>
  <c r="N19" i="35"/>
  <c r="O18" i="35"/>
  <c r="N18" i="35"/>
  <c r="O17" i="35"/>
  <c r="N17" i="35"/>
  <c r="O16" i="35"/>
  <c r="O15" i="35"/>
  <c r="K6" i="35"/>
  <c r="N16" i="35" s="1"/>
  <c r="G16" i="35" s="1"/>
  <c r="F16" i="35" s="1"/>
  <c r="K5" i="35"/>
  <c r="K4" i="35"/>
  <c r="K3" i="35"/>
  <c r="M16" i="31"/>
  <c r="L16" i="31" s="1"/>
  <c r="L17" i="31"/>
  <c r="M17" i="31"/>
  <c r="L18" i="31"/>
  <c r="M18" i="31"/>
  <c r="L19" i="31"/>
  <c r="M19" i="31"/>
  <c r="L20" i="31"/>
  <c r="M20" i="31"/>
  <c r="L21" i="31"/>
  <c r="M21" i="31"/>
  <c r="L22" i="31"/>
  <c r="M22" i="31"/>
  <c r="L23" i="31"/>
  <c r="M23" i="31"/>
  <c r="L24" i="31"/>
  <c r="M24" i="31"/>
  <c r="L25" i="31"/>
  <c r="M25" i="31"/>
  <c r="L26" i="31"/>
  <c r="M26" i="31"/>
  <c r="L27" i="31"/>
  <c r="M27" i="31"/>
  <c r="L28" i="31"/>
  <c r="M28" i="31"/>
  <c r="L29" i="31"/>
  <c r="M29" i="31"/>
  <c r="L30" i="31"/>
  <c r="M30" i="31"/>
  <c r="L31" i="31"/>
  <c r="M31" i="31"/>
  <c r="L32" i="31"/>
  <c r="M32" i="31"/>
  <c r="L33" i="31"/>
  <c r="M33" i="31"/>
  <c r="L34" i="31"/>
  <c r="M34" i="31"/>
  <c r="L35" i="31"/>
  <c r="M35" i="31"/>
  <c r="L36" i="31"/>
  <c r="M36" i="31"/>
  <c r="L37" i="31"/>
  <c r="M37" i="31"/>
  <c r="L38" i="31"/>
  <c r="M38" i="31"/>
  <c r="L39" i="31"/>
  <c r="M39" i="31"/>
  <c r="L40" i="31"/>
  <c r="M40" i="31"/>
  <c r="L41" i="31"/>
  <c r="M41" i="31"/>
  <c r="L42" i="31"/>
  <c r="M42" i="31"/>
  <c r="L43" i="31"/>
  <c r="M43" i="31"/>
  <c r="L44" i="31"/>
  <c r="M44" i="31"/>
  <c r="L45" i="31"/>
  <c r="M45" i="31"/>
  <c r="L46" i="31"/>
  <c r="M46" i="31"/>
  <c r="L47" i="31"/>
  <c r="M47" i="31"/>
  <c r="L48" i="31"/>
  <c r="M48" i="31"/>
  <c r="L49" i="31"/>
  <c r="M49" i="31"/>
  <c r="L50" i="31"/>
  <c r="M50" i="31"/>
  <c r="L51" i="31"/>
  <c r="M51" i="31"/>
  <c r="L52" i="31"/>
  <c r="M52" i="31"/>
  <c r="L53" i="31"/>
  <c r="M53" i="31"/>
  <c r="L54" i="31"/>
  <c r="M54" i="31"/>
  <c r="L55" i="31"/>
  <c r="M55" i="31"/>
  <c r="L56" i="31"/>
  <c r="M56" i="31"/>
  <c r="L57" i="31"/>
  <c r="M57" i="31"/>
  <c r="L58" i="31"/>
  <c r="M58" i="31"/>
  <c r="L59" i="31"/>
  <c r="M59" i="31"/>
  <c r="L60" i="31"/>
  <c r="M60" i="31"/>
  <c r="L61" i="31"/>
  <c r="M61" i="31"/>
  <c r="L62" i="31"/>
  <c r="M62" i="31"/>
  <c r="L63" i="31"/>
  <c r="M63" i="31"/>
  <c r="L64" i="31"/>
  <c r="M64" i="31"/>
  <c r="L65" i="31"/>
  <c r="M65" i="31"/>
  <c r="L66" i="31"/>
  <c r="M66" i="31"/>
  <c r="L67" i="31"/>
  <c r="M67" i="31"/>
  <c r="L68" i="31"/>
  <c r="M68" i="31"/>
  <c r="L69" i="31"/>
  <c r="M69" i="31"/>
  <c r="L70" i="31"/>
  <c r="M70" i="31"/>
  <c r="L71" i="31"/>
  <c r="M71" i="31"/>
  <c r="L72" i="31"/>
  <c r="M72" i="31"/>
  <c r="L73" i="31"/>
  <c r="M73" i="31"/>
  <c r="L74" i="31"/>
  <c r="M74" i="31"/>
  <c r="L75" i="31"/>
  <c r="M75" i="31"/>
  <c r="L76" i="31"/>
  <c r="M76" i="31"/>
  <c r="L77" i="31"/>
  <c r="M77" i="31"/>
  <c r="L78" i="31"/>
  <c r="M78" i="31"/>
  <c r="L79" i="31"/>
  <c r="M79" i="31"/>
  <c r="L80" i="31"/>
  <c r="M80" i="31"/>
  <c r="L81" i="31"/>
  <c r="M81" i="31"/>
  <c r="L82" i="31"/>
  <c r="M82" i="31"/>
  <c r="L83" i="31"/>
  <c r="M83" i="31"/>
  <c r="L84" i="31"/>
  <c r="M84" i="31"/>
  <c r="L85" i="31"/>
  <c r="M85" i="31"/>
  <c r="L86" i="31"/>
  <c r="M86" i="31"/>
  <c r="L87" i="31"/>
  <c r="M87" i="31"/>
  <c r="L88" i="31"/>
  <c r="M88" i="31"/>
  <c r="L89" i="31"/>
  <c r="M89" i="31"/>
  <c r="L90" i="31"/>
  <c r="M90" i="31"/>
  <c r="L91" i="31"/>
  <c r="M91" i="31"/>
  <c r="L92" i="31"/>
  <c r="M92" i="31"/>
  <c r="L93" i="31"/>
  <c r="M93" i="31"/>
  <c r="L94" i="31"/>
  <c r="M94" i="31"/>
  <c r="L95" i="31"/>
  <c r="M95" i="31"/>
  <c r="L96" i="31"/>
  <c r="M96" i="31"/>
  <c r="L97" i="31"/>
  <c r="M97" i="31"/>
  <c r="L98" i="31"/>
  <c r="M98" i="31"/>
  <c r="L99" i="31"/>
  <c r="M99" i="31"/>
  <c r="L100" i="31"/>
  <c r="M100" i="31"/>
  <c r="L101" i="31"/>
  <c r="M101" i="31"/>
  <c r="L102" i="31"/>
  <c r="M102" i="31"/>
  <c r="L103" i="31"/>
  <c r="M103" i="31"/>
  <c r="L104" i="31"/>
  <c r="M104" i="31"/>
  <c r="L105" i="31"/>
  <c r="M105" i="31"/>
  <c r="L106" i="31"/>
  <c r="M106" i="31"/>
  <c r="L107" i="31"/>
  <c r="M107" i="31"/>
  <c r="L108" i="31"/>
  <c r="M108" i="31"/>
  <c r="L109" i="31"/>
  <c r="M109" i="31"/>
  <c r="L110" i="31"/>
  <c r="M110" i="31"/>
  <c r="L111" i="31"/>
  <c r="M111" i="31"/>
  <c r="L112" i="31"/>
  <c r="M112" i="31"/>
  <c r="L113" i="31"/>
  <c r="M113" i="31"/>
  <c r="L114" i="31"/>
  <c r="M114" i="31"/>
  <c r="L115" i="31"/>
  <c r="M115" i="31"/>
  <c r="L116" i="31"/>
  <c r="M116" i="31"/>
  <c r="L117" i="31"/>
  <c r="M117" i="31"/>
  <c r="L118" i="31"/>
  <c r="M118" i="31"/>
  <c r="L119" i="31"/>
  <c r="M119" i="31"/>
  <c r="L120" i="31"/>
  <c r="M120" i="31"/>
  <c r="L121" i="31"/>
  <c r="M121" i="31"/>
  <c r="L122" i="31"/>
  <c r="M122" i="31"/>
  <c r="L123" i="31"/>
  <c r="M123" i="31"/>
  <c r="L124" i="31"/>
  <c r="M124" i="31"/>
  <c r="L125" i="31"/>
  <c r="M125" i="31"/>
  <c r="L126" i="31"/>
  <c r="M126" i="31"/>
  <c r="L127" i="31"/>
  <c r="M127" i="31"/>
  <c r="L128" i="31"/>
  <c r="M128" i="31"/>
  <c r="L129" i="31"/>
  <c r="M129" i="31"/>
  <c r="L130" i="31"/>
  <c r="M130" i="31"/>
  <c r="L131" i="31"/>
  <c r="M131" i="31"/>
  <c r="L132" i="31"/>
  <c r="M132" i="31"/>
  <c r="L133" i="31"/>
  <c r="M133" i="31"/>
  <c r="L134" i="31"/>
  <c r="M134" i="31"/>
  <c r="L135" i="31"/>
  <c r="M135" i="31"/>
  <c r="L136" i="31"/>
  <c r="M136" i="31"/>
  <c r="L137" i="31"/>
  <c r="M137" i="31"/>
  <c r="L138" i="31"/>
  <c r="M138" i="31"/>
  <c r="L139" i="31"/>
  <c r="M139" i="31"/>
  <c r="L140" i="31"/>
  <c r="M140" i="31"/>
  <c r="L141" i="31"/>
  <c r="M141" i="31"/>
  <c r="L142" i="31"/>
  <c r="M142" i="31"/>
  <c r="L143" i="31"/>
  <c r="M143" i="31"/>
  <c r="L144" i="31"/>
  <c r="M144" i="31"/>
  <c r="L145" i="31"/>
  <c r="M145" i="31"/>
  <c r="L146" i="31"/>
  <c r="M146" i="31"/>
  <c r="L147" i="31"/>
  <c r="M147" i="31"/>
  <c r="L148" i="31"/>
  <c r="M148" i="31"/>
  <c r="L149" i="31"/>
  <c r="M149" i="31"/>
  <c r="L150" i="31"/>
  <c r="M150" i="31"/>
  <c r="L151" i="31"/>
  <c r="M151" i="31"/>
  <c r="L152" i="31"/>
  <c r="M152" i="31"/>
  <c r="L153" i="31"/>
  <c r="M153" i="31"/>
  <c r="L154" i="31"/>
  <c r="M154" i="31"/>
  <c r="L155" i="31"/>
  <c r="M155" i="31"/>
  <c r="L156" i="31"/>
  <c r="M156" i="31"/>
  <c r="L157" i="31"/>
  <c r="M157" i="31"/>
  <c r="L158" i="31"/>
  <c r="M158" i="31"/>
  <c r="L159" i="31"/>
  <c r="M159" i="31"/>
  <c r="L160" i="31"/>
  <c r="M160" i="31"/>
  <c r="L161" i="31"/>
  <c r="M161" i="31"/>
  <c r="L162" i="31"/>
  <c r="M162" i="31"/>
  <c r="L163" i="31"/>
  <c r="M163" i="31"/>
  <c r="L164" i="31"/>
  <c r="M164" i="31"/>
  <c r="L165" i="31"/>
  <c r="M165" i="31"/>
  <c r="L166" i="31"/>
  <c r="M166" i="31"/>
  <c r="L167" i="31"/>
  <c r="M167" i="31"/>
  <c r="L168" i="31"/>
  <c r="M168" i="31"/>
  <c r="L169" i="31"/>
  <c r="M169" i="31"/>
  <c r="L170" i="31"/>
  <c r="M170" i="31"/>
  <c r="L171" i="31"/>
  <c r="M171" i="31"/>
  <c r="L172" i="31"/>
  <c r="M172" i="31"/>
  <c r="L173" i="31"/>
  <c r="M173" i="31"/>
  <c r="L174" i="31"/>
  <c r="M174" i="31"/>
  <c r="L175" i="31"/>
  <c r="M175" i="31"/>
  <c r="L176" i="31"/>
  <c r="M176" i="31"/>
  <c r="L177" i="31"/>
  <c r="M177" i="31"/>
  <c r="L178" i="31"/>
  <c r="M178" i="31"/>
  <c r="L179" i="31"/>
  <c r="M179" i="31"/>
  <c r="L180" i="31"/>
  <c r="M180" i="31"/>
  <c r="L181" i="31"/>
  <c r="M181" i="31"/>
  <c r="L182" i="31"/>
  <c r="M182" i="31"/>
  <c r="L183" i="31"/>
  <c r="M183" i="31"/>
  <c r="L184" i="31"/>
  <c r="M184" i="31"/>
  <c r="L185" i="31"/>
  <c r="M185" i="31"/>
  <c r="L186" i="31"/>
  <c r="M186" i="31"/>
  <c r="L187" i="31"/>
  <c r="M187" i="31"/>
  <c r="L188" i="31"/>
  <c r="M188" i="31"/>
  <c r="L189" i="31"/>
  <c r="M189" i="31"/>
  <c r="L190" i="31"/>
  <c r="M190" i="31"/>
  <c r="L191" i="31"/>
  <c r="M191" i="31"/>
  <c r="L192" i="31"/>
  <c r="M192" i="31"/>
  <c r="L193" i="31"/>
  <c r="M193" i="31"/>
  <c r="L194" i="31"/>
  <c r="M194" i="31"/>
  <c r="L195" i="31"/>
  <c r="M195" i="31"/>
  <c r="L196" i="31"/>
  <c r="M196" i="31"/>
  <c r="L197" i="31"/>
  <c r="M197" i="31"/>
  <c r="L198" i="31"/>
  <c r="M198" i="31"/>
  <c r="L199" i="31"/>
  <c r="M199" i="31"/>
  <c r="L200" i="31"/>
  <c r="M200" i="31"/>
  <c r="L201" i="31"/>
  <c r="M201" i="31"/>
  <c r="L202" i="31"/>
  <c r="M202" i="31"/>
  <c r="L203" i="31"/>
  <c r="M203" i="31"/>
  <c r="L204" i="31"/>
  <c r="M204" i="31"/>
  <c r="L205" i="31"/>
  <c r="M205" i="31"/>
  <c r="L206" i="31"/>
  <c r="M206" i="31"/>
  <c r="L207" i="31"/>
  <c r="M207" i="31"/>
  <c r="L208" i="31"/>
  <c r="M208" i="31"/>
  <c r="L209" i="31"/>
  <c r="M209" i="31"/>
  <c r="L210" i="31"/>
  <c r="M210" i="31"/>
  <c r="L211" i="31"/>
  <c r="M211" i="31"/>
  <c r="L212" i="31"/>
  <c r="M212" i="31"/>
  <c r="L213" i="31"/>
  <c r="M213" i="31"/>
  <c r="L214" i="31"/>
  <c r="M214" i="31"/>
  <c r="L215" i="31"/>
  <c r="M215" i="31"/>
  <c r="L216" i="31"/>
  <c r="M216" i="31"/>
  <c r="L217" i="31"/>
  <c r="M217" i="31"/>
  <c r="L218" i="31"/>
  <c r="M218" i="31"/>
  <c r="L219" i="31"/>
  <c r="M219" i="31"/>
  <c r="L220" i="31"/>
  <c r="M220" i="31"/>
  <c r="L221" i="31"/>
  <c r="M221" i="31"/>
  <c r="L222" i="31"/>
  <c r="M222" i="31"/>
  <c r="L223" i="31"/>
  <c r="M223" i="31"/>
  <c r="L224" i="31"/>
  <c r="M224" i="31"/>
  <c r="L225" i="31"/>
  <c r="M225" i="31"/>
  <c r="L226" i="31"/>
  <c r="M226" i="31"/>
  <c r="L227" i="31"/>
  <c r="M227" i="31"/>
  <c r="L228" i="31"/>
  <c r="M228" i="31"/>
  <c r="L229" i="31"/>
  <c r="M229" i="31"/>
  <c r="L230" i="31"/>
  <c r="M230" i="31"/>
  <c r="L231" i="31"/>
  <c r="M231" i="31"/>
  <c r="L232" i="31"/>
  <c r="M232" i="31"/>
  <c r="L233" i="31"/>
  <c r="M233" i="31"/>
  <c r="L234" i="31"/>
  <c r="M234" i="31"/>
  <c r="L235" i="31"/>
  <c r="M235" i="31"/>
  <c r="L236" i="31"/>
  <c r="M236" i="31"/>
  <c r="L237" i="31"/>
  <c r="M237" i="31"/>
  <c r="L238" i="31"/>
  <c r="M238" i="31"/>
  <c r="L239" i="31"/>
  <c r="M239" i="31"/>
  <c r="L240" i="31"/>
  <c r="M240" i="31"/>
  <c r="L241" i="31"/>
  <c r="M241" i="31"/>
  <c r="L242" i="31"/>
  <c r="M242" i="31"/>
  <c r="L243" i="31"/>
  <c r="M243" i="31"/>
  <c r="L244" i="31"/>
  <c r="M244" i="31"/>
  <c r="L245" i="31"/>
  <c r="M245" i="31"/>
  <c r="L246" i="31"/>
  <c r="M246" i="31"/>
  <c r="L247" i="31"/>
  <c r="M247" i="31"/>
  <c r="L248" i="31"/>
  <c r="M248" i="31"/>
  <c r="L249" i="31"/>
  <c r="M249" i="31"/>
  <c r="L250" i="31"/>
  <c r="M250" i="31"/>
  <c r="L251" i="31"/>
  <c r="M251" i="31"/>
  <c r="L252" i="31"/>
  <c r="M252" i="31"/>
  <c r="L253" i="31"/>
  <c r="M253" i="31"/>
  <c r="L254" i="31"/>
  <c r="M254" i="31"/>
  <c r="L255" i="31"/>
  <c r="M255" i="31"/>
  <c r="L256" i="31"/>
  <c r="M256" i="31"/>
  <c r="L257" i="31"/>
  <c r="M257" i="31"/>
  <c r="L258" i="31"/>
  <c r="M258" i="31"/>
  <c r="L259" i="31"/>
  <c r="M259" i="31"/>
  <c r="L260" i="31"/>
  <c r="M260" i="31"/>
  <c r="L261" i="31"/>
  <c r="M261" i="31"/>
  <c r="L262" i="31"/>
  <c r="M262" i="31"/>
  <c r="L263" i="31"/>
  <c r="M263" i="31"/>
  <c r="L264" i="31"/>
  <c r="M264" i="31"/>
  <c r="L265" i="31"/>
  <c r="M265" i="31"/>
  <c r="L266" i="31"/>
  <c r="M266" i="31"/>
  <c r="L267" i="31"/>
  <c r="M267" i="31"/>
  <c r="L268" i="31"/>
  <c r="M268" i="31"/>
  <c r="L269" i="31"/>
  <c r="M269" i="31"/>
  <c r="L270" i="31"/>
  <c r="M270" i="31"/>
  <c r="L271" i="31"/>
  <c r="M271" i="31"/>
  <c r="L272" i="31"/>
  <c r="M272" i="31"/>
  <c r="L273" i="31"/>
  <c r="M273" i="31"/>
  <c r="L274" i="31"/>
  <c r="M274" i="31"/>
  <c r="L275" i="31"/>
  <c r="M275" i="31"/>
  <c r="L276" i="31"/>
  <c r="M276" i="31"/>
  <c r="L277" i="31"/>
  <c r="M277" i="31"/>
  <c r="L278" i="31"/>
  <c r="M278" i="31"/>
  <c r="L279" i="31"/>
  <c r="M279" i="31"/>
  <c r="L280" i="31"/>
  <c r="M280" i="31"/>
  <c r="L281" i="31"/>
  <c r="M281" i="31"/>
  <c r="L282" i="31"/>
  <c r="M282" i="31"/>
  <c r="L283" i="31"/>
  <c r="M283" i="31"/>
  <c r="L284" i="31"/>
  <c r="M284" i="31"/>
  <c r="L285" i="31"/>
  <c r="M285" i="31"/>
  <c r="L286" i="31"/>
  <c r="M286" i="31"/>
  <c r="L287" i="31"/>
  <c r="M287" i="31"/>
  <c r="L288" i="31"/>
  <c r="M288" i="31"/>
  <c r="L289" i="31"/>
  <c r="M289" i="31"/>
  <c r="L290" i="31"/>
  <c r="M290" i="31"/>
  <c r="L291" i="31"/>
  <c r="M291" i="31"/>
  <c r="L292" i="31"/>
  <c r="M292" i="31"/>
  <c r="L293" i="31"/>
  <c r="M293" i="31"/>
  <c r="L294" i="31"/>
  <c r="M294" i="31"/>
  <c r="L295" i="31"/>
  <c r="M295" i="31"/>
  <c r="L296" i="31"/>
  <c r="M296" i="31"/>
  <c r="L297" i="31"/>
  <c r="M297" i="31"/>
  <c r="L298" i="31"/>
  <c r="M298" i="31"/>
  <c r="L299" i="31"/>
  <c r="M299" i="31"/>
  <c r="L300" i="31"/>
  <c r="M300" i="31"/>
  <c r="L301" i="31"/>
  <c r="M301" i="31"/>
  <c r="L302" i="31"/>
  <c r="M302" i="31"/>
  <c r="L303" i="31"/>
  <c r="M303" i="31"/>
  <c r="L304" i="31"/>
  <c r="M304" i="31"/>
  <c r="L305" i="31"/>
  <c r="M305" i="31"/>
  <c r="L306" i="31"/>
  <c r="M306" i="31"/>
  <c r="L307" i="31"/>
  <c r="M307" i="31"/>
  <c r="L308" i="31"/>
  <c r="M308" i="31"/>
  <c r="L309" i="31"/>
  <c r="M309" i="31"/>
  <c r="L310" i="31"/>
  <c r="M310" i="31"/>
  <c r="L311" i="31"/>
  <c r="M311" i="31"/>
  <c r="L312" i="31"/>
  <c r="M312" i="31"/>
  <c r="L313" i="31"/>
  <c r="M313" i="31"/>
  <c r="L314" i="31"/>
  <c r="M314" i="31"/>
  <c r="M15" i="31"/>
  <c r="L15" i="31" s="1"/>
  <c r="AA16" i="31"/>
  <c r="AA17" i="31"/>
  <c r="AA18" i="31"/>
  <c r="AA19" i="31"/>
  <c r="AA20" i="31"/>
  <c r="AA21" i="31"/>
  <c r="AA22" i="31"/>
  <c r="AA23" i="31"/>
  <c r="AA24" i="31"/>
  <c r="AA25" i="31"/>
  <c r="AA26" i="31"/>
  <c r="AA27" i="31"/>
  <c r="AA28" i="31"/>
  <c r="AA29" i="31"/>
  <c r="AA30" i="31"/>
  <c r="AA31" i="31"/>
  <c r="AA32" i="31"/>
  <c r="AA33" i="31"/>
  <c r="AA34" i="31"/>
  <c r="AA35" i="31"/>
  <c r="AA36" i="31"/>
  <c r="AA37" i="31"/>
  <c r="AA38" i="31"/>
  <c r="AA39" i="31"/>
  <c r="AA40" i="31"/>
  <c r="AA41" i="31"/>
  <c r="AA42" i="31"/>
  <c r="AA43" i="31"/>
  <c r="AA44" i="31"/>
  <c r="AA45" i="31"/>
  <c r="AA46" i="31"/>
  <c r="AA47" i="31"/>
  <c r="AA48" i="31"/>
  <c r="AA49" i="31"/>
  <c r="AA50" i="31"/>
  <c r="AA51" i="31"/>
  <c r="AA52" i="31"/>
  <c r="AA53" i="31"/>
  <c r="AA54" i="31"/>
  <c r="AA55" i="31"/>
  <c r="AA56" i="31"/>
  <c r="AA57" i="31"/>
  <c r="AA58" i="31"/>
  <c r="AA59" i="31"/>
  <c r="AA60" i="31"/>
  <c r="AA61" i="31"/>
  <c r="AA62" i="31"/>
  <c r="AA63" i="31"/>
  <c r="AA64" i="31"/>
  <c r="AA65" i="31"/>
  <c r="AA66" i="31"/>
  <c r="AA67" i="31"/>
  <c r="AA68" i="31"/>
  <c r="AA69" i="31"/>
  <c r="AA70" i="31"/>
  <c r="AA71" i="31"/>
  <c r="AA72" i="31"/>
  <c r="AA73" i="31"/>
  <c r="AA74" i="31"/>
  <c r="AA75" i="31"/>
  <c r="AA76" i="31"/>
  <c r="AA77" i="31"/>
  <c r="AA78" i="31"/>
  <c r="AA79" i="31"/>
  <c r="AA80" i="31"/>
  <c r="AA81" i="31"/>
  <c r="AA82" i="31"/>
  <c r="AA83" i="31"/>
  <c r="AA84" i="31"/>
  <c r="AA85" i="31"/>
  <c r="AA86" i="31"/>
  <c r="AA87" i="31"/>
  <c r="AA88" i="31"/>
  <c r="AA89" i="31"/>
  <c r="AA90" i="31"/>
  <c r="AA91" i="31"/>
  <c r="AA92" i="31"/>
  <c r="AA93" i="31"/>
  <c r="AA94" i="31"/>
  <c r="AA95" i="31"/>
  <c r="AA96" i="31"/>
  <c r="AA97" i="31"/>
  <c r="AA98" i="31"/>
  <c r="AA99" i="31"/>
  <c r="AA100" i="31"/>
  <c r="AA101" i="31"/>
  <c r="AA102" i="31"/>
  <c r="AA103" i="31"/>
  <c r="AA104" i="31"/>
  <c r="AA105" i="31"/>
  <c r="AA106" i="31"/>
  <c r="AA107" i="31"/>
  <c r="AA108" i="31"/>
  <c r="AA109" i="31"/>
  <c r="AA110" i="31"/>
  <c r="AA111" i="31"/>
  <c r="AA112" i="31"/>
  <c r="AA113" i="31"/>
  <c r="AA114" i="31"/>
  <c r="AA115" i="31"/>
  <c r="AA116" i="31"/>
  <c r="AA117" i="31"/>
  <c r="AA118" i="31"/>
  <c r="AA119" i="31"/>
  <c r="AA120" i="31"/>
  <c r="AA121" i="31"/>
  <c r="AA122" i="31"/>
  <c r="AA123" i="31"/>
  <c r="AA124" i="31"/>
  <c r="AA125" i="31"/>
  <c r="AA126" i="31"/>
  <c r="AA127" i="31"/>
  <c r="AA128" i="31"/>
  <c r="AA129" i="31"/>
  <c r="AA130" i="31"/>
  <c r="AA131" i="31"/>
  <c r="AA132" i="31"/>
  <c r="AA133" i="31"/>
  <c r="AA134" i="31"/>
  <c r="AA135" i="31"/>
  <c r="AA136" i="31"/>
  <c r="AA137" i="31"/>
  <c r="AA138" i="31"/>
  <c r="AA139" i="31"/>
  <c r="AA140" i="31"/>
  <c r="AA141" i="31"/>
  <c r="AA142" i="31"/>
  <c r="AA143" i="31"/>
  <c r="AA144" i="31"/>
  <c r="AA145" i="31"/>
  <c r="AA146" i="31"/>
  <c r="AA147" i="31"/>
  <c r="AA148" i="31"/>
  <c r="AA149" i="31"/>
  <c r="AA150" i="31"/>
  <c r="AA151" i="31"/>
  <c r="AA152" i="31"/>
  <c r="AA153" i="31"/>
  <c r="AA154" i="31"/>
  <c r="AA155" i="31"/>
  <c r="AA156" i="31"/>
  <c r="AA157" i="31"/>
  <c r="AA158" i="31"/>
  <c r="AA159" i="31"/>
  <c r="AA160" i="31"/>
  <c r="AA161" i="31"/>
  <c r="AA162" i="31"/>
  <c r="AA163" i="31"/>
  <c r="AA164" i="31"/>
  <c r="AA165" i="31"/>
  <c r="AA166" i="31"/>
  <c r="AA167" i="31"/>
  <c r="AA168" i="31"/>
  <c r="AA169" i="31"/>
  <c r="AA170" i="31"/>
  <c r="AA171" i="31"/>
  <c r="AA172" i="31"/>
  <c r="AA173" i="31"/>
  <c r="AA174" i="31"/>
  <c r="AA175" i="31"/>
  <c r="AA176" i="31"/>
  <c r="AA177" i="31"/>
  <c r="AA178" i="31"/>
  <c r="AA179" i="31"/>
  <c r="AA180" i="31"/>
  <c r="AA181" i="31"/>
  <c r="AA182" i="31"/>
  <c r="AA183" i="31"/>
  <c r="AA184" i="31"/>
  <c r="AA185" i="31"/>
  <c r="AA186" i="31"/>
  <c r="AA187" i="31"/>
  <c r="AA188" i="31"/>
  <c r="AA189" i="31"/>
  <c r="AA190" i="31"/>
  <c r="AA191" i="31"/>
  <c r="AA192" i="31"/>
  <c r="AA193" i="31"/>
  <c r="AA194" i="31"/>
  <c r="AA195" i="31"/>
  <c r="AA196" i="31"/>
  <c r="AA197" i="31"/>
  <c r="AA198" i="31"/>
  <c r="AA199" i="31"/>
  <c r="AA200" i="31"/>
  <c r="AA201" i="31"/>
  <c r="AA202" i="31"/>
  <c r="AA203" i="31"/>
  <c r="AA204" i="31"/>
  <c r="AA205" i="31"/>
  <c r="AA206" i="31"/>
  <c r="AA207" i="31"/>
  <c r="AA208" i="31"/>
  <c r="AA209" i="31"/>
  <c r="AA210" i="31"/>
  <c r="AA211" i="31"/>
  <c r="AA212" i="31"/>
  <c r="AA213" i="31"/>
  <c r="AA214" i="31"/>
  <c r="AA215" i="31"/>
  <c r="AA216" i="31"/>
  <c r="AA217" i="31"/>
  <c r="AA218" i="31"/>
  <c r="AA219" i="31"/>
  <c r="AA220" i="31"/>
  <c r="AA221" i="31"/>
  <c r="AA222" i="31"/>
  <c r="AA223" i="31"/>
  <c r="AA224" i="31"/>
  <c r="AA225" i="31"/>
  <c r="AA226" i="31"/>
  <c r="AA227" i="31"/>
  <c r="AA228" i="31"/>
  <c r="AA229" i="31"/>
  <c r="AA230" i="31"/>
  <c r="AA231" i="31"/>
  <c r="AA232" i="31"/>
  <c r="AA233" i="31"/>
  <c r="AA234" i="31"/>
  <c r="AA235" i="31"/>
  <c r="AA236" i="31"/>
  <c r="AA237" i="31"/>
  <c r="AA238" i="31"/>
  <c r="AA239" i="31"/>
  <c r="AA240" i="31"/>
  <c r="AA241" i="31"/>
  <c r="AA242" i="31"/>
  <c r="AA243" i="31"/>
  <c r="AA244" i="31"/>
  <c r="AA245" i="31"/>
  <c r="AA246" i="31"/>
  <c r="AA247" i="31"/>
  <c r="AA248" i="31"/>
  <c r="AA249" i="31"/>
  <c r="AA250" i="31"/>
  <c r="AA251" i="31"/>
  <c r="AA252" i="31"/>
  <c r="AA253" i="31"/>
  <c r="AA254" i="31"/>
  <c r="AA255" i="31"/>
  <c r="AA256" i="31"/>
  <c r="AA257" i="31"/>
  <c r="AA258" i="31"/>
  <c r="AA259" i="31"/>
  <c r="AA260" i="31"/>
  <c r="AA261" i="31"/>
  <c r="AA262" i="31"/>
  <c r="AA263" i="31"/>
  <c r="AA264" i="31"/>
  <c r="AA265" i="31"/>
  <c r="AA266" i="31"/>
  <c r="AA267" i="31"/>
  <c r="AA268" i="31"/>
  <c r="AA269" i="31"/>
  <c r="AA270" i="31"/>
  <c r="AA271" i="31"/>
  <c r="AA272" i="31"/>
  <c r="AA273" i="31"/>
  <c r="AA274" i="31"/>
  <c r="AA275" i="31"/>
  <c r="AA276" i="31"/>
  <c r="AA277" i="31"/>
  <c r="AA278" i="31"/>
  <c r="AA279" i="31"/>
  <c r="AA280" i="31"/>
  <c r="AA281" i="31"/>
  <c r="AA282" i="31"/>
  <c r="AA283" i="31"/>
  <c r="AA284" i="31"/>
  <c r="AA285" i="31"/>
  <c r="AA286" i="31"/>
  <c r="AA287" i="31"/>
  <c r="AA288" i="31"/>
  <c r="AA289" i="31"/>
  <c r="AA290" i="31"/>
  <c r="AA291" i="31"/>
  <c r="AA292" i="31"/>
  <c r="AA293" i="31"/>
  <c r="AA294" i="31"/>
  <c r="AA295" i="31"/>
  <c r="AA296" i="31"/>
  <c r="AA297" i="31"/>
  <c r="AA298" i="31"/>
  <c r="AA299" i="31"/>
  <c r="AA300" i="31"/>
  <c r="AA301" i="31"/>
  <c r="AA302" i="31"/>
  <c r="AA303" i="31"/>
  <c r="AA304" i="31"/>
  <c r="AA305" i="31"/>
  <c r="AA306" i="31"/>
  <c r="AA307" i="31"/>
  <c r="AA308" i="31"/>
  <c r="AA309" i="31"/>
  <c r="AA310" i="31"/>
  <c r="AA311" i="31"/>
  <c r="AA312" i="31"/>
  <c r="AA313" i="31"/>
  <c r="AA314" i="31"/>
  <c r="AA15" i="31"/>
  <c r="J16" i="31"/>
  <c r="I16" i="31" s="1"/>
  <c r="I17" i="31"/>
  <c r="J17" i="31"/>
  <c r="I18" i="31"/>
  <c r="J18" i="31"/>
  <c r="I19" i="31"/>
  <c r="J19" i="31"/>
  <c r="I20" i="31"/>
  <c r="J20" i="31"/>
  <c r="I21" i="31"/>
  <c r="J21" i="31"/>
  <c r="I22" i="31"/>
  <c r="J22" i="31"/>
  <c r="I23" i="31"/>
  <c r="J23" i="31"/>
  <c r="I24" i="31"/>
  <c r="J24" i="31"/>
  <c r="I25" i="31"/>
  <c r="J25" i="31"/>
  <c r="I26" i="31"/>
  <c r="J26" i="31"/>
  <c r="I27" i="31"/>
  <c r="J27" i="31"/>
  <c r="I28" i="31"/>
  <c r="J28" i="31"/>
  <c r="I29" i="31"/>
  <c r="J29" i="31"/>
  <c r="I30" i="31"/>
  <c r="J30" i="31"/>
  <c r="I31" i="31"/>
  <c r="J31" i="31"/>
  <c r="I32" i="31"/>
  <c r="J32" i="31"/>
  <c r="I33" i="31"/>
  <c r="J33" i="31"/>
  <c r="I34" i="31"/>
  <c r="J34" i="31"/>
  <c r="I35" i="31"/>
  <c r="J35" i="31"/>
  <c r="I36" i="31"/>
  <c r="J36" i="31"/>
  <c r="I37" i="31"/>
  <c r="J37" i="31"/>
  <c r="I38" i="31"/>
  <c r="J38" i="31"/>
  <c r="I39" i="31"/>
  <c r="J39" i="31"/>
  <c r="I40" i="31"/>
  <c r="J40" i="31"/>
  <c r="I41" i="31"/>
  <c r="J41" i="31"/>
  <c r="I42" i="31"/>
  <c r="J42" i="31"/>
  <c r="I43" i="31"/>
  <c r="J43" i="31"/>
  <c r="I44" i="31"/>
  <c r="J44" i="31"/>
  <c r="I45" i="31"/>
  <c r="J45" i="31"/>
  <c r="I46" i="31"/>
  <c r="J46" i="31"/>
  <c r="I47" i="31"/>
  <c r="J47" i="31"/>
  <c r="I48" i="31"/>
  <c r="J48" i="31"/>
  <c r="I49" i="31"/>
  <c r="J49" i="31"/>
  <c r="I50" i="31"/>
  <c r="J50" i="31"/>
  <c r="I51" i="31"/>
  <c r="J51" i="31"/>
  <c r="I52" i="31"/>
  <c r="J52" i="31"/>
  <c r="I53" i="31"/>
  <c r="J53" i="31"/>
  <c r="I54" i="31"/>
  <c r="J54" i="31"/>
  <c r="I55" i="31"/>
  <c r="J55" i="31"/>
  <c r="I56" i="31"/>
  <c r="J56" i="31"/>
  <c r="I57" i="31"/>
  <c r="J57" i="31"/>
  <c r="I58" i="31"/>
  <c r="J58" i="31"/>
  <c r="I59" i="31"/>
  <c r="J59" i="31"/>
  <c r="I60" i="31"/>
  <c r="J60" i="31"/>
  <c r="I61" i="31"/>
  <c r="J61" i="31"/>
  <c r="I62" i="31"/>
  <c r="J62" i="31"/>
  <c r="I63" i="31"/>
  <c r="J63" i="31"/>
  <c r="I64" i="31"/>
  <c r="J64" i="31"/>
  <c r="I65" i="31"/>
  <c r="J65" i="31"/>
  <c r="I66" i="31"/>
  <c r="J66" i="31"/>
  <c r="I67" i="31"/>
  <c r="J67" i="31"/>
  <c r="I68" i="31"/>
  <c r="J68" i="31"/>
  <c r="I69" i="31"/>
  <c r="J69" i="31"/>
  <c r="I70" i="31"/>
  <c r="J70" i="31"/>
  <c r="I71" i="31"/>
  <c r="J71" i="31"/>
  <c r="I72" i="31"/>
  <c r="J72" i="31"/>
  <c r="I73" i="31"/>
  <c r="J73" i="31"/>
  <c r="I74" i="31"/>
  <c r="J74" i="31"/>
  <c r="I75" i="31"/>
  <c r="J75" i="31"/>
  <c r="I76" i="31"/>
  <c r="J76" i="31"/>
  <c r="I77" i="31"/>
  <c r="J77" i="31"/>
  <c r="I78" i="31"/>
  <c r="J78" i="31"/>
  <c r="I79" i="31"/>
  <c r="J79" i="31"/>
  <c r="I80" i="31"/>
  <c r="J80" i="31"/>
  <c r="I81" i="31"/>
  <c r="J81" i="31"/>
  <c r="I82" i="31"/>
  <c r="J82" i="31"/>
  <c r="I83" i="31"/>
  <c r="J83" i="31"/>
  <c r="I84" i="31"/>
  <c r="J84" i="31"/>
  <c r="I85" i="31"/>
  <c r="J85" i="31"/>
  <c r="I86" i="31"/>
  <c r="J86" i="31"/>
  <c r="I87" i="31"/>
  <c r="J87" i="31"/>
  <c r="I88" i="31"/>
  <c r="J88" i="31"/>
  <c r="I89" i="31"/>
  <c r="J89" i="31"/>
  <c r="I90" i="31"/>
  <c r="J90" i="31"/>
  <c r="I91" i="31"/>
  <c r="J91" i="31"/>
  <c r="I92" i="31"/>
  <c r="J92" i="31"/>
  <c r="I93" i="31"/>
  <c r="J93" i="31"/>
  <c r="I94" i="31"/>
  <c r="J94" i="31"/>
  <c r="I95" i="31"/>
  <c r="J95" i="31"/>
  <c r="I96" i="31"/>
  <c r="J96" i="31"/>
  <c r="I97" i="31"/>
  <c r="J97" i="31"/>
  <c r="I98" i="31"/>
  <c r="J98" i="31"/>
  <c r="I99" i="31"/>
  <c r="J99" i="31"/>
  <c r="I100" i="31"/>
  <c r="J100" i="31"/>
  <c r="I101" i="31"/>
  <c r="J101" i="31"/>
  <c r="I102" i="31"/>
  <c r="J102" i="31"/>
  <c r="I103" i="31"/>
  <c r="J103" i="31"/>
  <c r="I104" i="31"/>
  <c r="J104" i="31"/>
  <c r="I105" i="31"/>
  <c r="J105" i="31"/>
  <c r="I106" i="31"/>
  <c r="J106" i="31"/>
  <c r="I107" i="31"/>
  <c r="J107" i="31"/>
  <c r="I108" i="31"/>
  <c r="J108" i="31"/>
  <c r="I109" i="31"/>
  <c r="J109" i="31"/>
  <c r="I110" i="31"/>
  <c r="J110" i="31"/>
  <c r="I111" i="31"/>
  <c r="J111" i="31"/>
  <c r="I112" i="31"/>
  <c r="J112" i="31"/>
  <c r="I113" i="31"/>
  <c r="J113" i="31"/>
  <c r="I114" i="31"/>
  <c r="J114" i="31"/>
  <c r="I115" i="31"/>
  <c r="J115" i="31"/>
  <c r="I116" i="31"/>
  <c r="J116" i="31"/>
  <c r="I117" i="31"/>
  <c r="J117" i="31"/>
  <c r="I118" i="31"/>
  <c r="J118" i="31"/>
  <c r="I119" i="31"/>
  <c r="J119" i="31"/>
  <c r="I120" i="31"/>
  <c r="J120" i="31"/>
  <c r="I121" i="31"/>
  <c r="J121" i="31"/>
  <c r="I122" i="31"/>
  <c r="J122" i="31"/>
  <c r="I123" i="31"/>
  <c r="J123" i="31"/>
  <c r="I124" i="31"/>
  <c r="J124" i="31"/>
  <c r="I125" i="31"/>
  <c r="J125" i="31"/>
  <c r="I126" i="31"/>
  <c r="J126" i="31"/>
  <c r="I127" i="31"/>
  <c r="J127" i="31"/>
  <c r="I128" i="31"/>
  <c r="J128" i="31"/>
  <c r="I129" i="31"/>
  <c r="J129" i="31"/>
  <c r="I130" i="31"/>
  <c r="J130" i="31"/>
  <c r="I131" i="31"/>
  <c r="J131" i="31"/>
  <c r="I132" i="31"/>
  <c r="J132" i="31"/>
  <c r="I133" i="31"/>
  <c r="J133" i="31"/>
  <c r="I134" i="31"/>
  <c r="J134" i="31"/>
  <c r="I135" i="31"/>
  <c r="J135" i="31"/>
  <c r="I136" i="31"/>
  <c r="J136" i="31"/>
  <c r="I137" i="31"/>
  <c r="J137" i="31"/>
  <c r="I138" i="31"/>
  <c r="J138" i="31"/>
  <c r="I139" i="31"/>
  <c r="J139" i="31"/>
  <c r="I140" i="31"/>
  <c r="J140" i="31"/>
  <c r="I141" i="31"/>
  <c r="J141" i="31"/>
  <c r="I142" i="31"/>
  <c r="J142" i="31"/>
  <c r="I143" i="31"/>
  <c r="J143" i="31"/>
  <c r="I144" i="31"/>
  <c r="J144" i="31"/>
  <c r="I145" i="31"/>
  <c r="J145" i="31"/>
  <c r="I146" i="31"/>
  <c r="J146" i="31"/>
  <c r="I147" i="31"/>
  <c r="J147" i="31"/>
  <c r="I148" i="31"/>
  <c r="J148" i="31"/>
  <c r="I149" i="31"/>
  <c r="J149" i="31"/>
  <c r="I150" i="31"/>
  <c r="J150" i="31"/>
  <c r="I151" i="31"/>
  <c r="J151" i="31"/>
  <c r="I152" i="31"/>
  <c r="J152" i="31"/>
  <c r="I153" i="31"/>
  <c r="J153" i="31"/>
  <c r="I154" i="31"/>
  <c r="J154" i="31"/>
  <c r="I155" i="31"/>
  <c r="J155" i="31"/>
  <c r="I156" i="31"/>
  <c r="J156" i="31"/>
  <c r="I157" i="31"/>
  <c r="J157" i="31"/>
  <c r="I158" i="31"/>
  <c r="J158" i="31"/>
  <c r="I159" i="31"/>
  <c r="J159" i="31"/>
  <c r="I160" i="31"/>
  <c r="J160" i="31"/>
  <c r="I161" i="31"/>
  <c r="J161" i="31"/>
  <c r="I162" i="31"/>
  <c r="J162" i="31"/>
  <c r="I163" i="31"/>
  <c r="J163" i="31"/>
  <c r="I164" i="31"/>
  <c r="J164" i="31"/>
  <c r="I165" i="31"/>
  <c r="J165" i="31"/>
  <c r="I166" i="31"/>
  <c r="J166" i="31"/>
  <c r="I167" i="31"/>
  <c r="J167" i="31"/>
  <c r="I168" i="31"/>
  <c r="J168" i="31"/>
  <c r="I169" i="31"/>
  <c r="J169" i="31"/>
  <c r="I170" i="31"/>
  <c r="J170" i="31"/>
  <c r="I171" i="31"/>
  <c r="J171" i="31"/>
  <c r="I172" i="31"/>
  <c r="J172" i="31"/>
  <c r="I173" i="31"/>
  <c r="J173" i="31"/>
  <c r="I174" i="31"/>
  <c r="J174" i="31"/>
  <c r="I175" i="31"/>
  <c r="J175" i="31"/>
  <c r="I176" i="31"/>
  <c r="J176" i="31"/>
  <c r="I177" i="31"/>
  <c r="J177" i="31"/>
  <c r="I178" i="31"/>
  <c r="J178" i="31"/>
  <c r="I179" i="31"/>
  <c r="J179" i="31"/>
  <c r="I180" i="31"/>
  <c r="J180" i="31"/>
  <c r="I181" i="31"/>
  <c r="J181" i="31"/>
  <c r="I182" i="31"/>
  <c r="J182" i="31"/>
  <c r="I183" i="31"/>
  <c r="J183" i="31"/>
  <c r="I184" i="31"/>
  <c r="J184" i="31"/>
  <c r="I185" i="31"/>
  <c r="J185" i="31"/>
  <c r="I186" i="31"/>
  <c r="J186" i="31"/>
  <c r="I187" i="31"/>
  <c r="J187" i="31"/>
  <c r="I188" i="31"/>
  <c r="J188" i="31"/>
  <c r="I189" i="31"/>
  <c r="J189" i="31"/>
  <c r="I190" i="31"/>
  <c r="J190" i="31"/>
  <c r="I191" i="31"/>
  <c r="J191" i="31"/>
  <c r="I192" i="31"/>
  <c r="J192" i="31"/>
  <c r="I193" i="31"/>
  <c r="J193" i="31"/>
  <c r="I194" i="31"/>
  <c r="J194" i="31"/>
  <c r="I195" i="31"/>
  <c r="J195" i="31"/>
  <c r="I196" i="31"/>
  <c r="J196" i="31"/>
  <c r="I197" i="31"/>
  <c r="J197" i="31"/>
  <c r="I198" i="31"/>
  <c r="J198" i="31"/>
  <c r="I199" i="31"/>
  <c r="J199" i="31"/>
  <c r="I200" i="31"/>
  <c r="J200" i="31"/>
  <c r="I201" i="31"/>
  <c r="J201" i="31"/>
  <c r="I202" i="31"/>
  <c r="J202" i="31"/>
  <c r="I203" i="31"/>
  <c r="J203" i="31"/>
  <c r="I204" i="31"/>
  <c r="J204" i="31"/>
  <c r="I205" i="31"/>
  <c r="J205" i="31"/>
  <c r="I206" i="31"/>
  <c r="J206" i="31"/>
  <c r="I207" i="31"/>
  <c r="J207" i="31"/>
  <c r="I208" i="31"/>
  <c r="J208" i="31"/>
  <c r="I209" i="31"/>
  <c r="J209" i="31"/>
  <c r="I210" i="31"/>
  <c r="J210" i="31"/>
  <c r="I211" i="31"/>
  <c r="J211" i="31"/>
  <c r="I212" i="31"/>
  <c r="J212" i="31"/>
  <c r="I213" i="31"/>
  <c r="J213" i="31"/>
  <c r="I214" i="31"/>
  <c r="J214" i="31"/>
  <c r="I215" i="31"/>
  <c r="J215" i="31"/>
  <c r="I216" i="31"/>
  <c r="J216" i="31"/>
  <c r="I217" i="31"/>
  <c r="J217" i="31"/>
  <c r="I218" i="31"/>
  <c r="J218" i="31"/>
  <c r="I219" i="31"/>
  <c r="J219" i="31"/>
  <c r="I220" i="31"/>
  <c r="J220" i="31"/>
  <c r="I221" i="31"/>
  <c r="J221" i="31"/>
  <c r="I222" i="31"/>
  <c r="J222" i="31"/>
  <c r="I223" i="31"/>
  <c r="J223" i="31"/>
  <c r="I224" i="31"/>
  <c r="J224" i="31"/>
  <c r="I225" i="31"/>
  <c r="J225" i="31"/>
  <c r="I226" i="31"/>
  <c r="J226" i="31"/>
  <c r="I227" i="31"/>
  <c r="J227" i="31"/>
  <c r="I228" i="31"/>
  <c r="J228" i="31"/>
  <c r="I229" i="31"/>
  <c r="J229" i="31"/>
  <c r="I230" i="31"/>
  <c r="J230" i="31"/>
  <c r="I231" i="31"/>
  <c r="J231" i="31"/>
  <c r="I232" i="31"/>
  <c r="J232" i="31"/>
  <c r="I233" i="31"/>
  <c r="J233" i="31"/>
  <c r="I234" i="31"/>
  <c r="J234" i="31"/>
  <c r="I235" i="31"/>
  <c r="J235" i="31"/>
  <c r="I236" i="31"/>
  <c r="J236" i="31"/>
  <c r="I237" i="31"/>
  <c r="J237" i="31"/>
  <c r="I238" i="31"/>
  <c r="J238" i="31"/>
  <c r="I239" i="31"/>
  <c r="J239" i="31"/>
  <c r="I240" i="31"/>
  <c r="J240" i="31"/>
  <c r="I241" i="31"/>
  <c r="J241" i="31"/>
  <c r="I242" i="31"/>
  <c r="J242" i="31"/>
  <c r="I243" i="31"/>
  <c r="J243" i="31"/>
  <c r="I244" i="31"/>
  <c r="J244" i="31"/>
  <c r="I245" i="31"/>
  <c r="J245" i="31"/>
  <c r="I246" i="31"/>
  <c r="J246" i="31"/>
  <c r="I247" i="31"/>
  <c r="J247" i="31"/>
  <c r="I248" i="31"/>
  <c r="J248" i="31"/>
  <c r="I249" i="31"/>
  <c r="J249" i="31"/>
  <c r="I250" i="31"/>
  <c r="J250" i="31"/>
  <c r="I251" i="31"/>
  <c r="J251" i="31"/>
  <c r="I252" i="31"/>
  <c r="J252" i="31"/>
  <c r="I253" i="31"/>
  <c r="J253" i="31"/>
  <c r="I254" i="31"/>
  <c r="J254" i="31"/>
  <c r="I255" i="31"/>
  <c r="J255" i="31"/>
  <c r="I256" i="31"/>
  <c r="J256" i="31"/>
  <c r="I257" i="31"/>
  <c r="J257" i="31"/>
  <c r="I258" i="31"/>
  <c r="J258" i="31"/>
  <c r="I259" i="31"/>
  <c r="J259" i="31"/>
  <c r="I260" i="31"/>
  <c r="J260" i="31"/>
  <c r="I261" i="31"/>
  <c r="J261" i="31"/>
  <c r="I262" i="31"/>
  <c r="J262" i="31"/>
  <c r="I263" i="31"/>
  <c r="J263" i="31"/>
  <c r="I264" i="31"/>
  <c r="J264" i="31"/>
  <c r="I265" i="31"/>
  <c r="J265" i="31"/>
  <c r="I266" i="31"/>
  <c r="J266" i="31"/>
  <c r="I267" i="31"/>
  <c r="J267" i="31"/>
  <c r="I268" i="31"/>
  <c r="J268" i="31"/>
  <c r="I269" i="31"/>
  <c r="J269" i="31"/>
  <c r="I270" i="31"/>
  <c r="J270" i="31"/>
  <c r="I271" i="31"/>
  <c r="J271" i="31"/>
  <c r="I272" i="31"/>
  <c r="J272" i="31"/>
  <c r="I273" i="31"/>
  <c r="J273" i="31"/>
  <c r="I274" i="31"/>
  <c r="J274" i="31"/>
  <c r="I275" i="31"/>
  <c r="J275" i="31"/>
  <c r="I276" i="31"/>
  <c r="J276" i="31"/>
  <c r="I277" i="31"/>
  <c r="J277" i="31"/>
  <c r="I278" i="31"/>
  <c r="J278" i="31"/>
  <c r="I279" i="31"/>
  <c r="J279" i="31"/>
  <c r="I280" i="31"/>
  <c r="J280" i="31"/>
  <c r="I281" i="31"/>
  <c r="J281" i="31"/>
  <c r="I282" i="31"/>
  <c r="J282" i="31"/>
  <c r="I283" i="31"/>
  <c r="J283" i="31"/>
  <c r="I284" i="31"/>
  <c r="J284" i="31"/>
  <c r="I285" i="31"/>
  <c r="J285" i="31"/>
  <c r="I286" i="31"/>
  <c r="J286" i="31"/>
  <c r="I287" i="31"/>
  <c r="J287" i="31"/>
  <c r="I288" i="31"/>
  <c r="J288" i="31"/>
  <c r="I289" i="31"/>
  <c r="J289" i="31"/>
  <c r="I290" i="31"/>
  <c r="J290" i="31"/>
  <c r="I291" i="31"/>
  <c r="J291" i="31"/>
  <c r="I292" i="31"/>
  <c r="J292" i="31"/>
  <c r="I293" i="31"/>
  <c r="J293" i="31"/>
  <c r="I294" i="31"/>
  <c r="J294" i="31"/>
  <c r="I295" i="31"/>
  <c r="J295" i="31"/>
  <c r="I296" i="31"/>
  <c r="J296" i="31"/>
  <c r="I297" i="31"/>
  <c r="J297" i="31"/>
  <c r="I298" i="31"/>
  <c r="J298" i="31"/>
  <c r="I299" i="31"/>
  <c r="J299" i="31"/>
  <c r="I300" i="31"/>
  <c r="J300" i="31"/>
  <c r="I301" i="31"/>
  <c r="J301" i="31"/>
  <c r="I302" i="31"/>
  <c r="J302" i="31"/>
  <c r="I303" i="31"/>
  <c r="J303" i="31"/>
  <c r="I304" i="31"/>
  <c r="J304" i="31"/>
  <c r="I305" i="31"/>
  <c r="J305" i="31"/>
  <c r="I306" i="31"/>
  <c r="J306" i="31"/>
  <c r="I307" i="31"/>
  <c r="J307" i="31"/>
  <c r="I308" i="31"/>
  <c r="J308" i="31"/>
  <c r="I309" i="31"/>
  <c r="J309" i="31"/>
  <c r="I310" i="31"/>
  <c r="J310" i="31"/>
  <c r="I311" i="31"/>
  <c r="J311" i="31"/>
  <c r="I312" i="31"/>
  <c r="J312" i="31"/>
  <c r="I313" i="31"/>
  <c r="J313" i="31"/>
  <c r="I314" i="31"/>
  <c r="J314" i="31"/>
  <c r="J15" i="31"/>
  <c r="I15" i="31" s="1"/>
  <c r="F17" i="31"/>
  <c r="G17" i="31"/>
  <c r="F18" i="31"/>
  <c r="G18" i="31"/>
  <c r="F19" i="31"/>
  <c r="G19" i="31"/>
  <c r="F20" i="31"/>
  <c r="G20" i="31"/>
  <c r="F21" i="31"/>
  <c r="G21" i="31"/>
  <c r="F22" i="31"/>
  <c r="G22" i="31"/>
  <c r="F23" i="31"/>
  <c r="G23" i="31"/>
  <c r="F24" i="31"/>
  <c r="G24" i="31"/>
  <c r="F25" i="31"/>
  <c r="G25" i="31"/>
  <c r="F26" i="31"/>
  <c r="G26" i="31"/>
  <c r="F27" i="31"/>
  <c r="G27" i="31"/>
  <c r="F28" i="31"/>
  <c r="G28" i="31"/>
  <c r="F29" i="31"/>
  <c r="G29" i="31"/>
  <c r="F30" i="31"/>
  <c r="G30" i="31"/>
  <c r="F31" i="31"/>
  <c r="G31" i="31"/>
  <c r="F32" i="31"/>
  <c r="G32" i="31"/>
  <c r="F33" i="31"/>
  <c r="G33" i="31"/>
  <c r="F34" i="31"/>
  <c r="G34" i="31"/>
  <c r="F35" i="31"/>
  <c r="G35" i="31"/>
  <c r="F36" i="31"/>
  <c r="G36" i="31"/>
  <c r="F37" i="31"/>
  <c r="G37" i="31"/>
  <c r="F38" i="31"/>
  <c r="G38" i="31"/>
  <c r="F39" i="31"/>
  <c r="G39" i="31"/>
  <c r="F40" i="31"/>
  <c r="G40" i="31"/>
  <c r="F41" i="31"/>
  <c r="G41" i="31"/>
  <c r="F42" i="31"/>
  <c r="G42" i="31"/>
  <c r="F43" i="31"/>
  <c r="G43" i="31"/>
  <c r="F44" i="31"/>
  <c r="G44" i="31"/>
  <c r="F45" i="31"/>
  <c r="G45" i="31"/>
  <c r="F46" i="31"/>
  <c r="G46" i="31"/>
  <c r="F47" i="31"/>
  <c r="G47" i="31"/>
  <c r="F48" i="31"/>
  <c r="G48" i="31"/>
  <c r="F49" i="31"/>
  <c r="G49" i="31"/>
  <c r="F50" i="31"/>
  <c r="G50" i="31"/>
  <c r="F51" i="31"/>
  <c r="G51" i="31"/>
  <c r="F52" i="31"/>
  <c r="G52" i="31"/>
  <c r="F53" i="31"/>
  <c r="G53" i="31"/>
  <c r="F54" i="31"/>
  <c r="G54" i="31"/>
  <c r="F55" i="31"/>
  <c r="G55" i="31"/>
  <c r="F56" i="31"/>
  <c r="G56" i="31"/>
  <c r="F57" i="31"/>
  <c r="G57" i="31"/>
  <c r="F58" i="31"/>
  <c r="G58" i="31"/>
  <c r="F59" i="31"/>
  <c r="G59" i="31"/>
  <c r="F60" i="31"/>
  <c r="G60" i="31"/>
  <c r="F61" i="31"/>
  <c r="G61" i="31"/>
  <c r="F62" i="31"/>
  <c r="G62" i="31"/>
  <c r="F63" i="31"/>
  <c r="G63" i="31"/>
  <c r="F64" i="31"/>
  <c r="G64" i="31"/>
  <c r="F65" i="31"/>
  <c r="G65" i="31"/>
  <c r="F66" i="31"/>
  <c r="G66" i="31"/>
  <c r="F67" i="31"/>
  <c r="G67" i="31"/>
  <c r="F68" i="31"/>
  <c r="G68" i="31"/>
  <c r="F69" i="31"/>
  <c r="G69" i="31"/>
  <c r="F70" i="31"/>
  <c r="G70" i="31"/>
  <c r="F71" i="31"/>
  <c r="G71" i="31"/>
  <c r="F72" i="31"/>
  <c r="G72" i="31"/>
  <c r="F73" i="31"/>
  <c r="G73" i="31"/>
  <c r="F74" i="31"/>
  <c r="G74" i="31"/>
  <c r="F75" i="31"/>
  <c r="G75" i="31"/>
  <c r="F76" i="31"/>
  <c r="G76" i="31"/>
  <c r="F77" i="31"/>
  <c r="G77" i="31"/>
  <c r="F78" i="31"/>
  <c r="G78" i="31"/>
  <c r="F79" i="31"/>
  <c r="G79" i="31"/>
  <c r="F80" i="31"/>
  <c r="G80" i="31"/>
  <c r="F81" i="31"/>
  <c r="G81" i="31"/>
  <c r="F82" i="31"/>
  <c r="G82" i="31"/>
  <c r="F83" i="31"/>
  <c r="G83" i="31"/>
  <c r="F84" i="31"/>
  <c r="G84" i="31"/>
  <c r="F85" i="31"/>
  <c r="G85" i="31"/>
  <c r="F86" i="31"/>
  <c r="G86" i="31"/>
  <c r="F87" i="31"/>
  <c r="G87" i="31"/>
  <c r="F88" i="31"/>
  <c r="G88" i="31"/>
  <c r="F89" i="31"/>
  <c r="G89" i="31"/>
  <c r="F90" i="31"/>
  <c r="G90" i="31"/>
  <c r="F91" i="31"/>
  <c r="G91" i="31"/>
  <c r="F92" i="31"/>
  <c r="G92" i="31"/>
  <c r="F93" i="31"/>
  <c r="G93" i="31"/>
  <c r="F94" i="31"/>
  <c r="G94" i="31"/>
  <c r="F95" i="31"/>
  <c r="G95" i="31"/>
  <c r="F96" i="31"/>
  <c r="G96" i="31"/>
  <c r="F97" i="31"/>
  <c r="G97" i="31"/>
  <c r="F98" i="31"/>
  <c r="G98" i="31"/>
  <c r="F99" i="31"/>
  <c r="G99" i="31"/>
  <c r="F100" i="31"/>
  <c r="G100" i="31"/>
  <c r="F101" i="31"/>
  <c r="G101" i="31"/>
  <c r="F102" i="31"/>
  <c r="G102" i="31"/>
  <c r="F103" i="31"/>
  <c r="G103" i="31"/>
  <c r="F104" i="31"/>
  <c r="G104" i="31"/>
  <c r="F105" i="31"/>
  <c r="G105" i="31"/>
  <c r="F106" i="31"/>
  <c r="G106" i="31"/>
  <c r="F107" i="31"/>
  <c r="G107" i="31"/>
  <c r="F108" i="31"/>
  <c r="G108" i="31"/>
  <c r="F109" i="31"/>
  <c r="G109" i="31"/>
  <c r="F110" i="31"/>
  <c r="G110" i="31"/>
  <c r="F111" i="31"/>
  <c r="G111" i="31"/>
  <c r="F112" i="31"/>
  <c r="G112" i="31"/>
  <c r="F113" i="31"/>
  <c r="G113" i="31"/>
  <c r="F114" i="31"/>
  <c r="G114" i="31"/>
  <c r="F115" i="31"/>
  <c r="G115" i="31"/>
  <c r="F116" i="31"/>
  <c r="G116" i="31"/>
  <c r="F117" i="31"/>
  <c r="G117" i="31"/>
  <c r="F118" i="31"/>
  <c r="G118" i="31"/>
  <c r="F119" i="31"/>
  <c r="G119" i="31"/>
  <c r="F120" i="31"/>
  <c r="G120" i="31"/>
  <c r="F121" i="31"/>
  <c r="G121" i="31"/>
  <c r="F122" i="31"/>
  <c r="G122" i="31"/>
  <c r="F123" i="31"/>
  <c r="G123" i="31"/>
  <c r="F124" i="31"/>
  <c r="G124" i="31"/>
  <c r="F125" i="31"/>
  <c r="G125" i="31"/>
  <c r="F126" i="31"/>
  <c r="G126" i="31"/>
  <c r="F127" i="31"/>
  <c r="G127" i="31"/>
  <c r="F128" i="31"/>
  <c r="G128" i="31"/>
  <c r="F129" i="31"/>
  <c r="G129" i="31"/>
  <c r="F130" i="31"/>
  <c r="G130" i="31"/>
  <c r="F131" i="31"/>
  <c r="G131" i="31"/>
  <c r="F132" i="31"/>
  <c r="G132" i="31"/>
  <c r="F133" i="31"/>
  <c r="G133" i="31"/>
  <c r="F134" i="31"/>
  <c r="G134" i="31"/>
  <c r="F135" i="31"/>
  <c r="G135" i="31"/>
  <c r="F136" i="31"/>
  <c r="G136" i="31"/>
  <c r="F137" i="31"/>
  <c r="G137" i="31"/>
  <c r="F138" i="31"/>
  <c r="G138" i="31"/>
  <c r="F139" i="31"/>
  <c r="G139" i="31"/>
  <c r="F140" i="31"/>
  <c r="G140" i="31"/>
  <c r="F141" i="31"/>
  <c r="G141" i="31"/>
  <c r="F142" i="31"/>
  <c r="G142" i="31"/>
  <c r="F143" i="31"/>
  <c r="G143" i="31"/>
  <c r="F144" i="31"/>
  <c r="G144" i="31"/>
  <c r="F145" i="31"/>
  <c r="G145" i="31"/>
  <c r="F146" i="31"/>
  <c r="G146" i="31"/>
  <c r="F147" i="31"/>
  <c r="G147" i="31"/>
  <c r="F148" i="31"/>
  <c r="G148" i="31"/>
  <c r="F149" i="31"/>
  <c r="G149" i="31"/>
  <c r="F150" i="31"/>
  <c r="G150" i="31"/>
  <c r="F151" i="31"/>
  <c r="G151" i="31"/>
  <c r="F152" i="31"/>
  <c r="G152" i="31"/>
  <c r="F153" i="31"/>
  <c r="G153" i="31"/>
  <c r="F154" i="31"/>
  <c r="G154" i="31"/>
  <c r="F155" i="31"/>
  <c r="G155" i="31"/>
  <c r="F156" i="31"/>
  <c r="G156" i="31"/>
  <c r="F157" i="31"/>
  <c r="G157" i="31"/>
  <c r="F158" i="31"/>
  <c r="G158" i="31"/>
  <c r="F159" i="31"/>
  <c r="G159" i="31"/>
  <c r="F160" i="31"/>
  <c r="G160" i="31"/>
  <c r="F161" i="31"/>
  <c r="G161" i="31"/>
  <c r="F162" i="31"/>
  <c r="G162" i="31"/>
  <c r="F163" i="31"/>
  <c r="G163" i="31"/>
  <c r="F164" i="31"/>
  <c r="G164" i="31"/>
  <c r="F165" i="31"/>
  <c r="G165" i="31"/>
  <c r="F166" i="31"/>
  <c r="G166" i="31"/>
  <c r="F167" i="31"/>
  <c r="G167" i="31"/>
  <c r="F168" i="31"/>
  <c r="G168" i="31"/>
  <c r="F169" i="31"/>
  <c r="G169" i="31"/>
  <c r="F170" i="31"/>
  <c r="G170" i="31"/>
  <c r="F171" i="31"/>
  <c r="G171" i="31"/>
  <c r="F172" i="31"/>
  <c r="G172" i="31"/>
  <c r="F173" i="31"/>
  <c r="G173" i="31"/>
  <c r="F174" i="31"/>
  <c r="G174" i="31"/>
  <c r="F175" i="31"/>
  <c r="G175" i="31"/>
  <c r="F176" i="31"/>
  <c r="G176" i="31"/>
  <c r="F177" i="31"/>
  <c r="G177" i="31"/>
  <c r="F178" i="31"/>
  <c r="G178" i="31"/>
  <c r="F179" i="31"/>
  <c r="G179" i="31"/>
  <c r="F180" i="31"/>
  <c r="G180" i="31"/>
  <c r="F181" i="31"/>
  <c r="G181" i="31"/>
  <c r="F182" i="31"/>
  <c r="G182" i="31"/>
  <c r="F183" i="31"/>
  <c r="G183" i="31"/>
  <c r="F184" i="31"/>
  <c r="G184" i="31"/>
  <c r="F185" i="31"/>
  <c r="G185" i="31"/>
  <c r="F186" i="31"/>
  <c r="G186" i="31"/>
  <c r="F187" i="31"/>
  <c r="G187" i="31"/>
  <c r="F188" i="31"/>
  <c r="G188" i="31"/>
  <c r="F189" i="31"/>
  <c r="G189" i="31"/>
  <c r="F190" i="31"/>
  <c r="G190" i="31"/>
  <c r="F191" i="31"/>
  <c r="G191" i="31"/>
  <c r="F192" i="31"/>
  <c r="G192" i="31"/>
  <c r="F193" i="31"/>
  <c r="G193" i="31"/>
  <c r="F194" i="31"/>
  <c r="G194" i="31"/>
  <c r="F195" i="31"/>
  <c r="G195" i="31"/>
  <c r="F196" i="31"/>
  <c r="G196" i="31"/>
  <c r="F197" i="31"/>
  <c r="G197" i="31"/>
  <c r="F198" i="31"/>
  <c r="G198" i="31"/>
  <c r="F199" i="31"/>
  <c r="G199" i="31"/>
  <c r="F200" i="31"/>
  <c r="G200" i="31"/>
  <c r="F201" i="31"/>
  <c r="G201" i="31"/>
  <c r="F202" i="31"/>
  <c r="G202" i="31"/>
  <c r="F203" i="31"/>
  <c r="G203" i="31"/>
  <c r="F204" i="31"/>
  <c r="G204" i="31"/>
  <c r="F205" i="31"/>
  <c r="G205" i="31"/>
  <c r="F206" i="31"/>
  <c r="G206" i="31"/>
  <c r="F207" i="31"/>
  <c r="G207" i="31"/>
  <c r="F208" i="31"/>
  <c r="G208" i="31"/>
  <c r="F209" i="31"/>
  <c r="G209" i="31"/>
  <c r="F210" i="31"/>
  <c r="G210" i="31"/>
  <c r="F211" i="31"/>
  <c r="G211" i="31"/>
  <c r="F212" i="31"/>
  <c r="G212" i="31"/>
  <c r="F213" i="31"/>
  <c r="G213" i="31"/>
  <c r="F214" i="31"/>
  <c r="G214" i="31"/>
  <c r="F215" i="31"/>
  <c r="G215" i="31"/>
  <c r="F216" i="31"/>
  <c r="G216" i="31"/>
  <c r="F217" i="31"/>
  <c r="G217" i="31"/>
  <c r="F218" i="31"/>
  <c r="G218" i="31"/>
  <c r="F219" i="31"/>
  <c r="G219" i="31"/>
  <c r="F220" i="31"/>
  <c r="G220" i="31"/>
  <c r="F221" i="31"/>
  <c r="G221" i="31"/>
  <c r="F222" i="31"/>
  <c r="G222" i="31"/>
  <c r="F223" i="31"/>
  <c r="G223" i="31"/>
  <c r="F224" i="31"/>
  <c r="G224" i="31"/>
  <c r="F225" i="31"/>
  <c r="G225" i="31"/>
  <c r="F226" i="31"/>
  <c r="G226" i="31"/>
  <c r="F227" i="31"/>
  <c r="G227" i="31"/>
  <c r="F228" i="31"/>
  <c r="G228" i="31"/>
  <c r="F229" i="31"/>
  <c r="G229" i="31"/>
  <c r="F230" i="31"/>
  <c r="G230" i="31"/>
  <c r="F231" i="31"/>
  <c r="G231" i="31"/>
  <c r="F232" i="31"/>
  <c r="G232" i="31"/>
  <c r="F233" i="31"/>
  <c r="G233" i="31"/>
  <c r="F234" i="31"/>
  <c r="G234" i="31"/>
  <c r="F235" i="31"/>
  <c r="G235" i="31"/>
  <c r="F236" i="31"/>
  <c r="G236" i="31"/>
  <c r="F237" i="31"/>
  <c r="G237" i="31"/>
  <c r="F238" i="31"/>
  <c r="G238" i="31"/>
  <c r="F239" i="31"/>
  <c r="G239" i="31"/>
  <c r="F240" i="31"/>
  <c r="G240" i="31"/>
  <c r="F241" i="31"/>
  <c r="G241" i="31"/>
  <c r="F242" i="31"/>
  <c r="G242" i="31"/>
  <c r="F243" i="31"/>
  <c r="G243" i="31"/>
  <c r="F244" i="31"/>
  <c r="G244" i="31"/>
  <c r="F245" i="31"/>
  <c r="G245" i="31"/>
  <c r="F246" i="31"/>
  <c r="G246" i="31"/>
  <c r="F247" i="31"/>
  <c r="G247" i="31"/>
  <c r="F248" i="31"/>
  <c r="G248" i="31"/>
  <c r="F249" i="31"/>
  <c r="G249" i="31"/>
  <c r="F250" i="31"/>
  <c r="G250" i="31"/>
  <c r="F251" i="31"/>
  <c r="G251" i="31"/>
  <c r="F252" i="31"/>
  <c r="G252" i="31"/>
  <c r="F253" i="31"/>
  <c r="G253" i="31"/>
  <c r="F254" i="31"/>
  <c r="G254" i="31"/>
  <c r="F255" i="31"/>
  <c r="G255" i="31"/>
  <c r="F256" i="31"/>
  <c r="G256" i="31"/>
  <c r="F257" i="31"/>
  <c r="G257" i="31"/>
  <c r="F258" i="31"/>
  <c r="G258" i="31"/>
  <c r="F259" i="31"/>
  <c r="G259" i="31"/>
  <c r="F260" i="31"/>
  <c r="G260" i="31"/>
  <c r="F261" i="31"/>
  <c r="G261" i="31"/>
  <c r="F262" i="31"/>
  <c r="G262" i="31"/>
  <c r="F263" i="31"/>
  <c r="G263" i="31"/>
  <c r="F264" i="31"/>
  <c r="G264" i="31"/>
  <c r="F265" i="31"/>
  <c r="G265" i="31"/>
  <c r="F266" i="31"/>
  <c r="G266" i="31"/>
  <c r="F267" i="31"/>
  <c r="G267" i="31"/>
  <c r="F268" i="31"/>
  <c r="G268" i="31"/>
  <c r="F269" i="31"/>
  <c r="G269" i="31"/>
  <c r="F270" i="31"/>
  <c r="G270" i="31"/>
  <c r="F271" i="31"/>
  <c r="G271" i="31"/>
  <c r="F272" i="31"/>
  <c r="G272" i="31"/>
  <c r="F273" i="31"/>
  <c r="G273" i="31"/>
  <c r="F274" i="31"/>
  <c r="G274" i="31"/>
  <c r="F275" i="31"/>
  <c r="G275" i="31"/>
  <c r="F276" i="31"/>
  <c r="G276" i="31"/>
  <c r="F277" i="31"/>
  <c r="G277" i="31"/>
  <c r="F278" i="31"/>
  <c r="G278" i="31"/>
  <c r="F279" i="31"/>
  <c r="G279" i="31"/>
  <c r="F280" i="31"/>
  <c r="G280" i="31"/>
  <c r="F281" i="31"/>
  <c r="G281" i="31"/>
  <c r="F282" i="31"/>
  <c r="G282" i="31"/>
  <c r="F283" i="31"/>
  <c r="G283" i="31"/>
  <c r="F284" i="31"/>
  <c r="G284" i="31"/>
  <c r="F285" i="31"/>
  <c r="G285" i="31"/>
  <c r="F286" i="31"/>
  <c r="G286" i="31"/>
  <c r="F287" i="31"/>
  <c r="G287" i="31"/>
  <c r="F288" i="31"/>
  <c r="G288" i="31"/>
  <c r="F289" i="31"/>
  <c r="G289" i="31"/>
  <c r="F290" i="31"/>
  <c r="G290" i="31"/>
  <c r="F291" i="31"/>
  <c r="G291" i="31"/>
  <c r="F292" i="31"/>
  <c r="G292" i="31"/>
  <c r="F293" i="31"/>
  <c r="G293" i="31"/>
  <c r="F294" i="31"/>
  <c r="G294" i="31"/>
  <c r="F295" i="31"/>
  <c r="G295" i="31"/>
  <c r="F296" i="31"/>
  <c r="G296" i="31"/>
  <c r="F297" i="31"/>
  <c r="G297" i="31"/>
  <c r="F298" i="31"/>
  <c r="G298" i="31"/>
  <c r="F299" i="31"/>
  <c r="G299" i="31"/>
  <c r="F300" i="31"/>
  <c r="G300" i="31"/>
  <c r="F301" i="31"/>
  <c r="G301" i="31"/>
  <c r="F302" i="31"/>
  <c r="G302" i="31"/>
  <c r="F303" i="31"/>
  <c r="G303" i="31"/>
  <c r="F304" i="31"/>
  <c r="G304" i="31"/>
  <c r="F305" i="31"/>
  <c r="G305" i="31"/>
  <c r="F306" i="31"/>
  <c r="G306" i="31"/>
  <c r="F307" i="31"/>
  <c r="G307" i="31"/>
  <c r="F308" i="31"/>
  <c r="G308" i="31"/>
  <c r="F309" i="31"/>
  <c r="G309" i="31"/>
  <c r="F310" i="31"/>
  <c r="G310" i="31"/>
  <c r="F311" i="31"/>
  <c r="G311" i="31"/>
  <c r="F312" i="31"/>
  <c r="G312" i="31"/>
  <c r="F313" i="31"/>
  <c r="G313" i="31"/>
  <c r="F314" i="31"/>
  <c r="G314" i="31"/>
  <c r="U16" i="31"/>
  <c r="V16" i="31"/>
  <c r="W16" i="31"/>
  <c r="U17" i="31"/>
  <c r="V17" i="31"/>
  <c r="W17" i="31"/>
  <c r="U18" i="31"/>
  <c r="V18" i="31"/>
  <c r="W18" i="31"/>
  <c r="U19" i="31"/>
  <c r="V19" i="31"/>
  <c r="W19" i="31"/>
  <c r="U20" i="31"/>
  <c r="V20" i="31"/>
  <c r="W20" i="31"/>
  <c r="U21" i="31"/>
  <c r="V21" i="31"/>
  <c r="W21" i="31"/>
  <c r="U22" i="31"/>
  <c r="V22" i="31"/>
  <c r="W22" i="31"/>
  <c r="U23" i="31"/>
  <c r="V23" i="31"/>
  <c r="W23" i="31"/>
  <c r="U24" i="31"/>
  <c r="V24" i="31"/>
  <c r="W24" i="31"/>
  <c r="U25" i="31"/>
  <c r="V25" i="31"/>
  <c r="W25" i="31"/>
  <c r="U26" i="31"/>
  <c r="V26" i="31"/>
  <c r="W26" i="31"/>
  <c r="U27" i="31"/>
  <c r="V27" i="31"/>
  <c r="W27" i="31"/>
  <c r="U28" i="31"/>
  <c r="V28" i="31"/>
  <c r="W28" i="31"/>
  <c r="U29" i="31"/>
  <c r="V29" i="31"/>
  <c r="W29" i="31"/>
  <c r="U30" i="31"/>
  <c r="V30" i="31"/>
  <c r="W30" i="31"/>
  <c r="U31" i="31"/>
  <c r="V31" i="31"/>
  <c r="W31" i="31"/>
  <c r="U32" i="31"/>
  <c r="V32" i="31"/>
  <c r="W32" i="31"/>
  <c r="U33" i="31"/>
  <c r="V33" i="31"/>
  <c r="W33" i="31"/>
  <c r="U34" i="31"/>
  <c r="V34" i="31"/>
  <c r="W34" i="31"/>
  <c r="U35" i="31"/>
  <c r="V35" i="31"/>
  <c r="W35" i="31"/>
  <c r="U36" i="31"/>
  <c r="V36" i="31"/>
  <c r="W36" i="31"/>
  <c r="U37" i="31"/>
  <c r="V37" i="31"/>
  <c r="W37" i="31"/>
  <c r="U38" i="31"/>
  <c r="V38" i="31"/>
  <c r="W38" i="31"/>
  <c r="U39" i="31"/>
  <c r="V39" i="31"/>
  <c r="W39" i="31"/>
  <c r="U40" i="31"/>
  <c r="V40" i="31"/>
  <c r="W40" i="31"/>
  <c r="U41" i="31"/>
  <c r="V41" i="31"/>
  <c r="W41" i="31"/>
  <c r="U42" i="31"/>
  <c r="V42" i="31"/>
  <c r="W42" i="31"/>
  <c r="U43" i="31"/>
  <c r="V43" i="31"/>
  <c r="W43" i="31"/>
  <c r="U44" i="31"/>
  <c r="V44" i="31"/>
  <c r="W44" i="31"/>
  <c r="U45" i="31"/>
  <c r="V45" i="31"/>
  <c r="W45" i="31"/>
  <c r="U46" i="31"/>
  <c r="V46" i="31"/>
  <c r="W46" i="31"/>
  <c r="U47" i="31"/>
  <c r="V47" i="31"/>
  <c r="W47" i="31"/>
  <c r="U48" i="31"/>
  <c r="V48" i="31"/>
  <c r="W48" i="31"/>
  <c r="U49" i="31"/>
  <c r="V49" i="31"/>
  <c r="W49" i="31"/>
  <c r="U50" i="31"/>
  <c r="V50" i="31"/>
  <c r="W50" i="31"/>
  <c r="U51" i="31"/>
  <c r="V51" i="31"/>
  <c r="W51" i="31"/>
  <c r="U52" i="31"/>
  <c r="V52" i="31"/>
  <c r="W52" i="31"/>
  <c r="U53" i="31"/>
  <c r="V53" i="31"/>
  <c r="W53" i="31"/>
  <c r="U54" i="31"/>
  <c r="V54" i="31"/>
  <c r="W54" i="31"/>
  <c r="U55" i="31"/>
  <c r="V55" i="31"/>
  <c r="W55" i="31"/>
  <c r="U56" i="31"/>
  <c r="V56" i="31"/>
  <c r="W56" i="31"/>
  <c r="U57" i="31"/>
  <c r="V57" i="31"/>
  <c r="W57" i="31"/>
  <c r="U58" i="31"/>
  <c r="V58" i="31"/>
  <c r="W58" i="31"/>
  <c r="U59" i="31"/>
  <c r="V59" i="31"/>
  <c r="W59" i="31"/>
  <c r="U60" i="31"/>
  <c r="V60" i="31"/>
  <c r="W60" i="31"/>
  <c r="U61" i="31"/>
  <c r="V61" i="31"/>
  <c r="W61" i="31"/>
  <c r="U62" i="31"/>
  <c r="V62" i="31"/>
  <c r="W62" i="31"/>
  <c r="U63" i="31"/>
  <c r="V63" i="31"/>
  <c r="W63" i="31"/>
  <c r="U64" i="31"/>
  <c r="V64" i="31"/>
  <c r="W64" i="31"/>
  <c r="U65" i="31"/>
  <c r="V65" i="31"/>
  <c r="W65" i="31"/>
  <c r="U66" i="31"/>
  <c r="V66" i="31"/>
  <c r="W66" i="31"/>
  <c r="U67" i="31"/>
  <c r="V67" i="31"/>
  <c r="W67" i="31"/>
  <c r="U68" i="31"/>
  <c r="V68" i="31"/>
  <c r="W68" i="31"/>
  <c r="U69" i="31"/>
  <c r="V69" i="31"/>
  <c r="W69" i="31"/>
  <c r="U70" i="31"/>
  <c r="V70" i="31"/>
  <c r="W70" i="31"/>
  <c r="U71" i="31"/>
  <c r="V71" i="31"/>
  <c r="W71" i="31"/>
  <c r="U72" i="31"/>
  <c r="V72" i="31"/>
  <c r="W72" i="31"/>
  <c r="U73" i="31"/>
  <c r="V73" i="31"/>
  <c r="W73" i="31"/>
  <c r="U74" i="31"/>
  <c r="V74" i="31"/>
  <c r="W74" i="31"/>
  <c r="U75" i="31"/>
  <c r="V75" i="31"/>
  <c r="W75" i="31"/>
  <c r="U76" i="31"/>
  <c r="V76" i="31"/>
  <c r="W76" i="31"/>
  <c r="U77" i="31"/>
  <c r="V77" i="31"/>
  <c r="W77" i="31"/>
  <c r="U78" i="31"/>
  <c r="V78" i="31"/>
  <c r="W78" i="31"/>
  <c r="U79" i="31"/>
  <c r="V79" i="31"/>
  <c r="W79" i="31"/>
  <c r="U80" i="31"/>
  <c r="V80" i="31"/>
  <c r="W80" i="31"/>
  <c r="U81" i="31"/>
  <c r="V81" i="31"/>
  <c r="W81" i="31"/>
  <c r="U82" i="31"/>
  <c r="V82" i="31"/>
  <c r="W82" i="31"/>
  <c r="U83" i="31"/>
  <c r="V83" i="31"/>
  <c r="W83" i="31"/>
  <c r="U84" i="31"/>
  <c r="V84" i="31"/>
  <c r="W84" i="31"/>
  <c r="U85" i="31"/>
  <c r="V85" i="31"/>
  <c r="W85" i="31"/>
  <c r="U86" i="31"/>
  <c r="V86" i="31"/>
  <c r="W86" i="31"/>
  <c r="U87" i="31"/>
  <c r="V87" i="31"/>
  <c r="W87" i="31"/>
  <c r="U88" i="31"/>
  <c r="V88" i="31"/>
  <c r="W88" i="31"/>
  <c r="U89" i="31"/>
  <c r="V89" i="31"/>
  <c r="W89" i="31"/>
  <c r="U90" i="31"/>
  <c r="V90" i="31"/>
  <c r="W90" i="31"/>
  <c r="U91" i="31"/>
  <c r="V91" i="31"/>
  <c r="W91" i="31"/>
  <c r="U92" i="31"/>
  <c r="V92" i="31"/>
  <c r="W92" i="31"/>
  <c r="U93" i="31"/>
  <c r="V93" i="31"/>
  <c r="W93" i="31"/>
  <c r="U94" i="31"/>
  <c r="V94" i="31"/>
  <c r="W94" i="31"/>
  <c r="U95" i="31"/>
  <c r="V95" i="31"/>
  <c r="W95" i="31"/>
  <c r="U96" i="31"/>
  <c r="V96" i="31"/>
  <c r="W96" i="31"/>
  <c r="U97" i="31"/>
  <c r="V97" i="31"/>
  <c r="W97" i="31"/>
  <c r="U98" i="31"/>
  <c r="V98" i="31"/>
  <c r="W98" i="31"/>
  <c r="U99" i="31"/>
  <c r="V99" i="31"/>
  <c r="W99" i="31"/>
  <c r="U100" i="31"/>
  <c r="V100" i="31"/>
  <c r="W100" i="31"/>
  <c r="U101" i="31"/>
  <c r="V101" i="31"/>
  <c r="W101" i="31"/>
  <c r="U102" i="31"/>
  <c r="V102" i="31"/>
  <c r="W102" i="31"/>
  <c r="U103" i="31"/>
  <c r="V103" i="31"/>
  <c r="W103" i="31"/>
  <c r="U104" i="31"/>
  <c r="V104" i="31"/>
  <c r="W104" i="31"/>
  <c r="U105" i="31"/>
  <c r="V105" i="31"/>
  <c r="W105" i="31"/>
  <c r="U106" i="31"/>
  <c r="V106" i="31"/>
  <c r="W106" i="31"/>
  <c r="U107" i="31"/>
  <c r="V107" i="31"/>
  <c r="W107" i="31"/>
  <c r="U108" i="31"/>
  <c r="V108" i="31"/>
  <c r="W108" i="31"/>
  <c r="U109" i="31"/>
  <c r="V109" i="31"/>
  <c r="W109" i="31"/>
  <c r="U110" i="31"/>
  <c r="V110" i="31"/>
  <c r="W110" i="31"/>
  <c r="U111" i="31"/>
  <c r="V111" i="31"/>
  <c r="W111" i="31"/>
  <c r="U112" i="31"/>
  <c r="V112" i="31"/>
  <c r="W112" i="31"/>
  <c r="U113" i="31"/>
  <c r="V113" i="31"/>
  <c r="W113" i="31"/>
  <c r="U114" i="31"/>
  <c r="V114" i="31"/>
  <c r="W114" i="31"/>
  <c r="U115" i="31"/>
  <c r="V115" i="31"/>
  <c r="W115" i="31"/>
  <c r="U116" i="31"/>
  <c r="V116" i="31"/>
  <c r="W116" i="31"/>
  <c r="U117" i="31"/>
  <c r="V117" i="31"/>
  <c r="W117" i="31"/>
  <c r="U118" i="31"/>
  <c r="V118" i="31"/>
  <c r="W118" i="31"/>
  <c r="U119" i="31"/>
  <c r="V119" i="31"/>
  <c r="W119" i="31"/>
  <c r="U120" i="31"/>
  <c r="V120" i="31"/>
  <c r="W120" i="31"/>
  <c r="U121" i="31"/>
  <c r="V121" i="31"/>
  <c r="W121" i="31"/>
  <c r="U122" i="31"/>
  <c r="V122" i="31"/>
  <c r="W122" i="31"/>
  <c r="U123" i="31"/>
  <c r="V123" i="31"/>
  <c r="W123" i="31"/>
  <c r="U124" i="31"/>
  <c r="V124" i="31"/>
  <c r="W124" i="31"/>
  <c r="U125" i="31"/>
  <c r="V125" i="31"/>
  <c r="W125" i="31"/>
  <c r="U126" i="31"/>
  <c r="V126" i="31"/>
  <c r="W126" i="31"/>
  <c r="U127" i="31"/>
  <c r="V127" i="31"/>
  <c r="W127" i="31"/>
  <c r="U128" i="31"/>
  <c r="V128" i="31"/>
  <c r="W128" i="31"/>
  <c r="U129" i="31"/>
  <c r="V129" i="31"/>
  <c r="W129" i="31"/>
  <c r="U130" i="31"/>
  <c r="V130" i="31"/>
  <c r="W130" i="31"/>
  <c r="U131" i="31"/>
  <c r="V131" i="31"/>
  <c r="W131" i="31"/>
  <c r="U132" i="31"/>
  <c r="V132" i="31"/>
  <c r="W132" i="31"/>
  <c r="U133" i="31"/>
  <c r="V133" i="31"/>
  <c r="W133" i="31"/>
  <c r="U134" i="31"/>
  <c r="V134" i="31"/>
  <c r="W134" i="31"/>
  <c r="U135" i="31"/>
  <c r="V135" i="31"/>
  <c r="W135" i="31"/>
  <c r="U136" i="31"/>
  <c r="V136" i="31"/>
  <c r="W136" i="31"/>
  <c r="U137" i="31"/>
  <c r="V137" i="31"/>
  <c r="W137" i="31"/>
  <c r="U138" i="31"/>
  <c r="V138" i="31"/>
  <c r="W138" i="31"/>
  <c r="U139" i="31"/>
  <c r="V139" i="31"/>
  <c r="W139" i="31"/>
  <c r="U140" i="31"/>
  <c r="V140" i="31"/>
  <c r="W140" i="31"/>
  <c r="U141" i="31"/>
  <c r="V141" i="31"/>
  <c r="W141" i="31"/>
  <c r="U142" i="31"/>
  <c r="V142" i="31"/>
  <c r="W142" i="31"/>
  <c r="U143" i="31"/>
  <c r="V143" i="31"/>
  <c r="W143" i="31"/>
  <c r="U144" i="31"/>
  <c r="V144" i="31"/>
  <c r="W144" i="31"/>
  <c r="U145" i="31"/>
  <c r="V145" i="31"/>
  <c r="W145" i="31"/>
  <c r="U146" i="31"/>
  <c r="V146" i="31"/>
  <c r="W146" i="31"/>
  <c r="U147" i="31"/>
  <c r="V147" i="31"/>
  <c r="W147" i="31"/>
  <c r="U148" i="31"/>
  <c r="V148" i="31"/>
  <c r="W148" i="31"/>
  <c r="U149" i="31"/>
  <c r="V149" i="31"/>
  <c r="W149" i="31"/>
  <c r="U150" i="31"/>
  <c r="V150" i="31"/>
  <c r="W150" i="31"/>
  <c r="U151" i="31"/>
  <c r="V151" i="31"/>
  <c r="W151" i="31"/>
  <c r="U152" i="31"/>
  <c r="V152" i="31"/>
  <c r="W152" i="31"/>
  <c r="U153" i="31"/>
  <c r="V153" i="31"/>
  <c r="W153" i="31"/>
  <c r="U154" i="31"/>
  <c r="V154" i="31"/>
  <c r="W154" i="31"/>
  <c r="U155" i="31"/>
  <c r="V155" i="31"/>
  <c r="W155" i="31"/>
  <c r="U156" i="31"/>
  <c r="V156" i="31"/>
  <c r="W156" i="31"/>
  <c r="U157" i="31"/>
  <c r="V157" i="31"/>
  <c r="W157" i="31"/>
  <c r="U158" i="31"/>
  <c r="V158" i="31"/>
  <c r="W158" i="31"/>
  <c r="U159" i="31"/>
  <c r="V159" i="31"/>
  <c r="W159" i="31"/>
  <c r="U160" i="31"/>
  <c r="V160" i="31"/>
  <c r="W160" i="31"/>
  <c r="U161" i="31"/>
  <c r="V161" i="31"/>
  <c r="W161" i="31"/>
  <c r="U162" i="31"/>
  <c r="V162" i="31"/>
  <c r="W162" i="31"/>
  <c r="U163" i="31"/>
  <c r="V163" i="31"/>
  <c r="W163" i="31"/>
  <c r="U164" i="31"/>
  <c r="V164" i="31"/>
  <c r="W164" i="31"/>
  <c r="U165" i="31"/>
  <c r="V165" i="31"/>
  <c r="W165" i="31"/>
  <c r="U166" i="31"/>
  <c r="V166" i="31"/>
  <c r="W166" i="31"/>
  <c r="U167" i="31"/>
  <c r="V167" i="31"/>
  <c r="W167" i="31"/>
  <c r="U168" i="31"/>
  <c r="V168" i="31"/>
  <c r="W168" i="31"/>
  <c r="U169" i="31"/>
  <c r="V169" i="31"/>
  <c r="W169" i="31"/>
  <c r="U170" i="31"/>
  <c r="V170" i="31"/>
  <c r="W170" i="31"/>
  <c r="U171" i="31"/>
  <c r="V171" i="31"/>
  <c r="W171" i="31"/>
  <c r="U172" i="31"/>
  <c r="V172" i="31"/>
  <c r="W172" i="31"/>
  <c r="U173" i="31"/>
  <c r="V173" i="31"/>
  <c r="W173" i="31"/>
  <c r="U174" i="31"/>
  <c r="V174" i="31"/>
  <c r="W174" i="31"/>
  <c r="U175" i="31"/>
  <c r="V175" i="31"/>
  <c r="W175" i="31"/>
  <c r="U176" i="31"/>
  <c r="V176" i="31"/>
  <c r="W176" i="31"/>
  <c r="U177" i="31"/>
  <c r="V177" i="31"/>
  <c r="W177" i="31"/>
  <c r="U178" i="31"/>
  <c r="V178" i="31"/>
  <c r="W178" i="31"/>
  <c r="U179" i="31"/>
  <c r="V179" i="31"/>
  <c r="W179" i="31"/>
  <c r="U180" i="31"/>
  <c r="V180" i="31"/>
  <c r="W180" i="31"/>
  <c r="U181" i="31"/>
  <c r="V181" i="31"/>
  <c r="W181" i="31"/>
  <c r="U182" i="31"/>
  <c r="V182" i="31"/>
  <c r="W182" i="31"/>
  <c r="U183" i="31"/>
  <c r="V183" i="31"/>
  <c r="W183" i="31"/>
  <c r="U184" i="31"/>
  <c r="V184" i="31"/>
  <c r="W184" i="31"/>
  <c r="U185" i="31"/>
  <c r="V185" i="31"/>
  <c r="W185" i="31"/>
  <c r="U186" i="31"/>
  <c r="V186" i="31"/>
  <c r="W186" i="31"/>
  <c r="U187" i="31"/>
  <c r="V187" i="31"/>
  <c r="W187" i="31"/>
  <c r="U188" i="31"/>
  <c r="V188" i="31"/>
  <c r="W188" i="31"/>
  <c r="U189" i="31"/>
  <c r="V189" i="31"/>
  <c r="W189" i="31"/>
  <c r="U190" i="31"/>
  <c r="V190" i="31"/>
  <c r="W190" i="31"/>
  <c r="U191" i="31"/>
  <c r="V191" i="31"/>
  <c r="W191" i="31"/>
  <c r="U192" i="31"/>
  <c r="V192" i="31"/>
  <c r="W192" i="31"/>
  <c r="U193" i="31"/>
  <c r="V193" i="31"/>
  <c r="W193" i="31"/>
  <c r="U194" i="31"/>
  <c r="V194" i="31"/>
  <c r="W194" i="31"/>
  <c r="U195" i="31"/>
  <c r="V195" i="31"/>
  <c r="W195" i="31"/>
  <c r="U196" i="31"/>
  <c r="V196" i="31"/>
  <c r="W196" i="31"/>
  <c r="U197" i="31"/>
  <c r="V197" i="31"/>
  <c r="W197" i="31"/>
  <c r="U198" i="31"/>
  <c r="V198" i="31"/>
  <c r="W198" i="31"/>
  <c r="U199" i="31"/>
  <c r="V199" i="31"/>
  <c r="W199" i="31"/>
  <c r="U200" i="31"/>
  <c r="V200" i="31"/>
  <c r="W200" i="31"/>
  <c r="U201" i="31"/>
  <c r="V201" i="31"/>
  <c r="W201" i="31"/>
  <c r="U202" i="31"/>
  <c r="V202" i="31"/>
  <c r="W202" i="31"/>
  <c r="U203" i="31"/>
  <c r="V203" i="31"/>
  <c r="W203" i="31"/>
  <c r="U204" i="31"/>
  <c r="V204" i="31"/>
  <c r="W204" i="31"/>
  <c r="U205" i="31"/>
  <c r="V205" i="31"/>
  <c r="W205" i="31"/>
  <c r="U206" i="31"/>
  <c r="V206" i="31"/>
  <c r="W206" i="31"/>
  <c r="U207" i="31"/>
  <c r="V207" i="31"/>
  <c r="W207" i="31"/>
  <c r="U208" i="31"/>
  <c r="V208" i="31"/>
  <c r="W208" i="31"/>
  <c r="U209" i="31"/>
  <c r="V209" i="31"/>
  <c r="W209" i="31"/>
  <c r="U210" i="31"/>
  <c r="V210" i="31"/>
  <c r="W210" i="31"/>
  <c r="U211" i="31"/>
  <c r="V211" i="31"/>
  <c r="W211" i="31"/>
  <c r="U212" i="31"/>
  <c r="V212" i="31"/>
  <c r="W212" i="31"/>
  <c r="U213" i="31"/>
  <c r="V213" i="31"/>
  <c r="W213" i="31"/>
  <c r="U214" i="31"/>
  <c r="V214" i="31"/>
  <c r="W214" i="31"/>
  <c r="U215" i="31"/>
  <c r="V215" i="31"/>
  <c r="W215" i="31"/>
  <c r="U216" i="31"/>
  <c r="V216" i="31"/>
  <c r="W216" i="31"/>
  <c r="U217" i="31"/>
  <c r="V217" i="31"/>
  <c r="W217" i="31"/>
  <c r="U218" i="31"/>
  <c r="V218" i="31"/>
  <c r="W218" i="31"/>
  <c r="U219" i="31"/>
  <c r="V219" i="31"/>
  <c r="W219" i="31"/>
  <c r="U220" i="31"/>
  <c r="V220" i="31"/>
  <c r="W220" i="31"/>
  <c r="U221" i="31"/>
  <c r="V221" i="31"/>
  <c r="W221" i="31"/>
  <c r="U222" i="31"/>
  <c r="V222" i="31"/>
  <c r="W222" i="31"/>
  <c r="U223" i="31"/>
  <c r="V223" i="31"/>
  <c r="W223" i="31"/>
  <c r="U224" i="31"/>
  <c r="V224" i="31"/>
  <c r="W224" i="31"/>
  <c r="U225" i="31"/>
  <c r="V225" i="31"/>
  <c r="W225" i="31"/>
  <c r="U226" i="31"/>
  <c r="V226" i="31"/>
  <c r="W226" i="31"/>
  <c r="U227" i="31"/>
  <c r="V227" i="31"/>
  <c r="W227" i="31"/>
  <c r="U228" i="31"/>
  <c r="V228" i="31"/>
  <c r="W228" i="31"/>
  <c r="U229" i="31"/>
  <c r="V229" i="31"/>
  <c r="W229" i="31"/>
  <c r="U230" i="31"/>
  <c r="V230" i="31"/>
  <c r="W230" i="31"/>
  <c r="U231" i="31"/>
  <c r="V231" i="31"/>
  <c r="W231" i="31"/>
  <c r="U232" i="31"/>
  <c r="V232" i="31"/>
  <c r="W232" i="31"/>
  <c r="U233" i="31"/>
  <c r="V233" i="31"/>
  <c r="W233" i="31"/>
  <c r="U234" i="31"/>
  <c r="V234" i="31"/>
  <c r="W234" i="31"/>
  <c r="U235" i="31"/>
  <c r="V235" i="31"/>
  <c r="W235" i="31"/>
  <c r="U236" i="31"/>
  <c r="V236" i="31"/>
  <c r="W236" i="31"/>
  <c r="U237" i="31"/>
  <c r="V237" i="31"/>
  <c r="W237" i="31"/>
  <c r="U238" i="31"/>
  <c r="V238" i="31"/>
  <c r="W238" i="31"/>
  <c r="U239" i="31"/>
  <c r="V239" i="31"/>
  <c r="W239" i="31"/>
  <c r="U240" i="31"/>
  <c r="V240" i="31"/>
  <c r="W240" i="31"/>
  <c r="U241" i="31"/>
  <c r="V241" i="31"/>
  <c r="W241" i="31"/>
  <c r="U242" i="31"/>
  <c r="V242" i="31"/>
  <c r="W242" i="31"/>
  <c r="U243" i="31"/>
  <c r="V243" i="31"/>
  <c r="W243" i="31"/>
  <c r="U244" i="31"/>
  <c r="V244" i="31"/>
  <c r="W244" i="31"/>
  <c r="U245" i="31"/>
  <c r="V245" i="31"/>
  <c r="W245" i="31"/>
  <c r="U246" i="31"/>
  <c r="V246" i="31"/>
  <c r="W246" i="31"/>
  <c r="U247" i="31"/>
  <c r="V247" i="31"/>
  <c r="W247" i="31"/>
  <c r="U248" i="31"/>
  <c r="V248" i="31"/>
  <c r="W248" i="31"/>
  <c r="U249" i="31"/>
  <c r="V249" i="31"/>
  <c r="W249" i="31"/>
  <c r="U250" i="31"/>
  <c r="V250" i="31"/>
  <c r="W250" i="31"/>
  <c r="U251" i="31"/>
  <c r="V251" i="31"/>
  <c r="W251" i="31"/>
  <c r="U252" i="31"/>
  <c r="V252" i="31"/>
  <c r="W252" i="31"/>
  <c r="U253" i="31"/>
  <c r="V253" i="31"/>
  <c r="W253" i="31"/>
  <c r="U254" i="31"/>
  <c r="V254" i="31"/>
  <c r="W254" i="31"/>
  <c r="U255" i="31"/>
  <c r="V255" i="31"/>
  <c r="W255" i="31"/>
  <c r="U256" i="31"/>
  <c r="V256" i="31"/>
  <c r="W256" i="31"/>
  <c r="U257" i="31"/>
  <c r="V257" i="31"/>
  <c r="W257" i="31"/>
  <c r="U258" i="31"/>
  <c r="V258" i="31"/>
  <c r="W258" i="31"/>
  <c r="U259" i="31"/>
  <c r="V259" i="31"/>
  <c r="W259" i="31"/>
  <c r="U260" i="31"/>
  <c r="V260" i="31"/>
  <c r="W260" i="31"/>
  <c r="U261" i="31"/>
  <c r="V261" i="31"/>
  <c r="W261" i="31"/>
  <c r="U262" i="31"/>
  <c r="V262" i="31"/>
  <c r="W262" i="31"/>
  <c r="U263" i="31"/>
  <c r="V263" i="31"/>
  <c r="W263" i="31"/>
  <c r="U264" i="31"/>
  <c r="V264" i="31"/>
  <c r="W264" i="31"/>
  <c r="U265" i="31"/>
  <c r="V265" i="31"/>
  <c r="W265" i="31"/>
  <c r="U266" i="31"/>
  <c r="V266" i="31"/>
  <c r="W266" i="31"/>
  <c r="U267" i="31"/>
  <c r="V267" i="31"/>
  <c r="W267" i="31"/>
  <c r="U268" i="31"/>
  <c r="V268" i="31"/>
  <c r="W268" i="31"/>
  <c r="U269" i="31"/>
  <c r="V269" i="31"/>
  <c r="W269" i="31"/>
  <c r="U270" i="31"/>
  <c r="V270" i="31"/>
  <c r="W270" i="31"/>
  <c r="U271" i="31"/>
  <c r="V271" i="31"/>
  <c r="W271" i="31"/>
  <c r="U272" i="31"/>
  <c r="V272" i="31"/>
  <c r="W272" i="31"/>
  <c r="U273" i="31"/>
  <c r="V273" i="31"/>
  <c r="W273" i="31"/>
  <c r="U274" i="31"/>
  <c r="V274" i="31"/>
  <c r="W274" i="31"/>
  <c r="U275" i="31"/>
  <c r="V275" i="31"/>
  <c r="W275" i="31"/>
  <c r="U276" i="31"/>
  <c r="V276" i="31"/>
  <c r="W276" i="31"/>
  <c r="U277" i="31"/>
  <c r="V277" i="31"/>
  <c r="W277" i="31"/>
  <c r="U278" i="31"/>
  <c r="V278" i="31"/>
  <c r="W278" i="31"/>
  <c r="U279" i="31"/>
  <c r="V279" i="31"/>
  <c r="W279" i="31"/>
  <c r="U280" i="31"/>
  <c r="V280" i="31"/>
  <c r="W280" i="31"/>
  <c r="U281" i="31"/>
  <c r="V281" i="31"/>
  <c r="W281" i="31"/>
  <c r="U282" i="31"/>
  <c r="V282" i="31"/>
  <c r="W282" i="31"/>
  <c r="U283" i="31"/>
  <c r="V283" i="31"/>
  <c r="W283" i="31"/>
  <c r="U284" i="31"/>
  <c r="V284" i="31"/>
  <c r="W284" i="31"/>
  <c r="U285" i="31"/>
  <c r="V285" i="31"/>
  <c r="W285" i="31"/>
  <c r="U286" i="31"/>
  <c r="V286" i="31"/>
  <c r="W286" i="31"/>
  <c r="U287" i="31"/>
  <c r="V287" i="31"/>
  <c r="W287" i="31"/>
  <c r="U288" i="31"/>
  <c r="V288" i="31"/>
  <c r="W288" i="31"/>
  <c r="U289" i="31"/>
  <c r="V289" i="31"/>
  <c r="W289" i="31"/>
  <c r="U290" i="31"/>
  <c r="V290" i="31"/>
  <c r="W290" i="31"/>
  <c r="U291" i="31"/>
  <c r="V291" i="31"/>
  <c r="W291" i="31"/>
  <c r="U292" i="31"/>
  <c r="V292" i="31"/>
  <c r="W292" i="31"/>
  <c r="U293" i="31"/>
  <c r="V293" i="31"/>
  <c r="W293" i="31"/>
  <c r="U294" i="31"/>
  <c r="V294" i="31"/>
  <c r="W294" i="31"/>
  <c r="U295" i="31"/>
  <c r="V295" i="31"/>
  <c r="W295" i="31"/>
  <c r="U296" i="31"/>
  <c r="V296" i="31"/>
  <c r="W296" i="31"/>
  <c r="U297" i="31"/>
  <c r="V297" i="31"/>
  <c r="W297" i="31"/>
  <c r="U298" i="31"/>
  <c r="V298" i="31"/>
  <c r="W298" i="31"/>
  <c r="U299" i="31"/>
  <c r="V299" i="31"/>
  <c r="W299" i="31"/>
  <c r="U300" i="31"/>
  <c r="V300" i="31"/>
  <c r="W300" i="31"/>
  <c r="U301" i="31"/>
  <c r="V301" i="31"/>
  <c r="W301" i="31"/>
  <c r="U302" i="31"/>
  <c r="V302" i="31"/>
  <c r="W302" i="31"/>
  <c r="U303" i="31"/>
  <c r="V303" i="31"/>
  <c r="W303" i="31"/>
  <c r="U304" i="31"/>
  <c r="V304" i="31"/>
  <c r="W304" i="31"/>
  <c r="U305" i="31"/>
  <c r="V305" i="31"/>
  <c r="W305" i="31"/>
  <c r="U306" i="31"/>
  <c r="V306" i="31"/>
  <c r="W306" i="31"/>
  <c r="U307" i="31"/>
  <c r="V307" i="31"/>
  <c r="W307" i="31"/>
  <c r="U308" i="31"/>
  <c r="V308" i="31"/>
  <c r="W308" i="31"/>
  <c r="U309" i="31"/>
  <c r="V309" i="31"/>
  <c r="W309" i="31"/>
  <c r="U310" i="31"/>
  <c r="V310" i="31"/>
  <c r="W310" i="31"/>
  <c r="U311" i="31"/>
  <c r="V311" i="31"/>
  <c r="W311" i="31"/>
  <c r="U312" i="31"/>
  <c r="V312" i="31"/>
  <c r="W312" i="31"/>
  <c r="U313" i="31"/>
  <c r="V313" i="31"/>
  <c r="W313" i="31"/>
  <c r="U314" i="31"/>
  <c r="V314" i="31"/>
  <c r="W314" i="31"/>
  <c r="W15" i="31"/>
  <c r="V15" i="31"/>
  <c r="U15" i="31"/>
  <c r="O314" i="31"/>
  <c r="N314" i="31"/>
  <c r="O313" i="31"/>
  <c r="N313" i="31"/>
  <c r="O312" i="31"/>
  <c r="N312" i="31"/>
  <c r="O311" i="31"/>
  <c r="N311" i="31"/>
  <c r="O310" i="31"/>
  <c r="N310" i="31"/>
  <c r="O309" i="31"/>
  <c r="N309" i="31"/>
  <c r="O308" i="31"/>
  <c r="N308" i="31"/>
  <c r="O307" i="31"/>
  <c r="N307" i="31"/>
  <c r="O306" i="31"/>
  <c r="N306" i="31"/>
  <c r="O305" i="31"/>
  <c r="N305" i="31"/>
  <c r="O304" i="31"/>
  <c r="N304" i="31"/>
  <c r="O303" i="31"/>
  <c r="N303" i="31"/>
  <c r="O302" i="31"/>
  <c r="N302" i="31"/>
  <c r="O301" i="31"/>
  <c r="N301" i="31"/>
  <c r="O300" i="31"/>
  <c r="N300" i="31"/>
  <c r="O299" i="31"/>
  <c r="N299" i="31"/>
  <c r="O298" i="31"/>
  <c r="N298" i="31"/>
  <c r="O297" i="31"/>
  <c r="N297" i="31"/>
  <c r="O296" i="31"/>
  <c r="N296" i="31"/>
  <c r="O295" i="31"/>
  <c r="N295" i="31"/>
  <c r="O294" i="31"/>
  <c r="N294" i="31"/>
  <c r="O293" i="31"/>
  <c r="N293" i="31"/>
  <c r="O292" i="31"/>
  <c r="N292" i="31"/>
  <c r="O291" i="31"/>
  <c r="N291" i="31"/>
  <c r="O290" i="31"/>
  <c r="N290" i="31"/>
  <c r="O289" i="31"/>
  <c r="N289" i="31"/>
  <c r="O288" i="31"/>
  <c r="N288" i="31"/>
  <c r="O287" i="31"/>
  <c r="N287" i="31"/>
  <c r="O286" i="31"/>
  <c r="N286" i="31"/>
  <c r="O285" i="31"/>
  <c r="N285" i="31"/>
  <c r="O284" i="31"/>
  <c r="N284" i="31"/>
  <c r="O283" i="31"/>
  <c r="N283" i="31"/>
  <c r="O282" i="31"/>
  <c r="N282" i="31"/>
  <c r="O281" i="31"/>
  <c r="N281" i="31"/>
  <c r="O280" i="31"/>
  <c r="N280" i="31"/>
  <c r="O279" i="31"/>
  <c r="N279" i="31"/>
  <c r="O278" i="31"/>
  <c r="N278" i="31"/>
  <c r="O277" i="31"/>
  <c r="N277" i="31"/>
  <c r="O276" i="31"/>
  <c r="N276" i="31"/>
  <c r="O275" i="31"/>
  <c r="N275" i="31"/>
  <c r="O274" i="31"/>
  <c r="N274" i="31"/>
  <c r="O273" i="31"/>
  <c r="N273" i="31"/>
  <c r="O272" i="31"/>
  <c r="N272" i="31"/>
  <c r="O271" i="31"/>
  <c r="N271" i="31"/>
  <c r="O270" i="31"/>
  <c r="N270" i="31"/>
  <c r="O269" i="31"/>
  <c r="N269" i="31"/>
  <c r="O268" i="31"/>
  <c r="N268" i="31"/>
  <c r="O267" i="31"/>
  <c r="N267" i="31"/>
  <c r="O266" i="31"/>
  <c r="N266" i="31"/>
  <c r="O265" i="31"/>
  <c r="N265" i="31"/>
  <c r="O264" i="31"/>
  <c r="N264" i="31"/>
  <c r="O263" i="31"/>
  <c r="N263" i="31"/>
  <c r="O262" i="31"/>
  <c r="N262" i="31"/>
  <c r="O261" i="31"/>
  <c r="N261" i="31"/>
  <c r="O260" i="31"/>
  <c r="N260" i="31"/>
  <c r="O259" i="31"/>
  <c r="N259" i="31"/>
  <c r="O258" i="31"/>
  <c r="N258" i="31"/>
  <c r="O257" i="31"/>
  <c r="N257" i="31"/>
  <c r="O256" i="31"/>
  <c r="N256" i="31"/>
  <c r="O255" i="31"/>
  <c r="N255" i="31"/>
  <c r="O254" i="31"/>
  <c r="N254" i="31"/>
  <c r="O253" i="31"/>
  <c r="N253" i="31"/>
  <c r="O252" i="31"/>
  <c r="N252" i="31"/>
  <c r="O251" i="31"/>
  <c r="N251" i="31"/>
  <c r="O250" i="31"/>
  <c r="N250" i="31"/>
  <c r="O249" i="31"/>
  <c r="N249" i="31"/>
  <c r="O248" i="31"/>
  <c r="N248" i="31"/>
  <c r="O247" i="31"/>
  <c r="N247" i="31"/>
  <c r="O246" i="31"/>
  <c r="N246" i="31"/>
  <c r="O245" i="31"/>
  <c r="N245" i="31"/>
  <c r="O244" i="31"/>
  <c r="N244" i="31"/>
  <c r="O243" i="31"/>
  <c r="N243" i="31"/>
  <c r="O242" i="31"/>
  <c r="N242" i="31"/>
  <c r="O241" i="31"/>
  <c r="N241" i="31"/>
  <c r="O240" i="31"/>
  <c r="N240" i="31"/>
  <c r="O239" i="31"/>
  <c r="N239" i="31"/>
  <c r="O238" i="31"/>
  <c r="N238" i="31"/>
  <c r="O237" i="31"/>
  <c r="N237" i="31"/>
  <c r="O236" i="31"/>
  <c r="N236" i="31"/>
  <c r="O235" i="31"/>
  <c r="N235" i="31"/>
  <c r="O234" i="31"/>
  <c r="N234" i="31"/>
  <c r="O233" i="31"/>
  <c r="N233" i="31"/>
  <c r="O232" i="31"/>
  <c r="N232" i="31"/>
  <c r="O231" i="31"/>
  <c r="N231" i="31"/>
  <c r="O230" i="31"/>
  <c r="N230" i="31"/>
  <c r="O229" i="31"/>
  <c r="N229" i="31"/>
  <c r="O228" i="31"/>
  <c r="N228" i="31"/>
  <c r="O227" i="31"/>
  <c r="N227" i="31"/>
  <c r="O226" i="31"/>
  <c r="N226" i="31"/>
  <c r="O225" i="31"/>
  <c r="N225" i="31"/>
  <c r="O224" i="31"/>
  <c r="N224" i="31"/>
  <c r="O223" i="31"/>
  <c r="N223" i="31"/>
  <c r="O222" i="31"/>
  <c r="N222" i="31"/>
  <c r="O221" i="31"/>
  <c r="N221" i="31"/>
  <c r="O220" i="31"/>
  <c r="N220" i="31"/>
  <c r="O219" i="31"/>
  <c r="N219" i="31"/>
  <c r="O218" i="31"/>
  <c r="N218" i="31"/>
  <c r="O217" i="31"/>
  <c r="N217" i="31"/>
  <c r="O216" i="31"/>
  <c r="N216" i="31"/>
  <c r="O215" i="31"/>
  <c r="N215" i="31"/>
  <c r="O214" i="31"/>
  <c r="N214" i="31"/>
  <c r="O213" i="31"/>
  <c r="N213" i="31"/>
  <c r="O212" i="31"/>
  <c r="N212" i="31"/>
  <c r="O211" i="31"/>
  <c r="N211" i="31"/>
  <c r="O210" i="31"/>
  <c r="N210" i="31"/>
  <c r="O209" i="31"/>
  <c r="N209" i="31"/>
  <c r="O208" i="31"/>
  <c r="N208" i="31"/>
  <c r="O207" i="31"/>
  <c r="N207" i="31"/>
  <c r="O206" i="31"/>
  <c r="N206" i="31"/>
  <c r="O205" i="31"/>
  <c r="N205" i="31"/>
  <c r="O204" i="31"/>
  <c r="N204" i="31"/>
  <c r="O203" i="31"/>
  <c r="N203" i="31"/>
  <c r="O202" i="31"/>
  <c r="N202" i="31"/>
  <c r="O201" i="31"/>
  <c r="N201" i="31"/>
  <c r="O200" i="31"/>
  <c r="N200" i="31"/>
  <c r="O199" i="31"/>
  <c r="N199" i="31"/>
  <c r="O198" i="31"/>
  <c r="N198" i="31"/>
  <c r="O197" i="31"/>
  <c r="N197" i="31"/>
  <c r="O196" i="31"/>
  <c r="N196" i="31"/>
  <c r="O195" i="31"/>
  <c r="N195" i="31"/>
  <c r="O194" i="31"/>
  <c r="N194" i="31"/>
  <c r="O193" i="31"/>
  <c r="N193" i="31"/>
  <c r="O192" i="31"/>
  <c r="N192" i="31"/>
  <c r="O191" i="31"/>
  <c r="N191" i="31"/>
  <c r="O190" i="31"/>
  <c r="N190" i="31"/>
  <c r="O189" i="31"/>
  <c r="N189" i="31"/>
  <c r="O188" i="31"/>
  <c r="N188" i="31"/>
  <c r="O187" i="31"/>
  <c r="N187" i="31"/>
  <c r="O186" i="31"/>
  <c r="N186" i="31"/>
  <c r="O185" i="31"/>
  <c r="N185" i="31"/>
  <c r="O184" i="31"/>
  <c r="N184" i="31"/>
  <c r="O183" i="31"/>
  <c r="N183" i="31"/>
  <c r="O182" i="31"/>
  <c r="N182" i="31"/>
  <c r="O181" i="31"/>
  <c r="N181" i="31"/>
  <c r="O180" i="31"/>
  <c r="N180" i="31"/>
  <c r="O179" i="31"/>
  <c r="N179" i="31"/>
  <c r="O178" i="31"/>
  <c r="N178" i="31"/>
  <c r="O177" i="31"/>
  <c r="N177" i="31"/>
  <c r="O176" i="31"/>
  <c r="N176" i="31"/>
  <c r="O175" i="31"/>
  <c r="N175" i="31"/>
  <c r="O174" i="31"/>
  <c r="N174" i="31"/>
  <c r="O173" i="31"/>
  <c r="N173" i="31"/>
  <c r="O172" i="31"/>
  <c r="N172" i="31"/>
  <c r="O171" i="31"/>
  <c r="N171" i="31"/>
  <c r="O170" i="31"/>
  <c r="N170" i="31"/>
  <c r="O169" i="31"/>
  <c r="N169" i="31"/>
  <c r="O168" i="31"/>
  <c r="N168" i="31"/>
  <c r="O167" i="31"/>
  <c r="N167" i="31"/>
  <c r="O166" i="31"/>
  <c r="N166" i="31"/>
  <c r="O165" i="31"/>
  <c r="N165" i="31"/>
  <c r="O164" i="31"/>
  <c r="N164" i="31"/>
  <c r="O163" i="31"/>
  <c r="N163" i="31"/>
  <c r="O162" i="31"/>
  <c r="N162" i="31"/>
  <c r="O161" i="31"/>
  <c r="N161" i="31"/>
  <c r="O160" i="31"/>
  <c r="N160" i="31"/>
  <c r="O159" i="31"/>
  <c r="N159" i="31"/>
  <c r="O158" i="31"/>
  <c r="N158" i="31"/>
  <c r="O157" i="31"/>
  <c r="N157" i="31"/>
  <c r="O156" i="31"/>
  <c r="N156" i="31"/>
  <c r="O155" i="31"/>
  <c r="N155" i="31"/>
  <c r="O154" i="31"/>
  <c r="N154" i="31"/>
  <c r="O153" i="31"/>
  <c r="N153" i="31"/>
  <c r="O152" i="31"/>
  <c r="N152" i="31"/>
  <c r="O151" i="31"/>
  <c r="N151" i="31"/>
  <c r="O150" i="31"/>
  <c r="N150" i="31"/>
  <c r="O149" i="31"/>
  <c r="N149" i="31"/>
  <c r="O148" i="31"/>
  <c r="N148" i="31"/>
  <c r="O147" i="31"/>
  <c r="N147" i="31"/>
  <c r="O146" i="31"/>
  <c r="N146" i="31"/>
  <c r="O145" i="31"/>
  <c r="N145" i="31"/>
  <c r="O144" i="31"/>
  <c r="N144" i="31"/>
  <c r="O143" i="31"/>
  <c r="N143" i="31"/>
  <c r="O142" i="31"/>
  <c r="N142" i="31"/>
  <c r="O141" i="31"/>
  <c r="N141" i="31"/>
  <c r="O140" i="31"/>
  <c r="N140" i="31"/>
  <c r="O139" i="31"/>
  <c r="N139" i="31"/>
  <c r="O138" i="31"/>
  <c r="N138" i="31"/>
  <c r="O137" i="31"/>
  <c r="N137" i="31"/>
  <c r="O136" i="31"/>
  <c r="N136" i="31"/>
  <c r="O135" i="31"/>
  <c r="N135" i="31"/>
  <c r="O134" i="31"/>
  <c r="N134" i="31"/>
  <c r="O133" i="31"/>
  <c r="N133" i="31"/>
  <c r="O132" i="31"/>
  <c r="N132" i="31"/>
  <c r="O131" i="31"/>
  <c r="N131" i="31"/>
  <c r="O130" i="31"/>
  <c r="N130" i="31"/>
  <c r="O129" i="31"/>
  <c r="N129" i="31"/>
  <c r="O128" i="31"/>
  <c r="N128" i="31"/>
  <c r="O127" i="31"/>
  <c r="N127" i="31"/>
  <c r="O126" i="31"/>
  <c r="N126" i="31"/>
  <c r="O125" i="31"/>
  <c r="N125" i="31"/>
  <c r="O124" i="31"/>
  <c r="N124" i="31"/>
  <c r="O123" i="31"/>
  <c r="N123" i="31"/>
  <c r="O122" i="31"/>
  <c r="N122" i="31"/>
  <c r="O121" i="31"/>
  <c r="N121" i="31"/>
  <c r="O120" i="31"/>
  <c r="N120" i="31"/>
  <c r="O119" i="31"/>
  <c r="N119" i="31"/>
  <c r="O118" i="31"/>
  <c r="N118" i="31"/>
  <c r="O117" i="31"/>
  <c r="N117" i="31"/>
  <c r="O116" i="31"/>
  <c r="N116" i="31"/>
  <c r="O115" i="31"/>
  <c r="N115" i="31"/>
  <c r="O114" i="31"/>
  <c r="N114" i="31"/>
  <c r="O113" i="31"/>
  <c r="N113" i="31"/>
  <c r="O112" i="31"/>
  <c r="N112" i="31"/>
  <c r="O111" i="31"/>
  <c r="N111" i="31"/>
  <c r="O110" i="31"/>
  <c r="N110" i="31"/>
  <c r="O109" i="31"/>
  <c r="N109" i="31"/>
  <c r="O108" i="31"/>
  <c r="N108" i="31"/>
  <c r="O107" i="31"/>
  <c r="N107" i="31"/>
  <c r="O106" i="31"/>
  <c r="N106" i="31"/>
  <c r="O105" i="31"/>
  <c r="N105" i="31"/>
  <c r="O104" i="31"/>
  <c r="N104" i="31"/>
  <c r="O103" i="31"/>
  <c r="N103" i="31"/>
  <c r="O102" i="31"/>
  <c r="N102" i="31"/>
  <c r="O101" i="31"/>
  <c r="N101" i="31"/>
  <c r="O100" i="31"/>
  <c r="N100" i="31"/>
  <c r="O99" i="31"/>
  <c r="N99" i="31"/>
  <c r="O98" i="31"/>
  <c r="N98" i="31"/>
  <c r="O97" i="31"/>
  <c r="N97" i="31"/>
  <c r="O96" i="31"/>
  <c r="N96" i="31"/>
  <c r="O95" i="31"/>
  <c r="N95" i="31"/>
  <c r="O94" i="31"/>
  <c r="N94" i="31"/>
  <c r="O93" i="31"/>
  <c r="N93" i="31"/>
  <c r="O92" i="31"/>
  <c r="N92" i="31"/>
  <c r="O91" i="31"/>
  <c r="N91" i="31"/>
  <c r="O90" i="31"/>
  <c r="N90" i="31"/>
  <c r="O89" i="31"/>
  <c r="N89" i="31"/>
  <c r="O88" i="31"/>
  <c r="N88" i="31"/>
  <c r="O87" i="31"/>
  <c r="N87" i="31"/>
  <c r="O86" i="31"/>
  <c r="N86" i="31"/>
  <c r="O85" i="31"/>
  <c r="N85" i="31"/>
  <c r="O84" i="31"/>
  <c r="N84" i="31"/>
  <c r="O83" i="31"/>
  <c r="N83" i="31"/>
  <c r="O82" i="31"/>
  <c r="N82" i="31"/>
  <c r="O81" i="31"/>
  <c r="N81" i="31"/>
  <c r="O80" i="31"/>
  <c r="N80" i="31"/>
  <c r="O79" i="31"/>
  <c r="N79" i="31"/>
  <c r="O78" i="31"/>
  <c r="N78" i="31"/>
  <c r="O77" i="31"/>
  <c r="N77" i="31"/>
  <c r="O76" i="31"/>
  <c r="N76" i="31"/>
  <c r="O75" i="31"/>
  <c r="N75" i="31"/>
  <c r="O74" i="31"/>
  <c r="N74" i="31"/>
  <c r="O73" i="31"/>
  <c r="N73" i="31"/>
  <c r="O72" i="31"/>
  <c r="N72" i="31"/>
  <c r="O71" i="31"/>
  <c r="N71" i="31"/>
  <c r="O70" i="31"/>
  <c r="N70" i="31"/>
  <c r="O69" i="31"/>
  <c r="N69" i="31"/>
  <c r="O68" i="31"/>
  <c r="N68" i="31"/>
  <c r="O67" i="31"/>
  <c r="N67" i="31"/>
  <c r="O66" i="31"/>
  <c r="N66" i="31"/>
  <c r="O65" i="31"/>
  <c r="N65" i="31"/>
  <c r="O64" i="31"/>
  <c r="N64" i="31"/>
  <c r="O63" i="31"/>
  <c r="N63" i="31"/>
  <c r="O62" i="31"/>
  <c r="N62" i="31"/>
  <c r="O61" i="31"/>
  <c r="N61" i="31"/>
  <c r="O60" i="31"/>
  <c r="N60" i="31"/>
  <c r="O59" i="31"/>
  <c r="N59" i="31"/>
  <c r="O58" i="31"/>
  <c r="N58" i="31"/>
  <c r="O57" i="31"/>
  <c r="N57" i="31"/>
  <c r="O56" i="31"/>
  <c r="N56" i="31"/>
  <c r="O55" i="31"/>
  <c r="N55" i="31"/>
  <c r="O54" i="31"/>
  <c r="N54" i="31"/>
  <c r="O53" i="31"/>
  <c r="N53" i="31"/>
  <c r="O52" i="31"/>
  <c r="N52" i="31"/>
  <c r="O51" i="31"/>
  <c r="N51" i="31"/>
  <c r="O50" i="31"/>
  <c r="N50" i="31"/>
  <c r="O49" i="31"/>
  <c r="N49" i="31"/>
  <c r="O48" i="31"/>
  <c r="N48" i="31"/>
  <c r="O47" i="31"/>
  <c r="N47" i="31"/>
  <c r="O46" i="31"/>
  <c r="N46" i="31"/>
  <c r="O45" i="31"/>
  <c r="N45" i="31"/>
  <c r="O44" i="31"/>
  <c r="N44" i="31"/>
  <c r="O43" i="31"/>
  <c r="N43" i="31"/>
  <c r="O42" i="31"/>
  <c r="N42" i="31"/>
  <c r="O41" i="31"/>
  <c r="N41" i="31"/>
  <c r="O40" i="31"/>
  <c r="N40" i="31"/>
  <c r="O39" i="31"/>
  <c r="N39" i="31"/>
  <c r="O38" i="31"/>
  <c r="N38" i="31"/>
  <c r="O37" i="31"/>
  <c r="N37" i="31"/>
  <c r="O36" i="31"/>
  <c r="N36" i="31"/>
  <c r="O35" i="31"/>
  <c r="N35" i="31"/>
  <c r="O34" i="31"/>
  <c r="N34" i="31"/>
  <c r="O33" i="31"/>
  <c r="N33" i="31"/>
  <c r="O32" i="31"/>
  <c r="N32" i="31"/>
  <c r="O31" i="31"/>
  <c r="N31" i="31"/>
  <c r="O30" i="31"/>
  <c r="N30" i="31"/>
  <c r="O29" i="31"/>
  <c r="N29" i="31"/>
  <c r="O28" i="31"/>
  <c r="N28" i="31"/>
  <c r="O27" i="31"/>
  <c r="N27" i="31"/>
  <c r="O26" i="31"/>
  <c r="N26" i="31"/>
  <c r="O25" i="31"/>
  <c r="N25" i="31"/>
  <c r="O24" i="31"/>
  <c r="N24" i="31"/>
  <c r="O23" i="31"/>
  <c r="N23" i="31"/>
  <c r="O22" i="31"/>
  <c r="N22" i="31"/>
  <c r="O21" i="31"/>
  <c r="N21" i="31"/>
  <c r="O20" i="31"/>
  <c r="N20" i="31"/>
  <c r="O19" i="31"/>
  <c r="N19" i="31"/>
  <c r="O18" i="31"/>
  <c r="N18" i="31"/>
  <c r="O17" i="31"/>
  <c r="N17" i="31"/>
  <c r="O16" i="31"/>
  <c r="K6" i="31"/>
  <c r="N15" i="31" s="1"/>
  <c r="K5" i="31"/>
  <c r="K4" i="31"/>
  <c r="K3" i="31"/>
  <c r="F19" i="21" l="1"/>
  <c r="I20" i="21"/>
  <c r="I19" i="21"/>
  <c r="F21" i="21"/>
  <c r="F20" i="21"/>
  <c r="I21" i="21"/>
  <c r="N16" i="31"/>
  <c r="M15" i="24"/>
  <c r="L15" i="24" s="1"/>
  <c r="I18" i="21"/>
  <c r="F18" i="21"/>
  <c r="N15" i="35"/>
  <c r="G15" i="35" s="1"/>
  <c r="F15" i="35" s="1"/>
  <c r="G15" i="31"/>
  <c r="F15" i="31" s="1"/>
  <c r="O15" i="31"/>
  <c r="P27" i="10"/>
  <c r="O27" i="10" s="1"/>
  <c r="P28" i="10"/>
  <c r="O28" i="10" s="1"/>
  <c r="P29" i="10"/>
  <c r="O29" i="10" s="1"/>
  <c r="O30" i="10"/>
  <c r="P30" i="10"/>
  <c r="P31" i="10"/>
  <c r="O31" i="10" s="1"/>
  <c r="P32" i="10"/>
  <c r="O32" i="10" s="1"/>
  <c r="P33" i="10"/>
  <c r="O33" i="10" s="1"/>
  <c r="O34" i="10"/>
  <c r="P34" i="10"/>
  <c r="P35" i="10"/>
  <c r="O35" i="10" s="1"/>
  <c r="P36" i="10"/>
  <c r="O36" i="10" s="1"/>
  <c r="P37" i="10"/>
  <c r="O37" i="10" s="1"/>
  <c r="O38" i="10"/>
  <c r="P38" i="10"/>
  <c r="P39" i="10"/>
  <c r="O39" i="10" s="1"/>
  <c r="P40" i="10"/>
  <c r="O40" i="10" s="1"/>
  <c r="P41" i="10"/>
  <c r="O41" i="10" s="1"/>
  <c r="O42" i="10"/>
  <c r="P42" i="10"/>
  <c r="P43" i="10"/>
  <c r="O43" i="10" s="1"/>
  <c r="P44" i="10"/>
  <c r="O44" i="10" s="1"/>
  <c r="P45" i="10"/>
  <c r="O45" i="10" s="1"/>
  <c r="O46" i="10"/>
  <c r="P46" i="10"/>
  <c r="P47" i="10"/>
  <c r="O47" i="10" s="1"/>
  <c r="P48" i="10"/>
  <c r="O48" i="10" s="1"/>
  <c r="P49" i="10"/>
  <c r="O49" i="10" s="1"/>
  <c r="O50" i="10"/>
  <c r="P50" i="10"/>
  <c r="P51" i="10"/>
  <c r="O51" i="10" s="1"/>
  <c r="P52" i="10"/>
  <c r="O52" i="10" s="1"/>
  <c r="P53" i="10"/>
  <c r="O53" i="10" s="1"/>
  <c r="O54" i="10"/>
  <c r="P54" i="10"/>
  <c r="P55" i="10"/>
  <c r="O55" i="10" s="1"/>
  <c r="P56" i="10"/>
  <c r="O56" i="10" s="1"/>
  <c r="P57" i="10"/>
  <c r="O57" i="10" s="1"/>
  <c r="O58" i="10"/>
  <c r="P58" i="10"/>
  <c r="P59" i="10"/>
  <c r="O59" i="10" s="1"/>
  <c r="P60" i="10"/>
  <c r="O60" i="10" s="1"/>
  <c r="P61" i="10"/>
  <c r="O61" i="10" s="1"/>
  <c r="O62" i="10"/>
  <c r="P62" i="10"/>
  <c r="P63" i="10"/>
  <c r="O63" i="10" s="1"/>
  <c r="P64" i="10"/>
  <c r="O64" i="10" s="1"/>
  <c r="P65" i="10"/>
  <c r="O65" i="10" s="1"/>
  <c r="O66" i="10"/>
  <c r="P66" i="10"/>
  <c r="P67" i="10"/>
  <c r="O67" i="10" s="1"/>
  <c r="P68" i="10"/>
  <c r="O68" i="10" s="1"/>
  <c r="P69" i="10"/>
  <c r="O69" i="10" s="1"/>
  <c r="O70" i="10"/>
  <c r="P70" i="10"/>
  <c r="P71" i="10"/>
  <c r="O71" i="10" s="1"/>
  <c r="P72" i="10"/>
  <c r="O72" i="10" s="1"/>
  <c r="P73" i="10"/>
  <c r="O73" i="10" s="1"/>
  <c r="O74" i="10"/>
  <c r="P74" i="10"/>
  <c r="P75" i="10"/>
  <c r="O75" i="10" s="1"/>
  <c r="P76" i="10"/>
  <c r="O76" i="10" s="1"/>
  <c r="P77" i="10"/>
  <c r="O77" i="10" s="1"/>
  <c r="O78" i="10"/>
  <c r="P78" i="10"/>
  <c r="P79" i="10"/>
  <c r="O79" i="10" s="1"/>
  <c r="P80" i="10"/>
  <c r="O80" i="10" s="1"/>
  <c r="P81" i="10"/>
  <c r="O81" i="10" s="1"/>
  <c r="O82" i="10"/>
  <c r="P82" i="10"/>
  <c r="P83" i="10"/>
  <c r="O83" i="10" s="1"/>
  <c r="P84" i="10"/>
  <c r="O84" i="10" s="1"/>
  <c r="P85" i="10"/>
  <c r="O85" i="10" s="1"/>
  <c r="O86" i="10"/>
  <c r="P86" i="10"/>
  <c r="P87" i="10"/>
  <c r="O87" i="10" s="1"/>
  <c r="P88" i="10"/>
  <c r="O88" i="10" s="1"/>
  <c r="P89" i="10"/>
  <c r="O89" i="10" s="1"/>
  <c r="O90" i="10"/>
  <c r="P90" i="10"/>
  <c r="P91" i="10"/>
  <c r="O91" i="10" s="1"/>
  <c r="P92" i="10"/>
  <c r="O92" i="10" s="1"/>
  <c r="P93" i="10"/>
  <c r="O93" i="10" s="1"/>
  <c r="O94" i="10"/>
  <c r="P94" i="10"/>
  <c r="P95" i="10"/>
  <c r="O95" i="10" s="1"/>
  <c r="P96" i="10"/>
  <c r="O96" i="10" s="1"/>
  <c r="P97" i="10"/>
  <c r="O97" i="10" s="1"/>
  <c r="O98" i="10"/>
  <c r="P98" i="10"/>
  <c r="P99" i="10"/>
  <c r="O99" i="10" s="1"/>
  <c r="P100" i="10"/>
  <c r="O100" i="10" s="1"/>
  <c r="P101" i="10"/>
  <c r="O101" i="10" s="1"/>
  <c r="O102" i="10"/>
  <c r="P102" i="10"/>
  <c r="P103" i="10"/>
  <c r="O103" i="10" s="1"/>
  <c r="P104" i="10"/>
  <c r="O104" i="10" s="1"/>
  <c r="P105" i="10"/>
  <c r="O105" i="10" s="1"/>
  <c r="O106" i="10"/>
  <c r="P106" i="10"/>
  <c r="P107" i="10"/>
  <c r="O107" i="10" s="1"/>
  <c r="P108" i="10"/>
  <c r="O108" i="10" s="1"/>
  <c r="P109" i="10"/>
  <c r="O109" i="10" s="1"/>
  <c r="O110" i="10"/>
  <c r="P110" i="10"/>
  <c r="P111" i="10"/>
  <c r="O111" i="10" s="1"/>
  <c r="P112" i="10"/>
  <c r="O112" i="10" s="1"/>
  <c r="P113" i="10"/>
  <c r="O113" i="10" s="1"/>
  <c r="O114" i="10"/>
  <c r="P114" i="10"/>
  <c r="P115" i="10"/>
  <c r="O115" i="10" s="1"/>
  <c r="P116" i="10"/>
  <c r="O116" i="10" s="1"/>
  <c r="P117" i="10"/>
  <c r="O117" i="10" s="1"/>
  <c r="O118" i="10"/>
  <c r="P118" i="10"/>
  <c r="P119" i="10"/>
  <c r="O119" i="10" s="1"/>
  <c r="P120" i="10"/>
  <c r="O120" i="10" s="1"/>
  <c r="P121" i="10"/>
  <c r="O121" i="10" s="1"/>
  <c r="O122" i="10"/>
  <c r="P122" i="10"/>
  <c r="P123" i="10"/>
  <c r="O123" i="10" s="1"/>
  <c r="P124" i="10"/>
  <c r="O124" i="10" s="1"/>
  <c r="P125" i="10"/>
  <c r="O125" i="10" s="1"/>
  <c r="O126" i="10"/>
  <c r="P126" i="10"/>
  <c r="P127" i="10"/>
  <c r="O127" i="10" s="1"/>
  <c r="P128" i="10"/>
  <c r="O128" i="10" s="1"/>
  <c r="P129" i="10"/>
  <c r="O129" i="10" s="1"/>
  <c r="O130" i="10"/>
  <c r="P130" i="10"/>
  <c r="P131" i="10"/>
  <c r="O131" i="10" s="1"/>
  <c r="P132" i="10"/>
  <c r="O132" i="10" s="1"/>
  <c r="P133" i="10"/>
  <c r="O133" i="10" s="1"/>
  <c r="O134" i="10"/>
  <c r="P134" i="10"/>
  <c r="P135" i="10"/>
  <c r="O135" i="10" s="1"/>
  <c r="P136" i="10"/>
  <c r="O136" i="10" s="1"/>
  <c r="P137" i="10"/>
  <c r="O137" i="10" s="1"/>
  <c r="O138" i="10"/>
  <c r="P138" i="10"/>
  <c r="P139" i="10"/>
  <c r="O139" i="10" s="1"/>
  <c r="P140" i="10"/>
  <c r="O140" i="10" s="1"/>
  <c r="P141" i="10"/>
  <c r="O141" i="10" s="1"/>
  <c r="O142" i="10"/>
  <c r="P142" i="10"/>
  <c r="P143" i="10"/>
  <c r="O143" i="10" s="1"/>
  <c r="P144" i="10"/>
  <c r="O144" i="10" s="1"/>
  <c r="P145" i="10"/>
  <c r="O145" i="10" s="1"/>
  <c r="O146" i="10"/>
  <c r="P146" i="10"/>
  <c r="P147" i="10"/>
  <c r="O147" i="10" s="1"/>
  <c r="P148" i="10"/>
  <c r="O148" i="10" s="1"/>
  <c r="P149" i="10"/>
  <c r="O149" i="10" s="1"/>
  <c r="O150" i="10"/>
  <c r="P150" i="10"/>
  <c r="P151" i="10"/>
  <c r="O151" i="10" s="1"/>
  <c r="P152" i="10"/>
  <c r="O152" i="10" s="1"/>
  <c r="P153" i="10"/>
  <c r="O153" i="10" s="1"/>
  <c r="O154" i="10"/>
  <c r="P154" i="10"/>
  <c r="P155" i="10"/>
  <c r="O155" i="10" s="1"/>
  <c r="P156" i="10"/>
  <c r="O156" i="10" s="1"/>
  <c r="P157" i="10"/>
  <c r="O157" i="10" s="1"/>
  <c r="O158" i="10"/>
  <c r="P158" i="10"/>
  <c r="P159" i="10"/>
  <c r="O159" i="10" s="1"/>
  <c r="P160" i="10"/>
  <c r="O160" i="10" s="1"/>
  <c r="P161" i="10"/>
  <c r="O161" i="10" s="1"/>
  <c r="O162" i="10"/>
  <c r="P162" i="10"/>
  <c r="P163" i="10"/>
  <c r="O163" i="10" s="1"/>
  <c r="P164" i="10"/>
  <c r="O164" i="10" s="1"/>
  <c r="P165" i="10"/>
  <c r="O165" i="10" s="1"/>
  <c r="O166" i="10"/>
  <c r="P166" i="10"/>
  <c r="P167" i="10"/>
  <c r="O167" i="10" s="1"/>
  <c r="P168" i="10"/>
  <c r="O168" i="10" s="1"/>
  <c r="P169" i="10"/>
  <c r="O169" i="10" s="1"/>
  <c r="O170" i="10"/>
  <c r="P170" i="10"/>
  <c r="P171" i="10"/>
  <c r="O171" i="10" s="1"/>
  <c r="P172" i="10"/>
  <c r="O172" i="10" s="1"/>
  <c r="P173" i="10"/>
  <c r="O173" i="10" s="1"/>
  <c r="O174" i="10"/>
  <c r="P174" i="10"/>
  <c r="P175" i="10"/>
  <c r="O175" i="10" s="1"/>
  <c r="P176" i="10"/>
  <c r="O176" i="10" s="1"/>
  <c r="P177" i="10"/>
  <c r="O177" i="10" s="1"/>
  <c r="O178" i="10"/>
  <c r="P178" i="10"/>
  <c r="P179" i="10"/>
  <c r="O179" i="10" s="1"/>
  <c r="P180" i="10"/>
  <c r="O180" i="10" s="1"/>
  <c r="P181" i="10"/>
  <c r="O181" i="10" s="1"/>
  <c r="O182" i="10"/>
  <c r="P182" i="10"/>
  <c r="P183" i="10"/>
  <c r="O183" i="10" s="1"/>
  <c r="P184" i="10"/>
  <c r="O184" i="10" s="1"/>
  <c r="P185" i="10"/>
  <c r="O185" i="10" s="1"/>
  <c r="O186" i="10"/>
  <c r="P186" i="10"/>
  <c r="P187" i="10"/>
  <c r="O187" i="10" s="1"/>
  <c r="P188" i="10"/>
  <c r="O188" i="10" s="1"/>
  <c r="P189" i="10"/>
  <c r="O189" i="10" s="1"/>
  <c r="O190" i="10"/>
  <c r="P190" i="10"/>
  <c r="P191" i="10"/>
  <c r="O191" i="10" s="1"/>
  <c r="P192" i="10"/>
  <c r="O192" i="10" s="1"/>
  <c r="P193" i="10"/>
  <c r="O193" i="10" s="1"/>
  <c r="O194" i="10"/>
  <c r="P194" i="10"/>
  <c r="P195" i="10"/>
  <c r="O195" i="10" s="1"/>
  <c r="P196" i="10"/>
  <c r="O196" i="10" s="1"/>
  <c r="P197" i="10"/>
  <c r="O197" i="10" s="1"/>
  <c r="O198" i="10"/>
  <c r="P198" i="10"/>
  <c r="P199" i="10"/>
  <c r="O199" i="10" s="1"/>
  <c r="P200" i="10"/>
  <c r="O200" i="10" s="1"/>
  <c r="P201" i="10"/>
  <c r="O201" i="10" s="1"/>
  <c r="O202" i="10"/>
  <c r="P202" i="10"/>
  <c r="P203" i="10"/>
  <c r="O203" i="10" s="1"/>
  <c r="P204" i="10"/>
  <c r="O204" i="10" s="1"/>
  <c r="P205" i="10"/>
  <c r="O205" i="10" s="1"/>
  <c r="O206" i="10"/>
  <c r="P206" i="10"/>
  <c r="P207" i="10"/>
  <c r="O207" i="10" s="1"/>
  <c r="P208" i="10"/>
  <c r="O208" i="10" s="1"/>
  <c r="P209" i="10"/>
  <c r="O209" i="10" s="1"/>
  <c r="O210" i="10"/>
  <c r="P210" i="10"/>
  <c r="P211" i="10"/>
  <c r="O211" i="10" s="1"/>
  <c r="P212" i="10"/>
  <c r="O212" i="10" s="1"/>
  <c r="P213" i="10"/>
  <c r="O213" i="10" s="1"/>
  <c r="O214" i="10"/>
  <c r="P214" i="10"/>
  <c r="P215" i="10"/>
  <c r="O215" i="10" s="1"/>
  <c r="P216" i="10"/>
  <c r="O216" i="10" s="1"/>
  <c r="P217" i="10"/>
  <c r="O217" i="10" s="1"/>
  <c r="O218" i="10"/>
  <c r="P218" i="10"/>
  <c r="P219" i="10"/>
  <c r="O219" i="10" s="1"/>
  <c r="P220" i="10"/>
  <c r="O220" i="10" s="1"/>
  <c r="P221" i="10"/>
  <c r="O221" i="10" s="1"/>
  <c r="O222" i="10"/>
  <c r="P222" i="10"/>
  <c r="P223" i="10"/>
  <c r="O223" i="10" s="1"/>
  <c r="P224" i="10"/>
  <c r="O224" i="10" s="1"/>
  <c r="P225" i="10"/>
  <c r="O225" i="10" s="1"/>
  <c r="O226" i="10"/>
  <c r="P226" i="10"/>
  <c r="P227" i="10"/>
  <c r="O227" i="10" s="1"/>
  <c r="P228" i="10"/>
  <c r="O228" i="10" s="1"/>
  <c r="P229" i="10"/>
  <c r="O229" i="10" s="1"/>
  <c r="O230" i="10"/>
  <c r="P230" i="10"/>
  <c r="P231" i="10"/>
  <c r="O231" i="10" s="1"/>
  <c r="P232" i="10"/>
  <c r="O232" i="10" s="1"/>
  <c r="P233" i="10"/>
  <c r="O233" i="10" s="1"/>
  <c r="O234" i="10"/>
  <c r="P234" i="10"/>
  <c r="P235" i="10"/>
  <c r="O235" i="10" s="1"/>
  <c r="P236" i="10"/>
  <c r="O236" i="10" s="1"/>
  <c r="P237" i="10"/>
  <c r="O237" i="10" s="1"/>
  <c r="O238" i="10"/>
  <c r="P238" i="10"/>
  <c r="P239" i="10"/>
  <c r="O239" i="10" s="1"/>
  <c r="P240" i="10"/>
  <c r="O240" i="10" s="1"/>
  <c r="P241" i="10"/>
  <c r="O241" i="10" s="1"/>
  <c r="O242" i="10"/>
  <c r="P242" i="10"/>
  <c r="P243" i="10"/>
  <c r="O243" i="10" s="1"/>
  <c r="P244" i="10"/>
  <c r="O244" i="10" s="1"/>
  <c r="P245" i="10"/>
  <c r="O245" i="10" s="1"/>
  <c r="O246" i="10"/>
  <c r="P246" i="10"/>
  <c r="P247" i="10"/>
  <c r="O247" i="10" s="1"/>
  <c r="P248" i="10"/>
  <c r="O248" i="10" s="1"/>
  <c r="P249" i="10"/>
  <c r="O249" i="10" s="1"/>
  <c r="O250" i="10"/>
  <c r="P250" i="10"/>
  <c r="P251" i="10"/>
  <c r="O251" i="10" s="1"/>
  <c r="P252" i="10"/>
  <c r="O252" i="10" s="1"/>
  <c r="P253" i="10"/>
  <c r="O253" i="10" s="1"/>
  <c r="O254" i="10"/>
  <c r="P254" i="10"/>
  <c r="P255" i="10"/>
  <c r="O255" i="10" s="1"/>
  <c r="P256" i="10"/>
  <c r="O256" i="10" s="1"/>
  <c r="P257" i="10"/>
  <c r="O257" i="10" s="1"/>
  <c r="O258" i="10"/>
  <c r="P258" i="10"/>
  <c r="P259" i="10"/>
  <c r="O259" i="10" s="1"/>
  <c r="P260" i="10"/>
  <c r="O260" i="10" s="1"/>
  <c r="P261" i="10"/>
  <c r="O261" i="10" s="1"/>
  <c r="O262" i="10"/>
  <c r="P262" i="10"/>
  <c r="P263" i="10"/>
  <c r="O263" i="10" s="1"/>
  <c r="P264" i="10"/>
  <c r="O264" i="10" s="1"/>
  <c r="P265" i="10"/>
  <c r="O265" i="10" s="1"/>
  <c r="O266" i="10"/>
  <c r="P266" i="10"/>
  <c r="P267" i="10"/>
  <c r="O267" i="10" s="1"/>
  <c r="P268" i="10"/>
  <c r="O268" i="10" s="1"/>
  <c r="P269" i="10"/>
  <c r="O269" i="10" s="1"/>
  <c r="O270" i="10"/>
  <c r="P270" i="10"/>
  <c r="P271" i="10"/>
  <c r="O271" i="10" s="1"/>
  <c r="P272" i="10"/>
  <c r="O272" i="10" s="1"/>
  <c r="P273" i="10"/>
  <c r="O273" i="10" s="1"/>
  <c r="O274" i="10"/>
  <c r="P274" i="10"/>
  <c r="P275" i="10"/>
  <c r="O275" i="10" s="1"/>
  <c r="P276" i="10"/>
  <c r="O276" i="10" s="1"/>
  <c r="P277" i="10"/>
  <c r="O277" i="10" s="1"/>
  <c r="O278" i="10"/>
  <c r="P278" i="10"/>
  <c r="P279" i="10"/>
  <c r="O279" i="10" s="1"/>
  <c r="P280" i="10"/>
  <c r="O280" i="10" s="1"/>
  <c r="P281" i="10"/>
  <c r="O281" i="10" s="1"/>
  <c r="O282" i="10"/>
  <c r="P282" i="10"/>
  <c r="P283" i="10"/>
  <c r="O283" i="10" s="1"/>
  <c r="P284" i="10"/>
  <c r="O284" i="10" s="1"/>
  <c r="P285" i="10"/>
  <c r="O285" i="10" s="1"/>
  <c r="O286" i="10"/>
  <c r="P286" i="10"/>
  <c r="P287" i="10"/>
  <c r="O287" i="10" s="1"/>
  <c r="P288" i="10"/>
  <c r="O288" i="10" s="1"/>
  <c r="P289" i="10"/>
  <c r="O289" i="10" s="1"/>
  <c r="O290" i="10"/>
  <c r="P290" i="10"/>
  <c r="P291" i="10"/>
  <c r="O291" i="10" s="1"/>
  <c r="P292" i="10"/>
  <c r="O292" i="10" s="1"/>
  <c r="P293" i="10"/>
  <c r="O293" i="10" s="1"/>
  <c r="O294" i="10"/>
  <c r="P294" i="10"/>
  <c r="P295" i="10"/>
  <c r="O295" i="10" s="1"/>
  <c r="P296" i="10"/>
  <c r="O296" i="10" s="1"/>
  <c r="P297" i="10"/>
  <c r="O297" i="10" s="1"/>
  <c r="O298" i="10"/>
  <c r="P298" i="10"/>
  <c r="P299" i="10"/>
  <c r="O299" i="10" s="1"/>
  <c r="P300" i="10"/>
  <c r="O300" i="10" s="1"/>
  <c r="P301" i="10"/>
  <c r="O301" i="10" s="1"/>
  <c r="O302" i="10"/>
  <c r="P302" i="10"/>
  <c r="P303" i="10"/>
  <c r="O303" i="10" s="1"/>
  <c r="P304" i="10"/>
  <c r="O304" i="10" s="1"/>
  <c r="P305" i="10"/>
  <c r="O305" i="10" s="1"/>
  <c r="O306" i="10"/>
  <c r="P306" i="10"/>
  <c r="P307" i="10"/>
  <c r="O307" i="10" s="1"/>
  <c r="P308" i="10"/>
  <c r="O308" i="10" s="1"/>
  <c r="P309" i="10"/>
  <c r="O309" i="10" s="1"/>
  <c r="O310" i="10"/>
  <c r="P310" i="10"/>
  <c r="P311" i="10"/>
  <c r="O311" i="10" s="1"/>
  <c r="P312" i="10"/>
  <c r="O312" i="10" s="1"/>
  <c r="M27" i="10"/>
  <c r="L27" i="10" s="1"/>
  <c r="M28" i="10"/>
  <c r="L28" i="10" s="1"/>
  <c r="M29" i="10"/>
  <c r="L29" i="10" s="1"/>
  <c r="M30" i="10"/>
  <c r="L30" i="10" s="1"/>
  <c r="M31" i="10"/>
  <c r="L31" i="10" s="1"/>
  <c r="M32" i="10"/>
  <c r="L32" i="10" s="1"/>
  <c r="M33" i="10"/>
  <c r="L33" i="10" s="1"/>
  <c r="M34" i="10"/>
  <c r="L34" i="10" s="1"/>
  <c r="M35" i="10"/>
  <c r="L35" i="10" s="1"/>
  <c r="M36" i="10"/>
  <c r="L36" i="10" s="1"/>
  <c r="M37" i="10"/>
  <c r="L37" i="10" s="1"/>
  <c r="M38" i="10"/>
  <c r="L38" i="10" s="1"/>
  <c r="M39" i="10"/>
  <c r="L39" i="10" s="1"/>
  <c r="M40" i="10"/>
  <c r="L40" i="10" s="1"/>
  <c r="M41" i="10"/>
  <c r="L41" i="10" s="1"/>
  <c r="M42" i="10"/>
  <c r="L42" i="10" s="1"/>
  <c r="M43" i="10"/>
  <c r="L43" i="10" s="1"/>
  <c r="M44" i="10"/>
  <c r="L44" i="10" s="1"/>
  <c r="M45" i="10"/>
  <c r="L45" i="10" s="1"/>
  <c r="M46" i="10"/>
  <c r="L46" i="10" s="1"/>
  <c r="M47" i="10"/>
  <c r="L47" i="10" s="1"/>
  <c r="M48" i="10"/>
  <c r="L48" i="10" s="1"/>
  <c r="M49" i="10"/>
  <c r="L49" i="10" s="1"/>
  <c r="M50" i="10"/>
  <c r="L50" i="10" s="1"/>
  <c r="M51" i="10"/>
  <c r="L51" i="10" s="1"/>
  <c r="M52" i="10"/>
  <c r="L52" i="10" s="1"/>
  <c r="M53" i="10"/>
  <c r="L53" i="10" s="1"/>
  <c r="M54" i="10"/>
  <c r="L54" i="10" s="1"/>
  <c r="M55" i="10"/>
  <c r="L55" i="10" s="1"/>
  <c r="M56" i="10"/>
  <c r="L56" i="10" s="1"/>
  <c r="M57" i="10"/>
  <c r="L57" i="10" s="1"/>
  <c r="M58" i="10"/>
  <c r="L58" i="10" s="1"/>
  <c r="M59" i="10"/>
  <c r="L59" i="10" s="1"/>
  <c r="M60" i="10"/>
  <c r="L60" i="10" s="1"/>
  <c r="M61" i="10"/>
  <c r="L61" i="10" s="1"/>
  <c r="M62" i="10"/>
  <c r="L62" i="10" s="1"/>
  <c r="M63" i="10"/>
  <c r="L63" i="10" s="1"/>
  <c r="M64" i="10"/>
  <c r="L64" i="10" s="1"/>
  <c r="M65" i="10"/>
  <c r="L65" i="10" s="1"/>
  <c r="M66" i="10"/>
  <c r="L66" i="10" s="1"/>
  <c r="M67" i="10"/>
  <c r="L67" i="10" s="1"/>
  <c r="M68" i="10"/>
  <c r="L68" i="10" s="1"/>
  <c r="M69" i="10"/>
  <c r="L69" i="10" s="1"/>
  <c r="M70" i="10"/>
  <c r="L70" i="10" s="1"/>
  <c r="M71" i="10"/>
  <c r="L71" i="10" s="1"/>
  <c r="M72" i="10"/>
  <c r="L72" i="10" s="1"/>
  <c r="M73" i="10"/>
  <c r="L73" i="10" s="1"/>
  <c r="M74" i="10"/>
  <c r="L74" i="10" s="1"/>
  <c r="M75" i="10"/>
  <c r="L75" i="10" s="1"/>
  <c r="M76" i="10"/>
  <c r="L76" i="10" s="1"/>
  <c r="M77" i="10"/>
  <c r="L77" i="10" s="1"/>
  <c r="M78" i="10"/>
  <c r="L78" i="10" s="1"/>
  <c r="M79" i="10"/>
  <c r="L79" i="10" s="1"/>
  <c r="M80" i="10"/>
  <c r="L80" i="10" s="1"/>
  <c r="M81" i="10"/>
  <c r="L81" i="10" s="1"/>
  <c r="M82" i="10"/>
  <c r="L82" i="10" s="1"/>
  <c r="M83" i="10"/>
  <c r="L83" i="10" s="1"/>
  <c r="M84" i="10"/>
  <c r="L84" i="10" s="1"/>
  <c r="M85" i="10"/>
  <c r="L85" i="10" s="1"/>
  <c r="M86" i="10"/>
  <c r="L86" i="10" s="1"/>
  <c r="M87" i="10"/>
  <c r="L87" i="10" s="1"/>
  <c r="M88" i="10"/>
  <c r="L88" i="10" s="1"/>
  <c r="M89" i="10"/>
  <c r="L89" i="10" s="1"/>
  <c r="M90" i="10"/>
  <c r="L90" i="10" s="1"/>
  <c r="M91" i="10"/>
  <c r="L91" i="10" s="1"/>
  <c r="M92" i="10"/>
  <c r="L92" i="10" s="1"/>
  <c r="M93" i="10"/>
  <c r="L93" i="10" s="1"/>
  <c r="M94" i="10"/>
  <c r="L94" i="10" s="1"/>
  <c r="M95" i="10"/>
  <c r="L95" i="10" s="1"/>
  <c r="M96" i="10"/>
  <c r="L96" i="10" s="1"/>
  <c r="M97" i="10"/>
  <c r="L97" i="10" s="1"/>
  <c r="M98" i="10"/>
  <c r="L98" i="10" s="1"/>
  <c r="M99" i="10"/>
  <c r="L99" i="10" s="1"/>
  <c r="M100" i="10"/>
  <c r="L100" i="10" s="1"/>
  <c r="M101" i="10"/>
  <c r="L101" i="10" s="1"/>
  <c r="L102" i="10"/>
  <c r="M102" i="10"/>
  <c r="M103" i="10"/>
  <c r="L103" i="10" s="1"/>
  <c r="M104" i="10"/>
  <c r="L104" i="10" s="1"/>
  <c r="M105" i="10"/>
  <c r="L105" i="10" s="1"/>
  <c r="M106" i="10"/>
  <c r="L106" i="10" s="1"/>
  <c r="M107" i="10"/>
  <c r="L107" i="10" s="1"/>
  <c r="M108" i="10"/>
  <c r="L108" i="10" s="1"/>
  <c r="M109" i="10"/>
  <c r="L109" i="10" s="1"/>
  <c r="L110" i="10"/>
  <c r="M110" i="10"/>
  <c r="M111" i="10"/>
  <c r="L111" i="10" s="1"/>
  <c r="M112" i="10"/>
  <c r="L112" i="10" s="1"/>
  <c r="M113" i="10"/>
  <c r="L113" i="10" s="1"/>
  <c r="M114" i="10"/>
  <c r="L114" i="10" s="1"/>
  <c r="M115" i="10"/>
  <c r="L115" i="10" s="1"/>
  <c r="M116" i="10"/>
  <c r="L116" i="10" s="1"/>
  <c r="M117" i="10"/>
  <c r="L117" i="10" s="1"/>
  <c r="L118" i="10"/>
  <c r="M118" i="10"/>
  <c r="M119" i="10"/>
  <c r="L119" i="10" s="1"/>
  <c r="M120" i="10"/>
  <c r="L120" i="10" s="1"/>
  <c r="M121" i="10"/>
  <c r="L121" i="10" s="1"/>
  <c r="M122" i="10"/>
  <c r="L122" i="10" s="1"/>
  <c r="M123" i="10"/>
  <c r="L123" i="10" s="1"/>
  <c r="M124" i="10"/>
  <c r="L124" i="10" s="1"/>
  <c r="M125" i="10"/>
  <c r="L125" i="10" s="1"/>
  <c r="L126" i="10"/>
  <c r="M126" i="10"/>
  <c r="M127" i="10"/>
  <c r="L127" i="10" s="1"/>
  <c r="M128" i="10"/>
  <c r="L128" i="10" s="1"/>
  <c r="M129" i="10"/>
  <c r="L129" i="10" s="1"/>
  <c r="M130" i="10"/>
  <c r="L130" i="10" s="1"/>
  <c r="M131" i="10"/>
  <c r="L131" i="10" s="1"/>
  <c r="M132" i="10"/>
  <c r="L132" i="10" s="1"/>
  <c r="M133" i="10"/>
  <c r="L133" i="10" s="1"/>
  <c r="L134" i="10"/>
  <c r="M134" i="10"/>
  <c r="M135" i="10"/>
  <c r="L135" i="10" s="1"/>
  <c r="M136" i="10"/>
  <c r="L136" i="10" s="1"/>
  <c r="M137" i="10"/>
  <c r="L137" i="10" s="1"/>
  <c r="M138" i="10"/>
  <c r="L138" i="10" s="1"/>
  <c r="M139" i="10"/>
  <c r="L139" i="10" s="1"/>
  <c r="M140" i="10"/>
  <c r="L140" i="10" s="1"/>
  <c r="L141" i="10"/>
  <c r="M141" i="10"/>
  <c r="M142" i="10"/>
  <c r="L142" i="10" s="1"/>
  <c r="L143" i="10"/>
  <c r="M143" i="10"/>
  <c r="M144" i="10"/>
  <c r="L144" i="10" s="1"/>
  <c r="M145" i="10"/>
  <c r="L145" i="10" s="1"/>
  <c r="M146" i="10"/>
  <c r="L146" i="10" s="1"/>
  <c r="L147" i="10"/>
  <c r="M147" i="10"/>
  <c r="M148" i="10"/>
  <c r="L148" i="10" s="1"/>
  <c r="L149" i="10"/>
  <c r="M149" i="10"/>
  <c r="M150" i="10"/>
  <c r="L150" i="10" s="1"/>
  <c r="L151" i="10"/>
  <c r="M151" i="10"/>
  <c r="M152" i="10"/>
  <c r="L152" i="10" s="1"/>
  <c r="M153" i="10"/>
  <c r="L153" i="10" s="1"/>
  <c r="M154" i="10"/>
  <c r="L154" i="10" s="1"/>
  <c r="L155" i="10"/>
  <c r="M155" i="10"/>
  <c r="M156" i="10"/>
  <c r="L156" i="10" s="1"/>
  <c r="L157" i="10"/>
  <c r="M157" i="10"/>
  <c r="M158" i="10"/>
  <c r="L158" i="10" s="1"/>
  <c r="L159" i="10"/>
  <c r="M159" i="10"/>
  <c r="M160" i="10"/>
  <c r="L160" i="10" s="1"/>
  <c r="M161" i="10"/>
  <c r="L161" i="10" s="1"/>
  <c r="M162" i="10"/>
  <c r="L162" i="10" s="1"/>
  <c r="L163" i="10"/>
  <c r="M163" i="10"/>
  <c r="M164" i="10"/>
  <c r="L164" i="10" s="1"/>
  <c r="L165" i="10"/>
  <c r="M165" i="10"/>
  <c r="M166" i="10"/>
  <c r="L166" i="10" s="1"/>
  <c r="L167" i="10"/>
  <c r="M167" i="10"/>
  <c r="M168" i="10"/>
  <c r="L168" i="10" s="1"/>
  <c r="M169" i="10"/>
  <c r="L169" i="10" s="1"/>
  <c r="M170" i="10"/>
  <c r="L170" i="10" s="1"/>
  <c r="L171" i="10"/>
  <c r="M171" i="10"/>
  <c r="M172" i="10"/>
  <c r="L172" i="10" s="1"/>
  <c r="L173" i="10"/>
  <c r="M173" i="10"/>
  <c r="M174" i="10"/>
  <c r="L174" i="10" s="1"/>
  <c r="L175" i="10"/>
  <c r="M175" i="10"/>
  <c r="M176" i="10"/>
  <c r="L176" i="10" s="1"/>
  <c r="M177" i="10"/>
  <c r="L177" i="10" s="1"/>
  <c r="M178" i="10"/>
  <c r="L178" i="10" s="1"/>
  <c r="L179" i="10"/>
  <c r="M179" i="10"/>
  <c r="M180" i="10"/>
  <c r="L180" i="10" s="1"/>
  <c r="L181" i="10"/>
  <c r="M181" i="10"/>
  <c r="M182" i="10"/>
  <c r="L182" i="10" s="1"/>
  <c r="L183" i="10"/>
  <c r="M183" i="10"/>
  <c r="M184" i="10"/>
  <c r="L184" i="10" s="1"/>
  <c r="M185" i="10"/>
  <c r="L185" i="10" s="1"/>
  <c r="M186" i="10"/>
  <c r="L186" i="10" s="1"/>
  <c r="L187" i="10"/>
  <c r="M187" i="10"/>
  <c r="M188" i="10"/>
  <c r="L188" i="10" s="1"/>
  <c r="L189" i="10"/>
  <c r="M189" i="10"/>
  <c r="M190" i="10"/>
  <c r="L190" i="10" s="1"/>
  <c r="L191" i="10"/>
  <c r="M191" i="10"/>
  <c r="M192" i="10"/>
  <c r="L192" i="10" s="1"/>
  <c r="M193" i="10"/>
  <c r="L193" i="10" s="1"/>
  <c r="M194" i="10"/>
  <c r="L194" i="10" s="1"/>
  <c r="L195" i="10"/>
  <c r="M195" i="10"/>
  <c r="M196" i="10"/>
  <c r="L196" i="10" s="1"/>
  <c r="L197" i="10"/>
  <c r="M197" i="10"/>
  <c r="M198" i="10"/>
  <c r="L198" i="10" s="1"/>
  <c r="L199" i="10"/>
  <c r="M199" i="10"/>
  <c r="M200" i="10"/>
  <c r="L200" i="10" s="1"/>
  <c r="M201" i="10"/>
  <c r="L201" i="10" s="1"/>
  <c r="M202" i="10"/>
  <c r="L202" i="10" s="1"/>
  <c r="L203" i="10"/>
  <c r="M203" i="10"/>
  <c r="M204" i="10"/>
  <c r="L204" i="10" s="1"/>
  <c r="L205" i="10"/>
  <c r="M205" i="10"/>
  <c r="M206" i="10"/>
  <c r="L206" i="10" s="1"/>
  <c r="L207" i="10"/>
  <c r="M207" i="10"/>
  <c r="M208" i="10"/>
  <c r="L208" i="10" s="1"/>
  <c r="M209" i="10"/>
  <c r="L209" i="10" s="1"/>
  <c r="M210" i="10"/>
  <c r="L210" i="10" s="1"/>
  <c r="L211" i="10"/>
  <c r="M211" i="10"/>
  <c r="M212" i="10"/>
  <c r="L212" i="10" s="1"/>
  <c r="L213" i="10"/>
  <c r="M213" i="10"/>
  <c r="M214" i="10"/>
  <c r="L214" i="10" s="1"/>
  <c r="L215" i="10"/>
  <c r="M215" i="10"/>
  <c r="M216" i="10"/>
  <c r="L216" i="10" s="1"/>
  <c r="M217" i="10"/>
  <c r="L217" i="10" s="1"/>
  <c r="M218" i="10"/>
  <c r="L218" i="10" s="1"/>
  <c r="L219" i="10"/>
  <c r="M219" i="10"/>
  <c r="M220" i="10"/>
  <c r="L220" i="10" s="1"/>
  <c r="L221" i="10"/>
  <c r="M221" i="10"/>
  <c r="M222" i="10"/>
  <c r="L222" i="10" s="1"/>
  <c r="L223" i="10"/>
  <c r="M223" i="10"/>
  <c r="M224" i="10"/>
  <c r="L224" i="10" s="1"/>
  <c r="M225" i="10"/>
  <c r="L225" i="10" s="1"/>
  <c r="M226" i="10"/>
  <c r="L226" i="10" s="1"/>
  <c r="L227" i="10"/>
  <c r="M227" i="10"/>
  <c r="M228" i="10"/>
  <c r="L228" i="10" s="1"/>
  <c r="L229" i="10"/>
  <c r="M229" i="10"/>
  <c r="M230" i="10"/>
  <c r="L230" i="10" s="1"/>
  <c r="L231" i="10"/>
  <c r="M231" i="10"/>
  <c r="M232" i="10"/>
  <c r="L232" i="10" s="1"/>
  <c r="M233" i="10"/>
  <c r="L233" i="10" s="1"/>
  <c r="M234" i="10"/>
  <c r="L234" i="10" s="1"/>
  <c r="L235" i="10"/>
  <c r="M235" i="10"/>
  <c r="M236" i="10"/>
  <c r="L236" i="10" s="1"/>
  <c r="L237" i="10"/>
  <c r="M237" i="10"/>
  <c r="M238" i="10"/>
  <c r="L238" i="10" s="1"/>
  <c r="L239" i="10"/>
  <c r="M239" i="10"/>
  <c r="M240" i="10"/>
  <c r="L240" i="10" s="1"/>
  <c r="M241" i="10"/>
  <c r="L241" i="10" s="1"/>
  <c r="M242" i="10"/>
  <c r="L242" i="10" s="1"/>
  <c r="L243" i="10"/>
  <c r="M243" i="10"/>
  <c r="M244" i="10"/>
  <c r="L244" i="10" s="1"/>
  <c r="L245" i="10"/>
  <c r="M245" i="10"/>
  <c r="M246" i="10"/>
  <c r="L246" i="10" s="1"/>
  <c r="L247" i="10"/>
  <c r="M247" i="10"/>
  <c r="M248" i="10"/>
  <c r="L248" i="10" s="1"/>
  <c r="M249" i="10"/>
  <c r="L249" i="10" s="1"/>
  <c r="M250" i="10"/>
  <c r="L250" i="10" s="1"/>
  <c r="L251" i="10"/>
  <c r="M251" i="10"/>
  <c r="M252" i="10"/>
  <c r="L252" i="10" s="1"/>
  <c r="L253" i="10"/>
  <c r="M253" i="10"/>
  <c r="M254" i="10"/>
  <c r="L254" i="10" s="1"/>
  <c r="L255" i="10"/>
  <c r="M255" i="10"/>
  <c r="M256" i="10"/>
  <c r="L256" i="10" s="1"/>
  <c r="M257" i="10"/>
  <c r="L257" i="10" s="1"/>
  <c r="M258" i="10"/>
  <c r="L258" i="10" s="1"/>
  <c r="L259" i="10"/>
  <c r="M259" i="10"/>
  <c r="M260" i="10"/>
  <c r="L260" i="10" s="1"/>
  <c r="L261" i="10"/>
  <c r="M261" i="10"/>
  <c r="M262" i="10"/>
  <c r="L262" i="10" s="1"/>
  <c r="L263" i="10"/>
  <c r="M263" i="10"/>
  <c r="M264" i="10"/>
  <c r="L264" i="10" s="1"/>
  <c r="M265" i="10"/>
  <c r="L265" i="10" s="1"/>
  <c r="M266" i="10"/>
  <c r="L266" i="10" s="1"/>
  <c r="L267" i="10"/>
  <c r="M267" i="10"/>
  <c r="M268" i="10"/>
  <c r="L268" i="10" s="1"/>
  <c r="L269" i="10"/>
  <c r="M269" i="10"/>
  <c r="M270" i="10"/>
  <c r="L270" i="10" s="1"/>
  <c r="L271" i="10"/>
  <c r="M271" i="10"/>
  <c r="M272" i="10"/>
  <c r="L272" i="10" s="1"/>
  <c r="M273" i="10"/>
  <c r="L273" i="10" s="1"/>
  <c r="M274" i="10"/>
  <c r="L274" i="10" s="1"/>
  <c r="L275" i="10"/>
  <c r="M275" i="10"/>
  <c r="M276" i="10"/>
  <c r="L276" i="10" s="1"/>
  <c r="L277" i="10"/>
  <c r="M277" i="10"/>
  <c r="M278" i="10"/>
  <c r="L278" i="10" s="1"/>
  <c r="L279" i="10"/>
  <c r="M279" i="10"/>
  <c r="M280" i="10"/>
  <c r="L280" i="10" s="1"/>
  <c r="M281" i="10"/>
  <c r="L281" i="10" s="1"/>
  <c r="M282" i="10"/>
  <c r="L282" i="10" s="1"/>
  <c r="L283" i="10"/>
  <c r="M283" i="10"/>
  <c r="M284" i="10"/>
  <c r="L284" i="10" s="1"/>
  <c r="L285" i="10"/>
  <c r="M285" i="10"/>
  <c r="M286" i="10"/>
  <c r="L286" i="10" s="1"/>
  <c r="L287" i="10"/>
  <c r="M287" i="10"/>
  <c r="M288" i="10"/>
  <c r="L288" i="10" s="1"/>
  <c r="M289" i="10"/>
  <c r="L289" i="10" s="1"/>
  <c r="M290" i="10"/>
  <c r="L290" i="10" s="1"/>
  <c r="L291" i="10"/>
  <c r="M291" i="10"/>
  <c r="M292" i="10"/>
  <c r="L292" i="10" s="1"/>
  <c r="L293" i="10"/>
  <c r="M293" i="10"/>
  <c r="M294" i="10"/>
  <c r="L294" i="10" s="1"/>
  <c r="L295" i="10"/>
  <c r="M295" i="10"/>
  <c r="M296" i="10"/>
  <c r="L296" i="10" s="1"/>
  <c r="M297" i="10"/>
  <c r="L297" i="10" s="1"/>
  <c r="M298" i="10"/>
  <c r="L298" i="10" s="1"/>
  <c r="L299" i="10"/>
  <c r="M299" i="10"/>
  <c r="M300" i="10"/>
  <c r="L300" i="10" s="1"/>
  <c r="L301" i="10"/>
  <c r="M301" i="10"/>
  <c r="M302" i="10"/>
  <c r="L302" i="10" s="1"/>
  <c r="L303" i="10"/>
  <c r="M303" i="10"/>
  <c r="M304" i="10"/>
  <c r="L304" i="10" s="1"/>
  <c r="M305" i="10"/>
  <c r="L305" i="10" s="1"/>
  <c r="M306" i="10"/>
  <c r="L306" i="10" s="1"/>
  <c r="L307" i="10"/>
  <c r="M307" i="10"/>
  <c r="M308" i="10"/>
  <c r="L308" i="10" s="1"/>
  <c r="L309" i="10"/>
  <c r="M309" i="10"/>
  <c r="M310" i="10"/>
  <c r="L310" i="10" s="1"/>
  <c r="L311" i="10"/>
  <c r="M311" i="10"/>
  <c r="M312" i="10"/>
  <c r="L312" i="10" s="1"/>
  <c r="J27" i="10"/>
  <c r="I27" i="10" s="1"/>
  <c r="J28" i="10"/>
  <c r="I28" i="10" s="1"/>
  <c r="J29" i="10"/>
  <c r="I29" i="10" s="1"/>
  <c r="J30" i="10"/>
  <c r="I30" i="10" s="1"/>
  <c r="J31" i="10"/>
  <c r="I31" i="10" s="1"/>
  <c r="J32" i="10"/>
  <c r="I32" i="10" s="1"/>
  <c r="J33" i="10"/>
  <c r="I33" i="10" s="1"/>
  <c r="J34" i="10"/>
  <c r="I34" i="10" s="1"/>
  <c r="J35" i="10"/>
  <c r="I35" i="10" s="1"/>
  <c r="J36" i="10"/>
  <c r="I36" i="10" s="1"/>
  <c r="J37" i="10"/>
  <c r="I37" i="10" s="1"/>
  <c r="J38" i="10"/>
  <c r="I38" i="10" s="1"/>
  <c r="J39" i="10"/>
  <c r="I39" i="10" s="1"/>
  <c r="J40" i="10"/>
  <c r="I40" i="10" s="1"/>
  <c r="J41" i="10"/>
  <c r="I41" i="10" s="1"/>
  <c r="J42" i="10"/>
  <c r="I42" i="10" s="1"/>
  <c r="J43" i="10"/>
  <c r="I43" i="10" s="1"/>
  <c r="J44" i="10"/>
  <c r="I44" i="10" s="1"/>
  <c r="J45" i="10"/>
  <c r="I45" i="10" s="1"/>
  <c r="J46" i="10"/>
  <c r="I46" i="10" s="1"/>
  <c r="J47" i="10"/>
  <c r="I47" i="10" s="1"/>
  <c r="J48" i="10"/>
  <c r="I48" i="10" s="1"/>
  <c r="J49" i="10"/>
  <c r="I49" i="10" s="1"/>
  <c r="J50" i="10"/>
  <c r="I50" i="10" s="1"/>
  <c r="J51" i="10"/>
  <c r="I51" i="10" s="1"/>
  <c r="J52" i="10"/>
  <c r="I52" i="10" s="1"/>
  <c r="J53" i="10"/>
  <c r="I53" i="10" s="1"/>
  <c r="J54" i="10"/>
  <c r="I54" i="10" s="1"/>
  <c r="J55" i="10"/>
  <c r="I55" i="10" s="1"/>
  <c r="J56" i="10"/>
  <c r="I56" i="10" s="1"/>
  <c r="J57" i="10"/>
  <c r="I57" i="10" s="1"/>
  <c r="J58" i="10"/>
  <c r="I58" i="10" s="1"/>
  <c r="J59" i="10"/>
  <c r="I59" i="10" s="1"/>
  <c r="J60" i="10"/>
  <c r="I60" i="10" s="1"/>
  <c r="J61" i="10"/>
  <c r="I61" i="10" s="1"/>
  <c r="J62" i="10"/>
  <c r="I62" i="10" s="1"/>
  <c r="J63" i="10"/>
  <c r="I63" i="10" s="1"/>
  <c r="J64" i="10"/>
  <c r="I64" i="10" s="1"/>
  <c r="J65" i="10"/>
  <c r="I65" i="10" s="1"/>
  <c r="J66" i="10"/>
  <c r="I66" i="10" s="1"/>
  <c r="J67" i="10"/>
  <c r="I67" i="10" s="1"/>
  <c r="J68" i="10"/>
  <c r="I68" i="10" s="1"/>
  <c r="J69" i="10"/>
  <c r="I69" i="10" s="1"/>
  <c r="J70" i="10"/>
  <c r="I70" i="10" s="1"/>
  <c r="J71" i="10"/>
  <c r="I71" i="10" s="1"/>
  <c r="J72" i="10"/>
  <c r="I72" i="10" s="1"/>
  <c r="J73" i="10"/>
  <c r="I73" i="10" s="1"/>
  <c r="J74" i="10"/>
  <c r="I74" i="10" s="1"/>
  <c r="J75" i="10"/>
  <c r="I75" i="10" s="1"/>
  <c r="J76" i="10"/>
  <c r="I76" i="10" s="1"/>
  <c r="J77" i="10"/>
  <c r="I77" i="10" s="1"/>
  <c r="J78" i="10"/>
  <c r="I78" i="10" s="1"/>
  <c r="J79" i="10"/>
  <c r="I79" i="10" s="1"/>
  <c r="J80" i="10"/>
  <c r="I80" i="10" s="1"/>
  <c r="J81" i="10"/>
  <c r="I81" i="10" s="1"/>
  <c r="J82" i="10"/>
  <c r="I82" i="10" s="1"/>
  <c r="J83" i="10"/>
  <c r="I83" i="10" s="1"/>
  <c r="J84" i="10"/>
  <c r="I84" i="10" s="1"/>
  <c r="J85" i="10"/>
  <c r="I85" i="10" s="1"/>
  <c r="J86" i="10"/>
  <c r="I86" i="10" s="1"/>
  <c r="J87" i="10"/>
  <c r="I87" i="10" s="1"/>
  <c r="J88" i="10"/>
  <c r="I88" i="10" s="1"/>
  <c r="J89" i="10"/>
  <c r="I89" i="10" s="1"/>
  <c r="J90" i="10"/>
  <c r="I90" i="10" s="1"/>
  <c r="J91" i="10"/>
  <c r="I91" i="10" s="1"/>
  <c r="J92" i="10"/>
  <c r="I92" i="10" s="1"/>
  <c r="J93" i="10"/>
  <c r="I93" i="10" s="1"/>
  <c r="J94" i="10"/>
  <c r="I94" i="10" s="1"/>
  <c r="J95" i="10"/>
  <c r="I95" i="10" s="1"/>
  <c r="J96" i="10"/>
  <c r="I96" i="10" s="1"/>
  <c r="J97" i="10"/>
  <c r="I97" i="10" s="1"/>
  <c r="J98" i="10"/>
  <c r="I98" i="10" s="1"/>
  <c r="J99" i="10"/>
  <c r="I99" i="10" s="1"/>
  <c r="J100" i="10"/>
  <c r="I100" i="10" s="1"/>
  <c r="J101" i="10"/>
  <c r="I101" i="10" s="1"/>
  <c r="J102" i="10"/>
  <c r="I102" i="10" s="1"/>
  <c r="J103" i="10"/>
  <c r="I103" i="10" s="1"/>
  <c r="J104" i="10"/>
  <c r="I104" i="10" s="1"/>
  <c r="J105" i="10"/>
  <c r="I105" i="10" s="1"/>
  <c r="J106" i="10"/>
  <c r="I106" i="10" s="1"/>
  <c r="J107" i="10"/>
  <c r="I107" i="10" s="1"/>
  <c r="J108" i="10"/>
  <c r="I108" i="10" s="1"/>
  <c r="J109" i="10"/>
  <c r="I109" i="10" s="1"/>
  <c r="J110" i="10"/>
  <c r="I110" i="10" s="1"/>
  <c r="J111" i="10"/>
  <c r="I111" i="10" s="1"/>
  <c r="J112" i="10"/>
  <c r="I112" i="10" s="1"/>
  <c r="J113" i="10"/>
  <c r="I113" i="10" s="1"/>
  <c r="J114" i="10"/>
  <c r="I114" i="10" s="1"/>
  <c r="J115" i="10"/>
  <c r="I115" i="10" s="1"/>
  <c r="J116" i="10"/>
  <c r="I116" i="10" s="1"/>
  <c r="J117" i="10"/>
  <c r="I117" i="10" s="1"/>
  <c r="J118" i="10"/>
  <c r="I118" i="10" s="1"/>
  <c r="J119" i="10"/>
  <c r="I119" i="10" s="1"/>
  <c r="J120" i="10"/>
  <c r="I120" i="10" s="1"/>
  <c r="J121" i="10"/>
  <c r="I121" i="10" s="1"/>
  <c r="J122" i="10"/>
  <c r="I122" i="10" s="1"/>
  <c r="J123" i="10"/>
  <c r="I123" i="10" s="1"/>
  <c r="J124" i="10"/>
  <c r="I124" i="10" s="1"/>
  <c r="J125" i="10"/>
  <c r="I125" i="10" s="1"/>
  <c r="J126" i="10"/>
  <c r="I126" i="10" s="1"/>
  <c r="J127" i="10"/>
  <c r="I127" i="10" s="1"/>
  <c r="J128" i="10"/>
  <c r="I128" i="10" s="1"/>
  <c r="J129" i="10"/>
  <c r="I129" i="10" s="1"/>
  <c r="J130" i="10"/>
  <c r="I130" i="10" s="1"/>
  <c r="J131" i="10"/>
  <c r="I131" i="10" s="1"/>
  <c r="J132" i="10"/>
  <c r="I132" i="10" s="1"/>
  <c r="J133" i="10"/>
  <c r="I133" i="10" s="1"/>
  <c r="J134" i="10"/>
  <c r="I134" i="10" s="1"/>
  <c r="J135" i="10"/>
  <c r="I135" i="10" s="1"/>
  <c r="J136" i="10"/>
  <c r="I136" i="10" s="1"/>
  <c r="J137" i="10"/>
  <c r="I137" i="10" s="1"/>
  <c r="J138" i="10"/>
  <c r="I138" i="10" s="1"/>
  <c r="J139" i="10"/>
  <c r="I139" i="10" s="1"/>
  <c r="J140" i="10"/>
  <c r="I140" i="10" s="1"/>
  <c r="J141" i="10"/>
  <c r="I141" i="10" s="1"/>
  <c r="J142" i="10"/>
  <c r="I142" i="10" s="1"/>
  <c r="J143" i="10"/>
  <c r="I143" i="10" s="1"/>
  <c r="J144" i="10"/>
  <c r="I144" i="10" s="1"/>
  <c r="J145" i="10"/>
  <c r="I145" i="10" s="1"/>
  <c r="J146" i="10"/>
  <c r="I146" i="10" s="1"/>
  <c r="J147" i="10"/>
  <c r="I147" i="10" s="1"/>
  <c r="J148" i="10"/>
  <c r="I148" i="10" s="1"/>
  <c r="J149" i="10"/>
  <c r="I149" i="10" s="1"/>
  <c r="J150" i="10"/>
  <c r="I150" i="10" s="1"/>
  <c r="J151" i="10"/>
  <c r="I151" i="10" s="1"/>
  <c r="J152" i="10"/>
  <c r="I152" i="10" s="1"/>
  <c r="J153" i="10"/>
  <c r="I153" i="10" s="1"/>
  <c r="J154" i="10"/>
  <c r="I154" i="10" s="1"/>
  <c r="J155" i="10"/>
  <c r="I155" i="10" s="1"/>
  <c r="J156" i="10"/>
  <c r="I156" i="10" s="1"/>
  <c r="J157" i="10"/>
  <c r="I157" i="10" s="1"/>
  <c r="J158" i="10"/>
  <c r="I158" i="10" s="1"/>
  <c r="J159" i="10"/>
  <c r="I159" i="10" s="1"/>
  <c r="J160" i="10"/>
  <c r="I160" i="10" s="1"/>
  <c r="J161" i="10"/>
  <c r="I161" i="10" s="1"/>
  <c r="J162" i="10"/>
  <c r="I162" i="10" s="1"/>
  <c r="J163" i="10"/>
  <c r="I163" i="10" s="1"/>
  <c r="J164" i="10"/>
  <c r="I164" i="10" s="1"/>
  <c r="J165" i="10"/>
  <c r="I165" i="10" s="1"/>
  <c r="J166" i="10"/>
  <c r="I166" i="10" s="1"/>
  <c r="J167" i="10"/>
  <c r="I167" i="10" s="1"/>
  <c r="J168" i="10"/>
  <c r="I168" i="10" s="1"/>
  <c r="J169" i="10"/>
  <c r="I169" i="10" s="1"/>
  <c r="J170" i="10"/>
  <c r="I170" i="10" s="1"/>
  <c r="J171" i="10"/>
  <c r="I171" i="10" s="1"/>
  <c r="J172" i="10"/>
  <c r="I172" i="10" s="1"/>
  <c r="J173" i="10"/>
  <c r="I173" i="10" s="1"/>
  <c r="J174" i="10"/>
  <c r="I174" i="10" s="1"/>
  <c r="J175" i="10"/>
  <c r="I175" i="10" s="1"/>
  <c r="J176" i="10"/>
  <c r="I176" i="10" s="1"/>
  <c r="J177" i="10"/>
  <c r="I177" i="10" s="1"/>
  <c r="J178" i="10"/>
  <c r="I178" i="10" s="1"/>
  <c r="J179" i="10"/>
  <c r="I179" i="10" s="1"/>
  <c r="J180" i="10"/>
  <c r="I180" i="10" s="1"/>
  <c r="J181" i="10"/>
  <c r="I181" i="10" s="1"/>
  <c r="J182" i="10"/>
  <c r="I182" i="10" s="1"/>
  <c r="J183" i="10"/>
  <c r="I183" i="10" s="1"/>
  <c r="J184" i="10"/>
  <c r="I184" i="10" s="1"/>
  <c r="J185" i="10"/>
  <c r="I185" i="10" s="1"/>
  <c r="J186" i="10"/>
  <c r="I186" i="10" s="1"/>
  <c r="J187" i="10"/>
  <c r="I187" i="10" s="1"/>
  <c r="J188" i="10"/>
  <c r="I188" i="10" s="1"/>
  <c r="J189" i="10"/>
  <c r="I189" i="10" s="1"/>
  <c r="J190" i="10"/>
  <c r="I190" i="10" s="1"/>
  <c r="J191" i="10"/>
  <c r="I191" i="10" s="1"/>
  <c r="J192" i="10"/>
  <c r="I192" i="10" s="1"/>
  <c r="J193" i="10"/>
  <c r="I193" i="10" s="1"/>
  <c r="J194" i="10"/>
  <c r="I194" i="10" s="1"/>
  <c r="J195" i="10"/>
  <c r="I195" i="10" s="1"/>
  <c r="J196" i="10"/>
  <c r="I196" i="10" s="1"/>
  <c r="J197" i="10"/>
  <c r="I197" i="10" s="1"/>
  <c r="J198" i="10"/>
  <c r="I198" i="10" s="1"/>
  <c r="J199" i="10"/>
  <c r="I199" i="10" s="1"/>
  <c r="J200" i="10"/>
  <c r="I200" i="10" s="1"/>
  <c r="J201" i="10"/>
  <c r="I201" i="10" s="1"/>
  <c r="J202" i="10"/>
  <c r="I202" i="10" s="1"/>
  <c r="J203" i="10"/>
  <c r="I203" i="10" s="1"/>
  <c r="J204" i="10"/>
  <c r="I204" i="10" s="1"/>
  <c r="J205" i="10"/>
  <c r="I205" i="10" s="1"/>
  <c r="J206" i="10"/>
  <c r="I206" i="10" s="1"/>
  <c r="J207" i="10"/>
  <c r="I207" i="10" s="1"/>
  <c r="J208" i="10"/>
  <c r="I208" i="10" s="1"/>
  <c r="J209" i="10"/>
  <c r="I209" i="10" s="1"/>
  <c r="J210" i="10"/>
  <c r="I210" i="10" s="1"/>
  <c r="J211" i="10"/>
  <c r="I211" i="10" s="1"/>
  <c r="J212" i="10"/>
  <c r="I212" i="10" s="1"/>
  <c r="J213" i="10"/>
  <c r="I213" i="10" s="1"/>
  <c r="J214" i="10"/>
  <c r="I214" i="10" s="1"/>
  <c r="J215" i="10"/>
  <c r="I215" i="10" s="1"/>
  <c r="J216" i="10"/>
  <c r="I216" i="10" s="1"/>
  <c r="J217" i="10"/>
  <c r="I217" i="10" s="1"/>
  <c r="J218" i="10"/>
  <c r="I218" i="10" s="1"/>
  <c r="J219" i="10"/>
  <c r="I219" i="10" s="1"/>
  <c r="J220" i="10"/>
  <c r="I220" i="10" s="1"/>
  <c r="J221" i="10"/>
  <c r="I221" i="10" s="1"/>
  <c r="J222" i="10"/>
  <c r="I222" i="10" s="1"/>
  <c r="J223" i="10"/>
  <c r="I223" i="10" s="1"/>
  <c r="J224" i="10"/>
  <c r="I224" i="10" s="1"/>
  <c r="J225" i="10"/>
  <c r="I225" i="10" s="1"/>
  <c r="J226" i="10"/>
  <c r="I226" i="10" s="1"/>
  <c r="J227" i="10"/>
  <c r="I227" i="10" s="1"/>
  <c r="J228" i="10"/>
  <c r="I228" i="10" s="1"/>
  <c r="J229" i="10"/>
  <c r="I229" i="10" s="1"/>
  <c r="J230" i="10"/>
  <c r="I230" i="10" s="1"/>
  <c r="J231" i="10"/>
  <c r="I231" i="10" s="1"/>
  <c r="J232" i="10"/>
  <c r="I232" i="10" s="1"/>
  <c r="J233" i="10"/>
  <c r="I233" i="10" s="1"/>
  <c r="J234" i="10"/>
  <c r="I234" i="10" s="1"/>
  <c r="J235" i="10"/>
  <c r="I235" i="10" s="1"/>
  <c r="J236" i="10"/>
  <c r="I236" i="10" s="1"/>
  <c r="J237" i="10"/>
  <c r="I237" i="10" s="1"/>
  <c r="J238" i="10"/>
  <c r="I238" i="10" s="1"/>
  <c r="J239" i="10"/>
  <c r="I239" i="10" s="1"/>
  <c r="J240" i="10"/>
  <c r="I240" i="10" s="1"/>
  <c r="J241" i="10"/>
  <c r="I241" i="10" s="1"/>
  <c r="J242" i="10"/>
  <c r="I242" i="10" s="1"/>
  <c r="J243" i="10"/>
  <c r="I243" i="10" s="1"/>
  <c r="J244" i="10"/>
  <c r="I244" i="10" s="1"/>
  <c r="J245" i="10"/>
  <c r="I245" i="10" s="1"/>
  <c r="J246" i="10"/>
  <c r="I246" i="10" s="1"/>
  <c r="J247" i="10"/>
  <c r="I247" i="10" s="1"/>
  <c r="J248" i="10"/>
  <c r="I248" i="10" s="1"/>
  <c r="J249" i="10"/>
  <c r="I249" i="10" s="1"/>
  <c r="J250" i="10"/>
  <c r="I250" i="10" s="1"/>
  <c r="J251" i="10"/>
  <c r="I251" i="10" s="1"/>
  <c r="J252" i="10"/>
  <c r="I252" i="10" s="1"/>
  <c r="J253" i="10"/>
  <c r="I253" i="10" s="1"/>
  <c r="J254" i="10"/>
  <c r="I254" i="10" s="1"/>
  <c r="J255" i="10"/>
  <c r="I255" i="10" s="1"/>
  <c r="J256" i="10"/>
  <c r="I256" i="10" s="1"/>
  <c r="J257" i="10"/>
  <c r="I257" i="10" s="1"/>
  <c r="J258" i="10"/>
  <c r="I258" i="10" s="1"/>
  <c r="J259" i="10"/>
  <c r="I259" i="10" s="1"/>
  <c r="J260" i="10"/>
  <c r="I260" i="10" s="1"/>
  <c r="J261" i="10"/>
  <c r="I261" i="10" s="1"/>
  <c r="J262" i="10"/>
  <c r="I262" i="10" s="1"/>
  <c r="J263" i="10"/>
  <c r="I263" i="10" s="1"/>
  <c r="J264" i="10"/>
  <c r="I264" i="10" s="1"/>
  <c r="J265" i="10"/>
  <c r="I265" i="10" s="1"/>
  <c r="J266" i="10"/>
  <c r="I266" i="10" s="1"/>
  <c r="J267" i="10"/>
  <c r="I267" i="10" s="1"/>
  <c r="J268" i="10"/>
  <c r="I268" i="10" s="1"/>
  <c r="J269" i="10"/>
  <c r="I269" i="10" s="1"/>
  <c r="J270" i="10"/>
  <c r="I270" i="10" s="1"/>
  <c r="J271" i="10"/>
  <c r="I271" i="10" s="1"/>
  <c r="J272" i="10"/>
  <c r="I272" i="10" s="1"/>
  <c r="J273" i="10"/>
  <c r="I273" i="10" s="1"/>
  <c r="J274" i="10"/>
  <c r="I274" i="10" s="1"/>
  <c r="J275" i="10"/>
  <c r="I275" i="10" s="1"/>
  <c r="J276" i="10"/>
  <c r="I276" i="10" s="1"/>
  <c r="J277" i="10"/>
  <c r="I277" i="10" s="1"/>
  <c r="J278" i="10"/>
  <c r="I278" i="10" s="1"/>
  <c r="J279" i="10"/>
  <c r="I279" i="10" s="1"/>
  <c r="J280" i="10"/>
  <c r="I280" i="10" s="1"/>
  <c r="J281" i="10"/>
  <c r="I281" i="10" s="1"/>
  <c r="J282" i="10"/>
  <c r="I282" i="10" s="1"/>
  <c r="J283" i="10"/>
  <c r="I283" i="10" s="1"/>
  <c r="J284" i="10"/>
  <c r="I284" i="10" s="1"/>
  <c r="J285" i="10"/>
  <c r="I285" i="10" s="1"/>
  <c r="J286" i="10"/>
  <c r="I286" i="10" s="1"/>
  <c r="J287" i="10"/>
  <c r="I287" i="10" s="1"/>
  <c r="J288" i="10"/>
  <c r="I288" i="10" s="1"/>
  <c r="J289" i="10"/>
  <c r="I289" i="10" s="1"/>
  <c r="J290" i="10"/>
  <c r="I290" i="10" s="1"/>
  <c r="J291" i="10"/>
  <c r="I291" i="10" s="1"/>
  <c r="J292" i="10"/>
  <c r="I292" i="10" s="1"/>
  <c r="J293" i="10"/>
  <c r="I293" i="10" s="1"/>
  <c r="J294" i="10"/>
  <c r="I294" i="10" s="1"/>
  <c r="J295" i="10"/>
  <c r="I295" i="10" s="1"/>
  <c r="J296" i="10"/>
  <c r="I296" i="10" s="1"/>
  <c r="J297" i="10"/>
  <c r="I297" i="10" s="1"/>
  <c r="J298" i="10"/>
  <c r="I298" i="10" s="1"/>
  <c r="J299" i="10"/>
  <c r="I299" i="10" s="1"/>
  <c r="J300" i="10"/>
  <c r="I300" i="10" s="1"/>
  <c r="J301" i="10"/>
  <c r="I301" i="10" s="1"/>
  <c r="J302" i="10"/>
  <c r="I302" i="10" s="1"/>
  <c r="J303" i="10"/>
  <c r="I303" i="10" s="1"/>
  <c r="J304" i="10"/>
  <c r="I304" i="10" s="1"/>
  <c r="J305" i="10"/>
  <c r="I305" i="10" s="1"/>
  <c r="J306" i="10"/>
  <c r="I306" i="10" s="1"/>
  <c r="J307" i="10"/>
  <c r="I307" i="10" s="1"/>
  <c r="J308" i="10"/>
  <c r="I308" i="10" s="1"/>
  <c r="J309" i="10"/>
  <c r="I309" i="10" s="1"/>
  <c r="J310" i="10"/>
  <c r="I310" i="10" s="1"/>
  <c r="J311" i="10"/>
  <c r="I311" i="10" s="1"/>
  <c r="J312" i="10"/>
  <c r="I312" i="10" s="1"/>
  <c r="G27" i="10"/>
  <c r="F27" i="10" s="1"/>
  <c r="G28" i="10"/>
  <c r="F28" i="10" s="1"/>
  <c r="G29" i="10"/>
  <c r="F29" i="10" s="1"/>
  <c r="G30" i="10"/>
  <c r="F30" i="10" s="1"/>
  <c r="G31" i="10"/>
  <c r="F31" i="10" s="1"/>
  <c r="G32" i="10"/>
  <c r="F32" i="10" s="1"/>
  <c r="G33" i="10"/>
  <c r="F33" i="10" s="1"/>
  <c r="G34" i="10"/>
  <c r="F34" i="10" s="1"/>
  <c r="G35" i="10"/>
  <c r="F35" i="10" s="1"/>
  <c r="G36" i="10"/>
  <c r="F36" i="10" s="1"/>
  <c r="G37" i="10"/>
  <c r="F37" i="10" s="1"/>
  <c r="G38" i="10"/>
  <c r="F38" i="10" s="1"/>
  <c r="G39" i="10"/>
  <c r="F39" i="10" s="1"/>
  <c r="G40" i="10"/>
  <c r="F40" i="10" s="1"/>
  <c r="G41" i="10"/>
  <c r="F41" i="10" s="1"/>
  <c r="G42" i="10"/>
  <c r="F42" i="10" s="1"/>
  <c r="G43" i="10"/>
  <c r="F43" i="10" s="1"/>
  <c r="G44" i="10"/>
  <c r="F44" i="10" s="1"/>
  <c r="G45" i="10"/>
  <c r="F45" i="10" s="1"/>
  <c r="G46" i="10"/>
  <c r="F46" i="10" s="1"/>
  <c r="G47" i="10"/>
  <c r="F47" i="10" s="1"/>
  <c r="G48" i="10"/>
  <c r="F48" i="10" s="1"/>
  <c r="G49" i="10"/>
  <c r="F49" i="10" s="1"/>
  <c r="G50" i="10"/>
  <c r="F50" i="10" s="1"/>
  <c r="G51" i="10"/>
  <c r="F51" i="10" s="1"/>
  <c r="G52" i="10"/>
  <c r="F52" i="10" s="1"/>
  <c r="G53" i="10"/>
  <c r="F53" i="10" s="1"/>
  <c r="G54" i="10"/>
  <c r="F54" i="10" s="1"/>
  <c r="G55" i="10"/>
  <c r="F55" i="10" s="1"/>
  <c r="G56" i="10"/>
  <c r="F56" i="10" s="1"/>
  <c r="G57" i="10"/>
  <c r="F57" i="10" s="1"/>
  <c r="G58" i="10"/>
  <c r="F58" i="10" s="1"/>
  <c r="G59" i="10"/>
  <c r="F59" i="10" s="1"/>
  <c r="G60" i="10"/>
  <c r="F60" i="10" s="1"/>
  <c r="G61" i="10"/>
  <c r="F61" i="10" s="1"/>
  <c r="G62" i="10"/>
  <c r="F62" i="10" s="1"/>
  <c r="G63" i="10"/>
  <c r="F63" i="10" s="1"/>
  <c r="G64" i="10"/>
  <c r="F64" i="10" s="1"/>
  <c r="G65" i="10"/>
  <c r="F65" i="10" s="1"/>
  <c r="G66" i="10"/>
  <c r="F66" i="10" s="1"/>
  <c r="G67" i="10"/>
  <c r="F67" i="10" s="1"/>
  <c r="G68" i="10"/>
  <c r="F68" i="10" s="1"/>
  <c r="G69" i="10"/>
  <c r="F69" i="10" s="1"/>
  <c r="G70" i="10"/>
  <c r="F70" i="10" s="1"/>
  <c r="G71" i="10"/>
  <c r="F71" i="10" s="1"/>
  <c r="G72" i="10"/>
  <c r="F72" i="10" s="1"/>
  <c r="G73" i="10"/>
  <c r="F73" i="10" s="1"/>
  <c r="G74" i="10"/>
  <c r="F74" i="10" s="1"/>
  <c r="G75" i="10"/>
  <c r="F75" i="10" s="1"/>
  <c r="G76" i="10"/>
  <c r="F76" i="10" s="1"/>
  <c r="G77" i="10"/>
  <c r="F77" i="10" s="1"/>
  <c r="G78" i="10"/>
  <c r="F78" i="10" s="1"/>
  <c r="G79" i="10"/>
  <c r="F79" i="10" s="1"/>
  <c r="G80" i="10"/>
  <c r="F80" i="10" s="1"/>
  <c r="G81" i="10"/>
  <c r="F81" i="10" s="1"/>
  <c r="G82" i="10"/>
  <c r="F82" i="10" s="1"/>
  <c r="G83" i="10"/>
  <c r="F83" i="10" s="1"/>
  <c r="G84" i="10"/>
  <c r="F84" i="10" s="1"/>
  <c r="G85" i="10"/>
  <c r="F85" i="10" s="1"/>
  <c r="G86" i="10"/>
  <c r="F86" i="10" s="1"/>
  <c r="G87" i="10"/>
  <c r="F87" i="10" s="1"/>
  <c r="G88" i="10"/>
  <c r="F88" i="10" s="1"/>
  <c r="G89" i="10"/>
  <c r="F89" i="10" s="1"/>
  <c r="G90" i="10"/>
  <c r="F90" i="10" s="1"/>
  <c r="G91" i="10"/>
  <c r="F91" i="10" s="1"/>
  <c r="G92" i="10"/>
  <c r="F92" i="10" s="1"/>
  <c r="G93" i="10"/>
  <c r="F93" i="10" s="1"/>
  <c r="G94" i="10"/>
  <c r="F94" i="10" s="1"/>
  <c r="G95" i="10"/>
  <c r="F95" i="10" s="1"/>
  <c r="G96" i="10"/>
  <c r="F96" i="10" s="1"/>
  <c r="G97" i="10"/>
  <c r="F97" i="10" s="1"/>
  <c r="G98" i="10"/>
  <c r="F98" i="10" s="1"/>
  <c r="G99" i="10"/>
  <c r="F99" i="10" s="1"/>
  <c r="G100" i="10"/>
  <c r="F100" i="10" s="1"/>
  <c r="G101" i="10"/>
  <c r="F101" i="10" s="1"/>
  <c r="G102" i="10"/>
  <c r="F102" i="10" s="1"/>
  <c r="G103" i="10"/>
  <c r="F103" i="10" s="1"/>
  <c r="G104" i="10"/>
  <c r="F104" i="10" s="1"/>
  <c r="G105" i="10"/>
  <c r="F105" i="10" s="1"/>
  <c r="G106" i="10"/>
  <c r="F106" i="10" s="1"/>
  <c r="G107" i="10"/>
  <c r="F107" i="10" s="1"/>
  <c r="G108" i="10"/>
  <c r="F108" i="10" s="1"/>
  <c r="G109" i="10"/>
  <c r="F109" i="10" s="1"/>
  <c r="G110" i="10"/>
  <c r="F110" i="10" s="1"/>
  <c r="G111" i="10"/>
  <c r="F111" i="10" s="1"/>
  <c r="G112" i="10"/>
  <c r="F112" i="10" s="1"/>
  <c r="G113" i="10"/>
  <c r="F113" i="10" s="1"/>
  <c r="G114" i="10"/>
  <c r="F114" i="10" s="1"/>
  <c r="G115" i="10"/>
  <c r="F115" i="10" s="1"/>
  <c r="G116" i="10"/>
  <c r="F116" i="10" s="1"/>
  <c r="G117" i="10"/>
  <c r="F117" i="10" s="1"/>
  <c r="G118" i="10"/>
  <c r="F118" i="10" s="1"/>
  <c r="G119" i="10"/>
  <c r="F119" i="10" s="1"/>
  <c r="G120" i="10"/>
  <c r="F120" i="10" s="1"/>
  <c r="G121" i="10"/>
  <c r="F121" i="10" s="1"/>
  <c r="G122" i="10"/>
  <c r="F122" i="10" s="1"/>
  <c r="G123" i="10"/>
  <c r="F123" i="10" s="1"/>
  <c r="G124" i="10"/>
  <c r="F124" i="10" s="1"/>
  <c r="G125" i="10"/>
  <c r="F125" i="10" s="1"/>
  <c r="G126" i="10"/>
  <c r="F126" i="10" s="1"/>
  <c r="G127" i="10"/>
  <c r="F127" i="10" s="1"/>
  <c r="G128" i="10"/>
  <c r="F128" i="10" s="1"/>
  <c r="G129" i="10"/>
  <c r="F129" i="10" s="1"/>
  <c r="G130" i="10"/>
  <c r="F130" i="10" s="1"/>
  <c r="G131" i="10"/>
  <c r="F131" i="10" s="1"/>
  <c r="G132" i="10"/>
  <c r="F132" i="10" s="1"/>
  <c r="G133" i="10"/>
  <c r="F133" i="10" s="1"/>
  <c r="G134" i="10"/>
  <c r="F134" i="10" s="1"/>
  <c r="G135" i="10"/>
  <c r="F135" i="10" s="1"/>
  <c r="G136" i="10"/>
  <c r="F136" i="10" s="1"/>
  <c r="G137" i="10"/>
  <c r="F137" i="10" s="1"/>
  <c r="G138" i="10"/>
  <c r="F138" i="10" s="1"/>
  <c r="G139" i="10"/>
  <c r="F139" i="10" s="1"/>
  <c r="G140" i="10"/>
  <c r="F140" i="10" s="1"/>
  <c r="G141" i="10"/>
  <c r="F141" i="10" s="1"/>
  <c r="G142" i="10"/>
  <c r="F142" i="10" s="1"/>
  <c r="G143" i="10"/>
  <c r="F143" i="10" s="1"/>
  <c r="G144" i="10"/>
  <c r="F144" i="10" s="1"/>
  <c r="G145" i="10"/>
  <c r="F145" i="10" s="1"/>
  <c r="G146" i="10"/>
  <c r="F146" i="10" s="1"/>
  <c r="G147" i="10"/>
  <c r="F147" i="10" s="1"/>
  <c r="G148" i="10"/>
  <c r="F148" i="10" s="1"/>
  <c r="G149" i="10"/>
  <c r="F149" i="10" s="1"/>
  <c r="G150" i="10"/>
  <c r="F150" i="10" s="1"/>
  <c r="G151" i="10"/>
  <c r="F151" i="10" s="1"/>
  <c r="G152" i="10"/>
  <c r="F152" i="10" s="1"/>
  <c r="G153" i="10"/>
  <c r="F153" i="10" s="1"/>
  <c r="G154" i="10"/>
  <c r="F154" i="10" s="1"/>
  <c r="G155" i="10"/>
  <c r="F155" i="10" s="1"/>
  <c r="G156" i="10"/>
  <c r="F156" i="10" s="1"/>
  <c r="G157" i="10"/>
  <c r="F157" i="10" s="1"/>
  <c r="G158" i="10"/>
  <c r="F158" i="10" s="1"/>
  <c r="G159" i="10"/>
  <c r="F159" i="10" s="1"/>
  <c r="G160" i="10"/>
  <c r="F160" i="10" s="1"/>
  <c r="G161" i="10"/>
  <c r="F161" i="10" s="1"/>
  <c r="G162" i="10"/>
  <c r="F162" i="10" s="1"/>
  <c r="G163" i="10"/>
  <c r="F163" i="10" s="1"/>
  <c r="G164" i="10"/>
  <c r="F164" i="10" s="1"/>
  <c r="G165" i="10"/>
  <c r="F165" i="10" s="1"/>
  <c r="G166" i="10"/>
  <c r="F166" i="10" s="1"/>
  <c r="G167" i="10"/>
  <c r="F167" i="10" s="1"/>
  <c r="G168" i="10"/>
  <c r="F168" i="10" s="1"/>
  <c r="G169" i="10"/>
  <c r="F169" i="10" s="1"/>
  <c r="G170" i="10"/>
  <c r="F170" i="10" s="1"/>
  <c r="G171" i="10"/>
  <c r="F171" i="10" s="1"/>
  <c r="G172" i="10"/>
  <c r="F172" i="10" s="1"/>
  <c r="G173" i="10"/>
  <c r="F173" i="10" s="1"/>
  <c r="G174" i="10"/>
  <c r="F174" i="10" s="1"/>
  <c r="G175" i="10"/>
  <c r="F175" i="10" s="1"/>
  <c r="G176" i="10"/>
  <c r="F176" i="10" s="1"/>
  <c r="G177" i="10"/>
  <c r="F177" i="10" s="1"/>
  <c r="G178" i="10"/>
  <c r="F178" i="10" s="1"/>
  <c r="G179" i="10"/>
  <c r="F179" i="10" s="1"/>
  <c r="G180" i="10"/>
  <c r="F180" i="10" s="1"/>
  <c r="G181" i="10"/>
  <c r="F181" i="10" s="1"/>
  <c r="G182" i="10"/>
  <c r="F182" i="10" s="1"/>
  <c r="G183" i="10"/>
  <c r="F183" i="10" s="1"/>
  <c r="G184" i="10"/>
  <c r="F184" i="10" s="1"/>
  <c r="G185" i="10"/>
  <c r="F185" i="10" s="1"/>
  <c r="G186" i="10"/>
  <c r="F186" i="10" s="1"/>
  <c r="G187" i="10"/>
  <c r="F187" i="10" s="1"/>
  <c r="G188" i="10"/>
  <c r="F188" i="10" s="1"/>
  <c r="G189" i="10"/>
  <c r="F189" i="10" s="1"/>
  <c r="G190" i="10"/>
  <c r="F190" i="10" s="1"/>
  <c r="G191" i="10"/>
  <c r="F191" i="10" s="1"/>
  <c r="G192" i="10"/>
  <c r="F192" i="10" s="1"/>
  <c r="G193" i="10"/>
  <c r="F193" i="10" s="1"/>
  <c r="G194" i="10"/>
  <c r="F194" i="10" s="1"/>
  <c r="G195" i="10"/>
  <c r="F195" i="10" s="1"/>
  <c r="G196" i="10"/>
  <c r="F196" i="10" s="1"/>
  <c r="G197" i="10"/>
  <c r="F197" i="10" s="1"/>
  <c r="G198" i="10"/>
  <c r="F198" i="10" s="1"/>
  <c r="G199" i="10"/>
  <c r="F199" i="10" s="1"/>
  <c r="G200" i="10"/>
  <c r="F200" i="10" s="1"/>
  <c r="G201" i="10"/>
  <c r="F201" i="10" s="1"/>
  <c r="G202" i="10"/>
  <c r="F202" i="10" s="1"/>
  <c r="G203" i="10"/>
  <c r="F203" i="10" s="1"/>
  <c r="G204" i="10"/>
  <c r="F204" i="10" s="1"/>
  <c r="G205" i="10"/>
  <c r="F205" i="10" s="1"/>
  <c r="G206" i="10"/>
  <c r="F206" i="10" s="1"/>
  <c r="G207" i="10"/>
  <c r="F207" i="10" s="1"/>
  <c r="G208" i="10"/>
  <c r="F208" i="10" s="1"/>
  <c r="G209" i="10"/>
  <c r="F209" i="10" s="1"/>
  <c r="G210" i="10"/>
  <c r="F210" i="10" s="1"/>
  <c r="G211" i="10"/>
  <c r="F211" i="10" s="1"/>
  <c r="G212" i="10"/>
  <c r="F212" i="10" s="1"/>
  <c r="G213" i="10"/>
  <c r="F213" i="10" s="1"/>
  <c r="G214" i="10"/>
  <c r="F214" i="10" s="1"/>
  <c r="G215" i="10"/>
  <c r="F215" i="10" s="1"/>
  <c r="G216" i="10"/>
  <c r="F216" i="10" s="1"/>
  <c r="G217" i="10"/>
  <c r="F217" i="10" s="1"/>
  <c r="G218" i="10"/>
  <c r="F218" i="10" s="1"/>
  <c r="G219" i="10"/>
  <c r="F219" i="10" s="1"/>
  <c r="G220" i="10"/>
  <c r="F220" i="10" s="1"/>
  <c r="G221" i="10"/>
  <c r="F221" i="10" s="1"/>
  <c r="G222" i="10"/>
  <c r="F222" i="10" s="1"/>
  <c r="G223" i="10"/>
  <c r="F223" i="10" s="1"/>
  <c r="G224" i="10"/>
  <c r="F224" i="10" s="1"/>
  <c r="G225" i="10"/>
  <c r="F225" i="10" s="1"/>
  <c r="G226" i="10"/>
  <c r="F226" i="10" s="1"/>
  <c r="G227" i="10"/>
  <c r="F227" i="10" s="1"/>
  <c r="G228" i="10"/>
  <c r="F228" i="10" s="1"/>
  <c r="G229" i="10"/>
  <c r="F229" i="10" s="1"/>
  <c r="G230" i="10"/>
  <c r="F230" i="10" s="1"/>
  <c r="G231" i="10"/>
  <c r="F231" i="10" s="1"/>
  <c r="G232" i="10"/>
  <c r="F232" i="10" s="1"/>
  <c r="G233" i="10"/>
  <c r="F233" i="10" s="1"/>
  <c r="G234" i="10"/>
  <c r="F234" i="10" s="1"/>
  <c r="G235" i="10"/>
  <c r="F235" i="10" s="1"/>
  <c r="G236" i="10"/>
  <c r="F236" i="10" s="1"/>
  <c r="G237" i="10"/>
  <c r="F237" i="10" s="1"/>
  <c r="G238" i="10"/>
  <c r="F238" i="10" s="1"/>
  <c r="G239" i="10"/>
  <c r="F239" i="10" s="1"/>
  <c r="G240" i="10"/>
  <c r="F240" i="10" s="1"/>
  <c r="G241" i="10"/>
  <c r="F241" i="10" s="1"/>
  <c r="G242" i="10"/>
  <c r="F242" i="10" s="1"/>
  <c r="G243" i="10"/>
  <c r="F243" i="10" s="1"/>
  <c r="G244" i="10"/>
  <c r="F244" i="10" s="1"/>
  <c r="G245" i="10"/>
  <c r="F245" i="10" s="1"/>
  <c r="G246" i="10"/>
  <c r="F246" i="10" s="1"/>
  <c r="G247" i="10"/>
  <c r="F247" i="10" s="1"/>
  <c r="G248" i="10"/>
  <c r="F248" i="10" s="1"/>
  <c r="G249" i="10"/>
  <c r="F249" i="10" s="1"/>
  <c r="G250" i="10"/>
  <c r="F250" i="10" s="1"/>
  <c r="G251" i="10"/>
  <c r="F251" i="10" s="1"/>
  <c r="G252" i="10"/>
  <c r="F252" i="10" s="1"/>
  <c r="G253" i="10"/>
  <c r="F253" i="10" s="1"/>
  <c r="G254" i="10"/>
  <c r="F254" i="10" s="1"/>
  <c r="G255" i="10"/>
  <c r="F255" i="10" s="1"/>
  <c r="G256" i="10"/>
  <c r="F256" i="10" s="1"/>
  <c r="G257" i="10"/>
  <c r="F257" i="10" s="1"/>
  <c r="G258" i="10"/>
  <c r="F258" i="10" s="1"/>
  <c r="G259" i="10"/>
  <c r="F259" i="10" s="1"/>
  <c r="G260" i="10"/>
  <c r="F260" i="10" s="1"/>
  <c r="G261" i="10"/>
  <c r="F261" i="10" s="1"/>
  <c r="G262" i="10"/>
  <c r="F262" i="10" s="1"/>
  <c r="G263" i="10"/>
  <c r="F263" i="10" s="1"/>
  <c r="G264" i="10"/>
  <c r="F264" i="10" s="1"/>
  <c r="G265" i="10"/>
  <c r="F265" i="10" s="1"/>
  <c r="G266" i="10"/>
  <c r="F266" i="10" s="1"/>
  <c r="G267" i="10"/>
  <c r="F267" i="10" s="1"/>
  <c r="G268" i="10"/>
  <c r="F268" i="10" s="1"/>
  <c r="G269" i="10"/>
  <c r="F269" i="10" s="1"/>
  <c r="G270" i="10"/>
  <c r="F270" i="10" s="1"/>
  <c r="G271" i="10"/>
  <c r="F271" i="10" s="1"/>
  <c r="G272" i="10"/>
  <c r="F272" i="10" s="1"/>
  <c r="G273" i="10"/>
  <c r="F273" i="10" s="1"/>
  <c r="G274" i="10"/>
  <c r="F274" i="10" s="1"/>
  <c r="G275" i="10"/>
  <c r="F275" i="10" s="1"/>
  <c r="G276" i="10"/>
  <c r="F276" i="10" s="1"/>
  <c r="G277" i="10"/>
  <c r="F277" i="10" s="1"/>
  <c r="G278" i="10"/>
  <c r="F278" i="10" s="1"/>
  <c r="G279" i="10"/>
  <c r="F279" i="10" s="1"/>
  <c r="G280" i="10"/>
  <c r="F280" i="10" s="1"/>
  <c r="G281" i="10"/>
  <c r="F281" i="10" s="1"/>
  <c r="G282" i="10"/>
  <c r="F282" i="10" s="1"/>
  <c r="G283" i="10"/>
  <c r="F283" i="10" s="1"/>
  <c r="G284" i="10"/>
  <c r="F284" i="10" s="1"/>
  <c r="G285" i="10"/>
  <c r="F285" i="10" s="1"/>
  <c r="G286" i="10"/>
  <c r="F286" i="10" s="1"/>
  <c r="G287" i="10"/>
  <c r="F287" i="10" s="1"/>
  <c r="G288" i="10"/>
  <c r="F288" i="10" s="1"/>
  <c r="G289" i="10"/>
  <c r="F289" i="10" s="1"/>
  <c r="G290" i="10"/>
  <c r="F290" i="10" s="1"/>
  <c r="G291" i="10"/>
  <c r="F291" i="10" s="1"/>
  <c r="G292" i="10"/>
  <c r="F292" i="10" s="1"/>
  <c r="G293" i="10"/>
  <c r="F293" i="10" s="1"/>
  <c r="G294" i="10"/>
  <c r="F294" i="10" s="1"/>
  <c r="G295" i="10"/>
  <c r="F295" i="10" s="1"/>
  <c r="G296" i="10"/>
  <c r="F296" i="10" s="1"/>
  <c r="G297" i="10"/>
  <c r="F297" i="10" s="1"/>
  <c r="G298" i="10"/>
  <c r="F298" i="10" s="1"/>
  <c r="G299" i="10"/>
  <c r="F299" i="10" s="1"/>
  <c r="G300" i="10"/>
  <c r="F300" i="10" s="1"/>
  <c r="G301" i="10"/>
  <c r="F301" i="10" s="1"/>
  <c r="G302" i="10"/>
  <c r="F302" i="10" s="1"/>
  <c r="G303" i="10"/>
  <c r="F303" i="10" s="1"/>
  <c r="G304" i="10"/>
  <c r="F304" i="10" s="1"/>
  <c r="G305" i="10"/>
  <c r="F305" i="10" s="1"/>
  <c r="G306" i="10"/>
  <c r="F306" i="10" s="1"/>
  <c r="G307" i="10"/>
  <c r="F307" i="10" s="1"/>
  <c r="G308" i="10"/>
  <c r="F308" i="10" s="1"/>
  <c r="G309" i="10"/>
  <c r="F309" i="10" s="1"/>
  <c r="G310" i="10"/>
  <c r="F310" i="10" s="1"/>
  <c r="G311" i="10"/>
  <c r="F311" i="10" s="1"/>
  <c r="G312" i="10"/>
  <c r="F312" i="10" s="1"/>
  <c r="AA27" i="10"/>
  <c r="R27" i="10" s="1"/>
  <c r="AA28" i="10"/>
  <c r="R28" i="10" s="1"/>
  <c r="AA29" i="10"/>
  <c r="R29" i="10" s="1"/>
  <c r="AA30" i="10"/>
  <c r="R30" i="10" s="1"/>
  <c r="AA31" i="10"/>
  <c r="R31" i="10" s="1"/>
  <c r="AA32" i="10"/>
  <c r="R32" i="10" s="1"/>
  <c r="AA33" i="10"/>
  <c r="R33" i="10" s="1"/>
  <c r="AA34" i="10"/>
  <c r="R34" i="10" s="1"/>
  <c r="AA35" i="10"/>
  <c r="R35" i="10" s="1"/>
  <c r="AA36" i="10"/>
  <c r="R36" i="10" s="1"/>
  <c r="AA37" i="10"/>
  <c r="R37" i="10" s="1"/>
  <c r="AA38" i="10"/>
  <c r="R38" i="10" s="1"/>
  <c r="AA39" i="10"/>
  <c r="R39" i="10" s="1"/>
  <c r="AA40" i="10"/>
  <c r="R40" i="10" s="1"/>
  <c r="AA41" i="10"/>
  <c r="R41" i="10" s="1"/>
  <c r="AA42" i="10"/>
  <c r="R42" i="10" s="1"/>
  <c r="AA43" i="10"/>
  <c r="R43" i="10" s="1"/>
  <c r="AA44" i="10"/>
  <c r="R44" i="10" s="1"/>
  <c r="AA45" i="10"/>
  <c r="R45" i="10" s="1"/>
  <c r="AA46" i="10"/>
  <c r="R46" i="10" s="1"/>
  <c r="AA47" i="10"/>
  <c r="R47" i="10" s="1"/>
  <c r="AA48" i="10"/>
  <c r="R48" i="10" s="1"/>
  <c r="AA49" i="10"/>
  <c r="R49" i="10" s="1"/>
  <c r="AA50" i="10"/>
  <c r="R50" i="10" s="1"/>
  <c r="AA51" i="10"/>
  <c r="R51" i="10" s="1"/>
  <c r="AA52" i="10"/>
  <c r="R52" i="10" s="1"/>
  <c r="AA53" i="10"/>
  <c r="R53" i="10" s="1"/>
  <c r="AA54" i="10"/>
  <c r="R54" i="10" s="1"/>
  <c r="AA55" i="10"/>
  <c r="R55" i="10" s="1"/>
  <c r="AA56" i="10"/>
  <c r="R56" i="10" s="1"/>
  <c r="AA57" i="10"/>
  <c r="R57" i="10" s="1"/>
  <c r="AA58" i="10"/>
  <c r="R58" i="10" s="1"/>
  <c r="AA59" i="10"/>
  <c r="R59" i="10" s="1"/>
  <c r="AA60" i="10"/>
  <c r="R60" i="10" s="1"/>
  <c r="AA61" i="10"/>
  <c r="R61" i="10" s="1"/>
  <c r="AA62" i="10"/>
  <c r="R62" i="10" s="1"/>
  <c r="AA63" i="10"/>
  <c r="R63" i="10" s="1"/>
  <c r="AA64" i="10"/>
  <c r="R64" i="10" s="1"/>
  <c r="AA65" i="10"/>
  <c r="R65" i="10" s="1"/>
  <c r="AA66" i="10"/>
  <c r="R66" i="10" s="1"/>
  <c r="AA67" i="10"/>
  <c r="R67" i="10" s="1"/>
  <c r="AA68" i="10"/>
  <c r="R68" i="10" s="1"/>
  <c r="AA69" i="10"/>
  <c r="R69" i="10" s="1"/>
  <c r="AA70" i="10"/>
  <c r="R70" i="10" s="1"/>
  <c r="AA71" i="10"/>
  <c r="R71" i="10" s="1"/>
  <c r="AA72" i="10"/>
  <c r="R72" i="10" s="1"/>
  <c r="AA73" i="10"/>
  <c r="R73" i="10" s="1"/>
  <c r="AA74" i="10"/>
  <c r="R74" i="10" s="1"/>
  <c r="AA75" i="10"/>
  <c r="R75" i="10" s="1"/>
  <c r="AA76" i="10"/>
  <c r="R76" i="10" s="1"/>
  <c r="AA77" i="10"/>
  <c r="R77" i="10" s="1"/>
  <c r="AA78" i="10"/>
  <c r="R78" i="10" s="1"/>
  <c r="AA79" i="10"/>
  <c r="R79" i="10" s="1"/>
  <c r="AA80" i="10"/>
  <c r="R80" i="10" s="1"/>
  <c r="AA81" i="10"/>
  <c r="R81" i="10" s="1"/>
  <c r="AA82" i="10"/>
  <c r="R82" i="10" s="1"/>
  <c r="AA83" i="10"/>
  <c r="R83" i="10" s="1"/>
  <c r="AA84" i="10"/>
  <c r="R84" i="10" s="1"/>
  <c r="AA85" i="10"/>
  <c r="R85" i="10" s="1"/>
  <c r="AA86" i="10"/>
  <c r="R86" i="10" s="1"/>
  <c r="AA87" i="10"/>
  <c r="R87" i="10" s="1"/>
  <c r="AA88" i="10"/>
  <c r="R88" i="10" s="1"/>
  <c r="AA89" i="10"/>
  <c r="R89" i="10" s="1"/>
  <c r="AA90" i="10"/>
  <c r="R90" i="10" s="1"/>
  <c r="AA91" i="10"/>
  <c r="R91" i="10" s="1"/>
  <c r="AA92" i="10"/>
  <c r="R92" i="10" s="1"/>
  <c r="AA93" i="10"/>
  <c r="R93" i="10" s="1"/>
  <c r="AA94" i="10"/>
  <c r="R94" i="10" s="1"/>
  <c r="AA95" i="10"/>
  <c r="R95" i="10" s="1"/>
  <c r="AA96" i="10"/>
  <c r="R96" i="10" s="1"/>
  <c r="AA97" i="10"/>
  <c r="R97" i="10" s="1"/>
  <c r="AA98" i="10"/>
  <c r="R98" i="10" s="1"/>
  <c r="AA99" i="10"/>
  <c r="R99" i="10" s="1"/>
  <c r="AA100" i="10"/>
  <c r="R100" i="10" s="1"/>
  <c r="AA101" i="10"/>
  <c r="R101" i="10" s="1"/>
  <c r="AA102" i="10"/>
  <c r="R102" i="10" s="1"/>
  <c r="AA103" i="10"/>
  <c r="R103" i="10" s="1"/>
  <c r="AA104" i="10"/>
  <c r="R104" i="10" s="1"/>
  <c r="AA105" i="10"/>
  <c r="R105" i="10" s="1"/>
  <c r="AA106" i="10"/>
  <c r="R106" i="10" s="1"/>
  <c r="AA107" i="10"/>
  <c r="R107" i="10" s="1"/>
  <c r="AA108" i="10"/>
  <c r="R108" i="10" s="1"/>
  <c r="AA109" i="10"/>
  <c r="R109" i="10" s="1"/>
  <c r="AA110" i="10"/>
  <c r="R110" i="10" s="1"/>
  <c r="AA111" i="10"/>
  <c r="R111" i="10" s="1"/>
  <c r="AA112" i="10"/>
  <c r="R112" i="10" s="1"/>
  <c r="AA113" i="10"/>
  <c r="R113" i="10" s="1"/>
  <c r="AA114" i="10"/>
  <c r="R114" i="10" s="1"/>
  <c r="AA115" i="10"/>
  <c r="R115" i="10" s="1"/>
  <c r="AA116" i="10"/>
  <c r="R116" i="10" s="1"/>
  <c r="AA117" i="10"/>
  <c r="R117" i="10" s="1"/>
  <c r="AA118" i="10"/>
  <c r="R118" i="10" s="1"/>
  <c r="AA119" i="10"/>
  <c r="R119" i="10" s="1"/>
  <c r="AA120" i="10"/>
  <c r="R120" i="10" s="1"/>
  <c r="AA121" i="10"/>
  <c r="R121" i="10" s="1"/>
  <c r="AA122" i="10"/>
  <c r="R122" i="10" s="1"/>
  <c r="AA123" i="10"/>
  <c r="R123" i="10" s="1"/>
  <c r="AA124" i="10"/>
  <c r="R124" i="10" s="1"/>
  <c r="AA125" i="10"/>
  <c r="R125" i="10" s="1"/>
  <c r="AA126" i="10"/>
  <c r="R126" i="10" s="1"/>
  <c r="AA127" i="10"/>
  <c r="R127" i="10" s="1"/>
  <c r="AA128" i="10"/>
  <c r="R128" i="10" s="1"/>
  <c r="AA129" i="10"/>
  <c r="R129" i="10" s="1"/>
  <c r="AA130" i="10"/>
  <c r="R130" i="10" s="1"/>
  <c r="AA131" i="10"/>
  <c r="R131" i="10" s="1"/>
  <c r="AA132" i="10"/>
  <c r="R132" i="10" s="1"/>
  <c r="AA133" i="10"/>
  <c r="R133" i="10" s="1"/>
  <c r="AA134" i="10"/>
  <c r="R134" i="10" s="1"/>
  <c r="AA135" i="10"/>
  <c r="R135" i="10" s="1"/>
  <c r="AA136" i="10"/>
  <c r="R136" i="10" s="1"/>
  <c r="AA137" i="10"/>
  <c r="R137" i="10" s="1"/>
  <c r="AA138" i="10"/>
  <c r="R138" i="10" s="1"/>
  <c r="AA139" i="10"/>
  <c r="R139" i="10" s="1"/>
  <c r="AA140" i="10"/>
  <c r="R140" i="10" s="1"/>
  <c r="AA141" i="10"/>
  <c r="R141" i="10" s="1"/>
  <c r="AA142" i="10"/>
  <c r="R142" i="10" s="1"/>
  <c r="AA143" i="10"/>
  <c r="R143" i="10" s="1"/>
  <c r="AA144" i="10"/>
  <c r="R144" i="10" s="1"/>
  <c r="AA145" i="10"/>
  <c r="R145" i="10" s="1"/>
  <c r="AA146" i="10"/>
  <c r="R146" i="10" s="1"/>
  <c r="AA147" i="10"/>
  <c r="R147" i="10" s="1"/>
  <c r="AA148" i="10"/>
  <c r="R148" i="10" s="1"/>
  <c r="AA149" i="10"/>
  <c r="R149" i="10" s="1"/>
  <c r="AA150" i="10"/>
  <c r="R150" i="10" s="1"/>
  <c r="AA151" i="10"/>
  <c r="R151" i="10" s="1"/>
  <c r="AA152" i="10"/>
  <c r="R152" i="10" s="1"/>
  <c r="AA153" i="10"/>
  <c r="R153" i="10" s="1"/>
  <c r="AA154" i="10"/>
  <c r="R154" i="10" s="1"/>
  <c r="AA155" i="10"/>
  <c r="R155" i="10" s="1"/>
  <c r="AA156" i="10"/>
  <c r="R156" i="10" s="1"/>
  <c r="AA157" i="10"/>
  <c r="R157" i="10" s="1"/>
  <c r="AA158" i="10"/>
  <c r="R158" i="10" s="1"/>
  <c r="AA159" i="10"/>
  <c r="R159" i="10" s="1"/>
  <c r="AA160" i="10"/>
  <c r="R160" i="10" s="1"/>
  <c r="AA161" i="10"/>
  <c r="R161" i="10" s="1"/>
  <c r="AA162" i="10"/>
  <c r="R162" i="10" s="1"/>
  <c r="AA163" i="10"/>
  <c r="R163" i="10" s="1"/>
  <c r="AA164" i="10"/>
  <c r="R164" i="10" s="1"/>
  <c r="AA165" i="10"/>
  <c r="R165" i="10" s="1"/>
  <c r="AA166" i="10"/>
  <c r="R166" i="10" s="1"/>
  <c r="AA167" i="10"/>
  <c r="R167" i="10" s="1"/>
  <c r="AA168" i="10"/>
  <c r="R168" i="10" s="1"/>
  <c r="AA169" i="10"/>
  <c r="R169" i="10" s="1"/>
  <c r="AA170" i="10"/>
  <c r="R170" i="10" s="1"/>
  <c r="AA171" i="10"/>
  <c r="R171" i="10" s="1"/>
  <c r="AA172" i="10"/>
  <c r="R172" i="10" s="1"/>
  <c r="AA173" i="10"/>
  <c r="R173" i="10" s="1"/>
  <c r="AA174" i="10"/>
  <c r="R174" i="10" s="1"/>
  <c r="AA175" i="10"/>
  <c r="R175" i="10" s="1"/>
  <c r="AA176" i="10"/>
  <c r="R176" i="10" s="1"/>
  <c r="AA177" i="10"/>
  <c r="R177" i="10" s="1"/>
  <c r="AA178" i="10"/>
  <c r="R178" i="10" s="1"/>
  <c r="AA179" i="10"/>
  <c r="R179" i="10" s="1"/>
  <c r="AA180" i="10"/>
  <c r="R180" i="10" s="1"/>
  <c r="AA181" i="10"/>
  <c r="R181" i="10" s="1"/>
  <c r="AA182" i="10"/>
  <c r="R182" i="10" s="1"/>
  <c r="AA183" i="10"/>
  <c r="R183" i="10" s="1"/>
  <c r="AA184" i="10"/>
  <c r="R184" i="10" s="1"/>
  <c r="AA185" i="10"/>
  <c r="R185" i="10" s="1"/>
  <c r="AA186" i="10"/>
  <c r="R186" i="10" s="1"/>
  <c r="AA187" i="10"/>
  <c r="R187" i="10" s="1"/>
  <c r="AA188" i="10"/>
  <c r="R188" i="10" s="1"/>
  <c r="AA189" i="10"/>
  <c r="R189" i="10" s="1"/>
  <c r="AA190" i="10"/>
  <c r="R190" i="10" s="1"/>
  <c r="AA191" i="10"/>
  <c r="R191" i="10" s="1"/>
  <c r="AA192" i="10"/>
  <c r="R192" i="10" s="1"/>
  <c r="AA193" i="10"/>
  <c r="R193" i="10" s="1"/>
  <c r="AA194" i="10"/>
  <c r="R194" i="10" s="1"/>
  <c r="AA195" i="10"/>
  <c r="R195" i="10" s="1"/>
  <c r="AA196" i="10"/>
  <c r="R196" i="10" s="1"/>
  <c r="AA197" i="10"/>
  <c r="R197" i="10" s="1"/>
  <c r="AA198" i="10"/>
  <c r="R198" i="10" s="1"/>
  <c r="AA199" i="10"/>
  <c r="R199" i="10" s="1"/>
  <c r="AA200" i="10"/>
  <c r="R200" i="10" s="1"/>
  <c r="AA201" i="10"/>
  <c r="R201" i="10" s="1"/>
  <c r="AA202" i="10"/>
  <c r="R202" i="10" s="1"/>
  <c r="AA203" i="10"/>
  <c r="R203" i="10" s="1"/>
  <c r="AA204" i="10"/>
  <c r="R204" i="10" s="1"/>
  <c r="AA205" i="10"/>
  <c r="R205" i="10" s="1"/>
  <c r="AA206" i="10"/>
  <c r="R206" i="10" s="1"/>
  <c r="AA207" i="10"/>
  <c r="R207" i="10" s="1"/>
  <c r="AA208" i="10"/>
  <c r="R208" i="10" s="1"/>
  <c r="AA209" i="10"/>
  <c r="R209" i="10" s="1"/>
  <c r="AA210" i="10"/>
  <c r="R210" i="10" s="1"/>
  <c r="AA211" i="10"/>
  <c r="R211" i="10" s="1"/>
  <c r="AA212" i="10"/>
  <c r="R212" i="10" s="1"/>
  <c r="AA213" i="10"/>
  <c r="R213" i="10" s="1"/>
  <c r="AA214" i="10"/>
  <c r="R214" i="10" s="1"/>
  <c r="AA215" i="10"/>
  <c r="R215" i="10" s="1"/>
  <c r="AA216" i="10"/>
  <c r="R216" i="10" s="1"/>
  <c r="AA217" i="10"/>
  <c r="R217" i="10" s="1"/>
  <c r="AA218" i="10"/>
  <c r="R218" i="10" s="1"/>
  <c r="AA219" i="10"/>
  <c r="R219" i="10" s="1"/>
  <c r="AA220" i="10"/>
  <c r="R220" i="10" s="1"/>
  <c r="AA221" i="10"/>
  <c r="R221" i="10" s="1"/>
  <c r="AA222" i="10"/>
  <c r="R222" i="10" s="1"/>
  <c r="AA223" i="10"/>
  <c r="R223" i="10" s="1"/>
  <c r="AA224" i="10"/>
  <c r="R224" i="10" s="1"/>
  <c r="AA225" i="10"/>
  <c r="R225" i="10" s="1"/>
  <c r="AA226" i="10"/>
  <c r="R226" i="10" s="1"/>
  <c r="AA227" i="10"/>
  <c r="R227" i="10" s="1"/>
  <c r="AA228" i="10"/>
  <c r="R228" i="10" s="1"/>
  <c r="AA229" i="10"/>
  <c r="R229" i="10" s="1"/>
  <c r="AA230" i="10"/>
  <c r="R230" i="10" s="1"/>
  <c r="AA231" i="10"/>
  <c r="R231" i="10" s="1"/>
  <c r="AA232" i="10"/>
  <c r="R232" i="10" s="1"/>
  <c r="AA233" i="10"/>
  <c r="R233" i="10" s="1"/>
  <c r="AA234" i="10"/>
  <c r="R234" i="10" s="1"/>
  <c r="AA235" i="10"/>
  <c r="R235" i="10" s="1"/>
  <c r="AA236" i="10"/>
  <c r="R236" i="10" s="1"/>
  <c r="AA237" i="10"/>
  <c r="R237" i="10" s="1"/>
  <c r="AA238" i="10"/>
  <c r="R238" i="10" s="1"/>
  <c r="AA239" i="10"/>
  <c r="R239" i="10" s="1"/>
  <c r="AA240" i="10"/>
  <c r="R240" i="10" s="1"/>
  <c r="AA241" i="10"/>
  <c r="R241" i="10" s="1"/>
  <c r="AA242" i="10"/>
  <c r="R242" i="10" s="1"/>
  <c r="AA243" i="10"/>
  <c r="R243" i="10" s="1"/>
  <c r="AA244" i="10"/>
  <c r="R244" i="10" s="1"/>
  <c r="AA245" i="10"/>
  <c r="R245" i="10" s="1"/>
  <c r="AA246" i="10"/>
  <c r="R246" i="10" s="1"/>
  <c r="AA247" i="10"/>
  <c r="R247" i="10" s="1"/>
  <c r="AA248" i="10"/>
  <c r="R248" i="10" s="1"/>
  <c r="AA249" i="10"/>
  <c r="R249" i="10" s="1"/>
  <c r="AA250" i="10"/>
  <c r="R250" i="10" s="1"/>
  <c r="AA251" i="10"/>
  <c r="R251" i="10" s="1"/>
  <c r="AA252" i="10"/>
  <c r="R252" i="10" s="1"/>
  <c r="AA253" i="10"/>
  <c r="R253" i="10" s="1"/>
  <c r="AA254" i="10"/>
  <c r="R254" i="10" s="1"/>
  <c r="AA255" i="10"/>
  <c r="R255" i="10" s="1"/>
  <c r="AA256" i="10"/>
  <c r="R256" i="10" s="1"/>
  <c r="AA257" i="10"/>
  <c r="R257" i="10" s="1"/>
  <c r="AA258" i="10"/>
  <c r="R258" i="10" s="1"/>
  <c r="AA259" i="10"/>
  <c r="R259" i="10" s="1"/>
  <c r="AA260" i="10"/>
  <c r="R260" i="10" s="1"/>
  <c r="AA261" i="10"/>
  <c r="R261" i="10" s="1"/>
  <c r="AA262" i="10"/>
  <c r="R262" i="10" s="1"/>
  <c r="AA263" i="10"/>
  <c r="R263" i="10" s="1"/>
  <c r="AA264" i="10"/>
  <c r="R264" i="10" s="1"/>
  <c r="AA265" i="10"/>
  <c r="R265" i="10" s="1"/>
  <c r="AA266" i="10"/>
  <c r="R266" i="10" s="1"/>
  <c r="AA267" i="10"/>
  <c r="R267" i="10" s="1"/>
  <c r="AA268" i="10"/>
  <c r="R268" i="10" s="1"/>
  <c r="AA269" i="10"/>
  <c r="R269" i="10" s="1"/>
  <c r="AA270" i="10"/>
  <c r="R270" i="10" s="1"/>
  <c r="AA271" i="10"/>
  <c r="R271" i="10" s="1"/>
  <c r="AA272" i="10"/>
  <c r="R272" i="10" s="1"/>
  <c r="AA273" i="10"/>
  <c r="R273" i="10" s="1"/>
  <c r="AA274" i="10"/>
  <c r="R274" i="10" s="1"/>
  <c r="AA275" i="10"/>
  <c r="R275" i="10" s="1"/>
  <c r="AA276" i="10"/>
  <c r="R276" i="10" s="1"/>
  <c r="AA277" i="10"/>
  <c r="R277" i="10" s="1"/>
  <c r="AA278" i="10"/>
  <c r="R278" i="10" s="1"/>
  <c r="AA279" i="10"/>
  <c r="R279" i="10" s="1"/>
  <c r="AA280" i="10"/>
  <c r="R280" i="10" s="1"/>
  <c r="AA281" i="10"/>
  <c r="R281" i="10" s="1"/>
  <c r="AA282" i="10"/>
  <c r="R282" i="10" s="1"/>
  <c r="AA283" i="10"/>
  <c r="R283" i="10" s="1"/>
  <c r="AA284" i="10"/>
  <c r="R284" i="10" s="1"/>
  <c r="AA285" i="10"/>
  <c r="R285" i="10" s="1"/>
  <c r="AA286" i="10"/>
  <c r="R286" i="10" s="1"/>
  <c r="AA287" i="10"/>
  <c r="R287" i="10" s="1"/>
  <c r="AA288" i="10"/>
  <c r="R288" i="10" s="1"/>
  <c r="AA289" i="10"/>
  <c r="R289" i="10" s="1"/>
  <c r="AA290" i="10"/>
  <c r="R290" i="10" s="1"/>
  <c r="AA291" i="10"/>
  <c r="R291" i="10" s="1"/>
  <c r="AA292" i="10"/>
  <c r="R292" i="10" s="1"/>
  <c r="AA293" i="10"/>
  <c r="R293" i="10" s="1"/>
  <c r="AA294" i="10"/>
  <c r="R294" i="10" s="1"/>
  <c r="AA295" i="10"/>
  <c r="R295" i="10" s="1"/>
  <c r="AA296" i="10"/>
  <c r="R296" i="10" s="1"/>
  <c r="AA297" i="10"/>
  <c r="R297" i="10" s="1"/>
  <c r="AA298" i="10"/>
  <c r="R298" i="10" s="1"/>
  <c r="AA299" i="10"/>
  <c r="R299" i="10" s="1"/>
  <c r="AA300" i="10"/>
  <c r="R300" i="10" s="1"/>
  <c r="AA301" i="10"/>
  <c r="R301" i="10" s="1"/>
  <c r="AA302" i="10"/>
  <c r="R302" i="10" s="1"/>
  <c r="AA303" i="10"/>
  <c r="R303" i="10" s="1"/>
  <c r="AA304" i="10"/>
  <c r="R304" i="10" s="1"/>
  <c r="AA305" i="10"/>
  <c r="R305" i="10" s="1"/>
  <c r="AA306" i="10"/>
  <c r="R306" i="10" s="1"/>
  <c r="AA307" i="10"/>
  <c r="R307" i="10" s="1"/>
  <c r="AA308" i="10"/>
  <c r="R308" i="10" s="1"/>
  <c r="AA309" i="10"/>
  <c r="R309" i="10" s="1"/>
  <c r="AA310" i="10"/>
  <c r="R310" i="10" s="1"/>
  <c r="AA311" i="10"/>
  <c r="R311" i="10" s="1"/>
  <c r="AA312" i="10"/>
  <c r="R312" i="10" s="1"/>
  <c r="AI14" i="10"/>
  <c r="AI15" i="10"/>
  <c r="AI16" i="10"/>
  <c r="AI17" i="10"/>
  <c r="AI18" i="10"/>
  <c r="AI19" i="10"/>
  <c r="AI20" i="10"/>
  <c r="AI21" i="10"/>
  <c r="AI22" i="10"/>
  <c r="AI23" i="10"/>
  <c r="AI24" i="10"/>
  <c r="AI25" i="10"/>
  <c r="AI26" i="10"/>
  <c r="AI27" i="10"/>
  <c r="AI28" i="10"/>
  <c r="AI29" i="10"/>
  <c r="AI30" i="10"/>
  <c r="AI31" i="10"/>
  <c r="AI32" i="10"/>
  <c r="AI33" i="10"/>
  <c r="AI34" i="10"/>
  <c r="AI35" i="10"/>
  <c r="AI36" i="10"/>
  <c r="AI37" i="10"/>
  <c r="AI38" i="10"/>
  <c r="AI39" i="10"/>
  <c r="AI40" i="10"/>
  <c r="AI41" i="10"/>
  <c r="AI42" i="10"/>
  <c r="AI43" i="10"/>
  <c r="AI44" i="10"/>
  <c r="AI45" i="10"/>
  <c r="AI46" i="10"/>
  <c r="AI47" i="10"/>
  <c r="AI48" i="10"/>
  <c r="AI49" i="10"/>
  <c r="AI50" i="10"/>
  <c r="AI51" i="10"/>
  <c r="AI52" i="10"/>
  <c r="AI53" i="10"/>
  <c r="AI54" i="10"/>
  <c r="AI55" i="10"/>
  <c r="AI56" i="10"/>
  <c r="AI57" i="10"/>
  <c r="AI58" i="10"/>
  <c r="AI59" i="10"/>
  <c r="AI60" i="10"/>
  <c r="AI61" i="10"/>
  <c r="AI62" i="10"/>
  <c r="AI63" i="10"/>
  <c r="AI64" i="10"/>
  <c r="AI65" i="10"/>
  <c r="AI66" i="10"/>
  <c r="AI67" i="10"/>
  <c r="AI68" i="10"/>
  <c r="AI69" i="10"/>
  <c r="AI70" i="10"/>
  <c r="AI71" i="10"/>
  <c r="AI72" i="10"/>
  <c r="AI73" i="10"/>
  <c r="AI74" i="10"/>
  <c r="AI75" i="10"/>
  <c r="AI76" i="10"/>
  <c r="AI77" i="10"/>
  <c r="AI78" i="10"/>
  <c r="AI79" i="10"/>
  <c r="AI80" i="10"/>
  <c r="AI81" i="10"/>
  <c r="AI82" i="10"/>
  <c r="AI83" i="10"/>
  <c r="AI84" i="10"/>
  <c r="AI85" i="10"/>
  <c r="AI86" i="10"/>
  <c r="AI87" i="10"/>
  <c r="AI88" i="10"/>
  <c r="AI89" i="10"/>
  <c r="AI90" i="10"/>
  <c r="AI91" i="10"/>
  <c r="AI92" i="10"/>
  <c r="AI93" i="10"/>
  <c r="AI94" i="10"/>
  <c r="AI95" i="10"/>
  <c r="AI96" i="10"/>
  <c r="AI97" i="10"/>
  <c r="AI98" i="10"/>
  <c r="AI99" i="10"/>
  <c r="AI100" i="10"/>
  <c r="AI101" i="10"/>
  <c r="AI102" i="10"/>
  <c r="AI103" i="10"/>
  <c r="AI104" i="10"/>
  <c r="AI105" i="10"/>
  <c r="AI106" i="10"/>
  <c r="AI107" i="10"/>
  <c r="AI108" i="10"/>
  <c r="AI109" i="10"/>
  <c r="AI110" i="10"/>
  <c r="AI111" i="10"/>
  <c r="AI112" i="10"/>
  <c r="AI113" i="10"/>
  <c r="AI114" i="10"/>
  <c r="AI115" i="10"/>
  <c r="AI116" i="10"/>
  <c r="AI117" i="10"/>
  <c r="AI118" i="10"/>
  <c r="AI119" i="10"/>
  <c r="AI120" i="10"/>
  <c r="AI121" i="10"/>
  <c r="AI122" i="10"/>
  <c r="AI123" i="10"/>
  <c r="AI124" i="10"/>
  <c r="AI125" i="10"/>
  <c r="AI126" i="10"/>
  <c r="AI127" i="10"/>
  <c r="AI128" i="10"/>
  <c r="AI129" i="10"/>
  <c r="AI130" i="10"/>
  <c r="AI131" i="10"/>
  <c r="AI132" i="10"/>
  <c r="AI133" i="10"/>
  <c r="AI134" i="10"/>
  <c r="AI135" i="10"/>
  <c r="AI136" i="10"/>
  <c r="AI137" i="10"/>
  <c r="AI138" i="10"/>
  <c r="AI139" i="10"/>
  <c r="AI140" i="10"/>
  <c r="AI141" i="10"/>
  <c r="AI142" i="10"/>
  <c r="AI143" i="10"/>
  <c r="AI144" i="10"/>
  <c r="AI145" i="10"/>
  <c r="AI146" i="10"/>
  <c r="AI147" i="10"/>
  <c r="AI148" i="10"/>
  <c r="AI149" i="10"/>
  <c r="AI150" i="10"/>
  <c r="AI151" i="10"/>
  <c r="AI152" i="10"/>
  <c r="AI153" i="10"/>
  <c r="AI154" i="10"/>
  <c r="AI155" i="10"/>
  <c r="AI156" i="10"/>
  <c r="AI157" i="10"/>
  <c r="AI158" i="10"/>
  <c r="AI159" i="10"/>
  <c r="AI160" i="10"/>
  <c r="AI161" i="10"/>
  <c r="AI162" i="10"/>
  <c r="AI163" i="10"/>
  <c r="AI164" i="10"/>
  <c r="AI165" i="10"/>
  <c r="AI166" i="10"/>
  <c r="AI167" i="10"/>
  <c r="AI168" i="10"/>
  <c r="AI169" i="10"/>
  <c r="AI170" i="10"/>
  <c r="AI171" i="10"/>
  <c r="AI172" i="10"/>
  <c r="AI173" i="10"/>
  <c r="AI174" i="10"/>
  <c r="AI175" i="10"/>
  <c r="AI176" i="10"/>
  <c r="AI177" i="10"/>
  <c r="AI178" i="10"/>
  <c r="AI179" i="10"/>
  <c r="AI180" i="10"/>
  <c r="AI181" i="10"/>
  <c r="AI182" i="10"/>
  <c r="AI183" i="10"/>
  <c r="AI184" i="10"/>
  <c r="AI185" i="10"/>
  <c r="AI186" i="10"/>
  <c r="AI187" i="10"/>
  <c r="AI188" i="10"/>
  <c r="AI189" i="10"/>
  <c r="AI190" i="10"/>
  <c r="AI191" i="10"/>
  <c r="AI192" i="10"/>
  <c r="AI193" i="10"/>
  <c r="AI194" i="10"/>
  <c r="AI195" i="10"/>
  <c r="AI196" i="10"/>
  <c r="AI197" i="10"/>
  <c r="AI198" i="10"/>
  <c r="AI199" i="10"/>
  <c r="AI200" i="10"/>
  <c r="AI201" i="10"/>
  <c r="AI202" i="10"/>
  <c r="AI203" i="10"/>
  <c r="AI204" i="10"/>
  <c r="AI205" i="10"/>
  <c r="AI206" i="10"/>
  <c r="AI207" i="10"/>
  <c r="AI208" i="10"/>
  <c r="AI209" i="10"/>
  <c r="AI210" i="10"/>
  <c r="AI211" i="10"/>
  <c r="AI212" i="10"/>
  <c r="AI213" i="10"/>
  <c r="AI214" i="10"/>
  <c r="AI215" i="10"/>
  <c r="AI216" i="10"/>
  <c r="AI217" i="10"/>
  <c r="AI218" i="10"/>
  <c r="AI219" i="10"/>
  <c r="AI220" i="10"/>
  <c r="AI221" i="10"/>
  <c r="AI222" i="10"/>
  <c r="AI223" i="10"/>
  <c r="AI224" i="10"/>
  <c r="AI225" i="10"/>
  <c r="AI226" i="10"/>
  <c r="AI227" i="10"/>
  <c r="AI228" i="10"/>
  <c r="AI229" i="10"/>
  <c r="AI230" i="10"/>
  <c r="AI231" i="10"/>
  <c r="AI232" i="10"/>
  <c r="AI233" i="10"/>
  <c r="AI234" i="10"/>
  <c r="AI235" i="10"/>
  <c r="AI236" i="10"/>
  <c r="AI237" i="10"/>
  <c r="AI238" i="10"/>
  <c r="AI239" i="10"/>
  <c r="AI240" i="10"/>
  <c r="AI241" i="10"/>
  <c r="AI242" i="10"/>
  <c r="AI243" i="10"/>
  <c r="AI244" i="10"/>
  <c r="AI245" i="10"/>
  <c r="AI246" i="10"/>
  <c r="AI247" i="10"/>
  <c r="AI248" i="10"/>
  <c r="AI249" i="10"/>
  <c r="AI250" i="10"/>
  <c r="AI251" i="10"/>
  <c r="AI252" i="10"/>
  <c r="AI253" i="10"/>
  <c r="AI254" i="10"/>
  <c r="AI255" i="10"/>
  <c r="AI256" i="10"/>
  <c r="AI257" i="10"/>
  <c r="AI258" i="10"/>
  <c r="AI259" i="10"/>
  <c r="AI260" i="10"/>
  <c r="AI261" i="10"/>
  <c r="AI262" i="10"/>
  <c r="AI263" i="10"/>
  <c r="AI264" i="10"/>
  <c r="AI265" i="10"/>
  <c r="AI266" i="10"/>
  <c r="AI267" i="10"/>
  <c r="AI268" i="10"/>
  <c r="AI269" i="10"/>
  <c r="AI270" i="10"/>
  <c r="AI271" i="10"/>
  <c r="AI272" i="10"/>
  <c r="AI273" i="10"/>
  <c r="AI274" i="10"/>
  <c r="AI275" i="10"/>
  <c r="AI276" i="10"/>
  <c r="AI277" i="10"/>
  <c r="AI278" i="10"/>
  <c r="AI279" i="10"/>
  <c r="AI280" i="10"/>
  <c r="AI281" i="10"/>
  <c r="AI282" i="10"/>
  <c r="AI283" i="10"/>
  <c r="AI284" i="10"/>
  <c r="AI285" i="10"/>
  <c r="AI286" i="10"/>
  <c r="AI287" i="10"/>
  <c r="AI288" i="10"/>
  <c r="AI289" i="10"/>
  <c r="AI290" i="10"/>
  <c r="AI291" i="10"/>
  <c r="AI292" i="10"/>
  <c r="AI293" i="10"/>
  <c r="AI294" i="10"/>
  <c r="AI295" i="10"/>
  <c r="AI296" i="10"/>
  <c r="AI297" i="10"/>
  <c r="AI298" i="10"/>
  <c r="AI299" i="10"/>
  <c r="AI300" i="10"/>
  <c r="AI301" i="10"/>
  <c r="AI302" i="10"/>
  <c r="AI303" i="10"/>
  <c r="AI304" i="10"/>
  <c r="AI305" i="10"/>
  <c r="AI306" i="10"/>
  <c r="AI307" i="10"/>
  <c r="AI308" i="10"/>
  <c r="AI309" i="10"/>
  <c r="AI310" i="10"/>
  <c r="AI311" i="10"/>
  <c r="AI312" i="10"/>
  <c r="AI13" i="10"/>
  <c r="AG14" i="10"/>
  <c r="AH14" i="10"/>
  <c r="AG15" i="10"/>
  <c r="AH15" i="10"/>
  <c r="AG16" i="10"/>
  <c r="AH16" i="10"/>
  <c r="AG17" i="10"/>
  <c r="AH17" i="10"/>
  <c r="AG18" i="10"/>
  <c r="AH18" i="10"/>
  <c r="AG19" i="10"/>
  <c r="AH19" i="10"/>
  <c r="AG20" i="10"/>
  <c r="AH20" i="10"/>
  <c r="AG21" i="10"/>
  <c r="AH21" i="10"/>
  <c r="AG22" i="10"/>
  <c r="AH22" i="10"/>
  <c r="AG23" i="10"/>
  <c r="AH23" i="10"/>
  <c r="AG24" i="10"/>
  <c r="AH24" i="10"/>
  <c r="AG25" i="10"/>
  <c r="AH25" i="10"/>
  <c r="AG26" i="10"/>
  <c r="AH26" i="10"/>
  <c r="AG27" i="10"/>
  <c r="AH27" i="10"/>
  <c r="AG28" i="10"/>
  <c r="AH28" i="10"/>
  <c r="AG29" i="10"/>
  <c r="AH29" i="10"/>
  <c r="AG30" i="10"/>
  <c r="AH30" i="10"/>
  <c r="AG31" i="10"/>
  <c r="AH31" i="10"/>
  <c r="AG32" i="10"/>
  <c r="AH32" i="10"/>
  <c r="AG33" i="10"/>
  <c r="AH33" i="10"/>
  <c r="AG34" i="10"/>
  <c r="AH34" i="10"/>
  <c r="AG35" i="10"/>
  <c r="AH35" i="10"/>
  <c r="AG36" i="10"/>
  <c r="AH36" i="10"/>
  <c r="AG37" i="10"/>
  <c r="AH37" i="10"/>
  <c r="AG38" i="10"/>
  <c r="AH38" i="10"/>
  <c r="AG39" i="10"/>
  <c r="AH39" i="10"/>
  <c r="AG40" i="10"/>
  <c r="AH40" i="10"/>
  <c r="AG41" i="10"/>
  <c r="AH41" i="10"/>
  <c r="AG42" i="10"/>
  <c r="AH42" i="10"/>
  <c r="AG43" i="10"/>
  <c r="AH43" i="10"/>
  <c r="AG44" i="10"/>
  <c r="AH44" i="10"/>
  <c r="AG45" i="10"/>
  <c r="AH45" i="10"/>
  <c r="AG46" i="10"/>
  <c r="AH46" i="10"/>
  <c r="AG47" i="10"/>
  <c r="AH47" i="10"/>
  <c r="AG48" i="10"/>
  <c r="AH48" i="10"/>
  <c r="AG49" i="10"/>
  <c r="AH49" i="10"/>
  <c r="AG50" i="10"/>
  <c r="AH50" i="10"/>
  <c r="AG51" i="10"/>
  <c r="AH51" i="10"/>
  <c r="AG52" i="10"/>
  <c r="AH52" i="10"/>
  <c r="AG53" i="10"/>
  <c r="AH53" i="10"/>
  <c r="AG54" i="10"/>
  <c r="AH54" i="10"/>
  <c r="AG55" i="10"/>
  <c r="AH55" i="10"/>
  <c r="AG56" i="10"/>
  <c r="AH56" i="10"/>
  <c r="AG57" i="10"/>
  <c r="AH57" i="10"/>
  <c r="AG58" i="10"/>
  <c r="AH58" i="10"/>
  <c r="AG59" i="10"/>
  <c r="AH59" i="10"/>
  <c r="AG60" i="10"/>
  <c r="AH60" i="10"/>
  <c r="AG61" i="10"/>
  <c r="AH61" i="10"/>
  <c r="AG62" i="10"/>
  <c r="AH62" i="10"/>
  <c r="AG63" i="10"/>
  <c r="AH63" i="10"/>
  <c r="AG64" i="10"/>
  <c r="AH64" i="10"/>
  <c r="AG65" i="10"/>
  <c r="AH65" i="10"/>
  <c r="AG66" i="10"/>
  <c r="AH66" i="10"/>
  <c r="AG67" i="10"/>
  <c r="AH67" i="10"/>
  <c r="AG68" i="10"/>
  <c r="AH68" i="10"/>
  <c r="AG69" i="10"/>
  <c r="AH69" i="10"/>
  <c r="AG70" i="10"/>
  <c r="AH70" i="10"/>
  <c r="AG71" i="10"/>
  <c r="AH71" i="10"/>
  <c r="AG72" i="10"/>
  <c r="AH72" i="10"/>
  <c r="AG73" i="10"/>
  <c r="AH73" i="10"/>
  <c r="AG74" i="10"/>
  <c r="AH74" i="10"/>
  <c r="AG75" i="10"/>
  <c r="AH75" i="10"/>
  <c r="AG76" i="10"/>
  <c r="AH76" i="10"/>
  <c r="AG77" i="10"/>
  <c r="AH77" i="10"/>
  <c r="AG78" i="10"/>
  <c r="AH78" i="10"/>
  <c r="AG79" i="10"/>
  <c r="AH79" i="10"/>
  <c r="AG80" i="10"/>
  <c r="AH80" i="10"/>
  <c r="AG81" i="10"/>
  <c r="AH81" i="10"/>
  <c r="AG82" i="10"/>
  <c r="AH82" i="10"/>
  <c r="AG83" i="10"/>
  <c r="AH83" i="10"/>
  <c r="AG84" i="10"/>
  <c r="AH84" i="10"/>
  <c r="AG85" i="10"/>
  <c r="AH85" i="10"/>
  <c r="AG86" i="10"/>
  <c r="AH86" i="10"/>
  <c r="AG87" i="10"/>
  <c r="AH87" i="10"/>
  <c r="AG88" i="10"/>
  <c r="AH88" i="10"/>
  <c r="AG89" i="10"/>
  <c r="AH89" i="10"/>
  <c r="AG90" i="10"/>
  <c r="AH90" i="10"/>
  <c r="AG91" i="10"/>
  <c r="AH91" i="10"/>
  <c r="AG92" i="10"/>
  <c r="AH92" i="10"/>
  <c r="AG93" i="10"/>
  <c r="AH93" i="10"/>
  <c r="AG94" i="10"/>
  <c r="AH94" i="10"/>
  <c r="AG95" i="10"/>
  <c r="AH95" i="10"/>
  <c r="AG96" i="10"/>
  <c r="AH96" i="10"/>
  <c r="AG97" i="10"/>
  <c r="AH97" i="10"/>
  <c r="AG98" i="10"/>
  <c r="AH98" i="10"/>
  <c r="AG99" i="10"/>
  <c r="AH99" i="10"/>
  <c r="AG100" i="10"/>
  <c r="AH100" i="10"/>
  <c r="AG101" i="10"/>
  <c r="AH101" i="10"/>
  <c r="AG102" i="10"/>
  <c r="AH102" i="10"/>
  <c r="AG103" i="10"/>
  <c r="AH103" i="10"/>
  <c r="AG104" i="10"/>
  <c r="AH104" i="10"/>
  <c r="AG105" i="10"/>
  <c r="AH105" i="10"/>
  <c r="AG106" i="10"/>
  <c r="AH106" i="10"/>
  <c r="AG107" i="10"/>
  <c r="AH107" i="10"/>
  <c r="AG108" i="10"/>
  <c r="AH108" i="10"/>
  <c r="AG109" i="10"/>
  <c r="AH109" i="10"/>
  <c r="AG110" i="10"/>
  <c r="AH110" i="10"/>
  <c r="AG111" i="10"/>
  <c r="AH111" i="10"/>
  <c r="AG112" i="10"/>
  <c r="AH112" i="10"/>
  <c r="AG113" i="10"/>
  <c r="AH113" i="10"/>
  <c r="AG114" i="10"/>
  <c r="AH114" i="10"/>
  <c r="AG115" i="10"/>
  <c r="AH115" i="10"/>
  <c r="AG116" i="10"/>
  <c r="AH116" i="10"/>
  <c r="AG117" i="10"/>
  <c r="AH117" i="10"/>
  <c r="AG118" i="10"/>
  <c r="AH118" i="10"/>
  <c r="AG119" i="10"/>
  <c r="AH119" i="10"/>
  <c r="AG120" i="10"/>
  <c r="AH120" i="10"/>
  <c r="AG121" i="10"/>
  <c r="AH121" i="10"/>
  <c r="AG122" i="10"/>
  <c r="AH122" i="10"/>
  <c r="AG123" i="10"/>
  <c r="AH123" i="10"/>
  <c r="AG124" i="10"/>
  <c r="AH124" i="10"/>
  <c r="AG125" i="10"/>
  <c r="AH125" i="10"/>
  <c r="AG126" i="10"/>
  <c r="AH126" i="10"/>
  <c r="AG127" i="10"/>
  <c r="AH127" i="10"/>
  <c r="AG128" i="10"/>
  <c r="AH128" i="10"/>
  <c r="AG129" i="10"/>
  <c r="AH129" i="10"/>
  <c r="AG130" i="10"/>
  <c r="AH130" i="10"/>
  <c r="AG131" i="10"/>
  <c r="AH131" i="10"/>
  <c r="AG132" i="10"/>
  <c r="AH132" i="10"/>
  <c r="AG133" i="10"/>
  <c r="AH133" i="10"/>
  <c r="AG134" i="10"/>
  <c r="AH134" i="10"/>
  <c r="AG135" i="10"/>
  <c r="AH135" i="10"/>
  <c r="AG136" i="10"/>
  <c r="AH136" i="10"/>
  <c r="AG137" i="10"/>
  <c r="AH137" i="10"/>
  <c r="AG138" i="10"/>
  <c r="AH138" i="10"/>
  <c r="AG139" i="10"/>
  <c r="AH139" i="10"/>
  <c r="AG140" i="10"/>
  <c r="AH140" i="10"/>
  <c r="AG141" i="10"/>
  <c r="AH141" i="10"/>
  <c r="AG142" i="10"/>
  <c r="AH142" i="10"/>
  <c r="AG143" i="10"/>
  <c r="AH143" i="10"/>
  <c r="AG144" i="10"/>
  <c r="AH144" i="10"/>
  <c r="AG145" i="10"/>
  <c r="AH145" i="10"/>
  <c r="AG146" i="10"/>
  <c r="AH146" i="10"/>
  <c r="AG147" i="10"/>
  <c r="AH147" i="10"/>
  <c r="AG148" i="10"/>
  <c r="AH148" i="10"/>
  <c r="AG149" i="10"/>
  <c r="AH149" i="10"/>
  <c r="AG150" i="10"/>
  <c r="AH150" i="10"/>
  <c r="AG151" i="10"/>
  <c r="AH151" i="10"/>
  <c r="AG152" i="10"/>
  <c r="AH152" i="10"/>
  <c r="AG153" i="10"/>
  <c r="AH153" i="10"/>
  <c r="AG154" i="10"/>
  <c r="AH154" i="10"/>
  <c r="AG155" i="10"/>
  <c r="AH155" i="10"/>
  <c r="AG156" i="10"/>
  <c r="AH156" i="10"/>
  <c r="AG157" i="10"/>
  <c r="AH157" i="10"/>
  <c r="AG158" i="10"/>
  <c r="AH158" i="10"/>
  <c r="AG159" i="10"/>
  <c r="AH159" i="10"/>
  <c r="AG160" i="10"/>
  <c r="AH160" i="10"/>
  <c r="AG161" i="10"/>
  <c r="AH161" i="10"/>
  <c r="AG162" i="10"/>
  <c r="AH162" i="10"/>
  <c r="AG163" i="10"/>
  <c r="AH163" i="10"/>
  <c r="AG164" i="10"/>
  <c r="AH164" i="10"/>
  <c r="AG165" i="10"/>
  <c r="AH165" i="10"/>
  <c r="AG166" i="10"/>
  <c r="AH166" i="10"/>
  <c r="AG167" i="10"/>
  <c r="AH167" i="10"/>
  <c r="AG168" i="10"/>
  <c r="AH168" i="10"/>
  <c r="AG169" i="10"/>
  <c r="AH169" i="10"/>
  <c r="AG170" i="10"/>
  <c r="AH170" i="10"/>
  <c r="AG171" i="10"/>
  <c r="AH171" i="10"/>
  <c r="AG172" i="10"/>
  <c r="AH172" i="10"/>
  <c r="AG173" i="10"/>
  <c r="AH173" i="10"/>
  <c r="AG174" i="10"/>
  <c r="AH174" i="10"/>
  <c r="AG175" i="10"/>
  <c r="AH175" i="10"/>
  <c r="AG176" i="10"/>
  <c r="AH176" i="10"/>
  <c r="AG177" i="10"/>
  <c r="AH177" i="10"/>
  <c r="AG178" i="10"/>
  <c r="AH178" i="10"/>
  <c r="AG179" i="10"/>
  <c r="AH179" i="10"/>
  <c r="AG180" i="10"/>
  <c r="AH180" i="10"/>
  <c r="AG181" i="10"/>
  <c r="AH181" i="10"/>
  <c r="AG182" i="10"/>
  <c r="AH182" i="10"/>
  <c r="AG183" i="10"/>
  <c r="AH183" i="10"/>
  <c r="AG184" i="10"/>
  <c r="AH184" i="10"/>
  <c r="AG185" i="10"/>
  <c r="AH185" i="10"/>
  <c r="AG186" i="10"/>
  <c r="AH186" i="10"/>
  <c r="AG187" i="10"/>
  <c r="AH187" i="10"/>
  <c r="AG188" i="10"/>
  <c r="AH188" i="10"/>
  <c r="AG189" i="10"/>
  <c r="AH189" i="10"/>
  <c r="AG190" i="10"/>
  <c r="AH190" i="10"/>
  <c r="AG191" i="10"/>
  <c r="AH191" i="10"/>
  <c r="AG192" i="10"/>
  <c r="AH192" i="10"/>
  <c r="AG193" i="10"/>
  <c r="AH193" i="10"/>
  <c r="AG194" i="10"/>
  <c r="AH194" i="10"/>
  <c r="AG195" i="10"/>
  <c r="AH195" i="10"/>
  <c r="AG196" i="10"/>
  <c r="AH196" i="10"/>
  <c r="AG197" i="10"/>
  <c r="AH197" i="10"/>
  <c r="AG198" i="10"/>
  <c r="AH198" i="10"/>
  <c r="AG199" i="10"/>
  <c r="AH199" i="10"/>
  <c r="AG200" i="10"/>
  <c r="AH200" i="10"/>
  <c r="AG201" i="10"/>
  <c r="AH201" i="10"/>
  <c r="AG202" i="10"/>
  <c r="AH202" i="10"/>
  <c r="AG203" i="10"/>
  <c r="AH203" i="10"/>
  <c r="AG204" i="10"/>
  <c r="AH204" i="10"/>
  <c r="AG205" i="10"/>
  <c r="AH205" i="10"/>
  <c r="AG206" i="10"/>
  <c r="AH206" i="10"/>
  <c r="AG207" i="10"/>
  <c r="AH207" i="10"/>
  <c r="AG208" i="10"/>
  <c r="AH208" i="10"/>
  <c r="AG209" i="10"/>
  <c r="AH209" i="10"/>
  <c r="AG210" i="10"/>
  <c r="AH210" i="10"/>
  <c r="AG211" i="10"/>
  <c r="AH211" i="10"/>
  <c r="AG212" i="10"/>
  <c r="AH212" i="10"/>
  <c r="AG213" i="10"/>
  <c r="AH213" i="10"/>
  <c r="AG214" i="10"/>
  <c r="AH214" i="10"/>
  <c r="AG215" i="10"/>
  <c r="AH215" i="10"/>
  <c r="AG216" i="10"/>
  <c r="AH216" i="10"/>
  <c r="AG217" i="10"/>
  <c r="AH217" i="10"/>
  <c r="AG218" i="10"/>
  <c r="AH218" i="10"/>
  <c r="AG219" i="10"/>
  <c r="AH219" i="10"/>
  <c r="AG220" i="10"/>
  <c r="AH220" i="10"/>
  <c r="AG221" i="10"/>
  <c r="AH221" i="10"/>
  <c r="AG222" i="10"/>
  <c r="AH222" i="10"/>
  <c r="AG223" i="10"/>
  <c r="AH223" i="10"/>
  <c r="AG224" i="10"/>
  <c r="AH224" i="10"/>
  <c r="AG225" i="10"/>
  <c r="AH225" i="10"/>
  <c r="AG226" i="10"/>
  <c r="AH226" i="10"/>
  <c r="AG227" i="10"/>
  <c r="AH227" i="10"/>
  <c r="AG228" i="10"/>
  <c r="AH228" i="10"/>
  <c r="AG229" i="10"/>
  <c r="AH229" i="10"/>
  <c r="AG230" i="10"/>
  <c r="AH230" i="10"/>
  <c r="AG231" i="10"/>
  <c r="AH231" i="10"/>
  <c r="AG232" i="10"/>
  <c r="AH232" i="10"/>
  <c r="AG233" i="10"/>
  <c r="AH233" i="10"/>
  <c r="AG234" i="10"/>
  <c r="AH234" i="10"/>
  <c r="AG235" i="10"/>
  <c r="AH235" i="10"/>
  <c r="AG236" i="10"/>
  <c r="AH236" i="10"/>
  <c r="AG237" i="10"/>
  <c r="AH237" i="10"/>
  <c r="AG238" i="10"/>
  <c r="AH238" i="10"/>
  <c r="AG239" i="10"/>
  <c r="AH239" i="10"/>
  <c r="AG240" i="10"/>
  <c r="AH240" i="10"/>
  <c r="AG241" i="10"/>
  <c r="AH241" i="10"/>
  <c r="AG242" i="10"/>
  <c r="AH242" i="10"/>
  <c r="AG243" i="10"/>
  <c r="AH243" i="10"/>
  <c r="AG244" i="10"/>
  <c r="AH244" i="10"/>
  <c r="AG245" i="10"/>
  <c r="AH245" i="10"/>
  <c r="AG246" i="10"/>
  <c r="AH246" i="10"/>
  <c r="AG247" i="10"/>
  <c r="AH247" i="10"/>
  <c r="AG248" i="10"/>
  <c r="AH248" i="10"/>
  <c r="AG249" i="10"/>
  <c r="AH249" i="10"/>
  <c r="AG250" i="10"/>
  <c r="AH250" i="10"/>
  <c r="AG251" i="10"/>
  <c r="AH251" i="10"/>
  <c r="AG252" i="10"/>
  <c r="AH252" i="10"/>
  <c r="AG253" i="10"/>
  <c r="AH253" i="10"/>
  <c r="AG254" i="10"/>
  <c r="AH254" i="10"/>
  <c r="AG255" i="10"/>
  <c r="AH255" i="10"/>
  <c r="AG256" i="10"/>
  <c r="AH256" i="10"/>
  <c r="AG257" i="10"/>
  <c r="AH257" i="10"/>
  <c r="AG258" i="10"/>
  <c r="AH258" i="10"/>
  <c r="AG259" i="10"/>
  <c r="AH259" i="10"/>
  <c r="AG260" i="10"/>
  <c r="AH260" i="10"/>
  <c r="AG261" i="10"/>
  <c r="AH261" i="10"/>
  <c r="AG262" i="10"/>
  <c r="AH262" i="10"/>
  <c r="AG263" i="10"/>
  <c r="AH263" i="10"/>
  <c r="AG264" i="10"/>
  <c r="AH264" i="10"/>
  <c r="AG265" i="10"/>
  <c r="AH265" i="10"/>
  <c r="AG266" i="10"/>
  <c r="AH266" i="10"/>
  <c r="AG267" i="10"/>
  <c r="AH267" i="10"/>
  <c r="AG268" i="10"/>
  <c r="AH268" i="10"/>
  <c r="AG269" i="10"/>
  <c r="AH269" i="10"/>
  <c r="AG270" i="10"/>
  <c r="AH270" i="10"/>
  <c r="AG271" i="10"/>
  <c r="AH271" i="10"/>
  <c r="AG272" i="10"/>
  <c r="AH272" i="10"/>
  <c r="AG273" i="10"/>
  <c r="AH273" i="10"/>
  <c r="AG274" i="10"/>
  <c r="AH274" i="10"/>
  <c r="AG275" i="10"/>
  <c r="AH275" i="10"/>
  <c r="AG276" i="10"/>
  <c r="AH276" i="10"/>
  <c r="AG277" i="10"/>
  <c r="AH277" i="10"/>
  <c r="AG278" i="10"/>
  <c r="AH278" i="10"/>
  <c r="AG279" i="10"/>
  <c r="AH279" i="10"/>
  <c r="AG280" i="10"/>
  <c r="AH280" i="10"/>
  <c r="AG281" i="10"/>
  <c r="AH281" i="10"/>
  <c r="AG282" i="10"/>
  <c r="AH282" i="10"/>
  <c r="AG283" i="10"/>
  <c r="AH283" i="10"/>
  <c r="AG284" i="10"/>
  <c r="AH284" i="10"/>
  <c r="AG285" i="10"/>
  <c r="AH285" i="10"/>
  <c r="AG286" i="10"/>
  <c r="AH286" i="10"/>
  <c r="AG287" i="10"/>
  <c r="AH287" i="10"/>
  <c r="AG288" i="10"/>
  <c r="AH288" i="10"/>
  <c r="AG289" i="10"/>
  <c r="AH289" i="10"/>
  <c r="AG290" i="10"/>
  <c r="AH290" i="10"/>
  <c r="AG291" i="10"/>
  <c r="AH291" i="10"/>
  <c r="AG292" i="10"/>
  <c r="AH292" i="10"/>
  <c r="AG293" i="10"/>
  <c r="AH293" i="10"/>
  <c r="AG294" i="10"/>
  <c r="AH294" i="10"/>
  <c r="AG295" i="10"/>
  <c r="AH295" i="10"/>
  <c r="AG296" i="10"/>
  <c r="AH296" i="10"/>
  <c r="AG297" i="10"/>
  <c r="AH297" i="10"/>
  <c r="AG298" i="10"/>
  <c r="AH298" i="10"/>
  <c r="AG299" i="10"/>
  <c r="AH299" i="10"/>
  <c r="AG300" i="10"/>
  <c r="AH300" i="10"/>
  <c r="AG301" i="10"/>
  <c r="AH301" i="10"/>
  <c r="AG302" i="10"/>
  <c r="AH302" i="10"/>
  <c r="AG303" i="10"/>
  <c r="AH303" i="10"/>
  <c r="AG304" i="10"/>
  <c r="AH304" i="10"/>
  <c r="AG305" i="10"/>
  <c r="AH305" i="10"/>
  <c r="AG306" i="10"/>
  <c r="AH306" i="10"/>
  <c r="AG307" i="10"/>
  <c r="AH307" i="10"/>
  <c r="AG308" i="10"/>
  <c r="AH308" i="10"/>
  <c r="AG309" i="10"/>
  <c r="AH309" i="10"/>
  <c r="AG310" i="10"/>
  <c r="AH310" i="10"/>
  <c r="AG311" i="10"/>
  <c r="AH311" i="10"/>
  <c r="AG312" i="10"/>
  <c r="AH312" i="10"/>
  <c r="AH13" i="10"/>
  <c r="AG13" i="10"/>
  <c r="AF14" i="10"/>
  <c r="J14" i="10" s="1"/>
  <c r="I14" i="10" s="1"/>
  <c r="AF15" i="10"/>
  <c r="J15" i="10" s="1"/>
  <c r="I15" i="10" s="1"/>
  <c r="AF16" i="10"/>
  <c r="P16" i="10" s="1"/>
  <c r="O16" i="10" s="1"/>
  <c r="AF17" i="10"/>
  <c r="P17" i="10" s="1"/>
  <c r="O17" i="10" s="1"/>
  <c r="AF18" i="10"/>
  <c r="P18" i="10" s="1"/>
  <c r="O18" i="10" s="1"/>
  <c r="AF19" i="10"/>
  <c r="M19" i="10" s="1"/>
  <c r="AF20" i="10"/>
  <c r="P20" i="10" s="1"/>
  <c r="O20" i="10" s="1"/>
  <c r="AF21" i="10"/>
  <c r="M21" i="10" s="1"/>
  <c r="AF22" i="10"/>
  <c r="P22" i="10" s="1"/>
  <c r="O22" i="10" s="1"/>
  <c r="AF23" i="10"/>
  <c r="J23" i="10" s="1"/>
  <c r="I23" i="10" s="1"/>
  <c r="AF24" i="10"/>
  <c r="P24" i="10" s="1"/>
  <c r="O24" i="10" s="1"/>
  <c r="AF25" i="10"/>
  <c r="J25" i="10" s="1"/>
  <c r="I25" i="10" s="1"/>
  <c r="AF26" i="10"/>
  <c r="P26" i="10" s="1"/>
  <c r="O26" i="10" s="1"/>
  <c r="AF27" i="10"/>
  <c r="AF28" i="10"/>
  <c r="AF29" i="10"/>
  <c r="AF30" i="10"/>
  <c r="AF31" i="10"/>
  <c r="AF32" i="10"/>
  <c r="AF33" i="10"/>
  <c r="AF34" i="10"/>
  <c r="AF35" i="10"/>
  <c r="AF36" i="10"/>
  <c r="AF37" i="10"/>
  <c r="AF38" i="10"/>
  <c r="AF39" i="10"/>
  <c r="AF40" i="10"/>
  <c r="AF41" i="10"/>
  <c r="AF42" i="10"/>
  <c r="AF43" i="10"/>
  <c r="AF44" i="10"/>
  <c r="AF45" i="10"/>
  <c r="AF46" i="10"/>
  <c r="AF47" i="10"/>
  <c r="AF48" i="10"/>
  <c r="AF49" i="10"/>
  <c r="AF50" i="10"/>
  <c r="AF51" i="10"/>
  <c r="AF52" i="10"/>
  <c r="AF53" i="10"/>
  <c r="AF54" i="10"/>
  <c r="AF55" i="10"/>
  <c r="AF56" i="10"/>
  <c r="AF57" i="10"/>
  <c r="AF58" i="10"/>
  <c r="AF59" i="10"/>
  <c r="AF60" i="10"/>
  <c r="AF61" i="10"/>
  <c r="AF62" i="10"/>
  <c r="AF63" i="10"/>
  <c r="AF64" i="10"/>
  <c r="AF65" i="10"/>
  <c r="AF66" i="10"/>
  <c r="AF67" i="10"/>
  <c r="AF68" i="10"/>
  <c r="AF69" i="10"/>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49" i="10"/>
  <c r="AF150" i="10"/>
  <c r="AF151" i="10"/>
  <c r="AF152" i="10"/>
  <c r="AF153" i="10"/>
  <c r="AF154" i="10"/>
  <c r="AF155" i="10"/>
  <c r="AF156" i="10"/>
  <c r="AF157" i="10"/>
  <c r="AF158" i="10"/>
  <c r="AF159" i="10"/>
  <c r="AF160" i="10"/>
  <c r="AF161" i="10"/>
  <c r="AF162" i="10"/>
  <c r="AF163" i="10"/>
  <c r="AF164" i="10"/>
  <c r="AF165" i="10"/>
  <c r="AF166" i="10"/>
  <c r="AF167" i="10"/>
  <c r="AF168" i="10"/>
  <c r="AF169" i="10"/>
  <c r="AF170" i="10"/>
  <c r="AF171" i="10"/>
  <c r="AF172" i="10"/>
  <c r="AF173" i="10"/>
  <c r="AF174" i="10"/>
  <c r="AF175" i="10"/>
  <c r="AF176" i="10"/>
  <c r="AF177" i="10"/>
  <c r="AF178" i="10"/>
  <c r="AF179" i="10"/>
  <c r="AF180" i="10"/>
  <c r="AF181" i="10"/>
  <c r="AF182" i="10"/>
  <c r="AF183" i="10"/>
  <c r="AF184" i="10"/>
  <c r="AF185" i="10"/>
  <c r="AF186" i="10"/>
  <c r="AF187" i="10"/>
  <c r="AF188" i="10"/>
  <c r="AF189" i="10"/>
  <c r="AF190" i="10"/>
  <c r="AF191" i="10"/>
  <c r="AF192" i="10"/>
  <c r="AF193" i="10"/>
  <c r="AF194" i="10"/>
  <c r="AF195" i="10"/>
  <c r="AF196" i="10"/>
  <c r="AF197" i="10"/>
  <c r="AF198" i="10"/>
  <c r="AF199" i="10"/>
  <c r="AF200" i="10"/>
  <c r="AF201" i="10"/>
  <c r="AF202" i="10"/>
  <c r="AF203" i="10"/>
  <c r="AF204" i="10"/>
  <c r="AF205" i="10"/>
  <c r="AF206" i="10"/>
  <c r="AF207" i="10"/>
  <c r="AF208" i="10"/>
  <c r="AF209" i="10"/>
  <c r="AF210" i="10"/>
  <c r="AF211" i="10"/>
  <c r="AF212" i="10"/>
  <c r="AF213" i="10"/>
  <c r="AF214" i="10"/>
  <c r="AF215" i="10"/>
  <c r="AF216" i="10"/>
  <c r="AF217" i="10"/>
  <c r="AF218" i="10"/>
  <c r="AF219" i="10"/>
  <c r="AF220" i="10"/>
  <c r="AF221" i="10"/>
  <c r="AF222" i="10"/>
  <c r="AF223" i="10"/>
  <c r="AF224" i="10"/>
  <c r="AF225" i="10"/>
  <c r="AF226" i="10"/>
  <c r="AF227" i="10"/>
  <c r="AF228" i="10"/>
  <c r="AF229" i="10"/>
  <c r="AF230" i="10"/>
  <c r="AF231" i="10"/>
  <c r="AF232" i="10"/>
  <c r="AF233" i="10"/>
  <c r="AF234" i="10"/>
  <c r="AF235" i="10"/>
  <c r="AF236" i="10"/>
  <c r="AF237" i="10"/>
  <c r="AF238" i="10"/>
  <c r="AF239" i="10"/>
  <c r="AF240" i="10"/>
  <c r="AF241" i="10"/>
  <c r="AF242" i="10"/>
  <c r="AF243" i="10"/>
  <c r="AF244" i="10"/>
  <c r="AF245" i="10"/>
  <c r="AF246" i="10"/>
  <c r="AF247" i="10"/>
  <c r="AF248" i="10"/>
  <c r="AF249" i="10"/>
  <c r="AF250" i="10"/>
  <c r="AF251" i="10"/>
  <c r="AF252" i="10"/>
  <c r="AF253" i="10"/>
  <c r="AF254" i="10"/>
  <c r="AF255" i="10"/>
  <c r="AF256" i="10"/>
  <c r="AF257" i="10"/>
  <c r="AF258" i="10"/>
  <c r="AF259" i="10"/>
  <c r="AF260" i="10"/>
  <c r="AF261" i="10"/>
  <c r="AF262" i="10"/>
  <c r="AF263" i="10"/>
  <c r="AF264" i="10"/>
  <c r="AF265" i="10"/>
  <c r="AF266" i="10"/>
  <c r="AF267" i="10"/>
  <c r="AF268" i="10"/>
  <c r="AF269" i="10"/>
  <c r="AF270" i="10"/>
  <c r="AF271" i="10"/>
  <c r="AF272" i="10"/>
  <c r="AF273" i="10"/>
  <c r="AF274" i="10"/>
  <c r="AF275" i="10"/>
  <c r="AF276" i="10"/>
  <c r="AF277" i="10"/>
  <c r="AF278" i="10"/>
  <c r="AF279" i="10"/>
  <c r="AF280" i="10"/>
  <c r="AF281" i="10"/>
  <c r="AF282" i="10"/>
  <c r="AF283" i="10"/>
  <c r="AF284" i="10"/>
  <c r="AF285" i="10"/>
  <c r="AF286" i="10"/>
  <c r="AF287" i="10"/>
  <c r="AF288" i="10"/>
  <c r="AF289" i="10"/>
  <c r="AF290" i="10"/>
  <c r="AF291" i="10"/>
  <c r="AF292" i="10"/>
  <c r="AF293" i="10"/>
  <c r="AF294" i="10"/>
  <c r="AF295" i="10"/>
  <c r="AF296" i="10"/>
  <c r="AF297" i="10"/>
  <c r="AF298" i="10"/>
  <c r="AF299" i="10"/>
  <c r="AF300" i="10"/>
  <c r="AF301" i="10"/>
  <c r="AF302" i="10"/>
  <c r="AF303" i="10"/>
  <c r="AF304" i="10"/>
  <c r="AF305" i="10"/>
  <c r="AF306" i="10"/>
  <c r="AF307" i="10"/>
  <c r="AF308" i="10"/>
  <c r="AF309" i="10"/>
  <c r="AF310" i="10"/>
  <c r="AF311" i="10"/>
  <c r="AF312" i="10"/>
  <c r="AF13" i="10"/>
  <c r="J13" i="10" s="1"/>
  <c r="X18" i="26"/>
  <c r="M18" i="26" s="1"/>
  <c r="L18" i="26" s="1"/>
  <c r="X19" i="26"/>
  <c r="M19" i="26" s="1"/>
  <c r="L19" i="26" s="1"/>
  <c r="X20" i="26"/>
  <c r="X21" i="26"/>
  <c r="X22" i="26"/>
  <c r="X23" i="26"/>
  <c r="X24" i="26"/>
  <c r="X25" i="26"/>
  <c r="X26" i="26"/>
  <c r="X27" i="26"/>
  <c r="X28" i="26"/>
  <c r="X29" i="26"/>
  <c r="X30" i="26"/>
  <c r="X31" i="26"/>
  <c r="X32" i="26"/>
  <c r="X33" i="26"/>
  <c r="X34" i="26"/>
  <c r="X35" i="26"/>
  <c r="X36" i="26"/>
  <c r="X37" i="26"/>
  <c r="X38" i="26"/>
  <c r="X39" i="26"/>
  <c r="X40" i="26"/>
  <c r="X41" i="26"/>
  <c r="X42" i="26"/>
  <c r="X43" i="26"/>
  <c r="X44" i="26"/>
  <c r="X45" i="26"/>
  <c r="X46" i="26"/>
  <c r="X47" i="26"/>
  <c r="X48" i="26"/>
  <c r="X49" i="26"/>
  <c r="X50" i="26"/>
  <c r="X51" i="26"/>
  <c r="X52" i="26"/>
  <c r="X53" i="26"/>
  <c r="X54" i="26"/>
  <c r="X55" i="26"/>
  <c r="X56" i="26"/>
  <c r="X57" i="26"/>
  <c r="X58" i="26"/>
  <c r="X59" i="26"/>
  <c r="X60" i="26"/>
  <c r="X61" i="26"/>
  <c r="X62" i="26"/>
  <c r="X63" i="26"/>
  <c r="X64" i="26"/>
  <c r="X65" i="26"/>
  <c r="X66" i="26"/>
  <c r="X67" i="26"/>
  <c r="X68" i="26"/>
  <c r="X69" i="26"/>
  <c r="X70" i="26"/>
  <c r="X71" i="26"/>
  <c r="X72" i="26"/>
  <c r="X73" i="26"/>
  <c r="X74" i="26"/>
  <c r="X75" i="26"/>
  <c r="X76" i="26"/>
  <c r="X77" i="26"/>
  <c r="X78" i="26"/>
  <c r="X79" i="26"/>
  <c r="X80" i="26"/>
  <c r="X81" i="26"/>
  <c r="X82" i="26"/>
  <c r="X83" i="26"/>
  <c r="X84" i="26"/>
  <c r="X85" i="26"/>
  <c r="X86" i="26"/>
  <c r="X87" i="26"/>
  <c r="X88" i="26"/>
  <c r="X89" i="26"/>
  <c r="X90" i="26"/>
  <c r="X91" i="26"/>
  <c r="X92" i="26"/>
  <c r="X93" i="26"/>
  <c r="X94" i="26"/>
  <c r="X95" i="26"/>
  <c r="X96" i="26"/>
  <c r="X97" i="26"/>
  <c r="X98" i="26"/>
  <c r="X99" i="26"/>
  <c r="X100" i="26"/>
  <c r="X101" i="26"/>
  <c r="X102" i="26"/>
  <c r="X103" i="26"/>
  <c r="X104" i="26"/>
  <c r="X105" i="26"/>
  <c r="X106" i="26"/>
  <c r="X107" i="26"/>
  <c r="X108" i="26"/>
  <c r="X109" i="26"/>
  <c r="X110" i="26"/>
  <c r="X111" i="26"/>
  <c r="X112" i="26"/>
  <c r="X113" i="26"/>
  <c r="X114" i="26"/>
  <c r="X115" i="26"/>
  <c r="X116" i="26"/>
  <c r="X117" i="26"/>
  <c r="X118" i="26"/>
  <c r="X119" i="26"/>
  <c r="X120" i="26"/>
  <c r="X121" i="26"/>
  <c r="X122" i="26"/>
  <c r="X123" i="26"/>
  <c r="X124" i="26"/>
  <c r="X125" i="26"/>
  <c r="X126" i="26"/>
  <c r="X127" i="26"/>
  <c r="X128" i="26"/>
  <c r="X129" i="26"/>
  <c r="X130" i="26"/>
  <c r="X131" i="26"/>
  <c r="X132" i="26"/>
  <c r="X133" i="26"/>
  <c r="X134" i="26"/>
  <c r="X135" i="26"/>
  <c r="X136" i="26"/>
  <c r="X137" i="26"/>
  <c r="X138" i="26"/>
  <c r="X139" i="26"/>
  <c r="X140" i="26"/>
  <c r="X141" i="26"/>
  <c r="X142" i="26"/>
  <c r="X143" i="26"/>
  <c r="X144" i="26"/>
  <c r="X145" i="26"/>
  <c r="X146" i="26"/>
  <c r="X147" i="26"/>
  <c r="X148" i="26"/>
  <c r="X149" i="26"/>
  <c r="X150" i="26"/>
  <c r="X151" i="26"/>
  <c r="X152" i="26"/>
  <c r="X153" i="26"/>
  <c r="X154" i="26"/>
  <c r="X155" i="26"/>
  <c r="X156" i="26"/>
  <c r="X157" i="26"/>
  <c r="X158" i="26"/>
  <c r="X159" i="26"/>
  <c r="X160" i="26"/>
  <c r="X161" i="26"/>
  <c r="X162" i="26"/>
  <c r="X163" i="26"/>
  <c r="X164" i="26"/>
  <c r="X165" i="26"/>
  <c r="X166" i="26"/>
  <c r="X167" i="26"/>
  <c r="X168" i="26"/>
  <c r="X169" i="26"/>
  <c r="X170" i="26"/>
  <c r="X171" i="26"/>
  <c r="X172" i="26"/>
  <c r="X173" i="26"/>
  <c r="X174" i="26"/>
  <c r="X175" i="26"/>
  <c r="X176" i="26"/>
  <c r="X177" i="26"/>
  <c r="X178" i="26"/>
  <c r="X179" i="26"/>
  <c r="X180" i="26"/>
  <c r="X181" i="26"/>
  <c r="X182" i="26"/>
  <c r="X183" i="26"/>
  <c r="X184" i="26"/>
  <c r="X185" i="26"/>
  <c r="X186" i="26"/>
  <c r="X187" i="26"/>
  <c r="X188" i="26"/>
  <c r="X189" i="26"/>
  <c r="X190" i="26"/>
  <c r="X191" i="26"/>
  <c r="X192" i="26"/>
  <c r="X193" i="26"/>
  <c r="X194" i="26"/>
  <c r="X195" i="26"/>
  <c r="X196" i="26"/>
  <c r="X197" i="26"/>
  <c r="X198" i="26"/>
  <c r="X199" i="26"/>
  <c r="X200" i="26"/>
  <c r="X201" i="26"/>
  <c r="X202" i="26"/>
  <c r="X203" i="26"/>
  <c r="X204" i="26"/>
  <c r="X205" i="26"/>
  <c r="X206" i="26"/>
  <c r="X207" i="26"/>
  <c r="X208" i="26"/>
  <c r="X209" i="26"/>
  <c r="X210" i="26"/>
  <c r="X211" i="26"/>
  <c r="X212" i="26"/>
  <c r="X213" i="26"/>
  <c r="X214" i="26"/>
  <c r="X215" i="26"/>
  <c r="X216" i="26"/>
  <c r="X217" i="26"/>
  <c r="X218" i="26"/>
  <c r="X219" i="26"/>
  <c r="X220" i="26"/>
  <c r="X221" i="26"/>
  <c r="X222" i="26"/>
  <c r="X223" i="26"/>
  <c r="X224" i="26"/>
  <c r="X225" i="26"/>
  <c r="X226" i="26"/>
  <c r="X227" i="26"/>
  <c r="X228" i="26"/>
  <c r="X229" i="26"/>
  <c r="X230" i="26"/>
  <c r="X231" i="26"/>
  <c r="X232" i="26"/>
  <c r="X233" i="26"/>
  <c r="X234" i="26"/>
  <c r="X235" i="26"/>
  <c r="X236" i="26"/>
  <c r="X237" i="26"/>
  <c r="X238" i="26"/>
  <c r="X239" i="26"/>
  <c r="X240" i="26"/>
  <c r="X241" i="26"/>
  <c r="X242" i="26"/>
  <c r="X243" i="26"/>
  <c r="X244" i="26"/>
  <c r="X245" i="26"/>
  <c r="X246" i="26"/>
  <c r="X247" i="26"/>
  <c r="X248" i="26"/>
  <c r="X249" i="26"/>
  <c r="X250" i="26"/>
  <c r="X251" i="26"/>
  <c r="X252" i="26"/>
  <c r="X253" i="26"/>
  <c r="X254" i="26"/>
  <c r="X255" i="26"/>
  <c r="X256" i="26"/>
  <c r="X257" i="26"/>
  <c r="X258" i="26"/>
  <c r="X259" i="26"/>
  <c r="X260" i="26"/>
  <c r="X261" i="26"/>
  <c r="X262" i="26"/>
  <c r="X263" i="26"/>
  <c r="X264" i="26"/>
  <c r="X265" i="26"/>
  <c r="X266" i="26"/>
  <c r="X267" i="26"/>
  <c r="X268" i="26"/>
  <c r="X269" i="26"/>
  <c r="X270" i="26"/>
  <c r="X271" i="26"/>
  <c r="X272" i="26"/>
  <c r="X273" i="26"/>
  <c r="X274" i="26"/>
  <c r="X275" i="26"/>
  <c r="X276" i="26"/>
  <c r="X277" i="26"/>
  <c r="X278" i="26"/>
  <c r="X279" i="26"/>
  <c r="X280" i="26"/>
  <c r="X281" i="26"/>
  <c r="X282" i="26"/>
  <c r="X283" i="26"/>
  <c r="X284" i="26"/>
  <c r="X285" i="26"/>
  <c r="X286" i="26"/>
  <c r="X287" i="26"/>
  <c r="X288" i="26"/>
  <c r="X289" i="26"/>
  <c r="X290" i="26"/>
  <c r="X291" i="26"/>
  <c r="X292" i="26"/>
  <c r="X293" i="26"/>
  <c r="X294" i="26"/>
  <c r="X295" i="26"/>
  <c r="X296" i="26"/>
  <c r="X297" i="26"/>
  <c r="X298" i="26"/>
  <c r="X299" i="26"/>
  <c r="X300" i="26"/>
  <c r="X301" i="26"/>
  <c r="X302" i="26"/>
  <c r="X303" i="26"/>
  <c r="X304" i="26"/>
  <c r="X305" i="26"/>
  <c r="X306" i="26"/>
  <c r="X307" i="26"/>
  <c r="X308" i="26"/>
  <c r="X309" i="26"/>
  <c r="X310" i="26"/>
  <c r="X311" i="26"/>
  <c r="X312" i="26"/>
  <c r="X313" i="26"/>
  <c r="X314" i="26"/>
  <c r="X315" i="26"/>
  <c r="X316" i="26"/>
  <c r="M20" i="26"/>
  <c r="L20" i="26" s="1"/>
  <c r="M21" i="26"/>
  <c r="L21" i="26" s="1"/>
  <c r="M22" i="26"/>
  <c r="L22" i="26" s="1"/>
  <c r="M23" i="26"/>
  <c r="L23" i="26" s="1"/>
  <c r="N23" i="26"/>
  <c r="O23" i="26"/>
  <c r="M24" i="26"/>
  <c r="L24" i="26" s="1"/>
  <c r="N24" i="26"/>
  <c r="O24" i="26"/>
  <c r="M25" i="26"/>
  <c r="L25" i="26" s="1"/>
  <c r="N25" i="26"/>
  <c r="O25" i="26"/>
  <c r="M26" i="26"/>
  <c r="L26" i="26" s="1"/>
  <c r="N26" i="26"/>
  <c r="O26" i="26"/>
  <c r="M27" i="26"/>
  <c r="L27" i="26" s="1"/>
  <c r="N27" i="26"/>
  <c r="O27" i="26"/>
  <c r="M28" i="26"/>
  <c r="L28" i="26" s="1"/>
  <c r="N28" i="26"/>
  <c r="O28" i="26"/>
  <c r="M29" i="26"/>
  <c r="L29" i="26" s="1"/>
  <c r="N29" i="26"/>
  <c r="O29" i="26"/>
  <c r="M30" i="26"/>
  <c r="L30" i="26" s="1"/>
  <c r="N30" i="26"/>
  <c r="O30" i="26"/>
  <c r="M31" i="26"/>
  <c r="L31" i="26" s="1"/>
  <c r="N31" i="26"/>
  <c r="O31" i="26"/>
  <c r="M32" i="26"/>
  <c r="L32" i="26" s="1"/>
  <c r="N32" i="26"/>
  <c r="O32" i="26"/>
  <c r="M33" i="26"/>
  <c r="L33" i="26" s="1"/>
  <c r="N33" i="26"/>
  <c r="O33" i="26"/>
  <c r="M34" i="26"/>
  <c r="L34" i="26" s="1"/>
  <c r="N34" i="26"/>
  <c r="O34" i="26"/>
  <c r="M35" i="26"/>
  <c r="L35" i="26" s="1"/>
  <c r="N35" i="26"/>
  <c r="O35" i="26"/>
  <c r="M36" i="26"/>
  <c r="L36" i="26" s="1"/>
  <c r="N36" i="26"/>
  <c r="O36" i="26"/>
  <c r="M37" i="26"/>
  <c r="L37" i="26" s="1"/>
  <c r="N37" i="26"/>
  <c r="O37" i="26"/>
  <c r="M38" i="26"/>
  <c r="L38" i="26" s="1"/>
  <c r="N38" i="26"/>
  <c r="O38" i="26"/>
  <c r="M39" i="26"/>
  <c r="L39" i="26" s="1"/>
  <c r="N39" i="26"/>
  <c r="O39" i="26"/>
  <c r="M40" i="26"/>
  <c r="L40" i="26" s="1"/>
  <c r="N40" i="26"/>
  <c r="O40" i="26"/>
  <c r="M41" i="26"/>
  <c r="L41" i="26" s="1"/>
  <c r="N41" i="26"/>
  <c r="O41" i="26"/>
  <c r="M42" i="26"/>
  <c r="L42" i="26" s="1"/>
  <c r="N42" i="26"/>
  <c r="O42" i="26"/>
  <c r="M43" i="26"/>
  <c r="L43" i="26" s="1"/>
  <c r="N43" i="26"/>
  <c r="O43" i="26"/>
  <c r="M44" i="26"/>
  <c r="L44" i="26" s="1"/>
  <c r="N44" i="26"/>
  <c r="O44" i="26"/>
  <c r="M45" i="26"/>
  <c r="L45" i="26" s="1"/>
  <c r="N45" i="26"/>
  <c r="O45" i="26"/>
  <c r="M46" i="26"/>
  <c r="L46" i="26" s="1"/>
  <c r="N46" i="26"/>
  <c r="O46" i="26"/>
  <c r="M47" i="26"/>
  <c r="L47" i="26" s="1"/>
  <c r="N47" i="26"/>
  <c r="O47" i="26"/>
  <c r="M48" i="26"/>
  <c r="L48" i="26" s="1"/>
  <c r="N48" i="26"/>
  <c r="O48" i="26"/>
  <c r="M49" i="26"/>
  <c r="L49" i="26" s="1"/>
  <c r="N49" i="26"/>
  <c r="O49" i="26"/>
  <c r="M50" i="26"/>
  <c r="L50" i="26" s="1"/>
  <c r="N50" i="26"/>
  <c r="O50" i="26"/>
  <c r="M51" i="26"/>
  <c r="L51" i="26" s="1"/>
  <c r="N51" i="26"/>
  <c r="O51" i="26"/>
  <c r="M52" i="26"/>
  <c r="L52" i="26" s="1"/>
  <c r="N52" i="26"/>
  <c r="O52" i="26"/>
  <c r="M53" i="26"/>
  <c r="L53" i="26" s="1"/>
  <c r="N53" i="26"/>
  <c r="O53" i="26"/>
  <c r="M54" i="26"/>
  <c r="L54" i="26" s="1"/>
  <c r="N54" i="26"/>
  <c r="O54" i="26"/>
  <c r="M55" i="26"/>
  <c r="L55" i="26" s="1"/>
  <c r="N55" i="26"/>
  <c r="O55" i="26"/>
  <c r="M56" i="26"/>
  <c r="L56" i="26" s="1"/>
  <c r="N56" i="26"/>
  <c r="O56" i="26"/>
  <c r="M57" i="26"/>
  <c r="L57" i="26" s="1"/>
  <c r="N57" i="26"/>
  <c r="O57" i="26"/>
  <c r="M58" i="26"/>
  <c r="L58" i="26" s="1"/>
  <c r="N58" i="26"/>
  <c r="O58" i="26"/>
  <c r="M59" i="26"/>
  <c r="L59" i="26" s="1"/>
  <c r="N59" i="26"/>
  <c r="O59" i="26"/>
  <c r="M60" i="26"/>
  <c r="L60" i="26" s="1"/>
  <c r="N60" i="26"/>
  <c r="O60" i="26"/>
  <c r="M61" i="26"/>
  <c r="L61" i="26" s="1"/>
  <c r="N61" i="26"/>
  <c r="O61" i="26"/>
  <c r="M62" i="26"/>
  <c r="L62" i="26" s="1"/>
  <c r="N62" i="26"/>
  <c r="O62" i="26"/>
  <c r="M63" i="26"/>
  <c r="L63" i="26" s="1"/>
  <c r="N63" i="26"/>
  <c r="O63" i="26"/>
  <c r="M64" i="26"/>
  <c r="L64" i="26" s="1"/>
  <c r="N64" i="26"/>
  <c r="O64" i="26"/>
  <c r="M65" i="26"/>
  <c r="L65" i="26" s="1"/>
  <c r="N65" i="26"/>
  <c r="O65" i="26"/>
  <c r="M66" i="26"/>
  <c r="L66" i="26" s="1"/>
  <c r="N66" i="26"/>
  <c r="O66" i="26"/>
  <c r="M67" i="26"/>
  <c r="L67" i="26" s="1"/>
  <c r="N67" i="26"/>
  <c r="O67" i="26"/>
  <c r="M68" i="26"/>
  <c r="L68" i="26" s="1"/>
  <c r="N68" i="26"/>
  <c r="O68" i="26"/>
  <c r="M69" i="26"/>
  <c r="L69" i="26" s="1"/>
  <c r="N69" i="26"/>
  <c r="O69" i="26"/>
  <c r="M70" i="26"/>
  <c r="L70" i="26" s="1"/>
  <c r="N70" i="26"/>
  <c r="O70" i="26"/>
  <c r="M71" i="26"/>
  <c r="L71" i="26" s="1"/>
  <c r="N71" i="26"/>
  <c r="O71" i="26"/>
  <c r="M72" i="26"/>
  <c r="L72" i="26" s="1"/>
  <c r="N72" i="26"/>
  <c r="O72" i="26"/>
  <c r="M73" i="26"/>
  <c r="L73" i="26" s="1"/>
  <c r="N73" i="26"/>
  <c r="O73" i="26"/>
  <c r="M74" i="26"/>
  <c r="L74" i="26" s="1"/>
  <c r="N74" i="26"/>
  <c r="O74" i="26"/>
  <c r="M75" i="26"/>
  <c r="L75" i="26" s="1"/>
  <c r="N75" i="26"/>
  <c r="O75" i="26"/>
  <c r="M76" i="26"/>
  <c r="L76" i="26" s="1"/>
  <c r="N76" i="26"/>
  <c r="O76" i="26"/>
  <c r="M77" i="26"/>
  <c r="L77" i="26" s="1"/>
  <c r="N77" i="26"/>
  <c r="O77" i="26"/>
  <c r="M78" i="26"/>
  <c r="L78" i="26" s="1"/>
  <c r="N78" i="26"/>
  <c r="O78" i="26"/>
  <c r="M79" i="26"/>
  <c r="L79" i="26" s="1"/>
  <c r="N79" i="26"/>
  <c r="O79" i="26"/>
  <c r="M80" i="26"/>
  <c r="L80" i="26" s="1"/>
  <c r="N80" i="26"/>
  <c r="O80" i="26"/>
  <c r="M81" i="26"/>
  <c r="L81" i="26" s="1"/>
  <c r="N81" i="26"/>
  <c r="O81" i="26"/>
  <c r="M82" i="26"/>
  <c r="L82" i="26" s="1"/>
  <c r="N82" i="26"/>
  <c r="O82" i="26"/>
  <c r="M83" i="26"/>
  <c r="L83" i="26" s="1"/>
  <c r="N83" i="26"/>
  <c r="O83" i="26"/>
  <c r="M84" i="26"/>
  <c r="L84" i="26" s="1"/>
  <c r="N84" i="26"/>
  <c r="O84" i="26"/>
  <c r="M85" i="26"/>
  <c r="L85" i="26" s="1"/>
  <c r="N85" i="26"/>
  <c r="O85" i="26"/>
  <c r="M86" i="26"/>
  <c r="L86" i="26" s="1"/>
  <c r="N86" i="26"/>
  <c r="O86" i="26"/>
  <c r="M87" i="26"/>
  <c r="L87" i="26" s="1"/>
  <c r="N87" i="26"/>
  <c r="O87" i="26"/>
  <c r="M88" i="26"/>
  <c r="L88" i="26" s="1"/>
  <c r="N88" i="26"/>
  <c r="O88" i="26"/>
  <c r="M89" i="26"/>
  <c r="L89" i="26" s="1"/>
  <c r="N89" i="26"/>
  <c r="O89" i="26"/>
  <c r="M90" i="26"/>
  <c r="L90" i="26" s="1"/>
  <c r="N90" i="26"/>
  <c r="O90" i="26"/>
  <c r="M91" i="26"/>
  <c r="L91" i="26" s="1"/>
  <c r="N91" i="26"/>
  <c r="O91" i="26"/>
  <c r="M92" i="26"/>
  <c r="L92" i="26" s="1"/>
  <c r="N92" i="26"/>
  <c r="O92" i="26"/>
  <c r="M93" i="26"/>
  <c r="L93" i="26" s="1"/>
  <c r="N93" i="26"/>
  <c r="O93" i="26"/>
  <c r="M94" i="26"/>
  <c r="L94" i="26" s="1"/>
  <c r="N94" i="26"/>
  <c r="O94" i="26"/>
  <c r="M95" i="26"/>
  <c r="L95" i="26" s="1"/>
  <c r="N95" i="26"/>
  <c r="O95" i="26"/>
  <c r="M96" i="26"/>
  <c r="L96" i="26" s="1"/>
  <c r="N96" i="26"/>
  <c r="O96" i="26"/>
  <c r="M97" i="26"/>
  <c r="L97" i="26" s="1"/>
  <c r="N97" i="26"/>
  <c r="O97" i="26"/>
  <c r="M98" i="26"/>
  <c r="L98" i="26" s="1"/>
  <c r="N98" i="26"/>
  <c r="O98" i="26"/>
  <c r="M99" i="26"/>
  <c r="L99" i="26" s="1"/>
  <c r="N99" i="26"/>
  <c r="O99" i="26"/>
  <c r="M100" i="26"/>
  <c r="L100" i="26" s="1"/>
  <c r="N100" i="26"/>
  <c r="O100" i="26"/>
  <c r="M101" i="26"/>
  <c r="L101" i="26" s="1"/>
  <c r="N101" i="26"/>
  <c r="O101" i="26"/>
  <c r="M102" i="26"/>
  <c r="L102" i="26" s="1"/>
  <c r="N102" i="26"/>
  <c r="O102" i="26"/>
  <c r="M103" i="26"/>
  <c r="L103" i="26" s="1"/>
  <c r="N103" i="26"/>
  <c r="O103" i="26"/>
  <c r="M104" i="26"/>
  <c r="L104" i="26" s="1"/>
  <c r="N104" i="26"/>
  <c r="O104" i="26"/>
  <c r="M105" i="26"/>
  <c r="L105" i="26" s="1"/>
  <c r="N105" i="26"/>
  <c r="O105" i="26"/>
  <c r="M106" i="26"/>
  <c r="L106" i="26" s="1"/>
  <c r="N106" i="26"/>
  <c r="O106" i="26"/>
  <c r="M107" i="26"/>
  <c r="L107" i="26" s="1"/>
  <c r="N107" i="26"/>
  <c r="O107" i="26"/>
  <c r="M108" i="26"/>
  <c r="L108" i="26" s="1"/>
  <c r="N108" i="26"/>
  <c r="O108" i="26"/>
  <c r="M109" i="26"/>
  <c r="L109" i="26" s="1"/>
  <c r="N109" i="26"/>
  <c r="O109" i="26"/>
  <c r="M110" i="26"/>
  <c r="L110" i="26" s="1"/>
  <c r="N110" i="26"/>
  <c r="O110" i="26"/>
  <c r="M111" i="26"/>
  <c r="L111" i="26" s="1"/>
  <c r="N111" i="26"/>
  <c r="O111" i="26"/>
  <c r="M112" i="26"/>
  <c r="L112" i="26" s="1"/>
  <c r="N112" i="26"/>
  <c r="O112" i="26"/>
  <c r="M113" i="26"/>
  <c r="L113" i="26" s="1"/>
  <c r="N113" i="26"/>
  <c r="O113" i="26"/>
  <c r="M114" i="26"/>
  <c r="L114" i="26" s="1"/>
  <c r="N114" i="26"/>
  <c r="O114" i="26"/>
  <c r="M115" i="26"/>
  <c r="L115" i="26" s="1"/>
  <c r="N115" i="26"/>
  <c r="O115" i="26"/>
  <c r="M116" i="26"/>
  <c r="L116" i="26" s="1"/>
  <c r="N116" i="26"/>
  <c r="O116" i="26"/>
  <c r="M117" i="26"/>
  <c r="L117" i="26" s="1"/>
  <c r="N117" i="26"/>
  <c r="O117" i="26"/>
  <c r="M118" i="26"/>
  <c r="L118" i="26" s="1"/>
  <c r="N118" i="26"/>
  <c r="O118" i="26"/>
  <c r="M119" i="26"/>
  <c r="L119" i="26" s="1"/>
  <c r="N119" i="26"/>
  <c r="O119" i="26"/>
  <c r="M120" i="26"/>
  <c r="L120" i="26" s="1"/>
  <c r="N120" i="26"/>
  <c r="O120" i="26"/>
  <c r="M121" i="26"/>
  <c r="L121" i="26" s="1"/>
  <c r="N121" i="26"/>
  <c r="O121" i="26"/>
  <c r="M122" i="26"/>
  <c r="L122" i="26" s="1"/>
  <c r="N122" i="26"/>
  <c r="O122" i="26"/>
  <c r="M123" i="26"/>
  <c r="L123" i="26" s="1"/>
  <c r="N123" i="26"/>
  <c r="O123" i="26"/>
  <c r="M124" i="26"/>
  <c r="L124" i="26" s="1"/>
  <c r="N124" i="26"/>
  <c r="O124" i="26"/>
  <c r="M125" i="26"/>
  <c r="L125" i="26" s="1"/>
  <c r="N125" i="26"/>
  <c r="O125" i="26"/>
  <c r="M126" i="26"/>
  <c r="L126" i="26" s="1"/>
  <c r="N126" i="26"/>
  <c r="O126" i="26"/>
  <c r="M127" i="26"/>
  <c r="L127" i="26" s="1"/>
  <c r="N127" i="26"/>
  <c r="O127" i="26"/>
  <c r="M128" i="26"/>
  <c r="L128" i="26" s="1"/>
  <c r="N128" i="26"/>
  <c r="O128" i="26"/>
  <c r="M129" i="26"/>
  <c r="L129" i="26" s="1"/>
  <c r="N129" i="26"/>
  <c r="O129" i="26"/>
  <c r="M130" i="26"/>
  <c r="L130" i="26" s="1"/>
  <c r="N130" i="26"/>
  <c r="O130" i="26"/>
  <c r="M131" i="26"/>
  <c r="L131" i="26" s="1"/>
  <c r="N131" i="26"/>
  <c r="O131" i="26"/>
  <c r="M132" i="26"/>
  <c r="L132" i="26" s="1"/>
  <c r="N132" i="26"/>
  <c r="O132" i="26"/>
  <c r="M133" i="26"/>
  <c r="L133" i="26" s="1"/>
  <c r="N133" i="26"/>
  <c r="O133" i="26"/>
  <c r="M134" i="26"/>
  <c r="L134" i="26" s="1"/>
  <c r="N134" i="26"/>
  <c r="O134" i="26"/>
  <c r="M135" i="26"/>
  <c r="L135" i="26" s="1"/>
  <c r="N135" i="26"/>
  <c r="O135" i="26"/>
  <c r="M136" i="26"/>
  <c r="L136" i="26" s="1"/>
  <c r="N136" i="26"/>
  <c r="O136" i="26"/>
  <c r="M137" i="26"/>
  <c r="L137" i="26" s="1"/>
  <c r="N137" i="26"/>
  <c r="O137" i="26"/>
  <c r="M138" i="26"/>
  <c r="L138" i="26" s="1"/>
  <c r="N138" i="26"/>
  <c r="O138" i="26"/>
  <c r="M139" i="26"/>
  <c r="L139" i="26" s="1"/>
  <c r="N139" i="26"/>
  <c r="O139" i="26"/>
  <c r="M140" i="26"/>
  <c r="L140" i="26" s="1"/>
  <c r="N140" i="26"/>
  <c r="O140" i="26"/>
  <c r="M141" i="26"/>
  <c r="L141" i="26" s="1"/>
  <c r="N141" i="26"/>
  <c r="O141" i="26"/>
  <c r="M142" i="26"/>
  <c r="L142" i="26" s="1"/>
  <c r="N142" i="26"/>
  <c r="O142" i="26"/>
  <c r="M143" i="26"/>
  <c r="L143" i="26" s="1"/>
  <c r="N143" i="26"/>
  <c r="O143" i="26"/>
  <c r="M144" i="26"/>
  <c r="L144" i="26" s="1"/>
  <c r="N144" i="26"/>
  <c r="O144" i="26"/>
  <c r="M145" i="26"/>
  <c r="L145" i="26" s="1"/>
  <c r="N145" i="26"/>
  <c r="O145" i="26"/>
  <c r="M146" i="26"/>
  <c r="L146" i="26" s="1"/>
  <c r="N146" i="26"/>
  <c r="O146" i="26"/>
  <c r="M147" i="26"/>
  <c r="L147" i="26" s="1"/>
  <c r="N147" i="26"/>
  <c r="O147" i="26"/>
  <c r="M148" i="26"/>
  <c r="L148" i="26" s="1"/>
  <c r="N148" i="26"/>
  <c r="O148" i="26"/>
  <c r="M149" i="26"/>
  <c r="L149" i="26" s="1"/>
  <c r="N149" i="26"/>
  <c r="O149" i="26"/>
  <c r="M150" i="26"/>
  <c r="L150" i="26" s="1"/>
  <c r="N150" i="26"/>
  <c r="O150" i="26"/>
  <c r="M151" i="26"/>
  <c r="L151" i="26" s="1"/>
  <c r="N151" i="26"/>
  <c r="O151" i="26"/>
  <c r="M152" i="26"/>
  <c r="L152" i="26" s="1"/>
  <c r="N152" i="26"/>
  <c r="O152" i="26"/>
  <c r="M153" i="26"/>
  <c r="L153" i="26" s="1"/>
  <c r="N153" i="26"/>
  <c r="O153" i="26"/>
  <c r="M154" i="26"/>
  <c r="L154" i="26" s="1"/>
  <c r="N154" i="26"/>
  <c r="O154" i="26"/>
  <c r="M155" i="26"/>
  <c r="L155" i="26" s="1"/>
  <c r="N155" i="26"/>
  <c r="O155" i="26"/>
  <c r="M156" i="26"/>
  <c r="L156" i="26" s="1"/>
  <c r="N156" i="26"/>
  <c r="O156" i="26"/>
  <c r="M157" i="26"/>
  <c r="L157" i="26" s="1"/>
  <c r="N157" i="26"/>
  <c r="O157" i="26"/>
  <c r="M158" i="26"/>
  <c r="L158" i="26" s="1"/>
  <c r="N158" i="26"/>
  <c r="O158" i="26"/>
  <c r="M159" i="26"/>
  <c r="L159" i="26" s="1"/>
  <c r="N159" i="26"/>
  <c r="O159" i="26"/>
  <c r="M160" i="26"/>
  <c r="L160" i="26" s="1"/>
  <c r="N160" i="26"/>
  <c r="O160" i="26"/>
  <c r="M161" i="26"/>
  <c r="L161" i="26" s="1"/>
  <c r="N161" i="26"/>
  <c r="O161" i="26"/>
  <c r="M162" i="26"/>
  <c r="L162" i="26" s="1"/>
  <c r="N162" i="26"/>
  <c r="O162" i="26"/>
  <c r="M163" i="26"/>
  <c r="L163" i="26" s="1"/>
  <c r="N163" i="26"/>
  <c r="O163" i="26"/>
  <c r="M164" i="26"/>
  <c r="L164" i="26" s="1"/>
  <c r="N164" i="26"/>
  <c r="O164" i="26"/>
  <c r="M165" i="26"/>
  <c r="L165" i="26" s="1"/>
  <c r="N165" i="26"/>
  <c r="O165" i="26"/>
  <c r="M166" i="26"/>
  <c r="L166" i="26" s="1"/>
  <c r="N166" i="26"/>
  <c r="O166" i="26"/>
  <c r="M167" i="26"/>
  <c r="L167" i="26" s="1"/>
  <c r="N167" i="26"/>
  <c r="O167" i="26"/>
  <c r="M168" i="26"/>
  <c r="L168" i="26" s="1"/>
  <c r="N168" i="26"/>
  <c r="O168" i="26"/>
  <c r="M169" i="26"/>
  <c r="L169" i="26" s="1"/>
  <c r="N169" i="26"/>
  <c r="O169" i="26"/>
  <c r="M170" i="26"/>
  <c r="L170" i="26" s="1"/>
  <c r="N170" i="26"/>
  <c r="O170" i="26"/>
  <c r="M171" i="26"/>
  <c r="L171" i="26" s="1"/>
  <c r="N171" i="26"/>
  <c r="O171" i="26"/>
  <c r="M172" i="26"/>
  <c r="L172" i="26" s="1"/>
  <c r="N172" i="26"/>
  <c r="O172" i="26"/>
  <c r="M173" i="26"/>
  <c r="L173" i="26" s="1"/>
  <c r="N173" i="26"/>
  <c r="O173" i="26"/>
  <c r="M174" i="26"/>
  <c r="L174" i="26" s="1"/>
  <c r="N174" i="26"/>
  <c r="O174" i="26"/>
  <c r="M175" i="26"/>
  <c r="L175" i="26" s="1"/>
  <c r="N175" i="26"/>
  <c r="O175" i="26"/>
  <c r="M176" i="26"/>
  <c r="L176" i="26" s="1"/>
  <c r="N176" i="26"/>
  <c r="O176" i="26"/>
  <c r="M177" i="26"/>
  <c r="L177" i="26" s="1"/>
  <c r="N177" i="26"/>
  <c r="O177" i="26"/>
  <c r="M178" i="26"/>
  <c r="L178" i="26" s="1"/>
  <c r="N178" i="26"/>
  <c r="O178" i="26"/>
  <c r="M179" i="26"/>
  <c r="L179" i="26" s="1"/>
  <c r="N179" i="26"/>
  <c r="O179" i="26"/>
  <c r="M180" i="26"/>
  <c r="L180" i="26" s="1"/>
  <c r="N180" i="26"/>
  <c r="O180" i="26"/>
  <c r="M181" i="26"/>
  <c r="L181" i="26" s="1"/>
  <c r="N181" i="26"/>
  <c r="O181" i="26"/>
  <c r="M182" i="26"/>
  <c r="L182" i="26" s="1"/>
  <c r="N182" i="26"/>
  <c r="O182" i="26"/>
  <c r="M183" i="26"/>
  <c r="L183" i="26" s="1"/>
  <c r="N183" i="26"/>
  <c r="O183" i="26"/>
  <c r="M184" i="26"/>
  <c r="L184" i="26" s="1"/>
  <c r="N184" i="26"/>
  <c r="O184" i="26"/>
  <c r="M185" i="26"/>
  <c r="L185" i="26" s="1"/>
  <c r="N185" i="26"/>
  <c r="O185" i="26"/>
  <c r="M186" i="26"/>
  <c r="L186" i="26" s="1"/>
  <c r="N186" i="26"/>
  <c r="O186" i="26"/>
  <c r="M187" i="26"/>
  <c r="L187" i="26" s="1"/>
  <c r="N187" i="26"/>
  <c r="O187" i="26"/>
  <c r="M188" i="26"/>
  <c r="L188" i="26" s="1"/>
  <c r="N188" i="26"/>
  <c r="O188" i="26"/>
  <c r="M189" i="26"/>
  <c r="L189" i="26" s="1"/>
  <c r="N189" i="26"/>
  <c r="O189" i="26"/>
  <c r="M190" i="26"/>
  <c r="L190" i="26" s="1"/>
  <c r="N190" i="26"/>
  <c r="O190" i="26"/>
  <c r="M191" i="26"/>
  <c r="L191" i="26" s="1"/>
  <c r="N191" i="26"/>
  <c r="O191" i="26"/>
  <c r="M192" i="26"/>
  <c r="L192" i="26" s="1"/>
  <c r="N192" i="26"/>
  <c r="O192" i="26"/>
  <c r="M193" i="26"/>
  <c r="L193" i="26" s="1"/>
  <c r="N193" i="26"/>
  <c r="O193" i="26"/>
  <c r="M194" i="26"/>
  <c r="L194" i="26" s="1"/>
  <c r="N194" i="26"/>
  <c r="O194" i="26"/>
  <c r="M195" i="26"/>
  <c r="L195" i="26" s="1"/>
  <c r="N195" i="26"/>
  <c r="O195" i="26"/>
  <c r="M196" i="26"/>
  <c r="L196" i="26" s="1"/>
  <c r="N196" i="26"/>
  <c r="O196" i="26"/>
  <c r="M197" i="26"/>
  <c r="L197" i="26" s="1"/>
  <c r="N197" i="26"/>
  <c r="O197" i="26"/>
  <c r="M198" i="26"/>
  <c r="L198" i="26" s="1"/>
  <c r="N198" i="26"/>
  <c r="O198" i="26"/>
  <c r="M199" i="26"/>
  <c r="L199" i="26" s="1"/>
  <c r="N199" i="26"/>
  <c r="O199" i="26"/>
  <c r="M200" i="26"/>
  <c r="L200" i="26" s="1"/>
  <c r="N200" i="26"/>
  <c r="O200" i="26"/>
  <c r="M201" i="26"/>
  <c r="L201" i="26" s="1"/>
  <c r="N201" i="26"/>
  <c r="O201" i="26"/>
  <c r="M202" i="26"/>
  <c r="L202" i="26" s="1"/>
  <c r="N202" i="26"/>
  <c r="O202" i="26"/>
  <c r="M203" i="26"/>
  <c r="L203" i="26" s="1"/>
  <c r="N203" i="26"/>
  <c r="O203" i="26"/>
  <c r="M204" i="26"/>
  <c r="L204" i="26" s="1"/>
  <c r="N204" i="26"/>
  <c r="O204" i="26"/>
  <c r="M205" i="26"/>
  <c r="L205" i="26" s="1"/>
  <c r="N205" i="26"/>
  <c r="O205" i="26"/>
  <c r="M206" i="26"/>
  <c r="L206" i="26" s="1"/>
  <c r="N206" i="26"/>
  <c r="O206" i="26"/>
  <c r="M207" i="26"/>
  <c r="L207" i="26" s="1"/>
  <c r="N207" i="26"/>
  <c r="O207" i="26"/>
  <c r="M208" i="26"/>
  <c r="L208" i="26" s="1"/>
  <c r="N208" i="26"/>
  <c r="O208" i="26"/>
  <c r="M209" i="26"/>
  <c r="L209" i="26" s="1"/>
  <c r="N209" i="26"/>
  <c r="O209" i="26"/>
  <c r="M210" i="26"/>
  <c r="L210" i="26" s="1"/>
  <c r="N210" i="26"/>
  <c r="O210" i="26"/>
  <c r="M211" i="26"/>
  <c r="L211" i="26" s="1"/>
  <c r="N211" i="26"/>
  <c r="O211" i="26"/>
  <c r="M212" i="26"/>
  <c r="L212" i="26" s="1"/>
  <c r="N212" i="26"/>
  <c r="O212" i="26"/>
  <c r="M213" i="26"/>
  <c r="L213" i="26" s="1"/>
  <c r="N213" i="26"/>
  <c r="O213" i="26"/>
  <c r="M214" i="26"/>
  <c r="L214" i="26" s="1"/>
  <c r="N214" i="26"/>
  <c r="O214" i="26"/>
  <c r="M215" i="26"/>
  <c r="L215" i="26" s="1"/>
  <c r="N215" i="26"/>
  <c r="O215" i="26"/>
  <c r="M216" i="26"/>
  <c r="L216" i="26" s="1"/>
  <c r="N216" i="26"/>
  <c r="O216" i="26"/>
  <c r="M217" i="26"/>
  <c r="L217" i="26" s="1"/>
  <c r="N217" i="26"/>
  <c r="O217" i="26"/>
  <c r="M218" i="26"/>
  <c r="L218" i="26" s="1"/>
  <c r="N218" i="26"/>
  <c r="O218" i="26"/>
  <c r="M219" i="26"/>
  <c r="L219" i="26" s="1"/>
  <c r="N219" i="26"/>
  <c r="O219" i="26"/>
  <c r="M220" i="26"/>
  <c r="L220" i="26" s="1"/>
  <c r="N220" i="26"/>
  <c r="O220" i="26"/>
  <c r="M221" i="26"/>
  <c r="L221" i="26" s="1"/>
  <c r="N221" i="26"/>
  <c r="O221" i="26"/>
  <c r="M222" i="26"/>
  <c r="L222" i="26" s="1"/>
  <c r="N222" i="26"/>
  <c r="O222" i="26"/>
  <c r="M223" i="26"/>
  <c r="L223" i="26" s="1"/>
  <c r="N223" i="26"/>
  <c r="O223" i="26"/>
  <c r="M224" i="26"/>
  <c r="L224" i="26" s="1"/>
  <c r="N224" i="26"/>
  <c r="O224" i="26"/>
  <c r="M225" i="26"/>
  <c r="L225" i="26" s="1"/>
  <c r="N225" i="26"/>
  <c r="O225" i="26"/>
  <c r="M226" i="26"/>
  <c r="L226" i="26" s="1"/>
  <c r="N226" i="26"/>
  <c r="O226" i="26"/>
  <c r="M227" i="26"/>
  <c r="L227" i="26" s="1"/>
  <c r="N227" i="26"/>
  <c r="O227" i="26"/>
  <c r="M228" i="26"/>
  <c r="L228" i="26" s="1"/>
  <c r="N228" i="26"/>
  <c r="O228" i="26"/>
  <c r="M229" i="26"/>
  <c r="L229" i="26" s="1"/>
  <c r="N229" i="26"/>
  <c r="O229" i="26"/>
  <c r="M230" i="26"/>
  <c r="L230" i="26" s="1"/>
  <c r="N230" i="26"/>
  <c r="O230" i="26"/>
  <c r="M231" i="26"/>
  <c r="L231" i="26" s="1"/>
  <c r="N231" i="26"/>
  <c r="O231" i="26"/>
  <c r="M232" i="26"/>
  <c r="L232" i="26" s="1"/>
  <c r="N232" i="26"/>
  <c r="O232" i="26"/>
  <c r="M233" i="26"/>
  <c r="L233" i="26" s="1"/>
  <c r="N233" i="26"/>
  <c r="O233" i="26"/>
  <c r="M234" i="26"/>
  <c r="L234" i="26" s="1"/>
  <c r="N234" i="26"/>
  <c r="O234" i="26"/>
  <c r="M235" i="26"/>
  <c r="L235" i="26" s="1"/>
  <c r="N235" i="26"/>
  <c r="O235" i="26"/>
  <c r="M236" i="26"/>
  <c r="L236" i="26" s="1"/>
  <c r="N236" i="26"/>
  <c r="O236" i="26"/>
  <c r="M237" i="26"/>
  <c r="L237" i="26" s="1"/>
  <c r="N237" i="26"/>
  <c r="O237" i="26"/>
  <c r="M238" i="26"/>
  <c r="L238" i="26" s="1"/>
  <c r="N238" i="26"/>
  <c r="O238" i="26"/>
  <c r="M239" i="26"/>
  <c r="L239" i="26" s="1"/>
  <c r="N239" i="26"/>
  <c r="O239" i="26"/>
  <c r="M240" i="26"/>
  <c r="L240" i="26" s="1"/>
  <c r="N240" i="26"/>
  <c r="O240" i="26"/>
  <c r="M241" i="26"/>
  <c r="L241" i="26" s="1"/>
  <c r="N241" i="26"/>
  <c r="O241" i="26"/>
  <c r="M242" i="26"/>
  <c r="L242" i="26" s="1"/>
  <c r="N242" i="26"/>
  <c r="O242" i="26"/>
  <c r="M243" i="26"/>
  <c r="L243" i="26" s="1"/>
  <c r="N243" i="26"/>
  <c r="O243" i="26"/>
  <c r="M244" i="26"/>
  <c r="L244" i="26" s="1"/>
  <c r="N244" i="26"/>
  <c r="O244" i="26"/>
  <c r="M245" i="26"/>
  <c r="L245" i="26" s="1"/>
  <c r="N245" i="26"/>
  <c r="O245" i="26"/>
  <c r="M246" i="26"/>
  <c r="L246" i="26" s="1"/>
  <c r="N246" i="26"/>
  <c r="O246" i="26"/>
  <c r="M247" i="26"/>
  <c r="L247" i="26" s="1"/>
  <c r="N247" i="26"/>
  <c r="O247" i="26"/>
  <c r="M248" i="26"/>
  <c r="L248" i="26" s="1"/>
  <c r="N248" i="26"/>
  <c r="O248" i="26"/>
  <c r="M249" i="26"/>
  <c r="L249" i="26" s="1"/>
  <c r="N249" i="26"/>
  <c r="O249" i="26"/>
  <c r="M250" i="26"/>
  <c r="L250" i="26" s="1"/>
  <c r="N250" i="26"/>
  <c r="O250" i="26"/>
  <c r="M251" i="26"/>
  <c r="L251" i="26" s="1"/>
  <c r="N251" i="26"/>
  <c r="O251" i="26"/>
  <c r="M252" i="26"/>
  <c r="L252" i="26" s="1"/>
  <c r="N252" i="26"/>
  <c r="O252" i="26"/>
  <c r="M253" i="26"/>
  <c r="L253" i="26" s="1"/>
  <c r="N253" i="26"/>
  <c r="O253" i="26"/>
  <c r="M254" i="26"/>
  <c r="L254" i="26" s="1"/>
  <c r="N254" i="26"/>
  <c r="O254" i="26"/>
  <c r="M255" i="26"/>
  <c r="L255" i="26" s="1"/>
  <c r="N255" i="26"/>
  <c r="O255" i="26"/>
  <c r="M256" i="26"/>
  <c r="L256" i="26" s="1"/>
  <c r="N256" i="26"/>
  <c r="O256" i="26"/>
  <c r="M257" i="26"/>
  <c r="L257" i="26" s="1"/>
  <c r="N257" i="26"/>
  <c r="O257" i="26"/>
  <c r="M258" i="26"/>
  <c r="L258" i="26" s="1"/>
  <c r="N258" i="26"/>
  <c r="O258" i="26"/>
  <c r="M259" i="26"/>
  <c r="L259" i="26" s="1"/>
  <c r="N259" i="26"/>
  <c r="O259" i="26"/>
  <c r="M260" i="26"/>
  <c r="L260" i="26" s="1"/>
  <c r="N260" i="26"/>
  <c r="O260" i="26"/>
  <c r="M261" i="26"/>
  <c r="L261" i="26" s="1"/>
  <c r="N261" i="26"/>
  <c r="O261" i="26"/>
  <c r="M262" i="26"/>
  <c r="L262" i="26" s="1"/>
  <c r="N262" i="26"/>
  <c r="O262" i="26"/>
  <c r="M263" i="26"/>
  <c r="L263" i="26" s="1"/>
  <c r="N263" i="26"/>
  <c r="O263" i="26"/>
  <c r="M264" i="26"/>
  <c r="L264" i="26" s="1"/>
  <c r="N264" i="26"/>
  <c r="O264" i="26"/>
  <c r="M265" i="26"/>
  <c r="L265" i="26" s="1"/>
  <c r="N265" i="26"/>
  <c r="O265" i="26"/>
  <c r="M266" i="26"/>
  <c r="L266" i="26" s="1"/>
  <c r="N266" i="26"/>
  <c r="O266" i="26"/>
  <c r="M267" i="26"/>
  <c r="L267" i="26" s="1"/>
  <c r="N267" i="26"/>
  <c r="O267" i="26"/>
  <c r="M268" i="26"/>
  <c r="L268" i="26" s="1"/>
  <c r="N268" i="26"/>
  <c r="O268" i="26"/>
  <c r="M269" i="26"/>
  <c r="L269" i="26" s="1"/>
  <c r="N269" i="26"/>
  <c r="O269" i="26"/>
  <c r="M270" i="26"/>
  <c r="L270" i="26" s="1"/>
  <c r="N270" i="26"/>
  <c r="O270" i="26"/>
  <c r="M271" i="26"/>
  <c r="L271" i="26" s="1"/>
  <c r="N271" i="26"/>
  <c r="O271" i="26"/>
  <c r="M272" i="26"/>
  <c r="L272" i="26" s="1"/>
  <c r="N272" i="26"/>
  <c r="O272" i="26"/>
  <c r="M273" i="26"/>
  <c r="L273" i="26" s="1"/>
  <c r="N273" i="26"/>
  <c r="O273" i="26"/>
  <c r="M274" i="26"/>
  <c r="L274" i="26" s="1"/>
  <c r="N274" i="26"/>
  <c r="O274" i="26"/>
  <c r="M275" i="26"/>
  <c r="L275" i="26" s="1"/>
  <c r="N275" i="26"/>
  <c r="O275" i="26"/>
  <c r="M276" i="26"/>
  <c r="L276" i="26" s="1"/>
  <c r="N276" i="26"/>
  <c r="O276" i="26"/>
  <c r="M277" i="26"/>
  <c r="L277" i="26" s="1"/>
  <c r="N277" i="26"/>
  <c r="O277" i="26"/>
  <c r="M278" i="26"/>
  <c r="L278" i="26" s="1"/>
  <c r="N278" i="26"/>
  <c r="O278" i="26"/>
  <c r="M279" i="26"/>
  <c r="L279" i="26" s="1"/>
  <c r="N279" i="26"/>
  <c r="O279" i="26"/>
  <c r="M280" i="26"/>
  <c r="L280" i="26" s="1"/>
  <c r="N280" i="26"/>
  <c r="O280" i="26"/>
  <c r="M281" i="26"/>
  <c r="L281" i="26" s="1"/>
  <c r="N281" i="26"/>
  <c r="O281" i="26"/>
  <c r="M282" i="26"/>
  <c r="L282" i="26" s="1"/>
  <c r="N282" i="26"/>
  <c r="O282" i="26"/>
  <c r="M283" i="26"/>
  <c r="L283" i="26" s="1"/>
  <c r="N283" i="26"/>
  <c r="O283" i="26"/>
  <c r="M284" i="26"/>
  <c r="L284" i="26" s="1"/>
  <c r="N284" i="26"/>
  <c r="O284" i="26"/>
  <c r="M285" i="26"/>
  <c r="L285" i="26" s="1"/>
  <c r="N285" i="26"/>
  <c r="O285" i="26"/>
  <c r="M286" i="26"/>
  <c r="L286" i="26" s="1"/>
  <c r="N286" i="26"/>
  <c r="O286" i="26"/>
  <c r="M287" i="26"/>
  <c r="L287" i="26" s="1"/>
  <c r="N287" i="26"/>
  <c r="O287" i="26"/>
  <c r="M288" i="26"/>
  <c r="L288" i="26" s="1"/>
  <c r="N288" i="26"/>
  <c r="O288" i="26"/>
  <c r="M289" i="26"/>
  <c r="L289" i="26" s="1"/>
  <c r="N289" i="26"/>
  <c r="O289" i="26"/>
  <c r="M290" i="26"/>
  <c r="L290" i="26" s="1"/>
  <c r="N290" i="26"/>
  <c r="O290" i="26"/>
  <c r="M291" i="26"/>
  <c r="L291" i="26" s="1"/>
  <c r="N291" i="26"/>
  <c r="O291" i="26"/>
  <c r="M292" i="26"/>
  <c r="L292" i="26" s="1"/>
  <c r="N292" i="26"/>
  <c r="O292" i="26"/>
  <c r="M293" i="26"/>
  <c r="L293" i="26" s="1"/>
  <c r="N293" i="26"/>
  <c r="O293" i="26"/>
  <c r="M294" i="26"/>
  <c r="L294" i="26" s="1"/>
  <c r="N294" i="26"/>
  <c r="O294" i="26"/>
  <c r="M295" i="26"/>
  <c r="L295" i="26" s="1"/>
  <c r="N295" i="26"/>
  <c r="O295" i="26"/>
  <c r="M296" i="26"/>
  <c r="L296" i="26" s="1"/>
  <c r="N296" i="26"/>
  <c r="O296" i="26"/>
  <c r="M297" i="26"/>
  <c r="L297" i="26" s="1"/>
  <c r="N297" i="26"/>
  <c r="O297" i="26"/>
  <c r="M298" i="26"/>
  <c r="L298" i="26" s="1"/>
  <c r="N298" i="26"/>
  <c r="O298" i="26"/>
  <c r="M299" i="26"/>
  <c r="L299" i="26" s="1"/>
  <c r="N299" i="26"/>
  <c r="O299" i="26"/>
  <c r="M300" i="26"/>
  <c r="L300" i="26" s="1"/>
  <c r="N300" i="26"/>
  <c r="O300" i="26"/>
  <c r="M301" i="26"/>
  <c r="L301" i="26" s="1"/>
  <c r="N301" i="26"/>
  <c r="O301" i="26"/>
  <c r="M302" i="26"/>
  <c r="L302" i="26" s="1"/>
  <c r="N302" i="26"/>
  <c r="O302" i="26"/>
  <c r="M303" i="26"/>
  <c r="L303" i="26" s="1"/>
  <c r="N303" i="26"/>
  <c r="O303" i="26"/>
  <c r="M304" i="26"/>
  <c r="L304" i="26" s="1"/>
  <c r="N304" i="26"/>
  <c r="O304" i="26"/>
  <c r="M305" i="26"/>
  <c r="L305" i="26" s="1"/>
  <c r="N305" i="26"/>
  <c r="O305" i="26"/>
  <c r="M306" i="26"/>
  <c r="L306" i="26" s="1"/>
  <c r="N306" i="26"/>
  <c r="O306" i="26"/>
  <c r="M307" i="26"/>
  <c r="L307" i="26" s="1"/>
  <c r="N307" i="26"/>
  <c r="O307" i="26"/>
  <c r="M308" i="26"/>
  <c r="L308" i="26" s="1"/>
  <c r="N308" i="26"/>
  <c r="O308" i="26"/>
  <c r="M309" i="26"/>
  <c r="L309" i="26" s="1"/>
  <c r="N309" i="26"/>
  <c r="O309" i="26"/>
  <c r="M310" i="26"/>
  <c r="L310" i="26" s="1"/>
  <c r="N310" i="26"/>
  <c r="O310" i="26"/>
  <c r="M311" i="26"/>
  <c r="L311" i="26" s="1"/>
  <c r="N311" i="26"/>
  <c r="O311" i="26"/>
  <c r="M312" i="26"/>
  <c r="L312" i="26" s="1"/>
  <c r="N312" i="26"/>
  <c r="O312" i="26"/>
  <c r="M313" i="26"/>
  <c r="L313" i="26" s="1"/>
  <c r="N313" i="26"/>
  <c r="O313" i="26"/>
  <c r="M314" i="26"/>
  <c r="L314" i="26" s="1"/>
  <c r="N314" i="26"/>
  <c r="O314" i="26"/>
  <c r="M315" i="26"/>
  <c r="L315" i="26" s="1"/>
  <c r="N315" i="26"/>
  <c r="O315" i="26"/>
  <c r="N316" i="26"/>
  <c r="J18" i="26"/>
  <c r="I18" i="26" s="1"/>
  <c r="J20" i="26"/>
  <c r="I20" i="26" s="1"/>
  <c r="J21" i="26"/>
  <c r="I21" i="26" s="1"/>
  <c r="J22" i="26"/>
  <c r="I22" i="26" s="1"/>
  <c r="J23" i="26"/>
  <c r="I23" i="26" s="1"/>
  <c r="J24" i="26"/>
  <c r="I24" i="26" s="1"/>
  <c r="J25" i="26"/>
  <c r="I25" i="26" s="1"/>
  <c r="J26" i="26"/>
  <c r="I26" i="26" s="1"/>
  <c r="J27" i="26"/>
  <c r="I27" i="26" s="1"/>
  <c r="J28" i="26"/>
  <c r="I28" i="26" s="1"/>
  <c r="J29" i="26"/>
  <c r="I29" i="26" s="1"/>
  <c r="J30" i="26"/>
  <c r="I30" i="26" s="1"/>
  <c r="J31" i="26"/>
  <c r="I31" i="26" s="1"/>
  <c r="J32" i="26"/>
  <c r="I32" i="26" s="1"/>
  <c r="J33" i="26"/>
  <c r="I33" i="26" s="1"/>
  <c r="J34" i="26"/>
  <c r="I34" i="26" s="1"/>
  <c r="J35" i="26"/>
  <c r="I35" i="26" s="1"/>
  <c r="J36" i="26"/>
  <c r="I36" i="26" s="1"/>
  <c r="J37" i="26"/>
  <c r="I37" i="26" s="1"/>
  <c r="J38" i="26"/>
  <c r="I38" i="26" s="1"/>
  <c r="J39" i="26"/>
  <c r="I39" i="26" s="1"/>
  <c r="J40" i="26"/>
  <c r="I40" i="26" s="1"/>
  <c r="J41" i="26"/>
  <c r="I41" i="26" s="1"/>
  <c r="J42" i="26"/>
  <c r="I42" i="26" s="1"/>
  <c r="J43" i="26"/>
  <c r="I43" i="26" s="1"/>
  <c r="J44" i="26"/>
  <c r="I44" i="26" s="1"/>
  <c r="J45" i="26"/>
  <c r="I45" i="26" s="1"/>
  <c r="J46" i="26"/>
  <c r="I46" i="26" s="1"/>
  <c r="J47" i="26"/>
  <c r="I47" i="26" s="1"/>
  <c r="J48" i="26"/>
  <c r="I48" i="26" s="1"/>
  <c r="J49" i="26"/>
  <c r="I49" i="26" s="1"/>
  <c r="J50" i="26"/>
  <c r="I50" i="26" s="1"/>
  <c r="J51" i="26"/>
  <c r="I51" i="26" s="1"/>
  <c r="J52" i="26"/>
  <c r="I52" i="26" s="1"/>
  <c r="J53" i="26"/>
  <c r="I53" i="26" s="1"/>
  <c r="J54" i="26"/>
  <c r="I54" i="26" s="1"/>
  <c r="J55" i="26"/>
  <c r="I55" i="26" s="1"/>
  <c r="J56" i="26"/>
  <c r="I56" i="26" s="1"/>
  <c r="J57" i="26"/>
  <c r="I57" i="26" s="1"/>
  <c r="J58" i="26"/>
  <c r="I58" i="26" s="1"/>
  <c r="J59" i="26"/>
  <c r="I59" i="26" s="1"/>
  <c r="J60" i="26"/>
  <c r="I60" i="26" s="1"/>
  <c r="J61" i="26"/>
  <c r="I61" i="26" s="1"/>
  <c r="J62" i="26"/>
  <c r="I62" i="26" s="1"/>
  <c r="J63" i="26"/>
  <c r="I63" i="26" s="1"/>
  <c r="J64" i="26"/>
  <c r="I64" i="26" s="1"/>
  <c r="J65" i="26"/>
  <c r="I65" i="26" s="1"/>
  <c r="J66" i="26"/>
  <c r="I66" i="26" s="1"/>
  <c r="J67" i="26"/>
  <c r="I67" i="26" s="1"/>
  <c r="J68" i="26"/>
  <c r="I68" i="26" s="1"/>
  <c r="J69" i="26"/>
  <c r="I69" i="26" s="1"/>
  <c r="J70" i="26"/>
  <c r="I70" i="26" s="1"/>
  <c r="J71" i="26"/>
  <c r="I71" i="26" s="1"/>
  <c r="J72" i="26"/>
  <c r="I72" i="26" s="1"/>
  <c r="J73" i="26"/>
  <c r="I73" i="26" s="1"/>
  <c r="J74" i="26"/>
  <c r="I74" i="26" s="1"/>
  <c r="J75" i="26"/>
  <c r="I75" i="26" s="1"/>
  <c r="J76" i="26"/>
  <c r="I76" i="26" s="1"/>
  <c r="J77" i="26"/>
  <c r="I77" i="26" s="1"/>
  <c r="J78" i="26"/>
  <c r="I78" i="26" s="1"/>
  <c r="J79" i="26"/>
  <c r="I79" i="26" s="1"/>
  <c r="J80" i="26"/>
  <c r="I80" i="26" s="1"/>
  <c r="J81" i="26"/>
  <c r="I81" i="26" s="1"/>
  <c r="J82" i="26"/>
  <c r="I82" i="26" s="1"/>
  <c r="J83" i="26"/>
  <c r="I83" i="26" s="1"/>
  <c r="J84" i="26"/>
  <c r="I84" i="26" s="1"/>
  <c r="J85" i="26"/>
  <c r="I85" i="26" s="1"/>
  <c r="J86" i="26"/>
  <c r="I86" i="26" s="1"/>
  <c r="J87" i="26"/>
  <c r="I87" i="26" s="1"/>
  <c r="J88" i="26"/>
  <c r="I88" i="26" s="1"/>
  <c r="J89" i="26"/>
  <c r="I89" i="26" s="1"/>
  <c r="J90" i="26"/>
  <c r="I90" i="26" s="1"/>
  <c r="J91" i="26"/>
  <c r="I91" i="26" s="1"/>
  <c r="J92" i="26"/>
  <c r="I92" i="26" s="1"/>
  <c r="J93" i="26"/>
  <c r="I93" i="26" s="1"/>
  <c r="J94" i="26"/>
  <c r="I94" i="26" s="1"/>
  <c r="J95" i="26"/>
  <c r="I95" i="26" s="1"/>
  <c r="J96" i="26"/>
  <c r="I96" i="26" s="1"/>
  <c r="I97" i="26"/>
  <c r="J97" i="26"/>
  <c r="J98" i="26"/>
  <c r="I98" i="26" s="1"/>
  <c r="J99" i="26"/>
  <c r="I99" i="26" s="1"/>
  <c r="J100" i="26"/>
  <c r="I100" i="26" s="1"/>
  <c r="J101" i="26"/>
  <c r="I101" i="26" s="1"/>
  <c r="J102" i="26"/>
  <c r="I102" i="26" s="1"/>
  <c r="J103" i="26"/>
  <c r="I103" i="26" s="1"/>
  <c r="J104" i="26"/>
  <c r="I104" i="26" s="1"/>
  <c r="J105" i="26"/>
  <c r="I105" i="26" s="1"/>
  <c r="J106" i="26"/>
  <c r="I106" i="26" s="1"/>
  <c r="J107" i="26"/>
  <c r="I107" i="26" s="1"/>
  <c r="J108" i="26"/>
  <c r="I108" i="26" s="1"/>
  <c r="J109" i="26"/>
  <c r="I109" i="26" s="1"/>
  <c r="J110" i="26"/>
  <c r="I110" i="26" s="1"/>
  <c r="J111" i="26"/>
  <c r="I111" i="26" s="1"/>
  <c r="J112" i="26"/>
  <c r="I112" i="26" s="1"/>
  <c r="J113" i="26"/>
  <c r="I113" i="26" s="1"/>
  <c r="J114" i="26"/>
  <c r="I114" i="26" s="1"/>
  <c r="J115" i="26"/>
  <c r="I115" i="26" s="1"/>
  <c r="J116" i="26"/>
  <c r="I116" i="26" s="1"/>
  <c r="J117" i="26"/>
  <c r="I117" i="26" s="1"/>
  <c r="J118" i="26"/>
  <c r="I118" i="26" s="1"/>
  <c r="J119" i="26"/>
  <c r="I119" i="26" s="1"/>
  <c r="J120" i="26"/>
  <c r="I120" i="26" s="1"/>
  <c r="J121" i="26"/>
  <c r="I121" i="26" s="1"/>
  <c r="J122" i="26"/>
  <c r="I122" i="26" s="1"/>
  <c r="J123" i="26"/>
  <c r="I123" i="26" s="1"/>
  <c r="J124" i="26"/>
  <c r="I124" i="26" s="1"/>
  <c r="J125" i="26"/>
  <c r="I125" i="26" s="1"/>
  <c r="J126" i="26"/>
  <c r="I126" i="26" s="1"/>
  <c r="J127" i="26"/>
  <c r="I127" i="26" s="1"/>
  <c r="J128" i="26"/>
  <c r="I128" i="26" s="1"/>
  <c r="J129" i="26"/>
  <c r="I129" i="26" s="1"/>
  <c r="J130" i="26"/>
  <c r="I130" i="26" s="1"/>
  <c r="J131" i="26"/>
  <c r="I131" i="26" s="1"/>
  <c r="J132" i="26"/>
  <c r="I132" i="26" s="1"/>
  <c r="J133" i="26"/>
  <c r="I133" i="26" s="1"/>
  <c r="J134" i="26"/>
  <c r="I134" i="26" s="1"/>
  <c r="J135" i="26"/>
  <c r="I135" i="26" s="1"/>
  <c r="J136" i="26"/>
  <c r="I136" i="26" s="1"/>
  <c r="J137" i="26"/>
  <c r="I137" i="26" s="1"/>
  <c r="J138" i="26"/>
  <c r="I138" i="26" s="1"/>
  <c r="J139" i="26"/>
  <c r="I139" i="26" s="1"/>
  <c r="J140" i="26"/>
  <c r="I140" i="26" s="1"/>
  <c r="J141" i="26"/>
  <c r="I141" i="26" s="1"/>
  <c r="J142" i="26"/>
  <c r="I142" i="26" s="1"/>
  <c r="J143" i="26"/>
  <c r="I143" i="26" s="1"/>
  <c r="J144" i="26"/>
  <c r="I144" i="26" s="1"/>
  <c r="J145" i="26"/>
  <c r="I145" i="26" s="1"/>
  <c r="J146" i="26"/>
  <c r="I146" i="26" s="1"/>
  <c r="J147" i="26"/>
  <c r="I147" i="26" s="1"/>
  <c r="J148" i="26"/>
  <c r="I148" i="26" s="1"/>
  <c r="J149" i="26"/>
  <c r="I149" i="26" s="1"/>
  <c r="J150" i="26"/>
  <c r="I150" i="26" s="1"/>
  <c r="J151" i="26"/>
  <c r="I151" i="26" s="1"/>
  <c r="J152" i="26"/>
  <c r="I152" i="26" s="1"/>
  <c r="J153" i="26"/>
  <c r="I153" i="26" s="1"/>
  <c r="J154" i="26"/>
  <c r="I154" i="26" s="1"/>
  <c r="J155" i="26"/>
  <c r="I155" i="26" s="1"/>
  <c r="J156" i="26"/>
  <c r="I156" i="26" s="1"/>
  <c r="J157" i="26"/>
  <c r="I157" i="26" s="1"/>
  <c r="J158" i="26"/>
  <c r="I158" i="26" s="1"/>
  <c r="J159" i="26"/>
  <c r="I159" i="26" s="1"/>
  <c r="J160" i="26"/>
  <c r="I160" i="26" s="1"/>
  <c r="J161" i="26"/>
  <c r="I161" i="26" s="1"/>
  <c r="J162" i="26"/>
  <c r="I162" i="26" s="1"/>
  <c r="J163" i="26"/>
  <c r="I163" i="26" s="1"/>
  <c r="J164" i="26"/>
  <c r="I164" i="26" s="1"/>
  <c r="J165" i="26"/>
  <c r="I165" i="26" s="1"/>
  <c r="J166" i="26"/>
  <c r="I166" i="26" s="1"/>
  <c r="J167" i="26"/>
  <c r="I167" i="26" s="1"/>
  <c r="J168" i="26"/>
  <c r="I168" i="26" s="1"/>
  <c r="J169" i="26"/>
  <c r="I169" i="26" s="1"/>
  <c r="J170" i="26"/>
  <c r="I170" i="26" s="1"/>
  <c r="J171" i="26"/>
  <c r="I171" i="26" s="1"/>
  <c r="J172" i="26"/>
  <c r="I172" i="26" s="1"/>
  <c r="J173" i="26"/>
  <c r="I173" i="26" s="1"/>
  <c r="J174" i="26"/>
  <c r="I174" i="26" s="1"/>
  <c r="J175" i="26"/>
  <c r="I175" i="26" s="1"/>
  <c r="J176" i="26"/>
  <c r="I176" i="26" s="1"/>
  <c r="J177" i="26"/>
  <c r="I177" i="26" s="1"/>
  <c r="J178" i="26"/>
  <c r="I178" i="26" s="1"/>
  <c r="J179" i="26"/>
  <c r="I179" i="26" s="1"/>
  <c r="J180" i="26"/>
  <c r="I180" i="26" s="1"/>
  <c r="J181" i="26"/>
  <c r="I181" i="26" s="1"/>
  <c r="J182" i="26"/>
  <c r="I182" i="26" s="1"/>
  <c r="J183" i="26"/>
  <c r="I183" i="26" s="1"/>
  <c r="J184" i="26"/>
  <c r="I184" i="26" s="1"/>
  <c r="J185" i="26"/>
  <c r="I185" i="26" s="1"/>
  <c r="J186" i="26"/>
  <c r="I186" i="26" s="1"/>
  <c r="J187" i="26"/>
  <c r="I187" i="26" s="1"/>
  <c r="J188" i="26"/>
  <c r="I188" i="26" s="1"/>
  <c r="J189" i="26"/>
  <c r="I189" i="26" s="1"/>
  <c r="J190" i="26"/>
  <c r="I190" i="26" s="1"/>
  <c r="J191" i="26"/>
  <c r="I191" i="26" s="1"/>
  <c r="J192" i="26"/>
  <c r="I192" i="26" s="1"/>
  <c r="J193" i="26"/>
  <c r="I193" i="26" s="1"/>
  <c r="J194" i="26"/>
  <c r="I194" i="26" s="1"/>
  <c r="J195" i="26"/>
  <c r="I195" i="26" s="1"/>
  <c r="J196" i="26"/>
  <c r="I196" i="26" s="1"/>
  <c r="J197" i="26"/>
  <c r="I197" i="26" s="1"/>
  <c r="J198" i="26"/>
  <c r="I198" i="26" s="1"/>
  <c r="J199" i="26"/>
  <c r="I199" i="26" s="1"/>
  <c r="J200" i="26"/>
  <c r="I200" i="26" s="1"/>
  <c r="J201" i="26"/>
  <c r="I201" i="26" s="1"/>
  <c r="J202" i="26"/>
  <c r="I202" i="26" s="1"/>
  <c r="J203" i="26"/>
  <c r="I203" i="26" s="1"/>
  <c r="J204" i="26"/>
  <c r="I204" i="26" s="1"/>
  <c r="J205" i="26"/>
  <c r="I205" i="26" s="1"/>
  <c r="J206" i="26"/>
  <c r="I206" i="26" s="1"/>
  <c r="J207" i="26"/>
  <c r="I207" i="26" s="1"/>
  <c r="J208" i="26"/>
  <c r="I208" i="26" s="1"/>
  <c r="J209" i="26"/>
  <c r="I209" i="26" s="1"/>
  <c r="J210" i="26"/>
  <c r="I210" i="26" s="1"/>
  <c r="J211" i="26"/>
  <c r="I211" i="26" s="1"/>
  <c r="J212" i="26"/>
  <c r="I212" i="26" s="1"/>
  <c r="J213" i="26"/>
  <c r="I213" i="26" s="1"/>
  <c r="J214" i="26"/>
  <c r="I214" i="26" s="1"/>
  <c r="J215" i="26"/>
  <c r="I215" i="26" s="1"/>
  <c r="J216" i="26"/>
  <c r="I216" i="26" s="1"/>
  <c r="J217" i="26"/>
  <c r="I217" i="26" s="1"/>
  <c r="J218" i="26"/>
  <c r="I218" i="26" s="1"/>
  <c r="J219" i="26"/>
  <c r="I219" i="26" s="1"/>
  <c r="J220" i="26"/>
  <c r="I220" i="26" s="1"/>
  <c r="J221" i="26"/>
  <c r="I221" i="26" s="1"/>
  <c r="J222" i="26"/>
  <c r="I222" i="26" s="1"/>
  <c r="J223" i="26"/>
  <c r="I223" i="26" s="1"/>
  <c r="J224" i="26"/>
  <c r="I224" i="26" s="1"/>
  <c r="J225" i="26"/>
  <c r="I225" i="26" s="1"/>
  <c r="J226" i="26"/>
  <c r="I226" i="26" s="1"/>
  <c r="J227" i="26"/>
  <c r="I227" i="26" s="1"/>
  <c r="J228" i="26"/>
  <c r="I228" i="26" s="1"/>
  <c r="J229" i="26"/>
  <c r="I229" i="26" s="1"/>
  <c r="J230" i="26"/>
  <c r="I230" i="26" s="1"/>
  <c r="J231" i="26"/>
  <c r="I231" i="26" s="1"/>
  <c r="J232" i="26"/>
  <c r="I232" i="26" s="1"/>
  <c r="J233" i="26"/>
  <c r="I233" i="26" s="1"/>
  <c r="J234" i="26"/>
  <c r="I234" i="26" s="1"/>
  <c r="J235" i="26"/>
  <c r="I235" i="26" s="1"/>
  <c r="J236" i="26"/>
  <c r="I236" i="26" s="1"/>
  <c r="J237" i="26"/>
  <c r="I237" i="26" s="1"/>
  <c r="J238" i="26"/>
  <c r="I238" i="26" s="1"/>
  <c r="J239" i="26"/>
  <c r="I239" i="26" s="1"/>
  <c r="J240" i="26"/>
  <c r="I240" i="26" s="1"/>
  <c r="J241" i="26"/>
  <c r="I241" i="26" s="1"/>
  <c r="J242" i="26"/>
  <c r="I242" i="26" s="1"/>
  <c r="J243" i="26"/>
  <c r="I243" i="26" s="1"/>
  <c r="J244" i="26"/>
  <c r="I244" i="26" s="1"/>
  <c r="J245" i="26"/>
  <c r="I245" i="26" s="1"/>
  <c r="J246" i="26"/>
  <c r="I246" i="26" s="1"/>
  <c r="J247" i="26"/>
  <c r="I247" i="26" s="1"/>
  <c r="J248" i="26"/>
  <c r="I248" i="26" s="1"/>
  <c r="J249" i="26"/>
  <c r="I249" i="26" s="1"/>
  <c r="J250" i="26"/>
  <c r="I250" i="26" s="1"/>
  <c r="J251" i="26"/>
  <c r="I251" i="26" s="1"/>
  <c r="J252" i="26"/>
  <c r="I252" i="26" s="1"/>
  <c r="J253" i="26"/>
  <c r="I253" i="26" s="1"/>
  <c r="J254" i="26"/>
  <c r="I254" i="26" s="1"/>
  <c r="J255" i="26"/>
  <c r="I255" i="26" s="1"/>
  <c r="J256" i="26"/>
  <c r="I256" i="26" s="1"/>
  <c r="J257" i="26"/>
  <c r="I257" i="26" s="1"/>
  <c r="J258" i="26"/>
  <c r="I258" i="26" s="1"/>
  <c r="J259" i="26"/>
  <c r="I259" i="26" s="1"/>
  <c r="J260" i="26"/>
  <c r="I260" i="26" s="1"/>
  <c r="J261" i="26"/>
  <c r="I261" i="26" s="1"/>
  <c r="J262" i="26"/>
  <c r="I262" i="26" s="1"/>
  <c r="J263" i="26"/>
  <c r="I263" i="26" s="1"/>
  <c r="J264" i="26"/>
  <c r="I264" i="26" s="1"/>
  <c r="J265" i="26"/>
  <c r="I265" i="26" s="1"/>
  <c r="J266" i="26"/>
  <c r="I266" i="26" s="1"/>
  <c r="J267" i="26"/>
  <c r="I267" i="26" s="1"/>
  <c r="J268" i="26"/>
  <c r="I268" i="26" s="1"/>
  <c r="J269" i="26"/>
  <c r="I269" i="26" s="1"/>
  <c r="J270" i="26"/>
  <c r="I270" i="26" s="1"/>
  <c r="J271" i="26"/>
  <c r="I271" i="26" s="1"/>
  <c r="J272" i="26"/>
  <c r="I272" i="26" s="1"/>
  <c r="J273" i="26"/>
  <c r="I273" i="26" s="1"/>
  <c r="J274" i="26"/>
  <c r="I274" i="26" s="1"/>
  <c r="J275" i="26"/>
  <c r="I275" i="26" s="1"/>
  <c r="J276" i="26"/>
  <c r="I276" i="26" s="1"/>
  <c r="J277" i="26"/>
  <c r="I277" i="26" s="1"/>
  <c r="J278" i="26"/>
  <c r="I278" i="26" s="1"/>
  <c r="J279" i="26"/>
  <c r="I279" i="26" s="1"/>
  <c r="J280" i="26"/>
  <c r="I280" i="26" s="1"/>
  <c r="J281" i="26"/>
  <c r="I281" i="26" s="1"/>
  <c r="J282" i="26"/>
  <c r="I282" i="26" s="1"/>
  <c r="J283" i="26"/>
  <c r="I283" i="26" s="1"/>
  <c r="J284" i="26"/>
  <c r="I284" i="26" s="1"/>
  <c r="J285" i="26"/>
  <c r="I285" i="26" s="1"/>
  <c r="J286" i="26"/>
  <c r="I286" i="26" s="1"/>
  <c r="J287" i="26"/>
  <c r="I287" i="26" s="1"/>
  <c r="J288" i="26"/>
  <c r="I288" i="26" s="1"/>
  <c r="J289" i="26"/>
  <c r="I289" i="26" s="1"/>
  <c r="J290" i="26"/>
  <c r="I290" i="26" s="1"/>
  <c r="J291" i="26"/>
  <c r="I291" i="26" s="1"/>
  <c r="J292" i="26"/>
  <c r="I292" i="26" s="1"/>
  <c r="J293" i="26"/>
  <c r="I293" i="26" s="1"/>
  <c r="J294" i="26"/>
  <c r="I294" i="26" s="1"/>
  <c r="J295" i="26"/>
  <c r="I295" i="26" s="1"/>
  <c r="J296" i="26"/>
  <c r="I296" i="26" s="1"/>
  <c r="J297" i="26"/>
  <c r="I297" i="26" s="1"/>
  <c r="J298" i="26"/>
  <c r="I298" i="26" s="1"/>
  <c r="J299" i="26"/>
  <c r="I299" i="26" s="1"/>
  <c r="J300" i="26"/>
  <c r="I300" i="26" s="1"/>
  <c r="J301" i="26"/>
  <c r="I301" i="26" s="1"/>
  <c r="J302" i="26"/>
  <c r="I302" i="26" s="1"/>
  <c r="J303" i="26"/>
  <c r="I303" i="26" s="1"/>
  <c r="J304" i="26"/>
  <c r="I304" i="26" s="1"/>
  <c r="J305" i="26"/>
  <c r="I305" i="26" s="1"/>
  <c r="J306" i="26"/>
  <c r="I306" i="26" s="1"/>
  <c r="J307" i="26"/>
  <c r="I307" i="26" s="1"/>
  <c r="J308" i="26"/>
  <c r="I308" i="26" s="1"/>
  <c r="J309" i="26"/>
  <c r="I309" i="26" s="1"/>
  <c r="J310" i="26"/>
  <c r="I310" i="26" s="1"/>
  <c r="J311" i="26"/>
  <c r="I311" i="26" s="1"/>
  <c r="J312" i="26"/>
  <c r="I312" i="26" s="1"/>
  <c r="J313" i="26"/>
  <c r="I313" i="26" s="1"/>
  <c r="J314" i="26"/>
  <c r="I314" i="26" s="1"/>
  <c r="J315" i="26"/>
  <c r="I315" i="26" s="1"/>
  <c r="G18" i="26"/>
  <c r="F18" i="26" s="1"/>
  <c r="G20" i="26"/>
  <c r="F20" i="26" s="1"/>
  <c r="G21" i="26"/>
  <c r="F21" i="26" s="1"/>
  <c r="G22" i="26"/>
  <c r="F22" i="26" s="1"/>
  <c r="G23" i="26"/>
  <c r="F23" i="26" s="1"/>
  <c r="G24" i="26"/>
  <c r="F24" i="26" s="1"/>
  <c r="G25" i="26"/>
  <c r="F25" i="26" s="1"/>
  <c r="G26" i="26"/>
  <c r="F26" i="26" s="1"/>
  <c r="G27" i="26"/>
  <c r="F27" i="26" s="1"/>
  <c r="G28" i="26"/>
  <c r="F28" i="26" s="1"/>
  <c r="G29" i="26"/>
  <c r="F29" i="26" s="1"/>
  <c r="G30" i="26"/>
  <c r="F30" i="26" s="1"/>
  <c r="G31" i="26"/>
  <c r="F31" i="26" s="1"/>
  <c r="G32" i="26"/>
  <c r="F32" i="26" s="1"/>
  <c r="G33" i="26"/>
  <c r="F33" i="26" s="1"/>
  <c r="G34" i="26"/>
  <c r="F34" i="26" s="1"/>
  <c r="G35" i="26"/>
  <c r="F35" i="26" s="1"/>
  <c r="G36" i="26"/>
  <c r="F36" i="26" s="1"/>
  <c r="G37" i="26"/>
  <c r="F37" i="26" s="1"/>
  <c r="G38" i="26"/>
  <c r="F38" i="26" s="1"/>
  <c r="G39" i="26"/>
  <c r="F39" i="26" s="1"/>
  <c r="G40" i="26"/>
  <c r="F40" i="26" s="1"/>
  <c r="G41" i="26"/>
  <c r="F41" i="26" s="1"/>
  <c r="G42" i="26"/>
  <c r="F42" i="26" s="1"/>
  <c r="G43" i="26"/>
  <c r="F43" i="26" s="1"/>
  <c r="G44" i="26"/>
  <c r="F44" i="26" s="1"/>
  <c r="G45" i="26"/>
  <c r="F45" i="26" s="1"/>
  <c r="G46" i="26"/>
  <c r="F46" i="26" s="1"/>
  <c r="G47" i="26"/>
  <c r="F47" i="26" s="1"/>
  <c r="G48" i="26"/>
  <c r="F48" i="26" s="1"/>
  <c r="G49" i="26"/>
  <c r="F49" i="26" s="1"/>
  <c r="G50" i="26"/>
  <c r="F50" i="26" s="1"/>
  <c r="G51" i="26"/>
  <c r="F51" i="26" s="1"/>
  <c r="G52" i="26"/>
  <c r="F52" i="26" s="1"/>
  <c r="G53" i="26"/>
  <c r="F53" i="26" s="1"/>
  <c r="G54" i="26"/>
  <c r="F54" i="26" s="1"/>
  <c r="G55" i="26"/>
  <c r="F55" i="26" s="1"/>
  <c r="G56" i="26"/>
  <c r="F56" i="26" s="1"/>
  <c r="G57" i="26"/>
  <c r="F57" i="26" s="1"/>
  <c r="G58" i="26"/>
  <c r="F58" i="26" s="1"/>
  <c r="G59" i="26"/>
  <c r="F59" i="26" s="1"/>
  <c r="G60" i="26"/>
  <c r="F60" i="26" s="1"/>
  <c r="G61" i="26"/>
  <c r="F61" i="26" s="1"/>
  <c r="G62" i="26"/>
  <c r="F62" i="26" s="1"/>
  <c r="G63" i="26"/>
  <c r="F63" i="26" s="1"/>
  <c r="G64" i="26"/>
  <c r="F64" i="26" s="1"/>
  <c r="G65" i="26"/>
  <c r="F65" i="26" s="1"/>
  <c r="G66" i="26"/>
  <c r="F66" i="26" s="1"/>
  <c r="G67" i="26"/>
  <c r="F67" i="26" s="1"/>
  <c r="G68" i="26"/>
  <c r="F68" i="26" s="1"/>
  <c r="G69" i="26"/>
  <c r="F69" i="26" s="1"/>
  <c r="G70" i="26"/>
  <c r="F70" i="26" s="1"/>
  <c r="G71" i="26"/>
  <c r="F71" i="26" s="1"/>
  <c r="G72" i="26"/>
  <c r="F72" i="26" s="1"/>
  <c r="G73" i="26"/>
  <c r="F73" i="26" s="1"/>
  <c r="G74" i="26"/>
  <c r="F74" i="26" s="1"/>
  <c r="G75" i="26"/>
  <c r="F75" i="26" s="1"/>
  <c r="G76" i="26"/>
  <c r="F76" i="26" s="1"/>
  <c r="G77" i="26"/>
  <c r="F77" i="26" s="1"/>
  <c r="G78" i="26"/>
  <c r="F78" i="26" s="1"/>
  <c r="G79" i="26"/>
  <c r="F79" i="26" s="1"/>
  <c r="G80" i="26"/>
  <c r="F80" i="26" s="1"/>
  <c r="G81" i="26"/>
  <c r="F81" i="26" s="1"/>
  <c r="G82" i="26"/>
  <c r="F82" i="26" s="1"/>
  <c r="G83" i="26"/>
  <c r="F83" i="26" s="1"/>
  <c r="G84" i="26"/>
  <c r="F84" i="26" s="1"/>
  <c r="G85" i="26"/>
  <c r="F85" i="26" s="1"/>
  <c r="G86" i="26"/>
  <c r="F86" i="26" s="1"/>
  <c r="G87" i="26"/>
  <c r="F87" i="26" s="1"/>
  <c r="G88" i="26"/>
  <c r="F88" i="26" s="1"/>
  <c r="G89" i="26"/>
  <c r="F89" i="26" s="1"/>
  <c r="G90" i="26"/>
  <c r="F90" i="26" s="1"/>
  <c r="G91" i="26"/>
  <c r="F91" i="26" s="1"/>
  <c r="G92" i="26"/>
  <c r="F92" i="26" s="1"/>
  <c r="G93" i="26"/>
  <c r="F93" i="26" s="1"/>
  <c r="G94" i="26"/>
  <c r="F94" i="26" s="1"/>
  <c r="G95" i="26"/>
  <c r="F95" i="26" s="1"/>
  <c r="G96" i="26"/>
  <c r="F96" i="26" s="1"/>
  <c r="G97" i="26"/>
  <c r="F97" i="26" s="1"/>
  <c r="G98" i="26"/>
  <c r="F98" i="26" s="1"/>
  <c r="G99" i="26"/>
  <c r="F99" i="26" s="1"/>
  <c r="G100" i="26"/>
  <c r="F100" i="26" s="1"/>
  <c r="G101" i="26"/>
  <c r="F101" i="26" s="1"/>
  <c r="G102" i="26"/>
  <c r="F102" i="26" s="1"/>
  <c r="G103" i="26"/>
  <c r="F103" i="26" s="1"/>
  <c r="G104" i="26"/>
  <c r="F104" i="26" s="1"/>
  <c r="G105" i="26"/>
  <c r="F105" i="26" s="1"/>
  <c r="G106" i="26"/>
  <c r="F106" i="26" s="1"/>
  <c r="G107" i="26"/>
  <c r="F107" i="26" s="1"/>
  <c r="G108" i="26"/>
  <c r="F108" i="26" s="1"/>
  <c r="G109" i="26"/>
  <c r="F109" i="26" s="1"/>
  <c r="G110" i="26"/>
  <c r="F110" i="26" s="1"/>
  <c r="G111" i="26"/>
  <c r="F111" i="26" s="1"/>
  <c r="G112" i="26"/>
  <c r="F112" i="26" s="1"/>
  <c r="G113" i="26"/>
  <c r="F113" i="26" s="1"/>
  <c r="G114" i="26"/>
  <c r="F114" i="26" s="1"/>
  <c r="G115" i="26"/>
  <c r="F115" i="26" s="1"/>
  <c r="G116" i="26"/>
  <c r="F116" i="26" s="1"/>
  <c r="G117" i="26"/>
  <c r="F117" i="26" s="1"/>
  <c r="G118" i="26"/>
  <c r="F118" i="26" s="1"/>
  <c r="G119" i="26"/>
  <c r="F119" i="26" s="1"/>
  <c r="G120" i="26"/>
  <c r="F120" i="26" s="1"/>
  <c r="G121" i="26"/>
  <c r="F121" i="26" s="1"/>
  <c r="G122" i="26"/>
  <c r="F122" i="26" s="1"/>
  <c r="G123" i="26"/>
  <c r="F123" i="26" s="1"/>
  <c r="G124" i="26"/>
  <c r="F124" i="26" s="1"/>
  <c r="G125" i="26"/>
  <c r="F125" i="26" s="1"/>
  <c r="G126" i="26"/>
  <c r="F126" i="26" s="1"/>
  <c r="G127" i="26"/>
  <c r="F127" i="26" s="1"/>
  <c r="G128" i="26"/>
  <c r="F128" i="26" s="1"/>
  <c r="G129" i="26"/>
  <c r="F129" i="26" s="1"/>
  <c r="G130" i="26"/>
  <c r="F130" i="26" s="1"/>
  <c r="G131" i="26"/>
  <c r="F131" i="26" s="1"/>
  <c r="G132" i="26"/>
  <c r="F132" i="26" s="1"/>
  <c r="G133" i="26"/>
  <c r="F133" i="26" s="1"/>
  <c r="G134" i="26"/>
  <c r="F134" i="26" s="1"/>
  <c r="G135" i="26"/>
  <c r="F135" i="26" s="1"/>
  <c r="G136" i="26"/>
  <c r="F136" i="26" s="1"/>
  <c r="G137" i="26"/>
  <c r="F137" i="26" s="1"/>
  <c r="G138" i="26"/>
  <c r="F138" i="26" s="1"/>
  <c r="G139" i="26"/>
  <c r="F139" i="26" s="1"/>
  <c r="G140" i="26"/>
  <c r="F140" i="26" s="1"/>
  <c r="G141" i="26"/>
  <c r="F141" i="26" s="1"/>
  <c r="G142" i="26"/>
  <c r="F142" i="26" s="1"/>
  <c r="G143" i="26"/>
  <c r="F143" i="26" s="1"/>
  <c r="G144" i="26"/>
  <c r="F144" i="26" s="1"/>
  <c r="G145" i="26"/>
  <c r="F145" i="26" s="1"/>
  <c r="G146" i="26"/>
  <c r="F146" i="26" s="1"/>
  <c r="G147" i="26"/>
  <c r="F147" i="26" s="1"/>
  <c r="G148" i="26"/>
  <c r="F148" i="26" s="1"/>
  <c r="G149" i="26"/>
  <c r="F149" i="26" s="1"/>
  <c r="G150" i="26"/>
  <c r="F150" i="26" s="1"/>
  <c r="G151" i="26"/>
  <c r="F151" i="26" s="1"/>
  <c r="G152" i="26"/>
  <c r="F152" i="26" s="1"/>
  <c r="G153" i="26"/>
  <c r="F153" i="26" s="1"/>
  <c r="G154" i="26"/>
  <c r="F154" i="26" s="1"/>
  <c r="G155" i="26"/>
  <c r="F155" i="26" s="1"/>
  <c r="G156" i="26"/>
  <c r="F156" i="26" s="1"/>
  <c r="G157" i="26"/>
  <c r="F157" i="26" s="1"/>
  <c r="G158" i="26"/>
  <c r="F158" i="26" s="1"/>
  <c r="G159" i="26"/>
  <c r="F159" i="26" s="1"/>
  <c r="G160" i="26"/>
  <c r="F160" i="26" s="1"/>
  <c r="G161" i="26"/>
  <c r="F161" i="26" s="1"/>
  <c r="G162" i="26"/>
  <c r="F162" i="26" s="1"/>
  <c r="G163" i="26"/>
  <c r="F163" i="26" s="1"/>
  <c r="G164" i="26"/>
  <c r="F164" i="26" s="1"/>
  <c r="G165" i="26"/>
  <c r="F165" i="26" s="1"/>
  <c r="G166" i="26"/>
  <c r="F166" i="26" s="1"/>
  <c r="G167" i="26"/>
  <c r="F167" i="26" s="1"/>
  <c r="G168" i="26"/>
  <c r="F168" i="26" s="1"/>
  <c r="G169" i="26"/>
  <c r="F169" i="26" s="1"/>
  <c r="G170" i="26"/>
  <c r="F170" i="26" s="1"/>
  <c r="G171" i="26"/>
  <c r="F171" i="26" s="1"/>
  <c r="G172" i="26"/>
  <c r="F172" i="26" s="1"/>
  <c r="G173" i="26"/>
  <c r="F173" i="26" s="1"/>
  <c r="G174" i="26"/>
  <c r="F174" i="26" s="1"/>
  <c r="G175" i="26"/>
  <c r="F175" i="26" s="1"/>
  <c r="G176" i="26"/>
  <c r="F176" i="26" s="1"/>
  <c r="G177" i="26"/>
  <c r="F177" i="26" s="1"/>
  <c r="G178" i="26"/>
  <c r="F178" i="26" s="1"/>
  <c r="G179" i="26"/>
  <c r="F179" i="26" s="1"/>
  <c r="G180" i="26"/>
  <c r="F180" i="26" s="1"/>
  <c r="G181" i="26"/>
  <c r="F181" i="26" s="1"/>
  <c r="G182" i="26"/>
  <c r="F182" i="26" s="1"/>
  <c r="G183" i="26"/>
  <c r="F183" i="26" s="1"/>
  <c r="G184" i="26"/>
  <c r="F184" i="26" s="1"/>
  <c r="G185" i="26"/>
  <c r="F185" i="26" s="1"/>
  <c r="G186" i="26"/>
  <c r="F186" i="26" s="1"/>
  <c r="G187" i="26"/>
  <c r="F187" i="26" s="1"/>
  <c r="G188" i="26"/>
  <c r="F188" i="26" s="1"/>
  <c r="G189" i="26"/>
  <c r="F189" i="26" s="1"/>
  <c r="G190" i="26"/>
  <c r="F190" i="26" s="1"/>
  <c r="G191" i="26"/>
  <c r="F191" i="26" s="1"/>
  <c r="G192" i="26"/>
  <c r="F192" i="26" s="1"/>
  <c r="G193" i="26"/>
  <c r="F193" i="26" s="1"/>
  <c r="G194" i="26"/>
  <c r="F194" i="26" s="1"/>
  <c r="G195" i="26"/>
  <c r="F195" i="26" s="1"/>
  <c r="G196" i="26"/>
  <c r="F196" i="26" s="1"/>
  <c r="G197" i="26"/>
  <c r="F197" i="26" s="1"/>
  <c r="G198" i="26"/>
  <c r="F198" i="26" s="1"/>
  <c r="G199" i="26"/>
  <c r="F199" i="26" s="1"/>
  <c r="G200" i="26"/>
  <c r="F200" i="26" s="1"/>
  <c r="G201" i="26"/>
  <c r="F201" i="26" s="1"/>
  <c r="G202" i="26"/>
  <c r="F202" i="26" s="1"/>
  <c r="G203" i="26"/>
  <c r="F203" i="26" s="1"/>
  <c r="G204" i="26"/>
  <c r="F204" i="26" s="1"/>
  <c r="G205" i="26"/>
  <c r="F205" i="26" s="1"/>
  <c r="G206" i="26"/>
  <c r="F206" i="26" s="1"/>
  <c r="G207" i="26"/>
  <c r="F207" i="26" s="1"/>
  <c r="G208" i="26"/>
  <c r="F208" i="26" s="1"/>
  <c r="G209" i="26"/>
  <c r="F209" i="26" s="1"/>
  <c r="G210" i="26"/>
  <c r="F210" i="26" s="1"/>
  <c r="G211" i="26"/>
  <c r="F211" i="26" s="1"/>
  <c r="G212" i="26"/>
  <c r="F212" i="26" s="1"/>
  <c r="G213" i="26"/>
  <c r="F213" i="26" s="1"/>
  <c r="G214" i="26"/>
  <c r="F214" i="26" s="1"/>
  <c r="G215" i="26"/>
  <c r="F215" i="26" s="1"/>
  <c r="G216" i="26"/>
  <c r="F216" i="26" s="1"/>
  <c r="G217" i="26"/>
  <c r="F217" i="26" s="1"/>
  <c r="G218" i="26"/>
  <c r="F218" i="26" s="1"/>
  <c r="G219" i="26"/>
  <c r="F219" i="26" s="1"/>
  <c r="G220" i="26"/>
  <c r="F220" i="26" s="1"/>
  <c r="G221" i="26"/>
  <c r="F221" i="26" s="1"/>
  <c r="G222" i="26"/>
  <c r="F222" i="26" s="1"/>
  <c r="G223" i="26"/>
  <c r="F223" i="26" s="1"/>
  <c r="G224" i="26"/>
  <c r="F224" i="26" s="1"/>
  <c r="G225" i="26"/>
  <c r="F225" i="26" s="1"/>
  <c r="G226" i="26"/>
  <c r="F226" i="26" s="1"/>
  <c r="G227" i="26"/>
  <c r="F227" i="26" s="1"/>
  <c r="G228" i="26"/>
  <c r="F228" i="26" s="1"/>
  <c r="G229" i="26"/>
  <c r="F229" i="26" s="1"/>
  <c r="G230" i="26"/>
  <c r="F230" i="26" s="1"/>
  <c r="G231" i="26"/>
  <c r="F231" i="26" s="1"/>
  <c r="G232" i="26"/>
  <c r="F232" i="26" s="1"/>
  <c r="G233" i="26"/>
  <c r="F233" i="26" s="1"/>
  <c r="F234" i="26"/>
  <c r="G234" i="26"/>
  <c r="G235" i="26"/>
  <c r="F235" i="26" s="1"/>
  <c r="G236" i="26"/>
  <c r="F236" i="26" s="1"/>
  <c r="G237" i="26"/>
  <c r="F237" i="26" s="1"/>
  <c r="G238" i="26"/>
  <c r="F238" i="26" s="1"/>
  <c r="G239" i="26"/>
  <c r="F239" i="26" s="1"/>
  <c r="G240" i="26"/>
  <c r="F240" i="26" s="1"/>
  <c r="G241" i="26"/>
  <c r="F241" i="26" s="1"/>
  <c r="G242" i="26"/>
  <c r="F242" i="26" s="1"/>
  <c r="G243" i="26"/>
  <c r="F243" i="26" s="1"/>
  <c r="G244" i="26"/>
  <c r="F244" i="26" s="1"/>
  <c r="G245" i="26"/>
  <c r="F245" i="26" s="1"/>
  <c r="G246" i="26"/>
  <c r="F246" i="26" s="1"/>
  <c r="G247" i="26"/>
  <c r="F247" i="26" s="1"/>
  <c r="G248" i="26"/>
  <c r="F248" i="26" s="1"/>
  <c r="G249" i="26"/>
  <c r="F249" i="26" s="1"/>
  <c r="G250" i="26"/>
  <c r="F250" i="26" s="1"/>
  <c r="G251" i="26"/>
  <c r="F251" i="26" s="1"/>
  <c r="G252" i="26"/>
  <c r="F252" i="26" s="1"/>
  <c r="G253" i="26"/>
  <c r="F253" i="26" s="1"/>
  <c r="G254" i="26"/>
  <c r="F254" i="26" s="1"/>
  <c r="G255" i="26"/>
  <c r="F255" i="26" s="1"/>
  <c r="G256" i="26"/>
  <c r="F256" i="26" s="1"/>
  <c r="G257" i="26"/>
  <c r="F257" i="26" s="1"/>
  <c r="G258" i="26"/>
  <c r="F258" i="26" s="1"/>
  <c r="G259" i="26"/>
  <c r="F259" i="26" s="1"/>
  <c r="G260" i="26"/>
  <c r="F260" i="26" s="1"/>
  <c r="G261" i="26"/>
  <c r="F261" i="26" s="1"/>
  <c r="G262" i="26"/>
  <c r="F262" i="26" s="1"/>
  <c r="G263" i="26"/>
  <c r="F263" i="26" s="1"/>
  <c r="G264" i="26"/>
  <c r="F264" i="26" s="1"/>
  <c r="G265" i="26"/>
  <c r="F265" i="26" s="1"/>
  <c r="G266" i="26"/>
  <c r="F266" i="26" s="1"/>
  <c r="G267" i="26"/>
  <c r="F267" i="26" s="1"/>
  <c r="G268" i="26"/>
  <c r="F268" i="26" s="1"/>
  <c r="G269" i="26"/>
  <c r="F269" i="26" s="1"/>
  <c r="G270" i="26"/>
  <c r="F270" i="26" s="1"/>
  <c r="G271" i="26"/>
  <c r="F271" i="26" s="1"/>
  <c r="G272" i="26"/>
  <c r="F272" i="26" s="1"/>
  <c r="G273" i="26"/>
  <c r="F273" i="26" s="1"/>
  <c r="G274" i="26"/>
  <c r="F274" i="26" s="1"/>
  <c r="G275" i="26"/>
  <c r="F275" i="26" s="1"/>
  <c r="G276" i="26"/>
  <c r="F276" i="26" s="1"/>
  <c r="G277" i="26"/>
  <c r="F277" i="26" s="1"/>
  <c r="G278" i="26"/>
  <c r="F278" i="26" s="1"/>
  <c r="G279" i="26"/>
  <c r="F279" i="26" s="1"/>
  <c r="G280" i="26"/>
  <c r="F280" i="26" s="1"/>
  <c r="G281" i="26"/>
  <c r="F281" i="26" s="1"/>
  <c r="G282" i="26"/>
  <c r="F282" i="26" s="1"/>
  <c r="G283" i="26"/>
  <c r="F283" i="26" s="1"/>
  <c r="G284" i="26"/>
  <c r="F284" i="26" s="1"/>
  <c r="G285" i="26"/>
  <c r="F285" i="26" s="1"/>
  <c r="G286" i="26"/>
  <c r="F286" i="26" s="1"/>
  <c r="G287" i="26"/>
  <c r="F287" i="26" s="1"/>
  <c r="G288" i="26"/>
  <c r="F288" i="26" s="1"/>
  <c r="G289" i="26"/>
  <c r="F289" i="26" s="1"/>
  <c r="G290" i="26"/>
  <c r="F290" i="26" s="1"/>
  <c r="G291" i="26"/>
  <c r="F291" i="26" s="1"/>
  <c r="G292" i="26"/>
  <c r="F292" i="26" s="1"/>
  <c r="G293" i="26"/>
  <c r="F293" i="26" s="1"/>
  <c r="G294" i="26"/>
  <c r="F294" i="26" s="1"/>
  <c r="G295" i="26"/>
  <c r="F295" i="26" s="1"/>
  <c r="G296" i="26"/>
  <c r="F296" i="26" s="1"/>
  <c r="G297" i="26"/>
  <c r="F297" i="26" s="1"/>
  <c r="G298" i="26"/>
  <c r="F298" i="26" s="1"/>
  <c r="G299" i="26"/>
  <c r="F299" i="26" s="1"/>
  <c r="G300" i="26"/>
  <c r="F300" i="26" s="1"/>
  <c r="G301" i="26"/>
  <c r="F301" i="26" s="1"/>
  <c r="G302" i="26"/>
  <c r="F302" i="26" s="1"/>
  <c r="G303" i="26"/>
  <c r="F303" i="26" s="1"/>
  <c r="G304" i="26"/>
  <c r="F304" i="26" s="1"/>
  <c r="G305" i="26"/>
  <c r="F305" i="26" s="1"/>
  <c r="G306" i="26"/>
  <c r="F306" i="26" s="1"/>
  <c r="G307" i="26"/>
  <c r="F307" i="26" s="1"/>
  <c r="G308" i="26"/>
  <c r="F308" i="26" s="1"/>
  <c r="G309" i="26"/>
  <c r="F309" i="26" s="1"/>
  <c r="G310" i="26"/>
  <c r="F310" i="26" s="1"/>
  <c r="G311" i="26"/>
  <c r="F311" i="26" s="1"/>
  <c r="G312" i="26"/>
  <c r="F312" i="26" s="1"/>
  <c r="G313" i="26"/>
  <c r="F313" i="26" s="1"/>
  <c r="G314" i="26"/>
  <c r="F314" i="26" s="1"/>
  <c r="G315" i="26"/>
  <c r="F315" i="26" s="1"/>
  <c r="T18" i="26"/>
  <c r="O18" i="26" s="1"/>
  <c r="T19" i="26"/>
  <c r="O19" i="26" s="1"/>
  <c r="T20" i="26"/>
  <c r="O20" i="26" s="1"/>
  <c r="T21" i="26"/>
  <c r="O21" i="26" s="1"/>
  <c r="T22" i="26"/>
  <c r="O22" i="26" s="1"/>
  <c r="T23" i="26"/>
  <c r="T24" i="26"/>
  <c r="T25" i="26"/>
  <c r="T26" i="26"/>
  <c r="T27" i="26"/>
  <c r="T28" i="26"/>
  <c r="T29" i="26"/>
  <c r="T30" i="26"/>
  <c r="T31" i="26"/>
  <c r="T32" i="26"/>
  <c r="T33" i="26"/>
  <c r="T34" i="26"/>
  <c r="T35" i="26"/>
  <c r="T36" i="26"/>
  <c r="T37" i="26"/>
  <c r="T38" i="26"/>
  <c r="T39" i="26"/>
  <c r="T40" i="26"/>
  <c r="T41" i="26"/>
  <c r="T42" i="26"/>
  <c r="T43" i="26"/>
  <c r="T44" i="26"/>
  <c r="T45" i="26"/>
  <c r="T46" i="26"/>
  <c r="T47" i="26"/>
  <c r="T48" i="26"/>
  <c r="T49" i="26"/>
  <c r="T50" i="26"/>
  <c r="T51" i="26"/>
  <c r="T52" i="26"/>
  <c r="T53" i="26"/>
  <c r="T54" i="26"/>
  <c r="T55" i="26"/>
  <c r="T56" i="26"/>
  <c r="T57" i="26"/>
  <c r="T58" i="26"/>
  <c r="T59" i="26"/>
  <c r="T60" i="26"/>
  <c r="T61" i="26"/>
  <c r="T62" i="26"/>
  <c r="T63" i="26"/>
  <c r="T64" i="26"/>
  <c r="T65" i="26"/>
  <c r="T66" i="26"/>
  <c r="T67" i="26"/>
  <c r="T68" i="26"/>
  <c r="T69" i="26"/>
  <c r="T70" i="26"/>
  <c r="T71" i="26"/>
  <c r="T72" i="26"/>
  <c r="T73" i="26"/>
  <c r="T74" i="26"/>
  <c r="T75" i="26"/>
  <c r="T76" i="26"/>
  <c r="T77" i="26"/>
  <c r="T78" i="26"/>
  <c r="T79" i="26"/>
  <c r="T80" i="26"/>
  <c r="T81" i="26"/>
  <c r="T82" i="26"/>
  <c r="T83" i="26"/>
  <c r="T84" i="26"/>
  <c r="T85" i="26"/>
  <c r="T86" i="26"/>
  <c r="T87" i="26"/>
  <c r="T88" i="26"/>
  <c r="T89" i="26"/>
  <c r="T90" i="26"/>
  <c r="T91" i="26"/>
  <c r="T92" i="26"/>
  <c r="T93" i="26"/>
  <c r="T94" i="26"/>
  <c r="T95" i="26"/>
  <c r="T96" i="26"/>
  <c r="T97" i="26"/>
  <c r="T98" i="26"/>
  <c r="T99" i="26"/>
  <c r="T100" i="26"/>
  <c r="T101" i="26"/>
  <c r="T102" i="26"/>
  <c r="T103" i="26"/>
  <c r="T104" i="26"/>
  <c r="T105" i="26"/>
  <c r="T106" i="26"/>
  <c r="T107" i="26"/>
  <c r="T108" i="26"/>
  <c r="T109" i="26"/>
  <c r="T110" i="26"/>
  <c r="T111" i="26"/>
  <c r="T112" i="26"/>
  <c r="T113" i="26"/>
  <c r="T114" i="26"/>
  <c r="T115" i="26"/>
  <c r="T116" i="26"/>
  <c r="T117" i="26"/>
  <c r="T118" i="26"/>
  <c r="T119" i="26"/>
  <c r="T120" i="26"/>
  <c r="T121" i="26"/>
  <c r="T122" i="26"/>
  <c r="T123" i="26"/>
  <c r="T124" i="26"/>
  <c r="T125" i="26"/>
  <c r="T126" i="26"/>
  <c r="T127" i="26"/>
  <c r="T128" i="26"/>
  <c r="T129" i="26"/>
  <c r="T130" i="26"/>
  <c r="T131" i="26"/>
  <c r="T132" i="26"/>
  <c r="T133" i="26"/>
  <c r="T134" i="26"/>
  <c r="T135" i="26"/>
  <c r="T136" i="26"/>
  <c r="T137" i="26"/>
  <c r="T138" i="26"/>
  <c r="T139" i="26"/>
  <c r="T140" i="26"/>
  <c r="T141" i="26"/>
  <c r="T142" i="26"/>
  <c r="T143" i="26"/>
  <c r="T144" i="26"/>
  <c r="T145" i="26"/>
  <c r="T146" i="26"/>
  <c r="T147" i="26"/>
  <c r="T148" i="26"/>
  <c r="T149" i="26"/>
  <c r="T150" i="26"/>
  <c r="T151" i="26"/>
  <c r="T152" i="26"/>
  <c r="T153" i="26"/>
  <c r="T154" i="26"/>
  <c r="T155" i="26"/>
  <c r="T156" i="26"/>
  <c r="T157" i="26"/>
  <c r="T158" i="26"/>
  <c r="T159" i="26"/>
  <c r="T160" i="26"/>
  <c r="T161" i="26"/>
  <c r="T162" i="26"/>
  <c r="T163" i="26"/>
  <c r="T164" i="26"/>
  <c r="T165" i="26"/>
  <c r="T166" i="26"/>
  <c r="T167" i="26"/>
  <c r="T168" i="26"/>
  <c r="T169" i="26"/>
  <c r="T170" i="26"/>
  <c r="T171" i="26"/>
  <c r="T172" i="26"/>
  <c r="T173" i="26"/>
  <c r="T174" i="26"/>
  <c r="T175" i="26"/>
  <c r="T176" i="26"/>
  <c r="T177" i="26"/>
  <c r="T178" i="26"/>
  <c r="T179" i="26"/>
  <c r="T180" i="26"/>
  <c r="T181" i="26"/>
  <c r="T182" i="26"/>
  <c r="T183" i="26"/>
  <c r="T184" i="26"/>
  <c r="T185" i="26"/>
  <c r="T186" i="26"/>
  <c r="T187" i="26"/>
  <c r="T188" i="26"/>
  <c r="T189" i="26"/>
  <c r="T190" i="26"/>
  <c r="T191" i="26"/>
  <c r="T192" i="26"/>
  <c r="T193" i="26"/>
  <c r="T194" i="26"/>
  <c r="T195" i="26"/>
  <c r="T196" i="26"/>
  <c r="T197" i="26"/>
  <c r="T198" i="26"/>
  <c r="T199" i="26"/>
  <c r="T200" i="26"/>
  <c r="T201" i="26"/>
  <c r="T202" i="26"/>
  <c r="T203" i="26"/>
  <c r="T204" i="26"/>
  <c r="T205" i="26"/>
  <c r="T206" i="26"/>
  <c r="T207" i="26"/>
  <c r="T208" i="26"/>
  <c r="T209" i="26"/>
  <c r="T210" i="26"/>
  <c r="T211" i="26"/>
  <c r="T212" i="26"/>
  <c r="T213" i="26"/>
  <c r="T214" i="26"/>
  <c r="T215" i="26"/>
  <c r="T216" i="26"/>
  <c r="T217" i="26"/>
  <c r="T218" i="26"/>
  <c r="T219" i="26"/>
  <c r="T220" i="26"/>
  <c r="T221" i="26"/>
  <c r="T222" i="26"/>
  <c r="T223" i="26"/>
  <c r="T224" i="26"/>
  <c r="T225" i="26"/>
  <c r="T226" i="26"/>
  <c r="T227" i="26"/>
  <c r="T228" i="26"/>
  <c r="T229" i="26"/>
  <c r="T230" i="26"/>
  <c r="T231" i="26"/>
  <c r="T232" i="26"/>
  <c r="T233" i="26"/>
  <c r="T234" i="26"/>
  <c r="T235" i="26"/>
  <c r="T236" i="26"/>
  <c r="T237" i="26"/>
  <c r="T238" i="26"/>
  <c r="T239" i="26"/>
  <c r="T240" i="26"/>
  <c r="T241" i="26"/>
  <c r="T242" i="26"/>
  <c r="T243" i="26"/>
  <c r="T244" i="26"/>
  <c r="T245" i="26"/>
  <c r="T246" i="26"/>
  <c r="T247" i="26"/>
  <c r="T248" i="26"/>
  <c r="T249" i="26"/>
  <c r="T250" i="26"/>
  <c r="T251" i="26"/>
  <c r="T252" i="26"/>
  <c r="T253" i="26"/>
  <c r="T254" i="26"/>
  <c r="T255" i="26"/>
  <c r="T256" i="26"/>
  <c r="T257" i="26"/>
  <c r="T258" i="26"/>
  <c r="T259" i="26"/>
  <c r="T260" i="26"/>
  <c r="T261" i="26"/>
  <c r="T262" i="26"/>
  <c r="T263" i="26"/>
  <c r="T264" i="26"/>
  <c r="T265" i="26"/>
  <c r="T266" i="26"/>
  <c r="T267" i="26"/>
  <c r="T268" i="26"/>
  <c r="T269" i="26"/>
  <c r="T270" i="26"/>
  <c r="T271" i="26"/>
  <c r="T272" i="26"/>
  <c r="T273" i="26"/>
  <c r="T274" i="26"/>
  <c r="T275" i="26"/>
  <c r="T276" i="26"/>
  <c r="T277" i="26"/>
  <c r="T278" i="26"/>
  <c r="T279" i="26"/>
  <c r="T280" i="26"/>
  <c r="T281" i="26"/>
  <c r="T282" i="26"/>
  <c r="T283" i="26"/>
  <c r="T284" i="26"/>
  <c r="T285" i="26"/>
  <c r="T286" i="26"/>
  <c r="T287" i="26"/>
  <c r="T288" i="26"/>
  <c r="T289" i="26"/>
  <c r="T290" i="26"/>
  <c r="T291" i="26"/>
  <c r="T292" i="26"/>
  <c r="T293" i="26"/>
  <c r="T294" i="26"/>
  <c r="T295" i="26"/>
  <c r="T296" i="26"/>
  <c r="T297" i="26"/>
  <c r="T298" i="26"/>
  <c r="T299" i="26"/>
  <c r="T300" i="26"/>
  <c r="T301" i="26"/>
  <c r="T302" i="26"/>
  <c r="T303" i="26"/>
  <c r="T304" i="26"/>
  <c r="T305" i="26"/>
  <c r="T306" i="26"/>
  <c r="T307" i="26"/>
  <c r="T308" i="26"/>
  <c r="T309" i="26"/>
  <c r="T310" i="26"/>
  <c r="T311" i="26"/>
  <c r="T312" i="26"/>
  <c r="T313" i="26"/>
  <c r="T314" i="26"/>
  <c r="T315" i="26"/>
  <c r="T316" i="26"/>
  <c r="O316" i="26" s="1"/>
  <c r="X17" i="26"/>
  <c r="J17" i="26" s="1"/>
  <c r="I17" i="26" s="1"/>
  <c r="AE18" i="1"/>
  <c r="AC18" i="1" s="1"/>
  <c r="AC28" i="1"/>
  <c r="AD28" i="1"/>
  <c r="AE28" i="1"/>
  <c r="AC29" i="1"/>
  <c r="AD29" i="1"/>
  <c r="AE29" i="1"/>
  <c r="AC30" i="1"/>
  <c r="AD30" i="1"/>
  <c r="AE30" i="1"/>
  <c r="AC31" i="1"/>
  <c r="AD31" i="1"/>
  <c r="AE31" i="1"/>
  <c r="AC32" i="1"/>
  <c r="AD32" i="1"/>
  <c r="AE32" i="1"/>
  <c r="AC33" i="1"/>
  <c r="AD33" i="1"/>
  <c r="AE33" i="1"/>
  <c r="AC34" i="1"/>
  <c r="AD34" i="1"/>
  <c r="AE34" i="1"/>
  <c r="AC35" i="1"/>
  <c r="AD35" i="1"/>
  <c r="AE35" i="1"/>
  <c r="AC36" i="1"/>
  <c r="AD36" i="1"/>
  <c r="AE36" i="1"/>
  <c r="AC37" i="1"/>
  <c r="AD37" i="1"/>
  <c r="AE37" i="1"/>
  <c r="AC38" i="1"/>
  <c r="AD38" i="1"/>
  <c r="AE38" i="1"/>
  <c r="AC39" i="1"/>
  <c r="AD39" i="1"/>
  <c r="AE39" i="1"/>
  <c r="AC40" i="1"/>
  <c r="AD40" i="1"/>
  <c r="AE40" i="1"/>
  <c r="AC41" i="1"/>
  <c r="AD41" i="1"/>
  <c r="AE41" i="1"/>
  <c r="AC42" i="1"/>
  <c r="AD42" i="1"/>
  <c r="AE42" i="1"/>
  <c r="AC43" i="1"/>
  <c r="AD43" i="1"/>
  <c r="AE43" i="1"/>
  <c r="AC44" i="1"/>
  <c r="AD44" i="1"/>
  <c r="AE44" i="1"/>
  <c r="AC45" i="1"/>
  <c r="AD45" i="1"/>
  <c r="AE45" i="1"/>
  <c r="AC46" i="1"/>
  <c r="AD46" i="1"/>
  <c r="AE46" i="1"/>
  <c r="AC47" i="1"/>
  <c r="AD47" i="1"/>
  <c r="AE47" i="1"/>
  <c r="AC48" i="1"/>
  <c r="AD48" i="1"/>
  <c r="AE48" i="1"/>
  <c r="AC49" i="1"/>
  <c r="AD49" i="1"/>
  <c r="AE49" i="1"/>
  <c r="AC50" i="1"/>
  <c r="AD50" i="1"/>
  <c r="AE50" i="1"/>
  <c r="AC51" i="1"/>
  <c r="AD51" i="1"/>
  <c r="AE51" i="1"/>
  <c r="AC52" i="1"/>
  <c r="AD52" i="1"/>
  <c r="AE52" i="1"/>
  <c r="AC53" i="1"/>
  <c r="AD53" i="1"/>
  <c r="AE53" i="1"/>
  <c r="AC54" i="1"/>
  <c r="AD54" i="1"/>
  <c r="AE54" i="1"/>
  <c r="AC55" i="1"/>
  <c r="AD55" i="1"/>
  <c r="AE55" i="1"/>
  <c r="AC56" i="1"/>
  <c r="AD56" i="1"/>
  <c r="AE56" i="1"/>
  <c r="AC57" i="1"/>
  <c r="AD57" i="1"/>
  <c r="AE57" i="1"/>
  <c r="AC58" i="1"/>
  <c r="AD58" i="1"/>
  <c r="AE58" i="1"/>
  <c r="AC59" i="1"/>
  <c r="AD59" i="1"/>
  <c r="AE59" i="1"/>
  <c r="AC60" i="1"/>
  <c r="AD60" i="1"/>
  <c r="AE60" i="1"/>
  <c r="AC61" i="1"/>
  <c r="AD61" i="1"/>
  <c r="AE61" i="1"/>
  <c r="AC62" i="1"/>
  <c r="AD62" i="1"/>
  <c r="AE62" i="1"/>
  <c r="AC63" i="1"/>
  <c r="AD63" i="1"/>
  <c r="AE63" i="1"/>
  <c r="AC64" i="1"/>
  <c r="AD64" i="1"/>
  <c r="AE64" i="1"/>
  <c r="AC65" i="1"/>
  <c r="AD65" i="1"/>
  <c r="AE65" i="1"/>
  <c r="AC66" i="1"/>
  <c r="AD66" i="1"/>
  <c r="AE66" i="1"/>
  <c r="AC67" i="1"/>
  <c r="AD67" i="1"/>
  <c r="AE67" i="1"/>
  <c r="AC68" i="1"/>
  <c r="AD68" i="1"/>
  <c r="AE68" i="1"/>
  <c r="AC69" i="1"/>
  <c r="AD69" i="1"/>
  <c r="AE69" i="1"/>
  <c r="AC70" i="1"/>
  <c r="AD70" i="1"/>
  <c r="AE70" i="1"/>
  <c r="AC71" i="1"/>
  <c r="AD71" i="1"/>
  <c r="AE71" i="1"/>
  <c r="AC72" i="1"/>
  <c r="AD72" i="1"/>
  <c r="AE72" i="1"/>
  <c r="AC73" i="1"/>
  <c r="AD73" i="1"/>
  <c r="AE73" i="1"/>
  <c r="AC74" i="1"/>
  <c r="AD74" i="1"/>
  <c r="AE74" i="1"/>
  <c r="AC75" i="1"/>
  <c r="AD75" i="1"/>
  <c r="AE75" i="1"/>
  <c r="AC76" i="1"/>
  <c r="AD76" i="1"/>
  <c r="AE76" i="1"/>
  <c r="AC77" i="1"/>
  <c r="AD77" i="1"/>
  <c r="AE77" i="1"/>
  <c r="AC78" i="1"/>
  <c r="AD78" i="1"/>
  <c r="AE78" i="1"/>
  <c r="AC79" i="1"/>
  <c r="AD79" i="1"/>
  <c r="AE79" i="1"/>
  <c r="AC80" i="1"/>
  <c r="AD80" i="1"/>
  <c r="AE80" i="1"/>
  <c r="AC81" i="1"/>
  <c r="AD81" i="1"/>
  <c r="AE81" i="1"/>
  <c r="AC82" i="1"/>
  <c r="AD82" i="1"/>
  <c r="AE82" i="1"/>
  <c r="AC83" i="1"/>
  <c r="AD83" i="1"/>
  <c r="AE83" i="1"/>
  <c r="AC84" i="1"/>
  <c r="AD84" i="1"/>
  <c r="AE84" i="1"/>
  <c r="AC85" i="1"/>
  <c r="AD85" i="1"/>
  <c r="AE85" i="1"/>
  <c r="AC86" i="1"/>
  <c r="AD86" i="1"/>
  <c r="AE86" i="1"/>
  <c r="AC87" i="1"/>
  <c r="AD87" i="1"/>
  <c r="AE87" i="1"/>
  <c r="AC88" i="1"/>
  <c r="AD88" i="1"/>
  <c r="AE88" i="1"/>
  <c r="AC89" i="1"/>
  <c r="AD89" i="1"/>
  <c r="AE89" i="1"/>
  <c r="AC90" i="1"/>
  <c r="AD90" i="1"/>
  <c r="AE90" i="1"/>
  <c r="AC91" i="1"/>
  <c r="AD91" i="1"/>
  <c r="AE91" i="1"/>
  <c r="AC92" i="1"/>
  <c r="AD92" i="1"/>
  <c r="AE92" i="1"/>
  <c r="AC93" i="1"/>
  <c r="AD93" i="1"/>
  <c r="AE93" i="1"/>
  <c r="AC94" i="1"/>
  <c r="AD94" i="1"/>
  <c r="AE94" i="1"/>
  <c r="AC95" i="1"/>
  <c r="AD95" i="1"/>
  <c r="AE95" i="1"/>
  <c r="AC96" i="1"/>
  <c r="AD96" i="1"/>
  <c r="AE96" i="1"/>
  <c r="AC97" i="1"/>
  <c r="AD97" i="1"/>
  <c r="AE97" i="1"/>
  <c r="AC98" i="1"/>
  <c r="AD98" i="1"/>
  <c r="AE98" i="1"/>
  <c r="AC99" i="1"/>
  <c r="AD99" i="1"/>
  <c r="AE99" i="1"/>
  <c r="AC100" i="1"/>
  <c r="AD100" i="1"/>
  <c r="AE100" i="1"/>
  <c r="AC101" i="1"/>
  <c r="AD101" i="1"/>
  <c r="AE101" i="1"/>
  <c r="AC102" i="1"/>
  <c r="AD102" i="1"/>
  <c r="AE102" i="1"/>
  <c r="AC103" i="1"/>
  <c r="AD103" i="1"/>
  <c r="AE103" i="1"/>
  <c r="AC104" i="1"/>
  <c r="AD104" i="1"/>
  <c r="AE104" i="1"/>
  <c r="AC105" i="1"/>
  <c r="AD105" i="1"/>
  <c r="AE105" i="1"/>
  <c r="AC106" i="1"/>
  <c r="AD106" i="1"/>
  <c r="AE106" i="1"/>
  <c r="AC107" i="1"/>
  <c r="AD107" i="1"/>
  <c r="AE107" i="1"/>
  <c r="AC108" i="1"/>
  <c r="AD108" i="1"/>
  <c r="AE108" i="1"/>
  <c r="AC109" i="1"/>
  <c r="AD109" i="1"/>
  <c r="AE109" i="1"/>
  <c r="AC110" i="1"/>
  <c r="AD110" i="1"/>
  <c r="AE110" i="1"/>
  <c r="AC111" i="1"/>
  <c r="AD111" i="1"/>
  <c r="AE111" i="1"/>
  <c r="AC112" i="1"/>
  <c r="AD112" i="1"/>
  <c r="AE112" i="1"/>
  <c r="AC113" i="1"/>
  <c r="AD113" i="1"/>
  <c r="AE113" i="1"/>
  <c r="AC114" i="1"/>
  <c r="AD114" i="1"/>
  <c r="AE114" i="1"/>
  <c r="AC115" i="1"/>
  <c r="AD115" i="1"/>
  <c r="AE115" i="1"/>
  <c r="AC116" i="1"/>
  <c r="AD116" i="1"/>
  <c r="AE116" i="1"/>
  <c r="AC117" i="1"/>
  <c r="AD117" i="1"/>
  <c r="AE117" i="1"/>
  <c r="AC118" i="1"/>
  <c r="AD118" i="1"/>
  <c r="AE118" i="1"/>
  <c r="AC119" i="1"/>
  <c r="AD119" i="1"/>
  <c r="AE119" i="1"/>
  <c r="AC120" i="1"/>
  <c r="AD120" i="1"/>
  <c r="AE120" i="1"/>
  <c r="AC121" i="1"/>
  <c r="AD121" i="1"/>
  <c r="AE121" i="1"/>
  <c r="AC122" i="1"/>
  <c r="AD122" i="1"/>
  <c r="AE122" i="1"/>
  <c r="AC123" i="1"/>
  <c r="AD123" i="1"/>
  <c r="AE123" i="1"/>
  <c r="AC124" i="1"/>
  <c r="AD124" i="1"/>
  <c r="AE124" i="1"/>
  <c r="AC125" i="1"/>
  <c r="AD125" i="1"/>
  <c r="AE125" i="1"/>
  <c r="AC126" i="1"/>
  <c r="AD126" i="1"/>
  <c r="AE126" i="1"/>
  <c r="AC127" i="1"/>
  <c r="AD127" i="1"/>
  <c r="AE127" i="1"/>
  <c r="AC128" i="1"/>
  <c r="AD128" i="1"/>
  <c r="AE128" i="1"/>
  <c r="AC129" i="1"/>
  <c r="AD129" i="1"/>
  <c r="AE129" i="1"/>
  <c r="AC130" i="1"/>
  <c r="AD130" i="1"/>
  <c r="AE130" i="1"/>
  <c r="AC131" i="1"/>
  <c r="AD131" i="1"/>
  <c r="AE131" i="1"/>
  <c r="AC132" i="1"/>
  <c r="AD132" i="1"/>
  <c r="AE132" i="1"/>
  <c r="AC133" i="1"/>
  <c r="AD133" i="1"/>
  <c r="AE133" i="1"/>
  <c r="AC134" i="1"/>
  <c r="AD134" i="1"/>
  <c r="AE134" i="1"/>
  <c r="AC135" i="1"/>
  <c r="AD135" i="1"/>
  <c r="AE135" i="1"/>
  <c r="AC136" i="1"/>
  <c r="AD136" i="1"/>
  <c r="AE136" i="1"/>
  <c r="AC137" i="1"/>
  <c r="AD137" i="1"/>
  <c r="AE137" i="1"/>
  <c r="AC138" i="1"/>
  <c r="AD138" i="1"/>
  <c r="AE138" i="1"/>
  <c r="AC139" i="1"/>
  <c r="AD139" i="1"/>
  <c r="AE139" i="1"/>
  <c r="AC140" i="1"/>
  <c r="AD140" i="1"/>
  <c r="AE140" i="1"/>
  <c r="AC141" i="1"/>
  <c r="AD141" i="1"/>
  <c r="AE141" i="1"/>
  <c r="AC142" i="1"/>
  <c r="AD142" i="1"/>
  <c r="AE142" i="1"/>
  <c r="AC143" i="1"/>
  <c r="AD143" i="1"/>
  <c r="AE143" i="1"/>
  <c r="AC144" i="1"/>
  <c r="AD144" i="1"/>
  <c r="AE144" i="1"/>
  <c r="AC145" i="1"/>
  <c r="AD145" i="1"/>
  <c r="AE145" i="1"/>
  <c r="AC146" i="1"/>
  <c r="AD146" i="1"/>
  <c r="AE146" i="1"/>
  <c r="AC147" i="1"/>
  <c r="AD147" i="1"/>
  <c r="AE147" i="1"/>
  <c r="AC148" i="1"/>
  <c r="AD148" i="1"/>
  <c r="AE148" i="1"/>
  <c r="AC149" i="1"/>
  <c r="AD149" i="1"/>
  <c r="AE149" i="1"/>
  <c r="AC150" i="1"/>
  <c r="AD150" i="1"/>
  <c r="AE150" i="1"/>
  <c r="AC151" i="1"/>
  <c r="AD151" i="1"/>
  <c r="AE151" i="1"/>
  <c r="AC152" i="1"/>
  <c r="AD152" i="1"/>
  <c r="AE152" i="1"/>
  <c r="AC153" i="1"/>
  <c r="AD153" i="1"/>
  <c r="AE153" i="1"/>
  <c r="AC154" i="1"/>
  <c r="AD154" i="1"/>
  <c r="AE154" i="1"/>
  <c r="AC155" i="1"/>
  <c r="AD155" i="1"/>
  <c r="AE155" i="1"/>
  <c r="AC156" i="1"/>
  <c r="AD156" i="1"/>
  <c r="AE156" i="1"/>
  <c r="AC157" i="1"/>
  <c r="AD157" i="1"/>
  <c r="AE157" i="1"/>
  <c r="AC158" i="1"/>
  <c r="AD158" i="1"/>
  <c r="AE158" i="1"/>
  <c r="AC159" i="1"/>
  <c r="AD159" i="1"/>
  <c r="AE159" i="1"/>
  <c r="AC160" i="1"/>
  <c r="AD160" i="1"/>
  <c r="AE160" i="1"/>
  <c r="AC161" i="1"/>
  <c r="AD161" i="1"/>
  <c r="AE161" i="1"/>
  <c r="AC162" i="1"/>
  <c r="AD162" i="1"/>
  <c r="AE162" i="1"/>
  <c r="AC163" i="1"/>
  <c r="AD163" i="1"/>
  <c r="AE163" i="1"/>
  <c r="AC164" i="1"/>
  <c r="AD164" i="1"/>
  <c r="AE164" i="1"/>
  <c r="AC165" i="1"/>
  <c r="AD165" i="1"/>
  <c r="AE165" i="1"/>
  <c r="AC166" i="1"/>
  <c r="AD166" i="1"/>
  <c r="AE166" i="1"/>
  <c r="AC167" i="1"/>
  <c r="AD167" i="1"/>
  <c r="AE167" i="1"/>
  <c r="AC168" i="1"/>
  <c r="AD168" i="1"/>
  <c r="AE168" i="1"/>
  <c r="AC169" i="1"/>
  <c r="AD169" i="1"/>
  <c r="AE169" i="1"/>
  <c r="AC170" i="1"/>
  <c r="AD170" i="1"/>
  <c r="AE170" i="1"/>
  <c r="AC171" i="1"/>
  <c r="AD171" i="1"/>
  <c r="AE171" i="1"/>
  <c r="AC172" i="1"/>
  <c r="AD172" i="1"/>
  <c r="AE172" i="1"/>
  <c r="AC173" i="1"/>
  <c r="AD173" i="1"/>
  <c r="AE173" i="1"/>
  <c r="AC174" i="1"/>
  <c r="AD174" i="1"/>
  <c r="AE174" i="1"/>
  <c r="AC175" i="1"/>
  <c r="AD175" i="1"/>
  <c r="AE175" i="1"/>
  <c r="AC176" i="1"/>
  <c r="AD176" i="1"/>
  <c r="AE176" i="1"/>
  <c r="AC177" i="1"/>
  <c r="AD177" i="1"/>
  <c r="AE177" i="1"/>
  <c r="AC178" i="1"/>
  <c r="AD178" i="1"/>
  <c r="AE178" i="1"/>
  <c r="AC179" i="1"/>
  <c r="AD179" i="1"/>
  <c r="AE179" i="1"/>
  <c r="AC180" i="1"/>
  <c r="AD180" i="1"/>
  <c r="AE180" i="1"/>
  <c r="AC181" i="1"/>
  <c r="AD181" i="1"/>
  <c r="AE181" i="1"/>
  <c r="AC182" i="1"/>
  <c r="AD182" i="1"/>
  <c r="AE182" i="1"/>
  <c r="AC183" i="1"/>
  <c r="AD183" i="1"/>
  <c r="AE183" i="1"/>
  <c r="AC184" i="1"/>
  <c r="AD184" i="1"/>
  <c r="AE184" i="1"/>
  <c r="AC185" i="1"/>
  <c r="AD185" i="1"/>
  <c r="AE185" i="1"/>
  <c r="AC186" i="1"/>
  <c r="AD186" i="1"/>
  <c r="AE186" i="1"/>
  <c r="AC187" i="1"/>
  <c r="AD187" i="1"/>
  <c r="AE187" i="1"/>
  <c r="AC188" i="1"/>
  <c r="AD188" i="1"/>
  <c r="AE188" i="1"/>
  <c r="AC189" i="1"/>
  <c r="AD189" i="1"/>
  <c r="AE189" i="1"/>
  <c r="AC190" i="1"/>
  <c r="AD190" i="1"/>
  <c r="AE190" i="1"/>
  <c r="AC191" i="1"/>
  <c r="AD191" i="1"/>
  <c r="AE191" i="1"/>
  <c r="AC192" i="1"/>
  <c r="AD192" i="1"/>
  <c r="AE192" i="1"/>
  <c r="AC193" i="1"/>
  <c r="AD193" i="1"/>
  <c r="AE193" i="1"/>
  <c r="AC194" i="1"/>
  <c r="AD194" i="1"/>
  <c r="AE194" i="1"/>
  <c r="AC195" i="1"/>
  <c r="AD195" i="1"/>
  <c r="AE195" i="1"/>
  <c r="AC196" i="1"/>
  <c r="AD196" i="1"/>
  <c r="AE196" i="1"/>
  <c r="AC197" i="1"/>
  <c r="AD197" i="1"/>
  <c r="AE197" i="1"/>
  <c r="AC198" i="1"/>
  <c r="AD198" i="1"/>
  <c r="AE198" i="1"/>
  <c r="AC199" i="1"/>
  <c r="AD199" i="1"/>
  <c r="AE199" i="1"/>
  <c r="AC200" i="1"/>
  <c r="AD200" i="1"/>
  <c r="AE200" i="1"/>
  <c r="AC201" i="1"/>
  <c r="AD201" i="1"/>
  <c r="AE201" i="1"/>
  <c r="AC202" i="1"/>
  <c r="AD202" i="1"/>
  <c r="AE202" i="1"/>
  <c r="AC203" i="1"/>
  <c r="AD203" i="1"/>
  <c r="AE203" i="1"/>
  <c r="AC204" i="1"/>
  <c r="AD204" i="1"/>
  <c r="AE204" i="1"/>
  <c r="AC205" i="1"/>
  <c r="AD205" i="1"/>
  <c r="AE205" i="1"/>
  <c r="AC206" i="1"/>
  <c r="AD206" i="1"/>
  <c r="AE206" i="1"/>
  <c r="AC207" i="1"/>
  <c r="AD207" i="1"/>
  <c r="AE207" i="1"/>
  <c r="AC208" i="1"/>
  <c r="AD208" i="1"/>
  <c r="AE208" i="1"/>
  <c r="AC209" i="1"/>
  <c r="AD209" i="1"/>
  <c r="AE209" i="1"/>
  <c r="AC210" i="1"/>
  <c r="AD210" i="1"/>
  <c r="AE210" i="1"/>
  <c r="AC211" i="1"/>
  <c r="AD211" i="1"/>
  <c r="AE211" i="1"/>
  <c r="AC212" i="1"/>
  <c r="AD212" i="1"/>
  <c r="AE212" i="1"/>
  <c r="AC213" i="1"/>
  <c r="AD213" i="1"/>
  <c r="AE213" i="1"/>
  <c r="AC214" i="1"/>
  <c r="AD214" i="1"/>
  <c r="AE214" i="1"/>
  <c r="AC215" i="1"/>
  <c r="AD215" i="1"/>
  <c r="AE215" i="1"/>
  <c r="AC216" i="1"/>
  <c r="AD216" i="1"/>
  <c r="AE216" i="1"/>
  <c r="AC217" i="1"/>
  <c r="AD217" i="1"/>
  <c r="AE217" i="1"/>
  <c r="AC218" i="1"/>
  <c r="AD218" i="1"/>
  <c r="AE218" i="1"/>
  <c r="AC219" i="1"/>
  <c r="AD219" i="1"/>
  <c r="AE219" i="1"/>
  <c r="AC220" i="1"/>
  <c r="AD220" i="1"/>
  <c r="AE220" i="1"/>
  <c r="AC221" i="1"/>
  <c r="AD221" i="1"/>
  <c r="AE221" i="1"/>
  <c r="AC222" i="1"/>
  <c r="AD222" i="1"/>
  <c r="AE222" i="1"/>
  <c r="AC223" i="1"/>
  <c r="AD223" i="1"/>
  <c r="AE223" i="1"/>
  <c r="AC224" i="1"/>
  <c r="AD224" i="1"/>
  <c r="AE224" i="1"/>
  <c r="AC225" i="1"/>
  <c r="AD225" i="1"/>
  <c r="AE225" i="1"/>
  <c r="AC226" i="1"/>
  <c r="AD226" i="1"/>
  <c r="AE226" i="1"/>
  <c r="AC227" i="1"/>
  <c r="AD227" i="1"/>
  <c r="AE227" i="1"/>
  <c r="AC228" i="1"/>
  <c r="AD228" i="1"/>
  <c r="AE228" i="1"/>
  <c r="AC229" i="1"/>
  <c r="AD229" i="1"/>
  <c r="AE229" i="1"/>
  <c r="AC230" i="1"/>
  <c r="AD230" i="1"/>
  <c r="AE230" i="1"/>
  <c r="AC231" i="1"/>
  <c r="AD231" i="1"/>
  <c r="AE231" i="1"/>
  <c r="AC232" i="1"/>
  <c r="AD232" i="1"/>
  <c r="AE232" i="1"/>
  <c r="AC233" i="1"/>
  <c r="AD233" i="1"/>
  <c r="AE233" i="1"/>
  <c r="AC234" i="1"/>
  <c r="AD234" i="1"/>
  <c r="AE234" i="1"/>
  <c r="AC235" i="1"/>
  <c r="AD235" i="1"/>
  <c r="AE235" i="1"/>
  <c r="AC236" i="1"/>
  <c r="AD236" i="1"/>
  <c r="AE236" i="1"/>
  <c r="AC237" i="1"/>
  <c r="AD237" i="1"/>
  <c r="AE237" i="1"/>
  <c r="AC238" i="1"/>
  <c r="AD238" i="1"/>
  <c r="AE238" i="1"/>
  <c r="AC239" i="1"/>
  <c r="AD239" i="1"/>
  <c r="AE239" i="1"/>
  <c r="AC240" i="1"/>
  <c r="AD240" i="1"/>
  <c r="AE240" i="1"/>
  <c r="AC241" i="1"/>
  <c r="AD241" i="1"/>
  <c r="AE241" i="1"/>
  <c r="AC242" i="1"/>
  <c r="AD242" i="1"/>
  <c r="AE242" i="1"/>
  <c r="AC243" i="1"/>
  <c r="AD243" i="1"/>
  <c r="AE243" i="1"/>
  <c r="AC244" i="1"/>
  <c r="AD244" i="1"/>
  <c r="AE244" i="1"/>
  <c r="AC245" i="1"/>
  <c r="AD245" i="1"/>
  <c r="AE245" i="1"/>
  <c r="AC246" i="1"/>
  <c r="AD246" i="1"/>
  <c r="AE246" i="1"/>
  <c r="AC247" i="1"/>
  <c r="AD247" i="1"/>
  <c r="AE247" i="1"/>
  <c r="AC248" i="1"/>
  <c r="AD248" i="1"/>
  <c r="AE248" i="1"/>
  <c r="AC249" i="1"/>
  <c r="AD249" i="1"/>
  <c r="AE249" i="1"/>
  <c r="AC250" i="1"/>
  <c r="AD250" i="1"/>
  <c r="AE250" i="1"/>
  <c r="AC251" i="1"/>
  <c r="AD251" i="1"/>
  <c r="AE251" i="1"/>
  <c r="AC252" i="1"/>
  <c r="AD252" i="1"/>
  <c r="AE252" i="1"/>
  <c r="AC253" i="1"/>
  <c r="AD253" i="1"/>
  <c r="AE253" i="1"/>
  <c r="AC254" i="1"/>
  <c r="AD254" i="1"/>
  <c r="AE254" i="1"/>
  <c r="AC255" i="1"/>
  <c r="AD255" i="1"/>
  <c r="AE255" i="1"/>
  <c r="AC256" i="1"/>
  <c r="AD256" i="1"/>
  <c r="AE256" i="1"/>
  <c r="AC257" i="1"/>
  <c r="AD257" i="1"/>
  <c r="AE257" i="1"/>
  <c r="AC258" i="1"/>
  <c r="AD258" i="1"/>
  <c r="AE258" i="1"/>
  <c r="AC259" i="1"/>
  <c r="AD259" i="1"/>
  <c r="AE259" i="1"/>
  <c r="AC260" i="1"/>
  <c r="AD260" i="1"/>
  <c r="AE260" i="1"/>
  <c r="AC261" i="1"/>
  <c r="AD261" i="1"/>
  <c r="AE261" i="1"/>
  <c r="AC262" i="1"/>
  <c r="AD262" i="1"/>
  <c r="AE262" i="1"/>
  <c r="AC263" i="1"/>
  <c r="AD263" i="1"/>
  <c r="AE263" i="1"/>
  <c r="AC264" i="1"/>
  <c r="AD264" i="1"/>
  <c r="AE264" i="1"/>
  <c r="AC265" i="1"/>
  <c r="AD265" i="1"/>
  <c r="AE265" i="1"/>
  <c r="AC266" i="1"/>
  <c r="AD266" i="1"/>
  <c r="AE266" i="1"/>
  <c r="AC267" i="1"/>
  <c r="AD267" i="1"/>
  <c r="AE267" i="1"/>
  <c r="AC268" i="1"/>
  <c r="AD268" i="1"/>
  <c r="AE268" i="1"/>
  <c r="AC269" i="1"/>
  <c r="AD269" i="1"/>
  <c r="AE269" i="1"/>
  <c r="AC270" i="1"/>
  <c r="AD270" i="1"/>
  <c r="AE270" i="1"/>
  <c r="AC271" i="1"/>
  <c r="AD271" i="1"/>
  <c r="AE271" i="1"/>
  <c r="AC272" i="1"/>
  <c r="AD272" i="1"/>
  <c r="AE272" i="1"/>
  <c r="AC273" i="1"/>
  <c r="AD273" i="1"/>
  <c r="AE273" i="1"/>
  <c r="AC274" i="1"/>
  <c r="AD274" i="1"/>
  <c r="AE274" i="1"/>
  <c r="AC275" i="1"/>
  <c r="AD275" i="1"/>
  <c r="AE275" i="1"/>
  <c r="AC276" i="1"/>
  <c r="AD276" i="1"/>
  <c r="AE276" i="1"/>
  <c r="AC277" i="1"/>
  <c r="AD277" i="1"/>
  <c r="AE277" i="1"/>
  <c r="AC278" i="1"/>
  <c r="AD278" i="1"/>
  <c r="AE278" i="1"/>
  <c r="AC279" i="1"/>
  <c r="AD279" i="1"/>
  <c r="AE279" i="1"/>
  <c r="AC280" i="1"/>
  <c r="AD280" i="1"/>
  <c r="AE280" i="1"/>
  <c r="AC281" i="1"/>
  <c r="AD281" i="1"/>
  <c r="AE281" i="1"/>
  <c r="AC282" i="1"/>
  <c r="AD282" i="1"/>
  <c r="AE282" i="1"/>
  <c r="AC283" i="1"/>
  <c r="AD283" i="1"/>
  <c r="AE283" i="1"/>
  <c r="AC284" i="1"/>
  <c r="AD284" i="1"/>
  <c r="AE284" i="1"/>
  <c r="AC285" i="1"/>
  <c r="AD285" i="1"/>
  <c r="AE285" i="1"/>
  <c r="AC286" i="1"/>
  <c r="AD286" i="1"/>
  <c r="AE286" i="1"/>
  <c r="AC287" i="1"/>
  <c r="AD287" i="1"/>
  <c r="AE287" i="1"/>
  <c r="AC288" i="1"/>
  <c r="AD288" i="1"/>
  <c r="AE288" i="1"/>
  <c r="AC289" i="1"/>
  <c r="AD289" i="1"/>
  <c r="AE289" i="1"/>
  <c r="AC290" i="1"/>
  <c r="AD290" i="1"/>
  <c r="AE290" i="1"/>
  <c r="AC291" i="1"/>
  <c r="AD291" i="1"/>
  <c r="AE291" i="1"/>
  <c r="AC292" i="1"/>
  <c r="AD292" i="1"/>
  <c r="AE292" i="1"/>
  <c r="AC293" i="1"/>
  <c r="AD293" i="1"/>
  <c r="AE293" i="1"/>
  <c r="AC294" i="1"/>
  <c r="AD294" i="1"/>
  <c r="AE294" i="1"/>
  <c r="AC295" i="1"/>
  <c r="AD295" i="1"/>
  <c r="AE295" i="1"/>
  <c r="AC296" i="1"/>
  <c r="AD296" i="1"/>
  <c r="AE296" i="1"/>
  <c r="AC297" i="1"/>
  <c r="AD297" i="1"/>
  <c r="AE297" i="1"/>
  <c r="AC298" i="1"/>
  <c r="AD298" i="1"/>
  <c r="AE298" i="1"/>
  <c r="AC299" i="1"/>
  <c r="AD299" i="1"/>
  <c r="AE299" i="1"/>
  <c r="AC300" i="1"/>
  <c r="AD300" i="1"/>
  <c r="AE300" i="1"/>
  <c r="AC301" i="1"/>
  <c r="AD301" i="1"/>
  <c r="AE301" i="1"/>
  <c r="AC302" i="1"/>
  <c r="AD302" i="1"/>
  <c r="AE302" i="1"/>
  <c r="AC303" i="1"/>
  <c r="AD303" i="1"/>
  <c r="AE303" i="1"/>
  <c r="AC304" i="1"/>
  <c r="AD304" i="1"/>
  <c r="AE304" i="1"/>
  <c r="AC305" i="1"/>
  <c r="AD305" i="1"/>
  <c r="AE305" i="1"/>
  <c r="AC306" i="1"/>
  <c r="AD306" i="1"/>
  <c r="AE306" i="1"/>
  <c r="AC307" i="1"/>
  <c r="AD307" i="1"/>
  <c r="AE307" i="1"/>
  <c r="AC308" i="1"/>
  <c r="AD308" i="1"/>
  <c r="AE308" i="1"/>
  <c r="AC309" i="1"/>
  <c r="AD309" i="1"/>
  <c r="AE309" i="1"/>
  <c r="AC310" i="1"/>
  <c r="AD310" i="1"/>
  <c r="AE310" i="1"/>
  <c r="AC311" i="1"/>
  <c r="AD311" i="1"/>
  <c r="AE311" i="1"/>
  <c r="AC312" i="1"/>
  <c r="AD312" i="1"/>
  <c r="AE312" i="1"/>
  <c r="AC313" i="1"/>
  <c r="AD313" i="1"/>
  <c r="AE313" i="1"/>
  <c r="AC314" i="1"/>
  <c r="AD314" i="1"/>
  <c r="AE314" i="1"/>
  <c r="AC315" i="1"/>
  <c r="AD315" i="1"/>
  <c r="AE315" i="1"/>
  <c r="AE316" i="1"/>
  <c r="AC316" i="1" s="1"/>
  <c r="AA24" i="10" l="1"/>
  <c r="R24" i="10" s="1"/>
  <c r="AA20" i="10"/>
  <c r="R20" i="10" s="1"/>
  <c r="AA16" i="10"/>
  <c r="R16" i="10" s="1"/>
  <c r="G22" i="10"/>
  <c r="F22" i="10" s="1"/>
  <c r="AA23" i="10"/>
  <c r="R23" i="10" s="1"/>
  <c r="AA19" i="10"/>
  <c r="R19" i="10" s="1"/>
  <c r="AA15" i="10"/>
  <c r="R15" i="10" s="1"/>
  <c r="AA26" i="10"/>
  <c r="R26" i="10" s="1"/>
  <c r="AA22" i="10"/>
  <c r="R22" i="10" s="1"/>
  <c r="AA18" i="10"/>
  <c r="R18" i="10" s="1"/>
  <c r="AA25" i="10"/>
  <c r="R25" i="10" s="1"/>
  <c r="AA21" i="10"/>
  <c r="R21" i="10" s="1"/>
  <c r="AA17" i="10"/>
  <c r="R17" i="10" s="1"/>
  <c r="J24" i="10"/>
  <c r="I24" i="10" s="1"/>
  <c r="J19" i="26"/>
  <c r="I19" i="26" s="1"/>
  <c r="G19" i="26"/>
  <c r="F19" i="26" s="1"/>
  <c r="G26" i="10"/>
  <c r="J26" i="10"/>
  <c r="I26" i="10" s="1"/>
  <c r="M26" i="10"/>
  <c r="M25" i="10"/>
  <c r="P25" i="10"/>
  <c r="O25" i="10" s="1"/>
  <c r="G25" i="10"/>
  <c r="M24" i="10"/>
  <c r="G24" i="10"/>
  <c r="G23" i="10"/>
  <c r="P23" i="10"/>
  <c r="O23" i="10" s="1"/>
  <c r="M23" i="10"/>
  <c r="J22" i="10"/>
  <c r="I22" i="10" s="1"/>
  <c r="M22" i="10"/>
  <c r="P21" i="10"/>
  <c r="O21" i="10" s="1"/>
  <c r="G21" i="10"/>
  <c r="J21" i="10"/>
  <c r="I21" i="10" s="1"/>
  <c r="M20" i="10"/>
  <c r="G20" i="10"/>
  <c r="J20" i="10"/>
  <c r="I20" i="10" s="1"/>
  <c r="P19" i="10"/>
  <c r="O19" i="10" s="1"/>
  <c r="J19" i="10"/>
  <c r="I19" i="10" s="1"/>
  <c r="G19" i="10"/>
  <c r="F19" i="10" s="1"/>
  <c r="M18" i="10"/>
  <c r="J18" i="10"/>
  <c r="I18" i="10" s="1"/>
  <c r="G18" i="10"/>
  <c r="G17" i="10"/>
  <c r="J17" i="10"/>
  <c r="I17" i="10" s="1"/>
  <c r="M17" i="10"/>
  <c r="G16" i="10"/>
  <c r="F16" i="10" s="1"/>
  <c r="J16" i="10"/>
  <c r="I16" i="10" s="1"/>
  <c r="M16" i="10"/>
  <c r="P15" i="10"/>
  <c r="O15" i="10" s="1"/>
  <c r="G15" i="10"/>
  <c r="F15" i="10" s="1"/>
  <c r="M15" i="10"/>
  <c r="I13" i="10"/>
  <c r="G16" i="31"/>
  <c r="F16" i="31" s="1"/>
  <c r="AD18" i="1"/>
  <c r="P13" i="10"/>
  <c r="O13" i="10" s="1"/>
  <c r="G14" i="10"/>
  <c r="F14" i="10" s="1"/>
  <c r="M14" i="10"/>
  <c r="P14" i="10"/>
  <c r="O14" i="10" s="1"/>
  <c r="AA14" i="10"/>
  <c r="R14" i="10" s="1"/>
  <c r="M13" i="10"/>
  <c r="AA13" i="10"/>
  <c r="R13" i="10" s="1"/>
  <c r="G13" i="10"/>
  <c r="T17" i="26"/>
  <c r="G17" i="26"/>
  <c r="F17" i="26" s="1"/>
  <c r="AD316" i="1"/>
  <c r="R18" i="1"/>
  <c r="S18" i="1"/>
  <c r="R28" i="1"/>
  <c r="S28" i="1"/>
  <c r="R29" i="1"/>
  <c r="S29" i="1"/>
  <c r="R30" i="1"/>
  <c r="S30" i="1"/>
  <c r="R31" i="1"/>
  <c r="S31" i="1"/>
  <c r="R32" i="1"/>
  <c r="S32" i="1"/>
  <c r="R33" i="1"/>
  <c r="S33" i="1"/>
  <c r="R34" i="1"/>
  <c r="S34" i="1"/>
  <c r="R35" i="1"/>
  <c r="S35" i="1"/>
  <c r="R36" i="1"/>
  <c r="S36" i="1"/>
  <c r="R37" i="1"/>
  <c r="S37" i="1"/>
  <c r="R38" i="1"/>
  <c r="S38" i="1"/>
  <c r="R39" i="1"/>
  <c r="S39" i="1"/>
  <c r="R40" i="1"/>
  <c r="S40" i="1"/>
  <c r="R41" i="1"/>
  <c r="S41" i="1"/>
  <c r="R42" i="1"/>
  <c r="S42" i="1"/>
  <c r="R43" i="1"/>
  <c r="S43" i="1"/>
  <c r="R44" i="1"/>
  <c r="S44" i="1"/>
  <c r="R45" i="1"/>
  <c r="S45" i="1"/>
  <c r="R46" i="1"/>
  <c r="S46" i="1"/>
  <c r="R47" i="1"/>
  <c r="S47" i="1"/>
  <c r="R48" i="1"/>
  <c r="S48" i="1"/>
  <c r="R49" i="1"/>
  <c r="S49" i="1"/>
  <c r="R50" i="1"/>
  <c r="S50" i="1"/>
  <c r="R51" i="1"/>
  <c r="S51" i="1"/>
  <c r="R52" i="1"/>
  <c r="S52" i="1"/>
  <c r="R53" i="1"/>
  <c r="S53" i="1"/>
  <c r="R54" i="1"/>
  <c r="S54" i="1"/>
  <c r="R55" i="1"/>
  <c r="S55" i="1"/>
  <c r="R56" i="1"/>
  <c r="S56" i="1"/>
  <c r="R57" i="1"/>
  <c r="S57" i="1"/>
  <c r="R58" i="1"/>
  <c r="S58" i="1"/>
  <c r="R59" i="1"/>
  <c r="S59" i="1"/>
  <c r="R60" i="1"/>
  <c r="S60" i="1"/>
  <c r="R61" i="1"/>
  <c r="S61" i="1"/>
  <c r="R62" i="1"/>
  <c r="S62" i="1"/>
  <c r="R63" i="1"/>
  <c r="S63" i="1"/>
  <c r="R64" i="1"/>
  <c r="S64" i="1"/>
  <c r="R65" i="1"/>
  <c r="S65" i="1"/>
  <c r="R66" i="1"/>
  <c r="S66" i="1"/>
  <c r="R67" i="1"/>
  <c r="S67" i="1"/>
  <c r="R68" i="1"/>
  <c r="S68" i="1"/>
  <c r="R69" i="1"/>
  <c r="S69" i="1"/>
  <c r="R70" i="1"/>
  <c r="S70" i="1"/>
  <c r="R71" i="1"/>
  <c r="S71" i="1"/>
  <c r="R72" i="1"/>
  <c r="S72" i="1"/>
  <c r="R73" i="1"/>
  <c r="S73" i="1"/>
  <c r="R74" i="1"/>
  <c r="S74" i="1"/>
  <c r="R75" i="1"/>
  <c r="S75" i="1"/>
  <c r="R76" i="1"/>
  <c r="S76" i="1"/>
  <c r="R77" i="1"/>
  <c r="S77" i="1"/>
  <c r="R78" i="1"/>
  <c r="S78" i="1"/>
  <c r="R79" i="1"/>
  <c r="S79" i="1"/>
  <c r="R80" i="1"/>
  <c r="S80" i="1"/>
  <c r="R81" i="1"/>
  <c r="S81" i="1"/>
  <c r="R82" i="1"/>
  <c r="S82" i="1"/>
  <c r="R83" i="1"/>
  <c r="S83" i="1"/>
  <c r="R84" i="1"/>
  <c r="S84" i="1"/>
  <c r="R85" i="1"/>
  <c r="S85" i="1"/>
  <c r="R86" i="1"/>
  <c r="S86" i="1"/>
  <c r="R87" i="1"/>
  <c r="S87" i="1"/>
  <c r="R88" i="1"/>
  <c r="S88" i="1"/>
  <c r="R89" i="1"/>
  <c r="S89" i="1"/>
  <c r="R90" i="1"/>
  <c r="S90" i="1"/>
  <c r="R91" i="1"/>
  <c r="S91" i="1"/>
  <c r="R92" i="1"/>
  <c r="S92" i="1"/>
  <c r="R93" i="1"/>
  <c r="S93" i="1"/>
  <c r="R94" i="1"/>
  <c r="S94" i="1"/>
  <c r="R95" i="1"/>
  <c r="S95" i="1"/>
  <c r="R96" i="1"/>
  <c r="S96" i="1"/>
  <c r="R97" i="1"/>
  <c r="S97" i="1"/>
  <c r="R98" i="1"/>
  <c r="S98" i="1"/>
  <c r="R99" i="1"/>
  <c r="S99" i="1"/>
  <c r="R100" i="1"/>
  <c r="S100" i="1"/>
  <c r="R101" i="1"/>
  <c r="S101" i="1"/>
  <c r="R102" i="1"/>
  <c r="S102" i="1"/>
  <c r="R103" i="1"/>
  <c r="S103" i="1"/>
  <c r="R104" i="1"/>
  <c r="S104" i="1"/>
  <c r="R105" i="1"/>
  <c r="S105" i="1"/>
  <c r="R106" i="1"/>
  <c r="S106" i="1"/>
  <c r="R107" i="1"/>
  <c r="S107" i="1"/>
  <c r="R108" i="1"/>
  <c r="S108" i="1"/>
  <c r="R109" i="1"/>
  <c r="S109" i="1"/>
  <c r="R110" i="1"/>
  <c r="S110" i="1"/>
  <c r="R111" i="1"/>
  <c r="S111" i="1"/>
  <c r="R112" i="1"/>
  <c r="S112" i="1"/>
  <c r="R113" i="1"/>
  <c r="S113" i="1"/>
  <c r="R114" i="1"/>
  <c r="S114" i="1"/>
  <c r="R115" i="1"/>
  <c r="S115" i="1"/>
  <c r="R116" i="1"/>
  <c r="S116" i="1"/>
  <c r="R117" i="1"/>
  <c r="S117" i="1"/>
  <c r="R118" i="1"/>
  <c r="S118" i="1"/>
  <c r="R119" i="1"/>
  <c r="S119" i="1"/>
  <c r="R120" i="1"/>
  <c r="S120" i="1"/>
  <c r="R121" i="1"/>
  <c r="S121" i="1"/>
  <c r="R122" i="1"/>
  <c r="S122" i="1"/>
  <c r="R123" i="1"/>
  <c r="S123" i="1"/>
  <c r="R124" i="1"/>
  <c r="S124" i="1"/>
  <c r="R125" i="1"/>
  <c r="S125" i="1"/>
  <c r="R126" i="1"/>
  <c r="S126" i="1"/>
  <c r="R127" i="1"/>
  <c r="S127" i="1"/>
  <c r="R128" i="1"/>
  <c r="S128" i="1"/>
  <c r="R129" i="1"/>
  <c r="S129" i="1"/>
  <c r="R130" i="1"/>
  <c r="S130" i="1"/>
  <c r="R131" i="1"/>
  <c r="S131" i="1"/>
  <c r="R132" i="1"/>
  <c r="S132" i="1"/>
  <c r="R133" i="1"/>
  <c r="S133" i="1"/>
  <c r="R134" i="1"/>
  <c r="S134" i="1"/>
  <c r="R135" i="1"/>
  <c r="S135" i="1"/>
  <c r="R136" i="1"/>
  <c r="S136" i="1"/>
  <c r="R137" i="1"/>
  <c r="S137" i="1"/>
  <c r="R138" i="1"/>
  <c r="S138" i="1"/>
  <c r="R139" i="1"/>
  <c r="S139" i="1"/>
  <c r="R140" i="1"/>
  <c r="S140" i="1"/>
  <c r="R141" i="1"/>
  <c r="S141" i="1"/>
  <c r="R142" i="1"/>
  <c r="S142" i="1"/>
  <c r="R143" i="1"/>
  <c r="S143" i="1"/>
  <c r="R144" i="1"/>
  <c r="S144" i="1"/>
  <c r="R145" i="1"/>
  <c r="S145" i="1"/>
  <c r="R146" i="1"/>
  <c r="S146" i="1"/>
  <c r="R147" i="1"/>
  <c r="S147" i="1"/>
  <c r="R148" i="1"/>
  <c r="S148" i="1"/>
  <c r="R149" i="1"/>
  <c r="S149" i="1"/>
  <c r="R150" i="1"/>
  <c r="S150" i="1"/>
  <c r="R151" i="1"/>
  <c r="S151" i="1"/>
  <c r="R152" i="1"/>
  <c r="S152" i="1"/>
  <c r="R153" i="1"/>
  <c r="S153" i="1"/>
  <c r="R154" i="1"/>
  <c r="S154" i="1"/>
  <c r="R155" i="1"/>
  <c r="S155" i="1"/>
  <c r="R156" i="1"/>
  <c r="S156" i="1"/>
  <c r="R157" i="1"/>
  <c r="S157" i="1"/>
  <c r="R158" i="1"/>
  <c r="S158" i="1"/>
  <c r="R159" i="1"/>
  <c r="S159" i="1"/>
  <c r="R160" i="1"/>
  <c r="S160" i="1"/>
  <c r="R161" i="1"/>
  <c r="S161" i="1"/>
  <c r="R162" i="1"/>
  <c r="S162" i="1"/>
  <c r="R163" i="1"/>
  <c r="S163" i="1"/>
  <c r="R164" i="1"/>
  <c r="S164" i="1"/>
  <c r="R165" i="1"/>
  <c r="S165" i="1"/>
  <c r="R166" i="1"/>
  <c r="S166" i="1"/>
  <c r="R167" i="1"/>
  <c r="S167" i="1"/>
  <c r="R168" i="1"/>
  <c r="S168" i="1"/>
  <c r="R169" i="1"/>
  <c r="S169" i="1"/>
  <c r="R170" i="1"/>
  <c r="S170" i="1"/>
  <c r="R171" i="1"/>
  <c r="S171" i="1"/>
  <c r="R172" i="1"/>
  <c r="S172" i="1"/>
  <c r="R173" i="1"/>
  <c r="S173" i="1"/>
  <c r="R174" i="1"/>
  <c r="S174" i="1"/>
  <c r="R175" i="1"/>
  <c r="S175" i="1"/>
  <c r="R176" i="1"/>
  <c r="S176" i="1"/>
  <c r="R177" i="1"/>
  <c r="S177" i="1"/>
  <c r="R178" i="1"/>
  <c r="S178" i="1"/>
  <c r="R179" i="1"/>
  <c r="S179" i="1"/>
  <c r="R180" i="1"/>
  <c r="S180" i="1"/>
  <c r="R181" i="1"/>
  <c r="S181" i="1"/>
  <c r="R182" i="1"/>
  <c r="S182" i="1"/>
  <c r="R183" i="1"/>
  <c r="S183" i="1"/>
  <c r="R184" i="1"/>
  <c r="S184" i="1"/>
  <c r="R185" i="1"/>
  <c r="S185" i="1"/>
  <c r="R186" i="1"/>
  <c r="S186" i="1"/>
  <c r="R187" i="1"/>
  <c r="S187" i="1"/>
  <c r="R188" i="1"/>
  <c r="S188" i="1"/>
  <c r="R189" i="1"/>
  <c r="S189" i="1"/>
  <c r="R190" i="1"/>
  <c r="S190" i="1"/>
  <c r="R191" i="1"/>
  <c r="S191" i="1"/>
  <c r="R192" i="1"/>
  <c r="S192" i="1"/>
  <c r="R193" i="1"/>
  <c r="S193" i="1"/>
  <c r="R194" i="1"/>
  <c r="S194" i="1"/>
  <c r="R195" i="1"/>
  <c r="S195" i="1"/>
  <c r="R196" i="1"/>
  <c r="S196" i="1"/>
  <c r="R197" i="1"/>
  <c r="S197" i="1"/>
  <c r="R198" i="1"/>
  <c r="S198" i="1"/>
  <c r="R199" i="1"/>
  <c r="S199" i="1"/>
  <c r="R200" i="1"/>
  <c r="S200" i="1"/>
  <c r="R201" i="1"/>
  <c r="S201" i="1"/>
  <c r="R202" i="1"/>
  <c r="S202" i="1"/>
  <c r="R203" i="1"/>
  <c r="S203" i="1"/>
  <c r="R204" i="1"/>
  <c r="S204" i="1"/>
  <c r="R205" i="1"/>
  <c r="S205" i="1"/>
  <c r="R206" i="1"/>
  <c r="S206" i="1"/>
  <c r="R207" i="1"/>
  <c r="S207" i="1"/>
  <c r="R208" i="1"/>
  <c r="S208" i="1"/>
  <c r="R209" i="1"/>
  <c r="S209" i="1"/>
  <c r="R210" i="1"/>
  <c r="S210" i="1"/>
  <c r="R211" i="1"/>
  <c r="S211" i="1"/>
  <c r="R212" i="1"/>
  <c r="S212" i="1"/>
  <c r="R213" i="1"/>
  <c r="S213" i="1"/>
  <c r="R214" i="1"/>
  <c r="S214" i="1"/>
  <c r="R215" i="1"/>
  <c r="S215" i="1"/>
  <c r="R216" i="1"/>
  <c r="S216" i="1"/>
  <c r="R217" i="1"/>
  <c r="S217" i="1"/>
  <c r="R218" i="1"/>
  <c r="S218" i="1"/>
  <c r="R219" i="1"/>
  <c r="S219" i="1"/>
  <c r="R220" i="1"/>
  <c r="S220" i="1"/>
  <c r="R221" i="1"/>
  <c r="S221" i="1"/>
  <c r="R222" i="1"/>
  <c r="S222" i="1"/>
  <c r="R223" i="1"/>
  <c r="S223" i="1"/>
  <c r="R224" i="1"/>
  <c r="S224" i="1"/>
  <c r="R225" i="1"/>
  <c r="S225" i="1"/>
  <c r="R226" i="1"/>
  <c r="S226" i="1"/>
  <c r="R227" i="1"/>
  <c r="S227" i="1"/>
  <c r="R228" i="1"/>
  <c r="S228" i="1"/>
  <c r="R229" i="1"/>
  <c r="S229" i="1"/>
  <c r="R230" i="1"/>
  <c r="S230" i="1"/>
  <c r="R231" i="1"/>
  <c r="S231" i="1"/>
  <c r="R232" i="1"/>
  <c r="S232" i="1"/>
  <c r="R233" i="1"/>
  <c r="S233" i="1"/>
  <c r="R234" i="1"/>
  <c r="S234" i="1"/>
  <c r="R235" i="1"/>
  <c r="S235" i="1"/>
  <c r="R236" i="1"/>
  <c r="S236" i="1"/>
  <c r="R237" i="1"/>
  <c r="S237" i="1"/>
  <c r="R238" i="1"/>
  <c r="S238" i="1"/>
  <c r="R239" i="1"/>
  <c r="S239" i="1"/>
  <c r="R240" i="1"/>
  <c r="S240" i="1"/>
  <c r="R241" i="1"/>
  <c r="S241" i="1"/>
  <c r="R242" i="1"/>
  <c r="S242" i="1"/>
  <c r="R243" i="1"/>
  <c r="S243" i="1"/>
  <c r="R244" i="1"/>
  <c r="S244" i="1"/>
  <c r="R245" i="1"/>
  <c r="S245" i="1"/>
  <c r="R246" i="1"/>
  <c r="S246" i="1"/>
  <c r="R247" i="1"/>
  <c r="S247" i="1"/>
  <c r="R248" i="1"/>
  <c r="S248" i="1"/>
  <c r="R249" i="1"/>
  <c r="S249" i="1"/>
  <c r="R250" i="1"/>
  <c r="S250" i="1"/>
  <c r="R251" i="1"/>
  <c r="S251" i="1"/>
  <c r="R252" i="1"/>
  <c r="S252" i="1"/>
  <c r="R253" i="1"/>
  <c r="S253" i="1"/>
  <c r="R254" i="1"/>
  <c r="S254" i="1"/>
  <c r="R255" i="1"/>
  <c r="S255" i="1"/>
  <c r="R256" i="1"/>
  <c r="S256" i="1"/>
  <c r="R257" i="1"/>
  <c r="S257" i="1"/>
  <c r="R258" i="1"/>
  <c r="S258" i="1"/>
  <c r="R259" i="1"/>
  <c r="S259" i="1"/>
  <c r="R260" i="1"/>
  <c r="S260" i="1"/>
  <c r="R261" i="1"/>
  <c r="S261" i="1"/>
  <c r="R262" i="1"/>
  <c r="S262" i="1"/>
  <c r="R263" i="1"/>
  <c r="S263" i="1"/>
  <c r="R264" i="1"/>
  <c r="S264" i="1"/>
  <c r="R265" i="1"/>
  <c r="S265" i="1"/>
  <c r="R266" i="1"/>
  <c r="S266" i="1"/>
  <c r="R267" i="1"/>
  <c r="S267" i="1"/>
  <c r="R268" i="1"/>
  <c r="S268" i="1"/>
  <c r="R269" i="1"/>
  <c r="S269" i="1"/>
  <c r="R270" i="1"/>
  <c r="S270" i="1"/>
  <c r="R271" i="1"/>
  <c r="S271" i="1"/>
  <c r="R272" i="1"/>
  <c r="S272" i="1"/>
  <c r="R273" i="1"/>
  <c r="S273" i="1"/>
  <c r="R274" i="1"/>
  <c r="S274" i="1"/>
  <c r="R275" i="1"/>
  <c r="S275" i="1"/>
  <c r="R276" i="1"/>
  <c r="S276" i="1"/>
  <c r="R277" i="1"/>
  <c r="S277" i="1"/>
  <c r="R278" i="1"/>
  <c r="S278" i="1"/>
  <c r="R279" i="1"/>
  <c r="S279" i="1"/>
  <c r="R280" i="1"/>
  <c r="S280" i="1"/>
  <c r="R281" i="1"/>
  <c r="S281" i="1"/>
  <c r="R282" i="1"/>
  <c r="S282" i="1"/>
  <c r="R283" i="1"/>
  <c r="S283" i="1"/>
  <c r="R284" i="1"/>
  <c r="S284" i="1"/>
  <c r="R285" i="1"/>
  <c r="S285" i="1"/>
  <c r="R286" i="1"/>
  <c r="S286" i="1"/>
  <c r="R287" i="1"/>
  <c r="S287" i="1"/>
  <c r="R288" i="1"/>
  <c r="S288" i="1"/>
  <c r="R289" i="1"/>
  <c r="S289" i="1"/>
  <c r="R290" i="1"/>
  <c r="S290" i="1"/>
  <c r="R291" i="1"/>
  <c r="S291" i="1"/>
  <c r="R292" i="1"/>
  <c r="S292" i="1"/>
  <c r="R293" i="1"/>
  <c r="S293" i="1"/>
  <c r="R294" i="1"/>
  <c r="S294" i="1"/>
  <c r="R295" i="1"/>
  <c r="S295" i="1"/>
  <c r="R296" i="1"/>
  <c r="S296" i="1"/>
  <c r="R297" i="1"/>
  <c r="S297" i="1"/>
  <c r="R298" i="1"/>
  <c r="S298" i="1"/>
  <c r="R299" i="1"/>
  <c r="S299" i="1"/>
  <c r="R300" i="1"/>
  <c r="S300" i="1"/>
  <c r="R301" i="1"/>
  <c r="S301" i="1"/>
  <c r="R302" i="1"/>
  <c r="S302" i="1"/>
  <c r="R303" i="1"/>
  <c r="S303" i="1"/>
  <c r="R304" i="1"/>
  <c r="S304" i="1"/>
  <c r="R305" i="1"/>
  <c r="S305" i="1"/>
  <c r="R306" i="1"/>
  <c r="S306" i="1"/>
  <c r="R307" i="1"/>
  <c r="S307" i="1"/>
  <c r="R308" i="1"/>
  <c r="S308" i="1"/>
  <c r="R309" i="1"/>
  <c r="S309" i="1"/>
  <c r="R310" i="1"/>
  <c r="S310" i="1"/>
  <c r="R311" i="1"/>
  <c r="S311" i="1"/>
  <c r="R312" i="1"/>
  <c r="S312" i="1"/>
  <c r="R313" i="1"/>
  <c r="S313" i="1"/>
  <c r="R314" i="1"/>
  <c r="S314" i="1"/>
  <c r="R315" i="1"/>
  <c r="S315" i="1"/>
  <c r="R316" i="1"/>
  <c r="S316" i="1"/>
  <c r="O18" i="1"/>
  <c r="P18" i="1"/>
  <c r="O28" i="1"/>
  <c r="P28" i="1"/>
  <c r="O29" i="1"/>
  <c r="P29" i="1"/>
  <c r="O30" i="1"/>
  <c r="P30" i="1"/>
  <c r="O31" i="1"/>
  <c r="P31" i="1"/>
  <c r="O32" i="1"/>
  <c r="P32" i="1"/>
  <c r="O33" i="1"/>
  <c r="P33" i="1"/>
  <c r="O34" i="1"/>
  <c r="P34" i="1"/>
  <c r="O35" i="1"/>
  <c r="P35" i="1"/>
  <c r="O36" i="1"/>
  <c r="P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O285" i="1"/>
  <c r="P285" i="1"/>
  <c r="O286" i="1"/>
  <c r="P286" i="1"/>
  <c r="O287" i="1"/>
  <c r="P287" i="1"/>
  <c r="O288" i="1"/>
  <c r="P288" i="1"/>
  <c r="O289" i="1"/>
  <c r="P289" i="1"/>
  <c r="O290" i="1"/>
  <c r="P290" i="1"/>
  <c r="O291" i="1"/>
  <c r="P291" i="1"/>
  <c r="O292" i="1"/>
  <c r="P292" i="1"/>
  <c r="O293" i="1"/>
  <c r="P293" i="1"/>
  <c r="O294" i="1"/>
  <c r="P294" i="1"/>
  <c r="O295" i="1"/>
  <c r="P295" i="1"/>
  <c r="O296" i="1"/>
  <c r="P296" i="1"/>
  <c r="O297" i="1"/>
  <c r="P297" i="1"/>
  <c r="O298" i="1"/>
  <c r="P298" i="1"/>
  <c r="O299" i="1"/>
  <c r="P299" i="1"/>
  <c r="O300" i="1"/>
  <c r="P300" i="1"/>
  <c r="O301" i="1"/>
  <c r="P301" i="1"/>
  <c r="O302" i="1"/>
  <c r="P302" i="1"/>
  <c r="O303" i="1"/>
  <c r="P303" i="1"/>
  <c r="O304" i="1"/>
  <c r="P304" i="1"/>
  <c r="O305" i="1"/>
  <c r="P305" i="1"/>
  <c r="O306" i="1"/>
  <c r="P306" i="1"/>
  <c r="O307" i="1"/>
  <c r="P307" i="1"/>
  <c r="O308" i="1"/>
  <c r="P308" i="1"/>
  <c r="O309" i="1"/>
  <c r="P309" i="1"/>
  <c r="O310" i="1"/>
  <c r="P310" i="1"/>
  <c r="O311" i="1"/>
  <c r="P311" i="1"/>
  <c r="O312" i="1"/>
  <c r="P312" i="1"/>
  <c r="O313" i="1"/>
  <c r="P313" i="1"/>
  <c r="O314" i="1"/>
  <c r="P314" i="1"/>
  <c r="O315" i="1"/>
  <c r="P315" i="1"/>
  <c r="O316" i="1"/>
  <c r="P316" i="1"/>
  <c r="L18" i="1"/>
  <c r="M18" i="1"/>
  <c r="L28" i="1"/>
  <c r="M28" i="1"/>
  <c r="L29" i="1"/>
  <c r="M29" i="1"/>
  <c r="L30" i="1"/>
  <c r="M30" i="1"/>
  <c r="L31" i="1"/>
  <c r="M31" i="1"/>
  <c r="L32" i="1"/>
  <c r="M32" i="1"/>
  <c r="L33" i="1"/>
  <c r="M33" i="1"/>
  <c r="L34" i="1"/>
  <c r="M34" i="1"/>
  <c r="L35" i="1"/>
  <c r="M35" i="1"/>
  <c r="L36" i="1"/>
  <c r="M36" i="1"/>
  <c r="L37" i="1"/>
  <c r="M37" i="1"/>
  <c r="L38" i="1"/>
  <c r="M38" i="1"/>
  <c r="L39" i="1"/>
  <c r="M39" i="1"/>
  <c r="L40" i="1"/>
  <c r="M40" i="1"/>
  <c r="L41" i="1"/>
  <c r="M41" i="1"/>
  <c r="L42" i="1"/>
  <c r="M42" i="1"/>
  <c r="L43" i="1"/>
  <c r="M43" i="1"/>
  <c r="L44" i="1"/>
  <c r="M44" i="1"/>
  <c r="L45" i="1"/>
  <c r="M45" i="1"/>
  <c r="L46" i="1"/>
  <c r="M46" i="1"/>
  <c r="L47" i="1"/>
  <c r="M47" i="1"/>
  <c r="L48" i="1"/>
  <c r="M48" i="1"/>
  <c r="L49" i="1"/>
  <c r="M49" i="1"/>
  <c r="L50" i="1"/>
  <c r="M50" i="1"/>
  <c r="L51" i="1"/>
  <c r="M51" i="1"/>
  <c r="L52" i="1"/>
  <c r="M52" i="1"/>
  <c r="L53" i="1"/>
  <c r="M53" i="1"/>
  <c r="L54" i="1"/>
  <c r="M54" i="1"/>
  <c r="L55" i="1"/>
  <c r="M55" i="1"/>
  <c r="L56" i="1"/>
  <c r="M56" i="1"/>
  <c r="L57" i="1"/>
  <c r="M57" i="1"/>
  <c r="L58" i="1"/>
  <c r="M58" i="1"/>
  <c r="L59" i="1"/>
  <c r="M59" i="1"/>
  <c r="L60" i="1"/>
  <c r="M60" i="1"/>
  <c r="L61" i="1"/>
  <c r="M61" i="1"/>
  <c r="L62" i="1"/>
  <c r="M62" i="1"/>
  <c r="L63" i="1"/>
  <c r="M63" i="1"/>
  <c r="L64" i="1"/>
  <c r="M64" i="1"/>
  <c r="L65" i="1"/>
  <c r="M65" i="1"/>
  <c r="L66" i="1"/>
  <c r="M66" i="1"/>
  <c r="L67" i="1"/>
  <c r="M67" i="1"/>
  <c r="L68" i="1"/>
  <c r="M68" i="1"/>
  <c r="L69" i="1"/>
  <c r="M69" i="1"/>
  <c r="L70" i="1"/>
  <c r="M70" i="1"/>
  <c r="L71" i="1"/>
  <c r="M71" i="1"/>
  <c r="L72" i="1"/>
  <c r="M72" i="1"/>
  <c r="L73" i="1"/>
  <c r="M73" i="1"/>
  <c r="L74" i="1"/>
  <c r="M74" i="1"/>
  <c r="L75" i="1"/>
  <c r="M75" i="1"/>
  <c r="L76" i="1"/>
  <c r="M76" i="1"/>
  <c r="L77" i="1"/>
  <c r="M77" i="1"/>
  <c r="L78" i="1"/>
  <c r="M78" i="1"/>
  <c r="L79" i="1"/>
  <c r="M79" i="1"/>
  <c r="L80" i="1"/>
  <c r="M80" i="1"/>
  <c r="L81" i="1"/>
  <c r="M81" i="1"/>
  <c r="L82" i="1"/>
  <c r="M82" i="1"/>
  <c r="L83" i="1"/>
  <c r="M83" i="1"/>
  <c r="L84" i="1"/>
  <c r="M84" i="1"/>
  <c r="L85" i="1"/>
  <c r="M85" i="1"/>
  <c r="L86" i="1"/>
  <c r="M86" i="1"/>
  <c r="L87" i="1"/>
  <c r="M87" i="1"/>
  <c r="L88" i="1"/>
  <c r="M88" i="1"/>
  <c r="L89" i="1"/>
  <c r="M89" i="1"/>
  <c r="L90" i="1"/>
  <c r="M90" i="1"/>
  <c r="L91" i="1"/>
  <c r="M91" i="1"/>
  <c r="L92" i="1"/>
  <c r="M92" i="1"/>
  <c r="L93" i="1"/>
  <c r="M93" i="1"/>
  <c r="L94" i="1"/>
  <c r="M94" i="1"/>
  <c r="L95" i="1"/>
  <c r="M95" i="1"/>
  <c r="L96" i="1"/>
  <c r="M96" i="1"/>
  <c r="L97" i="1"/>
  <c r="M97" i="1"/>
  <c r="L98" i="1"/>
  <c r="M98" i="1"/>
  <c r="L99" i="1"/>
  <c r="M99" i="1"/>
  <c r="L100" i="1"/>
  <c r="M100" i="1"/>
  <c r="L101" i="1"/>
  <c r="M101" i="1"/>
  <c r="L102" i="1"/>
  <c r="M102" i="1"/>
  <c r="L103" i="1"/>
  <c r="M103" i="1"/>
  <c r="L104" i="1"/>
  <c r="M104" i="1"/>
  <c r="L105" i="1"/>
  <c r="M105" i="1"/>
  <c r="L106" i="1"/>
  <c r="M106" i="1"/>
  <c r="L107" i="1"/>
  <c r="M107" i="1"/>
  <c r="L108" i="1"/>
  <c r="M108" i="1"/>
  <c r="L109" i="1"/>
  <c r="M109" i="1"/>
  <c r="L110" i="1"/>
  <c r="M110" i="1"/>
  <c r="L111" i="1"/>
  <c r="M111" i="1"/>
  <c r="L112" i="1"/>
  <c r="M112" i="1"/>
  <c r="L113" i="1"/>
  <c r="M113" i="1"/>
  <c r="L114" i="1"/>
  <c r="M114" i="1"/>
  <c r="L115" i="1"/>
  <c r="M115" i="1"/>
  <c r="L116" i="1"/>
  <c r="M116" i="1"/>
  <c r="L117" i="1"/>
  <c r="M117" i="1"/>
  <c r="L118" i="1"/>
  <c r="M118" i="1"/>
  <c r="L119" i="1"/>
  <c r="M119" i="1"/>
  <c r="L120" i="1"/>
  <c r="M120" i="1"/>
  <c r="L121" i="1"/>
  <c r="M121" i="1"/>
  <c r="L122" i="1"/>
  <c r="M122" i="1"/>
  <c r="L123" i="1"/>
  <c r="M123" i="1"/>
  <c r="L124" i="1"/>
  <c r="M124" i="1"/>
  <c r="L125" i="1"/>
  <c r="M125" i="1"/>
  <c r="L126" i="1"/>
  <c r="M126" i="1"/>
  <c r="L127" i="1"/>
  <c r="M127" i="1"/>
  <c r="L128" i="1"/>
  <c r="M128" i="1"/>
  <c r="L129" i="1"/>
  <c r="M129" i="1"/>
  <c r="L130" i="1"/>
  <c r="M130" i="1"/>
  <c r="L131" i="1"/>
  <c r="M131" i="1"/>
  <c r="L132" i="1"/>
  <c r="M132" i="1"/>
  <c r="L133" i="1"/>
  <c r="M133" i="1"/>
  <c r="L134" i="1"/>
  <c r="M134" i="1"/>
  <c r="L135" i="1"/>
  <c r="M135" i="1"/>
  <c r="L136" i="1"/>
  <c r="M136" i="1"/>
  <c r="L137" i="1"/>
  <c r="M137" i="1"/>
  <c r="L138" i="1"/>
  <c r="M138" i="1"/>
  <c r="L139" i="1"/>
  <c r="M139" i="1"/>
  <c r="L140" i="1"/>
  <c r="M140" i="1"/>
  <c r="L141" i="1"/>
  <c r="M141" i="1"/>
  <c r="L142" i="1"/>
  <c r="M142" i="1"/>
  <c r="L143" i="1"/>
  <c r="M143" i="1"/>
  <c r="L144" i="1"/>
  <c r="M144" i="1"/>
  <c r="L145" i="1"/>
  <c r="M145" i="1"/>
  <c r="L146" i="1"/>
  <c r="M146" i="1"/>
  <c r="L147" i="1"/>
  <c r="M147" i="1"/>
  <c r="L148" i="1"/>
  <c r="M148" i="1"/>
  <c r="L149" i="1"/>
  <c r="M149" i="1"/>
  <c r="L150" i="1"/>
  <c r="M150" i="1"/>
  <c r="L151" i="1"/>
  <c r="M151" i="1"/>
  <c r="L152" i="1"/>
  <c r="M152" i="1"/>
  <c r="L153" i="1"/>
  <c r="M153" i="1"/>
  <c r="L154" i="1"/>
  <c r="M154" i="1"/>
  <c r="L155" i="1"/>
  <c r="M155" i="1"/>
  <c r="L156" i="1"/>
  <c r="M156" i="1"/>
  <c r="L157" i="1"/>
  <c r="M157" i="1"/>
  <c r="L158" i="1"/>
  <c r="M158" i="1"/>
  <c r="L159" i="1"/>
  <c r="M159" i="1"/>
  <c r="L160" i="1"/>
  <c r="M160" i="1"/>
  <c r="L161" i="1"/>
  <c r="M161" i="1"/>
  <c r="L162" i="1"/>
  <c r="M162" i="1"/>
  <c r="L163" i="1"/>
  <c r="M163" i="1"/>
  <c r="L164" i="1"/>
  <c r="M164" i="1"/>
  <c r="L165" i="1"/>
  <c r="M165" i="1"/>
  <c r="L166" i="1"/>
  <c r="M166" i="1"/>
  <c r="L167" i="1"/>
  <c r="M167" i="1"/>
  <c r="L168" i="1"/>
  <c r="M168" i="1"/>
  <c r="L169" i="1"/>
  <c r="M169" i="1"/>
  <c r="L170" i="1"/>
  <c r="M170" i="1"/>
  <c r="L171" i="1"/>
  <c r="M171" i="1"/>
  <c r="L172" i="1"/>
  <c r="M172" i="1"/>
  <c r="L173" i="1"/>
  <c r="M173" i="1"/>
  <c r="L174" i="1"/>
  <c r="M174" i="1"/>
  <c r="L175" i="1"/>
  <c r="M175" i="1"/>
  <c r="L176" i="1"/>
  <c r="M176" i="1"/>
  <c r="L177" i="1"/>
  <c r="M177" i="1"/>
  <c r="L178" i="1"/>
  <c r="M178" i="1"/>
  <c r="L179" i="1"/>
  <c r="M179" i="1"/>
  <c r="L180" i="1"/>
  <c r="M180" i="1"/>
  <c r="L181" i="1"/>
  <c r="M181" i="1"/>
  <c r="L182" i="1"/>
  <c r="M182" i="1"/>
  <c r="L183" i="1"/>
  <c r="M183" i="1"/>
  <c r="L184" i="1"/>
  <c r="M184" i="1"/>
  <c r="L185" i="1"/>
  <c r="M185" i="1"/>
  <c r="L186" i="1"/>
  <c r="M186" i="1"/>
  <c r="L187" i="1"/>
  <c r="M187" i="1"/>
  <c r="L188" i="1"/>
  <c r="M188" i="1"/>
  <c r="L189" i="1"/>
  <c r="M189" i="1"/>
  <c r="L190" i="1"/>
  <c r="M190" i="1"/>
  <c r="L191" i="1"/>
  <c r="M191" i="1"/>
  <c r="L192" i="1"/>
  <c r="M192" i="1"/>
  <c r="L193" i="1"/>
  <c r="M193" i="1"/>
  <c r="L194" i="1"/>
  <c r="M194" i="1"/>
  <c r="L195" i="1"/>
  <c r="M195" i="1"/>
  <c r="L196" i="1"/>
  <c r="M196" i="1"/>
  <c r="L197" i="1"/>
  <c r="M197" i="1"/>
  <c r="L198" i="1"/>
  <c r="M198" i="1"/>
  <c r="L199" i="1"/>
  <c r="M199" i="1"/>
  <c r="L200" i="1"/>
  <c r="M200" i="1"/>
  <c r="L201" i="1"/>
  <c r="M201" i="1"/>
  <c r="L202" i="1"/>
  <c r="M202" i="1"/>
  <c r="L203" i="1"/>
  <c r="M203" i="1"/>
  <c r="L204" i="1"/>
  <c r="M204" i="1"/>
  <c r="L205" i="1"/>
  <c r="M205" i="1"/>
  <c r="L206" i="1"/>
  <c r="M206" i="1"/>
  <c r="L207" i="1"/>
  <c r="M207" i="1"/>
  <c r="L208" i="1"/>
  <c r="M208" i="1"/>
  <c r="L209" i="1"/>
  <c r="M209" i="1"/>
  <c r="L210" i="1"/>
  <c r="M210" i="1"/>
  <c r="L211" i="1"/>
  <c r="M211" i="1"/>
  <c r="L212" i="1"/>
  <c r="M212" i="1"/>
  <c r="L213" i="1"/>
  <c r="M213" i="1"/>
  <c r="L214" i="1"/>
  <c r="M214" i="1"/>
  <c r="L215" i="1"/>
  <c r="M215" i="1"/>
  <c r="L216" i="1"/>
  <c r="M216" i="1"/>
  <c r="L217" i="1"/>
  <c r="M217" i="1"/>
  <c r="L218" i="1"/>
  <c r="M218" i="1"/>
  <c r="L219" i="1"/>
  <c r="M219" i="1"/>
  <c r="L220" i="1"/>
  <c r="M220" i="1"/>
  <c r="L221" i="1"/>
  <c r="M221" i="1"/>
  <c r="L222" i="1"/>
  <c r="M222" i="1"/>
  <c r="L223" i="1"/>
  <c r="M223" i="1"/>
  <c r="L224" i="1"/>
  <c r="M224" i="1"/>
  <c r="L225" i="1"/>
  <c r="M225" i="1"/>
  <c r="L226" i="1"/>
  <c r="M226" i="1"/>
  <c r="L227" i="1"/>
  <c r="M227" i="1"/>
  <c r="L228" i="1"/>
  <c r="M228" i="1"/>
  <c r="L229" i="1"/>
  <c r="M229" i="1"/>
  <c r="L230" i="1"/>
  <c r="M230" i="1"/>
  <c r="L231" i="1"/>
  <c r="M231" i="1"/>
  <c r="L232" i="1"/>
  <c r="M232" i="1"/>
  <c r="L233" i="1"/>
  <c r="M233" i="1"/>
  <c r="L234" i="1"/>
  <c r="M234" i="1"/>
  <c r="L235" i="1"/>
  <c r="M235" i="1"/>
  <c r="L236" i="1"/>
  <c r="M236" i="1"/>
  <c r="L237" i="1"/>
  <c r="M237" i="1"/>
  <c r="L238" i="1"/>
  <c r="M238" i="1"/>
  <c r="L239" i="1"/>
  <c r="M239" i="1"/>
  <c r="L240" i="1"/>
  <c r="M240" i="1"/>
  <c r="L241" i="1"/>
  <c r="M241" i="1"/>
  <c r="L242" i="1"/>
  <c r="M242" i="1"/>
  <c r="L243" i="1"/>
  <c r="M243" i="1"/>
  <c r="L244" i="1"/>
  <c r="M244" i="1"/>
  <c r="L245" i="1"/>
  <c r="M245" i="1"/>
  <c r="L246" i="1"/>
  <c r="M246" i="1"/>
  <c r="L247" i="1"/>
  <c r="M247" i="1"/>
  <c r="L248" i="1"/>
  <c r="M248" i="1"/>
  <c r="L249" i="1"/>
  <c r="M249" i="1"/>
  <c r="L250" i="1"/>
  <c r="M250" i="1"/>
  <c r="L251" i="1"/>
  <c r="M251" i="1"/>
  <c r="L252" i="1"/>
  <c r="M252" i="1"/>
  <c r="L253" i="1"/>
  <c r="M253" i="1"/>
  <c r="L254" i="1"/>
  <c r="M254" i="1"/>
  <c r="L255" i="1"/>
  <c r="M255" i="1"/>
  <c r="L256" i="1"/>
  <c r="M256" i="1"/>
  <c r="L257" i="1"/>
  <c r="M257" i="1"/>
  <c r="L258" i="1"/>
  <c r="M258" i="1"/>
  <c r="L259" i="1"/>
  <c r="M259" i="1"/>
  <c r="L260" i="1"/>
  <c r="M260" i="1"/>
  <c r="L261" i="1"/>
  <c r="M261" i="1"/>
  <c r="L262" i="1"/>
  <c r="M262" i="1"/>
  <c r="L263" i="1"/>
  <c r="M263" i="1"/>
  <c r="L264" i="1"/>
  <c r="M264" i="1"/>
  <c r="L265" i="1"/>
  <c r="M265" i="1"/>
  <c r="L266" i="1"/>
  <c r="M266" i="1"/>
  <c r="L267" i="1"/>
  <c r="M267" i="1"/>
  <c r="L268" i="1"/>
  <c r="M268" i="1"/>
  <c r="L269" i="1"/>
  <c r="M269" i="1"/>
  <c r="L270" i="1"/>
  <c r="M270" i="1"/>
  <c r="L271" i="1"/>
  <c r="M271" i="1"/>
  <c r="L272" i="1"/>
  <c r="M272" i="1"/>
  <c r="L273" i="1"/>
  <c r="M273" i="1"/>
  <c r="L274" i="1"/>
  <c r="M274" i="1"/>
  <c r="L275" i="1"/>
  <c r="M275" i="1"/>
  <c r="L276" i="1"/>
  <c r="M276" i="1"/>
  <c r="L277" i="1"/>
  <c r="M277" i="1"/>
  <c r="L278" i="1"/>
  <c r="M278" i="1"/>
  <c r="L279" i="1"/>
  <c r="M279" i="1"/>
  <c r="L280" i="1"/>
  <c r="M280" i="1"/>
  <c r="L281" i="1"/>
  <c r="M281" i="1"/>
  <c r="L282" i="1"/>
  <c r="M282" i="1"/>
  <c r="L283" i="1"/>
  <c r="M283" i="1"/>
  <c r="L284" i="1"/>
  <c r="M284" i="1"/>
  <c r="L285" i="1"/>
  <c r="M285" i="1"/>
  <c r="L286" i="1"/>
  <c r="M286" i="1"/>
  <c r="L287" i="1"/>
  <c r="M287" i="1"/>
  <c r="L288" i="1"/>
  <c r="M288" i="1"/>
  <c r="L289" i="1"/>
  <c r="M289" i="1"/>
  <c r="L290" i="1"/>
  <c r="M290" i="1"/>
  <c r="L291" i="1"/>
  <c r="M291" i="1"/>
  <c r="L292" i="1"/>
  <c r="M292" i="1"/>
  <c r="L293" i="1"/>
  <c r="M293" i="1"/>
  <c r="L294" i="1"/>
  <c r="M294" i="1"/>
  <c r="L295" i="1"/>
  <c r="M295" i="1"/>
  <c r="L296" i="1"/>
  <c r="M296" i="1"/>
  <c r="L297" i="1"/>
  <c r="M297" i="1"/>
  <c r="L298" i="1"/>
  <c r="M298" i="1"/>
  <c r="L299" i="1"/>
  <c r="M299" i="1"/>
  <c r="L300" i="1"/>
  <c r="M300" i="1"/>
  <c r="L301" i="1"/>
  <c r="M301" i="1"/>
  <c r="L302" i="1"/>
  <c r="M302" i="1"/>
  <c r="L303" i="1"/>
  <c r="M303" i="1"/>
  <c r="L304" i="1"/>
  <c r="M304" i="1"/>
  <c r="L305" i="1"/>
  <c r="M305" i="1"/>
  <c r="L306" i="1"/>
  <c r="M306" i="1"/>
  <c r="L307" i="1"/>
  <c r="M307" i="1"/>
  <c r="L308" i="1"/>
  <c r="M308" i="1"/>
  <c r="L309" i="1"/>
  <c r="M309" i="1"/>
  <c r="L310" i="1"/>
  <c r="M310" i="1"/>
  <c r="L311" i="1"/>
  <c r="M311" i="1"/>
  <c r="L312" i="1"/>
  <c r="M312" i="1"/>
  <c r="L313" i="1"/>
  <c r="M313" i="1"/>
  <c r="L314" i="1"/>
  <c r="M314" i="1"/>
  <c r="L315" i="1"/>
  <c r="M315" i="1"/>
  <c r="M316" i="1"/>
  <c r="L316" i="1" s="1"/>
  <c r="I28" i="1"/>
  <c r="J28" i="1"/>
  <c r="I29" i="1"/>
  <c r="J29" i="1"/>
  <c r="I30" i="1"/>
  <c r="J30" i="1"/>
  <c r="I31" i="1"/>
  <c r="J31" i="1"/>
  <c r="I32" i="1"/>
  <c r="J32" i="1"/>
  <c r="I33" i="1"/>
  <c r="J33" i="1"/>
  <c r="I34" i="1"/>
  <c r="J34" i="1"/>
  <c r="I35" i="1"/>
  <c r="J35" i="1"/>
  <c r="I36" i="1"/>
  <c r="J36" i="1"/>
  <c r="I37" i="1"/>
  <c r="J37" i="1"/>
  <c r="I38" i="1"/>
  <c r="J38" i="1"/>
  <c r="I39" i="1"/>
  <c r="J39" i="1"/>
  <c r="I40" i="1"/>
  <c r="J40" i="1"/>
  <c r="I41" i="1"/>
  <c r="J41" i="1"/>
  <c r="I42" i="1"/>
  <c r="J42" i="1"/>
  <c r="I43" i="1"/>
  <c r="J43" i="1"/>
  <c r="I44" i="1"/>
  <c r="J44" i="1"/>
  <c r="I45" i="1"/>
  <c r="J45" i="1"/>
  <c r="I46" i="1"/>
  <c r="J46" i="1"/>
  <c r="I47" i="1"/>
  <c r="J47" i="1"/>
  <c r="I48" i="1"/>
  <c r="J48" i="1"/>
  <c r="I49" i="1"/>
  <c r="J49" i="1"/>
  <c r="I50" i="1"/>
  <c r="J50" i="1"/>
  <c r="I51" i="1"/>
  <c r="J51" i="1"/>
  <c r="I52" i="1"/>
  <c r="J52" i="1"/>
  <c r="I53" i="1"/>
  <c r="J53" i="1"/>
  <c r="I54" i="1"/>
  <c r="J54" i="1"/>
  <c r="I55" i="1"/>
  <c r="J55" i="1"/>
  <c r="I56" i="1"/>
  <c r="J56" i="1"/>
  <c r="I57" i="1"/>
  <c r="J57" i="1"/>
  <c r="I58" i="1"/>
  <c r="J58" i="1"/>
  <c r="I59" i="1"/>
  <c r="J59" i="1"/>
  <c r="I60" i="1"/>
  <c r="J60" i="1"/>
  <c r="I61" i="1"/>
  <c r="J61" i="1"/>
  <c r="I62" i="1"/>
  <c r="J62" i="1"/>
  <c r="I63" i="1"/>
  <c r="J63" i="1"/>
  <c r="I64" i="1"/>
  <c r="J64" i="1"/>
  <c r="I65" i="1"/>
  <c r="J65" i="1"/>
  <c r="I66" i="1"/>
  <c r="J66" i="1"/>
  <c r="I67" i="1"/>
  <c r="J67" i="1"/>
  <c r="I68" i="1"/>
  <c r="J68" i="1"/>
  <c r="I69" i="1"/>
  <c r="J69" i="1"/>
  <c r="I70" i="1"/>
  <c r="J70" i="1"/>
  <c r="I71" i="1"/>
  <c r="J71" i="1"/>
  <c r="I72" i="1"/>
  <c r="J72" i="1"/>
  <c r="I73" i="1"/>
  <c r="J73" i="1"/>
  <c r="I74" i="1"/>
  <c r="J74" i="1"/>
  <c r="I75" i="1"/>
  <c r="J75" i="1"/>
  <c r="I76" i="1"/>
  <c r="J76" i="1"/>
  <c r="I77" i="1"/>
  <c r="J77" i="1"/>
  <c r="I78" i="1"/>
  <c r="J78" i="1"/>
  <c r="I79" i="1"/>
  <c r="J79" i="1"/>
  <c r="I80" i="1"/>
  <c r="J80" i="1"/>
  <c r="I81" i="1"/>
  <c r="J81" i="1"/>
  <c r="I82" i="1"/>
  <c r="J82" i="1"/>
  <c r="I83" i="1"/>
  <c r="J83" i="1"/>
  <c r="I84" i="1"/>
  <c r="J84" i="1"/>
  <c r="I85" i="1"/>
  <c r="J85" i="1"/>
  <c r="I86" i="1"/>
  <c r="J86" i="1"/>
  <c r="I87" i="1"/>
  <c r="J87" i="1"/>
  <c r="I88" i="1"/>
  <c r="J88" i="1"/>
  <c r="I89" i="1"/>
  <c r="J89" i="1"/>
  <c r="I90" i="1"/>
  <c r="J90" i="1"/>
  <c r="I91" i="1"/>
  <c r="J91" i="1"/>
  <c r="I92" i="1"/>
  <c r="J92" i="1"/>
  <c r="I93" i="1"/>
  <c r="J93" i="1"/>
  <c r="I94" i="1"/>
  <c r="J94" i="1"/>
  <c r="I95" i="1"/>
  <c r="J95" i="1"/>
  <c r="I96" i="1"/>
  <c r="J96" i="1"/>
  <c r="I97" i="1"/>
  <c r="J97" i="1"/>
  <c r="I98" i="1"/>
  <c r="J98" i="1"/>
  <c r="I99" i="1"/>
  <c r="J99" i="1"/>
  <c r="I100" i="1"/>
  <c r="J100" i="1"/>
  <c r="I101" i="1"/>
  <c r="J101" i="1"/>
  <c r="I102" i="1"/>
  <c r="J102" i="1"/>
  <c r="I103" i="1"/>
  <c r="J103" i="1"/>
  <c r="I104" i="1"/>
  <c r="J104" i="1"/>
  <c r="I105" i="1"/>
  <c r="J105" i="1"/>
  <c r="I106" i="1"/>
  <c r="J106" i="1"/>
  <c r="I107" i="1"/>
  <c r="J107" i="1"/>
  <c r="I108" i="1"/>
  <c r="J108" i="1"/>
  <c r="I109" i="1"/>
  <c r="J109" i="1"/>
  <c r="I110" i="1"/>
  <c r="J110" i="1"/>
  <c r="I111" i="1"/>
  <c r="J111" i="1"/>
  <c r="I112" i="1"/>
  <c r="J112" i="1"/>
  <c r="I113" i="1"/>
  <c r="J113" i="1"/>
  <c r="I114" i="1"/>
  <c r="J114" i="1"/>
  <c r="I115" i="1"/>
  <c r="J115" i="1"/>
  <c r="I116" i="1"/>
  <c r="J116" i="1"/>
  <c r="I117" i="1"/>
  <c r="J117" i="1"/>
  <c r="I118" i="1"/>
  <c r="J118" i="1"/>
  <c r="I119" i="1"/>
  <c r="J119" i="1"/>
  <c r="I120" i="1"/>
  <c r="J120" i="1"/>
  <c r="I121" i="1"/>
  <c r="J121" i="1"/>
  <c r="I122" i="1"/>
  <c r="J122" i="1"/>
  <c r="I123" i="1"/>
  <c r="J123" i="1"/>
  <c r="I124" i="1"/>
  <c r="J124" i="1"/>
  <c r="I125" i="1"/>
  <c r="J125" i="1"/>
  <c r="I126" i="1"/>
  <c r="J126" i="1"/>
  <c r="I127" i="1"/>
  <c r="J127" i="1"/>
  <c r="I128" i="1"/>
  <c r="J128" i="1"/>
  <c r="I129" i="1"/>
  <c r="J129" i="1"/>
  <c r="I130" i="1"/>
  <c r="J130" i="1"/>
  <c r="I131" i="1"/>
  <c r="J131" i="1"/>
  <c r="I132" i="1"/>
  <c r="J132" i="1"/>
  <c r="I133" i="1"/>
  <c r="J133" i="1"/>
  <c r="I134" i="1"/>
  <c r="J134" i="1"/>
  <c r="I135" i="1"/>
  <c r="J135" i="1"/>
  <c r="I136" i="1"/>
  <c r="J136" i="1"/>
  <c r="I137" i="1"/>
  <c r="J137" i="1"/>
  <c r="I138" i="1"/>
  <c r="J138" i="1"/>
  <c r="I139" i="1"/>
  <c r="J139" i="1"/>
  <c r="I140" i="1"/>
  <c r="J140" i="1"/>
  <c r="I141" i="1"/>
  <c r="J141" i="1"/>
  <c r="I142" i="1"/>
  <c r="J142" i="1"/>
  <c r="I143" i="1"/>
  <c r="J143" i="1"/>
  <c r="I144" i="1"/>
  <c r="J144" i="1"/>
  <c r="I145" i="1"/>
  <c r="J145" i="1"/>
  <c r="I146" i="1"/>
  <c r="J146" i="1"/>
  <c r="I147" i="1"/>
  <c r="J147" i="1"/>
  <c r="I148" i="1"/>
  <c r="J148" i="1"/>
  <c r="I149" i="1"/>
  <c r="J149" i="1"/>
  <c r="I150" i="1"/>
  <c r="J150" i="1"/>
  <c r="I151" i="1"/>
  <c r="J151" i="1"/>
  <c r="I152" i="1"/>
  <c r="J152" i="1"/>
  <c r="I153" i="1"/>
  <c r="J153" i="1"/>
  <c r="I154" i="1"/>
  <c r="J154" i="1"/>
  <c r="I155" i="1"/>
  <c r="J155" i="1"/>
  <c r="I156" i="1"/>
  <c r="J156" i="1"/>
  <c r="I157" i="1"/>
  <c r="J157" i="1"/>
  <c r="I158" i="1"/>
  <c r="J158" i="1"/>
  <c r="I159" i="1"/>
  <c r="J159" i="1"/>
  <c r="I160" i="1"/>
  <c r="J160" i="1"/>
  <c r="I161" i="1"/>
  <c r="J161" i="1"/>
  <c r="I162" i="1"/>
  <c r="J162" i="1"/>
  <c r="I163" i="1"/>
  <c r="J163" i="1"/>
  <c r="I164" i="1"/>
  <c r="J164" i="1"/>
  <c r="I165" i="1"/>
  <c r="J165" i="1"/>
  <c r="I166" i="1"/>
  <c r="J166" i="1"/>
  <c r="I167" i="1"/>
  <c r="J167" i="1"/>
  <c r="I168" i="1"/>
  <c r="J168" i="1"/>
  <c r="I169" i="1"/>
  <c r="J169" i="1"/>
  <c r="I170" i="1"/>
  <c r="J170" i="1"/>
  <c r="I171" i="1"/>
  <c r="J171" i="1"/>
  <c r="I172" i="1"/>
  <c r="J172" i="1"/>
  <c r="I173" i="1"/>
  <c r="J173" i="1"/>
  <c r="I174" i="1"/>
  <c r="J174" i="1"/>
  <c r="I175" i="1"/>
  <c r="J175" i="1"/>
  <c r="I176" i="1"/>
  <c r="J176" i="1"/>
  <c r="I177" i="1"/>
  <c r="J177" i="1"/>
  <c r="I178" i="1"/>
  <c r="J178" i="1"/>
  <c r="I179" i="1"/>
  <c r="J179" i="1"/>
  <c r="I180" i="1"/>
  <c r="J180" i="1"/>
  <c r="I181" i="1"/>
  <c r="J181" i="1"/>
  <c r="I182" i="1"/>
  <c r="J182" i="1"/>
  <c r="I183" i="1"/>
  <c r="J183" i="1"/>
  <c r="I184" i="1"/>
  <c r="J184" i="1"/>
  <c r="I185" i="1"/>
  <c r="J185" i="1"/>
  <c r="I186" i="1"/>
  <c r="J186" i="1"/>
  <c r="I187" i="1"/>
  <c r="J187" i="1"/>
  <c r="I188" i="1"/>
  <c r="J188" i="1"/>
  <c r="I189" i="1"/>
  <c r="J189" i="1"/>
  <c r="I190" i="1"/>
  <c r="J190" i="1"/>
  <c r="I191" i="1"/>
  <c r="J191" i="1"/>
  <c r="I192" i="1"/>
  <c r="J192" i="1"/>
  <c r="I193" i="1"/>
  <c r="J193" i="1"/>
  <c r="I194" i="1"/>
  <c r="J194" i="1"/>
  <c r="I195" i="1"/>
  <c r="J195" i="1"/>
  <c r="I196" i="1"/>
  <c r="J196" i="1"/>
  <c r="I197" i="1"/>
  <c r="J197" i="1"/>
  <c r="I198" i="1"/>
  <c r="J198" i="1"/>
  <c r="I199" i="1"/>
  <c r="J199" i="1"/>
  <c r="I200" i="1"/>
  <c r="J200" i="1"/>
  <c r="I201" i="1"/>
  <c r="J201" i="1"/>
  <c r="I202" i="1"/>
  <c r="J202" i="1"/>
  <c r="I203" i="1"/>
  <c r="J203" i="1"/>
  <c r="I204" i="1"/>
  <c r="J204" i="1"/>
  <c r="I205" i="1"/>
  <c r="J205" i="1"/>
  <c r="I206" i="1"/>
  <c r="J206" i="1"/>
  <c r="I207" i="1"/>
  <c r="J207" i="1"/>
  <c r="I208" i="1"/>
  <c r="J208" i="1"/>
  <c r="I209" i="1"/>
  <c r="J209" i="1"/>
  <c r="I210" i="1"/>
  <c r="J210" i="1"/>
  <c r="I211" i="1"/>
  <c r="J211" i="1"/>
  <c r="I212" i="1"/>
  <c r="J212" i="1"/>
  <c r="I213" i="1"/>
  <c r="J213" i="1"/>
  <c r="I214" i="1"/>
  <c r="J214" i="1"/>
  <c r="I215" i="1"/>
  <c r="J215" i="1"/>
  <c r="I216" i="1"/>
  <c r="J216" i="1"/>
  <c r="I217" i="1"/>
  <c r="J217" i="1"/>
  <c r="I218" i="1"/>
  <c r="J218" i="1"/>
  <c r="I219" i="1"/>
  <c r="J219" i="1"/>
  <c r="I220" i="1"/>
  <c r="J220" i="1"/>
  <c r="I221" i="1"/>
  <c r="J221" i="1"/>
  <c r="I222" i="1"/>
  <c r="J222" i="1"/>
  <c r="I223" i="1"/>
  <c r="J223" i="1"/>
  <c r="I224" i="1"/>
  <c r="J224" i="1"/>
  <c r="I225" i="1"/>
  <c r="J225" i="1"/>
  <c r="I226" i="1"/>
  <c r="J226" i="1"/>
  <c r="I227" i="1"/>
  <c r="J227" i="1"/>
  <c r="I228" i="1"/>
  <c r="J228" i="1"/>
  <c r="I229" i="1"/>
  <c r="J229" i="1"/>
  <c r="I230" i="1"/>
  <c r="J230" i="1"/>
  <c r="I231" i="1"/>
  <c r="J231" i="1"/>
  <c r="I232" i="1"/>
  <c r="J232" i="1"/>
  <c r="I233" i="1"/>
  <c r="J233" i="1"/>
  <c r="I234" i="1"/>
  <c r="J234" i="1"/>
  <c r="I235" i="1"/>
  <c r="J235" i="1"/>
  <c r="I236" i="1"/>
  <c r="J236" i="1"/>
  <c r="I237" i="1"/>
  <c r="J237" i="1"/>
  <c r="I238" i="1"/>
  <c r="J238" i="1"/>
  <c r="I239" i="1"/>
  <c r="J239" i="1"/>
  <c r="I240" i="1"/>
  <c r="J240" i="1"/>
  <c r="I241" i="1"/>
  <c r="J241" i="1"/>
  <c r="I242" i="1"/>
  <c r="J242" i="1"/>
  <c r="I243" i="1"/>
  <c r="J243" i="1"/>
  <c r="I244" i="1"/>
  <c r="J244" i="1"/>
  <c r="I245" i="1"/>
  <c r="J245" i="1"/>
  <c r="I246" i="1"/>
  <c r="J246" i="1"/>
  <c r="I247" i="1"/>
  <c r="J247" i="1"/>
  <c r="I248" i="1"/>
  <c r="J248" i="1"/>
  <c r="I249" i="1"/>
  <c r="J249" i="1"/>
  <c r="I250" i="1"/>
  <c r="J250" i="1"/>
  <c r="I251" i="1"/>
  <c r="J251" i="1"/>
  <c r="I252" i="1"/>
  <c r="J252" i="1"/>
  <c r="I253" i="1"/>
  <c r="J253" i="1"/>
  <c r="I254" i="1"/>
  <c r="J254" i="1"/>
  <c r="I255" i="1"/>
  <c r="J255" i="1"/>
  <c r="I256" i="1"/>
  <c r="J256" i="1"/>
  <c r="I257" i="1"/>
  <c r="J257" i="1"/>
  <c r="I258" i="1"/>
  <c r="J258" i="1"/>
  <c r="I259" i="1"/>
  <c r="J259" i="1"/>
  <c r="I260" i="1"/>
  <c r="J260" i="1"/>
  <c r="I261" i="1"/>
  <c r="J261" i="1"/>
  <c r="I262" i="1"/>
  <c r="J262" i="1"/>
  <c r="I263" i="1"/>
  <c r="J263" i="1"/>
  <c r="I264" i="1"/>
  <c r="J264" i="1"/>
  <c r="I265" i="1"/>
  <c r="J265" i="1"/>
  <c r="I266" i="1"/>
  <c r="J266" i="1"/>
  <c r="I267" i="1"/>
  <c r="J267" i="1"/>
  <c r="I268" i="1"/>
  <c r="J268" i="1"/>
  <c r="I269" i="1"/>
  <c r="J269" i="1"/>
  <c r="I270" i="1"/>
  <c r="J270" i="1"/>
  <c r="I271" i="1"/>
  <c r="J271" i="1"/>
  <c r="I272" i="1"/>
  <c r="J272" i="1"/>
  <c r="I273" i="1"/>
  <c r="J273" i="1"/>
  <c r="I274" i="1"/>
  <c r="J274" i="1"/>
  <c r="I275" i="1"/>
  <c r="J275" i="1"/>
  <c r="I276" i="1"/>
  <c r="J276" i="1"/>
  <c r="I277" i="1"/>
  <c r="J277" i="1"/>
  <c r="I278" i="1"/>
  <c r="J278" i="1"/>
  <c r="I279" i="1"/>
  <c r="J279" i="1"/>
  <c r="I280" i="1"/>
  <c r="J280" i="1"/>
  <c r="I281" i="1"/>
  <c r="J281" i="1"/>
  <c r="I282" i="1"/>
  <c r="J282" i="1"/>
  <c r="I283" i="1"/>
  <c r="J283" i="1"/>
  <c r="I284" i="1"/>
  <c r="J284" i="1"/>
  <c r="I285" i="1"/>
  <c r="J285" i="1"/>
  <c r="I286" i="1"/>
  <c r="J286" i="1"/>
  <c r="I287" i="1"/>
  <c r="J287" i="1"/>
  <c r="I288" i="1"/>
  <c r="J288" i="1"/>
  <c r="I289" i="1"/>
  <c r="J289" i="1"/>
  <c r="I290" i="1"/>
  <c r="J290" i="1"/>
  <c r="I291" i="1"/>
  <c r="J291" i="1"/>
  <c r="I292" i="1"/>
  <c r="J292" i="1"/>
  <c r="I293" i="1"/>
  <c r="J293" i="1"/>
  <c r="I294" i="1"/>
  <c r="J294" i="1"/>
  <c r="I295" i="1"/>
  <c r="J295" i="1"/>
  <c r="I296" i="1"/>
  <c r="J296" i="1"/>
  <c r="I297" i="1"/>
  <c r="J297" i="1"/>
  <c r="I298" i="1"/>
  <c r="J298" i="1"/>
  <c r="I299" i="1"/>
  <c r="J299" i="1"/>
  <c r="I300" i="1"/>
  <c r="J300" i="1"/>
  <c r="I301" i="1"/>
  <c r="J301" i="1"/>
  <c r="I302" i="1"/>
  <c r="J302" i="1"/>
  <c r="I303" i="1"/>
  <c r="J303" i="1"/>
  <c r="I304" i="1"/>
  <c r="J304" i="1"/>
  <c r="I305" i="1"/>
  <c r="J305" i="1"/>
  <c r="I306" i="1"/>
  <c r="J306" i="1"/>
  <c r="I307" i="1"/>
  <c r="J307" i="1"/>
  <c r="I308" i="1"/>
  <c r="J308" i="1"/>
  <c r="I309" i="1"/>
  <c r="J309" i="1"/>
  <c r="I310" i="1"/>
  <c r="J310" i="1"/>
  <c r="I311" i="1"/>
  <c r="J311" i="1"/>
  <c r="I312" i="1"/>
  <c r="J312" i="1"/>
  <c r="I313" i="1"/>
  <c r="J313" i="1"/>
  <c r="I314" i="1"/>
  <c r="J314" i="1"/>
  <c r="I315" i="1"/>
  <c r="J315" i="1"/>
  <c r="J316" i="1"/>
  <c r="I316" i="1" s="1"/>
  <c r="I18" i="1"/>
  <c r="J18" i="1"/>
  <c r="F28" i="1"/>
  <c r="G28" i="1"/>
  <c r="F29" i="1"/>
  <c r="G29" i="1"/>
  <c r="F30" i="1"/>
  <c r="G30" i="1"/>
  <c r="F31" i="1"/>
  <c r="G31" i="1"/>
  <c r="F32" i="1"/>
  <c r="F33" i="1"/>
  <c r="G33" i="1"/>
  <c r="F34" i="1"/>
  <c r="G34" i="1"/>
  <c r="F35" i="1"/>
  <c r="G35" i="1"/>
  <c r="F36" i="1"/>
  <c r="G36" i="1"/>
  <c r="F37" i="1"/>
  <c r="G37" i="1"/>
  <c r="F38" i="1"/>
  <c r="G38" i="1"/>
  <c r="F39" i="1"/>
  <c r="G39" i="1"/>
  <c r="F40" i="1"/>
  <c r="G40" i="1"/>
  <c r="F41" i="1"/>
  <c r="G41" i="1"/>
  <c r="F42" i="1"/>
  <c r="G42" i="1"/>
  <c r="F43" i="1"/>
  <c r="G43" i="1"/>
  <c r="F44" i="1"/>
  <c r="G44" i="1"/>
  <c r="F45" i="1"/>
  <c r="G45" i="1"/>
  <c r="F46" i="1"/>
  <c r="G46" i="1"/>
  <c r="F47" i="1"/>
  <c r="G47" i="1"/>
  <c r="F48" i="1"/>
  <c r="G48" i="1"/>
  <c r="F49" i="1"/>
  <c r="G49" i="1"/>
  <c r="F50" i="1"/>
  <c r="G50" i="1"/>
  <c r="F51" i="1"/>
  <c r="G51" i="1"/>
  <c r="F52" i="1"/>
  <c r="G52" i="1"/>
  <c r="F53" i="1"/>
  <c r="G53" i="1"/>
  <c r="F54" i="1"/>
  <c r="G54" i="1"/>
  <c r="F55" i="1"/>
  <c r="G55" i="1"/>
  <c r="F56" i="1"/>
  <c r="G56" i="1"/>
  <c r="F57" i="1"/>
  <c r="G57" i="1"/>
  <c r="F58" i="1"/>
  <c r="G58" i="1"/>
  <c r="F59" i="1"/>
  <c r="G59" i="1"/>
  <c r="F60" i="1"/>
  <c r="G60" i="1"/>
  <c r="F61" i="1"/>
  <c r="G61" i="1"/>
  <c r="F62" i="1"/>
  <c r="G62" i="1"/>
  <c r="F63" i="1"/>
  <c r="G63" i="1"/>
  <c r="F64" i="1"/>
  <c r="G64" i="1"/>
  <c r="F65" i="1"/>
  <c r="G65" i="1"/>
  <c r="F66" i="1"/>
  <c r="G66" i="1"/>
  <c r="F67" i="1"/>
  <c r="G67" i="1"/>
  <c r="F68" i="1"/>
  <c r="G68" i="1"/>
  <c r="F69" i="1"/>
  <c r="G69" i="1"/>
  <c r="F70" i="1"/>
  <c r="G70" i="1"/>
  <c r="F71" i="1"/>
  <c r="G71" i="1"/>
  <c r="F72" i="1"/>
  <c r="G72" i="1"/>
  <c r="F73" i="1"/>
  <c r="G73" i="1"/>
  <c r="F74" i="1"/>
  <c r="G74" i="1"/>
  <c r="F75" i="1"/>
  <c r="G75" i="1"/>
  <c r="F76" i="1"/>
  <c r="G76" i="1"/>
  <c r="F77" i="1"/>
  <c r="G77" i="1"/>
  <c r="F78" i="1"/>
  <c r="G78" i="1"/>
  <c r="F79" i="1"/>
  <c r="G79" i="1"/>
  <c r="F80" i="1"/>
  <c r="G80" i="1"/>
  <c r="F81" i="1"/>
  <c r="G81" i="1"/>
  <c r="F82" i="1"/>
  <c r="G82" i="1"/>
  <c r="F83" i="1"/>
  <c r="G83" i="1"/>
  <c r="F84" i="1"/>
  <c r="G84" i="1"/>
  <c r="F85" i="1"/>
  <c r="G85" i="1"/>
  <c r="F86" i="1"/>
  <c r="G86" i="1"/>
  <c r="F87" i="1"/>
  <c r="G87" i="1"/>
  <c r="F88" i="1"/>
  <c r="G88" i="1"/>
  <c r="F89" i="1"/>
  <c r="G89" i="1"/>
  <c r="F90" i="1"/>
  <c r="G90" i="1"/>
  <c r="F91" i="1"/>
  <c r="G91" i="1"/>
  <c r="F92" i="1"/>
  <c r="G92" i="1"/>
  <c r="F93" i="1"/>
  <c r="G93" i="1"/>
  <c r="F94" i="1"/>
  <c r="G94" i="1"/>
  <c r="F95" i="1"/>
  <c r="G95" i="1"/>
  <c r="F96" i="1"/>
  <c r="G96" i="1"/>
  <c r="F97" i="1"/>
  <c r="G97" i="1"/>
  <c r="F98" i="1"/>
  <c r="G98" i="1"/>
  <c r="F99" i="1"/>
  <c r="G99" i="1"/>
  <c r="F100" i="1"/>
  <c r="G100" i="1"/>
  <c r="F101" i="1"/>
  <c r="G101" i="1"/>
  <c r="F102" i="1"/>
  <c r="G102" i="1"/>
  <c r="F103" i="1"/>
  <c r="G103" i="1"/>
  <c r="F104" i="1"/>
  <c r="G104" i="1"/>
  <c r="F105" i="1"/>
  <c r="G105" i="1"/>
  <c r="F106" i="1"/>
  <c r="G106" i="1"/>
  <c r="F107" i="1"/>
  <c r="G107" i="1"/>
  <c r="F108" i="1"/>
  <c r="G108" i="1"/>
  <c r="F109" i="1"/>
  <c r="G109" i="1"/>
  <c r="F110" i="1"/>
  <c r="G110" i="1"/>
  <c r="F111" i="1"/>
  <c r="G111" i="1"/>
  <c r="F112" i="1"/>
  <c r="G112" i="1"/>
  <c r="F113" i="1"/>
  <c r="G113" i="1"/>
  <c r="F114" i="1"/>
  <c r="G114" i="1"/>
  <c r="F115" i="1"/>
  <c r="G115" i="1"/>
  <c r="F116" i="1"/>
  <c r="G116" i="1"/>
  <c r="F117" i="1"/>
  <c r="G117" i="1"/>
  <c r="F118" i="1"/>
  <c r="G118" i="1"/>
  <c r="F119" i="1"/>
  <c r="G119" i="1"/>
  <c r="F120" i="1"/>
  <c r="G120" i="1"/>
  <c r="F121" i="1"/>
  <c r="G121" i="1"/>
  <c r="F122" i="1"/>
  <c r="G122" i="1"/>
  <c r="F123" i="1"/>
  <c r="G123" i="1"/>
  <c r="F124" i="1"/>
  <c r="G124" i="1"/>
  <c r="F125" i="1"/>
  <c r="G125" i="1"/>
  <c r="F126" i="1"/>
  <c r="G126" i="1"/>
  <c r="F127" i="1"/>
  <c r="G127" i="1"/>
  <c r="F128" i="1"/>
  <c r="G128" i="1"/>
  <c r="F129" i="1"/>
  <c r="G129" i="1"/>
  <c r="F130" i="1"/>
  <c r="G130" i="1"/>
  <c r="F131" i="1"/>
  <c r="G131" i="1"/>
  <c r="F132" i="1"/>
  <c r="G132" i="1"/>
  <c r="F133" i="1"/>
  <c r="G133" i="1"/>
  <c r="F134" i="1"/>
  <c r="G134" i="1"/>
  <c r="F135" i="1"/>
  <c r="G135" i="1"/>
  <c r="F136" i="1"/>
  <c r="G136" i="1"/>
  <c r="F137" i="1"/>
  <c r="G137" i="1"/>
  <c r="F138" i="1"/>
  <c r="G138" i="1"/>
  <c r="F139" i="1"/>
  <c r="G139" i="1"/>
  <c r="F140" i="1"/>
  <c r="G140" i="1"/>
  <c r="F141" i="1"/>
  <c r="G141" i="1"/>
  <c r="F142" i="1"/>
  <c r="G142" i="1"/>
  <c r="F143" i="1"/>
  <c r="G143" i="1"/>
  <c r="F144" i="1"/>
  <c r="G144" i="1"/>
  <c r="F145" i="1"/>
  <c r="G145" i="1"/>
  <c r="F146" i="1"/>
  <c r="G146" i="1"/>
  <c r="F147" i="1"/>
  <c r="G147" i="1"/>
  <c r="F148" i="1"/>
  <c r="G148" i="1"/>
  <c r="F149" i="1"/>
  <c r="G149" i="1"/>
  <c r="F150" i="1"/>
  <c r="G150" i="1"/>
  <c r="F151" i="1"/>
  <c r="G151" i="1"/>
  <c r="F152" i="1"/>
  <c r="G152" i="1"/>
  <c r="F153" i="1"/>
  <c r="G153" i="1"/>
  <c r="F154" i="1"/>
  <c r="G154" i="1"/>
  <c r="F155" i="1"/>
  <c r="G155" i="1"/>
  <c r="F156" i="1"/>
  <c r="G156" i="1"/>
  <c r="F157" i="1"/>
  <c r="G157" i="1"/>
  <c r="F158" i="1"/>
  <c r="G158" i="1"/>
  <c r="F159" i="1"/>
  <c r="G159" i="1"/>
  <c r="F160" i="1"/>
  <c r="G160" i="1"/>
  <c r="F161" i="1"/>
  <c r="G161" i="1"/>
  <c r="F162" i="1"/>
  <c r="G162" i="1"/>
  <c r="F163" i="1"/>
  <c r="G163" i="1"/>
  <c r="F164" i="1"/>
  <c r="G164" i="1"/>
  <c r="F165" i="1"/>
  <c r="G165" i="1"/>
  <c r="F166" i="1"/>
  <c r="G166" i="1"/>
  <c r="F167" i="1"/>
  <c r="G167" i="1"/>
  <c r="F168" i="1"/>
  <c r="G168" i="1"/>
  <c r="F169" i="1"/>
  <c r="G169" i="1"/>
  <c r="F170" i="1"/>
  <c r="G170" i="1"/>
  <c r="F171" i="1"/>
  <c r="G171" i="1"/>
  <c r="F172" i="1"/>
  <c r="G172" i="1"/>
  <c r="F173" i="1"/>
  <c r="G173" i="1"/>
  <c r="F174" i="1"/>
  <c r="G174" i="1"/>
  <c r="F175" i="1"/>
  <c r="G175" i="1"/>
  <c r="F176" i="1"/>
  <c r="G176" i="1"/>
  <c r="F177" i="1"/>
  <c r="G177" i="1"/>
  <c r="F178" i="1"/>
  <c r="G178" i="1"/>
  <c r="F179" i="1"/>
  <c r="G179" i="1"/>
  <c r="F180" i="1"/>
  <c r="G180" i="1"/>
  <c r="F181" i="1"/>
  <c r="G181" i="1"/>
  <c r="F182" i="1"/>
  <c r="G182" i="1"/>
  <c r="F183" i="1"/>
  <c r="G183" i="1"/>
  <c r="F184" i="1"/>
  <c r="G184" i="1"/>
  <c r="F185" i="1"/>
  <c r="G185" i="1"/>
  <c r="F186" i="1"/>
  <c r="G186" i="1"/>
  <c r="F187" i="1"/>
  <c r="G187" i="1"/>
  <c r="F188" i="1"/>
  <c r="G188" i="1"/>
  <c r="F189" i="1"/>
  <c r="G189" i="1"/>
  <c r="F190" i="1"/>
  <c r="G190" i="1"/>
  <c r="F191" i="1"/>
  <c r="G191" i="1"/>
  <c r="F192" i="1"/>
  <c r="G192" i="1"/>
  <c r="F193" i="1"/>
  <c r="G193" i="1"/>
  <c r="F194" i="1"/>
  <c r="G194" i="1"/>
  <c r="F195" i="1"/>
  <c r="G195" i="1"/>
  <c r="F196" i="1"/>
  <c r="G196" i="1"/>
  <c r="F197" i="1"/>
  <c r="G197" i="1"/>
  <c r="F198" i="1"/>
  <c r="G198" i="1"/>
  <c r="F199" i="1"/>
  <c r="G199" i="1"/>
  <c r="F200" i="1"/>
  <c r="G200" i="1"/>
  <c r="F201" i="1"/>
  <c r="G201" i="1"/>
  <c r="F202" i="1"/>
  <c r="G202" i="1"/>
  <c r="F203" i="1"/>
  <c r="G203" i="1"/>
  <c r="F204" i="1"/>
  <c r="G204" i="1"/>
  <c r="F205" i="1"/>
  <c r="G205" i="1"/>
  <c r="F206" i="1"/>
  <c r="G206" i="1"/>
  <c r="F207" i="1"/>
  <c r="G207" i="1"/>
  <c r="F208" i="1"/>
  <c r="G208" i="1"/>
  <c r="F209" i="1"/>
  <c r="G209" i="1"/>
  <c r="F210" i="1"/>
  <c r="G210" i="1"/>
  <c r="F211" i="1"/>
  <c r="G211" i="1"/>
  <c r="F212" i="1"/>
  <c r="G212" i="1"/>
  <c r="F213" i="1"/>
  <c r="G213" i="1"/>
  <c r="F214" i="1"/>
  <c r="G214" i="1"/>
  <c r="F215" i="1"/>
  <c r="G215" i="1"/>
  <c r="F216" i="1"/>
  <c r="G216" i="1"/>
  <c r="F217" i="1"/>
  <c r="G217" i="1"/>
  <c r="F218" i="1"/>
  <c r="G218" i="1"/>
  <c r="F219" i="1"/>
  <c r="G219" i="1"/>
  <c r="F220" i="1"/>
  <c r="G220" i="1"/>
  <c r="F221" i="1"/>
  <c r="G221" i="1"/>
  <c r="F222" i="1"/>
  <c r="G222" i="1"/>
  <c r="F223" i="1"/>
  <c r="G223" i="1"/>
  <c r="F224" i="1"/>
  <c r="G224" i="1"/>
  <c r="F225" i="1"/>
  <c r="G225" i="1"/>
  <c r="F226" i="1"/>
  <c r="G226" i="1"/>
  <c r="F227" i="1"/>
  <c r="G227" i="1"/>
  <c r="F228" i="1"/>
  <c r="G228" i="1"/>
  <c r="F229" i="1"/>
  <c r="G229" i="1"/>
  <c r="F230" i="1"/>
  <c r="G230" i="1"/>
  <c r="F231" i="1"/>
  <c r="G231" i="1"/>
  <c r="F232" i="1"/>
  <c r="G232" i="1"/>
  <c r="F233" i="1"/>
  <c r="G233" i="1"/>
  <c r="F234" i="1"/>
  <c r="G234" i="1"/>
  <c r="F235" i="1"/>
  <c r="G235" i="1"/>
  <c r="F236" i="1"/>
  <c r="G236" i="1"/>
  <c r="F237" i="1"/>
  <c r="G237" i="1"/>
  <c r="F238" i="1"/>
  <c r="G238" i="1"/>
  <c r="F239" i="1"/>
  <c r="G239" i="1"/>
  <c r="F240" i="1"/>
  <c r="G240" i="1"/>
  <c r="F241" i="1"/>
  <c r="G241" i="1"/>
  <c r="F242" i="1"/>
  <c r="G242" i="1"/>
  <c r="F243" i="1"/>
  <c r="G243" i="1"/>
  <c r="F244" i="1"/>
  <c r="G244" i="1"/>
  <c r="F245" i="1"/>
  <c r="G245" i="1"/>
  <c r="F246" i="1"/>
  <c r="G246" i="1"/>
  <c r="F247" i="1"/>
  <c r="G247" i="1"/>
  <c r="F248" i="1"/>
  <c r="G248" i="1"/>
  <c r="F249" i="1"/>
  <c r="G249" i="1"/>
  <c r="F250" i="1"/>
  <c r="G250" i="1"/>
  <c r="F251" i="1"/>
  <c r="G251" i="1"/>
  <c r="F252" i="1"/>
  <c r="G252" i="1"/>
  <c r="F253" i="1"/>
  <c r="G253" i="1"/>
  <c r="F254" i="1"/>
  <c r="G254" i="1"/>
  <c r="F255" i="1"/>
  <c r="G255" i="1"/>
  <c r="F256" i="1"/>
  <c r="G256" i="1"/>
  <c r="F257" i="1"/>
  <c r="G257" i="1"/>
  <c r="F258" i="1"/>
  <c r="G258" i="1"/>
  <c r="F259" i="1"/>
  <c r="G259" i="1"/>
  <c r="F260" i="1"/>
  <c r="G260" i="1"/>
  <c r="F261" i="1"/>
  <c r="G261" i="1"/>
  <c r="F262" i="1"/>
  <c r="G262" i="1"/>
  <c r="F263" i="1"/>
  <c r="G263" i="1"/>
  <c r="F264" i="1"/>
  <c r="G264" i="1"/>
  <c r="F265" i="1"/>
  <c r="G265" i="1"/>
  <c r="F266" i="1"/>
  <c r="G266" i="1"/>
  <c r="F267" i="1"/>
  <c r="G267" i="1"/>
  <c r="F268" i="1"/>
  <c r="G268" i="1"/>
  <c r="F269" i="1"/>
  <c r="G269" i="1"/>
  <c r="F270" i="1"/>
  <c r="G270" i="1"/>
  <c r="F271" i="1"/>
  <c r="G271" i="1"/>
  <c r="F272" i="1"/>
  <c r="G272" i="1"/>
  <c r="F273" i="1"/>
  <c r="G273" i="1"/>
  <c r="F274" i="1"/>
  <c r="G274" i="1"/>
  <c r="F275" i="1"/>
  <c r="G275" i="1"/>
  <c r="F276" i="1"/>
  <c r="G276" i="1"/>
  <c r="F277" i="1"/>
  <c r="G277" i="1"/>
  <c r="F278" i="1"/>
  <c r="G278" i="1"/>
  <c r="F279" i="1"/>
  <c r="G279" i="1"/>
  <c r="F280" i="1"/>
  <c r="G280" i="1"/>
  <c r="F281" i="1"/>
  <c r="G281" i="1"/>
  <c r="F282" i="1"/>
  <c r="G282" i="1"/>
  <c r="F283" i="1"/>
  <c r="G283" i="1"/>
  <c r="F284" i="1"/>
  <c r="G284" i="1"/>
  <c r="F285" i="1"/>
  <c r="G285" i="1"/>
  <c r="F286" i="1"/>
  <c r="G286" i="1"/>
  <c r="F287" i="1"/>
  <c r="G287" i="1"/>
  <c r="F288" i="1"/>
  <c r="G288" i="1"/>
  <c r="F289" i="1"/>
  <c r="G289" i="1"/>
  <c r="F290" i="1"/>
  <c r="G290" i="1"/>
  <c r="F291" i="1"/>
  <c r="G291" i="1"/>
  <c r="F292" i="1"/>
  <c r="G292" i="1"/>
  <c r="F293" i="1"/>
  <c r="G293" i="1"/>
  <c r="F294" i="1"/>
  <c r="G294" i="1"/>
  <c r="F295" i="1"/>
  <c r="G295" i="1"/>
  <c r="F296" i="1"/>
  <c r="G296" i="1"/>
  <c r="F297" i="1"/>
  <c r="G297" i="1"/>
  <c r="F298" i="1"/>
  <c r="G298" i="1"/>
  <c r="F299" i="1"/>
  <c r="G299" i="1"/>
  <c r="F300" i="1"/>
  <c r="G300" i="1"/>
  <c r="F301" i="1"/>
  <c r="G301" i="1"/>
  <c r="F302" i="1"/>
  <c r="G302" i="1"/>
  <c r="F303" i="1"/>
  <c r="G303" i="1"/>
  <c r="F304" i="1"/>
  <c r="G304" i="1"/>
  <c r="F305" i="1"/>
  <c r="G305" i="1"/>
  <c r="F306" i="1"/>
  <c r="G306" i="1"/>
  <c r="F307" i="1"/>
  <c r="G307" i="1"/>
  <c r="F308" i="1"/>
  <c r="G308" i="1"/>
  <c r="F309" i="1"/>
  <c r="G309" i="1"/>
  <c r="F310" i="1"/>
  <c r="G310" i="1"/>
  <c r="F311" i="1"/>
  <c r="G311" i="1"/>
  <c r="F312" i="1"/>
  <c r="G312" i="1"/>
  <c r="F313" i="1"/>
  <c r="G313" i="1"/>
  <c r="F314" i="1"/>
  <c r="G314" i="1"/>
  <c r="F315" i="1"/>
  <c r="G315" i="1"/>
  <c r="P17" i="1"/>
  <c r="O17" i="1" s="1"/>
  <c r="J17" i="1"/>
  <c r="I17" i="1" s="1"/>
  <c r="M17" i="1"/>
  <c r="L17" i="1" s="1"/>
  <c r="S17" i="1" l="1"/>
  <c r="R17" i="1" s="1"/>
  <c r="AD17" i="1"/>
  <c r="AC17" i="1" l="1"/>
  <c r="K6" i="30" l="1"/>
  <c r="K5" i="30"/>
  <c r="K4" i="30"/>
  <c r="K3" i="30"/>
  <c r="J6" i="28"/>
  <c r="J5" i="28"/>
  <c r="J4" i="28"/>
  <c r="J3" i="28"/>
  <c r="M6" i="24"/>
  <c r="M5" i="24"/>
  <c r="M4" i="24"/>
  <c r="M3" i="24"/>
  <c r="J6" i="22"/>
  <c r="J5" i="22"/>
  <c r="J4" i="22"/>
  <c r="J3" i="22"/>
  <c r="J6" i="26"/>
  <c r="J5" i="26"/>
  <c r="J4" i="26"/>
  <c r="J3" i="26"/>
  <c r="K6" i="21"/>
  <c r="K5" i="21"/>
  <c r="K4" i="21"/>
  <c r="K3" i="21"/>
  <c r="J6" i="18"/>
  <c r="J5" i="18"/>
  <c r="J4" i="18"/>
  <c r="J3" i="18"/>
  <c r="J6" i="17"/>
  <c r="J5" i="17"/>
  <c r="J4" i="17"/>
  <c r="J3" i="17"/>
  <c r="L6" i="15"/>
  <c r="L5" i="15"/>
  <c r="L4" i="15"/>
  <c r="L3" i="15"/>
  <c r="J6" i="14"/>
  <c r="J5" i="14"/>
  <c r="J4" i="14"/>
  <c r="J3" i="14"/>
  <c r="K6" i="11"/>
  <c r="K5" i="11"/>
  <c r="K4" i="11"/>
  <c r="K3" i="11"/>
  <c r="K6" i="10"/>
  <c r="K5" i="10"/>
  <c r="K4" i="10"/>
  <c r="K3" i="10"/>
  <c r="K6" i="7"/>
  <c r="K5" i="7"/>
  <c r="K4" i="7"/>
  <c r="K3" i="7"/>
  <c r="K6" i="1"/>
  <c r="K5" i="1"/>
  <c r="K4" i="1"/>
  <c r="K3" i="1"/>
  <c r="N18" i="26" l="1"/>
  <c r="N20" i="26"/>
  <c r="N22" i="26"/>
  <c r="N19" i="26"/>
  <c r="N21" i="26"/>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I238" i="1"/>
  <c r="AI239" i="1"/>
  <c r="AI240" i="1"/>
  <c r="AI241" i="1"/>
  <c r="AI242" i="1"/>
  <c r="AI243" i="1"/>
  <c r="AI244" i="1"/>
  <c r="AI245" i="1"/>
  <c r="AI246" i="1"/>
  <c r="AI247" i="1"/>
  <c r="AI248" i="1"/>
  <c r="AI249" i="1"/>
  <c r="AI250" i="1"/>
  <c r="AI251" i="1"/>
  <c r="AI252" i="1"/>
  <c r="AI253" i="1"/>
  <c r="AI254" i="1"/>
  <c r="AI255" i="1"/>
  <c r="AI256" i="1"/>
  <c r="AI257" i="1"/>
  <c r="AI258" i="1"/>
  <c r="AI259" i="1"/>
  <c r="AI260" i="1"/>
  <c r="AI261" i="1"/>
  <c r="AI262" i="1"/>
  <c r="AI263" i="1"/>
  <c r="AI264" i="1"/>
  <c r="AI265" i="1"/>
  <c r="AI266" i="1"/>
  <c r="AI267" i="1"/>
  <c r="AI268" i="1"/>
  <c r="AI269" i="1"/>
  <c r="AI270" i="1"/>
  <c r="AI271" i="1"/>
  <c r="AI272" i="1"/>
  <c r="AI273" i="1"/>
  <c r="AI274" i="1"/>
  <c r="AI275" i="1"/>
  <c r="AI276" i="1"/>
  <c r="AI277" i="1"/>
  <c r="AI278" i="1"/>
  <c r="AI279" i="1"/>
  <c r="AI280" i="1"/>
  <c r="AI281" i="1"/>
  <c r="AI282" i="1"/>
  <c r="AI283" i="1"/>
  <c r="AI284" i="1"/>
  <c r="AI285" i="1"/>
  <c r="AI286" i="1"/>
  <c r="AI287" i="1"/>
  <c r="AI288" i="1"/>
  <c r="AI289" i="1"/>
  <c r="AI290" i="1"/>
  <c r="AI291" i="1"/>
  <c r="AI292" i="1"/>
  <c r="AI293" i="1"/>
  <c r="AI294" i="1"/>
  <c r="AI295" i="1"/>
  <c r="AI296" i="1"/>
  <c r="AI297" i="1"/>
  <c r="AI298" i="1"/>
  <c r="AI299" i="1"/>
  <c r="AI300" i="1"/>
  <c r="AI301" i="1"/>
  <c r="AI302" i="1"/>
  <c r="AI303" i="1"/>
  <c r="AI304" i="1"/>
  <c r="AI305" i="1"/>
  <c r="AI306" i="1"/>
  <c r="AI307" i="1"/>
  <c r="AI308" i="1"/>
  <c r="AI309" i="1"/>
  <c r="AI310" i="1"/>
  <c r="AI311" i="1"/>
  <c r="AI312" i="1"/>
  <c r="AI313" i="1"/>
  <c r="AI314" i="1"/>
  <c r="AI315" i="1"/>
  <c r="AI316" i="1"/>
  <c r="AI17" i="1"/>
  <c r="N34" i="28" l="1"/>
  <c r="N35" i="28"/>
  <c r="N36" i="28"/>
  <c r="N37" i="28"/>
  <c r="N38" i="28"/>
  <c r="N39" i="28"/>
  <c r="N40" i="28"/>
  <c r="N41" i="28"/>
  <c r="N42" i="28"/>
  <c r="N43" i="28"/>
  <c r="N44" i="28"/>
  <c r="N45" i="28"/>
  <c r="N46" i="28"/>
  <c r="N47" i="28"/>
  <c r="N48" i="28"/>
  <c r="N49" i="28"/>
  <c r="N50" i="28"/>
  <c r="N51" i="28"/>
  <c r="N52" i="28"/>
  <c r="N53" i="28"/>
  <c r="N54" i="28"/>
  <c r="N55" i="28"/>
  <c r="N56"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N87" i="28"/>
  <c r="N88" i="28"/>
  <c r="N89" i="28"/>
  <c r="N90" i="28"/>
  <c r="N91" i="28"/>
  <c r="N92" i="28"/>
  <c r="N93" i="28"/>
  <c r="N94" i="28"/>
  <c r="N95" i="28"/>
  <c r="N96" i="28"/>
  <c r="N97" i="28"/>
  <c r="N98"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N129" i="28"/>
  <c r="N130" i="28"/>
  <c r="N131" i="28"/>
  <c r="N132" i="28"/>
  <c r="N133" i="28"/>
  <c r="N134" i="28"/>
  <c r="N135" i="28"/>
  <c r="N136" i="28"/>
  <c r="N137" i="28"/>
  <c r="N138" i="28"/>
  <c r="N139" i="28"/>
  <c r="N140" i="28"/>
  <c r="N141" i="28"/>
  <c r="N142" i="28"/>
  <c r="N143" i="28"/>
  <c r="N144" i="28"/>
  <c r="N145" i="28"/>
  <c r="N146" i="28"/>
  <c r="N147" i="28"/>
  <c r="N148" i="28"/>
  <c r="N149" i="28"/>
  <c r="N150" i="28"/>
  <c r="N151" i="28"/>
  <c r="N152" i="28"/>
  <c r="N153" i="28"/>
  <c r="N154" i="28"/>
  <c r="N155" i="28"/>
  <c r="N156" i="28"/>
  <c r="N157" i="28"/>
  <c r="N158" i="28"/>
  <c r="N159" i="28"/>
  <c r="N160" i="28"/>
  <c r="N161" i="28"/>
  <c r="N162" i="28"/>
  <c r="N163" i="28"/>
  <c r="N164" i="28"/>
  <c r="N165" i="28"/>
  <c r="N166" i="28"/>
  <c r="N167" i="28"/>
  <c r="N168" i="28"/>
  <c r="N169" i="28"/>
  <c r="N170" i="28"/>
  <c r="N171" i="28"/>
  <c r="N172" i="28"/>
  <c r="N173" i="28"/>
  <c r="N174" i="28"/>
  <c r="N175" i="28"/>
  <c r="N176" i="28"/>
  <c r="N177" i="28"/>
  <c r="N178" i="28"/>
  <c r="N179" i="28"/>
  <c r="N180" i="28"/>
  <c r="N181" i="28"/>
  <c r="N182" i="28"/>
  <c r="N183" i="28"/>
  <c r="N184" i="28"/>
  <c r="N185" i="28"/>
  <c r="N186" i="28"/>
  <c r="N187" i="28"/>
  <c r="N188" i="28"/>
  <c r="N189" i="28"/>
  <c r="N190" i="28"/>
  <c r="N191" i="28"/>
  <c r="N192" i="28"/>
  <c r="N193" i="28"/>
  <c r="N194" i="28"/>
  <c r="N195" i="28"/>
  <c r="N196" i="28"/>
  <c r="N197" i="28"/>
  <c r="N198" i="28"/>
  <c r="N199" i="28"/>
  <c r="N200" i="28"/>
  <c r="N201" i="28"/>
  <c r="N202" i="28"/>
  <c r="N203" i="28"/>
  <c r="N204" i="28"/>
  <c r="N205" i="28"/>
  <c r="N206" i="28"/>
  <c r="N207" i="28"/>
  <c r="N208" i="28"/>
  <c r="N209" i="28"/>
  <c r="N210" i="28"/>
  <c r="N211" i="28"/>
  <c r="N212" i="28"/>
  <c r="N213" i="28"/>
  <c r="N214" i="28"/>
  <c r="N215" i="28"/>
  <c r="N216" i="28"/>
  <c r="N217" i="28"/>
  <c r="N218" i="28"/>
  <c r="N219" i="28"/>
  <c r="N220" i="28"/>
  <c r="N221" i="28"/>
  <c r="N222" i="28"/>
  <c r="N223" i="28"/>
  <c r="N224" i="28"/>
  <c r="N225" i="28"/>
  <c r="N226" i="28"/>
  <c r="N227" i="28"/>
  <c r="N228" i="28"/>
  <c r="N229" i="28"/>
  <c r="N230" i="28"/>
  <c r="N231" i="28"/>
  <c r="N232" i="28"/>
  <c r="N233" i="28"/>
  <c r="N234" i="28"/>
  <c r="N235" i="28"/>
  <c r="N236" i="28"/>
  <c r="N237" i="28"/>
  <c r="N238" i="28"/>
  <c r="N239" i="28"/>
  <c r="N240" i="28"/>
  <c r="N241" i="28"/>
  <c r="N242" i="28"/>
  <c r="N243" i="28"/>
  <c r="N244" i="28"/>
  <c r="N245" i="28"/>
  <c r="N246" i="28"/>
  <c r="N247" i="28"/>
  <c r="N248" i="28"/>
  <c r="N249" i="28"/>
  <c r="N250" i="28"/>
  <c r="N251" i="28"/>
  <c r="N252" i="28"/>
  <c r="N253" i="28"/>
  <c r="N254" i="28"/>
  <c r="N255" i="28"/>
  <c r="N256" i="28"/>
  <c r="N257" i="28"/>
  <c r="N258" i="28"/>
  <c r="N259" i="28"/>
  <c r="N260" i="28"/>
  <c r="N261" i="28"/>
  <c r="N262" i="28"/>
  <c r="N263" i="28"/>
  <c r="N264" i="28"/>
  <c r="N265" i="28"/>
  <c r="N266" i="28"/>
  <c r="N267" i="28"/>
  <c r="N268" i="28"/>
  <c r="N269" i="28"/>
  <c r="N270" i="28"/>
  <c r="N271" i="28"/>
  <c r="N272" i="28"/>
  <c r="N273" i="28"/>
  <c r="N274" i="28"/>
  <c r="N275" i="28"/>
  <c r="N276" i="28"/>
  <c r="N277" i="28"/>
  <c r="N278" i="28"/>
  <c r="N279" i="28"/>
  <c r="N280" i="28"/>
  <c r="N281" i="28"/>
  <c r="N282" i="28"/>
  <c r="N283" i="28"/>
  <c r="N284" i="28"/>
  <c r="N285" i="28"/>
  <c r="N286" i="28"/>
  <c r="N287" i="28"/>
  <c r="N288" i="28"/>
  <c r="N289" i="28"/>
  <c r="N290" i="28"/>
  <c r="N291" i="28"/>
  <c r="N292" i="28"/>
  <c r="N293" i="28"/>
  <c r="N294" i="28"/>
  <c r="N295" i="28"/>
  <c r="N296" i="28"/>
  <c r="N297" i="28"/>
  <c r="N298" i="28"/>
  <c r="N299" i="28"/>
  <c r="N300" i="28"/>
  <c r="N301" i="28"/>
  <c r="N302" i="28"/>
  <c r="N303" i="28"/>
  <c r="N304" i="28"/>
  <c r="N305" i="28"/>
  <c r="N306" i="28"/>
  <c r="N307" i="28"/>
  <c r="N308" i="28"/>
  <c r="N309" i="28"/>
  <c r="N310" i="28"/>
  <c r="N311" i="28"/>
  <c r="N312" i="28"/>
  <c r="N313" i="28"/>
  <c r="N314" i="28"/>
  <c r="N315" i="28"/>
  <c r="J30" i="24"/>
  <c r="I30" i="24" s="1"/>
  <c r="Y30" i="24"/>
  <c r="AK30" i="24"/>
  <c r="J31" i="24"/>
  <c r="I31" i="24" s="1"/>
  <c r="Y31" i="24"/>
  <c r="AK31" i="24"/>
  <c r="J32" i="24"/>
  <c r="I32" i="24" s="1"/>
  <c r="Y32" i="24"/>
  <c r="AK32" i="24"/>
  <c r="J33" i="24"/>
  <c r="I33" i="24" s="1"/>
  <c r="Y33" i="24"/>
  <c r="AK33" i="24"/>
  <c r="J34" i="24"/>
  <c r="I34" i="24" s="1"/>
  <c r="Y34" i="24"/>
  <c r="AK34" i="24"/>
  <c r="J35" i="24"/>
  <c r="I35" i="24" s="1"/>
  <c r="Y35" i="24"/>
  <c r="AK35" i="24"/>
  <c r="J36" i="24"/>
  <c r="I36" i="24" s="1"/>
  <c r="Y36" i="24"/>
  <c r="AK36" i="24"/>
  <c r="J37" i="24"/>
  <c r="I37" i="24" s="1"/>
  <c r="Y37" i="24"/>
  <c r="AK37" i="24"/>
  <c r="J38" i="24"/>
  <c r="I38" i="24" s="1"/>
  <c r="Y38" i="24"/>
  <c r="AK38" i="24"/>
  <c r="J39" i="24"/>
  <c r="I39" i="24" s="1"/>
  <c r="Y39" i="24"/>
  <c r="AK39" i="24"/>
  <c r="J40" i="24"/>
  <c r="I40" i="24" s="1"/>
  <c r="Y40" i="24"/>
  <c r="AK40" i="24"/>
  <c r="J41" i="24"/>
  <c r="I41" i="24" s="1"/>
  <c r="Y41" i="24"/>
  <c r="AK41" i="24"/>
  <c r="J42" i="24"/>
  <c r="I42" i="24" s="1"/>
  <c r="Y42" i="24"/>
  <c r="AK42" i="24"/>
  <c r="J43" i="24"/>
  <c r="I43" i="24" s="1"/>
  <c r="Y43" i="24"/>
  <c r="AK43" i="24"/>
  <c r="J44" i="24"/>
  <c r="I44" i="24" s="1"/>
  <c r="Y44" i="24"/>
  <c r="AK44" i="24"/>
  <c r="J45" i="24"/>
  <c r="I45" i="24" s="1"/>
  <c r="Y45" i="24"/>
  <c r="AK45" i="24"/>
  <c r="J46" i="24"/>
  <c r="I46" i="24" s="1"/>
  <c r="Y46" i="24"/>
  <c r="AK46" i="24"/>
  <c r="J47" i="24"/>
  <c r="I47" i="24" s="1"/>
  <c r="Y47" i="24"/>
  <c r="AK47" i="24"/>
  <c r="J48" i="24"/>
  <c r="I48" i="24" s="1"/>
  <c r="Y48" i="24"/>
  <c r="AK48" i="24"/>
  <c r="J49" i="24"/>
  <c r="I49" i="24" s="1"/>
  <c r="Y49" i="24"/>
  <c r="AK49" i="24"/>
  <c r="J50" i="24"/>
  <c r="I50" i="24" s="1"/>
  <c r="Y50" i="24"/>
  <c r="AK50" i="24"/>
  <c r="J51" i="24"/>
  <c r="I51" i="24" s="1"/>
  <c r="Y51" i="24"/>
  <c r="AK51" i="24"/>
  <c r="J52" i="24"/>
  <c r="I52" i="24" s="1"/>
  <c r="Y52" i="24"/>
  <c r="AK52" i="24"/>
  <c r="J53" i="24"/>
  <c r="I53" i="24" s="1"/>
  <c r="Y53" i="24"/>
  <c r="AK53" i="24"/>
  <c r="J54" i="24"/>
  <c r="I54" i="24" s="1"/>
  <c r="Y54" i="24"/>
  <c r="AK54" i="24"/>
  <c r="J55" i="24"/>
  <c r="I55" i="24" s="1"/>
  <c r="Y55" i="24"/>
  <c r="AK55" i="24"/>
  <c r="J56" i="24"/>
  <c r="I56" i="24" s="1"/>
  <c r="Y56" i="24"/>
  <c r="AK56" i="24"/>
  <c r="J57" i="24"/>
  <c r="I57" i="24" s="1"/>
  <c r="Y57" i="24"/>
  <c r="AK57" i="24"/>
  <c r="J58" i="24"/>
  <c r="I58" i="24" s="1"/>
  <c r="Y58" i="24"/>
  <c r="AK58" i="24"/>
  <c r="J59" i="24"/>
  <c r="I59" i="24" s="1"/>
  <c r="Y59" i="24"/>
  <c r="AK59" i="24"/>
  <c r="J60" i="24"/>
  <c r="I60" i="24" s="1"/>
  <c r="Y60" i="24"/>
  <c r="AK60" i="24"/>
  <c r="J61" i="24"/>
  <c r="I61" i="24" s="1"/>
  <c r="Y61" i="24"/>
  <c r="AK61" i="24"/>
  <c r="J62" i="24"/>
  <c r="I62" i="24" s="1"/>
  <c r="Y62" i="24"/>
  <c r="AK62" i="24"/>
  <c r="J63" i="24"/>
  <c r="I63" i="24" s="1"/>
  <c r="Y63" i="24"/>
  <c r="AK63" i="24"/>
  <c r="J64" i="24"/>
  <c r="I64" i="24" s="1"/>
  <c r="Y64" i="24"/>
  <c r="AK64" i="24"/>
  <c r="J65" i="24"/>
  <c r="I65" i="24" s="1"/>
  <c r="Y65" i="24"/>
  <c r="AK65" i="24"/>
  <c r="J66" i="24"/>
  <c r="I66" i="24" s="1"/>
  <c r="Y66" i="24"/>
  <c r="AK66" i="24"/>
  <c r="J67" i="24"/>
  <c r="I67" i="24" s="1"/>
  <c r="Y67" i="24"/>
  <c r="AK67" i="24"/>
  <c r="J68" i="24"/>
  <c r="I68" i="24" s="1"/>
  <c r="Y68" i="24"/>
  <c r="AK68" i="24"/>
  <c r="J69" i="24"/>
  <c r="I69" i="24" s="1"/>
  <c r="Y69" i="24"/>
  <c r="AK69" i="24"/>
  <c r="J70" i="24"/>
  <c r="I70" i="24" s="1"/>
  <c r="Y70" i="24"/>
  <c r="AK70" i="24"/>
  <c r="J71" i="24"/>
  <c r="I71" i="24" s="1"/>
  <c r="Y71" i="24"/>
  <c r="AK71" i="24"/>
  <c r="J72" i="24"/>
  <c r="I72" i="24" s="1"/>
  <c r="Y72" i="24"/>
  <c r="AK72" i="24"/>
  <c r="J73" i="24"/>
  <c r="I73" i="24" s="1"/>
  <c r="Y73" i="24"/>
  <c r="AK73" i="24"/>
  <c r="J74" i="24"/>
  <c r="I74" i="24" s="1"/>
  <c r="Y74" i="24"/>
  <c r="AK74" i="24"/>
  <c r="J75" i="24"/>
  <c r="I75" i="24" s="1"/>
  <c r="Y75" i="24"/>
  <c r="AK75" i="24"/>
  <c r="J76" i="24"/>
  <c r="I76" i="24" s="1"/>
  <c r="Y76" i="24"/>
  <c r="AK76" i="24"/>
  <c r="J77" i="24"/>
  <c r="I77" i="24" s="1"/>
  <c r="Y77" i="24"/>
  <c r="AK77" i="24"/>
  <c r="J78" i="24"/>
  <c r="I78" i="24" s="1"/>
  <c r="Y78" i="24"/>
  <c r="AK78" i="24"/>
  <c r="J79" i="24"/>
  <c r="I79" i="24" s="1"/>
  <c r="Y79" i="24"/>
  <c r="AK79" i="24"/>
  <c r="J80" i="24"/>
  <c r="I80" i="24" s="1"/>
  <c r="Y80" i="24"/>
  <c r="AK80" i="24"/>
  <c r="J81" i="24"/>
  <c r="I81" i="24" s="1"/>
  <c r="Y81" i="24"/>
  <c r="AK81" i="24"/>
  <c r="J82" i="24"/>
  <c r="I82" i="24" s="1"/>
  <c r="Y82" i="24"/>
  <c r="AK82" i="24"/>
  <c r="J83" i="24"/>
  <c r="I83" i="24" s="1"/>
  <c r="Y83" i="24"/>
  <c r="AK83" i="24"/>
  <c r="J84" i="24"/>
  <c r="I84" i="24" s="1"/>
  <c r="Y84" i="24"/>
  <c r="AK84" i="24"/>
  <c r="J85" i="24"/>
  <c r="I85" i="24" s="1"/>
  <c r="Y85" i="24"/>
  <c r="AK85" i="24"/>
  <c r="J86" i="24"/>
  <c r="I86" i="24" s="1"/>
  <c r="Y86" i="24"/>
  <c r="AK86" i="24"/>
  <c r="J87" i="24"/>
  <c r="I87" i="24" s="1"/>
  <c r="Y87" i="24"/>
  <c r="AK87" i="24"/>
  <c r="J88" i="24"/>
  <c r="I88" i="24" s="1"/>
  <c r="Y88" i="24"/>
  <c r="AK88" i="24"/>
  <c r="J89" i="24"/>
  <c r="I89" i="24" s="1"/>
  <c r="Y89" i="24"/>
  <c r="AK89" i="24"/>
  <c r="J90" i="24"/>
  <c r="I90" i="24" s="1"/>
  <c r="Y90" i="24"/>
  <c r="AK90" i="24"/>
  <c r="J91" i="24"/>
  <c r="I91" i="24" s="1"/>
  <c r="Y91" i="24"/>
  <c r="AK91" i="24"/>
  <c r="J92" i="24"/>
  <c r="I92" i="24" s="1"/>
  <c r="Y92" i="24"/>
  <c r="AK92" i="24"/>
  <c r="J93" i="24"/>
  <c r="I93" i="24" s="1"/>
  <c r="Y93" i="24"/>
  <c r="AK93" i="24"/>
  <c r="J94" i="24"/>
  <c r="I94" i="24" s="1"/>
  <c r="Y94" i="24"/>
  <c r="AK94" i="24"/>
  <c r="J95" i="24"/>
  <c r="I95" i="24" s="1"/>
  <c r="Y95" i="24"/>
  <c r="AK95" i="24"/>
  <c r="J96" i="24"/>
  <c r="I96" i="24" s="1"/>
  <c r="Y96" i="24"/>
  <c r="AK96" i="24"/>
  <c r="J97" i="24"/>
  <c r="I97" i="24" s="1"/>
  <c r="Y97" i="24"/>
  <c r="AK97" i="24"/>
  <c r="J98" i="24"/>
  <c r="I98" i="24" s="1"/>
  <c r="Y98" i="24"/>
  <c r="AK98" i="24"/>
  <c r="J99" i="24"/>
  <c r="I99" i="24" s="1"/>
  <c r="Y99" i="24"/>
  <c r="AK99" i="24"/>
  <c r="J100" i="24"/>
  <c r="I100" i="24" s="1"/>
  <c r="Y100" i="24"/>
  <c r="AK100" i="24"/>
  <c r="J101" i="24"/>
  <c r="I101" i="24" s="1"/>
  <c r="Y101" i="24"/>
  <c r="AK101" i="24"/>
  <c r="J102" i="24"/>
  <c r="I102" i="24" s="1"/>
  <c r="Y102" i="24"/>
  <c r="AK102" i="24"/>
  <c r="J103" i="24"/>
  <c r="I103" i="24" s="1"/>
  <c r="Y103" i="24"/>
  <c r="AK103" i="24"/>
  <c r="J104" i="24"/>
  <c r="I104" i="24" s="1"/>
  <c r="Y104" i="24"/>
  <c r="AK104" i="24"/>
  <c r="J105" i="24"/>
  <c r="I105" i="24" s="1"/>
  <c r="Y105" i="24"/>
  <c r="AK105" i="24"/>
  <c r="J106" i="24"/>
  <c r="I106" i="24" s="1"/>
  <c r="Y106" i="24"/>
  <c r="AK106" i="24"/>
  <c r="J107" i="24"/>
  <c r="I107" i="24" s="1"/>
  <c r="Y107" i="24"/>
  <c r="AK107" i="24"/>
  <c r="J108" i="24"/>
  <c r="I108" i="24" s="1"/>
  <c r="Y108" i="24"/>
  <c r="AK108" i="24"/>
  <c r="J109" i="24"/>
  <c r="I109" i="24" s="1"/>
  <c r="Y109" i="24"/>
  <c r="AK109" i="24"/>
  <c r="J110" i="24"/>
  <c r="I110" i="24" s="1"/>
  <c r="Y110" i="24"/>
  <c r="AK110" i="24"/>
  <c r="J111" i="24"/>
  <c r="I111" i="24" s="1"/>
  <c r="Y111" i="24"/>
  <c r="AK111" i="24"/>
  <c r="J112" i="24"/>
  <c r="I112" i="24" s="1"/>
  <c r="Y112" i="24"/>
  <c r="AK112" i="24"/>
  <c r="J113" i="24"/>
  <c r="I113" i="24" s="1"/>
  <c r="Y113" i="24"/>
  <c r="AK113" i="24"/>
  <c r="J114" i="24"/>
  <c r="I114" i="24" s="1"/>
  <c r="Y114" i="24"/>
  <c r="AK114" i="24"/>
  <c r="J115" i="24"/>
  <c r="I115" i="24" s="1"/>
  <c r="Y115" i="24"/>
  <c r="AK115" i="24"/>
  <c r="J116" i="24"/>
  <c r="I116" i="24" s="1"/>
  <c r="Y116" i="24"/>
  <c r="AK116" i="24"/>
  <c r="J117" i="24"/>
  <c r="I117" i="24" s="1"/>
  <c r="Y117" i="24"/>
  <c r="AK117" i="24"/>
  <c r="J118" i="24"/>
  <c r="I118" i="24" s="1"/>
  <c r="Y118" i="24"/>
  <c r="AK118" i="24"/>
  <c r="J119" i="24"/>
  <c r="I119" i="24" s="1"/>
  <c r="Y119" i="24"/>
  <c r="AK119" i="24"/>
  <c r="J120" i="24"/>
  <c r="I120" i="24" s="1"/>
  <c r="Y120" i="24"/>
  <c r="AK120" i="24"/>
  <c r="J121" i="24"/>
  <c r="I121" i="24" s="1"/>
  <c r="Y121" i="24"/>
  <c r="AK121" i="24"/>
  <c r="J122" i="24"/>
  <c r="I122" i="24" s="1"/>
  <c r="Y122" i="24"/>
  <c r="AK122" i="24"/>
  <c r="J123" i="24"/>
  <c r="I123" i="24" s="1"/>
  <c r="Y123" i="24"/>
  <c r="AK123" i="24"/>
  <c r="J124" i="24"/>
  <c r="I124" i="24" s="1"/>
  <c r="Y124" i="24"/>
  <c r="AK124" i="24"/>
  <c r="J125" i="24"/>
  <c r="I125" i="24" s="1"/>
  <c r="Y125" i="24"/>
  <c r="AK125" i="24"/>
  <c r="J126" i="24"/>
  <c r="I126" i="24" s="1"/>
  <c r="Y126" i="24"/>
  <c r="AK126" i="24"/>
  <c r="J127" i="24"/>
  <c r="I127" i="24" s="1"/>
  <c r="Y127" i="24"/>
  <c r="AK127" i="24"/>
  <c r="J128" i="24"/>
  <c r="I128" i="24" s="1"/>
  <c r="Y128" i="24"/>
  <c r="AK128" i="24"/>
  <c r="J129" i="24"/>
  <c r="I129" i="24" s="1"/>
  <c r="Y129" i="24"/>
  <c r="AK129" i="24"/>
  <c r="J130" i="24"/>
  <c r="I130" i="24" s="1"/>
  <c r="Y130" i="24"/>
  <c r="AK130" i="24"/>
  <c r="J131" i="24"/>
  <c r="I131" i="24" s="1"/>
  <c r="Y131" i="24"/>
  <c r="AK131" i="24"/>
  <c r="J132" i="24"/>
  <c r="I132" i="24" s="1"/>
  <c r="Y132" i="24"/>
  <c r="AK132" i="24"/>
  <c r="J133" i="24"/>
  <c r="I133" i="24" s="1"/>
  <c r="Y133" i="24"/>
  <c r="AK133" i="24"/>
  <c r="J134" i="24"/>
  <c r="I134" i="24" s="1"/>
  <c r="Y134" i="24"/>
  <c r="AK134" i="24"/>
  <c r="J135" i="24"/>
  <c r="I135" i="24" s="1"/>
  <c r="Y135" i="24"/>
  <c r="AK135" i="24"/>
  <c r="J136" i="24"/>
  <c r="I136" i="24" s="1"/>
  <c r="Y136" i="24"/>
  <c r="AK136" i="24"/>
  <c r="J137" i="24"/>
  <c r="I137" i="24" s="1"/>
  <c r="Y137" i="24"/>
  <c r="AK137" i="24"/>
  <c r="J138" i="24"/>
  <c r="I138" i="24" s="1"/>
  <c r="Y138" i="24"/>
  <c r="AK138" i="24"/>
  <c r="J139" i="24"/>
  <c r="I139" i="24" s="1"/>
  <c r="Y139" i="24"/>
  <c r="AK139" i="24"/>
  <c r="J140" i="24"/>
  <c r="I140" i="24" s="1"/>
  <c r="Y140" i="24"/>
  <c r="AK140" i="24"/>
  <c r="J141" i="24"/>
  <c r="I141" i="24" s="1"/>
  <c r="Y141" i="24"/>
  <c r="AK141" i="24"/>
  <c r="J142" i="24"/>
  <c r="I142" i="24" s="1"/>
  <c r="Y142" i="24"/>
  <c r="AK142" i="24"/>
  <c r="J143" i="24"/>
  <c r="I143" i="24" s="1"/>
  <c r="Y143" i="24"/>
  <c r="AK143" i="24"/>
  <c r="J144" i="24"/>
  <c r="I144" i="24" s="1"/>
  <c r="Y144" i="24"/>
  <c r="AK144" i="24"/>
  <c r="J145" i="24"/>
  <c r="I145" i="24" s="1"/>
  <c r="Y145" i="24"/>
  <c r="AK145" i="24"/>
  <c r="J146" i="24"/>
  <c r="I146" i="24" s="1"/>
  <c r="Y146" i="24"/>
  <c r="AK146" i="24"/>
  <c r="J147" i="24"/>
  <c r="I147" i="24" s="1"/>
  <c r="Y147" i="24"/>
  <c r="AK147" i="24"/>
  <c r="J148" i="24"/>
  <c r="I148" i="24" s="1"/>
  <c r="Y148" i="24"/>
  <c r="AK148" i="24"/>
  <c r="J149" i="24"/>
  <c r="I149" i="24" s="1"/>
  <c r="Y149" i="24"/>
  <c r="AK149" i="24"/>
  <c r="J150" i="24"/>
  <c r="I150" i="24" s="1"/>
  <c r="Y150" i="24"/>
  <c r="AK150" i="24"/>
  <c r="J151" i="24"/>
  <c r="I151" i="24" s="1"/>
  <c r="Y151" i="24"/>
  <c r="AK151" i="24"/>
  <c r="J152" i="24"/>
  <c r="I152" i="24" s="1"/>
  <c r="Y152" i="24"/>
  <c r="AK152" i="24"/>
  <c r="J153" i="24"/>
  <c r="I153" i="24" s="1"/>
  <c r="Y153" i="24"/>
  <c r="AK153" i="24"/>
  <c r="J154" i="24"/>
  <c r="I154" i="24" s="1"/>
  <c r="Y154" i="24"/>
  <c r="AK154" i="24"/>
  <c r="J155" i="24"/>
  <c r="I155" i="24" s="1"/>
  <c r="Y155" i="24"/>
  <c r="AK155" i="24"/>
  <c r="J156" i="24"/>
  <c r="I156" i="24" s="1"/>
  <c r="Y156" i="24"/>
  <c r="AK156" i="24"/>
  <c r="J157" i="24"/>
  <c r="I157" i="24" s="1"/>
  <c r="Y157" i="24"/>
  <c r="AK157" i="24"/>
  <c r="J158" i="24"/>
  <c r="I158" i="24" s="1"/>
  <c r="Y158" i="24"/>
  <c r="AK158" i="24"/>
  <c r="J159" i="24"/>
  <c r="I159" i="24" s="1"/>
  <c r="Y159" i="24"/>
  <c r="AK159" i="24"/>
  <c r="J160" i="24"/>
  <c r="I160" i="24" s="1"/>
  <c r="Y160" i="24"/>
  <c r="AK160" i="24"/>
  <c r="J161" i="24"/>
  <c r="I161" i="24" s="1"/>
  <c r="Y161" i="24"/>
  <c r="AK161" i="24"/>
  <c r="J162" i="24"/>
  <c r="I162" i="24" s="1"/>
  <c r="Y162" i="24"/>
  <c r="AK162" i="24"/>
  <c r="J163" i="24"/>
  <c r="I163" i="24" s="1"/>
  <c r="Y163" i="24"/>
  <c r="AK163" i="24"/>
  <c r="J164" i="24"/>
  <c r="I164" i="24" s="1"/>
  <c r="Y164" i="24"/>
  <c r="AK164" i="24"/>
  <c r="J165" i="24"/>
  <c r="I165" i="24" s="1"/>
  <c r="Y165" i="24"/>
  <c r="AK165" i="24"/>
  <c r="J166" i="24"/>
  <c r="I166" i="24" s="1"/>
  <c r="Y166" i="24"/>
  <c r="AK166" i="24"/>
  <c r="J167" i="24"/>
  <c r="I167" i="24" s="1"/>
  <c r="Y167" i="24"/>
  <c r="AK167" i="24"/>
  <c r="J168" i="24"/>
  <c r="I168" i="24" s="1"/>
  <c r="Y168" i="24"/>
  <c r="AK168" i="24"/>
  <c r="J169" i="24"/>
  <c r="I169" i="24" s="1"/>
  <c r="Y169" i="24"/>
  <c r="AK169" i="24"/>
  <c r="J170" i="24"/>
  <c r="I170" i="24" s="1"/>
  <c r="Y170" i="24"/>
  <c r="AK170" i="24"/>
  <c r="J171" i="24"/>
  <c r="I171" i="24" s="1"/>
  <c r="Y171" i="24"/>
  <c r="AK171" i="24"/>
  <c r="J172" i="24"/>
  <c r="I172" i="24" s="1"/>
  <c r="Y172" i="24"/>
  <c r="AK172" i="24"/>
  <c r="J173" i="24"/>
  <c r="I173" i="24" s="1"/>
  <c r="Y173" i="24"/>
  <c r="AK173" i="24"/>
  <c r="J174" i="24"/>
  <c r="I174" i="24" s="1"/>
  <c r="Y174" i="24"/>
  <c r="AK174" i="24"/>
  <c r="J175" i="24"/>
  <c r="I175" i="24" s="1"/>
  <c r="Y175" i="24"/>
  <c r="AK175" i="24"/>
  <c r="J176" i="24"/>
  <c r="I176" i="24" s="1"/>
  <c r="Y176" i="24"/>
  <c r="AK176" i="24"/>
  <c r="J177" i="24"/>
  <c r="I177" i="24" s="1"/>
  <c r="Y177" i="24"/>
  <c r="AK177" i="24"/>
  <c r="J178" i="24"/>
  <c r="I178" i="24" s="1"/>
  <c r="Y178" i="24"/>
  <c r="AK178" i="24"/>
  <c r="J179" i="24"/>
  <c r="I179" i="24" s="1"/>
  <c r="Y179" i="24"/>
  <c r="AK179" i="24"/>
  <c r="J180" i="24"/>
  <c r="I180" i="24" s="1"/>
  <c r="Y180" i="24"/>
  <c r="AK180" i="24"/>
  <c r="J181" i="24"/>
  <c r="I181" i="24" s="1"/>
  <c r="Y181" i="24"/>
  <c r="AK181" i="24"/>
  <c r="J182" i="24"/>
  <c r="I182" i="24" s="1"/>
  <c r="Y182" i="24"/>
  <c r="AK182" i="24"/>
  <c r="J183" i="24"/>
  <c r="I183" i="24" s="1"/>
  <c r="Y183" i="24"/>
  <c r="AK183" i="24"/>
  <c r="J184" i="24"/>
  <c r="I184" i="24" s="1"/>
  <c r="Y184" i="24"/>
  <c r="AK184" i="24"/>
  <c r="J185" i="24"/>
  <c r="I185" i="24" s="1"/>
  <c r="Y185" i="24"/>
  <c r="AK185" i="24"/>
  <c r="J186" i="24"/>
  <c r="I186" i="24" s="1"/>
  <c r="Y186" i="24"/>
  <c r="AK186" i="24"/>
  <c r="J187" i="24"/>
  <c r="I187" i="24" s="1"/>
  <c r="Y187" i="24"/>
  <c r="AK187" i="24"/>
  <c r="J188" i="24"/>
  <c r="I188" i="24" s="1"/>
  <c r="Y188" i="24"/>
  <c r="AK188" i="24"/>
  <c r="J189" i="24"/>
  <c r="I189" i="24" s="1"/>
  <c r="Y189" i="24"/>
  <c r="AK189" i="24"/>
  <c r="J190" i="24"/>
  <c r="I190" i="24" s="1"/>
  <c r="Y190" i="24"/>
  <c r="AK190" i="24"/>
  <c r="J191" i="24"/>
  <c r="I191" i="24" s="1"/>
  <c r="Y191" i="24"/>
  <c r="AK191" i="24"/>
  <c r="J192" i="24"/>
  <c r="I192" i="24" s="1"/>
  <c r="Y192" i="24"/>
  <c r="AK192" i="24"/>
  <c r="J193" i="24"/>
  <c r="I193" i="24" s="1"/>
  <c r="Y193" i="24"/>
  <c r="AK193" i="24"/>
  <c r="J194" i="24"/>
  <c r="I194" i="24" s="1"/>
  <c r="Y194" i="24"/>
  <c r="AK194" i="24"/>
  <c r="J195" i="24"/>
  <c r="I195" i="24" s="1"/>
  <c r="Y195" i="24"/>
  <c r="AK195" i="24"/>
  <c r="J196" i="24"/>
  <c r="I196" i="24" s="1"/>
  <c r="Y196" i="24"/>
  <c r="AK196" i="24"/>
  <c r="J197" i="24"/>
  <c r="I197" i="24" s="1"/>
  <c r="Y197" i="24"/>
  <c r="AK197" i="24"/>
  <c r="J198" i="24"/>
  <c r="I198" i="24" s="1"/>
  <c r="Y198" i="24"/>
  <c r="AK198" i="24"/>
  <c r="J199" i="24"/>
  <c r="I199" i="24" s="1"/>
  <c r="Y199" i="24"/>
  <c r="AK199" i="24"/>
  <c r="J200" i="24"/>
  <c r="I200" i="24" s="1"/>
  <c r="Y200" i="24"/>
  <c r="AK200" i="24"/>
  <c r="J201" i="24"/>
  <c r="I201" i="24" s="1"/>
  <c r="Y201" i="24"/>
  <c r="AK201" i="24"/>
  <c r="J202" i="24"/>
  <c r="I202" i="24" s="1"/>
  <c r="Y202" i="24"/>
  <c r="AK202" i="24"/>
  <c r="J203" i="24"/>
  <c r="I203" i="24" s="1"/>
  <c r="Y203" i="24"/>
  <c r="AK203" i="24"/>
  <c r="J204" i="24"/>
  <c r="I204" i="24" s="1"/>
  <c r="Y204" i="24"/>
  <c r="AK204" i="24"/>
  <c r="J205" i="24"/>
  <c r="I205" i="24" s="1"/>
  <c r="Y205" i="24"/>
  <c r="AK205" i="24"/>
  <c r="J206" i="24"/>
  <c r="I206" i="24" s="1"/>
  <c r="Y206" i="24"/>
  <c r="AK206" i="24"/>
  <c r="J207" i="24"/>
  <c r="I207" i="24" s="1"/>
  <c r="Y207" i="24"/>
  <c r="AK207" i="24"/>
  <c r="J208" i="24"/>
  <c r="I208" i="24" s="1"/>
  <c r="Y208" i="24"/>
  <c r="AK208" i="24"/>
  <c r="J209" i="24"/>
  <c r="I209" i="24" s="1"/>
  <c r="Y209" i="24"/>
  <c r="AK209" i="24"/>
  <c r="J210" i="24"/>
  <c r="I210" i="24" s="1"/>
  <c r="Y210" i="24"/>
  <c r="AK210" i="24"/>
  <c r="J211" i="24"/>
  <c r="I211" i="24" s="1"/>
  <c r="Y211" i="24"/>
  <c r="AK211" i="24"/>
  <c r="J212" i="24"/>
  <c r="I212" i="24" s="1"/>
  <c r="Y212" i="24"/>
  <c r="AK212" i="24"/>
  <c r="J213" i="24"/>
  <c r="I213" i="24" s="1"/>
  <c r="Y213" i="24"/>
  <c r="AK213" i="24"/>
  <c r="J214" i="24"/>
  <c r="I214" i="24" s="1"/>
  <c r="Y214" i="24"/>
  <c r="AK214" i="24"/>
  <c r="J215" i="24"/>
  <c r="I215" i="24" s="1"/>
  <c r="Y215" i="24"/>
  <c r="AK215" i="24"/>
  <c r="J216" i="24"/>
  <c r="I216" i="24" s="1"/>
  <c r="Y216" i="24"/>
  <c r="AK216" i="24"/>
  <c r="J217" i="24"/>
  <c r="I217" i="24" s="1"/>
  <c r="Y217" i="24"/>
  <c r="AK217" i="24"/>
  <c r="J218" i="24"/>
  <c r="I218" i="24" s="1"/>
  <c r="Y218" i="24"/>
  <c r="AK218" i="24"/>
  <c r="J219" i="24"/>
  <c r="I219" i="24" s="1"/>
  <c r="Y219" i="24"/>
  <c r="AK219" i="24"/>
  <c r="J220" i="24"/>
  <c r="I220" i="24" s="1"/>
  <c r="Y220" i="24"/>
  <c r="AK220" i="24"/>
  <c r="J221" i="24"/>
  <c r="I221" i="24" s="1"/>
  <c r="Y221" i="24"/>
  <c r="AK221" i="24"/>
  <c r="J222" i="24"/>
  <c r="I222" i="24" s="1"/>
  <c r="Y222" i="24"/>
  <c r="AK222" i="24"/>
  <c r="J223" i="24"/>
  <c r="I223" i="24" s="1"/>
  <c r="Y223" i="24"/>
  <c r="AK223" i="24"/>
  <c r="J224" i="24"/>
  <c r="I224" i="24" s="1"/>
  <c r="Y224" i="24"/>
  <c r="AK224" i="24"/>
  <c r="J225" i="24"/>
  <c r="I225" i="24" s="1"/>
  <c r="Y225" i="24"/>
  <c r="AK225" i="24"/>
  <c r="J226" i="24"/>
  <c r="I226" i="24" s="1"/>
  <c r="Y226" i="24"/>
  <c r="AK226" i="24"/>
  <c r="J227" i="24"/>
  <c r="I227" i="24" s="1"/>
  <c r="Y227" i="24"/>
  <c r="AK227" i="24"/>
  <c r="J228" i="24"/>
  <c r="I228" i="24" s="1"/>
  <c r="Y228" i="24"/>
  <c r="AK228" i="24"/>
  <c r="J229" i="24"/>
  <c r="I229" i="24" s="1"/>
  <c r="Y229" i="24"/>
  <c r="AK229" i="24"/>
  <c r="J230" i="24"/>
  <c r="I230" i="24" s="1"/>
  <c r="Y230" i="24"/>
  <c r="AK230" i="24"/>
  <c r="J231" i="24"/>
  <c r="I231" i="24" s="1"/>
  <c r="Y231" i="24"/>
  <c r="AK231" i="24"/>
  <c r="J232" i="24"/>
  <c r="I232" i="24" s="1"/>
  <c r="Y232" i="24"/>
  <c r="AK232" i="24"/>
  <c r="J233" i="24"/>
  <c r="I233" i="24" s="1"/>
  <c r="Y233" i="24"/>
  <c r="AK233" i="24"/>
  <c r="J234" i="24"/>
  <c r="I234" i="24" s="1"/>
  <c r="Y234" i="24"/>
  <c r="AK234" i="24"/>
  <c r="J235" i="24"/>
  <c r="I235" i="24" s="1"/>
  <c r="Y235" i="24"/>
  <c r="AK235" i="24"/>
  <c r="J236" i="24"/>
  <c r="I236" i="24" s="1"/>
  <c r="Y236" i="24"/>
  <c r="AK236" i="24"/>
  <c r="J237" i="24"/>
  <c r="I237" i="24" s="1"/>
  <c r="Y237" i="24"/>
  <c r="AK237" i="24"/>
  <c r="J238" i="24"/>
  <c r="I238" i="24" s="1"/>
  <c r="Y238" i="24"/>
  <c r="AK238" i="24"/>
  <c r="J239" i="24"/>
  <c r="I239" i="24" s="1"/>
  <c r="Y239" i="24"/>
  <c r="AK239" i="24"/>
  <c r="J240" i="24"/>
  <c r="I240" i="24" s="1"/>
  <c r="Y240" i="24"/>
  <c r="AK240" i="24"/>
  <c r="J241" i="24"/>
  <c r="I241" i="24" s="1"/>
  <c r="Y241" i="24"/>
  <c r="AK241" i="24"/>
  <c r="J242" i="24"/>
  <c r="I242" i="24" s="1"/>
  <c r="Y242" i="24"/>
  <c r="AK242" i="24"/>
  <c r="J243" i="24"/>
  <c r="I243" i="24" s="1"/>
  <c r="Y243" i="24"/>
  <c r="AK243" i="24"/>
  <c r="J244" i="24"/>
  <c r="I244" i="24" s="1"/>
  <c r="Y244" i="24"/>
  <c r="AK244" i="24"/>
  <c r="J245" i="24"/>
  <c r="I245" i="24" s="1"/>
  <c r="Y245" i="24"/>
  <c r="AK245" i="24"/>
  <c r="J246" i="24"/>
  <c r="I246" i="24" s="1"/>
  <c r="Y246" i="24"/>
  <c r="AK246" i="24"/>
  <c r="J247" i="24"/>
  <c r="I247" i="24" s="1"/>
  <c r="Y247" i="24"/>
  <c r="AK247" i="24"/>
  <c r="J248" i="24"/>
  <c r="I248" i="24" s="1"/>
  <c r="Y248" i="24"/>
  <c r="AK248" i="24"/>
  <c r="J249" i="24"/>
  <c r="I249" i="24" s="1"/>
  <c r="Y249" i="24"/>
  <c r="AK249" i="24"/>
  <c r="J250" i="24"/>
  <c r="I250" i="24" s="1"/>
  <c r="Y250" i="24"/>
  <c r="AK250" i="24"/>
  <c r="J251" i="24"/>
  <c r="I251" i="24" s="1"/>
  <c r="Y251" i="24"/>
  <c r="AK251" i="24"/>
  <c r="J252" i="24"/>
  <c r="I252" i="24" s="1"/>
  <c r="Y252" i="24"/>
  <c r="AK252" i="24"/>
  <c r="J253" i="24"/>
  <c r="I253" i="24" s="1"/>
  <c r="Y253" i="24"/>
  <c r="AK253" i="24"/>
  <c r="J254" i="24"/>
  <c r="I254" i="24" s="1"/>
  <c r="Y254" i="24"/>
  <c r="AK254" i="24"/>
  <c r="J255" i="24"/>
  <c r="I255" i="24" s="1"/>
  <c r="Y255" i="24"/>
  <c r="AK255" i="24"/>
  <c r="J256" i="24"/>
  <c r="I256" i="24" s="1"/>
  <c r="Y256" i="24"/>
  <c r="AK256" i="24"/>
  <c r="J257" i="24"/>
  <c r="I257" i="24" s="1"/>
  <c r="Y257" i="24"/>
  <c r="AK257" i="24"/>
  <c r="J258" i="24"/>
  <c r="I258" i="24" s="1"/>
  <c r="Y258" i="24"/>
  <c r="AK258" i="24"/>
  <c r="J259" i="24"/>
  <c r="I259" i="24" s="1"/>
  <c r="Y259" i="24"/>
  <c r="AK259" i="24"/>
  <c r="J260" i="24"/>
  <c r="I260" i="24" s="1"/>
  <c r="Y260" i="24"/>
  <c r="AK260" i="24"/>
  <c r="J261" i="24"/>
  <c r="I261" i="24" s="1"/>
  <c r="Y261" i="24"/>
  <c r="AK261" i="24"/>
  <c r="J262" i="24"/>
  <c r="I262" i="24" s="1"/>
  <c r="Y262" i="24"/>
  <c r="AK262" i="24"/>
  <c r="J263" i="24"/>
  <c r="I263" i="24" s="1"/>
  <c r="Y263" i="24"/>
  <c r="AK263" i="24"/>
  <c r="J264" i="24"/>
  <c r="I264" i="24" s="1"/>
  <c r="Y264" i="24"/>
  <c r="AK264" i="24"/>
  <c r="J265" i="24"/>
  <c r="I265" i="24" s="1"/>
  <c r="Y265" i="24"/>
  <c r="AK265" i="24"/>
  <c r="J266" i="24"/>
  <c r="I266" i="24" s="1"/>
  <c r="Y266" i="24"/>
  <c r="AK266" i="24"/>
  <c r="J267" i="24"/>
  <c r="I267" i="24" s="1"/>
  <c r="Y267" i="24"/>
  <c r="AK267" i="24"/>
  <c r="J268" i="24"/>
  <c r="I268" i="24" s="1"/>
  <c r="Y268" i="24"/>
  <c r="AK268" i="24"/>
  <c r="J269" i="24"/>
  <c r="I269" i="24" s="1"/>
  <c r="Y269" i="24"/>
  <c r="AK269" i="24"/>
  <c r="J270" i="24"/>
  <c r="I270" i="24" s="1"/>
  <c r="Y270" i="24"/>
  <c r="AK270" i="24"/>
  <c r="J271" i="24"/>
  <c r="I271" i="24" s="1"/>
  <c r="Y271" i="24"/>
  <c r="AK271" i="24"/>
  <c r="J272" i="24"/>
  <c r="I272" i="24" s="1"/>
  <c r="Y272" i="24"/>
  <c r="AK272" i="24"/>
  <c r="J273" i="24"/>
  <c r="I273" i="24" s="1"/>
  <c r="Y273" i="24"/>
  <c r="AK273" i="24"/>
  <c r="J274" i="24"/>
  <c r="I274" i="24" s="1"/>
  <c r="Y274" i="24"/>
  <c r="AK274" i="24"/>
  <c r="J275" i="24"/>
  <c r="I275" i="24" s="1"/>
  <c r="Y275" i="24"/>
  <c r="AK275" i="24"/>
  <c r="J276" i="24"/>
  <c r="I276" i="24" s="1"/>
  <c r="Y276" i="24"/>
  <c r="AK276" i="24"/>
  <c r="J277" i="24"/>
  <c r="I277" i="24" s="1"/>
  <c r="Y277" i="24"/>
  <c r="AK277" i="24"/>
  <c r="J278" i="24"/>
  <c r="I278" i="24" s="1"/>
  <c r="Y278" i="24"/>
  <c r="AK278" i="24"/>
  <c r="J279" i="24"/>
  <c r="I279" i="24" s="1"/>
  <c r="Y279" i="24"/>
  <c r="AK279" i="24"/>
  <c r="J280" i="24"/>
  <c r="I280" i="24" s="1"/>
  <c r="Y280" i="24"/>
  <c r="AK280" i="24"/>
  <c r="J281" i="24"/>
  <c r="I281" i="24" s="1"/>
  <c r="Y281" i="24"/>
  <c r="AK281" i="24"/>
  <c r="J282" i="24"/>
  <c r="I282" i="24" s="1"/>
  <c r="Y282" i="24"/>
  <c r="AK282" i="24"/>
  <c r="J283" i="24"/>
  <c r="I283" i="24" s="1"/>
  <c r="Y283" i="24"/>
  <c r="AK283" i="24"/>
  <c r="J284" i="24"/>
  <c r="I284" i="24" s="1"/>
  <c r="Y284" i="24"/>
  <c r="AK284" i="24"/>
  <c r="J285" i="24"/>
  <c r="I285" i="24" s="1"/>
  <c r="Y285" i="24"/>
  <c r="AK285" i="24"/>
  <c r="J286" i="24"/>
  <c r="I286" i="24" s="1"/>
  <c r="Y286" i="24"/>
  <c r="AK286" i="24"/>
  <c r="J287" i="24"/>
  <c r="I287" i="24" s="1"/>
  <c r="Y287" i="24"/>
  <c r="AK287" i="24"/>
  <c r="J288" i="24"/>
  <c r="I288" i="24" s="1"/>
  <c r="Y288" i="24"/>
  <c r="AK288" i="24"/>
  <c r="J289" i="24"/>
  <c r="I289" i="24" s="1"/>
  <c r="Y289" i="24"/>
  <c r="AK289" i="24"/>
  <c r="J290" i="24"/>
  <c r="I290" i="24" s="1"/>
  <c r="Y290" i="24"/>
  <c r="AK290" i="24"/>
  <c r="J291" i="24"/>
  <c r="I291" i="24" s="1"/>
  <c r="Y291" i="24"/>
  <c r="AK291" i="24"/>
  <c r="J292" i="24"/>
  <c r="I292" i="24" s="1"/>
  <c r="Y292" i="24"/>
  <c r="AK292" i="24"/>
  <c r="J293" i="24"/>
  <c r="I293" i="24" s="1"/>
  <c r="Y293" i="24"/>
  <c r="AK293" i="24"/>
  <c r="J294" i="24"/>
  <c r="I294" i="24" s="1"/>
  <c r="Y294" i="24"/>
  <c r="AK294" i="24"/>
  <c r="J295" i="24"/>
  <c r="I295" i="24" s="1"/>
  <c r="Y295" i="24"/>
  <c r="AK295" i="24"/>
  <c r="J296" i="24"/>
  <c r="I296" i="24" s="1"/>
  <c r="Y296" i="24"/>
  <c r="AK296" i="24"/>
  <c r="J297" i="24"/>
  <c r="I297" i="24" s="1"/>
  <c r="Y297" i="24"/>
  <c r="AK297" i="24"/>
  <c r="J298" i="24"/>
  <c r="I298" i="24" s="1"/>
  <c r="Y298" i="24"/>
  <c r="AK298" i="24"/>
  <c r="J299" i="24"/>
  <c r="I299" i="24" s="1"/>
  <c r="Y299" i="24"/>
  <c r="AK299" i="24"/>
  <c r="J300" i="24"/>
  <c r="I300" i="24" s="1"/>
  <c r="Y300" i="24"/>
  <c r="AK300" i="24"/>
  <c r="J301" i="24"/>
  <c r="I301" i="24" s="1"/>
  <c r="Y301" i="24"/>
  <c r="AK301" i="24"/>
  <c r="J302" i="24"/>
  <c r="I302" i="24" s="1"/>
  <c r="Y302" i="24"/>
  <c r="AK302" i="24"/>
  <c r="J303" i="24"/>
  <c r="I303" i="24" s="1"/>
  <c r="Y303" i="24"/>
  <c r="AK303" i="24"/>
  <c r="J304" i="24"/>
  <c r="I304" i="24" s="1"/>
  <c r="Y304" i="24"/>
  <c r="AK304" i="24"/>
  <c r="J305" i="24"/>
  <c r="I305" i="24" s="1"/>
  <c r="Y305" i="24"/>
  <c r="AK305" i="24"/>
  <c r="J306" i="24"/>
  <c r="I306" i="24" s="1"/>
  <c r="Y306" i="24"/>
  <c r="AK306" i="24"/>
  <c r="J307" i="24"/>
  <c r="I307" i="24" s="1"/>
  <c r="Y307" i="24"/>
  <c r="AK307" i="24"/>
  <c r="J308" i="24"/>
  <c r="I308" i="24" s="1"/>
  <c r="Y308" i="24"/>
  <c r="AK308" i="24"/>
  <c r="J309" i="24"/>
  <c r="I309" i="24" s="1"/>
  <c r="Y309" i="24"/>
  <c r="AK309" i="24"/>
  <c r="J310" i="24"/>
  <c r="I310" i="24" s="1"/>
  <c r="Y310" i="24"/>
  <c r="AK310" i="24"/>
  <c r="J311" i="24"/>
  <c r="I311" i="24" s="1"/>
  <c r="Y311" i="24"/>
  <c r="AK311" i="24"/>
  <c r="Y312" i="24"/>
  <c r="AK312" i="24"/>
  <c r="J313" i="24"/>
  <c r="I313" i="24" s="1"/>
  <c r="Y313" i="24"/>
  <c r="AK313" i="24"/>
  <c r="Q31" i="22"/>
  <c r="AA31" i="22"/>
  <c r="R31" i="22" s="1"/>
  <c r="AE31" i="22"/>
  <c r="G31" i="22" s="1"/>
  <c r="F31" i="22" s="1"/>
  <c r="Q32" i="22"/>
  <c r="R32" i="22"/>
  <c r="AA32" i="22"/>
  <c r="AE32" i="22"/>
  <c r="G32" i="22" s="1"/>
  <c r="F32" i="22" s="1"/>
  <c r="Q33" i="22"/>
  <c r="R33" i="22"/>
  <c r="AA33" i="22"/>
  <c r="AE33" i="22"/>
  <c r="G33" i="22" s="1"/>
  <c r="F33" i="22" s="1"/>
  <c r="Q34" i="22"/>
  <c r="R34" i="22"/>
  <c r="AA34" i="22"/>
  <c r="AE34" i="22"/>
  <c r="G34" i="22" s="1"/>
  <c r="F34" i="22" s="1"/>
  <c r="Q35" i="22"/>
  <c r="R35" i="22"/>
  <c r="AA35" i="22"/>
  <c r="AE35" i="22"/>
  <c r="G35" i="22" s="1"/>
  <c r="F35" i="22" s="1"/>
  <c r="Q36" i="22"/>
  <c r="R36" i="22"/>
  <c r="AA36" i="22"/>
  <c r="AE36" i="22"/>
  <c r="G36" i="22" s="1"/>
  <c r="F36" i="22" s="1"/>
  <c r="Q37" i="22"/>
  <c r="R37" i="22"/>
  <c r="AA37" i="22"/>
  <c r="AE37" i="22"/>
  <c r="G37" i="22" s="1"/>
  <c r="F37" i="22" s="1"/>
  <c r="Q38" i="22"/>
  <c r="R38" i="22"/>
  <c r="AA38" i="22"/>
  <c r="AE38" i="22"/>
  <c r="G38" i="22" s="1"/>
  <c r="F38" i="22" s="1"/>
  <c r="Q39" i="22"/>
  <c r="R39" i="22"/>
  <c r="AA39" i="22"/>
  <c r="AE39" i="22"/>
  <c r="G39" i="22" s="1"/>
  <c r="F39" i="22" s="1"/>
  <c r="Q40" i="22"/>
  <c r="R40" i="22"/>
  <c r="AA40" i="22"/>
  <c r="AE40" i="22"/>
  <c r="G40" i="22" s="1"/>
  <c r="F40" i="22" s="1"/>
  <c r="Q41" i="22"/>
  <c r="R41" i="22"/>
  <c r="AA41" i="22"/>
  <c r="AE41" i="22"/>
  <c r="G41" i="22" s="1"/>
  <c r="F41" i="22" s="1"/>
  <c r="Q42" i="22"/>
  <c r="R42" i="22"/>
  <c r="AA42" i="22"/>
  <c r="AE42" i="22"/>
  <c r="G42" i="22" s="1"/>
  <c r="F42" i="22" s="1"/>
  <c r="Q43" i="22"/>
  <c r="R43" i="22"/>
  <c r="AA43" i="22"/>
  <c r="AE43" i="22"/>
  <c r="G43" i="22" s="1"/>
  <c r="F43" i="22" s="1"/>
  <c r="Q44" i="22"/>
  <c r="R44" i="22"/>
  <c r="AA44" i="22"/>
  <c r="AE44" i="22"/>
  <c r="G44" i="22" s="1"/>
  <c r="F44" i="22" s="1"/>
  <c r="Q45" i="22"/>
  <c r="R45" i="22"/>
  <c r="AA45" i="22"/>
  <c r="AE45" i="22"/>
  <c r="G45" i="22" s="1"/>
  <c r="F45" i="22" s="1"/>
  <c r="Q46" i="22"/>
  <c r="R46" i="22"/>
  <c r="AA46" i="22"/>
  <c r="AE46" i="22"/>
  <c r="G46" i="22" s="1"/>
  <c r="F46" i="22" s="1"/>
  <c r="Q47" i="22"/>
  <c r="R47" i="22"/>
  <c r="AA47" i="22"/>
  <c r="AE47" i="22"/>
  <c r="G47" i="22" s="1"/>
  <c r="F47" i="22" s="1"/>
  <c r="Q48" i="22"/>
  <c r="R48" i="22"/>
  <c r="AA48" i="22"/>
  <c r="AE48" i="22"/>
  <c r="G48" i="22" s="1"/>
  <c r="F48" i="22" s="1"/>
  <c r="Q49" i="22"/>
  <c r="R49" i="22"/>
  <c r="AA49" i="22"/>
  <c r="AE49" i="22"/>
  <c r="G49" i="22" s="1"/>
  <c r="F49" i="22" s="1"/>
  <c r="Q50" i="22"/>
  <c r="R50" i="22"/>
  <c r="AA50" i="22"/>
  <c r="AE50" i="22"/>
  <c r="G50" i="22" s="1"/>
  <c r="F50" i="22" s="1"/>
  <c r="Q51" i="22"/>
  <c r="R51" i="22"/>
  <c r="AA51" i="22"/>
  <c r="AE51" i="22"/>
  <c r="G51" i="22" s="1"/>
  <c r="F51" i="22" s="1"/>
  <c r="Q52" i="22"/>
  <c r="R52" i="22"/>
  <c r="AA52" i="22"/>
  <c r="AE52" i="22"/>
  <c r="G52" i="22" s="1"/>
  <c r="F52" i="22" s="1"/>
  <c r="Q53" i="22"/>
  <c r="R53" i="22"/>
  <c r="AA53" i="22"/>
  <c r="AE53" i="22"/>
  <c r="G53" i="22" s="1"/>
  <c r="F53" i="22" s="1"/>
  <c r="Q54" i="22"/>
  <c r="R54" i="22"/>
  <c r="AA54" i="22"/>
  <c r="AE54" i="22"/>
  <c r="G54" i="22" s="1"/>
  <c r="F54" i="22" s="1"/>
  <c r="Q55" i="22"/>
  <c r="R55" i="22"/>
  <c r="AA55" i="22"/>
  <c r="AE55" i="22"/>
  <c r="G55" i="22" s="1"/>
  <c r="F55" i="22" s="1"/>
  <c r="Q56" i="22"/>
  <c r="R56" i="22"/>
  <c r="AA56" i="22"/>
  <c r="AE56" i="22"/>
  <c r="G56" i="22" s="1"/>
  <c r="F56" i="22" s="1"/>
  <c r="Q57" i="22"/>
  <c r="R57" i="22"/>
  <c r="AA57" i="22"/>
  <c r="AE57" i="22"/>
  <c r="J57" i="22" s="1"/>
  <c r="I57" i="22" s="1"/>
  <c r="Q58" i="22"/>
  <c r="R58" i="22"/>
  <c r="AA58" i="22"/>
  <c r="AE58" i="22"/>
  <c r="J58" i="22" s="1"/>
  <c r="I58" i="22" s="1"/>
  <c r="Q59" i="22"/>
  <c r="R59" i="22"/>
  <c r="AA59" i="22"/>
  <c r="AE59" i="22"/>
  <c r="Q60" i="22"/>
  <c r="R60" i="22"/>
  <c r="AA60" i="22"/>
  <c r="AE60" i="22"/>
  <c r="Q61" i="22"/>
  <c r="R61" i="22"/>
  <c r="AA61" i="22"/>
  <c r="AE61" i="22"/>
  <c r="Q62" i="22"/>
  <c r="R62" i="22"/>
  <c r="AA62" i="22"/>
  <c r="AE62" i="22"/>
  <c r="Q63" i="22"/>
  <c r="R63" i="22"/>
  <c r="AA63" i="22"/>
  <c r="AE63" i="22"/>
  <c r="Q64" i="22"/>
  <c r="R64" i="22"/>
  <c r="AA64" i="22"/>
  <c r="AE64" i="22"/>
  <c r="Q65" i="22"/>
  <c r="R65" i="22"/>
  <c r="AA65" i="22"/>
  <c r="AE65" i="22"/>
  <c r="Q66" i="22"/>
  <c r="R66" i="22"/>
  <c r="AA66" i="22"/>
  <c r="AE66" i="22"/>
  <c r="Q67" i="22"/>
  <c r="R67" i="22"/>
  <c r="AA67" i="22"/>
  <c r="AE67" i="22"/>
  <c r="Q68" i="22"/>
  <c r="R68" i="22"/>
  <c r="AA68" i="22"/>
  <c r="AE68" i="22"/>
  <c r="Q69" i="22"/>
  <c r="R69" i="22"/>
  <c r="AA69" i="22"/>
  <c r="AE69" i="22"/>
  <c r="Q70" i="22"/>
  <c r="R70" i="22"/>
  <c r="AA70" i="22"/>
  <c r="AE70" i="22"/>
  <c r="Q71" i="22"/>
  <c r="R71" i="22"/>
  <c r="AA71" i="22"/>
  <c r="AE71" i="22"/>
  <c r="Q72" i="22"/>
  <c r="R72" i="22"/>
  <c r="AA72" i="22"/>
  <c r="AE72" i="22"/>
  <c r="M73" i="22"/>
  <c r="L73" i="22" s="1"/>
  <c r="Q73" i="22"/>
  <c r="AA73" i="22"/>
  <c r="R73" i="22" s="1"/>
  <c r="AE73" i="22"/>
  <c r="G73" i="22" s="1"/>
  <c r="F73" i="22" s="1"/>
  <c r="G74" i="22"/>
  <c r="F74" i="22" s="1"/>
  <c r="M74" i="22"/>
  <c r="L74" i="22" s="1"/>
  <c r="Q74" i="22"/>
  <c r="AA74" i="22"/>
  <c r="R74" i="22" s="1"/>
  <c r="AE74" i="22"/>
  <c r="J74" i="22" s="1"/>
  <c r="I74" i="22" s="1"/>
  <c r="G75" i="22"/>
  <c r="F75" i="22" s="1"/>
  <c r="M75" i="22"/>
  <c r="L75" i="22" s="1"/>
  <c r="Q75" i="22"/>
  <c r="AA75" i="22"/>
  <c r="R75" i="22" s="1"/>
  <c r="AE75" i="22"/>
  <c r="J75" i="22" s="1"/>
  <c r="I75" i="22" s="1"/>
  <c r="G76" i="22"/>
  <c r="F76" i="22" s="1"/>
  <c r="M76" i="22"/>
  <c r="L76" i="22" s="1"/>
  <c r="Q76" i="22"/>
  <c r="AA76" i="22"/>
  <c r="R76" i="22" s="1"/>
  <c r="AE76" i="22"/>
  <c r="J76" i="22" s="1"/>
  <c r="I76" i="22" s="1"/>
  <c r="G77" i="22"/>
  <c r="F77" i="22" s="1"/>
  <c r="M77" i="22"/>
  <c r="L77" i="22" s="1"/>
  <c r="Q77" i="22"/>
  <c r="AA77" i="22"/>
  <c r="R77" i="22" s="1"/>
  <c r="AE77" i="22"/>
  <c r="J77" i="22" s="1"/>
  <c r="I77" i="22" s="1"/>
  <c r="G78" i="22"/>
  <c r="F78" i="22" s="1"/>
  <c r="M78" i="22"/>
  <c r="L78" i="22" s="1"/>
  <c r="Q78" i="22"/>
  <c r="AA78" i="22"/>
  <c r="R78" i="22" s="1"/>
  <c r="AE78" i="22"/>
  <c r="J78" i="22" s="1"/>
  <c r="I78" i="22" s="1"/>
  <c r="G79" i="22"/>
  <c r="F79" i="22" s="1"/>
  <c r="M79" i="22"/>
  <c r="L79" i="22" s="1"/>
  <c r="Q79" i="22"/>
  <c r="AA79" i="22"/>
  <c r="R79" i="22" s="1"/>
  <c r="AE79" i="22"/>
  <c r="J79" i="22" s="1"/>
  <c r="I79" i="22" s="1"/>
  <c r="G80" i="22"/>
  <c r="F80" i="22" s="1"/>
  <c r="M80" i="22"/>
  <c r="L80" i="22" s="1"/>
  <c r="Q80" i="22"/>
  <c r="AA80" i="22"/>
  <c r="R80" i="22" s="1"/>
  <c r="AE80" i="22"/>
  <c r="J80" i="22" s="1"/>
  <c r="I80" i="22" s="1"/>
  <c r="G81" i="22"/>
  <c r="F81" i="22" s="1"/>
  <c r="M81" i="22"/>
  <c r="L81" i="22" s="1"/>
  <c r="Q81" i="22"/>
  <c r="AA81" i="22"/>
  <c r="R81" i="22" s="1"/>
  <c r="AE81" i="22"/>
  <c r="J81" i="22" s="1"/>
  <c r="I81" i="22" s="1"/>
  <c r="G82" i="22"/>
  <c r="F82" i="22" s="1"/>
  <c r="M82" i="22"/>
  <c r="L82" i="22" s="1"/>
  <c r="Q82" i="22"/>
  <c r="AA82" i="22"/>
  <c r="R82" i="22" s="1"/>
  <c r="AE82" i="22"/>
  <c r="J82" i="22" s="1"/>
  <c r="I82" i="22" s="1"/>
  <c r="G83" i="22"/>
  <c r="F83" i="22" s="1"/>
  <c r="M83" i="22"/>
  <c r="L83" i="22" s="1"/>
  <c r="Q83" i="22"/>
  <c r="AA83" i="22"/>
  <c r="R83" i="22" s="1"/>
  <c r="AE83" i="22"/>
  <c r="J83" i="22" s="1"/>
  <c r="I83" i="22" s="1"/>
  <c r="G84" i="22"/>
  <c r="F84" i="22" s="1"/>
  <c r="M84" i="22"/>
  <c r="L84" i="22" s="1"/>
  <c r="Q84" i="22"/>
  <c r="AA84" i="22"/>
  <c r="R84" i="22" s="1"/>
  <c r="AE84" i="22"/>
  <c r="J84" i="22" s="1"/>
  <c r="I84" i="22" s="1"/>
  <c r="G85" i="22"/>
  <c r="F85" i="22" s="1"/>
  <c r="M85" i="22"/>
  <c r="L85" i="22" s="1"/>
  <c r="Q85" i="22"/>
  <c r="AA85" i="22"/>
  <c r="R85" i="22" s="1"/>
  <c r="AE85" i="22"/>
  <c r="J85" i="22" s="1"/>
  <c r="I85" i="22" s="1"/>
  <c r="G86" i="22"/>
  <c r="F86" i="22" s="1"/>
  <c r="M86" i="22"/>
  <c r="L86" i="22" s="1"/>
  <c r="Q86" i="22"/>
  <c r="AA86" i="22"/>
  <c r="R86" i="22" s="1"/>
  <c r="AE86" i="22"/>
  <c r="J86" i="22" s="1"/>
  <c r="I86" i="22" s="1"/>
  <c r="G87" i="22"/>
  <c r="F87" i="22" s="1"/>
  <c r="M87" i="22"/>
  <c r="L87" i="22" s="1"/>
  <c r="Q87" i="22"/>
  <c r="AA87" i="22"/>
  <c r="R87" i="22" s="1"/>
  <c r="AE87" i="22"/>
  <c r="J87" i="22" s="1"/>
  <c r="I87" i="22" s="1"/>
  <c r="G88" i="22"/>
  <c r="F88" i="22" s="1"/>
  <c r="M88" i="22"/>
  <c r="L88" i="22" s="1"/>
  <c r="Q88" i="22"/>
  <c r="AA88" i="22"/>
  <c r="R88" i="22" s="1"/>
  <c r="AE88" i="22"/>
  <c r="J88" i="22" s="1"/>
  <c r="I88" i="22" s="1"/>
  <c r="G89" i="22"/>
  <c r="F89" i="22" s="1"/>
  <c r="M89" i="22"/>
  <c r="L89" i="22" s="1"/>
  <c r="Q89" i="22"/>
  <c r="AA89" i="22"/>
  <c r="R89" i="22" s="1"/>
  <c r="AE89" i="22"/>
  <c r="J89" i="22" s="1"/>
  <c r="I89" i="22" s="1"/>
  <c r="G90" i="22"/>
  <c r="F90" i="22" s="1"/>
  <c r="M90" i="22"/>
  <c r="L90" i="22" s="1"/>
  <c r="Q90" i="22"/>
  <c r="AA90" i="22"/>
  <c r="R90" i="22" s="1"/>
  <c r="AE90" i="22"/>
  <c r="J90" i="22" s="1"/>
  <c r="I90" i="22" s="1"/>
  <c r="G91" i="22"/>
  <c r="F91" i="22" s="1"/>
  <c r="M91" i="22"/>
  <c r="L91" i="22" s="1"/>
  <c r="Q91" i="22"/>
  <c r="AA91" i="22"/>
  <c r="R91" i="22" s="1"/>
  <c r="AE91" i="22"/>
  <c r="J91" i="22" s="1"/>
  <c r="I91" i="22" s="1"/>
  <c r="G92" i="22"/>
  <c r="F92" i="22" s="1"/>
  <c r="M92" i="22"/>
  <c r="L92" i="22" s="1"/>
  <c r="Q92" i="22"/>
  <c r="AA92" i="22"/>
  <c r="R92" i="22" s="1"/>
  <c r="AE92" i="22"/>
  <c r="J92" i="22" s="1"/>
  <c r="I92" i="22" s="1"/>
  <c r="G93" i="22"/>
  <c r="F93" i="22" s="1"/>
  <c r="M93" i="22"/>
  <c r="L93" i="22" s="1"/>
  <c r="Q93" i="22"/>
  <c r="AA93" i="22"/>
  <c r="R93" i="22" s="1"/>
  <c r="AE93" i="22"/>
  <c r="J93" i="22" s="1"/>
  <c r="I93" i="22" s="1"/>
  <c r="G94" i="22"/>
  <c r="F94" i="22" s="1"/>
  <c r="M94" i="22"/>
  <c r="L94" i="22" s="1"/>
  <c r="Q94" i="22"/>
  <c r="AA94" i="22"/>
  <c r="R94" i="22" s="1"/>
  <c r="AE94" i="22"/>
  <c r="J94" i="22" s="1"/>
  <c r="I94" i="22" s="1"/>
  <c r="Q95" i="22"/>
  <c r="AA95" i="22"/>
  <c r="R95" i="22" s="1"/>
  <c r="AE95" i="22"/>
  <c r="M95" i="22" s="1"/>
  <c r="L95" i="22" s="1"/>
  <c r="Q96" i="22"/>
  <c r="R96" i="22"/>
  <c r="AA96" i="22"/>
  <c r="AE96" i="22"/>
  <c r="J96" i="22" s="1"/>
  <c r="I96" i="22" s="1"/>
  <c r="Q97" i="22"/>
  <c r="R97" i="22"/>
  <c r="AA97" i="22"/>
  <c r="AE97" i="22"/>
  <c r="J97" i="22" s="1"/>
  <c r="I97" i="22" s="1"/>
  <c r="Q98" i="22"/>
  <c r="R98" i="22"/>
  <c r="AA98" i="22"/>
  <c r="AE98" i="22"/>
  <c r="J98" i="22" s="1"/>
  <c r="I98" i="22" s="1"/>
  <c r="Q99" i="22"/>
  <c r="R99" i="22"/>
  <c r="AA99" i="22"/>
  <c r="AE99" i="22"/>
  <c r="J99" i="22" s="1"/>
  <c r="I99" i="22" s="1"/>
  <c r="Q100" i="22"/>
  <c r="R100" i="22"/>
  <c r="AA100" i="22"/>
  <c r="AE100" i="22"/>
  <c r="J100" i="22" s="1"/>
  <c r="I100" i="22" s="1"/>
  <c r="Q101" i="22"/>
  <c r="R101" i="22"/>
  <c r="AA101" i="22"/>
  <c r="AE101" i="22"/>
  <c r="J101" i="22" s="1"/>
  <c r="I101" i="22" s="1"/>
  <c r="Q102" i="22"/>
  <c r="R102" i="22"/>
  <c r="AA102" i="22"/>
  <c r="AE102" i="22"/>
  <c r="J102" i="22" s="1"/>
  <c r="I102" i="22" s="1"/>
  <c r="Q103" i="22"/>
  <c r="R103" i="22"/>
  <c r="AA103" i="22"/>
  <c r="AE103" i="22"/>
  <c r="J103" i="22" s="1"/>
  <c r="I103" i="22" s="1"/>
  <c r="Q104" i="22"/>
  <c r="R104" i="22"/>
  <c r="AA104" i="22"/>
  <c r="AE104" i="22"/>
  <c r="J104" i="22" s="1"/>
  <c r="I104" i="22" s="1"/>
  <c r="Q105" i="22"/>
  <c r="R105" i="22"/>
  <c r="AA105" i="22"/>
  <c r="AE105" i="22"/>
  <c r="J105" i="22" s="1"/>
  <c r="I105" i="22" s="1"/>
  <c r="Q106" i="22"/>
  <c r="R106" i="22"/>
  <c r="AA106" i="22"/>
  <c r="AE106" i="22"/>
  <c r="J106" i="22" s="1"/>
  <c r="I106" i="22" s="1"/>
  <c r="Q107" i="22"/>
  <c r="R107" i="22"/>
  <c r="AA107" i="22"/>
  <c r="AE107" i="22"/>
  <c r="J107" i="22" s="1"/>
  <c r="I107" i="22" s="1"/>
  <c r="Q108" i="22"/>
  <c r="R108" i="22"/>
  <c r="AA108" i="22"/>
  <c r="AE108" i="22"/>
  <c r="J108" i="22" s="1"/>
  <c r="I108" i="22" s="1"/>
  <c r="Q109" i="22"/>
  <c r="R109" i="22"/>
  <c r="AA109" i="22"/>
  <c r="AE109" i="22"/>
  <c r="J109" i="22" s="1"/>
  <c r="I109" i="22" s="1"/>
  <c r="Q110" i="22"/>
  <c r="R110" i="22"/>
  <c r="AA110" i="22"/>
  <c r="AE110" i="22"/>
  <c r="J110" i="22" s="1"/>
  <c r="I110" i="22" s="1"/>
  <c r="Q111" i="22"/>
  <c r="R111" i="22"/>
  <c r="AA111" i="22"/>
  <c r="AE111" i="22"/>
  <c r="J111" i="22" s="1"/>
  <c r="I111" i="22" s="1"/>
  <c r="Q112" i="22"/>
  <c r="R112" i="22"/>
  <c r="AA112" i="22"/>
  <c r="AE112" i="22"/>
  <c r="J112" i="22" s="1"/>
  <c r="I112" i="22" s="1"/>
  <c r="Q113" i="22"/>
  <c r="R113" i="22"/>
  <c r="AA113" i="22"/>
  <c r="AE113" i="22"/>
  <c r="J113" i="22" s="1"/>
  <c r="I113" i="22" s="1"/>
  <c r="Q114" i="22"/>
  <c r="R114" i="22"/>
  <c r="AA114" i="22"/>
  <c r="AE114" i="22"/>
  <c r="J114" i="22" s="1"/>
  <c r="I114" i="22" s="1"/>
  <c r="Q115" i="22"/>
  <c r="R115" i="22"/>
  <c r="AA115" i="22"/>
  <c r="AE115" i="22"/>
  <c r="J115" i="22" s="1"/>
  <c r="I115" i="22" s="1"/>
  <c r="Q116" i="22"/>
  <c r="R116" i="22"/>
  <c r="AA116" i="22"/>
  <c r="AE116" i="22"/>
  <c r="J116" i="22" s="1"/>
  <c r="I116" i="22" s="1"/>
  <c r="Q117" i="22"/>
  <c r="R117" i="22"/>
  <c r="AA117" i="22"/>
  <c r="AE117" i="22"/>
  <c r="J117" i="22" s="1"/>
  <c r="I117" i="22" s="1"/>
  <c r="Q118" i="22"/>
  <c r="R118" i="22"/>
  <c r="AA118" i="22"/>
  <c r="AE118" i="22"/>
  <c r="J118" i="22" s="1"/>
  <c r="I118" i="22" s="1"/>
  <c r="Q119" i="22"/>
  <c r="R119" i="22"/>
  <c r="AA119" i="22"/>
  <c r="AE119" i="22"/>
  <c r="J119" i="22" s="1"/>
  <c r="I119" i="22" s="1"/>
  <c r="Q120" i="22"/>
  <c r="R120" i="22"/>
  <c r="AA120" i="22"/>
  <c r="AE120" i="22"/>
  <c r="J120" i="22" s="1"/>
  <c r="I120" i="22" s="1"/>
  <c r="Q121" i="22"/>
  <c r="R121" i="22"/>
  <c r="AA121" i="22"/>
  <c r="AE121" i="22"/>
  <c r="J121" i="22" s="1"/>
  <c r="I121" i="22" s="1"/>
  <c r="Q122" i="22"/>
  <c r="R122" i="22"/>
  <c r="AA122" i="22"/>
  <c r="AE122" i="22"/>
  <c r="J122" i="22" s="1"/>
  <c r="I122" i="22" s="1"/>
  <c r="Q123" i="22"/>
  <c r="R123" i="22"/>
  <c r="AA123" i="22"/>
  <c r="AE123" i="22"/>
  <c r="J123" i="22" s="1"/>
  <c r="I123" i="22" s="1"/>
  <c r="Q124" i="22"/>
  <c r="R124" i="22"/>
  <c r="AA124" i="22"/>
  <c r="AE124" i="22"/>
  <c r="J124" i="22" s="1"/>
  <c r="I124" i="22" s="1"/>
  <c r="Q125" i="22"/>
  <c r="R125" i="22"/>
  <c r="AA125" i="22"/>
  <c r="AE125" i="22"/>
  <c r="J125" i="22" s="1"/>
  <c r="I125" i="22" s="1"/>
  <c r="Q126" i="22"/>
  <c r="R126" i="22"/>
  <c r="AA126" i="22"/>
  <c r="AE126" i="22"/>
  <c r="J126" i="22" s="1"/>
  <c r="I126" i="22" s="1"/>
  <c r="Q127" i="22"/>
  <c r="R127" i="22"/>
  <c r="AA127" i="22"/>
  <c r="AE127" i="22"/>
  <c r="J127" i="22" s="1"/>
  <c r="I127" i="22" s="1"/>
  <c r="Q128" i="22"/>
  <c r="R128" i="22"/>
  <c r="AA128" i="22"/>
  <c r="AE128" i="22"/>
  <c r="J128" i="22" s="1"/>
  <c r="I128" i="22" s="1"/>
  <c r="Q129" i="22"/>
  <c r="R129" i="22"/>
  <c r="AA129" i="22"/>
  <c r="AE129" i="22"/>
  <c r="J129" i="22" s="1"/>
  <c r="I129" i="22" s="1"/>
  <c r="Q130" i="22"/>
  <c r="R130" i="22"/>
  <c r="AA130" i="22"/>
  <c r="AE130" i="22"/>
  <c r="J130" i="22" s="1"/>
  <c r="I130" i="22" s="1"/>
  <c r="Q131" i="22"/>
  <c r="R131" i="22"/>
  <c r="AA131" i="22"/>
  <c r="AE131" i="22"/>
  <c r="J131" i="22" s="1"/>
  <c r="I131" i="22" s="1"/>
  <c r="Q132" i="22"/>
  <c r="R132" i="22"/>
  <c r="AA132" i="22"/>
  <c r="AE132" i="22"/>
  <c r="J132" i="22" s="1"/>
  <c r="I132" i="22" s="1"/>
  <c r="Q133" i="22"/>
  <c r="R133" i="22"/>
  <c r="AA133" i="22"/>
  <c r="AE133" i="22"/>
  <c r="J133" i="22" s="1"/>
  <c r="I133" i="22" s="1"/>
  <c r="Q134" i="22"/>
  <c r="R134" i="22"/>
  <c r="AA134" i="22"/>
  <c r="AE134" i="22"/>
  <c r="J134" i="22" s="1"/>
  <c r="I134" i="22" s="1"/>
  <c r="Q135" i="22"/>
  <c r="R135" i="22"/>
  <c r="AA135" i="22"/>
  <c r="AE135" i="22"/>
  <c r="J135" i="22" s="1"/>
  <c r="I135" i="22" s="1"/>
  <c r="Q136" i="22"/>
  <c r="R136" i="22"/>
  <c r="AA136" i="22"/>
  <c r="AE136" i="22"/>
  <c r="J136" i="22" s="1"/>
  <c r="I136" i="22" s="1"/>
  <c r="Q137" i="22"/>
  <c r="R137" i="22"/>
  <c r="AA137" i="22"/>
  <c r="AE137" i="22"/>
  <c r="J137" i="22" s="1"/>
  <c r="I137" i="22" s="1"/>
  <c r="Q138" i="22"/>
  <c r="R138" i="22"/>
  <c r="AA138" i="22"/>
  <c r="AE138" i="22"/>
  <c r="J138" i="22" s="1"/>
  <c r="I138" i="22" s="1"/>
  <c r="Q139" i="22"/>
  <c r="R139" i="22"/>
  <c r="AA139" i="22"/>
  <c r="AE139" i="22"/>
  <c r="J139" i="22" s="1"/>
  <c r="I139" i="22" s="1"/>
  <c r="Q140" i="22"/>
  <c r="R140" i="22"/>
  <c r="AA140" i="22"/>
  <c r="AE140" i="22"/>
  <c r="J140" i="22" s="1"/>
  <c r="I140" i="22" s="1"/>
  <c r="Q141" i="22"/>
  <c r="R141" i="22"/>
  <c r="AA141" i="22"/>
  <c r="AE141" i="22"/>
  <c r="J141" i="22" s="1"/>
  <c r="I141" i="22" s="1"/>
  <c r="Q142" i="22"/>
  <c r="R142" i="22"/>
  <c r="AA142" i="22"/>
  <c r="AE142" i="22"/>
  <c r="J142" i="22" s="1"/>
  <c r="I142" i="22" s="1"/>
  <c r="Q143" i="22"/>
  <c r="R143" i="22"/>
  <c r="AA143" i="22"/>
  <c r="AE143" i="22"/>
  <c r="J143" i="22" s="1"/>
  <c r="I143" i="22" s="1"/>
  <c r="Q144" i="22"/>
  <c r="R144" i="22"/>
  <c r="AA144" i="22"/>
  <c r="AE144" i="22"/>
  <c r="J144" i="22" s="1"/>
  <c r="I144" i="22" s="1"/>
  <c r="Q145" i="22"/>
  <c r="R145" i="22"/>
  <c r="AA145" i="22"/>
  <c r="AE145" i="22"/>
  <c r="J145" i="22" s="1"/>
  <c r="I145" i="22" s="1"/>
  <c r="Q146" i="22"/>
  <c r="R146" i="22"/>
  <c r="AA146" i="22"/>
  <c r="AE146" i="22"/>
  <c r="J146" i="22" s="1"/>
  <c r="I146" i="22" s="1"/>
  <c r="Q147" i="22"/>
  <c r="R147" i="22"/>
  <c r="AA147" i="22"/>
  <c r="AE147" i="22"/>
  <c r="J147" i="22" s="1"/>
  <c r="I147" i="22" s="1"/>
  <c r="Q148" i="22"/>
  <c r="R148" i="22"/>
  <c r="AA148" i="22"/>
  <c r="AE148" i="22"/>
  <c r="J148" i="22" s="1"/>
  <c r="I148" i="22" s="1"/>
  <c r="Q149" i="22"/>
  <c r="R149" i="22"/>
  <c r="AA149" i="22"/>
  <c r="AE149" i="22"/>
  <c r="J149" i="22" s="1"/>
  <c r="I149" i="22" s="1"/>
  <c r="Q150" i="22"/>
  <c r="R150" i="22"/>
  <c r="AA150" i="22"/>
  <c r="AE150" i="22"/>
  <c r="J150" i="22" s="1"/>
  <c r="I150" i="22" s="1"/>
  <c r="Q151" i="22"/>
  <c r="R151" i="22"/>
  <c r="AA151" i="22"/>
  <c r="AE151" i="22"/>
  <c r="J152" i="22"/>
  <c r="I152" i="22" s="1"/>
  <c r="Q152" i="22"/>
  <c r="R152" i="22"/>
  <c r="AA152" i="22"/>
  <c r="AE152" i="22"/>
  <c r="J153" i="22"/>
  <c r="I153" i="22" s="1"/>
  <c r="Q153" i="22"/>
  <c r="R153" i="22"/>
  <c r="AA153" i="22"/>
  <c r="AE153" i="22"/>
  <c r="J154" i="22"/>
  <c r="I154" i="22" s="1"/>
  <c r="Q154" i="22"/>
  <c r="R154" i="22"/>
  <c r="AA154" i="22"/>
  <c r="AE154" i="22"/>
  <c r="J155" i="22"/>
  <c r="I155" i="22" s="1"/>
  <c r="Q155" i="22"/>
  <c r="R155" i="22"/>
  <c r="AA155" i="22"/>
  <c r="AE155" i="22"/>
  <c r="J156" i="22"/>
  <c r="I156" i="22" s="1"/>
  <c r="Q156" i="22"/>
  <c r="R156" i="22"/>
  <c r="AA156" i="22"/>
  <c r="AE156" i="22"/>
  <c r="J157" i="22"/>
  <c r="I157" i="22" s="1"/>
  <c r="Q157" i="22"/>
  <c r="R157" i="22"/>
  <c r="AA157" i="22"/>
  <c r="AE157" i="22"/>
  <c r="J158" i="22"/>
  <c r="I158" i="22" s="1"/>
  <c r="Q158" i="22"/>
  <c r="R158" i="22"/>
  <c r="AA158" i="22"/>
  <c r="AE158" i="22"/>
  <c r="J159" i="22"/>
  <c r="I159" i="22" s="1"/>
  <c r="Q159" i="22"/>
  <c r="R159" i="22"/>
  <c r="AA159" i="22"/>
  <c r="AE159" i="22"/>
  <c r="J160" i="22"/>
  <c r="I160" i="22" s="1"/>
  <c r="Q160" i="22"/>
  <c r="R160" i="22"/>
  <c r="AA160" i="22"/>
  <c r="AE160" i="22"/>
  <c r="J161" i="22"/>
  <c r="I161" i="22" s="1"/>
  <c r="Q161" i="22"/>
  <c r="R161" i="22"/>
  <c r="AA161" i="22"/>
  <c r="AE161" i="22"/>
  <c r="J162" i="22"/>
  <c r="I162" i="22" s="1"/>
  <c r="Q162" i="22"/>
  <c r="R162" i="22"/>
  <c r="AA162" i="22"/>
  <c r="AE162" i="22"/>
  <c r="J163" i="22"/>
  <c r="I163" i="22" s="1"/>
  <c r="Q163" i="22"/>
  <c r="R163" i="22"/>
  <c r="AA163" i="22"/>
  <c r="AE163" i="22"/>
  <c r="J164" i="22"/>
  <c r="I164" i="22" s="1"/>
  <c r="Q164" i="22"/>
  <c r="R164" i="22"/>
  <c r="AA164" i="22"/>
  <c r="AE164" i="22"/>
  <c r="J165" i="22"/>
  <c r="I165" i="22" s="1"/>
  <c r="Q165" i="22"/>
  <c r="R165" i="22"/>
  <c r="AA165" i="22"/>
  <c r="AE165" i="22"/>
  <c r="J166" i="22"/>
  <c r="I166" i="22" s="1"/>
  <c r="Q166" i="22"/>
  <c r="R166" i="22"/>
  <c r="AA166" i="22"/>
  <c r="AE166" i="22"/>
  <c r="J167" i="22"/>
  <c r="I167" i="22" s="1"/>
  <c r="Q167" i="22"/>
  <c r="R167" i="22"/>
  <c r="AA167" i="22"/>
  <c r="AE167" i="22"/>
  <c r="J168" i="22"/>
  <c r="I168" i="22" s="1"/>
  <c r="Q168" i="22"/>
  <c r="R168" i="22"/>
  <c r="AA168" i="22"/>
  <c r="AE168" i="22"/>
  <c r="J169" i="22"/>
  <c r="I169" i="22" s="1"/>
  <c r="Q169" i="22"/>
  <c r="R169" i="22"/>
  <c r="AA169" i="22"/>
  <c r="AE169" i="22"/>
  <c r="J170" i="22"/>
  <c r="I170" i="22" s="1"/>
  <c r="Q170" i="22"/>
  <c r="R170" i="22"/>
  <c r="AA170" i="22"/>
  <c r="AE170" i="22"/>
  <c r="J171" i="22"/>
  <c r="I171" i="22" s="1"/>
  <c r="Q171" i="22"/>
  <c r="R171" i="22"/>
  <c r="AA171" i="22"/>
  <c r="AE171" i="22"/>
  <c r="J172" i="22"/>
  <c r="I172" i="22" s="1"/>
  <c r="Q172" i="22"/>
  <c r="R172" i="22"/>
  <c r="AA172" i="22"/>
  <c r="AE172" i="22"/>
  <c r="J173" i="22"/>
  <c r="I173" i="22" s="1"/>
  <c r="Q173" i="22"/>
  <c r="R173" i="22"/>
  <c r="AA173" i="22"/>
  <c r="AE173" i="22"/>
  <c r="J174" i="22"/>
  <c r="I174" i="22" s="1"/>
  <c r="Q174" i="22"/>
  <c r="R174" i="22"/>
  <c r="AA174" i="22"/>
  <c r="AE174" i="22"/>
  <c r="J175" i="22"/>
  <c r="I175" i="22" s="1"/>
  <c r="Q175" i="22"/>
  <c r="AA175" i="22"/>
  <c r="R175" i="22" s="1"/>
  <c r="AE175" i="22"/>
  <c r="G176" i="22"/>
  <c r="F176" i="22" s="1"/>
  <c r="M176" i="22"/>
  <c r="L176" i="22" s="1"/>
  <c r="Q176" i="22"/>
  <c r="AA176" i="22"/>
  <c r="R176" i="22" s="1"/>
  <c r="AE176" i="22"/>
  <c r="J176" i="22" s="1"/>
  <c r="I176" i="22" s="1"/>
  <c r="G177" i="22"/>
  <c r="F177" i="22" s="1"/>
  <c r="M177" i="22"/>
  <c r="L177" i="22" s="1"/>
  <c r="Q177" i="22"/>
  <c r="AA177" i="22"/>
  <c r="R177" i="22" s="1"/>
  <c r="AE177" i="22"/>
  <c r="J177" i="22" s="1"/>
  <c r="I177" i="22" s="1"/>
  <c r="G178" i="22"/>
  <c r="F178" i="22" s="1"/>
  <c r="M178" i="22"/>
  <c r="L178" i="22" s="1"/>
  <c r="Q178" i="22"/>
  <c r="AA178" i="22"/>
  <c r="R178" i="22" s="1"/>
  <c r="AE178" i="22"/>
  <c r="J178" i="22" s="1"/>
  <c r="I178" i="22" s="1"/>
  <c r="G179" i="22"/>
  <c r="F179" i="22" s="1"/>
  <c r="M179" i="22"/>
  <c r="L179" i="22" s="1"/>
  <c r="Q179" i="22"/>
  <c r="AA179" i="22"/>
  <c r="R179" i="22" s="1"/>
  <c r="AE179" i="22"/>
  <c r="J179" i="22" s="1"/>
  <c r="I179" i="22" s="1"/>
  <c r="G180" i="22"/>
  <c r="F180" i="22" s="1"/>
  <c r="M180" i="22"/>
  <c r="L180" i="22" s="1"/>
  <c r="Q180" i="22"/>
  <c r="AA180" i="22"/>
  <c r="R180" i="22" s="1"/>
  <c r="AE180" i="22"/>
  <c r="J180" i="22" s="1"/>
  <c r="I180" i="22" s="1"/>
  <c r="G181" i="22"/>
  <c r="F181" i="22" s="1"/>
  <c r="M181" i="22"/>
  <c r="L181" i="22" s="1"/>
  <c r="Q181" i="22"/>
  <c r="AA181" i="22"/>
  <c r="R181" i="22" s="1"/>
  <c r="AE181" i="22"/>
  <c r="J181" i="22" s="1"/>
  <c r="I181" i="22" s="1"/>
  <c r="G182" i="22"/>
  <c r="F182" i="22" s="1"/>
  <c r="M182" i="22"/>
  <c r="L182" i="22" s="1"/>
  <c r="Q182" i="22"/>
  <c r="AA182" i="22"/>
  <c r="R182" i="22" s="1"/>
  <c r="AE182" i="22"/>
  <c r="J182" i="22" s="1"/>
  <c r="I182" i="22" s="1"/>
  <c r="G183" i="22"/>
  <c r="F183" i="22" s="1"/>
  <c r="M183" i="22"/>
  <c r="L183" i="22" s="1"/>
  <c r="Q183" i="22"/>
  <c r="AA183" i="22"/>
  <c r="R183" i="22" s="1"/>
  <c r="AE183" i="22"/>
  <c r="J183" i="22" s="1"/>
  <c r="I183" i="22" s="1"/>
  <c r="G184" i="22"/>
  <c r="F184" i="22" s="1"/>
  <c r="M184" i="22"/>
  <c r="L184" i="22" s="1"/>
  <c r="Q184" i="22"/>
  <c r="AA184" i="22"/>
  <c r="R184" i="22" s="1"/>
  <c r="AE184" i="22"/>
  <c r="J184" i="22" s="1"/>
  <c r="I184" i="22" s="1"/>
  <c r="G185" i="22"/>
  <c r="F185" i="22" s="1"/>
  <c r="M185" i="22"/>
  <c r="L185" i="22" s="1"/>
  <c r="Q185" i="22"/>
  <c r="AA185" i="22"/>
  <c r="R185" i="22" s="1"/>
  <c r="AE185" i="22"/>
  <c r="J185" i="22" s="1"/>
  <c r="I185" i="22" s="1"/>
  <c r="G186" i="22"/>
  <c r="F186" i="22" s="1"/>
  <c r="M186" i="22"/>
  <c r="L186" i="22" s="1"/>
  <c r="Q186" i="22"/>
  <c r="AA186" i="22"/>
  <c r="R186" i="22" s="1"/>
  <c r="AE186" i="22"/>
  <c r="J186" i="22" s="1"/>
  <c r="I186" i="22" s="1"/>
  <c r="G187" i="22"/>
  <c r="F187" i="22" s="1"/>
  <c r="M187" i="22"/>
  <c r="L187" i="22" s="1"/>
  <c r="Q187" i="22"/>
  <c r="AA187" i="22"/>
  <c r="R187" i="22" s="1"/>
  <c r="AE187" i="22"/>
  <c r="J187" i="22" s="1"/>
  <c r="I187" i="22" s="1"/>
  <c r="G188" i="22"/>
  <c r="F188" i="22" s="1"/>
  <c r="M188" i="22"/>
  <c r="L188" i="22" s="1"/>
  <c r="Q188" i="22"/>
  <c r="AA188" i="22"/>
  <c r="R188" i="22" s="1"/>
  <c r="AE188" i="22"/>
  <c r="J188" i="22" s="1"/>
  <c r="I188" i="22" s="1"/>
  <c r="G189" i="22"/>
  <c r="F189" i="22" s="1"/>
  <c r="M189" i="22"/>
  <c r="L189" i="22" s="1"/>
  <c r="Q189" i="22"/>
  <c r="AA189" i="22"/>
  <c r="R189" i="22" s="1"/>
  <c r="AE189" i="22"/>
  <c r="J189" i="22" s="1"/>
  <c r="I189" i="22" s="1"/>
  <c r="G190" i="22"/>
  <c r="F190" i="22" s="1"/>
  <c r="M190" i="22"/>
  <c r="L190" i="22" s="1"/>
  <c r="Q190" i="22"/>
  <c r="AA190" i="22"/>
  <c r="R190" i="22" s="1"/>
  <c r="AE190" i="22"/>
  <c r="J190" i="22" s="1"/>
  <c r="I190" i="22" s="1"/>
  <c r="G191" i="22"/>
  <c r="F191" i="22" s="1"/>
  <c r="M191" i="22"/>
  <c r="L191" i="22" s="1"/>
  <c r="Q191" i="22"/>
  <c r="AA191" i="22"/>
  <c r="R191" i="22" s="1"/>
  <c r="AE191" i="22"/>
  <c r="J191" i="22" s="1"/>
  <c r="I191" i="22" s="1"/>
  <c r="G192" i="22"/>
  <c r="F192" i="22" s="1"/>
  <c r="M192" i="22"/>
  <c r="L192" i="22" s="1"/>
  <c r="Q192" i="22"/>
  <c r="AA192" i="22"/>
  <c r="R192" i="22" s="1"/>
  <c r="AE192" i="22"/>
  <c r="J192" i="22" s="1"/>
  <c r="I192" i="22" s="1"/>
  <c r="G193" i="22"/>
  <c r="F193" i="22" s="1"/>
  <c r="M193" i="22"/>
  <c r="L193" i="22" s="1"/>
  <c r="Q193" i="22"/>
  <c r="AA193" i="22"/>
  <c r="R193" i="22" s="1"/>
  <c r="AE193" i="22"/>
  <c r="J193" i="22" s="1"/>
  <c r="I193" i="22" s="1"/>
  <c r="G194" i="22"/>
  <c r="F194" i="22" s="1"/>
  <c r="M194" i="22"/>
  <c r="L194" i="22" s="1"/>
  <c r="Q194" i="22"/>
  <c r="AA194" i="22"/>
  <c r="R194" i="22" s="1"/>
  <c r="AE194" i="22"/>
  <c r="J194" i="22" s="1"/>
  <c r="I194" i="22" s="1"/>
  <c r="G195" i="22"/>
  <c r="F195" i="22" s="1"/>
  <c r="M195" i="22"/>
  <c r="L195" i="22" s="1"/>
  <c r="Q195" i="22"/>
  <c r="AA195" i="22"/>
  <c r="R195" i="22" s="1"/>
  <c r="AE195" i="22"/>
  <c r="J195" i="22" s="1"/>
  <c r="I195" i="22" s="1"/>
  <c r="G196" i="22"/>
  <c r="F196" i="22" s="1"/>
  <c r="M196" i="22"/>
  <c r="L196" i="22" s="1"/>
  <c r="Q196" i="22"/>
  <c r="AA196" i="22"/>
  <c r="R196" i="22" s="1"/>
  <c r="AE196" i="22"/>
  <c r="J196" i="22" s="1"/>
  <c r="I196" i="22" s="1"/>
  <c r="G197" i="22"/>
  <c r="F197" i="22" s="1"/>
  <c r="M197" i="22"/>
  <c r="L197" i="22" s="1"/>
  <c r="Q197" i="22"/>
  <c r="AA197" i="22"/>
  <c r="R197" i="22" s="1"/>
  <c r="AE197" i="22"/>
  <c r="J197" i="22" s="1"/>
  <c r="I197" i="22" s="1"/>
  <c r="G198" i="22"/>
  <c r="F198" i="22" s="1"/>
  <c r="M198" i="22"/>
  <c r="L198" i="22" s="1"/>
  <c r="Q198" i="22"/>
  <c r="AA198" i="22"/>
  <c r="R198" i="22" s="1"/>
  <c r="AE198" i="22"/>
  <c r="J198" i="22" s="1"/>
  <c r="I198" i="22" s="1"/>
  <c r="G199" i="22"/>
  <c r="F199" i="22" s="1"/>
  <c r="M199" i="22"/>
  <c r="L199" i="22" s="1"/>
  <c r="Q199" i="22"/>
  <c r="AA199" i="22"/>
  <c r="R199" i="22" s="1"/>
  <c r="AE199" i="22"/>
  <c r="J199" i="22" s="1"/>
  <c r="I199" i="22" s="1"/>
  <c r="G200" i="22"/>
  <c r="F200" i="22" s="1"/>
  <c r="M200" i="22"/>
  <c r="L200" i="22" s="1"/>
  <c r="Q200" i="22"/>
  <c r="AA200" i="22"/>
  <c r="R200" i="22" s="1"/>
  <c r="AE200" i="22"/>
  <c r="J200" i="22" s="1"/>
  <c r="I200" i="22" s="1"/>
  <c r="G201" i="22"/>
  <c r="F201" i="22" s="1"/>
  <c r="M201" i="22"/>
  <c r="L201" i="22" s="1"/>
  <c r="Q201" i="22"/>
  <c r="AA201" i="22"/>
  <c r="R201" i="22" s="1"/>
  <c r="AE201" i="22"/>
  <c r="J201" i="22" s="1"/>
  <c r="I201" i="22" s="1"/>
  <c r="G202" i="22"/>
  <c r="F202" i="22" s="1"/>
  <c r="M202" i="22"/>
  <c r="L202" i="22" s="1"/>
  <c r="Q202" i="22"/>
  <c r="AA202" i="22"/>
  <c r="R202" i="22" s="1"/>
  <c r="AE202" i="22"/>
  <c r="J202" i="22" s="1"/>
  <c r="I202" i="22" s="1"/>
  <c r="G203" i="22"/>
  <c r="F203" i="22" s="1"/>
  <c r="M203" i="22"/>
  <c r="L203" i="22" s="1"/>
  <c r="Q203" i="22"/>
  <c r="AA203" i="22"/>
  <c r="R203" i="22" s="1"/>
  <c r="AE203" i="22"/>
  <c r="J203" i="22" s="1"/>
  <c r="I203" i="22" s="1"/>
  <c r="G204" i="22"/>
  <c r="F204" i="22" s="1"/>
  <c r="M204" i="22"/>
  <c r="L204" i="22" s="1"/>
  <c r="Q204" i="22"/>
  <c r="AA204" i="22"/>
  <c r="R204" i="22" s="1"/>
  <c r="AE204" i="22"/>
  <c r="J204" i="22" s="1"/>
  <c r="I204" i="22" s="1"/>
  <c r="G205" i="22"/>
  <c r="F205" i="22" s="1"/>
  <c r="M205" i="22"/>
  <c r="L205" i="22" s="1"/>
  <c r="Q205" i="22"/>
  <c r="AA205" i="22"/>
  <c r="R205" i="22" s="1"/>
  <c r="AE205" i="22"/>
  <c r="J205" i="22" s="1"/>
  <c r="I205" i="22" s="1"/>
  <c r="G206" i="22"/>
  <c r="F206" i="22" s="1"/>
  <c r="M206" i="22"/>
  <c r="L206" i="22" s="1"/>
  <c r="Q206" i="22"/>
  <c r="AA206" i="22"/>
  <c r="R206" i="22" s="1"/>
  <c r="AE206" i="22"/>
  <c r="J206" i="22" s="1"/>
  <c r="I206" i="22" s="1"/>
  <c r="G207" i="22"/>
  <c r="F207" i="22" s="1"/>
  <c r="M207" i="22"/>
  <c r="L207" i="22" s="1"/>
  <c r="Q207" i="22"/>
  <c r="AA207" i="22"/>
  <c r="R207" i="22" s="1"/>
  <c r="AE207" i="22"/>
  <c r="J207" i="22" s="1"/>
  <c r="I207" i="22" s="1"/>
  <c r="G208" i="22"/>
  <c r="F208" i="22" s="1"/>
  <c r="M208" i="22"/>
  <c r="L208" i="22" s="1"/>
  <c r="Q208" i="22"/>
  <c r="AA208" i="22"/>
  <c r="R208" i="22" s="1"/>
  <c r="AE208" i="22"/>
  <c r="J208" i="22" s="1"/>
  <c r="I208" i="22" s="1"/>
  <c r="G209" i="22"/>
  <c r="F209" i="22" s="1"/>
  <c r="M209" i="22"/>
  <c r="L209" i="22" s="1"/>
  <c r="Q209" i="22"/>
  <c r="AA209" i="22"/>
  <c r="R209" i="22" s="1"/>
  <c r="AE209" i="22"/>
  <c r="J209" i="22" s="1"/>
  <c r="I209" i="22" s="1"/>
  <c r="G210" i="22"/>
  <c r="F210" i="22" s="1"/>
  <c r="M210" i="22"/>
  <c r="L210" i="22" s="1"/>
  <c r="Q210" i="22"/>
  <c r="AA210" i="22"/>
  <c r="R210" i="22" s="1"/>
  <c r="AE210" i="22"/>
  <c r="J210" i="22" s="1"/>
  <c r="I210" i="22" s="1"/>
  <c r="G211" i="22"/>
  <c r="F211" i="22" s="1"/>
  <c r="M211" i="22"/>
  <c r="L211" i="22" s="1"/>
  <c r="Q211" i="22"/>
  <c r="AA211" i="22"/>
  <c r="R211" i="22" s="1"/>
  <c r="AE211" i="22"/>
  <c r="J211" i="22" s="1"/>
  <c r="I211" i="22" s="1"/>
  <c r="G212" i="22"/>
  <c r="F212" i="22" s="1"/>
  <c r="M212" i="22"/>
  <c r="L212" i="22" s="1"/>
  <c r="Q212" i="22"/>
  <c r="AA212" i="22"/>
  <c r="R212" i="22" s="1"/>
  <c r="AE212" i="22"/>
  <c r="J212" i="22" s="1"/>
  <c r="I212" i="22" s="1"/>
  <c r="G213" i="22"/>
  <c r="F213" i="22" s="1"/>
  <c r="M213" i="22"/>
  <c r="L213" i="22" s="1"/>
  <c r="Q213" i="22"/>
  <c r="AA213" i="22"/>
  <c r="R213" i="22" s="1"/>
  <c r="AE213" i="22"/>
  <c r="J213" i="22" s="1"/>
  <c r="I213" i="22" s="1"/>
  <c r="G214" i="22"/>
  <c r="F214" i="22" s="1"/>
  <c r="M214" i="22"/>
  <c r="L214" i="22" s="1"/>
  <c r="Q214" i="22"/>
  <c r="AA214" i="22"/>
  <c r="R214" i="22" s="1"/>
  <c r="AE214" i="22"/>
  <c r="J214" i="22" s="1"/>
  <c r="I214" i="22" s="1"/>
  <c r="G215" i="22"/>
  <c r="F215" i="22" s="1"/>
  <c r="M215" i="22"/>
  <c r="L215" i="22" s="1"/>
  <c r="Q215" i="22"/>
  <c r="AA215" i="22"/>
  <c r="R215" i="22" s="1"/>
  <c r="AE215" i="22"/>
  <c r="J215" i="22" s="1"/>
  <c r="I215" i="22" s="1"/>
  <c r="G216" i="22"/>
  <c r="F216" i="22" s="1"/>
  <c r="M216" i="22"/>
  <c r="L216" i="22" s="1"/>
  <c r="Q216" i="22"/>
  <c r="AA216" i="22"/>
  <c r="R216" i="22" s="1"/>
  <c r="AE216" i="22"/>
  <c r="J216" i="22" s="1"/>
  <c r="I216" i="22" s="1"/>
  <c r="G217" i="22"/>
  <c r="F217" i="22" s="1"/>
  <c r="M217" i="22"/>
  <c r="L217" i="22" s="1"/>
  <c r="Q217" i="22"/>
  <c r="AA217" i="22"/>
  <c r="R217" i="22" s="1"/>
  <c r="AE217" i="22"/>
  <c r="J217" i="22" s="1"/>
  <c r="I217" i="22" s="1"/>
  <c r="G218" i="22"/>
  <c r="F218" i="22" s="1"/>
  <c r="M218" i="22"/>
  <c r="L218" i="22" s="1"/>
  <c r="Q218" i="22"/>
  <c r="AA218" i="22"/>
  <c r="R218" i="22" s="1"/>
  <c r="AE218" i="22"/>
  <c r="J218" i="22" s="1"/>
  <c r="I218" i="22" s="1"/>
  <c r="G219" i="22"/>
  <c r="F219" i="22" s="1"/>
  <c r="M219" i="22"/>
  <c r="L219" i="22" s="1"/>
  <c r="Q219" i="22"/>
  <c r="AA219" i="22"/>
  <c r="R219" i="22" s="1"/>
  <c r="AE219" i="22"/>
  <c r="J219" i="22" s="1"/>
  <c r="I219" i="22" s="1"/>
  <c r="G220" i="22"/>
  <c r="F220" i="22" s="1"/>
  <c r="M220" i="22"/>
  <c r="L220" i="22" s="1"/>
  <c r="Q220" i="22"/>
  <c r="AA220" i="22"/>
  <c r="R220" i="22" s="1"/>
  <c r="AE220" i="22"/>
  <c r="J220" i="22" s="1"/>
  <c r="I220" i="22" s="1"/>
  <c r="G221" i="22"/>
  <c r="F221" i="22" s="1"/>
  <c r="M221" i="22"/>
  <c r="L221" i="22" s="1"/>
  <c r="Q221" i="22"/>
  <c r="AA221" i="22"/>
  <c r="R221" i="22" s="1"/>
  <c r="AE221" i="22"/>
  <c r="J221" i="22" s="1"/>
  <c r="I221" i="22" s="1"/>
  <c r="G222" i="22"/>
  <c r="F222" i="22" s="1"/>
  <c r="M222" i="22"/>
  <c r="L222" i="22" s="1"/>
  <c r="Q222" i="22"/>
  <c r="AA222" i="22"/>
  <c r="R222" i="22" s="1"/>
  <c r="AE222" i="22"/>
  <c r="J222" i="22" s="1"/>
  <c r="I222" i="22" s="1"/>
  <c r="G223" i="22"/>
  <c r="F223" i="22" s="1"/>
  <c r="M223" i="22"/>
  <c r="L223" i="22" s="1"/>
  <c r="Q223" i="22"/>
  <c r="AA223" i="22"/>
  <c r="R223" i="22" s="1"/>
  <c r="AE223" i="22"/>
  <c r="J223" i="22" s="1"/>
  <c r="I223" i="22" s="1"/>
  <c r="G224" i="22"/>
  <c r="F224" i="22" s="1"/>
  <c r="M224" i="22"/>
  <c r="L224" i="22" s="1"/>
  <c r="Q224" i="22"/>
  <c r="AA224" i="22"/>
  <c r="R224" i="22" s="1"/>
  <c r="AE224" i="22"/>
  <c r="J224" i="22" s="1"/>
  <c r="I224" i="22" s="1"/>
  <c r="G225" i="22"/>
  <c r="F225" i="22" s="1"/>
  <c r="M225" i="22"/>
  <c r="L225" i="22" s="1"/>
  <c r="Q225" i="22"/>
  <c r="AA225" i="22"/>
  <c r="R225" i="22" s="1"/>
  <c r="AE225" i="22"/>
  <c r="J225" i="22" s="1"/>
  <c r="I225" i="22" s="1"/>
  <c r="G226" i="22"/>
  <c r="F226" i="22" s="1"/>
  <c r="M226" i="22"/>
  <c r="L226" i="22" s="1"/>
  <c r="Q226" i="22"/>
  <c r="AA226" i="22"/>
  <c r="R226" i="22" s="1"/>
  <c r="AE226" i="22"/>
  <c r="J226" i="22" s="1"/>
  <c r="I226" i="22" s="1"/>
  <c r="G227" i="22"/>
  <c r="F227" i="22" s="1"/>
  <c r="M227" i="22"/>
  <c r="L227" i="22" s="1"/>
  <c r="Q227" i="22"/>
  <c r="AA227" i="22"/>
  <c r="R227" i="22" s="1"/>
  <c r="AE227" i="22"/>
  <c r="J227" i="22" s="1"/>
  <c r="I227" i="22" s="1"/>
  <c r="G228" i="22"/>
  <c r="F228" i="22" s="1"/>
  <c r="M228" i="22"/>
  <c r="L228" i="22" s="1"/>
  <c r="Q228" i="22"/>
  <c r="AA228" i="22"/>
  <c r="R228" i="22" s="1"/>
  <c r="AE228" i="22"/>
  <c r="J228" i="22" s="1"/>
  <c r="I228" i="22" s="1"/>
  <c r="G229" i="22"/>
  <c r="F229" i="22" s="1"/>
  <c r="M229" i="22"/>
  <c r="L229" i="22" s="1"/>
  <c r="Q229" i="22"/>
  <c r="AA229" i="22"/>
  <c r="R229" i="22" s="1"/>
  <c r="AE229" i="22"/>
  <c r="J229" i="22" s="1"/>
  <c r="I229" i="22" s="1"/>
  <c r="G230" i="22"/>
  <c r="F230" i="22" s="1"/>
  <c r="M230" i="22"/>
  <c r="L230" i="22" s="1"/>
  <c r="Q230" i="22"/>
  <c r="AA230" i="22"/>
  <c r="R230" i="22" s="1"/>
  <c r="AE230" i="22"/>
  <c r="J230" i="22" s="1"/>
  <c r="I230" i="22" s="1"/>
  <c r="G231" i="22"/>
  <c r="F231" i="22" s="1"/>
  <c r="M231" i="22"/>
  <c r="L231" i="22" s="1"/>
  <c r="Q231" i="22"/>
  <c r="AA231" i="22"/>
  <c r="R231" i="22" s="1"/>
  <c r="AE231" i="22"/>
  <c r="J231" i="22" s="1"/>
  <c r="I231" i="22" s="1"/>
  <c r="G232" i="22"/>
  <c r="F232" i="22" s="1"/>
  <c r="M232" i="22"/>
  <c r="L232" i="22" s="1"/>
  <c r="Q232" i="22"/>
  <c r="AA232" i="22"/>
  <c r="R232" i="22" s="1"/>
  <c r="AE232" i="22"/>
  <c r="J232" i="22" s="1"/>
  <c r="I232" i="22" s="1"/>
  <c r="G233" i="22"/>
  <c r="F233" i="22" s="1"/>
  <c r="M233" i="22"/>
  <c r="L233" i="22" s="1"/>
  <c r="Q233" i="22"/>
  <c r="AA233" i="22"/>
  <c r="R233" i="22" s="1"/>
  <c r="AE233" i="22"/>
  <c r="J233" i="22" s="1"/>
  <c r="I233" i="22" s="1"/>
  <c r="G234" i="22"/>
  <c r="F234" i="22" s="1"/>
  <c r="M234" i="22"/>
  <c r="L234" i="22" s="1"/>
  <c r="Q234" i="22"/>
  <c r="AA234" i="22"/>
  <c r="R234" i="22" s="1"/>
  <c r="AE234" i="22"/>
  <c r="J234" i="22" s="1"/>
  <c r="I234" i="22" s="1"/>
  <c r="G235" i="22"/>
  <c r="F235" i="22" s="1"/>
  <c r="M235" i="22"/>
  <c r="L235" i="22" s="1"/>
  <c r="Q235" i="22"/>
  <c r="AA235" i="22"/>
  <c r="R235" i="22" s="1"/>
  <c r="AE235" i="22"/>
  <c r="J235" i="22" s="1"/>
  <c r="I235" i="22" s="1"/>
  <c r="G236" i="22"/>
  <c r="F236" i="22" s="1"/>
  <c r="M236" i="22"/>
  <c r="L236" i="22" s="1"/>
  <c r="Q236" i="22"/>
  <c r="AA236" i="22"/>
  <c r="R236" i="22" s="1"/>
  <c r="AE236" i="22"/>
  <c r="J236" i="22" s="1"/>
  <c r="I236" i="22" s="1"/>
  <c r="G237" i="22"/>
  <c r="F237" i="22" s="1"/>
  <c r="M237" i="22"/>
  <c r="L237" i="22" s="1"/>
  <c r="Q237" i="22"/>
  <c r="AA237" i="22"/>
  <c r="R237" i="22" s="1"/>
  <c r="AE237" i="22"/>
  <c r="J237" i="22" s="1"/>
  <c r="I237" i="22" s="1"/>
  <c r="G238" i="22"/>
  <c r="F238" i="22" s="1"/>
  <c r="M238" i="22"/>
  <c r="L238" i="22" s="1"/>
  <c r="Q238" i="22"/>
  <c r="AA238" i="22"/>
  <c r="R238" i="22" s="1"/>
  <c r="AE238" i="22"/>
  <c r="J238" i="22" s="1"/>
  <c r="I238" i="22" s="1"/>
  <c r="G239" i="22"/>
  <c r="F239" i="22" s="1"/>
  <c r="M239" i="22"/>
  <c r="L239" i="22" s="1"/>
  <c r="Q239" i="22"/>
  <c r="AA239" i="22"/>
  <c r="R239" i="22" s="1"/>
  <c r="AE239" i="22"/>
  <c r="J239" i="22" s="1"/>
  <c r="I239" i="22" s="1"/>
  <c r="G240" i="22"/>
  <c r="F240" i="22" s="1"/>
  <c r="M240" i="22"/>
  <c r="L240" i="22" s="1"/>
  <c r="Q240" i="22"/>
  <c r="AA240" i="22"/>
  <c r="R240" i="22" s="1"/>
  <c r="AE240" i="22"/>
  <c r="J240" i="22" s="1"/>
  <c r="I240" i="22" s="1"/>
  <c r="G241" i="22"/>
  <c r="F241" i="22" s="1"/>
  <c r="M241" i="22"/>
  <c r="L241" i="22" s="1"/>
  <c r="Q241" i="22"/>
  <c r="AA241" i="22"/>
  <c r="R241" i="22" s="1"/>
  <c r="AE241" i="22"/>
  <c r="J241" i="22" s="1"/>
  <c r="I241" i="22" s="1"/>
  <c r="G242" i="22"/>
  <c r="F242" i="22" s="1"/>
  <c r="M242" i="22"/>
  <c r="L242" i="22" s="1"/>
  <c r="Q242" i="22"/>
  <c r="AA242" i="22"/>
  <c r="R242" i="22" s="1"/>
  <c r="AE242" i="22"/>
  <c r="J242" i="22" s="1"/>
  <c r="I242" i="22" s="1"/>
  <c r="G243" i="22"/>
  <c r="F243" i="22" s="1"/>
  <c r="M243" i="22"/>
  <c r="L243" i="22" s="1"/>
  <c r="Q243" i="22"/>
  <c r="AA243" i="22"/>
  <c r="R243" i="22" s="1"/>
  <c r="AE243" i="22"/>
  <c r="J243" i="22" s="1"/>
  <c r="I243" i="22" s="1"/>
  <c r="G244" i="22"/>
  <c r="F244" i="22" s="1"/>
  <c r="M244" i="22"/>
  <c r="L244" i="22" s="1"/>
  <c r="Q244" i="22"/>
  <c r="AA244" i="22"/>
  <c r="R244" i="22" s="1"/>
  <c r="AE244" i="22"/>
  <c r="J244" i="22" s="1"/>
  <c r="I244" i="22" s="1"/>
  <c r="G245" i="22"/>
  <c r="F245" i="22" s="1"/>
  <c r="M245" i="22"/>
  <c r="L245" i="22" s="1"/>
  <c r="Q245" i="22"/>
  <c r="AA245" i="22"/>
  <c r="R245" i="22" s="1"/>
  <c r="AE245" i="22"/>
  <c r="J245" i="22" s="1"/>
  <c r="I245" i="22" s="1"/>
  <c r="G246" i="22"/>
  <c r="F246" i="22" s="1"/>
  <c r="M246" i="22"/>
  <c r="L246" i="22" s="1"/>
  <c r="Q246" i="22"/>
  <c r="AA246" i="22"/>
  <c r="R246" i="22" s="1"/>
  <c r="AE246" i="22"/>
  <c r="J246" i="22" s="1"/>
  <c r="I246" i="22" s="1"/>
  <c r="G247" i="22"/>
  <c r="F247" i="22" s="1"/>
  <c r="Q247" i="22"/>
  <c r="R247" i="22"/>
  <c r="AA247" i="22"/>
  <c r="AE247" i="22"/>
  <c r="J248" i="22"/>
  <c r="I248" i="22" s="1"/>
  <c r="Q248" i="22"/>
  <c r="R248" i="22"/>
  <c r="AA248" i="22"/>
  <c r="AE248" i="22"/>
  <c r="J249" i="22"/>
  <c r="I249" i="22" s="1"/>
  <c r="Q249" i="22"/>
  <c r="R249" i="22"/>
  <c r="AA249" i="22"/>
  <c r="AE249" i="22"/>
  <c r="J250" i="22"/>
  <c r="I250" i="22" s="1"/>
  <c r="Q250" i="22"/>
  <c r="R250" i="22"/>
  <c r="AA250" i="22"/>
  <c r="AE250" i="22"/>
  <c r="J251" i="22"/>
  <c r="I251" i="22" s="1"/>
  <c r="Q251" i="22"/>
  <c r="R251" i="22"/>
  <c r="AA251" i="22"/>
  <c r="AE251" i="22"/>
  <c r="J252" i="22"/>
  <c r="I252" i="22" s="1"/>
  <c r="Q252" i="22"/>
  <c r="R252" i="22"/>
  <c r="AA252" i="22"/>
  <c r="AE252" i="22"/>
  <c r="J253" i="22"/>
  <c r="I253" i="22" s="1"/>
  <c r="Q253" i="22"/>
  <c r="R253" i="22"/>
  <c r="AA253" i="22"/>
  <c r="AE253" i="22"/>
  <c r="J254" i="22"/>
  <c r="I254" i="22" s="1"/>
  <c r="Q254" i="22"/>
  <c r="R254" i="22"/>
  <c r="AA254" i="22"/>
  <c r="AE254" i="22"/>
  <c r="J255" i="22"/>
  <c r="I255" i="22" s="1"/>
  <c r="Q255" i="22"/>
  <c r="R255" i="22"/>
  <c r="AA255" i="22"/>
  <c r="AE255" i="22"/>
  <c r="J256" i="22"/>
  <c r="I256" i="22" s="1"/>
  <c r="Q256" i="22"/>
  <c r="R256" i="22"/>
  <c r="AA256" i="22"/>
  <c r="AE256" i="22"/>
  <c r="J257" i="22"/>
  <c r="I257" i="22" s="1"/>
  <c r="Q257" i="22"/>
  <c r="R257" i="22"/>
  <c r="AA257" i="22"/>
  <c r="AE257" i="22"/>
  <c r="J258" i="22"/>
  <c r="I258" i="22" s="1"/>
  <c r="Q258" i="22"/>
  <c r="R258" i="22"/>
  <c r="AA258" i="22"/>
  <c r="AE258" i="22"/>
  <c r="J259" i="22"/>
  <c r="I259" i="22" s="1"/>
  <c r="Q259" i="22"/>
  <c r="R259" i="22"/>
  <c r="AA259" i="22"/>
  <c r="AE259" i="22"/>
  <c r="J260" i="22"/>
  <c r="I260" i="22" s="1"/>
  <c r="Q260" i="22"/>
  <c r="R260" i="22"/>
  <c r="AA260" i="22"/>
  <c r="AE260" i="22"/>
  <c r="J261" i="22"/>
  <c r="I261" i="22" s="1"/>
  <c r="Q261" i="22"/>
  <c r="R261" i="22"/>
  <c r="AA261" i="22"/>
  <c r="AE261" i="22"/>
  <c r="J262" i="22"/>
  <c r="I262" i="22" s="1"/>
  <c r="Q262" i="22"/>
  <c r="R262" i="22"/>
  <c r="AA262" i="22"/>
  <c r="AE262" i="22"/>
  <c r="J263" i="22"/>
  <c r="I263" i="22" s="1"/>
  <c r="Q263" i="22"/>
  <c r="R263" i="22"/>
  <c r="AA263" i="22"/>
  <c r="AE263" i="22"/>
  <c r="J264" i="22"/>
  <c r="I264" i="22" s="1"/>
  <c r="Q264" i="22"/>
  <c r="R264" i="22"/>
  <c r="AA264" i="22"/>
  <c r="AE264" i="22"/>
  <c r="J265" i="22"/>
  <c r="I265" i="22" s="1"/>
  <c r="Q265" i="22"/>
  <c r="R265" i="22"/>
  <c r="AA265" i="22"/>
  <c r="AE265" i="22"/>
  <c r="J266" i="22"/>
  <c r="I266" i="22" s="1"/>
  <c r="Q266" i="22"/>
  <c r="R266" i="22"/>
  <c r="AA266" i="22"/>
  <c r="AE266" i="22"/>
  <c r="J267" i="22"/>
  <c r="I267" i="22" s="1"/>
  <c r="Q267" i="22"/>
  <c r="R267" i="22"/>
  <c r="AA267" i="22"/>
  <c r="AE267" i="22"/>
  <c r="J268" i="22"/>
  <c r="I268" i="22" s="1"/>
  <c r="Q268" i="22"/>
  <c r="R268" i="22"/>
  <c r="AA268" i="22"/>
  <c r="AE268" i="22"/>
  <c r="J269" i="22"/>
  <c r="I269" i="22" s="1"/>
  <c r="Q269" i="22"/>
  <c r="R269" i="22"/>
  <c r="AA269" i="22"/>
  <c r="AE269" i="22"/>
  <c r="J270" i="22"/>
  <c r="I270" i="22" s="1"/>
  <c r="Q270" i="22"/>
  <c r="R270" i="22"/>
  <c r="AA270" i="22"/>
  <c r="AE270" i="22"/>
  <c r="G271" i="22"/>
  <c r="F271" i="22" s="1"/>
  <c r="M271" i="22"/>
  <c r="L271" i="22" s="1"/>
  <c r="Q271" i="22"/>
  <c r="R271" i="22"/>
  <c r="AA271" i="22"/>
  <c r="AE271" i="22"/>
  <c r="J271" i="22" s="1"/>
  <c r="I271" i="22" s="1"/>
  <c r="G272" i="22"/>
  <c r="F272" i="22" s="1"/>
  <c r="M272" i="22"/>
  <c r="L272" i="22" s="1"/>
  <c r="Q272" i="22"/>
  <c r="R272" i="22"/>
  <c r="AA272" i="22"/>
  <c r="AE272" i="22"/>
  <c r="J272" i="22" s="1"/>
  <c r="I272" i="22" s="1"/>
  <c r="G273" i="22"/>
  <c r="F273" i="22" s="1"/>
  <c r="M273" i="22"/>
  <c r="L273" i="22" s="1"/>
  <c r="Q273" i="22"/>
  <c r="R273" i="22"/>
  <c r="AA273" i="22"/>
  <c r="AE273" i="22"/>
  <c r="J273" i="22" s="1"/>
  <c r="I273" i="22" s="1"/>
  <c r="G274" i="22"/>
  <c r="F274" i="22" s="1"/>
  <c r="M274" i="22"/>
  <c r="L274" i="22" s="1"/>
  <c r="Q274" i="22"/>
  <c r="R274" i="22"/>
  <c r="AA274" i="22"/>
  <c r="AE274" i="22"/>
  <c r="J274" i="22" s="1"/>
  <c r="I274" i="22" s="1"/>
  <c r="G275" i="22"/>
  <c r="F275" i="22" s="1"/>
  <c r="M275" i="22"/>
  <c r="L275" i="22" s="1"/>
  <c r="Q275" i="22"/>
  <c r="R275" i="22"/>
  <c r="AA275" i="22"/>
  <c r="AE275" i="22"/>
  <c r="J275" i="22" s="1"/>
  <c r="I275" i="22" s="1"/>
  <c r="G276" i="22"/>
  <c r="F276" i="22" s="1"/>
  <c r="M276" i="22"/>
  <c r="L276" i="22" s="1"/>
  <c r="Q276" i="22"/>
  <c r="R276" i="22"/>
  <c r="AA276" i="22"/>
  <c r="AE276" i="22"/>
  <c r="J276" i="22" s="1"/>
  <c r="I276" i="22" s="1"/>
  <c r="G277" i="22"/>
  <c r="F277" i="22" s="1"/>
  <c r="M277" i="22"/>
  <c r="L277" i="22" s="1"/>
  <c r="Q277" i="22"/>
  <c r="R277" i="22"/>
  <c r="AA277" i="22"/>
  <c r="AE277" i="22"/>
  <c r="J277" i="22" s="1"/>
  <c r="I277" i="22" s="1"/>
  <c r="G278" i="22"/>
  <c r="F278" i="22" s="1"/>
  <c r="M278" i="22"/>
  <c r="L278" i="22" s="1"/>
  <c r="Q278" i="22"/>
  <c r="R278" i="22"/>
  <c r="AA278" i="22"/>
  <c r="AE278" i="22"/>
  <c r="J278" i="22" s="1"/>
  <c r="I278" i="22" s="1"/>
  <c r="G279" i="22"/>
  <c r="F279" i="22" s="1"/>
  <c r="M279" i="22"/>
  <c r="L279" i="22" s="1"/>
  <c r="Q279" i="22"/>
  <c r="R279" i="22"/>
  <c r="AA279" i="22"/>
  <c r="AE279" i="22"/>
  <c r="J279" i="22" s="1"/>
  <c r="I279" i="22" s="1"/>
  <c r="G280" i="22"/>
  <c r="F280" i="22" s="1"/>
  <c r="M280" i="22"/>
  <c r="L280" i="22" s="1"/>
  <c r="Q280" i="22"/>
  <c r="R280" i="22"/>
  <c r="AA280" i="22"/>
  <c r="AE280" i="22"/>
  <c r="J280" i="22" s="1"/>
  <c r="I280" i="22" s="1"/>
  <c r="G281" i="22"/>
  <c r="F281" i="22" s="1"/>
  <c r="M281" i="22"/>
  <c r="L281" i="22" s="1"/>
  <c r="Q281" i="22"/>
  <c r="R281" i="22"/>
  <c r="AA281" i="22"/>
  <c r="AE281" i="22"/>
  <c r="J281" i="22" s="1"/>
  <c r="I281" i="22" s="1"/>
  <c r="G282" i="22"/>
  <c r="F282" i="22" s="1"/>
  <c r="M282" i="22"/>
  <c r="L282" i="22" s="1"/>
  <c r="Q282" i="22"/>
  <c r="R282" i="22"/>
  <c r="AA282" i="22"/>
  <c r="AE282" i="22"/>
  <c r="J282" i="22" s="1"/>
  <c r="I282" i="22" s="1"/>
  <c r="G283" i="22"/>
  <c r="F283" i="22" s="1"/>
  <c r="M283" i="22"/>
  <c r="L283" i="22" s="1"/>
  <c r="Q283" i="22"/>
  <c r="R283" i="22"/>
  <c r="AA283" i="22"/>
  <c r="AE283" i="22"/>
  <c r="J283" i="22" s="1"/>
  <c r="I283" i="22" s="1"/>
  <c r="G284" i="22"/>
  <c r="F284" i="22" s="1"/>
  <c r="M284" i="22"/>
  <c r="L284" i="22" s="1"/>
  <c r="Q284" i="22"/>
  <c r="R284" i="22"/>
  <c r="AA284" i="22"/>
  <c r="AE284" i="22"/>
  <c r="J284" i="22" s="1"/>
  <c r="I284" i="22" s="1"/>
  <c r="G285" i="22"/>
  <c r="F285" i="22" s="1"/>
  <c r="M285" i="22"/>
  <c r="L285" i="22" s="1"/>
  <c r="Q285" i="22"/>
  <c r="R285" i="22"/>
  <c r="AA285" i="22"/>
  <c r="AE285" i="22"/>
  <c r="J285" i="22" s="1"/>
  <c r="I285" i="22" s="1"/>
  <c r="G286" i="22"/>
  <c r="F286" i="22" s="1"/>
  <c r="M286" i="22"/>
  <c r="L286" i="22" s="1"/>
  <c r="Q286" i="22"/>
  <c r="R286" i="22"/>
  <c r="AA286" i="22"/>
  <c r="AE286" i="22"/>
  <c r="J286" i="22" s="1"/>
  <c r="I286" i="22" s="1"/>
  <c r="G287" i="22"/>
  <c r="F287" i="22" s="1"/>
  <c r="M287" i="22"/>
  <c r="L287" i="22" s="1"/>
  <c r="Q287" i="22"/>
  <c r="R287" i="22"/>
  <c r="AA287" i="22"/>
  <c r="AE287" i="22"/>
  <c r="J287" i="22" s="1"/>
  <c r="I287" i="22" s="1"/>
  <c r="G288" i="22"/>
  <c r="F288" i="22" s="1"/>
  <c r="M288" i="22"/>
  <c r="L288" i="22" s="1"/>
  <c r="Q288" i="22"/>
  <c r="R288" i="22"/>
  <c r="AA288" i="22"/>
  <c r="AE288" i="22"/>
  <c r="J288" i="22" s="1"/>
  <c r="I288" i="22" s="1"/>
  <c r="G289" i="22"/>
  <c r="F289" i="22" s="1"/>
  <c r="M289" i="22"/>
  <c r="L289" i="22" s="1"/>
  <c r="Q289" i="22"/>
  <c r="R289" i="22"/>
  <c r="AA289" i="22"/>
  <c r="AE289" i="22"/>
  <c r="J289" i="22" s="1"/>
  <c r="I289" i="22" s="1"/>
  <c r="G290" i="22"/>
  <c r="F290" i="22" s="1"/>
  <c r="M290" i="22"/>
  <c r="L290" i="22" s="1"/>
  <c r="Q290" i="22"/>
  <c r="R290" i="22"/>
  <c r="AA290" i="22"/>
  <c r="AE290" i="22"/>
  <c r="J290" i="22" s="1"/>
  <c r="I290" i="22" s="1"/>
  <c r="G291" i="22"/>
  <c r="F291" i="22" s="1"/>
  <c r="M291" i="22"/>
  <c r="L291" i="22" s="1"/>
  <c r="Q291" i="22"/>
  <c r="R291" i="22"/>
  <c r="AA291" i="22"/>
  <c r="AE291" i="22"/>
  <c r="J291" i="22" s="1"/>
  <c r="I291" i="22" s="1"/>
  <c r="G292" i="22"/>
  <c r="F292" i="22" s="1"/>
  <c r="M292" i="22"/>
  <c r="L292" i="22" s="1"/>
  <c r="Q292" i="22"/>
  <c r="R292" i="22"/>
  <c r="AA292" i="22"/>
  <c r="AE292" i="22"/>
  <c r="J292" i="22" s="1"/>
  <c r="I292" i="22" s="1"/>
  <c r="G293" i="22"/>
  <c r="F293" i="22" s="1"/>
  <c r="M293" i="22"/>
  <c r="L293" i="22" s="1"/>
  <c r="Q293" i="22"/>
  <c r="R293" i="22"/>
  <c r="AA293" i="22"/>
  <c r="AE293" i="22"/>
  <c r="J293" i="22" s="1"/>
  <c r="I293" i="22" s="1"/>
  <c r="G294" i="22"/>
  <c r="F294" i="22" s="1"/>
  <c r="M294" i="22"/>
  <c r="L294" i="22" s="1"/>
  <c r="Q294" i="22"/>
  <c r="R294" i="22"/>
  <c r="AA294" i="22"/>
  <c r="AE294" i="22"/>
  <c r="J294" i="22" s="1"/>
  <c r="I294" i="22" s="1"/>
  <c r="G295" i="22"/>
  <c r="F295" i="22" s="1"/>
  <c r="M295" i="22"/>
  <c r="L295" i="22" s="1"/>
  <c r="Q295" i="22"/>
  <c r="R295" i="22"/>
  <c r="AA295" i="22"/>
  <c r="AE295" i="22"/>
  <c r="J295" i="22" s="1"/>
  <c r="I295" i="22" s="1"/>
  <c r="G296" i="22"/>
  <c r="F296" i="22" s="1"/>
  <c r="M296" i="22"/>
  <c r="L296" i="22" s="1"/>
  <c r="Q296" i="22"/>
  <c r="R296" i="22"/>
  <c r="AA296" i="22"/>
  <c r="AE296" i="22"/>
  <c r="J296" i="22" s="1"/>
  <c r="I296" i="22" s="1"/>
  <c r="G297" i="22"/>
  <c r="F297" i="22" s="1"/>
  <c r="M297" i="22"/>
  <c r="L297" i="22" s="1"/>
  <c r="Q297" i="22"/>
  <c r="R297" i="22"/>
  <c r="AA297" i="22"/>
  <c r="AE297" i="22"/>
  <c r="J297" i="22" s="1"/>
  <c r="I297" i="22" s="1"/>
  <c r="G298" i="22"/>
  <c r="F298" i="22" s="1"/>
  <c r="M298" i="22"/>
  <c r="L298" i="22" s="1"/>
  <c r="Q298" i="22"/>
  <c r="R298" i="22"/>
  <c r="AA298" i="22"/>
  <c r="AE298" i="22"/>
  <c r="J298" i="22" s="1"/>
  <c r="I298" i="22" s="1"/>
  <c r="G299" i="22"/>
  <c r="F299" i="22" s="1"/>
  <c r="M299" i="22"/>
  <c r="L299" i="22" s="1"/>
  <c r="Q299" i="22"/>
  <c r="R299" i="22"/>
  <c r="AA299" i="22"/>
  <c r="AE299" i="22"/>
  <c r="J299" i="22" s="1"/>
  <c r="I299" i="22" s="1"/>
  <c r="G300" i="22"/>
  <c r="F300" i="22" s="1"/>
  <c r="M300" i="22"/>
  <c r="L300" i="22" s="1"/>
  <c r="Q300" i="22"/>
  <c r="R300" i="22"/>
  <c r="AA300" i="22"/>
  <c r="AE300" i="22"/>
  <c r="J300" i="22" s="1"/>
  <c r="I300" i="22" s="1"/>
  <c r="Q301" i="22"/>
  <c r="R301" i="22"/>
  <c r="AA301" i="22"/>
  <c r="AE301" i="22"/>
  <c r="J301" i="22" s="1"/>
  <c r="I301" i="22" s="1"/>
  <c r="Q302" i="22"/>
  <c r="R302" i="22"/>
  <c r="AA302" i="22"/>
  <c r="AE302" i="22"/>
  <c r="G302" i="22" s="1"/>
  <c r="F302" i="22" s="1"/>
  <c r="Q303" i="22"/>
  <c r="R303" i="22"/>
  <c r="AA303" i="22"/>
  <c r="AE303" i="22"/>
  <c r="G303" i="22" s="1"/>
  <c r="F303" i="22" s="1"/>
  <c r="Q304" i="22"/>
  <c r="R304" i="22"/>
  <c r="AA304" i="22"/>
  <c r="AE304" i="22"/>
  <c r="G304" i="22" s="1"/>
  <c r="F304" i="22" s="1"/>
  <c r="Q305" i="22"/>
  <c r="R305" i="22"/>
  <c r="AA305" i="22"/>
  <c r="AE305" i="22"/>
  <c r="G305" i="22" s="1"/>
  <c r="F305" i="22" s="1"/>
  <c r="Q306" i="22"/>
  <c r="R306" i="22"/>
  <c r="AA306" i="22"/>
  <c r="AE306" i="22"/>
  <c r="G306" i="22" s="1"/>
  <c r="F306" i="22" s="1"/>
  <c r="Q307" i="22"/>
  <c r="R307" i="22"/>
  <c r="AA307" i="22"/>
  <c r="AE307" i="22"/>
  <c r="G307" i="22" s="1"/>
  <c r="F307" i="22" s="1"/>
  <c r="Q308" i="22"/>
  <c r="R308" i="22"/>
  <c r="AA308" i="22"/>
  <c r="AE308" i="22"/>
  <c r="G308" i="22" s="1"/>
  <c r="F308" i="22" s="1"/>
  <c r="Q309" i="22"/>
  <c r="R309" i="22"/>
  <c r="AA309" i="22"/>
  <c r="AE309" i="22"/>
  <c r="G309" i="22" s="1"/>
  <c r="F309" i="22" s="1"/>
  <c r="Q310" i="22"/>
  <c r="R310" i="22"/>
  <c r="AA310" i="22"/>
  <c r="AE310" i="22"/>
  <c r="G310" i="22" s="1"/>
  <c r="F310" i="22" s="1"/>
  <c r="Q311" i="22"/>
  <c r="R311" i="22"/>
  <c r="AA311" i="22"/>
  <c r="AE311" i="22"/>
  <c r="G311" i="22" s="1"/>
  <c r="F311" i="22" s="1"/>
  <c r="Q312" i="22"/>
  <c r="R312" i="22"/>
  <c r="AA312" i="22"/>
  <c r="AE312" i="22"/>
  <c r="G312" i="22" s="1"/>
  <c r="F312" i="22" s="1"/>
  <c r="Q313" i="22"/>
  <c r="R313" i="22"/>
  <c r="AA313" i="22"/>
  <c r="AE313" i="22"/>
  <c r="G313" i="22" s="1"/>
  <c r="F313" i="22" s="1"/>
  <c r="Q314" i="22"/>
  <c r="AA314" i="22"/>
  <c r="R314" i="22" s="1"/>
  <c r="AE314" i="22"/>
  <c r="G314" i="22" s="1"/>
  <c r="F314" i="22" s="1"/>
  <c r="K36" i="21"/>
  <c r="K37" i="21"/>
  <c r="K38" i="21"/>
  <c r="K39" i="21"/>
  <c r="K40" i="21"/>
  <c r="K41" i="21"/>
  <c r="K42" i="21"/>
  <c r="K43" i="21"/>
  <c r="K44" i="21"/>
  <c r="K45" i="21"/>
  <c r="K46" i="21"/>
  <c r="K47" i="21"/>
  <c r="K48" i="21"/>
  <c r="K49" i="21"/>
  <c r="K50" i="21"/>
  <c r="K51" i="21"/>
  <c r="K52" i="21"/>
  <c r="K53" i="21"/>
  <c r="K54" i="21"/>
  <c r="K55" i="21"/>
  <c r="K56" i="21"/>
  <c r="K57" i="21"/>
  <c r="K58" i="21"/>
  <c r="K59" i="21"/>
  <c r="K60" i="21"/>
  <c r="K61" i="21"/>
  <c r="K62" i="21"/>
  <c r="K63" i="21"/>
  <c r="K64" i="21"/>
  <c r="K65" i="21"/>
  <c r="K66" i="21"/>
  <c r="K67" i="21"/>
  <c r="K68" i="21"/>
  <c r="K69" i="21"/>
  <c r="K70" i="21"/>
  <c r="K71" i="21"/>
  <c r="K72" i="21"/>
  <c r="K73" i="21"/>
  <c r="K74" i="21"/>
  <c r="K75" i="21"/>
  <c r="K76" i="21"/>
  <c r="K77" i="21"/>
  <c r="K78" i="21"/>
  <c r="K79" i="21"/>
  <c r="K80" i="21"/>
  <c r="K81" i="21"/>
  <c r="K82" i="21"/>
  <c r="K83" i="21"/>
  <c r="K84" i="21"/>
  <c r="K85" i="21"/>
  <c r="K86" i="21"/>
  <c r="K87" i="21"/>
  <c r="K88" i="21"/>
  <c r="K89" i="21"/>
  <c r="K90" i="21"/>
  <c r="K91" i="21"/>
  <c r="K92" i="21"/>
  <c r="K93" i="21"/>
  <c r="K94" i="21"/>
  <c r="K95" i="21"/>
  <c r="K96" i="21"/>
  <c r="K97" i="21"/>
  <c r="K98" i="21"/>
  <c r="K99" i="21"/>
  <c r="K100" i="21"/>
  <c r="K101" i="21"/>
  <c r="K102" i="21"/>
  <c r="K103" i="21"/>
  <c r="K104" i="21"/>
  <c r="K105" i="21"/>
  <c r="K106" i="21"/>
  <c r="K107" i="21"/>
  <c r="K108" i="21"/>
  <c r="K109" i="21"/>
  <c r="K110" i="21"/>
  <c r="K111" i="21"/>
  <c r="K112" i="21"/>
  <c r="K113" i="21"/>
  <c r="K114" i="21"/>
  <c r="K115" i="21"/>
  <c r="K116" i="21"/>
  <c r="K117" i="21"/>
  <c r="K118" i="21"/>
  <c r="K119" i="21"/>
  <c r="K120" i="21"/>
  <c r="K121" i="21"/>
  <c r="K122" i="21"/>
  <c r="K123" i="21"/>
  <c r="K124" i="21"/>
  <c r="K125" i="21"/>
  <c r="K126" i="21"/>
  <c r="K127" i="21"/>
  <c r="K128" i="21"/>
  <c r="K129" i="21"/>
  <c r="K130" i="21"/>
  <c r="K131" i="21"/>
  <c r="K132" i="21"/>
  <c r="K133" i="21"/>
  <c r="K134" i="21"/>
  <c r="K135" i="21"/>
  <c r="K136" i="21"/>
  <c r="K137" i="21"/>
  <c r="K138" i="21"/>
  <c r="K139" i="21"/>
  <c r="K140" i="21"/>
  <c r="K141" i="21"/>
  <c r="K142" i="21"/>
  <c r="K143" i="21"/>
  <c r="K144" i="21"/>
  <c r="K145" i="21"/>
  <c r="K146" i="21"/>
  <c r="K147" i="21"/>
  <c r="K148" i="21"/>
  <c r="K149" i="21"/>
  <c r="K150" i="21"/>
  <c r="K151" i="21"/>
  <c r="K152" i="21"/>
  <c r="K153" i="21"/>
  <c r="K154" i="21"/>
  <c r="K155" i="21"/>
  <c r="K156" i="21"/>
  <c r="K157" i="21"/>
  <c r="K158" i="21"/>
  <c r="K159" i="21"/>
  <c r="K160" i="21"/>
  <c r="K161" i="21"/>
  <c r="K162" i="21"/>
  <c r="K163" i="21"/>
  <c r="K164" i="21"/>
  <c r="K165" i="21"/>
  <c r="K166" i="21"/>
  <c r="K167" i="21"/>
  <c r="K168" i="21"/>
  <c r="K169" i="21"/>
  <c r="K170" i="21"/>
  <c r="K171" i="21"/>
  <c r="K172" i="21"/>
  <c r="K173" i="21"/>
  <c r="K174" i="21"/>
  <c r="K175" i="21"/>
  <c r="K176" i="21"/>
  <c r="K177" i="21"/>
  <c r="K178" i="21"/>
  <c r="K179" i="21"/>
  <c r="K180" i="21"/>
  <c r="K181" i="21"/>
  <c r="K182" i="21"/>
  <c r="K183" i="21"/>
  <c r="K184" i="21"/>
  <c r="K185" i="21"/>
  <c r="K186" i="21"/>
  <c r="K187" i="21"/>
  <c r="K188" i="21"/>
  <c r="K189" i="21"/>
  <c r="K190" i="21"/>
  <c r="K191" i="21"/>
  <c r="K192" i="21"/>
  <c r="K193" i="21"/>
  <c r="K194" i="21"/>
  <c r="K195" i="21"/>
  <c r="K196" i="21"/>
  <c r="K197" i="21"/>
  <c r="K198" i="21"/>
  <c r="K199" i="21"/>
  <c r="K200" i="21"/>
  <c r="K201" i="21"/>
  <c r="K202" i="21"/>
  <c r="K203" i="21"/>
  <c r="K204" i="21"/>
  <c r="K205" i="21"/>
  <c r="K206" i="21"/>
  <c r="K207" i="21"/>
  <c r="K208" i="21"/>
  <c r="K209" i="21"/>
  <c r="K210" i="21"/>
  <c r="K211" i="21"/>
  <c r="K212" i="21"/>
  <c r="K213" i="21"/>
  <c r="K214" i="21"/>
  <c r="K215" i="21"/>
  <c r="K216" i="21"/>
  <c r="K217" i="21"/>
  <c r="K218" i="21"/>
  <c r="K219" i="21"/>
  <c r="K220" i="21"/>
  <c r="K221" i="21"/>
  <c r="K222" i="21"/>
  <c r="K223" i="21"/>
  <c r="K224" i="21"/>
  <c r="K225" i="21"/>
  <c r="K226" i="21"/>
  <c r="K227" i="21"/>
  <c r="K228" i="21"/>
  <c r="K229" i="21"/>
  <c r="K230" i="21"/>
  <c r="K231" i="21"/>
  <c r="K232" i="21"/>
  <c r="K233" i="21"/>
  <c r="K234" i="21"/>
  <c r="K235" i="21"/>
  <c r="K236" i="21"/>
  <c r="K237" i="21"/>
  <c r="K238" i="21"/>
  <c r="K239" i="21"/>
  <c r="K240" i="21"/>
  <c r="K241" i="21"/>
  <c r="K242" i="21"/>
  <c r="K243" i="21"/>
  <c r="K244" i="21"/>
  <c r="K245" i="21"/>
  <c r="K246" i="21"/>
  <c r="K247" i="21"/>
  <c r="K248" i="21"/>
  <c r="K249" i="21"/>
  <c r="K250" i="21"/>
  <c r="K251" i="21"/>
  <c r="K252" i="21"/>
  <c r="K253" i="21"/>
  <c r="K254" i="21"/>
  <c r="K255" i="21"/>
  <c r="K256" i="21"/>
  <c r="K257" i="21"/>
  <c r="K258" i="21"/>
  <c r="K259" i="21"/>
  <c r="K260" i="21"/>
  <c r="K261" i="21"/>
  <c r="K262" i="21"/>
  <c r="K263" i="21"/>
  <c r="K264" i="21"/>
  <c r="K265" i="21"/>
  <c r="K266" i="21"/>
  <c r="K267" i="21"/>
  <c r="K268" i="21"/>
  <c r="K269" i="21"/>
  <c r="K270" i="21"/>
  <c r="K271" i="21"/>
  <c r="K272" i="21"/>
  <c r="K273" i="21"/>
  <c r="K274" i="21"/>
  <c r="K275" i="21"/>
  <c r="K276" i="21"/>
  <c r="K277" i="21"/>
  <c r="K278" i="21"/>
  <c r="K279" i="21"/>
  <c r="K280" i="21"/>
  <c r="K281" i="21"/>
  <c r="K282" i="21"/>
  <c r="K283" i="21"/>
  <c r="K284" i="21"/>
  <c r="K285" i="21"/>
  <c r="K286" i="21"/>
  <c r="K287" i="21"/>
  <c r="K288" i="21"/>
  <c r="K289" i="21"/>
  <c r="K290" i="21"/>
  <c r="K291" i="21"/>
  <c r="K292" i="21"/>
  <c r="K293" i="21"/>
  <c r="K294" i="21"/>
  <c r="K295" i="21"/>
  <c r="K296" i="21"/>
  <c r="K297" i="21"/>
  <c r="K298" i="21"/>
  <c r="K299" i="21"/>
  <c r="K300" i="21"/>
  <c r="K301" i="21"/>
  <c r="K302" i="21"/>
  <c r="K303" i="21"/>
  <c r="K304" i="21"/>
  <c r="K305" i="21"/>
  <c r="K306" i="21"/>
  <c r="K307" i="21"/>
  <c r="K308" i="21"/>
  <c r="K309" i="21"/>
  <c r="K310" i="21"/>
  <c r="K311" i="21"/>
  <c r="K312" i="21"/>
  <c r="K313" i="21"/>
  <c r="K314" i="21"/>
  <c r="K315" i="21"/>
  <c r="K316" i="21"/>
  <c r="K317" i="21"/>
  <c r="Q35" i="18"/>
  <c r="Q36" i="18"/>
  <c r="Q37" i="18"/>
  <c r="Q38" i="18"/>
  <c r="Q39" i="18"/>
  <c r="Q40" i="18"/>
  <c r="Q41" i="18"/>
  <c r="Q42" i="18"/>
  <c r="Q43" i="18"/>
  <c r="Q44" i="18"/>
  <c r="Q45" i="18"/>
  <c r="Q46" i="18"/>
  <c r="Q47" i="18"/>
  <c r="Q48" i="18"/>
  <c r="Q49" i="18"/>
  <c r="Q50" i="18"/>
  <c r="Q51" i="18"/>
  <c r="Q52" i="18"/>
  <c r="Q53" i="18"/>
  <c r="Q54" i="18"/>
  <c r="Q55" i="18"/>
  <c r="Q56" i="18"/>
  <c r="Q57" i="18"/>
  <c r="Q58" i="18"/>
  <c r="Q59" i="18"/>
  <c r="Q60" i="18"/>
  <c r="Q61" i="18"/>
  <c r="Q62" i="18"/>
  <c r="Q63" i="18"/>
  <c r="Q64" i="18"/>
  <c r="Q65" i="18"/>
  <c r="Q66" i="18"/>
  <c r="Q67" i="18"/>
  <c r="Q68" i="18"/>
  <c r="Q69" i="18"/>
  <c r="Q70" i="18"/>
  <c r="Q71" i="18"/>
  <c r="Q72" i="18"/>
  <c r="Q73" i="18"/>
  <c r="Q74" i="18"/>
  <c r="Q75" i="18"/>
  <c r="Q76" i="18"/>
  <c r="Q77" i="18"/>
  <c r="Q78" i="18"/>
  <c r="Q79" i="18"/>
  <c r="Q80" i="18"/>
  <c r="Q81" i="18"/>
  <c r="Q82" i="18"/>
  <c r="Q83" i="18"/>
  <c r="Q84" i="18"/>
  <c r="Q85" i="18"/>
  <c r="Q86" i="18"/>
  <c r="Q87" i="18"/>
  <c r="Q88" i="18"/>
  <c r="Q89" i="18"/>
  <c r="Q90" i="18"/>
  <c r="Q91" i="18"/>
  <c r="Q92" i="18"/>
  <c r="Q93" i="18"/>
  <c r="Q94" i="18"/>
  <c r="Q95" i="18"/>
  <c r="Q96" i="18"/>
  <c r="Q97" i="18"/>
  <c r="Q98" i="18"/>
  <c r="Q99" i="18"/>
  <c r="Q100" i="18"/>
  <c r="Q101" i="18"/>
  <c r="Q102" i="18"/>
  <c r="Q103" i="18"/>
  <c r="Q104" i="18"/>
  <c r="Q105" i="18"/>
  <c r="Q106" i="18"/>
  <c r="Q107" i="18"/>
  <c r="Q108" i="18"/>
  <c r="Q109" i="18"/>
  <c r="Q110" i="18"/>
  <c r="Q111" i="18"/>
  <c r="Q112" i="18"/>
  <c r="Q113" i="18"/>
  <c r="Q114" i="18"/>
  <c r="Q115" i="18"/>
  <c r="Q116" i="18"/>
  <c r="Q117" i="18"/>
  <c r="Q118" i="18"/>
  <c r="Q119" i="18"/>
  <c r="Q120" i="18"/>
  <c r="Q121" i="18"/>
  <c r="Q122" i="18"/>
  <c r="Q123" i="18"/>
  <c r="Q124" i="18"/>
  <c r="Q125" i="18"/>
  <c r="Q126" i="18"/>
  <c r="Q127" i="18"/>
  <c r="Q128" i="18"/>
  <c r="Q129" i="18"/>
  <c r="Q130" i="18"/>
  <c r="Q131" i="18"/>
  <c r="Q132" i="18"/>
  <c r="Q133" i="18"/>
  <c r="Q134" i="18"/>
  <c r="Q135" i="18"/>
  <c r="Q136" i="18"/>
  <c r="Q137" i="18"/>
  <c r="Q138" i="18"/>
  <c r="Q139" i="18"/>
  <c r="Q140" i="18"/>
  <c r="Q141" i="18"/>
  <c r="Q142" i="18"/>
  <c r="Q143" i="18"/>
  <c r="Q144" i="18"/>
  <c r="Q145" i="18"/>
  <c r="Q146" i="18"/>
  <c r="Q147" i="18"/>
  <c r="Q148" i="18"/>
  <c r="Q149" i="18"/>
  <c r="Q150" i="18"/>
  <c r="Q151" i="18"/>
  <c r="Q152" i="18"/>
  <c r="Q153" i="18"/>
  <c r="Q154" i="18"/>
  <c r="Q155" i="18"/>
  <c r="Q156" i="18"/>
  <c r="Q157" i="18"/>
  <c r="Q158" i="18"/>
  <c r="Q159" i="18"/>
  <c r="Q160" i="18"/>
  <c r="Q161" i="18"/>
  <c r="Q162" i="18"/>
  <c r="Q163" i="18"/>
  <c r="Q164" i="18"/>
  <c r="Q165" i="18"/>
  <c r="Q166" i="18"/>
  <c r="Q167" i="18"/>
  <c r="Q168" i="18"/>
  <c r="Q169" i="18"/>
  <c r="Q170" i="18"/>
  <c r="Q171" i="18"/>
  <c r="Q172" i="18"/>
  <c r="Q173" i="18"/>
  <c r="Q174" i="18"/>
  <c r="Q175" i="18"/>
  <c r="Q176" i="18"/>
  <c r="Q177" i="18"/>
  <c r="Q178" i="18"/>
  <c r="Q179" i="18"/>
  <c r="Q180" i="18"/>
  <c r="Q181" i="18"/>
  <c r="Q182" i="18"/>
  <c r="Q183" i="18"/>
  <c r="Q184" i="18"/>
  <c r="Q185" i="18"/>
  <c r="Q186" i="18"/>
  <c r="Q187" i="18"/>
  <c r="Q188" i="18"/>
  <c r="Q189" i="18"/>
  <c r="Q190" i="18"/>
  <c r="Q191" i="18"/>
  <c r="Q192" i="18"/>
  <c r="Q193" i="18"/>
  <c r="Q194" i="18"/>
  <c r="Q195" i="18"/>
  <c r="Q196" i="18"/>
  <c r="Q197" i="18"/>
  <c r="Q198" i="18"/>
  <c r="Q199" i="18"/>
  <c r="Q200" i="18"/>
  <c r="Q201" i="18"/>
  <c r="Q202" i="18"/>
  <c r="Q203" i="18"/>
  <c r="Q204" i="18"/>
  <c r="Q205" i="18"/>
  <c r="Q206" i="18"/>
  <c r="Q207" i="18"/>
  <c r="Q208" i="18"/>
  <c r="Q209" i="18"/>
  <c r="Q210" i="18"/>
  <c r="Q211" i="18"/>
  <c r="Q212" i="18"/>
  <c r="Q213" i="18"/>
  <c r="Q214" i="18"/>
  <c r="Q215" i="18"/>
  <c r="Q216" i="18"/>
  <c r="Q217" i="18"/>
  <c r="Q218" i="18"/>
  <c r="Q219" i="18"/>
  <c r="Q220" i="18"/>
  <c r="Q221" i="18"/>
  <c r="Q222" i="18"/>
  <c r="Q223" i="18"/>
  <c r="Q224" i="18"/>
  <c r="Q225" i="18"/>
  <c r="Q226" i="18"/>
  <c r="Q227" i="18"/>
  <c r="Q228" i="18"/>
  <c r="Q229" i="18"/>
  <c r="Q230" i="18"/>
  <c r="Q231" i="18"/>
  <c r="Q232" i="18"/>
  <c r="Q233" i="18"/>
  <c r="Q234" i="18"/>
  <c r="Q235" i="18"/>
  <c r="Q236" i="18"/>
  <c r="Q237" i="18"/>
  <c r="Q238" i="18"/>
  <c r="Q239" i="18"/>
  <c r="Q240" i="18"/>
  <c r="Q241" i="18"/>
  <c r="Q242" i="18"/>
  <c r="Q243" i="18"/>
  <c r="Q244" i="18"/>
  <c r="Q245" i="18"/>
  <c r="Q246" i="18"/>
  <c r="Q247" i="18"/>
  <c r="Q248" i="18"/>
  <c r="Q249" i="18"/>
  <c r="Q250" i="18"/>
  <c r="Q251" i="18"/>
  <c r="Q252" i="18"/>
  <c r="Q253" i="18"/>
  <c r="Q254" i="18"/>
  <c r="Q255" i="18"/>
  <c r="Q256" i="18"/>
  <c r="Q257" i="18"/>
  <c r="Q258" i="18"/>
  <c r="Q259" i="18"/>
  <c r="Q260" i="18"/>
  <c r="Q261" i="18"/>
  <c r="Q262" i="18"/>
  <c r="Q263" i="18"/>
  <c r="Q264" i="18"/>
  <c r="Q265" i="18"/>
  <c r="Q266" i="18"/>
  <c r="Q267" i="18"/>
  <c r="Q268" i="18"/>
  <c r="Q269" i="18"/>
  <c r="Q270" i="18"/>
  <c r="Q271" i="18"/>
  <c r="Q272" i="18"/>
  <c r="Q273" i="18"/>
  <c r="Q274" i="18"/>
  <c r="Q275" i="18"/>
  <c r="Q276" i="18"/>
  <c r="Q277" i="18"/>
  <c r="Q278" i="18"/>
  <c r="Q279" i="18"/>
  <c r="Q280" i="18"/>
  <c r="Q281" i="18"/>
  <c r="Q282" i="18"/>
  <c r="Q283" i="18"/>
  <c r="Q284" i="18"/>
  <c r="Q285" i="18"/>
  <c r="Q286" i="18"/>
  <c r="Q287" i="18"/>
  <c r="Q288" i="18"/>
  <c r="Q289" i="18"/>
  <c r="Q290" i="18"/>
  <c r="Q291" i="18"/>
  <c r="Q292" i="18"/>
  <c r="Q293" i="18"/>
  <c r="Q294" i="18"/>
  <c r="Q295" i="18"/>
  <c r="Q296" i="18"/>
  <c r="Q297" i="18"/>
  <c r="Q298" i="18"/>
  <c r="Q299" i="18"/>
  <c r="Q300" i="18"/>
  <c r="Q301" i="18"/>
  <c r="Q302" i="18"/>
  <c r="Q303" i="18"/>
  <c r="Q304" i="18"/>
  <c r="Q305" i="18"/>
  <c r="Q306" i="18"/>
  <c r="Q307" i="18"/>
  <c r="Q308" i="18"/>
  <c r="Q309" i="18"/>
  <c r="Q310" i="18"/>
  <c r="Q311" i="18"/>
  <c r="Q312" i="18"/>
  <c r="X49" i="17"/>
  <c r="X50" i="17"/>
  <c r="X51" i="17"/>
  <c r="X52" i="17"/>
  <c r="X53" i="17"/>
  <c r="X54" i="17"/>
  <c r="X55" i="17"/>
  <c r="X56" i="17"/>
  <c r="X57" i="17"/>
  <c r="X58" i="17"/>
  <c r="X59" i="17"/>
  <c r="X60" i="17"/>
  <c r="X61" i="17"/>
  <c r="X62" i="17"/>
  <c r="X63" i="17"/>
  <c r="X64" i="17"/>
  <c r="X65" i="17"/>
  <c r="X66" i="17"/>
  <c r="X67" i="17"/>
  <c r="X68" i="17"/>
  <c r="X69" i="17"/>
  <c r="X70" i="17"/>
  <c r="X71" i="17"/>
  <c r="X72" i="17"/>
  <c r="X73" i="17"/>
  <c r="X74" i="17"/>
  <c r="X75" i="17"/>
  <c r="X76" i="17"/>
  <c r="X77" i="17"/>
  <c r="X78" i="17"/>
  <c r="X79" i="17"/>
  <c r="X80" i="17"/>
  <c r="X81" i="17"/>
  <c r="X82" i="17"/>
  <c r="X83" i="17"/>
  <c r="X84" i="17"/>
  <c r="X85" i="17"/>
  <c r="X86" i="17"/>
  <c r="X87" i="17"/>
  <c r="X88" i="17"/>
  <c r="X89" i="17"/>
  <c r="X90" i="17"/>
  <c r="X91" i="17"/>
  <c r="X92" i="17"/>
  <c r="X93" i="17"/>
  <c r="X94" i="17"/>
  <c r="X95" i="17"/>
  <c r="X96" i="17"/>
  <c r="X97" i="17"/>
  <c r="X98" i="17"/>
  <c r="X99" i="17"/>
  <c r="X100" i="17"/>
  <c r="X101" i="17"/>
  <c r="X102" i="17"/>
  <c r="X103" i="17"/>
  <c r="X104" i="17"/>
  <c r="X105" i="17"/>
  <c r="X106" i="17"/>
  <c r="X107" i="17"/>
  <c r="X108" i="17"/>
  <c r="X109" i="17"/>
  <c r="X110" i="17"/>
  <c r="X111" i="17"/>
  <c r="X112" i="17"/>
  <c r="X113" i="17"/>
  <c r="X114" i="17"/>
  <c r="X115" i="17"/>
  <c r="X116" i="17"/>
  <c r="X117" i="17"/>
  <c r="X118" i="17"/>
  <c r="X119" i="17"/>
  <c r="X120" i="17"/>
  <c r="X121" i="17"/>
  <c r="X122" i="17"/>
  <c r="X123" i="17"/>
  <c r="X124" i="17"/>
  <c r="X125" i="17"/>
  <c r="X126" i="17"/>
  <c r="X127" i="17"/>
  <c r="X128" i="17"/>
  <c r="X129" i="17"/>
  <c r="X130" i="17"/>
  <c r="X131" i="17"/>
  <c r="X132" i="17"/>
  <c r="X133" i="17"/>
  <c r="X134" i="17"/>
  <c r="X135" i="17"/>
  <c r="X136" i="17"/>
  <c r="X137" i="17"/>
  <c r="X138" i="17"/>
  <c r="X139" i="17"/>
  <c r="X140" i="17"/>
  <c r="X141" i="17"/>
  <c r="X142" i="17"/>
  <c r="X143" i="17"/>
  <c r="X144" i="17"/>
  <c r="X145" i="17"/>
  <c r="X146" i="17"/>
  <c r="X147" i="17"/>
  <c r="X148" i="17"/>
  <c r="X149" i="17"/>
  <c r="X150" i="17"/>
  <c r="X151" i="17"/>
  <c r="X152" i="17"/>
  <c r="X153" i="17"/>
  <c r="X154" i="17"/>
  <c r="X155" i="17"/>
  <c r="X156" i="17"/>
  <c r="X157" i="17"/>
  <c r="X158" i="17"/>
  <c r="X159" i="17"/>
  <c r="X160" i="17"/>
  <c r="X161" i="17"/>
  <c r="X162" i="17"/>
  <c r="X163" i="17"/>
  <c r="X164" i="17"/>
  <c r="X165" i="17"/>
  <c r="X166" i="17"/>
  <c r="X167" i="17"/>
  <c r="X168" i="17"/>
  <c r="X169" i="17"/>
  <c r="X170" i="17"/>
  <c r="X171" i="17"/>
  <c r="X172" i="17"/>
  <c r="X173" i="17"/>
  <c r="X174" i="17"/>
  <c r="X175" i="17"/>
  <c r="X176" i="17"/>
  <c r="X177" i="17"/>
  <c r="X178" i="17"/>
  <c r="X179" i="17"/>
  <c r="X180" i="17"/>
  <c r="X181" i="17"/>
  <c r="X182" i="17"/>
  <c r="X183" i="17"/>
  <c r="X184" i="17"/>
  <c r="X185" i="17"/>
  <c r="X186" i="17"/>
  <c r="X187" i="17"/>
  <c r="X188" i="17"/>
  <c r="X189" i="17"/>
  <c r="X190" i="17"/>
  <c r="X191" i="17"/>
  <c r="X192" i="17"/>
  <c r="X193" i="17"/>
  <c r="X194" i="17"/>
  <c r="X195" i="17"/>
  <c r="X196" i="17"/>
  <c r="X197" i="17"/>
  <c r="X198" i="17"/>
  <c r="X199" i="17"/>
  <c r="X200" i="17"/>
  <c r="X201" i="17"/>
  <c r="X202" i="17"/>
  <c r="X203" i="17"/>
  <c r="X204" i="17"/>
  <c r="X205" i="17"/>
  <c r="X206" i="17"/>
  <c r="X207" i="17"/>
  <c r="X208" i="17"/>
  <c r="X209" i="17"/>
  <c r="X210" i="17"/>
  <c r="X211" i="17"/>
  <c r="X212" i="17"/>
  <c r="X213" i="17"/>
  <c r="X214" i="17"/>
  <c r="X215" i="17"/>
  <c r="X216" i="17"/>
  <c r="X217" i="17"/>
  <c r="X218" i="17"/>
  <c r="X219" i="17"/>
  <c r="X220" i="17"/>
  <c r="X221" i="17"/>
  <c r="X222" i="17"/>
  <c r="X223" i="17"/>
  <c r="X224" i="17"/>
  <c r="X225" i="17"/>
  <c r="X226" i="17"/>
  <c r="X227" i="17"/>
  <c r="X228" i="17"/>
  <c r="X229" i="17"/>
  <c r="X230" i="17"/>
  <c r="X231" i="17"/>
  <c r="X232" i="17"/>
  <c r="X233" i="17"/>
  <c r="X234" i="17"/>
  <c r="X235" i="17"/>
  <c r="X236" i="17"/>
  <c r="X237" i="17"/>
  <c r="X238" i="17"/>
  <c r="X239" i="17"/>
  <c r="X240" i="17"/>
  <c r="X241" i="17"/>
  <c r="X242" i="17"/>
  <c r="X243" i="17"/>
  <c r="X244" i="17"/>
  <c r="X245" i="17"/>
  <c r="X246" i="17"/>
  <c r="X247" i="17"/>
  <c r="X248" i="17"/>
  <c r="X249" i="17"/>
  <c r="X250" i="17"/>
  <c r="X251" i="17"/>
  <c r="X252" i="17"/>
  <c r="X253" i="17"/>
  <c r="X254" i="17"/>
  <c r="X255" i="17"/>
  <c r="X256" i="17"/>
  <c r="X257" i="17"/>
  <c r="X258" i="17"/>
  <c r="X259" i="17"/>
  <c r="X260" i="17"/>
  <c r="X261" i="17"/>
  <c r="X262" i="17"/>
  <c r="X263" i="17"/>
  <c r="X264" i="17"/>
  <c r="X265" i="17"/>
  <c r="X266" i="17"/>
  <c r="X267" i="17"/>
  <c r="X268" i="17"/>
  <c r="X269" i="17"/>
  <c r="X270" i="17"/>
  <c r="X271" i="17"/>
  <c r="X272" i="17"/>
  <c r="X273" i="17"/>
  <c r="X274" i="17"/>
  <c r="X275" i="17"/>
  <c r="X276" i="17"/>
  <c r="X277" i="17"/>
  <c r="X278" i="17"/>
  <c r="X279" i="17"/>
  <c r="X280" i="17"/>
  <c r="X281" i="17"/>
  <c r="X282" i="17"/>
  <c r="X283" i="17"/>
  <c r="X284" i="17"/>
  <c r="X285" i="17"/>
  <c r="X286" i="17"/>
  <c r="X287" i="17"/>
  <c r="X288" i="17"/>
  <c r="X289" i="17"/>
  <c r="X290" i="17"/>
  <c r="X291" i="17"/>
  <c r="X292" i="17"/>
  <c r="X293" i="17"/>
  <c r="X294" i="17"/>
  <c r="X295" i="17"/>
  <c r="X296" i="17"/>
  <c r="X297" i="17"/>
  <c r="X298" i="17"/>
  <c r="X299" i="17"/>
  <c r="X300" i="17"/>
  <c r="X301" i="17"/>
  <c r="X302" i="17"/>
  <c r="X303" i="17"/>
  <c r="X304" i="17"/>
  <c r="X305" i="17"/>
  <c r="X306" i="17"/>
  <c r="X307" i="17"/>
  <c r="X308" i="17"/>
  <c r="X309" i="17"/>
  <c r="X310" i="17"/>
  <c r="X311" i="17"/>
  <c r="X312" i="17"/>
  <c r="X313" i="17"/>
  <c r="X314" i="17"/>
  <c r="X315" i="17"/>
  <c r="X316" i="17"/>
  <c r="X317" i="17"/>
  <c r="X318" i="17"/>
  <c r="X319" i="17"/>
  <c r="X320" i="17"/>
  <c r="Y36" i="15"/>
  <c r="Y37" i="15"/>
  <c r="Y38" i="15"/>
  <c r="Y39" i="15"/>
  <c r="Y40" i="15"/>
  <c r="Y41" i="15"/>
  <c r="Y42" i="15"/>
  <c r="Y43" i="15"/>
  <c r="Y44" i="15"/>
  <c r="Y45" i="15"/>
  <c r="Y46" i="15"/>
  <c r="Y47" i="15"/>
  <c r="Y48" i="15"/>
  <c r="Y49" i="15"/>
  <c r="Y50" i="15"/>
  <c r="Y51" i="15"/>
  <c r="Y52" i="15"/>
  <c r="Y53" i="15"/>
  <c r="Y54" i="15"/>
  <c r="Y55" i="15"/>
  <c r="Y56" i="15"/>
  <c r="Y57" i="15"/>
  <c r="Y58" i="15"/>
  <c r="Y59" i="15"/>
  <c r="Y60" i="15"/>
  <c r="Y61" i="15"/>
  <c r="Y62" i="15"/>
  <c r="Y63" i="15"/>
  <c r="Y64" i="15"/>
  <c r="Y65" i="15"/>
  <c r="Y66" i="15"/>
  <c r="Y67" i="15"/>
  <c r="Y68" i="15"/>
  <c r="Y69" i="15"/>
  <c r="Y70" i="15"/>
  <c r="Y71" i="15"/>
  <c r="Y72" i="15"/>
  <c r="Y73" i="15"/>
  <c r="Y74" i="15"/>
  <c r="Y75" i="15"/>
  <c r="Y76" i="15"/>
  <c r="Y77" i="15"/>
  <c r="Y78" i="15"/>
  <c r="Y79" i="15"/>
  <c r="Y80" i="15"/>
  <c r="Y81" i="15"/>
  <c r="Y82" i="15"/>
  <c r="Y83" i="15"/>
  <c r="Y84" i="15"/>
  <c r="Y85" i="15"/>
  <c r="Y86" i="15"/>
  <c r="Y87" i="15"/>
  <c r="Y88" i="15"/>
  <c r="Y89" i="15"/>
  <c r="Y90" i="15"/>
  <c r="Y91" i="15"/>
  <c r="Y92" i="15"/>
  <c r="Y93" i="15"/>
  <c r="Y94" i="15"/>
  <c r="Y95" i="15"/>
  <c r="Y96" i="15"/>
  <c r="Y97" i="15"/>
  <c r="Y98" i="15"/>
  <c r="Y99" i="15"/>
  <c r="Y100" i="15"/>
  <c r="Y101" i="15"/>
  <c r="Y102" i="15"/>
  <c r="Y103" i="15"/>
  <c r="Y104" i="15"/>
  <c r="Y105" i="15"/>
  <c r="Y106" i="15"/>
  <c r="Y107" i="15"/>
  <c r="Y108" i="15"/>
  <c r="Y109" i="15"/>
  <c r="Y110" i="15"/>
  <c r="Y111" i="15"/>
  <c r="Y112" i="15"/>
  <c r="Y113" i="15"/>
  <c r="Y114" i="15"/>
  <c r="Y115" i="15"/>
  <c r="Y116" i="15"/>
  <c r="Y117" i="15"/>
  <c r="Y118" i="15"/>
  <c r="Y119" i="15"/>
  <c r="Y120" i="15"/>
  <c r="Y121" i="15"/>
  <c r="Y122" i="15"/>
  <c r="Y123" i="15"/>
  <c r="Y124" i="15"/>
  <c r="Y125" i="15"/>
  <c r="Y126" i="15"/>
  <c r="Y127" i="15"/>
  <c r="Y128" i="15"/>
  <c r="Y129" i="15"/>
  <c r="Y130" i="15"/>
  <c r="Y131" i="15"/>
  <c r="Y132" i="15"/>
  <c r="Y133" i="15"/>
  <c r="Y134" i="15"/>
  <c r="Y135" i="15"/>
  <c r="Y136" i="15"/>
  <c r="Y137" i="15"/>
  <c r="Y138" i="15"/>
  <c r="Y139" i="15"/>
  <c r="Y140" i="15"/>
  <c r="Y141" i="15"/>
  <c r="Y142" i="15"/>
  <c r="Y143" i="15"/>
  <c r="Y144" i="15"/>
  <c r="Y145" i="15"/>
  <c r="Y146" i="15"/>
  <c r="Y147" i="15"/>
  <c r="Y148" i="15"/>
  <c r="Y149" i="15"/>
  <c r="Y150" i="15"/>
  <c r="Y151" i="15"/>
  <c r="Y152" i="15"/>
  <c r="Y153" i="15"/>
  <c r="Y154" i="15"/>
  <c r="Y155" i="15"/>
  <c r="Y156" i="15"/>
  <c r="Y157" i="15"/>
  <c r="Y158" i="15"/>
  <c r="Y159" i="15"/>
  <c r="Y160" i="15"/>
  <c r="Y161" i="15"/>
  <c r="Y162" i="15"/>
  <c r="Y163" i="15"/>
  <c r="Y164" i="15"/>
  <c r="Y165" i="15"/>
  <c r="Y166" i="15"/>
  <c r="Y167" i="15"/>
  <c r="Y168" i="15"/>
  <c r="Y169" i="15"/>
  <c r="Y170" i="15"/>
  <c r="Y171" i="15"/>
  <c r="Y172" i="15"/>
  <c r="Y173" i="15"/>
  <c r="Y174" i="15"/>
  <c r="Y175" i="15"/>
  <c r="Y176" i="15"/>
  <c r="Y177" i="15"/>
  <c r="Y178" i="15"/>
  <c r="Y179" i="15"/>
  <c r="Y180" i="15"/>
  <c r="Y181" i="15"/>
  <c r="Y182" i="15"/>
  <c r="Y183" i="15"/>
  <c r="Y184" i="15"/>
  <c r="Y185" i="15"/>
  <c r="Y186" i="15"/>
  <c r="Y187" i="15"/>
  <c r="Y188" i="15"/>
  <c r="Y189" i="15"/>
  <c r="Y190" i="15"/>
  <c r="Y191" i="15"/>
  <c r="Y192" i="15"/>
  <c r="Y193" i="15"/>
  <c r="Y194" i="15"/>
  <c r="Y195" i="15"/>
  <c r="Y196" i="15"/>
  <c r="Y197" i="15"/>
  <c r="Y198" i="15"/>
  <c r="Y199" i="15"/>
  <c r="Y200" i="15"/>
  <c r="Y201" i="15"/>
  <c r="Y202" i="15"/>
  <c r="Y203" i="15"/>
  <c r="Y204" i="15"/>
  <c r="Y205" i="15"/>
  <c r="Y206" i="15"/>
  <c r="Y207" i="15"/>
  <c r="Y208" i="15"/>
  <c r="Y209" i="15"/>
  <c r="Y210" i="15"/>
  <c r="Y211" i="15"/>
  <c r="Y212" i="15"/>
  <c r="Y213" i="15"/>
  <c r="Y214" i="15"/>
  <c r="Y215" i="15"/>
  <c r="Y216" i="15"/>
  <c r="Y217" i="15"/>
  <c r="Y218" i="15"/>
  <c r="Y219" i="15"/>
  <c r="Y220" i="15"/>
  <c r="Y221" i="15"/>
  <c r="Y222" i="15"/>
  <c r="Y223" i="15"/>
  <c r="Y224" i="15"/>
  <c r="Y225" i="15"/>
  <c r="Y226" i="15"/>
  <c r="Y227" i="15"/>
  <c r="Y228" i="15"/>
  <c r="Y229" i="15"/>
  <c r="Y230" i="15"/>
  <c r="Y231" i="15"/>
  <c r="Y232" i="15"/>
  <c r="Y233" i="15"/>
  <c r="Y234" i="15"/>
  <c r="Y235" i="15"/>
  <c r="Y236" i="15"/>
  <c r="Y237" i="15"/>
  <c r="Y238" i="15"/>
  <c r="Y239" i="15"/>
  <c r="Y240" i="15"/>
  <c r="Y241" i="15"/>
  <c r="Y242" i="15"/>
  <c r="Y243" i="15"/>
  <c r="Y244" i="15"/>
  <c r="Y245" i="15"/>
  <c r="Y246" i="15"/>
  <c r="Y247" i="15"/>
  <c r="Y248" i="15"/>
  <c r="Y249" i="15"/>
  <c r="Y250" i="15"/>
  <c r="Y251" i="15"/>
  <c r="Y252" i="15"/>
  <c r="Y253" i="15"/>
  <c r="Y254" i="15"/>
  <c r="Y255" i="15"/>
  <c r="Y256" i="15"/>
  <c r="Y257" i="15"/>
  <c r="Y258" i="15"/>
  <c r="Y259" i="15"/>
  <c r="Y260" i="15"/>
  <c r="Y261" i="15"/>
  <c r="Y262" i="15"/>
  <c r="Y263" i="15"/>
  <c r="Y264" i="15"/>
  <c r="Y265" i="15"/>
  <c r="Y266" i="15"/>
  <c r="Y267" i="15"/>
  <c r="Y268" i="15"/>
  <c r="Y269" i="15"/>
  <c r="Y270" i="15"/>
  <c r="Y271" i="15"/>
  <c r="Y272" i="15"/>
  <c r="Y273" i="15"/>
  <c r="Y274" i="15"/>
  <c r="Y275" i="15"/>
  <c r="Y276" i="15"/>
  <c r="Y277" i="15"/>
  <c r="Y278" i="15"/>
  <c r="Y279" i="15"/>
  <c r="Y280" i="15"/>
  <c r="Y281" i="15"/>
  <c r="Y282" i="15"/>
  <c r="Y283" i="15"/>
  <c r="Y284" i="15"/>
  <c r="Y285" i="15"/>
  <c r="Y286" i="15"/>
  <c r="Y287" i="15"/>
  <c r="Y288" i="15"/>
  <c r="Y289" i="15"/>
  <c r="Y290" i="15"/>
  <c r="Y291" i="15"/>
  <c r="Y292" i="15"/>
  <c r="Y293" i="15"/>
  <c r="Y294" i="15"/>
  <c r="Y295" i="15"/>
  <c r="Y296" i="15"/>
  <c r="Y297" i="15"/>
  <c r="Y298" i="15"/>
  <c r="Y299" i="15"/>
  <c r="Y300" i="15"/>
  <c r="Y301" i="15"/>
  <c r="Y302" i="15"/>
  <c r="Y303" i="15"/>
  <c r="Y304" i="15"/>
  <c r="Y305" i="15"/>
  <c r="Y306" i="15"/>
  <c r="Y307" i="15"/>
  <c r="Y308" i="15"/>
  <c r="Y309" i="15"/>
  <c r="Y310" i="15"/>
  <c r="Y311" i="15"/>
  <c r="Y312" i="15"/>
  <c r="Y313" i="15"/>
  <c r="Y314" i="15"/>
  <c r="Y315" i="15"/>
  <c r="Y316" i="15"/>
  <c r="Y317" i="15"/>
  <c r="N31" i="14"/>
  <c r="AA31" i="14"/>
  <c r="J31" i="14" s="1"/>
  <c r="I31" i="14" s="1"/>
  <c r="N32" i="14"/>
  <c r="AA32" i="14"/>
  <c r="J32" i="14" s="1"/>
  <c r="I32" i="14" s="1"/>
  <c r="N33" i="14"/>
  <c r="AA33" i="14"/>
  <c r="J33" i="14" s="1"/>
  <c r="I33" i="14" s="1"/>
  <c r="N34" i="14"/>
  <c r="AA34" i="14"/>
  <c r="J34" i="14" s="1"/>
  <c r="I34" i="14" s="1"/>
  <c r="N35" i="14"/>
  <c r="AA35" i="14"/>
  <c r="J35" i="14" s="1"/>
  <c r="I35" i="14" s="1"/>
  <c r="N36" i="14"/>
  <c r="AA36" i="14"/>
  <c r="J36" i="14" s="1"/>
  <c r="I36" i="14" s="1"/>
  <c r="N37" i="14"/>
  <c r="AA37" i="14"/>
  <c r="J37" i="14" s="1"/>
  <c r="I37" i="14" s="1"/>
  <c r="N38" i="14"/>
  <c r="AA38" i="14"/>
  <c r="J38" i="14" s="1"/>
  <c r="I38" i="14" s="1"/>
  <c r="N39" i="14"/>
  <c r="AA39" i="14"/>
  <c r="J39" i="14" s="1"/>
  <c r="I39" i="14" s="1"/>
  <c r="N40" i="14"/>
  <c r="AA40" i="14"/>
  <c r="J40" i="14" s="1"/>
  <c r="I40" i="14" s="1"/>
  <c r="N41" i="14"/>
  <c r="AA41" i="14"/>
  <c r="J41" i="14" s="1"/>
  <c r="I41" i="14" s="1"/>
  <c r="N42" i="14"/>
  <c r="AA42" i="14"/>
  <c r="J42" i="14" s="1"/>
  <c r="I42" i="14" s="1"/>
  <c r="J43" i="14"/>
  <c r="I43" i="14" s="1"/>
  <c r="N43" i="14"/>
  <c r="W43" i="14"/>
  <c r="O43" i="14" s="1"/>
  <c r="AA43" i="14"/>
  <c r="G43" i="14" s="1"/>
  <c r="F43" i="14" s="1"/>
  <c r="G44" i="14"/>
  <c r="F44" i="14" s="1"/>
  <c r="M44" i="14"/>
  <c r="L44" i="14" s="1"/>
  <c r="N44" i="14"/>
  <c r="W44" i="14"/>
  <c r="O44" i="14" s="1"/>
  <c r="AA44" i="14"/>
  <c r="J44" i="14" s="1"/>
  <c r="I44" i="14" s="1"/>
  <c r="G45" i="14"/>
  <c r="F45" i="14" s="1"/>
  <c r="M45" i="14"/>
  <c r="L45" i="14" s="1"/>
  <c r="N45" i="14"/>
  <c r="W45" i="14"/>
  <c r="O45" i="14" s="1"/>
  <c r="AA45" i="14"/>
  <c r="J45" i="14" s="1"/>
  <c r="I45" i="14" s="1"/>
  <c r="G46" i="14"/>
  <c r="F46" i="14" s="1"/>
  <c r="M46" i="14"/>
  <c r="L46" i="14" s="1"/>
  <c r="N46" i="14"/>
  <c r="W46" i="14"/>
  <c r="O46" i="14" s="1"/>
  <c r="AA46" i="14"/>
  <c r="J46" i="14" s="1"/>
  <c r="I46" i="14" s="1"/>
  <c r="G47" i="14"/>
  <c r="F47" i="14" s="1"/>
  <c r="M47" i="14"/>
  <c r="L47" i="14" s="1"/>
  <c r="N47" i="14"/>
  <c r="W47" i="14"/>
  <c r="O47" i="14" s="1"/>
  <c r="AA47" i="14"/>
  <c r="J47" i="14" s="1"/>
  <c r="I47" i="14" s="1"/>
  <c r="G48" i="14"/>
  <c r="F48" i="14" s="1"/>
  <c r="M48" i="14"/>
  <c r="L48" i="14" s="1"/>
  <c r="N48" i="14"/>
  <c r="W48" i="14"/>
  <c r="O48" i="14" s="1"/>
  <c r="AA48" i="14"/>
  <c r="J48" i="14" s="1"/>
  <c r="I48" i="14" s="1"/>
  <c r="G49" i="14"/>
  <c r="F49" i="14" s="1"/>
  <c r="M49" i="14"/>
  <c r="L49" i="14" s="1"/>
  <c r="N49" i="14"/>
  <c r="W49" i="14"/>
  <c r="O49" i="14" s="1"/>
  <c r="AA49" i="14"/>
  <c r="J49" i="14" s="1"/>
  <c r="I49" i="14" s="1"/>
  <c r="G50" i="14"/>
  <c r="F50" i="14" s="1"/>
  <c r="M50" i="14"/>
  <c r="L50" i="14" s="1"/>
  <c r="N50" i="14"/>
  <c r="W50" i="14"/>
  <c r="O50" i="14" s="1"/>
  <c r="AA50" i="14"/>
  <c r="J50" i="14" s="1"/>
  <c r="I50" i="14" s="1"/>
  <c r="G51" i="14"/>
  <c r="F51" i="14" s="1"/>
  <c r="M51" i="14"/>
  <c r="L51" i="14" s="1"/>
  <c r="N51" i="14"/>
  <c r="W51" i="14"/>
  <c r="O51" i="14" s="1"/>
  <c r="AA51" i="14"/>
  <c r="J51" i="14" s="1"/>
  <c r="I51" i="14" s="1"/>
  <c r="G52" i="14"/>
  <c r="F52" i="14" s="1"/>
  <c r="M52" i="14"/>
  <c r="L52" i="14" s="1"/>
  <c r="N52" i="14"/>
  <c r="W52" i="14"/>
  <c r="O52" i="14" s="1"/>
  <c r="AA52" i="14"/>
  <c r="J52" i="14" s="1"/>
  <c r="I52" i="14" s="1"/>
  <c r="G53" i="14"/>
  <c r="F53" i="14" s="1"/>
  <c r="M53" i="14"/>
  <c r="L53" i="14" s="1"/>
  <c r="N53" i="14"/>
  <c r="W53" i="14"/>
  <c r="O53" i="14" s="1"/>
  <c r="AA53" i="14"/>
  <c r="J53" i="14" s="1"/>
  <c r="I53" i="14" s="1"/>
  <c r="G54" i="14"/>
  <c r="F54" i="14" s="1"/>
  <c r="M54" i="14"/>
  <c r="L54" i="14" s="1"/>
  <c r="N54" i="14"/>
  <c r="W54" i="14"/>
  <c r="O54" i="14" s="1"/>
  <c r="AA54" i="14"/>
  <c r="J54" i="14" s="1"/>
  <c r="I54" i="14" s="1"/>
  <c r="G55" i="14"/>
  <c r="F55" i="14" s="1"/>
  <c r="M55" i="14"/>
  <c r="L55" i="14" s="1"/>
  <c r="N55" i="14"/>
  <c r="W55" i="14"/>
  <c r="O55" i="14" s="1"/>
  <c r="AA55" i="14"/>
  <c r="J55" i="14" s="1"/>
  <c r="I55" i="14" s="1"/>
  <c r="G56" i="14"/>
  <c r="F56" i="14" s="1"/>
  <c r="M56" i="14"/>
  <c r="L56" i="14" s="1"/>
  <c r="N56" i="14"/>
  <c r="W56" i="14"/>
  <c r="O56" i="14" s="1"/>
  <c r="AA56" i="14"/>
  <c r="J56" i="14" s="1"/>
  <c r="I56" i="14" s="1"/>
  <c r="G57" i="14"/>
  <c r="F57" i="14" s="1"/>
  <c r="M57" i="14"/>
  <c r="L57" i="14" s="1"/>
  <c r="N57" i="14"/>
  <c r="W57" i="14"/>
  <c r="O57" i="14" s="1"/>
  <c r="AA57" i="14"/>
  <c r="J57" i="14" s="1"/>
  <c r="I57" i="14" s="1"/>
  <c r="G58" i="14"/>
  <c r="F58" i="14" s="1"/>
  <c r="M58" i="14"/>
  <c r="L58" i="14" s="1"/>
  <c r="N58" i="14"/>
  <c r="W58" i="14"/>
  <c r="O58" i="14" s="1"/>
  <c r="AA58" i="14"/>
  <c r="J58" i="14" s="1"/>
  <c r="I58" i="14" s="1"/>
  <c r="N59" i="14"/>
  <c r="AA59" i="14"/>
  <c r="M59" i="14" s="1"/>
  <c r="L59" i="14" s="1"/>
  <c r="N60" i="14"/>
  <c r="AA60" i="14"/>
  <c r="N61" i="14"/>
  <c r="AA61" i="14"/>
  <c r="N62" i="14"/>
  <c r="AA62" i="14"/>
  <c r="N63" i="14"/>
  <c r="AA63" i="14"/>
  <c r="N64" i="14"/>
  <c r="AA64" i="14"/>
  <c r="N65" i="14"/>
  <c r="AA65" i="14"/>
  <c r="N66" i="14"/>
  <c r="AA66" i="14"/>
  <c r="N67" i="14"/>
  <c r="AA67" i="14"/>
  <c r="N68" i="14"/>
  <c r="AA68" i="14"/>
  <c r="M69" i="14"/>
  <c r="L69" i="14" s="1"/>
  <c r="N69" i="14"/>
  <c r="W69" i="14"/>
  <c r="O69" i="14" s="1"/>
  <c r="AA69" i="14"/>
  <c r="G69" i="14" s="1"/>
  <c r="F69" i="14" s="1"/>
  <c r="G70" i="14"/>
  <c r="F70" i="14" s="1"/>
  <c r="M70" i="14"/>
  <c r="L70" i="14" s="1"/>
  <c r="N70" i="14"/>
  <c r="W70" i="14"/>
  <c r="O70" i="14" s="1"/>
  <c r="AA70" i="14"/>
  <c r="J70" i="14" s="1"/>
  <c r="I70" i="14" s="1"/>
  <c r="G71" i="14"/>
  <c r="F71" i="14" s="1"/>
  <c r="M71" i="14"/>
  <c r="L71" i="14" s="1"/>
  <c r="N71" i="14"/>
  <c r="W71" i="14"/>
  <c r="O71" i="14" s="1"/>
  <c r="AA71" i="14"/>
  <c r="J71" i="14" s="1"/>
  <c r="I71" i="14" s="1"/>
  <c r="G72" i="14"/>
  <c r="F72" i="14" s="1"/>
  <c r="M72" i="14"/>
  <c r="L72" i="14" s="1"/>
  <c r="N72" i="14"/>
  <c r="W72" i="14"/>
  <c r="O72" i="14" s="1"/>
  <c r="AA72" i="14"/>
  <c r="J72" i="14" s="1"/>
  <c r="I72" i="14" s="1"/>
  <c r="G73" i="14"/>
  <c r="F73" i="14" s="1"/>
  <c r="M73" i="14"/>
  <c r="L73" i="14" s="1"/>
  <c r="N73" i="14"/>
  <c r="W73" i="14"/>
  <c r="O73" i="14" s="1"/>
  <c r="AA73" i="14"/>
  <c r="J73" i="14" s="1"/>
  <c r="I73" i="14" s="1"/>
  <c r="G74" i="14"/>
  <c r="F74" i="14" s="1"/>
  <c r="M74" i="14"/>
  <c r="L74" i="14" s="1"/>
  <c r="N74" i="14"/>
  <c r="W74" i="14"/>
  <c r="O74" i="14" s="1"/>
  <c r="AA74" i="14"/>
  <c r="J74" i="14" s="1"/>
  <c r="I74" i="14" s="1"/>
  <c r="G75" i="14"/>
  <c r="F75" i="14" s="1"/>
  <c r="M75" i="14"/>
  <c r="L75" i="14" s="1"/>
  <c r="N75" i="14"/>
  <c r="W75" i="14"/>
  <c r="O75" i="14" s="1"/>
  <c r="AA75" i="14"/>
  <c r="J75" i="14" s="1"/>
  <c r="I75" i="14" s="1"/>
  <c r="N76" i="14"/>
  <c r="AA76" i="14"/>
  <c r="N77" i="14"/>
  <c r="AA77" i="14"/>
  <c r="N78" i="14"/>
  <c r="AA78" i="14"/>
  <c r="N79" i="14"/>
  <c r="AA79" i="14"/>
  <c r="N80" i="14"/>
  <c r="AA80" i="14"/>
  <c r="N81" i="14"/>
  <c r="AA81" i="14"/>
  <c r="N82" i="14"/>
  <c r="AA82" i="14"/>
  <c r="N83" i="14"/>
  <c r="AA83" i="14"/>
  <c r="N84" i="14"/>
  <c r="AA84" i="14"/>
  <c r="N85" i="14"/>
  <c r="AA85" i="14"/>
  <c r="N86" i="14"/>
  <c r="AA86" i="14"/>
  <c r="N87" i="14"/>
  <c r="AA87" i="14"/>
  <c r="N88" i="14"/>
  <c r="AA88" i="14"/>
  <c r="N89" i="14"/>
  <c r="AA89" i="14"/>
  <c r="N90" i="14"/>
  <c r="AA90" i="14"/>
  <c r="N91" i="14"/>
  <c r="AA91" i="14"/>
  <c r="G92" i="14"/>
  <c r="F92" i="14" s="1"/>
  <c r="J92" i="14"/>
  <c r="I92" i="14" s="1"/>
  <c r="M92" i="14"/>
  <c r="L92" i="14" s="1"/>
  <c r="N92" i="14"/>
  <c r="W92" i="14"/>
  <c r="O92" i="14" s="1"/>
  <c r="AA92" i="14"/>
  <c r="G93" i="14"/>
  <c r="F93" i="14" s="1"/>
  <c r="M93" i="14"/>
  <c r="L93" i="14" s="1"/>
  <c r="N93" i="14"/>
  <c r="W93" i="14"/>
  <c r="O93" i="14" s="1"/>
  <c r="AA93" i="14"/>
  <c r="J93" i="14" s="1"/>
  <c r="I93" i="14" s="1"/>
  <c r="G94" i="14"/>
  <c r="F94" i="14" s="1"/>
  <c r="M94" i="14"/>
  <c r="L94" i="14" s="1"/>
  <c r="N94" i="14"/>
  <c r="W94" i="14"/>
  <c r="O94" i="14" s="1"/>
  <c r="AA94" i="14"/>
  <c r="J94" i="14" s="1"/>
  <c r="I94" i="14" s="1"/>
  <c r="G95" i="14"/>
  <c r="F95" i="14" s="1"/>
  <c r="M95" i="14"/>
  <c r="L95" i="14" s="1"/>
  <c r="N95" i="14"/>
  <c r="W95" i="14"/>
  <c r="O95" i="14" s="1"/>
  <c r="AA95" i="14"/>
  <c r="J95" i="14" s="1"/>
  <c r="I95" i="14" s="1"/>
  <c r="G96" i="14"/>
  <c r="F96" i="14" s="1"/>
  <c r="M96" i="14"/>
  <c r="L96" i="14" s="1"/>
  <c r="N96" i="14"/>
  <c r="W96" i="14"/>
  <c r="O96" i="14" s="1"/>
  <c r="AA96" i="14"/>
  <c r="J96" i="14" s="1"/>
  <c r="I96" i="14" s="1"/>
  <c r="G97" i="14"/>
  <c r="F97" i="14" s="1"/>
  <c r="M97" i="14"/>
  <c r="L97" i="14" s="1"/>
  <c r="N97" i="14"/>
  <c r="W97" i="14"/>
  <c r="O97" i="14" s="1"/>
  <c r="AA97" i="14"/>
  <c r="J97" i="14" s="1"/>
  <c r="I97" i="14" s="1"/>
  <c r="G98" i="14"/>
  <c r="F98" i="14" s="1"/>
  <c r="M98" i="14"/>
  <c r="L98" i="14" s="1"/>
  <c r="N98" i="14"/>
  <c r="W98" i="14"/>
  <c r="O98" i="14" s="1"/>
  <c r="AA98" i="14"/>
  <c r="J98" i="14" s="1"/>
  <c r="I98" i="14" s="1"/>
  <c r="G99" i="14"/>
  <c r="F99" i="14" s="1"/>
  <c r="M99" i="14"/>
  <c r="L99" i="14" s="1"/>
  <c r="N99" i="14"/>
  <c r="W99" i="14"/>
  <c r="O99" i="14" s="1"/>
  <c r="AA99" i="14"/>
  <c r="J99" i="14" s="1"/>
  <c r="I99" i="14" s="1"/>
  <c r="G100" i="14"/>
  <c r="F100" i="14" s="1"/>
  <c r="M100" i="14"/>
  <c r="L100" i="14" s="1"/>
  <c r="N100" i="14"/>
  <c r="W100" i="14"/>
  <c r="O100" i="14" s="1"/>
  <c r="AA100" i="14"/>
  <c r="J100" i="14" s="1"/>
  <c r="I100" i="14" s="1"/>
  <c r="G101" i="14"/>
  <c r="F101" i="14" s="1"/>
  <c r="M101" i="14"/>
  <c r="L101" i="14" s="1"/>
  <c r="N101" i="14"/>
  <c r="W101" i="14"/>
  <c r="O101" i="14" s="1"/>
  <c r="AA101" i="14"/>
  <c r="J101" i="14" s="1"/>
  <c r="I101" i="14" s="1"/>
  <c r="G102" i="14"/>
  <c r="F102" i="14" s="1"/>
  <c r="M102" i="14"/>
  <c r="L102" i="14" s="1"/>
  <c r="N102" i="14"/>
  <c r="W102" i="14"/>
  <c r="O102" i="14" s="1"/>
  <c r="AA102" i="14"/>
  <c r="J102" i="14" s="1"/>
  <c r="I102" i="14" s="1"/>
  <c r="G103" i="14"/>
  <c r="F103" i="14" s="1"/>
  <c r="M103" i="14"/>
  <c r="L103" i="14" s="1"/>
  <c r="N103" i="14"/>
  <c r="W103" i="14"/>
  <c r="O103" i="14" s="1"/>
  <c r="AA103" i="14"/>
  <c r="J103" i="14" s="1"/>
  <c r="I103" i="14" s="1"/>
  <c r="G104" i="14"/>
  <c r="F104" i="14" s="1"/>
  <c r="M104" i="14"/>
  <c r="L104" i="14" s="1"/>
  <c r="N104" i="14"/>
  <c r="W104" i="14"/>
  <c r="O104" i="14" s="1"/>
  <c r="AA104" i="14"/>
  <c r="J104" i="14" s="1"/>
  <c r="I104" i="14" s="1"/>
  <c r="G105" i="14"/>
  <c r="F105" i="14" s="1"/>
  <c r="M105" i="14"/>
  <c r="L105" i="14" s="1"/>
  <c r="N105" i="14"/>
  <c r="W105" i="14"/>
  <c r="O105" i="14" s="1"/>
  <c r="AA105" i="14"/>
  <c r="J105" i="14" s="1"/>
  <c r="I105" i="14" s="1"/>
  <c r="G106" i="14"/>
  <c r="F106" i="14" s="1"/>
  <c r="M106" i="14"/>
  <c r="L106" i="14" s="1"/>
  <c r="N106" i="14"/>
  <c r="W106" i="14"/>
  <c r="O106" i="14" s="1"/>
  <c r="AA106" i="14"/>
  <c r="J106" i="14" s="1"/>
  <c r="I106" i="14" s="1"/>
  <c r="G107" i="14"/>
  <c r="F107" i="14" s="1"/>
  <c r="M107" i="14"/>
  <c r="L107" i="14" s="1"/>
  <c r="N107" i="14"/>
  <c r="W107" i="14"/>
  <c r="O107" i="14" s="1"/>
  <c r="AA107" i="14"/>
  <c r="J107" i="14" s="1"/>
  <c r="I107" i="14" s="1"/>
  <c r="N108" i="14"/>
  <c r="AA108" i="14"/>
  <c r="N109" i="14"/>
  <c r="AA109" i="14"/>
  <c r="N110" i="14"/>
  <c r="AA110" i="14"/>
  <c r="N111" i="14"/>
  <c r="AA111" i="14"/>
  <c r="N112" i="14"/>
  <c r="AA112" i="14"/>
  <c r="N113" i="14"/>
  <c r="AA113" i="14"/>
  <c r="N114" i="14"/>
  <c r="AA114" i="14"/>
  <c r="N115" i="14"/>
  <c r="AA115" i="14"/>
  <c r="N116" i="14"/>
  <c r="AA116" i="14"/>
  <c r="N117" i="14"/>
  <c r="AA117" i="14"/>
  <c r="N118" i="14"/>
  <c r="AA118" i="14"/>
  <c r="N119" i="14"/>
  <c r="AA119" i="14"/>
  <c r="N120" i="14"/>
  <c r="AA120" i="14"/>
  <c r="N121" i="14"/>
  <c r="AA121" i="14"/>
  <c r="N122" i="14"/>
  <c r="AA122" i="14"/>
  <c r="N123" i="14"/>
  <c r="AA123" i="14"/>
  <c r="G124" i="14"/>
  <c r="F124" i="14" s="1"/>
  <c r="J124" i="14"/>
  <c r="I124" i="14" s="1"/>
  <c r="M124" i="14"/>
  <c r="L124" i="14" s="1"/>
  <c r="N124" i="14"/>
  <c r="W124" i="14"/>
  <c r="O124" i="14" s="1"/>
  <c r="AA124" i="14"/>
  <c r="G125" i="14"/>
  <c r="F125" i="14" s="1"/>
  <c r="M125" i="14"/>
  <c r="L125" i="14" s="1"/>
  <c r="N125" i="14"/>
  <c r="W125" i="14"/>
  <c r="O125" i="14" s="1"/>
  <c r="AA125" i="14"/>
  <c r="J125" i="14" s="1"/>
  <c r="I125" i="14" s="1"/>
  <c r="G126" i="14"/>
  <c r="F126" i="14" s="1"/>
  <c r="M126" i="14"/>
  <c r="L126" i="14" s="1"/>
  <c r="N126" i="14"/>
  <c r="W126" i="14"/>
  <c r="O126" i="14" s="1"/>
  <c r="AA126" i="14"/>
  <c r="J126" i="14" s="1"/>
  <c r="I126" i="14" s="1"/>
  <c r="G127" i="14"/>
  <c r="F127" i="14" s="1"/>
  <c r="M127" i="14"/>
  <c r="L127" i="14" s="1"/>
  <c r="N127" i="14"/>
  <c r="W127" i="14"/>
  <c r="O127" i="14" s="1"/>
  <c r="AA127" i="14"/>
  <c r="J127" i="14" s="1"/>
  <c r="I127" i="14" s="1"/>
  <c r="G128" i="14"/>
  <c r="F128" i="14" s="1"/>
  <c r="M128" i="14"/>
  <c r="L128" i="14" s="1"/>
  <c r="N128" i="14"/>
  <c r="W128" i="14"/>
  <c r="O128" i="14" s="1"/>
  <c r="AA128" i="14"/>
  <c r="J128" i="14" s="1"/>
  <c r="I128" i="14" s="1"/>
  <c r="G129" i="14"/>
  <c r="F129" i="14" s="1"/>
  <c r="M129" i="14"/>
  <c r="L129" i="14" s="1"/>
  <c r="N129" i="14"/>
  <c r="W129" i="14"/>
  <c r="O129" i="14" s="1"/>
  <c r="AA129" i="14"/>
  <c r="J129" i="14" s="1"/>
  <c r="I129" i="14" s="1"/>
  <c r="G130" i="14"/>
  <c r="F130" i="14" s="1"/>
  <c r="M130" i="14"/>
  <c r="L130" i="14" s="1"/>
  <c r="N130" i="14"/>
  <c r="W130" i="14"/>
  <c r="O130" i="14" s="1"/>
  <c r="AA130" i="14"/>
  <c r="J130" i="14" s="1"/>
  <c r="I130" i="14" s="1"/>
  <c r="G131" i="14"/>
  <c r="F131" i="14" s="1"/>
  <c r="M131" i="14"/>
  <c r="L131" i="14" s="1"/>
  <c r="N131" i="14"/>
  <c r="W131" i="14"/>
  <c r="O131" i="14" s="1"/>
  <c r="AA131" i="14"/>
  <c r="J131" i="14" s="1"/>
  <c r="I131" i="14" s="1"/>
  <c r="G132" i="14"/>
  <c r="F132" i="14" s="1"/>
  <c r="M132" i="14"/>
  <c r="L132" i="14" s="1"/>
  <c r="N132" i="14"/>
  <c r="W132" i="14"/>
  <c r="O132" i="14" s="1"/>
  <c r="AA132" i="14"/>
  <c r="J132" i="14" s="1"/>
  <c r="I132" i="14" s="1"/>
  <c r="G133" i="14"/>
  <c r="F133" i="14" s="1"/>
  <c r="M133" i="14"/>
  <c r="L133" i="14" s="1"/>
  <c r="N133" i="14"/>
  <c r="W133" i="14"/>
  <c r="O133" i="14" s="1"/>
  <c r="AA133" i="14"/>
  <c r="J133" i="14" s="1"/>
  <c r="I133" i="14" s="1"/>
  <c r="G134" i="14"/>
  <c r="F134" i="14" s="1"/>
  <c r="M134" i="14"/>
  <c r="L134" i="14" s="1"/>
  <c r="N134" i="14"/>
  <c r="W134" i="14"/>
  <c r="O134" i="14" s="1"/>
  <c r="AA134" i="14"/>
  <c r="J134" i="14" s="1"/>
  <c r="I134" i="14" s="1"/>
  <c r="G135" i="14"/>
  <c r="F135" i="14" s="1"/>
  <c r="M135" i="14"/>
  <c r="L135" i="14" s="1"/>
  <c r="N135" i="14"/>
  <c r="W135" i="14"/>
  <c r="O135" i="14" s="1"/>
  <c r="AA135" i="14"/>
  <c r="J135" i="14" s="1"/>
  <c r="I135" i="14" s="1"/>
  <c r="G136" i="14"/>
  <c r="F136" i="14" s="1"/>
  <c r="M136" i="14"/>
  <c r="L136" i="14" s="1"/>
  <c r="N136" i="14"/>
  <c r="W136" i="14"/>
  <c r="O136" i="14" s="1"/>
  <c r="AA136" i="14"/>
  <c r="J136" i="14" s="1"/>
  <c r="I136" i="14" s="1"/>
  <c r="G137" i="14"/>
  <c r="F137" i="14" s="1"/>
  <c r="M137" i="14"/>
  <c r="L137" i="14" s="1"/>
  <c r="N137" i="14"/>
  <c r="W137" i="14"/>
  <c r="O137" i="14" s="1"/>
  <c r="AA137" i="14"/>
  <c r="J137" i="14" s="1"/>
  <c r="I137" i="14" s="1"/>
  <c r="G138" i="14"/>
  <c r="F138" i="14" s="1"/>
  <c r="M138" i="14"/>
  <c r="L138" i="14" s="1"/>
  <c r="N138" i="14"/>
  <c r="W138" i="14"/>
  <c r="O138" i="14" s="1"/>
  <c r="AA138" i="14"/>
  <c r="J138" i="14" s="1"/>
  <c r="I138" i="14" s="1"/>
  <c r="G139" i="14"/>
  <c r="F139" i="14" s="1"/>
  <c r="M139" i="14"/>
  <c r="L139" i="14" s="1"/>
  <c r="N139" i="14"/>
  <c r="W139" i="14"/>
  <c r="O139" i="14" s="1"/>
  <c r="AA139" i="14"/>
  <c r="J139" i="14" s="1"/>
  <c r="I139" i="14" s="1"/>
  <c r="N140" i="14"/>
  <c r="AA140" i="14"/>
  <c r="N141" i="14"/>
  <c r="AA141" i="14"/>
  <c r="N142" i="14"/>
  <c r="AA142" i="14"/>
  <c r="N143" i="14"/>
  <c r="AA143" i="14"/>
  <c r="N144" i="14"/>
  <c r="AA144" i="14"/>
  <c r="N145" i="14"/>
  <c r="AA145" i="14"/>
  <c r="J146" i="14"/>
  <c r="I146" i="14" s="1"/>
  <c r="N146" i="14"/>
  <c r="W146" i="14"/>
  <c r="O146" i="14" s="1"/>
  <c r="AA146" i="14"/>
  <c r="G147" i="14"/>
  <c r="F147" i="14" s="1"/>
  <c r="M147" i="14"/>
  <c r="L147" i="14" s="1"/>
  <c r="N147" i="14"/>
  <c r="W147" i="14"/>
  <c r="O147" i="14" s="1"/>
  <c r="AA147" i="14"/>
  <c r="J147" i="14" s="1"/>
  <c r="I147" i="14" s="1"/>
  <c r="G148" i="14"/>
  <c r="F148" i="14" s="1"/>
  <c r="M148" i="14"/>
  <c r="L148" i="14" s="1"/>
  <c r="N148" i="14"/>
  <c r="W148" i="14"/>
  <c r="O148" i="14" s="1"/>
  <c r="AA148" i="14"/>
  <c r="J148" i="14" s="1"/>
  <c r="I148" i="14" s="1"/>
  <c r="G149" i="14"/>
  <c r="F149" i="14" s="1"/>
  <c r="M149" i="14"/>
  <c r="L149" i="14" s="1"/>
  <c r="N149" i="14"/>
  <c r="W149" i="14"/>
  <c r="O149" i="14" s="1"/>
  <c r="AA149" i="14"/>
  <c r="J149" i="14" s="1"/>
  <c r="I149" i="14" s="1"/>
  <c r="G150" i="14"/>
  <c r="F150" i="14" s="1"/>
  <c r="M150" i="14"/>
  <c r="L150" i="14" s="1"/>
  <c r="N150" i="14"/>
  <c r="W150" i="14"/>
  <c r="O150" i="14" s="1"/>
  <c r="AA150" i="14"/>
  <c r="J150" i="14" s="1"/>
  <c r="I150" i="14" s="1"/>
  <c r="G151" i="14"/>
  <c r="F151" i="14" s="1"/>
  <c r="M151" i="14"/>
  <c r="L151" i="14" s="1"/>
  <c r="N151" i="14"/>
  <c r="W151" i="14"/>
  <c r="O151" i="14" s="1"/>
  <c r="AA151" i="14"/>
  <c r="J151" i="14" s="1"/>
  <c r="I151" i="14" s="1"/>
  <c r="G152" i="14"/>
  <c r="F152" i="14" s="1"/>
  <c r="M152" i="14"/>
  <c r="L152" i="14" s="1"/>
  <c r="N152" i="14"/>
  <c r="W152" i="14"/>
  <c r="O152" i="14" s="1"/>
  <c r="AA152" i="14"/>
  <c r="J152" i="14" s="1"/>
  <c r="I152" i="14" s="1"/>
  <c r="G153" i="14"/>
  <c r="F153" i="14" s="1"/>
  <c r="M153" i="14"/>
  <c r="L153" i="14" s="1"/>
  <c r="N153" i="14"/>
  <c r="W153" i="14"/>
  <c r="O153" i="14" s="1"/>
  <c r="AA153" i="14"/>
  <c r="J153" i="14" s="1"/>
  <c r="I153" i="14" s="1"/>
  <c r="G154" i="14"/>
  <c r="F154" i="14" s="1"/>
  <c r="M154" i="14"/>
  <c r="L154" i="14" s="1"/>
  <c r="N154" i="14"/>
  <c r="W154" i="14"/>
  <c r="O154" i="14" s="1"/>
  <c r="AA154" i="14"/>
  <c r="J154" i="14" s="1"/>
  <c r="I154" i="14" s="1"/>
  <c r="G155" i="14"/>
  <c r="F155" i="14" s="1"/>
  <c r="M155" i="14"/>
  <c r="L155" i="14" s="1"/>
  <c r="N155" i="14"/>
  <c r="W155" i="14"/>
  <c r="O155" i="14" s="1"/>
  <c r="AA155" i="14"/>
  <c r="J155" i="14" s="1"/>
  <c r="I155" i="14" s="1"/>
  <c r="N156" i="14"/>
  <c r="AA156" i="14"/>
  <c r="G156" i="14" s="1"/>
  <c r="F156" i="14" s="1"/>
  <c r="N157" i="14"/>
  <c r="AA157" i="14"/>
  <c r="J157" i="14" s="1"/>
  <c r="I157" i="14" s="1"/>
  <c r="N158" i="14"/>
  <c r="AA158" i="14"/>
  <c r="J158" i="14" s="1"/>
  <c r="I158" i="14" s="1"/>
  <c r="N159" i="14"/>
  <c r="AA159" i="14"/>
  <c r="J159" i="14" s="1"/>
  <c r="I159" i="14" s="1"/>
  <c r="N160" i="14"/>
  <c r="AA160" i="14"/>
  <c r="J160" i="14" s="1"/>
  <c r="I160" i="14" s="1"/>
  <c r="N161" i="14"/>
  <c r="AA161" i="14"/>
  <c r="J161" i="14" s="1"/>
  <c r="I161" i="14" s="1"/>
  <c r="N162" i="14"/>
  <c r="AA162" i="14"/>
  <c r="J162" i="14" s="1"/>
  <c r="I162" i="14" s="1"/>
  <c r="N163" i="14"/>
  <c r="AA163" i="14"/>
  <c r="J163" i="14" s="1"/>
  <c r="I163" i="14" s="1"/>
  <c r="N164" i="14"/>
  <c r="AA164" i="14"/>
  <c r="J164" i="14" s="1"/>
  <c r="I164" i="14" s="1"/>
  <c r="N165" i="14"/>
  <c r="AA165" i="14"/>
  <c r="J165" i="14" s="1"/>
  <c r="I165" i="14" s="1"/>
  <c r="N166" i="14"/>
  <c r="AA166" i="14"/>
  <c r="J166" i="14" s="1"/>
  <c r="I166" i="14" s="1"/>
  <c r="N167" i="14"/>
  <c r="AA167" i="14"/>
  <c r="J167" i="14" s="1"/>
  <c r="I167" i="14" s="1"/>
  <c r="N168" i="14"/>
  <c r="AA168" i="14"/>
  <c r="J168" i="14" s="1"/>
  <c r="I168" i="14" s="1"/>
  <c r="N169" i="14"/>
  <c r="AA169" i="14"/>
  <c r="J169" i="14" s="1"/>
  <c r="I169" i="14" s="1"/>
  <c r="N170" i="14"/>
  <c r="AA170" i="14"/>
  <c r="J170" i="14" s="1"/>
  <c r="I170" i="14" s="1"/>
  <c r="N171" i="14"/>
  <c r="AA171" i="14"/>
  <c r="J171" i="14" s="1"/>
  <c r="I171" i="14" s="1"/>
  <c r="J172" i="14"/>
  <c r="I172" i="14" s="1"/>
  <c r="N172" i="14"/>
  <c r="W172" i="14"/>
  <c r="O172" i="14" s="1"/>
  <c r="AA172" i="14"/>
  <c r="G172" i="14" s="1"/>
  <c r="F172" i="14" s="1"/>
  <c r="G173" i="14"/>
  <c r="F173" i="14" s="1"/>
  <c r="M173" i="14"/>
  <c r="L173" i="14" s="1"/>
  <c r="N173" i="14"/>
  <c r="W173" i="14"/>
  <c r="O173" i="14" s="1"/>
  <c r="AA173" i="14"/>
  <c r="J173" i="14" s="1"/>
  <c r="I173" i="14" s="1"/>
  <c r="G174" i="14"/>
  <c r="F174" i="14" s="1"/>
  <c r="M174" i="14"/>
  <c r="L174" i="14" s="1"/>
  <c r="N174" i="14"/>
  <c r="W174" i="14"/>
  <c r="O174" i="14" s="1"/>
  <c r="AA174" i="14"/>
  <c r="J174" i="14" s="1"/>
  <c r="I174" i="14" s="1"/>
  <c r="G175" i="14"/>
  <c r="F175" i="14" s="1"/>
  <c r="M175" i="14"/>
  <c r="L175" i="14" s="1"/>
  <c r="N175" i="14"/>
  <c r="W175" i="14"/>
  <c r="O175" i="14" s="1"/>
  <c r="AA175" i="14"/>
  <c r="J175" i="14" s="1"/>
  <c r="I175" i="14" s="1"/>
  <c r="G176" i="14"/>
  <c r="F176" i="14" s="1"/>
  <c r="M176" i="14"/>
  <c r="L176" i="14" s="1"/>
  <c r="N176" i="14"/>
  <c r="W176" i="14"/>
  <c r="O176" i="14" s="1"/>
  <c r="AA176" i="14"/>
  <c r="J176" i="14" s="1"/>
  <c r="I176" i="14" s="1"/>
  <c r="G177" i="14"/>
  <c r="F177" i="14" s="1"/>
  <c r="M177" i="14"/>
  <c r="L177" i="14" s="1"/>
  <c r="N177" i="14"/>
  <c r="W177" i="14"/>
  <c r="O177" i="14" s="1"/>
  <c r="AA177" i="14"/>
  <c r="J177" i="14" s="1"/>
  <c r="I177" i="14" s="1"/>
  <c r="G178" i="14"/>
  <c r="F178" i="14" s="1"/>
  <c r="M178" i="14"/>
  <c r="L178" i="14" s="1"/>
  <c r="N178" i="14"/>
  <c r="W178" i="14"/>
  <c r="O178" i="14" s="1"/>
  <c r="AA178" i="14"/>
  <c r="J178" i="14" s="1"/>
  <c r="I178" i="14" s="1"/>
  <c r="G179" i="14"/>
  <c r="F179" i="14" s="1"/>
  <c r="M179" i="14"/>
  <c r="L179" i="14" s="1"/>
  <c r="N179" i="14"/>
  <c r="W179" i="14"/>
  <c r="O179" i="14" s="1"/>
  <c r="AA179" i="14"/>
  <c r="J179" i="14" s="1"/>
  <c r="I179" i="14" s="1"/>
  <c r="G180" i="14"/>
  <c r="F180" i="14" s="1"/>
  <c r="M180" i="14"/>
  <c r="L180" i="14" s="1"/>
  <c r="N180" i="14"/>
  <c r="W180" i="14"/>
  <c r="O180" i="14" s="1"/>
  <c r="AA180" i="14"/>
  <c r="J180" i="14" s="1"/>
  <c r="I180" i="14" s="1"/>
  <c r="G181" i="14"/>
  <c r="F181" i="14" s="1"/>
  <c r="M181" i="14"/>
  <c r="L181" i="14" s="1"/>
  <c r="N181" i="14"/>
  <c r="W181" i="14"/>
  <c r="O181" i="14" s="1"/>
  <c r="AA181" i="14"/>
  <c r="J181" i="14" s="1"/>
  <c r="I181" i="14" s="1"/>
  <c r="G182" i="14"/>
  <c r="F182" i="14" s="1"/>
  <c r="M182" i="14"/>
  <c r="L182" i="14" s="1"/>
  <c r="N182" i="14"/>
  <c r="W182" i="14"/>
  <c r="O182" i="14" s="1"/>
  <c r="AA182" i="14"/>
  <c r="J182" i="14" s="1"/>
  <c r="I182" i="14" s="1"/>
  <c r="G183" i="14"/>
  <c r="F183" i="14" s="1"/>
  <c r="M183" i="14"/>
  <c r="L183" i="14" s="1"/>
  <c r="N183" i="14"/>
  <c r="W183" i="14"/>
  <c r="O183" i="14" s="1"/>
  <c r="AA183" i="14"/>
  <c r="J183" i="14" s="1"/>
  <c r="I183" i="14" s="1"/>
  <c r="G184" i="14"/>
  <c r="F184" i="14" s="1"/>
  <c r="M184" i="14"/>
  <c r="L184" i="14" s="1"/>
  <c r="N184" i="14"/>
  <c r="W184" i="14"/>
  <c r="O184" i="14" s="1"/>
  <c r="AA184" i="14"/>
  <c r="J184" i="14" s="1"/>
  <c r="I184" i="14" s="1"/>
  <c r="G185" i="14"/>
  <c r="F185" i="14" s="1"/>
  <c r="M185" i="14"/>
  <c r="L185" i="14" s="1"/>
  <c r="N185" i="14"/>
  <c r="W185" i="14"/>
  <c r="O185" i="14" s="1"/>
  <c r="AA185" i="14"/>
  <c r="J185" i="14" s="1"/>
  <c r="I185" i="14" s="1"/>
  <c r="G186" i="14"/>
  <c r="F186" i="14" s="1"/>
  <c r="M186" i="14"/>
  <c r="L186" i="14" s="1"/>
  <c r="N186" i="14"/>
  <c r="W186" i="14"/>
  <c r="O186" i="14" s="1"/>
  <c r="AA186" i="14"/>
  <c r="J186" i="14" s="1"/>
  <c r="I186" i="14" s="1"/>
  <c r="G187" i="14"/>
  <c r="F187" i="14" s="1"/>
  <c r="M187" i="14"/>
  <c r="L187" i="14" s="1"/>
  <c r="N187" i="14"/>
  <c r="W187" i="14"/>
  <c r="O187" i="14" s="1"/>
  <c r="AA187" i="14"/>
  <c r="J187" i="14" s="1"/>
  <c r="I187" i="14" s="1"/>
  <c r="N188" i="14"/>
  <c r="AA188" i="14"/>
  <c r="M188" i="14" s="1"/>
  <c r="L188" i="14" s="1"/>
  <c r="N189" i="14"/>
  <c r="AA189" i="14"/>
  <c r="N190" i="14"/>
  <c r="AA190" i="14"/>
  <c r="N191" i="14"/>
  <c r="AA191" i="14"/>
  <c r="N192" i="14"/>
  <c r="AA192" i="14"/>
  <c r="N193" i="14"/>
  <c r="AA193" i="14"/>
  <c r="N194" i="14"/>
  <c r="AA194" i="14"/>
  <c r="N195" i="14"/>
  <c r="AA195" i="14"/>
  <c r="N196" i="14"/>
  <c r="AA196" i="14"/>
  <c r="N197" i="14"/>
  <c r="AA197" i="14"/>
  <c r="N198" i="14"/>
  <c r="AA198" i="14"/>
  <c r="N199" i="14"/>
  <c r="AA199" i="14"/>
  <c r="N200" i="14"/>
  <c r="AA200" i="14"/>
  <c r="N201" i="14"/>
  <c r="AA201" i="14"/>
  <c r="N202" i="14"/>
  <c r="AA202" i="14"/>
  <c r="N203" i="14"/>
  <c r="AA203" i="14"/>
  <c r="J204" i="14"/>
  <c r="I204" i="14" s="1"/>
  <c r="N204" i="14"/>
  <c r="W204" i="14"/>
  <c r="O204" i="14" s="1"/>
  <c r="AA204" i="14"/>
  <c r="G204" i="14" s="1"/>
  <c r="F204" i="14" s="1"/>
  <c r="G205" i="14"/>
  <c r="F205" i="14" s="1"/>
  <c r="M205" i="14"/>
  <c r="L205" i="14" s="1"/>
  <c r="N205" i="14"/>
  <c r="W205" i="14"/>
  <c r="O205" i="14" s="1"/>
  <c r="AA205" i="14"/>
  <c r="J205" i="14" s="1"/>
  <c r="I205" i="14" s="1"/>
  <c r="G206" i="14"/>
  <c r="F206" i="14" s="1"/>
  <c r="M206" i="14"/>
  <c r="L206" i="14" s="1"/>
  <c r="N206" i="14"/>
  <c r="W206" i="14"/>
  <c r="O206" i="14" s="1"/>
  <c r="AA206" i="14"/>
  <c r="J206" i="14" s="1"/>
  <c r="I206" i="14" s="1"/>
  <c r="G207" i="14"/>
  <c r="F207" i="14" s="1"/>
  <c r="M207" i="14"/>
  <c r="L207" i="14" s="1"/>
  <c r="N207" i="14"/>
  <c r="W207" i="14"/>
  <c r="O207" i="14" s="1"/>
  <c r="AA207" i="14"/>
  <c r="J207" i="14" s="1"/>
  <c r="I207" i="14" s="1"/>
  <c r="G208" i="14"/>
  <c r="F208" i="14" s="1"/>
  <c r="M208" i="14"/>
  <c r="L208" i="14" s="1"/>
  <c r="N208" i="14"/>
  <c r="W208" i="14"/>
  <c r="O208" i="14" s="1"/>
  <c r="AA208" i="14"/>
  <c r="J208" i="14" s="1"/>
  <c r="I208" i="14" s="1"/>
  <c r="G209" i="14"/>
  <c r="F209" i="14" s="1"/>
  <c r="M209" i="14"/>
  <c r="L209" i="14" s="1"/>
  <c r="N209" i="14"/>
  <c r="W209" i="14"/>
  <c r="O209" i="14" s="1"/>
  <c r="AA209" i="14"/>
  <c r="J209" i="14" s="1"/>
  <c r="I209" i="14" s="1"/>
  <c r="G210" i="14"/>
  <c r="F210" i="14" s="1"/>
  <c r="M210" i="14"/>
  <c r="L210" i="14" s="1"/>
  <c r="N210" i="14"/>
  <c r="W210" i="14"/>
  <c r="O210" i="14" s="1"/>
  <c r="AA210" i="14"/>
  <c r="J210" i="14" s="1"/>
  <c r="I210" i="14" s="1"/>
  <c r="G211" i="14"/>
  <c r="F211" i="14" s="1"/>
  <c r="M211" i="14"/>
  <c r="L211" i="14" s="1"/>
  <c r="N211" i="14"/>
  <c r="W211" i="14"/>
  <c r="O211" i="14" s="1"/>
  <c r="AA211" i="14"/>
  <c r="J211" i="14" s="1"/>
  <c r="I211" i="14" s="1"/>
  <c r="G212" i="14"/>
  <c r="F212" i="14" s="1"/>
  <c r="M212" i="14"/>
  <c r="L212" i="14" s="1"/>
  <c r="N212" i="14"/>
  <c r="W212" i="14"/>
  <c r="O212" i="14" s="1"/>
  <c r="AA212" i="14"/>
  <c r="J212" i="14" s="1"/>
  <c r="I212" i="14" s="1"/>
  <c r="G213" i="14"/>
  <c r="F213" i="14" s="1"/>
  <c r="M213" i="14"/>
  <c r="L213" i="14" s="1"/>
  <c r="N213" i="14"/>
  <c r="W213" i="14"/>
  <c r="O213" i="14" s="1"/>
  <c r="AA213" i="14"/>
  <c r="J213" i="14" s="1"/>
  <c r="I213" i="14" s="1"/>
  <c r="G214" i="14"/>
  <c r="F214" i="14" s="1"/>
  <c r="M214" i="14"/>
  <c r="L214" i="14" s="1"/>
  <c r="N214" i="14"/>
  <c r="W214" i="14"/>
  <c r="O214" i="14" s="1"/>
  <c r="AA214" i="14"/>
  <c r="J214" i="14" s="1"/>
  <c r="I214" i="14" s="1"/>
  <c r="G215" i="14"/>
  <c r="F215" i="14" s="1"/>
  <c r="M215" i="14"/>
  <c r="L215" i="14" s="1"/>
  <c r="N215" i="14"/>
  <c r="W215" i="14"/>
  <c r="O215" i="14" s="1"/>
  <c r="AA215" i="14"/>
  <c r="J215" i="14" s="1"/>
  <c r="I215" i="14" s="1"/>
  <c r="G216" i="14"/>
  <c r="F216" i="14" s="1"/>
  <c r="M216" i="14"/>
  <c r="L216" i="14" s="1"/>
  <c r="N216" i="14"/>
  <c r="W216" i="14"/>
  <c r="O216" i="14" s="1"/>
  <c r="AA216" i="14"/>
  <c r="J216" i="14" s="1"/>
  <c r="I216" i="14" s="1"/>
  <c r="G217" i="14"/>
  <c r="F217" i="14" s="1"/>
  <c r="M217" i="14"/>
  <c r="L217" i="14" s="1"/>
  <c r="N217" i="14"/>
  <c r="W217" i="14"/>
  <c r="O217" i="14" s="1"/>
  <c r="AA217" i="14"/>
  <c r="J217" i="14" s="1"/>
  <c r="I217" i="14" s="1"/>
  <c r="G218" i="14"/>
  <c r="F218" i="14" s="1"/>
  <c r="M218" i="14"/>
  <c r="L218" i="14" s="1"/>
  <c r="N218" i="14"/>
  <c r="W218" i="14"/>
  <c r="O218" i="14" s="1"/>
  <c r="AA218" i="14"/>
  <c r="J218" i="14" s="1"/>
  <c r="I218" i="14" s="1"/>
  <c r="G219" i="14"/>
  <c r="F219" i="14" s="1"/>
  <c r="M219" i="14"/>
  <c r="L219" i="14" s="1"/>
  <c r="N219" i="14"/>
  <c r="W219" i="14"/>
  <c r="O219" i="14" s="1"/>
  <c r="AA219" i="14"/>
  <c r="J219" i="14" s="1"/>
  <c r="I219" i="14" s="1"/>
  <c r="M220" i="14"/>
  <c r="L220" i="14" s="1"/>
  <c r="N220" i="14"/>
  <c r="AA220" i="14"/>
  <c r="N221" i="14"/>
  <c r="AA221" i="14"/>
  <c r="N222" i="14"/>
  <c r="AA222" i="14"/>
  <c r="N223" i="14"/>
  <c r="AA223" i="14"/>
  <c r="N224" i="14"/>
  <c r="AA224" i="14"/>
  <c r="N225" i="14"/>
  <c r="AA225" i="14"/>
  <c r="N226" i="14"/>
  <c r="AA226" i="14"/>
  <c r="N227" i="14"/>
  <c r="AA227" i="14"/>
  <c r="N228" i="14"/>
  <c r="AA228" i="14"/>
  <c r="N229" i="14"/>
  <c r="AA229" i="14"/>
  <c r="N230" i="14"/>
  <c r="AA230" i="14"/>
  <c r="N231" i="14"/>
  <c r="AA231" i="14"/>
  <c r="N232" i="14"/>
  <c r="AA232" i="14"/>
  <c r="N233" i="14"/>
  <c r="AA233" i="14"/>
  <c r="N234" i="14"/>
  <c r="AA234" i="14"/>
  <c r="N235" i="14"/>
  <c r="AA235" i="14"/>
  <c r="J236" i="14"/>
  <c r="I236" i="14" s="1"/>
  <c r="N236" i="14"/>
  <c r="W236" i="14"/>
  <c r="O236" i="14" s="1"/>
  <c r="AA236" i="14"/>
  <c r="G236" i="14" s="1"/>
  <c r="F236" i="14" s="1"/>
  <c r="G237" i="14"/>
  <c r="F237" i="14" s="1"/>
  <c r="M237" i="14"/>
  <c r="L237" i="14" s="1"/>
  <c r="N237" i="14"/>
  <c r="W237" i="14"/>
  <c r="O237" i="14" s="1"/>
  <c r="AA237" i="14"/>
  <c r="J237" i="14" s="1"/>
  <c r="I237" i="14" s="1"/>
  <c r="G238" i="14"/>
  <c r="F238" i="14" s="1"/>
  <c r="M238" i="14"/>
  <c r="L238" i="14" s="1"/>
  <c r="N238" i="14"/>
  <c r="W238" i="14"/>
  <c r="O238" i="14" s="1"/>
  <c r="AA238" i="14"/>
  <c r="J238" i="14" s="1"/>
  <c r="I238" i="14" s="1"/>
  <c r="G239" i="14"/>
  <c r="F239" i="14" s="1"/>
  <c r="M239" i="14"/>
  <c r="L239" i="14" s="1"/>
  <c r="N239" i="14"/>
  <c r="W239" i="14"/>
  <c r="O239" i="14" s="1"/>
  <c r="AA239" i="14"/>
  <c r="J239" i="14" s="1"/>
  <c r="I239" i="14" s="1"/>
  <c r="G240" i="14"/>
  <c r="F240" i="14" s="1"/>
  <c r="M240" i="14"/>
  <c r="L240" i="14" s="1"/>
  <c r="N240" i="14"/>
  <c r="W240" i="14"/>
  <c r="O240" i="14" s="1"/>
  <c r="AA240" i="14"/>
  <c r="J240" i="14" s="1"/>
  <c r="I240" i="14" s="1"/>
  <c r="G241" i="14"/>
  <c r="F241" i="14" s="1"/>
  <c r="M241" i="14"/>
  <c r="L241" i="14" s="1"/>
  <c r="N241" i="14"/>
  <c r="W241" i="14"/>
  <c r="O241" i="14" s="1"/>
  <c r="AA241" i="14"/>
  <c r="J241" i="14" s="1"/>
  <c r="I241" i="14" s="1"/>
  <c r="G242" i="14"/>
  <c r="F242" i="14" s="1"/>
  <c r="M242" i="14"/>
  <c r="L242" i="14" s="1"/>
  <c r="N242" i="14"/>
  <c r="W242" i="14"/>
  <c r="O242" i="14" s="1"/>
  <c r="AA242" i="14"/>
  <c r="J242" i="14" s="1"/>
  <c r="I242" i="14" s="1"/>
  <c r="G243" i="14"/>
  <c r="F243" i="14" s="1"/>
  <c r="M243" i="14"/>
  <c r="L243" i="14" s="1"/>
  <c r="N243" i="14"/>
  <c r="W243" i="14"/>
  <c r="O243" i="14" s="1"/>
  <c r="AA243" i="14"/>
  <c r="J243" i="14" s="1"/>
  <c r="I243" i="14" s="1"/>
  <c r="G244" i="14"/>
  <c r="F244" i="14" s="1"/>
  <c r="M244" i="14"/>
  <c r="L244" i="14" s="1"/>
  <c r="N244" i="14"/>
  <c r="W244" i="14"/>
  <c r="O244" i="14" s="1"/>
  <c r="AA244" i="14"/>
  <c r="J244" i="14" s="1"/>
  <c r="I244" i="14" s="1"/>
  <c r="G245" i="14"/>
  <c r="F245" i="14" s="1"/>
  <c r="M245" i="14"/>
  <c r="L245" i="14" s="1"/>
  <c r="N245" i="14"/>
  <c r="W245" i="14"/>
  <c r="O245" i="14" s="1"/>
  <c r="AA245" i="14"/>
  <c r="J245" i="14" s="1"/>
  <c r="I245" i="14" s="1"/>
  <c r="G246" i="14"/>
  <c r="F246" i="14" s="1"/>
  <c r="M246" i="14"/>
  <c r="L246" i="14" s="1"/>
  <c r="N246" i="14"/>
  <c r="W246" i="14"/>
  <c r="O246" i="14" s="1"/>
  <c r="AA246" i="14"/>
  <c r="J246" i="14" s="1"/>
  <c r="I246" i="14" s="1"/>
  <c r="G247" i="14"/>
  <c r="F247" i="14" s="1"/>
  <c r="M247" i="14"/>
  <c r="L247" i="14" s="1"/>
  <c r="N247" i="14"/>
  <c r="W247" i="14"/>
  <c r="O247" i="14" s="1"/>
  <c r="AA247" i="14"/>
  <c r="J247" i="14" s="1"/>
  <c r="I247" i="14" s="1"/>
  <c r="G248" i="14"/>
  <c r="F248" i="14" s="1"/>
  <c r="M248" i="14"/>
  <c r="L248" i="14" s="1"/>
  <c r="N248" i="14"/>
  <c r="W248" i="14"/>
  <c r="O248" i="14" s="1"/>
  <c r="AA248" i="14"/>
  <c r="J248" i="14" s="1"/>
  <c r="I248" i="14" s="1"/>
  <c r="G249" i="14"/>
  <c r="F249" i="14" s="1"/>
  <c r="M249" i="14"/>
  <c r="L249" i="14" s="1"/>
  <c r="N249" i="14"/>
  <c r="W249" i="14"/>
  <c r="O249" i="14" s="1"/>
  <c r="AA249" i="14"/>
  <c r="J249" i="14" s="1"/>
  <c r="I249" i="14" s="1"/>
  <c r="G250" i="14"/>
  <c r="F250" i="14" s="1"/>
  <c r="M250" i="14"/>
  <c r="L250" i="14" s="1"/>
  <c r="N250" i="14"/>
  <c r="W250" i="14"/>
  <c r="O250" i="14" s="1"/>
  <c r="AA250" i="14"/>
  <c r="J250" i="14" s="1"/>
  <c r="I250" i="14" s="1"/>
  <c r="G251" i="14"/>
  <c r="F251" i="14" s="1"/>
  <c r="M251" i="14"/>
  <c r="L251" i="14" s="1"/>
  <c r="N251" i="14"/>
  <c r="W251" i="14"/>
  <c r="O251" i="14" s="1"/>
  <c r="AA251" i="14"/>
  <c r="J251" i="14" s="1"/>
  <c r="I251" i="14" s="1"/>
  <c r="N252" i="14"/>
  <c r="AA252" i="14"/>
  <c r="M252" i="14" s="1"/>
  <c r="L252" i="14" s="1"/>
  <c r="N253" i="14"/>
  <c r="AA253" i="14"/>
  <c r="N254" i="14"/>
  <c r="AA254" i="14"/>
  <c r="N255" i="14"/>
  <c r="AA255" i="14"/>
  <c r="N256" i="14"/>
  <c r="AA256" i="14"/>
  <c r="N257" i="14"/>
  <c r="AA257" i="14"/>
  <c r="N258" i="14"/>
  <c r="AA258" i="14"/>
  <c r="N259" i="14"/>
  <c r="AA259" i="14"/>
  <c r="N260" i="14"/>
  <c r="AA260" i="14"/>
  <c r="N261" i="14"/>
  <c r="AA261" i="14"/>
  <c r="N262" i="14"/>
  <c r="AA262" i="14"/>
  <c r="N263" i="14"/>
  <c r="AA263" i="14"/>
  <c r="N264" i="14"/>
  <c r="AA264" i="14"/>
  <c r="N265" i="14"/>
  <c r="AA265" i="14"/>
  <c r="N266" i="14"/>
  <c r="AA266" i="14"/>
  <c r="N267" i="14"/>
  <c r="AA267" i="14"/>
  <c r="J268" i="14"/>
  <c r="I268" i="14" s="1"/>
  <c r="N268" i="14"/>
  <c r="W268" i="14"/>
  <c r="O268" i="14" s="1"/>
  <c r="AA268" i="14"/>
  <c r="G268" i="14" s="1"/>
  <c r="F268" i="14" s="1"/>
  <c r="G269" i="14"/>
  <c r="F269" i="14" s="1"/>
  <c r="M269" i="14"/>
  <c r="L269" i="14" s="1"/>
  <c r="N269" i="14"/>
  <c r="W269" i="14"/>
  <c r="O269" i="14" s="1"/>
  <c r="AA269" i="14"/>
  <c r="J269" i="14" s="1"/>
  <c r="I269" i="14" s="1"/>
  <c r="G270" i="14"/>
  <c r="F270" i="14" s="1"/>
  <c r="M270" i="14"/>
  <c r="L270" i="14" s="1"/>
  <c r="N270" i="14"/>
  <c r="W270" i="14"/>
  <c r="O270" i="14" s="1"/>
  <c r="AA270" i="14"/>
  <c r="J270" i="14" s="1"/>
  <c r="I270" i="14" s="1"/>
  <c r="G271" i="14"/>
  <c r="F271" i="14" s="1"/>
  <c r="M271" i="14"/>
  <c r="L271" i="14" s="1"/>
  <c r="N271" i="14"/>
  <c r="W271" i="14"/>
  <c r="O271" i="14" s="1"/>
  <c r="AA271" i="14"/>
  <c r="J271" i="14" s="1"/>
  <c r="I271" i="14" s="1"/>
  <c r="G272" i="14"/>
  <c r="F272" i="14" s="1"/>
  <c r="M272" i="14"/>
  <c r="L272" i="14" s="1"/>
  <c r="N272" i="14"/>
  <c r="W272" i="14"/>
  <c r="O272" i="14" s="1"/>
  <c r="AA272" i="14"/>
  <c r="J272" i="14" s="1"/>
  <c r="I272" i="14" s="1"/>
  <c r="G273" i="14"/>
  <c r="F273" i="14" s="1"/>
  <c r="M273" i="14"/>
  <c r="L273" i="14" s="1"/>
  <c r="N273" i="14"/>
  <c r="W273" i="14"/>
  <c r="O273" i="14" s="1"/>
  <c r="AA273" i="14"/>
  <c r="J273" i="14" s="1"/>
  <c r="I273" i="14" s="1"/>
  <c r="G274" i="14"/>
  <c r="F274" i="14" s="1"/>
  <c r="M274" i="14"/>
  <c r="L274" i="14" s="1"/>
  <c r="N274" i="14"/>
  <c r="W274" i="14"/>
  <c r="O274" i="14" s="1"/>
  <c r="AA274" i="14"/>
  <c r="J274" i="14" s="1"/>
  <c r="I274" i="14" s="1"/>
  <c r="G275" i="14"/>
  <c r="F275" i="14" s="1"/>
  <c r="M275" i="14"/>
  <c r="L275" i="14" s="1"/>
  <c r="N275" i="14"/>
  <c r="W275" i="14"/>
  <c r="O275" i="14" s="1"/>
  <c r="AA275" i="14"/>
  <c r="J275" i="14" s="1"/>
  <c r="I275" i="14" s="1"/>
  <c r="G276" i="14"/>
  <c r="F276" i="14" s="1"/>
  <c r="M276" i="14"/>
  <c r="L276" i="14" s="1"/>
  <c r="N276" i="14"/>
  <c r="W276" i="14"/>
  <c r="O276" i="14" s="1"/>
  <c r="AA276" i="14"/>
  <c r="J276" i="14" s="1"/>
  <c r="I276" i="14" s="1"/>
  <c r="G277" i="14"/>
  <c r="F277" i="14" s="1"/>
  <c r="M277" i="14"/>
  <c r="L277" i="14" s="1"/>
  <c r="N277" i="14"/>
  <c r="W277" i="14"/>
  <c r="O277" i="14" s="1"/>
  <c r="AA277" i="14"/>
  <c r="J277" i="14" s="1"/>
  <c r="I277" i="14" s="1"/>
  <c r="G278" i="14"/>
  <c r="F278" i="14" s="1"/>
  <c r="M278" i="14"/>
  <c r="L278" i="14" s="1"/>
  <c r="N278" i="14"/>
  <c r="W278" i="14"/>
  <c r="O278" i="14" s="1"/>
  <c r="AA278" i="14"/>
  <c r="J278" i="14" s="1"/>
  <c r="I278" i="14" s="1"/>
  <c r="G279" i="14"/>
  <c r="F279" i="14" s="1"/>
  <c r="M279" i="14"/>
  <c r="L279" i="14" s="1"/>
  <c r="N279" i="14"/>
  <c r="W279" i="14"/>
  <c r="O279" i="14" s="1"/>
  <c r="AA279" i="14"/>
  <c r="J279" i="14" s="1"/>
  <c r="I279" i="14" s="1"/>
  <c r="G280" i="14"/>
  <c r="F280" i="14" s="1"/>
  <c r="M280" i="14"/>
  <c r="L280" i="14" s="1"/>
  <c r="N280" i="14"/>
  <c r="W280" i="14"/>
  <c r="O280" i="14" s="1"/>
  <c r="AA280" i="14"/>
  <c r="J280" i="14" s="1"/>
  <c r="I280" i="14" s="1"/>
  <c r="G281" i="14"/>
  <c r="F281" i="14" s="1"/>
  <c r="M281" i="14"/>
  <c r="L281" i="14" s="1"/>
  <c r="N281" i="14"/>
  <c r="W281" i="14"/>
  <c r="O281" i="14" s="1"/>
  <c r="AA281" i="14"/>
  <c r="J281" i="14" s="1"/>
  <c r="I281" i="14" s="1"/>
  <c r="G282" i="14"/>
  <c r="F282" i="14" s="1"/>
  <c r="M282" i="14"/>
  <c r="L282" i="14" s="1"/>
  <c r="N282" i="14"/>
  <c r="W282" i="14"/>
  <c r="O282" i="14" s="1"/>
  <c r="AA282" i="14"/>
  <c r="J282" i="14" s="1"/>
  <c r="I282" i="14" s="1"/>
  <c r="G283" i="14"/>
  <c r="F283" i="14" s="1"/>
  <c r="M283" i="14"/>
  <c r="L283" i="14" s="1"/>
  <c r="N283" i="14"/>
  <c r="W283" i="14"/>
  <c r="O283" i="14" s="1"/>
  <c r="AA283" i="14"/>
  <c r="J283" i="14" s="1"/>
  <c r="I283" i="14" s="1"/>
  <c r="M284" i="14"/>
  <c r="L284" i="14" s="1"/>
  <c r="N284" i="14"/>
  <c r="AA284" i="14"/>
  <c r="N285" i="14"/>
  <c r="AA285" i="14"/>
  <c r="N286" i="14"/>
  <c r="AA286" i="14"/>
  <c r="N287" i="14"/>
  <c r="AA287" i="14"/>
  <c r="N288" i="14"/>
  <c r="AA288" i="14"/>
  <c r="N289" i="14"/>
  <c r="AA289" i="14"/>
  <c r="N290" i="14"/>
  <c r="AA290" i="14"/>
  <c r="N291" i="14"/>
  <c r="AA291" i="14"/>
  <c r="N292" i="14"/>
  <c r="AA292" i="14"/>
  <c r="N293" i="14"/>
  <c r="AA293" i="14"/>
  <c r="N294" i="14"/>
  <c r="AA294" i="14"/>
  <c r="N295" i="14"/>
  <c r="AA295" i="14"/>
  <c r="N296" i="14"/>
  <c r="AA296" i="14"/>
  <c r="N297" i="14"/>
  <c r="AA297" i="14"/>
  <c r="N298" i="14"/>
  <c r="AA298" i="14"/>
  <c r="J298" i="14" s="1"/>
  <c r="I298" i="14" s="1"/>
  <c r="N299" i="14"/>
  <c r="AA299" i="14"/>
  <c r="G299" i="14" s="1"/>
  <c r="F299" i="14" s="1"/>
  <c r="J300" i="14"/>
  <c r="I300" i="14" s="1"/>
  <c r="N300" i="14"/>
  <c r="W300" i="14"/>
  <c r="O300" i="14" s="1"/>
  <c r="AA300" i="14"/>
  <c r="G300" i="14" s="1"/>
  <c r="F300" i="14" s="1"/>
  <c r="G301" i="14"/>
  <c r="F301" i="14" s="1"/>
  <c r="M301" i="14"/>
  <c r="L301" i="14" s="1"/>
  <c r="N301" i="14"/>
  <c r="W301" i="14"/>
  <c r="O301" i="14" s="1"/>
  <c r="AA301" i="14"/>
  <c r="J301" i="14" s="1"/>
  <c r="I301" i="14" s="1"/>
  <c r="G302" i="14"/>
  <c r="F302" i="14" s="1"/>
  <c r="M302" i="14"/>
  <c r="L302" i="14" s="1"/>
  <c r="N302" i="14"/>
  <c r="W302" i="14"/>
  <c r="O302" i="14" s="1"/>
  <c r="AA302" i="14"/>
  <c r="J302" i="14" s="1"/>
  <c r="I302" i="14" s="1"/>
  <c r="G303" i="14"/>
  <c r="F303" i="14" s="1"/>
  <c r="M303" i="14"/>
  <c r="L303" i="14" s="1"/>
  <c r="N303" i="14"/>
  <c r="W303" i="14"/>
  <c r="O303" i="14" s="1"/>
  <c r="AA303" i="14"/>
  <c r="J303" i="14" s="1"/>
  <c r="I303" i="14" s="1"/>
  <c r="G304" i="14"/>
  <c r="F304" i="14" s="1"/>
  <c r="M304" i="14"/>
  <c r="L304" i="14" s="1"/>
  <c r="N304" i="14"/>
  <c r="W304" i="14"/>
  <c r="O304" i="14" s="1"/>
  <c r="AA304" i="14"/>
  <c r="J304" i="14" s="1"/>
  <c r="I304" i="14" s="1"/>
  <c r="G305" i="14"/>
  <c r="F305" i="14" s="1"/>
  <c r="M305" i="14"/>
  <c r="L305" i="14" s="1"/>
  <c r="N305" i="14"/>
  <c r="W305" i="14"/>
  <c r="O305" i="14" s="1"/>
  <c r="AA305" i="14"/>
  <c r="J305" i="14" s="1"/>
  <c r="I305" i="14" s="1"/>
  <c r="G306" i="14"/>
  <c r="F306" i="14" s="1"/>
  <c r="M306" i="14"/>
  <c r="L306" i="14" s="1"/>
  <c r="N306" i="14"/>
  <c r="W306" i="14"/>
  <c r="O306" i="14" s="1"/>
  <c r="AA306" i="14"/>
  <c r="J306" i="14" s="1"/>
  <c r="I306" i="14" s="1"/>
  <c r="G307" i="14"/>
  <c r="F307" i="14" s="1"/>
  <c r="M307" i="14"/>
  <c r="L307" i="14" s="1"/>
  <c r="N307" i="14"/>
  <c r="W307" i="14"/>
  <c r="O307" i="14" s="1"/>
  <c r="AA307" i="14"/>
  <c r="J307" i="14" s="1"/>
  <c r="I307" i="14" s="1"/>
  <c r="G308" i="14"/>
  <c r="F308" i="14" s="1"/>
  <c r="M308" i="14"/>
  <c r="L308" i="14" s="1"/>
  <c r="N308" i="14"/>
  <c r="W308" i="14"/>
  <c r="O308" i="14" s="1"/>
  <c r="AA308" i="14"/>
  <c r="J308" i="14" s="1"/>
  <c r="I308" i="14" s="1"/>
  <c r="G309" i="14"/>
  <c r="F309" i="14" s="1"/>
  <c r="M309" i="14"/>
  <c r="L309" i="14" s="1"/>
  <c r="N309" i="14"/>
  <c r="W309" i="14"/>
  <c r="O309" i="14" s="1"/>
  <c r="AA309" i="14"/>
  <c r="J309" i="14" s="1"/>
  <c r="I309" i="14" s="1"/>
  <c r="G310" i="14"/>
  <c r="F310" i="14" s="1"/>
  <c r="M310" i="14"/>
  <c r="L310" i="14" s="1"/>
  <c r="N310" i="14"/>
  <c r="W310" i="14"/>
  <c r="O310" i="14" s="1"/>
  <c r="AA310" i="14"/>
  <c r="J310" i="14" s="1"/>
  <c r="I310" i="14" s="1"/>
  <c r="N311" i="14"/>
  <c r="AA311" i="14"/>
  <c r="J311" i="14" s="1"/>
  <c r="I311" i="14" s="1"/>
  <c r="G312" i="14"/>
  <c r="F312" i="14" s="1"/>
  <c r="M312" i="14"/>
  <c r="L312" i="14" s="1"/>
  <c r="N312" i="14"/>
  <c r="W312" i="14"/>
  <c r="O312" i="14" s="1"/>
  <c r="AA312" i="14"/>
  <c r="J312" i="14" s="1"/>
  <c r="I312" i="14" s="1"/>
  <c r="H31" i="11"/>
  <c r="G31" i="11" s="1"/>
  <c r="K31" i="11"/>
  <c r="J31" i="11" s="1"/>
  <c r="L31" i="11"/>
  <c r="M31" i="11"/>
  <c r="Q31" i="11"/>
  <c r="U31" i="11"/>
  <c r="H32" i="11"/>
  <c r="G32" i="11" s="1"/>
  <c r="K32" i="11"/>
  <c r="J32" i="11" s="1"/>
  <c r="L32" i="11"/>
  <c r="M32" i="11"/>
  <c r="Q32" i="11"/>
  <c r="U32" i="11"/>
  <c r="H33" i="11"/>
  <c r="G33" i="11" s="1"/>
  <c r="K33" i="11"/>
  <c r="J33" i="11" s="1"/>
  <c r="L33" i="11"/>
  <c r="M33" i="11"/>
  <c r="Q33" i="11"/>
  <c r="U33" i="11"/>
  <c r="H34" i="11"/>
  <c r="G34" i="11" s="1"/>
  <c r="K34" i="11"/>
  <c r="J34" i="11" s="1"/>
  <c r="L34" i="11"/>
  <c r="M34" i="11"/>
  <c r="Q34" i="11"/>
  <c r="U34" i="11"/>
  <c r="H35" i="11"/>
  <c r="G35" i="11" s="1"/>
  <c r="K35" i="11"/>
  <c r="J35" i="11" s="1"/>
  <c r="L35" i="11"/>
  <c r="M35" i="11"/>
  <c r="Q35" i="11"/>
  <c r="U35" i="11"/>
  <c r="H36" i="11"/>
  <c r="G36" i="11" s="1"/>
  <c r="K36" i="11"/>
  <c r="J36" i="11" s="1"/>
  <c r="L36" i="11"/>
  <c r="M36" i="11"/>
  <c r="Q36" i="11"/>
  <c r="U36" i="11"/>
  <c r="H37" i="11"/>
  <c r="G37" i="11" s="1"/>
  <c r="K37" i="11"/>
  <c r="J37" i="11" s="1"/>
  <c r="L37" i="11"/>
  <c r="M37" i="11"/>
  <c r="Q37" i="11"/>
  <c r="U37" i="11"/>
  <c r="H38" i="11"/>
  <c r="G38" i="11" s="1"/>
  <c r="K38" i="11"/>
  <c r="J38" i="11" s="1"/>
  <c r="L38" i="11"/>
  <c r="M38" i="11"/>
  <c r="Q38" i="11"/>
  <c r="U38" i="11"/>
  <c r="H39" i="11"/>
  <c r="G39" i="11" s="1"/>
  <c r="K39" i="11"/>
  <c r="J39" i="11" s="1"/>
  <c r="L39" i="11"/>
  <c r="M39" i="11"/>
  <c r="Q39" i="11"/>
  <c r="U39" i="11"/>
  <c r="H40" i="11"/>
  <c r="G40" i="11" s="1"/>
  <c r="K40" i="11"/>
  <c r="J40" i="11" s="1"/>
  <c r="L40" i="11"/>
  <c r="M40" i="11"/>
  <c r="Q40" i="11"/>
  <c r="U40" i="11"/>
  <c r="H41" i="11"/>
  <c r="G41" i="11" s="1"/>
  <c r="K41" i="11"/>
  <c r="J41" i="11" s="1"/>
  <c r="L41" i="11"/>
  <c r="M41" i="11"/>
  <c r="Q41" i="11"/>
  <c r="U41" i="11"/>
  <c r="H42" i="11"/>
  <c r="G42" i="11" s="1"/>
  <c r="K42" i="11"/>
  <c r="J42" i="11" s="1"/>
  <c r="L42" i="11"/>
  <c r="M42" i="11"/>
  <c r="Q42" i="11"/>
  <c r="U42" i="11"/>
  <c r="H43" i="11"/>
  <c r="G43" i="11" s="1"/>
  <c r="K43" i="11"/>
  <c r="J43" i="11" s="1"/>
  <c r="L43" i="11"/>
  <c r="M43" i="11"/>
  <c r="Q43" i="11"/>
  <c r="U43" i="11"/>
  <c r="H44" i="11"/>
  <c r="G44" i="11" s="1"/>
  <c r="K44" i="11"/>
  <c r="J44" i="11" s="1"/>
  <c r="L44" i="11"/>
  <c r="M44" i="11"/>
  <c r="Q44" i="11"/>
  <c r="U44" i="11"/>
  <c r="H45" i="11"/>
  <c r="G45" i="11" s="1"/>
  <c r="K45" i="11"/>
  <c r="J45" i="11" s="1"/>
  <c r="L45" i="11"/>
  <c r="M45" i="11"/>
  <c r="Q45" i="11"/>
  <c r="U45" i="11"/>
  <c r="H46" i="11"/>
  <c r="G46" i="11" s="1"/>
  <c r="K46" i="11"/>
  <c r="J46" i="11" s="1"/>
  <c r="L46" i="11"/>
  <c r="M46" i="11"/>
  <c r="Q46" i="11"/>
  <c r="U46" i="11"/>
  <c r="H47" i="11"/>
  <c r="G47" i="11" s="1"/>
  <c r="K47" i="11"/>
  <c r="J47" i="11" s="1"/>
  <c r="L47" i="11"/>
  <c r="M47" i="11"/>
  <c r="Q47" i="11"/>
  <c r="U47" i="11"/>
  <c r="H48" i="11"/>
  <c r="G48" i="11" s="1"/>
  <c r="K48" i="11"/>
  <c r="J48" i="11" s="1"/>
  <c r="L48" i="11"/>
  <c r="M48" i="11"/>
  <c r="Q48" i="11"/>
  <c r="U48" i="11"/>
  <c r="H49" i="11"/>
  <c r="G49" i="11" s="1"/>
  <c r="K49" i="11"/>
  <c r="J49" i="11" s="1"/>
  <c r="L49" i="11"/>
  <c r="M49" i="11"/>
  <c r="Q49" i="11"/>
  <c r="U49" i="11"/>
  <c r="H50" i="11"/>
  <c r="G50" i="11" s="1"/>
  <c r="K50" i="11"/>
  <c r="J50" i="11" s="1"/>
  <c r="L50" i="11"/>
  <c r="M50" i="11"/>
  <c r="Q50" i="11"/>
  <c r="U50" i="11"/>
  <c r="H51" i="11"/>
  <c r="G51" i="11" s="1"/>
  <c r="K51" i="11"/>
  <c r="J51" i="11" s="1"/>
  <c r="L51" i="11"/>
  <c r="M51" i="11"/>
  <c r="Q51" i="11"/>
  <c r="U51" i="11"/>
  <c r="H52" i="11"/>
  <c r="G52" i="11" s="1"/>
  <c r="K52" i="11"/>
  <c r="J52" i="11" s="1"/>
  <c r="L52" i="11"/>
  <c r="M52" i="11"/>
  <c r="Q52" i="11"/>
  <c r="U52" i="11"/>
  <c r="H53" i="11"/>
  <c r="G53" i="11" s="1"/>
  <c r="K53" i="11"/>
  <c r="J53" i="11" s="1"/>
  <c r="L53" i="11"/>
  <c r="M53" i="11"/>
  <c r="Q53" i="11"/>
  <c r="U53" i="11"/>
  <c r="H54" i="11"/>
  <c r="G54" i="11" s="1"/>
  <c r="K54" i="11"/>
  <c r="J54" i="11" s="1"/>
  <c r="L54" i="11"/>
  <c r="M54" i="11"/>
  <c r="Q54" i="11"/>
  <c r="U54" i="11"/>
  <c r="H55" i="11"/>
  <c r="G55" i="11" s="1"/>
  <c r="K55" i="11"/>
  <c r="J55" i="11" s="1"/>
  <c r="L55" i="11"/>
  <c r="M55" i="11"/>
  <c r="Q55" i="11"/>
  <c r="U55" i="11"/>
  <c r="H56" i="11"/>
  <c r="G56" i="11" s="1"/>
  <c r="K56" i="11"/>
  <c r="J56" i="11" s="1"/>
  <c r="L56" i="11"/>
  <c r="M56" i="11"/>
  <c r="Q56" i="11"/>
  <c r="U56" i="11"/>
  <c r="H57" i="11"/>
  <c r="G57" i="11" s="1"/>
  <c r="K57" i="11"/>
  <c r="J57" i="11" s="1"/>
  <c r="L57" i="11"/>
  <c r="M57" i="11"/>
  <c r="Q57" i="11"/>
  <c r="U57" i="11"/>
  <c r="H58" i="11"/>
  <c r="G58" i="11" s="1"/>
  <c r="K58" i="11"/>
  <c r="J58" i="11" s="1"/>
  <c r="L58" i="11"/>
  <c r="M58" i="11"/>
  <c r="Q58" i="11"/>
  <c r="U58" i="11"/>
  <c r="H59" i="11"/>
  <c r="G59" i="11" s="1"/>
  <c r="K59" i="11"/>
  <c r="J59" i="11" s="1"/>
  <c r="L59" i="11"/>
  <c r="M59" i="11"/>
  <c r="Q59" i="11"/>
  <c r="U59" i="11"/>
  <c r="H60" i="11"/>
  <c r="G60" i="11" s="1"/>
  <c r="K60" i="11"/>
  <c r="J60" i="11" s="1"/>
  <c r="L60" i="11"/>
  <c r="M60" i="11"/>
  <c r="Q60" i="11"/>
  <c r="U60" i="11"/>
  <c r="H61" i="11"/>
  <c r="G61" i="11" s="1"/>
  <c r="K61" i="11"/>
  <c r="J61" i="11" s="1"/>
  <c r="L61" i="11"/>
  <c r="M61" i="11"/>
  <c r="Q61" i="11"/>
  <c r="U61" i="11"/>
  <c r="H62" i="11"/>
  <c r="G62" i="11" s="1"/>
  <c r="K62" i="11"/>
  <c r="J62" i="11" s="1"/>
  <c r="L62" i="11"/>
  <c r="M62" i="11"/>
  <c r="Q62" i="11"/>
  <c r="U62" i="11"/>
  <c r="H63" i="11"/>
  <c r="G63" i="11" s="1"/>
  <c r="K63" i="11"/>
  <c r="J63" i="11" s="1"/>
  <c r="L63" i="11"/>
  <c r="M63" i="11"/>
  <c r="Q63" i="11"/>
  <c r="U63" i="11"/>
  <c r="H64" i="11"/>
  <c r="G64" i="11" s="1"/>
  <c r="K64" i="11"/>
  <c r="J64" i="11" s="1"/>
  <c r="L64" i="11"/>
  <c r="M64" i="11"/>
  <c r="Q64" i="11"/>
  <c r="U64" i="11"/>
  <c r="H65" i="11"/>
  <c r="G65" i="11" s="1"/>
  <c r="K65" i="11"/>
  <c r="J65" i="11" s="1"/>
  <c r="L65" i="11"/>
  <c r="M65" i="11"/>
  <c r="Q65" i="11"/>
  <c r="U65" i="11"/>
  <c r="H66" i="11"/>
  <c r="G66" i="11" s="1"/>
  <c r="K66" i="11"/>
  <c r="J66" i="11" s="1"/>
  <c r="L66" i="11"/>
  <c r="M66" i="11"/>
  <c r="Q66" i="11"/>
  <c r="U66" i="11"/>
  <c r="H67" i="11"/>
  <c r="G67" i="11" s="1"/>
  <c r="K67" i="11"/>
  <c r="J67" i="11" s="1"/>
  <c r="L67" i="11"/>
  <c r="M67" i="11"/>
  <c r="Q67" i="11"/>
  <c r="U67" i="11"/>
  <c r="H68" i="11"/>
  <c r="G68" i="11" s="1"/>
  <c r="K68" i="11"/>
  <c r="J68" i="11" s="1"/>
  <c r="L68" i="11"/>
  <c r="M68" i="11"/>
  <c r="Q68" i="11"/>
  <c r="U68" i="11"/>
  <c r="H69" i="11"/>
  <c r="G69" i="11" s="1"/>
  <c r="K69" i="11"/>
  <c r="J69" i="11" s="1"/>
  <c r="L69" i="11"/>
  <c r="M69" i="11"/>
  <c r="Q69" i="11"/>
  <c r="U69" i="11"/>
  <c r="H70" i="11"/>
  <c r="G70" i="11" s="1"/>
  <c r="K70" i="11"/>
  <c r="J70" i="11" s="1"/>
  <c r="L70" i="11"/>
  <c r="M70" i="11"/>
  <c r="Q70" i="11"/>
  <c r="U70" i="11"/>
  <c r="H71" i="11"/>
  <c r="G71" i="11" s="1"/>
  <c r="K71" i="11"/>
  <c r="J71" i="11" s="1"/>
  <c r="L71" i="11"/>
  <c r="M71" i="11"/>
  <c r="Q71" i="11"/>
  <c r="U71" i="11"/>
  <c r="H72" i="11"/>
  <c r="G72" i="11" s="1"/>
  <c r="K72" i="11"/>
  <c r="J72" i="11" s="1"/>
  <c r="L72" i="11"/>
  <c r="M72" i="11"/>
  <c r="Q72" i="11"/>
  <c r="U72" i="11"/>
  <c r="H73" i="11"/>
  <c r="G73" i="11" s="1"/>
  <c r="K73" i="11"/>
  <c r="J73" i="11" s="1"/>
  <c r="L73" i="11"/>
  <c r="M73" i="11"/>
  <c r="Q73" i="11"/>
  <c r="U73" i="11"/>
  <c r="H74" i="11"/>
  <c r="G74" i="11" s="1"/>
  <c r="K74" i="11"/>
  <c r="J74" i="11" s="1"/>
  <c r="L74" i="11"/>
  <c r="M74" i="11"/>
  <c r="Q74" i="11"/>
  <c r="U74" i="11"/>
  <c r="H75" i="11"/>
  <c r="G75" i="11" s="1"/>
  <c r="K75" i="11"/>
  <c r="J75" i="11" s="1"/>
  <c r="L75" i="11"/>
  <c r="M75" i="11"/>
  <c r="Q75" i="11"/>
  <c r="U75" i="11"/>
  <c r="H76" i="11"/>
  <c r="G76" i="11" s="1"/>
  <c r="K76" i="11"/>
  <c r="J76" i="11" s="1"/>
  <c r="L76" i="11"/>
  <c r="M76" i="11"/>
  <c r="Q76" i="11"/>
  <c r="U76" i="11"/>
  <c r="H77" i="11"/>
  <c r="G77" i="11" s="1"/>
  <c r="K77" i="11"/>
  <c r="J77" i="11" s="1"/>
  <c r="L77" i="11"/>
  <c r="M77" i="11"/>
  <c r="Q77" i="11"/>
  <c r="U77" i="11"/>
  <c r="H78" i="11"/>
  <c r="G78" i="11" s="1"/>
  <c r="K78" i="11"/>
  <c r="J78" i="11" s="1"/>
  <c r="L78" i="11"/>
  <c r="M78" i="11"/>
  <c r="Q78" i="11"/>
  <c r="U78" i="11"/>
  <c r="H79" i="11"/>
  <c r="G79" i="11" s="1"/>
  <c r="K79" i="11"/>
  <c r="J79" i="11" s="1"/>
  <c r="L79" i="11"/>
  <c r="M79" i="11"/>
  <c r="Q79" i="11"/>
  <c r="U79" i="11"/>
  <c r="H80" i="11"/>
  <c r="G80" i="11" s="1"/>
  <c r="K80" i="11"/>
  <c r="J80" i="11" s="1"/>
  <c r="L80" i="11"/>
  <c r="M80" i="11"/>
  <c r="Q80" i="11"/>
  <c r="U80" i="11"/>
  <c r="H81" i="11"/>
  <c r="G81" i="11" s="1"/>
  <c r="K81" i="11"/>
  <c r="J81" i="11" s="1"/>
  <c r="L81" i="11"/>
  <c r="M81" i="11"/>
  <c r="Q81" i="11"/>
  <c r="U81" i="11"/>
  <c r="H82" i="11"/>
  <c r="G82" i="11" s="1"/>
  <c r="K82" i="11"/>
  <c r="J82" i="11" s="1"/>
  <c r="L82" i="11"/>
  <c r="M82" i="11"/>
  <c r="Q82" i="11"/>
  <c r="U82" i="11"/>
  <c r="H83" i="11"/>
  <c r="G83" i="11" s="1"/>
  <c r="K83" i="11"/>
  <c r="J83" i="11" s="1"/>
  <c r="L83" i="11"/>
  <c r="M83" i="11"/>
  <c r="Q83" i="11"/>
  <c r="U83" i="11"/>
  <c r="H84" i="11"/>
  <c r="G84" i="11" s="1"/>
  <c r="K84" i="11"/>
  <c r="J84" i="11" s="1"/>
  <c r="L84" i="11"/>
  <c r="M84" i="11"/>
  <c r="Q84" i="11"/>
  <c r="U84" i="11"/>
  <c r="H85" i="11"/>
  <c r="G85" i="11" s="1"/>
  <c r="K85" i="11"/>
  <c r="J85" i="11" s="1"/>
  <c r="L85" i="11"/>
  <c r="M85" i="11"/>
  <c r="Q85" i="11"/>
  <c r="U85" i="11"/>
  <c r="H86" i="11"/>
  <c r="G86" i="11" s="1"/>
  <c r="K86" i="11"/>
  <c r="J86" i="11" s="1"/>
  <c r="L86" i="11"/>
  <c r="M86" i="11"/>
  <c r="Q86" i="11"/>
  <c r="U86" i="11"/>
  <c r="H87" i="11"/>
  <c r="G87" i="11" s="1"/>
  <c r="K87" i="11"/>
  <c r="J87" i="11" s="1"/>
  <c r="L87" i="11"/>
  <c r="M87" i="11"/>
  <c r="Q87" i="11"/>
  <c r="U87" i="11"/>
  <c r="H88" i="11"/>
  <c r="G88" i="11" s="1"/>
  <c r="K88" i="11"/>
  <c r="J88" i="11" s="1"/>
  <c r="L88" i="11"/>
  <c r="M88" i="11"/>
  <c r="Q88" i="11"/>
  <c r="U88" i="11"/>
  <c r="H89" i="11"/>
  <c r="G89" i="11" s="1"/>
  <c r="K89" i="11"/>
  <c r="J89" i="11" s="1"/>
  <c r="L89" i="11"/>
  <c r="M89" i="11"/>
  <c r="Q89" i="11"/>
  <c r="U89" i="11"/>
  <c r="H90" i="11"/>
  <c r="G90" i="11" s="1"/>
  <c r="K90" i="11"/>
  <c r="J90" i="11" s="1"/>
  <c r="L90" i="11"/>
  <c r="M90" i="11"/>
  <c r="Q90" i="11"/>
  <c r="U90" i="11"/>
  <c r="H91" i="11"/>
  <c r="G91" i="11" s="1"/>
  <c r="K91" i="11"/>
  <c r="J91" i="11" s="1"/>
  <c r="L91" i="11"/>
  <c r="M91" i="11"/>
  <c r="Q91" i="11"/>
  <c r="U91" i="11"/>
  <c r="H92" i="11"/>
  <c r="G92" i="11" s="1"/>
  <c r="K92" i="11"/>
  <c r="J92" i="11" s="1"/>
  <c r="L92" i="11"/>
  <c r="M92" i="11"/>
  <c r="Q92" i="11"/>
  <c r="U92" i="11"/>
  <c r="H93" i="11"/>
  <c r="G93" i="11" s="1"/>
  <c r="K93" i="11"/>
  <c r="J93" i="11" s="1"/>
  <c r="L93" i="11"/>
  <c r="M93" i="11"/>
  <c r="Q93" i="11"/>
  <c r="U93" i="11"/>
  <c r="H94" i="11"/>
  <c r="G94" i="11" s="1"/>
  <c r="K94" i="11"/>
  <c r="J94" i="11" s="1"/>
  <c r="L94" i="11"/>
  <c r="M94" i="11"/>
  <c r="Q94" i="11"/>
  <c r="U94" i="11"/>
  <c r="H95" i="11"/>
  <c r="G95" i="11" s="1"/>
  <c r="K95" i="11"/>
  <c r="J95" i="11" s="1"/>
  <c r="L95" i="11"/>
  <c r="M95" i="11"/>
  <c r="Q95" i="11"/>
  <c r="U95" i="11"/>
  <c r="H96" i="11"/>
  <c r="G96" i="11" s="1"/>
  <c r="K96" i="11"/>
  <c r="J96" i="11" s="1"/>
  <c r="L96" i="11"/>
  <c r="M96" i="11"/>
  <c r="Q96" i="11"/>
  <c r="U96" i="11"/>
  <c r="H97" i="11"/>
  <c r="G97" i="11" s="1"/>
  <c r="K97" i="11"/>
  <c r="J97" i="11" s="1"/>
  <c r="L97" i="11"/>
  <c r="M97" i="11"/>
  <c r="Q97" i="11"/>
  <c r="U97" i="11"/>
  <c r="H98" i="11"/>
  <c r="G98" i="11" s="1"/>
  <c r="K98" i="11"/>
  <c r="J98" i="11" s="1"/>
  <c r="L98" i="11"/>
  <c r="M98" i="11"/>
  <c r="Q98" i="11"/>
  <c r="U98" i="11"/>
  <c r="H99" i="11"/>
  <c r="G99" i="11" s="1"/>
  <c r="K99" i="11"/>
  <c r="J99" i="11" s="1"/>
  <c r="L99" i="11"/>
  <c r="M99" i="11"/>
  <c r="Q99" i="11"/>
  <c r="U99" i="11"/>
  <c r="H100" i="11"/>
  <c r="G100" i="11" s="1"/>
  <c r="K100" i="11"/>
  <c r="J100" i="11" s="1"/>
  <c r="L100" i="11"/>
  <c r="M100" i="11"/>
  <c r="Q100" i="11"/>
  <c r="U100" i="11"/>
  <c r="H101" i="11"/>
  <c r="G101" i="11" s="1"/>
  <c r="K101" i="11"/>
  <c r="J101" i="11" s="1"/>
  <c r="L101" i="11"/>
  <c r="M101" i="11"/>
  <c r="Q101" i="11"/>
  <c r="U101" i="11"/>
  <c r="H102" i="11"/>
  <c r="G102" i="11" s="1"/>
  <c r="K102" i="11"/>
  <c r="J102" i="11" s="1"/>
  <c r="L102" i="11"/>
  <c r="M102" i="11"/>
  <c r="Q102" i="11"/>
  <c r="U102" i="11"/>
  <c r="H103" i="11"/>
  <c r="G103" i="11" s="1"/>
  <c r="K103" i="11"/>
  <c r="J103" i="11" s="1"/>
  <c r="L103" i="11"/>
  <c r="M103" i="11"/>
  <c r="Q103" i="11"/>
  <c r="U103" i="11"/>
  <c r="H104" i="11"/>
  <c r="G104" i="11" s="1"/>
  <c r="K104" i="11"/>
  <c r="J104" i="11" s="1"/>
  <c r="L104" i="11"/>
  <c r="M104" i="11"/>
  <c r="Q104" i="11"/>
  <c r="U104" i="11"/>
  <c r="H105" i="11"/>
  <c r="G105" i="11" s="1"/>
  <c r="K105" i="11"/>
  <c r="J105" i="11" s="1"/>
  <c r="L105" i="11"/>
  <c r="M105" i="11"/>
  <c r="Q105" i="11"/>
  <c r="U105" i="11"/>
  <c r="H106" i="11"/>
  <c r="G106" i="11" s="1"/>
  <c r="K106" i="11"/>
  <c r="J106" i="11" s="1"/>
  <c r="L106" i="11"/>
  <c r="M106" i="11"/>
  <c r="Q106" i="11"/>
  <c r="U106" i="11"/>
  <c r="H107" i="11"/>
  <c r="G107" i="11" s="1"/>
  <c r="K107" i="11"/>
  <c r="J107" i="11" s="1"/>
  <c r="L107" i="11"/>
  <c r="M107" i="11"/>
  <c r="Q107" i="11"/>
  <c r="U107" i="11"/>
  <c r="H108" i="11"/>
  <c r="G108" i="11" s="1"/>
  <c r="K108" i="11"/>
  <c r="J108" i="11" s="1"/>
  <c r="L108" i="11"/>
  <c r="M108" i="11"/>
  <c r="Q108" i="11"/>
  <c r="U108" i="11"/>
  <c r="H109" i="11"/>
  <c r="G109" i="11" s="1"/>
  <c r="K109" i="11"/>
  <c r="J109" i="11" s="1"/>
  <c r="L109" i="11"/>
  <c r="M109" i="11"/>
  <c r="Q109" i="11"/>
  <c r="U109" i="11"/>
  <c r="H110" i="11"/>
  <c r="G110" i="11" s="1"/>
  <c r="K110" i="11"/>
  <c r="J110" i="11" s="1"/>
  <c r="L110" i="11"/>
  <c r="M110" i="11"/>
  <c r="Q110" i="11"/>
  <c r="U110" i="11"/>
  <c r="H111" i="11"/>
  <c r="G111" i="11" s="1"/>
  <c r="K111" i="11"/>
  <c r="J111" i="11" s="1"/>
  <c r="L111" i="11"/>
  <c r="M111" i="11"/>
  <c r="Q111" i="11"/>
  <c r="U111" i="11"/>
  <c r="H112" i="11"/>
  <c r="G112" i="11" s="1"/>
  <c r="K112" i="11"/>
  <c r="J112" i="11" s="1"/>
  <c r="L112" i="11"/>
  <c r="M112" i="11"/>
  <c r="Q112" i="11"/>
  <c r="U112" i="11"/>
  <c r="H113" i="11"/>
  <c r="G113" i="11" s="1"/>
  <c r="K113" i="11"/>
  <c r="J113" i="11" s="1"/>
  <c r="L113" i="11"/>
  <c r="M113" i="11"/>
  <c r="Q113" i="11"/>
  <c r="U113" i="11"/>
  <c r="H114" i="11"/>
  <c r="G114" i="11" s="1"/>
  <c r="K114" i="11"/>
  <c r="J114" i="11" s="1"/>
  <c r="L114" i="11"/>
  <c r="M114" i="11"/>
  <c r="Q114" i="11"/>
  <c r="U114" i="11"/>
  <c r="H115" i="11"/>
  <c r="G115" i="11" s="1"/>
  <c r="K115" i="11"/>
  <c r="J115" i="11" s="1"/>
  <c r="L115" i="11"/>
  <c r="M115" i="11"/>
  <c r="Q115" i="11"/>
  <c r="U115" i="11"/>
  <c r="H116" i="11"/>
  <c r="G116" i="11" s="1"/>
  <c r="K116" i="11"/>
  <c r="J116" i="11" s="1"/>
  <c r="L116" i="11"/>
  <c r="M116" i="11"/>
  <c r="Q116" i="11"/>
  <c r="U116" i="11"/>
  <c r="H117" i="11"/>
  <c r="G117" i="11" s="1"/>
  <c r="K117" i="11"/>
  <c r="J117" i="11" s="1"/>
  <c r="L117" i="11"/>
  <c r="M117" i="11"/>
  <c r="Q117" i="11"/>
  <c r="U117" i="11"/>
  <c r="H118" i="11"/>
  <c r="G118" i="11" s="1"/>
  <c r="K118" i="11"/>
  <c r="J118" i="11" s="1"/>
  <c r="L118" i="11"/>
  <c r="M118" i="11"/>
  <c r="Q118" i="11"/>
  <c r="U118" i="11"/>
  <c r="H119" i="11"/>
  <c r="G119" i="11" s="1"/>
  <c r="K119" i="11"/>
  <c r="J119" i="11" s="1"/>
  <c r="L119" i="11"/>
  <c r="M119" i="11"/>
  <c r="Q119" i="11"/>
  <c r="U119" i="11"/>
  <c r="H120" i="11"/>
  <c r="G120" i="11" s="1"/>
  <c r="K120" i="11"/>
  <c r="J120" i="11" s="1"/>
  <c r="L120" i="11"/>
  <c r="M120" i="11"/>
  <c r="Q120" i="11"/>
  <c r="U120" i="11"/>
  <c r="H121" i="11"/>
  <c r="G121" i="11" s="1"/>
  <c r="K121" i="11"/>
  <c r="J121" i="11" s="1"/>
  <c r="L121" i="11"/>
  <c r="M121" i="11"/>
  <c r="Q121" i="11"/>
  <c r="U121" i="11"/>
  <c r="H122" i="11"/>
  <c r="G122" i="11" s="1"/>
  <c r="K122" i="11"/>
  <c r="J122" i="11" s="1"/>
  <c r="L122" i="11"/>
  <c r="M122" i="11"/>
  <c r="Q122" i="11"/>
  <c r="U122" i="11"/>
  <c r="H123" i="11"/>
  <c r="G123" i="11" s="1"/>
  <c r="K123" i="11"/>
  <c r="J123" i="11" s="1"/>
  <c r="L123" i="11"/>
  <c r="M123" i="11"/>
  <c r="Q123" i="11"/>
  <c r="U123" i="11"/>
  <c r="H124" i="11"/>
  <c r="G124" i="11" s="1"/>
  <c r="K124" i="11"/>
  <c r="J124" i="11" s="1"/>
  <c r="L124" i="11"/>
  <c r="M124" i="11"/>
  <c r="Q124" i="11"/>
  <c r="U124" i="11"/>
  <c r="H125" i="11"/>
  <c r="G125" i="11" s="1"/>
  <c r="K125" i="11"/>
  <c r="J125" i="11" s="1"/>
  <c r="L125" i="11"/>
  <c r="M125" i="11"/>
  <c r="Q125" i="11"/>
  <c r="U125" i="11"/>
  <c r="H126" i="11"/>
  <c r="G126" i="11" s="1"/>
  <c r="K126" i="11"/>
  <c r="J126" i="11" s="1"/>
  <c r="L126" i="11"/>
  <c r="M126" i="11"/>
  <c r="Q126" i="11"/>
  <c r="U126" i="11"/>
  <c r="H127" i="11"/>
  <c r="G127" i="11" s="1"/>
  <c r="K127" i="11"/>
  <c r="J127" i="11" s="1"/>
  <c r="L127" i="11"/>
  <c r="M127" i="11"/>
  <c r="Q127" i="11"/>
  <c r="U127" i="11"/>
  <c r="H128" i="11"/>
  <c r="G128" i="11" s="1"/>
  <c r="K128" i="11"/>
  <c r="J128" i="11" s="1"/>
  <c r="L128" i="11"/>
  <c r="M128" i="11"/>
  <c r="Q128" i="11"/>
  <c r="U128" i="11"/>
  <c r="H129" i="11"/>
  <c r="G129" i="11" s="1"/>
  <c r="K129" i="11"/>
  <c r="J129" i="11" s="1"/>
  <c r="L129" i="11"/>
  <c r="M129" i="11"/>
  <c r="Q129" i="11"/>
  <c r="U129" i="11"/>
  <c r="H130" i="11"/>
  <c r="G130" i="11" s="1"/>
  <c r="K130" i="11"/>
  <c r="J130" i="11" s="1"/>
  <c r="L130" i="11"/>
  <c r="M130" i="11"/>
  <c r="Q130" i="11"/>
  <c r="U130" i="11"/>
  <c r="H131" i="11"/>
  <c r="G131" i="11" s="1"/>
  <c r="K131" i="11"/>
  <c r="J131" i="11" s="1"/>
  <c r="L131" i="11"/>
  <c r="M131" i="11"/>
  <c r="Q131" i="11"/>
  <c r="U131" i="11"/>
  <c r="H132" i="11"/>
  <c r="G132" i="11" s="1"/>
  <c r="K132" i="11"/>
  <c r="J132" i="11" s="1"/>
  <c r="L132" i="11"/>
  <c r="M132" i="11"/>
  <c r="Q132" i="11"/>
  <c r="U132" i="11"/>
  <c r="H133" i="11"/>
  <c r="G133" i="11" s="1"/>
  <c r="K133" i="11"/>
  <c r="J133" i="11" s="1"/>
  <c r="L133" i="11"/>
  <c r="M133" i="11"/>
  <c r="Q133" i="11"/>
  <c r="U133" i="11"/>
  <c r="H134" i="11"/>
  <c r="G134" i="11" s="1"/>
  <c r="K134" i="11"/>
  <c r="J134" i="11" s="1"/>
  <c r="L134" i="11"/>
  <c r="M134" i="11"/>
  <c r="Q134" i="11"/>
  <c r="U134" i="11"/>
  <c r="H135" i="11"/>
  <c r="G135" i="11" s="1"/>
  <c r="K135" i="11"/>
  <c r="J135" i="11" s="1"/>
  <c r="L135" i="11"/>
  <c r="M135" i="11"/>
  <c r="Q135" i="11"/>
  <c r="U135" i="11"/>
  <c r="H136" i="11"/>
  <c r="G136" i="11" s="1"/>
  <c r="K136" i="11"/>
  <c r="J136" i="11" s="1"/>
  <c r="L136" i="11"/>
  <c r="M136" i="11"/>
  <c r="Q136" i="11"/>
  <c r="U136" i="11"/>
  <c r="H137" i="11"/>
  <c r="G137" i="11" s="1"/>
  <c r="K137" i="11"/>
  <c r="J137" i="11" s="1"/>
  <c r="L137" i="11"/>
  <c r="M137" i="11"/>
  <c r="Q137" i="11"/>
  <c r="U137" i="11"/>
  <c r="H138" i="11"/>
  <c r="G138" i="11" s="1"/>
  <c r="K138" i="11"/>
  <c r="J138" i="11" s="1"/>
  <c r="L138" i="11"/>
  <c r="M138" i="11"/>
  <c r="Q138" i="11"/>
  <c r="U138" i="11"/>
  <c r="H139" i="11"/>
  <c r="G139" i="11" s="1"/>
  <c r="K139" i="11"/>
  <c r="J139" i="11" s="1"/>
  <c r="L139" i="11"/>
  <c r="M139" i="11"/>
  <c r="Q139" i="11"/>
  <c r="U139" i="11"/>
  <c r="H140" i="11"/>
  <c r="G140" i="11" s="1"/>
  <c r="K140" i="11"/>
  <c r="J140" i="11" s="1"/>
  <c r="L140" i="11"/>
  <c r="M140" i="11"/>
  <c r="Q140" i="11"/>
  <c r="U140" i="11"/>
  <c r="H141" i="11"/>
  <c r="G141" i="11" s="1"/>
  <c r="K141" i="11"/>
  <c r="J141" i="11" s="1"/>
  <c r="L141" i="11"/>
  <c r="M141" i="11"/>
  <c r="Q141" i="11"/>
  <c r="U141" i="11"/>
  <c r="H142" i="11"/>
  <c r="G142" i="11" s="1"/>
  <c r="K142" i="11"/>
  <c r="J142" i="11" s="1"/>
  <c r="L142" i="11"/>
  <c r="M142" i="11"/>
  <c r="Q142" i="11"/>
  <c r="U142" i="11"/>
  <c r="H143" i="11"/>
  <c r="G143" i="11" s="1"/>
  <c r="K143" i="11"/>
  <c r="J143" i="11" s="1"/>
  <c r="L143" i="11"/>
  <c r="M143" i="11"/>
  <c r="Q143" i="11"/>
  <c r="U143" i="11"/>
  <c r="H144" i="11"/>
  <c r="G144" i="11" s="1"/>
  <c r="K144" i="11"/>
  <c r="J144" i="11" s="1"/>
  <c r="L144" i="11"/>
  <c r="M144" i="11"/>
  <c r="Q144" i="11"/>
  <c r="U144" i="11"/>
  <c r="H145" i="11"/>
  <c r="G145" i="11" s="1"/>
  <c r="K145" i="11"/>
  <c r="J145" i="11" s="1"/>
  <c r="L145" i="11"/>
  <c r="M145" i="11"/>
  <c r="Q145" i="11"/>
  <c r="U145" i="11"/>
  <c r="H146" i="11"/>
  <c r="G146" i="11" s="1"/>
  <c r="K146" i="11"/>
  <c r="J146" i="11" s="1"/>
  <c r="L146" i="11"/>
  <c r="M146" i="11"/>
  <c r="Q146" i="11"/>
  <c r="U146" i="11"/>
  <c r="H147" i="11"/>
  <c r="G147" i="11" s="1"/>
  <c r="K147" i="11"/>
  <c r="J147" i="11" s="1"/>
  <c r="L147" i="11"/>
  <c r="M147" i="11"/>
  <c r="Q147" i="11"/>
  <c r="U147" i="11"/>
  <c r="H148" i="11"/>
  <c r="G148" i="11" s="1"/>
  <c r="K148" i="11"/>
  <c r="J148" i="11" s="1"/>
  <c r="L148" i="11"/>
  <c r="M148" i="11"/>
  <c r="Q148" i="11"/>
  <c r="U148" i="11"/>
  <c r="H149" i="11"/>
  <c r="G149" i="11" s="1"/>
  <c r="K149" i="11"/>
  <c r="J149" i="11" s="1"/>
  <c r="L149" i="11"/>
  <c r="M149" i="11"/>
  <c r="Q149" i="11"/>
  <c r="U149" i="11"/>
  <c r="H150" i="11"/>
  <c r="G150" i="11" s="1"/>
  <c r="K150" i="11"/>
  <c r="J150" i="11" s="1"/>
  <c r="L150" i="11"/>
  <c r="M150" i="11"/>
  <c r="Q150" i="11"/>
  <c r="U150" i="11"/>
  <c r="H151" i="11"/>
  <c r="G151" i="11" s="1"/>
  <c r="K151" i="11"/>
  <c r="J151" i="11" s="1"/>
  <c r="L151" i="11"/>
  <c r="M151" i="11"/>
  <c r="Q151" i="11"/>
  <c r="U151" i="11"/>
  <c r="H152" i="11"/>
  <c r="G152" i="11" s="1"/>
  <c r="K152" i="11"/>
  <c r="J152" i="11" s="1"/>
  <c r="L152" i="11"/>
  <c r="M152" i="11"/>
  <c r="Q152" i="11"/>
  <c r="U152" i="11"/>
  <c r="H153" i="11"/>
  <c r="G153" i="11" s="1"/>
  <c r="K153" i="11"/>
  <c r="J153" i="11" s="1"/>
  <c r="L153" i="11"/>
  <c r="M153" i="11"/>
  <c r="Q153" i="11"/>
  <c r="U153" i="11"/>
  <c r="H154" i="11"/>
  <c r="G154" i="11" s="1"/>
  <c r="K154" i="11"/>
  <c r="J154" i="11" s="1"/>
  <c r="L154" i="11"/>
  <c r="M154" i="11"/>
  <c r="Q154" i="11"/>
  <c r="U154" i="11"/>
  <c r="H155" i="11"/>
  <c r="G155" i="11" s="1"/>
  <c r="K155" i="11"/>
  <c r="J155" i="11" s="1"/>
  <c r="L155" i="11"/>
  <c r="M155" i="11"/>
  <c r="Q155" i="11"/>
  <c r="U155" i="11"/>
  <c r="H156" i="11"/>
  <c r="G156" i="11" s="1"/>
  <c r="K156" i="11"/>
  <c r="J156" i="11" s="1"/>
  <c r="L156" i="11"/>
  <c r="M156" i="11"/>
  <c r="Q156" i="11"/>
  <c r="U156" i="11"/>
  <c r="H157" i="11"/>
  <c r="G157" i="11" s="1"/>
  <c r="K157" i="11"/>
  <c r="J157" i="11" s="1"/>
  <c r="L157" i="11"/>
  <c r="M157" i="11"/>
  <c r="Q157" i="11"/>
  <c r="U157" i="11"/>
  <c r="H158" i="11"/>
  <c r="G158" i="11" s="1"/>
  <c r="K158" i="11"/>
  <c r="J158" i="11" s="1"/>
  <c r="L158" i="11"/>
  <c r="M158" i="11"/>
  <c r="Q158" i="11"/>
  <c r="U158" i="11"/>
  <c r="H159" i="11"/>
  <c r="G159" i="11" s="1"/>
  <c r="K159" i="11"/>
  <c r="J159" i="11" s="1"/>
  <c r="L159" i="11"/>
  <c r="M159" i="11"/>
  <c r="Q159" i="11"/>
  <c r="U159" i="11"/>
  <c r="H160" i="11"/>
  <c r="G160" i="11" s="1"/>
  <c r="K160" i="11"/>
  <c r="J160" i="11" s="1"/>
  <c r="L160" i="11"/>
  <c r="M160" i="11"/>
  <c r="Q160" i="11"/>
  <c r="U160" i="11"/>
  <c r="H161" i="11"/>
  <c r="G161" i="11" s="1"/>
  <c r="K161" i="11"/>
  <c r="J161" i="11" s="1"/>
  <c r="L161" i="11"/>
  <c r="M161" i="11"/>
  <c r="Q161" i="11"/>
  <c r="U161" i="11"/>
  <c r="H162" i="11"/>
  <c r="G162" i="11" s="1"/>
  <c r="K162" i="11"/>
  <c r="J162" i="11" s="1"/>
  <c r="L162" i="11"/>
  <c r="M162" i="11"/>
  <c r="Q162" i="11"/>
  <c r="U162" i="11"/>
  <c r="H163" i="11"/>
  <c r="G163" i="11" s="1"/>
  <c r="K163" i="11"/>
  <c r="J163" i="11" s="1"/>
  <c r="L163" i="11"/>
  <c r="M163" i="11"/>
  <c r="Q163" i="11"/>
  <c r="U163" i="11"/>
  <c r="H164" i="11"/>
  <c r="G164" i="11" s="1"/>
  <c r="K164" i="11"/>
  <c r="J164" i="11" s="1"/>
  <c r="L164" i="11"/>
  <c r="M164" i="11"/>
  <c r="Q164" i="11"/>
  <c r="U164" i="11"/>
  <c r="H165" i="11"/>
  <c r="G165" i="11" s="1"/>
  <c r="K165" i="11"/>
  <c r="J165" i="11" s="1"/>
  <c r="L165" i="11"/>
  <c r="M165" i="11"/>
  <c r="Q165" i="11"/>
  <c r="U165" i="11"/>
  <c r="H166" i="11"/>
  <c r="G166" i="11" s="1"/>
  <c r="K166" i="11"/>
  <c r="J166" i="11" s="1"/>
  <c r="L166" i="11"/>
  <c r="M166" i="11"/>
  <c r="Q166" i="11"/>
  <c r="U166" i="11"/>
  <c r="H167" i="11"/>
  <c r="G167" i="11" s="1"/>
  <c r="K167" i="11"/>
  <c r="J167" i="11" s="1"/>
  <c r="L167" i="11"/>
  <c r="M167" i="11"/>
  <c r="Q167" i="11"/>
  <c r="U167" i="11"/>
  <c r="H168" i="11"/>
  <c r="G168" i="11" s="1"/>
  <c r="K168" i="11"/>
  <c r="J168" i="11" s="1"/>
  <c r="L168" i="11"/>
  <c r="M168" i="11"/>
  <c r="Q168" i="11"/>
  <c r="U168" i="11"/>
  <c r="H169" i="11"/>
  <c r="G169" i="11" s="1"/>
  <c r="K169" i="11"/>
  <c r="J169" i="11" s="1"/>
  <c r="L169" i="11"/>
  <c r="M169" i="11"/>
  <c r="Q169" i="11"/>
  <c r="U169" i="11"/>
  <c r="H170" i="11"/>
  <c r="G170" i="11" s="1"/>
  <c r="K170" i="11"/>
  <c r="J170" i="11" s="1"/>
  <c r="L170" i="11"/>
  <c r="M170" i="11"/>
  <c r="Q170" i="11"/>
  <c r="U170" i="11"/>
  <c r="H171" i="11"/>
  <c r="G171" i="11" s="1"/>
  <c r="K171" i="11"/>
  <c r="J171" i="11" s="1"/>
  <c r="L171" i="11"/>
  <c r="M171" i="11"/>
  <c r="Q171" i="11"/>
  <c r="U171" i="11"/>
  <c r="H172" i="11"/>
  <c r="G172" i="11" s="1"/>
  <c r="K172" i="11"/>
  <c r="J172" i="11" s="1"/>
  <c r="L172" i="11"/>
  <c r="M172" i="11"/>
  <c r="Q172" i="11"/>
  <c r="U172" i="11"/>
  <c r="H173" i="11"/>
  <c r="G173" i="11" s="1"/>
  <c r="K173" i="11"/>
  <c r="J173" i="11" s="1"/>
  <c r="L173" i="11"/>
  <c r="M173" i="11"/>
  <c r="Q173" i="11"/>
  <c r="U173" i="11"/>
  <c r="H174" i="11"/>
  <c r="G174" i="11" s="1"/>
  <c r="K174" i="11"/>
  <c r="J174" i="11" s="1"/>
  <c r="L174" i="11"/>
  <c r="M174" i="11"/>
  <c r="Q174" i="11"/>
  <c r="U174" i="11"/>
  <c r="H175" i="11"/>
  <c r="G175" i="11" s="1"/>
  <c r="K175" i="11"/>
  <c r="J175" i="11" s="1"/>
  <c r="L175" i="11"/>
  <c r="M175" i="11"/>
  <c r="Q175" i="11"/>
  <c r="U175" i="11"/>
  <c r="H176" i="11"/>
  <c r="G176" i="11" s="1"/>
  <c r="K176" i="11"/>
  <c r="J176" i="11" s="1"/>
  <c r="L176" i="11"/>
  <c r="M176" i="11"/>
  <c r="Q176" i="11"/>
  <c r="U176" i="11"/>
  <c r="H177" i="11"/>
  <c r="G177" i="11" s="1"/>
  <c r="K177" i="11"/>
  <c r="J177" i="11" s="1"/>
  <c r="L177" i="11"/>
  <c r="M177" i="11"/>
  <c r="Q177" i="11"/>
  <c r="U177" i="11"/>
  <c r="H178" i="11"/>
  <c r="G178" i="11" s="1"/>
  <c r="K178" i="11"/>
  <c r="J178" i="11" s="1"/>
  <c r="L178" i="11"/>
  <c r="M178" i="11"/>
  <c r="Q178" i="11"/>
  <c r="U178" i="11"/>
  <c r="H179" i="11"/>
  <c r="G179" i="11" s="1"/>
  <c r="K179" i="11"/>
  <c r="J179" i="11" s="1"/>
  <c r="L179" i="11"/>
  <c r="M179" i="11"/>
  <c r="Q179" i="11"/>
  <c r="U179" i="11"/>
  <c r="H180" i="11"/>
  <c r="G180" i="11" s="1"/>
  <c r="K180" i="11"/>
  <c r="J180" i="11" s="1"/>
  <c r="L180" i="11"/>
  <c r="M180" i="11"/>
  <c r="Q180" i="11"/>
  <c r="U180" i="11"/>
  <c r="H181" i="11"/>
  <c r="G181" i="11" s="1"/>
  <c r="K181" i="11"/>
  <c r="J181" i="11" s="1"/>
  <c r="L181" i="11"/>
  <c r="M181" i="11"/>
  <c r="Q181" i="11"/>
  <c r="U181" i="11"/>
  <c r="H182" i="11"/>
  <c r="G182" i="11" s="1"/>
  <c r="K182" i="11"/>
  <c r="J182" i="11" s="1"/>
  <c r="L182" i="11"/>
  <c r="M182" i="11"/>
  <c r="Q182" i="11"/>
  <c r="U182" i="11"/>
  <c r="H183" i="11"/>
  <c r="G183" i="11" s="1"/>
  <c r="K183" i="11"/>
  <c r="J183" i="11" s="1"/>
  <c r="L183" i="11"/>
  <c r="M183" i="11"/>
  <c r="Q183" i="11"/>
  <c r="U183" i="11"/>
  <c r="H184" i="11"/>
  <c r="G184" i="11" s="1"/>
  <c r="K184" i="11"/>
  <c r="J184" i="11" s="1"/>
  <c r="L184" i="11"/>
  <c r="M184" i="11"/>
  <c r="Q184" i="11"/>
  <c r="U184" i="11"/>
  <c r="H185" i="11"/>
  <c r="G185" i="11" s="1"/>
  <c r="K185" i="11"/>
  <c r="J185" i="11" s="1"/>
  <c r="L185" i="11"/>
  <c r="M185" i="11"/>
  <c r="Q185" i="11"/>
  <c r="U185" i="11"/>
  <c r="H186" i="11"/>
  <c r="G186" i="11" s="1"/>
  <c r="K186" i="11"/>
  <c r="J186" i="11" s="1"/>
  <c r="L186" i="11"/>
  <c r="M186" i="11"/>
  <c r="Q186" i="11"/>
  <c r="U186" i="11"/>
  <c r="H187" i="11"/>
  <c r="G187" i="11" s="1"/>
  <c r="K187" i="11"/>
  <c r="J187" i="11" s="1"/>
  <c r="L187" i="11"/>
  <c r="M187" i="11"/>
  <c r="Q187" i="11"/>
  <c r="U187" i="11"/>
  <c r="H188" i="11"/>
  <c r="G188" i="11" s="1"/>
  <c r="K188" i="11"/>
  <c r="J188" i="11" s="1"/>
  <c r="L188" i="11"/>
  <c r="M188" i="11"/>
  <c r="Q188" i="11"/>
  <c r="U188" i="11"/>
  <c r="H189" i="11"/>
  <c r="G189" i="11" s="1"/>
  <c r="K189" i="11"/>
  <c r="J189" i="11" s="1"/>
  <c r="L189" i="11"/>
  <c r="M189" i="11"/>
  <c r="Q189" i="11"/>
  <c r="U189" i="11"/>
  <c r="H190" i="11"/>
  <c r="G190" i="11" s="1"/>
  <c r="K190" i="11"/>
  <c r="J190" i="11" s="1"/>
  <c r="L190" i="11"/>
  <c r="M190" i="11"/>
  <c r="Q190" i="11"/>
  <c r="U190" i="11"/>
  <c r="H191" i="11"/>
  <c r="G191" i="11" s="1"/>
  <c r="K191" i="11"/>
  <c r="J191" i="11" s="1"/>
  <c r="L191" i="11"/>
  <c r="M191" i="11"/>
  <c r="Q191" i="11"/>
  <c r="U191" i="11"/>
  <c r="H192" i="11"/>
  <c r="G192" i="11" s="1"/>
  <c r="K192" i="11"/>
  <c r="J192" i="11" s="1"/>
  <c r="L192" i="11"/>
  <c r="M192" i="11"/>
  <c r="Q192" i="11"/>
  <c r="U192" i="11"/>
  <c r="H193" i="11"/>
  <c r="G193" i="11" s="1"/>
  <c r="K193" i="11"/>
  <c r="J193" i="11" s="1"/>
  <c r="L193" i="11"/>
  <c r="M193" i="11"/>
  <c r="Q193" i="11"/>
  <c r="U193" i="11"/>
  <c r="H194" i="11"/>
  <c r="G194" i="11" s="1"/>
  <c r="K194" i="11"/>
  <c r="J194" i="11" s="1"/>
  <c r="L194" i="11"/>
  <c r="M194" i="11"/>
  <c r="Q194" i="11"/>
  <c r="U194" i="11"/>
  <c r="H195" i="11"/>
  <c r="G195" i="11" s="1"/>
  <c r="K195" i="11"/>
  <c r="J195" i="11" s="1"/>
  <c r="L195" i="11"/>
  <c r="M195" i="11"/>
  <c r="Q195" i="11"/>
  <c r="U195" i="11"/>
  <c r="H196" i="11"/>
  <c r="G196" i="11" s="1"/>
  <c r="K196" i="11"/>
  <c r="J196" i="11" s="1"/>
  <c r="L196" i="11"/>
  <c r="M196" i="11"/>
  <c r="Q196" i="11"/>
  <c r="U196" i="11"/>
  <c r="H197" i="11"/>
  <c r="G197" i="11" s="1"/>
  <c r="K197" i="11"/>
  <c r="J197" i="11" s="1"/>
  <c r="L197" i="11"/>
  <c r="M197" i="11"/>
  <c r="Q197" i="11"/>
  <c r="U197" i="11"/>
  <c r="H198" i="11"/>
  <c r="G198" i="11" s="1"/>
  <c r="K198" i="11"/>
  <c r="J198" i="11" s="1"/>
  <c r="L198" i="11"/>
  <c r="M198" i="11"/>
  <c r="Q198" i="11"/>
  <c r="U198" i="11"/>
  <c r="H199" i="11"/>
  <c r="G199" i="11" s="1"/>
  <c r="K199" i="11"/>
  <c r="J199" i="11" s="1"/>
  <c r="L199" i="11"/>
  <c r="M199" i="11"/>
  <c r="Q199" i="11"/>
  <c r="U199" i="11"/>
  <c r="H200" i="11"/>
  <c r="G200" i="11" s="1"/>
  <c r="K200" i="11"/>
  <c r="J200" i="11" s="1"/>
  <c r="L200" i="11"/>
  <c r="M200" i="11"/>
  <c r="Q200" i="11"/>
  <c r="U200" i="11"/>
  <c r="H201" i="11"/>
  <c r="G201" i="11" s="1"/>
  <c r="K201" i="11"/>
  <c r="J201" i="11" s="1"/>
  <c r="L201" i="11"/>
  <c r="M201" i="11"/>
  <c r="Q201" i="11"/>
  <c r="U201" i="11"/>
  <c r="H202" i="11"/>
  <c r="G202" i="11" s="1"/>
  <c r="K202" i="11"/>
  <c r="J202" i="11" s="1"/>
  <c r="L202" i="11"/>
  <c r="M202" i="11"/>
  <c r="Q202" i="11"/>
  <c r="U202" i="11"/>
  <c r="H203" i="11"/>
  <c r="G203" i="11" s="1"/>
  <c r="K203" i="11"/>
  <c r="J203" i="11" s="1"/>
  <c r="L203" i="11"/>
  <c r="M203" i="11"/>
  <c r="Q203" i="11"/>
  <c r="U203" i="11"/>
  <c r="H204" i="11"/>
  <c r="G204" i="11" s="1"/>
  <c r="K204" i="11"/>
  <c r="J204" i="11" s="1"/>
  <c r="L204" i="11"/>
  <c r="M204" i="11"/>
  <c r="Q204" i="11"/>
  <c r="U204" i="11"/>
  <c r="H205" i="11"/>
  <c r="G205" i="11" s="1"/>
  <c r="K205" i="11"/>
  <c r="J205" i="11" s="1"/>
  <c r="L205" i="11"/>
  <c r="M205" i="11"/>
  <c r="Q205" i="11"/>
  <c r="U205" i="11"/>
  <c r="H206" i="11"/>
  <c r="G206" i="11" s="1"/>
  <c r="K206" i="11"/>
  <c r="J206" i="11" s="1"/>
  <c r="L206" i="11"/>
  <c r="M206" i="11"/>
  <c r="Q206" i="11"/>
  <c r="U206" i="11"/>
  <c r="H207" i="11"/>
  <c r="G207" i="11" s="1"/>
  <c r="K207" i="11"/>
  <c r="J207" i="11" s="1"/>
  <c r="L207" i="11"/>
  <c r="M207" i="11"/>
  <c r="Q207" i="11"/>
  <c r="U207" i="11"/>
  <c r="H208" i="11"/>
  <c r="G208" i="11" s="1"/>
  <c r="K208" i="11"/>
  <c r="J208" i="11" s="1"/>
  <c r="L208" i="11"/>
  <c r="M208" i="11"/>
  <c r="Q208" i="11"/>
  <c r="U208" i="11"/>
  <c r="H209" i="11"/>
  <c r="G209" i="11" s="1"/>
  <c r="K209" i="11"/>
  <c r="J209" i="11" s="1"/>
  <c r="L209" i="11"/>
  <c r="M209" i="11"/>
  <c r="Q209" i="11"/>
  <c r="U209" i="11"/>
  <c r="H210" i="11"/>
  <c r="G210" i="11" s="1"/>
  <c r="K210" i="11"/>
  <c r="J210" i="11" s="1"/>
  <c r="L210" i="11"/>
  <c r="M210" i="11"/>
  <c r="Q210" i="11"/>
  <c r="U210" i="11"/>
  <c r="H211" i="11"/>
  <c r="G211" i="11" s="1"/>
  <c r="K211" i="11"/>
  <c r="J211" i="11" s="1"/>
  <c r="L211" i="11"/>
  <c r="M211" i="11"/>
  <c r="Q211" i="11"/>
  <c r="U211" i="11"/>
  <c r="H212" i="11"/>
  <c r="G212" i="11" s="1"/>
  <c r="K212" i="11"/>
  <c r="J212" i="11" s="1"/>
  <c r="L212" i="11"/>
  <c r="M212" i="11"/>
  <c r="Q212" i="11"/>
  <c r="U212" i="11"/>
  <c r="H213" i="11"/>
  <c r="G213" i="11" s="1"/>
  <c r="K213" i="11"/>
  <c r="J213" i="11" s="1"/>
  <c r="L213" i="11"/>
  <c r="M213" i="11"/>
  <c r="Q213" i="11"/>
  <c r="U213" i="11"/>
  <c r="H214" i="11"/>
  <c r="G214" i="11" s="1"/>
  <c r="K214" i="11"/>
  <c r="J214" i="11" s="1"/>
  <c r="L214" i="11"/>
  <c r="M214" i="11"/>
  <c r="Q214" i="11"/>
  <c r="U214" i="11"/>
  <c r="H215" i="11"/>
  <c r="G215" i="11" s="1"/>
  <c r="K215" i="11"/>
  <c r="J215" i="11" s="1"/>
  <c r="L215" i="11"/>
  <c r="M215" i="11"/>
  <c r="Q215" i="11"/>
  <c r="U215" i="11"/>
  <c r="H216" i="11"/>
  <c r="G216" i="11" s="1"/>
  <c r="K216" i="11"/>
  <c r="J216" i="11" s="1"/>
  <c r="L216" i="11"/>
  <c r="M216" i="11"/>
  <c r="Q216" i="11"/>
  <c r="U216" i="11"/>
  <c r="H217" i="11"/>
  <c r="G217" i="11" s="1"/>
  <c r="K217" i="11"/>
  <c r="J217" i="11" s="1"/>
  <c r="L217" i="11"/>
  <c r="M217" i="11"/>
  <c r="Q217" i="11"/>
  <c r="U217" i="11"/>
  <c r="H218" i="11"/>
  <c r="G218" i="11" s="1"/>
  <c r="K218" i="11"/>
  <c r="J218" i="11" s="1"/>
  <c r="L218" i="11"/>
  <c r="M218" i="11"/>
  <c r="Q218" i="11"/>
  <c r="U218" i="11"/>
  <c r="H219" i="11"/>
  <c r="G219" i="11" s="1"/>
  <c r="K219" i="11"/>
  <c r="J219" i="11" s="1"/>
  <c r="L219" i="11"/>
  <c r="M219" i="11"/>
  <c r="Q219" i="11"/>
  <c r="U219" i="11"/>
  <c r="H220" i="11"/>
  <c r="G220" i="11" s="1"/>
  <c r="K220" i="11"/>
  <c r="J220" i="11" s="1"/>
  <c r="L220" i="11"/>
  <c r="M220" i="11"/>
  <c r="Q220" i="11"/>
  <c r="U220" i="11"/>
  <c r="H221" i="11"/>
  <c r="G221" i="11" s="1"/>
  <c r="K221" i="11"/>
  <c r="J221" i="11" s="1"/>
  <c r="L221" i="11"/>
  <c r="M221" i="11"/>
  <c r="Q221" i="11"/>
  <c r="U221" i="11"/>
  <c r="H222" i="11"/>
  <c r="G222" i="11" s="1"/>
  <c r="K222" i="11"/>
  <c r="J222" i="11" s="1"/>
  <c r="L222" i="11"/>
  <c r="M222" i="11"/>
  <c r="Q222" i="11"/>
  <c r="U222" i="11"/>
  <c r="H223" i="11"/>
  <c r="G223" i="11" s="1"/>
  <c r="K223" i="11"/>
  <c r="J223" i="11" s="1"/>
  <c r="L223" i="11"/>
  <c r="M223" i="11"/>
  <c r="Q223" i="11"/>
  <c r="U223" i="11"/>
  <c r="H224" i="11"/>
  <c r="G224" i="11" s="1"/>
  <c r="K224" i="11"/>
  <c r="J224" i="11" s="1"/>
  <c r="L224" i="11"/>
  <c r="M224" i="11"/>
  <c r="Q224" i="11"/>
  <c r="U224" i="11"/>
  <c r="H225" i="11"/>
  <c r="G225" i="11" s="1"/>
  <c r="K225" i="11"/>
  <c r="J225" i="11" s="1"/>
  <c r="L225" i="11"/>
  <c r="M225" i="11"/>
  <c r="Q225" i="11"/>
  <c r="U225" i="11"/>
  <c r="H226" i="11"/>
  <c r="G226" i="11" s="1"/>
  <c r="K226" i="11"/>
  <c r="J226" i="11" s="1"/>
  <c r="L226" i="11"/>
  <c r="M226" i="11"/>
  <c r="Q226" i="11"/>
  <c r="U226" i="11"/>
  <c r="H227" i="11"/>
  <c r="G227" i="11" s="1"/>
  <c r="K227" i="11"/>
  <c r="J227" i="11" s="1"/>
  <c r="L227" i="11"/>
  <c r="M227" i="11"/>
  <c r="Q227" i="11"/>
  <c r="U227" i="11"/>
  <c r="H228" i="11"/>
  <c r="G228" i="11" s="1"/>
  <c r="K228" i="11"/>
  <c r="J228" i="11" s="1"/>
  <c r="L228" i="11"/>
  <c r="M228" i="11"/>
  <c r="Q228" i="11"/>
  <c r="U228" i="11"/>
  <c r="H229" i="11"/>
  <c r="G229" i="11" s="1"/>
  <c r="K229" i="11"/>
  <c r="J229" i="11" s="1"/>
  <c r="L229" i="11"/>
  <c r="M229" i="11"/>
  <c r="Q229" i="11"/>
  <c r="U229" i="11"/>
  <c r="H230" i="11"/>
  <c r="G230" i="11" s="1"/>
  <c r="K230" i="11"/>
  <c r="J230" i="11" s="1"/>
  <c r="L230" i="11"/>
  <c r="M230" i="11"/>
  <c r="Q230" i="11"/>
  <c r="U230" i="11"/>
  <c r="H231" i="11"/>
  <c r="G231" i="11" s="1"/>
  <c r="K231" i="11"/>
  <c r="J231" i="11" s="1"/>
  <c r="L231" i="11"/>
  <c r="M231" i="11"/>
  <c r="Q231" i="11"/>
  <c r="U231" i="11"/>
  <c r="H232" i="11"/>
  <c r="G232" i="11" s="1"/>
  <c r="K232" i="11"/>
  <c r="J232" i="11" s="1"/>
  <c r="L232" i="11"/>
  <c r="M232" i="11"/>
  <c r="Q232" i="11"/>
  <c r="U232" i="11"/>
  <c r="H233" i="11"/>
  <c r="G233" i="11" s="1"/>
  <c r="K233" i="11"/>
  <c r="J233" i="11" s="1"/>
  <c r="L233" i="11"/>
  <c r="M233" i="11"/>
  <c r="Q233" i="11"/>
  <c r="U233" i="11"/>
  <c r="H234" i="11"/>
  <c r="G234" i="11" s="1"/>
  <c r="K234" i="11"/>
  <c r="J234" i="11" s="1"/>
  <c r="L234" i="11"/>
  <c r="M234" i="11"/>
  <c r="Q234" i="11"/>
  <c r="U234" i="11"/>
  <c r="H235" i="11"/>
  <c r="G235" i="11" s="1"/>
  <c r="K235" i="11"/>
  <c r="J235" i="11" s="1"/>
  <c r="L235" i="11"/>
  <c r="M235" i="11"/>
  <c r="Q235" i="11"/>
  <c r="U235" i="11"/>
  <c r="H236" i="11"/>
  <c r="G236" i="11" s="1"/>
  <c r="K236" i="11"/>
  <c r="J236" i="11" s="1"/>
  <c r="L236" i="11"/>
  <c r="M236" i="11"/>
  <c r="Q236" i="11"/>
  <c r="U236" i="11"/>
  <c r="H237" i="11"/>
  <c r="G237" i="11" s="1"/>
  <c r="K237" i="11"/>
  <c r="J237" i="11" s="1"/>
  <c r="L237" i="11"/>
  <c r="M237" i="11"/>
  <c r="Q237" i="11"/>
  <c r="U237" i="11"/>
  <c r="H238" i="11"/>
  <c r="G238" i="11" s="1"/>
  <c r="K238" i="11"/>
  <c r="J238" i="11" s="1"/>
  <c r="L238" i="11"/>
  <c r="M238" i="11"/>
  <c r="Q238" i="11"/>
  <c r="U238" i="11"/>
  <c r="H239" i="11"/>
  <c r="G239" i="11" s="1"/>
  <c r="K239" i="11"/>
  <c r="J239" i="11" s="1"/>
  <c r="L239" i="11"/>
  <c r="M239" i="11"/>
  <c r="Q239" i="11"/>
  <c r="U239" i="11"/>
  <c r="H240" i="11"/>
  <c r="G240" i="11" s="1"/>
  <c r="K240" i="11"/>
  <c r="J240" i="11" s="1"/>
  <c r="L240" i="11"/>
  <c r="M240" i="11"/>
  <c r="Q240" i="11"/>
  <c r="U240" i="11"/>
  <c r="H241" i="11"/>
  <c r="G241" i="11" s="1"/>
  <c r="K241" i="11"/>
  <c r="J241" i="11" s="1"/>
  <c r="L241" i="11"/>
  <c r="M241" i="11"/>
  <c r="Q241" i="11"/>
  <c r="U241" i="11"/>
  <c r="H242" i="11"/>
  <c r="G242" i="11" s="1"/>
  <c r="K242" i="11"/>
  <c r="J242" i="11" s="1"/>
  <c r="L242" i="11"/>
  <c r="M242" i="11"/>
  <c r="Q242" i="11"/>
  <c r="U242" i="11"/>
  <c r="H243" i="11"/>
  <c r="G243" i="11" s="1"/>
  <c r="K243" i="11"/>
  <c r="J243" i="11" s="1"/>
  <c r="L243" i="11"/>
  <c r="M243" i="11"/>
  <c r="Q243" i="11"/>
  <c r="U243" i="11"/>
  <c r="H244" i="11"/>
  <c r="G244" i="11" s="1"/>
  <c r="K244" i="11"/>
  <c r="J244" i="11" s="1"/>
  <c r="L244" i="11"/>
  <c r="M244" i="11"/>
  <c r="Q244" i="11"/>
  <c r="U244" i="11"/>
  <c r="H245" i="11"/>
  <c r="G245" i="11" s="1"/>
  <c r="K245" i="11"/>
  <c r="J245" i="11" s="1"/>
  <c r="L245" i="11"/>
  <c r="M245" i="11"/>
  <c r="Q245" i="11"/>
  <c r="U245" i="11"/>
  <c r="H246" i="11"/>
  <c r="G246" i="11" s="1"/>
  <c r="K246" i="11"/>
  <c r="J246" i="11" s="1"/>
  <c r="L246" i="11"/>
  <c r="M246" i="11"/>
  <c r="Q246" i="11"/>
  <c r="U246" i="11"/>
  <c r="H247" i="11"/>
  <c r="G247" i="11" s="1"/>
  <c r="K247" i="11"/>
  <c r="J247" i="11" s="1"/>
  <c r="L247" i="11"/>
  <c r="M247" i="11"/>
  <c r="Q247" i="11"/>
  <c r="U247" i="11"/>
  <c r="H248" i="11"/>
  <c r="G248" i="11" s="1"/>
  <c r="K248" i="11"/>
  <c r="J248" i="11" s="1"/>
  <c r="L248" i="11"/>
  <c r="M248" i="11"/>
  <c r="Q248" i="11"/>
  <c r="U248" i="11"/>
  <c r="H249" i="11"/>
  <c r="G249" i="11" s="1"/>
  <c r="K249" i="11"/>
  <c r="J249" i="11" s="1"/>
  <c r="L249" i="11"/>
  <c r="M249" i="11"/>
  <c r="Q249" i="11"/>
  <c r="U249" i="11"/>
  <c r="H250" i="11"/>
  <c r="G250" i="11" s="1"/>
  <c r="K250" i="11"/>
  <c r="J250" i="11" s="1"/>
  <c r="L250" i="11"/>
  <c r="M250" i="11"/>
  <c r="Q250" i="11"/>
  <c r="U250" i="11"/>
  <c r="H251" i="11"/>
  <c r="G251" i="11" s="1"/>
  <c r="K251" i="11"/>
  <c r="J251" i="11" s="1"/>
  <c r="L251" i="11"/>
  <c r="M251" i="11"/>
  <c r="Q251" i="11"/>
  <c r="U251" i="11"/>
  <c r="H252" i="11"/>
  <c r="G252" i="11" s="1"/>
  <c r="K252" i="11"/>
  <c r="J252" i="11" s="1"/>
  <c r="L252" i="11"/>
  <c r="M252" i="11"/>
  <c r="Q252" i="11"/>
  <c r="U252" i="11"/>
  <c r="H253" i="11"/>
  <c r="G253" i="11" s="1"/>
  <c r="K253" i="11"/>
  <c r="J253" i="11" s="1"/>
  <c r="L253" i="11"/>
  <c r="M253" i="11"/>
  <c r="Q253" i="11"/>
  <c r="U253" i="11"/>
  <c r="H254" i="11"/>
  <c r="G254" i="11" s="1"/>
  <c r="K254" i="11"/>
  <c r="J254" i="11" s="1"/>
  <c r="L254" i="11"/>
  <c r="M254" i="11"/>
  <c r="Q254" i="11"/>
  <c r="U254" i="11"/>
  <c r="H255" i="11"/>
  <c r="G255" i="11" s="1"/>
  <c r="K255" i="11"/>
  <c r="J255" i="11" s="1"/>
  <c r="L255" i="11"/>
  <c r="M255" i="11"/>
  <c r="Q255" i="11"/>
  <c r="U255" i="11"/>
  <c r="H256" i="11"/>
  <c r="G256" i="11" s="1"/>
  <c r="K256" i="11"/>
  <c r="J256" i="11" s="1"/>
  <c r="L256" i="11"/>
  <c r="M256" i="11"/>
  <c r="Q256" i="11"/>
  <c r="U256" i="11"/>
  <c r="H257" i="11"/>
  <c r="G257" i="11" s="1"/>
  <c r="K257" i="11"/>
  <c r="J257" i="11" s="1"/>
  <c r="L257" i="11"/>
  <c r="M257" i="11"/>
  <c r="Q257" i="11"/>
  <c r="U257" i="11"/>
  <c r="H258" i="11"/>
  <c r="G258" i="11" s="1"/>
  <c r="K258" i="11"/>
  <c r="J258" i="11" s="1"/>
  <c r="L258" i="11"/>
  <c r="M258" i="11"/>
  <c r="Q258" i="11"/>
  <c r="U258" i="11"/>
  <c r="H259" i="11"/>
  <c r="G259" i="11" s="1"/>
  <c r="K259" i="11"/>
  <c r="J259" i="11" s="1"/>
  <c r="L259" i="11"/>
  <c r="M259" i="11"/>
  <c r="Q259" i="11"/>
  <c r="U259" i="11"/>
  <c r="H260" i="11"/>
  <c r="G260" i="11" s="1"/>
  <c r="K260" i="11"/>
  <c r="J260" i="11" s="1"/>
  <c r="L260" i="11"/>
  <c r="M260" i="11"/>
  <c r="Q260" i="11"/>
  <c r="U260" i="11"/>
  <c r="H261" i="11"/>
  <c r="G261" i="11" s="1"/>
  <c r="K261" i="11"/>
  <c r="J261" i="11" s="1"/>
  <c r="L261" i="11"/>
  <c r="M261" i="11"/>
  <c r="Q261" i="11"/>
  <c r="U261" i="11"/>
  <c r="H262" i="11"/>
  <c r="G262" i="11" s="1"/>
  <c r="K262" i="11"/>
  <c r="J262" i="11" s="1"/>
  <c r="L262" i="11"/>
  <c r="M262" i="11"/>
  <c r="Q262" i="11"/>
  <c r="U262" i="11"/>
  <c r="H263" i="11"/>
  <c r="G263" i="11" s="1"/>
  <c r="K263" i="11"/>
  <c r="J263" i="11" s="1"/>
  <c r="L263" i="11"/>
  <c r="M263" i="11"/>
  <c r="Q263" i="11"/>
  <c r="U263" i="11"/>
  <c r="H264" i="11"/>
  <c r="G264" i="11" s="1"/>
  <c r="K264" i="11"/>
  <c r="J264" i="11" s="1"/>
  <c r="L264" i="11"/>
  <c r="M264" i="11"/>
  <c r="Q264" i="11"/>
  <c r="U264" i="11"/>
  <c r="H265" i="11"/>
  <c r="G265" i="11" s="1"/>
  <c r="K265" i="11"/>
  <c r="J265" i="11" s="1"/>
  <c r="L265" i="11"/>
  <c r="M265" i="11"/>
  <c r="Q265" i="11"/>
  <c r="U265" i="11"/>
  <c r="H266" i="11"/>
  <c r="G266" i="11" s="1"/>
  <c r="K266" i="11"/>
  <c r="J266" i="11" s="1"/>
  <c r="L266" i="11"/>
  <c r="M266" i="11"/>
  <c r="Q266" i="11"/>
  <c r="U266" i="11"/>
  <c r="H267" i="11"/>
  <c r="G267" i="11" s="1"/>
  <c r="K267" i="11"/>
  <c r="J267" i="11" s="1"/>
  <c r="L267" i="11"/>
  <c r="M267" i="11"/>
  <c r="Q267" i="11"/>
  <c r="U267" i="11"/>
  <c r="H268" i="11"/>
  <c r="G268" i="11" s="1"/>
  <c r="K268" i="11"/>
  <c r="J268" i="11" s="1"/>
  <c r="L268" i="11"/>
  <c r="M268" i="11"/>
  <c r="Q268" i="11"/>
  <c r="U268" i="11"/>
  <c r="H269" i="11"/>
  <c r="G269" i="11" s="1"/>
  <c r="K269" i="11"/>
  <c r="J269" i="11" s="1"/>
  <c r="L269" i="11"/>
  <c r="M269" i="11"/>
  <c r="Q269" i="11"/>
  <c r="U269" i="11"/>
  <c r="H270" i="11"/>
  <c r="G270" i="11" s="1"/>
  <c r="K270" i="11"/>
  <c r="J270" i="11" s="1"/>
  <c r="L270" i="11"/>
  <c r="M270" i="11"/>
  <c r="Q270" i="11"/>
  <c r="U270" i="11"/>
  <c r="H271" i="11"/>
  <c r="G271" i="11" s="1"/>
  <c r="K271" i="11"/>
  <c r="J271" i="11" s="1"/>
  <c r="L271" i="11"/>
  <c r="M271" i="11"/>
  <c r="Q271" i="11"/>
  <c r="U271" i="11"/>
  <c r="H272" i="11"/>
  <c r="G272" i="11" s="1"/>
  <c r="K272" i="11"/>
  <c r="J272" i="11" s="1"/>
  <c r="L272" i="11"/>
  <c r="M272" i="11"/>
  <c r="Q272" i="11"/>
  <c r="U272" i="11"/>
  <c r="H273" i="11"/>
  <c r="G273" i="11" s="1"/>
  <c r="K273" i="11"/>
  <c r="J273" i="11" s="1"/>
  <c r="L273" i="11"/>
  <c r="M273" i="11"/>
  <c r="Q273" i="11"/>
  <c r="U273" i="11"/>
  <c r="H274" i="11"/>
  <c r="G274" i="11" s="1"/>
  <c r="K274" i="11"/>
  <c r="J274" i="11" s="1"/>
  <c r="L274" i="11"/>
  <c r="M274" i="11"/>
  <c r="Q274" i="11"/>
  <c r="U274" i="11"/>
  <c r="H275" i="11"/>
  <c r="G275" i="11" s="1"/>
  <c r="K275" i="11"/>
  <c r="J275" i="11" s="1"/>
  <c r="L275" i="11"/>
  <c r="M275" i="11"/>
  <c r="Q275" i="11"/>
  <c r="U275" i="11"/>
  <c r="H276" i="11"/>
  <c r="G276" i="11" s="1"/>
  <c r="K276" i="11"/>
  <c r="J276" i="11" s="1"/>
  <c r="L276" i="11"/>
  <c r="M276" i="11"/>
  <c r="Q276" i="11"/>
  <c r="U276" i="11"/>
  <c r="H277" i="11"/>
  <c r="G277" i="11" s="1"/>
  <c r="K277" i="11"/>
  <c r="J277" i="11" s="1"/>
  <c r="L277" i="11"/>
  <c r="M277" i="11"/>
  <c r="Q277" i="11"/>
  <c r="U277" i="11"/>
  <c r="H278" i="11"/>
  <c r="G278" i="11" s="1"/>
  <c r="K278" i="11"/>
  <c r="J278" i="11" s="1"/>
  <c r="L278" i="11"/>
  <c r="M278" i="11"/>
  <c r="Q278" i="11"/>
  <c r="U278" i="11"/>
  <c r="H279" i="11"/>
  <c r="G279" i="11" s="1"/>
  <c r="K279" i="11"/>
  <c r="J279" i="11" s="1"/>
  <c r="L279" i="11"/>
  <c r="M279" i="11"/>
  <c r="Q279" i="11"/>
  <c r="U279" i="11"/>
  <c r="H280" i="11"/>
  <c r="G280" i="11" s="1"/>
  <c r="K280" i="11"/>
  <c r="J280" i="11" s="1"/>
  <c r="L280" i="11"/>
  <c r="M280" i="11"/>
  <c r="Q280" i="11"/>
  <c r="U280" i="11"/>
  <c r="H281" i="11"/>
  <c r="G281" i="11" s="1"/>
  <c r="K281" i="11"/>
  <c r="J281" i="11" s="1"/>
  <c r="L281" i="11"/>
  <c r="M281" i="11"/>
  <c r="Q281" i="11"/>
  <c r="U281" i="11"/>
  <c r="H282" i="11"/>
  <c r="G282" i="11" s="1"/>
  <c r="K282" i="11"/>
  <c r="J282" i="11" s="1"/>
  <c r="L282" i="11"/>
  <c r="M282" i="11"/>
  <c r="Q282" i="11"/>
  <c r="U282" i="11"/>
  <c r="H283" i="11"/>
  <c r="G283" i="11" s="1"/>
  <c r="K283" i="11"/>
  <c r="J283" i="11" s="1"/>
  <c r="L283" i="11"/>
  <c r="M283" i="11"/>
  <c r="Q283" i="11"/>
  <c r="U283" i="11"/>
  <c r="H284" i="11"/>
  <c r="G284" i="11" s="1"/>
  <c r="K284" i="11"/>
  <c r="J284" i="11" s="1"/>
  <c r="L284" i="11"/>
  <c r="M284" i="11"/>
  <c r="Q284" i="11"/>
  <c r="U284" i="11"/>
  <c r="H285" i="11"/>
  <c r="G285" i="11" s="1"/>
  <c r="K285" i="11"/>
  <c r="J285" i="11" s="1"/>
  <c r="L285" i="11"/>
  <c r="M285" i="11"/>
  <c r="Q285" i="11"/>
  <c r="U285" i="11"/>
  <c r="H286" i="11"/>
  <c r="G286" i="11" s="1"/>
  <c r="K286" i="11"/>
  <c r="J286" i="11" s="1"/>
  <c r="L286" i="11"/>
  <c r="M286" i="11"/>
  <c r="Q286" i="11"/>
  <c r="U286" i="11"/>
  <c r="H287" i="11"/>
  <c r="G287" i="11" s="1"/>
  <c r="K287" i="11"/>
  <c r="J287" i="11" s="1"/>
  <c r="L287" i="11"/>
  <c r="M287" i="11"/>
  <c r="Q287" i="11"/>
  <c r="U287" i="11"/>
  <c r="H288" i="11"/>
  <c r="G288" i="11" s="1"/>
  <c r="K288" i="11"/>
  <c r="J288" i="11" s="1"/>
  <c r="L288" i="11"/>
  <c r="M288" i="11"/>
  <c r="Q288" i="11"/>
  <c r="U288" i="11"/>
  <c r="H289" i="11"/>
  <c r="G289" i="11" s="1"/>
  <c r="K289" i="11"/>
  <c r="J289" i="11" s="1"/>
  <c r="L289" i="11"/>
  <c r="M289" i="11"/>
  <c r="Q289" i="11"/>
  <c r="U289" i="11"/>
  <c r="H290" i="11"/>
  <c r="G290" i="11" s="1"/>
  <c r="K290" i="11"/>
  <c r="J290" i="11" s="1"/>
  <c r="L290" i="11"/>
  <c r="M290" i="11"/>
  <c r="Q290" i="11"/>
  <c r="U290" i="11"/>
  <c r="H291" i="11"/>
  <c r="G291" i="11" s="1"/>
  <c r="K291" i="11"/>
  <c r="J291" i="11" s="1"/>
  <c r="L291" i="11"/>
  <c r="M291" i="11"/>
  <c r="Q291" i="11"/>
  <c r="U291" i="11"/>
  <c r="H292" i="11"/>
  <c r="G292" i="11" s="1"/>
  <c r="K292" i="11"/>
  <c r="J292" i="11" s="1"/>
  <c r="L292" i="11"/>
  <c r="M292" i="11"/>
  <c r="Q292" i="11"/>
  <c r="U292" i="11"/>
  <c r="H293" i="11"/>
  <c r="G293" i="11" s="1"/>
  <c r="K293" i="11"/>
  <c r="J293" i="11" s="1"/>
  <c r="L293" i="11"/>
  <c r="M293" i="11"/>
  <c r="Q293" i="11"/>
  <c r="U293" i="11"/>
  <c r="H294" i="11"/>
  <c r="G294" i="11" s="1"/>
  <c r="K294" i="11"/>
  <c r="J294" i="11" s="1"/>
  <c r="L294" i="11"/>
  <c r="M294" i="11"/>
  <c r="Q294" i="11"/>
  <c r="U294" i="11"/>
  <c r="H295" i="11"/>
  <c r="G295" i="11" s="1"/>
  <c r="K295" i="11"/>
  <c r="J295" i="11" s="1"/>
  <c r="L295" i="11"/>
  <c r="M295" i="11"/>
  <c r="Q295" i="11"/>
  <c r="U295" i="11"/>
  <c r="H296" i="11"/>
  <c r="G296" i="11" s="1"/>
  <c r="K296" i="11"/>
  <c r="J296" i="11" s="1"/>
  <c r="L296" i="11"/>
  <c r="M296" i="11"/>
  <c r="Q296" i="11"/>
  <c r="U296" i="11"/>
  <c r="H297" i="11"/>
  <c r="G297" i="11" s="1"/>
  <c r="K297" i="11"/>
  <c r="J297" i="11" s="1"/>
  <c r="L297" i="11"/>
  <c r="M297" i="11"/>
  <c r="Q297" i="11"/>
  <c r="U297" i="11"/>
  <c r="H298" i="11"/>
  <c r="G298" i="11" s="1"/>
  <c r="K298" i="11"/>
  <c r="J298" i="11" s="1"/>
  <c r="L298" i="11"/>
  <c r="M298" i="11"/>
  <c r="Q298" i="11"/>
  <c r="U298" i="11"/>
  <c r="H299" i="11"/>
  <c r="G299" i="11" s="1"/>
  <c r="K299" i="11"/>
  <c r="J299" i="11" s="1"/>
  <c r="L299" i="11"/>
  <c r="M299" i="11"/>
  <c r="Q299" i="11"/>
  <c r="U299" i="11"/>
  <c r="H300" i="11"/>
  <c r="G300" i="11" s="1"/>
  <c r="K300" i="11"/>
  <c r="J300" i="11" s="1"/>
  <c r="L300" i="11"/>
  <c r="M300" i="11"/>
  <c r="Q300" i="11"/>
  <c r="U300" i="11"/>
  <c r="H301" i="11"/>
  <c r="G301" i="11" s="1"/>
  <c r="K301" i="11"/>
  <c r="J301" i="11" s="1"/>
  <c r="L301" i="11"/>
  <c r="M301" i="11"/>
  <c r="Q301" i="11"/>
  <c r="U301" i="11"/>
  <c r="H302" i="11"/>
  <c r="G302" i="11" s="1"/>
  <c r="K302" i="11"/>
  <c r="J302" i="11" s="1"/>
  <c r="L302" i="11"/>
  <c r="M302" i="11"/>
  <c r="Q302" i="11"/>
  <c r="U302" i="11"/>
  <c r="H303" i="11"/>
  <c r="G303" i="11" s="1"/>
  <c r="K303" i="11"/>
  <c r="J303" i="11" s="1"/>
  <c r="L303" i="11"/>
  <c r="M303" i="11"/>
  <c r="Q303" i="11"/>
  <c r="U303" i="11"/>
  <c r="H304" i="11"/>
  <c r="G304" i="11" s="1"/>
  <c r="K304" i="11"/>
  <c r="J304" i="11" s="1"/>
  <c r="L304" i="11"/>
  <c r="M304" i="11"/>
  <c r="Q304" i="11"/>
  <c r="U304" i="11"/>
  <c r="H305" i="11"/>
  <c r="G305" i="11" s="1"/>
  <c r="K305" i="11"/>
  <c r="J305" i="11" s="1"/>
  <c r="L305" i="11"/>
  <c r="M305" i="11"/>
  <c r="Q305" i="11"/>
  <c r="U305" i="11"/>
  <c r="H306" i="11"/>
  <c r="G306" i="11" s="1"/>
  <c r="K306" i="11"/>
  <c r="J306" i="11" s="1"/>
  <c r="L306" i="11"/>
  <c r="M306" i="11"/>
  <c r="Q306" i="11"/>
  <c r="U306" i="11"/>
  <c r="H307" i="11"/>
  <c r="G307" i="11" s="1"/>
  <c r="K307" i="11"/>
  <c r="J307" i="11" s="1"/>
  <c r="L307" i="11"/>
  <c r="M307" i="11"/>
  <c r="Q307" i="11"/>
  <c r="U307" i="11"/>
  <c r="H308" i="11"/>
  <c r="G308" i="11" s="1"/>
  <c r="K308" i="11"/>
  <c r="J308" i="11" s="1"/>
  <c r="L308" i="11"/>
  <c r="M308" i="11"/>
  <c r="Q308" i="11"/>
  <c r="U308" i="11"/>
  <c r="H309" i="11"/>
  <c r="G309" i="11" s="1"/>
  <c r="K309" i="11"/>
  <c r="J309" i="11" s="1"/>
  <c r="L309" i="11"/>
  <c r="M309" i="11"/>
  <c r="Q309" i="11"/>
  <c r="U309" i="11"/>
  <c r="H310" i="11"/>
  <c r="G310" i="11" s="1"/>
  <c r="K310" i="11"/>
  <c r="J310" i="11" s="1"/>
  <c r="L310" i="11"/>
  <c r="M310" i="11"/>
  <c r="Q310" i="11"/>
  <c r="U310" i="11"/>
  <c r="L311" i="11"/>
  <c r="U311" i="11"/>
  <c r="H311" i="11" s="1"/>
  <c r="G311" i="11" s="1"/>
  <c r="H312" i="11"/>
  <c r="G312" i="11" s="1"/>
  <c r="K312" i="11"/>
  <c r="J312" i="11" s="1"/>
  <c r="L312" i="11"/>
  <c r="M312" i="11"/>
  <c r="Q312" i="11"/>
  <c r="U312" i="11"/>
  <c r="J316" i="26" l="1"/>
  <c r="I316" i="26" s="1"/>
  <c r="M316" i="26"/>
  <c r="L316" i="26" s="1"/>
  <c r="G316" i="26"/>
  <c r="F316" i="26" s="1"/>
  <c r="P313" i="22"/>
  <c r="O313" i="22" s="1"/>
  <c r="M313" i="22"/>
  <c r="L313" i="22" s="1"/>
  <c r="J313" i="22"/>
  <c r="I313" i="22" s="1"/>
  <c r="P312" i="22"/>
  <c r="O312" i="22" s="1"/>
  <c r="M312" i="22"/>
  <c r="L312" i="22" s="1"/>
  <c r="J312" i="22"/>
  <c r="I312" i="22" s="1"/>
  <c r="P311" i="22"/>
  <c r="O311" i="22" s="1"/>
  <c r="M311" i="22"/>
  <c r="L311" i="22" s="1"/>
  <c r="J311" i="22"/>
  <c r="I311" i="22" s="1"/>
  <c r="P310" i="22"/>
  <c r="O310" i="22" s="1"/>
  <c r="M310" i="22"/>
  <c r="L310" i="22" s="1"/>
  <c r="J310" i="22"/>
  <c r="I310" i="22" s="1"/>
  <c r="P309" i="22"/>
  <c r="O309" i="22" s="1"/>
  <c r="M309" i="22"/>
  <c r="L309" i="22" s="1"/>
  <c r="J309" i="22"/>
  <c r="I309" i="22" s="1"/>
  <c r="P308" i="22"/>
  <c r="O308" i="22" s="1"/>
  <c r="M308" i="22"/>
  <c r="L308" i="22" s="1"/>
  <c r="J308" i="22"/>
  <c r="I308" i="22" s="1"/>
  <c r="P307" i="22"/>
  <c r="O307" i="22" s="1"/>
  <c r="M307" i="22"/>
  <c r="L307" i="22" s="1"/>
  <c r="J307" i="22"/>
  <c r="I307" i="22" s="1"/>
  <c r="P306" i="22"/>
  <c r="O306" i="22" s="1"/>
  <c r="M306" i="22"/>
  <c r="L306" i="22" s="1"/>
  <c r="J306" i="22"/>
  <c r="I306" i="22" s="1"/>
  <c r="P305" i="22"/>
  <c r="O305" i="22" s="1"/>
  <c r="M305" i="22"/>
  <c r="L305" i="22" s="1"/>
  <c r="J305" i="22"/>
  <c r="I305" i="22" s="1"/>
  <c r="P304" i="22"/>
  <c r="O304" i="22" s="1"/>
  <c r="M304" i="22"/>
  <c r="L304" i="22" s="1"/>
  <c r="J304" i="22"/>
  <c r="I304" i="22" s="1"/>
  <c r="P303" i="22"/>
  <c r="O303" i="22" s="1"/>
  <c r="M303" i="22"/>
  <c r="L303" i="22" s="1"/>
  <c r="J303" i="22"/>
  <c r="I303" i="22" s="1"/>
  <c r="P302" i="22"/>
  <c r="O302" i="22" s="1"/>
  <c r="M302" i="22"/>
  <c r="L302" i="22" s="1"/>
  <c r="J302" i="22"/>
  <c r="I302" i="22" s="1"/>
  <c r="P301" i="22"/>
  <c r="O301" i="22" s="1"/>
  <c r="M301" i="22"/>
  <c r="L301" i="22" s="1"/>
  <c r="G301" i="22"/>
  <c r="F301" i="22" s="1"/>
  <c r="P300" i="22"/>
  <c r="O300" i="22" s="1"/>
  <c r="P299" i="22"/>
  <c r="O299" i="22" s="1"/>
  <c r="P298" i="22"/>
  <c r="O298" i="22" s="1"/>
  <c r="P297" i="22"/>
  <c r="O297" i="22" s="1"/>
  <c r="P296" i="22"/>
  <c r="O296" i="22" s="1"/>
  <c r="P295" i="22"/>
  <c r="O295" i="22" s="1"/>
  <c r="P294" i="22"/>
  <c r="O294" i="22" s="1"/>
  <c r="P293" i="22"/>
  <c r="O293" i="22" s="1"/>
  <c r="P292" i="22"/>
  <c r="O292" i="22" s="1"/>
  <c r="P291" i="22"/>
  <c r="O291" i="22" s="1"/>
  <c r="P290" i="22"/>
  <c r="O290" i="22" s="1"/>
  <c r="P289" i="22"/>
  <c r="O289" i="22" s="1"/>
  <c r="P288" i="22"/>
  <c r="O288" i="22" s="1"/>
  <c r="P287" i="22"/>
  <c r="O287" i="22" s="1"/>
  <c r="P286" i="22"/>
  <c r="O286" i="22" s="1"/>
  <c r="P285" i="22"/>
  <c r="O285" i="22" s="1"/>
  <c r="P284" i="22"/>
  <c r="O284" i="22" s="1"/>
  <c r="P283" i="22"/>
  <c r="O283" i="22" s="1"/>
  <c r="P282" i="22"/>
  <c r="O282" i="22" s="1"/>
  <c r="P281" i="22"/>
  <c r="O281" i="22" s="1"/>
  <c r="P280" i="22"/>
  <c r="O280" i="22" s="1"/>
  <c r="P279" i="22"/>
  <c r="O279" i="22" s="1"/>
  <c r="P278" i="22"/>
  <c r="O278" i="22" s="1"/>
  <c r="P277" i="22"/>
  <c r="O277" i="22" s="1"/>
  <c r="P276" i="22"/>
  <c r="O276" i="22" s="1"/>
  <c r="P275" i="22"/>
  <c r="O275" i="22" s="1"/>
  <c r="P274" i="22"/>
  <c r="O274" i="22" s="1"/>
  <c r="P273" i="22"/>
  <c r="O273" i="22" s="1"/>
  <c r="P272" i="22"/>
  <c r="O272" i="22" s="1"/>
  <c r="P271" i="22"/>
  <c r="O271" i="22" s="1"/>
  <c r="G270" i="22"/>
  <c r="F270" i="22" s="1"/>
  <c r="M270" i="22"/>
  <c r="L270" i="22" s="1"/>
  <c r="P270" i="22"/>
  <c r="O270" i="22" s="1"/>
  <c r="G269" i="22"/>
  <c r="F269" i="22" s="1"/>
  <c r="M269" i="22"/>
  <c r="L269" i="22" s="1"/>
  <c r="P269" i="22"/>
  <c r="O269" i="22" s="1"/>
  <c r="G268" i="22"/>
  <c r="F268" i="22" s="1"/>
  <c r="M268" i="22"/>
  <c r="L268" i="22" s="1"/>
  <c r="P268" i="22"/>
  <c r="O268" i="22" s="1"/>
  <c r="G267" i="22"/>
  <c r="F267" i="22" s="1"/>
  <c r="M267" i="22"/>
  <c r="L267" i="22" s="1"/>
  <c r="P267" i="22"/>
  <c r="O267" i="22" s="1"/>
  <c r="G266" i="22"/>
  <c r="F266" i="22" s="1"/>
  <c r="M266" i="22"/>
  <c r="L266" i="22" s="1"/>
  <c r="P266" i="22"/>
  <c r="O266" i="22" s="1"/>
  <c r="G265" i="22"/>
  <c r="F265" i="22" s="1"/>
  <c r="M265" i="22"/>
  <c r="L265" i="22" s="1"/>
  <c r="P265" i="22"/>
  <c r="O265" i="22" s="1"/>
  <c r="G264" i="22"/>
  <c r="F264" i="22" s="1"/>
  <c r="M264" i="22"/>
  <c r="L264" i="22" s="1"/>
  <c r="P264" i="22"/>
  <c r="O264" i="22" s="1"/>
  <c r="G263" i="22"/>
  <c r="F263" i="22" s="1"/>
  <c r="M263" i="22"/>
  <c r="L263" i="22" s="1"/>
  <c r="P263" i="22"/>
  <c r="O263" i="22" s="1"/>
  <c r="G262" i="22"/>
  <c r="F262" i="22" s="1"/>
  <c r="M262" i="22"/>
  <c r="L262" i="22" s="1"/>
  <c r="P262" i="22"/>
  <c r="O262" i="22" s="1"/>
  <c r="G261" i="22"/>
  <c r="F261" i="22" s="1"/>
  <c r="M261" i="22"/>
  <c r="L261" i="22" s="1"/>
  <c r="P261" i="22"/>
  <c r="O261" i="22" s="1"/>
  <c r="G260" i="22"/>
  <c r="F260" i="22" s="1"/>
  <c r="M260" i="22"/>
  <c r="L260" i="22" s="1"/>
  <c r="P260" i="22"/>
  <c r="O260" i="22" s="1"/>
  <c r="G259" i="22"/>
  <c r="F259" i="22" s="1"/>
  <c r="M259" i="22"/>
  <c r="L259" i="22" s="1"/>
  <c r="P259" i="22"/>
  <c r="O259" i="22" s="1"/>
  <c r="G258" i="22"/>
  <c r="F258" i="22" s="1"/>
  <c r="M258" i="22"/>
  <c r="L258" i="22" s="1"/>
  <c r="P258" i="22"/>
  <c r="O258" i="22" s="1"/>
  <c r="G257" i="22"/>
  <c r="F257" i="22" s="1"/>
  <c r="M257" i="22"/>
  <c r="L257" i="22" s="1"/>
  <c r="P257" i="22"/>
  <c r="O257" i="22" s="1"/>
  <c r="G256" i="22"/>
  <c r="F256" i="22" s="1"/>
  <c r="M256" i="22"/>
  <c r="L256" i="22" s="1"/>
  <c r="P256" i="22"/>
  <c r="O256" i="22" s="1"/>
  <c r="G255" i="22"/>
  <c r="F255" i="22" s="1"/>
  <c r="M255" i="22"/>
  <c r="L255" i="22" s="1"/>
  <c r="P255" i="22"/>
  <c r="O255" i="22" s="1"/>
  <c r="G254" i="22"/>
  <c r="F254" i="22" s="1"/>
  <c r="M254" i="22"/>
  <c r="L254" i="22" s="1"/>
  <c r="P254" i="22"/>
  <c r="O254" i="22" s="1"/>
  <c r="G253" i="22"/>
  <c r="F253" i="22" s="1"/>
  <c r="M253" i="22"/>
  <c r="L253" i="22" s="1"/>
  <c r="P253" i="22"/>
  <c r="O253" i="22" s="1"/>
  <c r="G252" i="22"/>
  <c r="F252" i="22" s="1"/>
  <c r="M252" i="22"/>
  <c r="L252" i="22" s="1"/>
  <c r="P252" i="22"/>
  <c r="O252" i="22" s="1"/>
  <c r="G251" i="22"/>
  <c r="F251" i="22" s="1"/>
  <c r="M251" i="22"/>
  <c r="L251" i="22" s="1"/>
  <c r="P251" i="22"/>
  <c r="O251" i="22" s="1"/>
  <c r="G250" i="22"/>
  <c r="F250" i="22" s="1"/>
  <c r="M250" i="22"/>
  <c r="L250" i="22" s="1"/>
  <c r="P250" i="22"/>
  <c r="O250" i="22" s="1"/>
  <c r="G249" i="22"/>
  <c r="F249" i="22" s="1"/>
  <c r="M249" i="22"/>
  <c r="L249" i="22" s="1"/>
  <c r="P249" i="22"/>
  <c r="O249" i="22" s="1"/>
  <c r="G248" i="22"/>
  <c r="F248" i="22" s="1"/>
  <c r="M248" i="22"/>
  <c r="L248" i="22" s="1"/>
  <c r="P248" i="22"/>
  <c r="O248" i="22" s="1"/>
  <c r="J247" i="22"/>
  <c r="I247" i="22" s="1"/>
  <c r="M247" i="22"/>
  <c r="L247" i="22" s="1"/>
  <c r="P247" i="22"/>
  <c r="O247" i="22" s="1"/>
  <c r="P246" i="22"/>
  <c r="O246" i="22" s="1"/>
  <c r="P245" i="22"/>
  <c r="O245" i="22" s="1"/>
  <c r="P244" i="22"/>
  <c r="O244" i="22" s="1"/>
  <c r="P243" i="22"/>
  <c r="O243" i="22" s="1"/>
  <c r="P242" i="22"/>
  <c r="O242" i="22" s="1"/>
  <c r="P241" i="22"/>
  <c r="O241" i="22" s="1"/>
  <c r="P240" i="22"/>
  <c r="O240" i="22" s="1"/>
  <c r="P239" i="22"/>
  <c r="O239" i="22" s="1"/>
  <c r="P238" i="22"/>
  <c r="O238" i="22" s="1"/>
  <c r="P237" i="22"/>
  <c r="O237" i="22" s="1"/>
  <c r="P236" i="22"/>
  <c r="O236" i="22" s="1"/>
  <c r="P235" i="22"/>
  <c r="O235" i="22" s="1"/>
  <c r="P234" i="22"/>
  <c r="O234" i="22" s="1"/>
  <c r="P233" i="22"/>
  <c r="O233" i="22" s="1"/>
  <c r="P232" i="22"/>
  <c r="O232" i="22" s="1"/>
  <c r="P231" i="22"/>
  <c r="O231" i="22" s="1"/>
  <c r="P230" i="22"/>
  <c r="O230" i="22" s="1"/>
  <c r="P229" i="22"/>
  <c r="O229" i="22" s="1"/>
  <c r="P228" i="22"/>
  <c r="O228" i="22" s="1"/>
  <c r="P227" i="22"/>
  <c r="O227" i="22" s="1"/>
  <c r="P226" i="22"/>
  <c r="O226" i="22" s="1"/>
  <c r="P225" i="22"/>
  <c r="O225" i="22" s="1"/>
  <c r="P224" i="22"/>
  <c r="O224" i="22" s="1"/>
  <c r="P223" i="22"/>
  <c r="O223" i="22" s="1"/>
  <c r="P222" i="22"/>
  <c r="O222" i="22" s="1"/>
  <c r="P221" i="22"/>
  <c r="O221" i="22" s="1"/>
  <c r="P220" i="22"/>
  <c r="O220" i="22" s="1"/>
  <c r="P219" i="22"/>
  <c r="O219" i="22" s="1"/>
  <c r="P218" i="22"/>
  <c r="O218" i="22" s="1"/>
  <c r="P217" i="22"/>
  <c r="O217" i="22" s="1"/>
  <c r="P216" i="22"/>
  <c r="O216" i="22" s="1"/>
  <c r="P215" i="22"/>
  <c r="O215" i="22" s="1"/>
  <c r="P214" i="22"/>
  <c r="O214" i="22" s="1"/>
  <c r="P213" i="22"/>
  <c r="O213" i="22" s="1"/>
  <c r="P212" i="22"/>
  <c r="O212" i="22" s="1"/>
  <c r="P211" i="22"/>
  <c r="O211" i="22" s="1"/>
  <c r="P210" i="22"/>
  <c r="O210" i="22" s="1"/>
  <c r="P209" i="22"/>
  <c r="O209" i="22" s="1"/>
  <c r="P208" i="22"/>
  <c r="O208" i="22" s="1"/>
  <c r="P207" i="22"/>
  <c r="O207" i="22" s="1"/>
  <c r="P206" i="22"/>
  <c r="O206" i="22" s="1"/>
  <c r="P205" i="22"/>
  <c r="O205" i="22" s="1"/>
  <c r="P204" i="22"/>
  <c r="O204" i="22" s="1"/>
  <c r="P203" i="22"/>
  <c r="O203" i="22" s="1"/>
  <c r="P202" i="22"/>
  <c r="O202" i="22" s="1"/>
  <c r="P201" i="22"/>
  <c r="O201" i="22" s="1"/>
  <c r="P200" i="22"/>
  <c r="O200" i="22" s="1"/>
  <c r="P199" i="22"/>
  <c r="O199" i="22" s="1"/>
  <c r="P198" i="22"/>
  <c r="O198" i="22" s="1"/>
  <c r="P197" i="22"/>
  <c r="O197" i="22" s="1"/>
  <c r="P196" i="22"/>
  <c r="O196" i="22" s="1"/>
  <c r="P195" i="22"/>
  <c r="O195" i="22" s="1"/>
  <c r="P194" i="22"/>
  <c r="O194" i="22" s="1"/>
  <c r="P193" i="22"/>
  <c r="O193" i="22" s="1"/>
  <c r="P192" i="22"/>
  <c r="O192" i="22" s="1"/>
  <c r="P191" i="22"/>
  <c r="O191" i="22" s="1"/>
  <c r="P190" i="22"/>
  <c r="O190" i="22" s="1"/>
  <c r="P189" i="22"/>
  <c r="O189" i="22" s="1"/>
  <c r="P188" i="22"/>
  <c r="O188" i="22" s="1"/>
  <c r="P187" i="22"/>
  <c r="O187" i="22" s="1"/>
  <c r="P186" i="22"/>
  <c r="O186" i="22" s="1"/>
  <c r="P185" i="22"/>
  <c r="O185" i="22" s="1"/>
  <c r="P184" i="22"/>
  <c r="O184" i="22" s="1"/>
  <c r="P183" i="22"/>
  <c r="O183" i="22" s="1"/>
  <c r="P182" i="22"/>
  <c r="O182" i="22" s="1"/>
  <c r="P181" i="22"/>
  <c r="O181" i="22" s="1"/>
  <c r="P180" i="22"/>
  <c r="O180" i="22" s="1"/>
  <c r="P179" i="22"/>
  <c r="O179" i="22" s="1"/>
  <c r="P178" i="22"/>
  <c r="O178" i="22" s="1"/>
  <c r="P177" i="22"/>
  <c r="O177" i="22" s="1"/>
  <c r="P176" i="22"/>
  <c r="O176" i="22" s="1"/>
  <c r="G175" i="22"/>
  <c r="F175" i="22" s="1"/>
  <c r="M175" i="22"/>
  <c r="L175" i="22" s="1"/>
  <c r="P175" i="22"/>
  <c r="O175" i="22" s="1"/>
  <c r="G174" i="22"/>
  <c r="F174" i="22" s="1"/>
  <c r="M174" i="22"/>
  <c r="L174" i="22" s="1"/>
  <c r="P174" i="22"/>
  <c r="O174" i="22" s="1"/>
  <c r="G173" i="22"/>
  <c r="F173" i="22" s="1"/>
  <c r="M173" i="22"/>
  <c r="L173" i="22" s="1"/>
  <c r="P173" i="22"/>
  <c r="O173" i="22" s="1"/>
  <c r="G172" i="22"/>
  <c r="F172" i="22" s="1"/>
  <c r="M172" i="22"/>
  <c r="L172" i="22" s="1"/>
  <c r="P172" i="22"/>
  <c r="O172" i="22" s="1"/>
  <c r="G171" i="22"/>
  <c r="F171" i="22" s="1"/>
  <c r="M171" i="22"/>
  <c r="L171" i="22" s="1"/>
  <c r="P171" i="22"/>
  <c r="O171" i="22" s="1"/>
  <c r="G170" i="22"/>
  <c r="F170" i="22" s="1"/>
  <c r="M170" i="22"/>
  <c r="L170" i="22" s="1"/>
  <c r="P170" i="22"/>
  <c r="O170" i="22" s="1"/>
  <c r="G169" i="22"/>
  <c r="F169" i="22" s="1"/>
  <c r="M169" i="22"/>
  <c r="L169" i="22" s="1"/>
  <c r="P169" i="22"/>
  <c r="O169" i="22" s="1"/>
  <c r="G168" i="22"/>
  <c r="F168" i="22" s="1"/>
  <c r="M168" i="22"/>
  <c r="L168" i="22" s="1"/>
  <c r="P168" i="22"/>
  <c r="O168" i="22" s="1"/>
  <c r="G167" i="22"/>
  <c r="F167" i="22" s="1"/>
  <c r="M167" i="22"/>
  <c r="L167" i="22" s="1"/>
  <c r="P167" i="22"/>
  <c r="O167" i="22" s="1"/>
  <c r="G166" i="22"/>
  <c r="F166" i="22" s="1"/>
  <c r="M166" i="22"/>
  <c r="L166" i="22" s="1"/>
  <c r="P166" i="22"/>
  <c r="O166" i="22" s="1"/>
  <c r="G165" i="22"/>
  <c r="F165" i="22" s="1"/>
  <c r="M165" i="22"/>
  <c r="L165" i="22" s="1"/>
  <c r="P165" i="22"/>
  <c r="O165" i="22" s="1"/>
  <c r="G164" i="22"/>
  <c r="F164" i="22" s="1"/>
  <c r="M164" i="22"/>
  <c r="L164" i="22" s="1"/>
  <c r="P164" i="22"/>
  <c r="O164" i="22" s="1"/>
  <c r="G163" i="22"/>
  <c r="F163" i="22" s="1"/>
  <c r="M163" i="22"/>
  <c r="L163" i="22" s="1"/>
  <c r="P163" i="22"/>
  <c r="O163" i="22" s="1"/>
  <c r="G162" i="22"/>
  <c r="F162" i="22" s="1"/>
  <c r="M162" i="22"/>
  <c r="L162" i="22" s="1"/>
  <c r="P162" i="22"/>
  <c r="O162" i="22" s="1"/>
  <c r="G161" i="22"/>
  <c r="F161" i="22" s="1"/>
  <c r="M161" i="22"/>
  <c r="L161" i="22" s="1"/>
  <c r="P161" i="22"/>
  <c r="O161" i="22" s="1"/>
  <c r="G160" i="22"/>
  <c r="F160" i="22" s="1"/>
  <c r="M160" i="22"/>
  <c r="L160" i="22" s="1"/>
  <c r="P160" i="22"/>
  <c r="O160" i="22" s="1"/>
  <c r="G159" i="22"/>
  <c r="F159" i="22" s="1"/>
  <c r="M159" i="22"/>
  <c r="L159" i="22" s="1"/>
  <c r="P159" i="22"/>
  <c r="O159" i="22" s="1"/>
  <c r="G158" i="22"/>
  <c r="F158" i="22" s="1"/>
  <c r="M158" i="22"/>
  <c r="L158" i="22" s="1"/>
  <c r="P158" i="22"/>
  <c r="O158" i="22" s="1"/>
  <c r="G157" i="22"/>
  <c r="F157" i="22" s="1"/>
  <c r="M157" i="22"/>
  <c r="L157" i="22" s="1"/>
  <c r="P157" i="22"/>
  <c r="O157" i="22" s="1"/>
  <c r="G156" i="22"/>
  <c r="F156" i="22" s="1"/>
  <c r="M156" i="22"/>
  <c r="L156" i="22" s="1"/>
  <c r="P156" i="22"/>
  <c r="O156" i="22" s="1"/>
  <c r="G155" i="22"/>
  <c r="F155" i="22" s="1"/>
  <c r="M155" i="22"/>
  <c r="L155" i="22" s="1"/>
  <c r="P155" i="22"/>
  <c r="O155" i="22" s="1"/>
  <c r="G154" i="22"/>
  <c r="F154" i="22" s="1"/>
  <c r="M154" i="22"/>
  <c r="L154" i="22" s="1"/>
  <c r="P154" i="22"/>
  <c r="O154" i="22" s="1"/>
  <c r="G153" i="22"/>
  <c r="F153" i="22" s="1"/>
  <c r="M153" i="22"/>
  <c r="L153" i="22" s="1"/>
  <c r="P153" i="22"/>
  <c r="O153" i="22" s="1"/>
  <c r="G152" i="22"/>
  <c r="F152" i="22" s="1"/>
  <c r="M152" i="22"/>
  <c r="L152" i="22" s="1"/>
  <c r="P152" i="22"/>
  <c r="O152" i="22" s="1"/>
  <c r="J151" i="22"/>
  <c r="I151" i="22" s="1"/>
  <c r="G151" i="22"/>
  <c r="F151" i="22" s="1"/>
  <c r="M151" i="22"/>
  <c r="L151" i="22" s="1"/>
  <c r="P151" i="22"/>
  <c r="O151" i="22" s="1"/>
  <c r="M150" i="22"/>
  <c r="L150" i="22" s="1"/>
  <c r="G150" i="22"/>
  <c r="F150" i="22" s="1"/>
  <c r="M149" i="22"/>
  <c r="L149" i="22" s="1"/>
  <c r="G149" i="22"/>
  <c r="F149" i="22" s="1"/>
  <c r="M148" i="22"/>
  <c r="L148" i="22" s="1"/>
  <c r="G148" i="22"/>
  <c r="F148" i="22" s="1"/>
  <c r="M147" i="22"/>
  <c r="L147" i="22" s="1"/>
  <c r="G147" i="22"/>
  <c r="F147" i="22" s="1"/>
  <c r="M146" i="22"/>
  <c r="L146" i="22" s="1"/>
  <c r="G146" i="22"/>
  <c r="F146" i="22" s="1"/>
  <c r="M145" i="22"/>
  <c r="L145" i="22" s="1"/>
  <c r="G145" i="22"/>
  <c r="F145" i="22" s="1"/>
  <c r="M144" i="22"/>
  <c r="L144" i="22" s="1"/>
  <c r="G144" i="22"/>
  <c r="F144" i="22" s="1"/>
  <c r="M143" i="22"/>
  <c r="L143" i="22" s="1"/>
  <c r="G143" i="22"/>
  <c r="F143" i="22" s="1"/>
  <c r="M142" i="22"/>
  <c r="L142" i="22" s="1"/>
  <c r="G142" i="22"/>
  <c r="F142" i="22" s="1"/>
  <c r="M141" i="22"/>
  <c r="L141" i="22" s="1"/>
  <c r="G141" i="22"/>
  <c r="F141" i="22" s="1"/>
  <c r="M140" i="22"/>
  <c r="L140" i="22" s="1"/>
  <c r="G140" i="22"/>
  <c r="F140" i="22" s="1"/>
  <c r="M139" i="22"/>
  <c r="L139" i="22" s="1"/>
  <c r="G139" i="22"/>
  <c r="F139" i="22" s="1"/>
  <c r="M138" i="22"/>
  <c r="L138" i="22" s="1"/>
  <c r="G138" i="22"/>
  <c r="F138" i="22" s="1"/>
  <c r="M137" i="22"/>
  <c r="L137" i="22" s="1"/>
  <c r="G137" i="22"/>
  <c r="F137" i="22" s="1"/>
  <c r="M136" i="22"/>
  <c r="L136" i="22" s="1"/>
  <c r="G136" i="22"/>
  <c r="F136" i="22" s="1"/>
  <c r="M135" i="22"/>
  <c r="L135" i="22" s="1"/>
  <c r="G135" i="22"/>
  <c r="F135" i="22" s="1"/>
  <c r="M134" i="22"/>
  <c r="L134" i="22" s="1"/>
  <c r="G134" i="22"/>
  <c r="F134" i="22" s="1"/>
  <c r="M133" i="22"/>
  <c r="L133" i="22" s="1"/>
  <c r="G133" i="22"/>
  <c r="F133" i="22" s="1"/>
  <c r="M132" i="22"/>
  <c r="L132" i="22" s="1"/>
  <c r="G132" i="22"/>
  <c r="F132" i="22" s="1"/>
  <c r="M131" i="22"/>
  <c r="L131" i="22" s="1"/>
  <c r="G131" i="22"/>
  <c r="F131" i="22" s="1"/>
  <c r="M130" i="22"/>
  <c r="L130" i="22" s="1"/>
  <c r="G130" i="22"/>
  <c r="F130" i="22" s="1"/>
  <c r="M129" i="22"/>
  <c r="L129" i="22" s="1"/>
  <c r="G129" i="22"/>
  <c r="F129" i="22" s="1"/>
  <c r="M128" i="22"/>
  <c r="L128" i="22" s="1"/>
  <c r="G128" i="22"/>
  <c r="F128" i="22" s="1"/>
  <c r="M127" i="22"/>
  <c r="L127" i="22" s="1"/>
  <c r="G127" i="22"/>
  <c r="F127" i="22" s="1"/>
  <c r="M126" i="22"/>
  <c r="L126" i="22" s="1"/>
  <c r="G126" i="22"/>
  <c r="F126" i="22" s="1"/>
  <c r="M125" i="22"/>
  <c r="L125" i="22" s="1"/>
  <c r="G125" i="22"/>
  <c r="F125" i="22" s="1"/>
  <c r="M124" i="22"/>
  <c r="L124" i="22" s="1"/>
  <c r="G124" i="22"/>
  <c r="F124" i="22" s="1"/>
  <c r="M123" i="22"/>
  <c r="L123" i="22" s="1"/>
  <c r="G123" i="22"/>
  <c r="F123" i="22" s="1"/>
  <c r="M122" i="22"/>
  <c r="L122" i="22" s="1"/>
  <c r="G122" i="22"/>
  <c r="F122" i="22" s="1"/>
  <c r="M121" i="22"/>
  <c r="L121" i="22" s="1"/>
  <c r="G121" i="22"/>
  <c r="F121" i="22" s="1"/>
  <c r="M120" i="22"/>
  <c r="L120" i="22" s="1"/>
  <c r="G120" i="22"/>
  <c r="F120" i="22" s="1"/>
  <c r="M119" i="22"/>
  <c r="L119" i="22" s="1"/>
  <c r="G119" i="22"/>
  <c r="F119" i="22" s="1"/>
  <c r="M118" i="22"/>
  <c r="L118" i="22" s="1"/>
  <c r="G118" i="22"/>
  <c r="F118" i="22" s="1"/>
  <c r="M117" i="22"/>
  <c r="L117" i="22" s="1"/>
  <c r="G117" i="22"/>
  <c r="F117" i="22" s="1"/>
  <c r="M116" i="22"/>
  <c r="L116" i="22" s="1"/>
  <c r="G116" i="22"/>
  <c r="F116" i="22" s="1"/>
  <c r="M115" i="22"/>
  <c r="L115" i="22" s="1"/>
  <c r="G115" i="22"/>
  <c r="F115" i="22" s="1"/>
  <c r="M114" i="22"/>
  <c r="L114" i="22" s="1"/>
  <c r="G114" i="22"/>
  <c r="F114" i="22" s="1"/>
  <c r="M113" i="22"/>
  <c r="L113" i="22" s="1"/>
  <c r="G113" i="22"/>
  <c r="F113" i="22" s="1"/>
  <c r="M112" i="22"/>
  <c r="L112" i="22" s="1"/>
  <c r="G112" i="22"/>
  <c r="F112" i="22" s="1"/>
  <c r="M111" i="22"/>
  <c r="L111" i="22" s="1"/>
  <c r="G111" i="22"/>
  <c r="F111" i="22" s="1"/>
  <c r="M110" i="22"/>
  <c r="L110" i="22" s="1"/>
  <c r="G110" i="22"/>
  <c r="F110" i="22" s="1"/>
  <c r="M109" i="22"/>
  <c r="L109" i="22" s="1"/>
  <c r="G109" i="22"/>
  <c r="F109" i="22" s="1"/>
  <c r="M108" i="22"/>
  <c r="L108" i="22" s="1"/>
  <c r="G108" i="22"/>
  <c r="F108" i="22" s="1"/>
  <c r="M107" i="22"/>
  <c r="L107" i="22" s="1"/>
  <c r="G107" i="22"/>
  <c r="F107" i="22" s="1"/>
  <c r="M106" i="22"/>
  <c r="L106" i="22" s="1"/>
  <c r="G106" i="22"/>
  <c r="F106" i="22" s="1"/>
  <c r="M105" i="22"/>
  <c r="L105" i="22" s="1"/>
  <c r="G105" i="22"/>
  <c r="F105" i="22" s="1"/>
  <c r="M104" i="22"/>
  <c r="L104" i="22" s="1"/>
  <c r="G104" i="22"/>
  <c r="F104" i="22" s="1"/>
  <c r="M103" i="22"/>
  <c r="L103" i="22" s="1"/>
  <c r="G103" i="22"/>
  <c r="F103" i="22" s="1"/>
  <c r="M102" i="22"/>
  <c r="L102" i="22" s="1"/>
  <c r="G102" i="22"/>
  <c r="F102" i="22" s="1"/>
  <c r="M101" i="22"/>
  <c r="L101" i="22" s="1"/>
  <c r="G101" i="22"/>
  <c r="F101" i="22" s="1"/>
  <c r="M100" i="22"/>
  <c r="L100" i="22" s="1"/>
  <c r="G100" i="22"/>
  <c r="F100" i="22" s="1"/>
  <c r="M99" i="22"/>
  <c r="L99" i="22" s="1"/>
  <c r="G99" i="22"/>
  <c r="F99" i="22" s="1"/>
  <c r="M98" i="22"/>
  <c r="L98" i="22" s="1"/>
  <c r="G98" i="22"/>
  <c r="F98" i="22" s="1"/>
  <c r="M97" i="22"/>
  <c r="L97" i="22" s="1"/>
  <c r="G97" i="22"/>
  <c r="F97" i="22" s="1"/>
  <c r="M96" i="22"/>
  <c r="L96" i="22" s="1"/>
  <c r="G96" i="22"/>
  <c r="F96" i="22" s="1"/>
  <c r="G71" i="22"/>
  <c r="F71" i="22" s="1"/>
  <c r="M71" i="22"/>
  <c r="L71" i="22" s="1"/>
  <c r="J71" i="22"/>
  <c r="I71" i="22" s="1"/>
  <c r="P71" i="22"/>
  <c r="O71" i="22" s="1"/>
  <c r="G69" i="22"/>
  <c r="F69" i="22" s="1"/>
  <c r="M69" i="22"/>
  <c r="L69" i="22" s="1"/>
  <c r="J69" i="22"/>
  <c r="I69" i="22" s="1"/>
  <c r="P69" i="22"/>
  <c r="O69" i="22" s="1"/>
  <c r="G67" i="22"/>
  <c r="F67" i="22" s="1"/>
  <c r="M67" i="22"/>
  <c r="L67" i="22" s="1"/>
  <c r="J67" i="22"/>
  <c r="I67" i="22" s="1"/>
  <c r="P67" i="22"/>
  <c r="O67" i="22" s="1"/>
  <c r="G65" i="22"/>
  <c r="F65" i="22" s="1"/>
  <c r="M65" i="22"/>
  <c r="L65" i="22" s="1"/>
  <c r="J65" i="22"/>
  <c r="I65" i="22" s="1"/>
  <c r="P65" i="22"/>
  <c r="O65" i="22" s="1"/>
  <c r="G63" i="22"/>
  <c r="F63" i="22" s="1"/>
  <c r="M63" i="22"/>
  <c r="L63" i="22" s="1"/>
  <c r="J63" i="22"/>
  <c r="I63" i="22" s="1"/>
  <c r="P63" i="22"/>
  <c r="O63" i="22" s="1"/>
  <c r="G61" i="22"/>
  <c r="F61" i="22" s="1"/>
  <c r="M61" i="22"/>
  <c r="L61" i="22" s="1"/>
  <c r="J61" i="22"/>
  <c r="I61" i="22" s="1"/>
  <c r="P61" i="22"/>
  <c r="O61" i="22" s="1"/>
  <c r="G59" i="22"/>
  <c r="F59" i="22" s="1"/>
  <c r="M59" i="22"/>
  <c r="L59" i="22" s="1"/>
  <c r="J59" i="22"/>
  <c r="I59" i="22" s="1"/>
  <c r="P59" i="22"/>
  <c r="O59" i="22" s="1"/>
  <c r="P150" i="22"/>
  <c r="O150" i="22" s="1"/>
  <c r="P149" i="22"/>
  <c r="O149" i="22" s="1"/>
  <c r="P148" i="22"/>
  <c r="O148" i="22" s="1"/>
  <c r="P147" i="22"/>
  <c r="O147" i="22" s="1"/>
  <c r="P146" i="22"/>
  <c r="O146" i="22" s="1"/>
  <c r="P145" i="22"/>
  <c r="O145" i="22" s="1"/>
  <c r="P144" i="22"/>
  <c r="O144" i="22" s="1"/>
  <c r="P143" i="22"/>
  <c r="O143" i="22" s="1"/>
  <c r="P142" i="22"/>
  <c r="O142" i="22" s="1"/>
  <c r="P141" i="22"/>
  <c r="O141" i="22" s="1"/>
  <c r="P140" i="22"/>
  <c r="O140" i="22" s="1"/>
  <c r="P139" i="22"/>
  <c r="O139" i="22" s="1"/>
  <c r="P138" i="22"/>
  <c r="O138" i="22" s="1"/>
  <c r="P137" i="22"/>
  <c r="O137" i="22" s="1"/>
  <c r="P136" i="22"/>
  <c r="O136" i="22" s="1"/>
  <c r="P135" i="22"/>
  <c r="O135" i="22" s="1"/>
  <c r="P134" i="22"/>
  <c r="O134" i="22" s="1"/>
  <c r="P133" i="22"/>
  <c r="O133" i="22" s="1"/>
  <c r="P132" i="22"/>
  <c r="O132" i="22" s="1"/>
  <c r="P131" i="22"/>
  <c r="O131" i="22" s="1"/>
  <c r="P130" i="22"/>
  <c r="O130" i="22" s="1"/>
  <c r="P129" i="22"/>
  <c r="O129" i="22" s="1"/>
  <c r="P128" i="22"/>
  <c r="O128" i="22" s="1"/>
  <c r="P127" i="22"/>
  <c r="O127" i="22" s="1"/>
  <c r="P126" i="22"/>
  <c r="O126" i="22" s="1"/>
  <c r="P125" i="22"/>
  <c r="O125" i="22" s="1"/>
  <c r="P124" i="22"/>
  <c r="O124" i="22" s="1"/>
  <c r="P123" i="22"/>
  <c r="O123" i="22" s="1"/>
  <c r="P122" i="22"/>
  <c r="O122" i="22" s="1"/>
  <c r="P121" i="22"/>
  <c r="O121" i="22" s="1"/>
  <c r="P120" i="22"/>
  <c r="O120" i="22" s="1"/>
  <c r="P119" i="22"/>
  <c r="O119" i="22" s="1"/>
  <c r="P118" i="22"/>
  <c r="O118" i="22" s="1"/>
  <c r="P117" i="22"/>
  <c r="O117" i="22" s="1"/>
  <c r="P116" i="22"/>
  <c r="O116" i="22" s="1"/>
  <c r="P115" i="22"/>
  <c r="O115" i="22" s="1"/>
  <c r="P114" i="22"/>
  <c r="O114" i="22" s="1"/>
  <c r="P113" i="22"/>
  <c r="O113" i="22" s="1"/>
  <c r="P112" i="22"/>
  <c r="O112" i="22" s="1"/>
  <c r="P111" i="22"/>
  <c r="O111" i="22" s="1"/>
  <c r="P110" i="22"/>
  <c r="O110" i="22" s="1"/>
  <c r="P109" i="22"/>
  <c r="O109" i="22" s="1"/>
  <c r="P108" i="22"/>
  <c r="O108" i="22" s="1"/>
  <c r="P107" i="22"/>
  <c r="O107" i="22" s="1"/>
  <c r="P106" i="22"/>
  <c r="O106" i="22" s="1"/>
  <c r="P105" i="22"/>
  <c r="O105" i="22" s="1"/>
  <c r="P104" i="22"/>
  <c r="O104" i="22" s="1"/>
  <c r="P103" i="22"/>
  <c r="O103" i="22" s="1"/>
  <c r="P102" i="22"/>
  <c r="O102" i="22" s="1"/>
  <c r="P101" i="22"/>
  <c r="O101" i="22" s="1"/>
  <c r="P100" i="22"/>
  <c r="O100" i="22" s="1"/>
  <c r="P99" i="22"/>
  <c r="O99" i="22" s="1"/>
  <c r="P98" i="22"/>
  <c r="O98" i="22" s="1"/>
  <c r="P97" i="22"/>
  <c r="O97" i="22" s="1"/>
  <c r="P96" i="22"/>
  <c r="O96" i="22" s="1"/>
  <c r="J95" i="22"/>
  <c r="I95" i="22" s="1"/>
  <c r="P95" i="22"/>
  <c r="O95" i="22" s="1"/>
  <c r="G95" i="22"/>
  <c r="F95" i="22" s="1"/>
  <c r="G72" i="22"/>
  <c r="F72" i="22" s="1"/>
  <c r="M72" i="22"/>
  <c r="L72" i="22" s="1"/>
  <c r="J72" i="22"/>
  <c r="I72" i="22" s="1"/>
  <c r="P72" i="22"/>
  <c r="O72" i="22" s="1"/>
  <c r="G70" i="22"/>
  <c r="F70" i="22" s="1"/>
  <c r="M70" i="22"/>
  <c r="L70" i="22" s="1"/>
  <c r="J70" i="22"/>
  <c r="I70" i="22" s="1"/>
  <c r="P70" i="22"/>
  <c r="O70" i="22" s="1"/>
  <c r="G68" i="22"/>
  <c r="F68" i="22" s="1"/>
  <c r="M68" i="22"/>
  <c r="L68" i="22" s="1"/>
  <c r="J68" i="22"/>
  <c r="I68" i="22" s="1"/>
  <c r="P68" i="22"/>
  <c r="O68" i="22" s="1"/>
  <c r="G66" i="22"/>
  <c r="F66" i="22" s="1"/>
  <c r="M66" i="22"/>
  <c r="L66" i="22" s="1"/>
  <c r="J66" i="22"/>
  <c r="I66" i="22" s="1"/>
  <c r="P66" i="22"/>
  <c r="O66" i="22" s="1"/>
  <c r="G64" i="22"/>
  <c r="F64" i="22" s="1"/>
  <c r="M64" i="22"/>
  <c r="L64" i="22" s="1"/>
  <c r="J64" i="22"/>
  <c r="I64" i="22" s="1"/>
  <c r="P64" i="22"/>
  <c r="O64" i="22" s="1"/>
  <c r="G62" i="22"/>
  <c r="F62" i="22" s="1"/>
  <c r="M62" i="22"/>
  <c r="L62" i="22" s="1"/>
  <c r="J62" i="22"/>
  <c r="I62" i="22" s="1"/>
  <c r="P62" i="22"/>
  <c r="O62" i="22" s="1"/>
  <c r="G60" i="22"/>
  <c r="F60" i="22" s="1"/>
  <c r="M60" i="22"/>
  <c r="L60" i="22" s="1"/>
  <c r="J60" i="22"/>
  <c r="I60" i="22" s="1"/>
  <c r="P60" i="22"/>
  <c r="O60" i="22" s="1"/>
  <c r="P94" i="22"/>
  <c r="O94" i="22" s="1"/>
  <c r="P93" i="22"/>
  <c r="O93" i="22" s="1"/>
  <c r="P92" i="22"/>
  <c r="O92" i="22" s="1"/>
  <c r="P91" i="22"/>
  <c r="O91" i="22" s="1"/>
  <c r="P90" i="22"/>
  <c r="O90" i="22" s="1"/>
  <c r="P89" i="22"/>
  <c r="O89" i="22" s="1"/>
  <c r="P88" i="22"/>
  <c r="O88" i="22" s="1"/>
  <c r="P87" i="22"/>
  <c r="O87" i="22" s="1"/>
  <c r="P86" i="22"/>
  <c r="O86" i="22" s="1"/>
  <c r="P85" i="22"/>
  <c r="O85" i="22" s="1"/>
  <c r="P84" i="22"/>
  <c r="O84" i="22" s="1"/>
  <c r="P83" i="22"/>
  <c r="O83" i="22" s="1"/>
  <c r="P82" i="22"/>
  <c r="O82" i="22" s="1"/>
  <c r="P81" i="22"/>
  <c r="O81" i="22" s="1"/>
  <c r="P80" i="22"/>
  <c r="O80" i="22" s="1"/>
  <c r="P79" i="22"/>
  <c r="O79" i="22" s="1"/>
  <c r="P78" i="22"/>
  <c r="O78" i="22" s="1"/>
  <c r="P77" i="22"/>
  <c r="O77" i="22" s="1"/>
  <c r="P76" i="22"/>
  <c r="O76" i="22" s="1"/>
  <c r="P75" i="22"/>
  <c r="O75" i="22" s="1"/>
  <c r="P74" i="22"/>
  <c r="O74" i="22" s="1"/>
  <c r="P73" i="22"/>
  <c r="O73" i="22" s="1"/>
  <c r="J73" i="22"/>
  <c r="I73" i="22" s="1"/>
  <c r="G58" i="22"/>
  <c r="F58" i="22" s="1"/>
  <c r="M58" i="22"/>
  <c r="L58" i="22" s="1"/>
  <c r="P58" i="22"/>
  <c r="O58" i="22" s="1"/>
  <c r="G57" i="22"/>
  <c r="F57" i="22" s="1"/>
  <c r="M57" i="22"/>
  <c r="L57" i="22" s="1"/>
  <c r="P57" i="22"/>
  <c r="O57" i="22" s="1"/>
  <c r="P56" i="22"/>
  <c r="O56" i="22" s="1"/>
  <c r="J56" i="22"/>
  <c r="I56" i="22" s="1"/>
  <c r="P55" i="22"/>
  <c r="O55" i="22" s="1"/>
  <c r="J55" i="22"/>
  <c r="I55" i="22" s="1"/>
  <c r="P54" i="22"/>
  <c r="O54" i="22" s="1"/>
  <c r="J54" i="22"/>
  <c r="I54" i="22" s="1"/>
  <c r="P53" i="22"/>
  <c r="O53" i="22" s="1"/>
  <c r="J53" i="22"/>
  <c r="I53" i="22" s="1"/>
  <c r="P52" i="22"/>
  <c r="O52" i="22" s="1"/>
  <c r="J52" i="22"/>
  <c r="I52" i="22" s="1"/>
  <c r="P51" i="22"/>
  <c r="O51" i="22" s="1"/>
  <c r="J51" i="22"/>
  <c r="I51" i="22" s="1"/>
  <c r="P50" i="22"/>
  <c r="O50" i="22" s="1"/>
  <c r="J50" i="22"/>
  <c r="I50" i="22" s="1"/>
  <c r="P49" i="22"/>
  <c r="O49" i="22" s="1"/>
  <c r="J49" i="22"/>
  <c r="I49" i="22" s="1"/>
  <c r="P48" i="22"/>
  <c r="O48" i="22" s="1"/>
  <c r="J48" i="22"/>
  <c r="I48" i="22" s="1"/>
  <c r="P47" i="22"/>
  <c r="O47" i="22" s="1"/>
  <c r="J47" i="22"/>
  <c r="I47" i="22" s="1"/>
  <c r="P46" i="22"/>
  <c r="O46" i="22" s="1"/>
  <c r="J46" i="22"/>
  <c r="I46" i="22" s="1"/>
  <c r="P45" i="22"/>
  <c r="O45" i="22" s="1"/>
  <c r="J45" i="22"/>
  <c r="I45" i="22" s="1"/>
  <c r="P44" i="22"/>
  <c r="O44" i="22" s="1"/>
  <c r="J44" i="22"/>
  <c r="I44" i="22" s="1"/>
  <c r="P43" i="22"/>
  <c r="O43" i="22" s="1"/>
  <c r="J43" i="22"/>
  <c r="I43" i="22" s="1"/>
  <c r="P42" i="22"/>
  <c r="O42" i="22" s="1"/>
  <c r="J42" i="22"/>
  <c r="I42" i="22" s="1"/>
  <c r="P41" i="22"/>
  <c r="O41" i="22" s="1"/>
  <c r="J41" i="22"/>
  <c r="I41" i="22" s="1"/>
  <c r="P40" i="22"/>
  <c r="O40" i="22" s="1"/>
  <c r="J40" i="22"/>
  <c r="I40" i="22" s="1"/>
  <c r="P39" i="22"/>
  <c r="O39" i="22" s="1"/>
  <c r="J39" i="22"/>
  <c r="I39" i="22" s="1"/>
  <c r="P38" i="22"/>
  <c r="O38" i="22" s="1"/>
  <c r="J38" i="22"/>
  <c r="I38" i="22" s="1"/>
  <c r="P37" i="22"/>
  <c r="O37" i="22" s="1"/>
  <c r="J37" i="22"/>
  <c r="I37" i="22" s="1"/>
  <c r="P36" i="22"/>
  <c r="O36" i="22" s="1"/>
  <c r="J36" i="22"/>
  <c r="I36" i="22" s="1"/>
  <c r="P35" i="22"/>
  <c r="O35" i="22" s="1"/>
  <c r="J35" i="22"/>
  <c r="I35" i="22" s="1"/>
  <c r="P34" i="22"/>
  <c r="O34" i="22" s="1"/>
  <c r="J34" i="22"/>
  <c r="I34" i="22" s="1"/>
  <c r="P33" i="22"/>
  <c r="O33" i="22" s="1"/>
  <c r="J33" i="22"/>
  <c r="I33" i="22" s="1"/>
  <c r="P32" i="22"/>
  <c r="O32" i="22" s="1"/>
  <c r="J32" i="22"/>
  <c r="I32" i="22" s="1"/>
  <c r="P31" i="22"/>
  <c r="O31" i="22" s="1"/>
  <c r="J31" i="22"/>
  <c r="I31" i="22" s="1"/>
  <c r="M56" i="22"/>
  <c r="L56" i="22" s="1"/>
  <c r="M55" i="22"/>
  <c r="L55" i="22" s="1"/>
  <c r="M54" i="22"/>
  <c r="L54" i="22" s="1"/>
  <c r="M53" i="22"/>
  <c r="L53" i="22" s="1"/>
  <c r="M52" i="22"/>
  <c r="L52" i="22" s="1"/>
  <c r="M51" i="22"/>
  <c r="L51" i="22" s="1"/>
  <c r="M50" i="22"/>
  <c r="L50" i="22" s="1"/>
  <c r="M49" i="22"/>
  <c r="L49" i="22" s="1"/>
  <c r="M48" i="22"/>
  <c r="L48" i="22" s="1"/>
  <c r="M47" i="22"/>
  <c r="L47" i="22" s="1"/>
  <c r="M46" i="22"/>
  <c r="L46" i="22" s="1"/>
  <c r="M45" i="22"/>
  <c r="L45" i="22" s="1"/>
  <c r="M44" i="22"/>
  <c r="L44" i="22" s="1"/>
  <c r="M43" i="22"/>
  <c r="L43" i="22" s="1"/>
  <c r="M42" i="22"/>
  <c r="L42" i="22" s="1"/>
  <c r="M41" i="22"/>
  <c r="L41" i="22" s="1"/>
  <c r="M40" i="22"/>
  <c r="L40" i="22" s="1"/>
  <c r="M39" i="22"/>
  <c r="L39" i="22" s="1"/>
  <c r="M38" i="22"/>
  <c r="L38" i="22" s="1"/>
  <c r="M37" i="22"/>
  <c r="L37" i="22" s="1"/>
  <c r="M36" i="22"/>
  <c r="L36" i="22" s="1"/>
  <c r="M35" i="22"/>
  <c r="L35" i="22" s="1"/>
  <c r="M34" i="22"/>
  <c r="L34" i="22" s="1"/>
  <c r="M33" i="22"/>
  <c r="L33" i="22" s="1"/>
  <c r="M32" i="22"/>
  <c r="L32" i="22" s="1"/>
  <c r="M31" i="22"/>
  <c r="L31" i="22" s="1"/>
  <c r="J299" i="14"/>
  <c r="I299" i="14" s="1"/>
  <c r="G297" i="14"/>
  <c r="F297" i="14" s="1"/>
  <c r="M297" i="14"/>
  <c r="L297" i="14" s="1"/>
  <c r="W297" i="14"/>
  <c r="O297" i="14" s="1"/>
  <c r="J297" i="14"/>
  <c r="I297" i="14" s="1"/>
  <c r="G293" i="14"/>
  <c r="F293" i="14" s="1"/>
  <c r="M293" i="14"/>
  <c r="L293" i="14" s="1"/>
  <c r="W293" i="14"/>
  <c r="O293" i="14" s="1"/>
  <c r="J293" i="14"/>
  <c r="I293" i="14" s="1"/>
  <c r="G289" i="14"/>
  <c r="F289" i="14" s="1"/>
  <c r="M289" i="14"/>
  <c r="L289" i="14" s="1"/>
  <c r="W289" i="14"/>
  <c r="O289" i="14" s="1"/>
  <c r="J289" i="14"/>
  <c r="I289" i="14" s="1"/>
  <c r="G285" i="14"/>
  <c r="F285" i="14" s="1"/>
  <c r="M285" i="14"/>
  <c r="L285" i="14" s="1"/>
  <c r="W285" i="14"/>
  <c r="O285" i="14" s="1"/>
  <c r="J285" i="14"/>
  <c r="I285" i="14" s="1"/>
  <c r="M300" i="14"/>
  <c r="L300" i="14" s="1"/>
  <c r="W299" i="14"/>
  <c r="O299" i="14" s="1"/>
  <c r="M299" i="14"/>
  <c r="L299" i="14" s="1"/>
  <c r="W298" i="14"/>
  <c r="O298" i="14" s="1"/>
  <c r="G296" i="14"/>
  <c r="F296" i="14" s="1"/>
  <c r="M296" i="14"/>
  <c r="L296" i="14" s="1"/>
  <c r="W296" i="14"/>
  <c r="O296" i="14" s="1"/>
  <c r="J296" i="14"/>
  <c r="I296" i="14" s="1"/>
  <c r="G294" i="14"/>
  <c r="F294" i="14" s="1"/>
  <c r="M294" i="14"/>
  <c r="L294" i="14" s="1"/>
  <c r="W294" i="14"/>
  <c r="O294" i="14" s="1"/>
  <c r="J294" i="14"/>
  <c r="I294" i="14" s="1"/>
  <c r="G292" i="14"/>
  <c r="F292" i="14" s="1"/>
  <c r="M292" i="14"/>
  <c r="L292" i="14" s="1"/>
  <c r="W292" i="14"/>
  <c r="O292" i="14" s="1"/>
  <c r="J292" i="14"/>
  <c r="I292" i="14" s="1"/>
  <c r="G290" i="14"/>
  <c r="F290" i="14" s="1"/>
  <c r="M290" i="14"/>
  <c r="L290" i="14" s="1"/>
  <c r="W290" i="14"/>
  <c r="O290" i="14" s="1"/>
  <c r="J290" i="14"/>
  <c r="I290" i="14" s="1"/>
  <c r="G288" i="14"/>
  <c r="F288" i="14" s="1"/>
  <c r="M288" i="14"/>
  <c r="L288" i="14" s="1"/>
  <c r="W288" i="14"/>
  <c r="O288" i="14" s="1"/>
  <c r="J288" i="14"/>
  <c r="I288" i="14" s="1"/>
  <c r="G286" i="14"/>
  <c r="F286" i="14" s="1"/>
  <c r="M286" i="14"/>
  <c r="L286" i="14" s="1"/>
  <c r="W286" i="14"/>
  <c r="O286" i="14" s="1"/>
  <c r="J286" i="14"/>
  <c r="I286" i="14" s="1"/>
  <c r="J284" i="14"/>
  <c r="I284" i="14" s="1"/>
  <c r="W284" i="14"/>
  <c r="O284" i="14" s="1"/>
  <c r="G284" i="14"/>
  <c r="F284" i="14" s="1"/>
  <c r="G267" i="14"/>
  <c r="F267" i="14" s="1"/>
  <c r="M267" i="14"/>
  <c r="L267" i="14" s="1"/>
  <c r="W267" i="14"/>
  <c r="O267" i="14" s="1"/>
  <c r="J267" i="14"/>
  <c r="I267" i="14" s="1"/>
  <c r="G265" i="14"/>
  <c r="F265" i="14" s="1"/>
  <c r="M265" i="14"/>
  <c r="L265" i="14" s="1"/>
  <c r="W265" i="14"/>
  <c r="O265" i="14" s="1"/>
  <c r="J265" i="14"/>
  <c r="I265" i="14" s="1"/>
  <c r="G263" i="14"/>
  <c r="F263" i="14" s="1"/>
  <c r="M263" i="14"/>
  <c r="L263" i="14" s="1"/>
  <c r="W263" i="14"/>
  <c r="O263" i="14" s="1"/>
  <c r="J263" i="14"/>
  <c r="I263" i="14" s="1"/>
  <c r="G261" i="14"/>
  <c r="F261" i="14" s="1"/>
  <c r="M261" i="14"/>
  <c r="L261" i="14" s="1"/>
  <c r="W261" i="14"/>
  <c r="O261" i="14" s="1"/>
  <c r="J261" i="14"/>
  <c r="I261" i="14" s="1"/>
  <c r="G259" i="14"/>
  <c r="F259" i="14" s="1"/>
  <c r="M259" i="14"/>
  <c r="L259" i="14" s="1"/>
  <c r="W259" i="14"/>
  <c r="O259" i="14" s="1"/>
  <c r="J259" i="14"/>
  <c r="I259" i="14" s="1"/>
  <c r="G257" i="14"/>
  <c r="F257" i="14" s="1"/>
  <c r="M257" i="14"/>
  <c r="L257" i="14" s="1"/>
  <c r="W257" i="14"/>
  <c r="O257" i="14" s="1"/>
  <c r="J257" i="14"/>
  <c r="I257" i="14" s="1"/>
  <c r="G255" i="14"/>
  <c r="F255" i="14" s="1"/>
  <c r="M255" i="14"/>
  <c r="L255" i="14" s="1"/>
  <c r="W255" i="14"/>
  <c r="O255" i="14" s="1"/>
  <c r="J255" i="14"/>
  <c r="I255" i="14" s="1"/>
  <c r="G253" i="14"/>
  <c r="F253" i="14" s="1"/>
  <c r="M253" i="14"/>
  <c r="L253" i="14" s="1"/>
  <c r="W253" i="14"/>
  <c r="O253" i="14" s="1"/>
  <c r="J253" i="14"/>
  <c r="I253" i="14" s="1"/>
  <c r="G234" i="14"/>
  <c r="F234" i="14" s="1"/>
  <c r="M234" i="14"/>
  <c r="L234" i="14" s="1"/>
  <c r="W234" i="14"/>
  <c r="O234" i="14" s="1"/>
  <c r="J234" i="14"/>
  <c r="I234" i="14" s="1"/>
  <c r="G232" i="14"/>
  <c r="F232" i="14" s="1"/>
  <c r="M232" i="14"/>
  <c r="L232" i="14" s="1"/>
  <c r="W232" i="14"/>
  <c r="O232" i="14" s="1"/>
  <c r="J232" i="14"/>
  <c r="I232" i="14" s="1"/>
  <c r="G230" i="14"/>
  <c r="F230" i="14" s="1"/>
  <c r="M230" i="14"/>
  <c r="L230" i="14" s="1"/>
  <c r="W230" i="14"/>
  <c r="O230" i="14" s="1"/>
  <c r="J230" i="14"/>
  <c r="I230" i="14" s="1"/>
  <c r="G228" i="14"/>
  <c r="F228" i="14" s="1"/>
  <c r="M228" i="14"/>
  <c r="L228" i="14" s="1"/>
  <c r="W228" i="14"/>
  <c r="O228" i="14" s="1"/>
  <c r="J228" i="14"/>
  <c r="I228" i="14" s="1"/>
  <c r="G226" i="14"/>
  <c r="F226" i="14" s="1"/>
  <c r="M226" i="14"/>
  <c r="L226" i="14" s="1"/>
  <c r="W226" i="14"/>
  <c r="O226" i="14" s="1"/>
  <c r="J226" i="14"/>
  <c r="I226" i="14" s="1"/>
  <c r="G224" i="14"/>
  <c r="F224" i="14" s="1"/>
  <c r="M224" i="14"/>
  <c r="L224" i="14" s="1"/>
  <c r="W224" i="14"/>
  <c r="O224" i="14" s="1"/>
  <c r="J224" i="14"/>
  <c r="I224" i="14" s="1"/>
  <c r="G222" i="14"/>
  <c r="F222" i="14" s="1"/>
  <c r="M222" i="14"/>
  <c r="L222" i="14" s="1"/>
  <c r="W222" i="14"/>
  <c r="O222" i="14" s="1"/>
  <c r="J222" i="14"/>
  <c r="I222" i="14" s="1"/>
  <c r="J220" i="14"/>
  <c r="I220" i="14" s="1"/>
  <c r="W220" i="14"/>
  <c r="O220" i="14" s="1"/>
  <c r="G220" i="14"/>
  <c r="F220" i="14" s="1"/>
  <c r="G203" i="14"/>
  <c r="F203" i="14" s="1"/>
  <c r="M203" i="14"/>
  <c r="L203" i="14" s="1"/>
  <c r="W203" i="14"/>
  <c r="O203" i="14" s="1"/>
  <c r="J203" i="14"/>
  <c r="I203" i="14" s="1"/>
  <c r="G201" i="14"/>
  <c r="F201" i="14" s="1"/>
  <c r="M201" i="14"/>
  <c r="L201" i="14" s="1"/>
  <c r="W201" i="14"/>
  <c r="O201" i="14" s="1"/>
  <c r="J201" i="14"/>
  <c r="I201" i="14" s="1"/>
  <c r="G199" i="14"/>
  <c r="F199" i="14" s="1"/>
  <c r="M199" i="14"/>
  <c r="L199" i="14" s="1"/>
  <c r="W199" i="14"/>
  <c r="O199" i="14" s="1"/>
  <c r="J199" i="14"/>
  <c r="I199" i="14" s="1"/>
  <c r="G197" i="14"/>
  <c r="F197" i="14" s="1"/>
  <c r="M197" i="14"/>
  <c r="L197" i="14" s="1"/>
  <c r="W197" i="14"/>
  <c r="O197" i="14" s="1"/>
  <c r="J197" i="14"/>
  <c r="I197" i="14" s="1"/>
  <c r="G195" i="14"/>
  <c r="F195" i="14" s="1"/>
  <c r="M195" i="14"/>
  <c r="L195" i="14" s="1"/>
  <c r="W195" i="14"/>
  <c r="O195" i="14" s="1"/>
  <c r="J195" i="14"/>
  <c r="I195" i="14" s="1"/>
  <c r="G193" i="14"/>
  <c r="F193" i="14" s="1"/>
  <c r="M193" i="14"/>
  <c r="L193" i="14" s="1"/>
  <c r="W193" i="14"/>
  <c r="O193" i="14" s="1"/>
  <c r="J193" i="14"/>
  <c r="I193" i="14" s="1"/>
  <c r="G191" i="14"/>
  <c r="F191" i="14" s="1"/>
  <c r="M191" i="14"/>
  <c r="L191" i="14" s="1"/>
  <c r="W191" i="14"/>
  <c r="O191" i="14" s="1"/>
  <c r="J191" i="14"/>
  <c r="I191" i="14" s="1"/>
  <c r="G189" i="14"/>
  <c r="F189" i="14" s="1"/>
  <c r="M189" i="14"/>
  <c r="L189" i="14" s="1"/>
  <c r="W189" i="14"/>
  <c r="O189" i="14" s="1"/>
  <c r="J189" i="14"/>
  <c r="I189" i="14" s="1"/>
  <c r="G298" i="14"/>
  <c r="F298" i="14" s="1"/>
  <c r="M298" i="14"/>
  <c r="L298" i="14" s="1"/>
  <c r="G295" i="14"/>
  <c r="F295" i="14" s="1"/>
  <c r="M295" i="14"/>
  <c r="L295" i="14" s="1"/>
  <c r="W295" i="14"/>
  <c r="O295" i="14" s="1"/>
  <c r="J295" i="14"/>
  <c r="I295" i="14" s="1"/>
  <c r="G291" i="14"/>
  <c r="F291" i="14" s="1"/>
  <c r="M291" i="14"/>
  <c r="L291" i="14" s="1"/>
  <c r="W291" i="14"/>
  <c r="O291" i="14" s="1"/>
  <c r="J291" i="14"/>
  <c r="I291" i="14" s="1"/>
  <c r="G287" i="14"/>
  <c r="F287" i="14" s="1"/>
  <c r="M287" i="14"/>
  <c r="L287" i="14" s="1"/>
  <c r="W287" i="14"/>
  <c r="O287" i="14" s="1"/>
  <c r="J287" i="14"/>
  <c r="I287" i="14" s="1"/>
  <c r="G266" i="14"/>
  <c r="F266" i="14" s="1"/>
  <c r="M266" i="14"/>
  <c r="L266" i="14" s="1"/>
  <c r="W266" i="14"/>
  <c r="O266" i="14" s="1"/>
  <c r="J266" i="14"/>
  <c r="I266" i="14" s="1"/>
  <c r="G264" i="14"/>
  <c r="F264" i="14" s="1"/>
  <c r="M264" i="14"/>
  <c r="L264" i="14" s="1"/>
  <c r="W264" i="14"/>
  <c r="O264" i="14" s="1"/>
  <c r="J264" i="14"/>
  <c r="I264" i="14" s="1"/>
  <c r="G262" i="14"/>
  <c r="F262" i="14" s="1"/>
  <c r="M262" i="14"/>
  <c r="L262" i="14" s="1"/>
  <c r="W262" i="14"/>
  <c r="O262" i="14" s="1"/>
  <c r="J262" i="14"/>
  <c r="I262" i="14" s="1"/>
  <c r="G260" i="14"/>
  <c r="F260" i="14" s="1"/>
  <c r="M260" i="14"/>
  <c r="L260" i="14" s="1"/>
  <c r="W260" i="14"/>
  <c r="O260" i="14" s="1"/>
  <c r="J260" i="14"/>
  <c r="I260" i="14" s="1"/>
  <c r="G258" i="14"/>
  <c r="F258" i="14" s="1"/>
  <c r="M258" i="14"/>
  <c r="L258" i="14" s="1"/>
  <c r="W258" i="14"/>
  <c r="O258" i="14" s="1"/>
  <c r="J258" i="14"/>
  <c r="I258" i="14" s="1"/>
  <c r="G256" i="14"/>
  <c r="F256" i="14" s="1"/>
  <c r="M256" i="14"/>
  <c r="L256" i="14" s="1"/>
  <c r="W256" i="14"/>
  <c r="O256" i="14" s="1"/>
  <c r="J256" i="14"/>
  <c r="I256" i="14" s="1"/>
  <c r="G254" i="14"/>
  <c r="F254" i="14" s="1"/>
  <c r="M254" i="14"/>
  <c r="L254" i="14" s="1"/>
  <c r="W254" i="14"/>
  <c r="O254" i="14" s="1"/>
  <c r="J254" i="14"/>
  <c r="I254" i="14" s="1"/>
  <c r="J252" i="14"/>
  <c r="I252" i="14" s="1"/>
  <c r="W252" i="14"/>
  <c r="O252" i="14" s="1"/>
  <c r="G252" i="14"/>
  <c r="F252" i="14" s="1"/>
  <c r="G235" i="14"/>
  <c r="F235" i="14" s="1"/>
  <c r="M235" i="14"/>
  <c r="L235" i="14" s="1"/>
  <c r="W235" i="14"/>
  <c r="O235" i="14" s="1"/>
  <c r="J235" i="14"/>
  <c r="I235" i="14" s="1"/>
  <c r="G233" i="14"/>
  <c r="F233" i="14" s="1"/>
  <c r="M233" i="14"/>
  <c r="L233" i="14" s="1"/>
  <c r="W233" i="14"/>
  <c r="O233" i="14" s="1"/>
  <c r="J233" i="14"/>
  <c r="I233" i="14" s="1"/>
  <c r="G231" i="14"/>
  <c r="F231" i="14" s="1"/>
  <c r="M231" i="14"/>
  <c r="L231" i="14" s="1"/>
  <c r="W231" i="14"/>
  <c r="O231" i="14" s="1"/>
  <c r="J231" i="14"/>
  <c r="I231" i="14" s="1"/>
  <c r="G229" i="14"/>
  <c r="F229" i="14" s="1"/>
  <c r="M229" i="14"/>
  <c r="L229" i="14" s="1"/>
  <c r="W229" i="14"/>
  <c r="O229" i="14" s="1"/>
  <c r="J229" i="14"/>
  <c r="I229" i="14" s="1"/>
  <c r="G227" i="14"/>
  <c r="F227" i="14" s="1"/>
  <c r="M227" i="14"/>
  <c r="L227" i="14" s="1"/>
  <c r="W227" i="14"/>
  <c r="O227" i="14" s="1"/>
  <c r="J227" i="14"/>
  <c r="I227" i="14" s="1"/>
  <c r="G225" i="14"/>
  <c r="F225" i="14" s="1"/>
  <c r="M225" i="14"/>
  <c r="L225" i="14" s="1"/>
  <c r="W225" i="14"/>
  <c r="O225" i="14" s="1"/>
  <c r="J225" i="14"/>
  <c r="I225" i="14" s="1"/>
  <c r="G223" i="14"/>
  <c r="F223" i="14" s="1"/>
  <c r="M223" i="14"/>
  <c r="L223" i="14" s="1"/>
  <c r="W223" i="14"/>
  <c r="O223" i="14" s="1"/>
  <c r="J223" i="14"/>
  <c r="I223" i="14" s="1"/>
  <c r="G221" i="14"/>
  <c r="F221" i="14" s="1"/>
  <c r="M221" i="14"/>
  <c r="L221" i="14" s="1"/>
  <c r="W221" i="14"/>
  <c r="O221" i="14" s="1"/>
  <c r="J221" i="14"/>
  <c r="I221" i="14" s="1"/>
  <c r="G202" i="14"/>
  <c r="F202" i="14" s="1"/>
  <c r="M202" i="14"/>
  <c r="L202" i="14" s="1"/>
  <c r="W202" i="14"/>
  <c r="O202" i="14" s="1"/>
  <c r="J202" i="14"/>
  <c r="I202" i="14" s="1"/>
  <c r="G200" i="14"/>
  <c r="F200" i="14" s="1"/>
  <c r="M200" i="14"/>
  <c r="L200" i="14" s="1"/>
  <c r="W200" i="14"/>
  <c r="O200" i="14" s="1"/>
  <c r="J200" i="14"/>
  <c r="I200" i="14" s="1"/>
  <c r="G198" i="14"/>
  <c r="F198" i="14" s="1"/>
  <c r="M198" i="14"/>
  <c r="L198" i="14" s="1"/>
  <c r="W198" i="14"/>
  <c r="O198" i="14" s="1"/>
  <c r="J198" i="14"/>
  <c r="I198" i="14" s="1"/>
  <c r="G196" i="14"/>
  <c r="F196" i="14" s="1"/>
  <c r="M196" i="14"/>
  <c r="L196" i="14" s="1"/>
  <c r="W196" i="14"/>
  <c r="O196" i="14" s="1"/>
  <c r="J196" i="14"/>
  <c r="I196" i="14" s="1"/>
  <c r="G194" i="14"/>
  <c r="F194" i="14" s="1"/>
  <c r="M194" i="14"/>
  <c r="L194" i="14" s="1"/>
  <c r="W194" i="14"/>
  <c r="O194" i="14" s="1"/>
  <c r="J194" i="14"/>
  <c r="I194" i="14" s="1"/>
  <c r="G192" i="14"/>
  <c r="F192" i="14" s="1"/>
  <c r="M192" i="14"/>
  <c r="L192" i="14" s="1"/>
  <c r="W192" i="14"/>
  <c r="O192" i="14" s="1"/>
  <c r="J192" i="14"/>
  <c r="I192" i="14" s="1"/>
  <c r="G190" i="14"/>
  <c r="F190" i="14" s="1"/>
  <c r="M190" i="14"/>
  <c r="L190" i="14" s="1"/>
  <c r="W190" i="14"/>
  <c r="O190" i="14" s="1"/>
  <c r="J190" i="14"/>
  <c r="I190" i="14" s="1"/>
  <c r="J188" i="14"/>
  <c r="I188" i="14" s="1"/>
  <c r="W188" i="14"/>
  <c r="O188" i="14" s="1"/>
  <c r="G188" i="14"/>
  <c r="F188" i="14" s="1"/>
  <c r="M268" i="14"/>
  <c r="L268" i="14" s="1"/>
  <c r="M236" i="14"/>
  <c r="L236" i="14" s="1"/>
  <c r="M204" i="14"/>
  <c r="L204" i="14" s="1"/>
  <c r="M172" i="14"/>
  <c r="L172" i="14" s="1"/>
  <c r="W171" i="14"/>
  <c r="O171" i="14" s="1"/>
  <c r="M171" i="14"/>
  <c r="L171" i="14" s="1"/>
  <c r="G171" i="14"/>
  <c r="F171" i="14" s="1"/>
  <c r="W170" i="14"/>
  <c r="O170" i="14" s="1"/>
  <c r="M170" i="14"/>
  <c r="L170" i="14" s="1"/>
  <c r="G170" i="14"/>
  <c r="F170" i="14" s="1"/>
  <c r="W169" i="14"/>
  <c r="O169" i="14" s="1"/>
  <c r="M169" i="14"/>
  <c r="L169" i="14" s="1"/>
  <c r="G169" i="14"/>
  <c r="F169" i="14" s="1"/>
  <c r="W168" i="14"/>
  <c r="O168" i="14" s="1"/>
  <c r="M168" i="14"/>
  <c r="L168" i="14" s="1"/>
  <c r="G168" i="14"/>
  <c r="F168" i="14" s="1"/>
  <c r="W167" i="14"/>
  <c r="O167" i="14" s="1"/>
  <c r="M167" i="14"/>
  <c r="L167" i="14" s="1"/>
  <c r="G167" i="14"/>
  <c r="F167" i="14" s="1"/>
  <c r="W166" i="14"/>
  <c r="O166" i="14" s="1"/>
  <c r="M166" i="14"/>
  <c r="L166" i="14" s="1"/>
  <c r="G166" i="14"/>
  <c r="F166" i="14" s="1"/>
  <c r="W165" i="14"/>
  <c r="O165" i="14" s="1"/>
  <c r="M165" i="14"/>
  <c r="L165" i="14" s="1"/>
  <c r="G165" i="14"/>
  <c r="F165" i="14" s="1"/>
  <c r="W164" i="14"/>
  <c r="O164" i="14" s="1"/>
  <c r="M164" i="14"/>
  <c r="L164" i="14" s="1"/>
  <c r="G164" i="14"/>
  <c r="F164" i="14" s="1"/>
  <c r="W163" i="14"/>
  <c r="O163" i="14" s="1"/>
  <c r="M163" i="14"/>
  <c r="L163" i="14" s="1"/>
  <c r="G163" i="14"/>
  <c r="F163" i="14" s="1"/>
  <c r="W162" i="14"/>
  <c r="O162" i="14" s="1"/>
  <c r="M162" i="14"/>
  <c r="L162" i="14" s="1"/>
  <c r="G162" i="14"/>
  <c r="F162" i="14" s="1"/>
  <c r="W161" i="14"/>
  <c r="O161" i="14" s="1"/>
  <c r="M161" i="14"/>
  <c r="L161" i="14" s="1"/>
  <c r="G161" i="14"/>
  <c r="F161" i="14" s="1"/>
  <c r="W160" i="14"/>
  <c r="O160" i="14" s="1"/>
  <c r="M160" i="14"/>
  <c r="L160" i="14" s="1"/>
  <c r="G160" i="14"/>
  <c r="F160" i="14" s="1"/>
  <c r="W159" i="14"/>
  <c r="O159" i="14" s="1"/>
  <c r="M159" i="14"/>
  <c r="L159" i="14" s="1"/>
  <c r="G159" i="14"/>
  <c r="F159" i="14" s="1"/>
  <c r="W158" i="14"/>
  <c r="O158" i="14" s="1"/>
  <c r="M158" i="14"/>
  <c r="L158" i="14" s="1"/>
  <c r="G158" i="14"/>
  <c r="F158" i="14" s="1"/>
  <c r="W157" i="14"/>
  <c r="O157" i="14" s="1"/>
  <c r="M157" i="14"/>
  <c r="L157" i="14" s="1"/>
  <c r="G157" i="14"/>
  <c r="F157" i="14" s="1"/>
  <c r="W156" i="14"/>
  <c r="O156" i="14" s="1"/>
  <c r="J156" i="14"/>
  <c r="I156" i="14" s="1"/>
  <c r="G146" i="14"/>
  <c r="F146" i="14" s="1"/>
  <c r="M146" i="14"/>
  <c r="L146" i="14" s="1"/>
  <c r="G145" i="14"/>
  <c r="F145" i="14" s="1"/>
  <c r="M145" i="14"/>
  <c r="L145" i="14" s="1"/>
  <c r="W145" i="14"/>
  <c r="O145" i="14" s="1"/>
  <c r="J145" i="14"/>
  <c r="I145" i="14" s="1"/>
  <c r="G143" i="14"/>
  <c r="F143" i="14" s="1"/>
  <c r="M143" i="14"/>
  <c r="L143" i="14" s="1"/>
  <c r="W143" i="14"/>
  <c r="O143" i="14" s="1"/>
  <c r="J143" i="14"/>
  <c r="I143" i="14" s="1"/>
  <c r="G141" i="14"/>
  <c r="F141" i="14" s="1"/>
  <c r="M141" i="14"/>
  <c r="L141" i="14" s="1"/>
  <c r="W141" i="14"/>
  <c r="O141" i="14" s="1"/>
  <c r="J141" i="14"/>
  <c r="I141" i="14" s="1"/>
  <c r="G122" i="14"/>
  <c r="F122" i="14" s="1"/>
  <c r="M122" i="14"/>
  <c r="L122" i="14" s="1"/>
  <c r="W122" i="14"/>
  <c r="O122" i="14" s="1"/>
  <c r="J122" i="14"/>
  <c r="I122" i="14" s="1"/>
  <c r="G120" i="14"/>
  <c r="F120" i="14" s="1"/>
  <c r="M120" i="14"/>
  <c r="L120" i="14" s="1"/>
  <c r="W120" i="14"/>
  <c r="O120" i="14" s="1"/>
  <c r="J120" i="14"/>
  <c r="I120" i="14" s="1"/>
  <c r="G118" i="14"/>
  <c r="F118" i="14" s="1"/>
  <c r="M118" i="14"/>
  <c r="L118" i="14" s="1"/>
  <c r="W118" i="14"/>
  <c r="O118" i="14" s="1"/>
  <c r="J118" i="14"/>
  <c r="I118" i="14" s="1"/>
  <c r="G116" i="14"/>
  <c r="F116" i="14" s="1"/>
  <c r="M116" i="14"/>
  <c r="L116" i="14" s="1"/>
  <c r="W116" i="14"/>
  <c r="O116" i="14" s="1"/>
  <c r="J116" i="14"/>
  <c r="I116" i="14" s="1"/>
  <c r="G114" i="14"/>
  <c r="F114" i="14" s="1"/>
  <c r="M114" i="14"/>
  <c r="L114" i="14" s="1"/>
  <c r="W114" i="14"/>
  <c r="O114" i="14" s="1"/>
  <c r="J114" i="14"/>
  <c r="I114" i="14" s="1"/>
  <c r="G112" i="14"/>
  <c r="F112" i="14" s="1"/>
  <c r="M112" i="14"/>
  <c r="L112" i="14" s="1"/>
  <c r="W112" i="14"/>
  <c r="O112" i="14" s="1"/>
  <c r="J112" i="14"/>
  <c r="I112" i="14" s="1"/>
  <c r="G110" i="14"/>
  <c r="F110" i="14" s="1"/>
  <c r="M110" i="14"/>
  <c r="L110" i="14" s="1"/>
  <c r="W110" i="14"/>
  <c r="O110" i="14" s="1"/>
  <c r="J110" i="14"/>
  <c r="I110" i="14" s="1"/>
  <c r="G108" i="14"/>
  <c r="F108" i="14" s="1"/>
  <c r="J108" i="14"/>
  <c r="I108" i="14" s="1"/>
  <c r="M108" i="14"/>
  <c r="L108" i="14" s="1"/>
  <c r="W108" i="14"/>
  <c r="O108" i="14" s="1"/>
  <c r="G91" i="14"/>
  <c r="F91" i="14" s="1"/>
  <c r="M91" i="14"/>
  <c r="L91" i="14" s="1"/>
  <c r="W91" i="14"/>
  <c r="O91" i="14" s="1"/>
  <c r="J91" i="14"/>
  <c r="I91" i="14" s="1"/>
  <c r="G89" i="14"/>
  <c r="F89" i="14" s="1"/>
  <c r="M89" i="14"/>
  <c r="L89" i="14" s="1"/>
  <c r="W89" i="14"/>
  <c r="O89" i="14" s="1"/>
  <c r="J89" i="14"/>
  <c r="I89" i="14" s="1"/>
  <c r="G87" i="14"/>
  <c r="F87" i="14" s="1"/>
  <c r="M87" i="14"/>
  <c r="L87" i="14" s="1"/>
  <c r="W87" i="14"/>
  <c r="O87" i="14" s="1"/>
  <c r="J87" i="14"/>
  <c r="I87" i="14" s="1"/>
  <c r="G85" i="14"/>
  <c r="F85" i="14" s="1"/>
  <c r="M85" i="14"/>
  <c r="L85" i="14" s="1"/>
  <c r="W85" i="14"/>
  <c r="O85" i="14" s="1"/>
  <c r="J85" i="14"/>
  <c r="I85" i="14" s="1"/>
  <c r="G83" i="14"/>
  <c r="F83" i="14" s="1"/>
  <c r="M83" i="14"/>
  <c r="L83" i="14" s="1"/>
  <c r="W83" i="14"/>
  <c r="O83" i="14" s="1"/>
  <c r="J83" i="14"/>
  <c r="I83" i="14" s="1"/>
  <c r="G81" i="14"/>
  <c r="F81" i="14" s="1"/>
  <c r="M81" i="14"/>
  <c r="L81" i="14" s="1"/>
  <c r="W81" i="14"/>
  <c r="O81" i="14" s="1"/>
  <c r="J81" i="14"/>
  <c r="I81" i="14" s="1"/>
  <c r="G79" i="14"/>
  <c r="F79" i="14" s="1"/>
  <c r="M79" i="14"/>
  <c r="L79" i="14" s="1"/>
  <c r="W79" i="14"/>
  <c r="O79" i="14" s="1"/>
  <c r="J79" i="14"/>
  <c r="I79" i="14" s="1"/>
  <c r="G77" i="14"/>
  <c r="F77" i="14" s="1"/>
  <c r="M77" i="14"/>
  <c r="L77" i="14" s="1"/>
  <c r="W77" i="14"/>
  <c r="O77" i="14" s="1"/>
  <c r="J77" i="14"/>
  <c r="I77" i="14" s="1"/>
  <c r="M156" i="14"/>
  <c r="L156" i="14" s="1"/>
  <c r="G144" i="14"/>
  <c r="F144" i="14" s="1"/>
  <c r="M144" i="14"/>
  <c r="L144" i="14" s="1"/>
  <c r="W144" i="14"/>
  <c r="O144" i="14" s="1"/>
  <c r="J144" i="14"/>
  <c r="I144" i="14" s="1"/>
  <c r="G142" i="14"/>
  <c r="F142" i="14" s="1"/>
  <c r="M142" i="14"/>
  <c r="L142" i="14" s="1"/>
  <c r="W142" i="14"/>
  <c r="O142" i="14" s="1"/>
  <c r="J142" i="14"/>
  <c r="I142" i="14" s="1"/>
  <c r="G140" i="14"/>
  <c r="F140" i="14" s="1"/>
  <c r="J140" i="14"/>
  <c r="I140" i="14" s="1"/>
  <c r="M140" i="14"/>
  <c r="L140" i="14" s="1"/>
  <c r="W140" i="14"/>
  <c r="O140" i="14" s="1"/>
  <c r="G123" i="14"/>
  <c r="F123" i="14" s="1"/>
  <c r="M123" i="14"/>
  <c r="L123" i="14" s="1"/>
  <c r="W123" i="14"/>
  <c r="O123" i="14" s="1"/>
  <c r="J123" i="14"/>
  <c r="I123" i="14" s="1"/>
  <c r="G121" i="14"/>
  <c r="F121" i="14" s="1"/>
  <c r="M121" i="14"/>
  <c r="L121" i="14" s="1"/>
  <c r="W121" i="14"/>
  <c r="O121" i="14" s="1"/>
  <c r="J121" i="14"/>
  <c r="I121" i="14" s="1"/>
  <c r="G119" i="14"/>
  <c r="F119" i="14" s="1"/>
  <c r="M119" i="14"/>
  <c r="L119" i="14" s="1"/>
  <c r="W119" i="14"/>
  <c r="O119" i="14" s="1"/>
  <c r="J119" i="14"/>
  <c r="I119" i="14" s="1"/>
  <c r="G117" i="14"/>
  <c r="F117" i="14" s="1"/>
  <c r="M117" i="14"/>
  <c r="L117" i="14" s="1"/>
  <c r="W117" i="14"/>
  <c r="O117" i="14" s="1"/>
  <c r="J117" i="14"/>
  <c r="I117" i="14" s="1"/>
  <c r="G115" i="14"/>
  <c r="F115" i="14" s="1"/>
  <c r="M115" i="14"/>
  <c r="L115" i="14" s="1"/>
  <c r="W115" i="14"/>
  <c r="O115" i="14" s="1"/>
  <c r="J115" i="14"/>
  <c r="I115" i="14" s="1"/>
  <c r="G113" i="14"/>
  <c r="F113" i="14" s="1"/>
  <c r="M113" i="14"/>
  <c r="L113" i="14" s="1"/>
  <c r="W113" i="14"/>
  <c r="O113" i="14" s="1"/>
  <c r="J113" i="14"/>
  <c r="I113" i="14" s="1"/>
  <c r="G111" i="14"/>
  <c r="F111" i="14" s="1"/>
  <c r="M111" i="14"/>
  <c r="L111" i="14" s="1"/>
  <c r="W111" i="14"/>
  <c r="O111" i="14" s="1"/>
  <c r="J111" i="14"/>
  <c r="I111" i="14" s="1"/>
  <c r="G109" i="14"/>
  <c r="F109" i="14" s="1"/>
  <c r="M109" i="14"/>
  <c r="L109" i="14" s="1"/>
  <c r="W109" i="14"/>
  <c r="O109" i="14" s="1"/>
  <c r="J109" i="14"/>
  <c r="I109" i="14" s="1"/>
  <c r="G90" i="14"/>
  <c r="F90" i="14" s="1"/>
  <c r="M90" i="14"/>
  <c r="L90" i="14" s="1"/>
  <c r="W90" i="14"/>
  <c r="O90" i="14" s="1"/>
  <c r="J90" i="14"/>
  <c r="I90" i="14" s="1"/>
  <c r="G88" i="14"/>
  <c r="F88" i="14" s="1"/>
  <c r="M88" i="14"/>
  <c r="L88" i="14" s="1"/>
  <c r="W88" i="14"/>
  <c r="O88" i="14" s="1"/>
  <c r="J88" i="14"/>
  <c r="I88" i="14" s="1"/>
  <c r="G86" i="14"/>
  <c r="F86" i="14" s="1"/>
  <c r="M86" i="14"/>
  <c r="L86" i="14" s="1"/>
  <c r="W86" i="14"/>
  <c r="O86" i="14" s="1"/>
  <c r="J86" i="14"/>
  <c r="I86" i="14" s="1"/>
  <c r="G84" i="14"/>
  <c r="F84" i="14" s="1"/>
  <c r="M84" i="14"/>
  <c r="L84" i="14" s="1"/>
  <c r="W84" i="14"/>
  <c r="O84" i="14" s="1"/>
  <c r="J84" i="14"/>
  <c r="I84" i="14" s="1"/>
  <c r="G82" i="14"/>
  <c r="F82" i="14" s="1"/>
  <c r="M82" i="14"/>
  <c r="L82" i="14" s="1"/>
  <c r="W82" i="14"/>
  <c r="O82" i="14" s="1"/>
  <c r="J82" i="14"/>
  <c r="I82" i="14" s="1"/>
  <c r="G80" i="14"/>
  <c r="F80" i="14" s="1"/>
  <c r="M80" i="14"/>
  <c r="L80" i="14" s="1"/>
  <c r="W80" i="14"/>
  <c r="O80" i="14" s="1"/>
  <c r="J80" i="14"/>
  <c r="I80" i="14" s="1"/>
  <c r="G78" i="14"/>
  <c r="F78" i="14" s="1"/>
  <c r="M78" i="14"/>
  <c r="L78" i="14" s="1"/>
  <c r="W78" i="14"/>
  <c r="O78" i="14" s="1"/>
  <c r="J78" i="14"/>
  <c r="I78" i="14" s="1"/>
  <c r="G76" i="14"/>
  <c r="F76" i="14" s="1"/>
  <c r="J76" i="14"/>
  <c r="I76" i="14" s="1"/>
  <c r="M76" i="14"/>
  <c r="L76" i="14" s="1"/>
  <c r="W76" i="14"/>
  <c r="O76" i="14" s="1"/>
  <c r="J69" i="14"/>
  <c r="I69" i="14" s="1"/>
  <c r="G67" i="14"/>
  <c r="F67" i="14" s="1"/>
  <c r="M67" i="14"/>
  <c r="L67" i="14" s="1"/>
  <c r="W67" i="14"/>
  <c r="O67" i="14" s="1"/>
  <c r="J67" i="14"/>
  <c r="I67" i="14" s="1"/>
  <c r="G65" i="14"/>
  <c r="F65" i="14" s="1"/>
  <c r="M65" i="14"/>
  <c r="L65" i="14" s="1"/>
  <c r="W65" i="14"/>
  <c r="O65" i="14" s="1"/>
  <c r="J65" i="14"/>
  <c r="I65" i="14" s="1"/>
  <c r="G63" i="14"/>
  <c r="F63" i="14" s="1"/>
  <c r="M63" i="14"/>
  <c r="L63" i="14" s="1"/>
  <c r="W63" i="14"/>
  <c r="O63" i="14" s="1"/>
  <c r="J63" i="14"/>
  <c r="I63" i="14" s="1"/>
  <c r="G61" i="14"/>
  <c r="F61" i="14" s="1"/>
  <c r="M61" i="14"/>
  <c r="L61" i="14" s="1"/>
  <c r="W61" i="14"/>
  <c r="O61" i="14" s="1"/>
  <c r="J61" i="14"/>
  <c r="I61" i="14" s="1"/>
  <c r="G68" i="14"/>
  <c r="F68" i="14" s="1"/>
  <c r="M68" i="14"/>
  <c r="L68" i="14" s="1"/>
  <c r="W68" i="14"/>
  <c r="O68" i="14" s="1"/>
  <c r="J68" i="14"/>
  <c r="I68" i="14" s="1"/>
  <c r="G66" i="14"/>
  <c r="F66" i="14" s="1"/>
  <c r="M66" i="14"/>
  <c r="L66" i="14" s="1"/>
  <c r="W66" i="14"/>
  <c r="O66" i="14" s="1"/>
  <c r="J66" i="14"/>
  <c r="I66" i="14" s="1"/>
  <c r="G64" i="14"/>
  <c r="F64" i="14" s="1"/>
  <c r="M64" i="14"/>
  <c r="L64" i="14" s="1"/>
  <c r="W64" i="14"/>
  <c r="O64" i="14" s="1"/>
  <c r="J64" i="14"/>
  <c r="I64" i="14" s="1"/>
  <c r="G62" i="14"/>
  <c r="F62" i="14" s="1"/>
  <c r="M62" i="14"/>
  <c r="L62" i="14" s="1"/>
  <c r="W62" i="14"/>
  <c r="O62" i="14" s="1"/>
  <c r="J62" i="14"/>
  <c r="I62" i="14" s="1"/>
  <c r="G60" i="14"/>
  <c r="F60" i="14" s="1"/>
  <c r="J60" i="14"/>
  <c r="I60" i="14" s="1"/>
  <c r="M60" i="14"/>
  <c r="L60" i="14" s="1"/>
  <c r="W60" i="14"/>
  <c r="O60" i="14" s="1"/>
  <c r="J59" i="14"/>
  <c r="I59" i="14" s="1"/>
  <c r="W59" i="14"/>
  <c r="O59" i="14" s="1"/>
  <c r="G59" i="14"/>
  <c r="F59" i="14" s="1"/>
  <c r="M43" i="14"/>
  <c r="L43" i="14" s="1"/>
  <c r="W42" i="14"/>
  <c r="O42" i="14" s="1"/>
  <c r="M42" i="14"/>
  <c r="L42" i="14" s="1"/>
  <c r="G42" i="14"/>
  <c r="F42" i="14" s="1"/>
  <c r="W41" i="14"/>
  <c r="O41" i="14" s="1"/>
  <c r="M41" i="14"/>
  <c r="L41" i="14" s="1"/>
  <c r="G41" i="14"/>
  <c r="F41" i="14" s="1"/>
  <c r="W40" i="14"/>
  <c r="O40" i="14" s="1"/>
  <c r="M40" i="14"/>
  <c r="L40" i="14" s="1"/>
  <c r="G40" i="14"/>
  <c r="F40" i="14" s="1"/>
  <c r="W39" i="14"/>
  <c r="O39" i="14" s="1"/>
  <c r="M39" i="14"/>
  <c r="L39" i="14" s="1"/>
  <c r="G39" i="14"/>
  <c r="F39" i="14" s="1"/>
  <c r="W38" i="14"/>
  <c r="O38" i="14" s="1"/>
  <c r="M38" i="14"/>
  <c r="L38" i="14" s="1"/>
  <c r="G38" i="14"/>
  <c r="F38" i="14" s="1"/>
  <c r="W37" i="14"/>
  <c r="O37" i="14" s="1"/>
  <c r="M37" i="14"/>
  <c r="L37" i="14" s="1"/>
  <c r="G37" i="14"/>
  <c r="F37" i="14" s="1"/>
  <c r="W36" i="14"/>
  <c r="O36" i="14" s="1"/>
  <c r="M36" i="14"/>
  <c r="L36" i="14" s="1"/>
  <c r="G36" i="14"/>
  <c r="F36" i="14" s="1"/>
  <c r="W35" i="14"/>
  <c r="O35" i="14" s="1"/>
  <c r="M35" i="14"/>
  <c r="L35" i="14" s="1"/>
  <c r="G35" i="14"/>
  <c r="F35" i="14" s="1"/>
  <c r="W34" i="14"/>
  <c r="O34" i="14" s="1"/>
  <c r="M34" i="14"/>
  <c r="L34" i="14" s="1"/>
  <c r="G34" i="14"/>
  <c r="F34" i="14" s="1"/>
  <c r="W33" i="14"/>
  <c r="O33" i="14" s="1"/>
  <c r="M33" i="14"/>
  <c r="L33" i="14" s="1"/>
  <c r="G33" i="14"/>
  <c r="F33" i="14" s="1"/>
  <c r="W32" i="14"/>
  <c r="O32" i="14" s="1"/>
  <c r="M32" i="14"/>
  <c r="L32" i="14" s="1"/>
  <c r="G32" i="14"/>
  <c r="F32" i="14" s="1"/>
  <c r="W31" i="14"/>
  <c r="O31" i="14" s="1"/>
  <c r="M31" i="14"/>
  <c r="L31" i="14" s="1"/>
  <c r="G31" i="14"/>
  <c r="F31" i="14" s="1"/>
  <c r="J312" i="24"/>
  <c r="I312" i="24" s="1"/>
  <c r="P314" i="22"/>
  <c r="O314" i="22" s="1"/>
  <c r="M314" i="22"/>
  <c r="L314" i="22" s="1"/>
  <c r="J314" i="22"/>
  <c r="I314" i="22" s="1"/>
  <c r="M311" i="14"/>
  <c r="L311" i="14" s="1"/>
  <c r="G311" i="14"/>
  <c r="F311" i="14" s="1"/>
  <c r="W311" i="14"/>
  <c r="O311" i="14" s="1"/>
  <c r="K311" i="11"/>
  <c r="J311" i="11" s="1"/>
  <c r="Q311" i="11"/>
  <c r="M311" i="11" s="1"/>
  <c r="Q31" i="10"/>
  <c r="Q32" i="10"/>
  <c r="Q33" i="10"/>
  <c r="Q34"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60" i="10"/>
  <c r="Q61" i="10"/>
  <c r="Q62" i="10"/>
  <c r="Q63" i="10"/>
  <c r="Q64" i="10"/>
  <c r="Q65" i="10"/>
  <c r="Q66" i="10"/>
  <c r="Q67" i="10"/>
  <c r="Q68" i="10"/>
  <c r="Q69" i="10"/>
  <c r="Q70" i="10"/>
  <c r="Q71" i="10"/>
  <c r="Q72" i="10"/>
  <c r="Q73" i="10"/>
  <c r="Q74" i="10"/>
  <c r="Q75" i="10"/>
  <c r="Q76" i="10"/>
  <c r="Q77" i="10"/>
  <c r="Q78" i="10"/>
  <c r="Q79" i="10"/>
  <c r="Q80" i="10"/>
  <c r="Q81" i="10"/>
  <c r="Q82" i="10"/>
  <c r="Q83" i="10"/>
  <c r="Q84" i="10"/>
  <c r="Q85" i="10"/>
  <c r="Q86" i="10"/>
  <c r="Q87" i="10"/>
  <c r="Q88" i="10"/>
  <c r="Q89" i="10"/>
  <c r="Q90" i="10"/>
  <c r="Q91" i="10"/>
  <c r="Q92" i="10"/>
  <c r="Q93" i="10"/>
  <c r="Q94" i="10"/>
  <c r="Q95" i="10"/>
  <c r="Q96" i="10"/>
  <c r="Q97" i="10"/>
  <c r="Q98" i="10"/>
  <c r="Q99" i="10"/>
  <c r="Q100" i="10"/>
  <c r="Q101" i="10"/>
  <c r="Q102" i="10"/>
  <c r="Q103" i="10"/>
  <c r="Q104" i="10"/>
  <c r="Q105" i="10"/>
  <c r="Q106" i="10"/>
  <c r="Q107" i="10"/>
  <c r="Q108" i="10"/>
  <c r="Q109" i="10"/>
  <c r="Q110" i="10"/>
  <c r="Q111" i="10"/>
  <c r="Q112" i="10"/>
  <c r="Q113" i="10"/>
  <c r="Q114" i="10"/>
  <c r="Q115" i="10"/>
  <c r="Q116" i="10"/>
  <c r="Q117" i="10"/>
  <c r="Q118" i="10"/>
  <c r="Q119" i="10"/>
  <c r="Q120" i="10"/>
  <c r="Q121" i="10"/>
  <c r="Q122" i="10"/>
  <c r="Q123" i="10"/>
  <c r="Q124" i="10"/>
  <c r="Q125" i="10"/>
  <c r="Q126" i="10"/>
  <c r="Q127" i="10"/>
  <c r="Q128" i="10"/>
  <c r="Q129" i="10"/>
  <c r="Q130" i="10"/>
  <c r="Q131" i="10"/>
  <c r="Q132" i="10"/>
  <c r="Q133" i="10"/>
  <c r="Q134" i="10"/>
  <c r="Q135" i="10"/>
  <c r="Q136" i="10"/>
  <c r="Q137" i="10"/>
  <c r="Q138" i="10"/>
  <c r="Q139" i="10"/>
  <c r="Q140" i="10"/>
  <c r="Q141" i="10"/>
  <c r="Q142" i="10"/>
  <c r="Q143" i="10"/>
  <c r="Q144" i="10"/>
  <c r="Q145" i="10"/>
  <c r="Q146" i="10"/>
  <c r="Q147" i="10"/>
  <c r="Q148" i="10"/>
  <c r="Q149" i="10"/>
  <c r="Q150" i="10"/>
  <c r="Q151" i="10"/>
  <c r="Q152" i="10"/>
  <c r="Q153" i="10"/>
  <c r="Q154" i="10"/>
  <c r="Q155" i="10"/>
  <c r="Q156" i="10"/>
  <c r="Q157" i="10"/>
  <c r="Q158" i="10"/>
  <c r="Q159" i="10"/>
  <c r="Q160" i="10"/>
  <c r="Q161" i="10"/>
  <c r="Q162" i="10"/>
  <c r="Q163" i="10"/>
  <c r="Q164" i="10"/>
  <c r="Q165" i="10"/>
  <c r="Q166" i="10"/>
  <c r="Q167" i="10"/>
  <c r="Q168" i="10"/>
  <c r="Q169" i="10"/>
  <c r="Q170" i="10"/>
  <c r="Q171" i="10"/>
  <c r="Q172" i="10"/>
  <c r="Q173" i="10"/>
  <c r="Q174" i="10"/>
  <c r="Q175" i="10"/>
  <c r="Q176" i="10"/>
  <c r="Q177" i="10"/>
  <c r="Q178" i="10"/>
  <c r="Q179" i="10"/>
  <c r="Q180" i="10"/>
  <c r="Q181" i="10"/>
  <c r="Q182" i="10"/>
  <c r="Q183" i="10"/>
  <c r="Q184" i="10"/>
  <c r="Q185" i="10"/>
  <c r="Q186" i="10"/>
  <c r="Q187" i="10"/>
  <c r="Q188" i="10"/>
  <c r="Q189" i="10"/>
  <c r="Q190" i="10"/>
  <c r="Q191" i="10"/>
  <c r="Q192" i="10"/>
  <c r="Q193" i="10"/>
  <c r="Q194" i="10"/>
  <c r="Q195" i="10"/>
  <c r="Q196" i="10"/>
  <c r="Q197" i="10"/>
  <c r="Q198" i="10"/>
  <c r="Q199" i="10"/>
  <c r="Q200" i="10"/>
  <c r="Q201" i="10"/>
  <c r="Q202" i="10"/>
  <c r="Q203" i="10"/>
  <c r="Q204" i="10"/>
  <c r="Q205" i="10"/>
  <c r="Q206" i="10"/>
  <c r="Q207" i="10"/>
  <c r="Q208" i="10"/>
  <c r="Q209" i="10"/>
  <c r="Q210" i="10"/>
  <c r="Q211" i="10"/>
  <c r="Q212" i="10"/>
  <c r="Q213" i="10"/>
  <c r="Q214" i="10"/>
  <c r="Q215" i="10"/>
  <c r="Q216" i="10"/>
  <c r="Q217" i="10"/>
  <c r="Q218" i="10"/>
  <c r="Q219" i="10"/>
  <c r="Q220" i="10"/>
  <c r="Q221" i="10"/>
  <c r="Q222" i="10"/>
  <c r="Q223" i="10"/>
  <c r="Q224" i="10"/>
  <c r="Q225" i="10"/>
  <c r="Q226" i="10"/>
  <c r="Q227" i="10"/>
  <c r="Q228" i="10"/>
  <c r="Q229" i="10"/>
  <c r="Q230" i="10"/>
  <c r="Q231" i="10"/>
  <c r="Q232" i="10"/>
  <c r="Q233" i="10"/>
  <c r="Q234" i="10"/>
  <c r="Q235" i="10"/>
  <c r="Q236" i="10"/>
  <c r="Q237" i="10"/>
  <c r="Q238" i="10"/>
  <c r="Q239" i="10"/>
  <c r="Q240" i="10"/>
  <c r="Q241" i="10"/>
  <c r="Q242" i="10"/>
  <c r="Q243" i="10"/>
  <c r="Q244" i="10"/>
  <c r="Q245" i="10"/>
  <c r="Q246" i="10"/>
  <c r="Q247" i="10"/>
  <c r="Q248" i="10"/>
  <c r="Q249" i="10"/>
  <c r="Q250" i="10"/>
  <c r="Q251" i="10"/>
  <c r="Q252" i="10"/>
  <c r="Q253" i="10"/>
  <c r="Q254" i="10"/>
  <c r="Q255" i="10"/>
  <c r="Q256" i="10"/>
  <c r="Q257" i="10"/>
  <c r="Q258" i="10"/>
  <c r="Q259" i="10"/>
  <c r="Q260" i="10"/>
  <c r="Q261" i="10"/>
  <c r="Q262" i="10"/>
  <c r="Q263" i="10"/>
  <c r="Q264" i="10"/>
  <c r="Q265" i="10"/>
  <c r="Q266" i="10"/>
  <c r="Q267" i="10"/>
  <c r="Q268" i="10"/>
  <c r="Q269" i="10"/>
  <c r="Q270" i="10"/>
  <c r="Q271" i="10"/>
  <c r="Q272" i="10"/>
  <c r="Q273" i="10"/>
  <c r="Q274" i="10"/>
  <c r="Q275" i="10"/>
  <c r="Q276" i="10"/>
  <c r="Q277" i="10"/>
  <c r="Q278" i="10"/>
  <c r="Q279" i="10"/>
  <c r="Q280" i="10"/>
  <c r="Q281" i="10"/>
  <c r="Q282" i="10"/>
  <c r="Q283" i="10"/>
  <c r="Q284" i="10"/>
  <c r="Q285" i="10"/>
  <c r="Q286" i="10"/>
  <c r="Q287" i="10"/>
  <c r="Q288" i="10"/>
  <c r="Q289" i="10"/>
  <c r="Q290" i="10"/>
  <c r="Q291" i="10"/>
  <c r="Q292" i="10"/>
  <c r="Q293" i="10"/>
  <c r="Q294" i="10"/>
  <c r="Q295" i="10"/>
  <c r="Q296" i="10"/>
  <c r="Q297" i="10"/>
  <c r="Q298" i="10"/>
  <c r="Q299" i="10"/>
  <c r="Q300" i="10"/>
  <c r="Q301" i="10"/>
  <c r="Q302" i="10"/>
  <c r="Q303" i="10"/>
  <c r="Q304" i="10"/>
  <c r="Q305" i="10"/>
  <c r="Q306" i="10"/>
  <c r="Q307" i="10"/>
  <c r="Q308" i="10"/>
  <c r="Q309" i="10"/>
  <c r="Q310" i="10"/>
  <c r="Q311" i="10"/>
  <c r="Q312" i="10"/>
  <c r="K35" i="7"/>
  <c r="G35" i="7" s="1"/>
  <c r="F35" i="7" s="1"/>
  <c r="L35" i="7"/>
  <c r="K36" i="7"/>
  <c r="G36" i="7" s="1"/>
  <c r="F36" i="7" s="1"/>
  <c r="L36" i="7"/>
  <c r="K37" i="7"/>
  <c r="G37" i="7" s="1"/>
  <c r="F37" i="7" s="1"/>
  <c r="K38" i="7"/>
  <c r="G38" i="7" s="1"/>
  <c r="F38" i="7" s="1"/>
  <c r="K39" i="7"/>
  <c r="G39" i="7" s="1"/>
  <c r="F39" i="7" s="1"/>
  <c r="L39" i="7"/>
  <c r="K40" i="7"/>
  <c r="G40" i="7" s="1"/>
  <c r="F40" i="7" s="1"/>
  <c r="L40" i="7"/>
  <c r="K41" i="7"/>
  <c r="G41" i="7" s="1"/>
  <c r="F41" i="7" s="1"/>
  <c r="K42" i="7"/>
  <c r="G42" i="7" s="1"/>
  <c r="F42" i="7" s="1"/>
  <c r="K43" i="7"/>
  <c r="G43" i="7" s="1"/>
  <c r="F43" i="7" s="1"/>
  <c r="L43" i="7"/>
  <c r="K44" i="7"/>
  <c r="G44" i="7" s="1"/>
  <c r="F44" i="7" s="1"/>
  <c r="K45" i="7"/>
  <c r="G45" i="7" s="1"/>
  <c r="F45" i="7" s="1"/>
  <c r="K46" i="7"/>
  <c r="G46" i="7" s="1"/>
  <c r="F46" i="7" s="1"/>
  <c r="K47" i="7"/>
  <c r="G47" i="7" s="1"/>
  <c r="F47" i="7" s="1"/>
  <c r="L47" i="7"/>
  <c r="K48" i="7"/>
  <c r="G48" i="7" s="1"/>
  <c r="F48" i="7" s="1"/>
  <c r="L48" i="7"/>
  <c r="K49" i="7"/>
  <c r="G49" i="7" s="1"/>
  <c r="F49" i="7" s="1"/>
  <c r="K50" i="7"/>
  <c r="G50" i="7" s="1"/>
  <c r="F50" i="7" s="1"/>
  <c r="K51" i="7"/>
  <c r="G51" i="7" s="1"/>
  <c r="F51" i="7" s="1"/>
  <c r="L51" i="7"/>
  <c r="K52" i="7"/>
  <c r="G52" i="7" s="1"/>
  <c r="F52" i="7" s="1"/>
  <c r="L52" i="7"/>
  <c r="K53" i="7"/>
  <c r="G53" i="7" s="1"/>
  <c r="F53" i="7" s="1"/>
  <c r="K54" i="7"/>
  <c r="G54" i="7" s="1"/>
  <c r="F54" i="7" s="1"/>
  <c r="K55" i="7"/>
  <c r="G55" i="7" s="1"/>
  <c r="F55" i="7" s="1"/>
  <c r="L55" i="7"/>
  <c r="K56" i="7"/>
  <c r="G56" i="7" s="1"/>
  <c r="F56" i="7" s="1"/>
  <c r="L56" i="7"/>
  <c r="K57" i="7"/>
  <c r="G57" i="7" s="1"/>
  <c r="F57" i="7" s="1"/>
  <c r="K58" i="7"/>
  <c r="G58" i="7" s="1"/>
  <c r="F58" i="7" s="1"/>
  <c r="K59" i="7"/>
  <c r="G59" i="7" s="1"/>
  <c r="F59" i="7" s="1"/>
  <c r="L59" i="7"/>
  <c r="K60" i="7"/>
  <c r="G60" i="7" s="1"/>
  <c r="F60" i="7" s="1"/>
  <c r="K61" i="7"/>
  <c r="G61" i="7" s="1"/>
  <c r="F61" i="7" s="1"/>
  <c r="L61" i="7"/>
  <c r="K62" i="7"/>
  <c r="G62" i="7" s="1"/>
  <c r="F62" i="7" s="1"/>
  <c r="L62" i="7"/>
  <c r="K63" i="7"/>
  <c r="G63" i="7" s="1"/>
  <c r="F63" i="7" s="1"/>
  <c r="K64" i="7"/>
  <c r="G64" i="7" s="1"/>
  <c r="F64" i="7" s="1"/>
  <c r="K65" i="7"/>
  <c r="G65" i="7" s="1"/>
  <c r="F65" i="7" s="1"/>
  <c r="L65" i="7"/>
  <c r="K66" i="7"/>
  <c r="G66" i="7" s="1"/>
  <c r="F66" i="7" s="1"/>
  <c r="K67" i="7"/>
  <c r="G67" i="7" s="1"/>
  <c r="F67" i="7" s="1"/>
  <c r="K68" i="7"/>
  <c r="G68" i="7" s="1"/>
  <c r="F68" i="7" s="1"/>
  <c r="K69" i="7"/>
  <c r="G69" i="7" s="1"/>
  <c r="F69" i="7" s="1"/>
  <c r="L69" i="7"/>
  <c r="K70" i="7"/>
  <c r="G70" i="7" s="1"/>
  <c r="F70" i="7" s="1"/>
  <c r="L70" i="7"/>
  <c r="K71" i="7"/>
  <c r="G71" i="7" s="1"/>
  <c r="F71" i="7" s="1"/>
  <c r="K72" i="7"/>
  <c r="G72" i="7" s="1"/>
  <c r="F72" i="7" s="1"/>
  <c r="K73" i="7"/>
  <c r="G73" i="7" s="1"/>
  <c r="F73" i="7" s="1"/>
  <c r="L73" i="7"/>
  <c r="K74" i="7"/>
  <c r="G74" i="7" s="1"/>
  <c r="F74" i="7" s="1"/>
  <c r="K75" i="7"/>
  <c r="G75" i="7" s="1"/>
  <c r="F75" i="7" s="1"/>
  <c r="K76" i="7"/>
  <c r="G76" i="7" s="1"/>
  <c r="F76" i="7" s="1"/>
  <c r="K77" i="7"/>
  <c r="G77" i="7" s="1"/>
  <c r="F77" i="7" s="1"/>
  <c r="L77" i="7"/>
  <c r="K78" i="7"/>
  <c r="G78" i="7" s="1"/>
  <c r="F78" i="7" s="1"/>
  <c r="L78" i="7"/>
  <c r="K79" i="7"/>
  <c r="G79" i="7" s="1"/>
  <c r="F79" i="7" s="1"/>
  <c r="K80" i="7"/>
  <c r="G80" i="7" s="1"/>
  <c r="F80" i="7" s="1"/>
  <c r="K81" i="7"/>
  <c r="G81" i="7" s="1"/>
  <c r="F81" i="7" s="1"/>
  <c r="L81" i="7"/>
  <c r="K82" i="7"/>
  <c r="G82" i="7" s="1"/>
  <c r="F82" i="7" s="1"/>
  <c r="K83" i="7"/>
  <c r="G83" i="7" s="1"/>
  <c r="F83" i="7" s="1"/>
  <c r="K84" i="7"/>
  <c r="G84" i="7" s="1"/>
  <c r="F84" i="7" s="1"/>
  <c r="K85" i="7"/>
  <c r="G85" i="7" s="1"/>
  <c r="F85" i="7" s="1"/>
  <c r="L85" i="7"/>
  <c r="K86" i="7"/>
  <c r="G86" i="7" s="1"/>
  <c r="F86" i="7" s="1"/>
  <c r="L86" i="7"/>
  <c r="K87" i="7"/>
  <c r="G87" i="7" s="1"/>
  <c r="F87" i="7" s="1"/>
  <c r="K88" i="7"/>
  <c r="G88" i="7" s="1"/>
  <c r="F88" i="7" s="1"/>
  <c r="K89" i="7"/>
  <c r="G89" i="7" s="1"/>
  <c r="F89" i="7" s="1"/>
  <c r="L89" i="7"/>
  <c r="K90" i="7"/>
  <c r="G90" i="7" s="1"/>
  <c r="F90" i="7" s="1"/>
  <c r="K91" i="7"/>
  <c r="G91" i="7" s="1"/>
  <c r="F91" i="7" s="1"/>
  <c r="K92" i="7"/>
  <c r="G92" i="7" s="1"/>
  <c r="F92" i="7" s="1"/>
  <c r="K93" i="7"/>
  <c r="G93" i="7" s="1"/>
  <c r="F93" i="7" s="1"/>
  <c r="L93" i="7"/>
  <c r="K94" i="7"/>
  <c r="G94" i="7" s="1"/>
  <c r="F94" i="7" s="1"/>
  <c r="L94" i="7"/>
  <c r="K95" i="7"/>
  <c r="G95" i="7" s="1"/>
  <c r="F95" i="7" s="1"/>
  <c r="K96" i="7"/>
  <c r="G96" i="7" s="1"/>
  <c r="F96" i="7" s="1"/>
  <c r="K97" i="7"/>
  <c r="G97" i="7" s="1"/>
  <c r="F97" i="7" s="1"/>
  <c r="L97" i="7"/>
  <c r="K98" i="7"/>
  <c r="G98" i="7" s="1"/>
  <c r="F98" i="7" s="1"/>
  <c r="K99" i="7"/>
  <c r="G99" i="7" s="1"/>
  <c r="F99" i="7" s="1"/>
  <c r="K100" i="7"/>
  <c r="G100" i="7" s="1"/>
  <c r="F100" i="7" s="1"/>
  <c r="K101" i="7"/>
  <c r="G101" i="7" s="1"/>
  <c r="F101" i="7" s="1"/>
  <c r="L101" i="7"/>
  <c r="K102" i="7"/>
  <c r="G102" i="7" s="1"/>
  <c r="F102" i="7" s="1"/>
  <c r="L102" i="7"/>
  <c r="K103" i="7"/>
  <c r="G103" i="7" s="1"/>
  <c r="F103" i="7" s="1"/>
  <c r="K104" i="7"/>
  <c r="G104" i="7" s="1"/>
  <c r="F104" i="7" s="1"/>
  <c r="K105" i="7"/>
  <c r="G105" i="7" s="1"/>
  <c r="F105" i="7" s="1"/>
  <c r="L105" i="7"/>
  <c r="K106" i="7"/>
  <c r="G106" i="7" s="1"/>
  <c r="F106" i="7" s="1"/>
  <c r="K107" i="7"/>
  <c r="G107" i="7" s="1"/>
  <c r="F107" i="7" s="1"/>
  <c r="L107" i="7"/>
  <c r="K108" i="7"/>
  <c r="G108" i="7" s="1"/>
  <c r="F108" i="7" s="1"/>
  <c r="K109" i="7"/>
  <c r="G109" i="7" s="1"/>
  <c r="F109" i="7" s="1"/>
  <c r="L109" i="7"/>
  <c r="K110" i="7"/>
  <c r="G110" i="7" s="1"/>
  <c r="F110" i="7" s="1"/>
  <c r="K111" i="7"/>
  <c r="G111" i="7" s="1"/>
  <c r="F111" i="7" s="1"/>
  <c r="L111" i="7"/>
  <c r="K112" i="7"/>
  <c r="G112" i="7" s="1"/>
  <c r="F112" i="7" s="1"/>
  <c r="K113" i="7"/>
  <c r="G113" i="7" s="1"/>
  <c r="F113" i="7" s="1"/>
  <c r="L113" i="7"/>
  <c r="K114" i="7"/>
  <c r="G114" i="7" s="1"/>
  <c r="F114" i="7" s="1"/>
  <c r="K115" i="7"/>
  <c r="G115" i="7" s="1"/>
  <c r="F115" i="7" s="1"/>
  <c r="L115" i="7"/>
  <c r="K116" i="7"/>
  <c r="G116" i="7" s="1"/>
  <c r="F116" i="7" s="1"/>
  <c r="K117" i="7"/>
  <c r="G117" i="7" s="1"/>
  <c r="F117" i="7" s="1"/>
  <c r="L117" i="7"/>
  <c r="K118" i="7"/>
  <c r="G118" i="7" s="1"/>
  <c r="F118" i="7" s="1"/>
  <c r="K119" i="7"/>
  <c r="G119" i="7" s="1"/>
  <c r="F119" i="7" s="1"/>
  <c r="L119" i="7"/>
  <c r="K120" i="7"/>
  <c r="G120" i="7" s="1"/>
  <c r="F120" i="7" s="1"/>
  <c r="K121" i="7"/>
  <c r="G121" i="7" s="1"/>
  <c r="F121" i="7" s="1"/>
  <c r="K122" i="7"/>
  <c r="G122" i="7" s="1"/>
  <c r="F122" i="7" s="1"/>
  <c r="K123" i="7"/>
  <c r="G123" i="7" s="1"/>
  <c r="F123" i="7" s="1"/>
  <c r="L123" i="7"/>
  <c r="K124" i="7"/>
  <c r="G124" i="7" s="1"/>
  <c r="F124" i="7" s="1"/>
  <c r="K125" i="7"/>
  <c r="G125" i="7" s="1"/>
  <c r="F125" i="7" s="1"/>
  <c r="K126" i="7"/>
  <c r="G126" i="7" s="1"/>
  <c r="F126" i="7" s="1"/>
  <c r="K127" i="7"/>
  <c r="G127" i="7" s="1"/>
  <c r="F127" i="7" s="1"/>
  <c r="L127" i="7"/>
  <c r="K128" i="7"/>
  <c r="G128" i="7" s="1"/>
  <c r="F128" i="7" s="1"/>
  <c r="K129" i="7"/>
  <c r="G129" i="7" s="1"/>
  <c r="F129" i="7" s="1"/>
  <c r="K130" i="7"/>
  <c r="G130" i="7" s="1"/>
  <c r="F130" i="7" s="1"/>
  <c r="K131" i="7"/>
  <c r="G131" i="7" s="1"/>
  <c r="F131" i="7" s="1"/>
  <c r="L131" i="7"/>
  <c r="K132" i="7"/>
  <c r="G132" i="7" s="1"/>
  <c r="F132" i="7" s="1"/>
  <c r="K133" i="7"/>
  <c r="G133" i="7" s="1"/>
  <c r="F133" i="7" s="1"/>
  <c r="K134" i="7"/>
  <c r="G134" i="7" s="1"/>
  <c r="F134" i="7" s="1"/>
  <c r="K135" i="7"/>
  <c r="G135" i="7" s="1"/>
  <c r="F135" i="7" s="1"/>
  <c r="L135" i="7"/>
  <c r="K136" i="7"/>
  <c r="G136" i="7" s="1"/>
  <c r="F136" i="7" s="1"/>
  <c r="K137" i="7"/>
  <c r="G137" i="7" s="1"/>
  <c r="F137" i="7" s="1"/>
  <c r="K138" i="7"/>
  <c r="G138" i="7" s="1"/>
  <c r="F138" i="7" s="1"/>
  <c r="K139" i="7"/>
  <c r="G139" i="7" s="1"/>
  <c r="F139" i="7" s="1"/>
  <c r="L139" i="7"/>
  <c r="K140" i="7"/>
  <c r="G140" i="7" s="1"/>
  <c r="F140" i="7" s="1"/>
  <c r="K141" i="7"/>
  <c r="G141" i="7" s="1"/>
  <c r="F141" i="7" s="1"/>
  <c r="K142" i="7"/>
  <c r="G142" i="7" s="1"/>
  <c r="F142" i="7" s="1"/>
  <c r="K143" i="7"/>
  <c r="G143" i="7" s="1"/>
  <c r="F143" i="7" s="1"/>
  <c r="L143" i="7"/>
  <c r="K144" i="7"/>
  <c r="G144" i="7" s="1"/>
  <c r="F144" i="7" s="1"/>
  <c r="K145" i="7"/>
  <c r="G145" i="7" s="1"/>
  <c r="F145" i="7" s="1"/>
  <c r="K146" i="7"/>
  <c r="G146" i="7" s="1"/>
  <c r="F146" i="7" s="1"/>
  <c r="K147" i="7"/>
  <c r="G147" i="7" s="1"/>
  <c r="F147" i="7" s="1"/>
  <c r="L147" i="7"/>
  <c r="K148" i="7"/>
  <c r="G148" i="7" s="1"/>
  <c r="F148" i="7" s="1"/>
  <c r="K149" i="7"/>
  <c r="G149" i="7" s="1"/>
  <c r="F149" i="7" s="1"/>
  <c r="K150" i="7"/>
  <c r="G150" i="7" s="1"/>
  <c r="F150" i="7" s="1"/>
  <c r="K151" i="7"/>
  <c r="G151" i="7" s="1"/>
  <c r="F151" i="7" s="1"/>
  <c r="L151" i="7"/>
  <c r="K152" i="7"/>
  <c r="G152" i="7" s="1"/>
  <c r="F152" i="7" s="1"/>
  <c r="K153" i="7"/>
  <c r="G153" i="7" s="1"/>
  <c r="F153" i="7" s="1"/>
  <c r="K154" i="7"/>
  <c r="G154" i="7" s="1"/>
  <c r="F154" i="7" s="1"/>
  <c r="K155" i="7"/>
  <c r="G155" i="7" s="1"/>
  <c r="F155" i="7" s="1"/>
  <c r="L155" i="7"/>
  <c r="K156" i="7"/>
  <c r="G156" i="7" s="1"/>
  <c r="F156" i="7" s="1"/>
  <c r="K157" i="7"/>
  <c r="G157" i="7" s="1"/>
  <c r="F157" i="7" s="1"/>
  <c r="K158" i="7"/>
  <c r="G158" i="7" s="1"/>
  <c r="F158" i="7" s="1"/>
  <c r="K159" i="7"/>
  <c r="G159" i="7" s="1"/>
  <c r="F159" i="7" s="1"/>
  <c r="L159" i="7"/>
  <c r="K160" i="7"/>
  <c r="G160" i="7" s="1"/>
  <c r="F160" i="7" s="1"/>
  <c r="K161" i="7"/>
  <c r="G161" i="7" s="1"/>
  <c r="F161" i="7" s="1"/>
  <c r="K162" i="7"/>
  <c r="G162" i="7" s="1"/>
  <c r="F162" i="7" s="1"/>
  <c r="K163" i="7"/>
  <c r="G163" i="7" s="1"/>
  <c r="F163" i="7" s="1"/>
  <c r="L163" i="7"/>
  <c r="K164" i="7"/>
  <c r="G164" i="7" s="1"/>
  <c r="F164" i="7" s="1"/>
  <c r="K165" i="7"/>
  <c r="G165" i="7" s="1"/>
  <c r="F165" i="7" s="1"/>
  <c r="K166" i="7"/>
  <c r="G166" i="7" s="1"/>
  <c r="F166" i="7" s="1"/>
  <c r="K167" i="7"/>
  <c r="G167" i="7" s="1"/>
  <c r="F167" i="7" s="1"/>
  <c r="L167" i="7"/>
  <c r="K168" i="7"/>
  <c r="G168" i="7" s="1"/>
  <c r="F168" i="7" s="1"/>
  <c r="K169" i="7"/>
  <c r="G169" i="7" s="1"/>
  <c r="F169" i="7" s="1"/>
  <c r="K170" i="7"/>
  <c r="G170" i="7" s="1"/>
  <c r="F170" i="7" s="1"/>
  <c r="K171" i="7"/>
  <c r="G171" i="7" s="1"/>
  <c r="F171" i="7" s="1"/>
  <c r="L171" i="7"/>
  <c r="K172" i="7"/>
  <c r="G172" i="7" s="1"/>
  <c r="F172" i="7" s="1"/>
  <c r="K173" i="7"/>
  <c r="G173" i="7" s="1"/>
  <c r="F173" i="7" s="1"/>
  <c r="K174" i="7"/>
  <c r="G174" i="7" s="1"/>
  <c r="F174" i="7" s="1"/>
  <c r="K175" i="7"/>
  <c r="G175" i="7" s="1"/>
  <c r="F175" i="7" s="1"/>
  <c r="L175" i="7"/>
  <c r="K176" i="7"/>
  <c r="G176" i="7" s="1"/>
  <c r="F176" i="7" s="1"/>
  <c r="K177" i="7"/>
  <c r="G177" i="7" s="1"/>
  <c r="F177" i="7" s="1"/>
  <c r="K178" i="7"/>
  <c r="G178" i="7" s="1"/>
  <c r="F178" i="7" s="1"/>
  <c r="K179" i="7"/>
  <c r="G179" i="7" s="1"/>
  <c r="F179" i="7" s="1"/>
  <c r="L179" i="7"/>
  <c r="K180" i="7"/>
  <c r="G180" i="7" s="1"/>
  <c r="F180" i="7" s="1"/>
  <c r="K181" i="7"/>
  <c r="G181" i="7" s="1"/>
  <c r="F181" i="7" s="1"/>
  <c r="K182" i="7"/>
  <c r="G182" i="7" s="1"/>
  <c r="F182" i="7" s="1"/>
  <c r="K183" i="7"/>
  <c r="G183" i="7" s="1"/>
  <c r="F183" i="7" s="1"/>
  <c r="L183" i="7"/>
  <c r="K184" i="7"/>
  <c r="G184" i="7" s="1"/>
  <c r="F184" i="7" s="1"/>
  <c r="K185" i="7"/>
  <c r="G185" i="7" s="1"/>
  <c r="F185" i="7" s="1"/>
  <c r="K186" i="7"/>
  <c r="G186" i="7" s="1"/>
  <c r="F186" i="7" s="1"/>
  <c r="L186" i="7"/>
  <c r="K187" i="7"/>
  <c r="G187" i="7" s="1"/>
  <c r="F187" i="7" s="1"/>
  <c r="L187" i="7"/>
  <c r="K188" i="7"/>
  <c r="G188" i="7" s="1"/>
  <c r="F188" i="7" s="1"/>
  <c r="K189" i="7"/>
  <c r="G189" i="7" s="1"/>
  <c r="F189" i="7" s="1"/>
  <c r="L189" i="7"/>
  <c r="K190" i="7"/>
  <c r="G190" i="7" s="1"/>
  <c r="F190" i="7" s="1"/>
  <c r="K191" i="7"/>
  <c r="G191" i="7" s="1"/>
  <c r="F191" i="7" s="1"/>
  <c r="K192" i="7"/>
  <c r="G192" i="7" s="1"/>
  <c r="F192" i="7" s="1"/>
  <c r="L192" i="7"/>
  <c r="K193" i="7"/>
  <c r="G193" i="7" s="1"/>
  <c r="F193" i="7" s="1"/>
  <c r="K194" i="7"/>
  <c r="G194" i="7" s="1"/>
  <c r="F194" i="7" s="1"/>
  <c r="K195" i="7"/>
  <c r="G195" i="7" s="1"/>
  <c r="F195" i="7" s="1"/>
  <c r="K196" i="7"/>
  <c r="G196" i="7" s="1"/>
  <c r="F196" i="7" s="1"/>
  <c r="L196" i="7"/>
  <c r="K197" i="7"/>
  <c r="G197" i="7" s="1"/>
  <c r="F197" i="7" s="1"/>
  <c r="L197" i="7"/>
  <c r="K198" i="7"/>
  <c r="G198" i="7" s="1"/>
  <c r="F198" i="7" s="1"/>
  <c r="K199" i="7"/>
  <c r="G199" i="7" s="1"/>
  <c r="F199" i="7" s="1"/>
  <c r="K200" i="7"/>
  <c r="G200" i="7" s="1"/>
  <c r="F200" i="7" s="1"/>
  <c r="L200" i="7"/>
  <c r="K201" i="7"/>
  <c r="G201" i="7" s="1"/>
  <c r="F201" i="7" s="1"/>
  <c r="L201" i="7"/>
  <c r="K202" i="7"/>
  <c r="G202" i="7" s="1"/>
  <c r="F202" i="7" s="1"/>
  <c r="K203" i="7"/>
  <c r="G203" i="7" s="1"/>
  <c r="F203" i="7" s="1"/>
  <c r="K204" i="7"/>
  <c r="G204" i="7" s="1"/>
  <c r="F204" i="7" s="1"/>
  <c r="L204" i="7"/>
  <c r="K205" i="7"/>
  <c r="G205" i="7" s="1"/>
  <c r="F205" i="7" s="1"/>
  <c r="L205" i="7"/>
  <c r="K206" i="7"/>
  <c r="G206" i="7" s="1"/>
  <c r="F206" i="7" s="1"/>
  <c r="K207" i="7"/>
  <c r="G207" i="7" s="1"/>
  <c r="F207" i="7" s="1"/>
  <c r="K208" i="7"/>
  <c r="G208" i="7" s="1"/>
  <c r="F208" i="7" s="1"/>
  <c r="L208" i="7"/>
  <c r="K209" i="7"/>
  <c r="G209" i="7" s="1"/>
  <c r="F209" i="7" s="1"/>
  <c r="K210" i="7"/>
  <c r="G210" i="7" s="1"/>
  <c r="F210" i="7" s="1"/>
  <c r="K211" i="7"/>
  <c r="G211" i="7" s="1"/>
  <c r="F211" i="7" s="1"/>
  <c r="K212" i="7"/>
  <c r="G212" i="7" s="1"/>
  <c r="F212" i="7" s="1"/>
  <c r="L212" i="7"/>
  <c r="K213" i="7"/>
  <c r="G213" i="7" s="1"/>
  <c r="F213" i="7" s="1"/>
  <c r="L213" i="7"/>
  <c r="K214" i="7"/>
  <c r="G214" i="7" s="1"/>
  <c r="F214" i="7" s="1"/>
  <c r="K215" i="7"/>
  <c r="G215" i="7" s="1"/>
  <c r="F215" i="7" s="1"/>
  <c r="K216" i="7"/>
  <c r="G216" i="7" s="1"/>
  <c r="F216" i="7" s="1"/>
  <c r="L216" i="7"/>
  <c r="K217" i="7"/>
  <c r="G217" i="7" s="1"/>
  <c r="F217" i="7" s="1"/>
  <c r="K218" i="7"/>
  <c r="G218" i="7" s="1"/>
  <c r="F218" i="7" s="1"/>
  <c r="K219" i="7"/>
  <c r="G219" i="7" s="1"/>
  <c r="F219" i="7" s="1"/>
  <c r="K220" i="7"/>
  <c r="G220" i="7" s="1"/>
  <c r="F220" i="7" s="1"/>
  <c r="L220" i="7"/>
  <c r="K221" i="7"/>
  <c r="G221" i="7" s="1"/>
  <c r="F221" i="7" s="1"/>
  <c r="L221" i="7"/>
  <c r="K222" i="7"/>
  <c r="G222" i="7" s="1"/>
  <c r="F222" i="7" s="1"/>
  <c r="K223" i="7"/>
  <c r="G223" i="7" s="1"/>
  <c r="F223" i="7" s="1"/>
  <c r="K224" i="7"/>
  <c r="G224" i="7" s="1"/>
  <c r="F224" i="7" s="1"/>
  <c r="L224" i="7"/>
  <c r="K225" i="7"/>
  <c r="G225" i="7" s="1"/>
  <c r="F225" i="7" s="1"/>
  <c r="K226" i="7"/>
  <c r="G226" i="7" s="1"/>
  <c r="F226" i="7" s="1"/>
  <c r="K227" i="7"/>
  <c r="G227" i="7" s="1"/>
  <c r="F227" i="7" s="1"/>
  <c r="K228" i="7"/>
  <c r="G228" i="7" s="1"/>
  <c r="F228" i="7" s="1"/>
  <c r="L228" i="7"/>
  <c r="K229" i="7"/>
  <c r="G229" i="7" s="1"/>
  <c r="F229" i="7" s="1"/>
  <c r="L229" i="7"/>
  <c r="K230" i="7"/>
  <c r="G230" i="7" s="1"/>
  <c r="F230" i="7" s="1"/>
  <c r="K231" i="7"/>
  <c r="G231" i="7" s="1"/>
  <c r="F231" i="7" s="1"/>
  <c r="K232" i="7"/>
  <c r="G232" i="7" s="1"/>
  <c r="F232" i="7" s="1"/>
  <c r="L232" i="7"/>
  <c r="K233" i="7"/>
  <c r="G233" i="7" s="1"/>
  <c r="F233" i="7" s="1"/>
  <c r="K234" i="7"/>
  <c r="G234" i="7" s="1"/>
  <c r="F234" i="7" s="1"/>
  <c r="K235" i="7"/>
  <c r="G235" i="7" s="1"/>
  <c r="F235" i="7" s="1"/>
  <c r="K236" i="7"/>
  <c r="G236" i="7" s="1"/>
  <c r="F236" i="7" s="1"/>
  <c r="L236" i="7"/>
  <c r="K237" i="7"/>
  <c r="G237" i="7" s="1"/>
  <c r="F237" i="7" s="1"/>
  <c r="L237" i="7"/>
  <c r="K238" i="7"/>
  <c r="G238" i="7" s="1"/>
  <c r="F238" i="7" s="1"/>
  <c r="K239" i="7"/>
  <c r="G239" i="7" s="1"/>
  <c r="F239" i="7" s="1"/>
  <c r="K240" i="7"/>
  <c r="G240" i="7" s="1"/>
  <c r="F240" i="7" s="1"/>
  <c r="L240" i="7"/>
  <c r="K241" i="7"/>
  <c r="G241" i="7" s="1"/>
  <c r="F241" i="7" s="1"/>
  <c r="K242" i="7"/>
  <c r="G242" i="7" s="1"/>
  <c r="F242" i="7" s="1"/>
  <c r="K243" i="7"/>
  <c r="G243" i="7" s="1"/>
  <c r="F243" i="7" s="1"/>
  <c r="K244" i="7"/>
  <c r="G244" i="7" s="1"/>
  <c r="F244" i="7" s="1"/>
  <c r="L244" i="7"/>
  <c r="K245" i="7"/>
  <c r="G245" i="7" s="1"/>
  <c r="F245" i="7" s="1"/>
  <c r="L245" i="7"/>
  <c r="K246" i="7"/>
  <c r="G246" i="7" s="1"/>
  <c r="F246" i="7" s="1"/>
  <c r="K247" i="7"/>
  <c r="G247" i="7" s="1"/>
  <c r="F247" i="7" s="1"/>
  <c r="K248" i="7"/>
  <c r="G248" i="7" s="1"/>
  <c r="F248" i="7" s="1"/>
  <c r="L248" i="7"/>
  <c r="K249" i="7"/>
  <c r="G249" i="7" s="1"/>
  <c r="F249" i="7" s="1"/>
  <c r="K250" i="7"/>
  <c r="G250" i="7" s="1"/>
  <c r="F250" i="7" s="1"/>
  <c r="K251" i="7"/>
  <c r="G251" i="7" s="1"/>
  <c r="F251" i="7" s="1"/>
  <c r="K252" i="7"/>
  <c r="G252" i="7" s="1"/>
  <c r="F252" i="7" s="1"/>
  <c r="L252" i="7"/>
  <c r="K253" i="7"/>
  <c r="G253" i="7" s="1"/>
  <c r="F253" i="7" s="1"/>
  <c r="L253" i="7"/>
  <c r="K254" i="7"/>
  <c r="G254" i="7" s="1"/>
  <c r="F254" i="7" s="1"/>
  <c r="K255" i="7"/>
  <c r="G255" i="7" s="1"/>
  <c r="F255" i="7" s="1"/>
  <c r="K256" i="7"/>
  <c r="G256" i="7" s="1"/>
  <c r="F256" i="7" s="1"/>
  <c r="L256" i="7"/>
  <c r="K257" i="7"/>
  <c r="G257" i="7" s="1"/>
  <c r="F257" i="7" s="1"/>
  <c r="K258" i="7"/>
  <c r="G258" i="7" s="1"/>
  <c r="F258" i="7" s="1"/>
  <c r="K259" i="7"/>
  <c r="G259" i="7" s="1"/>
  <c r="F259" i="7" s="1"/>
  <c r="K260" i="7"/>
  <c r="G260" i="7" s="1"/>
  <c r="F260" i="7" s="1"/>
  <c r="L260" i="7"/>
  <c r="K261" i="7"/>
  <c r="G261" i="7" s="1"/>
  <c r="F261" i="7" s="1"/>
  <c r="L261" i="7"/>
  <c r="K262" i="7"/>
  <c r="G262" i="7" s="1"/>
  <c r="F262" i="7" s="1"/>
  <c r="K263" i="7"/>
  <c r="G263" i="7" s="1"/>
  <c r="F263" i="7" s="1"/>
  <c r="K264" i="7"/>
  <c r="G264" i="7" s="1"/>
  <c r="F264" i="7" s="1"/>
  <c r="L264" i="7"/>
  <c r="K265" i="7"/>
  <c r="G265" i="7" s="1"/>
  <c r="F265" i="7" s="1"/>
  <c r="K266" i="7"/>
  <c r="G266" i="7" s="1"/>
  <c r="F266" i="7" s="1"/>
  <c r="K267" i="7"/>
  <c r="G267" i="7" s="1"/>
  <c r="F267" i="7" s="1"/>
  <c r="K268" i="7"/>
  <c r="G268" i="7" s="1"/>
  <c r="F268" i="7" s="1"/>
  <c r="L268" i="7"/>
  <c r="K269" i="7"/>
  <c r="G269" i="7" s="1"/>
  <c r="F269" i="7" s="1"/>
  <c r="L269" i="7"/>
  <c r="K270" i="7"/>
  <c r="G270" i="7" s="1"/>
  <c r="F270" i="7" s="1"/>
  <c r="K271" i="7"/>
  <c r="G271" i="7" s="1"/>
  <c r="F271" i="7" s="1"/>
  <c r="K272" i="7"/>
  <c r="G272" i="7" s="1"/>
  <c r="F272" i="7" s="1"/>
  <c r="L272" i="7"/>
  <c r="K273" i="7"/>
  <c r="G273" i="7" s="1"/>
  <c r="F273" i="7" s="1"/>
  <c r="L273" i="7"/>
  <c r="K274" i="7"/>
  <c r="G274" i="7" s="1"/>
  <c r="F274" i="7" s="1"/>
  <c r="K275" i="7"/>
  <c r="G275" i="7" s="1"/>
  <c r="F275" i="7" s="1"/>
  <c r="K276" i="7"/>
  <c r="G276" i="7" s="1"/>
  <c r="F276" i="7" s="1"/>
  <c r="L276" i="7"/>
  <c r="K277" i="7"/>
  <c r="G277" i="7" s="1"/>
  <c r="F277" i="7" s="1"/>
  <c r="L277" i="7"/>
  <c r="K278" i="7"/>
  <c r="G278" i="7" s="1"/>
  <c r="F278" i="7" s="1"/>
  <c r="K279" i="7"/>
  <c r="G279" i="7" s="1"/>
  <c r="F279" i="7" s="1"/>
  <c r="K280" i="7"/>
  <c r="G280" i="7" s="1"/>
  <c r="F280" i="7" s="1"/>
  <c r="L280" i="7"/>
  <c r="K281" i="7"/>
  <c r="G281" i="7" s="1"/>
  <c r="F281" i="7" s="1"/>
  <c r="K282" i="7"/>
  <c r="G282" i="7" s="1"/>
  <c r="F282" i="7" s="1"/>
  <c r="K283" i="7"/>
  <c r="G283" i="7" s="1"/>
  <c r="F283" i="7" s="1"/>
  <c r="K284" i="7"/>
  <c r="G284" i="7" s="1"/>
  <c r="F284" i="7" s="1"/>
  <c r="L284" i="7"/>
  <c r="K285" i="7"/>
  <c r="G285" i="7" s="1"/>
  <c r="F285" i="7" s="1"/>
  <c r="L285" i="7"/>
  <c r="K286" i="7"/>
  <c r="G286" i="7" s="1"/>
  <c r="F286" i="7" s="1"/>
  <c r="K287" i="7"/>
  <c r="G287" i="7" s="1"/>
  <c r="F287" i="7" s="1"/>
  <c r="K288" i="7"/>
  <c r="G288" i="7" s="1"/>
  <c r="F288" i="7" s="1"/>
  <c r="L288" i="7"/>
  <c r="K289" i="7"/>
  <c r="G289" i="7" s="1"/>
  <c r="F289" i="7" s="1"/>
  <c r="K290" i="7"/>
  <c r="G290" i="7" s="1"/>
  <c r="F290" i="7" s="1"/>
  <c r="K291" i="7"/>
  <c r="G291" i="7" s="1"/>
  <c r="F291" i="7" s="1"/>
  <c r="L291" i="7"/>
  <c r="K292" i="7"/>
  <c r="G292" i="7" s="1"/>
  <c r="F292" i="7" s="1"/>
  <c r="L292" i="7"/>
  <c r="K293" i="7"/>
  <c r="G293" i="7" s="1"/>
  <c r="F293" i="7" s="1"/>
  <c r="K294" i="7"/>
  <c r="G294" i="7" s="1"/>
  <c r="F294" i="7" s="1"/>
  <c r="K295" i="7"/>
  <c r="G295" i="7" s="1"/>
  <c r="F295" i="7" s="1"/>
  <c r="L295" i="7"/>
  <c r="K296" i="7"/>
  <c r="G296" i="7" s="1"/>
  <c r="F296" i="7" s="1"/>
  <c r="L296" i="7"/>
  <c r="K297" i="7"/>
  <c r="G297" i="7" s="1"/>
  <c r="F297" i="7" s="1"/>
  <c r="K298" i="7"/>
  <c r="G298" i="7" s="1"/>
  <c r="F298" i="7" s="1"/>
  <c r="K299" i="7"/>
  <c r="G299" i="7" s="1"/>
  <c r="F299" i="7" s="1"/>
  <c r="K300" i="7"/>
  <c r="G300" i="7" s="1"/>
  <c r="F300" i="7" s="1"/>
  <c r="L300" i="7"/>
  <c r="K301" i="7"/>
  <c r="G301" i="7" s="1"/>
  <c r="F301" i="7" s="1"/>
  <c r="K302" i="7"/>
  <c r="G302" i="7" s="1"/>
  <c r="F302" i="7" s="1"/>
  <c r="K303" i="7"/>
  <c r="G303" i="7" s="1"/>
  <c r="F303" i="7" s="1"/>
  <c r="K304" i="7"/>
  <c r="G304" i="7" s="1"/>
  <c r="F304" i="7" s="1"/>
  <c r="L304" i="7"/>
  <c r="K305" i="7"/>
  <c r="G305" i="7" s="1"/>
  <c r="F305" i="7" s="1"/>
  <c r="K306" i="7"/>
  <c r="G306" i="7" s="1"/>
  <c r="F306" i="7" s="1"/>
  <c r="K307" i="7"/>
  <c r="G307" i="7" s="1"/>
  <c r="F307" i="7" s="1"/>
  <c r="K308" i="7"/>
  <c r="G308" i="7" s="1"/>
  <c r="F308" i="7" s="1"/>
  <c r="L308" i="7"/>
  <c r="K309" i="7"/>
  <c r="G309" i="7" s="1"/>
  <c r="F309" i="7" s="1"/>
  <c r="K310" i="7"/>
  <c r="G310" i="7" s="1"/>
  <c r="F310" i="7" s="1"/>
  <c r="K311" i="7"/>
  <c r="G311" i="7" s="1"/>
  <c r="F311" i="7" s="1"/>
  <c r="L311" i="7"/>
  <c r="K312" i="7"/>
  <c r="G312" i="7" s="1"/>
  <c r="F312" i="7" s="1"/>
  <c r="L312" i="7"/>
  <c r="K313" i="7"/>
  <c r="G313" i="7" s="1"/>
  <c r="F313" i="7" s="1"/>
  <c r="K314" i="7"/>
  <c r="G314" i="7" s="1"/>
  <c r="F314" i="7" s="1"/>
  <c r="K315" i="7"/>
  <c r="G315" i="7" s="1"/>
  <c r="F315" i="7" s="1"/>
  <c r="L315" i="7" l="1"/>
  <c r="L307" i="7"/>
  <c r="L303" i="7"/>
  <c r="L299" i="7"/>
  <c r="L281" i="7"/>
  <c r="L265" i="7"/>
  <c r="L257" i="7"/>
  <c r="L249" i="7"/>
  <c r="L241" i="7"/>
  <c r="L233" i="7"/>
  <c r="L225" i="7"/>
  <c r="L217" i="7"/>
  <c r="L209" i="7"/>
  <c r="L193" i="7"/>
  <c r="L182" i="7"/>
  <c r="L178" i="7"/>
  <c r="L174" i="7"/>
  <c r="L170" i="7"/>
  <c r="L166" i="7"/>
  <c r="L162" i="7"/>
  <c r="L158" i="7"/>
  <c r="L154" i="7"/>
  <c r="L150" i="7"/>
  <c r="L146" i="7"/>
  <c r="L142" i="7"/>
  <c r="L138" i="7"/>
  <c r="L134" i="7"/>
  <c r="L130" i="7"/>
  <c r="L126" i="7"/>
  <c r="L122" i="7"/>
  <c r="L118" i="7"/>
  <c r="L116" i="7"/>
  <c r="L114" i="7"/>
  <c r="L112" i="7"/>
  <c r="L110" i="7"/>
  <c r="L108" i="7"/>
  <c r="L106" i="7"/>
  <c r="L98" i="7"/>
  <c r="L90" i="7"/>
  <c r="L82" i="7"/>
  <c r="L74" i="7"/>
  <c r="L66" i="7"/>
  <c r="L60" i="7"/>
  <c r="L44" i="7"/>
  <c r="L313" i="7"/>
  <c r="L310" i="7"/>
  <c r="L309" i="7"/>
  <c r="L306" i="7"/>
  <c r="L305" i="7"/>
  <c r="L302" i="7"/>
  <c r="L301" i="7"/>
  <c r="L298" i="7"/>
  <c r="L297" i="7"/>
  <c r="L294" i="7"/>
  <c r="L293" i="7"/>
  <c r="L290" i="7"/>
  <c r="L289" i="7"/>
  <c r="L287" i="7"/>
  <c r="L286" i="7"/>
  <c r="L283" i="7"/>
  <c r="L282" i="7"/>
  <c r="L279" i="7"/>
  <c r="L278" i="7"/>
  <c r="L275" i="7"/>
  <c r="L274" i="7"/>
  <c r="L271" i="7"/>
  <c r="L270" i="7"/>
  <c r="L267" i="7"/>
  <c r="L266" i="7"/>
  <c r="L263" i="7"/>
  <c r="L262" i="7"/>
  <c r="L259" i="7"/>
  <c r="L258" i="7"/>
  <c r="L255" i="7"/>
  <c r="L254" i="7"/>
  <c r="L251" i="7"/>
  <c r="L250" i="7"/>
  <c r="L247" i="7"/>
  <c r="L246" i="7"/>
  <c r="L243" i="7"/>
  <c r="L242" i="7"/>
  <c r="L239" i="7"/>
  <c r="L238" i="7"/>
  <c r="L235" i="7"/>
  <c r="L234" i="7"/>
  <c r="L231" i="7"/>
  <c r="L230" i="7"/>
  <c r="L227" i="7"/>
  <c r="L226" i="7"/>
  <c r="L223" i="7"/>
  <c r="L222" i="7"/>
  <c r="L219" i="7"/>
  <c r="L218" i="7"/>
  <c r="L215" i="7"/>
  <c r="L214" i="7"/>
  <c r="L211" i="7"/>
  <c r="L210" i="7"/>
  <c r="L207" i="7"/>
  <c r="L206" i="7"/>
  <c r="L203" i="7"/>
  <c r="L202" i="7"/>
  <c r="L199" i="7"/>
  <c r="L198" i="7"/>
  <c r="L195" i="7"/>
  <c r="L194" i="7"/>
  <c r="L191" i="7"/>
  <c r="L190" i="7"/>
  <c r="L188" i="7"/>
  <c r="L181" i="7"/>
  <c r="L180" i="7"/>
  <c r="L173" i="7"/>
  <c r="L172" i="7"/>
  <c r="L165" i="7"/>
  <c r="L164" i="7"/>
  <c r="L157" i="7"/>
  <c r="L156" i="7"/>
  <c r="L149" i="7"/>
  <c r="L148" i="7"/>
  <c r="L141" i="7"/>
  <c r="L140" i="7"/>
  <c r="L133" i="7"/>
  <c r="L132" i="7"/>
  <c r="L185" i="7"/>
  <c r="L184" i="7"/>
  <c r="L177" i="7"/>
  <c r="L176" i="7"/>
  <c r="L169" i="7"/>
  <c r="L168" i="7"/>
  <c r="L161" i="7"/>
  <c r="L160" i="7"/>
  <c r="L153" i="7"/>
  <c r="L152" i="7"/>
  <c r="L145" i="7"/>
  <c r="L144" i="7"/>
  <c r="L137" i="7"/>
  <c r="L136" i="7"/>
  <c r="L129" i="7"/>
  <c r="L128" i="7"/>
  <c r="L125" i="7"/>
  <c r="L124" i="7"/>
  <c r="L121" i="7"/>
  <c r="L120" i="7"/>
  <c r="L104" i="7"/>
  <c r="L103" i="7"/>
  <c r="L100" i="7"/>
  <c r="L99" i="7"/>
  <c r="L96" i="7"/>
  <c r="L95" i="7"/>
  <c r="L92" i="7"/>
  <c r="L91" i="7"/>
  <c r="L88" i="7"/>
  <c r="L87" i="7"/>
  <c r="L84" i="7"/>
  <c r="L83" i="7"/>
  <c r="L80" i="7"/>
  <c r="L79" i="7"/>
  <c r="L76" i="7"/>
  <c r="L75" i="7"/>
  <c r="L72" i="7"/>
  <c r="L71" i="7"/>
  <c r="L68" i="7"/>
  <c r="L67" i="7"/>
  <c r="L64" i="7"/>
  <c r="L63" i="7"/>
  <c r="L58" i="7"/>
  <c r="L57" i="7"/>
  <c r="L54" i="7"/>
  <c r="L53" i="7"/>
  <c r="L50" i="7"/>
  <c r="L49" i="7"/>
  <c r="L46" i="7"/>
  <c r="L45" i="7"/>
  <c r="L42" i="7"/>
  <c r="L41" i="7"/>
  <c r="L38" i="7"/>
  <c r="L37" i="7"/>
  <c r="L314" i="7"/>
  <c r="T39" i="1"/>
  <c r="U39" i="1"/>
  <c r="T40" i="1"/>
  <c r="U40" i="1"/>
  <c r="T41" i="1"/>
  <c r="U41" i="1"/>
  <c r="T42" i="1"/>
  <c r="U42" i="1"/>
  <c r="T43" i="1"/>
  <c r="U43" i="1"/>
  <c r="T44" i="1"/>
  <c r="U44" i="1"/>
  <c r="T45" i="1"/>
  <c r="U45" i="1"/>
  <c r="T46" i="1"/>
  <c r="U46" i="1"/>
  <c r="T47" i="1"/>
  <c r="U47" i="1"/>
  <c r="T48" i="1"/>
  <c r="U48" i="1"/>
  <c r="T49" i="1"/>
  <c r="U49" i="1"/>
  <c r="T50" i="1"/>
  <c r="U50" i="1"/>
  <c r="T51" i="1"/>
  <c r="U51" i="1"/>
  <c r="T52" i="1"/>
  <c r="U52" i="1"/>
  <c r="T53" i="1"/>
  <c r="U53" i="1"/>
  <c r="T54" i="1"/>
  <c r="U54" i="1"/>
  <c r="T55" i="1"/>
  <c r="U55" i="1"/>
  <c r="T56" i="1"/>
  <c r="U56" i="1"/>
  <c r="T57" i="1"/>
  <c r="U57" i="1"/>
  <c r="T58" i="1"/>
  <c r="U58" i="1"/>
  <c r="T59" i="1"/>
  <c r="U59" i="1"/>
  <c r="T60" i="1"/>
  <c r="U60" i="1"/>
  <c r="T61" i="1"/>
  <c r="U61" i="1"/>
  <c r="T62" i="1"/>
  <c r="U62" i="1"/>
  <c r="T63" i="1"/>
  <c r="U63" i="1"/>
  <c r="T64" i="1"/>
  <c r="U64" i="1"/>
  <c r="T65" i="1"/>
  <c r="U65" i="1"/>
  <c r="T66" i="1"/>
  <c r="U66" i="1"/>
  <c r="T67" i="1"/>
  <c r="U67" i="1"/>
  <c r="T68" i="1"/>
  <c r="U68" i="1"/>
  <c r="T69" i="1"/>
  <c r="U69" i="1"/>
  <c r="T70" i="1"/>
  <c r="U70" i="1"/>
  <c r="T71" i="1"/>
  <c r="U71" i="1"/>
  <c r="T72" i="1"/>
  <c r="U72" i="1"/>
  <c r="T73" i="1"/>
  <c r="U73" i="1"/>
  <c r="T74" i="1"/>
  <c r="U74" i="1"/>
  <c r="T75" i="1"/>
  <c r="U75" i="1"/>
  <c r="T76" i="1"/>
  <c r="U76" i="1"/>
  <c r="T77" i="1"/>
  <c r="U77" i="1"/>
  <c r="T78" i="1"/>
  <c r="U78" i="1"/>
  <c r="T79" i="1"/>
  <c r="U79" i="1"/>
  <c r="T80" i="1"/>
  <c r="U80" i="1"/>
  <c r="T81" i="1"/>
  <c r="U81" i="1"/>
  <c r="T82" i="1"/>
  <c r="U82" i="1"/>
  <c r="T83" i="1"/>
  <c r="U83" i="1"/>
  <c r="T84" i="1"/>
  <c r="U84" i="1"/>
  <c r="T85" i="1"/>
  <c r="U85" i="1"/>
  <c r="T86" i="1"/>
  <c r="U86" i="1"/>
  <c r="T87" i="1"/>
  <c r="U87" i="1"/>
  <c r="T88" i="1"/>
  <c r="U88" i="1"/>
  <c r="T89" i="1"/>
  <c r="U89" i="1"/>
  <c r="T90" i="1"/>
  <c r="U90" i="1"/>
  <c r="T91" i="1"/>
  <c r="U91" i="1"/>
  <c r="T92" i="1"/>
  <c r="U92" i="1"/>
  <c r="T93" i="1"/>
  <c r="U93" i="1"/>
  <c r="T94" i="1"/>
  <c r="U94" i="1"/>
  <c r="T95" i="1"/>
  <c r="U95" i="1"/>
  <c r="T96" i="1"/>
  <c r="U96" i="1"/>
  <c r="T97" i="1"/>
  <c r="U97" i="1"/>
  <c r="T98" i="1"/>
  <c r="U98" i="1"/>
  <c r="T99" i="1"/>
  <c r="U99" i="1"/>
  <c r="T100" i="1"/>
  <c r="U100" i="1"/>
  <c r="T101" i="1"/>
  <c r="U101" i="1"/>
  <c r="T102" i="1"/>
  <c r="U102" i="1"/>
  <c r="T103" i="1"/>
  <c r="U103" i="1"/>
  <c r="T104" i="1"/>
  <c r="U104" i="1"/>
  <c r="T105" i="1"/>
  <c r="U105" i="1"/>
  <c r="T106" i="1"/>
  <c r="U106" i="1"/>
  <c r="T107" i="1"/>
  <c r="U107" i="1"/>
  <c r="T108" i="1"/>
  <c r="U108" i="1"/>
  <c r="T109" i="1"/>
  <c r="U109" i="1"/>
  <c r="T110" i="1"/>
  <c r="U110" i="1"/>
  <c r="T111" i="1"/>
  <c r="U111" i="1"/>
  <c r="T112" i="1"/>
  <c r="U112" i="1"/>
  <c r="T113" i="1"/>
  <c r="U113" i="1"/>
  <c r="T114" i="1"/>
  <c r="U114" i="1"/>
  <c r="T115" i="1"/>
  <c r="U115" i="1"/>
  <c r="T116" i="1"/>
  <c r="U116" i="1"/>
  <c r="T117" i="1"/>
  <c r="U117" i="1"/>
  <c r="T118" i="1"/>
  <c r="U118" i="1"/>
  <c r="T119" i="1"/>
  <c r="U119" i="1"/>
  <c r="T120" i="1"/>
  <c r="U120" i="1"/>
  <c r="T121" i="1"/>
  <c r="U121" i="1"/>
  <c r="T122" i="1"/>
  <c r="U122" i="1"/>
  <c r="T123" i="1"/>
  <c r="U123" i="1"/>
  <c r="T124" i="1"/>
  <c r="U124" i="1"/>
  <c r="T125" i="1"/>
  <c r="U125" i="1"/>
  <c r="T126" i="1"/>
  <c r="U126" i="1"/>
  <c r="T127" i="1"/>
  <c r="U127" i="1"/>
  <c r="T128" i="1"/>
  <c r="U128" i="1"/>
  <c r="T129" i="1"/>
  <c r="U129" i="1"/>
  <c r="T130" i="1"/>
  <c r="U130" i="1"/>
  <c r="T131" i="1"/>
  <c r="U131" i="1"/>
  <c r="T132" i="1"/>
  <c r="U132" i="1"/>
  <c r="T133" i="1"/>
  <c r="U133" i="1"/>
  <c r="T134" i="1"/>
  <c r="U134" i="1"/>
  <c r="T135" i="1"/>
  <c r="U135" i="1"/>
  <c r="T136" i="1"/>
  <c r="U136" i="1"/>
  <c r="T137" i="1"/>
  <c r="U137" i="1"/>
  <c r="T138" i="1"/>
  <c r="U138" i="1"/>
  <c r="T139" i="1"/>
  <c r="U139" i="1"/>
  <c r="T140" i="1"/>
  <c r="U140" i="1"/>
  <c r="T141" i="1"/>
  <c r="U141" i="1"/>
  <c r="T142" i="1"/>
  <c r="U142" i="1"/>
  <c r="T143" i="1"/>
  <c r="U143" i="1"/>
  <c r="T144" i="1"/>
  <c r="U144" i="1"/>
  <c r="T145" i="1"/>
  <c r="U145" i="1"/>
  <c r="T146" i="1"/>
  <c r="U146" i="1"/>
  <c r="T147" i="1"/>
  <c r="U147" i="1"/>
  <c r="T148" i="1"/>
  <c r="U148" i="1"/>
  <c r="T149" i="1"/>
  <c r="U149" i="1"/>
  <c r="T150" i="1"/>
  <c r="U150" i="1"/>
  <c r="T151" i="1"/>
  <c r="U151" i="1"/>
  <c r="T152" i="1"/>
  <c r="U152" i="1"/>
  <c r="T153" i="1"/>
  <c r="U153" i="1"/>
  <c r="T154" i="1"/>
  <c r="U154" i="1"/>
  <c r="T155" i="1"/>
  <c r="U155" i="1"/>
  <c r="T156" i="1"/>
  <c r="U156" i="1"/>
  <c r="T157" i="1"/>
  <c r="U157" i="1"/>
  <c r="T158" i="1"/>
  <c r="U158" i="1"/>
  <c r="T159" i="1"/>
  <c r="U159" i="1"/>
  <c r="T160" i="1"/>
  <c r="U160" i="1"/>
  <c r="T161" i="1"/>
  <c r="U161" i="1"/>
  <c r="T162" i="1"/>
  <c r="U162" i="1"/>
  <c r="T163" i="1"/>
  <c r="U163" i="1"/>
  <c r="T164" i="1"/>
  <c r="U164" i="1"/>
  <c r="T165" i="1"/>
  <c r="U165" i="1"/>
  <c r="T166" i="1"/>
  <c r="U166" i="1"/>
  <c r="T167" i="1"/>
  <c r="U167" i="1"/>
  <c r="T168" i="1"/>
  <c r="U168" i="1"/>
  <c r="T169" i="1"/>
  <c r="U169" i="1"/>
  <c r="T170" i="1"/>
  <c r="U170" i="1"/>
  <c r="T171" i="1"/>
  <c r="U171" i="1"/>
  <c r="T172" i="1"/>
  <c r="U172" i="1"/>
  <c r="T173" i="1"/>
  <c r="U173" i="1"/>
  <c r="T174" i="1"/>
  <c r="U174" i="1"/>
  <c r="T175" i="1"/>
  <c r="U175" i="1"/>
  <c r="T176" i="1"/>
  <c r="U176" i="1"/>
  <c r="T177" i="1"/>
  <c r="U177" i="1"/>
  <c r="T178" i="1"/>
  <c r="U178" i="1"/>
  <c r="T179" i="1"/>
  <c r="U179" i="1"/>
  <c r="T180" i="1"/>
  <c r="U180" i="1"/>
  <c r="T181" i="1"/>
  <c r="U181" i="1"/>
  <c r="T182" i="1"/>
  <c r="U182" i="1"/>
  <c r="T183" i="1"/>
  <c r="U183" i="1"/>
  <c r="T184" i="1"/>
  <c r="U184" i="1"/>
  <c r="T185" i="1"/>
  <c r="U185" i="1"/>
  <c r="T186" i="1"/>
  <c r="U186" i="1"/>
  <c r="T187" i="1"/>
  <c r="U187" i="1"/>
  <c r="T188" i="1"/>
  <c r="U188" i="1"/>
  <c r="T189" i="1"/>
  <c r="U189" i="1"/>
  <c r="T190" i="1"/>
  <c r="U190" i="1"/>
  <c r="T191" i="1"/>
  <c r="U191" i="1"/>
  <c r="T192" i="1"/>
  <c r="U192" i="1"/>
  <c r="T193" i="1"/>
  <c r="U193" i="1"/>
  <c r="T194" i="1"/>
  <c r="U194" i="1"/>
  <c r="T195" i="1"/>
  <c r="U195" i="1"/>
  <c r="T196" i="1"/>
  <c r="U196" i="1"/>
  <c r="T197" i="1"/>
  <c r="U197" i="1"/>
  <c r="T198" i="1"/>
  <c r="U198" i="1"/>
  <c r="T199" i="1"/>
  <c r="U199" i="1"/>
  <c r="T200" i="1"/>
  <c r="U200" i="1"/>
  <c r="T201" i="1"/>
  <c r="U201" i="1"/>
  <c r="T202" i="1"/>
  <c r="U202" i="1"/>
  <c r="T203" i="1"/>
  <c r="U203" i="1"/>
  <c r="T204" i="1"/>
  <c r="U204" i="1"/>
  <c r="T205" i="1"/>
  <c r="U205" i="1"/>
  <c r="T206" i="1"/>
  <c r="U206" i="1"/>
  <c r="T207" i="1"/>
  <c r="U207" i="1"/>
  <c r="T208" i="1"/>
  <c r="U208" i="1"/>
  <c r="T209" i="1"/>
  <c r="U209" i="1"/>
  <c r="T210" i="1"/>
  <c r="U210" i="1"/>
  <c r="T211" i="1"/>
  <c r="U211" i="1"/>
  <c r="T212" i="1"/>
  <c r="U212" i="1"/>
  <c r="T213" i="1"/>
  <c r="U213" i="1"/>
  <c r="T214" i="1"/>
  <c r="U214" i="1"/>
  <c r="T215" i="1"/>
  <c r="U215" i="1"/>
  <c r="T216" i="1"/>
  <c r="U216" i="1"/>
  <c r="T217" i="1"/>
  <c r="U217" i="1"/>
  <c r="T218" i="1"/>
  <c r="U218" i="1"/>
  <c r="T219" i="1"/>
  <c r="U219" i="1"/>
  <c r="T220" i="1"/>
  <c r="U220" i="1"/>
  <c r="T221" i="1"/>
  <c r="U221" i="1"/>
  <c r="T222" i="1"/>
  <c r="U222" i="1"/>
  <c r="T223" i="1"/>
  <c r="U223" i="1"/>
  <c r="T224" i="1"/>
  <c r="U224" i="1"/>
  <c r="T225" i="1"/>
  <c r="U225" i="1"/>
  <c r="T226" i="1"/>
  <c r="U226" i="1"/>
  <c r="T227" i="1"/>
  <c r="U227" i="1"/>
  <c r="T228" i="1"/>
  <c r="U228" i="1"/>
  <c r="T229" i="1"/>
  <c r="U229" i="1"/>
  <c r="T230" i="1"/>
  <c r="U230" i="1"/>
  <c r="T231" i="1"/>
  <c r="U231" i="1"/>
  <c r="T232" i="1"/>
  <c r="U232" i="1"/>
  <c r="T233" i="1"/>
  <c r="U233" i="1"/>
  <c r="T234" i="1"/>
  <c r="U234" i="1"/>
  <c r="T235" i="1"/>
  <c r="U235" i="1"/>
  <c r="T236" i="1"/>
  <c r="U236" i="1"/>
  <c r="T237" i="1"/>
  <c r="U237" i="1"/>
  <c r="T238" i="1"/>
  <c r="U238" i="1"/>
  <c r="T239" i="1"/>
  <c r="U239" i="1"/>
  <c r="T240" i="1"/>
  <c r="U240" i="1"/>
  <c r="T241" i="1"/>
  <c r="U241" i="1"/>
  <c r="T242" i="1"/>
  <c r="U242" i="1"/>
  <c r="T243" i="1"/>
  <c r="U243" i="1"/>
  <c r="T244" i="1"/>
  <c r="U244" i="1"/>
  <c r="T245" i="1"/>
  <c r="U245" i="1"/>
  <c r="T246" i="1"/>
  <c r="U246" i="1"/>
  <c r="T247" i="1"/>
  <c r="U247" i="1"/>
  <c r="T248" i="1"/>
  <c r="U248" i="1"/>
  <c r="T249" i="1"/>
  <c r="U249" i="1"/>
  <c r="T250" i="1"/>
  <c r="U250" i="1"/>
  <c r="T251" i="1"/>
  <c r="U251" i="1"/>
  <c r="T252" i="1"/>
  <c r="U252" i="1"/>
  <c r="T253" i="1"/>
  <c r="U253" i="1"/>
  <c r="T254" i="1"/>
  <c r="U254" i="1"/>
  <c r="T255" i="1"/>
  <c r="U255" i="1"/>
  <c r="T256" i="1"/>
  <c r="U256" i="1"/>
  <c r="T257" i="1"/>
  <c r="U257" i="1"/>
  <c r="T258" i="1"/>
  <c r="U258" i="1"/>
  <c r="T259" i="1"/>
  <c r="U259" i="1"/>
  <c r="T260" i="1"/>
  <c r="U260" i="1"/>
  <c r="T261" i="1"/>
  <c r="U261" i="1"/>
  <c r="T262" i="1"/>
  <c r="U262" i="1"/>
  <c r="T263" i="1"/>
  <c r="U263" i="1"/>
  <c r="T264" i="1"/>
  <c r="U264" i="1"/>
  <c r="T265" i="1"/>
  <c r="U265" i="1"/>
  <c r="T266" i="1"/>
  <c r="U266" i="1"/>
  <c r="T267" i="1"/>
  <c r="U267" i="1"/>
  <c r="T268" i="1"/>
  <c r="U268" i="1"/>
  <c r="T269" i="1"/>
  <c r="U269" i="1"/>
  <c r="T270" i="1"/>
  <c r="U270" i="1"/>
  <c r="T271" i="1"/>
  <c r="U271" i="1"/>
  <c r="T272" i="1"/>
  <c r="U272" i="1"/>
  <c r="T273" i="1"/>
  <c r="U273" i="1"/>
  <c r="T274" i="1"/>
  <c r="U274" i="1"/>
  <c r="T275" i="1"/>
  <c r="U275" i="1"/>
  <c r="T276" i="1"/>
  <c r="U276" i="1"/>
  <c r="T277" i="1"/>
  <c r="U277" i="1"/>
  <c r="T278" i="1"/>
  <c r="U278" i="1"/>
  <c r="T279" i="1"/>
  <c r="U279" i="1"/>
  <c r="T280" i="1"/>
  <c r="U280" i="1"/>
  <c r="T281" i="1"/>
  <c r="U281" i="1"/>
  <c r="T282" i="1"/>
  <c r="U282" i="1"/>
  <c r="T283" i="1"/>
  <c r="U283" i="1"/>
  <c r="T284" i="1"/>
  <c r="U284" i="1"/>
  <c r="T285" i="1"/>
  <c r="U285" i="1"/>
  <c r="T286" i="1"/>
  <c r="U286" i="1"/>
  <c r="T287" i="1"/>
  <c r="U287" i="1"/>
  <c r="T288" i="1"/>
  <c r="U288" i="1"/>
  <c r="T289" i="1"/>
  <c r="U289" i="1"/>
  <c r="T290" i="1"/>
  <c r="U290" i="1"/>
  <c r="T291" i="1"/>
  <c r="U291" i="1"/>
  <c r="T292" i="1"/>
  <c r="U292" i="1"/>
  <c r="T293" i="1"/>
  <c r="U293" i="1"/>
  <c r="T294" i="1"/>
  <c r="U294" i="1"/>
  <c r="T295" i="1"/>
  <c r="U295" i="1"/>
  <c r="T296" i="1"/>
  <c r="U296" i="1"/>
  <c r="T297" i="1"/>
  <c r="U297" i="1"/>
  <c r="T298" i="1"/>
  <c r="U298" i="1"/>
  <c r="T299" i="1"/>
  <c r="U299" i="1"/>
  <c r="T300" i="1"/>
  <c r="U300" i="1"/>
  <c r="T301" i="1"/>
  <c r="U301" i="1"/>
  <c r="T302" i="1"/>
  <c r="U302" i="1"/>
  <c r="T303" i="1"/>
  <c r="U303" i="1"/>
  <c r="T304" i="1"/>
  <c r="U304" i="1"/>
  <c r="T305" i="1"/>
  <c r="U305" i="1"/>
  <c r="T306" i="1"/>
  <c r="U306" i="1"/>
  <c r="T307" i="1"/>
  <c r="U307" i="1"/>
  <c r="T308" i="1"/>
  <c r="U308" i="1"/>
  <c r="T309" i="1"/>
  <c r="U309" i="1"/>
  <c r="T310" i="1"/>
  <c r="U310" i="1"/>
  <c r="T311" i="1"/>
  <c r="U311" i="1"/>
  <c r="T312" i="1"/>
  <c r="U312" i="1"/>
  <c r="T313" i="1"/>
  <c r="U313" i="1"/>
  <c r="T314" i="1"/>
  <c r="U314" i="1"/>
  <c r="T315" i="1"/>
  <c r="U315" i="1"/>
  <c r="T316" i="1"/>
  <c r="G316" i="1" s="1"/>
  <c r="F316" i="1" s="1"/>
  <c r="U316" i="1"/>
  <c r="Q20" i="22" l="1"/>
  <c r="Q21" i="22"/>
  <c r="Q34" i="18"/>
  <c r="Q33" i="18"/>
  <c r="Q32" i="18"/>
  <c r="Q31" i="18"/>
  <c r="X48" i="17"/>
  <c r="L34" i="7"/>
  <c r="K34" i="7"/>
  <c r="G34" i="7" s="1"/>
  <c r="F34" i="7" s="1"/>
  <c r="U38" i="1"/>
  <c r="T38" i="1"/>
  <c r="U37" i="1"/>
  <c r="U36" i="1"/>
  <c r="U35" i="1"/>
  <c r="L33" i="7" l="1"/>
  <c r="N33" i="28"/>
  <c r="N32" i="28"/>
  <c r="N31" i="28"/>
  <c r="N30" i="28"/>
  <c r="N29" i="28"/>
  <c r="N28" i="28"/>
  <c r="N27" i="28"/>
  <c r="N26" i="28"/>
  <c r="N25" i="28"/>
  <c r="N24" i="28"/>
  <c r="N23" i="28"/>
  <c r="N22" i="28"/>
  <c r="N21" i="28"/>
  <c r="N20" i="28"/>
  <c r="N19" i="28"/>
  <c r="N18" i="28"/>
  <c r="N17" i="28"/>
  <c r="AK29" i="24"/>
  <c r="Y29" i="24"/>
  <c r="J29" i="24"/>
  <c r="I29" i="24" s="1"/>
  <c r="AK28" i="24"/>
  <c r="Y28" i="24"/>
  <c r="J28" i="24"/>
  <c r="I28" i="24" s="1"/>
  <c r="AK27" i="24"/>
  <c r="Y27" i="24"/>
  <c r="J27" i="24"/>
  <c r="I27" i="24" s="1"/>
  <c r="AK26" i="24"/>
  <c r="Y26" i="24"/>
  <c r="J26" i="24"/>
  <c r="I26" i="24" s="1"/>
  <c r="AK25" i="24"/>
  <c r="Y25" i="24"/>
  <c r="J25" i="24"/>
  <c r="I25" i="24" s="1"/>
  <c r="J23" i="24"/>
  <c r="I23" i="24" s="1"/>
  <c r="AK22" i="24"/>
  <c r="AK21" i="24"/>
  <c r="J21" i="24"/>
  <c r="I21" i="24" s="1"/>
  <c r="AK20" i="24"/>
  <c r="AK19" i="24"/>
  <c r="AK18" i="24"/>
  <c r="AK17" i="24"/>
  <c r="AK16" i="24"/>
  <c r="AK15" i="24"/>
  <c r="AE20" i="22"/>
  <c r="AE21" i="22"/>
  <c r="AE22" i="22"/>
  <c r="AE23" i="22"/>
  <c r="AE24" i="22"/>
  <c r="AE25" i="22"/>
  <c r="AE26" i="22"/>
  <c r="AE27" i="22"/>
  <c r="AE28" i="22"/>
  <c r="AE29" i="22"/>
  <c r="AE30" i="22"/>
  <c r="AE16" i="22"/>
  <c r="AA16" i="22" s="1"/>
  <c r="R16" i="22" s="1"/>
  <c r="AE17" i="22"/>
  <c r="AE18" i="22"/>
  <c r="P18" i="22" s="1"/>
  <c r="O18" i="22" s="1"/>
  <c r="AE19" i="22"/>
  <c r="AA19" i="22" s="1"/>
  <c r="R19" i="22" s="1"/>
  <c r="AE15" i="22"/>
  <c r="G15" i="22" s="1"/>
  <c r="F15" i="22" s="1"/>
  <c r="AA30" i="22"/>
  <c r="R30" i="22" s="1"/>
  <c r="Q30" i="22"/>
  <c r="P30" i="22"/>
  <c r="O30" i="22" s="1"/>
  <c r="M30" i="22"/>
  <c r="L30" i="22" s="1"/>
  <c r="J30" i="22"/>
  <c r="I30" i="22" s="1"/>
  <c r="G30" i="22"/>
  <c r="F30" i="22" s="1"/>
  <c r="AA29" i="22"/>
  <c r="R29" i="22" s="1"/>
  <c r="Q29" i="22"/>
  <c r="P29" i="22"/>
  <c r="O29" i="22" s="1"/>
  <c r="M29" i="22"/>
  <c r="L29" i="22" s="1"/>
  <c r="J29" i="22"/>
  <c r="I29" i="22" s="1"/>
  <c r="G29" i="22"/>
  <c r="F29" i="22" s="1"/>
  <c r="AA28" i="22"/>
  <c r="R28" i="22"/>
  <c r="Q28" i="22"/>
  <c r="P28" i="22"/>
  <c r="O28" i="22" s="1"/>
  <c r="M28" i="22"/>
  <c r="L28" i="22" s="1"/>
  <c r="J28" i="22"/>
  <c r="I28" i="22" s="1"/>
  <c r="G28" i="22"/>
  <c r="F28" i="22" s="1"/>
  <c r="AA27" i="22"/>
  <c r="R27" i="22" s="1"/>
  <c r="Q27" i="22"/>
  <c r="P27" i="22"/>
  <c r="O27" i="22" s="1"/>
  <c r="M27" i="22"/>
  <c r="L27" i="22" s="1"/>
  <c r="J27" i="22"/>
  <c r="I27" i="22" s="1"/>
  <c r="G27" i="22"/>
  <c r="F27" i="22" s="1"/>
  <c r="AA26" i="22"/>
  <c r="R26" i="22" s="1"/>
  <c r="Q26" i="22"/>
  <c r="P26" i="22"/>
  <c r="O26" i="22" s="1"/>
  <c r="M26" i="22"/>
  <c r="L26" i="22" s="1"/>
  <c r="J26" i="22"/>
  <c r="I26" i="22" s="1"/>
  <c r="G26" i="22"/>
  <c r="F26" i="22" s="1"/>
  <c r="AA25" i="22"/>
  <c r="R25" i="22" s="1"/>
  <c r="Q25" i="22"/>
  <c r="P25" i="22"/>
  <c r="O25" i="22" s="1"/>
  <c r="M25" i="22"/>
  <c r="L25" i="22" s="1"/>
  <c r="J25" i="22"/>
  <c r="I25" i="22" s="1"/>
  <c r="G25" i="22"/>
  <c r="F25" i="22" s="1"/>
  <c r="AA24" i="22"/>
  <c r="R24" i="22"/>
  <c r="Q24" i="22"/>
  <c r="P24" i="22"/>
  <c r="O24" i="22" s="1"/>
  <c r="M24" i="22"/>
  <c r="L24" i="22" s="1"/>
  <c r="J24" i="22"/>
  <c r="I24" i="22" s="1"/>
  <c r="G24" i="22"/>
  <c r="F24" i="22" s="1"/>
  <c r="AA23" i="22"/>
  <c r="R23" i="22" s="1"/>
  <c r="Q23" i="22"/>
  <c r="P23" i="22"/>
  <c r="O23" i="22" s="1"/>
  <c r="M23" i="22"/>
  <c r="L23" i="22" s="1"/>
  <c r="J23" i="22"/>
  <c r="I23" i="22" s="1"/>
  <c r="G23" i="22"/>
  <c r="F23" i="22" s="1"/>
  <c r="AA22" i="22"/>
  <c r="R22" i="22" s="1"/>
  <c r="Q22" i="22"/>
  <c r="P22" i="22"/>
  <c r="O22" i="22" s="1"/>
  <c r="M22" i="22"/>
  <c r="L22" i="22" s="1"/>
  <c r="J22" i="22"/>
  <c r="I22" i="22" s="1"/>
  <c r="G22" i="22"/>
  <c r="F22" i="22" s="1"/>
  <c r="AA21" i="22"/>
  <c r="R21" i="22" s="1"/>
  <c r="P21" i="22"/>
  <c r="O21" i="22" s="1"/>
  <c r="M21" i="22"/>
  <c r="L21" i="22" s="1"/>
  <c r="J21" i="22"/>
  <c r="I21" i="22" s="1"/>
  <c r="G21" i="22"/>
  <c r="F21" i="22" s="1"/>
  <c r="AA20" i="22"/>
  <c r="R20" i="22" s="1"/>
  <c r="P20" i="22"/>
  <c r="O20" i="22" s="1"/>
  <c r="M20" i="22"/>
  <c r="L20" i="22" s="1"/>
  <c r="J20" i="22"/>
  <c r="I20" i="22" s="1"/>
  <c r="G20" i="22"/>
  <c r="F20" i="22" s="1"/>
  <c r="AA17" i="22"/>
  <c r="R17" i="22" s="1"/>
  <c r="K35" i="21"/>
  <c r="K34" i="21"/>
  <c r="K33" i="21"/>
  <c r="K32" i="21"/>
  <c r="K31" i="21"/>
  <c r="K30" i="21"/>
  <c r="K29" i="21"/>
  <c r="K28" i="21"/>
  <c r="K27" i="21"/>
  <c r="K26" i="21"/>
  <c r="K18" i="21"/>
  <c r="K21" i="21" l="1"/>
  <c r="K25" i="21"/>
  <c r="K23" i="21"/>
  <c r="Y22" i="24"/>
  <c r="Y23" i="24"/>
  <c r="K20" i="21"/>
  <c r="K22" i="21"/>
  <c r="K24" i="21"/>
  <c r="Q15" i="22"/>
  <c r="Q17" i="22"/>
  <c r="Q19" i="22"/>
  <c r="Q16" i="22"/>
  <c r="Q18" i="22"/>
  <c r="AK23" i="24"/>
  <c r="Y24" i="24"/>
  <c r="AK24" i="24"/>
  <c r="J24" i="24"/>
  <c r="I24" i="24" s="1"/>
  <c r="J22" i="24"/>
  <c r="I22" i="24" s="1"/>
  <c r="J20" i="24"/>
  <c r="I20" i="24" s="1"/>
  <c r="AA18" i="22"/>
  <c r="R18" i="22" s="1"/>
  <c r="P16" i="22"/>
  <c r="O16" i="22" s="1"/>
  <c r="K19" i="21"/>
  <c r="Y19" i="24"/>
  <c r="Y20" i="24"/>
  <c r="Y21" i="24"/>
  <c r="N16" i="28"/>
  <c r="O17" i="26"/>
  <c r="M17" i="26"/>
  <c r="L17" i="26" s="1"/>
  <c r="J16" i="24"/>
  <c r="I16" i="24" s="1"/>
  <c r="J17" i="24"/>
  <c r="I17" i="24" s="1"/>
  <c r="J18" i="24"/>
  <c r="I18" i="24" s="1"/>
  <c r="N17" i="26"/>
  <c r="J19" i="24"/>
  <c r="I19" i="24" s="1"/>
  <c r="P19" i="22"/>
  <c r="O19" i="22" s="1"/>
  <c r="J16" i="22"/>
  <c r="I16" i="22" s="1"/>
  <c r="J18" i="22"/>
  <c r="I18" i="22" s="1"/>
  <c r="J19" i="22"/>
  <c r="I19" i="22" s="1"/>
  <c r="G19" i="22"/>
  <c r="F19" i="22" s="1"/>
  <c r="M19" i="22"/>
  <c r="L19" i="22" s="1"/>
  <c r="G18" i="22"/>
  <c r="F18" i="22" s="1"/>
  <c r="M18" i="22"/>
  <c r="L18" i="22" s="1"/>
  <c r="G17" i="22"/>
  <c r="F17" i="22" s="1"/>
  <c r="J17" i="22"/>
  <c r="I17" i="22" s="1"/>
  <c r="M17" i="22"/>
  <c r="L17" i="22" s="1"/>
  <c r="P17" i="22"/>
  <c r="O17" i="22" s="1"/>
  <c r="G16" i="22"/>
  <c r="F16" i="22" s="1"/>
  <c r="M16" i="22"/>
  <c r="L16" i="22" s="1"/>
  <c r="AA15" i="22"/>
  <c r="R15" i="22" s="1"/>
  <c r="P15" i="22"/>
  <c r="O15" i="22" s="1"/>
  <c r="M15" i="22"/>
  <c r="L15" i="22" s="1"/>
  <c r="J15" i="22"/>
  <c r="I15" i="22" s="1"/>
  <c r="Q30" i="18" l="1"/>
  <c r="Q29" i="18"/>
  <c r="Q28" i="18"/>
  <c r="Q26" i="18"/>
  <c r="Q24" i="18"/>
  <c r="Q21" i="18"/>
  <c r="Q20" i="18"/>
  <c r="Q18" i="18"/>
  <c r="Q27" i="18"/>
  <c r="Q25" i="18"/>
  <c r="Q23" i="18"/>
  <c r="Q22" i="18"/>
  <c r="Q19" i="18"/>
  <c r="Q17" i="18"/>
  <c r="Q16" i="18"/>
  <c r="Q13" i="18"/>
  <c r="Q15" i="18"/>
  <c r="Q14" i="18"/>
  <c r="X34" i="17"/>
  <c r="Y35" i="15"/>
  <c r="Y34" i="15"/>
  <c r="Y33" i="15"/>
  <c r="Y32" i="15"/>
  <c r="Y31" i="15"/>
  <c r="Y30" i="15"/>
  <c r="H30" i="15" s="1"/>
  <c r="Y29" i="15"/>
  <c r="H29" i="15" s="1"/>
  <c r="Y28" i="15"/>
  <c r="H28" i="15" s="1"/>
  <c r="Y27" i="15"/>
  <c r="H27" i="15" s="1"/>
  <c r="Y26" i="15"/>
  <c r="H26" i="15" s="1"/>
  <c r="Y25" i="15"/>
  <c r="H25" i="15" s="1"/>
  <c r="Y24" i="15"/>
  <c r="H24" i="15" s="1"/>
  <c r="Y23" i="15"/>
  <c r="H23" i="15" s="1"/>
  <c r="Y22" i="15"/>
  <c r="H22" i="15" s="1"/>
  <c r="AA30" i="14"/>
  <c r="W30" i="14" s="1"/>
  <c r="O30" i="14" s="1"/>
  <c r="N30" i="14"/>
  <c r="J30" i="14"/>
  <c r="I30" i="14" s="1"/>
  <c r="AA29" i="14"/>
  <c r="W29" i="14" s="1"/>
  <c r="O29" i="14" s="1"/>
  <c r="N29" i="14"/>
  <c r="J29" i="14"/>
  <c r="I29" i="14" s="1"/>
  <c r="AA28" i="14"/>
  <c r="W28" i="14" s="1"/>
  <c r="O28" i="14" s="1"/>
  <c r="N28" i="14"/>
  <c r="J28" i="14"/>
  <c r="I28" i="14" s="1"/>
  <c r="AA27" i="14"/>
  <c r="W27" i="14" s="1"/>
  <c r="O27" i="14" s="1"/>
  <c r="N27" i="14"/>
  <c r="J27" i="14"/>
  <c r="I27" i="14" s="1"/>
  <c r="AA26" i="14"/>
  <c r="W26" i="14" s="1"/>
  <c r="O26" i="14" s="1"/>
  <c r="N26" i="14"/>
  <c r="J26" i="14"/>
  <c r="I26" i="14" s="1"/>
  <c r="AA25" i="14"/>
  <c r="W25" i="14" s="1"/>
  <c r="O25" i="14" s="1"/>
  <c r="N25" i="14"/>
  <c r="J25" i="14"/>
  <c r="I25" i="14" s="1"/>
  <c r="AA24" i="14"/>
  <c r="W24" i="14" s="1"/>
  <c r="O24" i="14" s="1"/>
  <c r="N24" i="14"/>
  <c r="J24" i="14"/>
  <c r="I24" i="14" s="1"/>
  <c r="AA23" i="14"/>
  <c r="W23" i="14" s="1"/>
  <c r="O23" i="14" s="1"/>
  <c r="N23" i="14"/>
  <c r="J23" i="14"/>
  <c r="I23" i="14" s="1"/>
  <c r="AA22" i="14"/>
  <c r="W22" i="14" s="1"/>
  <c r="O22" i="14" s="1"/>
  <c r="N22" i="14"/>
  <c r="J22" i="14"/>
  <c r="I22" i="14" s="1"/>
  <c r="AA21" i="14"/>
  <c r="W21" i="14" s="1"/>
  <c r="O21" i="14" s="1"/>
  <c r="N21" i="14"/>
  <c r="AA20" i="14"/>
  <c r="W20" i="14" s="1"/>
  <c r="O20" i="14" s="1"/>
  <c r="AA19" i="14"/>
  <c r="W19" i="14" s="1"/>
  <c r="O19" i="14" s="1"/>
  <c r="AA18" i="14"/>
  <c r="W18" i="14" s="1"/>
  <c r="O18" i="14" s="1"/>
  <c r="AA17" i="14"/>
  <c r="W17" i="14" s="1"/>
  <c r="O17" i="14" s="1"/>
  <c r="AA16" i="14"/>
  <c r="W16" i="14" s="1"/>
  <c r="O16" i="14" s="1"/>
  <c r="AA15" i="14"/>
  <c r="W15" i="14" s="1"/>
  <c r="O15" i="14" s="1"/>
  <c r="AA14" i="14"/>
  <c r="W14" i="14" s="1"/>
  <c r="O14" i="14" s="1"/>
  <c r="Y18" i="15"/>
  <c r="H18" i="15" s="1"/>
  <c r="AA13" i="14"/>
  <c r="G13" i="14" s="1"/>
  <c r="F13" i="14" s="1"/>
  <c r="N13" i="14"/>
  <c r="U30" i="11"/>
  <c r="Q30" i="11"/>
  <c r="M30" i="11"/>
  <c r="L30" i="11"/>
  <c r="K30" i="11"/>
  <c r="J30" i="11" s="1"/>
  <c r="H30" i="11"/>
  <c r="G30" i="11" s="1"/>
  <c r="U29" i="11"/>
  <c r="Q29" i="11"/>
  <c r="M29" i="11"/>
  <c r="L29" i="11"/>
  <c r="K29" i="11"/>
  <c r="J29" i="11" s="1"/>
  <c r="H29" i="11"/>
  <c r="G29" i="11" s="1"/>
  <c r="U28" i="11"/>
  <c r="Q28" i="11"/>
  <c r="M28" i="11"/>
  <c r="L28" i="11"/>
  <c r="K28" i="11"/>
  <c r="J28" i="11" s="1"/>
  <c r="H28" i="11"/>
  <c r="G28" i="11" s="1"/>
  <c r="U27" i="11"/>
  <c r="Q27" i="11"/>
  <c r="M27" i="11"/>
  <c r="L27" i="11"/>
  <c r="K27" i="11"/>
  <c r="J27" i="11" s="1"/>
  <c r="H27" i="11"/>
  <c r="G27" i="11" s="1"/>
  <c r="U26" i="11"/>
  <c r="Q26" i="11"/>
  <c r="M26" i="11"/>
  <c r="L26" i="11"/>
  <c r="K26" i="11"/>
  <c r="J26" i="11" s="1"/>
  <c r="H26" i="11"/>
  <c r="G26" i="11" s="1"/>
  <c r="U25" i="11"/>
  <c r="Q25" i="11"/>
  <c r="M25" i="11"/>
  <c r="L25" i="11"/>
  <c r="K25" i="11"/>
  <c r="J25" i="11" s="1"/>
  <c r="H25" i="11"/>
  <c r="G25" i="11" s="1"/>
  <c r="U24" i="11"/>
  <c r="Q24" i="11"/>
  <c r="M24" i="11"/>
  <c r="L24" i="11"/>
  <c r="K24" i="11"/>
  <c r="J24" i="11" s="1"/>
  <c r="H24" i="11"/>
  <c r="G24" i="11" s="1"/>
  <c r="U23" i="11"/>
  <c r="Q23" i="11"/>
  <c r="M23" i="11"/>
  <c r="L23" i="11"/>
  <c r="K23" i="11"/>
  <c r="J23" i="11" s="1"/>
  <c r="H23" i="11"/>
  <c r="G23" i="11" s="1"/>
  <c r="U22" i="11"/>
  <c r="Q22" i="11"/>
  <c r="M22" i="11"/>
  <c r="L22" i="11"/>
  <c r="K22" i="11"/>
  <c r="J22" i="11" s="1"/>
  <c r="H22" i="11"/>
  <c r="G22" i="11" s="1"/>
  <c r="U21" i="11"/>
  <c r="Q21" i="11"/>
  <c r="M21" i="11"/>
  <c r="L21" i="11"/>
  <c r="K21" i="11"/>
  <c r="J21" i="11" s="1"/>
  <c r="H21" i="11"/>
  <c r="G21" i="11" s="1"/>
  <c r="U20" i="11"/>
  <c r="Q20" i="11"/>
  <c r="M20" i="11"/>
  <c r="L20" i="11"/>
  <c r="K20" i="11"/>
  <c r="J20" i="11" s="1"/>
  <c r="H20" i="11"/>
  <c r="G20" i="11" s="1"/>
  <c r="U19" i="11"/>
  <c r="Q19" i="11"/>
  <c r="M19" i="11"/>
  <c r="L19" i="11"/>
  <c r="K19" i="11"/>
  <c r="J19" i="11" s="1"/>
  <c r="H19" i="11"/>
  <c r="G19" i="11" s="1"/>
  <c r="U18" i="11"/>
  <c r="Q18" i="11"/>
  <c r="M18" i="11"/>
  <c r="L18" i="11"/>
  <c r="K18" i="11"/>
  <c r="J18" i="11" s="1"/>
  <c r="H18" i="11"/>
  <c r="G18" i="11" s="1"/>
  <c r="U17" i="11"/>
  <c r="Q17" i="11"/>
  <c r="M17" i="11"/>
  <c r="L17" i="11"/>
  <c r="K17" i="11"/>
  <c r="J17" i="11" s="1"/>
  <c r="H17" i="11"/>
  <c r="G17" i="11" s="1"/>
  <c r="U16" i="11"/>
  <c r="Q16" i="11"/>
  <c r="M16" i="11"/>
  <c r="K16" i="11"/>
  <c r="J16" i="11" s="1"/>
  <c r="H16" i="11"/>
  <c r="G16" i="11" s="1"/>
  <c r="U15" i="11"/>
  <c r="Q15" i="11" s="1"/>
  <c r="M15" i="11" s="1"/>
  <c r="U14" i="11"/>
  <c r="Q14" i="11" s="1"/>
  <c r="M14" i="11" s="1"/>
  <c r="U13" i="11"/>
  <c r="L13" i="11"/>
  <c r="Q13" i="10"/>
  <c r="U34" i="1"/>
  <c r="U33" i="1"/>
  <c r="U32" i="1"/>
  <c r="U31" i="1"/>
  <c r="U30" i="1"/>
  <c r="U29" i="1"/>
  <c r="U28" i="1"/>
  <c r="L32" i="7"/>
  <c r="L31" i="7"/>
  <c r="L30" i="7"/>
  <c r="L29" i="7"/>
  <c r="L28" i="7"/>
  <c r="L27" i="7"/>
  <c r="L26" i="7"/>
  <c r="L25" i="7"/>
  <c r="L24" i="7"/>
  <c r="L23" i="7"/>
  <c r="L22" i="7"/>
  <c r="L21" i="7"/>
  <c r="L20" i="7"/>
  <c r="L19" i="7"/>
  <c r="L18" i="7"/>
  <c r="L17" i="7"/>
  <c r="L16" i="7"/>
  <c r="U18" i="1"/>
  <c r="U17" i="1"/>
  <c r="F13" i="10" l="1"/>
  <c r="L13" i="10"/>
  <c r="J21" i="14"/>
  <c r="I21" i="14" s="1"/>
  <c r="G21" i="14"/>
  <c r="F21" i="14" s="1"/>
  <c r="M21" i="14"/>
  <c r="L21" i="14" s="1"/>
  <c r="G22" i="14"/>
  <c r="F22" i="14" s="1"/>
  <c r="M22" i="14"/>
  <c r="L22" i="14" s="1"/>
  <c r="G23" i="14"/>
  <c r="F23" i="14" s="1"/>
  <c r="M23" i="14"/>
  <c r="L23" i="14" s="1"/>
  <c r="G24" i="14"/>
  <c r="F24" i="14" s="1"/>
  <c r="M24" i="14"/>
  <c r="L24" i="14" s="1"/>
  <c r="G25" i="14"/>
  <c r="F25" i="14" s="1"/>
  <c r="M25" i="14"/>
  <c r="L25" i="14" s="1"/>
  <c r="G26" i="14"/>
  <c r="F26" i="14" s="1"/>
  <c r="M26" i="14"/>
  <c r="L26" i="14" s="1"/>
  <c r="G27" i="14"/>
  <c r="F27" i="14" s="1"/>
  <c r="M27" i="14"/>
  <c r="L27" i="14" s="1"/>
  <c r="G28" i="14"/>
  <c r="F28" i="14" s="1"/>
  <c r="M28" i="14"/>
  <c r="L28" i="14" s="1"/>
  <c r="G29" i="14"/>
  <c r="F29" i="14" s="1"/>
  <c r="M29" i="14"/>
  <c r="L29" i="14" s="1"/>
  <c r="G30" i="14"/>
  <c r="F30" i="14" s="1"/>
  <c r="M30" i="14"/>
  <c r="L30" i="14" s="1"/>
  <c r="K14" i="11"/>
  <c r="J14" i="11" s="1"/>
  <c r="K15" i="11"/>
  <c r="J15" i="11" s="1"/>
  <c r="J19" i="14"/>
  <c r="I19" i="14" s="1"/>
  <c r="J20" i="14"/>
  <c r="I20" i="14" s="1"/>
  <c r="K16" i="7"/>
  <c r="G16" i="7" s="1"/>
  <c r="F16" i="7" s="1"/>
  <c r="K33" i="7"/>
  <c r="G33" i="7" s="1"/>
  <c r="F33" i="7" s="1"/>
  <c r="J14" i="14"/>
  <c r="I14" i="14" s="1"/>
  <c r="J15" i="14"/>
  <c r="I15" i="14" s="1"/>
  <c r="J16" i="14"/>
  <c r="I16" i="14" s="1"/>
  <c r="J17" i="14"/>
  <c r="I17" i="14" s="1"/>
  <c r="J18" i="14"/>
  <c r="I18" i="14" s="1"/>
  <c r="X32" i="17"/>
  <c r="X24" i="17"/>
  <c r="K18" i="7"/>
  <c r="G18" i="7" s="1"/>
  <c r="F18" i="7" s="1"/>
  <c r="K19" i="7"/>
  <c r="G19" i="7" s="1"/>
  <c r="F19" i="7" s="1"/>
  <c r="K20" i="7"/>
  <c r="G20" i="7" s="1"/>
  <c r="F20" i="7" s="1"/>
  <c r="K21" i="7"/>
  <c r="G21" i="7" s="1"/>
  <c r="F21" i="7" s="1"/>
  <c r="K22" i="7"/>
  <c r="G22" i="7" s="1"/>
  <c r="F22" i="7" s="1"/>
  <c r="K23" i="7"/>
  <c r="G23" i="7" s="1"/>
  <c r="F23" i="7" s="1"/>
  <c r="K24" i="7"/>
  <c r="G24" i="7" s="1"/>
  <c r="F24" i="7" s="1"/>
  <c r="K25" i="7"/>
  <c r="G25" i="7" s="1"/>
  <c r="F25" i="7" s="1"/>
  <c r="K26" i="7"/>
  <c r="G26" i="7" s="1"/>
  <c r="F26" i="7" s="1"/>
  <c r="K27" i="7"/>
  <c r="G27" i="7" s="1"/>
  <c r="F27" i="7" s="1"/>
  <c r="K28" i="7"/>
  <c r="G28" i="7" s="1"/>
  <c r="F28" i="7" s="1"/>
  <c r="K29" i="7"/>
  <c r="G29" i="7" s="1"/>
  <c r="F29" i="7" s="1"/>
  <c r="K30" i="7"/>
  <c r="G30" i="7" s="1"/>
  <c r="F30" i="7" s="1"/>
  <c r="K31" i="7"/>
  <c r="G31" i="7" s="1"/>
  <c r="F31" i="7" s="1"/>
  <c r="K32" i="7"/>
  <c r="G32" i="7" s="1"/>
  <c r="F32" i="7" s="1"/>
  <c r="T29" i="1"/>
  <c r="T31" i="1"/>
  <c r="T33" i="1"/>
  <c r="Q26" i="10"/>
  <c r="L14" i="11"/>
  <c r="N15" i="14"/>
  <c r="N19" i="14"/>
  <c r="Q20" i="10"/>
  <c r="Q23" i="10"/>
  <c r="Q24" i="10"/>
  <c r="Q28" i="10"/>
  <c r="Q29" i="10"/>
  <c r="N17" i="14"/>
  <c r="X26" i="17"/>
  <c r="X27" i="17"/>
  <c r="X28" i="17"/>
  <c r="X29" i="17"/>
  <c r="X30" i="17"/>
  <c r="Y21" i="15"/>
  <c r="H21" i="15" s="1"/>
  <c r="T17" i="1"/>
  <c r="G17" i="1" s="1"/>
  <c r="T36" i="1"/>
  <c r="T35" i="1"/>
  <c r="T37" i="1"/>
  <c r="K17" i="7"/>
  <c r="G17" i="7" s="1"/>
  <c r="F17" i="7" s="1"/>
  <c r="T28" i="1"/>
  <c r="T30" i="1"/>
  <c r="T32" i="1"/>
  <c r="G32" i="1" s="1"/>
  <c r="T34" i="1"/>
  <c r="Q14" i="10"/>
  <c r="L14" i="10" s="1"/>
  <c r="Q15" i="10"/>
  <c r="L15" i="10" s="1"/>
  <c r="Q16" i="10"/>
  <c r="L16" i="10" s="1"/>
  <c r="Q17" i="10"/>
  <c r="Q18" i="10"/>
  <c r="Q19" i="10"/>
  <c r="L19" i="10" s="1"/>
  <c r="Q21" i="10"/>
  <c r="Q22" i="10"/>
  <c r="L22" i="10" s="1"/>
  <c r="Q25" i="10"/>
  <c r="Q27" i="10"/>
  <c r="Q30" i="10"/>
  <c r="L15" i="11"/>
  <c r="N14" i="14"/>
  <c r="N16" i="14"/>
  <c r="N18" i="14"/>
  <c r="N20" i="14"/>
  <c r="Y19" i="15"/>
  <c r="H19" i="15" s="1"/>
  <c r="Y20" i="15"/>
  <c r="H20" i="15" s="1"/>
  <c r="X21" i="17"/>
  <c r="X46" i="17"/>
  <c r="X44" i="17"/>
  <c r="X43" i="17"/>
  <c r="X42" i="17"/>
  <c r="X41" i="17"/>
  <c r="X47" i="17"/>
  <c r="X45" i="17"/>
  <c r="X40" i="17"/>
  <c r="X39" i="17"/>
  <c r="X22" i="17"/>
  <c r="X23" i="17"/>
  <c r="X25" i="17"/>
  <c r="X31" i="17"/>
  <c r="X33" i="17"/>
  <c r="X35" i="17"/>
  <c r="X36" i="17"/>
  <c r="X37" i="17"/>
  <c r="X38" i="17"/>
  <c r="G20" i="14"/>
  <c r="M20" i="14"/>
  <c r="G19" i="14"/>
  <c r="F19" i="14" s="1"/>
  <c r="M19" i="14"/>
  <c r="G18" i="14"/>
  <c r="M18" i="14"/>
  <c r="L18" i="14" s="1"/>
  <c r="G17" i="14"/>
  <c r="F17" i="14" s="1"/>
  <c r="M17" i="14"/>
  <c r="L17" i="14" s="1"/>
  <c r="G16" i="14"/>
  <c r="M16" i="14"/>
  <c r="G15" i="14"/>
  <c r="F15" i="14" s="1"/>
  <c r="M15" i="14"/>
  <c r="L15" i="14" s="1"/>
  <c r="G14" i="14"/>
  <c r="F14" i="14" s="1"/>
  <c r="M14" i="14"/>
  <c r="L14" i="14" s="1"/>
  <c r="H15" i="11"/>
  <c r="G15" i="11" s="1"/>
  <c r="H14" i="11"/>
  <c r="G14" i="11" s="1"/>
  <c r="W13" i="14"/>
  <c r="O13" i="14" s="1"/>
  <c r="M13" i="14"/>
  <c r="L13" i="14" s="1"/>
  <c r="J13" i="14"/>
  <c r="I13" i="14" s="1"/>
  <c r="Q13" i="11"/>
  <c r="M13" i="11" s="1"/>
  <c r="K13" i="11"/>
  <c r="J13" i="11" s="1"/>
  <c r="H13" i="11"/>
  <c r="G13" i="11" s="1"/>
  <c r="T18" i="1"/>
  <c r="G18" i="1" s="1"/>
  <c r="F18" i="1" s="1"/>
  <c r="F25" i="10" l="1"/>
  <c r="L25" i="10"/>
  <c r="F18" i="10"/>
  <c r="L18" i="10"/>
  <c r="F23" i="10"/>
  <c r="L23" i="10"/>
  <c r="F17" i="10"/>
  <c r="L17" i="10"/>
  <c r="L20" i="10"/>
  <c r="F20" i="10"/>
  <c r="F26" i="10"/>
  <c r="L26" i="10"/>
  <c r="L21" i="10"/>
  <c r="F21" i="10"/>
  <c r="F24" i="10"/>
  <c r="L24" i="10"/>
  <c r="L19" i="14"/>
  <c r="F18" i="14"/>
  <c r="L16" i="14"/>
  <c r="L20" i="14"/>
  <c r="F16" i="14"/>
  <c r="F20" i="14"/>
  <c r="F17" i="1"/>
</calcChain>
</file>

<file path=xl/sharedStrings.xml><?xml version="1.0" encoding="utf-8"?>
<sst xmlns="http://schemas.openxmlformats.org/spreadsheetml/2006/main" count="1666" uniqueCount="599">
  <si>
    <t>LINK TO OTHER TABS:</t>
  </si>
  <si>
    <t>http://www.quanterion.com</t>
  </si>
  <si>
    <t>Input Fields in Gray</t>
  </si>
  <si>
    <t xml:space="preserve"> Environment Type</t>
  </si>
  <si>
    <t>Global Parameters: Environmental and Ambient Temperature Selections</t>
  </si>
  <si>
    <t>Environmental Category</t>
  </si>
  <si>
    <r>
      <t xml:space="preserve">Per the Table below, </t>
    </r>
    <r>
      <rPr>
        <b/>
        <i/>
        <sz val="9"/>
        <color indexed="10"/>
        <rFont val="Arial"/>
        <family val="2"/>
      </rPr>
      <t xml:space="preserve">SELECT </t>
    </r>
    <r>
      <rPr>
        <b/>
        <i/>
        <sz val="9"/>
        <rFont val="Arial"/>
        <family val="2"/>
      </rPr>
      <t xml:space="preserve">the desired Environment Category </t>
    </r>
    <r>
      <rPr>
        <b/>
        <i/>
        <sz val="9"/>
        <color indexed="10"/>
        <rFont val="Arial"/>
        <family val="2"/>
      </rPr>
      <t xml:space="preserve">HERE </t>
    </r>
    <r>
      <rPr>
        <b/>
        <i/>
        <sz val="9"/>
        <color indexed="10"/>
        <rFont val="Wingdings"/>
        <charset val="2"/>
      </rPr>
      <t>â</t>
    </r>
  </si>
  <si>
    <t>Protected Environment</t>
  </si>
  <si>
    <t>Description</t>
  </si>
  <si>
    <t>Normal Environment</t>
  </si>
  <si>
    <t>The normal environment is applicable for parts used according to the following provisions:
a. inhabited applications
b. applications usually accessible for maintenance or replacement
c. uncontrolled, but not extreme, temperature environment with a temperature range of -40C to +85C
d. minimal to low-medium controlled shock, vibration, pressure or moisture environment
e. can be stored for later usage (not to exceed 10 years)
f. application life span of 5 to 10 years</t>
  </si>
  <si>
    <t>Severe Environment</t>
  </si>
  <si>
    <t>The severe environment is applicable for parts used according to the following provisions:
a. uninhabited environments
b. varying temperatures or temperature extremes
c. temperature range of -55C to +125C
d. medium to high shock, vibration, pressure or moisture environment
e. can be stored for later usage (over 10 years)
f. application life span of 10 to 20 years</t>
  </si>
  <si>
    <t>The protected environment is applicable for parts used according to the following provisions:
a. readily accessible maintenance applications
b. controlled environment
c. temperature range of 0C to +70C
d. not used in an application with shock, vibration, pressure or moisture
e. not stored for later usage
f. application life span of up to 5 years</t>
  </si>
  <si>
    <t>Ambient Temperature</t>
  </si>
  <si>
    <t>Assembly Description</t>
  </si>
  <si>
    <t>Quanterion Stress-Derating Spreadsheet Calculator</t>
  </si>
  <si>
    <t>Derating Standard:  SD-18</t>
  </si>
  <si>
    <t>Assembly Description:</t>
  </si>
  <si>
    <t>Assembly Part Number:</t>
  </si>
  <si>
    <t>Environment:</t>
  </si>
  <si>
    <t>Ref Des</t>
  </si>
  <si>
    <t>Part Number</t>
  </si>
  <si>
    <t>Voltage</t>
  </si>
  <si>
    <t>Part Type</t>
  </si>
  <si>
    <t>Applied
(V)</t>
  </si>
  <si>
    <t>Max Derate
(V)</t>
  </si>
  <si>
    <t>Max Allowable Stress Ratio</t>
  </si>
  <si>
    <t>Reverse Voltage</t>
  </si>
  <si>
    <t>Temperature</t>
  </si>
  <si>
    <r>
      <t>Applied
(</t>
    </r>
    <r>
      <rPr>
        <sz val="10"/>
        <color theme="1"/>
        <rFont val="Calibri"/>
        <family val="2"/>
      </rPr>
      <t>°</t>
    </r>
    <r>
      <rPr>
        <sz val="10"/>
        <color theme="1"/>
        <rFont val="Calibri"/>
        <family val="2"/>
        <scheme val="minor"/>
      </rPr>
      <t>C)</t>
    </r>
  </si>
  <si>
    <r>
      <t>Max Derate
(</t>
    </r>
    <r>
      <rPr>
        <sz val="10"/>
        <color theme="1"/>
        <rFont val="Calibri"/>
        <family val="2"/>
      </rPr>
      <t>°</t>
    </r>
    <r>
      <rPr>
        <sz val="10"/>
        <color theme="1"/>
        <rFont val="Calibri"/>
        <family val="2"/>
        <scheme val="minor"/>
      </rPr>
      <t>C)</t>
    </r>
  </si>
  <si>
    <t>Type</t>
  </si>
  <si>
    <t>Rated Reverse Voltage</t>
  </si>
  <si>
    <t>Rated Voltage at Ts</t>
  </si>
  <si>
    <t>Rated Voltage at Tmax</t>
  </si>
  <si>
    <t>Ts</t>
  </si>
  <si>
    <t>Td</t>
  </si>
  <si>
    <t>Fixed, Metallized Paper-Plastic Film</t>
  </si>
  <si>
    <t>Fixed, Mica, Button</t>
  </si>
  <si>
    <t>Fixed, Glass</t>
  </si>
  <si>
    <t>Fixed, Ceramic, General Purpose</t>
  </si>
  <si>
    <t>Fixed, Ceramic, Temperature Compensating</t>
  </si>
  <si>
    <t>Fixed, Ceramic, Chip</t>
  </si>
  <si>
    <t>Fixed, Electrolytic, Tantalum, Solid</t>
  </si>
  <si>
    <t>Fixed, Electrolytic, Tantalum, Non-Solid (Wet and Foil)</t>
  </si>
  <si>
    <t>Fixed, Electrolytic, Aluminum, General Purpose</t>
  </si>
  <si>
    <t>Fixed, Electrolytic, Aluminum, Dry</t>
  </si>
  <si>
    <t>Vd_Ts1</t>
  </si>
  <si>
    <t>Vd_Td</t>
  </si>
  <si>
    <t>Vd_GTd</t>
  </si>
  <si>
    <t>Vr</t>
  </si>
  <si>
    <t>Ts1</t>
  </si>
  <si>
    <t>Code</t>
  </si>
  <si>
    <t>Vd_Ts</t>
  </si>
  <si>
    <t>Part Type:  Capacitors</t>
  </si>
  <si>
    <t>Thermistor</t>
  </si>
  <si>
    <t>Pd_Ts</t>
  </si>
  <si>
    <t>Pd_Td</t>
  </si>
  <si>
    <t>Pd_GTd</t>
  </si>
  <si>
    <t>Voltage (% of Vbr or Vsto)</t>
  </si>
  <si>
    <t>Td Max</t>
  </si>
  <si>
    <t>Power</t>
  </si>
  <si>
    <t>Applied
(W)</t>
  </si>
  <si>
    <t>Max Derate
(W)</t>
  </si>
  <si>
    <t>Rated Power at Ts (W)</t>
  </si>
  <si>
    <t>Rated Power at Tmax (W)</t>
  </si>
  <si>
    <t>Pd Tmax</t>
  </si>
  <si>
    <t>Environment</t>
  </si>
  <si>
    <r>
      <t>Fwd Current (I</t>
    </r>
    <r>
      <rPr>
        <b/>
        <vertAlign val="subscript"/>
        <sz val="11"/>
        <color theme="1"/>
        <rFont val="Calibri"/>
        <family val="2"/>
        <scheme val="minor"/>
      </rPr>
      <t>F</t>
    </r>
    <r>
      <rPr>
        <b/>
        <sz val="11"/>
        <color theme="1"/>
        <rFont val="Calibri"/>
        <family val="2"/>
        <scheme val="minor"/>
      </rPr>
      <t>)</t>
    </r>
  </si>
  <si>
    <r>
      <t>Rev Voltage (V</t>
    </r>
    <r>
      <rPr>
        <b/>
        <vertAlign val="subscript"/>
        <sz val="11"/>
        <color theme="1"/>
        <rFont val="Calibri"/>
        <family val="2"/>
        <scheme val="minor"/>
      </rPr>
      <t>R</t>
    </r>
    <r>
      <rPr>
        <b/>
        <sz val="11"/>
        <color theme="1"/>
        <rFont val="Calibri"/>
        <family val="2"/>
        <scheme val="minor"/>
      </rPr>
      <t>)</t>
    </r>
  </si>
  <si>
    <r>
      <t>Power Diss
(P</t>
    </r>
    <r>
      <rPr>
        <b/>
        <vertAlign val="subscript"/>
        <sz val="11"/>
        <color theme="1"/>
        <rFont val="Calibri"/>
        <family val="2"/>
        <scheme val="minor"/>
      </rPr>
      <t>D</t>
    </r>
    <r>
      <rPr>
        <b/>
        <sz val="11"/>
        <color theme="1"/>
        <rFont val="Calibri"/>
        <family val="2"/>
        <scheme val="minor"/>
      </rPr>
      <t>)</t>
    </r>
  </si>
  <si>
    <r>
      <t>Max T</t>
    </r>
    <r>
      <rPr>
        <b/>
        <vertAlign val="subscript"/>
        <sz val="11"/>
        <color theme="1"/>
        <rFont val="Calibri"/>
        <family val="2"/>
        <scheme val="minor"/>
      </rPr>
      <t>J</t>
    </r>
  </si>
  <si>
    <t>QML-19500 JANTX minimum</t>
  </si>
  <si>
    <t>Protected</t>
  </si>
  <si>
    <t>Normal</t>
  </si>
  <si>
    <t>Severe</t>
  </si>
  <si>
    <t>Thyristor</t>
  </si>
  <si>
    <t>Type Code</t>
  </si>
  <si>
    <t>Automotive, Industrial, QML-19500 less than JANTX</t>
  </si>
  <si>
    <t>Quality Code</t>
  </si>
  <si>
    <t>Env Code</t>
  </si>
  <si>
    <t>Line Code</t>
  </si>
  <si>
    <t>Non-military consumer grade</t>
  </si>
  <si>
    <t>Part Quality</t>
  </si>
  <si>
    <t>Applied
(A)</t>
  </si>
  <si>
    <t>Max Derate
(A)</t>
  </si>
  <si>
    <t>Junction Temperature</t>
  </si>
  <si>
    <t>Rated Forward Current at Tmax (A)</t>
  </si>
  <si>
    <t>Rated Forward Current at Ts (A)</t>
  </si>
  <si>
    <t>Rated Reverse Voltage (V)</t>
  </si>
  <si>
    <t>Rated Surge Current (A)</t>
  </si>
  <si>
    <t>Part Type:  Thyristors</t>
  </si>
  <si>
    <t>Rated Off-State Voltage (V)</t>
  </si>
  <si>
    <t>Rated On-State Current (A)</t>
  </si>
  <si>
    <t>Diode, Varactor</t>
  </si>
  <si>
    <t>Diode, Schottky</t>
  </si>
  <si>
    <t>Diode, Schottky Rectifier</t>
  </si>
  <si>
    <t>MESFET (Low Noise)</t>
  </si>
  <si>
    <t>PHEMT (Low Noise)</t>
  </si>
  <si>
    <t>MESFET (Power)</t>
  </si>
  <si>
    <t>HEMT/PHEMT (Power)</t>
  </si>
  <si>
    <r>
      <t>V</t>
    </r>
    <r>
      <rPr>
        <b/>
        <vertAlign val="subscript"/>
        <sz val="11"/>
        <color theme="1"/>
        <rFont val="Calibri"/>
        <family val="2"/>
        <scheme val="minor"/>
      </rPr>
      <t>ds</t>
    </r>
  </si>
  <si>
    <r>
      <t>V</t>
    </r>
    <r>
      <rPr>
        <b/>
        <vertAlign val="subscript"/>
        <sz val="11"/>
        <color theme="1"/>
        <rFont val="Calibri"/>
        <family val="2"/>
        <scheme val="minor"/>
      </rPr>
      <t>gs</t>
    </r>
  </si>
  <si>
    <r>
      <t>I</t>
    </r>
    <r>
      <rPr>
        <b/>
        <vertAlign val="subscript"/>
        <sz val="11"/>
        <color theme="1"/>
        <rFont val="Calibri"/>
        <family val="2"/>
        <scheme val="minor"/>
      </rPr>
      <t>ds</t>
    </r>
  </si>
  <si>
    <r>
      <t>I</t>
    </r>
    <r>
      <rPr>
        <b/>
        <vertAlign val="subscript"/>
        <sz val="11"/>
        <color theme="1"/>
        <rFont val="Calibri"/>
        <family val="2"/>
        <scheme val="minor"/>
      </rPr>
      <t>gsf</t>
    </r>
  </si>
  <si>
    <r>
      <t>I</t>
    </r>
    <r>
      <rPr>
        <b/>
        <vertAlign val="subscript"/>
        <sz val="11"/>
        <color theme="1"/>
        <rFont val="Calibri"/>
        <family val="2"/>
        <scheme val="minor"/>
      </rPr>
      <t>gsr</t>
    </r>
  </si>
  <si>
    <r>
      <t>Junct Temp
(T</t>
    </r>
    <r>
      <rPr>
        <b/>
        <vertAlign val="subscript"/>
        <sz val="11"/>
        <color theme="1"/>
        <rFont val="Calibri"/>
        <family val="2"/>
        <scheme val="minor"/>
      </rPr>
      <t>J</t>
    </r>
    <r>
      <rPr>
        <b/>
        <sz val="11"/>
        <color theme="1"/>
        <rFont val="Calibri"/>
        <family val="2"/>
        <scheme val="minor"/>
      </rPr>
      <t>)</t>
    </r>
  </si>
  <si>
    <r>
      <t>Storage Temp (T</t>
    </r>
    <r>
      <rPr>
        <b/>
        <vertAlign val="subscript"/>
        <sz val="11"/>
        <color theme="1"/>
        <rFont val="Calibri"/>
        <family val="2"/>
        <scheme val="minor"/>
      </rPr>
      <t>STO</t>
    </r>
    <r>
      <rPr>
        <b/>
        <sz val="11"/>
        <color theme="1"/>
        <rFont val="Calibri"/>
        <family val="2"/>
        <scheme val="minor"/>
      </rPr>
      <t>)</t>
    </r>
  </si>
  <si>
    <r>
      <t>Oper Temp (T</t>
    </r>
    <r>
      <rPr>
        <b/>
        <vertAlign val="subscript"/>
        <sz val="11"/>
        <color theme="1"/>
        <rFont val="Calibri"/>
        <family val="2"/>
        <scheme val="minor"/>
      </rPr>
      <t>O</t>
    </r>
    <r>
      <rPr>
        <b/>
        <sz val="11"/>
        <color theme="1"/>
        <rFont val="Calibri"/>
        <family val="2"/>
        <scheme val="minor"/>
      </rPr>
      <t>)</t>
    </r>
  </si>
  <si>
    <t>Drain-to-Source Voltage (V)</t>
  </si>
  <si>
    <t>Gate-to-Source Voltage (V)</t>
  </si>
  <si>
    <t>Drain-to-Source Current (A)</t>
  </si>
  <si>
    <r>
      <t>Supply Voltage (V</t>
    </r>
    <r>
      <rPr>
        <b/>
        <vertAlign val="subscript"/>
        <sz val="11"/>
        <color theme="1"/>
        <rFont val="Calibri"/>
        <family val="2"/>
        <scheme val="minor"/>
      </rPr>
      <t>CC</t>
    </r>
    <r>
      <rPr>
        <b/>
        <sz val="11"/>
        <color theme="1"/>
        <rFont val="Calibri"/>
        <family val="2"/>
        <scheme val="minor"/>
      </rPr>
      <t>)</t>
    </r>
  </si>
  <si>
    <t>Input Voltage</t>
  </si>
  <si>
    <t>Output Current</t>
  </si>
  <si>
    <t>Rated Supply Voltage (V)</t>
  </si>
  <si>
    <t>Rated Output Current (A)</t>
  </si>
  <si>
    <t>Capacitors</t>
  </si>
  <si>
    <t>Global Parameters</t>
  </si>
  <si>
    <t>LED</t>
  </si>
  <si>
    <t>Yes</t>
  </si>
  <si>
    <t>No</t>
  </si>
  <si>
    <t>Phototransistor</t>
  </si>
  <si>
    <t>Current</t>
  </si>
  <si>
    <t>Rated Voltage (V)</t>
  </si>
  <si>
    <t>Delta from Max Tj</t>
  </si>
  <si>
    <t>Part Type:  Optoelectronic Devices</t>
  </si>
  <si>
    <r>
      <t>Delta from Max T</t>
    </r>
    <r>
      <rPr>
        <b/>
        <vertAlign val="subscript"/>
        <sz val="11"/>
        <color theme="1"/>
        <rFont val="Calibri"/>
        <family val="2"/>
        <scheme val="minor"/>
      </rPr>
      <t>HS</t>
    </r>
  </si>
  <si>
    <t>Hotspot Temperature</t>
  </si>
  <si>
    <t>Part Type:  Relays</t>
  </si>
  <si>
    <t>Load Type</t>
  </si>
  <si>
    <t>Resistive</t>
  </si>
  <si>
    <t>Capacitive</t>
  </si>
  <si>
    <t>Inductive</t>
  </si>
  <si>
    <t>Motor</t>
  </si>
  <si>
    <t>Filament (Lamp)</t>
  </si>
  <si>
    <t>Relay</t>
  </si>
  <si>
    <t>Current (Continuous) (Specific Load Type)</t>
  </si>
  <si>
    <t>Current (Continuous) (% of Rated Resistive Load)</t>
  </si>
  <si>
    <t>Coil Energize Voltage</t>
  </si>
  <si>
    <t>Coil Dropout Voltage</t>
  </si>
  <si>
    <r>
      <t>Delta from Max T</t>
    </r>
    <r>
      <rPr>
        <b/>
        <vertAlign val="subscript"/>
        <sz val="11"/>
        <color theme="1"/>
        <rFont val="Calibri"/>
        <family val="2"/>
        <scheme val="minor"/>
      </rPr>
      <t>A</t>
    </r>
  </si>
  <si>
    <t>Rated Coil Energize Voltage (V)</t>
  </si>
  <si>
    <t>Rated Coil Dropout Voltage (V)</t>
  </si>
  <si>
    <t>For components with capacitive, inductive, motor and filament loads, enter the applied continuous current in the '% of Rated Resistive Load' column.  Also enter the applied continuous current in the '% of Rated Specific Load Type' column if the maximum current rating for that load type is known.  Otherwise, leave this entry blank.</t>
  </si>
  <si>
    <r>
      <rPr>
        <b/>
        <u/>
        <sz val="10"/>
        <color theme="1"/>
        <rFont val="Calibri"/>
        <family val="2"/>
        <scheme val="minor"/>
      </rPr>
      <t>Min</t>
    </r>
    <r>
      <rPr>
        <sz val="10"/>
        <color theme="1"/>
        <rFont val="Calibri"/>
        <family val="2"/>
        <scheme val="minor"/>
      </rPr>
      <t xml:space="preserve"> Allowable Stress Ratio</t>
    </r>
  </si>
  <si>
    <t>RF Input Power</t>
  </si>
  <si>
    <t>Control Voltage</t>
  </si>
  <si>
    <t>Operating Temperature</t>
  </si>
  <si>
    <t>Surge Current</t>
  </si>
  <si>
    <r>
      <t>Max T</t>
    </r>
    <r>
      <rPr>
        <b/>
        <vertAlign val="subscript"/>
        <sz val="11"/>
        <color theme="1"/>
        <rFont val="Calibri"/>
        <family val="2"/>
        <scheme val="minor"/>
      </rPr>
      <t>O</t>
    </r>
  </si>
  <si>
    <t>Rated Resistive Load Current  (A)</t>
  </si>
  <si>
    <t>Rated Capacitive Load Current  (A)</t>
  </si>
  <si>
    <t>Rated Inductive Load Current  (A)</t>
  </si>
  <si>
    <t>Rated Motor Load Current  (A)</t>
  </si>
  <si>
    <t>Rated Filament Load Current  (A)</t>
  </si>
  <si>
    <t>Rated Forward Current (A)</t>
  </si>
  <si>
    <t>Rated Current (A)</t>
  </si>
  <si>
    <t>Part Type:  Connectors</t>
  </si>
  <si>
    <t>Contact Current</t>
  </si>
  <si>
    <t>DWV</t>
  </si>
  <si>
    <t>Rated Contact Current (A)</t>
  </si>
  <si>
    <t>Rated Dielectric Withstanding Voltage (V)</t>
  </si>
  <si>
    <t>Max Oper Temp</t>
  </si>
  <si>
    <t>Connectors</t>
  </si>
  <si>
    <t>Magnetics</t>
  </si>
  <si>
    <t>Optoelectronics</t>
  </si>
  <si>
    <t>Return to 'Instructions' Sheet</t>
  </si>
  <si>
    <t>Instructions</t>
  </si>
  <si>
    <t>Links:</t>
  </si>
  <si>
    <t>Component Maximum Ratings</t>
  </si>
  <si>
    <r>
      <t>Forward Current (I</t>
    </r>
    <r>
      <rPr>
        <b/>
        <vertAlign val="subscript"/>
        <sz val="11"/>
        <color theme="1"/>
        <rFont val="Calibri"/>
        <family val="2"/>
        <scheme val="minor"/>
      </rPr>
      <t>F</t>
    </r>
    <r>
      <rPr>
        <b/>
        <sz val="11"/>
        <color theme="1"/>
        <rFont val="Calibri"/>
        <family val="2"/>
        <scheme val="minor"/>
      </rPr>
      <t>)</t>
    </r>
  </si>
  <si>
    <r>
      <t>Reverse Voltage (V</t>
    </r>
    <r>
      <rPr>
        <b/>
        <vertAlign val="subscript"/>
        <sz val="11"/>
        <color theme="1"/>
        <rFont val="Calibri"/>
        <family val="2"/>
        <scheme val="minor"/>
      </rPr>
      <t>R</t>
    </r>
    <r>
      <rPr>
        <b/>
        <sz val="11"/>
        <color theme="1"/>
        <rFont val="Calibri"/>
        <family val="2"/>
        <scheme val="minor"/>
      </rPr>
      <t>)</t>
    </r>
  </si>
  <si>
    <r>
      <t>Power Dissipation (P</t>
    </r>
    <r>
      <rPr>
        <b/>
        <vertAlign val="subscript"/>
        <sz val="11"/>
        <color theme="1"/>
        <rFont val="Calibri"/>
        <family val="2"/>
        <scheme val="minor"/>
      </rPr>
      <t>D</t>
    </r>
    <r>
      <rPr>
        <b/>
        <sz val="11"/>
        <color theme="1"/>
        <rFont val="Calibri"/>
        <family val="2"/>
        <scheme val="minor"/>
      </rPr>
      <t>)</t>
    </r>
  </si>
  <si>
    <r>
      <t>On-State Current (I</t>
    </r>
    <r>
      <rPr>
        <b/>
        <vertAlign val="subscript"/>
        <sz val="11"/>
        <color theme="1"/>
        <rFont val="Calibri"/>
        <family val="2"/>
        <scheme val="minor"/>
      </rPr>
      <t>t</t>
    </r>
    <r>
      <rPr>
        <b/>
        <sz val="11"/>
        <color theme="1"/>
        <rFont val="Calibri"/>
        <family val="2"/>
        <scheme val="minor"/>
      </rPr>
      <t>)</t>
    </r>
  </si>
  <si>
    <r>
      <t>Off-State Voltage (V</t>
    </r>
    <r>
      <rPr>
        <b/>
        <vertAlign val="subscript"/>
        <sz val="11"/>
        <color theme="1"/>
        <rFont val="Calibri"/>
        <family val="2"/>
        <scheme val="minor"/>
      </rPr>
      <t>DM</t>
    </r>
    <r>
      <rPr>
        <b/>
        <sz val="11"/>
        <color theme="1"/>
        <rFont val="Calibri"/>
        <family val="2"/>
        <scheme val="minor"/>
      </rPr>
      <t>)</t>
    </r>
  </si>
  <si>
    <r>
      <t xml:space="preserve">Current (Continuous)
</t>
    </r>
    <r>
      <rPr>
        <b/>
        <sz val="10"/>
        <color theme="1"/>
        <rFont val="Calibri"/>
        <family val="2"/>
        <scheme val="minor"/>
      </rPr>
      <t>(% of Rated Resistive Load)</t>
    </r>
  </si>
  <si>
    <r>
      <t xml:space="preserve">Current (Continuous)
</t>
    </r>
    <r>
      <rPr>
        <b/>
        <sz val="10"/>
        <color theme="1"/>
        <rFont val="Calibri"/>
        <family val="2"/>
        <scheme val="minor"/>
      </rPr>
      <t>(% of Rated Specific Load Type)</t>
    </r>
  </si>
  <si>
    <t>Resistors &amp; Thermistors</t>
  </si>
  <si>
    <t>Part Type:  Resistors &amp; Thermistors</t>
  </si>
  <si>
    <t>Part Type:  Microcircuits</t>
  </si>
  <si>
    <t>Microcircuits</t>
  </si>
  <si>
    <t>Ambient Temperature (°C)</t>
  </si>
  <si>
    <r>
      <rPr>
        <b/>
        <i/>
        <sz val="9"/>
        <color indexed="10"/>
        <rFont val="Arial"/>
        <family val="2"/>
      </rPr>
      <t xml:space="preserve">ENTER </t>
    </r>
    <r>
      <rPr>
        <b/>
        <i/>
        <sz val="9"/>
        <rFont val="Arial"/>
        <family val="2"/>
      </rPr>
      <t xml:space="preserve">the Ambient, Baseplate or other Reference Temperature </t>
    </r>
    <r>
      <rPr>
        <b/>
        <i/>
        <sz val="9"/>
        <color indexed="10"/>
        <rFont val="Arial"/>
        <family val="2"/>
      </rPr>
      <t xml:space="preserve">HERE </t>
    </r>
    <r>
      <rPr>
        <b/>
        <sz val="9"/>
        <color indexed="10"/>
        <rFont val="Wingdings"/>
        <charset val="2"/>
      </rPr>
      <t>à</t>
    </r>
  </si>
  <si>
    <t>The data on this sheet will be used in the determination of the appropriate derating factors and the component temperature calculations
   --&gt;  Select the appropriate environmental category that most closely matches the application.
   --&gt;  Enter the temperature that will be used as the reference for device temperature calculations.</t>
  </si>
  <si>
    <t>Definitions:</t>
  </si>
  <si>
    <t>Td - Maximum derated allowable operating temperature</t>
  </si>
  <si>
    <t>Ts - First Breakpoint Temperature (temperature beyond which the max rated voltage decreases)</t>
  </si>
  <si>
    <t>Tmax - Maximum rated operating temperature</t>
  </si>
  <si>
    <t>Ts
(°C)</t>
  </si>
  <si>
    <t>Td
(°C)</t>
  </si>
  <si>
    <t>Max Rated Temp
(°C)</t>
  </si>
  <si>
    <t>Temp Rise
(°C)</t>
  </si>
  <si>
    <t>Ts_1
(°C)</t>
  </si>
  <si>
    <r>
      <t>Ambient Temperature (</t>
    </r>
    <r>
      <rPr>
        <b/>
        <sz val="11"/>
        <color theme="1"/>
        <rFont val="Calibri"/>
        <family val="2"/>
      </rPr>
      <t>°</t>
    </r>
    <r>
      <rPr>
        <b/>
        <sz val="11"/>
        <color theme="1"/>
        <rFont val="Calibri"/>
        <family val="2"/>
        <scheme val="minor"/>
      </rPr>
      <t>C):</t>
    </r>
  </si>
  <si>
    <t>Ts - Breakpoint Temperature (temperature beyond which the max rated power dissipation decreases)</t>
  </si>
  <si>
    <t>Continuous Voltage</t>
  </si>
  <si>
    <r>
      <t>Ts
(</t>
    </r>
    <r>
      <rPr>
        <sz val="10"/>
        <color theme="1"/>
        <rFont val="Calibri"/>
        <family val="2"/>
      </rPr>
      <t>°C)</t>
    </r>
  </si>
  <si>
    <r>
      <t>Td
(</t>
    </r>
    <r>
      <rPr>
        <sz val="10"/>
        <color theme="1"/>
        <rFont val="Calibri"/>
        <family val="2"/>
      </rPr>
      <t>°C)</t>
    </r>
  </si>
  <si>
    <r>
      <t>Temp Rise
(</t>
    </r>
    <r>
      <rPr>
        <sz val="10"/>
        <color theme="1"/>
        <rFont val="Calibri"/>
        <family val="2"/>
      </rPr>
      <t>°C)</t>
    </r>
  </si>
  <si>
    <t>Tmax - Maximum rated junction temperature</t>
  </si>
  <si>
    <t>Temp Rise - The temperature rise from the ambient (or reference temperature) to the component junction</t>
  </si>
  <si>
    <r>
      <t>Max Rated Junction Temp
(</t>
    </r>
    <r>
      <rPr>
        <sz val="10"/>
        <color theme="1"/>
        <rFont val="Calibri"/>
        <family val="2"/>
      </rPr>
      <t>°C)</t>
    </r>
  </si>
  <si>
    <t>Part Type:  Diodes (GaAs)</t>
  </si>
  <si>
    <t>Ts - Breakpoint Temperature (temperature beyond which the max rated forward current or power dissipation decreases)</t>
  </si>
  <si>
    <r>
      <t>Max Rated Hotspot Temp
(</t>
    </r>
    <r>
      <rPr>
        <sz val="10"/>
        <color theme="1"/>
        <rFont val="Calibri"/>
        <family val="2"/>
      </rPr>
      <t>°C)</t>
    </r>
  </si>
  <si>
    <r>
      <t>Max Rated Ambient Temp
(</t>
    </r>
    <r>
      <rPr>
        <sz val="10"/>
        <color theme="1"/>
        <rFont val="Calibri"/>
        <family val="2"/>
      </rPr>
      <t>°C)</t>
    </r>
  </si>
  <si>
    <r>
      <t>Max Rated Operating Temp
(</t>
    </r>
    <r>
      <rPr>
        <sz val="10"/>
        <color theme="1"/>
        <rFont val="Calibri"/>
        <family val="2"/>
      </rPr>
      <t>°C)</t>
    </r>
  </si>
  <si>
    <t>Part Type:  MCMs and Hybrids</t>
  </si>
  <si>
    <t>Derating of MCMs and Hybrids should be accomplished by the application of the pertinent derating guidelines to each component type contain therein.  This can be performed using the following steps:
    1. Create a new workbook identifying the MCM or Hybrid in the 'Assembly Description'
    2. Select the appropriate environment and ambient temperature
    3. Add components contained in the MCM or Hybrid to the appropriate worksheets
    4. Enter the applied and maximum rated stress data to each component line entry as per the normal procedure</t>
  </si>
  <si>
    <t>MCMs and Hybrids</t>
  </si>
  <si>
    <t>Background:</t>
  </si>
  <si>
    <r>
      <t xml:space="preserve">The practice of limiting electrical, thermal and mechanical stresses on parts to levels below their specified ratings is called derating.  MIL-STD-721C offers the following definitions of derating:
       • Using an item in such a way that applied stresses are below rated values
       • The lowering of the rating of an item in one stress field to allow an increase in another stress field
If a product is expected to operate reliably, one of the contributing factors must be a conservative design approach incorporating realistic derating of parts.  The failure rate of an item is dependent upon the proximity of the applied stress on that item to its maximum allowable stress (“strength”).  As the stress on a component increases, its failure rate generally increases.  For example, one rule of thumb is that the previous failure rate is expected to double for every 10°C rise in temperature.  Another guideline is that a 50% derating can decrease the failure rate by approximately 30%.  (These statements are very general in nature.  The impact of stress on any given component may vary significantly from these guidelines.)  The stresses to which an item is subjected usually fall in one of the following categories: environmental stresses and operational stresses.  Examples of environmental stresses include temperature, humidity, vibration, temperature cycling, etc.  Operational stresses include voltage, current, power dissipation, dynamic loading, etc.  Components experience operational stresses during operation only, while environmental stresses can be experienced at any time, including times of dormancy.  Operational stresses may also influence environmental stresses.  For example, power dissipation typically results in a rise in a component’s case and/or junction temperature.
The importance of derating stems from the very nature of stress and strength.  It is common to consider stress and strength (and hence “stress ratio”) to be point values.  For example, consider a tantalum capacitor with an applied working voltage of 9V.  If the maximum rated voltage (“strength”) is 10V, then the stress ratio can be calculated as:
                                            </t>
    </r>
    <r>
      <rPr>
        <b/>
        <sz val="10"/>
        <color indexed="56"/>
        <rFont val="Arial"/>
        <family val="2"/>
      </rPr>
      <t>Stress Ratio=(Applied Voltage)/(Max Rated Voltage)=9V/10V=0.9=90%</t>
    </r>
    <r>
      <rPr>
        <sz val="10"/>
        <color indexed="56"/>
        <rFont val="Arial"/>
        <family val="2"/>
      </rPr>
      <t xml:space="preserve">
If only the point values are considered, it might be concluded that the design is adequate since the applied stress is less than the maximum rated stress (stress ratio &lt; 1.0).  However, the nature of stress and strength is such that variation exists around these estimates.  Sources of variation for the stress may include power supply voltage, output voltage of any voltage regulators used to generate power rails, ripple due to inadequate decoupling, etc.  Likewise, variation exists around the maximum rating (strength) due to various factors, including impurities in the dielectric, poor control of dielectric thickness, temperature variation, etc.  Due to this variability, it is possible that while the nominal maximum rating is greater than the nominal stress, there exists a region where the distributions overlap and the stress can actually exceed the true maximum rating and lead to part failure.  This region is referred to as the ‘Overstress Region”.  If the distributions and variance are known, then the area of this region can be estimated.  The area of this interference region is the probability of failure.  The addition of margin between the applied stress and maximum rating will reduce the overlap of the distributions and, hence, decrease the probability of failure.  This margin between the applied and maximum rated stress is what is commonly referred to as “derating”.
For additional information, consult the free 'Reliability Que' entitled: "Derating" on the Quanterion Solutions website: </t>
    </r>
    <r>
      <rPr>
        <b/>
        <sz val="10"/>
        <color indexed="56"/>
        <rFont val="Arial"/>
        <family val="2"/>
      </rPr>
      <t>http://www.quanterion.com</t>
    </r>
    <r>
      <rPr>
        <sz val="10"/>
        <color indexed="56"/>
        <rFont val="Arial"/>
        <family val="2"/>
      </rPr>
      <t>.</t>
    </r>
  </si>
  <si>
    <t>General Instructions</t>
  </si>
  <si>
    <t xml:space="preserve">GlobalParameters Tab </t>
  </si>
  <si>
    <r>
      <t>The red "</t>
    </r>
    <r>
      <rPr>
        <b/>
        <sz val="10"/>
        <color indexed="56"/>
        <rFont val="Arial"/>
        <family val="2"/>
      </rPr>
      <t>GlobalParameters</t>
    </r>
    <r>
      <rPr>
        <sz val="10"/>
        <color indexed="56"/>
        <rFont val="Arial"/>
        <family val="2"/>
      </rPr>
      <t>" tab provides a means of entering information that appears on or is used in each component worksheet.  Data that must be entered on this sheet include: Assembly Description, Assembly Drawing Number, the Environmental Category that will be applied to the analysis, and the ambient (reference) temperature that will be used as a basis for all individual component temperatures.  The ambient temperature can be the temperature at card-edge, rail, heat sink or some other reference point on the assembly.  Each component contains a 'temperature rise' field that allows for the rise in temperature due to component internal power dissipation, board power dissipation and proximity to other components to be considered.  This temperature rise to the component operating temperature must be based upon the reference point at which the ambient temperature was identified. Finally, this tab contains a description of the environemental categories and links to the individual device worksheets.</t>
    </r>
  </si>
  <si>
    <t>Instructions:</t>
  </si>
  <si>
    <t>Device Tabs</t>
  </si>
  <si>
    <r>
      <t xml:space="preserve">NOTE: </t>
    </r>
    <r>
      <rPr>
        <i/>
        <sz val="10"/>
        <color indexed="56"/>
        <rFont val="Arial"/>
        <family val="2"/>
      </rPr>
      <t>In this workbook, fields with a</t>
    </r>
    <r>
      <rPr>
        <b/>
        <i/>
        <sz val="10"/>
        <color indexed="56"/>
        <rFont val="Arial"/>
        <family val="2"/>
      </rPr>
      <t xml:space="preserve"> GRAY</t>
    </r>
    <r>
      <rPr>
        <i/>
        <sz val="10"/>
        <color indexed="56"/>
        <rFont val="Arial"/>
        <family val="2"/>
      </rPr>
      <t xml:space="preserve"> background accommodate user entries/selections.</t>
    </r>
  </si>
  <si>
    <t>Contents:</t>
  </si>
  <si>
    <t>Load Code</t>
  </si>
  <si>
    <t>Assembly Part Number</t>
  </si>
  <si>
    <t>01-01 Ceramic</t>
  </si>
  <si>
    <t>01-02 Ceramic, Chip</t>
  </si>
  <si>
    <t>01-03 Tantalum, Solid</t>
  </si>
  <si>
    <t>01-04 Tantalum, Non-Solid</t>
  </si>
  <si>
    <t>01-05 Plastic, Metallized</t>
  </si>
  <si>
    <t>01-06 Glass</t>
  </si>
  <si>
    <t>01-07 Mica and Reconstituted Mica</t>
  </si>
  <si>
    <t>01-10 Feedthrough</t>
  </si>
  <si>
    <t>01-11 Semiconductor (MOS Type)</t>
  </si>
  <si>
    <t>01-99 Miscellaneous (Variable)</t>
  </si>
  <si>
    <t>Rated Surge Current</t>
  </si>
  <si>
    <t>Ripple Power</t>
  </si>
  <si>
    <t>Ripple Power (W)</t>
  </si>
  <si>
    <t>Ripple Current</t>
  </si>
  <si>
    <t>Ripple Current (A)</t>
  </si>
  <si>
    <t>Derating Standard:  ECSS-Q-ST-30-11C Rev. 1</t>
  </si>
  <si>
    <r>
      <t>The 'Device' sections of the workbook allow the user to enter the data for the particular design that is to be analyzed. The Calculator worksheets include data required as initial inputs to the analysis (</t>
    </r>
    <r>
      <rPr>
        <b/>
        <sz val="10"/>
        <color indexed="56"/>
        <rFont val="Arial"/>
        <family val="2"/>
      </rPr>
      <t>Global Parameters</t>
    </r>
    <r>
      <rPr>
        <sz val="10"/>
        <color indexed="56"/>
        <rFont val="Arial"/>
        <family val="2"/>
      </rPr>
      <t xml:space="preserve">), and reference designator, part number, part type, part quality, package type, application type, applied and maximum rated stress data and component temperature rise for each line entry. 
</t>
    </r>
    <r>
      <rPr>
        <b/>
        <sz val="10"/>
        <color indexed="56"/>
        <rFont val="Arial"/>
        <family val="2"/>
      </rPr>
      <t>1) Capacitors</t>
    </r>
    <r>
      <rPr>
        <sz val="10"/>
        <color indexed="56"/>
        <rFont val="Arial"/>
        <family val="2"/>
      </rPr>
      <t xml:space="preserve"> - This tab allows for the entry of applied and maximum rated stress data for capacitors.  Parameters include voltage, reverse voltage, ripple power, ripple current, surge voltage and temperature.  Voltage and temperature apply to all capacitor types; the remaining parameters apply to selected capacitor types.  Derating criteria is dependent upon the part type. </t>
    </r>
  </si>
  <si>
    <t>Voltage - Sum of steady-state voltage and AC voltage</t>
  </si>
  <si>
    <t>Rated Surge Current=Vrated/(ESR+Rs)    ESR=max specified value. Rs=circuit series resistance for Isurge testing.</t>
  </si>
  <si>
    <t>02-01 Circular</t>
  </si>
  <si>
    <t>02-02 Rectangular</t>
  </si>
  <si>
    <t>02-03 Printed Circuit Board</t>
  </si>
  <si>
    <t>02-05 RF</t>
  </si>
  <si>
    <t>02-07 Microminiature</t>
  </si>
  <si>
    <t>02-09 Rack and Panel</t>
  </si>
  <si>
    <t>RF Power</t>
  </si>
  <si>
    <t>Rated RF Power (W)</t>
  </si>
  <si>
    <t>Pin-to-Pin or Pin-to-Shell Voltage (Worst Case)</t>
  </si>
  <si>
    <r>
      <t>Current (I</t>
    </r>
    <r>
      <rPr>
        <b/>
        <vertAlign val="subscript"/>
        <sz val="11"/>
        <color theme="1"/>
        <rFont val="Calibri"/>
        <family val="2"/>
        <scheme val="minor"/>
      </rPr>
      <t>ZM</t>
    </r>
    <r>
      <rPr>
        <b/>
        <sz val="11"/>
        <color theme="1"/>
        <rFont val="Calibri"/>
        <family val="2"/>
        <scheme val="minor"/>
      </rPr>
      <t>)</t>
    </r>
  </si>
  <si>
    <t>04-01 Switching</t>
  </si>
  <si>
    <t>04-02 Rectifier</t>
  </si>
  <si>
    <t>04-04 Voltage Reference/Zener</t>
  </si>
  <si>
    <t>04-03 Voltage Regulator</t>
  </si>
  <si>
    <t>04-05 RF/Microwave Schottky - Si</t>
  </si>
  <si>
    <t>04-08 Transient Suppression</t>
  </si>
  <si>
    <t>04-10 High Voltage Rectifier</t>
  </si>
  <si>
    <t>04-11 Microwave Varactor - GaAs</t>
  </si>
  <si>
    <t>04-12 Step Recovery</t>
  </si>
  <si>
    <t>04-13 Microwave Varactor - Si</t>
  </si>
  <si>
    <t>04-14 Current Regulator</t>
  </si>
  <si>
    <t>04-15 Microwave Schottky - GaAs</t>
  </si>
  <si>
    <t>04-16 RF/Microwave - PIN</t>
  </si>
  <si>
    <t>04-06 PIN</t>
  </si>
  <si>
    <t>04-17 Microwave Gunn - GaAs</t>
  </si>
  <si>
    <t>Fwd Current Used?</t>
  </si>
  <si>
    <t>Rev Voltage Used?</t>
  </si>
  <si>
    <t>Izm Used?</t>
  </si>
  <si>
    <r>
      <t>I</t>
    </r>
    <r>
      <rPr>
        <b/>
        <vertAlign val="subscript"/>
        <sz val="11"/>
        <color theme="1"/>
        <rFont val="Calibri"/>
        <family val="2"/>
        <scheme val="minor"/>
      </rPr>
      <t>ZM</t>
    </r>
    <r>
      <rPr>
        <b/>
        <sz val="11"/>
        <color theme="1"/>
        <rFont val="Calibri"/>
        <family val="2"/>
        <scheme val="minor"/>
      </rPr>
      <t xml:space="preserve"> Used?</t>
    </r>
  </si>
  <si>
    <r>
      <t>Delta T</t>
    </r>
    <r>
      <rPr>
        <b/>
        <vertAlign val="subscript"/>
        <sz val="11"/>
        <color theme="1"/>
        <rFont val="Calibri"/>
        <family val="2"/>
        <scheme val="minor"/>
      </rPr>
      <t xml:space="preserve">J </t>
    </r>
    <r>
      <rPr>
        <b/>
        <sz val="11"/>
        <color theme="1"/>
        <rFont val="Calibri"/>
        <family val="2"/>
        <scheme val="minor"/>
      </rPr>
      <t>from Max</t>
    </r>
  </si>
  <si>
    <t>Part Type:  Diodes</t>
  </si>
  <si>
    <t xml:space="preserve">For Zener, Reference or Transient Suppression Diodes enter either </t>
  </si>
  <si>
    <r>
      <t>Power Dissipation or Current (I</t>
    </r>
    <r>
      <rPr>
        <b/>
        <vertAlign val="subscript"/>
        <sz val="11"/>
        <color theme="1"/>
        <rFont val="Calibri"/>
        <family val="2"/>
        <scheme val="minor"/>
      </rPr>
      <t>ZM</t>
    </r>
    <r>
      <rPr>
        <b/>
        <sz val="11"/>
        <color theme="1"/>
        <rFont val="Calibri"/>
        <family val="2"/>
        <scheme val="minor"/>
      </rPr>
      <t>)</t>
    </r>
  </si>
  <si>
    <t>Part Type:  Feedthrough Filters</t>
  </si>
  <si>
    <t>05-01 Feedthrough Filter</t>
  </si>
  <si>
    <t>Continuous Current</t>
  </si>
  <si>
    <t>Contin-uous Current (A)</t>
  </si>
  <si>
    <t>Part Type:  Fuses: Cermet (Metal Film on Ceramic)</t>
  </si>
  <si>
    <t>06-01 Fuse, Cermet</t>
  </si>
  <si>
    <t>Id_Ts</t>
  </si>
  <si>
    <t>Id_Ts1</t>
  </si>
  <si>
    <t>Id_Td</t>
  </si>
  <si>
    <t>Id_GTd</t>
  </si>
  <si>
    <t>Ts - First Breakpoint Temperature (temperature beyond which the derating percentage decreases)</t>
  </si>
  <si>
    <t>Additional Requirements:</t>
  </si>
  <si>
    <t>- Fuses shall be avoided wherever possible.</t>
  </si>
  <si>
    <t>- The largest fuse rating compatible with the source capability shall be used.</t>
  </si>
  <si>
    <t>- Power supply shall be capable of delivering three times the specified fuse rated current.</t>
  </si>
  <si>
    <t>Part Type:  Inductors and Transformers</t>
  </si>
  <si>
    <t>07-01 Inductor, RF coil</t>
  </si>
  <si>
    <t>07-02 Inductor, Core</t>
  </si>
  <si>
    <t>14-01 Transformer, Power</t>
  </si>
  <si>
    <t>07-03 Inductor, Chip</t>
  </si>
  <si>
    <t>Operating Voltage
(Winding to Winding)</t>
  </si>
  <si>
    <t>Operating Voltage
(Winding to Case)</t>
  </si>
  <si>
    <t>Rated Voltage
Winding-Winding (V)</t>
  </si>
  <si>
    <t>Rated Voltage
Winding-Case
(V)</t>
  </si>
  <si>
    <t>Voltage Winding to Winding</t>
  </si>
  <si>
    <t>Voltage Winding to Case</t>
  </si>
  <si>
    <t>- For custom inductors and transformers, the maximum rated temperature shall be evaluated taking into consideration</t>
  </si>
  <si>
    <t xml:space="preserve">  the temperature characteristics of the materials used.</t>
  </si>
  <si>
    <t xml:space="preserve">- Unless specified in the procurement specification, the minimum insulation test voltage applied shall be 500V.  For </t>
  </si>
  <si>
    <r>
      <t xml:space="preserve">  operating voltages greater than 200V the insulation test voltage is equal to the partial discharge voltage (V</t>
    </r>
    <r>
      <rPr>
        <vertAlign val="subscript"/>
        <sz val="11"/>
        <color theme="1"/>
        <rFont val="Calibri"/>
        <family val="2"/>
        <scheme val="minor"/>
      </rPr>
      <t>PD</t>
    </r>
    <r>
      <rPr>
        <sz val="11"/>
        <color theme="1"/>
        <rFont val="Calibri"/>
        <family val="2"/>
        <scheme val="minor"/>
      </rPr>
      <t>), defined</t>
    </r>
  </si>
  <si>
    <t xml:space="preserve">  as the component qualification test level, where partial discharge activity is detected, and with a test equipment </t>
  </si>
  <si>
    <t xml:space="preserve">  sensitivity of no less than 1pC.</t>
  </si>
  <si>
    <t>09-01 Relay, Non-latching</t>
  </si>
  <si>
    <t>09-02 Relay, Latching</t>
  </si>
  <si>
    <t>16-01 Switch, Standard DC/AC power toggle</t>
  </si>
  <si>
    <t>Arc Suppressor/ Snubber System used?
(Inductive Loads only)</t>
  </si>
  <si>
    <t>Arc Supressor/ Snubber</t>
  </si>
  <si>
    <t>Not Applicable</t>
  </si>
  <si>
    <t>Arc Code</t>
  </si>
  <si>
    <t>Arc Suppression?</t>
  </si>
  <si>
    <t>Minimum Contact Current</t>
  </si>
  <si>
    <t>Rated Contact Current  (A)</t>
  </si>
  <si>
    <t>Minimum Allowable Stress Ratio</t>
  </si>
  <si>
    <t>Surge Contact Current</t>
  </si>
  <si>
    <t>Minimum Allowable Current
(A)</t>
  </si>
  <si>
    <t>Maximum Allowable Current</t>
  </si>
  <si>
    <t>Minimum Coil Voltage (V)</t>
  </si>
  <si>
    <t>Maximum Coil Voltage (V)</t>
  </si>
  <si>
    <t>Maximum Latch or Reset or Pickup Voltage (V)</t>
  </si>
  <si>
    <t>Coil Supply Voltage</t>
  </si>
  <si>
    <t>Minimum Allowable Voltage
(V)</t>
  </si>
  <si>
    <t>Maximum Allowable Voltage
(V)</t>
  </si>
  <si>
    <t>Contact Voltage</t>
  </si>
  <si>
    <t xml:space="preserve">Applied (V) </t>
  </si>
  <si>
    <t>Maximum Allowable Voltage (V)</t>
  </si>
  <si>
    <t>Rated Contact Voltage (V)</t>
  </si>
  <si>
    <t>Latching or Non-Latching</t>
  </si>
  <si>
    <t>Latching</t>
  </si>
  <si>
    <t>Non-Latching</t>
  </si>
  <si>
    <t>Coil Pulse Duration</t>
  </si>
  <si>
    <t>Minimum Allowable Duration
(ms)</t>
  </si>
  <si>
    <t>Part Type:  Relays and Switches</t>
  </si>
  <si>
    <r>
      <t xml:space="preserve">Additional Requirements:
- </t>
    </r>
    <r>
      <rPr>
        <sz val="11"/>
        <color theme="1"/>
        <rFont val="Calibri"/>
        <family val="2"/>
        <scheme val="minor"/>
      </rPr>
      <t>Current derating does not apply to contacts that only carry current and do not switch it or to contacts that switch at zero current.  In the latter case, the number of operations is limited to the qualified number of operations.
- A double throw contact shall not be used to switch a load (movable contact) between a power supply and ground (stationary contacts).  This type of configuration may be accepted in the following conditions:
           1.  when switching off the power supply the other stationary contact is not connected to ground, or
           2.  the potential difference between stationary contacts is less than 10V, and the switched current is less than 0.1A.
- Paralleled relays shall not be used to increase current switching capabilities of contacts.  When relays are paralleled for redundancy, in order to increase the system's reliability, the sum of the paralleled currents shall not exceed the contact current rating.
- Suppression diodes shall not be used inside relays.</t>
    </r>
  </si>
  <si>
    <t>For components with inductive, motor and filament loads, enter the applied continuous current in the '% of Rated Resistive Load' column.  Also enter the applied continuous current in the '% of Rated Specific Load Type' column if the maximum current rating for that load type is known.  Otherwise, leave this entry blank.</t>
  </si>
  <si>
    <t>Resistor, Heater, flexible</t>
  </si>
  <si>
    <t>Resistor, Metal Film Precision (RNC except RNC90)</t>
  </si>
  <si>
    <t>Resistor, Metal Film Semi-Precision (RLR)</t>
  </si>
  <si>
    <t>Resistor, Foil (RNC90)</t>
  </si>
  <si>
    <t>Resistor, Wire-wound High Precision (RBR56)</t>
  </si>
  <si>
    <t>Resistor, Wire-wound Power (RWR, RER)</t>
  </si>
  <si>
    <t>Resistor, Chip (RM)</t>
  </si>
  <si>
    <t>Resistor, Carbon Composition</t>
  </si>
  <si>
    <t>Ts Derate
(°C)</t>
  </si>
  <si>
    <r>
      <rPr>
        <b/>
        <sz val="10"/>
        <color indexed="56"/>
        <rFont val="Arial"/>
        <family val="2"/>
      </rPr>
      <t xml:space="preserve">2) Resistors &amp; Thermistors </t>
    </r>
    <r>
      <rPr>
        <sz val="10"/>
        <color indexed="56"/>
        <rFont val="Arial"/>
        <family val="2"/>
      </rPr>
      <t>- This tab allows for the entry of applied and maximum rated stress data for resistors and thermistors.  Parameters include power dissipation, voltage and operating temperature.  Power dissipation and temperature apply to all resistor types. Voltage applies to selected resistor types.  Application resistance must be entered for variable resistors.  Derating criteria is dependent upon the part type.</t>
    </r>
  </si>
  <si>
    <t>Low Power, NPN &lt;=2W</t>
  </si>
  <si>
    <t>Low Power, PNP &lt;=2W</t>
  </si>
  <si>
    <t>High Power, NPN &gt;2W</t>
  </si>
  <si>
    <t>High Power, PNP &gt;2W</t>
  </si>
  <si>
    <t>Switching</t>
  </si>
  <si>
    <t>RF/Microwave NPN Low Power/Low Noise</t>
  </si>
  <si>
    <t>RF/Microwave FET N-Channel/P-Channel</t>
  </si>
  <si>
    <t>RF/Microwave Bipolar Power</t>
  </si>
  <si>
    <t>RF/Microwave FET Power - Si</t>
  </si>
  <si>
    <t>Microwave Power - GaAs</t>
  </si>
  <si>
    <t>Microwave Low Noise - GaAs</t>
  </si>
  <si>
    <t>FET N-Channel</t>
  </si>
  <si>
    <t>FET P-Channel</t>
  </si>
  <si>
    <t>GaAs/InP</t>
  </si>
  <si>
    <t>Si/SiGe</t>
  </si>
  <si>
    <t>Material</t>
  </si>
  <si>
    <t>Mat Code</t>
  </si>
  <si>
    <t>ECSS Tj Exception</t>
  </si>
  <si>
    <t>Exc Code</t>
  </si>
  <si>
    <t>Material Type (Si/SiGe or GaAs/InP)</t>
  </si>
  <si>
    <r>
      <t>ECSS T</t>
    </r>
    <r>
      <rPr>
        <vertAlign val="subscript"/>
        <sz val="11"/>
        <color theme="1"/>
        <rFont val="Calibri"/>
        <family val="2"/>
        <scheme val="minor"/>
      </rPr>
      <t>J</t>
    </r>
    <r>
      <rPr>
        <sz val="11"/>
        <color theme="1"/>
        <rFont val="Calibri"/>
        <family val="2"/>
        <scheme val="minor"/>
      </rPr>
      <t xml:space="preserve"> GaAs/InP Exception Applicable</t>
    </r>
  </si>
  <si>
    <r>
      <t>T</t>
    </r>
    <r>
      <rPr>
        <b/>
        <vertAlign val="subscript"/>
        <sz val="11"/>
        <color theme="1"/>
        <rFont val="Calibri"/>
        <family val="2"/>
        <scheme val="minor"/>
      </rPr>
      <t>J</t>
    </r>
    <r>
      <rPr>
        <b/>
        <sz val="11"/>
        <color theme="1"/>
        <rFont val="Calibri"/>
        <family val="2"/>
        <scheme val="minor"/>
      </rPr>
      <t xml:space="preserve"> Exception</t>
    </r>
  </si>
  <si>
    <r>
      <t>V</t>
    </r>
    <r>
      <rPr>
        <b/>
        <vertAlign val="subscript"/>
        <sz val="11"/>
        <color theme="1"/>
        <rFont val="Calibri"/>
        <family val="2"/>
        <scheme val="minor"/>
      </rPr>
      <t>CEO</t>
    </r>
  </si>
  <si>
    <r>
      <t>V</t>
    </r>
    <r>
      <rPr>
        <b/>
        <vertAlign val="subscript"/>
        <sz val="11"/>
        <color theme="1"/>
        <rFont val="Calibri"/>
        <family val="2"/>
        <scheme val="minor"/>
      </rPr>
      <t>CBO</t>
    </r>
  </si>
  <si>
    <r>
      <t>V</t>
    </r>
    <r>
      <rPr>
        <b/>
        <vertAlign val="subscript"/>
        <sz val="11"/>
        <color theme="1"/>
        <rFont val="Calibri"/>
        <family val="2"/>
        <scheme val="minor"/>
      </rPr>
      <t>EBO</t>
    </r>
  </si>
  <si>
    <r>
      <t>I</t>
    </r>
    <r>
      <rPr>
        <b/>
        <vertAlign val="subscript"/>
        <sz val="11"/>
        <color theme="1"/>
        <rFont val="Calibri"/>
        <family val="2"/>
        <scheme val="minor"/>
      </rPr>
      <t>C</t>
    </r>
  </si>
  <si>
    <r>
      <t>I</t>
    </r>
    <r>
      <rPr>
        <b/>
        <vertAlign val="subscript"/>
        <sz val="11"/>
        <color theme="1"/>
        <rFont val="Calibri"/>
        <family val="2"/>
        <scheme val="minor"/>
      </rPr>
      <t>B</t>
    </r>
  </si>
  <si>
    <r>
      <t>Max Junct Temp (T</t>
    </r>
    <r>
      <rPr>
        <b/>
        <vertAlign val="subscript"/>
        <sz val="11"/>
        <color theme="1"/>
        <rFont val="Calibri"/>
        <family val="2"/>
        <scheme val="minor"/>
      </rPr>
      <t>J</t>
    </r>
    <r>
      <rPr>
        <b/>
        <sz val="11"/>
        <color theme="1"/>
        <rFont val="Calibri"/>
        <family val="2"/>
        <scheme val="minor"/>
      </rPr>
      <t>)</t>
    </r>
  </si>
  <si>
    <t>Collector-Emitter Voltage (V)</t>
  </si>
  <si>
    <t>Collector-Base Voltage (V)</t>
  </si>
  <si>
    <t>Emitter-Base Voltage (V)</t>
  </si>
  <si>
    <t>Collector Current (A)</t>
  </si>
  <si>
    <t>Base Current (A)</t>
  </si>
  <si>
    <r>
      <t>ECSS Exception to Junction Temperature Derating - 125</t>
    </r>
    <r>
      <rPr>
        <b/>
        <sz val="11"/>
        <color theme="1"/>
        <rFont val="Calibri"/>
        <family val="2"/>
      </rPr>
      <t xml:space="preserve">°C for GaAs or InP devices - is applicable provided the following is true:
</t>
    </r>
    <r>
      <rPr>
        <sz val="11"/>
        <color theme="1"/>
        <rFont val="Calibri"/>
        <family val="2"/>
      </rPr>
      <t>1. Maximum Rated Junction Temperature is greater than or equal to 150°C
2. Devices or Processes are supported by ESCC 2269010 and 2265010 evaluation program or equivalent
3. Related evaluation reports are available</t>
    </r>
  </si>
  <si>
    <t>Gate-to-Drain Voltage (V)</t>
  </si>
  <si>
    <t>Part Type:  Transistors - Bipolar</t>
  </si>
  <si>
    <t>Part Type:  Transistors - FET</t>
  </si>
  <si>
    <r>
      <t>V</t>
    </r>
    <r>
      <rPr>
        <b/>
        <vertAlign val="subscript"/>
        <sz val="11"/>
        <color theme="1"/>
        <rFont val="Calibri"/>
        <family val="2"/>
        <scheme val="minor"/>
      </rPr>
      <t>DS</t>
    </r>
  </si>
  <si>
    <r>
      <t>V</t>
    </r>
    <r>
      <rPr>
        <b/>
        <vertAlign val="subscript"/>
        <sz val="11"/>
        <color theme="1"/>
        <rFont val="Calibri"/>
        <family val="2"/>
        <scheme val="minor"/>
      </rPr>
      <t>GS</t>
    </r>
  </si>
  <si>
    <r>
      <t>V</t>
    </r>
    <r>
      <rPr>
        <b/>
        <vertAlign val="subscript"/>
        <sz val="11"/>
        <color theme="1"/>
        <rFont val="Calibri"/>
        <family val="2"/>
        <scheme val="minor"/>
      </rPr>
      <t>GD</t>
    </r>
  </si>
  <si>
    <r>
      <t>I</t>
    </r>
    <r>
      <rPr>
        <b/>
        <vertAlign val="subscript"/>
        <sz val="11"/>
        <color theme="1"/>
        <rFont val="Calibri"/>
        <family val="2"/>
        <scheme val="minor"/>
      </rPr>
      <t>DS</t>
    </r>
  </si>
  <si>
    <r>
      <rPr>
        <b/>
        <sz val="11"/>
        <color theme="1"/>
        <rFont val="Calibri"/>
        <family val="2"/>
        <scheme val="minor"/>
      </rPr>
      <t>Additional Requirements:</t>
    </r>
    <r>
      <rPr>
        <sz val="11"/>
        <color theme="1"/>
        <rFont val="Calibri"/>
        <family val="2"/>
        <scheme val="minor"/>
      </rPr>
      <t xml:space="preserve">
1. The designer should refer to the Safe Operating Area.
2. Where power cycling is critical, this should be considered.
3. When supported by reliability data, the compression level (including worst case modulation peak compression) is derated to 2dB under the highest compression level showing no drift.  No compression levels exceeding 1dB are applied to Bipolar transistors without compression data.
</t>
    </r>
  </si>
  <si>
    <r>
      <t xml:space="preserve">Additional Requirements:
</t>
    </r>
    <r>
      <rPr>
        <sz val="11"/>
        <color theme="1"/>
        <rFont val="Calibri"/>
        <family val="2"/>
        <scheme val="minor"/>
      </rPr>
      <t>1. The SEE Safe Operating Area (VDS vs. VGS), whichever is lower, shall be observed.
2. Only SEE radiation characterized MOSFETs shall be used in space applications.
3. Where power cycling is critical, this should be considered.
4. When supported by reliability data, the compression level (including worst case modulation peak compression) is derated to 2dB under the highest compression level showing no drift.  No compression levels exceeding 1dB are applied to FETs without compression data.</t>
    </r>
  </si>
  <si>
    <t>Microprocessors/microcontrollers/peripherals</t>
  </si>
  <si>
    <t>Memory SRAM</t>
  </si>
  <si>
    <t>Memory DRAM</t>
  </si>
  <si>
    <t>Memory PROM</t>
  </si>
  <si>
    <t>Memory EPROM</t>
  </si>
  <si>
    <t>Memory EEPROM</t>
  </si>
  <si>
    <t>Memory others</t>
  </si>
  <si>
    <t>Programmable Logic</t>
  </si>
  <si>
    <t>ASIC Digital</t>
  </si>
  <si>
    <t>ASIC Linear</t>
  </si>
  <si>
    <t>ASIC Mixed Analog/Digital</t>
  </si>
  <si>
    <t>Linear Op Amp</t>
  </si>
  <si>
    <t>Linear Sample and Hold Amp</t>
  </si>
  <si>
    <t>Linear Voltage Regulator</t>
  </si>
  <si>
    <t>Linear Voltage Comparator</t>
  </si>
  <si>
    <t>Linear Switching Regulator</t>
  </si>
  <si>
    <t>Linear Line Driver</t>
  </si>
  <si>
    <t>Linear Line Receiver</t>
  </si>
  <si>
    <t>Linear Timer</t>
  </si>
  <si>
    <t>Linear Multiplier</t>
  </si>
  <si>
    <t>Linear Switches</t>
  </si>
  <si>
    <t>Linear Multiplexer/Demultiplexer</t>
  </si>
  <si>
    <t>Linear A/D Converter</t>
  </si>
  <si>
    <t>Linear D/A Converter</t>
  </si>
  <si>
    <t>Linear Other Functions</t>
  </si>
  <si>
    <t>Logic Families</t>
  </si>
  <si>
    <t>MMIC</t>
  </si>
  <si>
    <t>Miscellaneous</t>
  </si>
  <si>
    <r>
      <t>Output Current (I</t>
    </r>
    <r>
      <rPr>
        <b/>
        <vertAlign val="subscript"/>
        <sz val="11"/>
        <color theme="1"/>
        <rFont val="Calibri"/>
        <family val="2"/>
        <scheme val="minor"/>
      </rPr>
      <t>OUT</t>
    </r>
    <r>
      <rPr>
        <b/>
        <sz val="11"/>
        <color theme="1"/>
        <rFont val="Calibri"/>
        <family val="2"/>
        <scheme val="minor"/>
      </rPr>
      <t>)</t>
    </r>
  </si>
  <si>
    <t>Endurance and Data Retention</t>
  </si>
  <si>
    <r>
      <t>Input Voltage (V</t>
    </r>
    <r>
      <rPr>
        <b/>
        <vertAlign val="subscript"/>
        <sz val="11"/>
        <color theme="1"/>
        <rFont val="Calibri"/>
        <family val="2"/>
        <scheme val="minor"/>
      </rPr>
      <t>IN</t>
    </r>
    <r>
      <rPr>
        <b/>
        <sz val="11"/>
        <color theme="1"/>
        <rFont val="Calibri"/>
        <family val="2"/>
        <scheme val="minor"/>
      </rPr>
      <t>)</t>
    </r>
  </si>
  <si>
    <r>
      <t>Input Current (I</t>
    </r>
    <r>
      <rPr>
        <b/>
        <vertAlign val="subscript"/>
        <sz val="11"/>
        <color theme="1"/>
        <rFont val="Calibri"/>
        <family val="2"/>
        <scheme val="minor"/>
      </rPr>
      <t>IN</t>
    </r>
    <r>
      <rPr>
        <b/>
        <sz val="11"/>
        <color theme="1"/>
        <rFont val="Calibri"/>
        <family val="2"/>
        <scheme val="minor"/>
      </rPr>
      <t>)</t>
    </r>
  </si>
  <si>
    <t>Transients</t>
  </si>
  <si>
    <t>Input Current</t>
  </si>
  <si>
    <t>Recommended Supply Voltage (V)</t>
  </si>
  <si>
    <t>Supply Voltage Range</t>
  </si>
  <si>
    <t>Group Code</t>
  </si>
  <si>
    <t>Min Allowable (V)</t>
  </si>
  <si>
    <t>Max Allowable
(V)</t>
  </si>
  <si>
    <t>Applied
(Cycles)</t>
  </si>
  <si>
    <t>Max Derate
(Cycles)</t>
  </si>
  <si>
    <t>Max Read/ Write Cycles</t>
  </si>
  <si>
    <t>Subgroup Code</t>
  </si>
  <si>
    <t>Rated Input Voltage (V)</t>
  </si>
  <si>
    <t>Input Current (A)</t>
  </si>
  <si>
    <r>
      <t>V</t>
    </r>
    <r>
      <rPr>
        <vertAlign val="subscript"/>
        <sz val="10"/>
        <color theme="1"/>
        <rFont val="Calibri"/>
        <family val="2"/>
        <scheme val="minor"/>
      </rPr>
      <t>CC</t>
    </r>
    <r>
      <rPr>
        <sz val="10"/>
        <color theme="1"/>
        <rFont val="Calibri"/>
        <family val="2"/>
        <scheme val="minor"/>
      </rPr>
      <t xml:space="preserve">
(V)</t>
    </r>
  </si>
  <si>
    <r>
      <t>V</t>
    </r>
    <r>
      <rPr>
        <vertAlign val="subscript"/>
        <sz val="10"/>
        <color theme="1"/>
        <rFont val="Calibri"/>
        <family val="2"/>
        <scheme val="minor"/>
      </rPr>
      <t>IN</t>
    </r>
    <r>
      <rPr>
        <sz val="10"/>
        <color theme="1"/>
        <rFont val="Calibri"/>
        <family val="2"/>
        <scheme val="minor"/>
      </rPr>
      <t xml:space="preserve">
(V)</t>
    </r>
  </si>
  <si>
    <r>
      <t>I</t>
    </r>
    <r>
      <rPr>
        <vertAlign val="subscript"/>
        <sz val="10"/>
        <color theme="1"/>
        <rFont val="Calibri"/>
        <family val="2"/>
        <scheme val="minor"/>
      </rPr>
      <t>IN</t>
    </r>
    <r>
      <rPr>
        <sz val="10"/>
        <color theme="1"/>
        <rFont val="Calibri"/>
        <family val="2"/>
        <scheme val="minor"/>
      </rPr>
      <t xml:space="preserve">
(A)</t>
    </r>
  </si>
  <si>
    <r>
      <t>Additional Requirements:
-</t>
    </r>
    <r>
      <rPr>
        <sz val="11"/>
        <color theme="1"/>
        <rFont val="Calibri"/>
        <family val="2"/>
        <scheme val="minor"/>
      </rPr>
      <t>Turn-on transient peaks or other peaks shall not exceed the maximum rating.
-The input voltage shall not exceed the supply voltage (except adapted component design).
-When calculating Endurance, an activation energy of 0.6eV or less shall be used to determine the equivalent time for space flight.
-Supply voltage shall include DC + AC ripple.
-MMICs - each discrete cell constituting analogue custom MMICs shall be derated in accordance with the requirements for the applicable family.  For digital cells, apply the derating rules applicable to integrated circuits.
When operational reliability data is available, the compression level shall be derated to 2dB under the highest comprression level showing no drift.  MMICs having no compression data shall not be submitted to more than 1dB of compression.</t>
    </r>
  </si>
  <si>
    <t>Laser Diode</t>
  </si>
  <si>
    <t>Opto-coupler</t>
  </si>
  <si>
    <t>Photo diode/sensor</t>
  </si>
  <si>
    <t>Recommended Forward Current (A)</t>
  </si>
  <si>
    <t>Collector Current</t>
  </si>
  <si>
    <t>Collector-Emitter Voltage</t>
  </si>
  <si>
    <t>Rated Collector Current (A)</t>
  </si>
  <si>
    <r>
      <t>Collector-Emitter Voltage
(V</t>
    </r>
    <r>
      <rPr>
        <b/>
        <vertAlign val="subscript"/>
        <sz val="11"/>
        <color theme="1"/>
        <rFont val="Calibri"/>
        <family val="2"/>
        <scheme val="minor"/>
      </rPr>
      <t>CE</t>
    </r>
    <r>
      <rPr>
        <b/>
        <sz val="11"/>
        <color theme="1"/>
        <rFont val="Calibri"/>
        <family val="2"/>
        <scheme val="minor"/>
      </rPr>
      <t>)</t>
    </r>
  </si>
  <si>
    <t>Rated Vce (V)</t>
  </si>
  <si>
    <t>Coaxial Attenuator/Load &lt; 5W</t>
  </si>
  <si>
    <t>Coaxial Attenuator/Load &gt;= 5W</t>
  </si>
  <si>
    <t>Coaxial Coupler &lt; 5W</t>
  </si>
  <si>
    <t>Coaxial Coupler &gt;=5W</t>
  </si>
  <si>
    <t>Coaxial Power Divider &lt;5W</t>
  </si>
  <si>
    <t>Coaxial Power Divider &gt;=5W</t>
  </si>
  <si>
    <t>Isolator/Circulator &lt; 5W</t>
  </si>
  <si>
    <t>Isolator/Circulator &gt;= 5W</t>
  </si>
  <si>
    <t>Miscellaneous &lt; 5W</t>
  </si>
  <si>
    <t>Miscellaneous &gt;= 5W</t>
  </si>
  <si>
    <t>&lt; 5 W</t>
  </si>
  <si>
    <t>&gt;= 5 W</t>
  </si>
  <si>
    <t>Hot Spot Temp</t>
  </si>
  <si>
    <t>Hot Spot Temperature</t>
  </si>
  <si>
    <t>Part Type:  RF Passive Components</t>
  </si>
  <si>
    <r>
      <t xml:space="preserve">Additional Requirements:
- </t>
    </r>
    <r>
      <rPr>
        <sz val="11"/>
        <color theme="1"/>
        <rFont val="Calibri"/>
        <family val="2"/>
        <scheme val="minor"/>
      </rPr>
      <t>For connectorized components, connector savers shall be used during testing of equipment to minimize the number of mating and unmating cycles.
- RF power shall be limited such that a 6 dB margin exists before the onset of multipactor.
- Maximum mating and unmating cycles shall be limited to 50 cycles.</t>
    </r>
  </si>
  <si>
    <t>Part Type:  Fiber Optic Components</t>
  </si>
  <si>
    <t>Fiber/Cable</t>
  </si>
  <si>
    <t>Bend Radius</t>
  </si>
  <si>
    <t>Cable Tension</t>
  </si>
  <si>
    <t>Fiber Tension</t>
  </si>
  <si>
    <t>Percent of Minimum Bend Radius</t>
  </si>
  <si>
    <t>Minimum Allowable Bend Radius</t>
  </si>
  <si>
    <t>Applied Bend Radius</t>
  </si>
  <si>
    <t>Minimum Rated Bend Radius</t>
  </si>
  <si>
    <t>Applied Cable Tension</t>
  </si>
  <si>
    <t>Max Allowable Cable Tension</t>
  </si>
  <si>
    <t>Maximum Rated Cable Tension</t>
  </si>
  <si>
    <t>Applied Fiber Tension</t>
  </si>
  <si>
    <t>Max Allowable Fiber Tension</t>
  </si>
  <si>
    <t>Maximum Rated Fiber Tension</t>
  </si>
  <si>
    <t>Crystal Resonator</t>
  </si>
  <si>
    <t>Drive Level (Maximum)</t>
  </si>
  <si>
    <t>Drive Level (Minimum)</t>
  </si>
  <si>
    <t>Minimum Required
(W)</t>
  </si>
  <si>
    <t>Min Allowable Stress Ratio</t>
  </si>
  <si>
    <t>Drive Level (Min)</t>
  </si>
  <si>
    <t>Drive Level (Max)</t>
  </si>
  <si>
    <t>Max Rated Drive Level (W)</t>
  </si>
  <si>
    <t>Required Minimum Drive Level (W)</t>
  </si>
  <si>
    <r>
      <t xml:space="preserve">Additional Requirements:
- </t>
    </r>
    <r>
      <rPr>
        <sz val="11"/>
        <color theme="1"/>
        <rFont val="Calibri"/>
        <family val="2"/>
        <scheme val="minor"/>
      </rPr>
      <t>The percent of the maximum rated drive level derating requirement must be superseded by the manufacturer required minimum drive level, if not compatible.</t>
    </r>
  </si>
  <si>
    <t>ComponentRatings</t>
  </si>
  <si>
    <t>Part Type:  Piezo-Electric Devices</t>
  </si>
  <si>
    <t>Coaxial</t>
  </si>
  <si>
    <t>Fiber optic</t>
  </si>
  <si>
    <t>Low Frequency</t>
  </si>
  <si>
    <t>Material Type</t>
  </si>
  <si>
    <t>Aluminum</t>
  </si>
  <si>
    <t>Copper</t>
  </si>
  <si>
    <t>Material Code</t>
  </si>
  <si>
    <t>AWG</t>
  </si>
  <si>
    <t>AWG Code</t>
  </si>
  <si>
    <r>
      <t>I</t>
    </r>
    <r>
      <rPr>
        <b/>
        <vertAlign val="subscript"/>
        <sz val="11"/>
        <color theme="1"/>
        <rFont val="Calibri"/>
        <family val="2"/>
        <scheme val="minor"/>
      </rPr>
      <t>SW</t>
    </r>
  </si>
  <si>
    <t>AWG (Copper)</t>
  </si>
  <si>
    <t>AWG (Aluminum)</t>
  </si>
  <si>
    <t>Maximum Rated Voltage (V)</t>
  </si>
  <si>
    <t>Number of Wires with Current</t>
  </si>
  <si>
    <t>Number of Wires without Current</t>
  </si>
  <si>
    <t>Max No Current</t>
  </si>
  <si>
    <t>Effective Number of Wires in Bundle</t>
  </si>
  <si>
    <t>Applied (V)</t>
  </si>
  <si>
    <t>Max Derate (V)</t>
  </si>
  <si>
    <t>Applied (A)</t>
  </si>
  <si>
    <t>AWG Group</t>
  </si>
  <si>
    <t>Number Group</t>
  </si>
  <si>
    <t>K</t>
  </si>
  <si>
    <t>Part Type:  Wires and Cables</t>
  </si>
  <si>
    <r>
      <t xml:space="preserve">Notes:
</t>
    </r>
    <r>
      <rPr>
        <sz val="11"/>
        <color theme="1"/>
        <rFont val="Calibri"/>
        <family val="2"/>
        <scheme val="minor"/>
      </rPr>
      <t>- The derating on current for bundles (I</t>
    </r>
    <r>
      <rPr>
        <vertAlign val="subscript"/>
        <sz val="11"/>
        <color theme="1"/>
        <rFont val="Calibri"/>
        <family val="2"/>
        <scheme val="minor"/>
      </rPr>
      <t>BW</t>
    </r>
    <r>
      <rPr>
        <sz val="11"/>
        <color theme="1"/>
        <rFont val="Calibri"/>
        <family val="2"/>
        <scheme val="minor"/>
      </rPr>
      <t>) with N wires shall be calculated as I</t>
    </r>
    <r>
      <rPr>
        <vertAlign val="subscript"/>
        <sz val="11"/>
        <color theme="1"/>
        <rFont val="Calibri"/>
        <family val="2"/>
        <scheme val="minor"/>
      </rPr>
      <t>BW</t>
    </r>
    <r>
      <rPr>
        <sz val="11"/>
        <color theme="1"/>
        <rFont val="Calibri"/>
        <family val="2"/>
        <scheme val="minor"/>
      </rPr>
      <t>=I</t>
    </r>
    <r>
      <rPr>
        <vertAlign val="subscript"/>
        <sz val="11"/>
        <color theme="1"/>
        <rFont val="Calibri"/>
        <family val="2"/>
        <scheme val="minor"/>
      </rPr>
      <t>SW</t>
    </r>
    <r>
      <rPr>
        <sz val="11"/>
        <color theme="1"/>
        <rFont val="Calibri"/>
        <family val="2"/>
        <scheme val="minor"/>
      </rPr>
      <t>*K, where I</t>
    </r>
    <r>
      <rPr>
        <vertAlign val="subscript"/>
        <sz val="11"/>
        <color theme="1"/>
        <rFont val="Calibri"/>
        <family val="2"/>
        <scheme val="minor"/>
      </rPr>
      <t>SW</t>
    </r>
    <r>
      <rPr>
        <sz val="11"/>
        <color theme="1"/>
        <rFont val="Calibri"/>
        <family val="2"/>
        <scheme val="minor"/>
      </rPr>
      <t xml:space="preserve"> is the derated current for single wire, and K is dependent upon AWG and N.
- If the part entry is a single wire, the user should enter "1" in the "Number of Wires with Current" field.
- The effective number of wires in a bundle is limited to 331.</t>
    </r>
  </si>
  <si>
    <t>Quanterion Solution Inc. Stress-Derating Calculator - ECSS-Q-ST-30-11CR1 Derating Standard</t>
  </si>
  <si>
    <r>
      <t xml:space="preserve">The </t>
    </r>
    <r>
      <rPr>
        <b/>
        <sz val="10"/>
        <color theme="8"/>
        <rFont val="Arial"/>
        <family val="2"/>
      </rPr>
      <t>BLUE</t>
    </r>
    <r>
      <rPr>
        <b/>
        <sz val="10"/>
        <rFont val="Arial"/>
        <family val="2"/>
      </rPr>
      <t xml:space="preserve"> </t>
    </r>
    <r>
      <rPr>
        <sz val="10"/>
        <rFont val="Arial"/>
        <family val="2"/>
      </rPr>
      <t>tab (worksheet)</t>
    </r>
    <r>
      <rPr>
        <sz val="10"/>
        <color rgb="FF002060"/>
        <rFont val="Arial"/>
        <family val="2"/>
      </rPr>
      <t xml:space="preserve"> of this workbook contains the user instructions.  The </t>
    </r>
    <r>
      <rPr>
        <b/>
        <sz val="10"/>
        <color rgb="FFFF0000"/>
        <rFont val="Arial"/>
        <family val="2"/>
      </rPr>
      <t>RED</t>
    </r>
    <r>
      <rPr>
        <sz val="10"/>
        <color rgb="FF002060"/>
        <rFont val="Arial"/>
        <family val="2"/>
      </rPr>
      <t xml:space="preserve"> tab contains the Global Parameters, which includes information that appears on each succeeding worksheet.  The </t>
    </r>
    <r>
      <rPr>
        <b/>
        <sz val="10"/>
        <color rgb="FF00B050"/>
        <rFont val="Arial"/>
        <family val="2"/>
      </rPr>
      <t>GREEN</t>
    </r>
    <r>
      <rPr>
        <sz val="10"/>
        <color rgb="FF002060"/>
        <rFont val="Arial"/>
        <family val="2"/>
      </rPr>
      <t xml:space="preserve"> </t>
    </r>
    <r>
      <rPr>
        <sz val="10"/>
        <color indexed="56"/>
        <rFont val="Arial"/>
        <family val="2"/>
      </rPr>
      <t xml:space="preserve">tabs contain the stress-derating worksheets for the individual device types.  The device types are as defined in ECSS-Q-ST-30-11C Rev. 1.
The following are general rules that apply to all worksheets.
1) Cells that are accessible to the user for data input are shaded in </t>
    </r>
    <r>
      <rPr>
        <b/>
        <sz val="10"/>
        <color theme="0" tint="-0.499984740745262"/>
        <rFont val="Arial"/>
        <family val="2"/>
      </rPr>
      <t>Gray</t>
    </r>
    <r>
      <rPr>
        <sz val="10"/>
        <color indexed="56"/>
        <rFont val="Arial"/>
        <family val="2"/>
      </rPr>
      <t xml:space="preserve">, </t>
    </r>
    <r>
      <rPr>
        <b/>
        <sz val="10"/>
        <color rgb="FF92D050"/>
        <rFont val="Arial"/>
        <family val="2"/>
      </rPr>
      <t>Green</t>
    </r>
    <r>
      <rPr>
        <sz val="10"/>
        <color indexed="56"/>
        <rFont val="Arial"/>
        <family val="2"/>
      </rPr>
      <t xml:space="preserve">, or </t>
    </r>
    <r>
      <rPr>
        <b/>
        <sz val="10"/>
        <color rgb="FFFF0000"/>
        <rFont val="Arial"/>
        <family val="2"/>
      </rPr>
      <t>Red</t>
    </r>
    <r>
      <rPr>
        <sz val="10"/>
        <color indexed="56"/>
        <rFont val="Arial"/>
        <family val="2"/>
      </rPr>
      <t xml:space="preserve">.These cells incude assembly description and drawing number, environmental category, ambient (reference) temperature, component reference designator, part number, part type, component data, application information and applied and maximum rated stress data.  Attempts to enter data in cells with any other shading will be rejected.
2) </t>
    </r>
    <r>
      <rPr>
        <b/>
        <sz val="10"/>
        <color indexed="56"/>
        <rFont val="Arial"/>
        <family val="2"/>
      </rPr>
      <t xml:space="preserve">Applied Data Cells shaded in </t>
    </r>
    <r>
      <rPr>
        <b/>
        <sz val="10"/>
        <color rgb="FF92D050"/>
        <rFont val="Arial"/>
        <family val="2"/>
      </rPr>
      <t>Green</t>
    </r>
    <r>
      <rPr>
        <b/>
        <sz val="10"/>
        <color indexed="56"/>
        <rFont val="Arial"/>
        <family val="2"/>
      </rPr>
      <t xml:space="preserve"> </t>
    </r>
    <r>
      <rPr>
        <sz val="10"/>
        <color indexed="56"/>
        <rFont val="Arial"/>
        <family val="2"/>
      </rPr>
      <t xml:space="preserve">- Indicates that applied and maximum rated data have been entered and that the component </t>
    </r>
    <r>
      <rPr>
        <b/>
        <sz val="10"/>
        <color indexed="56"/>
        <rFont val="Arial"/>
        <family val="2"/>
      </rPr>
      <t>complies</t>
    </r>
    <r>
      <rPr>
        <sz val="10"/>
        <color indexed="56"/>
        <rFont val="Arial"/>
        <family val="2"/>
      </rPr>
      <t xml:space="preserve"> with the requirements of ECSS-Q-ST-30-11C Rev. 1.
3) </t>
    </r>
    <r>
      <rPr>
        <b/>
        <sz val="10"/>
        <color indexed="56"/>
        <rFont val="Arial"/>
        <family val="2"/>
      </rPr>
      <t xml:space="preserve">Applied Data Cells shaded in </t>
    </r>
    <r>
      <rPr>
        <b/>
        <sz val="10"/>
        <color rgb="FFFF0000"/>
        <rFont val="Arial"/>
        <family val="2"/>
      </rPr>
      <t>RED</t>
    </r>
    <r>
      <rPr>
        <sz val="10"/>
        <color indexed="56"/>
        <rFont val="Arial"/>
        <family val="2"/>
      </rPr>
      <t xml:space="preserve"> - Indicates that applied and maximum rated data have been entered and that the component </t>
    </r>
    <r>
      <rPr>
        <b/>
        <sz val="10"/>
        <color indexed="56"/>
        <rFont val="Arial"/>
        <family val="2"/>
      </rPr>
      <t>does not comply</t>
    </r>
    <r>
      <rPr>
        <sz val="10"/>
        <color indexed="56"/>
        <rFont val="Arial"/>
        <family val="2"/>
      </rPr>
      <t xml:space="preserve"> with the requirements of ECSS-Q-ST-30-11C Rev. 1.
4) </t>
    </r>
    <r>
      <rPr>
        <b/>
        <sz val="10"/>
        <color indexed="56"/>
        <rFont val="Arial"/>
        <family val="2"/>
      </rPr>
      <t xml:space="preserve">Applied Data Cells shaded in </t>
    </r>
    <r>
      <rPr>
        <b/>
        <sz val="10"/>
        <color theme="0" tint="-0.499984740745262"/>
        <rFont val="Arial"/>
        <family val="2"/>
      </rPr>
      <t>GRAY</t>
    </r>
    <r>
      <rPr>
        <sz val="10"/>
        <color indexed="56"/>
        <rFont val="Arial"/>
        <family val="2"/>
      </rPr>
      <t xml:space="preserve"> - Indicates that either (or both) of the applied or maximum rated data is missing and that a compliance conclusion cannot be reached.
5) Cells that are </t>
    </r>
    <r>
      <rPr>
        <b/>
        <sz val="10"/>
        <color theme="1"/>
        <rFont val="Arial"/>
        <family val="2"/>
      </rPr>
      <t>BLACKED-OUT</t>
    </r>
    <r>
      <rPr>
        <sz val="10"/>
        <color indexed="56"/>
        <rFont val="Arial"/>
        <family val="2"/>
      </rPr>
      <t xml:space="preserve"> are not relevant to that particular part type.
6) Data entry for some fields is restricted to pull-down menus or numeric values.  Data validation rules are in place to ensure that the correct data type is entered.
7) Data entry and calculated values may limited to 4, 3 or 2 digits to the right of the decimal point, depending upon parameter type.  Digits in excess of these will be rounded up or down per normal data rounding rules.
8) Each device worksheet is limited to a maximum of 300 line entries.  If more that 300 entries are required for an individual device type, the user must create a new stress-derating workbook, enter the global parameter information and continue with the data entry.</t>
    </r>
  </si>
  <si>
    <r>
      <rPr>
        <b/>
        <sz val="10"/>
        <color indexed="56"/>
        <rFont val="Arial"/>
        <family val="2"/>
      </rPr>
      <t>3) Diodes</t>
    </r>
    <r>
      <rPr>
        <sz val="10"/>
        <color indexed="56"/>
        <rFont val="Arial"/>
        <family val="2"/>
      </rPr>
      <t xml:space="preserve"> - This tab allows for the entry of applied and maximum rated stress data for diodes.  Parameters include forward current, reverse voltage, power dissipation, current (I</t>
    </r>
    <r>
      <rPr>
        <vertAlign val="subscript"/>
        <sz val="10"/>
        <color indexed="56"/>
        <rFont val="Arial"/>
        <family val="2"/>
      </rPr>
      <t>ZM</t>
    </r>
    <r>
      <rPr>
        <sz val="10"/>
        <color indexed="56"/>
        <rFont val="Arial"/>
        <family val="2"/>
      </rPr>
      <t>) and junction temperature.   Junction temperature and power dissipation applies to all diode types.  The remaining parameters apply to selected diode types. Derating criteria is dependent upon the part type.</t>
    </r>
  </si>
  <si>
    <r>
      <t>4)</t>
    </r>
    <r>
      <rPr>
        <sz val="10"/>
        <color indexed="56"/>
        <rFont val="Arial"/>
        <family val="2"/>
      </rPr>
      <t xml:space="preserve"> </t>
    </r>
    <r>
      <rPr>
        <b/>
        <sz val="10"/>
        <color indexed="56"/>
        <rFont val="Arial"/>
        <family val="2"/>
      </rPr>
      <t>Transistors-Bipolar</t>
    </r>
    <r>
      <rPr>
        <b/>
        <sz val="12"/>
        <color indexed="56"/>
        <rFont val="Arial"/>
        <family val="2"/>
      </rPr>
      <t xml:space="preserve"> </t>
    </r>
    <r>
      <rPr>
        <b/>
        <sz val="10"/>
        <color indexed="56"/>
        <rFont val="Arial"/>
        <family val="2"/>
      </rPr>
      <t xml:space="preserve">- </t>
    </r>
    <r>
      <rPr>
        <sz val="10"/>
        <color indexed="56"/>
        <rFont val="Arial"/>
        <family val="2"/>
      </rPr>
      <t>This tab allows for the entry of applied and maximum rated stress data for biploar transistors.  Parameters include power dissipation, collector-emitter voltage, collector-base voltage, emitter-base voltage, collector current, base current and junction temperature.  Power dissipation and junction temperature apply to all bipolar transistor types.  Additionally, transistor material (Si, Si/Ge, GaAs, InP) must be entered for certain transistor types.  Derating criteria is dependent upon the part type.</t>
    </r>
  </si>
  <si>
    <r>
      <t xml:space="preserve">5) Transistors-FET </t>
    </r>
    <r>
      <rPr>
        <sz val="10"/>
        <color indexed="56"/>
        <rFont val="Arial"/>
        <family val="2"/>
      </rPr>
      <t>- This tab allows for the entry of applied and maximum rated stress data for field-effect transistors.  Parameters include power dissipation, drain-to-source voltage, gate-to-source voltage, gate-to-drain voltage, drain-to-source current and junction temperature.  All parameters except gate-to-drain voltage apply to all FET types.  Derating criteria is dependent upon the part type and material.  Finally, note that gate-to-source voltage may be a positive or negative value.</t>
    </r>
  </si>
  <si>
    <r>
      <t xml:space="preserve">6) Microcircuits </t>
    </r>
    <r>
      <rPr>
        <sz val="10"/>
        <color indexed="56"/>
        <rFont val="Arial"/>
        <family val="2"/>
      </rPr>
      <t>- This tab allows for the entry of applied and maximum rated stress data for microcircuits.  Parameters include supply voltage, output current, endurance and data retention, input voltage, input current, transients and junction temperature.  Supply voltage, output current, transients and junction temperature applies to all microcircuit types.  The remaining parameters apply to selected microcircuit types.  Derating criteria is dependent upon the part type.</t>
    </r>
  </si>
  <si>
    <r>
      <t xml:space="preserve">7) Optoelectronics </t>
    </r>
    <r>
      <rPr>
        <sz val="10"/>
        <color indexed="56"/>
        <rFont val="Arial"/>
        <family val="2"/>
      </rPr>
      <t>- This tab allows for the entry of applied and maximum rated stress data for optoelectronic devices.  Parameters include forward current, reverse voltage, collector current, collector-emitter voltage and junction temperature.  Junction temperature applies to all optoelectronic types.  The remaining parameters apply to selected optoelectronic types.  Derating criteria is dependent upon the part type.</t>
    </r>
  </si>
  <si>
    <r>
      <t xml:space="preserve">8) Magnetics </t>
    </r>
    <r>
      <rPr>
        <sz val="10"/>
        <color indexed="56"/>
        <rFont val="Arial"/>
        <family val="2"/>
      </rPr>
      <t>- This tab allows for the entry of applied and maximum rated stress data for magnetics.  Parameters include winding-to-winding voltage, winding-to-case voltage and hotspot temperature.  These parameters apply to all magnetic types.  Derating criteria is dependent upon the part type.</t>
    </r>
  </si>
  <si>
    <r>
      <t xml:space="preserve">9) Connectors </t>
    </r>
    <r>
      <rPr>
        <sz val="10"/>
        <color indexed="56"/>
        <rFont val="Arial"/>
        <family val="2"/>
      </rPr>
      <t>- This tab allows for the entry of applied and maximum rated stress data for connectors.  Parameters include contact current, pin-to-pin voltage, pin-to-shell voltage, RF power and hotspot temperature.  The voltage derating criteria is applicable to all connectors; the worst case altitude condition should be evaluated.  Derating criteria is dependent upon the part type.</t>
    </r>
  </si>
  <si>
    <r>
      <t xml:space="preserve">10) Relays and Switches </t>
    </r>
    <r>
      <rPr>
        <sz val="10"/>
        <color indexed="56"/>
        <rFont val="Arial"/>
        <family val="2"/>
      </rPr>
      <t>- This tab allows for the entry of applied and maximum rated stress data for relays and switches.  Parameters include continuous current, minimum contact current, surge contact current, coil supply voltage, contact voltage and coil pulse duration. These parameters apply to selected relay and switch types.  In addition to the part type, the user must also enter the load type from the drop down menu, and whether or not an arc suppressor system is present, and whether or not a relay is latching or non-latching.  Derating criteria is dependent upon the part type, load type, arc suppression and latching status.</t>
    </r>
  </si>
  <si>
    <r>
      <t xml:space="preserve">11) Feedthrough Filters - </t>
    </r>
    <r>
      <rPr>
        <sz val="10"/>
        <color indexed="56"/>
        <rFont val="Arial"/>
        <family val="2"/>
      </rPr>
      <t>This tab allows for the entry of applied and maximum rated stress data for feedthrough filters.  Parameters include voltage, continuous current, surge current and temperature.  Derating criteria is dependent upon the part type.</t>
    </r>
  </si>
  <si>
    <r>
      <t xml:space="preserve">12) Fuses - Cermet </t>
    </r>
    <r>
      <rPr>
        <sz val="10"/>
        <color indexed="56"/>
        <rFont val="Arial"/>
        <family val="2"/>
      </rPr>
      <t>- This tab allows for the entry of applied and maximum rated stress data for metal film on ceramic (cermet) fuses.  Parameters include current and temperature.  Derating criteria is dependent upon the part type.</t>
    </r>
  </si>
  <si>
    <r>
      <t xml:space="preserve">13) RF Passive </t>
    </r>
    <r>
      <rPr>
        <sz val="10"/>
        <color indexed="56"/>
        <rFont val="Arial"/>
        <family val="2"/>
      </rPr>
      <t>- This tab allows for the entry of applied and maximum rated stress data for RF passive devices.  Parameters include RF power and hotspot temperature.  All parameters apply to all component types.  Derating criteria is dependent upon the part type.</t>
    </r>
  </si>
  <si>
    <r>
      <t xml:space="preserve">14) Wires and Cables </t>
    </r>
    <r>
      <rPr>
        <sz val="10"/>
        <color indexed="56"/>
        <rFont val="Arial"/>
        <family val="2"/>
      </rPr>
      <t>- This tab allows for the entry of applied and maximum rated stress data for wires and cables.  Parameters include voltage, current and operating temperature.  All parameters apply to all component types.  In addition, the user must also enter the conductor material, AWG, and the number of wires within a bundle.  Derating criteria is dependent upon the part type, material and number of wires contained within a bundle.</t>
    </r>
  </si>
  <si>
    <r>
      <t xml:space="preserve">15) Piezo-Electric </t>
    </r>
    <r>
      <rPr>
        <sz val="10"/>
        <color indexed="56"/>
        <rFont val="Arial"/>
        <family val="2"/>
      </rPr>
      <t>- This tab allows for the entry of applied and maximum rated stress data for piezo-electric devices.  Parameters include minimum and maximum drive level.  Derating criteria is dependent upon the part type.</t>
    </r>
  </si>
  <si>
    <r>
      <t xml:space="preserve">16) Fiber Optic Components </t>
    </r>
    <r>
      <rPr>
        <sz val="10"/>
        <color indexed="56"/>
        <rFont val="Arial"/>
        <family val="2"/>
      </rPr>
      <t>- This tab allows for the entry of applied and maximum rated stress data for fiber optic components.  Parameters include bend radius, cable tension and fiber tension.  Derating criteria is dependent upon the part type.</t>
    </r>
  </si>
  <si>
    <r>
      <rPr>
        <b/>
        <sz val="10"/>
        <color indexed="56"/>
        <rFont val="Arial"/>
        <family val="2"/>
      </rPr>
      <t>17)</t>
    </r>
    <r>
      <rPr>
        <sz val="10"/>
        <color indexed="56"/>
        <rFont val="Arial"/>
        <family val="2"/>
      </rPr>
      <t xml:space="preserve"> </t>
    </r>
    <r>
      <rPr>
        <b/>
        <sz val="10"/>
        <color indexed="56"/>
        <rFont val="Arial"/>
        <family val="2"/>
      </rPr>
      <t>MCMs and Hybrids</t>
    </r>
    <r>
      <rPr>
        <sz val="10"/>
        <color indexed="56"/>
        <rFont val="Arial"/>
        <family val="2"/>
      </rPr>
      <t xml:space="preserve"> - This tab provides instructions for the application of the ECSS-Q-ST-30-11C Rev. 1 derating requirements for MCM and hybrid devices.  Derating for these devices is accomplished by the application of the derating requirements for each of the components contained therein.  A separate workbook should be created for each MCM or hybrid device. </t>
    </r>
  </si>
  <si>
    <t>Sequence for Performing a Derating Analyis per ECSS-Q-ST-30-11C Rev. 1</t>
  </si>
  <si>
    <r>
      <t xml:space="preserve"> This workbook provides all of the tools required to produce a Derating Analysis for an assembly using the guidelines per ECSS-Q-ST-30-11C Rev. 1. The process is as follows:
1) Enter the Assembly Description, Assembly Drawing Number, Environmental Category, and Ambient (Reference) Temperature on the 'GlobalParameters' worksheet. </t>
    </r>
    <r>
      <rPr>
        <b/>
        <sz val="10"/>
        <color indexed="56"/>
        <rFont val="Arial"/>
        <family val="2"/>
      </rPr>
      <t>(Ambient Temperature entry is REQUIRED.)</t>
    </r>
    <r>
      <rPr>
        <sz val="10"/>
        <color indexed="56"/>
        <rFont val="Arial"/>
        <family val="2"/>
      </rPr>
      <t xml:space="preserve">
2) Enter the reference designator and part number for each component in the BOM or Parts List on the appropriate worksheet corresponding to the component category.
3) For each component entered in Step 2, choose the appropriate part type, or application information as applicable using the provided drop-down menus.
4)</t>
    </r>
    <r>
      <rPr>
        <b/>
        <sz val="10"/>
        <color indexed="56"/>
        <rFont val="Arial"/>
        <family val="2"/>
      </rPr>
      <t xml:space="preserve"> </t>
    </r>
    <r>
      <rPr>
        <sz val="10"/>
        <color indexed="56"/>
        <rFont val="Arial"/>
        <family val="2"/>
      </rPr>
      <t xml:space="preserve">For each component defined in Step 3, enter the maximum rated stress information for each applicable parameter from the manufacturer's datasheet.  If the maximum rated stress data is not provided on the datasheet, contact the manufacturer for guidance.
5) For each component defined in Step 3, enter the applied stress information derived from the assembly design information.
6) For each component defined in Step 3, enter the temperature rise from the ambient (reference) temperature defined on the 'GlobalParameters' worksheet.
7) If all of the applied stress cells for a given component are </t>
    </r>
    <r>
      <rPr>
        <b/>
        <sz val="10"/>
        <color rgb="FF92D050"/>
        <rFont val="Arial"/>
        <family val="2"/>
      </rPr>
      <t>GREEN</t>
    </r>
    <r>
      <rPr>
        <sz val="10"/>
        <color indexed="56"/>
        <rFont val="Arial"/>
        <family val="2"/>
      </rPr>
      <t xml:space="preserve">, the device complies with the derating requirements.  If at least one of the applied stress cells for a given component are </t>
    </r>
    <r>
      <rPr>
        <b/>
        <sz val="10"/>
        <color rgb="FFFF0000"/>
        <rFont val="Arial"/>
        <family val="2"/>
      </rPr>
      <t>RED</t>
    </r>
    <r>
      <rPr>
        <sz val="10"/>
        <color indexed="56"/>
        <rFont val="Arial"/>
        <family val="2"/>
      </rPr>
      <t xml:space="preserve">, the device does not comply with the derating requirements and mitigation efforts, including redesign, should be considered.  If at least one of the applied stress cells for a given component are </t>
    </r>
    <r>
      <rPr>
        <b/>
        <sz val="10"/>
        <color theme="0" tint="-0.499984740745262"/>
        <rFont val="Arial"/>
        <family val="2"/>
      </rPr>
      <t>GRAY</t>
    </r>
    <r>
      <rPr>
        <sz val="10"/>
        <color indexed="56"/>
        <rFont val="Arial"/>
        <family val="2"/>
      </rPr>
      <t>, at least one piece of stress information (applied or maximum rated) is missing and the analysis is incomplete.  In this case, include the missing information and re-evaluate the component.
8) Review all entries to ensure completeness.
9) Review all entries to determine compliance with the ECSS-Q-ST-30-11C Rev. 1 derating requirements.
10) Review the ECSS-Q-ST-30-11C Rev. 1 document for any additional requirements that must be satisfied.
11) Save the derating analysis in a new workbook.</t>
    </r>
  </si>
  <si>
    <t>Copyright © 2016 by Quanterion Solutions Incorporated.  
The copyrighted work may not be made available on a server for use by more than one person simultaneously without the express written permission. If automation of the technical content for other than personal use, or for multiple simultaneous user access to a copyrighted work is desired, please contact  Quanterion Solutions, Incorporated.</t>
  </si>
  <si>
    <r>
      <t xml:space="preserve">Additional Requirements:
</t>
    </r>
    <r>
      <rPr>
        <sz val="11"/>
        <color theme="1"/>
        <rFont val="Calibri"/>
        <family val="2"/>
        <scheme val="minor"/>
      </rPr>
      <t>- The dV/dt capability of the capacitors shall be respected.
- 100% surge current screening shall be applied to a surface mounted tantalum capacitors.
- Self-healing requirements (if applicable): clearing recommendations from manufacturers shall be followed for plastic-metallized capacitors.</t>
    </r>
  </si>
  <si>
    <r>
      <t xml:space="preserve">Additional Requirements:
- </t>
    </r>
    <r>
      <rPr>
        <sz val="11"/>
        <color theme="1"/>
        <rFont val="Calibri"/>
        <family val="2"/>
        <scheme val="minor"/>
      </rPr>
      <t>Pin-to-Pin Voltage/Pin-to-Case Voltage Derating requirement should be applied at any altitude.  Worst case stress should be entered.
- Refer to ECSS-Q-ST-30-11C Rev. 1 for additional requirements/recommendations.</t>
    </r>
  </si>
  <si>
    <r>
      <t xml:space="preserve">Additional Requirements:
</t>
    </r>
    <r>
      <rPr>
        <sz val="11"/>
        <color theme="1"/>
        <rFont val="Calibri"/>
        <family val="2"/>
        <scheme val="minor"/>
      </rPr>
      <t>- Actual rated power for heaters shall be specified in the applicable heater design drawing.  It shall be determined from the specified heating area in cm</t>
    </r>
    <r>
      <rPr>
        <vertAlign val="superscript"/>
        <sz val="11"/>
        <color theme="1"/>
        <rFont val="Calibri"/>
        <family val="2"/>
        <scheme val="minor"/>
      </rPr>
      <t>2</t>
    </r>
    <r>
      <rPr>
        <sz val="11"/>
        <color theme="1"/>
        <rFont val="Calibri"/>
        <family val="2"/>
        <scheme val="minor"/>
      </rPr>
      <t xml:space="preserve"> taking into account the thermal properties of the mounted heater in the application.</t>
    </r>
  </si>
  <si>
    <t>Global Requirements:</t>
  </si>
  <si>
    <t>Requirements That Apply to All Component Types</t>
  </si>
  <si>
    <t>Some components can be radiation sensitive; the issue shall be recorded in the design file and the components selection shall be reviewed and approved as described in ECSS-Q-ST-60.</t>
  </si>
  <si>
    <r>
      <t xml:space="preserve">Quanterion Solutions Inc. (QSI) developed this workbook to facilitate the application of the stress-derating guidelines contained in European Cooperation for Space Standardization (ECSS) ECSS-Q-ST-30-11C Rev. 1 "Space Product Assurance Derating - EEE Components", dated 4 October 2011.  As stated therein, ECSS-Q-ST-30-11C Rev. 1 "specifies derating requirements applicable to electronic, electrical and electromechanical components. Derating is a long standing practice applied to components used on spacecrafts...The aim is to obtain reliable and high performance equipment without oversizing of the components.  For this reason and if possible, this Standard provides derating requirements depending upon mission duration and mean temperature, taking into account demonstrated limits of component capabilities."  ECSS-Q-ST-30-11C Rev. 1 is available on the European Space Components Information Exchange System (ESCIES) website </t>
    </r>
    <r>
      <rPr>
        <b/>
        <sz val="10"/>
        <color indexed="56"/>
        <rFont val="Arial"/>
        <family val="2"/>
      </rPr>
      <t>https://escies.org.</t>
    </r>
    <r>
      <rPr>
        <sz val="10"/>
        <color indexed="56"/>
        <rFont val="Arial"/>
        <family val="2"/>
      </rPr>
      <t xml:space="preserve">
Quanterion Solutions' Stress-Derating Spreadsheet Calculator is a self-contained implementation of the guidelines identified in the ECSS-Q-ST-30-11C Rev. 1 document.  It should be noted that all of the numeric guidelines contained therein are incorporated in this Calculator.  However, this document also contains general requirements for the application of this standard including, but not limited to, duration of exposure, operating conditions, failure propagation and exceptions to the derating criteria.  Additionally, various components have additional requirements that are qualitative in nature and are not covered by this workbook.  </t>
    </r>
    <r>
      <rPr>
        <b/>
        <sz val="10"/>
        <color indexed="56"/>
        <rFont val="Arial"/>
        <family val="2"/>
      </rPr>
      <t xml:space="preserve">As stated above, this workbook was developed to facilitate the application of the ECSS derating guidelines.  It is intended to be used in conjunction with the issued ECSS-Q-ST-30-11C Rev. 1 document, and not in place of it.  </t>
    </r>
    <r>
      <rPr>
        <sz val="10"/>
        <color indexed="56"/>
        <rFont val="Arial"/>
        <family val="2"/>
      </rPr>
      <t xml:space="preserve">  </t>
    </r>
    <r>
      <rPr>
        <b/>
        <sz val="10"/>
        <color indexed="56"/>
        <rFont val="Arial"/>
        <family val="2"/>
      </rPr>
      <t>ECSS-Q-ST-30-11C Rev. 1 contains additional requirements and application instructions that do not lend themselves to numeric evaluation.  The user is strongly encouraged to consult ECSS-Q-ST-30-11C Rev. 1 for the complete set of requirements in order to ensure compliance.</t>
    </r>
    <r>
      <rPr>
        <sz val="10"/>
        <color indexed="56"/>
        <rFont val="Arial"/>
        <family val="2"/>
      </rPr>
      <t xml:space="preserve">
</t>
    </r>
  </si>
  <si>
    <t>Introduction/Disclaimer:</t>
  </si>
  <si>
    <t>Diodes</t>
  </si>
  <si>
    <t>Transistors - Bipolar</t>
  </si>
  <si>
    <t>Transistors - FET</t>
  </si>
  <si>
    <t>Relays &amp; Switches</t>
  </si>
  <si>
    <t>Feedthrough Filters</t>
  </si>
  <si>
    <t>Fuses - Cermet</t>
  </si>
  <si>
    <t>RF Passive Devices</t>
  </si>
  <si>
    <t>Wires and Cables</t>
  </si>
  <si>
    <t>Piezo-Electric</t>
  </si>
  <si>
    <t>Fiber Optic Components</t>
  </si>
  <si>
    <t>MCMs &amp; Hybrids</t>
  </si>
  <si>
    <r>
      <t>Applied
(</t>
    </r>
    <r>
      <rPr>
        <sz val="9"/>
        <color theme="1"/>
        <rFont val="Calibri"/>
        <family val="2"/>
      </rPr>
      <t>°</t>
    </r>
    <r>
      <rPr>
        <sz val="9"/>
        <color theme="1"/>
        <rFont val="Calibri"/>
        <family val="2"/>
        <scheme val="minor"/>
      </rPr>
      <t>C)</t>
    </r>
  </si>
  <si>
    <r>
      <t>Max Derate
(</t>
    </r>
    <r>
      <rPr>
        <sz val="9"/>
        <color theme="1"/>
        <rFont val="Calibri"/>
        <family val="2"/>
      </rPr>
      <t>°</t>
    </r>
    <r>
      <rPr>
        <sz val="9"/>
        <color theme="1"/>
        <rFont val="Calibri"/>
        <family val="2"/>
        <scheme val="minor"/>
      </rPr>
      <t>C)</t>
    </r>
  </si>
  <si>
    <r>
      <t>Rated Current I</t>
    </r>
    <r>
      <rPr>
        <vertAlign val="subscript"/>
        <sz val="9"/>
        <color theme="1"/>
        <rFont val="Calibri"/>
        <family val="2"/>
        <scheme val="minor"/>
      </rPr>
      <t>ZM</t>
    </r>
    <r>
      <rPr>
        <sz val="9"/>
        <color theme="1"/>
        <rFont val="Calibri"/>
        <family val="2"/>
        <scheme val="minor"/>
      </rPr>
      <t xml:space="preserve"> (A)</t>
    </r>
  </si>
  <si>
    <r>
      <t>Ts
(</t>
    </r>
    <r>
      <rPr>
        <sz val="9"/>
        <color theme="1"/>
        <rFont val="Calibri"/>
        <family val="2"/>
      </rPr>
      <t>°C)</t>
    </r>
  </si>
  <si>
    <r>
      <t>Td
(</t>
    </r>
    <r>
      <rPr>
        <sz val="9"/>
        <color theme="1"/>
        <rFont val="Calibri"/>
        <family val="2"/>
      </rPr>
      <t>°C)</t>
    </r>
  </si>
  <si>
    <r>
      <t>Max Rated Juntion Temp
(</t>
    </r>
    <r>
      <rPr>
        <sz val="9"/>
        <color theme="1"/>
        <rFont val="Calibri"/>
        <family val="2"/>
      </rPr>
      <t>°C)</t>
    </r>
  </si>
  <si>
    <r>
      <t>Temp Rise
(</t>
    </r>
    <r>
      <rPr>
        <sz val="9"/>
        <color theme="1"/>
        <rFont val="Calibri"/>
        <family val="2"/>
      </rPr>
      <t>°C)</t>
    </r>
  </si>
  <si>
    <r>
      <t>Power Dissipation (P</t>
    </r>
    <r>
      <rPr>
        <b/>
        <vertAlign val="subscript"/>
        <sz val="9"/>
        <color theme="1"/>
        <rFont val="Calibri"/>
        <family val="2"/>
        <scheme val="minor"/>
      </rPr>
      <t>D</t>
    </r>
    <r>
      <rPr>
        <b/>
        <sz val="9"/>
        <color theme="1"/>
        <rFont val="Calibri"/>
        <family val="2"/>
        <scheme val="minor"/>
      </rPr>
      <t>)</t>
    </r>
  </si>
  <si>
    <r>
      <t>Collector-Emitter Voltage (V</t>
    </r>
    <r>
      <rPr>
        <b/>
        <vertAlign val="subscript"/>
        <sz val="9"/>
        <color theme="1"/>
        <rFont val="Calibri"/>
        <family val="2"/>
        <scheme val="minor"/>
      </rPr>
      <t>CE</t>
    </r>
    <r>
      <rPr>
        <b/>
        <sz val="9"/>
        <color theme="1"/>
        <rFont val="Calibri"/>
        <family val="2"/>
        <scheme val="minor"/>
      </rPr>
      <t>)</t>
    </r>
  </si>
  <si>
    <r>
      <t>Collector-Base Voltage (V</t>
    </r>
    <r>
      <rPr>
        <b/>
        <vertAlign val="subscript"/>
        <sz val="9"/>
        <color theme="1"/>
        <rFont val="Calibri"/>
        <family val="2"/>
        <scheme val="minor"/>
      </rPr>
      <t>CB</t>
    </r>
    <r>
      <rPr>
        <b/>
        <sz val="9"/>
        <color theme="1"/>
        <rFont val="Calibri"/>
        <family val="2"/>
        <scheme val="minor"/>
      </rPr>
      <t>)</t>
    </r>
  </si>
  <si>
    <r>
      <t>Emitter-Base Voltage (V</t>
    </r>
    <r>
      <rPr>
        <b/>
        <vertAlign val="subscript"/>
        <sz val="9"/>
        <color theme="1"/>
        <rFont val="Calibri"/>
        <family val="2"/>
        <scheme val="minor"/>
      </rPr>
      <t>EB</t>
    </r>
    <r>
      <rPr>
        <b/>
        <sz val="9"/>
        <color theme="1"/>
        <rFont val="Calibri"/>
        <family val="2"/>
        <scheme val="minor"/>
      </rPr>
      <t>)</t>
    </r>
  </si>
  <si>
    <r>
      <t>Collector Current (I</t>
    </r>
    <r>
      <rPr>
        <b/>
        <vertAlign val="subscript"/>
        <sz val="9"/>
        <color theme="1"/>
        <rFont val="Calibri"/>
        <family val="2"/>
        <scheme val="minor"/>
      </rPr>
      <t>C</t>
    </r>
    <r>
      <rPr>
        <b/>
        <sz val="9"/>
        <color theme="1"/>
        <rFont val="Calibri"/>
        <family val="2"/>
        <scheme val="minor"/>
      </rPr>
      <t>)</t>
    </r>
  </si>
  <si>
    <r>
      <t>Base Current (I</t>
    </r>
    <r>
      <rPr>
        <b/>
        <vertAlign val="subscript"/>
        <sz val="9"/>
        <color theme="1"/>
        <rFont val="Calibri"/>
        <family val="2"/>
        <scheme val="minor"/>
      </rPr>
      <t>B</t>
    </r>
    <r>
      <rPr>
        <b/>
        <sz val="9"/>
        <color theme="1"/>
        <rFont val="Calibri"/>
        <family val="2"/>
        <scheme val="minor"/>
      </rPr>
      <t>)</t>
    </r>
  </si>
  <si>
    <r>
      <t>ECSS T</t>
    </r>
    <r>
      <rPr>
        <vertAlign val="subscript"/>
        <sz val="9"/>
        <color theme="1"/>
        <rFont val="Calibri"/>
        <family val="2"/>
        <scheme val="minor"/>
      </rPr>
      <t>J</t>
    </r>
    <r>
      <rPr>
        <sz val="9"/>
        <color theme="1"/>
        <rFont val="Calibri"/>
        <family val="2"/>
        <scheme val="minor"/>
      </rPr>
      <t xml:space="preserve"> GaAs/InP Exception Applicable</t>
    </r>
  </si>
  <si>
    <r>
      <t>Max Rated Junction Temp
(</t>
    </r>
    <r>
      <rPr>
        <sz val="9"/>
        <color theme="1"/>
        <rFont val="Calibri"/>
        <family val="2"/>
      </rPr>
      <t>°C)</t>
    </r>
  </si>
  <si>
    <r>
      <t>Power Dissipation (P</t>
    </r>
    <r>
      <rPr>
        <b/>
        <vertAlign val="subscript"/>
        <sz val="10"/>
        <color theme="1"/>
        <rFont val="Calibri"/>
        <family val="2"/>
        <scheme val="minor"/>
      </rPr>
      <t>D</t>
    </r>
    <r>
      <rPr>
        <b/>
        <sz val="10"/>
        <color theme="1"/>
        <rFont val="Calibri"/>
        <family val="2"/>
        <scheme val="minor"/>
      </rPr>
      <t>)</t>
    </r>
  </si>
  <si>
    <r>
      <t>Drain-to-Source Voltage (V</t>
    </r>
    <r>
      <rPr>
        <b/>
        <vertAlign val="subscript"/>
        <sz val="10"/>
        <color theme="1"/>
        <rFont val="Calibri"/>
        <family val="2"/>
        <scheme val="minor"/>
      </rPr>
      <t>DS</t>
    </r>
    <r>
      <rPr>
        <b/>
        <sz val="10"/>
        <color theme="1"/>
        <rFont val="Calibri"/>
        <family val="2"/>
        <scheme val="minor"/>
      </rPr>
      <t>)</t>
    </r>
  </si>
  <si>
    <r>
      <t>Gate-to-Source Voltage (V</t>
    </r>
    <r>
      <rPr>
        <b/>
        <vertAlign val="subscript"/>
        <sz val="10"/>
        <color theme="1"/>
        <rFont val="Calibri"/>
        <family val="2"/>
        <scheme val="minor"/>
      </rPr>
      <t>GS</t>
    </r>
    <r>
      <rPr>
        <b/>
        <sz val="10"/>
        <color theme="1"/>
        <rFont val="Calibri"/>
        <family val="2"/>
        <scheme val="minor"/>
      </rPr>
      <t>)</t>
    </r>
  </si>
  <si>
    <r>
      <t>Gate-to-Drain Voltage (V</t>
    </r>
    <r>
      <rPr>
        <b/>
        <vertAlign val="subscript"/>
        <sz val="10"/>
        <color theme="1"/>
        <rFont val="Calibri"/>
        <family val="2"/>
        <scheme val="minor"/>
      </rPr>
      <t>GD</t>
    </r>
    <r>
      <rPr>
        <b/>
        <sz val="10"/>
        <color theme="1"/>
        <rFont val="Calibri"/>
        <family val="2"/>
        <scheme val="minor"/>
      </rPr>
      <t>)</t>
    </r>
  </si>
  <si>
    <r>
      <t>Drain-to-Source Current (I</t>
    </r>
    <r>
      <rPr>
        <b/>
        <vertAlign val="subscript"/>
        <sz val="10"/>
        <color theme="1"/>
        <rFont val="Calibri"/>
        <family val="2"/>
        <scheme val="minor"/>
      </rPr>
      <t>DS</t>
    </r>
    <r>
      <rPr>
        <b/>
        <sz val="10"/>
        <color theme="1"/>
        <rFont val="Calibri"/>
        <family val="2"/>
        <scheme val="minor"/>
      </rPr>
      <t>)</t>
    </r>
  </si>
  <si>
    <t>Applied
(ms)</t>
  </si>
  <si>
    <r>
      <t>Td
(</t>
    </r>
    <r>
      <rPr>
        <sz val="8"/>
        <color theme="1"/>
        <rFont val="Calibri"/>
        <family val="2"/>
      </rPr>
      <t>°C)</t>
    </r>
  </si>
  <si>
    <r>
      <t>Temp Rise
(</t>
    </r>
    <r>
      <rPr>
        <sz val="8"/>
        <color theme="1"/>
        <rFont val="Calibri"/>
        <family val="2"/>
      </rPr>
      <t>°C)</t>
    </r>
  </si>
  <si>
    <r>
      <t>Surge Duration (</t>
    </r>
    <r>
      <rPr>
        <sz val="9"/>
        <color theme="1"/>
        <rFont val="Calibri"/>
        <family val="2"/>
      </rPr>
      <t>μs)</t>
    </r>
  </si>
  <si>
    <r>
      <t>Rated Latch Time T</t>
    </r>
    <r>
      <rPr>
        <vertAlign val="subscript"/>
        <sz val="9"/>
        <color theme="1"/>
        <rFont val="Calibri"/>
        <family val="2"/>
        <scheme val="minor"/>
      </rPr>
      <t>L</t>
    </r>
    <r>
      <rPr>
        <sz val="9"/>
        <color theme="1"/>
        <rFont val="Calibri"/>
        <family val="2"/>
        <scheme val="minor"/>
      </rPr>
      <t xml:space="preserve">
(ms)</t>
    </r>
  </si>
  <si>
    <t>Current (Continuous)
(% of Rated Resistive Load)</t>
  </si>
  <si>
    <t>Current (Continuous)
(% of Rated Specific Load Type)</t>
  </si>
  <si>
    <r>
      <t>Max Derate Bundle Wire Current (I</t>
    </r>
    <r>
      <rPr>
        <vertAlign val="subscript"/>
        <sz val="8"/>
        <color theme="1"/>
        <rFont val="Calibri"/>
        <family val="2"/>
        <scheme val="minor"/>
      </rPr>
      <t>SW</t>
    </r>
    <r>
      <rPr>
        <sz val="8"/>
        <color theme="1"/>
        <rFont val="Calibri"/>
        <family val="2"/>
        <scheme val="minor"/>
      </rPr>
      <t>*K) (A)</t>
    </r>
  </si>
  <si>
    <r>
      <t>Max Single Wire Current (I</t>
    </r>
    <r>
      <rPr>
        <vertAlign val="subscript"/>
        <sz val="8"/>
        <color theme="1"/>
        <rFont val="Calibri"/>
        <family val="2"/>
        <scheme val="minor"/>
      </rPr>
      <t>SW</t>
    </r>
    <r>
      <rPr>
        <sz val="8"/>
        <color theme="1"/>
        <rFont val="Calibri"/>
        <family val="2"/>
        <scheme val="minor"/>
      </rPr>
      <t>) (A)</t>
    </r>
  </si>
  <si>
    <r>
      <t>Applied
(</t>
    </r>
    <r>
      <rPr>
        <sz val="8"/>
        <color theme="1"/>
        <rFont val="Calibri"/>
        <family val="2"/>
      </rPr>
      <t>°</t>
    </r>
    <r>
      <rPr>
        <sz val="8"/>
        <color theme="1"/>
        <rFont val="Calibri"/>
        <family val="2"/>
        <scheme val="minor"/>
      </rPr>
      <t>C)</t>
    </r>
  </si>
  <si>
    <r>
      <t>Max Derate
(</t>
    </r>
    <r>
      <rPr>
        <sz val="8"/>
        <color theme="1"/>
        <rFont val="Calibri"/>
        <family val="2"/>
      </rPr>
      <t>°</t>
    </r>
    <r>
      <rPr>
        <sz val="8"/>
        <color theme="1"/>
        <rFont val="Calibri"/>
        <family val="2"/>
        <scheme val="minor"/>
      </rPr>
      <t>C)</t>
    </r>
  </si>
  <si>
    <r>
      <t>Max Rated Operating Temp
(</t>
    </r>
    <r>
      <rPr>
        <sz val="8"/>
        <color theme="1"/>
        <rFont val="Calibri"/>
        <family val="2"/>
      </rPr>
      <t>°C)</t>
    </r>
  </si>
  <si>
    <t>http://www.rmqsi.org</t>
  </si>
  <si>
    <t>Software Revision: Initial Release</t>
  </si>
  <si>
    <t>Software Release Date: 2016 February 25</t>
  </si>
  <si>
    <t>C1</t>
  </si>
  <si>
    <t>C2</t>
  </si>
  <si>
    <t>R1</t>
  </si>
  <si>
    <t>R2</t>
  </si>
  <si>
    <t>CR1</t>
  </si>
  <si>
    <t>CR2</t>
  </si>
  <si>
    <t>DEMO Version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</si>
</sst>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0.0000"/>
    <numFmt numFmtId="166" formatCode="0.000"/>
  </numFmts>
  <fonts count="62" x14ac:knownFonts="1">
    <font>
      <sz val="11"/>
      <color theme="1"/>
      <name val="Calibri"/>
      <family val="2"/>
      <scheme val="minor"/>
    </font>
    <font>
      <sz val="10"/>
      <color theme="1"/>
      <name val="Calibri"/>
      <family val="2"/>
      <scheme val="minor"/>
    </font>
    <font>
      <sz val="11"/>
      <color theme="1"/>
      <name val="Calibri"/>
      <family val="2"/>
      <scheme val="minor"/>
    </font>
    <font>
      <sz val="10"/>
      <name val="Arial"/>
      <family val="2"/>
    </font>
    <font>
      <b/>
      <sz val="12"/>
      <name val="Arial"/>
      <family val="2"/>
    </font>
    <font>
      <u/>
      <sz val="10"/>
      <color indexed="12"/>
      <name val="Arial"/>
      <family val="2"/>
    </font>
    <font>
      <b/>
      <sz val="9"/>
      <color theme="1"/>
      <name val="Cambria"/>
      <family val="1"/>
    </font>
    <font>
      <b/>
      <sz val="8"/>
      <name val="Arial"/>
      <family val="2"/>
    </font>
    <font>
      <b/>
      <u/>
      <sz val="12"/>
      <color indexed="12"/>
      <name val="Arial"/>
      <family val="2"/>
    </font>
    <font>
      <sz val="10"/>
      <color rgb="FF002060"/>
      <name val="Arial"/>
      <family val="2"/>
    </font>
    <font>
      <b/>
      <sz val="10"/>
      <color indexed="56"/>
      <name val="Arial"/>
      <family val="2"/>
    </font>
    <font>
      <sz val="10"/>
      <color indexed="56"/>
      <name val="Arial"/>
      <family val="2"/>
    </font>
    <font>
      <b/>
      <i/>
      <sz val="10"/>
      <color indexed="56"/>
      <name val="Arial"/>
      <family val="2"/>
    </font>
    <font>
      <b/>
      <sz val="12"/>
      <color indexed="56"/>
      <name val="Arial"/>
      <family val="2"/>
    </font>
    <font>
      <i/>
      <sz val="10"/>
      <color indexed="56"/>
      <name val="Arial"/>
      <family val="2"/>
    </font>
    <font>
      <b/>
      <i/>
      <sz val="10"/>
      <color rgb="FF002060"/>
      <name val="Arial"/>
      <family val="2"/>
    </font>
    <font>
      <b/>
      <sz val="10"/>
      <name val="Arial"/>
      <family val="2"/>
    </font>
    <font>
      <b/>
      <sz val="12"/>
      <color rgb="FF002060"/>
      <name val="Arial"/>
      <family val="2"/>
    </font>
    <font>
      <b/>
      <sz val="14"/>
      <name val="Arial"/>
      <family val="2"/>
    </font>
    <font>
      <sz val="9"/>
      <name val="Arial"/>
      <family val="2"/>
    </font>
    <font>
      <b/>
      <sz val="9"/>
      <name val="Arial"/>
      <family val="2"/>
    </font>
    <font>
      <b/>
      <sz val="11"/>
      <name val="Arial"/>
      <family val="2"/>
    </font>
    <font>
      <i/>
      <sz val="10"/>
      <name val="Arial"/>
      <family val="2"/>
    </font>
    <font>
      <i/>
      <sz val="9"/>
      <name val="Arial"/>
      <family val="2"/>
    </font>
    <font>
      <b/>
      <i/>
      <sz val="9"/>
      <color rgb="FFFF0000"/>
      <name val="Arial"/>
      <family val="2"/>
    </font>
    <font>
      <b/>
      <i/>
      <sz val="11"/>
      <name val="Arial"/>
      <family val="2"/>
    </font>
    <font>
      <b/>
      <i/>
      <sz val="9"/>
      <name val="Arial"/>
      <family val="2"/>
    </font>
    <font>
      <b/>
      <i/>
      <sz val="9"/>
      <color indexed="10"/>
      <name val="Arial"/>
      <family val="2"/>
    </font>
    <font>
      <b/>
      <i/>
      <sz val="9"/>
      <color indexed="10"/>
      <name val="Wingdings"/>
      <charset val="2"/>
    </font>
    <font>
      <b/>
      <sz val="11"/>
      <color theme="1"/>
      <name val="Calibri"/>
      <family val="2"/>
      <scheme val="minor"/>
    </font>
    <font>
      <sz val="10"/>
      <color theme="1"/>
      <name val="Arial"/>
      <family val="2"/>
    </font>
    <font>
      <sz val="10"/>
      <color theme="1"/>
      <name val="Calibri"/>
      <family val="2"/>
    </font>
    <font>
      <sz val="10"/>
      <color theme="1"/>
      <name val="Calibri"/>
      <family val="2"/>
      <scheme val="minor"/>
    </font>
    <font>
      <sz val="9"/>
      <color theme="1"/>
      <name val="Calibri"/>
      <family val="2"/>
      <scheme val="minor"/>
    </font>
    <font>
      <vertAlign val="subscript"/>
      <sz val="10"/>
      <color theme="1"/>
      <name val="Calibri"/>
      <family val="2"/>
      <scheme val="minor"/>
    </font>
    <font>
      <b/>
      <vertAlign val="subscript"/>
      <sz val="11"/>
      <color theme="1"/>
      <name val="Calibri"/>
      <family val="2"/>
      <scheme val="minor"/>
    </font>
    <font>
      <b/>
      <u/>
      <sz val="10"/>
      <color theme="1"/>
      <name val="Calibri"/>
      <family val="2"/>
      <scheme val="minor"/>
    </font>
    <font>
      <b/>
      <sz val="10"/>
      <color theme="1"/>
      <name val="Calibri"/>
      <family val="2"/>
      <scheme val="minor"/>
    </font>
    <font>
      <b/>
      <sz val="9"/>
      <color indexed="10"/>
      <name val="Wingdings"/>
      <charset val="2"/>
    </font>
    <font>
      <vertAlign val="subscript"/>
      <sz val="11"/>
      <color theme="1"/>
      <name val="Calibri"/>
      <family val="2"/>
      <scheme val="minor"/>
    </font>
    <font>
      <b/>
      <sz val="11"/>
      <color theme="1"/>
      <name val="Calibri"/>
      <family val="2"/>
    </font>
    <font>
      <b/>
      <sz val="10"/>
      <color theme="8"/>
      <name val="Arial"/>
      <family val="2"/>
    </font>
    <font>
      <b/>
      <sz val="10"/>
      <color rgb="FFFF0000"/>
      <name val="Arial"/>
      <family val="2"/>
    </font>
    <font>
      <b/>
      <sz val="10"/>
      <color rgb="FF00B050"/>
      <name val="Arial"/>
      <family val="2"/>
    </font>
    <font>
      <b/>
      <sz val="10"/>
      <color theme="0" tint="-0.499984740745262"/>
      <name val="Arial"/>
      <family val="2"/>
    </font>
    <font>
      <b/>
      <sz val="10"/>
      <color rgb="FF92D050"/>
      <name val="Arial"/>
      <family val="2"/>
    </font>
    <font>
      <b/>
      <sz val="10"/>
      <color theme="1"/>
      <name val="Arial"/>
      <family val="2"/>
    </font>
    <font>
      <vertAlign val="subscript"/>
      <sz val="10"/>
      <color indexed="56"/>
      <name val="Arial"/>
      <family val="2"/>
    </font>
    <font>
      <vertAlign val="superscript"/>
      <sz val="11"/>
      <color theme="1"/>
      <name val="Calibri"/>
      <family val="2"/>
      <scheme val="minor"/>
    </font>
    <font>
      <sz val="11"/>
      <color theme="1"/>
      <name val="Calibri"/>
      <family val="2"/>
    </font>
    <font>
      <sz val="8"/>
      <color theme="1"/>
      <name val="Calibri"/>
      <family val="2"/>
      <scheme val="minor"/>
    </font>
    <font>
      <sz val="9"/>
      <color theme="1"/>
      <name val="Calibri"/>
      <family val="2"/>
    </font>
    <font>
      <vertAlign val="subscript"/>
      <sz val="9"/>
      <color theme="1"/>
      <name val="Calibri"/>
      <family val="2"/>
      <scheme val="minor"/>
    </font>
    <font>
      <b/>
      <sz val="9"/>
      <color theme="1"/>
      <name val="Calibri"/>
      <family val="2"/>
      <scheme val="minor"/>
    </font>
    <font>
      <b/>
      <vertAlign val="subscript"/>
      <sz val="9"/>
      <color theme="1"/>
      <name val="Calibri"/>
      <family val="2"/>
      <scheme val="minor"/>
    </font>
    <font>
      <b/>
      <vertAlign val="subscript"/>
      <sz val="10"/>
      <color theme="1"/>
      <name val="Calibri"/>
      <family val="2"/>
      <scheme val="minor"/>
    </font>
    <font>
      <sz val="8"/>
      <color theme="1"/>
      <name val="Calibri"/>
      <family val="2"/>
    </font>
    <font>
      <vertAlign val="subscript"/>
      <sz val="8"/>
      <color theme="1"/>
      <name val="Calibri"/>
      <family val="2"/>
      <scheme val="minor"/>
    </font>
    <font>
      <b/>
      <sz val="16"/>
      <color indexed="12"/>
      <name val="Arial"/>
      <family val="2"/>
    </font>
    <font>
      <b/>
      <sz val="16"/>
      <color theme="1"/>
      <name val="Calibri"/>
      <family val="2"/>
      <scheme val="minor"/>
    </font>
    <font>
      <b/>
      <sz val="16"/>
      <color rgb="FF0000FF"/>
      <name val="Calibri"/>
      <family val="2"/>
      <scheme val="minor"/>
    </font>
    <font>
      <b/>
      <sz val="16"/>
      <color rgb="FF0000FF"/>
      <name val="Arial"/>
      <family val="2"/>
    </font>
  </fonts>
  <fills count="18">
    <fill>
      <patternFill patternType="none"/>
    </fill>
    <fill>
      <patternFill patternType="gray125"/>
    </fill>
    <fill>
      <patternFill patternType="solid">
        <fgColor theme="4" tint="0.39997558519241921"/>
        <bgColor indexed="64"/>
      </patternFill>
    </fill>
    <fill>
      <patternFill patternType="solid">
        <fgColor theme="6" tint="0.59999389629810485"/>
        <bgColor indexed="64"/>
      </patternFill>
    </fill>
    <fill>
      <patternFill patternType="solid">
        <fgColor rgb="FFFFFF99"/>
        <bgColor indexed="64"/>
      </patternFill>
    </fill>
    <fill>
      <patternFill patternType="solid">
        <fgColor rgb="FFCCFFCC"/>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59996337778862885"/>
        <bgColor indexed="64"/>
      </patternFill>
    </fill>
    <fill>
      <patternFill patternType="solid">
        <fgColor rgb="FFFFFF66"/>
        <bgColor indexed="64"/>
      </patternFill>
    </fill>
    <fill>
      <patternFill patternType="solid">
        <fgColor theme="5" tint="0.59996337778862885"/>
        <bgColor indexed="64"/>
      </patternFill>
    </fill>
    <fill>
      <patternFill patternType="solid">
        <fgColor theme="2" tint="-0.24994659260841701"/>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FFCC66"/>
        <bgColor indexed="64"/>
      </patternFill>
    </fill>
    <fill>
      <patternFill patternType="solid">
        <fgColor theme="4" tint="0.39994506668294322"/>
        <bgColor indexed="64"/>
      </patternFill>
    </fill>
  </fills>
  <borders count="46">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ck">
        <color indexed="64"/>
      </top>
      <bottom/>
      <diagonal/>
    </border>
    <border>
      <left style="thick">
        <color indexed="64"/>
      </left>
      <right style="medium">
        <color indexed="64"/>
      </right>
      <top/>
      <bottom/>
      <diagonal/>
    </border>
    <border>
      <left style="thick">
        <color indexed="64"/>
      </left>
      <right/>
      <top style="thick">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theme="1"/>
      </bottom>
      <diagonal/>
    </border>
    <border>
      <left/>
      <right style="medium">
        <color indexed="64"/>
      </right>
      <top style="medium">
        <color indexed="64"/>
      </top>
      <bottom style="medium">
        <color theme="1"/>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theme="1"/>
      </top>
      <bottom style="medium">
        <color indexed="64"/>
      </bottom>
      <diagonal/>
    </border>
    <border>
      <left/>
      <right style="medium">
        <color indexed="64"/>
      </right>
      <top style="medium">
        <color theme="1"/>
      </top>
      <bottom style="medium">
        <color indexed="64"/>
      </bottom>
      <diagonal/>
    </border>
    <border>
      <left style="medium">
        <color auto="1"/>
      </left>
      <right/>
      <top style="medium">
        <color auto="1"/>
      </top>
      <bottom style="medium">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indexed="64"/>
      </left>
      <right style="medium">
        <color indexed="64"/>
      </right>
      <top style="thin">
        <color indexed="64"/>
      </top>
      <bottom/>
      <diagonal/>
    </border>
    <border>
      <left style="thin">
        <color auto="1"/>
      </left>
      <right/>
      <top/>
      <bottom style="thin">
        <color auto="1"/>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s>
  <cellStyleXfs count="6">
    <xf numFmtId="0" fontId="0" fillId="0" borderId="0"/>
    <xf numFmtId="0" fontId="3" fillId="0" borderId="0" applyBorder="0"/>
    <xf numFmtId="0" fontId="5" fillId="0" borderId="0" applyNumberFormat="0" applyFill="0" applyBorder="0" applyAlignment="0" applyProtection="0">
      <alignment vertical="top"/>
      <protection locked="0"/>
    </xf>
    <xf numFmtId="43" fontId="3" fillId="0" borderId="0" applyFont="0" applyFill="0" applyBorder="0" applyAlignment="0" applyProtection="0"/>
    <xf numFmtId="9" fontId="3" fillId="0" borderId="0" applyFont="0" applyFill="0" applyBorder="0" applyAlignment="0" applyProtection="0"/>
    <xf numFmtId="0" fontId="3" fillId="0" borderId="0"/>
  </cellStyleXfs>
  <cellXfs count="470">
    <xf numFmtId="0" fontId="0" fillId="0" borderId="0" xfId="0"/>
    <xf numFmtId="0" fontId="3" fillId="0" borderId="0" xfId="1" applyFill="1" applyAlignment="1">
      <alignment horizontal="left" vertical="top" wrapText="1"/>
    </xf>
    <xf numFmtId="0" fontId="4" fillId="0" borderId="0" xfId="1" applyFont="1" applyFill="1" applyAlignment="1">
      <alignment horizontal="right" vertical="top" wrapText="1" indent="1"/>
    </xf>
    <xf numFmtId="0" fontId="3" fillId="2" borderId="1" xfId="1" applyFill="1" applyBorder="1" applyAlignment="1" applyProtection="1">
      <alignment horizontal="left" vertical="top" wrapText="1"/>
    </xf>
    <xf numFmtId="0" fontId="4" fillId="2" borderId="3" xfId="1" applyFont="1" applyFill="1" applyBorder="1" applyAlignment="1" applyProtection="1">
      <alignment horizontal="right" vertical="top" wrapText="1" indent="1"/>
    </xf>
    <xf numFmtId="0" fontId="3" fillId="2" borderId="4" xfId="1" applyFill="1" applyBorder="1" applyAlignment="1" applyProtection="1">
      <alignment horizontal="left" vertical="top" wrapText="1"/>
    </xf>
    <xf numFmtId="0" fontId="3" fillId="2" borderId="0" xfId="1" applyFont="1" applyFill="1" applyBorder="1" applyAlignment="1" applyProtection="1">
      <alignment horizontal="left" vertical="top" wrapText="1"/>
    </xf>
    <xf numFmtId="0" fontId="4" fillId="2" borderId="5" xfId="1" applyFont="1" applyFill="1" applyBorder="1" applyAlignment="1" applyProtection="1">
      <alignment horizontal="right" vertical="top" wrapText="1" indent="1"/>
    </xf>
    <xf numFmtId="0" fontId="5" fillId="2" borderId="0" xfId="2" applyFill="1" applyBorder="1" applyAlignment="1" applyProtection="1">
      <alignment horizontal="left" vertical="top" wrapText="1"/>
    </xf>
    <xf numFmtId="0" fontId="6" fillId="3" borderId="6" xfId="1" applyNumberFormat="1" applyFont="1" applyFill="1" applyBorder="1" applyAlignment="1" applyProtection="1">
      <alignment horizontal="left" vertical="top" wrapText="1" indent="1"/>
    </xf>
    <xf numFmtId="0" fontId="3" fillId="2" borderId="0" xfId="1" applyFill="1" applyBorder="1" applyAlignment="1" applyProtection="1">
      <alignment horizontal="left" vertical="top" wrapText="1"/>
    </xf>
    <xf numFmtId="0" fontId="7" fillId="2" borderId="4" xfId="1" applyFont="1" applyFill="1" applyBorder="1" applyAlignment="1" applyProtection="1">
      <alignment vertical="top" wrapText="1"/>
    </xf>
    <xf numFmtId="0" fontId="8" fillId="4" borderId="8" xfId="2" applyFont="1" applyFill="1" applyBorder="1" applyAlignment="1" applyProtection="1">
      <alignment horizontal="left" vertical="center" wrapText="1" indent="1"/>
    </xf>
    <xf numFmtId="0" fontId="8" fillId="4" borderId="9" xfId="2" applyFont="1" applyFill="1" applyBorder="1" applyAlignment="1" applyProtection="1">
      <alignment horizontal="left" vertical="center" wrapText="1" indent="1"/>
    </xf>
    <xf numFmtId="0" fontId="4" fillId="2" borderId="0" xfId="1" applyFont="1" applyFill="1" applyBorder="1" applyAlignment="1" applyProtection="1">
      <alignment horizontal="left" vertical="top" wrapText="1"/>
    </xf>
    <xf numFmtId="0" fontId="3" fillId="2" borderId="4" xfId="1" applyFill="1" applyBorder="1" applyAlignment="1" applyProtection="1">
      <alignment vertical="top" wrapText="1"/>
    </xf>
    <xf numFmtId="0" fontId="9" fillId="0" borderId="6" xfId="1" applyFont="1" applyFill="1" applyBorder="1" applyAlignment="1" applyProtection="1">
      <alignment horizontal="left" vertical="center" wrapText="1" indent="1"/>
    </xf>
    <xf numFmtId="0" fontId="13" fillId="5" borderId="6" xfId="1" applyFont="1" applyFill="1" applyBorder="1" applyAlignment="1" applyProtection="1">
      <alignment horizontal="center" vertical="center" wrapText="1"/>
    </xf>
    <xf numFmtId="0" fontId="11" fillId="0" borderId="6" xfId="1" applyFont="1" applyFill="1" applyBorder="1" applyAlignment="1" applyProtection="1">
      <alignment horizontal="left" vertical="center" wrapText="1" indent="1"/>
    </xf>
    <xf numFmtId="0" fontId="9" fillId="0" borderId="6" xfId="1" applyNumberFormat="1" applyFont="1" applyFill="1" applyBorder="1" applyAlignment="1" applyProtection="1">
      <alignment horizontal="left" vertical="center" wrapText="1" indent="1"/>
    </xf>
    <xf numFmtId="0" fontId="3" fillId="0" borderId="0" xfId="1" applyFill="1" applyAlignment="1">
      <alignment horizontal="left" vertical="center" wrapText="1"/>
    </xf>
    <xf numFmtId="0" fontId="3" fillId="2" borderId="4" xfId="1" applyFill="1" applyBorder="1" applyAlignment="1" applyProtection="1">
      <alignment horizontal="left" vertical="center" wrapText="1"/>
    </xf>
    <xf numFmtId="0" fontId="4" fillId="2" borderId="5" xfId="1" applyFont="1" applyFill="1" applyBorder="1" applyAlignment="1" applyProtection="1">
      <alignment horizontal="left" vertical="center" wrapText="1"/>
    </xf>
    <xf numFmtId="0" fontId="3" fillId="0" borderId="0" xfId="1" applyFill="1" applyAlignment="1">
      <alignment horizontal="left" vertical="center" wrapText="1" indent="1"/>
    </xf>
    <xf numFmtId="0" fontId="3" fillId="2" borderId="4" xfId="1" applyFill="1" applyBorder="1" applyAlignment="1" applyProtection="1">
      <alignment horizontal="left" vertical="center" wrapText="1" indent="1"/>
    </xf>
    <xf numFmtId="0" fontId="15" fillId="0" borderId="6" xfId="1" applyFont="1" applyFill="1" applyBorder="1" applyAlignment="1" applyProtection="1">
      <alignment horizontal="left" vertical="center" wrapText="1" indent="1"/>
    </xf>
    <xf numFmtId="0" fontId="4" fillId="2" borderId="5" xfId="1" applyFont="1" applyFill="1" applyBorder="1" applyAlignment="1" applyProtection="1">
      <alignment horizontal="right" vertical="center" wrapText="1" indent="1"/>
    </xf>
    <xf numFmtId="0" fontId="3" fillId="2" borderId="4" xfId="1" applyFont="1" applyFill="1" applyBorder="1" applyAlignment="1" applyProtection="1"/>
    <xf numFmtId="0" fontId="3" fillId="2" borderId="4" xfId="1" applyFill="1" applyBorder="1" applyAlignment="1" applyProtection="1"/>
    <xf numFmtId="0" fontId="11" fillId="0" borderId="7" xfId="1" applyFont="1" applyFill="1" applyBorder="1" applyAlignment="1" applyProtection="1">
      <alignment horizontal="left" vertical="center" wrapText="1" indent="1"/>
    </xf>
    <xf numFmtId="0" fontId="3" fillId="2" borderId="4" xfId="1" applyFill="1" applyBorder="1" applyAlignment="1" applyProtection="1">
      <alignment horizontal="left" vertical="center" indent="1"/>
    </xf>
    <xf numFmtId="0" fontId="4" fillId="2" borderId="5" xfId="1" applyFont="1" applyFill="1" applyBorder="1" applyAlignment="1" applyProtection="1">
      <alignment horizontal="left" vertical="center" wrapText="1" indent="1"/>
    </xf>
    <xf numFmtId="0" fontId="3" fillId="0" borderId="0" xfId="1" applyFont="1" applyFill="1" applyAlignment="1">
      <alignment horizontal="left" vertical="top" wrapText="1"/>
    </xf>
    <xf numFmtId="0" fontId="11" fillId="0" borderId="8" xfId="1" applyFont="1" applyFill="1" applyBorder="1" applyAlignment="1" applyProtection="1">
      <alignment horizontal="left" vertical="center" wrapText="1" indent="1"/>
    </xf>
    <xf numFmtId="0" fontId="9" fillId="0" borderId="9" xfId="1" applyFont="1" applyFill="1" applyBorder="1" applyAlignment="1" applyProtection="1">
      <alignment horizontal="left" vertical="center" wrapText="1" indent="1"/>
    </xf>
    <xf numFmtId="0" fontId="17" fillId="5" borderId="6" xfId="1" applyFont="1" applyFill="1" applyBorder="1" applyAlignment="1" applyProtection="1">
      <alignment horizontal="center" vertical="top" wrapText="1"/>
    </xf>
    <xf numFmtId="0" fontId="3" fillId="2" borderId="4" xfId="1" applyFill="1" applyBorder="1" applyAlignment="1" applyProtection="1">
      <alignment vertical="center"/>
    </xf>
    <xf numFmtId="0" fontId="4" fillId="2" borderId="5" xfId="1" applyFont="1" applyFill="1" applyBorder="1" applyAlignment="1" applyProtection="1">
      <alignment horizontal="right" vertical="center" wrapText="1"/>
    </xf>
    <xf numFmtId="0" fontId="3" fillId="2" borderId="0" xfId="1" applyFill="1" applyBorder="1" applyAlignment="1" applyProtection="1"/>
    <xf numFmtId="0" fontId="3" fillId="2" borderId="11" xfId="1" applyFill="1" applyBorder="1" applyAlignment="1" applyProtection="1"/>
    <xf numFmtId="0" fontId="3" fillId="2" borderId="12" xfId="1" applyFill="1" applyBorder="1" applyAlignment="1" applyProtection="1"/>
    <xf numFmtId="0" fontId="4" fillId="2" borderId="5" xfId="1" applyFont="1" applyFill="1" applyBorder="1" applyAlignment="1" applyProtection="1">
      <alignment horizontal="right" vertical="top" indent="1"/>
      <protection hidden="1"/>
    </xf>
    <xf numFmtId="0" fontId="16" fillId="2" borderId="0" xfId="1" applyFont="1" applyFill="1" applyBorder="1" applyAlignment="1" applyProtection="1">
      <alignment horizontal="center" vertical="top" wrapText="1"/>
    </xf>
    <xf numFmtId="0" fontId="3" fillId="2" borderId="5" xfId="1" applyFill="1" applyBorder="1" applyProtection="1">
      <protection hidden="1"/>
    </xf>
    <xf numFmtId="0" fontId="5" fillId="2" borderId="4" xfId="2" applyFill="1" applyBorder="1" applyAlignment="1" applyProtection="1">
      <alignment horizontal="left" vertical="center" wrapText="1"/>
    </xf>
    <xf numFmtId="0" fontId="18" fillId="2" borderId="2" xfId="1" applyFont="1" applyFill="1" applyBorder="1" applyAlignment="1" applyProtection="1">
      <alignment horizontal="center" vertical="top" wrapText="1"/>
    </xf>
    <xf numFmtId="0" fontId="3" fillId="2" borderId="14" xfId="1" applyFill="1" applyBorder="1" applyAlignment="1" applyProtection="1">
      <alignment horizontal="left" vertical="top" wrapText="1"/>
    </xf>
    <xf numFmtId="0" fontId="3" fillId="2" borderId="15" xfId="1" applyFill="1" applyBorder="1" applyAlignment="1" applyProtection="1">
      <alignment horizontal="left" vertical="top" wrapText="1"/>
    </xf>
    <xf numFmtId="0" fontId="3" fillId="2" borderId="16" xfId="1" applyFill="1" applyBorder="1" applyProtection="1">
      <protection hidden="1"/>
    </xf>
    <xf numFmtId="0" fontId="0" fillId="0" borderId="0" xfId="0" applyAlignment="1">
      <alignment wrapText="1"/>
    </xf>
    <xf numFmtId="0" fontId="29" fillId="0" borderId="0" xfId="0" applyFont="1"/>
    <xf numFmtId="0" fontId="29" fillId="0" borderId="0" xfId="0" applyFont="1" applyAlignment="1">
      <alignment horizontal="center"/>
    </xf>
    <xf numFmtId="9" fontId="0" fillId="0" borderId="0" xfId="0" applyNumberFormat="1"/>
    <xf numFmtId="0" fontId="29" fillId="0" borderId="0" xfId="0" applyFont="1" applyAlignment="1">
      <alignment horizontal="center" wrapText="1"/>
    </xf>
    <xf numFmtId="0" fontId="0" fillId="0" borderId="0" xfId="0" applyNumberFormat="1"/>
    <xf numFmtId="9" fontId="0" fillId="14" borderId="0" xfId="0" applyNumberFormat="1" applyFill="1"/>
    <xf numFmtId="0" fontId="0" fillId="14" borderId="0" xfId="0" applyFill="1"/>
    <xf numFmtId="9" fontId="0" fillId="0" borderId="0" xfId="0" applyNumberFormat="1" applyFill="1"/>
    <xf numFmtId="9" fontId="0" fillId="0" borderId="0" xfId="0" applyNumberFormat="1" applyAlignment="1">
      <alignment wrapText="1"/>
    </xf>
    <xf numFmtId="0" fontId="0" fillId="0" borderId="0" xfId="0" applyNumberFormat="1" applyAlignment="1">
      <alignment horizontal="right"/>
    </xf>
    <xf numFmtId="0" fontId="0" fillId="0" borderId="0" xfId="0" applyAlignment="1">
      <alignment horizontal="right"/>
    </xf>
    <xf numFmtId="0" fontId="0" fillId="0" borderId="0" xfId="0" applyAlignment="1">
      <alignment horizontal="right" wrapText="1"/>
    </xf>
    <xf numFmtId="9" fontId="0" fillId="13" borderId="0" xfId="0" applyNumberFormat="1" applyFill="1"/>
    <xf numFmtId="0" fontId="0" fillId="13" borderId="0" xfId="0" applyNumberFormat="1" applyFill="1" applyAlignment="1">
      <alignment horizontal="right"/>
    </xf>
    <xf numFmtId="9" fontId="0" fillId="0" borderId="0" xfId="0" quotePrefix="1" applyNumberFormat="1" applyAlignment="1">
      <alignment horizontal="right"/>
    </xf>
    <xf numFmtId="0" fontId="0" fillId="13" borderId="0" xfId="0" applyNumberFormat="1" applyFill="1"/>
    <xf numFmtId="1" fontId="20" fillId="9" borderId="0" xfId="1" applyNumberFormat="1" applyFont="1" applyFill="1" applyBorder="1" applyAlignment="1" applyProtection="1">
      <alignment horizontal="center" vertical="center"/>
      <protection hidden="1"/>
    </xf>
    <xf numFmtId="1" fontId="20" fillId="9" borderId="0" xfId="1" applyNumberFormat="1" applyFont="1" applyFill="1" applyBorder="1" applyAlignment="1" applyProtection="1">
      <alignment horizontal="right" vertical="center" indent="1"/>
      <protection hidden="1"/>
    </xf>
    <xf numFmtId="164" fontId="20" fillId="9" borderId="0" xfId="1" applyNumberFormat="1" applyFont="1" applyFill="1" applyBorder="1" applyAlignment="1" applyProtection="1">
      <alignment horizontal="right" vertical="center" indent="1"/>
      <protection hidden="1"/>
    </xf>
    <xf numFmtId="0" fontId="29" fillId="0" borderId="0" xfId="0" applyFont="1" applyAlignment="1">
      <alignment wrapText="1"/>
    </xf>
    <xf numFmtId="0" fontId="11" fillId="0" borderId="13" xfId="1" applyFont="1" applyFill="1" applyBorder="1" applyAlignment="1" applyProtection="1">
      <alignment horizontal="left" vertical="center" wrapText="1" indent="1"/>
    </xf>
    <xf numFmtId="0" fontId="10" fillId="0" borderId="8" xfId="1" applyFont="1" applyFill="1" applyBorder="1" applyAlignment="1" applyProtection="1">
      <alignment horizontal="left" vertical="center" wrapText="1" indent="1"/>
    </xf>
    <xf numFmtId="0" fontId="10" fillId="0" borderId="42" xfId="1" applyFont="1" applyFill="1" applyBorder="1" applyAlignment="1" applyProtection="1">
      <alignment horizontal="left" vertical="center" wrapText="1" indent="1"/>
    </xf>
    <xf numFmtId="0" fontId="30" fillId="2" borderId="2" xfId="2" applyFont="1" applyFill="1" applyBorder="1" applyAlignment="1" applyProtection="1">
      <alignment horizontal="left" vertical="top" wrapText="1"/>
    </xf>
    <xf numFmtId="0" fontId="19" fillId="2" borderId="0" xfId="1" applyFont="1" applyFill="1" applyProtection="1">
      <protection hidden="1"/>
    </xf>
    <xf numFmtId="0" fontId="19" fillId="0" borderId="0" xfId="1" applyFont="1" applyFill="1" applyProtection="1">
      <protection hidden="1"/>
    </xf>
    <xf numFmtId="0" fontId="19" fillId="2" borderId="0" xfId="1" applyFont="1" applyFill="1" applyAlignment="1" applyProtection="1">
      <alignment vertical="center"/>
      <protection hidden="1"/>
    </xf>
    <xf numFmtId="0" fontId="19" fillId="6" borderId="16" xfId="1" applyFont="1" applyFill="1" applyBorder="1" applyAlignment="1" applyProtection="1">
      <alignment vertical="center"/>
      <protection hidden="1"/>
    </xf>
    <xf numFmtId="0" fontId="19" fillId="6" borderId="14" xfId="1" applyFont="1" applyFill="1" applyBorder="1" applyAlignment="1" applyProtection="1">
      <alignment vertical="center"/>
      <protection hidden="1"/>
    </xf>
    <xf numFmtId="0" fontId="20" fillId="2" borderId="0" xfId="1" applyFont="1" applyFill="1" applyAlignment="1" applyProtection="1">
      <alignment horizontal="left" vertical="center" indent="5"/>
      <protection hidden="1"/>
    </xf>
    <xf numFmtId="0" fontId="19" fillId="0" borderId="0" xfId="1" applyFont="1" applyFill="1" applyAlignment="1" applyProtection="1">
      <alignment vertical="center"/>
      <protection hidden="1"/>
    </xf>
    <xf numFmtId="0" fontId="19" fillId="6" borderId="5" xfId="1" applyFont="1" applyFill="1" applyBorder="1" applyProtection="1">
      <protection hidden="1"/>
    </xf>
    <xf numFmtId="0" fontId="23" fillId="6" borderId="0" xfId="1" applyFont="1" applyFill="1" applyBorder="1" applyProtection="1">
      <protection hidden="1"/>
    </xf>
    <xf numFmtId="0" fontId="19" fillId="6" borderId="4" xfId="1" applyFont="1" applyFill="1" applyBorder="1" applyProtection="1">
      <protection hidden="1"/>
    </xf>
    <xf numFmtId="0" fontId="19" fillId="2" borderId="0" xfId="1" applyFont="1" applyFill="1" applyAlignment="1" applyProtection="1">
      <alignment horizontal="left" indent="3"/>
      <protection hidden="1"/>
    </xf>
    <xf numFmtId="0" fontId="19" fillId="6" borderId="0" xfId="1" applyFont="1" applyFill="1" applyBorder="1" applyProtection="1">
      <protection hidden="1"/>
    </xf>
    <xf numFmtId="0" fontId="25" fillId="8" borderId="6" xfId="1" applyFont="1" applyFill="1" applyBorder="1" applyAlignment="1" applyProtection="1">
      <alignment horizontal="center" vertical="center" wrapText="1"/>
      <protection hidden="1"/>
    </xf>
    <xf numFmtId="0" fontId="25" fillId="9" borderId="0" xfId="1" applyFont="1" applyFill="1" applyBorder="1" applyAlignment="1" applyProtection="1">
      <alignment horizontal="center" vertical="center" wrapText="1"/>
      <protection hidden="1"/>
    </xf>
    <xf numFmtId="2" fontId="20" fillId="9" borderId="0" xfId="4" applyNumberFormat="1" applyFont="1" applyFill="1" applyBorder="1" applyAlignment="1" applyProtection="1">
      <alignment horizontal="center" vertical="center"/>
      <protection hidden="1"/>
    </xf>
    <xf numFmtId="0" fontId="24" fillId="6" borderId="0" xfId="1" applyFont="1" applyFill="1" applyBorder="1" applyAlignment="1" applyProtection="1">
      <alignment horizontal="center" wrapText="1"/>
      <protection hidden="1"/>
    </xf>
    <xf numFmtId="0" fontId="21" fillId="5" borderId="6" xfId="1" applyFont="1" applyFill="1" applyBorder="1" applyAlignment="1" applyProtection="1">
      <alignment horizontal="center" vertical="center"/>
      <protection hidden="1"/>
    </xf>
    <xf numFmtId="0" fontId="21" fillId="9" borderId="0" xfId="1" applyFont="1" applyFill="1" applyBorder="1" applyAlignment="1" applyProtection="1">
      <alignment horizontal="center" vertical="center"/>
      <protection hidden="1"/>
    </xf>
    <xf numFmtId="0" fontId="26" fillId="5" borderId="6" xfId="1" applyFont="1" applyFill="1" applyBorder="1" applyAlignment="1" applyProtection="1">
      <alignment horizontal="right" vertical="center" wrapText="1"/>
      <protection hidden="1"/>
    </xf>
    <xf numFmtId="0" fontId="21" fillId="9" borderId="0" xfId="1" applyFont="1" applyFill="1" applyBorder="1" applyAlignment="1" applyProtection="1">
      <alignment horizontal="center" vertical="center" wrapText="1"/>
      <protection hidden="1"/>
    </xf>
    <xf numFmtId="164" fontId="20" fillId="8" borderId="6" xfId="1" applyNumberFormat="1" applyFont="1" applyFill="1" applyBorder="1" applyAlignment="1" applyProtection="1">
      <alignment horizontal="center" wrapText="1"/>
      <protection locked="0" hidden="1"/>
    </xf>
    <xf numFmtId="0" fontId="20" fillId="6" borderId="0" xfId="1" applyFont="1" applyFill="1" applyBorder="1" applyAlignment="1" applyProtection="1">
      <alignment wrapText="1"/>
      <protection hidden="1"/>
    </xf>
    <xf numFmtId="0" fontId="3" fillId="2" borderId="0" xfId="1" applyFont="1" applyFill="1" applyProtection="1">
      <protection hidden="1"/>
    </xf>
    <xf numFmtId="0" fontId="3" fillId="6" borderId="5" xfId="1" applyFont="1" applyFill="1" applyBorder="1" applyProtection="1">
      <protection hidden="1"/>
    </xf>
    <xf numFmtId="0" fontId="3" fillId="6" borderId="0" xfId="1" applyFont="1" applyFill="1" applyBorder="1" applyProtection="1">
      <protection hidden="1"/>
    </xf>
    <xf numFmtId="0" fontId="16" fillId="6" borderId="0" xfId="1" applyFont="1" applyFill="1" applyBorder="1" applyAlignment="1" applyProtection="1">
      <alignment wrapText="1"/>
      <protection hidden="1"/>
    </xf>
    <xf numFmtId="0" fontId="3" fillId="6" borderId="4" xfId="1" applyFont="1" applyFill="1" applyBorder="1" applyProtection="1">
      <protection hidden="1"/>
    </xf>
    <xf numFmtId="0" fontId="3" fillId="2" borderId="0" xfId="1" applyFont="1" applyFill="1" applyAlignment="1" applyProtection="1">
      <alignment horizontal="left" indent="3"/>
      <protection hidden="1"/>
    </xf>
    <xf numFmtId="0" fontId="3" fillId="0" borderId="0" xfId="1" applyFont="1" applyFill="1" applyProtection="1">
      <protection hidden="1"/>
    </xf>
    <xf numFmtId="0" fontId="19" fillId="6" borderId="0" xfId="1" applyFont="1" applyFill="1" applyBorder="1" applyAlignment="1" applyProtection="1">
      <alignment horizontal="right"/>
      <protection hidden="1"/>
    </xf>
    <xf numFmtId="0" fontId="19" fillId="6" borderId="0" xfId="1" applyFont="1" applyFill="1" applyBorder="1" applyAlignment="1" applyProtection="1">
      <alignment horizontal="center" vertical="center"/>
      <protection hidden="1"/>
    </xf>
    <xf numFmtId="0" fontId="21" fillId="5" borderId="21" xfId="1" applyFont="1" applyFill="1" applyBorder="1" applyAlignment="1" applyProtection="1">
      <alignment horizontal="center" vertical="center"/>
      <protection hidden="1"/>
    </xf>
    <xf numFmtId="0" fontId="19" fillId="0" borderId="22" xfId="1" applyFont="1" applyFill="1" applyBorder="1" applyAlignment="1" applyProtection="1">
      <alignment horizontal="left" vertical="center" indent="1"/>
      <protection hidden="1"/>
    </xf>
    <xf numFmtId="0" fontId="19" fillId="0" borderId="23" xfId="1" applyFont="1" applyFill="1" applyBorder="1" applyAlignment="1" applyProtection="1">
      <alignment horizontal="left" vertical="center" indent="1"/>
      <protection hidden="1"/>
    </xf>
    <xf numFmtId="0" fontId="20" fillId="0" borderId="0" xfId="1" applyFont="1" applyFill="1" applyAlignment="1" applyProtection="1">
      <alignment horizontal="center"/>
      <protection hidden="1"/>
    </xf>
    <xf numFmtId="0" fontId="20" fillId="6" borderId="5" xfId="1" applyFont="1" applyFill="1" applyBorder="1" applyAlignment="1" applyProtection="1">
      <alignment horizontal="center"/>
      <protection hidden="1"/>
    </xf>
    <xf numFmtId="0" fontId="19" fillId="0" borderId="36" xfId="1" applyFont="1" applyFill="1" applyBorder="1" applyAlignment="1" applyProtection="1">
      <alignment horizontal="left" vertical="center" indent="1"/>
      <protection hidden="1"/>
    </xf>
    <xf numFmtId="0" fontId="19" fillId="9" borderId="0" xfId="1" applyFont="1" applyFill="1" applyBorder="1" applyAlignment="1" applyProtection="1">
      <alignment horizontal="left" vertical="center" indent="1"/>
      <protection hidden="1"/>
    </xf>
    <xf numFmtId="0" fontId="19" fillId="9" borderId="0" xfId="1" applyFont="1" applyFill="1" applyBorder="1" applyAlignment="1" applyProtection="1">
      <alignment horizontal="left" vertical="center" wrapText="1"/>
      <protection hidden="1"/>
    </xf>
    <xf numFmtId="0" fontId="0" fillId="9" borderId="0" xfId="0" applyFill="1" applyBorder="1" applyAlignment="1" applyProtection="1">
      <alignment horizontal="left" vertical="center" wrapText="1"/>
      <protection hidden="1"/>
    </xf>
    <xf numFmtId="0" fontId="0" fillId="9" borderId="0" xfId="0" applyFill="1" applyBorder="1" applyAlignment="1" applyProtection="1">
      <alignment horizontal="left" wrapText="1"/>
      <protection hidden="1"/>
    </xf>
    <xf numFmtId="0" fontId="4" fillId="9" borderId="0" xfId="1" applyFont="1" applyFill="1" applyBorder="1" applyAlignment="1" applyProtection="1">
      <alignment horizontal="left" vertical="center" indent="1"/>
      <protection hidden="1"/>
    </xf>
    <xf numFmtId="0" fontId="5" fillId="10" borderId="16" xfId="2" applyFill="1" applyBorder="1" applyAlignment="1" applyProtection="1">
      <alignment horizontal="left" vertical="center" indent="1"/>
      <protection hidden="1"/>
    </xf>
    <xf numFmtId="0" fontId="0" fillId="10" borderId="14" xfId="0" applyFill="1" applyBorder="1" applyAlignment="1" applyProtection="1">
      <alignment horizontal="left" wrapText="1"/>
      <protection hidden="1"/>
    </xf>
    <xf numFmtId="0" fontId="5" fillId="10" borderId="5" xfId="2" applyFill="1" applyBorder="1" applyAlignment="1" applyProtection="1">
      <alignment horizontal="left" vertical="center" indent="1"/>
      <protection hidden="1"/>
    </xf>
    <xf numFmtId="0" fontId="0" fillId="10" borderId="4" xfId="0" applyFill="1" applyBorder="1" applyAlignment="1" applyProtection="1">
      <alignment horizontal="left" wrapText="1"/>
      <protection hidden="1"/>
    </xf>
    <xf numFmtId="0" fontId="5" fillId="10" borderId="3" xfId="2" applyFill="1" applyBorder="1" applyAlignment="1" applyProtection="1">
      <alignment horizontal="left" vertical="center" indent="1"/>
      <protection hidden="1"/>
    </xf>
    <xf numFmtId="0" fontId="0" fillId="10" borderId="1" xfId="0" applyFill="1" applyBorder="1" applyAlignment="1" applyProtection="1">
      <alignment horizontal="left" wrapText="1"/>
      <protection hidden="1"/>
    </xf>
    <xf numFmtId="0" fontId="19" fillId="6" borderId="3" xfId="1" applyFont="1" applyFill="1" applyBorder="1" applyProtection="1">
      <protection hidden="1"/>
    </xf>
    <xf numFmtId="0" fontId="19" fillId="6" borderId="2" xfId="1" applyFont="1" applyFill="1" applyBorder="1" applyProtection="1">
      <protection hidden="1"/>
    </xf>
    <xf numFmtId="0" fontId="19" fillId="6" borderId="1" xfId="1" applyFont="1" applyFill="1" applyBorder="1" applyProtection="1">
      <protection hidden="1"/>
    </xf>
    <xf numFmtId="0" fontId="0" fillId="9" borderId="0" xfId="0" applyFill="1" applyProtection="1">
      <protection hidden="1"/>
    </xf>
    <xf numFmtId="0" fontId="0" fillId="0" borderId="0" xfId="0" applyProtection="1">
      <protection hidden="1"/>
    </xf>
    <xf numFmtId="0" fontId="0" fillId="9" borderId="0" xfId="0" applyFill="1" applyBorder="1" applyAlignment="1" applyProtection="1">
      <protection hidden="1"/>
    </xf>
    <xf numFmtId="0" fontId="29" fillId="9" borderId="0" xfId="0" applyFont="1" applyFill="1" applyBorder="1" applyAlignment="1" applyProtection="1">
      <protection hidden="1"/>
    </xf>
    <xf numFmtId="0" fontId="0" fillId="9" borderId="0" xfId="0" applyFill="1" applyBorder="1" applyAlignment="1" applyProtection="1">
      <alignment wrapText="1"/>
      <protection hidden="1"/>
    </xf>
    <xf numFmtId="164" fontId="0" fillId="10" borderId="6" xfId="0" applyNumberFormat="1" applyFill="1" applyBorder="1" applyAlignment="1" applyProtection="1">
      <alignment horizontal="center"/>
      <protection hidden="1"/>
    </xf>
    <xf numFmtId="0" fontId="29" fillId="9" borderId="15" xfId="0" applyFont="1" applyFill="1" applyBorder="1" applyAlignment="1" applyProtection="1">
      <protection hidden="1"/>
    </xf>
    <xf numFmtId="0" fontId="0" fillId="9" borderId="15" xfId="0" applyFill="1" applyBorder="1" applyAlignment="1" applyProtection="1">
      <protection hidden="1"/>
    </xf>
    <xf numFmtId="0" fontId="29" fillId="9" borderId="0" xfId="0" applyFont="1" applyFill="1" applyProtection="1">
      <protection hidden="1"/>
    </xf>
    <xf numFmtId="0" fontId="5" fillId="10" borderId="40" xfId="2" applyFill="1" applyBorder="1" applyAlignment="1" applyProtection="1">
      <protection hidden="1"/>
    </xf>
    <xf numFmtId="0" fontId="5" fillId="10" borderId="41" xfId="2" applyFill="1" applyBorder="1" applyAlignment="1" applyProtection="1">
      <protection hidden="1"/>
    </xf>
    <xf numFmtId="0" fontId="30" fillId="9" borderId="0" xfId="0" applyFont="1" applyFill="1" applyAlignment="1" applyProtection="1">
      <alignment horizontal="center"/>
      <protection hidden="1"/>
    </xf>
    <xf numFmtId="0" fontId="0" fillId="11" borderId="34" xfId="0" applyFont="1" applyFill="1" applyBorder="1" applyAlignment="1" applyProtection="1">
      <alignment horizontal="center"/>
      <protection hidden="1"/>
    </xf>
    <xf numFmtId="0" fontId="32" fillId="11" borderId="34" xfId="0" applyFont="1" applyFill="1" applyBorder="1" applyAlignment="1" applyProtection="1">
      <alignment horizontal="center" wrapText="1"/>
      <protection hidden="1"/>
    </xf>
    <xf numFmtId="0" fontId="1" fillId="11" borderId="34" xfId="0" applyFont="1" applyFill="1" applyBorder="1" applyAlignment="1" applyProtection="1">
      <alignment horizontal="center" wrapText="1"/>
      <protection hidden="1"/>
    </xf>
    <xf numFmtId="0" fontId="32" fillId="9" borderId="0" xfId="0" applyFont="1" applyFill="1" applyAlignment="1" applyProtection="1">
      <alignment horizontal="center" wrapText="1"/>
      <protection hidden="1"/>
    </xf>
    <xf numFmtId="0" fontId="32" fillId="12" borderId="34" xfId="0" applyFont="1" applyFill="1" applyBorder="1" applyAlignment="1" applyProtection="1">
      <alignment horizontal="center" wrapText="1"/>
      <protection hidden="1"/>
    </xf>
    <xf numFmtId="0" fontId="1" fillId="12" borderId="34" xfId="0" applyFont="1" applyFill="1" applyBorder="1" applyAlignment="1" applyProtection="1">
      <alignment horizontal="center" wrapText="1"/>
      <protection hidden="1"/>
    </xf>
    <xf numFmtId="0" fontId="0" fillId="0" borderId="0" xfId="0" applyFill="1" applyProtection="1">
      <protection hidden="1"/>
    </xf>
    <xf numFmtId="0" fontId="33" fillId="8" borderId="34" xfId="0" applyFont="1" applyFill="1" applyBorder="1" applyProtection="1">
      <protection locked="0" hidden="1"/>
    </xf>
    <xf numFmtId="0" fontId="33" fillId="8" borderId="34" xfId="0" applyFont="1" applyFill="1" applyBorder="1" applyAlignment="1" applyProtection="1">
      <alignment wrapText="1"/>
      <protection locked="0" hidden="1"/>
    </xf>
    <xf numFmtId="2" fontId="33" fillId="8" borderId="34" xfId="0" applyNumberFormat="1" applyFont="1" applyFill="1" applyBorder="1" applyProtection="1">
      <protection locked="0" hidden="1"/>
    </xf>
    <xf numFmtId="2" fontId="33" fillId="0" borderId="34" xfId="0" applyNumberFormat="1" applyFont="1" applyFill="1" applyBorder="1" applyProtection="1">
      <protection hidden="1"/>
    </xf>
    <xf numFmtId="10" fontId="33" fillId="0" borderId="34" xfId="0" applyNumberFormat="1" applyFont="1" applyFill="1" applyBorder="1" applyProtection="1">
      <protection hidden="1"/>
    </xf>
    <xf numFmtId="164" fontId="33" fillId="8" borderId="34" xfId="0" applyNumberFormat="1" applyFont="1" applyFill="1" applyBorder="1" applyProtection="1">
      <protection hidden="1"/>
    </xf>
    <xf numFmtId="164" fontId="33" fillId="0" borderId="34" xfId="0" applyNumberFormat="1" applyFont="1" applyFill="1" applyBorder="1" applyProtection="1">
      <protection hidden="1"/>
    </xf>
    <xf numFmtId="0" fontId="33" fillId="9" borderId="0" xfId="0" applyFont="1" applyFill="1" applyProtection="1">
      <protection hidden="1"/>
    </xf>
    <xf numFmtId="0" fontId="33" fillId="0" borderId="34" xfId="0" applyFont="1" applyFill="1" applyBorder="1" applyProtection="1">
      <protection hidden="1"/>
    </xf>
    <xf numFmtId="166" fontId="33" fillId="8" borderId="34" xfId="0" applyNumberFormat="1" applyFont="1" applyFill="1" applyBorder="1" applyProtection="1">
      <protection locked="0" hidden="1"/>
    </xf>
    <xf numFmtId="166" fontId="33" fillId="0" borderId="34" xfId="0" applyNumberFormat="1" applyFont="1" applyFill="1" applyBorder="1" applyProtection="1">
      <protection hidden="1"/>
    </xf>
    <xf numFmtId="0" fontId="0" fillId="9" borderId="0" xfId="0" applyFill="1" applyBorder="1" applyProtection="1">
      <protection hidden="1"/>
    </xf>
    <xf numFmtId="0" fontId="0" fillId="0" borderId="0" xfId="0" applyFill="1" applyAlignment="1" applyProtection="1">
      <alignment horizontal="center" wrapText="1"/>
      <protection hidden="1"/>
    </xf>
    <xf numFmtId="165" fontId="33" fillId="8" borderId="34" xfId="0" applyNumberFormat="1" applyFont="1" applyFill="1" applyBorder="1" applyProtection="1">
      <protection locked="0" hidden="1"/>
    </xf>
    <xf numFmtId="165" fontId="33" fillId="0" borderId="34" xfId="0" applyNumberFormat="1" applyFont="1" applyFill="1" applyBorder="1" applyProtection="1">
      <protection hidden="1"/>
    </xf>
    <xf numFmtId="0" fontId="32" fillId="12" borderId="34" xfId="0" applyFont="1" applyFill="1" applyBorder="1" applyAlignment="1" applyProtection="1">
      <alignment horizontal="center"/>
      <protection hidden="1"/>
    </xf>
    <xf numFmtId="0" fontId="0" fillId="11" borderId="34" xfId="0" applyFont="1" applyFill="1" applyBorder="1" applyAlignment="1" applyProtection="1">
      <alignment horizontal="center" wrapText="1"/>
      <protection hidden="1"/>
    </xf>
    <xf numFmtId="0" fontId="29" fillId="9" borderId="15" xfId="0" applyFont="1" applyFill="1" applyBorder="1" applyAlignment="1" applyProtection="1">
      <alignment wrapText="1"/>
      <protection hidden="1"/>
    </xf>
    <xf numFmtId="0" fontId="0" fillId="9" borderId="15" xfId="0" applyFill="1" applyBorder="1" applyAlignment="1" applyProtection="1">
      <alignment wrapText="1"/>
      <protection hidden="1"/>
    </xf>
    <xf numFmtId="164" fontId="0" fillId="9" borderId="0" xfId="0" applyNumberFormat="1" applyFill="1" applyBorder="1" applyAlignment="1" applyProtection="1">
      <alignment horizontal="center"/>
      <protection hidden="1"/>
    </xf>
    <xf numFmtId="0" fontId="5" fillId="10" borderId="40" xfId="2" applyFill="1" applyBorder="1" applyAlignment="1" applyProtection="1">
      <alignment wrapText="1"/>
      <protection hidden="1"/>
    </xf>
    <xf numFmtId="0" fontId="5" fillId="10" borderId="41" xfId="2" applyFill="1" applyBorder="1" applyAlignment="1" applyProtection="1">
      <alignment wrapText="1"/>
      <protection hidden="1"/>
    </xf>
    <xf numFmtId="0" fontId="0" fillId="9" borderId="0" xfId="0" applyFont="1" applyFill="1" applyProtection="1">
      <protection hidden="1"/>
    </xf>
    <xf numFmtId="0" fontId="0" fillId="9" borderId="0" xfId="0" applyFont="1" applyFill="1" applyBorder="1" applyAlignment="1" applyProtection="1">
      <protection hidden="1"/>
    </xf>
    <xf numFmtId="0" fontId="0" fillId="0" borderId="0" xfId="0" applyFont="1" applyProtection="1">
      <protection hidden="1"/>
    </xf>
    <xf numFmtId="1" fontId="33" fillId="0" borderId="34" xfId="0" applyNumberFormat="1" applyFont="1" applyFill="1" applyBorder="1" applyProtection="1">
      <protection hidden="1"/>
    </xf>
    <xf numFmtId="0" fontId="0" fillId="0" borderId="0" xfId="0" applyAlignment="1" applyProtection="1">
      <protection hidden="1"/>
    </xf>
    <xf numFmtId="0" fontId="0" fillId="0" borderId="0" xfId="0" applyFont="1" applyAlignment="1" applyProtection="1">
      <protection hidden="1"/>
    </xf>
    <xf numFmtId="0" fontId="0" fillId="0" borderId="0" xfId="0" applyFill="1" applyAlignment="1" applyProtection="1">
      <protection hidden="1"/>
    </xf>
    <xf numFmtId="0" fontId="21" fillId="8" borderId="6" xfId="1" applyNumberFormat="1" applyFont="1" applyFill="1" applyBorder="1" applyAlignment="1" applyProtection="1">
      <alignment horizontal="center" vertical="center" wrapText="1"/>
      <protection locked="0" hidden="1"/>
    </xf>
    <xf numFmtId="0" fontId="20" fillId="7" borderId="10" xfId="1" applyNumberFormat="1" applyFont="1" applyFill="1" applyBorder="1" applyAlignment="1" applyProtection="1">
      <alignment horizontal="left" vertical="center" indent="1"/>
      <protection locked="0" hidden="1"/>
    </xf>
    <xf numFmtId="0" fontId="21" fillId="5" borderId="6" xfId="1" applyFont="1" applyFill="1" applyBorder="1" applyAlignment="1" applyProtection="1">
      <alignment horizontal="center" vertical="center" wrapText="1"/>
      <protection hidden="1"/>
    </xf>
    <xf numFmtId="0" fontId="0" fillId="9" borderId="15" xfId="0" applyFill="1" applyBorder="1" applyAlignment="1" applyProtection="1">
      <protection hidden="1"/>
    </xf>
    <xf numFmtId="0" fontId="0" fillId="9" borderId="0" xfId="0" applyFill="1" applyAlignment="1" applyProtection="1">
      <protection hidden="1"/>
    </xf>
    <xf numFmtId="0" fontId="0" fillId="9" borderId="15" xfId="0" applyFill="1" applyBorder="1" applyAlignment="1" applyProtection="1">
      <protection hidden="1"/>
    </xf>
    <xf numFmtId="0" fontId="1" fillId="16" borderId="5" xfId="0" applyFont="1" applyFill="1" applyBorder="1" applyAlignment="1" applyProtection="1">
      <protection hidden="1"/>
    </xf>
    <xf numFmtId="0" fontId="1" fillId="16" borderId="0" xfId="0" applyFont="1" applyFill="1" applyBorder="1" applyAlignment="1" applyProtection="1">
      <protection hidden="1"/>
    </xf>
    <xf numFmtId="0" fontId="1" fillId="16" borderId="4" xfId="0" applyFont="1" applyFill="1" applyBorder="1" applyAlignment="1" applyProtection="1">
      <protection hidden="1"/>
    </xf>
    <xf numFmtId="0" fontId="0" fillId="0" borderId="0" xfId="0" applyAlignment="1"/>
    <xf numFmtId="0" fontId="29" fillId="9" borderId="43" xfId="0" applyFont="1" applyFill="1" applyBorder="1" applyAlignment="1" applyProtection="1">
      <alignment horizontal="center"/>
      <protection hidden="1"/>
    </xf>
    <xf numFmtId="0" fontId="1" fillId="9" borderId="0" xfId="0" applyFont="1" applyFill="1" applyBorder="1" applyAlignment="1" applyProtection="1">
      <alignment horizontal="center" wrapText="1"/>
      <protection hidden="1"/>
    </xf>
    <xf numFmtId="0" fontId="33" fillId="9" borderId="0" xfId="0" applyFont="1" applyFill="1" applyBorder="1" applyProtection="1">
      <protection locked="0" hidden="1"/>
    </xf>
    <xf numFmtId="0" fontId="0" fillId="0" borderId="0" xfId="0" applyNumberFormat="1" applyFill="1" applyAlignment="1">
      <alignment horizontal="right"/>
    </xf>
    <xf numFmtId="0" fontId="0" fillId="0" borderId="0" xfId="0" applyFont="1" applyAlignment="1" applyProtection="1">
      <alignment horizontal="center" wrapText="1"/>
      <protection hidden="1"/>
    </xf>
    <xf numFmtId="0" fontId="0" fillId="9" borderId="15" xfId="0" applyFill="1" applyBorder="1" applyAlignment="1" applyProtection="1">
      <protection hidden="1"/>
    </xf>
    <xf numFmtId="0" fontId="0" fillId="0" borderId="0" xfId="0" applyFill="1"/>
    <xf numFmtId="0" fontId="0" fillId="0" borderId="0" xfId="0" applyNumberFormat="1" applyFill="1"/>
    <xf numFmtId="0" fontId="33" fillId="9" borderId="0" xfId="0" applyFont="1" applyFill="1" applyBorder="1" applyProtection="1">
      <protection hidden="1"/>
    </xf>
    <xf numFmtId="0" fontId="5" fillId="9" borderId="0" xfId="2" applyFill="1" applyBorder="1" applyAlignment="1" applyProtection="1">
      <protection hidden="1"/>
    </xf>
    <xf numFmtId="0" fontId="0" fillId="0" borderId="0" xfId="0" applyAlignment="1" applyProtection="1">
      <alignment wrapText="1"/>
      <protection hidden="1"/>
    </xf>
    <xf numFmtId="9" fontId="0" fillId="0" borderId="0" xfId="0" applyNumberFormat="1" applyAlignment="1">
      <alignment horizontal="center" wrapText="1"/>
    </xf>
    <xf numFmtId="0" fontId="0" fillId="9" borderId="0" xfId="0" applyFill="1" applyBorder="1" applyAlignment="1">
      <alignment vertical="top"/>
    </xf>
    <xf numFmtId="0" fontId="29" fillId="0" borderId="0" xfId="0" applyFont="1" applyFill="1" applyAlignment="1">
      <alignment horizontal="center" wrapText="1"/>
    </xf>
    <xf numFmtId="0" fontId="29" fillId="0" borderId="0" xfId="0" applyNumberFormat="1" applyFont="1" applyFill="1" applyAlignment="1">
      <alignment horizontal="center"/>
    </xf>
    <xf numFmtId="0" fontId="5" fillId="9" borderId="0" xfId="2" applyFill="1" applyBorder="1" applyAlignment="1" applyProtection="1">
      <alignment wrapText="1"/>
      <protection hidden="1"/>
    </xf>
    <xf numFmtId="9" fontId="29" fillId="0" borderId="0" xfId="0" applyNumberFormat="1" applyFont="1" applyAlignment="1">
      <alignment horizontal="center" wrapText="1"/>
    </xf>
    <xf numFmtId="0" fontId="29" fillId="0" borderId="0" xfId="0" applyNumberFormat="1" applyFont="1" applyAlignment="1">
      <alignment horizontal="center" wrapText="1"/>
    </xf>
    <xf numFmtId="0" fontId="0" fillId="0" borderId="0" xfId="0" applyAlignment="1" applyProtection="1">
      <alignment horizontal="center"/>
      <protection hidden="1"/>
    </xf>
    <xf numFmtId="0" fontId="0" fillId="0" borderId="0" xfId="0" applyAlignment="1" applyProtection="1">
      <alignment horizontal="center" wrapText="1"/>
      <protection hidden="1"/>
    </xf>
    <xf numFmtId="1" fontId="0" fillId="0" borderId="0" xfId="0" applyNumberFormat="1" applyProtection="1">
      <protection hidden="1"/>
    </xf>
    <xf numFmtId="1" fontId="0" fillId="0" borderId="0" xfId="0" applyNumberFormat="1" applyAlignment="1" applyProtection="1">
      <alignment horizontal="center" wrapText="1"/>
      <protection hidden="1"/>
    </xf>
    <xf numFmtId="0" fontId="33" fillId="0" borderId="34" xfId="0" applyNumberFormat="1" applyFont="1" applyFill="1" applyBorder="1" applyProtection="1">
      <protection hidden="1"/>
    </xf>
    <xf numFmtId="164" fontId="0" fillId="10" borderId="10" xfId="0" applyNumberFormat="1" applyFill="1" applyBorder="1" applyAlignment="1" applyProtection="1">
      <alignment horizontal="center"/>
      <protection hidden="1"/>
    </xf>
    <xf numFmtId="0" fontId="0" fillId="9" borderId="15" xfId="0" applyFill="1" applyBorder="1" applyAlignment="1">
      <alignment vertical="top" wrapText="1"/>
    </xf>
    <xf numFmtId="0" fontId="0" fillId="9" borderId="0" xfId="0" applyFill="1" applyBorder="1" applyAlignment="1"/>
    <xf numFmtId="0" fontId="0" fillId="9" borderId="0" xfId="0" quotePrefix="1" applyNumberFormat="1" applyFill="1" applyBorder="1" applyAlignment="1" applyProtection="1">
      <protection hidden="1"/>
    </xf>
    <xf numFmtId="0" fontId="11" fillId="17" borderId="0" xfId="1" applyFont="1" applyFill="1" applyBorder="1" applyAlignment="1" applyProtection="1">
      <alignment horizontal="left" vertical="center" wrapText="1" indent="1"/>
    </xf>
    <xf numFmtId="0" fontId="8" fillId="4" borderId="10" xfId="2" applyFont="1" applyFill="1" applyBorder="1" applyAlignment="1" applyProtection="1">
      <alignment horizontal="left" vertical="center" wrapText="1" indent="1"/>
    </xf>
    <xf numFmtId="0" fontId="50" fillId="11" borderId="34" xfId="0" applyFont="1" applyFill="1" applyBorder="1" applyAlignment="1" applyProtection="1">
      <alignment horizontal="center" wrapText="1"/>
      <protection hidden="1"/>
    </xf>
    <xf numFmtId="0" fontId="33" fillId="11" borderId="34" xfId="0" applyFont="1" applyFill="1" applyBorder="1" applyAlignment="1" applyProtection="1">
      <alignment horizontal="center" wrapText="1"/>
      <protection hidden="1"/>
    </xf>
    <xf numFmtId="0" fontId="33" fillId="11" borderId="34" xfId="0" applyFont="1" applyFill="1" applyBorder="1" applyAlignment="1" applyProtection="1">
      <alignment horizontal="center"/>
      <protection hidden="1"/>
    </xf>
    <xf numFmtId="0" fontId="33" fillId="9" borderId="0" xfId="0" applyFont="1" applyFill="1" applyAlignment="1" applyProtection="1">
      <alignment horizontal="center" wrapText="1"/>
      <protection hidden="1"/>
    </xf>
    <xf numFmtId="0" fontId="33" fillId="12" borderId="34" xfId="0" applyFont="1" applyFill="1" applyBorder="1" applyAlignment="1" applyProtection="1">
      <alignment horizontal="center" wrapText="1"/>
      <protection hidden="1"/>
    </xf>
    <xf numFmtId="0" fontId="0" fillId="6" borderId="0" xfId="0" applyFill="1" applyBorder="1" applyAlignment="1" applyProtection="1">
      <protection hidden="1"/>
    </xf>
    <xf numFmtId="0" fontId="0" fillId="6" borderId="0" xfId="0" applyFill="1" applyBorder="1" applyProtection="1">
      <protection hidden="1"/>
    </xf>
    <xf numFmtId="0" fontId="1" fillId="9" borderId="0" xfId="0" applyFont="1" applyFill="1" applyAlignment="1" applyProtection="1">
      <alignment wrapText="1"/>
      <protection hidden="1"/>
    </xf>
    <xf numFmtId="0" fontId="50" fillId="11" borderId="34" xfId="0" applyFont="1" applyFill="1" applyBorder="1" applyAlignment="1" applyProtection="1">
      <alignment horizontal="center"/>
      <protection hidden="1"/>
    </xf>
    <xf numFmtId="0" fontId="50" fillId="9" borderId="0" xfId="0" applyFont="1" applyFill="1" applyAlignment="1" applyProtection="1">
      <alignment horizontal="center" wrapText="1"/>
      <protection hidden="1"/>
    </xf>
    <xf numFmtId="0" fontId="50" fillId="12" borderId="34" xfId="0" applyFont="1" applyFill="1" applyBorder="1" applyAlignment="1" applyProtection="1">
      <alignment horizontal="center" wrapText="1"/>
      <protection hidden="1"/>
    </xf>
    <xf numFmtId="0" fontId="0" fillId="6" borderId="0" xfId="0" applyFont="1" applyFill="1" applyBorder="1" applyProtection="1">
      <protection hidden="1"/>
    </xf>
    <xf numFmtId="0" fontId="5" fillId="2" borderId="4" xfId="2" applyFill="1" applyBorder="1" applyAlignment="1" applyProtection="1">
      <alignment vertical="top" wrapText="1"/>
    </xf>
    <xf numFmtId="0" fontId="5" fillId="10" borderId="0" xfId="2" applyFill="1" applyBorder="1" applyAlignment="1" applyProtection="1">
      <alignment horizontal="left" vertical="center" wrapText="1"/>
      <protection hidden="1"/>
    </xf>
    <xf numFmtId="0" fontId="5" fillId="10" borderId="15" xfId="2" applyFill="1" applyBorder="1" applyAlignment="1" applyProtection="1">
      <alignment horizontal="left" vertical="center" wrapText="1"/>
      <protection hidden="1"/>
    </xf>
    <xf numFmtId="0" fontId="5" fillId="0" borderId="0" xfId="2" applyAlignment="1" applyProtection="1">
      <alignment horizontal="left" vertical="center" wrapText="1"/>
    </xf>
    <xf numFmtId="0" fontId="5" fillId="10" borderId="2" xfId="2" applyFill="1" applyBorder="1" applyAlignment="1" applyProtection="1">
      <alignment horizontal="left" vertical="center" wrapText="1"/>
      <protection hidden="1"/>
    </xf>
    <xf numFmtId="0" fontId="0" fillId="0" borderId="2" xfId="0" applyBorder="1" applyAlignment="1" applyProtection="1">
      <alignment horizontal="left" vertical="center" wrapText="1"/>
      <protection hidden="1"/>
    </xf>
    <xf numFmtId="0" fontId="19" fillId="0" borderId="28" xfId="1" applyFont="1" applyFill="1" applyBorder="1" applyAlignment="1" applyProtection="1">
      <alignment horizontal="left" vertical="center" wrapText="1"/>
      <protection hidden="1"/>
    </xf>
    <xf numFmtId="0" fontId="0" fillId="0" borderId="29" xfId="0" applyBorder="1" applyAlignment="1" applyProtection="1">
      <alignment horizontal="left" vertical="center" wrapText="1"/>
      <protection hidden="1"/>
    </xf>
    <xf numFmtId="0" fontId="0" fillId="0" borderId="29" xfId="0" applyBorder="1" applyAlignment="1" applyProtection="1">
      <alignment horizontal="left" wrapText="1"/>
      <protection hidden="1"/>
    </xf>
    <xf numFmtId="0" fontId="0" fillId="0" borderId="30" xfId="0" applyBorder="1" applyAlignment="1" applyProtection="1">
      <alignment horizontal="left" wrapText="1"/>
      <protection hidden="1"/>
    </xf>
    <xf numFmtId="0" fontId="19" fillId="0" borderId="37" xfId="1" applyFont="1" applyFill="1" applyBorder="1" applyAlignment="1" applyProtection="1">
      <alignment horizontal="left" vertical="center" wrapText="1"/>
      <protection hidden="1"/>
    </xf>
    <xf numFmtId="0" fontId="0" fillId="0" borderId="38" xfId="0" applyBorder="1" applyAlignment="1" applyProtection="1">
      <alignment horizontal="left" vertical="center" wrapText="1"/>
      <protection hidden="1"/>
    </xf>
    <xf numFmtId="0" fontId="0" fillId="0" borderId="38" xfId="0" applyBorder="1" applyAlignment="1" applyProtection="1">
      <alignment horizontal="left" wrapText="1"/>
      <protection hidden="1"/>
    </xf>
    <xf numFmtId="0" fontId="0" fillId="0" borderId="39" xfId="0" applyBorder="1" applyAlignment="1" applyProtection="1">
      <alignment horizontal="left" wrapText="1"/>
      <protection hidden="1"/>
    </xf>
    <xf numFmtId="0" fontId="18" fillId="6" borderId="15" xfId="1" applyFont="1" applyFill="1" applyBorder="1" applyAlignment="1" applyProtection="1">
      <alignment horizontal="center" vertical="center"/>
      <protection hidden="1"/>
    </xf>
    <xf numFmtId="0" fontId="23" fillId="6" borderId="0" xfId="1" applyFont="1" applyFill="1" applyBorder="1" applyAlignment="1" applyProtection="1">
      <alignment horizontal="center"/>
      <protection hidden="1"/>
    </xf>
    <xf numFmtId="0" fontId="24" fillId="6" borderId="0" xfId="1" applyFont="1" applyFill="1" applyBorder="1" applyAlignment="1" applyProtection="1">
      <alignment horizontal="center" wrapText="1"/>
      <protection hidden="1"/>
    </xf>
    <xf numFmtId="0" fontId="5" fillId="10" borderId="33" xfId="2" applyFill="1" applyBorder="1" applyAlignment="1" applyProtection="1">
      <alignment horizontal="center" vertical="center" wrapText="1"/>
      <protection hidden="1"/>
    </xf>
    <xf numFmtId="0" fontId="5" fillId="10" borderId="18" xfId="2" applyFill="1" applyBorder="1" applyAlignment="1" applyProtection="1">
      <alignment horizontal="center" vertical="center" wrapText="1"/>
      <protection hidden="1"/>
    </xf>
    <xf numFmtId="0" fontId="21" fillId="5" borderId="19" xfId="1" applyFont="1" applyFill="1" applyBorder="1" applyAlignment="1" applyProtection="1">
      <alignment horizontal="center" vertical="center" wrapText="1"/>
      <protection hidden="1"/>
    </xf>
    <xf numFmtId="0" fontId="0" fillId="0" borderId="20" xfId="0" applyBorder="1" applyAlignment="1" applyProtection="1">
      <alignment horizontal="center" vertical="center" wrapText="1"/>
      <protection hidden="1"/>
    </xf>
    <xf numFmtId="49" fontId="21" fillId="5" borderId="33" xfId="1" applyNumberFormat="1" applyFont="1" applyFill="1" applyBorder="1" applyAlignment="1" applyProtection="1">
      <alignment horizontal="center" vertical="center" wrapText="1"/>
      <protection hidden="1"/>
    </xf>
    <xf numFmtId="0" fontId="0" fillId="0" borderId="17" xfId="0" applyBorder="1" applyAlignment="1" applyProtection="1">
      <alignment horizontal="center" wrapText="1"/>
      <protection hidden="1"/>
    </xf>
    <xf numFmtId="0" fontId="0" fillId="0" borderId="18" xfId="0" applyBorder="1" applyAlignment="1" applyProtection="1">
      <alignment horizontal="center" wrapText="1"/>
      <protection hidden="1"/>
    </xf>
    <xf numFmtId="0" fontId="21" fillId="8" borderId="33" xfId="1" applyNumberFormat="1" applyFont="1" applyFill="1" applyBorder="1" applyAlignment="1" applyProtection="1">
      <alignment horizontal="center" vertical="center" wrapText="1"/>
      <protection locked="0" hidden="1"/>
    </xf>
    <xf numFmtId="0" fontId="0" fillId="8" borderId="17" xfId="0" applyNumberFormat="1" applyFont="1" applyFill="1" applyBorder="1" applyAlignment="1" applyProtection="1">
      <alignment wrapText="1"/>
      <protection locked="0" hidden="1"/>
    </xf>
    <xf numFmtId="0" fontId="0" fillId="8" borderId="18" xfId="0" applyNumberFormat="1" applyFont="1" applyFill="1" applyBorder="1" applyAlignment="1" applyProtection="1">
      <alignment wrapText="1"/>
      <protection locked="0" hidden="1"/>
    </xf>
    <xf numFmtId="0" fontId="26" fillId="5" borderId="31" xfId="1" applyFont="1" applyFill="1" applyBorder="1" applyAlignment="1" applyProtection="1">
      <alignment horizontal="right" vertical="center" wrapText="1"/>
      <protection hidden="1"/>
    </xf>
    <xf numFmtId="0" fontId="0" fillId="0" borderId="32" xfId="0" applyBorder="1" applyAlignment="1" applyProtection="1">
      <alignment horizontal="right" vertical="center"/>
      <protection hidden="1"/>
    </xf>
    <xf numFmtId="1" fontId="20" fillId="9" borderId="15" xfId="1" applyNumberFormat="1" applyFont="1" applyFill="1" applyBorder="1" applyAlignment="1" applyProtection="1">
      <alignment horizontal="right" vertical="center"/>
      <protection hidden="1"/>
    </xf>
    <xf numFmtId="0" fontId="0" fillId="9" borderId="15" xfId="0" applyFill="1" applyBorder="1" applyAlignment="1" applyProtection="1">
      <protection hidden="1"/>
    </xf>
    <xf numFmtId="0" fontId="22" fillId="6" borderId="0" xfId="1" applyFont="1" applyFill="1" applyBorder="1" applyAlignment="1" applyProtection="1">
      <alignment wrapText="1"/>
      <protection hidden="1"/>
    </xf>
    <xf numFmtId="0" fontId="2" fillId="0" borderId="0" xfId="0" applyFont="1" applyAlignment="1" applyProtection="1">
      <protection hidden="1"/>
    </xf>
    <xf numFmtId="0" fontId="19" fillId="0" borderId="25" xfId="1" applyFont="1" applyFill="1"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0" fillId="0" borderId="26" xfId="0" applyBorder="1" applyAlignment="1" applyProtection="1">
      <protection hidden="1"/>
    </xf>
    <xf numFmtId="0" fontId="0" fillId="0" borderId="27" xfId="0" applyBorder="1" applyAlignment="1" applyProtection="1">
      <protection hidden="1"/>
    </xf>
    <xf numFmtId="0" fontId="21" fillId="5" borderId="24" xfId="1" applyFont="1" applyFill="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7" xfId="0" applyBorder="1" applyAlignment="1" applyProtection="1">
      <protection hidden="1"/>
    </xf>
    <xf numFmtId="0" fontId="0" fillId="0" borderId="18" xfId="0" applyBorder="1" applyAlignment="1" applyProtection="1">
      <protection hidden="1"/>
    </xf>
    <xf numFmtId="0" fontId="29" fillId="12" borderId="28" xfId="0" applyFont="1" applyFill="1" applyBorder="1" applyAlignment="1" applyProtection="1">
      <alignment horizontal="center"/>
      <protection hidden="1"/>
    </xf>
    <xf numFmtId="0" fontId="0" fillId="0" borderId="29" xfId="0" applyBorder="1" applyAlignment="1" applyProtection="1">
      <alignment horizontal="center"/>
      <protection hidden="1"/>
    </xf>
    <xf numFmtId="0" fontId="0" fillId="0" borderId="35" xfId="0" applyBorder="1" applyAlignment="1" applyProtection="1">
      <alignment horizontal="center"/>
      <protection hidden="1"/>
    </xf>
    <xf numFmtId="0" fontId="29" fillId="11" borderId="28" xfId="0" applyFont="1" applyFill="1" applyBorder="1" applyAlignment="1" applyProtection="1">
      <alignment horizontal="center"/>
      <protection hidden="1"/>
    </xf>
    <xf numFmtId="0" fontId="29" fillId="11" borderId="34" xfId="0" applyFont="1" applyFill="1" applyBorder="1" applyAlignment="1" applyProtection="1">
      <alignment horizontal="center"/>
      <protection hidden="1"/>
    </xf>
    <xf numFmtId="0" fontId="29" fillId="11" borderId="34" xfId="0" applyFont="1" applyFill="1" applyBorder="1" applyAlignment="1" applyProtection="1">
      <protection hidden="1"/>
    </xf>
    <xf numFmtId="0" fontId="29" fillId="5" borderId="33" xfId="0" applyFont="1" applyFill="1" applyBorder="1" applyAlignment="1" applyProtection="1">
      <protection hidden="1"/>
    </xf>
    <xf numFmtId="0" fontId="29" fillId="5" borderId="17" xfId="0" applyFont="1" applyFill="1" applyBorder="1" applyAlignment="1" applyProtection="1">
      <protection hidden="1"/>
    </xf>
    <xf numFmtId="0" fontId="29" fillId="5" borderId="18" xfId="0" applyFont="1" applyFill="1" applyBorder="1" applyAlignment="1" applyProtection="1">
      <protection hidden="1"/>
    </xf>
    <xf numFmtId="0" fontId="1" fillId="16" borderId="5" xfId="0" applyFont="1" applyFill="1" applyBorder="1" applyAlignment="1" applyProtection="1">
      <protection hidden="1"/>
    </xf>
    <xf numFmtId="0" fontId="1" fillId="16" borderId="0" xfId="0" applyFont="1" applyFill="1" applyBorder="1" applyAlignment="1" applyProtection="1">
      <protection hidden="1"/>
    </xf>
    <xf numFmtId="0" fontId="1" fillId="16" borderId="4" xfId="0" applyFont="1" applyFill="1" applyBorder="1" applyAlignment="1" applyProtection="1">
      <protection hidden="1"/>
    </xf>
    <xf numFmtId="0" fontId="0" fillId="10" borderId="33" xfId="0" applyNumberFormat="1" applyFill="1" applyBorder="1" applyAlignment="1" applyProtection="1">
      <alignment horizontal="left"/>
      <protection hidden="1"/>
    </xf>
    <xf numFmtId="0" fontId="0" fillId="0" borderId="17" xfId="0" applyNumberFormat="1" applyBorder="1" applyAlignment="1" applyProtection="1">
      <alignment horizontal="left"/>
      <protection hidden="1"/>
    </xf>
    <xf numFmtId="0" fontId="0" fillId="0" borderId="18" xfId="0" applyNumberFormat="1" applyBorder="1" applyAlignment="1" applyProtection="1">
      <alignment horizontal="left"/>
      <protection hidden="1"/>
    </xf>
    <xf numFmtId="0" fontId="29" fillId="15" borderId="16" xfId="0" applyFont="1" applyFill="1" applyBorder="1" applyAlignment="1" applyProtection="1">
      <alignment vertical="top" wrapText="1"/>
      <protection hidden="1"/>
    </xf>
    <xf numFmtId="0" fontId="29" fillId="15" borderId="15" xfId="0" applyFont="1" applyFill="1" applyBorder="1" applyAlignment="1">
      <alignment vertical="top"/>
    </xf>
    <xf numFmtId="0" fontId="29" fillId="15" borderId="14" xfId="0" applyFont="1" applyFill="1" applyBorder="1" applyAlignment="1">
      <alignment vertical="top"/>
    </xf>
    <xf numFmtId="0" fontId="29" fillId="15" borderId="5" xfId="0" applyFont="1" applyFill="1" applyBorder="1" applyAlignment="1">
      <alignment vertical="top"/>
    </xf>
    <xf numFmtId="0" fontId="29" fillId="15" borderId="0" xfId="0" applyFont="1" applyFill="1" applyBorder="1" applyAlignment="1">
      <alignment vertical="top"/>
    </xf>
    <xf numFmtId="0" fontId="29" fillId="15" borderId="4" xfId="0" applyFont="1" applyFill="1" applyBorder="1" applyAlignment="1">
      <alignment vertical="top"/>
    </xf>
    <xf numFmtId="0" fontId="29" fillId="15" borderId="3" xfId="0" applyFont="1" applyFill="1" applyBorder="1" applyAlignment="1">
      <alignment vertical="top"/>
    </xf>
    <xf numFmtId="0" fontId="29" fillId="15" borderId="2" xfId="0" applyFont="1" applyFill="1" applyBorder="1" applyAlignment="1">
      <alignment vertical="top"/>
    </xf>
    <xf numFmtId="0" fontId="29" fillId="15" borderId="1" xfId="0" applyFont="1" applyFill="1" applyBorder="1" applyAlignment="1">
      <alignment vertical="top"/>
    </xf>
    <xf numFmtId="0" fontId="0" fillId="10" borderId="17" xfId="0" applyNumberFormat="1" applyFill="1" applyBorder="1" applyAlignment="1" applyProtection="1">
      <alignment horizontal="left"/>
      <protection hidden="1"/>
    </xf>
    <xf numFmtId="0" fontId="0" fillId="10" borderId="18" xfId="0" applyNumberFormat="1" applyFill="1" applyBorder="1" applyAlignment="1" applyProtection="1">
      <alignment horizontal="left"/>
      <protection hidden="1"/>
    </xf>
    <xf numFmtId="0" fontId="29" fillId="16" borderId="33" xfId="0" applyFont="1" applyFill="1" applyBorder="1" applyAlignment="1" applyProtection="1">
      <protection hidden="1"/>
    </xf>
    <xf numFmtId="0" fontId="29" fillId="16" borderId="17" xfId="0" applyFont="1" applyFill="1" applyBorder="1" applyAlignment="1" applyProtection="1">
      <protection hidden="1"/>
    </xf>
    <xf numFmtId="0" fontId="29" fillId="16" borderId="18" xfId="0" applyFont="1" applyFill="1" applyBorder="1" applyAlignment="1" applyProtection="1">
      <protection hidden="1"/>
    </xf>
    <xf numFmtId="0" fontId="29" fillId="5" borderId="33" xfId="0" applyFont="1" applyFill="1" applyBorder="1" applyAlignment="1" applyProtection="1">
      <alignment wrapText="1"/>
      <protection hidden="1"/>
    </xf>
    <xf numFmtId="0" fontId="0" fillId="0" borderId="17" xfId="0" applyBorder="1" applyAlignment="1" applyProtection="1">
      <alignment wrapText="1"/>
      <protection hidden="1"/>
    </xf>
    <xf numFmtId="0" fontId="0" fillId="0" borderId="18" xfId="0" applyBorder="1" applyAlignment="1" applyProtection="1">
      <alignment wrapText="1"/>
      <protection hidden="1"/>
    </xf>
    <xf numFmtId="0" fontId="1" fillId="16" borderId="3" xfId="0" applyFont="1" applyFill="1" applyBorder="1" applyAlignment="1" applyProtection="1">
      <protection hidden="1"/>
    </xf>
    <xf numFmtId="0" fontId="1" fillId="16" borderId="2" xfId="0" applyFont="1" applyFill="1" applyBorder="1" applyAlignment="1" applyProtection="1">
      <protection hidden="1"/>
    </xf>
    <xf numFmtId="0" fontId="1" fillId="16" borderId="1" xfId="0" applyFont="1" applyFill="1" applyBorder="1" applyAlignment="1" applyProtection="1">
      <protection hidden="1"/>
    </xf>
    <xf numFmtId="0" fontId="0" fillId="16" borderId="21" xfId="0" applyFill="1" applyBorder="1" applyAlignment="1" applyProtection="1">
      <alignment horizontal="left"/>
      <protection hidden="1"/>
    </xf>
    <xf numFmtId="0" fontId="0" fillId="16" borderId="44" xfId="0" applyFill="1" applyBorder="1" applyAlignment="1" applyProtection="1">
      <alignment horizontal="left"/>
      <protection hidden="1"/>
    </xf>
    <xf numFmtId="0" fontId="0" fillId="16" borderId="45" xfId="0" applyFill="1" applyBorder="1" applyAlignment="1" applyProtection="1">
      <alignment horizontal="left"/>
      <protection hidden="1"/>
    </xf>
    <xf numFmtId="0" fontId="0" fillId="16" borderId="33" xfId="0" applyFill="1" applyBorder="1" applyAlignment="1" applyProtection="1">
      <alignment horizontal="left"/>
      <protection hidden="1"/>
    </xf>
    <xf numFmtId="0" fontId="0" fillId="16" borderId="17" xfId="0" applyFill="1" applyBorder="1" applyAlignment="1" applyProtection="1">
      <alignment horizontal="left"/>
      <protection hidden="1"/>
    </xf>
    <xf numFmtId="0" fontId="0" fillId="16" borderId="18" xfId="0" applyFill="1" applyBorder="1" applyAlignment="1" applyProtection="1">
      <alignment horizontal="left"/>
      <protection hidden="1"/>
    </xf>
    <xf numFmtId="0" fontId="29" fillId="16" borderId="33" xfId="0" applyFont="1" applyFill="1" applyBorder="1" applyAlignment="1" applyProtection="1">
      <alignment horizontal="left"/>
      <protection hidden="1"/>
    </xf>
    <xf numFmtId="0" fontId="29" fillId="16" borderId="17" xfId="0" applyFont="1" applyFill="1" applyBorder="1" applyAlignment="1" applyProtection="1">
      <alignment horizontal="left"/>
      <protection hidden="1"/>
    </xf>
    <xf numFmtId="0" fontId="29" fillId="16" borderId="18" xfId="0" applyFont="1" applyFill="1" applyBorder="1" applyAlignment="1" applyProtection="1">
      <alignment horizontal="left"/>
      <protection hidden="1"/>
    </xf>
    <xf numFmtId="0" fontId="29" fillId="5" borderId="33" xfId="0" applyFont="1" applyFill="1" applyBorder="1" applyAlignment="1" applyProtection="1">
      <alignment vertical="center" wrapText="1"/>
      <protection hidden="1"/>
    </xf>
    <xf numFmtId="0" fontId="0" fillId="0" borderId="17" xfId="0" applyBorder="1" applyAlignment="1" applyProtection="1">
      <alignment vertical="center" wrapText="1"/>
      <protection hidden="1"/>
    </xf>
    <xf numFmtId="0" fontId="0" fillId="0" borderId="18" xfId="0" applyBorder="1" applyAlignment="1" applyProtection="1">
      <alignment vertical="center" wrapText="1"/>
      <protection hidden="1"/>
    </xf>
    <xf numFmtId="0" fontId="29" fillId="5" borderId="33" xfId="0" applyFont="1" applyFill="1" applyBorder="1" applyAlignment="1" applyProtection="1">
      <alignment vertical="center"/>
      <protection hidden="1"/>
    </xf>
    <xf numFmtId="0" fontId="29" fillId="5" borderId="17" xfId="0" applyFont="1" applyFill="1" applyBorder="1" applyAlignment="1" applyProtection="1">
      <alignment vertical="center"/>
      <protection hidden="1"/>
    </xf>
    <xf numFmtId="0" fontId="29" fillId="5" borderId="18" xfId="0" applyFont="1" applyFill="1" applyBorder="1" applyAlignment="1" applyProtection="1">
      <alignment vertical="center"/>
      <protection hidden="1"/>
    </xf>
    <xf numFmtId="0" fontId="29" fillId="11" borderId="34" xfId="0" applyFont="1" applyFill="1" applyBorder="1" applyAlignment="1" applyProtection="1">
      <alignment horizontal="center" wrapText="1"/>
      <protection hidden="1"/>
    </xf>
    <xf numFmtId="0" fontId="0" fillId="0" borderId="29" xfId="0" applyBorder="1" applyAlignment="1">
      <alignment horizontal="center"/>
    </xf>
    <xf numFmtId="0" fontId="0" fillId="0" borderId="35" xfId="0" applyBorder="1" applyAlignment="1">
      <alignment horizontal="center"/>
    </xf>
    <xf numFmtId="0" fontId="0" fillId="0" borderId="29" xfId="0" applyBorder="1" applyAlignment="1"/>
    <xf numFmtId="0" fontId="0" fillId="0" borderId="35" xfId="0" applyBorder="1" applyAlignment="1"/>
    <xf numFmtId="0" fontId="0" fillId="0" borderId="15" xfId="0" applyBorder="1" applyAlignment="1">
      <alignment vertical="top"/>
    </xf>
    <xf numFmtId="0" fontId="0" fillId="0" borderId="14" xfId="0" applyBorder="1" applyAlignment="1">
      <alignment vertical="top"/>
    </xf>
    <xf numFmtId="0" fontId="0" fillId="0" borderId="5" xfId="0" applyBorder="1" applyAlignment="1">
      <alignment vertical="top"/>
    </xf>
    <xf numFmtId="0" fontId="0" fillId="0" borderId="0" xfId="0" applyBorder="1" applyAlignment="1">
      <alignment vertical="top"/>
    </xf>
    <xf numFmtId="0" fontId="0" fillId="0" borderId="4" xfId="0" applyBorder="1" applyAlignment="1">
      <alignment vertical="top"/>
    </xf>
    <xf numFmtId="0" fontId="0" fillId="0" borderId="3" xfId="0" applyBorder="1" applyAlignment="1">
      <alignment vertical="top"/>
    </xf>
    <xf numFmtId="0" fontId="0" fillId="0" borderId="2" xfId="0" applyBorder="1" applyAlignment="1">
      <alignment vertical="top"/>
    </xf>
    <xf numFmtId="0" fontId="0" fillId="0" borderId="1" xfId="0" applyBorder="1" applyAlignment="1">
      <alignment vertical="top"/>
    </xf>
    <xf numFmtId="0" fontId="0" fillId="0" borderId="17" xfId="0" applyNumberFormat="1" applyBorder="1" applyAlignment="1">
      <alignment horizontal="left"/>
    </xf>
    <xf numFmtId="0" fontId="0" fillId="0" borderId="18" xfId="0" applyNumberFormat="1" applyBorder="1" applyAlignment="1">
      <alignment horizontal="left"/>
    </xf>
    <xf numFmtId="0" fontId="29" fillId="16" borderId="16" xfId="0" applyFont="1" applyFill="1" applyBorder="1" applyAlignment="1" applyProtection="1">
      <alignment horizontal="left"/>
      <protection hidden="1"/>
    </xf>
    <xf numFmtId="0" fontId="29" fillId="16" borderId="15" xfId="0" applyFont="1" applyFill="1" applyBorder="1" applyAlignment="1" applyProtection="1">
      <alignment horizontal="left"/>
      <protection hidden="1"/>
    </xf>
    <xf numFmtId="0" fontId="29" fillId="16" borderId="14" xfId="0" applyFont="1" applyFill="1" applyBorder="1" applyAlignment="1" applyProtection="1">
      <alignment horizontal="left"/>
      <protection hidden="1"/>
    </xf>
    <xf numFmtId="0" fontId="29" fillId="15" borderId="16" xfId="0" applyFont="1" applyFill="1" applyBorder="1" applyAlignment="1" applyProtection="1">
      <protection hidden="1"/>
    </xf>
    <xf numFmtId="0" fontId="0" fillId="15" borderId="15" xfId="0" applyFill="1" applyBorder="1" applyAlignment="1"/>
    <xf numFmtId="0" fontId="0" fillId="15" borderId="14" xfId="0" applyFill="1" applyBorder="1" applyAlignment="1"/>
    <xf numFmtId="0" fontId="29" fillId="15" borderId="3" xfId="0" applyFont="1" applyFill="1" applyBorder="1" applyAlignment="1" applyProtection="1">
      <protection hidden="1"/>
    </xf>
    <xf numFmtId="0" fontId="0" fillId="15" borderId="2" xfId="0" applyFill="1" applyBorder="1" applyAlignment="1"/>
    <xf numFmtId="0" fontId="0" fillId="15" borderId="1" xfId="0" applyFill="1" applyBorder="1" applyAlignment="1"/>
    <xf numFmtId="0" fontId="0" fillId="16" borderId="3" xfId="0" applyFill="1" applyBorder="1" applyAlignment="1" applyProtection="1">
      <alignment horizontal="left"/>
      <protection hidden="1"/>
    </xf>
    <xf numFmtId="0" fontId="0" fillId="16" borderId="2" xfId="0" applyFill="1" applyBorder="1" applyAlignment="1" applyProtection="1">
      <alignment horizontal="left"/>
      <protection hidden="1"/>
    </xf>
    <xf numFmtId="0" fontId="0" fillId="16" borderId="1" xfId="0" applyFill="1" applyBorder="1" applyAlignment="1" applyProtection="1">
      <alignment horizontal="left"/>
      <protection hidden="1"/>
    </xf>
    <xf numFmtId="0" fontId="29" fillId="11" borderId="28" xfId="0" applyFont="1" applyFill="1" applyBorder="1" applyAlignment="1" applyProtection="1">
      <alignment horizontal="center" wrapText="1"/>
      <protection hidden="1"/>
    </xf>
    <xf numFmtId="0" fontId="29" fillId="11" borderId="35" xfId="0" applyFont="1" applyFill="1" applyBorder="1" applyAlignment="1" applyProtection="1">
      <alignment wrapText="1"/>
      <protection hidden="1"/>
    </xf>
    <xf numFmtId="0" fontId="29" fillId="11" borderId="29" xfId="0" applyFont="1" applyFill="1" applyBorder="1" applyAlignment="1" applyProtection="1">
      <alignment horizontal="center"/>
      <protection hidden="1"/>
    </xf>
    <xf numFmtId="0" fontId="29" fillId="11" borderId="35" xfId="0" applyFont="1" applyFill="1" applyBorder="1" applyAlignment="1" applyProtection="1">
      <alignment horizontal="center"/>
      <protection hidden="1"/>
    </xf>
    <xf numFmtId="0" fontId="29" fillId="0" borderId="29" xfId="0" applyFont="1" applyBorder="1" applyAlignment="1" applyProtection="1">
      <alignment horizontal="center"/>
      <protection hidden="1"/>
    </xf>
    <xf numFmtId="0" fontId="29" fillId="0" borderId="35" xfId="0" applyFont="1" applyBorder="1" applyAlignment="1" applyProtection="1">
      <alignment horizontal="center"/>
      <protection hidden="1"/>
    </xf>
    <xf numFmtId="0" fontId="53" fillId="11" borderId="28" xfId="0" applyFont="1" applyFill="1" applyBorder="1" applyAlignment="1" applyProtection="1">
      <alignment horizontal="center" wrapText="1"/>
      <protection hidden="1"/>
    </xf>
    <xf numFmtId="0" fontId="53" fillId="11" borderId="29" xfId="0" applyFont="1" applyFill="1" applyBorder="1" applyAlignment="1" applyProtection="1">
      <alignment horizontal="center" wrapText="1"/>
      <protection hidden="1"/>
    </xf>
    <xf numFmtId="0" fontId="53" fillId="11" borderId="35" xfId="0" applyFont="1" applyFill="1" applyBorder="1" applyAlignment="1" applyProtection="1">
      <alignment horizontal="center" wrapText="1"/>
      <protection hidden="1"/>
    </xf>
    <xf numFmtId="0" fontId="53" fillId="11" borderId="35" xfId="0" applyFont="1" applyFill="1" applyBorder="1" applyAlignment="1" applyProtection="1">
      <alignment wrapText="1"/>
      <protection hidden="1"/>
    </xf>
    <xf numFmtId="0" fontId="0" fillId="16" borderId="17" xfId="0" applyFill="1" applyBorder="1" applyAlignment="1" applyProtection="1">
      <protection hidden="1"/>
    </xf>
    <xf numFmtId="0" fontId="0" fillId="16" borderId="18" xfId="0" applyFill="1" applyBorder="1" applyAlignment="1" applyProtection="1">
      <protection hidden="1"/>
    </xf>
    <xf numFmtId="0" fontId="0" fillId="16" borderId="33" xfId="0" applyFill="1" applyBorder="1" applyAlignment="1" applyProtection="1">
      <protection hidden="1"/>
    </xf>
    <xf numFmtId="0" fontId="0" fillId="16" borderId="3" xfId="0" applyFill="1" applyBorder="1" applyAlignment="1" applyProtection="1">
      <protection hidden="1"/>
    </xf>
    <xf numFmtId="0" fontId="0" fillId="16" borderId="2" xfId="0" applyFill="1" applyBorder="1" applyAlignment="1" applyProtection="1">
      <protection hidden="1"/>
    </xf>
    <xf numFmtId="0" fontId="0" fillId="16" borderId="1" xfId="0" applyFill="1" applyBorder="1" applyAlignment="1" applyProtection="1">
      <protection hidden="1"/>
    </xf>
    <xf numFmtId="0" fontId="53" fillId="12" borderId="28" xfId="0" applyFont="1" applyFill="1" applyBorder="1" applyAlignment="1" applyProtection="1">
      <alignment horizontal="center"/>
      <protection hidden="1"/>
    </xf>
    <xf numFmtId="0" fontId="53" fillId="12" borderId="29" xfId="0" applyFont="1" applyFill="1" applyBorder="1" applyAlignment="1" applyProtection="1">
      <alignment horizontal="center"/>
      <protection hidden="1"/>
    </xf>
    <xf numFmtId="0" fontId="53" fillId="12" borderId="35" xfId="0" applyFont="1" applyFill="1" applyBorder="1" applyAlignment="1" applyProtection="1">
      <alignment horizontal="center"/>
      <protection hidden="1"/>
    </xf>
    <xf numFmtId="0" fontId="0" fillId="15" borderId="16" xfId="0" applyFill="1" applyBorder="1" applyAlignment="1" applyProtection="1">
      <alignment vertical="top" wrapText="1"/>
      <protection hidden="1"/>
    </xf>
    <xf numFmtId="0" fontId="0" fillId="15" borderId="15" xfId="0" applyFill="1" applyBorder="1" applyAlignment="1">
      <alignment vertical="top"/>
    </xf>
    <xf numFmtId="0" fontId="0" fillId="15" borderId="14" xfId="0" applyFill="1" applyBorder="1" applyAlignment="1">
      <alignment vertical="top"/>
    </xf>
    <xf numFmtId="0" fontId="0" fillId="15" borderId="5" xfId="0" applyFill="1" applyBorder="1" applyAlignment="1">
      <alignment vertical="top"/>
    </xf>
    <xf numFmtId="0" fontId="0" fillId="15" borderId="0" xfId="0" applyFill="1" applyBorder="1" applyAlignment="1">
      <alignment vertical="top"/>
    </xf>
    <xf numFmtId="0" fontId="0" fillId="15" borderId="4" xfId="0" applyFill="1" applyBorder="1" applyAlignment="1">
      <alignment vertical="top"/>
    </xf>
    <xf numFmtId="0" fontId="0" fillId="15" borderId="3" xfId="0" applyFill="1" applyBorder="1" applyAlignment="1">
      <alignment vertical="top"/>
    </xf>
    <xf numFmtId="0" fontId="0" fillId="15" borderId="2" xfId="0" applyFill="1" applyBorder="1" applyAlignment="1">
      <alignment vertical="top"/>
    </xf>
    <xf numFmtId="0" fontId="0" fillId="15" borderId="1" xfId="0" applyFill="1" applyBorder="1" applyAlignment="1">
      <alignment vertical="top"/>
    </xf>
    <xf numFmtId="0" fontId="53" fillId="0" borderId="29" xfId="0" applyFont="1" applyBorder="1" applyAlignment="1" applyProtection="1">
      <alignment horizontal="center" wrapText="1"/>
      <protection hidden="1"/>
    </xf>
    <xf numFmtId="0" fontId="53" fillId="0" borderId="35" xfId="0" applyFont="1" applyBorder="1" applyAlignment="1" applyProtection="1">
      <alignment horizontal="center" wrapText="1"/>
      <protection hidden="1"/>
    </xf>
    <xf numFmtId="0" fontId="29" fillId="16" borderId="16" xfId="0" applyFont="1" applyFill="1" applyBorder="1" applyAlignment="1" applyProtection="1">
      <protection hidden="1"/>
    </xf>
    <xf numFmtId="0" fontId="0" fillId="16" borderId="15" xfId="0" applyFill="1" applyBorder="1" applyAlignment="1" applyProtection="1">
      <protection hidden="1"/>
    </xf>
    <xf numFmtId="0" fontId="0" fillId="0" borderId="15" xfId="0" applyBorder="1" applyAlignment="1"/>
    <xf numFmtId="0" fontId="0" fillId="0" borderId="14" xfId="0" applyBorder="1" applyAlignment="1"/>
    <xf numFmtId="0" fontId="0" fillId="16" borderId="5" xfId="0" applyFill="1" applyBorder="1" applyAlignment="1" applyProtection="1">
      <protection hidden="1"/>
    </xf>
    <xf numFmtId="0" fontId="0" fillId="16" borderId="0" xfId="0" applyFill="1" applyBorder="1" applyAlignment="1" applyProtection="1">
      <protection hidden="1"/>
    </xf>
    <xf numFmtId="0" fontId="0" fillId="0" borderId="0" xfId="0" applyBorder="1" applyAlignment="1"/>
    <xf numFmtId="0" fontId="0" fillId="0" borderId="4" xfId="0" applyBorder="1" applyAlignment="1"/>
    <xf numFmtId="0" fontId="0" fillId="0" borderId="2" xfId="0" applyBorder="1" applyAlignment="1"/>
    <xf numFmtId="0" fontId="0" fillId="0" borderId="1" xfId="0" applyBorder="1" applyAlignment="1"/>
    <xf numFmtId="0" fontId="37" fillId="11" borderId="28" xfId="0" applyFont="1" applyFill="1" applyBorder="1" applyAlignment="1" applyProtection="1">
      <alignment horizontal="center" wrapText="1"/>
      <protection hidden="1"/>
    </xf>
    <xf numFmtId="0" fontId="37" fillId="11" borderId="29" xfId="0" applyFont="1" applyFill="1" applyBorder="1" applyAlignment="1" applyProtection="1">
      <alignment horizontal="center" wrapText="1"/>
      <protection hidden="1"/>
    </xf>
    <xf numFmtId="0" fontId="37" fillId="11" borderId="35" xfId="0" applyFont="1" applyFill="1" applyBorder="1" applyAlignment="1" applyProtection="1">
      <alignment horizontal="center" wrapText="1"/>
      <protection hidden="1"/>
    </xf>
    <xf numFmtId="0" fontId="37" fillId="0" borderId="29" xfId="0" applyFont="1" applyBorder="1" applyAlignment="1" applyProtection="1">
      <alignment horizontal="center" wrapText="1"/>
      <protection hidden="1"/>
    </xf>
    <xf numFmtId="0" fontId="37" fillId="0" borderId="35" xfId="0" applyFont="1" applyBorder="1" applyAlignment="1" applyProtection="1">
      <alignment horizontal="center" wrapText="1"/>
      <protection hidden="1"/>
    </xf>
    <xf numFmtId="0" fontId="0" fillId="0" borderId="5" xfId="0" applyBorder="1" applyAlignment="1"/>
    <xf numFmtId="0" fontId="0" fillId="0" borderId="3" xfId="0" applyBorder="1" applyAlignment="1"/>
    <xf numFmtId="0" fontId="37" fillId="11" borderId="35" xfId="0" applyFont="1" applyFill="1" applyBorder="1" applyAlignment="1" applyProtection="1">
      <alignment wrapText="1"/>
      <protection hidden="1"/>
    </xf>
    <xf numFmtId="0" fontId="37" fillId="12" borderId="28" xfId="0" applyFont="1" applyFill="1" applyBorder="1" applyAlignment="1" applyProtection="1">
      <alignment horizontal="center" wrapText="1"/>
      <protection hidden="1"/>
    </xf>
    <xf numFmtId="0" fontId="37" fillId="12" borderId="29" xfId="0" applyFont="1" applyFill="1" applyBorder="1" applyAlignment="1" applyProtection="1">
      <alignment horizontal="center" wrapText="1"/>
      <protection hidden="1"/>
    </xf>
    <xf numFmtId="0" fontId="37" fillId="12" borderId="35" xfId="0" applyFont="1" applyFill="1" applyBorder="1" applyAlignment="1" applyProtection="1">
      <alignment horizontal="center" wrapText="1"/>
      <protection hidden="1"/>
    </xf>
    <xf numFmtId="0" fontId="29" fillId="11" borderId="29" xfId="0" applyFont="1" applyFill="1" applyBorder="1" applyAlignment="1" applyProtection="1">
      <alignment horizontal="center" wrapText="1"/>
      <protection hidden="1"/>
    </xf>
    <xf numFmtId="0" fontId="29" fillId="15" borderId="15" xfId="0" applyFont="1" applyFill="1" applyBorder="1" applyAlignment="1">
      <alignment vertical="top" wrapText="1"/>
    </xf>
    <xf numFmtId="0" fontId="29" fillId="15" borderId="14" xfId="0" applyFont="1" applyFill="1" applyBorder="1" applyAlignment="1">
      <alignment vertical="top" wrapText="1"/>
    </xf>
    <xf numFmtId="0" fontId="29" fillId="15" borderId="5" xfId="0" applyFont="1" applyFill="1" applyBorder="1" applyAlignment="1">
      <alignment vertical="top" wrapText="1"/>
    </xf>
    <xf numFmtId="0" fontId="29" fillId="15" borderId="0" xfId="0" applyFont="1" applyFill="1" applyBorder="1" applyAlignment="1">
      <alignment vertical="top" wrapText="1"/>
    </xf>
    <xf numFmtId="0" fontId="29" fillId="15" borderId="4" xfId="0" applyFont="1" applyFill="1" applyBorder="1" applyAlignment="1">
      <alignment vertical="top" wrapText="1"/>
    </xf>
    <xf numFmtId="0" fontId="0" fillId="0" borderId="5" xfId="0" applyBorder="1" applyAlignment="1">
      <alignment wrapText="1"/>
    </xf>
    <xf numFmtId="0" fontId="0" fillId="0" borderId="0" xfId="0" applyBorder="1" applyAlignment="1">
      <alignment wrapText="1"/>
    </xf>
    <xf numFmtId="0" fontId="0" fillId="0" borderId="4" xfId="0" applyBorder="1" applyAlignment="1">
      <alignment wrapText="1"/>
    </xf>
    <xf numFmtId="0" fontId="0" fillId="0" borderId="3" xfId="0" applyBorder="1" applyAlignment="1">
      <alignment wrapText="1"/>
    </xf>
    <xf numFmtId="0" fontId="0" fillId="0" borderId="2" xfId="0" applyBorder="1" applyAlignment="1">
      <alignment wrapText="1"/>
    </xf>
    <xf numFmtId="0" fontId="0" fillId="0" borderId="1" xfId="0" applyBorder="1" applyAlignment="1">
      <alignment wrapText="1"/>
    </xf>
    <xf numFmtId="0" fontId="29" fillId="12" borderId="29" xfId="0" applyFont="1" applyFill="1" applyBorder="1" applyAlignment="1" applyProtection="1">
      <alignment horizontal="center"/>
      <protection hidden="1"/>
    </xf>
    <xf numFmtId="0" fontId="29" fillId="12" borderId="35" xfId="0" applyFont="1" applyFill="1" applyBorder="1" applyAlignment="1" applyProtection="1">
      <alignment horizontal="center"/>
      <protection hidden="1"/>
    </xf>
    <xf numFmtId="0" fontId="0" fillId="15" borderId="3" xfId="0" applyFill="1" applyBorder="1" applyAlignment="1" applyProtection="1">
      <protection hidden="1"/>
    </xf>
    <xf numFmtId="0" fontId="29" fillId="11" borderId="35" xfId="0" applyFont="1" applyFill="1" applyBorder="1" applyAlignment="1" applyProtection="1">
      <alignment horizontal="center" wrapText="1"/>
      <protection hidden="1"/>
    </xf>
    <xf numFmtId="0" fontId="29" fillId="15" borderId="15" xfId="0" applyFont="1" applyFill="1" applyBorder="1" applyAlignment="1"/>
    <xf numFmtId="0" fontId="0" fillId="15" borderId="5" xfId="0" quotePrefix="1" applyFill="1" applyBorder="1" applyAlignment="1" applyProtection="1">
      <protection hidden="1"/>
    </xf>
    <xf numFmtId="0" fontId="0" fillId="15" borderId="0" xfId="0" applyFill="1" applyBorder="1" applyAlignment="1"/>
    <xf numFmtId="0" fontId="0" fillId="15" borderId="5" xfId="0" applyFill="1" applyBorder="1" applyAlignment="1" applyProtection="1">
      <protection hidden="1"/>
    </xf>
    <xf numFmtId="0" fontId="0" fillId="0" borderId="15" xfId="0" applyBorder="1" applyAlignment="1">
      <alignment vertical="top" wrapText="1"/>
    </xf>
    <xf numFmtId="0" fontId="0" fillId="0" borderId="14"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0" fillId="0" borderId="1" xfId="0" applyBorder="1" applyAlignment="1">
      <alignment vertical="top" wrapText="1"/>
    </xf>
    <xf numFmtId="0" fontId="29" fillId="0" borderId="29" xfId="0" applyFont="1" applyBorder="1" applyAlignment="1" applyProtection="1">
      <alignment horizontal="center" wrapText="1"/>
      <protection hidden="1"/>
    </xf>
    <xf numFmtId="0" fontId="29" fillId="0" borderId="35" xfId="0" applyFont="1" applyBorder="1" applyAlignment="1" applyProtection="1">
      <alignment horizontal="center" wrapText="1"/>
      <protection hidden="1"/>
    </xf>
    <xf numFmtId="0" fontId="53" fillId="11" borderId="29" xfId="0" applyFont="1" applyFill="1" applyBorder="1" applyAlignment="1" applyProtection="1">
      <alignment horizontal="center"/>
      <protection hidden="1"/>
    </xf>
    <xf numFmtId="0" fontId="53" fillId="11" borderId="35" xfId="0" applyFont="1" applyFill="1" applyBorder="1" applyAlignment="1" applyProtection="1">
      <alignment horizontal="center"/>
      <protection hidden="1"/>
    </xf>
    <xf numFmtId="0" fontId="53" fillId="11" borderId="34" xfId="0" applyFont="1" applyFill="1" applyBorder="1" applyAlignment="1" applyProtection="1">
      <alignment horizontal="center"/>
      <protection hidden="1"/>
    </xf>
    <xf numFmtId="0" fontId="53" fillId="11" borderId="34" xfId="0" applyFont="1" applyFill="1" applyBorder="1" applyAlignment="1" applyProtection="1">
      <protection hidden="1"/>
    </xf>
    <xf numFmtId="0" fontId="33" fillId="0" borderId="35" xfId="0" applyFont="1" applyBorder="1" applyAlignment="1">
      <alignment horizontal="center" wrapText="1"/>
    </xf>
    <xf numFmtId="0" fontId="33" fillId="0" borderId="35" xfId="0" applyFont="1" applyBorder="1" applyAlignment="1">
      <alignment wrapText="1"/>
    </xf>
    <xf numFmtId="0" fontId="29" fillId="15" borderId="16" xfId="0" applyFont="1" applyFill="1" applyBorder="1" applyAlignment="1" applyProtection="1">
      <alignment wrapText="1"/>
      <protection hidden="1"/>
    </xf>
    <xf numFmtId="0" fontId="0" fillId="0" borderId="15" xfId="0" applyBorder="1" applyAlignment="1">
      <alignment wrapText="1"/>
    </xf>
    <xf numFmtId="0" fontId="0" fillId="0" borderId="14" xfId="0" applyBorder="1" applyAlignment="1">
      <alignment wrapText="1"/>
    </xf>
    <xf numFmtId="0" fontId="29" fillId="5" borderId="17" xfId="0" applyFont="1" applyFill="1" applyBorder="1" applyAlignment="1" applyProtection="1">
      <alignment wrapText="1"/>
      <protection hidden="1"/>
    </xf>
    <xf numFmtId="0" fontId="0" fillId="15" borderId="4" xfId="0" applyFill="1" applyBorder="1" applyAlignment="1"/>
    <xf numFmtId="0" fontId="0" fillId="15" borderId="3" xfId="0" quotePrefix="1" applyFill="1" applyBorder="1" applyAlignment="1" applyProtection="1">
      <protection hidden="1"/>
    </xf>
    <xf numFmtId="0" fontId="0" fillId="16" borderId="4" xfId="0" applyFill="1" applyBorder="1" applyAlignment="1" applyProtection="1">
      <protection hidden="1"/>
    </xf>
    <xf numFmtId="0" fontId="29" fillId="15" borderId="33" xfId="0" applyFont="1" applyFill="1" applyBorder="1" applyAlignment="1" applyProtection="1">
      <alignment wrapText="1"/>
      <protection hidden="1"/>
    </xf>
    <xf numFmtId="0" fontId="0" fillId="15" borderId="17" xfId="0" applyFill="1" applyBorder="1" applyAlignment="1" applyProtection="1">
      <alignment wrapText="1"/>
      <protection hidden="1"/>
    </xf>
    <xf numFmtId="0" fontId="0" fillId="15" borderId="18" xfId="0" applyFill="1" applyBorder="1" applyAlignment="1" applyProtection="1">
      <alignment wrapText="1"/>
      <protection hidden="1"/>
    </xf>
    <xf numFmtId="0" fontId="0" fillId="0" borderId="5" xfId="0" applyBorder="1" applyAlignment="1">
      <alignment vertical="top" wrapText="1"/>
    </xf>
    <xf numFmtId="0" fontId="0" fillId="0" borderId="0" xfId="0" applyBorder="1" applyAlignment="1">
      <alignment vertical="top" wrapText="1"/>
    </xf>
    <xf numFmtId="0" fontId="0" fillId="0" borderId="4" xfId="0" applyBorder="1" applyAlignment="1">
      <alignment vertical="top" wrapText="1"/>
    </xf>
    <xf numFmtId="0" fontId="29" fillId="15" borderId="16" xfId="0" applyFont="1" applyFill="1" applyBorder="1" applyAlignment="1" applyProtection="1">
      <alignment horizontal="left" vertical="top" wrapText="1"/>
      <protection hidden="1"/>
    </xf>
    <xf numFmtId="0" fontId="29" fillId="15" borderId="15" xfId="0" applyFont="1" applyFill="1" applyBorder="1" applyAlignment="1">
      <alignment horizontal="left" vertical="top" wrapText="1"/>
    </xf>
    <xf numFmtId="0" fontId="29" fillId="15" borderId="14" xfId="0" applyFont="1" applyFill="1" applyBorder="1" applyAlignment="1">
      <alignment horizontal="left" vertical="top" wrapText="1"/>
    </xf>
    <xf numFmtId="0" fontId="29" fillId="15" borderId="5" xfId="0" applyFont="1" applyFill="1" applyBorder="1" applyAlignment="1">
      <alignment horizontal="left" vertical="top" wrapText="1"/>
    </xf>
    <xf numFmtId="0" fontId="29" fillId="15" borderId="0" xfId="0" applyFont="1" applyFill="1" applyBorder="1" applyAlignment="1">
      <alignment horizontal="left" vertical="top" wrapText="1"/>
    </xf>
    <xf numFmtId="0" fontId="29" fillId="15" borderId="4" xfId="0" applyFont="1" applyFill="1" applyBorder="1" applyAlignment="1">
      <alignment horizontal="left" vertical="top" wrapText="1"/>
    </xf>
    <xf numFmtId="0" fontId="0" fillId="0" borderId="3" xfId="0" applyBorder="1" applyAlignment="1">
      <alignment horizontal="left" vertical="top" wrapText="1"/>
    </xf>
    <xf numFmtId="0" fontId="0" fillId="0" borderId="2" xfId="0" applyBorder="1" applyAlignment="1">
      <alignment horizontal="left" vertical="top" wrapText="1"/>
    </xf>
    <xf numFmtId="0" fontId="0" fillId="0" borderId="1" xfId="0" applyBorder="1" applyAlignment="1">
      <alignment horizontal="left" vertical="top" wrapText="1"/>
    </xf>
    <xf numFmtId="0" fontId="0" fillId="0" borderId="29" xfId="0" applyBorder="1" applyAlignment="1">
      <alignment horizontal="center" wrapText="1"/>
    </xf>
    <xf numFmtId="0" fontId="0" fillId="0" borderId="35" xfId="0" applyBorder="1" applyAlignment="1">
      <alignment horizontal="center" wrapText="1"/>
    </xf>
    <xf numFmtId="0" fontId="0" fillId="0" borderId="17" xfId="0" applyBorder="1" applyAlignment="1"/>
    <xf numFmtId="0" fontId="0" fillId="0" borderId="18" xfId="0" applyBorder="1" applyAlignment="1"/>
    <xf numFmtId="0" fontId="29" fillId="15" borderId="17" xfId="0" applyFont="1" applyFill="1" applyBorder="1" applyAlignment="1" applyProtection="1">
      <alignment wrapText="1"/>
      <protection hidden="1"/>
    </xf>
    <xf numFmtId="0" fontId="33" fillId="8" borderId="34" xfId="0" applyFont="1" applyFill="1" applyBorder="1" applyProtection="1">
      <protection hidden="1"/>
    </xf>
    <xf numFmtId="0" fontId="33" fillId="8" borderId="34" xfId="0" applyFont="1" applyFill="1" applyBorder="1" applyAlignment="1" applyProtection="1">
      <alignment wrapText="1"/>
      <protection hidden="1"/>
    </xf>
    <xf numFmtId="2" fontId="33" fillId="8" borderId="34" xfId="0" applyNumberFormat="1" applyFont="1" applyFill="1" applyBorder="1" applyProtection="1">
      <protection hidden="1"/>
    </xf>
    <xf numFmtId="166" fontId="33" fillId="8" borderId="34" xfId="0" applyNumberFormat="1" applyFont="1" applyFill="1" applyBorder="1" applyProtection="1">
      <protection hidden="1"/>
    </xf>
    <xf numFmtId="165" fontId="33" fillId="8" borderId="34" xfId="0" applyNumberFormat="1" applyFont="1" applyFill="1" applyBorder="1" applyProtection="1">
      <protection hidden="1"/>
    </xf>
    <xf numFmtId="10" fontId="33" fillId="8" borderId="34" xfId="0" applyNumberFormat="1" applyFont="1" applyFill="1" applyBorder="1" applyProtection="1">
      <protection hidden="1"/>
    </xf>
    <xf numFmtId="0" fontId="58" fillId="9" borderId="0" xfId="2" applyFont="1" applyFill="1" applyBorder="1" applyAlignment="1" applyProtection="1">
      <protection hidden="1"/>
    </xf>
    <xf numFmtId="0" fontId="59" fillId="9" borderId="0" xfId="0" applyFont="1" applyFill="1" applyBorder="1" applyAlignment="1" applyProtection="1">
      <protection hidden="1"/>
    </xf>
    <xf numFmtId="0" fontId="60" fillId="9" borderId="0" xfId="0" applyFont="1" applyFill="1" applyBorder="1" applyAlignment="1" applyProtection="1">
      <protection hidden="1"/>
    </xf>
    <xf numFmtId="0" fontId="60" fillId="9" borderId="0" xfId="0" applyFont="1" applyFill="1" applyProtection="1">
      <protection hidden="1"/>
    </xf>
    <xf numFmtId="0" fontId="58" fillId="9" borderId="0" xfId="2" applyFont="1" applyFill="1" applyBorder="1" applyAlignment="1" applyProtection="1">
      <alignment wrapText="1"/>
      <protection hidden="1"/>
    </xf>
    <xf numFmtId="0" fontId="5" fillId="0" borderId="0" xfId="2" applyAlignment="1" applyProtection="1">
      <protection hidden="1"/>
    </xf>
    <xf numFmtId="0" fontId="29" fillId="0" borderId="0" xfId="0" applyFont="1" applyProtection="1">
      <protection hidden="1"/>
    </xf>
    <xf numFmtId="0" fontId="29" fillId="0" borderId="0" xfId="0" applyFont="1" applyAlignment="1" applyProtection="1">
      <alignment wrapText="1"/>
      <protection hidden="1"/>
    </xf>
    <xf numFmtId="0" fontId="29" fillId="0" borderId="0" xfId="0" applyFont="1" applyAlignment="1" applyProtection="1">
      <alignment horizontal="center"/>
      <protection hidden="1"/>
    </xf>
    <xf numFmtId="0" fontId="29" fillId="0" borderId="0" xfId="0" applyFont="1" applyAlignment="1" applyProtection="1">
      <alignment horizontal="center" wrapText="1"/>
      <protection hidden="1"/>
    </xf>
    <xf numFmtId="0" fontId="61" fillId="2" borderId="5" xfId="1" applyFont="1" applyFill="1" applyBorder="1" applyAlignment="1" applyProtection="1">
      <alignment vertical="center"/>
      <protection hidden="1"/>
    </xf>
  </cellXfs>
  <cellStyles count="6">
    <cellStyle name="Comma 2" xfId="3"/>
    <cellStyle name="Hyperlink" xfId="2" builtinId="8"/>
    <cellStyle name="Normal" xfId="0" builtinId="0"/>
    <cellStyle name="Normal 2" xfId="1"/>
    <cellStyle name="Normal 2 2" xfId="5"/>
    <cellStyle name="Percent 2" xfId="4"/>
  </cellStyles>
  <dxfs count="766">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ont>
        <color theme="1"/>
      </font>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92D050"/>
        </patternFill>
      </fill>
    </dxf>
    <dxf>
      <fill>
        <patternFill>
          <bgColor rgb="FFFF000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patternType="none">
          <bgColor auto="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rgb="FFFF0000"/>
        </patternFill>
      </fill>
    </dxf>
    <dxf>
      <fill>
        <patternFill>
          <bgColor rgb="FF92D050"/>
        </patternFill>
      </fill>
    </dxf>
    <dxf>
      <fill>
        <patternFill patternType="none">
          <bgColor auto="1"/>
        </patternFill>
      </fill>
    </dxf>
    <dxf>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rgb="FFFF0000"/>
        </patternFill>
      </fill>
    </dxf>
    <dxf>
      <fill>
        <patternFill>
          <bgColor rgb="FF92D050"/>
        </patternFill>
      </fill>
    </dxf>
    <dxf>
      <fill>
        <patternFill patternType="none">
          <bgColor auto="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bgColor theme="0" tint="-0.24994659260841701"/>
        </patternFill>
      </fill>
    </dxf>
    <dxf>
      <fill>
        <patternFill>
          <bgColor rgb="FFFF0000"/>
        </patternFill>
      </fill>
    </dxf>
    <dxf>
      <fill>
        <patternFill>
          <bgColor rgb="FF92D050"/>
        </patternFill>
      </fill>
    </dxf>
    <dxf>
      <fill>
        <patternFill>
          <bgColor theme="0" tint="-0.24994659260841701"/>
        </patternFill>
      </fill>
    </dxf>
    <dxf>
      <fill>
        <patternFill patternType="solid">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ill>
        <patternFill>
          <bgColor rgb="FFFF0000"/>
        </patternFill>
      </fill>
    </dxf>
    <dxf>
      <font>
        <color theme="1"/>
      </font>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patternType="solid">
          <bgColor theme="0" tint="-0.24994659260841701"/>
        </patternFill>
      </fill>
    </dxf>
    <dxf>
      <fill>
        <patternFill>
          <bgColor rgb="FFFF0000"/>
        </patternFill>
      </fill>
    </dxf>
    <dxf>
      <fill>
        <patternFill>
          <bgColor rgb="FF92D050"/>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patternType="none">
          <bgColor auto="1"/>
        </patternFill>
      </fill>
    </dxf>
    <dxf>
      <font>
        <color theme="1"/>
      </font>
      <fill>
        <patternFill>
          <bgColor rgb="FFFF0000"/>
        </patternFill>
      </fill>
    </dxf>
    <dxf>
      <fill>
        <patternFill>
          <bgColor rgb="FF92D050"/>
        </patternFill>
      </fill>
    </dxf>
    <dxf>
      <fill>
        <patternFill>
          <bgColor theme="0" tint="-0.24994659260841701"/>
        </patternFill>
      </fill>
    </dxf>
    <dxf>
      <font>
        <color theme="1"/>
      </font>
      <fill>
        <patternFill>
          <bgColor rgb="FFFF0000"/>
        </patternFill>
      </fill>
    </dxf>
    <dxf>
      <fill>
        <patternFill>
          <bgColor rgb="FF92D050"/>
        </patternFill>
      </fill>
    </dxf>
    <dxf>
      <fill>
        <patternFill patternType="solid">
          <bgColor theme="0" tint="-0.2499465926084170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
      <fill>
        <patternFill>
          <bgColor rgb="FFFF0000"/>
        </patternFill>
      </fill>
    </dxf>
    <dxf>
      <fill>
        <patternFill>
          <bgColor rgb="FF92D050"/>
        </patternFill>
      </fill>
    </dxf>
    <dxf>
      <fill>
        <patternFill patternType="none">
          <bgColor auto="1"/>
        </patternFill>
      </fill>
    </dxf>
    <dxf>
      <font>
        <color theme="1"/>
      </font>
      <fill>
        <patternFill>
          <bgColor rgb="FFFF0000"/>
        </patternFill>
      </fill>
    </dxf>
    <dxf>
      <fill>
        <patternFill>
          <bgColor rgb="FF92D050"/>
        </patternFill>
      </fill>
    </dxf>
    <dxf>
      <fill>
        <patternFill>
          <bgColor theme="0" tint="-0.24994659260841701"/>
        </patternFill>
      </fill>
    </dxf>
    <dxf>
      <fill>
        <patternFill>
          <bgColor theme="1"/>
        </patternFill>
      </fill>
    </dxf>
    <dxf>
      <font>
        <color theme="1"/>
      </font>
      <fill>
        <patternFill>
          <bgColor rgb="FFFF0000"/>
        </patternFill>
      </fill>
    </dxf>
    <dxf>
      <fill>
        <patternFill>
          <bgColor rgb="FF92D050"/>
        </patternFill>
      </fill>
    </dxf>
    <dxf>
      <fill>
        <patternFill>
          <bgColor theme="0" tint="-0.24994659260841701"/>
        </patternFill>
      </fill>
    </dxf>
  </dxfs>
  <tableStyles count="0" defaultTableStyle="TableStyleMedium2" defaultPivotStyle="PivotStyleLight16"/>
  <colors>
    <mruColors>
      <color rgb="FF0000FF"/>
      <color rgb="FFCCFFCC"/>
      <color rgb="FF99FFCC"/>
      <color rgb="FFFFCC66"/>
      <color rgb="FFFFFF66"/>
      <color rgb="FFFFFF00"/>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3552825</xdr:colOff>
      <xdr:row>2</xdr:row>
      <xdr:rowOff>233480</xdr:rowOff>
    </xdr:from>
    <xdr:ext cx="1447800" cy="1161814"/>
    <xdr:pic>
      <xdr:nvPicPr>
        <xdr:cNvPr id="2"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48300" y="633530"/>
          <a:ext cx="1447800" cy="1161814"/>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2</xdr:row>
      <xdr:rowOff>233480</xdr:rowOff>
    </xdr:from>
    <xdr:ext cx="1447800" cy="1161814"/>
    <xdr:pic>
      <xdr:nvPicPr>
        <xdr:cNvPr id="3" name="Pictur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71675" y="633530"/>
          <a:ext cx="1447800" cy="1161814"/>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7010400</xdr:colOff>
      <xdr:row>2</xdr:row>
      <xdr:rowOff>252530</xdr:rowOff>
    </xdr:from>
    <xdr:ext cx="1447800" cy="1161814"/>
    <xdr:pic>
      <xdr:nvPicPr>
        <xdr:cNvPr id="4"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05875" y="652580"/>
          <a:ext cx="1447800" cy="1161814"/>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rmqsi.org/" TargetMode="External"/><Relationship Id="rId1" Type="http://schemas.openxmlformats.org/officeDocument/2006/relationships/hyperlink" Target="http://www.quanterion.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pageSetUpPr fitToPage="1"/>
  </sheetPr>
  <dimension ref="A1:C60"/>
  <sheetViews>
    <sheetView tabSelected="1" zoomScale="120" zoomScaleNormal="120" workbookViewId="0">
      <selection activeCell="A4" sqref="A4"/>
    </sheetView>
  </sheetViews>
  <sheetFormatPr defaultRowHeight="15.75" x14ac:dyDescent="0.25"/>
  <cols>
    <col min="1" max="1" width="28.42578125" style="2" customWidth="1"/>
    <col min="2" max="2" width="128.140625" style="1" customWidth="1"/>
    <col min="3" max="3" width="66.85546875" style="1" customWidth="1"/>
    <col min="4" max="16384" width="9.140625" style="1"/>
  </cols>
  <sheetData>
    <row r="1" spans="1:3" ht="8.25" customHeight="1" x14ac:dyDescent="0.2">
      <c r="A1" s="48"/>
      <c r="B1" s="47"/>
      <c r="C1" s="46"/>
    </row>
    <row r="2" spans="1:3" ht="23.25" customHeight="1" thickBot="1" x14ac:dyDescent="0.25">
      <c r="A2" s="43"/>
      <c r="B2" s="45" t="s">
        <v>518</v>
      </c>
      <c r="C2" s="44" t="s">
        <v>1</v>
      </c>
    </row>
    <row r="3" spans="1:3" ht="126.75" customHeight="1" thickBot="1" x14ac:dyDescent="0.3">
      <c r="A3" s="469" t="s">
        <v>598</v>
      </c>
      <c r="B3" s="42"/>
      <c r="C3" s="224" t="s">
        <v>589</v>
      </c>
    </row>
    <row r="4" spans="1:3" ht="219.95" customHeight="1" thickTop="1" thickBot="1" x14ac:dyDescent="0.25">
      <c r="A4" s="41" t="s">
        <v>545</v>
      </c>
      <c r="B4" s="70" t="s">
        <v>544</v>
      </c>
      <c r="C4" s="40"/>
    </row>
    <row r="5" spans="1:3" ht="17.25" thickTop="1" thickBot="1" x14ac:dyDescent="0.25">
      <c r="A5" s="7"/>
      <c r="B5" s="39"/>
      <c r="C5" s="28"/>
    </row>
    <row r="6" spans="1:3" s="23" customFormat="1" ht="408.95" customHeight="1" thickBot="1" x14ac:dyDescent="0.3">
      <c r="A6" s="7" t="s">
        <v>212</v>
      </c>
      <c r="B6" s="18" t="s">
        <v>213</v>
      </c>
      <c r="C6" s="30"/>
    </row>
    <row r="7" spans="1:3" s="23" customFormat="1" ht="20.100000000000001" customHeight="1" thickBot="1" x14ac:dyDescent="0.3">
      <c r="A7" s="7"/>
      <c r="B7" s="210"/>
      <c r="C7" s="30"/>
    </row>
    <row r="8" spans="1:3" s="23" customFormat="1" ht="20.100000000000001" customHeight="1" thickBot="1" x14ac:dyDescent="0.3">
      <c r="A8" s="7" t="s">
        <v>541</v>
      </c>
      <c r="B8" s="17" t="s">
        <v>542</v>
      </c>
      <c r="C8" s="30"/>
    </row>
    <row r="9" spans="1:3" s="23" customFormat="1" ht="50.1" customHeight="1" thickBot="1" x14ac:dyDescent="0.3">
      <c r="A9" s="7"/>
      <c r="B9" s="18" t="s">
        <v>543</v>
      </c>
      <c r="C9" s="30"/>
    </row>
    <row r="10" spans="1:3" ht="16.5" thickBot="1" x14ac:dyDescent="0.25">
      <c r="A10" s="7"/>
      <c r="B10" s="38"/>
      <c r="C10" s="28"/>
    </row>
    <row r="11" spans="1:3" ht="20.100000000000001" customHeight="1" thickBot="1" x14ac:dyDescent="0.25">
      <c r="A11" s="7" t="s">
        <v>220</v>
      </c>
      <c r="B11" s="17" t="s">
        <v>214</v>
      </c>
      <c r="C11" s="28"/>
    </row>
    <row r="12" spans="1:3" s="20" customFormat="1" ht="380.1" customHeight="1" thickBot="1" x14ac:dyDescent="0.3">
      <c r="A12" s="37"/>
      <c r="B12" s="16" t="s">
        <v>519</v>
      </c>
      <c r="C12" s="36"/>
    </row>
    <row r="13" spans="1:3" ht="20.100000000000001" customHeight="1" thickBot="1" x14ac:dyDescent="0.25">
      <c r="A13" s="7"/>
      <c r="B13" s="35" t="s">
        <v>215</v>
      </c>
      <c r="C13" s="28"/>
    </row>
    <row r="14" spans="1:3" s="20" customFormat="1" ht="99.95" customHeight="1" thickBot="1" x14ac:dyDescent="0.3">
      <c r="A14" s="37"/>
      <c r="B14" s="19" t="s">
        <v>216</v>
      </c>
      <c r="C14" s="36"/>
    </row>
    <row r="15" spans="1:3" ht="20.100000000000001" customHeight="1" thickBot="1" x14ac:dyDescent="0.25">
      <c r="A15" s="7"/>
      <c r="B15" s="35" t="s">
        <v>218</v>
      </c>
      <c r="C15" s="28"/>
    </row>
    <row r="16" spans="1:3" ht="99.95" customHeight="1" x14ac:dyDescent="0.2">
      <c r="A16" s="7"/>
      <c r="B16" s="34" t="s">
        <v>239</v>
      </c>
      <c r="C16" s="28"/>
    </row>
    <row r="17" spans="1:3" s="32" customFormat="1" ht="60" customHeight="1" x14ac:dyDescent="0.2">
      <c r="A17" s="7"/>
      <c r="B17" s="33" t="s">
        <v>348</v>
      </c>
      <c r="C17" s="27"/>
    </row>
    <row r="18" spans="1:3" s="32" customFormat="1" ht="60" customHeight="1" x14ac:dyDescent="0.2">
      <c r="A18" s="7"/>
      <c r="B18" s="33" t="s">
        <v>520</v>
      </c>
      <c r="C18" s="27"/>
    </row>
    <row r="19" spans="1:3" s="23" customFormat="1" ht="60" customHeight="1" x14ac:dyDescent="0.25">
      <c r="A19" s="31"/>
      <c r="B19" s="71" t="s">
        <v>521</v>
      </c>
      <c r="C19" s="30"/>
    </row>
    <row r="20" spans="1:3" s="23" customFormat="1" ht="60" customHeight="1" x14ac:dyDescent="0.25">
      <c r="A20" s="31"/>
      <c r="B20" s="72" t="s">
        <v>522</v>
      </c>
      <c r="C20" s="30"/>
    </row>
    <row r="21" spans="1:3" s="23" customFormat="1" ht="60" customHeight="1" x14ac:dyDescent="0.25">
      <c r="A21" s="31"/>
      <c r="B21" s="72" t="s">
        <v>523</v>
      </c>
      <c r="C21" s="30"/>
    </row>
    <row r="22" spans="1:3" s="23" customFormat="1" ht="60" customHeight="1" x14ac:dyDescent="0.25">
      <c r="A22" s="31"/>
      <c r="B22" s="72" t="s">
        <v>524</v>
      </c>
      <c r="C22" s="30"/>
    </row>
    <row r="23" spans="1:3" s="23" customFormat="1" ht="50.1" customHeight="1" x14ac:dyDescent="0.25">
      <c r="A23" s="31"/>
      <c r="B23" s="72" t="s">
        <v>525</v>
      </c>
      <c r="C23" s="30"/>
    </row>
    <row r="24" spans="1:3" s="23" customFormat="1" ht="50.1" customHeight="1" x14ac:dyDescent="0.25">
      <c r="A24" s="31"/>
      <c r="B24" s="72" t="s">
        <v>526</v>
      </c>
      <c r="C24" s="30"/>
    </row>
    <row r="25" spans="1:3" s="23" customFormat="1" ht="80.099999999999994" customHeight="1" x14ac:dyDescent="0.25">
      <c r="A25" s="31"/>
      <c r="B25" s="72" t="s">
        <v>527</v>
      </c>
      <c r="C25" s="30"/>
    </row>
    <row r="26" spans="1:3" s="23" customFormat="1" ht="39.950000000000003" customHeight="1" x14ac:dyDescent="0.25">
      <c r="A26" s="31"/>
      <c r="B26" s="72" t="s">
        <v>528</v>
      </c>
      <c r="C26" s="30"/>
    </row>
    <row r="27" spans="1:3" s="23" customFormat="1" ht="50.1" customHeight="1" x14ac:dyDescent="0.25">
      <c r="A27" s="31"/>
      <c r="B27" s="72" t="s">
        <v>529</v>
      </c>
      <c r="C27" s="30"/>
    </row>
    <row r="28" spans="1:3" s="23" customFormat="1" ht="39.950000000000003" customHeight="1" x14ac:dyDescent="0.25">
      <c r="A28" s="31"/>
      <c r="B28" s="72" t="s">
        <v>530</v>
      </c>
      <c r="C28" s="30"/>
    </row>
    <row r="29" spans="1:3" s="23" customFormat="1" ht="60" customHeight="1" x14ac:dyDescent="0.25">
      <c r="A29" s="31"/>
      <c r="B29" s="72" t="s">
        <v>531</v>
      </c>
      <c r="C29" s="30"/>
    </row>
    <row r="30" spans="1:3" s="23" customFormat="1" ht="39.950000000000003" customHeight="1" x14ac:dyDescent="0.25">
      <c r="A30" s="31"/>
      <c r="B30" s="72" t="s">
        <v>532</v>
      </c>
      <c r="C30" s="30"/>
    </row>
    <row r="31" spans="1:3" s="23" customFormat="1" ht="39.950000000000003" customHeight="1" x14ac:dyDescent="0.25">
      <c r="A31" s="31"/>
      <c r="B31" s="72" t="s">
        <v>533</v>
      </c>
      <c r="C31" s="30"/>
    </row>
    <row r="32" spans="1:3" ht="50.1" customHeight="1" thickBot="1" x14ac:dyDescent="0.25">
      <c r="A32" s="7"/>
      <c r="B32" s="29" t="s">
        <v>534</v>
      </c>
      <c r="C32" s="28"/>
    </row>
    <row r="33" spans="1:3" ht="16.5" thickBot="1" x14ac:dyDescent="0.3">
      <c r="A33" s="7"/>
      <c r="B33" s="10"/>
      <c r="C33" s="5"/>
    </row>
    <row r="34" spans="1:3" s="23" customFormat="1" ht="39.950000000000003" customHeight="1" thickBot="1" x14ac:dyDescent="0.3">
      <c r="A34" s="26" t="s">
        <v>217</v>
      </c>
      <c r="B34" s="25" t="s">
        <v>219</v>
      </c>
      <c r="C34" s="24"/>
    </row>
    <row r="35" spans="1:3" ht="20.100000000000001" customHeight="1" thickBot="1" x14ac:dyDescent="0.3">
      <c r="A35" s="7"/>
      <c r="B35" s="17" t="s">
        <v>535</v>
      </c>
      <c r="C35" s="15"/>
    </row>
    <row r="36" spans="1:3" s="20" customFormat="1" ht="294.95" customHeight="1" thickBot="1" x14ac:dyDescent="0.3">
      <c r="A36" s="22"/>
      <c r="B36" s="18" t="s">
        <v>536</v>
      </c>
      <c r="C36" s="21"/>
    </row>
    <row r="37" spans="1:3" ht="16.5" thickBot="1" x14ac:dyDescent="0.3">
      <c r="A37" s="7"/>
      <c r="B37" s="14"/>
      <c r="C37" s="11"/>
    </row>
    <row r="38" spans="1:3" ht="30" customHeight="1" x14ac:dyDescent="0.25">
      <c r="A38" s="7" t="s">
        <v>0</v>
      </c>
      <c r="B38" s="13" t="s">
        <v>119</v>
      </c>
      <c r="C38" s="11"/>
    </row>
    <row r="39" spans="1:3" ht="30" customHeight="1" x14ac:dyDescent="0.25">
      <c r="A39" s="7"/>
      <c r="B39" s="12" t="s">
        <v>118</v>
      </c>
      <c r="C39" s="11"/>
    </row>
    <row r="40" spans="1:3" ht="30" customHeight="1" x14ac:dyDescent="0.25">
      <c r="A40" s="7"/>
      <c r="B40" s="12" t="s">
        <v>165</v>
      </c>
      <c r="C40" s="11"/>
    </row>
    <row r="41" spans="1:3" ht="30" customHeight="1" x14ac:dyDescent="0.25">
      <c r="A41" s="7"/>
      <c r="B41" s="12" t="s">
        <v>546</v>
      </c>
      <c r="C41" s="11"/>
    </row>
    <row r="42" spans="1:3" ht="30" customHeight="1" x14ac:dyDescent="0.25">
      <c r="A42" s="7"/>
      <c r="B42" s="12" t="s">
        <v>550</v>
      </c>
      <c r="C42" s="11"/>
    </row>
    <row r="43" spans="1:3" ht="30" customHeight="1" x14ac:dyDescent="0.25">
      <c r="A43" s="7"/>
      <c r="B43" s="12" t="s">
        <v>555</v>
      </c>
      <c r="C43" s="11"/>
    </row>
    <row r="44" spans="1:3" ht="30" customHeight="1" x14ac:dyDescent="0.25">
      <c r="A44" s="7"/>
      <c r="B44" s="12" t="s">
        <v>551</v>
      </c>
      <c r="C44" s="11"/>
    </row>
    <row r="45" spans="1:3" ht="30" customHeight="1" x14ac:dyDescent="0.25">
      <c r="A45" s="7"/>
      <c r="B45" s="12" t="s">
        <v>166</v>
      </c>
      <c r="C45" s="11"/>
    </row>
    <row r="46" spans="1:3" ht="30" customHeight="1" x14ac:dyDescent="0.25">
      <c r="A46" s="7"/>
      <c r="B46" s="12" t="s">
        <v>211</v>
      </c>
      <c r="C46" s="11"/>
    </row>
    <row r="47" spans="1:3" ht="30" customHeight="1" x14ac:dyDescent="0.25">
      <c r="A47" s="7"/>
      <c r="B47" s="12" t="s">
        <v>182</v>
      </c>
      <c r="C47" s="11"/>
    </row>
    <row r="48" spans="1:3" ht="30" customHeight="1" x14ac:dyDescent="0.25">
      <c r="A48" s="7"/>
      <c r="B48" s="12" t="s">
        <v>167</v>
      </c>
      <c r="C48" s="11"/>
    </row>
    <row r="49" spans="1:3" ht="30" customHeight="1" x14ac:dyDescent="0.25">
      <c r="A49" s="7"/>
      <c r="B49" s="12" t="s">
        <v>554</v>
      </c>
      <c r="C49" s="11"/>
    </row>
    <row r="50" spans="1:3" ht="30" customHeight="1" x14ac:dyDescent="0.25">
      <c r="A50" s="7"/>
      <c r="B50" s="12" t="s">
        <v>549</v>
      </c>
      <c r="C50" s="11"/>
    </row>
    <row r="51" spans="1:3" ht="30" customHeight="1" x14ac:dyDescent="0.25">
      <c r="A51" s="7"/>
      <c r="B51" s="12" t="s">
        <v>179</v>
      </c>
      <c r="C51" s="11"/>
    </row>
    <row r="52" spans="1:3" ht="30" customHeight="1" x14ac:dyDescent="0.25">
      <c r="A52" s="7"/>
      <c r="B52" s="12" t="s">
        <v>552</v>
      </c>
      <c r="C52" s="11"/>
    </row>
    <row r="53" spans="1:3" ht="30" customHeight="1" x14ac:dyDescent="0.25">
      <c r="A53" s="7"/>
      <c r="B53" s="12" t="s">
        <v>547</v>
      </c>
      <c r="C53" s="11"/>
    </row>
    <row r="54" spans="1:3" ht="30" customHeight="1" x14ac:dyDescent="0.25">
      <c r="A54" s="7"/>
      <c r="B54" s="12" t="s">
        <v>548</v>
      </c>
      <c r="C54" s="11"/>
    </row>
    <row r="55" spans="1:3" ht="30" customHeight="1" thickBot="1" x14ac:dyDescent="0.3">
      <c r="A55" s="7"/>
      <c r="B55" s="211" t="s">
        <v>553</v>
      </c>
      <c r="C55" s="11"/>
    </row>
    <row r="56" spans="1:3" ht="16.5" thickBot="1" x14ac:dyDescent="0.3">
      <c r="A56" s="7"/>
      <c r="B56" s="10"/>
      <c r="C56" s="5"/>
    </row>
    <row r="57" spans="1:3" ht="90.75" customHeight="1" thickBot="1" x14ac:dyDescent="0.3">
      <c r="A57" s="7"/>
      <c r="B57" s="9" t="s">
        <v>537</v>
      </c>
      <c r="C57" s="5"/>
    </row>
    <row r="58" spans="1:3" x14ac:dyDescent="0.25">
      <c r="A58" s="7"/>
      <c r="B58" s="8"/>
      <c r="C58" s="5"/>
    </row>
    <row r="59" spans="1:3" x14ac:dyDescent="0.25">
      <c r="A59" s="7"/>
      <c r="B59" s="6" t="s">
        <v>590</v>
      </c>
      <c r="C59" s="5"/>
    </row>
    <row r="60" spans="1:3" ht="16.5" thickBot="1" x14ac:dyDescent="0.3">
      <c r="A60" s="4"/>
      <c r="B60" s="73" t="s">
        <v>591</v>
      </c>
      <c r="C60" s="3"/>
    </row>
  </sheetData>
  <sheetProtection algorithmName="SHA-512" hashValue="wSFoADo50crmFJM0ww+VPFLJn+KAa4c6CNxMY/jLJApwzvwRi2JD88DkCQBIcEASUh7Nx7nHFw7MNBMNzlL+Wg==" saltValue="DypuL1+VHVOY7BWO2Sg1Cg==" spinCount="100000" sheet="1" objects="1" scenarios="1"/>
  <hyperlinks>
    <hyperlink ref="C2" r:id="rId1"/>
    <hyperlink ref="B38" location="GlobalParameters!A1" display="Global Parameters"/>
    <hyperlink ref="B39" location="Capacitors!A1" display="Capacitors"/>
    <hyperlink ref="B41" location="Diodes!A1" display="Diodes"/>
    <hyperlink ref="B53" location="'Transistors - Bipolar'!A1" display="Transistors - Bipolar"/>
    <hyperlink ref="B40" location="Connectors!A1" display="Connectors"/>
    <hyperlink ref="B47" location="Microcircuits!A1" display="Microcircuits"/>
    <hyperlink ref="B48" location="Optoelectronics!A1" display="Optoelectronics"/>
    <hyperlink ref="B50" location="'Relays &amp; Switches'!A1" display="Relays &amp; Switches"/>
    <hyperlink ref="B51" location="'Resistors &amp; Thermistors'!A1" display="Resistors &amp; Thermistors"/>
    <hyperlink ref="B52" location="'RF Passive'!A1" display="RF Passive Devices"/>
    <hyperlink ref="B55" location="'Wires and Cables'!A1" display="Wires and Cables"/>
    <hyperlink ref="B45" location="Magnetics!A1" display="Magnetics"/>
    <hyperlink ref="B46" location="'MCMs &amp; Hybrids'!A1" display="MCMs and Hybrids"/>
    <hyperlink ref="B42" location="'Feedthrough Filters'!A1" display="Feedthrough Filters"/>
    <hyperlink ref="B44" location="'Fuses - Cermet'!A1" display="Fuses - Cermet"/>
    <hyperlink ref="B54" location="'Transistors - FET'!A1" display="Transistors - FET"/>
    <hyperlink ref="B49" location="'Piezo-Electric'!A1" display="Piezo-Electric"/>
    <hyperlink ref="B43" location="'Fiber Optic Components'!A1" display="Fiber Optic Components"/>
    <hyperlink ref="C3" r:id="rId2"/>
  </hyperlinks>
  <pageMargins left="0.75" right="0.75" top="1" bottom="1" header="0.5" footer="0.5"/>
  <pageSetup scale="14"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AK327"/>
  <sheetViews>
    <sheetView zoomScale="110" zoomScaleNormal="110" workbookViewId="0">
      <pane ySplit="17" topLeftCell="A18" activePane="bottomLeft" state="frozen"/>
      <selection pane="bottomLeft" activeCell="D18" sqref="D18"/>
    </sheetView>
  </sheetViews>
  <sheetFormatPr defaultRowHeight="15" x14ac:dyDescent="0.25"/>
  <cols>
    <col min="1" max="1" width="3.140625" style="126" customWidth="1"/>
    <col min="2" max="2" width="9.140625" style="126" customWidth="1"/>
    <col min="3" max="3" width="23.42578125" style="126" customWidth="1"/>
    <col min="4" max="4" width="30.7109375" style="126" customWidth="1"/>
    <col min="5" max="5" width="9.140625" style="126" customWidth="1"/>
    <col min="6" max="19" width="9.140625" style="126"/>
    <col min="20" max="23" width="0" style="126" hidden="1" customWidth="1"/>
    <col min="24" max="24" width="9.7109375" style="126" customWidth="1"/>
    <col min="25" max="25" width="9.140625" style="126"/>
    <col min="26" max="27" width="9.7109375" style="126" customWidth="1"/>
    <col min="28" max="32" width="9.140625" style="126"/>
    <col min="33" max="33" width="9.140625" style="126" customWidth="1"/>
    <col min="34" max="35" width="9.140625" style="126"/>
    <col min="36" max="37" width="9.140625" style="170" customWidth="1"/>
    <col min="38" max="16384" width="9.140625" style="126"/>
  </cols>
  <sheetData>
    <row r="1" spans="1:37" x14ac:dyDescent="0.25">
      <c r="A1" s="125"/>
      <c r="B1" s="125"/>
      <c r="C1" s="125"/>
      <c r="D1" s="125"/>
      <c r="E1" s="125"/>
      <c r="F1" s="125"/>
      <c r="G1" s="125"/>
      <c r="H1" s="125"/>
      <c r="I1" s="125"/>
      <c r="J1" s="125"/>
      <c r="K1" s="125"/>
      <c r="L1" s="125"/>
      <c r="M1" s="125"/>
      <c r="N1" s="125"/>
      <c r="O1" s="125"/>
      <c r="P1" s="125"/>
      <c r="Q1" s="125"/>
      <c r="R1" s="125"/>
      <c r="S1" s="125"/>
      <c r="W1" s="170"/>
      <c r="X1" s="217"/>
      <c r="Y1" s="218"/>
      <c r="Z1" s="218"/>
      <c r="AA1" s="218"/>
      <c r="AB1" s="218"/>
      <c r="AC1" s="218"/>
      <c r="AD1" s="218"/>
      <c r="AE1" s="218"/>
      <c r="AF1" s="218"/>
      <c r="AG1" s="218"/>
      <c r="AJ1" s="126"/>
      <c r="AK1" s="126"/>
    </row>
    <row r="2" spans="1:37" ht="15.75" thickBot="1" x14ac:dyDescent="0.3">
      <c r="A2" s="125"/>
      <c r="B2" s="125"/>
      <c r="C2" s="125"/>
      <c r="D2" s="125"/>
      <c r="E2" s="125"/>
      <c r="F2" s="125"/>
      <c r="G2" s="125"/>
      <c r="H2" s="125"/>
      <c r="I2" s="125"/>
      <c r="J2" s="125"/>
      <c r="K2" s="125"/>
      <c r="L2" s="125"/>
      <c r="M2" s="125"/>
      <c r="N2" s="125"/>
      <c r="O2" s="125"/>
      <c r="P2" s="125"/>
      <c r="Q2" s="125"/>
      <c r="R2" s="125"/>
      <c r="S2" s="125"/>
      <c r="W2" s="170"/>
      <c r="X2" s="217"/>
      <c r="Y2" s="218"/>
      <c r="Z2" s="218"/>
      <c r="AA2" s="218"/>
      <c r="AB2" s="218"/>
      <c r="AC2" s="218"/>
      <c r="AD2" s="218"/>
      <c r="AE2" s="218"/>
      <c r="AF2" s="218"/>
      <c r="AG2" s="218"/>
      <c r="AJ2" s="126"/>
      <c r="AK2" s="126"/>
    </row>
    <row r="3" spans="1:37" ht="15.75" thickBot="1" x14ac:dyDescent="0.3">
      <c r="A3" s="125"/>
      <c r="B3" s="125"/>
      <c r="C3" s="271" t="s">
        <v>16</v>
      </c>
      <c r="D3" s="263"/>
      <c r="E3" s="264"/>
      <c r="F3" s="127"/>
      <c r="G3" s="127"/>
      <c r="H3" s="271" t="s">
        <v>18</v>
      </c>
      <c r="I3" s="272"/>
      <c r="J3" s="273"/>
      <c r="K3" s="277" t="str">
        <f>IF(GlobalParameters!$C$8="","",GlobalParameters!$C$8)</f>
        <v/>
      </c>
      <c r="L3" s="328"/>
      <c r="M3" s="328"/>
      <c r="N3" s="329"/>
      <c r="O3" s="127"/>
      <c r="P3" s="127"/>
      <c r="Q3" s="127"/>
      <c r="R3" s="127"/>
      <c r="S3" s="127"/>
      <c r="W3" s="170"/>
      <c r="X3" s="217"/>
      <c r="Y3" s="218"/>
      <c r="Z3" s="218"/>
      <c r="AA3" s="218"/>
      <c r="AB3" s="218"/>
      <c r="AC3" s="218"/>
      <c r="AD3" s="218"/>
      <c r="AE3" s="218"/>
      <c r="AF3" s="218"/>
      <c r="AG3" s="218"/>
      <c r="AJ3" s="126"/>
      <c r="AK3" s="126"/>
    </row>
    <row r="4" spans="1:37" ht="15.75" thickBot="1" x14ac:dyDescent="0.3">
      <c r="A4" s="125"/>
      <c r="B4" s="125"/>
      <c r="C4" s="271" t="s">
        <v>238</v>
      </c>
      <c r="D4" s="263"/>
      <c r="E4" s="264"/>
      <c r="F4" s="127"/>
      <c r="G4" s="128"/>
      <c r="H4" s="271" t="s">
        <v>19</v>
      </c>
      <c r="I4" s="272"/>
      <c r="J4" s="273"/>
      <c r="K4" s="277" t="str">
        <f>IF(GlobalParameters!$E$8="","",GlobalParameters!$E$8)</f>
        <v/>
      </c>
      <c r="L4" s="328"/>
      <c r="M4" s="328"/>
      <c r="N4" s="329"/>
      <c r="O4" s="155"/>
      <c r="P4" s="155"/>
      <c r="Q4" s="155"/>
      <c r="R4" s="155"/>
      <c r="S4" s="155"/>
      <c r="W4" s="170"/>
      <c r="X4" s="217"/>
      <c r="Y4" s="218"/>
      <c r="Z4" s="218"/>
      <c r="AA4" s="218"/>
      <c r="AB4" s="218"/>
      <c r="AC4" s="218"/>
      <c r="AD4" s="218"/>
      <c r="AE4" s="218"/>
      <c r="AF4" s="218"/>
      <c r="AG4" s="218"/>
      <c r="AJ4" s="126"/>
      <c r="AK4" s="126"/>
    </row>
    <row r="5" spans="1:37" ht="15.75" thickBot="1" x14ac:dyDescent="0.3">
      <c r="A5" s="125"/>
      <c r="B5" s="125"/>
      <c r="C5" s="125"/>
      <c r="D5" s="125"/>
      <c r="E5" s="125"/>
      <c r="F5" s="125"/>
      <c r="G5" s="125"/>
      <c r="H5" s="271" t="s">
        <v>20</v>
      </c>
      <c r="I5" s="263"/>
      <c r="J5" s="264"/>
      <c r="K5" s="277" t="str">
        <f>IF(GlobalParameters!$C$12="","",GlobalParameters!$C$12)</f>
        <v/>
      </c>
      <c r="L5" s="289"/>
      <c r="M5" s="289"/>
      <c r="N5" s="290"/>
      <c r="O5" s="127"/>
      <c r="P5" s="127"/>
      <c r="Q5" s="127"/>
      <c r="R5" s="127"/>
      <c r="S5" s="127"/>
      <c r="W5" s="170"/>
      <c r="X5" s="217"/>
      <c r="Y5" s="218"/>
      <c r="Z5" s="218"/>
      <c r="AA5" s="218"/>
      <c r="AB5" s="218"/>
      <c r="AC5" s="218"/>
      <c r="AD5" s="218"/>
      <c r="AE5" s="218"/>
      <c r="AF5" s="218"/>
      <c r="AG5" s="218"/>
      <c r="AJ5" s="126"/>
      <c r="AK5" s="126"/>
    </row>
    <row r="6" spans="1:37" ht="15.75" customHeight="1" thickBot="1" x14ac:dyDescent="0.3">
      <c r="A6" s="125"/>
      <c r="B6" s="125"/>
      <c r="C6" s="294" t="s">
        <v>290</v>
      </c>
      <c r="D6" s="295"/>
      <c r="E6" s="296"/>
      <c r="F6" s="129"/>
      <c r="G6" s="129"/>
      <c r="H6" s="271" t="s">
        <v>195</v>
      </c>
      <c r="I6" s="272"/>
      <c r="J6" s="273"/>
      <c r="K6" s="130" t="str">
        <f>IF(GlobalParameters!$K$11="","",GlobalParameters!$K$11)</f>
        <v/>
      </c>
      <c r="L6" s="125"/>
      <c r="M6" s="125"/>
      <c r="N6" s="125"/>
      <c r="O6" s="125"/>
      <c r="P6" s="125"/>
      <c r="Q6" s="125"/>
      <c r="R6" s="125"/>
      <c r="S6" s="125"/>
      <c r="W6" s="170"/>
      <c r="X6" s="217"/>
      <c r="Y6" s="218"/>
      <c r="Z6" s="218"/>
      <c r="AA6" s="218"/>
      <c r="AB6" s="218"/>
      <c r="AC6" s="218"/>
      <c r="AD6" s="218"/>
      <c r="AE6" s="218"/>
      <c r="AF6" s="218"/>
      <c r="AG6" s="218"/>
      <c r="AJ6" s="126"/>
      <c r="AK6" s="126"/>
    </row>
    <row r="7" spans="1:37" ht="15.75" thickBot="1" x14ac:dyDescent="0.3">
      <c r="A7" s="125"/>
      <c r="B7" s="125"/>
      <c r="C7" s="131"/>
      <c r="D7" s="132"/>
      <c r="E7" s="132"/>
      <c r="F7" s="127"/>
      <c r="G7" s="127"/>
      <c r="H7" s="128"/>
      <c r="I7" s="125"/>
      <c r="J7" s="125"/>
      <c r="K7" s="125"/>
      <c r="L7" s="125"/>
      <c r="M7" s="125"/>
      <c r="N7" s="125"/>
      <c r="O7" s="125"/>
      <c r="P7" s="125"/>
      <c r="Q7" s="125"/>
      <c r="R7" s="125"/>
      <c r="S7" s="125"/>
      <c r="W7" s="170"/>
      <c r="X7" s="217"/>
      <c r="Y7" s="218"/>
      <c r="Z7" s="218"/>
      <c r="AA7" s="218"/>
      <c r="AB7" s="218"/>
      <c r="AC7" s="218"/>
      <c r="AD7" s="218"/>
      <c r="AE7" s="218"/>
      <c r="AF7" s="218"/>
      <c r="AG7" s="218"/>
      <c r="AJ7" s="126"/>
      <c r="AK7" s="126"/>
    </row>
    <row r="8" spans="1:37" x14ac:dyDescent="0.25">
      <c r="A8" s="125"/>
      <c r="B8" s="133" t="s">
        <v>170</v>
      </c>
      <c r="C8" s="134" t="s">
        <v>169</v>
      </c>
      <c r="D8" s="127"/>
      <c r="E8" s="333" t="s">
        <v>286</v>
      </c>
      <c r="F8" s="409"/>
      <c r="G8" s="409"/>
      <c r="H8" s="409"/>
      <c r="I8" s="409"/>
      <c r="J8" s="409"/>
      <c r="K8" s="409"/>
      <c r="L8" s="409"/>
      <c r="M8" s="409"/>
      <c r="N8" s="409"/>
      <c r="O8" s="374"/>
      <c r="P8" s="374"/>
      <c r="Q8" s="375"/>
      <c r="R8" s="125"/>
      <c r="S8" s="125"/>
      <c r="W8" s="170"/>
      <c r="X8" s="217"/>
      <c r="Y8" s="218"/>
      <c r="Z8" s="218"/>
      <c r="AA8" s="218"/>
      <c r="AB8" s="218"/>
      <c r="AC8" s="218"/>
      <c r="AD8" s="218"/>
      <c r="AE8" s="218"/>
      <c r="AF8" s="218"/>
      <c r="AG8" s="218"/>
      <c r="AJ8" s="126"/>
      <c r="AK8" s="126"/>
    </row>
    <row r="9" spans="1:37" x14ac:dyDescent="0.25">
      <c r="A9" s="125"/>
      <c r="B9" s="125"/>
      <c r="C9" s="135" t="s">
        <v>119</v>
      </c>
      <c r="D9" s="127"/>
      <c r="E9" s="410" t="s">
        <v>301</v>
      </c>
      <c r="F9" s="411"/>
      <c r="G9" s="411"/>
      <c r="H9" s="411"/>
      <c r="I9" s="411"/>
      <c r="J9" s="411"/>
      <c r="K9" s="411"/>
      <c r="L9" s="411"/>
      <c r="M9" s="411"/>
      <c r="N9" s="411"/>
      <c r="O9" s="378"/>
      <c r="P9" s="378"/>
      <c r="Q9" s="379"/>
      <c r="R9" s="125"/>
      <c r="S9" s="125"/>
      <c r="W9" s="170"/>
      <c r="X9" s="217"/>
      <c r="Y9" s="218"/>
      <c r="Z9" s="218"/>
      <c r="AA9" s="218"/>
      <c r="AB9" s="218"/>
      <c r="AC9" s="218"/>
      <c r="AD9" s="218"/>
      <c r="AE9" s="218"/>
      <c r="AF9" s="218"/>
      <c r="AG9" s="218"/>
      <c r="AJ9" s="126"/>
      <c r="AK9" s="126"/>
    </row>
    <row r="10" spans="1:37" x14ac:dyDescent="0.25">
      <c r="A10" s="125"/>
      <c r="B10" s="125"/>
      <c r="C10" s="192"/>
      <c r="D10" s="127"/>
      <c r="E10" s="412" t="s">
        <v>302</v>
      </c>
      <c r="F10" s="411"/>
      <c r="G10" s="411"/>
      <c r="H10" s="411"/>
      <c r="I10" s="411"/>
      <c r="J10" s="411"/>
      <c r="K10" s="411"/>
      <c r="L10" s="411"/>
      <c r="M10" s="411"/>
      <c r="N10" s="411"/>
      <c r="O10" s="378"/>
      <c r="P10" s="378"/>
      <c r="Q10" s="379"/>
      <c r="R10" s="125"/>
      <c r="S10" s="125"/>
      <c r="W10" s="170"/>
      <c r="X10" s="217"/>
      <c r="Y10" s="218"/>
      <c r="Z10" s="218"/>
      <c r="AA10" s="218"/>
      <c r="AB10" s="218"/>
      <c r="AC10" s="218"/>
      <c r="AD10" s="218"/>
      <c r="AE10" s="218"/>
      <c r="AF10" s="218"/>
      <c r="AG10" s="218"/>
      <c r="AJ10" s="126"/>
      <c r="AK10" s="126"/>
    </row>
    <row r="11" spans="1:37" x14ac:dyDescent="0.25">
      <c r="A11" s="125"/>
      <c r="B11" s="125"/>
      <c r="C11" s="192"/>
      <c r="D11" s="127"/>
      <c r="E11" s="410" t="s">
        <v>303</v>
      </c>
      <c r="F11" s="411"/>
      <c r="G11" s="411"/>
      <c r="H11" s="411"/>
      <c r="I11" s="411"/>
      <c r="J11" s="411"/>
      <c r="K11" s="411"/>
      <c r="L11" s="411"/>
      <c r="M11" s="411"/>
      <c r="N11" s="411"/>
      <c r="O11" s="378"/>
      <c r="P11" s="378"/>
      <c r="Q11" s="379"/>
      <c r="R11" s="125"/>
      <c r="S11" s="125"/>
      <c r="W11" s="170"/>
      <c r="X11" s="217"/>
      <c r="Y11" s="218"/>
      <c r="Z11" s="218"/>
      <c r="AA11" s="218"/>
      <c r="AB11" s="218"/>
      <c r="AC11" s="218"/>
      <c r="AD11" s="218"/>
      <c r="AE11" s="218"/>
      <c r="AF11" s="218"/>
      <c r="AG11" s="218"/>
      <c r="AJ11" s="126"/>
      <c r="AK11" s="126"/>
    </row>
    <row r="12" spans="1:37" ht="21" x14ac:dyDescent="0.35">
      <c r="A12" s="125"/>
      <c r="B12" s="125"/>
      <c r="C12" s="459" t="s">
        <v>598</v>
      </c>
      <c r="D12" s="127"/>
      <c r="E12" s="412" t="s">
        <v>304</v>
      </c>
      <c r="F12" s="378"/>
      <c r="G12" s="378"/>
      <c r="H12" s="378"/>
      <c r="I12" s="378"/>
      <c r="J12" s="378"/>
      <c r="K12" s="378"/>
      <c r="L12" s="378"/>
      <c r="M12" s="378"/>
      <c r="N12" s="378"/>
      <c r="O12" s="378"/>
      <c r="P12" s="378"/>
      <c r="Q12" s="379"/>
      <c r="R12" s="125"/>
      <c r="S12" s="125"/>
      <c r="W12" s="170"/>
      <c r="X12" s="217"/>
      <c r="Y12" s="218"/>
      <c r="Z12" s="218"/>
      <c r="AA12" s="218"/>
      <c r="AB12" s="218"/>
      <c r="AC12" s="218"/>
      <c r="AD12" s="218"/>
      <c r="AE12" s="218"/>
      <c r="AF12" s="218"/>
      <c r="AG12" s="218"/>
      <c r="AJ12" s="126"/>
      <c r="AK12" s="126"/>
    </row>
    <row r="13" spans="1:37" x14ac:dyDescent="0.25">
      <c r="A13" s="125"/>
      <c r="B13" s="125"/>
      <c r="C13" s="192"/>
      <c r="D13" s="127"/>
      <c r="E13" s="412" t="s">
        <v>305</v>
      </c>
      <c r="F13" s="378"/>
      <c r="G13" s="378"/>
      <c r="H13" s="378"/>
      <c r="I13" s="378"/>
      <c r="J13" s="378"/>
      <c r="K13" s="378"/>
      <c r="L13" s="378"/>
      <c r="M13" s="378"/>
      <c r="N13" s="378"/>
      <c r="O13" s="378"/>
      <c r="P13" s="378"/>
      <c r="Q13" s="379"/>
      <c r="R13" s="125"/>
      <c r="S13" s="125"/>
      <c r="W13" s="170"/>
      <c r="X13" s="217"/>
      <c r="Y13" s="218"/>
      <c r="Z13" s="218"/>
      <c r="AA13" s="218"/>
      <c r="AB13" s="218"/>
      <c r="AC13" s="218"/>
      <c r="AD13" s="218"/>
      <c r="AE13" s="218"/>
      <c r="AF13" s="218"/>
      <c r="AG13" s="218"/>
      <c r="AJ13" s="126"/>
      <c r="AK13" s="126"/>
    </row>
    <row r="14" spans="1:37" ht="15.75" thickBot="1" x14ac:dyDescent="0.3">
      <c r="A14" s="125"/>
      <c r="B14" s="125"/>
      <c r="C14" s="192"/>
      <c r="D14" s="127"/>
      <c r="E14" s="407" t="s">
        <v>306</v>
      </c>
      <c r="F14" s="380"/>
      <c r="G14" s="380"/>
      <c r="H14" s="380"/>
      <c r="I14" s="380"/>
      <c r="J14" s="380"/>
      <c r="K14" s="380"/>
      <c r="L14" s="380"/>
      <c r="M14" s="380"/>
      <c r="N14" s="380"/>
      <c r="O14" s="380"/>
      <c r="P14" s="380"/>
      <c r="Q14" s="381"/>
      <c r="R14" s="125"/>
      <c r="S14" s="125"/>
      <c r="W14" s="170"/>
      <c r="X14" s="217"/>
      <c r="Y14" s="218"/>
      <c r="Z14" s="218"/>
      <c r="AA14" s="218"/>
      <c r="AB14" s="218"/>
      <c r="AC14" s="218"/>
      <c r="AD14" s="218"/>
      <c r="AE14" s="218"/>
      <c r="AF14" s="218"/>
      <c r="AG14" s="218"/>
      <c r="AJ14" s="126"/>
      <c r="AK14" s="126"/>
    </row>
    <row r="15" spans="1:37" x14ac:dyDescent="0.25">
      <c r="A15" s="125"/>
      <c r="B15" s="125"/>
      <c r="C15" s="125"/>
      <c r="D15" s="125"/>
      <c r="E15" s="125"/>
      <c r="F15" s="125"/>
      <c r="G15" s="125"/>
      <c r="H15" s="125"/>
      <c r="I15" s="125"/>
      <c r="J15" s="125"/>
      <c r="K15" s="125"/>
      <c r="L15" s="125"/>
      <c r="M15" s="125"/>
      <c r="N15" s="125"/>
      <c r="O15" s="125"/>
      <c r="P15" s="125"/>
      <c r="Q15" s="125"/>
      <c r="R15" s="125"/>
      <c r="S15" s="125"/>
      <c r="W15" s="170"/>
      <c r="X15" s="217"/>
      <c r="Y15" s="218"/>
      <c r="Z15" s="218"/>
      <c r="AA15" s="218"/>
      <c r="AB15" s="218"/>
      <c r="AC15" s="218"/>
      <c r="AD15" s="218"/>
      <c r="AE15" s="218"/>
      <c r="AF15" s="218"/>
      <c r="AG15" s="218"/>
      <c r="AJ15" s="126"/>
      <c r="AK15" s="126"/>
    </row>
    <row r="16" spans="1:37" ht="30" customHeight="1" x14ac:dyDescent="0.25">
      <c r="A16" s="125"/>
      <c r="B16" s="125"/>
      <c r="C16" s="125"/>
      <c r="D16" s="125"/>
      <c r="E16" s="342" t="s">
        <v>295</v>
      </c>
      <c r="F16" s="393"/>
      <c r="G16" s="408"/>
      <c r="H16" s="342" t="s">
        <v>296</v>
      </c>
      <c r="I16" s="393"/>
      <c r="J16" s="408"/>
      <c r="K16" s="342" t="s">
        <v>129</v>
      </c>
      <c r="L16" s="343"/>
      <c r="M16" s="125"/>
      <c r="N16" s="265" t="s">
        <v>171</v>
      </c>
      <c r="O16" s="316"/>
      <c r="P16" s="316"/>
      <c r="Q16" s="317"/>
      <c r="R16" s="125"/>
      <c r="S16" s="125"/>
      <c r="T16" s="143"/>
      <c r="W16" s="170"/>
      <c r="X16" s="217"/>
      <c r="Y16" s="218"/>
      <c r="Z16" s="218"/>
      <c r="AA16" s="218"/>
      <c r="AB16" s="218"/>
      <c r="AC16" s="218"/>
      <c r="AD16" s="218"/>
      <c r="AE16" s="218"/>
      <c r="AF16" s="218"/>
      <c r="AG16" s="218"/>
      <c r="AJ16" s="126"/>
      <c r="AK16" s="126"/>
    </row>
    <row r="17" spans="1:37" ht="64.5" x14ac:dyDescent="0.25">
      <c r="A17" s="136"/>
      <c r="B17" s="137" t="s">
        <v>21</v>
      </c>
      <c r="C17" s="137" t="s">
        <v>22</v>
      </c>
      <c r="D17" s="137" t="s">
        <v>24</v>
      </c>
      <c r="E17" s="138" t="s">
        <v>85</v>
      </c>
      <c r="F17" s="138" t="s">
        <v>86</v>
      </c>
      <c r="G17" s="138" t="s">
        <v>27</v>
      </c>
      <c r="H17" s="138" t="s">
        <v>85</v>
      </c>
      <c r="I17" s="138" t="s">
        <v>86</v>
      </c>
      <c r="J17" s="138" t="s">
        <v>27</v>
      </c>
      <c r="K17" s="138" t="s">
        <v>30</v>
      </c>
      <c r="L17" s="138" t="s">
        <v>31</v>
      </c>
      <c r="M17" s="140"/>
      <c r="N17" s="142" t="s">
        <v>297</v>
      </c>
      <c r="O17" s="142" t="s">
        <v>298</v>
      </c>
      <c r="P17" s="142" t="s">
        <v>199</v>
      </c>
      <c r="Q17" s="142" t="s">
        <v>206</v>
      </c>
      <c r="R17" s="139" t="s">
        <v>200</v>
      </c>
      <c r="S17" s="125"/>
      <c r="T17" s="156" t="s">
        <v>82</v>
      </c>
      <c r="W17" s="170"/>
      <c r="X17" s="217"/>
      <c r="Y17" s="218"/>
      <c r="Z17" s="218"/>
      <c r="AA17" s="218"/>
      <c r="AB17" s="218"/>
      <c r="AC17" s="218"/>
      <c r="AD17" s="218"/>
      <c r="AE17" s="218"/>
      <c r="AF17" s="218"/>
      <c r="AG17" s="218"/>
      <c r="AJ17" s="126"/>
      <c r="AK17" s="126"/>
    </row>
    <row r="18" spans="1:37" x14ac:dyDescent="0.25">
      <c r="A18" s="125"/>
      <c r="B18" s="453"/>
      <c r="C18" s="453"/>
      <c r="D18" s="454"/>
      <c r="E18" s="457"/>
      <c r="F18" s="158" t="str">
        <f>IF(OR($D18="",$N18="",$G18=""),"",IF($T18&lt;1402,$N18*$G18,""))</f>
        <v/>
      </c>
      <c r="G18" s="148" t="str">
        <f>IF($D18="","",VLOOKUP($D18,Mag_Req!$A$2:$H$5,3))</f>
        <v/>
      </c>
      <c r="H18" s="457"/>
      <c r="I18" s="158" t="str">
        <f>IF(OR($D18="",$O18="",$J18=""),"",IF($T18&lt;1402,$O18*$J18,""))</f>
        <v/>
      </c>
      <c r="J18" s="148" t="str">
        <f>IF($D18="","",VLOOKUP($D18,Mag_Req!$A$2:$H$5,4))</f>
        <v/>
      </c>
      <c r="K18" s="149" t="str">
        <f t="shared" ref="K18:K81" si="0">IF($D18="","",$K$6+R18)</f>
        <v/>
      </c>
      <c r="L18" s="150" t="str">
        <f>IF(OR($D18="",$Q18=""),"",$P18)</f>
        <v/>
      </c>
      <c r="M18" s="151"/>
      <c r="N18" s="453"/>
      <c r="O18" s="453"/>
      <c r="P18" s="152" t="str">
        <f>IF(OR($D18="",$Q18=""),"",$Q18-VLOOKUP($D18,Mag_Req!$A$2:$H$5,8))</f>
        <v/>
      </c>
      <c r="Q18" s="453"/>
      <c r="R18" s="453"/>
      <c r="S18" s="151"/>
      <c r="T18" s="126" t="e">
        <f>VLOOKUP($D18,Mag_Req!$A$2:$H$5,2)</f>
        <v>#N/A</v>
      </c>
      <c r="W18" s="182" t="s">
        <v>291</v>
      </c>
      <c r="X18" s="217"/>
      <c r="Y18" s="218"/>
      <c r="Z18" s="218"/>
      <c r="AA18" s="218"/>
      <c r="AB18" s="218"/>
      <c r="AC18" s="218"/>
      <c r="AD18" s="218"/>
      <c r="AE18" s="218"/>
      <c r="AF18" s="218"/>
      <c r="AG18" s="218"/>
      <c r="AJ18" s="126"/>
      <c r="AK18" s="126"/>
    </row>
    <row r="19" spans="1:37" x14ac:dyDescent="0.25">
      <c r="A19" s="125"/>
      <c r="B19" s="453"/>
      <c r="C19" s="453"/>
      <c r="D19" s="454"/>
      <c r="E19" s="457"/>
      <c r="F19" s="158" t="str">
        <f t="shared" ref="F19:F82" si="1">IF(OR($D19="",$N19="",$G19=""),"",IF($T19&lt;1402,$N19*$G19,""))</f>
        <v/>
      </c>
      <c r="G19" s="148" t="str">
        <f>IF($D19="","",VLOOKUP($D19,Mag_Req!$A$2:$H$5,3))</f>
        <v/>
      </c>
      <c r="H19" s="457"/>
      <c r="I19" s="158" t="str">
        <f t="shared" ref="I19:I82" si="2">IF(OR($D19="",$O19="",$J19=""),"",IF($T19&lt;1402,$O19*$J19,""))</f>
        <v/>
      </c>
      <c r="J19" s="148" t="str">
        <f>IF($D19="","",VLOOKUP($D19,Mag_Req!$A$2:$H$5,4))</f>
        <v/>
      </c>
      <c r="K19" s="149" t="str">
        <f t="shared" si="0"/>
        <v/>
      </c>
      <c r="L19" s="150" t="str">
        <f t="shared" ref="L19:L82" si="3">IF(OR($D19="",$Q19=""),"",$P19)</f>
        <v/>
      </c>
      <c r="M19" s="151"/>
      <c r="N19" s="453"/>
      <c r="O19" s="453"/>
      <c r="P19" s="152" t="str">
        <f>IF(OR($D19="",$Q19=""),"",$Q19-VLOOKUP($D19,Mag_Req!$A$2:$H$5,8))</f>
        <v/>
      </c>
      <c r="Q19" s="453"/>
      <c r="R19" s="453"/>
      <c r="S19" s="151"/>
      <c r="T19" s="126" t="e">
        <f>VLOOKUP($D19,Mag_Req!$A$2:$H$5,2)</f>
        <v>#N/A</v>
      </c>
      <c r="W19" s="182" t="s">
        <v>292</v>
      </c>
      <c r="X19" s="217"/>
      <c r="Y19" s="218"/>
      <c r="Z19" s="218"/>
      <c r="AA19" s="218"/>
      <c r="AB19" s="218"/>
      <c r="AC19" s="218"/>
      <c r="AD19" s="218"/>
      <c r="AE19" s="218"/>
      <c r="AF19" s="218"/>
      <c r="AG19" s="218"/>
      <c r="AJ19" s="126"/>
      <c r="AK19" s="126"/>
    </row>
    <row r="20" spans="1:37" x14ac:dyDescent="0.25">
      <c r="A20" s="125"/>
      <c r="B20" s="453"/>
      <c r="C20" s="453"/>
      <c r="D20" s="454"/>
      <c r="E20" s="457"/>
      <c r="F20" s="158" t="str">
        <f t="shared" si="1"/>
        <v/>
      </c>
      <c r="G20" s="148" t="str">
        <f>IF($D20="","",VLOOKUP($D20,Mag_Req!$A$2:$H$5,3))</f>
        <v/>
      </c>
      <c r="H20" s="457"/>
      <c r="I20" s="158" t="str">
        <f t="shared" si="2"/>
        <v/>
      </c>
      <c r="J20" s="148" t="str">
        <f>IF($D20="","",VLOOKUP($D20,Mag_Req!$A$2:$H$5,4))</f>
        <v/>
      </c>
      <c r="K20" s="149" t="str">
        <f t="shared" si="0"/>
        <v/>
      </c>
      <c r="L20" s="150" t="str">
        <f t="shared" si="3"/>
        <v/>
      </c>
      <c r="M20" s="151"/>
      <c r="N20" s="453"/>
      <c r="O20" s="453"/>
      <c r="P20" s="152" t="str">
        <f>IF(OR($D20="",$Q20=""),"",$Q20-VLOOKUP($D20,Mag_Req!$A$2:$H$5,8))</f>
        <v/>
      </c>
      <c r="Q20" s="453"/>
      <c r="R20" s="453"/>
      <c r="S20" s="151"/>
      <c r="T20" s="126" t="e">
        <f>VLOOKUP($D20,Mag_Req!$A$2:$H$5,2)</f>
        <v>#N/A</v>
      </c>
      <c r="W20" s="182" t="s">
        <v>294</v>
      </c>
      <c r="X20" s="217"/>
      <c r="Y20" s="218"/>
      <c r="Z20" s="218"/>
      <c r="AA20" s="218"/>
      <c r="AB20" s="218"/>
      <c r="AC20" s="218"/>
      <c r="AD20" s="218"/>
      <c r="AE20" s="218"/>
      <c r="AF20" s="218"/>
      <c r="AG20" s="218"/>
      <c r="AJ20" s="126"/>
      <c r="AK20" s="126"/>
    </row>
    <row r="21" spans="1:37" x14ac:dyDescent="0.25">
      <c r="A21" s="125"/>
      <c r="B21" s="453"/>
      <c r="C21" s="453"/>
      <c r="D21" s="454"/>
      <c r="E21" s="457"/>
      <c r="F21" s="158" t="str">
        <f t="shared" si="1"/>
        <v/>
      </c>
      <c r="G21" s="148" t="str">
        <f>IF($D21="","",VLOOKUP($D21,Mag_Req!$A$2:$H$5,3))</f>
        <v/>
      </c>
      <c r="H21" s="457"/>
      <c r="I21" s="158" t="str">
        <f t="shared" si="2"/>
        <v/>
      </c>
      <c r="J21" s="148" t="str">
        <f>IF($D21="","",VLOOKUP($D21,Mag_Req!$A$2:$H$5,4))</f>
        <v/>
      </c>
      <c r="K21" s="149" t="str">
        <f t="shared" si="0"/>
        <v/>
      </c>
      <c r="L21" s="150" t="str">
        <f t="shared" si="3"/>
        <v/>
      </c>
      <c r="M21" s="151"/>
      <c r="N21" s="453"/>
      <c r="O21" s="453"/>
      <c r="P21" s="152" t="str">
        <f>IF(OR($D21="",$Q21=""),"",$Q21-VLOOKUP($D21,Mag_Req!$A$2:$H$5,8))</f>
        <v/>
      </c>
      <c r="Q21" s="453"/>
      <c r="R21" s="453"/>
      <c r="S21" s="151"/>
      <c r="T21" s="126" t="e">
        <f>VLOOKUP($D21,Mag_Req!$A$2:$H$5,2)</f>
        <v>#N/A</v>
      </c>
      <c r="W21" s="182" t="s">
        <v>293</v>
      </c>
      <c r="X21" s="217"/>
      <c r="Y21" s="218"/>
      <c r="Z21" s="218"/>
      <c r="AA21" s="218"/>
      <c r="AB21" s="218"/>
      <c r="AC21" s="218"/>
      <c r="AD21" s="218"/>
      <c r="AE21" s="218"/>
      <c r="AF21" s="218"/>
      <c r="AG21" s="218"/>
      <c r="AJ21" s="126"/>
      <c r="AK21" s="126"/>
    </row>
    <row r="22" spans="1:37" x14ac:dyDescent="0.25">
      <c r="A22" s="125"/>
      <c r="B22" s="453"/>
      <c r="C22" s="453"/>
      <c r="D22" s="454"/>
      <c r="E22" s="457"/>
      <c r="F22" s="158" t="str">
        <f t="shared" si="1"/>
        <v/>
      </c>
      <c r="G22" s="148" t="str">
        <f>IF($D22="","",VLOOKUP($D22,Mag_Req!$A$2:$H$5,3))</f>
        <v/>
      </c>
      <c r="H22" s="457"/>
      <c r="I22" s="158" t="str">
        <f t="shared" si="2"/>
        <v/>
      </c>
      <c r="J22" s="148" t="str">
        <f>IF($D22="","",VLOOKUP($D22,Mag_Req!$A$2:$H$5,4))</f>
        <v/>
      </c>
      <c r="K22" s="149" t="str">
        <f t="shared" si="0"/>
        <v/>
      </c>
      <c r="L22" s="150" t="str">
        <f t="shared" si="3"/>
        <v/>
      </c>
      <c r="M22" s="151"/>
      <c r="N22" s="453"/>
      <c r="O22" s="453"/>
      <c r="P22" s="152" t="str">
        <f>IF(OR($D22="",$Q22=""),"",$Q22-VLOOKUP($D22,Mag_Req!$A$2:$H$5,8))</f>
        <v/>
      </c>
      <c r="Q22" s="453"/>
      <c r="R22" s="453"/>
      <c r="S22" s="151"/>
      <c r="T22" s="126" t="e">
        <f>VLOOKUP($D22,Mag_Req!$A$2:$H$5,2)</f>
        <v>#N/A</v>
      </c>
      <c r="W22" s="170"/>
      <c r="X22" s="217"/>
      <c r="Y22" s="218"/>
      <c r="Z22" s="218"/>
      <c r="AA22" s="218"/>
      <c r="AB22" s="218"/>
      <c r="AC22" s="218"/>
      <c r="AD22" s="218"/>
      <c r="AE22" s="218"/>
      <c r="AF22" s="218"/>
      <c r="AG22" s="218"/>
      <c r="AJ22" s="126"/>
      <c r="AK22" s="126"/>
    </row>
    <row r="23" spans="1:37" x14ac:dyDescent="0.25">
      <c r="A23" s="125"/>
      <c r="B23" s="453"/>
      <c r="C23" s="453"/>
      <c r="D23" s="454"/>
      <c r="E23" s="457"/>
      <c r="F23" s="158" t="str">
        <f t="shared" si="1"/>
        <v/>
      </c>
      <c r="G23" s="148" t="str">
        <f>IF($D23="","",VLOOKUP($D23,Mag_Req!$A$2:$H$5,3))</f>
        <v/>
      </c>
      <c r="H23" s="457"/>
      <c r="I23" s="158" t="str">
        <f t="shared" si="2"/>
        <v/>
      </c>
      <c r="J23" s="148" t="str">
        <f>IF($D23="","",VLOOKUP($D23,Mag_Req!$A$2:$H$5,4))</f>
        <v/>
      </c>
      <c r="K23" s="149" t="str">
        <f t="shared" si="0"/>
        <v/>
      </c>
      <c r="L23" s="150" t="str">
        <f t="shared" si="3"/>
        <v/>
      </c>
      <c r="M23" s="151"/>
      <c r="N23" s="453"/>
      <c r="O23" s="453"/>
      <c r="P23" s="152" t="str">
        <f>IF(OR($D23="",$Q23=""),"",$Q23-VLOOKUP($D23,Mag_Req!$A$2:$H$5,8))</f>
        <v/>
      </c>
      <c r="Q23" s="453"/>
      <c r="R23" s="453"/>
      <c r="S23" s="151"/>
      <c r="T23" s="126" t="e">
        <f>VLOOKUP($D23,Mag_Req!$A$2:$H$5,2)</f>
        <v>#N/A</v>
      </c>
      <c r="W23" s="170"/>
      <c r="X23" s="217"/>
      <c r="Y23" s="218"/>
      <c r="Z23" s="218"/>
      <c r="AA23" s="218"/>
      <c r="AB23" s="218"/>
      <c r="AC23" s="218"/>
      <c r="AD23" s="218"/>
      <c r="AE23" s="218"/>
      <c r="AF23" s="218"/>
      <c r="AG23" s="218"/>
      <c r="AJ23" s="126"/>
      <c r="AK23" s="126"/>
    </row>
    <row r="24" spans="1:37" x14ac:dyDescent="0.25">
      <c r="A24" s="125"/>
      <c r="B24" s="453"/>
      <c r="C24" s="453"/>
      <c r="D24" s="454"/>
      <c r="E24" s="457"/>
      <c r="F24" s="158" t="str">
        <f t="shared" si="1"/>
        <v/>
      </c>
      <c r="G24" s="148" t="str">
        <f>IF($D24="","",VLOOKUP($D24,Mag_Req!$A$2:$H$5,3))</f>
        <v/>
      </c>
      <c r="H24" s="457"/>
      <c r="I24" s="158" t="str">
        <f t="shared" si="2"/>
        <v/>
      </c>
      <c r="J24" s="148" t="str">
        <f>IF($D24="","",VLOOKUP($D24,Mag_Req!$A$2:$H$5,4))</f>
        <v/>
      </c>
      <c r="K24" s="149" t="str">
        <f t="shared" si="0"/>
        <v/>
      </c>
      <c r="L24" s="150" t="str">
        <f t="shared" si="3"/>
        <v/>
      </c>
      <c r="M24" s="151"/>
      <c r="N24" s="453"/>
      <c r="O24" s="453"/>
      <c r="P24" s="152" t="str">
        <f>IF(OR($D24="",$Q24=""),"",$Q24-VLOOKUP($D24,Mag_Req!$A$2:$H$5,8))</f>
        <v/>
      </c>
      <c r="Q24" s="453"/>
      <c r="R24" s="453"/>
      <c r="S24" s="151"/>
      <c r="T24" s="126" t="e">
        <f>VLOOKUP($D24,Mag_Req!$A$2:$H$5,2)</f>
        <v>#N/A</v>
      </c>
      <c r="W24" s="170"/>
      <c r="X24" s="217"/>
      <c r="Y24" s="218"/>
      <c r="Z24" s="218"/>
      <c r="AA24" s="218"/>
      <c r="AB24" s="218"/>
      <c r="AC24" s="218"/>
      <c r="AD24" s="218"/>
      <c r="AE24" s="218"/>
      <c r="AF24" s="218"/>
      <c r="AG24" s="218"/>
      <c r="AJ24" s="126"/>
      <c r="AK24" s="126"/>
    </row>
    <row r="25" spans="1:37" x14ac:dyDescent="0.25">
      <c r="A25" s="125"/>
      <c r="B25" s="453"/>
      <c r="C25" s="453"/>
      <c r="D25" s="454"/>
      <c r="E25" s="457"/>
      <c r="F25" s="158" t="str">
        <f t="shared" si="1"/>
        <v/>
      </c>
      <c r="G25" s="148" t="str">
        <f>IF($D25="","",VLOOKUP($D25,Mag_Req!$A$2:$H$5,3))</f>
        <v/>
      </c>
      <c r="H25" s="457"/>
      <c r="I25" s="158" t="str">
        <f t="shared" si="2"/>
        <v/>
      </c>
      <c r="J25" s="148" t="str">
        <f>IF($D25="","",VLOOKUP($D25,Mag_Req!$A$2:$H$5,4))</f>
        <v/>
      </c>
      <c r="K25" s="149" t="str">
        <f t="shared" si="0"/>
        <v/>
      </c>
      <c r="L25" s="150" t="str">
        <f t="shared" si="3"/>
        <v/>
      </c>
      <c r="M25" s="151"/>
      <c r="N25" s="453"/>
      <c r="O25" s="453"/>
      <c r="P25" s="152" t="str">
        <f>IF(OR($D25="",$Q25=""),"",$Q25-VLOOKUP($D25,Mag_Req!$A$2:$H$5,8))</f>
        <v/>
      </c>
      <c r="Q25" s="453"/>
      <c r="R25" s="453"/>
      <c r="S25" s="151"/>
      <c r="T25" s="126" t="e">
        <f>VLOOKUP($D25,Mag_Req!$A$2:$H$5,2)</f>
        <v>#N/A</v>
      </c>
      <c r="W25" s="170"/>
      <c r="X25" s="217"/>
      <c r="Y25" s="218"/>
      <c r="Z25" s="218"/>
      <c r="AA25" s="218"/>
      <c r="AB25" s="218"/>
      <c r="AC25" s="218"/>
      <c r="AD25" s="218"/>
      <c r="AE25" s="218"/>
      <c r="AF25" s="218"/>
      <c r="AG25" s="218"/>
      <c r="AJ25" s="126"/>
      <c r="AK25" s="126"/>
    </row>
    <row r="26" spans="1:37" x14ac:dyDescent="0.25">
      <c r="A26" s="125"/>
      <c r="B26" s="453"/>
      <c r="C26" s="453"/>
      <c r="D26" s="454"/>
      <c r="E26" s="457"/>
      <c r="F26" s="158" t="str">
        <f t="shared" si="1"/>
        <v/>
      </c>
      <c r="G26" s="148" t="str">
        <f>IF($D26="","",VLOOKUP($D26,Mag_Req!$A$2:$H$5,3))</f>
        <v/>
      </c>
      <c r="H26" s="457"/>
      <c r="I26" s="158" t="str">
        <f t="shared" si="2"/>
        <v/>
      </c>
      <c r="J26" s="148" t="str">
        <f>IF($D26="","",VLOOKUP($D26,Mag_Req!$A$2:$H$5,4))</f>
        <v/>
      </c>
      <c r="K26" s="149" t="str">
        <f t="shared" si="0"/>
        <v/>
      </c>
      <c r="L26" s="150" t="str">
        <f t="shared" si="3"/>
        <v/>
      </c>
      <c r="M26" s="151"/>
      <c r="N26" s="453"/>
      <c r="O26" s="453"/>
      <c r="P26" s="152" t="str">
        <f>IF(OR($D26="",$Q26=""),"",$Q26-VLOOKUP($D26,Mag_Req!$A$2:$H$5,8))</f>
        <v/>
      </c>
      <c r="Q26" s="453"/>
      <c r="R26" s="453"/>
      <c r="S26" s="151"/>
      <c r="T26" s="126" t="e">
        <f>VLOOKUP($D26,Mag_Req!$A$2:$H$5,2)</f>
        <v>#N/A</v>
      </c>
      <c r="W26" s="170"/>
      <c r="X26" s="217"/>
      <c r="Y26" s="218"/>
      <c r="Z26" s="218"/>
      <c r="AA26" s="218"/>
      <c r="AB26" s="218"/>
      <c r="AC26" s="218"/>
      <c r="AD26" s="218"/>
      <c r="AE26" s="218"/>
      <c r="AF26" s="218"/>
      <c r="AG26" s="218"/>
      <c r="AJ26" s="126"/>
      <c r="AK26" s="126"/>
    </row>
    <row r="27" spans="1:37" x14ac:dyDescent="0.25">
      <c r="A27" s="125"/>
      <c r="B27" s="453"/>
      <c r="C27" s="453"/>
      <c r="D27" s="454"/>
      <c r="E27" s="457"/>
      <c r="F27" s="158" t="str">
        <f t="shared" si="1"/>
        <v/>
      </c>
      <c r="G27" s="148" t="str">
        <f>IF($D27="","",VLOOKUP($D27,Mag_Req!$A$2:$H$5,3))</f>
        <v/>
      </c>
      <c r="H27" s="457"/>
      <c r="I27" s="158" t="str">
        <f t="shared" si="2"/>
        <v/>
      </c>
      <c r="J27" s="148" t="str">
        <f>IF($D27="","",VLOOKUP($D27,Mag_Req!$A$2:$H$5,4))</f>
        <v/>
      </c>
      <c r="K27" s="149" t="str">
        <f t="shared" si="0"/>
        <v/>
      </c>
      <c r="L27" s="150" t="str">
        <f t="shared" si="3"/>
        <v/>
      </c>
      <c r="M27" s="151"/>
      <c r="N27" s="453"/>
      <c r="O27" s="453"/>
      <c r="P27" s="152" t="str">
        <f>IF(OR($D27="",$Q27=""),"",$Q27-VLOOKUP($D27,Mag_Req!$A$2:$H$5,8))</f>
        <v/>
      </c>
      <c r="Q27" s="453"/>
      <c r="R27" s="453"/>
      <c r="S27" s="151"/>
      <c r="T27" s="126" t="e">
        <f>VLOOKUP($D27,Mag_Req!$A$2:$H$5,2)</f>
        <v>#N/A</v>
      </c>
      <c r="W27" s="170"/>
      <c r="X27" s="217"/>
      <c r="Y27" s="218"/>
      <c r="Z27" s="218"/>
      <c r="AA27" s="218"/>
      <c r="AB27" s="218"/>
      <c r="AC27" s="218"/>
      <c r="AD27" s="218"/>
      <c r="AE27" s="218"/>
      <c r="AF27" s="218"/>
      <c r="AG27" s="218"/>
      <c r="AJ27" s="126"/>
      <c r="AK27" s="126"/>
    </row>
    <row r="28" spans="1:37" x14ac:dyDescent="0.25">
      <c r="A28" s="125"/>
      <c r="B28" s="453"/>
      <c r="C28" s="453"/>
      <c r="D28" s="454"/>
      <c r="E28" s="457"/>
      <c r="F28" s="158" t="str">
        <f t="shared" si="1"/>
        <v/>
      </c>
      <c r="G28" s="148" t="str">
        <f>IF($D28="","",VLOOKUP($D28,Mag_Req!$A$2:$H$5,3))</f>
        <v/>
      </c>
      <c r="H28" s="457"/>
      <c r="I28" s="158" t="str">
        <f t="shared" si="2"/>
        <v/>
      </c>
      <c r="J28" s="148" t="str">
        <f>IF($D28="","",VLOOKUP($D28,Mag_Req!$A$2:$H$5,4))</f>
        <v/>
      </c>
      <c r="K28" s="149" t="str">
        <f t="shared" si="0"/>
        <v/>
      </c>
      <c r="L28" s="150" t="str">
        <f t="shared" si="3"/>
        <v/>
      </c>
      <c r="M28" s="151"/>
      <c r="N28" s="453"/>
      <c r="O28" s="453"/>
      <c r="P28" s="152" t="str">
        <f>IF(OR($D28="",$Q28=""),"",$Q28-VLOOKUP($D28,Mag_Req!$A$2:$H$5,8))</f>
        <v/>
      </c>
      <c r="Q28" s="453"/>
      <c r="R28" s="453"/>
      <c r="S28" s="151"/>
      <c r="T28" s="126" t="e">
        <f>VLOOKUP($D28,Mag_Req!$A$2:$H$5,2)</f>
        <v>#N/A</v>
      </c>
      <c r="W28" s="170"/>
      <c r="X28" s="217"/>
      <c r="Y28" s="218"/>
      <c r="Z28" s="218"/>
      <c r="AA28" s="218"/>
      <c r="AB28" s="218"/>
      <c r="AC28" s="218"/>
      <c r="AD28" s="218"/>
      <c r="AE28" s="218"/>
      <c r="AF28" s="218"/>
      <c r="AG28" s="218"/>
      <c r="AJ28" s="126"/>
      <c r="AK28" s="126"/>
    </row>
    <row r="29" spans="1:37" x14ac:dyDescent="0.25">
      <c r="A29" s="125"/>
      <c r="B29" s="453"/>
      <c r="C29" s="453"/>
      <c r="D29" s="454"/>
      <c r="E29" s="457"/>
      <c r="F29" s="158" t="str">
        <f t="shared" si="1"/>
        <v/>
      </c>
      <c r="G29" s="148" t="str">
        <f>IF($D29="","",VLOOKUP($D29,Mag_Req!$A$2:$H$5,3))</f>
        <v/>
      </c>
      <c r="H29" s="457"/>
      <c r="I29" s="158" t="str">
        <f t="shared" si="2"/>
        <v/>
      </c>
      <c r="J29" s="148" t="str">
        <f>IF($D29="","",VLOOKUP($D29,Mag_Req!$A$2:$H$5,4))</f>
        <v/>
      </c>
      <c r="K29" s="149" t="str">
        <f t="shared" si="0"/>
        <v/>
      </c>
      <c r="L29" s="150" t="str">
        <f t="shared" si="3"/>
        <v/>
      </c>
      <c r="M29" s="151"/>
      <c r="N29" s="453"/>
      <c r="O29" s="453"/>
      <c r="P29" s="152" t="str">
        <f>IF(OR($D29="",$Q29=""),"",$Q29-VLOOKUP($D29,Mag_Req!$A$2:$H$5,8))</f>
        <v/>
      </c>
      <c r="Q29" s="453"/>
      <c r="R29" s="453"/>
      <c r="S29" s="151"/>
      <c r="T29" s="126" t="e">
        <f>VLOOKUP($D29,Mag_Req!$A$2:$H$5,2)</f>
        <v>#N/A</v>
      </c>
      <c r="W29" s="170"/>
      <c r="X29" s="217"/>
      <c r="Y29" s="218"/>
      <c r="Z29" s="218"/>
      <c r="AA29" s="218"/>
      <c r="AB29" s="218"/>
      <c r="AC29" s="218"/>
      <c r="AD29" s="218"/>
      <c r="AE29" s="218"/>
      <c r="AF29" s="218"/>
      <c r="AG29" s="218"/>
      <c r="AJ29" s="126"/>
      <c r="AK29" s="126"/>
    </row>
    <row r="30" spans="1:37" x14ac:dyDescent="0.25">
      <c r="A30" s="125"/>
      <c r="B30" s="453"/>
      <c r="C30" s="453"/>
      <c r="D30" s="454"/>
      <c r="E30" s="457"/>
      <c r="F30" s="158" t="str">
        <f t="shared" si="1"/>
        <v/>
      </c>
      <c r="G30" s="148" t="str">
        <f>IF($D30="","",VLOOKUP($D30,Mag_Req!$A$2:$H$5,3))</f>
        <v/>
      </c>
      <c r="H30" s="457"/>
      <c r="I30" s="158" t="str">
        <f t="shared" si="2"/>
        <v/>
      </c>
      <c r="J30" s="148" t="str">
        <f>IF($D30="","",VLOOKUP($D30,Mag_Req!$A$2:$H$5,4))</f>
        <v/>
      </c>
      <c r="K30" s="149" t="str">
        <f t="shared" si="0"/>
        <v/>
      </c>
      <c r="L30" s="150" t="str">
        <f t="shared" si="3"/>
        <v/>
      </c>
      <c r="M30" s="151"/>
      <c r="N30" s="453"/>
      <c r="O30" s="453"/>
      <c r="P30" s="152" t="str">
        <f>IF(OR($D30="",$Q30=""),"",$Q30-VLOOKUP($D30,Mag_Req!$A$2:$H$5,8))</f>
        <v/>
      </c>
      <c r="Q30" s="453"/>
      <c r="R30" s="453"/>
      <c r="S30" s="151"/>
      <c r="T30" s="126" t="e">
        <f>VLOOKUP($D30,Mag_Req!$A$2:$H$5,2)</f>
        <v>#N/A</v>
      </c>
      <c r="W30" s="170"/>
      <c r="X30" s="217"/>
      <c r="Y30" s="218"/>
      <c r="Z30" s="218"/>
      <c r="AA30" s="218"/>
      <c r="AB30" s="218"/>
      <c r="AC30" s="218"/>
      <c r="AD30" s="218"/>
      <c r="AE30" s="218"/>
      <c r="AF30" s="218"/>
      <c r="AG30" s="218"/>
      <c r="AJ30" s="126"/>
      <c r="AK30" s="126"/>
    </row>
    <row r="31" spans="1:37" x14ac:dyDescent="0.25">
      <c r="A31" s="125"/>
      <c r="B31" s="453"/>
      <c r="C31" s="453"/>
      <c r="D31" s="454"/>
      <c r="E31" s="457"/>
      <c r="F31" s="158" t="str">
        <f t="shared" si="1"/>
        <v/>
      </c>
      <c r="G31" s="148" t="str">
        <f>IF($D31="","",VLOOKUP($D31,Mag_Req!$A$2:$H$5,3))</f>
        <v/>
      </c>
      <c r="H31" s="457"/>
      <c r="I31" s="158" t="str">
        <f t="shared" si="2"/>
        <v/>
      </c>
      <c r="J31" s="148" t="str">
        <f>IF($D31="","",VLOOKUP($D31,Mag_Req!$A$2:$H$5,4))</f>
        <v/>
      </c>
      <c r="K31" s="149" t="str">
        <f t="shared" si="0"/>
        <v/>
      </c>
      <c r="L31" s="150" t="str">
        <f t="shared" si="3"/>
        <v/>
      </c>
      <c r="M31" s="151"/>
      <c r="N31" s="453"/>
      <c r="O31" s="453"/>
      <c r="P31" s="152" t="str">
        <f>IF(OR($D31="",$Q31=""),"",$Q31-VLOOKUP($D31,Mag_Req!$A$2:$H$5,8))</f>
        <v/>
      </c>
      <c r="Q31" s="453"/>
      <c r="R31" s="453"/>
      <c r="S31" s="151"/>
      <c r="T31" s="126" t="e">
        <f>VLOOKUP($D31,Mag_Req!$A$2:$H$5,2)</f>
        <v>#N/A</v>
      </c>
      <c r="W31" s="170"/>
      <c r="X31" s="217"/>
      <c r="Y31" s="218"/>
      <c r="Z31" s="218"/>
      <c r="AA31" s="218"/>
      <c r="AB31" s="218"/>
      <c r="AC31" s="218"/>
      <c r="AD31" s="218"/>
      <c r="AE31" s="218"/>
      <c r="AF31" s="218"/>
      <c r="AG31" s="218"/>
      <c r="AJ31" s="126"/>
      <c r="AK31" s="126"/>
    </row>
    <row r="32" spans="1:37" x14ac:dyDescent="0.25">
      <c r="A32" s="125"/>
      <c r="B32" s="453"/>
      <c r="C32" s="453"/>
      <c r="D32" s="454"/>
      <c r="E32" s="457"/>
      <c r="F32" s="158" t="str">
        <f t="shared" si="1"/>
        <v/>
      </c>
      <c r="G32" s="148" t="str">
        <f>IF($D32="","",VLOOKUP($D32,Mag_Req!$A$2:$H$5,3))</f>
        <v/>
      </c>
      <c r="H32" s="457"/>
      <c r="I32" s="158" t="str">
        <f t="shared" si="2"/>
        <v/>
      </c>
      <c r="J32" s="148" t="str">
        <f>IF($D32="","",VLOOKUP($D32,Mag_Req!$A$2:$H$5,4))</f>
        <v/>
      </c>
      <c r="K32" s="149" t="str">
        <f t="shared" si="0"/>
        <v/>
      </c>
      <c r="L32" s="150" t="str">
        <f t="shared" si="3"/>
        <v/>
      </c>
      <c r="M32" s="151"/>
      <c r="N32" s="453"/>
      <c r="O32" s="453"/>
      <c r="P32" s="152" t="str">
        <f>IF(OR($D32="",$Q32=""),"",$Q32-VLOOKUP($D32,Mag_Req!$A$2:$H$5,8))</f>
        <v/>
      </c>
      <c r="Q32" s="453"/>
      <c r="R32" s="453"/>
      <c r="S32" s="151"/>
      <c r="T32" s="126" t="e">
        <f>VLOOKUP($D32,Mag_Req!$A$2:$H$5,2)</f>
        <v>#N/A</v>
      </c>
      <c r="W32" s="170"/>
      <c r="X32" s="217"/>
      <c r="Y32" s="218"/>
      <c r="Z32" s="218"/>
      <c r="AA32" s="218"/>
      <c r="AB32" s="218"/>
      <c r="AC32" s="218"/>
      <c r="AD32" s="218"/>
      <c r="AE32" s="218"/>
      <c r="AF32" s="218"/>
      <c r="AG32" s="218"/>
      <c r="AJ32" s="126"/>
      <c r="AK32" s="126"/>
    </row>
    <row r="33" spans="1:37" x14ac:dyDescent="0.25">
      <c r="A33" s="125"/>
      <c r="B33" s="453"/>
      <c r="C33" s="453"/>
      <c r="D33" s="454"/>
      <c r="E33" s="457"/>
      <c r="F33" s="158" t="str">
        <f t="shared" si="1"/>
        <v/>
      </c>
      <c r="G33" s="148" t="str">
        <f>IF($D33="","",VLOOKUP($D33,Mag_Req!$A$2:$H$5,3))</f>
        <v/>
      </c>
      <c r="H33" s="457"/>
      <c r="I33" s="158" t="str">
        <f t="shared" si="2"/>
        <v/>
      </c>
      <c r="J33" s="148" t="str">
        <f>IF($D33="","",VLOOKUP($D33,Mag_Req!$A$2:$H$5,4))</f>
        <v/>
      </c>
      <c r="K33" s="149" t="str">
        <f t="shared" si="0"/>
        <v/>
      </c>
      <c r="L33" s="150" t="str">
        <f t="shared" si="3"/>
        <v/>
      </c>
      <c r="M33" s="151"/>
      <c r="N33" s="453"/>
      <c r="O33" s="453"/>
      <c r="P33" s="152" t="str">
        <f>IF(OR($D33="",$Q33=""),"",$Q33-VLOOKUP($D33,Mag_Req!$A$2:$H$5,8))</f>
        <v/>
      </c>
      <c r="Q33" s="453"/>
      <c r="R33" s="453"/>
      <c r="S33" s="151"/>
      <c r="T33" s="126" t="e">
        <f>VLOOKUP($D33,Mag_Req!$A$2:$H$5,2)</f>
        <v>#N/A</v>
      </c>
      <c r="W33" s="170"/>
      <c r="X33" s="217"/>
      <c r="Y33" s="218"/>
      <c r="Z33" s="218"/>
      <c r="AA33" s="218"/>
      <c r="AB33" s="218"/>
      <c r="AC33" s="218"/>
      <c r="AD33" s="218"/>
      <c r="AE33" s="218"/>
      <c r="AF33" s="218"/>
      <c r="AG33" s="218"/>
      <c r="AJ33" s="126"/>
      <c r="AK33" s="126"/>
    </row>
    <row r="34" spans="1:37" x14ac:dyDescent="0.25">
      <c r="A34" s="125"/>
      <c r="B34" s="453"/>
      <c r="C34" s="453"/>
      <c r="D34" s="454"/>
      <c r="E34" s="457"/>
      <c r="F34" s="158" t="str">
        <f t="shared" si="1"/>
        <v/>
      </c>
      <c r="G34" s="148" t="str">
        <f>IF($D34="","",VLOOKUP($D34,Mag_Req!$A$2:$H$5,3))</f>
        <v/>
      </c>
      <c r="H34" s="457"/>
      <c r="I34" s="158" t="str">
        <f t="shared" si="2"/>
        <v/>
      </c>
      <c r="J34" s="148" t="str">
        <f>IF($D34="","",VLOOKUP($D34,Mag_Req!$A$2:$H$5,4))</f>
        <v/>
      </c>
      <c r="K34" s="149" t="str">
        <f t="shared" si="0"/>
        <v/>
      </c>
      <c r="L34" s="150" t="str">
        <f t="shared" si="3"/>
        <v/>
      </c>
      <c r="M34" s="151"/>
      <c r="N34" s="453"/>
      <c r="O34" s="453"/>
      <c r="P34" s="152" t="str">
        <f>IF(OR($D34="",$Q34=""),"",$Q34-VLOOKUP($D34,Mag_Req!$A$2:$H$5,8))</f>
        <v/>
      </c>
      <c r="Q34" s="453"/>
      <c r="R34" s="453"/>
      <c r="S34" s="151"/>
      <c r="T34" s="126" t="e">
        <f>VLOOKUP($D34,Mag_Req!$A$2:$H$5,2)</f>
        <v>#N/A</v>
      </c>
      <c r="W34" s="170"/>
      <c r="X34" s="217"/>
      <c r="Y34" s="218"/>
      <c r="Z34" s="218"/>
      <c r="AA34" s="218"/>
      <c r="AB34" s="218"/>
      <c r="AC34" s="218"/>
      <c r="AD34" s="218"/>
      <c r="AE34" s="218"/>
      <c r="AF34" s="218"/>
      <c r="AG34" s="218"/>
      <c r="AJ34" s="126"/>
      <c r="AK34" s="126"/>
    </row>
    <row r="35" spans="1:37" x14ac:dyDescent="0.25">
      <c r="A35" s="125"/>
      <c r="B35" s="453"/>
      <c r="C35" s="453"/>
      <c r="D35" s="454"/>
      <c r="E35" s="457"/>
      <c r="F35" s="158" t="str">
        <f t="shared" si="1"/>
        <v/>
      </c>
      <c r="G35" s="148" t="str">
        <f>IF($D35="","",VLOOKUP($D35,Mag_Req!$A$2:$H$5,3))</f>
        <v/>
      </c>
      <c r="H35" s="457"/>
      <c r="I35" s="158" t="str">
        <f t="shared" si="2"/>
        <v/>
      </c>
      <c r="J35" s="148" t="str">
        <f>IF($D35="","",VLOOKUP($D35,Mag_Req!$A$2:$H$5,4))</f>
        <v/>
      </c>
      <c r="K35" s="149" t="str">
        <f t="shared" si="0"/>
        <v/>
      </c>
      <c r="L35" s="150" t="str">
        <f t="shared" si="3"/>
        <v/>
      </c>
      <c r="M35" s="151"/>
      <c r="N35" s="453"/>
      <c r="O35" s="453"/>
      <c r="P35" s="152" t="str">
        <f>IF(OR($D35="",$Q35=""),"",$Q35-VLOOKUP($D35,Mag_Req!$A$2:$H$5,8))</f>
        <v/>
      </c>
      <c r="Q35" s="453"/>
      <c r="R35" s="453"/>
      <c r="S35" s="151"/>
      <c r="T35" s="126" t="e">
        <f>VLOOKUP($D35,Mag_Req!$A$2:$H$5,2)</f>
        <v>#N/A</v>
      </c>
      <c r="W35" s="170"/>
      <c r="X35" s="217"/>
      <c r="Y35" s="218"/>
      <c r="Z35" s="218"/>
      <c r="AA35" s="218"/>
      <c r="AB35" s="218"/>
      <c r="AC35" s="218"/>
      <c r="AD35" s="218"/>
      <c r="AE35" s="218"/>
      <c r="AF35" s="218"/>
      <c r="AG35" s="218"/>
      <c r="AJ35" s="126"/>
      <c r="AK35" s="126"/>
    </row>
    <row r="36" spans="1:37" x14ac:dyDescent="0.25">
      <c r="A36" s="125"/>
      <c r="B36" s="453"/>
      <c r="C36" s="453"/>
      <c r="D36" s="454"/>
      <c r="E36" s="457"/>
      <c r="F36" s="158" t="str">
        <f t="shared" si="1"/>
        <v/>
      </c>
      <c r="G36" s="148" t="str">
        <f>IF($D36="","",VLOOKUP($D36,Mag_Req!$A$2:$H$5,3))</f>
        <v/>
      </c>
      <c r="H36" s="457"/>
      <c r="I36" s="158" t="str">
        <f t="shared" si="2"/>
        <v/>
      </c>
      <c r="J36" s="148" t="str">
        <f>IF($D36="","",VLOOKUP($D36,Mag_Req!$A$2:$H$5,4))</f>
        <v/>
      </c>
      <c r="K36" s="149" t="str">
        <f t="shared" si="0"/>
        <v/>
      </c>
      <c r="L36" s="150" t="str">
        <f t="shared" si="3"/>
        <v/>
      </c>
      <c r="M36" s="151"/>
      <c r="N36" s="453"/>
      <c r="O36" s="453"/>
      <c r="P36" s="152" t="str">
        <f>IF(OR($D36="",$Q36=""),"",$Q36-VLOOKUP($D36,Mag_Req!$A$2:$H$5,8))</f>
        <v/>
      </c>
      <c r="Q36" s="453"/>
      <c r="R36" s="453"/>
      <c r="S36" s="151"/>
      <c r="T36" s="126" t="e">
        <f>VLOOKUP($D36,Mag_Req!$A$2:$H$5,2)</f>
        <v>#N/A</v>
      </c>
      <c r="W36" s="170"/>
      <c r="X36" s="217"/>
      <c r="Y36" s="218"/>
      <c r="Z36" s="218"/>
      <c r="AA36" s="218"/>
      <c r="AB36" s="218"/>
      <c r="AC36" s="218"/>
      <c r="AD36" s="218"/>
      <c r="AE36" s="218"/>
      <c r="AF36" s="218"/>
      <c r="AG36" s="218"/>
      <c r="AJ36" s="126"/>
      <c r="AK36" s="126"/>
    </row>
    <row r="37" spans="1:37" x14ac:dyDescent="0.25">
      <c r="A37" s="125"/>
      <c r="B37" s="453"/>
      <c r="C37" s="453"/>
      <c r="D37" s="454"/>
      <c r="E37" s="457"/>
      <c r="F37" s="158" t="str">
        <f t="shared" si="1"/>
        <v/>
      </c>
      <c r="G37" s="148" t="str">
        <f>IF($D37="","",VLOOKUP($D37,Mag_Req!$A$2:$H$5,3))</f>
        <v/>
      </c>
      <c r="H37" s="457"/>
      <c r="I37" s="158" t="str">
        <f t="shared" si="2"/>
        <v/>
      </c>
      <c r="J37" s="148" t="str">
        <f>IF($D37="","",VLOOKUP($D37,Mag_Req!$A$2:$H$5,4))</f>
        <v/>
      </c>
      <c r="K37" s="149" t="str">
        <f t="shared" si="0"/>
        <v/>
      </c>
      <c r="L37" s="150" t="str">
        <f t="shared" si="3"/>
        <v/>
      </c>
      <c r="M37" s="151"/>
      <c r="N37" s="453"/>
      <c r="O37" s="453"/>
      <c r="P37" s="152" t="str">
        <f>IF(OR($D37="",$Q37=""),"",$Q37-VLOOKUP($D37,Mag_Req!$A$2:$H$5,8))</f>
        <v/>
      </c>
      <c r="Q37" s="453"/>
      <c r="R37" s="453"/>
      <c r="S37" s="151"/>
      <c r="T37" s="126" t="e">
        <f>VLOOKUP($D37,Mag_Req!$A$2:$H$5,2)</f>
        <v>#N/A</v>
      </c>
      <c r="W37" s="170"/>
      <c r="X37" s="217"/>
      <c r="Y37" s="218"/>
      <c r="Z37" s="218"/>
      <c r="AA37" s="218"/>
      <c r="AB37" s="218"/>
      <c r="AC37" s="218"/>
      <c r="AD37" s="218"/>
      <c r="AE37" s="218"/>
      <c r="AF37" s="218"/>
      <c r="AG37" s="218"/>
      <c r="AJ37" s="126"/>
      <c r="AK37" s="126"/>
    </row>
    <row r="38" spans="1:37" x14ac:dyDescent="0.25">
      <c r="A38" s="125"/>
      <c r="B38" s="453"/>
      <c r="C38" s="453"/>
      <c r="D38" s="454"/>
      <c r="E38" s="457"/>
      <c r="F38" s="158" t="str">
        <f t="shared" si="1"/>
        <v/>
      </c>
      <c r="G38" s="148" t="str">
        <f>IF($D38="","",VLOOKUP($D38,Mag_Req!$A$2:$H$5,3))</f>
        <v/>
      </c>
      <c r="H38" s="457"/>
      <c r="I38" s="158" t="str">
        <f t="shared" si="2"/>
        <v/>
      </c>
      <c r="J38" s="148" t="str">
        <f>IF($D38="","",VLOOKUP($D38,Mag_Req!$A$2:$H$5,4))</f>
        <v/>
      </c>
      <c r="K38" s="149" t="str">
        <f t="shared" si="0"/>
        <v/>
      </c>
      <c r="L38" s="150" t="str">
        <f t="shared" si="3"/>
        <v/>
      </c>
      <c r="M38" s="151"/>
      <c r="N38" s="453"/>
      <c r="O38" s="453"/>
      <c r="P38" s="152" t="str">
        <f>IF(OR($D38="",$Q38=""),"",$Q38-VLOOKUP($D38,Mag_Req!$A$2:$H$5,8))</f>
        <v/>
      </c>
      <c r="Q38" s="453"/>
      <c r="R38" s="453"/>
      <c r="S38" s="151"/>
      <c r="T38" s="126" t="e">
        <f>VLOOKUP($D38,Mag_Req!$A$2:$H$5,2)</f>
        <v>#N/A</v>
      </c>
      <c r="W38" s="170"/>
      <c r="X38" s="217"/>
      <c r="Y38" s="218"/>
      <c r="Z38" s="218"/>
      <c r="AA38" s="218"/>
      <c r="AB38" s="218"/>
      <c r="AC38" s="218"/>
      <c r="AD38" s="218"/>
      <c r="AE38" s="218"/>
      <c r="AF38" s="218"/>
      <c r="AG38" s="218"/>
      <c r="AJ38" s="126"/>
      <c r="AK38" s="126"/>
    </row>
    <row r="39" spans="1:37" x14ac:dyDescent="0.25">
      <c r="A39" s="125"/>
      <c r="B39" s="453"/>
      <c r="C39" s="453"/>
      <c r="D39" s="454"/>
      <c r="E39" s="457"/>
      <c r="F39" s="158" t="str">
        <f t="shared" si="1"/>
        <v/>
      </c>
      <c r="G39" s="148" t="str">
        <f>IF($D39="","",VLOOKUP($D39,Mag_Req!$A$2:$H$5,3))</f>
        <v/>
      </c>
      <c r="H39" s="457"/>
      <c r="I39" s="158" t="str">
        <f t="shared" si="2"/>
        <v/>
      </c>
      <c r="J39" s="148" t="str">
        <f>IF($D39="","",VLOOKUP($D39,Mag_Req!$A$2:$H$5,4))</f>
        <v/>
      </c>
      <c r="K39" s="149" t="str">
        <f t="shared" si="0"/>
        <v/>
      </c>
      <c r="L39" s="150" t="str">
        <f t="shared" si="3"/>
        <v/>
      </c>
      <c r="M39" s="151"/>
      <c r="N39" s="453"/>
      <c r="O39" s="453"/>
      <c r="P39" s="152" t="str">
        <f>IF(OR($D39="",$Q39=""),"",$Q39-VLOOKUP($D39,Mag_Req!$A$2:$H$5,8))</f>
        <v/>
      </c>
      <c r="Q39" s="453"/>
      <c r="R39" s="453"/>
      <c r="S39" s="151"/>
      <c r="T39" s="126" t="e">
        <f>VLOOKUP($D39,Mag_Req!$A$2:$H$5,2)</f>
        <v>#N/A</v>
      </c>
      <c r="W39" s="170"/>
      <c r="X39" s="217"/>
      <c r="Y39" s="218"/>
      <c r="Z39" s="218"/>
      <c r="AA39" s="218"/>
      <c r="AB39" s="218"/>
      <c r="AC39" s="218"/>
      <c r="AD39" s="218"/>
      <c r="AE39" s="218"/>
      <c r="AF39" s="218"/>
      <c r="AG39" s="218"/>
      <c r="AJ39" s="126"/>
      <c r="AK39" s="126"/>
    </row>
    <row r="40" spans="1:37" x14ac:dyDescent="0.25">
      <c r="A40" s="125"/>
      <c r="B40" s="453"/>
      <c r="C40" s="453"/>
      <c r="D40" s="454"/>
      <c r="E40" s="457"/>
      <c r="F40" s="158" t="str">
        <f t="shared" si="1"/>
        <v/>
      </c>
      <c r="G40" s="148" t="str">
        <f>IF($D40="","",VLOOKUP($D40,Mag_Req!$A$2:$H$5,3))</f>
        <v/>
      </c>
      <c r="H40" s="457"/>
      <c r="I40" s="158" t="str">
        <f t="shared" si="2"/>
        <v/>
      </c>
      <c r="J40" s="148" t="str">
        <f>IF($D40="","",VLOOKUP($D40,Mag_Req!$A$2:$H$5,4))</f>
        <v/>
      </c>
      <c r="K40" s="149" t="str">
        <f t="shared" si="0"/>
        <v/>
      </c>
      <c r="L40" s="150" t="str">
        <f t="shared" si="3"/>
        <v/>
      </c>
      <c r="M40" s="151"/>
      <c r="N40" s="453"/>
      <c r="O40" s="453"/>
      <c r="P40" s="152" t="str">
        <f>IF(OR($D40="",$Q40=""),"",$Q40-VLOOKUP($D40,Mag_Req!$A$2:$H$5,8))</f>
        <v/>
      </c>
      <c r="Q40" s="453"/>
      <c r="R40" s="453"/>
      <c r="S40" s="151"/>
      <c r="T40" s="126" t="e">
        <f>VLOOKUP($D40,Mag_Req!$A$2:$H$5,2)</f>
        <v>#N/A</v>
      </c>
      <c r="W40" s="170"/>
      <c r="X40" s="217"/>
      <c r="Y40" s="218"/>
      <c r="Z40" s="218"/>
      <c r="AA40" s="218"/>
      <c r="AB40" s="218"/>
      <c r="AC40" s="218"/>
      <c r="AD40" s="218"/>
      <c r="AE40" s="218"/>
      <c r="AF40" s="218"/>
      <c r="AG40" s="218"/>
      <c r="AJ40" s="126"/>
      <c r="AK40" s="126"/>
    </row>
    <row r="41" spans="1:37" x14ac:dyDescent="0.25">
      <c r="A41" s="125"/>
      <c r="B41" s="453"/>
      <c r="C41" s="453"/>
      <c r="D41" s="454"/>
      <c r="E41" s="457"/>
      <c r="F41" s="158" t="str">
        <f t="shared" si="1"/>
        <v/>
      </c>
      <c r="G41" s="148" t="str">
        <f>IF($D41="","",VLOOKUP($D41,Mag_Req!$A$2:$H$5,3))</f>
        <v/>
      </c>
      <c r="H41" s="457"/>
      <c r="I41" s="158" t="str">
        <f t="shared" si="2"/>
        <v/>
      </c>
      <c r="J41" s="148" t="str">
        <f>IF($D41="","",VLOOKUP($D41,Mag_Req!$A$2:$H$5,4))</f>
        <v/>
      </c>
      <c r="K41" s="149" t="str">
        <f t="shared" si="0"/>
        <v/>
      </c>
      <c r="L41" s="150" t="str">
        <f t="shared" si="3"/>
        <v/>
      </c>
      <c r="M41" s="151"/>
      <c r="N41" s="453"/>
      <c r="O41" s="453"/>
      <c r="P41" s="152" t="str">
        <f>IF(OR($D41="",$Q41=""),"",$Q41-VLOOKUP($D41,Mag_Req!$A$2:$H$5,8))</f>
        <v/>
      </c>
      <c r="Q41" s="453"/>
      <c r="R41" s="453"/>
      <c r="S41" s="151"/>
      <c r="T41" s="126" t="e">
        <f>VLOOKUP($D41,Mag_Req!$A$2:$H$5,2)</f>
        <v>#N/A</v>
      </c>
      <c r="W41" s="170"/>
      <c r="X41" s="217"/>
      <c r="Y41" s="218"/>
      <c r="Z41" s="218"/>
      <c r="AA41" s="218"/>
      <c r="AB41" s="218"/>
      <c r="AC41" s="218"/>
      <c r="AD41" s="218"/>
      <c r="AE41" s="218"/>
      <c r="AF41" s="218"/>
      <c r="AG41" s="218"/>
      <c r="AJ41" s="126"/>
      <c r="AK41" s="126"/>
    </row>
    <row r="42" spans="1:37" x14ac:dyDescent="0.25">
      <c r="A42" s="125"/>
      <c r="B42" s="453"/>
      <c r="C42" s="453"/>
      <c r="D42" s="454"/>
      <c r="E42" s="457"/>
      <c r="F42" s="158" t="str">
        <f t="shared" si="1"/>
        <v/>
      </c>
      <c r="G42" s="148" t="str">
        <f>IF($D42="","",VLOOKUP($D42,Mag_Req!$A$2:$H$5,3))</f>
        <v/>
      </c>
      <c r="H42" s="457"/>
      <c r="I42" s="158" t="str">
        <f t="shared" si="2"/>
        <v/>
      </c>
      <c r="J42" s="148" t="str">
        <f>IF($D42="","",VLOOKUP($D42,Mag_Req!$A$2:$H$5,4))</f>
        <v/>
      </c>
      <c r="K42" s="149" t="str">
        <f t="shared" si="0"/>
        <v/>
      </c>
      <c r="L42" s="150" t="str">
        <f t="shared" si="3"/>
        <v/>
      </c>
      <c r="M42" s="151"/>
      <c r="N42" s="453"/>
      <c r="O42" s="453"/>
      <c r="P42" s="152" t="str">
        <f>IF(OR($D42="",$Q42=""),"",$Q42-VLOOKUP($D42,Mag_Req!$A$2:$H$5,8))</f>
        <v/>
      </c>
      <c r="Q42" s="453"/>
      <c r="R42" s="453"/>
      <c r="S42" s="151"/>
      <c r="T42" s="126" t="e">
        <f>VLOOKUP($D42,Mag_Req!$A$2:$H$5,2)</f>
        <v>#N/A</v>
      </c>
      <c r="W42" s="170"/>
      <c r="X42" s="217"/>
      <c r="Y42" s="218"/>
      <c r="Z42" s="218"/>
      <c r="AA42" s="218"/>
      <c r="AB42" s="218"/>
      <c r="AC42" s="218"/>
      <c r="AD42" s="218"/>
      <c r="AE42" s="218"/>
      <c r="AF42" s="218"/>
      <c r="AG42" s="218"/>
      <c r="AJ42" s="126"/>
      <c r="AK42" s="126"/>
    </row>
    <row r="43" spans="1:37" x14ac:dyDescent="0.25">
      <c r="A43" s="125"/>
      <c r="B43" s="453"/>
      <c r="C43" s="453"/>
      <c r="D43" s="454"/>
      <c r="E43" s="457"/>
      <c r="F43" s="158" t="str">
        <f t="shared" si="1"/>
        <v/>
      </c>
      <c r="G43" s="148" t="str">
        <f>IF($D43="","",VLOOKUP($D43,Mag_Req!$A$2:$H$5,3))</f>
        <v/>
      </c>
      <c r="H43" s="457"/>
      <c r="I43" s="158" t="str">
        <f t="shared" si="2"/>
        <v/>
      </c>
      <c r="J43" s="148" t="str">
        <f>IF($D43="","",VLOOKUP($D43,Mag_Req!$A$2:$H$5,4))</f>
        <v/>
      </c>
      <c r="K43" s="149" t="str">
        <f t="shared" si="0"/>
        <v/>
      </c>
      <c r="L43" s="150" t="str">
        <f t="shared" si="3"/>
        <v/>
      </c>
      <c r="M43" s="151"/>
      <c r="N43" s="453"/>
      <c r="O43" s="453"/>
      <c r="P43" s="152" t="str">
        <f>IF(OR($D43="",$Q43=""),"",$Q43-VLOOKUP($D43,Mag_Req!$A$2:$H$5,8))</f>
        <v/>
      </c>
      <c r="Q43" s="453"/>
      <c r="R43" s="453"/>
      <c r="S43" s="151"/>
      <c r="T43" s="126" t="e">
        <f>VLOOKUP($D43,Mag_Req!$A$2:$H$5,2)</f>
        <v>#N/A</v>
      </c>
      <c r="W43" s="170"/>
      <c r="X43" s="217"/>
      <c r="Y43" s="218"/>
      <c r="Z43" s="218"/>
      <c r="AA43" s="218"/>
      <c r="AB43" s="218"/>
      <c r="AC43" s="218"/>
      <c r="AD43" s="218"/>
      <c r="AE43" s="218"/>
      <c r="AF43" s="218"/>
      <c r="AG43" s="218"/>
      <c r="AJ43" s="126"/>
      <c r="AK43" s="126"/>
    </row>
    <row r="44" spans="1:37" x14ac:dyDescent="0.25">
      <c r="A44" s="125"/>
      <c r="B44" s="453"/>
      <c r="C44" s="453"/>
      <c r="D44" s="454"/>
      <c r="E44" s="457"/>
      <c r="F44" s="158" t="str">
        <f t="shared" si="1"/>
        <v/>
      </c>
      <c r="G44" s="148" t="str">
        <f>IF($D44="","",VLOOKUP($D44,Mag_Req!$A$2:$H$5,3))</f>
        <v/>
      </c>
      <c r="H44" s="457"/>
      <c r="I44" s="158" t="str">
        <f t="shared" si="2"/>
        <v/>
      </c>
      <c r="J44" s="148" t="str">
        <f>IF($D44="","",VLOOKUP($D44,Mag_Req!$A$2:$H$5,4))</f>
        <v/>
      </c>
      <c r="K44" s="149" t="str">
        <f t="shared" si="0"/>
        <v/>
      </c>
      <c r="L44" s="150" t="str">
        <f t="shared" si="3"/>
        <v/>
      </c>
      <c r="M44" s="151"/>
      <c r="N44" s="453"/>
      <c r="O44" s="453"/>
      <c r="P44" s="152" t="str">
        <f>IF(OR($D44="",$Q44=""),"",$Q44-VLOOKUP($D44,Mag_Req!$A$2:$H$5,8))</f>
        <v/>
      </c>
      <c r="Q44" s="453"/>
      <c r="R44" s="453"/>
      <c r="S44" s="151"/>
      <c r="T44" s="126" t="e">
        <f>VLOOKUP($D44,Mag_Req!$A$2:$H$5,2)</f>
        <v>#N/A</v>
      </c>
      <c r="W44" s="170"/>
      <c r="X44" s="217"/>
      <c r="Y44" s="218"/>
      <c r="Z44" s="218"/>
      <c r="AA44" s="218"/>
      <c r="AB44" s="218"/>
      <c r="AC44" s="218"/>
      <c r="AD44" s="218"/>
      <c r="AE44" s="218"/>
      <c r="AF44" s="218"/>
      <c r="AG44" s="218"/>
      <c r="AJ44" s="126"/>
      <c r="AK44" s="126"/>
    </row>
    <row r="45" spans="1:37" x14ac:dyDescent="0.25">
      <c r="A45" s="125"/>
      <c r="B45" s="453"/>
      <c r="C45" s="453"/>
      <c r="D45" s="454"/>
      <c r="E45" s="457"/>
      <c r="F45" s="158" t="str">
        <f t="shared" si="1"/>
        <v/>
      </c>
      <c r="G45" s="148" t="str">
        <f>IF($D45="","",VLOOKUP($D45,Mag_Req!$A$2:$H$5,3))</f>
        <v/>
      </c>
      <c r="H45" s="457"/>
      <c r="I45" s="158" t="str">
        <f t="shared" si="2"/>
        <v/>
      </c>
      <c r="J45" s="148" t="str">
        <f>IF($D45="","",VLOOKUP($D45,Mag_Req!$A$2:$H$5,4))</f>
        <v/>
      </c>
      <c r="K45" s="149" t="str">
        <f t="shared" si="0"/>
        <v/>
      </c>
      <c r="L45" s="150" t="str">
        <f t="shared" si="3"/>
        <v/>
      </c>
      <c r="M45" s="151"/>
      <c r="N45" s="453"/>
      <c r="O45" s="453"/>
      <c r="P45" s="152" t="str">
        <f>IF(OR($D45="",$Q45=""),"",$Q45-VLOOKUP($D45,Mag_Req!$A$2:$H$5,8))</f>
        <v/>
      </c>
      <c r="Q45" s="453"/>
      <c r="R45" s="453"/>
      <c r="S45" s="151"/>
      <c r="T45" s="126" t="e">
        <f>VLOOKUP($D45,Mag_Req!$A$2:$H$5,2)</f>
        <v>#N/A</v>
      </c>
      <c r="W45" s="170"/>
      <c r="X45" s="217"/>
      <c r="Y45" s="218"/>
      <c r="Z45" s="218"/>
      <c r="AA45" s="218"/>
      <c r="AB45" s="218"/>
      <c r="AC45" s="218"/>
      <c r="AD45" s="218"/>
      <c r="AE45" s="218"/>
      <c r="AF45" s="218"/>
      <c r="AG45" s="218"/>
      <c r="AJ45" s="126"/>
      <c r="AK45" s="126"/>
    </row>
    <row r="46" spans="1:37" x14ac:dyDescent="0.25">
      <c r="A46" s="125"/>
      <c r="B46" s="453"/>
      <c r="C46" s="453"/>
      <c r="D46" s="454"/>
      <c r="E46" s="457"/>
      <c r="F46" s="158" t="str">
        <f t="shared" si="1"/>
        <v/>
      </c>
      <c r="G46" s="148" t="str">
        <f>IF($D46="","",VLOOKUP($D46,Mag_Req!$A$2:$H$5,3))</f>
        <v/>
      </c>
      <c r="H46" s="457"/>
      <c r="I46" s="158" t="str">
        <f t="shared" si="2"/>
        <v/>
      </c>
      <c r="J46" s="148" t="str">
        <f>IF($D46="","",VLOOKUP($D46,Mag_Req!$A$2:$H$5,4))</f>
        <v/>
      </c>
      <c r="K46" s="149" t="str">
        <f t="shared" si="0"/>
        <v/>
      </c>
      <c r="L46" s="150" t="str">
        <f t="shared" si="3"/>
        <v/>
      </c>
      <c r="M46" s="151"/>
      <c r="N46" s="453"/>
      <c r="O46" s="453"/>
      <c r="P46" s="152" t="str">
        <f>IF(OR($D46="",$Q46=""),"",$Q46-VLOOKUP($D46,Mag_Req!$A$2:$H$5,8))</f>
        <v/>
      </c>
      <c r="Q46" s="453"/>
      <c r="R46" s="453"/>
      <c r="S46" s="151"/>
      <c r="T46" s="126" t="e">
        <f>VLOOKUP($D46,Mag_Req!$A$2:$H$5,2)</f>
        <v>#N/A</v>
      </c>
      <c r="W46" s="170"/>
      <c r="X46" s="217"/>
      <c r="Y46" s="218"/>
      <c r="Z46" s="218"/>
      <c r="AA46" s="218"/>
      <c r="AB46" s="218"/>
      <c r="AC46" s="218"/>
      <c r="AD46" s="218"/>
      <c r="AE46" s="218"/>
      <c r="AF46" s="218"/>
      <c r="AG46" s="218"/>
      <c r="AJ46" s="126"/>
      <c r="AK46" s="126"/>
    </row>
    <row r="47" spans="1:37" x14ac:dyDescent="0.25">
      <c r="A47" s="125"/>
      <c r="B47" s="453"/>
      <c r="C47" s="453"/>
      <c r="D47" s="454"/>
      <c r="E47" s="457"/>
      <c r="F47" s="158" t="str">
        <f t="shared" si="1"/>
        <v/>
      </c>
      <c r="G47" s="148" t="str">
        <f>IF($D47="","",VLOOKUP($D47,Mag_Req!$A$2:$H$5,3))</f>
        <v/>
      </c>
      <c r="H47" s="457"/>
      <c r="I47" s="158" t="str">
        <f t="shared" si="2"/>
        <v/>
      </c>
      <c r="J47" s="148" t="str">
        <f>IF($D47="","",VLOOKUP($D47,Mag_Req!$A$2:$H$5,4))</f>
        <v/>
      </c>
      <c r="K47" s="149" t="str">
        <f t="shared" si="0"/>
        <v/>
      </c>
      <c r="L47" s="150" t="str">
        <f t="shared" si="3"/>
        <v/>
      </c>
      <c r="M47" s="151"/>
      <c r="N47" s="453"/>
      <c r="O47" s="453"/>
      <c r="P47" s="152" t="str">
        <f>IF(OR($D47="",$Q47=""),"",$Q47-VLOOKUP($D47,Mag_Req!$A$2:$H$5,8))</f>
        <v/>
      </c>
      <c r="Q47" s="453"/>
      <c r="R47" s="453"/>
      <c r="S47" s="151"/>
      <c r="T47" s="126" t="e">
        <f>VLOOKUP($D47,Mag_Req!$A$2:$H$5,2)</f>
        <v>#N/A</v>
      </c>
      <c r="W47" s="170"/>
      <c r="X47" s="217"/>
      <c r="Y47" s="218"/>
      <c r="Z47" s="218"/>
      <c r="AA47" s="218"/>
      <c r="AB47" s="218"/>
      <c r="AC47" s="218"/>
      <c r="AD47" s="218"/>
      <c r="AE47" s="218"/>
      <c r="AF47" s="218"/>
      <c r="AG47" s="218"/>
      <c r="AJ47" s="126"/>
      <c r="AK47" s="126"/>
    </row>
    <row r="48" spans="1:37" x14ac:dyDescent="0.25">
      <c r="A48" s="125"/>
      <c r="B48" s="453"/>
      <c r="C48" s="453"/>
      <c r="D48" s="454"/>
      <c r="E48" s="457"/>
      <c r="F48" s="158" t="str">
        <f t="shared" si="1"/>
        <v/>
      </c>
      <c r="G48" s="148" t="str">
        <f>IF($D48="","",VLOOKUP($D48,Mag_Req!$A$2:$H$5,3))</f>
        <v/>
      </c>
      <c r="H48" s="457"/>
      <c r="I48" s="158" t="str">
        <f t="shared" si="2"/>
        <v/>
      </c>
      <c r="J48" s="148" t="str">
        <f>IF($D48="","",VLOOKUP($D48,Mag_Req!$A$2:$H$5,4))</f>
        <v/>
      </c>
      <c r="K48" s="149" t="str">
        <f t="shared" si="0"/>
        <v/>
      </c>
      <c r="L48" s="150" t="str">
        <f t="shared" si="3"/>
        <v/>
      </c>
      <c r="M48" s="151"/>
      <c r="N48" s="453"/>
      <c r="O48" s="453"/>
      <c r="P48" s="152" t="str">
        <f>IF(OR($D48="",$Q48=""),"",$Q48-VLOOKUP($D48,Mag_Req!$A$2:$H$5,8))</f>
        <v/>
      </c>
      <c r="Q48" s="453"/>
      <c r="R48" s="453"/>
      <c r="S48" s="151"/>
      <c r="T48" s="126" t="e">
        <f>VLOOKUP($D48,Mag_Req!$A$2:$H$5,2)</f>
        <v>#N/A</v>
      </c>
      <c r="W48" s="170"/>
      <c r="X48" s="217"/>
      <c r="Y48" s="218"/>
      <c r="Z48" s="218"/>
      <c r="AA48" s="218"/>
      <c r="AB48" s="218"/>
      <c r="AC48" s="218"/>
      <c r="AD48" s="218"/>
      <c r="AE48" s="218"/>
      <c r="AF48" s="218"/>
      <c r="AG48" s="218"/>
      <c r="AJ48" s="126"/>
      <c r="AK48" s="126"/>
    </row>
    <row r="49" spans="1:37" x14ac:dyDescent="0.25">
      <c r="A49" s="125"/>
      <c r="B49" s="453"/>
      <c r="C49" s="453"/>
      <c r="D49" s="454"/>
      <c r="E49" s="457"/>
      <c r="F49" s="158" t="str">
        <f t="shared" si="1"/>
        <v/>
      </c>
      <c r="G49" s="148" t="str">
        <f>IF($D49="","",VLOOKUP($D49,Mag_Req!$A$2:$H$5,3))</f>
        <v/>
      </c>
      <c r="H49" s="457"/>
      <c r="I49" s="158" t="str">
        <f t="shared" si="2"/>
        <v/>
      </c>
      <c r="J49" s="148" t="str">
        <f>IF($D49="","",VLOOKUP($D49,Mag_Req!$A$2:$H$5,4))</f>
        <v/>
      </c>
      <c r="K49" s="149" t="str">
        <f t="shared" si="0"/>
        <v/>
      </c>
      <c r="L49" s="150" t="str">
        <f t="shared" si="3"/>
        <v/>
      </c>
      <c r="M49" s="151"/>
      <c r="N49" s="453"/>
      <c r="O49" s="453"/>
      <c r="P49" s="152" t="str">
        <f>IF(OR($D49="",$Q49=""),"",$Q49-VLOOKUP($D49,Mag_Req!$A$2:$H$5,8))</f>
        <v/>
      </c>
      <c r="Q49" s="453"/>
      <c r="R49" s="453"/>
      <c r="S49" s="151"/>
      <c r="T49" s="126" t="e">
        <f>VLOOKUP($D49,Mag_Req!$A$2:$H$5,2)</f>
        <v>#N/A</v>
      </c>
      <c r="W49" s="170"/>
      <c r="X49" s="217"/>
      <c r="Y49" s="218"/>
      <c r="Z49" s="218"/>
      <c r="AA49" s="218"/>
      <c r="AB49" s="218"/>
      <c r="AC49" s="218"/>
      <c r="AD49" s="218"/>
      <c r="AE49" s="218"/>
      <c r="AF49" s="218"/>
      <c r="AG49" s="218"/>
      <c r="AJ49" s="126"/>
      <c r="AK49" s="126"/>
    </row>
    <row r="50" spans="1:37" x14ac:dyDescent="0.25">
      <c r="A50" s="125"/>
      <c r="B50" s="453"/>
      <c r="C50" s="453"/>
      <c r="D50" s="454"/>
      <c r="E50" s="457"/>
      <c r="F50" s="158" t="str">
        <f t="shared" si="1"/>
        <v/>
      </c>
      <c r="G50" s="148" t="str">
        <f>IF($D50="","",VLOOKUP($D50,Mag_Req!$A$2:$H$5,3))</f>
        <v/>
      </c>
      <c r="H50" s="457"/>
      <c r="I50" s="158" t="str">
        <f t="shared" si="2"/>
        <v/>
      </c>
      <c r="J50" s="148" t="str">
        <f>IF($D50="","",VLOOKUP($D50,Mag_Req!$A$2:$H$5,4))</f>
        <v/>
      </c>
      <c r="K50" s="149" t="str">
        <f t="shared" si="0"/>
        <v/>
      </c>
      <c r="L50" s="150" t="str">
        <f t="shared" si="3"/>
        <v/>
      </c>
      <c r="M50" s="151"/>
      <c r="N50" s="453"/>
      <c r="O50" s="453"/>
      <c r="P50" s="152" t="str">
        <f>IF(OR($D50="",$Q50=""),"",$Q50-VLOOKUP($D50,Mag_Req!$A$2:$H$5,8))</f>
        <v/>
      </c>
      <c r="Q50" s="453"/>
      <c r="R50" s="453"/>
      <c r="S50" s="151"/>
      <c r="T50" s="126" t="e">
        <f>VLOOKUP($D50,Mag_Req!$A$2:$H$5,2)</f>
        <v>#N/A</v>
      </c>
      <c r="W50" s="170"/>
      <c r="X50" s="217"/>
      <c r="Y50" s="218"/>
      <c r="Z50" s="218"/>
      <c r="AA50" s="218"/>
      <c r="AB50" s="218"/>
      <c r="AC50" s="218"/>
      <c r="AD50" s="218"/>
      <c r="AE50" s="218"/>
      <c r="AF50" s="218"/>
      <c r="AG50" s="218"/>
      <c r="AJ50" s="126"/>
      <c r="AK50" s="126"/>
    </row>
    <row r="51" spans="1:37" x14ac:dyDescent="0.25">
      <c r="A51" s="125"/>
      <c r="B51" s="453"/>
      <c r="C51" s="453"/>
      <c r="D51" s="454"/>
      <c r="E51" s="457"/>
      <c r="F51" s="158" t="str">
        <f t="shared" si="1"/>
        <v/>
      </c>
      <c r="G51" s="148" t="str">
        <f>IF($D51="","",VLOOKUP($D51,Mag_Req!$A$2:$H$5,3))</f>
        <v/>
      </c>
      <c r="H51" s="457"/>
      <c r="I51" s="158" t="str">
        <f t="shared" si="2"/>
        <v/>
      </c>
      <c r="J51" s="148" t="str">
        <f>IF($D51="","",VLOOKUP($D51,Mag_Req!$A$2:$H$5,4))</f>
        <v/>
      </c>
      <c r="K51" s="149" t="str">
        <f t="shared" si="0"/>
        <v/>
      </c>
      <c r="L51" s="150" t="str">
        <f t="shared" si="3"/>
        <v/>
      </c>
      <c r="M51" s="151"/>
      <c r="N51" s="453"/>
      <c r="O51" s="453"/>
      <c r="P51" s="152" t="str">
        <f>IF(OR($D51="",$Q51=""),"",$Q51-VLOOKUP($D51,Mag_Req!$A$2:$H$5,8))</f>
        <v/>
      </c>
      <c r="Q51" s="453"/>
      <c r="R51" s="453"/>
      <c r="S51" s="151"/>
      <c r="T51" s="126" t="e">
        <f>VLOOKUP($D51,Mag_Req!$A$2:$H$5,2)</f>
        <v>#N/A</v>
      </c>
      <c r="W51" s="170"/>
      <c r="X51" s="217"/>
      <c r="Y51" s="218"/>
      <c r="Z51" s="218"/>
      <c r="AA51" s="218"/>
      <c r="AB51" s="218"/>
      <c r="AC51" s="218"/>
      <c r="AD51" s="218"/>
      <c r="AE51" s="218"/>
      <c r="AF51" s="218"/>
      <c r="AG51" s="218"/>
      <c r="AJ51" s="126"/>
      <c r="AK51" s="126"/>
    </row>
    <row r="52" spans="1:37" x14ac:dyDescent="0.25">
      <c r="A52" s="125"/>
      <c r="B52" s="453"/>
      <c r="C52" s="453"/>
      <c r="D52" s="454"/>
      <c r="E52" s="457"/>
      <c r="F52" s="158" t="str">
        <f t="shared" si="1"/>
        <v/>
      </c>
      <c r="G52" s="148" t="str">
        <f>IF($D52="","",VLOOKUP($D52,Mag_Req!$A$2:$H$5,3))</f>
        <v/>
      </c>
      <c r="H52" s="457"/>
      <c r="I52" s="158" t="str">
        <f t="shared" si="2"/>
        <v/>
      </c>
      <c r="J52" s="148" t="str">
        <f>IF($D52="","",VLOOKUP($D52,Mag_Req!$A$2:$H$5,4))</f>
        <v/>
      </c>
      <c r="K52" s="149" t="str">
        <f t="shared" si="0"/>
        <v/>
      </c>
      <c r="L52" s="150" t="str">
        <f t="shared" si="3"/>
        <v/>
      </c>
      <c r="M52" s="151"/>
      <c r="N52" s="453"/>
      <c r="O52" s="453"/>
      <c r="P52" s="152" t="str">
        <f>IF(OR($D52="",$Q52=""),"",$Q52-VLOOKUP($D52,Mag_Req!$A$2:$H$5,8))</f>
        <v/>
      </c>
      <c r="Q52" s="453"/>
      <c r="R52" s="453"/>
      <c r="S52" s="151"/>
      <c r="T52" s="126" t="e">
        <f>VLOOKUP($D52,Mag_Req!$A$2:$H$5,2)</f>
        <v>#N/A</v>
      </c>
      <c r="W52" s="170"/>
      <c r="X52" s="217"/>
      <c r="Y52" s="218"/>
      <c r="Z52" s="218"/>
      <c r="AA52" s="218"/>
      <c r="AB52" s="218"/>
      <c r="AC52" s="218"/>
      <c r="AD52" s="218"/>
      <c r="AE52" s="218"/>
      <c r="AF52" s="218"/>
      <c r="AG52" s="218"/>
      <c r="AJ52" s="126"/>
      <c r="AK52" s="126"/>
    </row>
    <row r="53" spans="1:37" x14ac:dyDescent="0.25">
      <c r="A53" s="125"/>
      <c r="B53" s="453"/>
      <c r="C53" s="453"/>
      <c r="D53" s="454"/>
      <c r="E53" s="457"/>
      <c r="F53" s="158" t="str">
        <f t="shared" si="1"/>
        <v/>
      </c>
      <c r="G53" s="148" t="str">
        <f>IF($D53="","",VLOOKUP($D53,Mag_Req!$A$2:$H$5,3))</f>
        <v/>
      </c>
      <c r="H53" s="457"/>
      <c r="I53" s="158" t="str">
        <f t="shared" si="2"/>
        <v/>
      </c>
      <c r="J53" s="148" t="str">
        <f>IF($D53="","",VLOOKUP($D53,Mag_Req!$A$2:$H$5,4))</f>
        <v/>
      </c>
      <c r="K53" s="149" t="str">
        <f t="shared" si="0"/>
        <v/>
      </c>
      <c r="L53" s="150" t="str">
        <f t="shared" si="3"/>
        <v/>
      </c>
      <c r="M53" s="151"/>
      <c r="N53" s="453"/>
      <c r="O53" s="453"/>
      <c r="P53" s="152" t="str">
        <f>IF(OR($D53="",$Q53=""),"",$Q53-VLOOKUP($D53,Mag_Req!$A$2:$H$5,8))</f>
        <v/>
      </c>
      <c r="Q53" s="453"/>
      <c r="R53" s="453"/>
      <c r="S53" s="151"/>
      <c r="T53" s="126" t="e">
        <f>VLOOKUP($D53,Mag_Req!$A$2:$H$5,2)</f>
        <v>#N/A</v>
      </c>
      <c r="W53" s="170"/>
      <c r="X53" s="217"/>
      <c r="Y53" s="218"/>
      <c r="Z53" s="218"/>
      <c r="AA53" s="218"/>
      <c r="AB53" s="218"/>
      <c r="AC53" s="218"/>
      <c r="AD53" s="218"/>
      <c r="AE53" s="218"/>
      <c r="AF53" s="218"/>
      <c r="AG53" s="218"/>
      <c r="AJ53" s="126"/>
      <c r="AK53" s="126"/>
    </row>
    <row r="54" spans="1:37" x14ac:dyDescent="0.25">
      <c r="A54" s="125"/>
      <c r="B54" s="453"/>
      <c r="C54" s="453"/>
      <c r="D54" s="454"/>
      <c r="E54" s="457"/>
      <c r="F54" s="158" t="str">
        <f t="shared" si="1"/>
        <v/>
      </c>
      <c r="G54" s="148" t="str">
        <f>IF($D54="","",VLOOKUP($D54,Mag_Req!$A$2:$H$5,3))</f>
        <v/>
      </c>
      <c r="H54" s="457"/>
      <c r="I54" s="158" t="str">
        <f t="shared" si="2"/>
        <v/>
      </c>
      <c r="J54" s="148" t="str">
        <f>IF($D54="","",VLOOKUP($D54,Mag_Req!$A$2:$H$5,4))</f>
        <v/>
      </c>
      <c r="K54" s="149" t="str">
        <f t="shared" si="0"/>
        <v/>
      </c>
      <c r="L54" s="150" t="str">
        <f t="shared" si="3"/>
        <v/>
      </c>
      <c r="M54" s="151"/>
      <c r="N54" s="453"/>
      <c r="O54" s="453"/>
      <c r="P54" s="152" t="str">
        <f>IF(OR($D54="",$Q54=""),"",$Q54-VLOOKUP($D54,Mag_Req!$A$2:$H$5,8))</f>
        <v/>
      </c>
      <c r="Q54" s="453"/>
      <c r="R54" s="453"/>
      <c r="S54" s="151"/>
      <c r="T54" s="126" t="e">
        <f>VLOOKUP($D54,Mag_Req!$A$2:$H$5,2)</f>
        <v>#N/A</v>
      </c>
      <c r="W54" s="170"/>
      <c r="X54" s="217"/>
      <c r="Y54" s="218"/>
      <c r="Z54" s="218"/>
      <c r="AA54" s="218"/>
      <c r="AB54" s="218"/>
      <c r="AC54" s="218"/>
      <c r="AD54" s="218"/>
      <c r="AE54" s="218"/>
      <c r="AF54" s="218"/>
      <c r="AG54" s="218"/>
      <c r="AJ54" s="126"/>
      <c r="AK54" s="126"/>
    </row>
    <row r="55" spans="1:37" x14ac:dyDescent="0.25">
      <c r="A55" s="125"/>
      <c r="B55" s="453"/>
      <c r="C55" s="453"/>
      <c r="D55" s="454"/>
      <c r="E55" s="457"/>
      <c r="F55" s="158" t="str">
        <f t="shared" si="1"/>
        <v/>
      </c>
      <c r="G55" s="148" t="str">
        <f>IF($D55="","",VLOOKUP($D55,Mag_Req!$A$2:$H$5,3))</f>
        <v/>
      </c>
      <c r="H55" s="457"/>
      <c r="I55" s="158" t="str">
        <f t="shared" si="2"/>
        <v/>
      </c>
      <c r="J55" s="148" t="str">
        <f>IF($D55="","",VLOOKUP($D55,Mag_Req!$A$2:$H$5,4))</f>
        <v/>
      </c>
      <c r="K55" s="149" t="str">
        <f t="shared" si="0"/>
        <v/>
      </c>
      <c r="L55" s="150" t="str">
        <f t="shared" si="3"/>
        <v/>
      </c>
      <c r="M55" s="151"/>
      <c r="N55" s="453"/>
      <c r="O55" s="453"/>
      <c r="P55" s="152" t="str">
        <f>IF(OR($D55="",$Q55=""),"",$Q55-VLOOKUP($D55,Mag_Req!$A$2:$H$5,8))</f>
        <v/>
      </c>
      <c r="Q55" s="453"/>
      <c r="R55" s="453"/>
      <c r="S55" s="151"/>
      <c r="T55" s="126" t="e">
        <f>VLOOKUP($D55,Mag_Req!$A$2:$H$5,2)</f>
        <v>#N/A</v>
      </c>
      <c r="W55" s="170"/>
      <c r="X55" s="217"/>
      <c r="Y55" s="218"/>
      <c r="Z55" s="218"/>
      <c r="AA55" s="218"/>
      <c r="AB55" s="218"/>
      <c r="AC55" s="218"/>
      <c r="AD55" s="218"/>
      <c r="AE55" s="218"/>
      <c r="AF55" s="218"/>
      <c r="AG55" s="218"/>
      <c r="AJ55" s="126"/>
      <c r="AK55" s="126"/>
    </row>
    <row r="56" spans="1:37" x14ac:dyDescent="0.25">
      <c r="A56" s="125"/>
      <c r="B56" s="453"/>
      <c r="C56" s="453"/>
      <c r="D56" s="454"/>
      <c r="E56" s="457"/>
      <c r="F56" s="158" t="str">
        <f t="shared" si="1"/>
        <v/>
      </c>
      <c r="G56" s="148" t="str">
        <f>IF($D56="","",VLOOKUP($D56,Mag_Req!$A$2:$H$5,3))</f>
        <v/>
      </c>
      <c r="H56" s="457"/>
      <c r="I56" s="158" t="str">
        <f t="shared" si="2"/>
        <v/>
      </c>
      <c r="J56" s="148" t="str">
        <f>IF($D56="","",VLOOKUP($D56,Mag_Req!$A$2:$H$5,4))</f>
        <v/>
      </c>
      <c r="K56" s="149" t="str">
        <f t="shared" si="0"/>
        <v/>
      </c>
      <c r="L56" s="150" t="str">
        <f t="shared" si="3"/>
        <v/>
      </c>
      <c r="M56" s="151"/>
      <c r="N56" s="453"/>
      <c r="O56" s="453"/>
      <c r="P56" s="152" t="str">
        <f>IF(OR($D56="",$Q56=""),"",$Q56-VLOOKUP($D56,Mag_Req!$A$2:$H$5,8))</f>
        <v/>
      </c>
      <c r="Q56" s="453"/>
      <c r="R56" s="453"/>
      <c r="S56" s="151"/>
      <c r="T56" s="126" t="e">
        <f>VLOOKUP($D56,Mag_Req!$A$2:$H$5,2)</f>
        <v>#N/A</v>
      </c>
      <c r="W56" s="170"/>
      <c r="X56" s="217"/>
      <c r="Y56" s="218"/>
      <c r="Z56" s="218"/>
      <c r="AA56" s="218"/>
      <c r="AB56" s="218"/>
      <c r="AC56" s="218"/>
      <c r="AD56" s="218"/>
      <c r="AE56" s="218"/>
      <c r="AF56" s="218"/>
      <c r="AG56" s="218"/>
      <c r="AJ56" s="126"/>
      <c r="AK56" s="126"/>
    </row>
    <row r="57" spans="1:37" x14ac:dyDescent="0.25">
      <c r="A57" s="125"/>
      <c r="B57" s="453"/>
      <c r="C57" s="453"/>
      <c r="D57" s="454"/>
      <c r="E57" s="457"/>
      <c r="F57" s="158" t="str">
        <f t="shared" si="1"/>
        <v/>
      </c>
      <c r="G57" s="148" t="str">
        <f>IF($D57="","",VLOOKUP($D57,Mag_Req!$A$2:$H$5,3))</f>
        <v/>
      </c>
      <c r="H57" s="457"/>
      <c r="I57" s="158" t="str">
        <f t="shared" si="2"/>
        <v/>
      </c>
      <c r="J57" s="148" t="str">
        <f>IF($D57="","",VLOOKUP($D57,Mag_Req!$A$2:$H$5,4))</f>
        <v/>
      </c>
      <c r="K57" s="149" t="str">
        <f t="shared" si="0"/>
        <v/>
      </c>
      <c r="L57" s="150" t="str">
        <f t="shared" si="3"/>
        <v/>
      </c>
      <c r="M57" s="151"/>
      <c r="N57" s="453"/>
      <c r="O57" s="453"/>
      <c r="P57" s="152" t="str">
        <f>IF(OR($D57="",$Q57=""),"",$Q57-VLOOKUP($D57,Mag_Req!$A$2:$H$5,8))</f>
        <v/>
      </c>
      <c r="Q57" s="453"/>
      <c r="R57" s="453"/>
      <c r="S57" s="151"/>
      <c r="T57" s="126" t="e">
        <f>VLOOKUP($D57,Mag_Req!$A$2:$H$5,2)</f>
        <v>#N/A</v>
      </c>
      <c r="W57" s="170"/>
      <c r="X57" s="217"/>
      <c r="Y57" s="218"/>
      <c r="Z57" s="218"/>
      <c r="AA57" s="218"/>
      <c r="AB57" s="218"/>
      <c r="AC57" s="218"/>
      <c r="AD57" s="218"/>
      <c r="AE57" s="218"/>
      <c r="AF57" s="218"/>
      <c r="AG57" s="218"/>
      <c r="AJ57" s="126"/>
      <c r="AK57" s="126"/>
    </row>
    <row r="58" spans="1:37" x14ac:dyDescent="0.25">
      <c r="A58" s="125"/>
      <c r="B58" s="453"/>
      <c r="C58" s="453"/>
      <c r="D58" s="454"/>
      <c r="E58" s="457"/>
      <c r="F58" s="158" t="str">
        <f t="shared" si="1"/>
        <v/>
      </c>
      <c r="G58" s="148" t="str">
        <f>IF($D58="","",VLOOKUP($D58,Mag_Req!$A$2:$H$5,3))</f>
        <v/>
      </c>
      <c r="H58" s="457"/>
      <c r="I58" s="158" t="str">
        <f t="shared" si="2"/>
        <v/>
      </c>
      <c r="J58" s="148" t="str">
        <f>IF($D58="","",VLOOKUP($D58,Mag_Req!$A$2:$H$5,4))</f>
        <v/>
      </c>
      <c r="K58" s="149" t="str">
        <f t="shared" si="0"/>
        <v/>
      </c>
      <c r="L58" s="150" t="str">
        <f t="shared" si="3"/>
        <v/>
      </c>
      <c r="M58" s="151"/>
      <c r="N58" s="453"/>
      <c r="O58" s="453"/>
      <c r="P58" s="152" t="str">
        <f>IF(OR($D58="",$Q58=""),"",$Q58-VLOOKUP($D58,Mag_Req!$A$2:$H$5,8))</f>
        <v/>
      </c>
      <c r="Q58" s="453"/>
      <c r="R58" s="453"/>
      <c r="S58" s="151"/>
      <c r="T58" s="126" t="e">
        <f>VLOOKUP($D58,Mag_Req!$A$2:$H$5,2)</f>
        <v>#N/A</v>
      </c>
      <c r="W58" s="170"/>
      <c r="X58" s="217"/>
      <c r="Y58" s="218"/>
      <c r="Z58" s="218"/>
      <c r="AA58" s="218"/>
      <c r="AB58" s="218"/>
      <c r="AC58" s="218"/>
      <c r="AD58" s="218"/>
      <c r="AE58" s="218"/>
      <c r="AF58" s="218"/>
      <c r="AG58" s="218"/>
      <c r="AJ58" s="126"/>
      <c r="AK58" s="126"/>
    </row>
    <row r="59" spans="1:37" x14ac:dyDescent="0.25">
      <c r="A59" s="125"/>
      <c r="B59" s="453"/>
      <c r="C59" s="453"/>
      <c r="D59" s="454"/>
      <c r="E59" s="457"/>
      <c r="F59" s="158" t="str">
        <f t="shared" si="1"/>
        <v/>
      </c>
      <c r="G59" s="148" t="str">
        <f>IF($D59="","",VLOOKUP($D59,Mag_Req!$A$2:$H$5,3))</f>
        <v/>
      </c>
      <c r="H59" s="457"/>
      <c r="I59" s="158" t="str">
        <f t="shared" si="2"/>
        <v/>
      </c>
      <c r="J59" s="148" t="str">
        <f>IF($D59="","",VLOOKUP($D59,Mag_Req!$A$2:$H$5,4))</f>
        <v/>
      </c>
      <c r="K59" s="149" t="str">
        <f t="shared" si="0"/>
        <v/>
      </c>
      <c r="L59" s="150" t="str">
        <f t="shared" si="3"/>
        <v/>
      </c>
      <c r="M59" s="151"/>
      <c r="N59" s="453"/>
      <c r="O59" s="453"/>
      <c r="P59" s="152" t="str">
        <f>IF(OR($D59="",$Q59=""),"",$Q59-VLOOKUP($D59,Mag_Req!$A$2:$H$5,8))</f>
        <v/>
      </c>
      <c r="Q59" s="453"/>
      <c r="R59" s="453"/>
      <c r="S59" s="151"/>
      <c r="T59" s="126" t="e">
        <f>VLOOKUP($D59,Mag_Req!$A$2:$H$5,2)</f>
        <v>#N/A</v>
      </c>
      <c r="W59" s="170"/>
      <c r="X59" s="217"/>
      <c r="Y59" s="218"/>
      <c r="Z59" s="218"/>
      <c r="AA59" s="218"/>
      <c r="AB59" s="218"/>
      <c r="AC59" s="218"/>
      <c r="AD59" s="218"/>
      <c r="AE59" s="218"/>
      <c r="AF59" s="218"/>
      <c r="AG59" s="218"/>
      <c r="AJ59" s="126"/>
      <c r="AK59" s="126"/>
    </row>
    <row r="60" spans="1:37" x14ac:dyDescent="0.25">
      <c r="A60" s="125"/>
      <c r="B60" s="453"/>
      <c r="C60" s="453"/>
      <c r="D60" s="454"/>
      <c r="E60" s="457"/>
      <c r="F60" s="158" t="str">
        <f t="shared" si="1"/>
        <v/>
      </c>
      <c r="G60" s="148" t="str">
        <f>IF($D60="","",VLOOKUP($D60,Mag_Req!$A$2:$H$5,3))</f>
        <v/>
      </c>
      <c r="H60" s="457"/>
      <c r="I60" s="158" t="str">
        <f t="shared" si="2"/>
        <v/>
      </c>
      <c r="J60" s="148" t="str">
        <f>IF($D60="","",VLOOKUP($D60,Mag_Req!$A$2:$H$5,4))</f>
        <v/>
      </c>
      <c r="K60" s="149" t="str">
        <f t="shared" si="0"/>
        <v/>
      </c>
      <c r="L60" s="150" t="str">
        <f t="shared" si="3"/>
        <v/>
      </c>
      <c r="M60" s="151"/>
      <c r="N60" s="453"/>
      <c r="O60" s="453"/>
      <c r="P60" s="152" t="str">
        <f>IF(OR($D60="",$Q60=""),"",$Q60-VLOOKUP($D60,Mag_Req!$A$2:$H$5,8))</f>
        <v/>
      </c>
      <c r="Q60" s="453"/>
      <c r="R60" s="453"/>
      <c r="S60" s="151"/>
      <c r="T60" s="126" t="e">
        <f>VLOOKUP($D60,Mag_Req!$A$2:$H$5,2)</f>
        <v>#N/A</v>
      </c>
      <c r="W60" s="170"/>
      <c r="X60" s="217"/>
      <c r="Y60" s="218"/>
      <c r="Z60" s="218"/>
      <c r="AA60" s="218"/>
      <c r="AB60" s="218"/>
      <c r="AC60" s="218"/>
      <c r="AD60" s="218"/>
      <c r="AE60" s="218"/>
      <c r="AF60" s="218"/>
      <c r="AG60" s="218"/>
      <c r="AJ60" s="126"/>
      <c r="AK60" s="126"/>
    </row>
    <row r="61" spans="1:37" x14ac:dyDescent="0.25">
      <c r="A61" s="125"/>
      <c r="B61" s="453"/>
      <c r="C61" s="453"/>
      <c r="D61" s="454"/>
      <c r="E61" s="457"/>
      <c r="F61" s="158" t="str">
        <f t="shared" si="1"/>
        <v/>
      </c>
      <c r="G61" s="148" t="str">
        <f>IF($D61="","",VLOOKUP($D61,Mag_Req!$A$2:$H$5,3))</f>
        <v/>
      </c>
      <c r="H61" s="457"/>
      <c r="I61" s="158" t="str">
        <f t="shared" si="2"/>
        <v/>
      </c>
      <c r="J61" s="148" t="str">
        <f>IF($D61="","",VLOOKUP($D61,Mag_Req!$A$2:$H$5,4))</f>
        <v/>
      </c>
      <c r="K61" s="149" t="str">
        <f t="shared" si="0"/>
        <v/>
      </c>
      <c r="L61" s="150" t="str">
        <f t="shared" si="3"/>
        <v/>
      </c>
      <c r="M61" s="151"/>
      <c r="N61" s="453"/>
      <c r="O61" s="453"/>
      <c r="P61" s="152" t="str">
        <f>IF(OR($D61="",$Q61=""),"",$Q61-VLOOKUP($D61,Mag_Req!$A$2:$H$5,8))</f>
        <v/>
      </c>
      <c r="Q61" s="453"/>
      <c r="R61" s="453"/>
      <c r="S61" s="151"/>
      <c r="T61" s="126" t="e">
        <f>VLOOKUP($D61,Mag_Req!$A$2:$H$5,2)</f>
        <v>#N/A</v>
      </c>
      <c r="W61" s="170"/>
      <c r="X61" s="217"/>
      <c r="Y61" s="218"/>
      <c r="Z61" s="218"/>
      <c r="AA61" s="218"/>
      <c r="AB61" s="218"/>
      <c r="AC61" s="218"/>
      <c r="AD61" s="218"/>
      <c r="AE61" s="218"/>
      <c r="AF61" s="218"/>
      <c r="AG61" s="218"/>
      <c r="AJ61" s="126"/>
      <c r="AK61" s="126"/>
    </row>
    <row r="62" spans="1:37" x14ac:dyDescent="0.25">
      <c r="A62" s="125"/>
      <c r="B62" s="453"/>
      <c r="C62" s="453"/>
      <c r="D62" s="454"/>
      <c r="E62" s="457"/>
      <c r="F62" s="158" t="str">
        <f t="shared" si="1"/>
        <v/>
      </c>
      <c r="G62" s="148" t="str">
        <f>IF($D62="","",VLOOKUP($D62,Mag_Req!$A$2:$H$5,3))</f>
        <v/>
      </c>
      <c r="H62" s="457"/>
      <c r="I62" s="158" t="str">
        <f t="shared" si="2"/>
        <v/>
      </c>
      <c r="J62" s="148" t="str">
        <f>IF($D62="","",VLOOKUP($D62,Mag_Req!$A$2:$H$5,4))</f>
        <v/>
      </c>
      <c r="K62" s="149" t="str">
        <f t="shared" si="0"/>
        <v/>
      </c>
      <c r="L62" s="150" t="str">
        <f t="shared" si="3"/>
        <v/>
      </c>
      <c r="M62" s="151"/>
      <c r="N62" s="453"/>
      <c r="O62" s="453"/>
      <c r="P62" s="152" t="str">
        <f>IF(OR($D62="",$Q62=""),"",$Q62-VLOOKUP($D62,Mag_Req!$A$2:$H$5,8))</f>
        <v/>
      </c>
      <c r="Q62" s="453"/>
      <c r="R62" s="453"/>
      <c r="S62" s="151"/>
      <c r="T62" s="126" t="e">
        <f>VLOOKUP($D62,Mag_Req!$A$2:$H$5,2)</f>
        <v>#N/A</v>
      </c>
      <c r="W62" s="170"/>
      <c r="X62" s="217"/>
      <c r="Y62" s="218"/>
      <c r="Z62" s="218"/>
      <c r="AA62" s="218"/>
      <c r="AB62" s="218"/>
      <c r="AC62" s="218"/>
      <c r="AD62" s="218"/>
      <c r="AE62" s="218"/>
      <c r="AF62" s="218"/>
      <c r="AG62" s="218"/>
      <c r="AJ62" s="126"/>
      <c r="AK62" s="126"/>
    </row>
    <row r="63" spans="1:37" x14ac:dyDescent="0.25">
      <c r="A63" s="125"/>
      <c r="B63" s="453"/>
      <c r="C63" s="453"/>
      <c r="D63" s="454"/>
      <c r="E63" s="457"/>
      <c r="F63" s="158" t="str">
        <f t="shared" si="1"/>
        <v/>
      </c>
      <c r="G63" s="148" t="str">
        <f>IF($D63="","",VLOOKUP($D63,Mag_Req!$A$2:$H$5,3))</f>
        <v/>
      </c>
      <c r="H63" s="457"/>
      <c r="I63" s="158" t="str">
        <f t="shared" si="2"/>
        <v/>
      </c>
      <c r="J63" s="148" t="str">
        <f>IF($D63="","",VLOOKUP($D63,Mag_Req!$A$2:$H$5,4))</f>
        <v/>
      </c>
      <c r="K63" s="149" t="str">
        <f t="shared" si="0"/>
        <v/>
      </c>
      <c r="L63" s="150" t="str">
        <f t="shared" si="3"/>
        <v/>
      </c>
      <c r="M63" s="151"/>
      <c r="N63" s="453"/>
      <c r="O63" s="453"/>
      <c r="P63" s="152" t="str">
        <f>IF(OR($D63="",$Q63=""),"",$Q63-VLOOKUP($D63,Mag_Req!$A$2:$H$5,8))</f>
        <v/>
      </c>
      <c r="Q63" s="453"/>
      <c r="R63" s="453"/>
      <c r="S63" s="151"/>
      <c r="T63" s="126" t="e">
        <f>VLOOKUP($D63,Mag_Req!$A$2:$H$5,2)</f>
        <v>#N/A</v>
      </c>
      <c r="W63" s="170"/>
      <c r="X63" s="217"/>
      <c r="Y63" s="218"/>
      <c r="Z63" s="218"/>
      <c r="AA63" s="218"/>
      <c r="AB63" s="218"/>
      <c r="AC63" s="218"/>
      <c r="AD63" s="218"/>
      <c r="AE63" s="218"/>
      <c r="AF63" s="218"/>
      <c r="AG63" s="218"/>
      <c r="AJ63" s="126"/>
      <c r="AK63" s="126"/>
    </row>
    <row r="64" spans="1:37" x14ac:dyDescent="0.25">
      <c r="A64" s="125"/>
      <c r="B64" s="453"/>
      <c r="C64" s="453"/>
      <c r="D64" s="454"/>
      <c r="E64" s="457"/>
      <c r="F64" s="158" t="str">
        <f t="shared" si="1"/>
        <v/>
      </c>
      <c r="G64" s="148" t="str">
        <f>IF($D64="","",VLOOKUP($D64,Mag_Req!$A$2:$H$5,3))</f>
        <v/>
      </c>
      <c r="H64" s="457"/>
      <c r="I64" s="158" t="str">
        <f t="shared" si="2"/>
        <v/>
      </c>
      <c r="J64" s="148" t="str">
        <f>IF($D64="","",VLOOKUP($D64,Mag_Req!$A$2:$H$5,4))</f>
        <v/>
      </c>
      <c r="K64" s="149" t="str">
        <f t="shared" si="0"/>
        <v/>
      </c>
      <c r="L64" s="150" t="str">
        <f t="shared" si="3"/>
        <v/>
      </c>
      <c r="M64" s="151"/>
      <c r="N64" s="453"/>
      <c r="O64" s="453"/>
      <c r="P64" s="152" t="str">
        <f>IF(OR($D64="",$Q64=""),"",$Q64-VLOOKUP($D64,Mag_Req!$A$2:$H$5,8))</f>
        <v/>
      </c>
      <c r="Q64" s="453"/>
      <c r="R64" s="453"/>
      <c r="S64" s="151"/>
      <c r="T64" s="126" t="e">
        <f>VLOOKUP($D64,Mag_Req!$A$2:$H$5,2)</f>
        <v>#N/A</v>
      </c>
      <c r="W64" s="170"/>
      <c r="X64" s="217"/>
      <c r="Y64" s="218"/>
      <c r="Z64" s="218"/>
      <c r="AA64" s="218"/>
      <c r="AB64" s="218"/>
      <c r="AC64" s="218"/>
      <c r="AD64" s="218"/>
      <c r="AE64" s="218"/>
      <c r="AF64" s="218"/>
      <c r="AG64" s="218"/>
      <c r="AJ64" s="126"/>
      <c r="AK64" s="126"/>
    </row>
    <row r="65" spans="1:37" x14ac:dyDescent="0.25">
      <c r="A65" s="125"/>
      <c r="B65" s="453"/>
      <c r="C65" s="453"/>
      <c r="D65" s="454"/>
      <c r="E65" s="457"/>
      <c r="F65" s="158" t="str">
        <f t="shared" si="1"/>
        <v/>
      </c>
      <c r="G65" s="148" t="str">
        <f>IF($D65="","",VLOOKUP($D65,Mag_Req!$A$2:$H$5,3))</f>
        <v/>
      </c>
      <c r="H65" s="457"/>
      <c r="I65" s="158" t="str">
        <f t="shared" si="2"/>
        <v/>
      </c>
      <c r="J65" s="148" t="str">
        <f>IF($D65="","",VLOOKUP($D65,Mag_Req!$A$2:$H$5,4))</f>
        <v/>
      </c>
      <c r="K65" s="149" t="str">
        <f t="shared" si="0"/>
        <v/>
      </c>
      <c r="L65" s="150" t="str">
        <f t="shared" si="3"/>
        <v/>
      </c>
      <c r="M65" s="151"/>
      <c r="N65" s="453"/>
      <c r="O65" s="453"/>
      <c r="P65" s="152" t="str">
        <f>IF(OR($D65="",$Q65=""),"",$Q65-VLOOKUP($D65,Mag_Req!$A$2:$H$5,8))</f>
        <v/>
      </c>
      <c r="Q65" s="453"/>
      <c r="R65" s="453"/>
      <c r="S65" s="151"/>
      <c r="T65" s="126" t="e">
        <f>VLOOKUP($D65,Mag_Req!$A$2:$H$5,2)</f>
        <v>#N/A</v>
      </c>
      <c r="W65" s="170"/>
      <c r="X65" s="217"/>
      <c r="Y65" s="218"/>
      <c r="Z65" s="218"/>
      <c r="AA65" s="218"/>
      <c r="AB65" s="218"/>
      <c r="AC65" s="218"/>
      <c r="AD65" s="218"/>
      <c r="AE65" s="218"/>
      <c r="AF65" s="218"/>
      <c r="AG65" s="218"/>
      <c r="AJ65" s="126"/>
      <c r="AK65" s="126"/>
    </row>
    <row r="66" spans="1:37" x14ac:dyDescent="0.25">
      <c r="A66" s="125"/>
      <c r="B66" s="453"/>
      <c r="C66" s="453"/>
      <c r="D66" s="454"/>
      <c r="E66" s="457"/>
      <c r="F66" s="158" t="str">
        <f t="shared" si="1"/>
        <v/>
      </c>
      <c r="G66" s="148" t="str">
        <f>IF($D66="","",VLOOKUP($D66,Mag_Req!$A$2:$H$5,3))</f>
        <v/>
      </c>
      <c r="H66" s="457"/>
      <c r="I66" s="158" t="str">
        <f t="shared" si="2"/>
        <v/>
      </c>
      <c r="J66" s="148" t="str">
        <f>IF($D66="","",VLOOKUP($D66,Mag_Req!$A$2:$H$5,4))</f>
        <v/>
      </c>
      <c r="K66" s="149" t="str">
        <f t="shared" si="0"/>
        <v/>
      </c>
      <c r="L66" s="150" t="str">
        <f t="shared" si="3"/>
        <v/>
      </c>
      <c r="M66" s="151"/>
      <c r="N66" s="453"/>
      <c r="O66" s="453"/>
      <c r="P66" s="152" t="str">
        <f>IF(OR($D66="",$Q66=""),"",$Q66-VLOOKUP($D66,Mag_Req!$A$2:$H$5,8))</f>
        <v/>
      </c>
      <c r="Q66" s="453"/>
      <c r="R66" s="453"/>
      <c r="S66" s="151"/>
      <c r="T66" s="126" t="e">
        <f>VLOOKUP($D66,Mag_Req!$A$2:$H$5,2)</f>
        <v>#N/A</v>
      </c>
      <c r="W66" s="170"/>
      <c r="X66" s="217"/>
      <c r="Y66" s="218"/>
      <c r="Z66" s="218"/>
      <c r="AA66" s="218"/>
      <c r="AB66" s="218"/>
      <c r="AC66" s="218"/>
      <c r="AD66" s="218"/>
      <c r="AE66" s="218"/>
      <c r="AF66" s="218"/>
      <c r="AG66" s="218"/>
      <c r="AJ66" s="126"/>
      <c r="AK66" s="126"/>
    </row>
    <row r="67" spans="1:37" x14ac:dyDescent="0.25">
      <c r="A67" s="125"/>
      <c r="B67" s="453"/>
      <c r="C67" s="453"/>
      <c r="D67" s="454"/>
      <c r="E67" s="457"/>
      <c r="F67" s="158" t="str">
        <f t="shared" si="1"/>
        <v/>
      </c>
      <c r="G67" s="148" t="str">
        <f>IF($D67="","",VLOOKUP($D67,Mag_Req!$A$2:$H$5,3))</f>
        <v/>
      </c>
      <c r="H67" s="457"/>
      <c r="I67" s="158" t="str">
        <f t="shared" si="2"/>
        <v/>
      </c>
      <c r="J67" s="148" t="str">
        <f>IF($D67="","",VLOOKUP($D67,Mag_Req!$A$2:$H$5,4))</f>
        <v/>
      </c>
      <c r="K67" s="149" t="str">
        <f t="shared" si="0"/>
        <v/>
      </c>
      <c r="L67" s="150" t="str">
        <f t="shared" si="3"/>
        <v/>
      </c>
      <c r="M67" s="151"/>
      <c r="N67" s="453"/>
      <c r="O67" s="453"/>
      <c r="P67" s="152" t="str">
        <f>IF(OR($D67="",$Q67=""),"",$Q67-VLOOKUP($D67,Mag_Req!$A$2:$H$5,8))</f>
        <v/>
      </c>
      <c r="Q67" s="453"/>
      <c r="R67" s="453"/>
      <c r="S67" s="151"/>
      <c r="T67" s="126" t="e">
        <f>VLOOKUP($D67,Mag_Req!$A$2:$H$5,2)</f>
        <v>#N/A</v>
      </c>
      <c r="W67" s="170"/>
      <c r="X67" s="217"/>
      <c r="Y67" s="218"/>
      <c r="Z67" s="218"/>
      <c r="AA67" s="218"/>
      <c r="AB67" s="218"/>
      <c r="AC67" s="218"/>
      <c r="AD67" s="218"/>
      <c r="AE67" s="218"/>
      <c r="AF67" s="218"/>
      <c r="AG67" s="218"/>
      <c r="AJ67" s="126"/>
      <c r="AK67" s="126"/>
    </row>
    <row r="68" spans="1:37" x14ac:dyDescent="0.25">
      <c r="A68" s="125"/>
      <c r="B68" s="453"/>
      <c r="C68" s="453"/>
      <c r="D68" s="454"/>
      <c r="E68" s="457"/>
      <c r="F68" s="158" t="str">
        <f t="shared" si="1"/>
        <v/>
      </c>
      <c r="G68" s="148" t="str">
        <f>IF($D68="","",VLOOKUP($D68,Mag_Req!$A$2:$H$5,3))</f>
        <v/>
      </c>
      <c r="H68" s="457"/>
      <c r="I68" s="158" t="str">
        <f t="shared" si="2"/>
        <v/>
      </c>
      <c r="J68" s="148" t="str">
        <f>IF($D68="","",VLOOKUP($D68,Mag_Req!$A$2:$H$5,4))</f>
        <v/>
      </c>
      <c r="K68" s="149" t="str">
        <f t="shared" si="0"/>
        <v/>
      </c>
      <c r="L68" s="150" t="str">
        <f t="shared" si="3"/>
        <v/>
      </c>
      <c r="M68" s="151"/>
      <c r="N68" s="453"/>
      <c r="O68" s="453"/>
      <c r="P68" s="152" t="str">
        <f>IF(OR($D68="",$Q68=""),"",$Q68-VLOOKUP($D68,Mag_Req!$A$2:$H$5,8))</f>
        <v/>
      </c>
      <c r="Q68" s="453"/>
      <c r="R68" s="453"/>
      <c r="S68" s="151"/>
      <c r="T68" s="126" t="e">
        <f>VLOOKUP($D68,Mag_Req!$A$2:$H$5,2)</f>
        <v>#N/A</v>
      </c>
      <c r="W68" s="170"/>
      <c r="X68" s="217"/>
      <c r="Y68" s="218"/>
      <c r="Z68" s="218"/>
      <c r="AA68" s="218"/>
      <c r="AB68" s="218"/>
      <c r="AC68" s="218"/>
      <c r="AD68" s="218"/>
      <c r="AE68" s="218"/>
      <c r="AF68" s="218"/>
      <c r="AG68" s="218"/>
      <c r="AJ68" s="126"/>
      <c r="AK68" s="126"/>
    </row>
    <row r="69" spans="1:37" x14ac:dyDescent="0.25">
      <c r="A69" s="125"/>
      <c r="B69" s="453"/>
      <c r="C69" s="453"/>
      <c r="D69" s="454"/>
      <c r="E69" s="457"/>
      <c r="F69" s="158" t="str">
        <f t="shared" si="1"/>
        <v/>
      </c>
      <c r="G69" s="148" t="str">
        <f>IF($D69="","",VLOOKUP($D69,Mag_Req!$A$2:$H$5,3))</f>
        <v/>
      </c>
      <c r="H69" s="457"/>
      <c r="I69" s="158" t="str">
        <f t="shared" si="2"/>
        <v/>
      </c>
      <c r="J69" s="148" t="str">
        <f>IF($D69="","",VLOOKUP($D69,Mag_Req!$A$2:$H$5,4))</f>
        <v/>
      </c>
      <c r="K69" s="149" t="str">
        <f t="shared" si="0"/>
        <v/>
      </c>
      <c r="L69" s="150" t="str">
        <f t="shared" si="3"/>
        <v/>
      </c>
      <c r="M69" s="151"/>
      <c r="N69" s="453"/>
      <c r="O69" s="453"/>
      <c r="P69" s="152" t="str">
        <f>IF(OR($D69="",$Q69=""),"",$Q69-VLOOKUP($D69,Mag_Req!$A$2:$H$5,8))</f>
        <v/>
      </c>
      <c r="Q69" s="453"/>
      <c r="R69" s="453"/>
      <c r="S69" s="151"/>
      <c r="T69" s="126" t="e">
        <f>VLOOKUP($D69,Mag_Req!$A$2:$H$5,2)</f>
        <v>#N/A</v>
      </c>
      <c r="W69" s="170"/>
      <c r="X69" s="217"/>
      <c r="Y69" s="218"/>
      <c r="Z69" s="218"/>
      <c r="AA69" s="218"/>
      <c r="AB69" s="218"/>
      <c r="AC69" s="218"/>
      <c r="AD69" s="218"/>
      <c r="AE69" s="218"/>
      <c r="AF69" s="218"/>
      <c r="AG69" s="218"/>
      <c r="AJ69" s="126"/>
      <c r="AK69" s="126"/>
    </row>
    <row r="70" spans="1:37" x14ac:dyDescent="0.25">
      <c r="A70" s="125"/>
      <c r="B70" s="453"/>
      <c r="C70" s="453"/>
      <c r="D70" s="454"/>
      <c r="E70" s="457"/>
      <c r="F70" s="158" t="str">
        <f t="shared" si="1"/>
        <v/>
      </c>
      <c r="G70" s="148" t="str">
        <f>IF($D70="","",VLOOKUP($D70,Mag_Req!$A$2:$H$5,3))</f>
        <v/>
      </c>
      <c r="H70" s="457"/>
      <c r="I70" s="158" t="str">
        <f t="shared" si="2"/>
        <v/>
      </c>
      <c r="J70" s="148" t="str">
        <f>IF($D70="","",VLOOKUP($D70,Mag_Req!$A$2:$H$5,4))</f>
        <v/>
      </c>
      <c r="K70" s="149" t="str">
        <f t="shared" si="0"/>
        <v/>
      </c>
      <c r="L70" s="150" t="str">
        <f t="shared" si="3"/>
        <v/>
      </c>
      <c r="M70" s="151"/>
      <c r="N70" s="453"/>
      <c r="O70" s="453"/>
      <c r="P70" s="152" t="str">
        <f>IF(OR($D70="",$Q70=""),"",$Q70-VLOOKUP($D70,Mag_Req!$A$2:$H$5,8))</f>
        <v/>
      </c>
      <c r="Q70" s="453"/>
      <c r="R70" s="453"/>
      <c r="S70" s="151"/>
      <c r="T70" s="126" t="e">
        <f>VLOOKUP($D70,Mag_Req!$A$2:$H$5,2)</f>
        <v>#N/A</v>
      </c>
      <c r="W70" s="170"/>
      <c r="X70" s="217"/>
      <c r="Y70" s="218"/>
      <c r="Z70" s="218"/>
      <c r="AA70" s="218"/>
      <c r="AB70" s="218"/>
      <c r="AC70" s="218"/>
      <c r="AD70" s="218"/>
      <c r="AE70" s="218"/>
      <c r="AF70" s="218"/>
      <c r="AG70" s="218"/>
      <c r="AJ70" s="126"/>
      <c r="AK70" s="126"/>
    </row>
    <row r="71" spans="1:37" x14ac:dyDescent="0.25">
      <c r="A71" s="125"/>
      <c r="B71" s="453"/>
      <c r="C71" s="453"/>
      <c r="D71" s="454"/>
      <c r="E71" s="457"/>
      <c r="F71" s="158" t="str">
        <f t="shared" si="1"/>
        <v/>
      </c>
      <c r="G71" s="148" t="str">
        <f>IF($D71="","",VLOOKUP($D71,Mag_Req!$A$2:$H$5,3))</f>
        <v/>
      </c>
      <c r="H71" s="457"/>
      <c r="I71" s="158" t="str">
        <f t="shared" si="2"/>
        <v/>
      </c>
      <c r="J71" s="148" t="str">
        <f>IF($D71="","",VLOOKUP($D71,Mag_Req!$A$2:$H$5,4))</f>
        <v/>
      </c>
      <c r="K71" s="149" t="str">
        <f t="shared" si="0"/>
        <v/>
      </c>
      <c r="L71" s="150" t="str">
        <f t="shared" si="3"/>
        <v/>
      </c>
      <c r="M71" s="151"/>
      <c r="N71" s="453"/>
      <c r="O71" s="453"/>
      <c r="P71" s="152" t="str">
        <f>IF(OR($D71="",$Q71=""),"",$Q71-VLOOKUP($D71,Mag_Req!$A$2:$H$5,8))</f>
        <v/>
      </c>
      <c r="Q71" s="453"/>
      <c r="R71" s="453"/>
      <c r="S71" s="151"/>
      <c r="T71" s="126" t="e">
        <f>VLOOKUP($D71,Mag_Req!$A$2:$H$5,2)</f>
        <v>#N/A</v>
      </c>
      <c r="W71" s="170"/>
      <c r="X71" s="217"/>
      <c r="Y71" s="218"/>
      <c r="Z71" s="218"/>
      <c r="AA71" s="218"/>
      <c r="AB71" s="218"/>
      <c r="AC71" s="218"/>
      <c r="AD71" s="218"/>
      <c r="AE71" s="218"/>
      <c r="AF71" s="218"/>
      <c r="AG71" s="218"/>
      <c r="AJ71" s="126"/>
      <c r="AK71" s="126"/>
    </row>
    <row r="72" spans="1:37" x14ac:dyDescent="0.25">
      <c r="A72" s="125"/>
      <c r="B72" s="453"/>
      <c r="C72" s="453"/>
      <c r="D72" s="454"/>
      <c r="E72" s="457"/>
      <c r="F72" s="158" t="str">
        <f t="shared" si="1"/>
        <v/>
      </c>
      <c r="G72" s="148" t="str">
        <f>IF($D72="","",VLOOKUP($D72,Mag_Req!$A$2:$H$5,3))</f>
        <v/>
      </c>
      <c r="H72" s="457"/>
      <c r="I72" s="158" t="str">
        <f t="shared" si="2"/>
        <v/>
      </c>
      <c r="J72" s="148" t="str">
        <f>IF($D72="","",VLOOKUP($D72,Mag_Req!$A$2:$H$5,4))</f>
        <v/>
      </c>
      <c r="K72" s="149" t="str">
        <f t="shared" si="0"/>
        <v/>
      </c>
      <c r="L72" s="150" t="str">
        <f t="shared" si="3"/>
        <v/>
      </c>
      <c r="M72" s="151"/>
      <c r="N72" s="453"/>
      <c r="O72" s="453"/>
      <c r="P72" s="152" t="str">
        <f>IF(OR($D72="",$Q72=""),"",$Q72-VLOOKUP($D72,Mag_Req!$A$2:$H$5,8))</f>
        <v/>
      </c>
      <c r="Q72" s="453"/>
      <c r="R72" s="453"/>
      <c r="S72" s="151"/>
      <c r="T72" s="126" t="e">
        <f>VLOOKUP($D72,Mag_Req!$A$2:$H$5,2)</f>
        <v>#N/A</v>
      </c>
      <c r="W72" s="170"/>
      <c r="X72" s="217"/>
      <c r="Y72" s="218"/>
      <c r="Z72" s="218"/>
      <c r="AA72" s="218"/>
      <c r="AB72" s="218"/>
      <c r="AC72" s="218"/>
      <c r="AD72" s="218"/>
      <c r="AE72" s="218"/>
      <c r="AF72" s="218"/>
      <c r="AG72" s="218"/>
      <c r="AJ72" s="126"/>
      <c r="AK72" s="126"/>
    </row>
    <row r="73" spans="1:37" x14ac:dyDescent="0.25">
      <c r="A73" s="125"/>
      <c r="B73" s="453"/>
      <c r="C73" s="453"/>
      <c r="D73" s="454"/>
      <c r="E73" s="457"/>
      <c r="F73" s="158" t="str">
        <f t="shared" si="1"/>
        <v/>
      </c>
      <c r="G73" s="148" t="str">
        <f>IF($D73="","",VLOOKUP($D73,Mag_Req!$A$2:$H$5,3))</f>
        <v/>
      </c>
      <c r="H73" s="457"/>
      <c r="I73" s="158" t="str">
        <f t="shared" si="2"/>
        <v/>
      </c>
      <c r="J73" s="148" t="str">
        <f>IF($D73="","",VLOOKUP($D73,Mag_Req!$A$2:$H$5,4))</f>
        <v/>
      </c>
      <c r="K73" s="149" t="str">
        <f t="shared" si="0"/>
        <v/>
      </c>
      <c r="L73" s="150" t="str">
        <f t="shared" si="3"/>
        <v/>
      </c>
      <c r="M73" s="151"/>
      <c r="N73" s="453"/>
      <c r="O73" s="453"/>
      <c r="P73" s="152" t="str">
        <f>IF(OR($D73="",$Q73=""),"",$Q73-VLOOKUP($D73,Mag_Req!$A$2:$H$5,8))</f>
        <v/>
      </c>
      <c r="Q73" s="453"/>
      <c r="R73" s="453"/>
      <c r="S73" s="151"/>
      <c r="T73" s="126" t="e">
        <f>VLOOKUP($D73,Mag_Req!$A$2:$H$5,2)</f>
        <v>#N/A</v>
      </c>
      <c r="W73" s="170"/>
      <c r="X73" s="217"/>
      <c r="Y73" s="218"/>
      <c r="Z73" s="218"/>
      <c r="AA73" s="218"/>
      <c r="AB73" s="218"/>
      <c r="AC73" s="218"/>
      <c r="AD73" s="218"/>
      <c r="AE73" s="218"/>
      <c r="AF73" s="218"/>
      <c r="AG73" s="218"/>
      <c r="AJ73" s="126"/>
      <c r="AK73" s="126"/>
    </row>
    <row r="74" spans="1:37" x14ac:dyDescent="0.25">
      <c r="A74" s="125"/>
      <c r="B74" s="453"/>
      <c r="C74" s="453"/>
      <c r="D74" s="454"/>
      <c r="E74" s="457"/>
      <c r="F74" s="158" t="str">
        <f t="shared" si="1"/>
        <v/>
      </c>
      <c r="G74" s="148" t="str">
        <f>IF($D74="","",VLOOKUP($D74,Mag_Req!$A$2:$H$5,3))</f>
        <v/>
      </c>
      <c r="H74" s="457"/>
      <c r="I74" s="158" t="str">
        <f t="shared" si="2"/>
        <v/>
      </c>
      <c r="J74" s="148" t="str">
        <f>IF($D74="","",VLOOKUP($D74,Mag_Req!$A$2:$H$5,4))</f>
        <v/>
      </c>
      <c r="K74" s="149" t="str">
        <f t="shared" si="0"/>
        <v/>
      </c>
      <c r="L74" s="150" t="str">
        <f t="shared" si="3"/>
        <v/>
      </c>
      <c r="M74" s="151"/>
      <c r="N74" s="453"/>
      <c r="O74" s="453"/>
      <c r="P74" s="152" t="str">
        <f>IF(OR($D74="",$Q74=""),"",$Q74-VLOOKUP($D74,Mag_Req!$A$2:$H$5,8))</f>
        <v/>
      </c>
      <c r="Q74" s="453"/>
      <c r="R74" s="453"/>
      <c r="S74" s="151"/>
      <c r="T74" s="126" t="e">
        <f>VLOOKUP($D74,Mag_Req!$A$2:$H$5,2)</f>
        <v>#N/A</v>
      </c>
      <c r="W74" s="170"/>
      <c r="X74" s="217"/>
      <c r="Y74" s="218"/>
      <c r="Z74" s="218"/>
      <c r="AA74" s="218"/>
      <c r="AB74" s="218"/>
      <c r="AC74" s="218"/>
      <c r="AD74" s="218"/>
      <c r="AE74" s="218"/>
      <c r="AF74" s="218"/>
      <c r="AG74" s="218"/>
      <c r="AJ74" s="126"/>
      <c r="AK74" s="126"/>
    </row>
    <row r="75" spans="1:37" x14ac:dyDescent="0.25">
      <c r="A75" s="125"/>
      <c r="B75" s="453"/>
      <c r="C75" s="453"/>
      <c r="D75" s="454"/>
      <c r="E75" s="457"/>
      <c r="F75" s="158" t="str">
        <f t="shared" si="1"/>
        <v/>
      </c>
      <c r="G75" s="148" t="str">
        <f>IF($D75="","",VLOOKUP($D75,Mag_Req!$A$2:$H$5,3))</f>
        <v/>
      </c>
      <c r="H75" s="457"/>
      <c r="I75" s="158" t="str">
        <f t="shared" si="2"/>
        <v/>
      </c>
      <c r="J75" s="148" t="str">
        <f>IF($D75="","",VLOOKUP($D75,Mag_Req!$A$2:$H$5,4))</f>
        <v/>
      </c>
      <c r="K75" s="149" t="str">
        <f t="shared" si="0"/>
        <v/>
      </c>
      <c r="L75" s="150" t="str">
        <f t="shared" si="3"/>
        <v/>
      </c>
      <c r="M75" s="151"/>
      <c r="N75" s="453"/>
      <c r="O75" s="453"/>
      <c r="P75" s="152" t="str">
        <f>IF(OR($D75="",$Q75=""),"",$Q75-VLOOKUP($D75,Mag_Req!$A$2:$H$5,8))</f>
        <v/>
      </c>
      <c r="Q75" s="453"/>
      <c r="R75" s="453"/>
      <c r="S75" s="151"/>
      <c r="T75" s="126" t="e">
        <f>VLOOKUP($D75,Mag_Req!$A$2:$H$5,2)</f>
        <v>#N/A</v>
      </c>
      <c r="W75" s="170"/>
      <c r="X75" s="217"/>
      <c r="Y75" s="218"/>
      <c r="Z75" s="218"/>
      <c r="AA75" s="218"/>
      <c r="AB75" s="218"/>
      <c r="AC75" s="218"/>
      <c r="AD75" s="218"/>
      <c r="AE75" s="218"/>
      <c r="AF75" s="218"/>
      <c r="AG75" s="218"/>
      <c r="AJ75" s="126"/>
      <c r="AK75" s="126"/>
    </row>
    <row r="76" spans="1:37" x14ac:dyDescent="0.25">
      <c r="A76" s="125"/>
      <c r="B76" s="453"/>
      <c r="C76" s="453"/>
      <c r="D76" s="454"/>
      <c r="E76" s="457"/>
      <c r="F76" s="158" t="str">
        <f t="shared" si="1"/>
        <v/>
      </c>
      <c r="G76" s="148" t="str">
        <f>IF($D76="","",VLOOKUP($D76,Mag_Req!$A$2:$H$5,3))</f>
        <v/>
      </c>
      <c r="H76" s="457"/>
      <c r="I76" s="158" t="str">
        <f t="shared" si="2"/>
        <v/>
      </c>
      <c r="J76" s="148" t="str">
        <f>IF($D76="","",VLOOKUP($D76,Mag_Req!$A$2:$H$5,4))</f>
        <v/>
      </c>
      <c r="K76" s="149" t="str">
        <f t="shared" si="0"/>
        <v/>
      </c>
      <c r="L76" s="150" t="str">
        <f t="shared" si="3"/>
        <v/>
      </c>
      <c r="M76" s="151"/>
      <c r="N76" s="453"/>
      <c r="O76" s="453"/>
      <c r="P76" s="152" t="str">
        <f>IF(OR($D76="",$Q76=""),"",$Q76-VLOOKUP($D76,Mag_Req!$A$2:$H$5,8))</f>
        <v/>
      </c>
      <c r="Q76" s="453"/>
      <c r="R76" s="453"/>
      <c r="S76" s="151"/>
      <c r="T76" s="126" t="e">
        <f>VLOOKUP($D76,Mag_Req!$A$2:$H$5,2)</f>
        <v>#N/A</v>
      </c>
      <c r="W76" s="170"/>
      <c r="X76" s="217"/>
      <c r="Y76" s="218"/>
      <c r="Z76" s="218"/>
      <c r="AA76" s="218"/>
      <c r="AB76" s="218"/>
      <c r="AC76" s="218"/>
      <c r="AD76" s="218"/>
      <c r="AE76" s="218"/>
      <c r="AF76" s="218"/>
      <c r="AG76" s="218"/>
      <c r="AJ76" s="126"/>
      <c r="AK76" s="126"/>
    </row>
    <row r="77" spans="1:37" x14ac:dyDescent="0.25">
      <c r="A77" s="125"/>
      <c r="B77" s="453"/>
      <c r="C77" s="453"/>
      <c r="D77" s="454"/>
      <c r="E77" s="457"/>
      <c r="F77" s="158" t="str">
        <f t="shared" si="1"/>
        <v/>
      </c>
      <c r="G77" s="148" t="str">
        <f>IF($D77="","",VLOOKUP($D77,Mag_Req!$A$2:$H$5,3))</f>
        <v/>
      </c>
      <c r="H77" s="457"/>
      <c r="I77" s="158" t="str">
        <f t="shared" si="2"/>
        <v/>
      </c>
      <c r="J77" s="148" t="str">
        <f>IF($D77="","",VLOOKUP($D77,Mag_Req!$A$2:$H$5,4))</f>
        <v/>
      </c>
      <c r="K77" s="149" t="str">
        <f t="shared" si="0"/>
        <v/>
      </c>
      <c r="L77" s="150" t="str">
        <f t="shared" si="3"/>
        <v/>
      </c>
      <c r="M77" s="151"/>
      <c r="N77" s="453"/>
      <c r="O77" s="453"/>
      <c r="P77" s="152" t="str">
        <f>IF(OR($D77="",$Q77=""),"",$Q77-VLOOKUP($D77,Mag_Req!$A$2:$H$5,8))</f>
        <v/>
      </c>
      <c r="Q77" s="453"/>
      <c r="R77" s="453"/>
      <c r="S77" s="151"/>
      <c r="T77" s="126" t="e">
        <f>VLOOKUP($D77,Mag_Req!$A$2:$H$5,2)</f>
        <v>#N/A</v>
      </c>
      <c r="W77" s="170"/>
      <c r="X77" s="217"/>
      <c r="Y77" s="218"/>
      <c r="Z77" s="218"/>
      <c r="AA77" s="218"/>
      <c r="AB77" s="218"/>
      <c r="AC77" s="218"/>
      <c r="AD77" s="218"/>
      <c r="AE77" s="218"/>
      <c r="AF77" s="218"/>
      <c r="AG77" s="218"/>
      <c r="AJ77" s="126"/>
      <c r="AK77" s="126"/>
    </row>
    <row r="78" spans="1:37" x14ac:dyDescent="0.25">
      <c r="A78" s="125"/>
      <c r="B78" s="453"/>
      <c r="C78" s="453"/>
      <c r="D78" s="454"/>
      <c r="E78" s="457"/>
      <c r="F78" s="158" t="str">
        <f t="shared" si="1"/>
        <v/>
      </c>
      <c r="G78" s="148" t="str">
        <f>IF($D78="","",VLOOKUP($D78,Mag_Req!$A$2:$H$5,3))</f>
        <v/>
      </c>
      <c r="H78" s="457"/>
      <c r="I78" s="158" t="str">
        <f t="shared" si="2"/>
        <v/>
      </c>
      <c r="J78" s="148" t="str">
        <f>IF($D78="","",VLOOKUP($D78,Mag_Req!$A$2:$H$5,4))</f>
        <v/>
      </c>
      <c r="K78" s="149" t="str">
        <f t="shared" si="0"/>
        <v/>
      </c>
      <c r="L78" s="150" t="str">
        <f t="shared" si="3"/>
        <v/>
      </c>
      <c r="M78" s="151"/>
      <c r="N78" s="453"/>
      <c r="O78" s="453"/>
      <c r="P78" s="152" t="str">
        <f>IF(OR($D78="",$Q78=""),"",$Q78-VLOOKUP($D78,Mag_Req!$A$2:$H$5,8))</f>
        <v/>
      </c>
      <c r="Q78" s="453"/>
      <c r="R78" s="453"/>
      <c r="S78" s="151"/>
      <c r="T78" s="126" t="e">
        <f>VLOOKUP($D78,Mag_Req!$A$2:$H$5,2)</f>
        <v>#N/A</v>
      </c>
      <c r="W78" s="170"/>
      <c r="X78" s="217"/>
      <c r="Y78" s="218"/>
      <c r="Z78" s="218"/>
      <c r="AA78" s="218"/>
      <c r="AB78" s="218"/>
      <c r="AC78" s="218"/>
      <c r="AD78" s="218"/>
      <c r="AE78" s="218"/>
      <c r="AF78" s="218"/>
      <c r="AG78" s="218"/>
      <c r="AJ78" s="126"/>
      <c r="AK78" s="126"/>
    </row>
    <row r="79" spans="1:37" x14ac:dyDescent="0.25">
      <c r="A79" s="125"/>
      <c r="B79" s="453"/>
      <c r="C79" s="453"/>
      <c r="D79" s="454"/>
      <c r="E79" s="457"/>
      <c r="F79" s="158" t="str">
        <f t="shared" si="1"/>
        <v/>
      </c>
      <c r="G79" s="148" t="str">
        <f>IF($D79="","",VLOOKUP($D79,Mag_Req!$A$2:$H$5,3))</f>
        <v/>
      </c>
      <c r="H79" s="457"/>
      <c r="I79" s="158" t="str">
        <f t="shared" si="2"/>
        <v/>
      </c>
      <c r="J79" s="148" t="str">
        <f>IF($D79="","",VLOOKUP($D79,Mag_Req!$A$2:$H$5,4))</f>
        <v/>
      </c>
      <c r="K79" s="149" t="str">
        <f t="shared" si="0"/>
        <v/>
      </c>
      <c r="L79" s="150" t="str">
        <f t="shared" si="3"/>
        <v/>
      </c>
      <c r="M79" s="151"/>
      <c r="N79" s="453"/>
      <c r="O79" s="453"/>
      <c r="P79" s="152" t="str">
        <f>IF(OR($D79="",$Q79=""),"",$Q79-VLOOKUP($D79,Mag_Req!$A$2:$H$5,8))</f>
        <v/>
      </c>
      <c r="Q79" s="453"/>
      <c r="R79" s="453"/>
      <c r="S79" s="151"/>
      <c r="T79" s="126" t="e">
        <f>VLOOKUP($D79,Mag_Req!$A$2:$H$5,2)</f>
        <v>#N/A</v>
      </c>
      <c r="W79" s="170"/>
      <c r="X79" s="217"/>
      <c r="Y79" s="218"/>
      <c r="Z79" s="218"/>
      <c r="AA79" s="218"/>
      <c r="AB79" s="218"/>
      <c r="AC79" s="218"/>
      <c r="AD79" s="218"/>
      <c r="AE79" s="218"/>
      <c r="AF79" s="218"/>
      <c r="AG79" s="218"/>
      <c r="AJ79" s="126"/>
      <c r="AK79" s="126"/>
    </row>
    <row r="80" spans="1:37" x14ac:dyDescent="0.25">
      <c r="A80" s="125"/>
      <c r="B80" s="453"/>
      <c r="C80" s="453"/>
      <c r="D80" s="454"/>
      <c r="E80" s="457"/>
      <c r="F80" s="158" t="str">
        <f t="shared" si="1"/>
        <v/>
      </c>
      <c r="G80" s="148" t="str">
        <f>IF($D80="","",VLOOKUP($D80,Mag_Req!$A$2:$H$5,3))</f>
        <v/>
      </c>
      <c r="H80" s="457"/>
      <c r="I80" s="158" t="str">
        <f t="shared" si="2"/>
        <v/>
      </c>
      <c r="J80" s="148" t="str">
        <f>IF($D80="","",VLOOKUP($D80,Mag_Req!$A$2:$H$5,4))</f>
        <v/>
      </c>
      <c r="K80" s="149" t="str">
        <f t="shared" si="0"/>
        <v/>
      </c>
      <c r="L80" s="150" t="str">
        <f t="shared" si="3"/>
        <v/>
      </c>
      <c r="M80" s="151"/>
      <c r="N80" s="453"/>
      <c r="O80" s="453"/>
      <c r="P80" s="152" t="str">
        <f>IF(OR($D80="",$Q80=""),"",$Q80-VLOOKUP($D80,Mag_Req!$A$2:$H$5,8))</f>
        <v/>
      </c>
      <c r="Q80" s="453"/>
      <c r="R80" s="453"/>
      <c r="S80" s="151"/>
      <c r="T80" s="126" t="e">
        <f>VLOOKUP($D80,Mag_Req!$A$2:$H$5,2)</f>
        <v>#N/A</v>
      </c>
      <c r="W80" s="170"/>
      <c r="X80" s="217"/>
      <c r="Y80" s="218"/>
      <c r="Z80" s="218"/>
      <c r="AA80" s="218"/>
      <c r="AB80" s="218"/>
      <c r="AC80" s="218"/>
      <c r="AD80" s="218"/>
      <c r="AE80" s="218"/>
      <c r="AF80" s="218"/>
      <c r="AG80" s="218"/>
      <c r="AJ80" s="126"/>
      <c r="AK80" s="126"/>
    </row>
    <row r="81" spans="1:37" x14ac:dyDescent="0.25">
      <c r="A81" s="125"/>
      <c r="B81" s="453"/>
      <c r="C81" s="453"/>
      <c r="D81" s="454"/>
      <c r="E81" s="457"/>
      <c r="F81" s="158" t="str">
        <f t="shared" si="1"/>
        <v/>
      </c>
      <c r="G81" s="148" t="str">
        <f>IF($D81="","",VLOOKUP($D81,Mag_Req!$A$2:$H$5,3))</f>
        <v/>
      </c>
      <c r="H81" s="457"/>
      <c r="I81" s="158" t="str">
        <f t="shared" si="2"/>
        <v/>
      </c>
      <c r="J81" s="148" t="str">
        <f>IF($D81="","",VLOOKUP($D81,Mag_Req!$A$2:$H$5,4))</f>
        <v/>
      </c>
      <c r="K81" s="149" t="str">
        <f t="shared" si="0"/>
        <v/>
      </c>
      <c r="L81" s="150" t="str">
        <f t="shared" si="3"/>
        <v/>
      </c>
      <c r="M81" s="151"/>
      <c r="N81" s="453"/>
      <c r="O81" s="453"/>
      <c r="P81" s="152" t="str">
        <f>IF(OR($D81="",$Q81=""),"",$Q81-VLOOKUP($D81,Mag_Req!$A$2:$H$5,8))</f>
        <v/>
      </c>
      <c r="Q81" s="453"/>
      <c r="R81" s="453"/>
      <c r="S81" s="151"/>
      <c r="T81" s="126" t="e">
        <f>VLOOKUP($D81,Mag_Req!$A$2:$H$5,2)</f>
        <v>#N/A</v>
      </c>
      <c r="W81" s="170"/>
      <c r="X81" s="217"/>
      <c r="Y81" s="218"/>
      <c r="Z81" s="218"/>
      <c r="AA81" s="218"/>
      <c r="AB81" s="218"/>
      <c r="AC81" s="218"/>
      <c r="AD81" s="218"/>
      <c r="AE81" s="218"/>
      <c r="AF81" s="218"/>
      <c r="AG81" s="218"/>
      <c r="AJ81" s="126"/>
      <c r="AK81" s="126"/>
    </row>
    <row r="82" spans="1:37" x14ac:dyDescent="0.25">
      <c r="A82" s="125"/>
      <c r="B82" s="453"/>
      <c r="C82" s="453"/>
      <c r="D82" s="454"/>
      <c r="E82" s="457"/>
      <c r="F82" s="158" t="str">
        <f t="shared" si="1"/>
        <v/>
      </c>
      <c r="G82" s="148" t="str">
        <f>IF($D82="","",VLOOKUP($D82,Mag_Req!$A$2:$H$5,3))</f>
        <v/>
      </c>
      <c r="H82" s="457"/>
      <c r="I82" s="158" t="str">
        <f t="shared" si="2"/>
        <v/>
      </c>
      <c r="J82" s="148" t="str">
        <f>IF($D82="","",VLOOKUP($D82,Mag_Req!$A$2:$H$5,4))</f>
        <v/>
      </c>
      <c r="K82" s="149" t="str">
        <f t="shared" ref="K82:K145" si="4">IF($D82="","",$K$6+R82)</f>
        <v/>
      </c>
      <c r="L82" s="150" t="str">
        <f t="shared" si="3"/>
        <v/>
      </c>
      <c r="M82" s="151"/>
      <c r="N82" s="453"/>
      <c r="O82" s="453"/>
      <c r="P82" s="152" t="str">
        <f>IF(OR($D82="",$Q82=""),"",$Q82-VLOOKUP($D82,Mag_Req!$A$2:$H$5,8))</f>
        <v/>
      </c>
      <c r="Q82" s="453"/>
      <c r="R82" s="453"/>
      <c r="S82" s="151"/>
      <c r="T82" s="126" t="e">
        <f>VLOOKUP($D82,Mag_Req!$A$2:$H$5,2)</f>
        <v>#N/A</v>
      </c>
      <c r="W82" s="170"/>
      <c r="X82" s="217"/>
      <c r="Y82" s="218"/>
      <c r="Z82" s="218"/>
      <c r="AA82" s="218"/>
      <c r="AB82" s="218"/>
      <c r="AC82" s="218"/>
      <c r="AD82" s="218"/>
      <c r="AE82" s="218"/>
      <c r="AF82" s="218"/>
      <c r="AG82" s="218"/>
      <c r="AJ82" s="126"/>
      <c r="AK82" s="126"/>
    </row>
    <row r="83" spans="1:37" x14ac:dyDescent="0.25">
      <c r="A83" s="125"/>
      <c r="B83" s="453"/>
      <c r="C83" s="453"/>
      <c r="D83" s="454"/>
      <c r="E83" s="457"/>
      <c r="F83" s="158" t="str">
        <f t="shared" ref="F83:F146" si="5">IF(OR($D83="",$N83="",$G83=""),"",IF($T83&lt;1402,$N83*$G83,""))</f>
        <v/>
      </c>
      <c r="G83" s="148" t="str">
        <f>IF($D83="","",VLOOKUP($D83,Mag_Req!$A$2:$H$5,3))</f>
        <v/>
      </c>
      <c r="H83" s="457"/>
      <c r="I83" s="158" t="str">
        <f t="shared" ref="I83:I146" si="6">IF(OR($D83="",$O83="",$J83=""),"",IF($T83&lt;1402,$O83*$J83,""))</f>
        <v/>
      </c>
      <c r="J83" s="148" t="str">
        <f>IF($D83="","",VLOOKUP($D83,Mag_Req!$A$2:$H$5,4))</f>
        <v/>
      </c>
      <c r="K83" s="149" t="str">
        <f t="shared" si="4"/>
        <v/>
      </c>
      <c r="L83" s="150" t="str">
        <f t="shared" ref="L83:L146" si="7">IF(OR($D83="",$Q83=""),"",$P83)</f>
        <v/>
      </c>
      <c r="M83" s="151"/>
      <c r="N83" s="453"/>
      <c r="O83" s="453"/>
      <c r="P83" s="152" t="str">
        <f>IF(OR($D83="",$Q83=""),"",$Q83-VLOOKUP($D83,Mag_Req!$A$2:$H$5,8))</f>
        <v/>
      </c>
      <c r="Q83" s="453"/>
      <c r="R83" s="453"/>
      <c r="S83" s="151"/>
      <c r="T83" s="126" t="e">
        <f>VLOOKUP($D83,Mag_Req!$A$2:$H$5,2)</f>
        <v>#N/A</v>
      </c>
      <c r="W83" s="170"/>
      <c r="X83" s="217"/>
      <c r="Y83" s="218"/>
      <c r="Z83" s="218"/>
      <c r="AA83" s="218"/>
      <c r="AB83" s="218"/>
      <c r="AC83" s="218"/>
      <c r="AD83" s="218"/>
      <c r="AE83" s="218"/>
      <c r="AF83" s="218"/>
      <c r="AG83" s="218"/>
      <c r="AJ83" s="126"/>
      <c r="AK83" s="126"/>
    </row>
    <row r="84" spans="1:37" x14ac:dyDescent="0.25">
      <c r="A84" s="125"/>
      <c r="B84" s="453"/>
      <c r="C84" s="453"/>
      <c r="D84" s="454"/>
      <c r="E84" s="457"/>
      <c r="F84" s="158" t="str">
        <f t="shared" si="5"/>
        <v/>
      </c>
      <c r="G84" s="148" t="str">
        <f>IF($D84="","",VLOOKUP($D84,Mag_Req!$A$2:$H$5,3))</f>
        <v/>
      </c>
      <c r="H84" s="457"/>
      <c r="I84" s="158" t="str">
        <f t="shared" si="6"/>
        <v/>
      </c>
      <c r="J84" s="148" t="str">
        <f>IF($D84="","",VLOOKUP($D84,Mag_Req!$A$2:$H$5,4))</f>
        <v/>
      </c>
      <c r="K84" s="149" t="str">
        <f t="shared" si="4"/>
        <v/>
      </c>
      <c r="L84" s="150" t="str">
        <f t="shared" si="7"/>
        <v/>
      </c>
      <c r="M84" s="151"/>
      <c r="N84" s="453"/>
      <c r="O84" s="453"/>
      <c r="P84" s="152" t="str">
        <f>IF(OR($D84="",$Q84=""),"",$Q84-VLOOKUP($D84,Mag_Req!$A$2:$H$5,8))</f>
        <v/>
      </c>
      <c r="Q84" s="453"/>
      <c r="R84" s="453"/>
      <c r="S84" s="151"/>
      <c r="T84" s="126" t="e">
        <f>VLOOKUP($D84,Mag_Req!$A$2:$H$5,2)</f>
        <v>#N/A</v>
      </c>
      <c r="W84" s="170"/>
      <c r="X84" s="217"/>
      <c r="Y84" s="218"/>
      <c r="Z84" s="218"/>
      <c r="AA84" s="218"/>
      <c r="AB84" s="218"/>
      <c r="AC84" s="218"/>
      <c r="AD84" s="218"/>
      <c r="AE84" s="218"/>
      <c r="AF84" s="218"/>
      <c r="AG84" s="218"/>
      <c r="AJ84" s="126"/>
      <c r="AK84" s="126"/>
    </row>
    <row r="85" spans="1:37" x14ac:dyDescent="0.25">
      <c r="A85" s="125"/>
      <c r="B85" s="453"/>
      <c r="C85" s="453"/>
      <c r="D85" s="454"/>
      <c r="E85" s="457"/>
      <c r="F85" s="158" t="str">
        <f t="shared" si="5"/>
        <v/>
      </c>
      <c r="G85" s="148" t="str">
        <f>IF($D85="","",VLOOKUP($D85,Mag_Req!$A$2:$H$5,3))</f>
        <v/>
      </c>
      <c r="H85" s="457"/>
      <c r="I85" s="158" t="str">
        <f t="shared" si="6"/>
        <v/>
      </c>
      <c r="J85" s="148" t="str">
        <f>IF($D85="","",VLOOKUP($D85,Mag_Req!$A$2:$H$5,4))</f>
        <v/>
      </c>
      <c r="K85" s="149" t="str">
        <f t="shared" si="4"/>
        <v/>
      </c>
      <c r="L85" s="150" t="str">
        <f t="shared" si="7"/>
        <v/>
      </c>
      <c r="M85" s="151"/>
      <c r="N85" s="453"/>
      <c r="O85" s="453"/>
      <c r="P85" s="152" t="str">
        <f>IF(OR($D85="",$Q85=""),"",$Q85-VLOOKUP($D85,Mag_Req!$A$2:$H$5,8))</f>
        <v/>
      </c>
      <c r="Q85" s="453"/>
      <c r="R85" s="453"/>
      <c r="S85" s="151"/>
      <c r="T85" s="126" t="e">
        <f>VLOOKUP($D85,Mag_Req!$A$2:$H$5,2)</f>
        <v>#N/A</v>
      </c>
      <c r="W85" s="170"/>
      <c r="X85" s="217"/>
      <c r="Y85" s="218"/>
      <c r="Z85" s="218"/>
      <c r="AA85" s="218"/>
      <c r="AB85" s="218"/>
      <c r="AC85" s="218"/>
      <c r="AD85" s="218"/>
      <c r="AE85" s="218"/>
      <c r="AF85" s="218"/>
      <c r="AG85" s="218"/>
      <c r="AJ85" s="126"/>
      <c r="AK85" s="126"/>
    </row>
    <row r="86" spans="1:37" x14ac:dyDescent="0.25">
      <c r="A86" s="125"/>
      <c r="B86" s="453"/>
      <c r="C86" s="453"/>
      <c r="D86" s="454"/>
      <c r="E86" s="457"/>
      <c r="F86" s="158" t="str">
        <f t="shared" si="5"/>
        <v/>
      </c>
      <c r="G86" s="148" t="str">
        <f>IF($D86="","",VLOOKUP($D86,Mag_Req!$A$2:$H$5,3))</f>
        <v/>
      </c>
      <c r="H86" s="457"/>
      <c r="I86" s="158" t="str">
        <f t="shared" si="6"/>
        <v/>
      </c>
      <c r="J86" s="148" t="str">
        <f>IF($D86="","",VLOOKUP($D86,Mag_Req!$A$2:$H$5,4))</f>
        <v/>
      </c>
      <c r="K86" s="149" t="str">
        <f t="shared" si="4"/>
        <v/>
      </c>
      <c r="L86" s="150" t="str">
        <f t="shared" si="7"/>
        <v/>
      </c>
      <c r="M86" s="151"/>
      <c r="N86" s="453"/>
      <c r="O86" s="453"/>
      <c r="P86" s="152" t="str">
        <f>IF(OR($D86="",$Q86=""),"",$Q86-VLOOKUP($D86,Mag_Req!$A$2:$H$5,8))</f>
        <v/>
      </c>
      <c r="Q86" s="453"/>
      <c r="R86" s="453"/>
      <c r="S86" s="151"/>
      <c r="T86" s="126" t="e">
        <f>VLOOKUP($D86,Mag_Req!$A$2:$H$5,2)</f>
        <v>#N/A</v>
      </c>
      <c r="W86" s="170"/>
      <c r="X86" s="217"/>
      <c r="Y86" s="218"/>
      <c r="Z86" s="218"/>
      <c r="AA86" s="218"/>
      <c r="AB86" s="218"/>
      <c r="AC86" s="218"/>
      <c r="AD86" s="218"/>
      <c r="AE86" s="218"/>
      <c r="AF86" s="218"/>
      <c r="AG86" s="218"/>
      <c r="AJ86" s="126"/>
      <c r="AK86" s="126"/>
    </row>
    <row r="87" spans="1:37" x14ac:dyDescent="0.25">
      <c r="A87" s="125"/>
      <c r="B87" s="453"/>
      <c r="C87" s="453"/>
      <c r="D87" s="454"/>
      <c r="E87" s="457"/>
      <c r="F87" s="158" t="str">
        <f t="shared" si="5"/>
        <v/>
      </c>
      <c r="G87" s="148" t="str">
        <f>IF($D87="","",VLOOKUP($D87,Mag_Req!$A$2:$H$5,3))</f>
        <v/>
      </c>
      <c r="H87" s="457"/>
      <c r="I87" s="158" t="str">
        <f t="shared" si="6"/>
        <v/>
      </c>
      <c r="J87" s="148" t="str">
        <f>IF($D87="","",VLOOKUP($D87,Mag_Req!$A$2:$H$5,4))</f>
        <v/>
      </c>
      <c r="K87" s="149" t="str">
        <f t="shared" si="4"/>
        <v/>
      </c>
      <c r="L87" s="150" t="str">
        <f t="shared" si="7"/>
        <v/>
      </c>
      <c r="M87" s="151"/>
      <c r="N87" s="453"/>
      <c r="O87" s="453"/>
      <c r="P87" s="152" t="str">
        <f>IF(OR($D87="",$Q87=""),"",$Q87-VLOOKUP($D87,Mag_Req!$A$2:$H$5,8))</f>
        <v/>
      </c>
      <c r="Q87" s="453"/>
      <c r="R87" s="453"/>
      <c r="S87" s="151"/>
      <c r="T87" s="126" t="e">
        <f>VLOOKUP($D87,Mag_Req!$A$2:$H$5,2)</f>
        <v>#N/A</v>
      </c>
      <c r="W87" s="170"/>
      <c r="X87" s="217"/>
      <c r="Y87" s="218"/>
      <c r="Z87" s="218"/>
      <c r="AA87" s="218"/>
      <c r="AB87" s="218"/>
      <c r="AC87" s="218"/>
      <c r="AD87" s="218"/>
      <c r="AE87" s="218"/>
      <c r="AF87" s="218"/>
      <c r="AG87" s="218"/>
      <c r="AJ87" s="126"/>
      <c r="AK87" s="126"/>
    </row>
    <row r="88" spans="1:37" x14ac:dyDescent="0.25">
      <c r="A88" s="125"/>
      <c r="B88" s="453"/>
      <c r="C88" s="453"/>
      <c r="D88" s="454"/>
      <c r="E88" s="457"/>
      <c r="F88" s="158" t="str">
        <f t="shared" si="5"/>
        <v/>
      </c>
      <c r="G88" s="148" t="str">
        <f>IF($D88="","",VLOOKUP($D88,Mag_Req!$A$2:$H$5,3))</f>
        <v/>
      </c>
      <c r="H88" s="457"/>
      <c r="I88" s="158" t="str">
        <f t="shared" si="6"/>
        <v/>
      </c>
      <c r="J88" s="148" t="str">
        <f>IF($D88="","",VLOOKUP($D88,Mag_Req!$A$2:$H$5,4))</f>
        <v/>
      </c>
      <c r="K88" s="149" t="str">
        <f t="shared" si="4"/>
        <v/>
      </c>
      <c r="L88" s="150" t="str">
        <f t="shared" si="7"/>
        <v/>
      </c>
      <c r="M88" s="151"/>
      <c r="N88" s="453"/>
      <c r="O88" s="453"/>
      <c r="P88" s="152" t="str">
        <f>IF(OR($D88="",$Q88=""),"",$Q88-VLOOKUP($D88,Mag_Req!$A$2:$H$5,8))</f>
        <v/>
      </c>
      <c r="Q88" s="453"/>
      <c r="R88" s="453"/>
      <c r="S88" s="151"/>
      <c r="T88" s="126" t="e">
        <f>VLOOKUP($D88,Mag_Req!$A$2:$H$5,2)</f>
        <v>#N/A</v>
      </c>
      <c r="W88" s="170"/>
      <c r="X88" s="217"/>
      <c r="Y88" s="218"/>
      <c r="Z88" s="218"/>
      <c r="AA88" s="218"/>
      <c r="AB88" s="218"/>
      <c r="AC88" s="218"/>
      <c r="AD88" s="218"/>
      <c r="AE88" s="218"/>
      <c r="AF88" s="218"/>
      <c r="AG88" s="218"/>
      <c r="AJ88" s="126"/>
      <c r="AK88" s="126"/>
    </row>
    <row r="89" spans="1:37" x14ac:dyDescent="0.25">
      <c r="A89" s="125"/>
      <c r="B89" s="453"/>
      <c r="C89" s="453"/>
      <c r="D89" s="454"/>
      <c r="E89" s="457"/>
      <c r="F89" s="158" t="str">
        <f t="shared" si="5"/>
        <v/>
      </c>
      <c r="G89" s="148" t="str">
        <f>IF($D89="","",VLOOKUP($D89,Mag_Req!$A$2:$H$5,3))</f>
        <v/>
      </c>
      <c r="H89" s="457"/>
      <c r="I89" s="158" t="str">
        <f t="shared" si="6"/>
        <v/>
      </c>
      <c r="J89" s="148" t="str">
        <f>IF($D89="","",VLOOKUP($D89,Mag_Req!$A$2:$H$5,4))</f>
        <v/>
      </c>
      <c r="K89" s="149" t="str">
        <f t="shared" si="4"/>
        <v/>
      </c>
      <c r="L89" s="150" t="str">
        <f t="shared" si="7"/>
        <v/>
      </c>
      <c r="M89" s="151"/>
      <c r="N89" s="453"/>
      <c r="O89" s="453"/>
      <c r="P89" s="152" t="str">
        <f>IF(OR($D89="",$Q89=""),"",$Q89-VLOOKUP($D89,Mag_Req!$A$2:$H$5,8))</f>
        <v/>
      </c>
      <c r="Q89" s="453"/>
      <c r="R89" s="453"/>
      <c r="S89" s="151"/>
      <c r="T89" s="126" t="e">
        <f>VLOOKUP($D89,Mag_Req!$A$2:$H$5,2)</f>
        <v>#N/A</v>
      </c>
      <c r="W89" s="170"/>
      <c r="X89" s="217"/>
      <c r="Y89" s="218"/>
      <c r="Z89" s="218"/>
      <c r="AA89" s="218"/>
      <c r="AB89" s="218"/>
      <c r="AC89" s="218"/>
      <c r="AD89" s="218"/>
      <c r="AE89" s="218"/>
      <c r="AF89" s="218"/>
      <c r="AG89" s="218"/>
      <c r="AJ89" s="126"/>
      <c r="AK89" s="126"/>
    </row>
    <row r="90" spans="1:37" x14ac:dyDescent="0.25">
      <c r="A90" s="125"/>
      <c r="B90" s="453"/>
      <c r="C90" s="453"/>
      <c r="D90" s="454"/>
      <c r="E90" s="457"/>
      <c r="F90" s="158" t="str">
        <f t="shared" si="5"/>
        <v/>
      </c>
      <c r="G90" s="148" t="str">
        <f>IF($D90="","",VLOOKUP($D90,Mag_Req!$A$2:$H$5,3))</f>
        <v/>
      </c>
      <c r="H90" s="457"/>
      <c r="I90" s="158" t="str">
        <f t="shared" si="6"/>
        <v/>
      </c>
      <c r="J90" s="148" t="str">
        <f>IF($D90="","",VLOOKUP($D90,Mag_Req!$A$2:$H$5,4))</f>
        <v/>
      </c>
      <c r="K90" s="149" t="str">
        <f t="shared" si="4"/>
        <v/>
      </c>
      <c r="L90" s="150" t="str">
        <f t="shared" si="7"/>
        <v/>
      </c>
      <c r="M90" s="151"/>
      <c r="N90" s="453"/>
      <c r="O90" s="453"/>
      <c r="P90" s="152" t="str">
        <f>IF(OR($D90="",$Q90=""),"",$Q90-VLOOKUP($D90,Mag_Req!$A$2:$H$5,8))</f>
        <v/>
      </c>
      <c r="Q90" s="453"/>
      <c r="R90" s="453"/>
      <c r="S90" s="151"/>
      <c r="T90" s="126" t="e">
        <f>VLOOKUP($D90,Mag_Req!$A$2:$H$5,2)</f>
        <v>#N/A</v>
      </c>
      <c r="W90" s="170"/>
      <c r="X90" s="217"/>
      <c r="Y90" s="218"/>
      <c r="Z90" s="218"/>
      <c r="AA90" s="218"/>
      <c r="AB90" s="218"/>
      <c r="AC90" s="218"/>
      <c r="AD90" s="218"/>
      <c r="AE90" s="218"/>
      <c r="AF90" s="218"/>
      <c r="AG90" s="218"/>
      <c r="AJ90" s="126"/>
      <c r="AK90" s="126"/>
    </row>
    <row r="91" spans="1:37" x14ac:dyDescent="0.25">
      <c r="A91" s="125"/>
      <c r="B91" s="453"/>
      <c r="C91" s="453"/>
      <c r="D91" s="454"/>
      <c r="E91" s="457"/>
      <c r="F91" s="158" t="str">
        <f t="shared" si="5"/>
        <v/>
      </c>
      <c r="G91" s="148" t="str">
        <f>IF($D91="","",VLOOKUP($D91,Mag_Req!$A$2:$H$5,3))</f>
        <v/>
      </c>
      <c r="H91" s="457"/>
      <c r="I91" s="158" t="str">
        <f t="shared" si="6"/>
        <v/>
      </c>
      <c r="J91" s="148" t="str">
        <f>IF($D91="","",VLOOKUP($D91,Mag_Req!$A$2:$H$5,4))</f>
        <v/>
      </c>
      <c r="K91" s="149" t="str">
        <f t="shared" si="4"/>
        <v/>
      </c>
      <c r="L91" s="150" t="str">
        <f t="shared" si="7"/>
        <v/>
      </c>
      <c r="M91" s="151"/>
      <c r="N91" s="453"/>
      <c r="O91" s="453"/>
      <c r="P91" s="152" t="str">
        <f>IF(OR($D91="",$Q91=""),"",$Q91-VLOOKUP($D91,Mag_Req!$A$2:$H$5,8))</f>
        <v/>
      </c>
      <c r="Q91" s="453"/>
      <c r="R91" s="453"/>
      <c r="S91" s="151"/>
      <c r="T91" s="126" t="e">
        <f>VLOOKUP($D91,Mag_Req!$A$2:$H$5,2)</f>
        <v>#N/A</v>
      </c>
      <c r="W91" s="170"/>
      <c r="X91" s="217"/>
      <c r="Y91" s="218"/>
      <c r="Z91" s="218"/>
      <c r="AA91" s="218"/>
      <c r="AB91" s="218"/>
      <c r="AC91" s="218"/>
      <c r="AD91" s="218"/>
      <c r="AE91" s="218"/>
      <c r="AF91" s="218"/>
      <c r="AG91" s="218"/>
      <c r="AJ91" s="126"/>
      <c r="AK91" s="126"/>
    </row>
    <row r="92" spans="1:37" x14ac:dyDescent="0.25">
      <c r="A92" s="125"/>
      <c r="B92" s="453"/>
      <c r="C92" s="453"/>
      <c r="D92" s="454"/>
      <c r="E92" s="457"/>
      <c r="F92" s="158" t="str">
        <f t="shared" si="5"/>
        <v/>
      </c>
      <c r="G92" s="148" t="str">
        <f>IF($D92="","",VLOOKUP($D92,Mag_Req!$A$2:$H$5,3))</f>
        <v/>
      </c>
      <c r="H92" s="457"/>
      <c r="I92" s="158" t="str">
        <f t="shared" si="6"/>
        <v/>
      </c>
      <c r="J92" s="148" t="str">
        <f>IF($D92="","",VLOOKUP($D92,Mag_Req!$A$2:$H$5,4))</f>
        <v/>
      </c>
      <c r="K92" s="149" t="str">
        <f t="shared" si="4"/>
        <v/>
      </c>
      <c r="L92" s="150" t="str">
        <f t="shared" si="7"/>
        <v/>
      </c>
      <c r="M92" s="151"/>
      <c r="N92" s="453"/>
      <c r="O92" s="453"/>
      <c r="P92" s="152" t="str">
        <f>IF(OR($D92="",$Q92=""),"",$Q92-VLOOKUP($D92,Mag_Req!$A$2:$H$5,8))</f>
        <v/>
      </c>
      <c r="Q92" s="453"/>
      <c r="R92" s="453"/>
      <c r="S92" s="151"/>
      <c r="T92" s="126" t="e">
        <f>VLOOKUP($D92,Mag_Req!$A$2:$H$5,2)</f>
        <v>#N/A</v>
      </c>
      <c r="W92" s="170"/>
      <c r="X92" s="217"/>
      <c r="Y92" s="218"/>
      <c r="Z92" s="218"/>
      <c r="AA92" s="218"/>
      <c r="AB92" s="218"/>
      <c r="AC92" s="218"/>
      <c r="AD92" s="218"/>
      <c r="AE92" s="218"/>
      <c r="AF92" s="218"/>
      <c r="AG92" s="218"/>
      <c r="AJ92" s="126"/>
      <c r="AK92" s="126"/>
    </row>
    <row r="93" spans="1:37" x14ac:dyDescent="0.25">
      <c r="A93" s="125"/>
      <c r="B93" s="453"/>
      <c r="C93" s="453"/>
      <c r="D93" s="454"/>
      <c r="E93" s="457"/>
      <c r="F93" s="158" t="str">
        <f t="shared" si="5"/>
        <v/>
      </c>
      <c r="G93" s="148" t="str">
        <f>IF($D93="","",VLOOKUP($D93,Mag_Req!$A$2:$H$5,3))</f>
        <v/>
      </c>
      <c r="H93" s="457"/>
      <c r="I93" s="158" t="str">
        <f t="shared" si="6"/>
        <v/>
      </c>
      <c r="J93" s="148" t="str">
        <f>IF($D93="","",VLOOKUP($D93,Mag_Req!$A$2:$H$5,4))</f>
        <v/>
      </c>
      <c r="K93" s="149" t="str">
        <f t="shared" si="4"/>
        <v/>
      </c>
      <c r="L93" s="150" t="str">
        <f t="shared" si="7"/>
        <v/>
      </c>
      <c r="M93" s="151"/>
      <c r="N93" s="453"/>
      <c r="O93" s="453"/>
      <c r="P93" s="152" t="str">
        <f>IF(OR($D93="",$Q93=""),"",$Q93-VLOOKUP($D93,Mag_Req!$A$2:$H$5,8))</f>
        <v/>
      </c>
      <c r="Q93" s="453"/>
      <c r="R93" s="453"/>
      <c r="S93" s="151"/>
      <c r="T93" s="126" t="e">
        <f>VLOOKUP($D93,Mag_Req!$A$2:$H$5,2)</f>
        <v>#N/A</v>
      </c>
      <c r="W93" s="170"/>
      <c r="X93" s="217"/>
      <c r="Y93" s="218"/>
      <c r="Z93" s="218"/>
      <c r="AA93" s="218"/>
      <c r="AB93" s="218"/>
      <c r="AC93" s="218"/>
      <c r="AD93" s="218"/>
      <c r="AE93" s="218"/>
      <c r="AF93" s="218"/>
      <c r="AG93" s="218"/>
      <c r="AJ93" s="126"/>
      <c r="AK93" s="126"/>
    </row>
    <row r="94" spans="1:37" x14ac:dyDescent="0.25">
      <c r="A94" s="125"/>
      <c r="B94" s="453"/>
      <c r="C94" s="453"/>
      <c r="D94" s="454"/>
      <c r="E94" s="457"/>
      <c r="F94" s="158" t="str">
        <f t="shared" si="5"/>
        <v/>
      </c>
      <c r="G94" s="148" t="str">
        <f>IF($D94="","",VLOOKUP($D94,Mag_Req!$A$2:$H$5,3))</f>
        <v/>
      </c>
      <c r="H94" s="457"/>
      <c r="I94" s="158" t="str">
        <f t="shared" si="6"/>
        <v/>
      </c>
      <c r="J94" s="148" t="str">
        <f>IF($D94="","",VLOOKUP($D94,Mag_Req!$A$2:$H$5,4))</f>
        <v/>
      </c>
      <c r="K94" s="149" t="str">
        <f t="shared" si="4"/>
        <v/>
      </c>
      <c r="L94" s="150" t="str">
        <f t="shared" si="7"/>
        <v/>
      </c>
      <c r="M94" s="151"/>
      <c r="N94" s="453"/>
      <c r="O94" s="453"/>
      <c r="P94" s="152" t="str">
        <f>IF(OR($D94="",$Q94=""),"",$Q94-VLOOKUP($D94,Mag_Req!$A$2:$H$5,8))</f>
        <v/>
      </c>
      <c r="Q94" s="453"/>
      <c r="R94" s="453"/>
      <c r="S94" s="151"/>
      <c r="T94" s="126" t="e">
        <f>VLOOKUP($D94,Mag_Req!$A$2:$H$5,2)</f>
        <v>#N/A</v>
      </c>
      <c r="W94" s="170"/>
      <c r="X94" s="217"/>
      <c r="Y94" s="218"/>
      <c r="Z94" s="218"/>
      <c r="AA94" s="218"/>
      <c r="AB94" s="218"/>
      <c r="AC94" s="218"/>
      <c r="AD94" s="218"/>
      <c r="AE94" s="218"/>
      <c r="AF94" s="218"/>
      <c r="AG94" s="218"/>
      <c r="AJ94" s="126"/>
      <c r="AK94" s="126"/>
    </row>
    <row r="95" spans="1:37" x14ac:dyDescent="0.25">
      <c r="A95" s="125"/>
      <c r="B95" s="453"/>
      <c r="C95" s="453"/>
      <c r="D95" s="454"/>
      <c r="E95" s="457"/>
      <c r="F95" s="158" t="str">
        <f t="shared" si="5"/>
        <v/>
      </c>
      <c r="G95" s="148" t="str">
        <f>IF($D95="","",VLOOKUP($D95,Mag_Req!$A$2:$H$5,3))</f>
        <v/>
      </c>
      <c r="H95" s="457"/>
      <c r="I95" s="158" t="str">
        <f t="shared" si="6"/>
        <v/>
      </c>
      <c r="J95" s="148" t="str">
        <f>IF($D95="","",VLOOKUP($D95,Mag_Req!$A$2:$H$5,4))</f>
        <v/>
      </c>
      <c r="K95" s="149" t="str">
        <f t="shared" si="4"/>
        <v/>
      </c>
      <c r="L95" s="150" t="str">
        <f t="shared" si="7"/>
        <v/>
      </c>
      <c r="M95" s="151"/>
      <c r="N95" s="453"/>
      <c r="O95" s="453"/>
      <c r="P95" s="152" t="str">
        <f>IF(OR($D95="",$Q95=""),"",$Q95-VLOOKUP($D95,Mag_Req!$A$2:$H$5,8))</f>
        <v/>
      </c>
      <c r="Q95" s="453"/>
      <c r="R95" s="453"/>
      <c r="S95" s="151"/>
      <c r="T95" s="126" t="e">
        <f>VLOOKUP($D95,Mag_Req!$A$2:$H$5,2)</f>
        <v>#N/A</v>
      </c>
      <c r="W95" s="170"/>
      <c r="X95" s="217"/>
      <c r="Y95" s="218"/>
      <c r="Z95" s="218"/>
      <c r="AA95" s="218"/>
      <c r="AB95" s="218"/>
      <c r="AC95" s="218"/>
      <c r="AD95" s="218"/>
      <c r="AE95" s="218"/>
      <c r="AF95" s="218"/>
      <c r="AG95" s="218"/>
      <c r="AJ95" s="126"/>
      <c r="AK95" s="126"/>
    </row>
    <row r="96" spans="1:37" x14ac:dyDescent="0.25">
      <c r="A96" s="125"/>
      <c r="B96" s="453"/>
      <c r="C96" s="453"/>
      <c r="D96" s="454"/>
      <c r="E96" s="457"/>
      <c r="F96" s="158" t="str">
        <f t="shared" si="5"/>
        <v/>
      </c>
      <c r="G96" s="148" t="str">
        <f>IF($D96="","",VLOOKUP($D96,Mag_Req!$A$2:$H$5,3))</f>
        <v/>
      </c>
      <c r="H96" s="457"/>
      <c r="I96" s="158" t="str">
        <f t="shared" si="6"/>
        <v/>
      </c>
      <c r="J96" s="148" t="str">
        <f>IF($D96="","",VLOOKUP($D96,Mag_Req!$A$2:$H$5,4))</f>
        <v/>
      </c>
      <c r="K96" s="149" t="str">
        <f t="shared" si="4"/>
        <v/>
      </c>
      <c r="L96" s="150" t="str">
        <f t="shared" si="7"/>
        <v/>
      </c>
      <c r="M96" s="151"/>
      <c r="N96" s="453"/>
      <c r="O96" s="453"/>
      <c r="P96" s="152" t="str">
        <f>IF(OR($D96="",$Q96=""),"",$Q96-VLOOKUP($D96,Mag_Req!$A$2:$H$5,8))</f>
        <v/>
      </c>
      <c r="Q96" s="453"/>
      <c r="R96" s="453"/>
      <c r="S96" s="151"/>
      <c r="T96" s="126" t="e">
        <f>VLOOKUP($D96,Mag_Req!$A$2:$H$5,2)</f>
        <v>#N/A</v>
      </c>
      <c r="W96" s="170"/>
      <c r="X96" s="217"/>
      <c r="Y96" s="218"/>
      <c r="Z96" s="218"/>
      <c r="AA96" s="218"/>
      <c r="AB96" s="218"/>
      <c r="AC96" s="218"/>
      <c r="AD96" s="218"/>
      <c r="AE96" s="218"/>
      <c r="AF96" s="218"/>
      <c r="AG96" s="218"/>
      <c r="AJ96" s="126"/>
      <c r="AK96" s="126"/>
    </row>
    <row r="97" spans="1:37" x14ac:dyDescent="0.25">
      <c r="A97" s="125"/>
      <c r="B97" s="453"/>
      <c r="C97" s="453"/>
      <c r="D97" s="454"/>
      <c r="E97" s="457"/>
      <c r="F97" s="158" t="str">
        <f t="shared" si="5"/>
        <v/>
      </c>
      <c r="G97" s="148" t="str">
        <f>IF($D97="","",VLOOKUP($D97,Mag_Req!$A$2:$H$5,3))</f>
        <v/>
      </c>
      <c r="H97" s="457"/>
      <c r="I97" s="158" t="str">
        <f t="shared" si="6"/>
        <v/>
      </c>
      <c r="J97" s="148" t="str">
        <f>IF($D97="","",VLOOKUP($D97,Mag_Req!$A$2:$H$5,4))</f>
        <v/>
      </c>
      <c r="K97" s="149" t="str">
        <f t="shared" si="4"/>
        <v/>
      </c>
      <c r="L97" s="150" t="str">
        <f t="shared" si="7"/>
        <v/>
      </c>
      <c r="M97" s="151"/>
      <c r="N97" s="453"/>
      <c r="O97" s="453"/>
      <c r="P97" s="152" t="str">
        <f>IF(OR($D97="",$Q97=""),"",$Q97-VLOOKUP($D97,Mag_Req!$A$2:$H$5,8))</f>
        <v/>
      </c>
      <c r="Q97" s="453"/>
      <c r="R97" s="453"/>
      <c r="S97" s="151"/>
      <c r="T97" s="126" t="e">
        <f>VLOOKUP($D97,Mag_Req!$A$2:$H$5,2)</f>
        <v>#N/A</v>
      </c>
      <c r="W97" s="170"/>
      <c r="X97" s="217"/>
      <c r="Y97" s="218"/>
      <c r="Z97" s="218"/>
      <c r="AA97" s="218"/>
      <c r="AB97" s="218"/>
      <c r="AC97" s="218"/>
      <c r="AD97" s="218"/>
      <c r="AE97" s="218"/>
      <c r="AF97" s="218"/>
      <c r="AG97" s="218"/>
      <c r="AJ97" s="126"/>
      <c r="AK97" s="126"/>
    </row>
    <row r="98" spans="1:37" x14ac:dyDescent="0.25">
      <c r="A98" s="125"/>
      <c r="B98" s="453"/>
      <c r="C98" s="453"/>
      <c r="D98" s="454"/>
      <c r="E98" s="457"/>
      <c r="F98" s="158" t="str">
        <f t="shared" si="5"/>
        <v/>
      </c>
      <c r="G98" s="148" t="str">
        <f>IF($D98="","",VLOOKUP($D98,Mag_Req!$A$2:$H$5,3))</f>
        <v/>
      </c>
      <c r="H98" s="457"/>
      <c r="I98" s="158" t="str">
        <f t="shared" si="6"/>
        <v/>
      </c>
      <c r="J98" s="148" t="str">
        <f>IF($D98="","",VLOOKUP($D98,Mag_Req!$A$2:$H$5,4))</f>
        <v/>
      </c>
      <c r="K98" s="149" t="str">
        <f t="shared" si="4"/>
        <v/>
      </c>
      <c r="L98" s="150" t="str">
        <f t="shared" si="7"/>
        <v/>
      </c>
      <c r="M98" s="151"/>
      <c r="N98" s="453"/>
      <c r="O98" s="453"/>
      <c r="P98" s="152" t="str">
        <f>IF(OR($D98="",$Q98=""),"",$Q98-VLOOKUP($D98,Mag_Req!$A$2:$H$5,8))</f>
        <v/>
      </c>
      <c r="Q98" s="453"/>
      <c r="R98" s="453"/>
      <c r="S98" s="151"/>
      <c r="T98" s="126" t="e">
        <f>VLOOKUP($D98,Mag_Req!$A$2:$H$5,2)</f>
        <v>#N/A</v>
      </c>
      <c r="W98" s="170"/>
      <c r="X98" s="217"/>
      <c r="Y98" s="218"/>
      <c r="Z98" s="218"/>
      <c r="AA98" s="218"/>
      <c r="AB98" s="218"/>
      <c r="AC98" s="218"/>
      <c r="AD98" s="218"/>
      <c r="AE98" s="218"/>
      <c r="AF98" s="218"/>
      <c r="AG98" s="218"/>
      <c r="AJ98" s="126"/>
      <c r="AK98" s="126"/>
    </row>
    <row r="99" spans="1:37" x14ac:dyDescent="0.25">
      <c r="A99" s="125"/>
      <c r="B99" s="453"/>
      <c r="C99" s="453"/>
      <c r="D99" s="454"/>
      <c r="E99" s="457"/>
      <c r="F99" s="158" t="str">
        <f t="shared" si="5"/>
        <v/>
      </c>
      <c r="G99" s="148" t="str">
        <f>IF($D99="","",VLOOKUP($D99,Mag_Req!$A$2:$H$5,3))</f>
        <v/>
      </c>
      <c r="H99" s="457"/>
      <c r="I99" s="158" t="str">
        <f t="shared" si="6"/>
        <v/>
      </c>
      <c r="J99" s="148" t="str">
        <f>IF($D99="","",VLOOKUP($D99,Mag_Req!$A$2:$H$5,4))</f>
        <v/>
      </c>
      <c r="K99" s="149" t="str">
        <f t="shared" si="4"/>
        <v/>
      </c>
      <c r="L99" s="150" t="str">
        <f t="shared" si="7"/>
        <v/>
      </c>
      <c r="M99" s="151"/>
      <c r="N99" s="453"/>
      <c r="O99" s="453"/>
      <c r="P99" s="152" t="str">
        <f>IF(OR($D99="",$Q99=""),"",$Q99-VLOOKUP($D99,Mag_Req!$A$2:$H$5,8))</f>
        <v/>
      </c>
      <c r="Q99" s="453"/>
      <c r="R99" s="453"/>
      <c r="S99" s="151"/>
      <c r="T99" s="126" t="e">
        <f>VLOOKUP($D99,Mag_Req!$A$2:$H$5,2)</f>
        <v>#N/A</v>
      </c>
      <c r="W99" s="170"/>
      <c r="X99" s="217"/>
      <c r="Y99" s="218"/>
      <c r="Z99" s="218"/>
      <c r="AA99" s="218"/>
      <c r="AB99" s="218"/>
      <c r="AC99" s="218"/>
      <c r="AD99" s="218"/>
      <c r="AE99" s="218"/>
      <c r="AF99" s="218"/>
      <c r="AG99" s="218"/>
      <c r="AJ99" s="126"/>
      <c r="AK99" s="126"/>
    </row>
    <row r="100" spans="1:37" x14ac:dyDescent="0.25">
      <c r="A100" s="125"/>
      <c r="B100" s="453"/>
      <c r="C100" s="453"/>
      <c r="D100" s="454"/>
      <c r="E100" s="457"/>
      <c r="F100" s="158" t="str">
        <f t="shared" si="5"/>
        <v/>
      </c>
      <c r="G100" s="148" t="str">
        <f>IF($D100="","",VLOOKUP($D100,Mag_Req!$A$2:$H$5,3))</f>
        <v/>
      </c>
      <c r="H100" s="457"/>
      <c r="I100" s="158" t="str">
        <f t="shared" si="6"/>
        <v/>
      </c>
      <c r="J100" s="148" t="str">
        <f>IF($D100="","",VLOOKUP($D100,Mag_Req!$A$2:$H$5,4))</f>
        <v/>
      </c>
      <c r="K100" s="149" t="str">
        <f t="shared" si="4"/>
        <v/>
      </c>
      <c r="L100" s="150" t="str">
        <f t="shared" si="7"/>
        <v/>
      </c>
      <c r="M100" s="151"/>
      <c r="N100" s="453"/>
      <c r="O100" s="453"/>
      <c r="P100" s="152" t="str">
        <f>IF(OR($D100="",$Q100=""),"",$Q100-VLOOKUP($D100,Mag_Req!$A$2:$H$5,8))</f>
        <v/>
      </c>
      <c r="Q100" s="453"/>
      <c r="R100" s="453"/>
      <c r="S100" s="151"/>
      <c r="T100" s="126" t="e">
        <f>VLOOKUP($D100,Mag_Req!$A$2:$H$5,2)</f>
        <v>#N/A</v>
      </c>
      <c r="W100" s="170"/>
      <c r="X100" s="217"/>
      <c r="Y100" s="218"/>
      <c r="Z100" s="218"/>
      <c r="AA100" s="218"/>
      <c r="AB100" s="218"/>
      <c r="AC100" s="218"/>
      <c r="AD100" s="218"/>
      <c r="AE100" s="218"/>
      <c r="AF100" s="218"/>
      <c r="AG100" s="218"/>
      <c r="AJ100" s="126"/>
      <c r="AK100" s="126"/>
    </row>
    <row r="101" spans="1:37" x14ac:dyDescent="0.25">
      <c r="A101" s="125"/>
      <c r="B101" s="453"/>
      <c r="C101" s="453"/>
      <c r="D101" s="454"/>
      <c r="E101" s="457"/>
      <c r="F101" s="158" t="str">
        <f t="shared" si="5"/>
        <v/>
      </c>
      <c r="G101" s="148" t="str">
        <f>IF($D101="","",VLOOKUP($D101,Mag_Req!$A$2:$H$5,3))</f>
        <v/>
      </c>
      <c r="H101" s="457"/>
      <c r="I101" s="158" t="str">
        <f t="shared" si="6"/>
        <v/>
      </c>
      <c r="J101" s="148" t="str">
        <f>IF($D101="","",VLOOKUP($D101,Mag_Req!$A$2:$H$5,4))</f>
        <v/>
      </c>
      <c r="K101" s="149" t="str">
        <f t="shared" si="4"/>
        <v/>
      </c>
      <c r="L101" s="150" t="str">
        <f t="shared" si="7"/>
        <v/>
      </c>
      <c r="M101" s="151"/>
      <c r="N101" s="453"/>
      <c r="O101" s="453"/>
      <c r="P101" s="152" t="str">
        <f>IF(OR($D101="",$Q101=""),"",$Q101-VLOOKUP($D101,Mag_Req!$A$2:$H$5,8))</f>
        <v/>
      </c>
      <c r="Q101" s="453"/>
      <c r="R101" s="453"/>
      <c r="S101" s="151"/>
      <c r="T101" s="126" t="e">
        <f>VLOOKUP($D101,Mag_Req!$A$2:$H$5,2)</f>
        <v>#N/A</v>
      </c>
      <c r="W101" s="170"/>
      <c r="X101" s="217"/>
      <c r="Y101" s="218"/>
      <c r="Z101" s="218"/>
      <c r="AA101" s="218"/>
      <c r="AB101" s="218"/>
      <c r="AC101" s="218"/>
      <c r="AD101" s="218"/>
      <c r="AE101" s="218"/>
      <c r="AF101" s="218"/>
      <c r="AG101" s="218"/>
      <c r="AJ101" s="126"/>
      <c r="AK101" s="126"/>
    </row>
    <row r="102" spans="1:37" x14ac:dyDescent="0.25">
      <c r="A102" s="125"/>
      <c r="B102" s="453"/>
      <c r="C102" s="453"/>
      <c r="D102" s="454"/>
      <c r="E102" s="457"/>
      <c r="F102" s="158" t="str">
        <f t="shared" si="5"/>
        <v/>
      </c>
      <c r="G102" s="148" t="str">
        <f>IF($D102="","",VLOOKUP($D102,Mag_Req!$A$2:$H$5,3))</f>
        <v/>
      </c>
      <c r="H102" s="457"/>
      <c r="I102" s="158" t="str">
        <f t="shared" si="6"/>
        <v/>
      </c>
      <c r="J102" s="148" t="str">
        <f>IF($D102="","",VLOOKUP($D102,Mag_Req!$A$2:$H$5,4))</f>
        <v/>
      </c>
      <c r="K102" s="149" t="str">
        <f t="shared" si="4"/>
        <v/>
      </c>
      <c r="L102" s="150" t="str">
        <f t="shared" si="7"/>
        <v/>
      </c>
      <c r="M102" s="151"/>
      <c r="N102" s="453"/>
      <c r="O102" s="453"/>
      <c r="P102" s="152" t="str">
        <f>IF(OR($D102="",$Q102=""),"",$Q102-VLOOKUP($D102,Mag_Req!$A$2:$H$5,8))</f>
        <v/>
      </c>
      <c r="Q102" s="453"/>
      <c r="R102" s="453"/>
      <c r="S102" s="151"/>
      <c r="T102" s="126" t="e">
        <f>VLOOKUP($D102,Mag_Req!$A$2:$H$5,2)</f>
        <v>#N/A</v>
      </c>
      <c r="W102" s="170"/>
      <c r="X102" s="217"/>
      <c r="Y102" s="218"/>
      <c r="Z102" s="218"/>
      <c r="AA102" s="218"/>
      <c r="AB102" s="218"/>
      <c r="AC102" s="218"/>
      <c r="AD102" s="218"/>
      <c r="AE102" s="218"/>
      <c r="AF102" s="218"/>
      <c r="AG102" s="218"/>
      <c r="AJ102" s="126"/>
      <c r="AK102" s="126"/>
    </row>
    <row r="103" spans="1:37" x14ac:dyDescent="0.25">
      <c r="A103" s="125"/>
      <c r="B103" s="453"/>
      <c r="C103" s="453"/>
      <c r="D103" s="454"/>
      <c r="E103" s="457"/>
      <c r="F103" s="158" t="str">
        <f t="shared" si="5"/>
        <v/>
      </c>
      <c r="G103" s="148" t="str">
        <f>IF($D103="","",VLOOKUP($D103,Mag_Req!$A$2:$H$5,3))</f>
        <v/>
      </c>
      <c r="H103" s="457"/>
      <c r="I103" s="158" t="str">
        <f t="shared" si="6"/>
        <v/>
      </c>
      <c r="J103" s="148" t="str">
        <f>IF($D103="","",VLOOKUP($D103,Mag_Req!$A$2:$H$5,4))</f>
        <v/>
      </c>
      <c r="K103" s="149" t="str">
        <f t="shared" si="4"/>
        <v/>
      </c>
      <c r="L103" s="150" t="str">
        <f t="shared" si="7"/>
        <v/>
      </c>
      <c r="M103" s="151"/>
      <c r="N103" s="453"/>
      <c r="O103" s="453"/>
      <c r="P103" s="152" t="str">
        <f>IF(OR($D103="",$Q103=""),"",$Q103-VLOOKUP($D103,Mag_Req!$A$2:$H$5,8))</f>
        <v/>
      </c>
      <c r="Q103" s="453"/>
      <c r="R103" s="453"/>
      <c r="S103" s="151"/>
      <c r="T103" s="126" t="e">
        <f>VLOOKUP($D103,Mag_Req!$A$2:$H$5,2)</f>
        <v>#N/A</v>
      </c>
      <c r="W103" s="170"/>
      <c r="X103" s="217"/>
      <c r="Y103" s="218"/>
      <c r="Z103" s="218"/>
      <c r="AA103" s="218"/>
      <c r="AB103" s="218"/>
      <c r="AC103" s="218"/>
      <c r="AD103" s="218"/>
      <c r="AE103" s="218"/>
      <c r="AF103" s="218"/>
      <c r="AG103" s="218"/>
      <c r="AJ103" s="126"/>
      <c r="AK103" s="126"/>
    </row>
    <row r="104" spans="1:37" x14ac:dyDescent="0.25">
      <c r="A104" s="125"/>
      <c r="B104" s="453"/>
      <c r="C104" s="453"/>
      <c r="D104" s="454"/>
      <c r="E104" s="457"/>
      <c r="F104" s="158" t="str">
        <f t="shared" si="5"/>
        <v/>
      </c>
      <c r="G104" s="148" t="str">
        <f>IF($D104="","",VLOOKUP($D104,Mag_Req!$A$2:$H$5,3))</f>
        <v/>
      </c>
      <c r="H104" s="457"/>
      <c r="I104" s="158" t="str">
        <f t="shared" si="6"/>
        <v/>
      </c>
      <c r="J104" s="148" t="str">
        <f>IF($D104="","",VLOOKUP($D104,Mag_Req!$A$2:$H$5,4))</f>
        <v/>
      </c>
      <c r="K104" s="149" t="str">
        <f t="shared" si="4"/>
        <v/>
      </c>
      <c r="L104" s="150" t="str">
        <f t="shared" si="7"/>
        <v/>
      </c>
      <c r="M104" s="151"/>
      <c r="N104" s="453"/>
      <c r="O104" s="453"/>
      <c r="P104" s="152" t="str">
        <f>IF(OR($D104="",$Q104=""),"",$Q104-VLOOKUP($D104,Mag_Req!$A$2:$H$5,8))</f>
        <v/>
      </c>
      <c r="Q104" s="453"/>
      <c r="R104" s="453"/>
      <c r="S104" s="151"/>
      <c r="T104" s="126" t="e">
        <f>VLOOKUP($D104,Mag_Req!$A$2:$H$5,2)</f>
        <v>#N/A</v>
      </c>
      <c r="W104" s="170"/>
      <c r="X104" s="217"/>
      <c r="Y104" s="218"/>
      <c r="Z104" s="218"/>
      <c r="AA104" s="218"/>
      <c r="AB104" s="218"/>
      <c r="AC104" s="218"/>
      <c r="AD104" s="218"/>
      <c r="AE104" s="218"/>
      <c r="AF104" s="218"/>
      <c r="AG104" s="218"/>
      <c r="AJ104" s="126"/>
      <c r="AK104" s="126"/>
    </row>
    <row r="105" spans="1:37" x14ac:dyDescent="0.25">
      <c r="A105" s="125"/>
      <c r="B105" s="453"/>
      <c r="C105" s="453"/>
      <c r="D105" s="454"/>
      <c r="E105" s="457"/>
      <c r="F105" s="158" t="str">
        <f t="shared" si="5"/>
        <v/>
      </c>
      <c r="G105" s="148" t="str">
        <f>IF($D105="","",VLOOKUP($D105,Mag_Req!$A$2:$H$5,3))</f>
        <v/>
      </c>
      <c r="H105" s="457"/>
      <c r="I105" s="158" t="str">
        <f t="shared" si="6"/>
        <v/>
      </c>
      <c r="J105" s="148" t="str">
        <f>IF($D105="","",VLOOKUP($D105,Mag_Req!$A$2:$H$5,4))</f>
        <v/>
      </c>
      <c r="K105" s="149" t="str">
        <f t="shared" si="4"/>
        <v/>
      </c>
      <c r="L105" s="150" t="str">
        <f t="shared" si="7"/>
        <v/>
      </c>
      <c r="M105" s="151"/>
      <c r="N105" s="453"/>
      <c r="O105" s="453"/>
      <c r="P105" s="152" t="str">
        <f>IF(OR($D105="",$Q105=""),"",$Q105-VLOOKUP($D105,Mag_Req!$A$2:$H$5,8))</f>
        <v/>
      </c>
      <c r="Q105" s="453"/>
      <c r="R105" s="453"/>
      <c r="S105" s="151"/>
      <c r="T105" s="126" t="e">
        <f>VLOOKUP($D105,Mag_Req!$A$2:$H$5,2)</f>
        <v>#N/A</v>
      </c>
      <c r="W105" s="170"/>
      <c r="X105" s="217"/>
      <c r="Y105" s="218"/>
      <c r="Z105" s="218"/>
      <c r="AA105" s="218"/>
      <c r="AB105" s="218"/>
      <c r="AC105" s="218"/>
      <c r="AD105" s="218"/>
      <c r="AE105" s="218"/>
      <c r="AF105" s="218"/>
      <c r="AG105" s="218"/>
      <c r="AJ105" s="126"/>
      <c r="AK105" s="126"/>
    </row>
    <row r="106" spans="1:37" x14ac:dyDescent="0.25">
      <c r="A106" s="125"/>
      <c r="B106" s="453"/>
      <c r="C106" s="453"/>
      <c r="D106" s="454"/>
      <c r="E106" s="457"/>
      <c r="F106" s="158" t="str">
        <f t="shared" si="5"/>
        <v/>
      </c>
      <c r="G106" s="148" t="str">
        <f>IF($D106="","",VLOOKUP($D106,Mag_Req!$A$2:$H$5,3))</f>
        <v/>
      </c>
      <c r="H106" s="457"/>
      <c r="I106" s="158" t="str">
        <f t="shared" si="6"/>
        <v/>
      </c>
      <c r="J106" s="148" t="str">
        <f>IF($D106="","",VLOOKUP($D106,Mag_Req!$A$2:$H$5,4))</f>
        <v/>
      </c>
      <c r="K106" s="149" t="str">
        <f t="shared" si="4"/>
        <v/>
      </c>
      <c r="L106" s="150" t="str">
        <f t="shared" si="7"/>
        <v/>
      </c>
      <c r="M106" s="151"/>
      <c r="N106" s="453"/>
      <c r="O106" s="453"/>
      <c r="P106" s="152" t="str">
        <f>IF(OR($D106="",$Q106=""),"",$Q106-VLOOKUP($D106,Mag_Req!$A$2:$H$5,8))</f>
        <v/>
      </c>
      <c r="Q106" s="453"/>
      <c r="R106" s="453"/>
      <c r="S106" s="151"/>
      <c r="T106" s="126" t="e">
        <f>VLOOKUP($D106,Mag_Req!$A$2:$H$5,2)</f>
        <v>#N/A</v>
      </c>
      <c r="W106" s="170"/>
      <c r="X106" s="217"/>
      <c r="Y106" s="218"/>
      <c r="Z106" s="218"/>
      <c r="AA106" s="218"/>
      <c r="AB106" s="218"/>
      <c r="AC106" s="218"/>
      <c r="AD106" s="218"/>
      <c r="AE106" s="218"/>
      <c r="AF106" s="218"/>
      <c r="AG106" s="218"/>
      <c r="AJ106" s="126"/>
      <c r="AK106" s="126"/>
    </row>
    <row r="107" spans="1:37" x14ac:dyDescent="0.25">
      <c r="A107" s="125"/>
      <c r="B107" s="453"/>
      <c r="C107" s="453"/>
      <c r="D107" s="454"/>
      <c r="E107" s="457"/>
      <c r="F107" s="158" t="str">
        <f t="shared" si="5"/>
        <v/>
      </c>
      <c r="G107" s="148" t="str">
        <f>IF($D107="","",VLOOKUP($D107,Mag_Req!$A$2:$H$5,3))</f>
        <v/>
      </c>
      <c r="H107" s="457"/>
      <c r="I107" s="158" t="str">
        <f t="shared" si="6"/>
        <v/>
      </c>
      <c r="J107" s="148" t="str">
        <f>IF($D107="","",VLOOKUP($D107,Mag_Req!$A$2:$H$5,4))</f>
        <v/>
      </c>
      <c r="K107" s="149" t="str">
        <f t="shared" si="4"/>
        <v/>
      </c>
      <c r="L107" s="150" t="str">
        <f t="shared" si="7"/>
        <v/>
      </c>
      <c r="M107" s="151"/>
      <c r="N107" s="453"/>
      <c r="O107" s="453"/>
      <c r="P107" s="152" t="str">
        <f>IF(OR($D107="",$Q107=""),"",$Q107-VLOOKUP($D107,Mag_Req!$A$2:$H$5,8))</f>
        <v/>
      </c>
      <c r="Q107" s="453"/>
      <c r="R107" s="453"/>
      <c r="S107" s="151"/>
      <c r="T107" s="126" t="e">
        <f>VLOOKUP($D107,Mag_Req!$A$2:$H$5,2)</f>
        <v>#N/A</v>
      </c>
      <c r="W107" s="170"/>
      <c r="X107" s="217"/>
      <c r="Y107" s="218"/>
      <c r="Z107" s="218"/>
      <c r="AA107" s="218"/>
      <c r="AB107" s="218"/>
      <c r="AC107" s="218"/>
      <c r="AD107" s="218"/>
      <c r="AE107" s="218"/>
      <c r="AF107" s="218"/>
      <c r="AG107" s="218"/>
      <c r="AJ107" s="126"/>
      <c r="AK107" s="126"/>
    </row>
    <row r="108" spans="1:37" x14ac:dyDescent="0.25">
      <c r="A108" s="125"/>
      <c r="B108" s="453"/>
      <c r="C108" s="453"/>
      <c r="D108" s="454"/>
      <c r="E108" s="457"/>
      <c r="F108" s="158" t="str">
        <f t="shared" si="5"/>
        <v/>
      </c>
      <c r="G108" s="148" t="str">
        <f>IF($D108="","",VLOOKUP($D108,Mag_Req!$A$2:$H$5,3))</f>
        <v/>
      </c>
      <c r="H108" s="457"/>
      <c r="I108" s="158" t="str">
        <f t="shared" si="6"/>
        <v/>
      </c>
      <c r="J108" s="148" t="str">
        <f>IF($D108="","",VLOOKUP($D108,Mag_Req!$A$2:$H$5,4))</f>
        <v/>
      </c>
      <c r="K108" s="149" t="str">
        <f t="shared" si="4"/>
        <v/>
      </c>
      <c r="L108" s="150" t="str">
        <f t="shared" si="7"/>
        <v/>
      </c>
      <c r="M108" s="151"/>
      <c r="N108" s="453"/>
      <c r="O108" s="453"/>
      <c r="P108" s="152" t="str">
        <f>IF(OR($D108="",$Q108=""),"",$Q108-VLOOKUP($D108,Mag_Req!$A$2:$H$5,8))</f>
        <v/>
      </c>
      <c r="Q108" s="453"/>
      <c r="R108" s="453"/>
      <c r="S108" s="151"/>
      <c r="T108" s="126" t="e">
        <f>VLOOKUP($D108,Mag_Req!$A$2:$H$5,2)</f>
        <v>#N/A</v>
      </c>
      <c r="W108" s="170"/>
      <c r="X108" s="217"/>
      <c r="Y108" s="218"/>
      <c r="Z108" s="218"/>
      <c r="AA108" s="218"/>
      <c r="AB108" s="218"/>
      <c r="AC108" s="218"/>
      <c r="AD108" s="218"/>
      <c r="AE108" s="218"/>
      <c r="AF108" s="218"/>
      <c r="AG108" s="218"/>
      <c r="AJ108" s="126"/>
      <c r="AK108" s="126"/>
    </row>
    <row r="109" spans="1:37" x14ac:dyDescent="0.25">
      <c r="A109" s="125"/>
      <c r="B109" s="453"/>
      <c r="C109" s="453"/>
      <c r="D109" s="454"/>
      <c r="E109" s="457"/>
      <c r="F109" s="158" t="str">
        <f t="shared" si="5"/>
        <v/>
      </c>
      <c r="G109" s="148" t="str">
        <f>IF($D109="","",VLOOKUP($D109,Mag_Req!$A$2:$H$5,3))</f>
        <v/>
      </c>
      <c r="H109" s="457"/>
      <c r="I109" s="158" t="str">
        <f t="shared" si="6"/>
        <v/>
      </c>
      <c r="J109" s="148" t="str">
        <f>IF($D109="","",VLOOKUP($D109,Mag_Req!$A$2:$H$5,4))</f>
        <v/>
      </c>
      <c r="K109" s="149" t="str">
        <f t="shared" si="4"/>
        <v/>
      </c>
      <c r="L109" s="150" t="str">
        <f t="shared" si="7"/>
        <v/>
      </c>
      <c r="M109" s="151"/>
      <c r="N109" s="453"/>
      <c r="O109" s="453"/>
      <c r="P109" s="152" t="str">
        <f>IF(OR($D109="",$Q109=""),"",$Q109-VLOOKUP($D109,Mag_Req!$A$2:$H$5,8))</f>
        <v/>
      </c>
      <c r="Q109" s="453"/>
      <c r="R109" s="453"/>
      <c r="S109" s="151"/>
      <c r="T109" s="126" t="e">
        <f>VLOOKUP($D109,Mag_Req!$A$2:$H$5,2)</f>
        <v>#N/A</v>
      </c>
      <c r="W109" s="170"/>
      <c r="X109" s="217"/>
      <c r="Y109" s="218"/>
      <c r="Z109" s="218"/>
      <c r="AA109" s="218"/>
      <c r="AB109" s="218"/>
      <c r="AC109" s="218"/>
      <c r="AD109" s="218"/>
      <c r="AE109" s="218"/>
      <c r="AF109" s="218"/>
      <c r="AG109" s="218"/>
      <c r="AJ109" s="126"/>
      <c r="AK109" s="126"/>
    </row>
    <row r="110" spans="1:37" x14ac:dyDescent="0.25">
      <c r="A110" s="125"/>
      <c r="B110" s="453"/>
      <c r="C110" s="453"/>
      <c r="D110" s="454"/>
      <c r="E110" s="457"/>
      <c r="F110" s="158" t="str">
        <f t="shared" si="5"/>
        <v/>
      </c>
      <c r="G110" s="148" t="str">
        <f>IF($D110="","",VLOOKUP($D110,Mag_Req!$A$2:$H$5,3))</f>
        <v/>
      </c>
      <c r="H110" s="457"/>
      <c r="I110" s="158" t="str">
        <f t="shared" si="6"/>
        <v/>
      </c>
      <c r="J110" s="148" t="str">
        <f>IF($D110="","",VLOOKUP($D110,Mag_Req!$A$2:$H$5,4))</f>
        <v/>
      </c>
      <c r="K110" s="149" t="str">
        <f t="shared" si="4"/>
        <v/>
      </c>
      <c r="L110" s="150" t="str">
        <f t="shared" si="7"/>
        <v/>
      </c>
      <c r="M110" s="151"/>
      <c r="N110" s="453"/>
      <c r="O110" s="453"/>
      <c r="P110" s="152" t="str">
        <f>IF(OR($D110="",$Q110=""),"",$Q110-VLOOKUP($D110,Mag_Req!$A$2:$H$5,8))</f>
        <v/>
      </c>
      <c r="Q110" s="453"/>
      <c r="R110" s="453"/>
      <c r="S110" s="151"/>
      <c r="T110" s="126" t="e">
        <f>VLOOKUP($D110,Mag_Req!$A$2:$H$5,2)</f>
        <v>#N/A</v>
      </c>
      <c r="W110" s="170"/>
      <c r="X110" s="217"/>
      <c r="Y110" s="218"/>
      <c r="Z110" s="218"/>
      <c r="AA110" s="218"/>
      <c r="AB110" s="218"/>
      <c r="AC110" s="218"/>
      <c r="AD110" s="218"/>
      <c r="AE110" s="218"/>
      <c r="AF110" s="218"/>
      <c r="AG110" s="218"/>
      <c r="AJ110" s="126"/>
      <c r="AK110" s="126"/>
    </row>
    <row r="111" spans="1:37" x14ac:dyDescent="0.25">
      <c r="A111" s="125"/>
      <c r="B111" s="453"/>
      <c r="C111" s="453"/>
      <c r="D111" s="454"/>
      <c r="E111" s="457"/>
      <c r="F111" s="158" t="str">
        <f t="shared" si="5"/>
        <v/>
      </c>
      <c r="G111" s="148" t="str">
        <f>IF($D111="","",VLOOKUP($D111,Mag_Req!$A$2:$H$5,3))</f>
        <v/>
      </c>
      <c r="H111" s="457"/>
      <c r="I111" s="158" t="str">
        <f t="shared" si="6"/>
        <v/>
      </c>
      <c r="J111" s="148" t="str">
        <f>IF($D111="","",VLOOKUP($D111,Mag_Req!$A$2:$H$5,4))</f>
        <v/>
      </c>
      <c r="K111" s="149" t="str">
        <f t="shared" si="4"/>
        <v/>
      </c>
      <c r="L111" s="150" t="str">
        <f t="shared" si="7"/>
        <v/>
      </c>
      <c r="M111" s="151"/>
      <c r="N111" s="453"/>
      <c r="O111" s="453"/>
      <c r="P111" s="152" t="str">
        <f>IF(OR($D111="",$Q111=""),"",$Q111-VLOOKUP($D111,Mag_Req!$A$2:$H$5,8))</f>
        <v/>
      </c>
      <c r="Q111" s="453"/>
      <c r="R111" s="453"/>
      <c r="S111" s="151"/>
      <c r="T111" s="126" t="e">
        <f>VLOOKUP($D111,Mag_Req!$A$2:$H$5,2)</f>
        <v>#N/A</v>
      </c>
      <c r="W111" s="170"/>
      <c r="X111" s="217"/>
      <c r="Y111" s="218"/>
      <c r="Z111" s="218"/>
      <c r="AA111" s="218"/>
      <c r="AB111" s="218"/>
      <c r="AC111" s="218"/>
      <c r="AD111" s="218"/>
      <c r="AE111" s="218"/>
      <c r="AF111" s="218"/>
      <c r="AG111" s="218"/>
      <c r="AJ111" s="126"/>
      <c r="AK111" s="126"/>
    </row>
    <row r="112" spans="1:37" x14ac:dyDescent="0.25">
      <c r="A112" s="125"/>
      <c r="B112" s="453"/>
      <c r="C112" s="453"/>
      <c r="D112" s="454"/>
      <c r="E112" s="457"/>
      <c r="F112" s="158" t="str">
        <f t="shared" si="5"/>
        <v/>
      </c>
      <c r="G112" s="148" t="str">
        <f>IF($D112="","",VLOOKUP($D112,Mag_Req!$A$2:$H$5,3))</f>
        <v/>
      </c>
      <c r="H112" s="457"/>
      <c r="I112" s="158" t="str">
        <f t="shared" si="6"/>
        <v/>
      </c>
      <c r="J112" s="148" t="str">
        <f>IF($D112="","",VLOOKUP($D112,Mag_Req!$A$2:$H$5,4))</f>
        <v/>
      </c>
      <c r="K112" s="149" t="str">
        <f t="shared" si="4"/>
        <v/>
      </c>
      <c r="L112" s="150" t="str">
        <f t="shared" si="7"/>
        <v/>
      </c>
      <c r="M112" s="151"/>
      <c r="N112" s="453"/>
      <c r="O112" s="453"/>
      <c r="P112" s="152" t="str">
        <f>IF(OR($D112="",$Q112=""),"",$Q112-VLOOKUP($D112,Mag_Req!$A$2:$H$5,8))</f>
        <v/>
      </c>
      <c r="Q112" s="453"/>
      <c r="R112" s="453"/>
      <c r="S112" s="151"/>
      <c r="T112" s="126" t="e">
        <f>VLOOKUP($D112,Mag_Req!$A$2:$H$5,2)</f>
        <v>#N/A</v>
      </c>
      <c r="W112" s="170"/>
      <c r="X112" s="217"/>
      <c r="Y112" s="218"/>
      <c r="Z112" s="218"/>
      <c r="AA112" s="218"/>
      <c r="AB112" s="218"/>
      <c r="AC112" s="218"/>
      <c r="AD112" s="218"/>
      <c r="AE112" s="218"/>
      <c r="AF112" s="218"/>
      <c r="AG112" s="218"/>
      <c r="AJ112" s="126"/>
      <c r="AK112" s="126"/>
    </row>
    <row r="113" spans="1:37" x14ac:dyDescent="0.25">
      <c r="A113" s="125"/>
      <c r="B113" s="453"/>
      <c r="C113" s="453"/>
      <c r="D113" s="454"/>
      <c r="E113" s="457"/>
      <c r="F113" s="158" t="str">
        <f t="shared" si="5"/>
        <v/>
      </c>
      <c r="G113" s="148" t="str">
        <f>IF($D113="","",VLOOKUP($D113,Mag_Req!$A$2:$H$5,3))</f>
        <v/>
      </c>
      <c r="H113" s="457"/>
      <c r="I113" s="158" t="str">
        <f t="shared" si="6"/>
        <v/>
      </c>
      <c r="J113" s="148" t="str">
        <f>IF($D113="","",VLOOKUP($D113,Mag_Req!$A$2:$H$5,4))</f>
        <v/>
      </c>
      <c r="K113" s="149" t="str">
        <f t="shared" si="4"/>
        <v/>
      </c>
      <c r="L113" s="150" t="str">
        <f t="shared" si="7"/>
        <v/>
      </c>
      <c r="M113" s="151"/>
      <c r="N113" s="453"/>
      <c r="O113" s="453"/>
      <c r="P113" s="152" t="str">
        <f>IF(OR($D113="",$Q113=""),"",$Q113-VLOOKUP($D113,Mag_Req!$A$2:$H$5,8))</f>
        <v/>
      </c>
      <c r="Q113" s="453"/>
      <c r="R113" s="453"/>
      <c r="S113" s="151"/>
      <c r="T113" s="126" t="e">
        <f>VLOOKUP($D113,Mag_Req!$A$2:$H$5,2)</f>
        <v>#N/A</v>
      </c>
      <c r="W113" s="170"/>
      <c r="X113" s="217"/>
      <c r="Y113" s="218"/>
      <c r="Z113" s="218"/>
      <c r="AA113" s="218"/>
      <c r="AB113" s="218"/>
      <c r="AC113" s="218"/>
      <c r="AD113" s="218"/>
      <c r="AE113" s="218"/>
      <c r="AF113" s="218"/>
      <c r="AG113" s="218"/>
      <c r="AJ113" s="126"/>
      <c r="AK113" s="126"/>
    </row>
    <row r="114" spans="1:37" x14ac:dyDescent="0.25">
      <c r="A114" s="125"/>
      <c r="B114" s="453"/>
      <c r="C114" s="453"/>
      <c r="D114" s="454"/>
      <c r="E114" s="457"/>
      <c r="F114" s="158" t="str">
        <f t="shared" si="5"/>
        <v/>
      </c>
      <c r="G114" s="148" t="str">
        <f>IF($D114="","",VLOOKUP($D114,Mag_Req!$A$2:$H$5,3))</f>
        <v/>
      </c>
      <c r="H114" s="457"/>
      <c r="I114" s="158" t="str">
        <f t="shared" si="6"/>
        <v/>
      </c>
      <c r="J114" s="148" t="str">
        <f>IF($D114="","",VLOOKUP($D114,Mag_Req!$A$2:$H$5,4))</f>
        <v/>
      </c>
      <c r="K114" s="149" t="str">
        <f t="shared" si="4"/>
        <v/>
      </c>
      <c r="L114" s="150" t="str">
        <f t="shared" si="7"/>
        <v/>
      </c>
      <c r="M114" s="151"/>
      <c r="N114" s="453"/>
      <c r="O114" s="453"/>
      <c r="P114" s="152" t="str">
        <f>IF(OR($D114="",$Q114=""),"",$Q114-VLOOKUP($D114,Mag_Req!$A$2:$H$5,8))</f>
        <v/>
      </c>
      <c r="Q114" s="453"/>
      <c r="R114" s="453"/>
      <c r="S114" s="151"/>
      <c r="T114" s="126" t="e">
        <f>VLOOKUP($D114,Mag_Req!$A$2:$H$5,2)</f>
        <v>#N/A</v>
      </c>
      <c r="W114" s="170"/>
      <c r="X114" s="217"/>
      <c r="Y114" s="218"/>
      <c r="Z114" s="218"/>
      <c r="AA114" s="218"/>
      <c r="AB114" s="218"/>
      <c r="AC114" s="218"/>
      <c r="AD114" s="218"/>
      <c r="AE114" s="218"/>
      <c r="AF114" s="218"/>
      <c r="AG114" s="218"/>
      <c r="AJ114" s="126"/>
      <c r="AK114" s="126"/>
    </row>
    <row r="115" spans="1:37" x14ac:dyDescent="0.25">
      <c r="A115" s="125"/>
      <c r="B115" s="453"/>
      <c r="C115" s="453"/>
      <c r="D115" s="454"/>
      <c r="E115" s="457"/>
      <c r="F115" s="158" t="str">
        <f t="shared" si="5"/>
        <v/>
      </c>
      <c r="G115" s="148" t="str">
        <f>IF($D115="","",VLOOKUP($D115,Mag_Req!$A$2:$H$5,3))</f>
        <v/>
      </c>
      <c r="H115" s="457"/>
      <c r="I115" s="158" t="str">
        <f t="shared" si="6"/>
        <v/>
      </c>
      <c r="J115" s="148" t="str">
        <f>IF($D115="","",VLOOKUP($D115,Mag_Req!$A$2:$H$5,4))</f>
        <v/>
      </c>
      <c r="K115" s="149" t="str">
        <f t="shared" si="4"/>
        <v/>
      </c>
      <c r="L115" s="150" t="str">
        <f t="shared" si="7"/>
        <v/>
      </c>
      <c r="M115" s="151"/>
      <c r="N115" s="453"/>
      <c r="O115" s="453"/>
      <c r="P115" s="152" t="str">
        <f>IF(OR($D115="",$Q115=""),"",$Q115-VLOOKUP($D115,Mag_Req!$A$2:$H$5,8))</f>
        <v/>
      </c>
      <c r="Q115" s="453"/>
      <c r="R115" s="453"/>
      <c r="S115" s="151"/>
      <c r="T115" s="126" t="e">
        <f>VLOOKUP($D115,Mag_Req!$A$2:$H$5,2)</f>
        <v>#N/A</v>
      </c>
      <c r="W115" s="170"/>
      <c r="X115" s="217"/>
      <c r="Y115" s="218"/>
      <c r="Z115" s="218"/>
      <c r="AA115" s="218"/>
      <c r="AB115" s="218"/>
      <c r="AC115" s="218"/>
      <c r="AD115" s="218"/>
      <c r="AE115" s="218"/>
      <c r="AF115" s="218"/>
      <c r="AG115" s="218"/>
      <c r="AJ115" s="126"/>
      <c r="AK115" s="126"/>
    </row>
    <row r="116" spans="1:37" x14ac:dyDescent="0.25">
      <c r="A116" s="125"/>
      <c r="B116" s="453"/>
      <c r="C116" s="453"/>
      <c r="D116" s="454"/>
      <c r="E116" s="457"/>
      <c r="F116" s="158" t="str">
        <f t="shared" si="5"/>
        <v/>
      </c>
      <c r="G116" s="148" t="str">
        <f>IF($D116="","",VLOOKUP($D116,Mag_Req!$A$2:$H$5,3))</f>
        <v/>
      </c>
      <c r="H116" s="457"/>
      <c r="I116" s="158" t="str">
        <f t="shared" si="6"/>
        <v/>
      </c>
      <c r="J116" s="148" t="str">
        <f>IF($D116="","",VLOOKUP($D116,Mag_Req!$A$2:$H$5,4))</f>
        <v/>
      </c>
      <c r="K116" s="149" t="str">
        <f t="shared" si="4"/>
        <v/>
      </c>
      <c r="L116" s="150" t="str">
        <f t="shared" si="7"/>
        <v/>
      </c>
      <c r="M116" s="151"/>
      <c r="N116" s="453"/>
      <c r="O116" s="453"/>
      <c r="P116" s="152" t="str">
        <f>IF(OR($D116="",$Q116=""),"",$Q116-VLOOKUP($D116,Mag_Req!$A$2:$H$5,8))</f>
        <v/>
      </c>
      <c r="Q116" s="453"/>
      <c r="R116" s="453"/>
      <c r="S116" s="151"/>
      <c r="T116" s="126" t="e">
        <f>VLOOKUP($D116,Mag_Req!$A$2:$H$5,2)</f>
        <v>#N/A</v>
      </c>
      <c r="W116" s="170"/>
      <c r="X116" s="217"/>
      <c r="Y116" s="218"/>
      <c r="Z116" s="218"/>
      <c r="AA116" s="218"/>
      <c r="AB116" s="218"/>
      <c r="AC116" s="218"/>
      <c r="AD116" s="218"/>
      <c r="AE116" s="218"/>
      <c r="AF116" s="218"/>
      <c r="AG116" s="218"/>
      <c r="AJ116" s="126"/>
      <c r="AK116" s="126"/>
    </row>
    <row r="117" spans="1:37" x14ac:dyDescent="0.25">
      <c r="A117" s="125"/>
      <c r="B117" s="453"/>
      <c r="C117" s="453"/>
      <c r="D117" s="454"/>
      <c r="E117" s="457"/>
      <c r="F117" s="158" t="str">
        <f t="shared" si="5"/>
        <v/>
      </c>
      <c r="G117" s="148" t="str">
        <f>IF($D117="","",VLOOKUP($D117,Mag_Req!$A$2:$H$5,3))</f>
        <v/>
      </c>
      <c r="H117" s="457"/>
      <c r="I117" s="158" t="str">
        <f t="shared" si="6"/>
        <v/>
      </c>
      <c r="J117" s="148" t="str">
        <f>IF($D117="","",VLOOKUP($D117,Mag_Req!$A$2:$H$5,4))</f>
        <v/>
      </c>
      <c r="K117" s="149" t="str">
        <f t="shared" si="4"/>
        <v/>
      </c>
      <c r="L117" s="150" t="str">
        <f t="shared" si="7"/>
        <v/>
      </c>
      <c r="M117" s="151"/>
      <c r="N117" s="453"/>
      <c r="O117" s="453"/>
      <c r="P117" s="152" t="str">
        <f>IF(OR($D117="",$Q117=""),"",$Q117-VLOOKUP($D117,Mag_Req!$A$2:$H$5,8))</f>
        <v/>
      </c>
      <c r="Q117" s="453"/>
      <c r="R117" s="453"/>
      <c r="S117" s="151"/>
      <c r="T117" s="126" t="e">
        <f>VLOOKUP($D117,Mag_Req!$A$2:$H$5,2)</f>
        <v>#N/A</v>
      </c>
      <c r="W117" s="170"/>
      <c r="X117" s="217"/>
      <c r="Y117" s="218"/>
      <c r="Z117" s="218"/>
      <c r="AA117" s="218"/>
      <c r="AB117" s="218"/>
      <c r="AC117" s="218"/>
      <c r="AD117" s="218"/>
      <c r="AE117" s="218"/>
      <c r="AF117" s="218"/>
      <c r="AG117" s="218"/>
      <c r="AJ117" s="126"/>
      <c r="AK117" s="126"/>
    </row>
    <row r="118" spans="1:37" x14ac:dyDescent="0.25">
      <c r="A118" s="125"/>
      <c r="B118" s="453"/>
      <c r="C118" s="453"/>
      <c r="D118" s="454"/>
      <c r="E118" s="457"/>
      <c r="F118" s="158" t="str">
        <f t="shared" si="5"/>
        <v/>
      </c>
      <c r="G118" s="148" t="str">
        <f>IF($D118="","",VLOOKUP($D118,Mag_Req!$A$2:$H$5,3))</f>
        <v/>
      </c>
      <c r="H118" s="457"/>
      <c r="I118" s="158" t="str">
        <f t="shared" si="6"/>
        <v/>
      </c>
      <c r="J118" s="148" t="str">
        <f>IF($D118="","",VLOOKUP($D118,Mag_Req!$A$2:$H$5,4))</f>
        <v/>
      </c>
      <c r="K118" s="149" t="str">
        <f t="shared" si="4"/>
        <v/>
      </c>
      <c r="L118" s="150" t="str">
        <f t="shared" si="7"/>
        <v/>
      </c>
      <c r="M118" s="151"/>
      <c r="N118" s="453"/>
      <c r="O118" s="453"/>
      <c r="P118" s="152" t="str">
        <f>IF(OR($D118="",$Q118=""),"",$Q118-VLOOKUP($D118,Mag_Req!$A$2:$H$5,8))</f>
        <v/>
      </c>
      <c r="Q118" s="453"/>
      <c r="R118" s="453"/>
      <c r="S118" s="151"/>
      <c r="T118" s="126" t="e">
        <f>VLOOKUP($D118,Mag_Req!$A$2:$H$5,2)</f>
        <v>#N/A</v>
      </c>
      <c r="W118" s="170"/>
      <c r="X118" s="217"/>
      <c r="Y118" s="218"/>
      <c r="Z118" s="218"/>
      <c r="AA118" s="218"/>
      <c r="AB118" s="218"/>
      <c r="AC118" s="218"/>
      <c r="AD118" s="218"/>
      <c r="AE118" s="218"/>
      <c r="AF118" s="218"/>
      <c r="AG118" s="218"/>
      <c r="AJ118" s="126"/>
      <c r="AK118" s="126"/>
    </row>
    <row r="119" spans="1:37" x14ac:dyDescent="0.25">
      <c r="A119" s="125"/>
      <c r="B119" s="453"/>
      <c r="C119" s="453"/>
      <c r="D119" s="454"/>
      <c r="E119" s="457"/>
      <c r="F119" s="158" t="str">
        <f t="shared" si="5"/>
        <v/>
      </c>
      <c r="G119" s="148" t="str">
        <f>IF($D119="","",VLOOKUP($D119,Mag_Req!$A$2:$H$5,3))</f>
        <v/>
      </c>
      <c r="H119" s="457"/>
      <c r="I119" s="158" t="str">
        <f t="shared" si="6"/>
        <v/>
      </c>
      <c r="J119" s="148" t="str">
        <f>IF($D119="","",VLOOKUP($D119,Mag_Req!$A$2:$H$5,4))</f>
        <v/>
      </c>
      <c r="K119" s="149" t="str">
        <f t="shared" si="4"/>
        <v/>
      </c>
      <c r="L119" s="150" t="str">
        <f t="shared" si="7"/>
        <v/>
      </c>
      <c r="M119" s="151"/>
      <c r="N119" s="453"/>
      <c r="O119" s="453"/>
      <c r="P119" s="152" t="str">
        <f>IF(OR($D119="",$Q119=""),"",$Q119-VLOOKUP($D119,Mag_Req!$A$2:$H$5,8))</f>
        <v/>
      </c>
      <c r="Q119" s="453"/>
      <c r="R119" s="453"/>
      <c r="S119" s="151"/>
      <c r="T119" s="126" t="e">
        <f>VLOOKUP($D119,Mag_Req!$A$2:$H$5,2)</f>
        <v>#N/A</v>
      </c>
      <c r="W119" s="170"/>
      <c r="X119" s="217"/>
      <c r="Y119" s="218"/>
      <c r="Z119" s="218"/>
      <c r="AA119" s="218"/>
      <c r="AB119" s="218"/>
      <c r="AC119" s="218"/>
      <c r="AD119" s="218"/>
      <c r="AE119" s="218"/>
      <c r="AF119" s="218"/>
      <c r="AG119" s="218"/>
      <c r="AJ119" s="126"/>
      <c r="AK119" s="126"/>
    </row>
    <row r="120" spans="1:37" x14ac:dyDescent="0.25">
      <c r="A120" s="125"/>
      <c r="B120" s="453"/>
      <c r="C120" s="453"/>
      <c r="D120" s="454"/>
      <c r="E120" s="457"/>
      <c r="F120" s="158" t="str">
        <f t="shared" si="5"/>
        <v/>
      </c>
      <c r="G120" s="148" t="str">
        <f>IF($D120="","",VLOOKUP($D120,Mag_Req!$A$2:$H$5,3))</f>
        <v/>
      </c>
      <c r="H120" s="457"/>
      <c r="I120" s="158" t="str">
        <f t="shared" si="6"/>
        <v/>
      </c>
      <c r="J120" s="148" t="str">
        <f>IF($D120="","",VLOOKUP($D120,Mag_Req!$A$2:$H$5,4))</f>
        <v/>
      </c>
      <c r="K120" s="149" t="str">
        <f t="shared" si="4"/>
        <v/>
      </c>
      <c r="L120" s="150" t="str">
        <f t="shared" si="7"/>
        <v/>
      </c>
      <c r="M120" s="151"/>
      <c r="N120" s="453"/>
      <c r="O120" s="453"/>
      <c r="P120" s="152" t="str">
        <f>IF(OR($D120="",$Q120=""),"",$Q120-VLOOKUP($D120,Mag_Req!$A$2:$H$5,8))</f>
        <v/>
      </c>
      <c r="Q120" s="453"/>
      <c r="R120" s="453"/>
      <c r="S120" s="151"/>
      <c r="T120" s="126" t="e">
        <f>VLOOKUP($D120,Mag_Req!$A$2:$H$5,2)</f>
        <v>#N/A</v>
      </c>
      <c r="W120" s="170"/>
      <c r="X120" s="217"/>
      <c r="Y120" s="218"/>
      <c r="Z120" s="218"/>
      <c r="AA120" s="218"/>
      <c r="AB120" s="218"/>
      <c r="AC120" s="218"/>
      <c r="AD120" s="218"/>
      <c r="AE120" s="218"/>
      <c r="AF120" s="218"/>
      <c r="AG120" s="218"/>
      <c r="AJ120" s="126"/>
      <c r="AK120" s="126"/>
    </row>
    <row r="121" spans="1:37" x14ac:dyDescent="0.25">
      <c r="A121" s="125"/>
      <c r="B121" s="453"/>
      <c r="C121" s="453"/>
      <c r="D121" s="454"/>
      <c r="E121" s="457"/>
      <c r="F121" s="158" t="str">
        <f t="shared" si="5"/>
        <v/>
      </c>
      <c r="G121" s="148" t="str">
        <f>IF($D121="","",VLOOKUP($D121,Mag_Req!$A$2:$H$5,3))</f>
        <v/>
      </c>
      <c r="H121" s="457"/>
      <c r="I121" s="158" t="str">
        <f t="shared" si="6"/>
        <v/>
      </c>
      <c r="J121" s="148" t="str">
        <f>IF($D121="","",VLOOKUP($D121,Mag_Req!$A$2:$H$5,4))</f>
        <v/>
      </c>
      <c r="K121" s="149" t="str">
        <f t="shared" si="4"/>
        <v/>
      </c>
      <c r="L121" s="150" t="str">
        <f t="shared" si="7"/>
        <v/>
      </c>
      <c r="M121" s="151"/>
      <c r="N121" s="453"/>
      <c r="O121" s="453"/>
      <c r="P121" s="152" t="str">
        <f>IF(OR($D121="",$Q121=""),"",$Q121-VLOOKUP($D121,Mag_Req!$A$2:$H$5,8))</f>
        <v/>
      </c>
      <c r="Q121" s="453"/>
      <c r="R121" s="453"/>
      <c r="S121" s="151"/>
      <c r="T121" s="126" t="e">
        <f>VLOOKUP($D121,Mag_Req!$A$2:$H$5,2)</f>
        <v>#N/A</v>
      </c>
      <c r="W121" s="170"/>
      <c r="X121" s="217"/>
      <c r="Y121" s="218"/>
      <c r="Z121" s="218"/>
      <c r="AA121" s="218"/>
      <c r="AB121" s="218"/>
      <c r="AC121" s="218"/>
      <c r="AD121" s="218"/>
      <c r="AE121" s="218"/>
      <c r="AF121" s="218"/>
      <c r="AG121" s="218"/>
      <c r="AJ121" s="126"/>
      <c r="AK121" s="126"/>
    </row>
    <row r="122" spans="1:37" x14ac:dyDescent="0.25">
      <c r="A122" s="125"/>
      <c r="B122" s="453"/>
      <c r="C122" s="453"/>
      <c r="D122" s="454"/>
      <c r="E122" s="457"/>
      <c r="F122" s="158" t="str">
        <f t="shared" si="5"/>
        <v/>
      </c>
      <c r="G122" s="148" t="str">
        <f>IF($D122="","",VLOOKUP($D122,Mag_Req!$A$2:$H$5,3))</f>
        <v/>
      </c>
      <c r="H122" s="457"/>
      <c r="I122" s="158" t="str">
        <f t="shared" si="6"/>
        <v/>
      </c>
      <c r="J122" s="148" t="str">
        <f>IF($D122="","",VLOOKUP($D122,Mag_Req!$A$2:$H$5,4))</f>
        <v/>
      </c>
      <c r="K122" s="149" t="str">
        <f t="shared" si="4"/>
        <v/>
      </c>
      <c r="L122" s="150" t="str">
        <f t="shared" si="7"/>
        <v/>
      </c>
      <c r="M122" s="151"/>
      <c r="N122" s="453"/>
      <c r="O122" s="453"/>
      <c r="P122" s="152" t="str">
        <f>IF(OR($D122="",$Q122=""),"",$Q122-VLOOKUP($D122,Mag_Req!$A$2:$H$5,8))</f>
        <v/>
      </c>
      <c r="Q122" s="453"/>
      <c r="R122" s="453"/>
      <c r="S122" s="151"/>
      <c r="T122" s="126" t="e">
        <f>VLOOKUP($D122,Mag_Req!$A$2:$H$5,2)</f>
        <v>#N/A</v>
      </c>
      <c r="W122" s="170"/>
      <c r="X122" s="217"/>
      <c r="Y122" s="218"/>
      <c r="Z122" s="218"/>
      <c r="AA122" s="218"/>
      <c r="AB122" s="218"/>
      <c r="AC122" s="218"/>
      <c r="AD122" s="218"/>
      <c r="AE122" s="218"/>
      <c r="AF122" s="218"/>
      <c r="AG122" s="218"/>
      <c r="AJ122" s="126"/>
      <c r="AK122" s="126"/>
    </row>
    <row r="123" spans="1:37" x14ac:dyDescent="0.25">
      <c r="A123" s="125"/>
      <c r="B123" s="453"/>
      <c r="C123" s="453"/>
      <c r="D123" s="454"/>
      <c r="E123" s="457"/>
      <c r="F123" s="158" t="str">
        <f t="shared" si="5"/>
        <v/>
      </c>
      <c r="G123" s="148" t="str">
        <f>IF($D123="","",VLOOKUP($D123,Mag_Req!$A$2:$H$5,3))</f>
        <v/>
      </c>
      <c r="H123" s="457"/>
      <c r="I123" s="158" t="str">
        <f t="shared" si="6"/>
        <v/>
      </c>
      <c r="J123" s="148" t="str">
        <f>IF($D123="","",VLOOKUP($D123,Mag_Req!$A$2:$H$5,4))</f>
        <v/>
      </c>
      <c r="K123" s="149" t="str">
        <f t="shared" si="4"/>
        <v/>
      </c>
      <c r="L123" s="150" t="str">
        <f t="shared" si="7"/>
        <v/>
      </c>
      <c r="M123" s="151"/>
      <c r="N123" s="453"/>
      <c r="O123" s="453"/>
      <c r="P123" s="152" t="str">
        <f>IF(OR($D123="",$Q123=""),"",$Q123-VLOOKUP($D123,Mag_Req!$A$2:$H$5,8))</f>
        <v/>
      </c>
      <c r="Q123" s="453"/>
      <c r="R123" s="453"/>
      <c r="S123" s="151"/>
      <c r="T123" s="126" t="e">
        <f>VLOOKUP($D123,Mag_Req!$A$2:$H$5,2)</f>
        <v>#N/A</v>
      </c>
      <c r="W123" s="170"/>
      <c r="X123" s="217"/>
      <c r="Y123" s="218"/>
      <c r="Z123" s="218"/>
      <c r="AA123" s="218"/>
      <c r="AB123" s="218"/>
      <c r="AC123" s="218"/>
      <c r="AD123" s="218"/>
      <c r="AE123" s="218"/>
      <c r="AF123" s="218"/>
      <c r="AG123" s="218"/>
      <c r="AJ123" s="126"/>
      <c r="AK123" s="126"/>
    </row>
    <row r="124" spans="1:37" x14ac:dyDescent="0.25">
      <c r="A124" s="125"/>
      <c r="B124" s="453"/>
      <c r="C124" s="453"/>
      <c r="D124" s="454"/>
      <c r="E124" s="457"/>
      <c r="F124" s="158" t="str">
        <f t="shared" si="5"/>
        <v/>
      </c>
      <c r="G124" s="148" t="str">
        <f>IF($D124="","",VLOOKUP($D124,Mag_Req!$A$2:$H$5,3))</f>
        <v/>
      </c>
      <c r="H124" s="457"/>
      <c r="I124" s="158" t="str">
        <f t="shared" si="6"/>
        <v/>
      </c>
      <c r="J124" s="148" t="str">
        <f>IF($D124="","",VLOOKUP($D124,Mag_Req!$A$2:$H$5,4))</f>
        <v/>
      </c>
      <c r="K124" s="149" t="str">
        <f t="shared" si="4"/>
        <v/>
      </c>
      <c r="L124" s="150" t="str">
        <f t="shared" si="7"/>
        <v/>
      </c>
      <c r="M124" s="151"/>
      <c r="N124" s="453"/>
      <c r="O124" s="453"/>
      <c r="P124" s="152" t="str">
        <f>IF(OR($D124="",$Q124=""),"",$Q124-VLOOKUP($D124,Mag_Req!$A$2:$H$5,8))</f>
        <v/>
      </c>
      <c r="Q124" s="453"/>
      <c r="R124" s="453"/>
      <c r="S124" s="151"/>
      <c r="T124" s="126" t="e">
        <f>VLOOKUP($D124,Mag_Req!$A$2:$H$5,2)</f>
        <v>#N/A</v>
      </c>
      <c r="W124" s="170"/>
      <c r="X124" s="217"/>
      <c r="Y124" s="218"/>
      <c r="Z124" s="218"/>
      <c r="AA124" s="218"/>
      <c r="AB124" s="218"/>
      <c r="AC124" s="218"/>
      <c r="AD124" s="218"/>
      <c r="AE124" s="218"/>
      <c r="AF124" s="218"/>
      <c r="AG124" s="218"/>
      <c r="AJ124" s="126"/>
      <c r="AK124" s="126"/>
    </row>
    <row r="125" spans="1:37" x14ac:dyDescent="0.25">
      <c r="A125" s="125"/>
      <c r="B125" s="453"/>
      <c r="C125" s="453"/>
      <c r="D125" s="454"/>
      <c r="E125" s="457"/>
      <c r="F125" s="158" t="str">
        <f t="shared" si="5"/>
        <v/>
      </c>
      <c r="G125" s="148" t="str">
        <f>IF($D125="","",VLOOKUP($D125,Mag_Req!$A$2:$H$5,3))</f>
        <v/>
      </c>
      <c r="H125" s="457"/>
      <c r="I125" s="158" t="str">
        <f t="shared" si="6"/>
        <v/>
      </c>
      <c r="J125" s="148" t="str">
        <f>IF($D125="","",VLOOKUP($D125,Mag_Req!$A$2:$H$5,4))</f>
        <v/>
      </c>
      <c r="K125" s="149" t="str">
        <f t="shared" si="4"/>
        <v/>
      </c>
      <c r="L125" s="150" t="str">
        <f t="shared" si="7"/>
        <v/>
      </c>
      <c r="M125" s="151"/>
      <c r="N125" s="453"/>
      <c r="O125" s="453"/>
      <c r="P125" s="152" t="str">
        <f>IF(OR($D125="",$Q125=""),"",$Q125-VLOOKUP($D125,Mag_Req!$A$2:$H$5,8))</f>
        <v/>
      </c>
      <c r="Q125" s="453"/>
      <c r="R125" s="453"/>
      <c r="S125" s="151"/>
      <c r="T125" s="126" t="e">
        <f>VLOOKUP($D125,Mag_Req!$A$2:$H$5,2)</f>
        <v>#N/A</v>
      </c>
      <c r="W125" s="170"/>
      <c r="X125" s="217"/>
      <c r="Y125" s="218"/>
      <c r="Z125" s="218"/>
      <c r="AA125" s="218"/>
      <c r="AB125" s="218"/>
      <c r="AC125" s="218"/>
      <c r="AD125" s="218"/>
      <c r="AE125" s="218"/>
      <c r="AF125" s="218"/>
      <c r="AG125" s="218"/>
      <c r="AJ125" s="126"/>
      <c r="AK125" s="126"/>
    </row>
    <row r="126" spans="1:37" x14ac:dyDescent="0.25">
      <c r="A126" s="125"/>
      <c r="B126" s="453"/>
      <c r="C126" s="453"/>
      <c r="D126" s="454"/>
      <c r="E126" s="457"/>
      <c r="F126" s="158" t="str">
        <f t="shared" si="5"/>
        <v/>
      </c>
      <c r="G126" s="148" t="str">
        <f>IF($D126="","",VLOOKUP($D126,Mag_Req!$A$2:$H$5,3))</f>
        <v/>
      </c>
      <c r="H126" s="457"/>
      <c r="I126" s="158" t="str">
        <f t="shared" si="6"/>
        <v/>
      </c>
      <c r="J126" s="148" t="str">
        <f>IF($D126="","",VLOOKUP($D126,Mag_Req!$A$2:$H$5,4))</f>
        <v/>
      </c>
      <c r="K126" s="149" t="str">
        <f t="shared" si="4"/>
        <v/>
      </c>
      <c r="L126" s="150" t="str">
        <f t="shared" si="7"/>
        <v/>
      </c>
      <c r="M126" s="151"/>
      <c r="N126" s="453"/>
      <c r="O126" s="453"/>
      <c r="P126" s="152" t="str">
        <f>IF(OR($D126="",$Q126=""),"",$Q126-VLOOKUP($D126,Mag_Req!$A$2:$H$5,8))</f>
        <v/>
      </c>
      <c r="Q126" s="453"/>
      <c r="R126" s="453"/>
      <c r="S126" s="151"/>
      <c r="T126" s="126" t="e">
        <f>VLOOKUP($D126,Mag_Req!$A$2:$H$5,2)</f>
        <v>#N/A</v>
      </c>
      <c r="W126" s="170"/>
      <c r="X126" s="217"/>
      <c r="Y126" s="218"/>
      <c r="Z126" s="218"/>
      <c r="AA126" s="218"/>
      <c r="AB126" s="218"/>
      <c r="AC126" s="218"/>
      <c r="AD126" s="218"/>
      <c r="AE126" s="218"/>
      <c r="AF126" s="218"/>
      <c r="AG126" s="218"/>
      <c r="AJ126" s="126"/>
      <c r="AK126" s="126"/>
    </row>
    <row r="127" spans="1:37" x14ac:dyDescent="0.25">
      <c r="A127" s="125"/>
      <c r="B127" s="453"/>
      <c r="C127" s="453"/>
      <c r="D127" s="454"/>
      <c r="E127" s="457"/>
      <c r="F127" s="158" t="str">
        <f t="shared" si="5"/>
        <v/>
      </c>
      <c r="G127" s="148" t="str">
        <f>IF($D127="","",VLOOKUP($D127,Mag_Req!$A$2:$H$5,3))</f>
        <v/>
      </c>
      <c r="H127" s="457"/>
      <c r="I127" s="158" t="str">
        <f t="shared" si="6"/>
        <v/>
      </c>
      <c r="J127" s="148" t="str">
        <f>IF($D127="","",VLOOKUP($D127,Mag_Req!$A$2:$H$5,4))</f>
        <v/>
      </c>
      <c r="K127" s="149" t="str">
        <f t="shared" si="4"/>
        <v/>
      </c>
      <c r="L127" s="150" t="str">
        <f t="shared" si="7"/>
        <v/>
      </c>
      <c r="M127" s="151"/>
      <c r="N127" s="453"/>
      <c r="O127" s="453"/>
      <c r="P127" s="152" t="str">
        <f>IF(OR($D127="",$Q127=""),"",$Q127-VLOOKUP($D127,Mag_Req!$A$2:$H$5,8))</f>
        <v/>
      </c>
      <c r="Q127" s="453"/>
      <c r="R127" s="453"/>
      <c r="S127" s="151"/>
      <c r="T127" s="126" t="e">
        <f>VLOOKUP($D127,Mag_Req!$A$2:$H$5,2)</f>
        <v>#N/A</v>
      </c>
      <c r="W127" s="170"/>
      <c r="X127" s="217"/>
      <c r="Y127" s="218"/>
      <c r="Z127" s="218"/>
      <c r="AA127" s="218"/>
      <c r="AB127" s="218"/>
      <c r="AC127" s="218"/>
      <c r="AD127" s="218"/>
      <c r="AE127" s="218"/>
      <c r="AF127" s="218"/>
      <c r="AG127" s="218"/>
      <c r="AJ127" s="126"/>
      <c r="AK127" s="126"/>
    </row>
    <row r="128" spans="1:37" x14ac:dyDescent="0.25">
      <c r="A128" s="125"/>
      <c r="B128" s="453"/>
      <c r="C128" s="453"/>
      <c r="D128" s="454"/>
      <c r="E128" s="457"/>
      <c r="F128" s="158" t="str">
        <f t="shared" si="5"/>
        <v/>
      </c>
      <c r="G128" s="148" t="str">
        <f>IF($D128="","",VLOOKUP($D128,Mag_Req!$A$2:$H$5,3))</f>
        <v/>
      </c>
      <c r="H128" s="457"/>
      <c r="I128" s="158" t="str">
        <f t="shared" si="6"/>
        <v/>
      </c>
      <c r="J128" s="148" t="str">
        <f>IF($D128="","",VLOOKUP($D128,Mag_Req!$A$2:$H$5,4))</f>
        <v/>
      </c>
      <c r="K128" s="149" t="str">
        <f t="shared" si="4"/>
        <v/>
      </c>
      <c r="L128" s="150" t="str">
        <f t="shared" si="7"/>
        <v/>
      </c>
      <c r="M128" s="151"/>
      <c r="N128" s="453"/>
      <c r="O128" s="453"/>
      <c r="P128" s="152" t="str">
        <f>IF(OR($D128="",$Q128=""),"",$Q128-VLOOKUP($D128,Mag_Req!$A$2:$H$5,8))</f>
        <v/>
      </c>
      <c r="Q128" s="453"/>
      <c r="R128" s="453"/>
      <c r="S128" s="151"/>
      <c r="T128" s="126" t="e">
        <f>VLOOKUP($D128,Mag_Req!$A$2:$H$5,2)</f>
        <v>#N/A</v>
      </c>
      <c r="W128" s="170"/>
      <c r="X128" s="217"/>
      <c r="Y128" s="218"/>
      <c r="Z128" s="218"/>
      <c r="AA128" s="218"/>
      <c r="AB128" s="218"/>
      <c r="AC128" s="218"/>
      <c r="AD128" s="218"/>
      <c r="AE128" s="218"/>
      <c r="AF128" s="218"/>
      <c r="AG128" s="218"/>
      <c r="AJ128" s="126"/>
      <c r="AK128" s="126"/>
    </row>
    <row r="129" spans="1:37" x14ac:dyDescent="0.25">
      <c r="A129" s="125"/>
      <c r="B129" s="453"/>
      <c r="C129" s="453"/>
      <c r="D129" s="454"/>
      <c r="E129" s="457"/>
      <c r="F129" s="158" t="str">
        <f t="shared" si="5"/>
        <v/>
      </c>
      <c r="G129" s="148" t="str">
        <f>IF($D129="","",VLOOKUP($D129,Mag_Req!$A$2:$H$5,3))</f>
        <v/>
      </c>
      <c r="H129" s="457"/>
      <c r="I129" s="158" t="str">
        <f t="shared" si="6"/>
        <v/>
      </c>
      <c r="J129" s="148" t="str">
        <f>IF($D129="","",VLOOKUP($D129,Mag_Req!$A$2:$H$5,4))</f>
        <v/>
      </c>
      <c r="K129" s="149" t="str">
        <f t="shared" si="4"/>
        <v/>
      </c>
      <c r="L129" s="150" t="str">
        <f t="shared" si="7"/>
        <v/>
      </c>
      <c r="M129" s="151"/>
      <c r="N129" s="453"/>
      <c r="O129" s="453"/>
      <c r="P129" s="152" t="str">
        <f>IF(OR($D129="",$Q129=""),"",$Q129-VLOOKUP($D129,Mag_Req!$A$2:$H$5,8))</f>
        <v/>
      </c>
      <c r="Q129" s="453"/>
      <c r="R129" s="453"/>
      <c r="S129" s="151"/>
      <c r="T129" s="126" t="e">
        <f>VLOOKUP($D129,Mag_Req!$A$2:$H$5,2)</f>
        <v>#N/A</v>
      </c>
      <c r="W129" s="170"/>
      <c r="X129" s="217"/>
      <c r="Y129" s="218"/>
      <c r="Z129" s="218"/>
      <c r="AA129" s="218"/>
      <c r="AB129" s="218"/>
      <c r="AC129" s="218"/>
      <c r="AD129" s="218"/>
      <c r="AE129" s="218"/>
      <c r="AF129" s="218"/>
      <c r="AG129" s="218"/>
      <c r="AJ129" s="126"/>
      <c r="AK129" s="126"/>
    </row>
    <row r="130" spans="1:37" x14ac:dyDescent="0.25">
      <c r="A130" s="125"/>
      <c r="B130" s="453"/>
      <c r="C130" s="453"/>
      <c r="D130" s="454"/>
      <c r="E130" s="457"/>
      <c r="F130" s="158" t="str">
        <f t="shared" si="5"/>
        <v/>
      </c>
      <c r="G130" s="148" t="str">
        <f>IF($D130="","",VLOOKUP($D130,Mag_Req!$A$2:$H$5,3))</f>
        <v/>
      </c>
      <c r="H130" s="457"/>
      <c r="I130" s="158" t="str">
        <f t="shared" si="6"/>
        <v/>
      </c>
      <c r="J130" s="148" t="str">
        <f>IF($D130="","",VLOOKUP($D130,Mag_Req!$A$2:$H$5,4))</f>
        <v/>
      </c>
      <c r="K130" s="149" t="str">
        <f t="shared" si="4"/>
        <v/>
      </c>
      <c r="L130" s="150" t="str">
        <f t="shared" si="7"/>
        <v/>
      </c>
      <c r="M130" s="151"/>
      <c r="N130" s="453"/>
      <c r="O130" s="453"/>
      <c r="P130" s="152" t="str">
        <f>IF(OR($D130="",$Q130=""),"",$Q130-VLOOKUP($D130,Mag_Req!$A$2:$H$5,8))</f>
        <v/>
      </c>
      <c r="Q130" s="453"/>
      <c r="R130" s="453"/>
      <c r="S130" s="151"/>
      <c r="T130" s="126" t="e">
        <f>VLOOKUP($D130,Mag_Req!$A$2:$H$5,2)</f>
        <v>#N/A</v>
      </c>
      <c r="W130" s="170"/>
      <c r="X130" s="217"/>
      <c r="Y130" s="218"/>
      <c r="Z130" s="218"/>
      <c r="AA130" s="218"/>
      <c r="AB130" s="218"/>
      <c r="AC130" s="218"/>
      <c r="AD130" s="218"/>
      <c r="AE130" s="218"/>
      <c r="AF130" s="218"/>
      <c r="AG130" s="218"/>
      <c r="AJ130" s="126"/>
      <c r="AK130" s="126"/>
    </row>
    <row r="131" spans="1:37" x14ac:dyDescent="0.25">
      <c r="A131" s="125"/>
      <c r="B131" s="453"/>
      <c r="C131" s="453"/>
      <c r="D131" s="454"/>
      <c r="E131" s="457"/>
      <c r="F131" s="158" t="str">
        <f t="shared" si="5"/>
        <v/>
      </c>
      <c r="G131" s="148" t="str">
        <f>IF($D131="","",VLOOKUP($D131,Mag_Req!$A$2:$H$5,3))</f>
        <v/>
      </c>
      <c r="H131" s="457"/>
      <c r="I131" s="158" t="str">
        <f t="shared" si="6"/>
        <v/>
      </c>
      <c r="J131" s="148" t="str">
        <f>IF($D131="","",VLOOKUP($D131,Mag_Req!$A$2:$H$5,4))</f>
        <v/>
      </c>
      <c r="K131" s="149" t="str">
        <f t="shared" si="4"/>
        <v/>
      </c>
      <c r="L131" s="150" t="str">
        <f t="shared" si="7"/>
        <v/>
      </c>
      <c r="M131" s="151"/>
      <c r="N131" s="453"/>
      <c r="O131" s="453"/>
      <c r="P131" s="152" t="str">
        <f>IF(OR($D131="",$Q131=""),"",$Q131-VLOOKUP($D131,Mag_Req!$A$2:$H$5,8))</f>
        <v/>
      </c>
      <c r="Q131" s="453"/>
      <c r="R131" s="453"/>
      <c r="S131" s="151"/>
      <c r="T131" s="126" t="e">
        <f>VLOOKUP($D131,Mag_Req!$A$2:$H$5,2)</f>
        <v>#N/A</v>
      </c>
      <c r="W131" s="170"/>
      <c r="X131" s="217"/>
      <c r="Y131" s="218"/>
      <c r="Z131" s="218"/>
      <c r="AA131" s="218"/>
      <c r="AB131" s="218"/>
      <c r="AC131" s="218"/>
      <c r="AD131" s="218"/>
      <c r="AE131" s="218"/>
      <c r="AF131" s="218"/>
      <c r="AG131" s="218"/>
      <c r="AJ131" s="126"/>
      <c r="AK131" s="126"/>
    </row>
    <row r="132" spans="1:37" x14ac:dyDescent="0.25">
      <c r="A132" s="125"/>
      <c r="B132" s="453"/>
      <c r="C132" s="453"/>
      <c r="D132" s="454"/>
      <c r="E132" s="457"/>
      <c r="F132" s="158" t="str">
        <f t="shared" si="5"/>
        <v/>
      </c>
      <c r="G132" s="148" t="str">
        <f>IF($D132="","",VLOOKUP($D132,Mag_Req!$A$2:$H$5,3))</f>
        <v/>
      </c>
      <c r="H132" s="457"/>
      <c r="I132" s="158" t="str">
        <f t="shared" si="6"/>
        <v/>
      </c>
      <c r="J132" s="148" t="str">
        <f>IF($D132="","",VLOOKUP($D132,Mag_Req!$A$2:$H$5,4))</f>
        <v/>
      </c>
      <c r="K132" s="149" t="str">
        <f t="shared" si="4"/>
        <v/>
      </c>
      <c r="L132" s="150" t="str">
        <f t="shared" si="7"/>
        <v/>
      </c>
      <c r="M132" s="151"/>
      <c r="N132" s="453"/>
      <c r="O132" s="453"/>
      <c r="P132" s="152" t="str">
        <f>IF(OR($D132="",$Q132=""),"",$Q132-VLOOKUP($D132,Mag_Req!$A$2:$H$5,8))</f>
        <v/>
      </c>
      <c r="Q132" s="453"/>
      <c r="R132" s="453"/>
      <c r="S132" s="151"/>
      <c r="T132" s="126" t="e">
        <f>VLOOKUP($D132,Mag_Req!$A$2:$H$5,2)</f>
        <v>#N/A</v>
      </c>
      <c r="W132" s="170"/>
      <c r="X132" s="217"/>
      <c r="Y132" s="218"/>
      <c r="Z132" s="218"/>
      <c r="AA132" s="218"/>
      <c r="AB132" s="218"/>
      <c r="AC132" s="218"/>
      <c r="AD132" s="218"/>
      <c r="AE132" s="218"/>
      <c r="AF132" s="218"/>
      <c r="AG132" s="218"/>
      <c r="AJ132" s="126"/>
      <c r="AK132" s="126"/>
    </row>
    <row r="133" spans="1:37" x14ac:dyDescent="0.25">
      <c r="A133" s="125"/>
      <c r="B133" s="453"/>
      <c r="C133" s="453"/>
      <c r="D133" s="454"/>
      <c r="E133" s="457"/>
      <c r="F133" s="158" t="str">
        <f t="shared" si="5"/>
        <v/>
      </c>
      <c r="G133" s="148" t="str">
        <f>IF($D133="","",VLOOKUP($D133,Mag_Req!$A$2:$H$5,3))</f>
        <v/>
      </c>
      <c r="H133" s="457"/>
      <c r="I133" s="158" t="str">
        <f t="shared" si="6"/>
        <v/>
      </c>
      <c r="J133" s="148" t="str">
        <f>IF($D133="","",VLOOKUP($D133,Mag_Req!$A$2:$H$5,4))</f>
        <v/>
      </c>
      <c r="K133" s="149" t="str">
        <f t="shared" si="4"/>
        <v/>
      </c>
      <c r="L133" s="150" t="str">
        <f t="shared" si="7"/>
        <v/>
      </c>
      <c r="M133" s="151"/>
      <c r="N133" s="453"/>
      <c r="O133" s="453"/>
      <c r="P133" s="152" t="str">
        <f>IF(OR($D133="",$Q133=""),"",$Q133-VLOOKUP($D133,Mag_Req!$A$2:$H$5,8))</f>
        <v/>
      </c>
      <c r="Q133" s="453"/>
      <c r="R133" s="453"/>
      <c r="S133" s="151"/>
      <c r="T133" s="126" t="e">
        <f>VLOOKUP($D133,Mag_Req!$A$2:$H$5,2)</f>
        <v>#N/A</v>
      </c>
      <c r="W133" s="170"/>
      <c r="X133" s="217"/>
      <c r="Y133" s="218"/>
      <c r="Z133" s="218"/>
      <c r="AA133" s="218"/>
      <c r="AB133" s="218"/>
      <c r="AC133" s="218"/>
      <c r="AD133" s="218"/>
      <c r="AE133" s="218"/>
      <c r="AF133" s="218"/>
      <c r="AG133" s="218"/>
      <c r="AJ133" s="126"/>
      <c r="AK133" s="126"/>
    </row>
    <row r="134" spans="1:37" x14ac:dyDescent="0.25">
      <c r="A134" s="125"/>
      <c r="B134" s="453"/>
      <c r="C134" s="453"/>
      <c r="D134" s="454"/>
      <c r="E134" s="457"/>
      <c r="F134" s="158" t="str">
        <f t="shared" si="5"/>
        <v/>
      </c>
      <c r="G134" s="148" t="str">
        <f>IF($D134="","",VLOOKUP($D134,Mag_Req!$A$2:$H$5,3))</f>
        <v/>
      </c>
      <c r="H134" s="457"/>
      <c r="I134" s="158" t="str">
        <f t="shared" si="6"/>
        <v/>
      </c>
      <c r="J134" s="148" t="str">
        <f>IF($D134="","",VLOOKUP($D134,Mag_Req!$A$2:$H$5,4))</f>
        <v/>
      </c>
      <c r="K134" s="149" t="str">
        <f t="shared" si="4"/>
        <v/>
      </c>
      <c r="L134" s="150" t="str">
        <f t="shared" si="7"/>
        <v/>
      </c>
      <c r="M134" s="151"/>
      <c r="N134" s="453"/>
      <c r="O134" s="453"/>
      <c r="P134" s="152" t="str">
        <f>IF(OR($D134="",$Q134=""),"",$Q134-VLOOKUP($D134,Mag_Req!$A$2:$H$5,8))</f>
        <v/>
      </c>
      <c r="Q134" s="453"/>
      <c r="R134" s="453"/>
      <c r="S134" s="151"/>
      <c r="T134" s="126" t="e">
        <f>VLOOKUP($D134,Mag_Req!$A$2:$H$5,2)</f>
        <v>#N/A</v>
      </c>
      <c r="W134" s="170"/>
      <c r="X134" s="217"/>
      <c r="Y134" s="218"/>
      <c r="Z134" s="218"/>
      <c r="AA134" s="218"/>
      <c r="AB134" s="218"/>
      <c r="AC134" s="218"/>
      <c r="AD134" s="218"/>
      <c r="AE134" s="218"/>
      <c r="AF134" s="218"/>
      <c r="AG134" s="218"/>
      <c r="AJ134" s="126"/>
      <c r="AK134" s="126"/>
    </row>
    <row r="135" spans="1:37" x14ac:dyDescent="0.25">
      <c r="A135" s="125"/>
      <c r="B135" s="453"/>
      <c r="C135" s="453"/>
      <c r="D135" s="454"/>
      <c r="E135" s="457"/>
      <c r="F135" s="158" t="str">
        <f t="shared" si="5"/>
        <v/>
      </c>
      <c r="G135" s="148" t="str">
        <f>IF($D135="","",VLOOKUP($D135,Mag_Req!$A$2:$H$5,3))</f>
        <v/>
      </c>
      <c r="H135" s="457"/>
      <c r="I135" s="158" t="str">
        <f t="shared" si="6"/>
        <v/>
      </c>
      <c r="J135" s="148" t="str">
        <f>IF($D135="","",VLOOKUP($D135,Mag_Req!$A$2:$H$5,4))</f>
        <v/>
      </c>
      <c r="K135" s="149" t="str">
        <f t="shared" si="4"/>
        <v/>
      </c>
      <c r="L135" s="150" t="str">
        <f t="shared" si="7"/>
        <v/>
      </c>
      <c r="M135" s="151"/>
      <c r="N135" s="453"/>
      <c r="O135" s="453"/>
      <c r="P135" s="152" t="str">
        <f>IF(OR($D135="",$Q135=""),"",$Q135-VLOOKUP($D135,Mag_Req!$A$2:$H$5,8))</f>
        <v/>
      </c>
      <c r="Q135" s="453"/>
      <c r="R135" s="453"/>
      <c r="S135" s="151"/>
      <c r="T135" s="126" t="e">
        <f>VLOOKUP($D135,Mag_Req!$A$2:$H$5,2)</f>
        <v>#N/A</v>
      </c>
      <c r="W135" s="170"/>
      <c r="X135" s="217"/>
      <c r="Y135" s="218"/>
      <c r="Z135" s="218"/>
      <c r="AA135" s="218"/>
      <c r="AB135" s="218"/>
      <c r="AC135" s="218"/>
      <c r="AD135" s="218"/>
      <c r="AE135" s="218"/>
      <c r="AF135" s="218"/>
      <c r="AG135" s="218"/>
      <c r="AJ135" s="126"/>
      <c r="AK135" s="126"/>
    </row>
    <row r="136" spans="1:37" x14ac:dyDescent="0.25">
      <c r="A136" s="125"/>
      <c r="B136" s="453"/>
      <c r="C136" s="453"/>
      <c r="D136" s="454"/>
      <c r="E136" s="457"/>
      <c r="F136" s="158" t="str">
        <f t="shared" si="5"/>
        <v/>
      </c>
      <c r="G136" s="148" t="str">
        <f>IF($D136="","",VLOOKUP($D136,Mag_Req!$A$2:$H$5,3))</f>
        <v/>
      </c>
      <c r="H136" s="457"/>
      <c r="I136" s="158" t="str">
        <f t="shared" si="6"/>
        <v/>
      </c>
      <c r="J136" s="148" t="str">
        <f>IF($D136="","",VLOOKUP($D136,Mag_Req!$A$2:$H$5,4))</f>
        <v/>
      </c>
      <c r="K136" s="149" t="str">
        <f t="shared" si="4"/>
        <v/>
      </c>
      <c r="L136" s="150" t="str">
        <f t="shared" si="7"/>
        <v/>
      </c>
      <c r="M136" s="151"/>
      <c r="N136" s="453"/>
      <c r="O136" s="453"/>
      <c r="P136" s="152" t="str">
        <f>IF(OR($D136="",$Q136=""),"",$Q136-VLOOKUP($D136,Mag_Req!$A$2:$H$5,8))</f>
        <v/>
      </c>
      <c r="Q136" s="453"/>
      <c r="R136" s="453"/>
      <c r="S136" s="151"/>
      <c r="T136" s="126" t="e">
        <f>VLOOKUP($D136,Mag_Req!$A$2:$H$5,2)</f>
        <v>#N/A</v>
      </c>
      <c r="W136" s="170"/>
      <c r="X136" s="217"/>
      <c r="Y136" s="218"/>
      <c r="Z136" s="218"/>
      <c r="AA136" s="218"/>
      <c r="AB136" s="218"/>
      <c r="AC136" s="218"/>
      <c r="AD136" s="218"/>
      <c r="AE136" s="218"/>
      <c r="AF136" s="218"/>
      <c r="AG136" s="218"/>
      <c r="AJ136" s="126"/>
      <c r="AK136" s="126"/>
    </row>
    <row r="137" spans="1:37" x14ac:dyDescent="0.25">
      <c r="A137" s="125"/>
      <c r="B137" s="453"/>
      <c r="C137" s="453"/>
      <c r="D137" s="454"/>
      <c r="E137" s="457"/>
      <c r="F137" s="158" t="str">
        <f t="shared" si="5"/>
        <v/>
      </c>
      <c r="G137" s="148" t="str">
        <f>IF($D137="","",VLOOKUP($D137,Mag_Req!$A$2:$H$5,3))</f>
        <v/>
      </c>
      <c r="H137" s="457"/>
      <c r="I137" s="158" t="str">
        <f t="shared" si="6"/>
        <v/>
      </c>
      <c r="J137" s="148" t="str">
        <f>IF($D137="","",VLOOKUP($D137,Mag_Req!$A$2:$H$5,4))</f>
        <v/>
      </c>
      <c r="K137" s="149" t="str">
        <f t="shared" si="4"/>
        <v/>
      </c>
      <c r="L137" s="150" t="str">
        <f t="shared" si="7"/>
        <v/>
      </c>
      <c r="M137" s="151"/>
      <c r="N137" s="453"/>
      <c r="O137" s="453"/>
      <c r="P137" s="152" t="str">
        <f>IF(OR($D137="",$Q137=""),"",$Q137-VLOOKUP($D137,Mag_Req!$A$2:$H$5,8))</f>
        <v/>
      </c>
      <c r="Q137" s="453"/>
      <c r="R137" s="453"/>
      <c r="S137" s="151"/>
      <c r="T137" s="126" t="e">
        <f>VLOOKUP($D137,Mag_Req!$A$2:$H$5,2)</f>
        <v>#N/A</v>
      </c>
      <c r="W137" s="170"/>
      <c r="X137" s="217"/>
      <c r="Y137" s="218"/>
      <c r="Z137" s="218"/>
      <c r="AA137" s="218"/>
      <c r="AB137" s="218"/>
      <c r="AC137" s="218"/>
      <c r="AD137" s="218"/>
      <c r="AE137" s="218"/>
      <c r="AF137" s="218"/>
      <c r="AG137" s="218"/>
      <c r="AJ137" s="126"/>
      <c r="AK137" s="126"/>
    </row>
    <row r="138" spans="1:37" x14ac:dyDescent="0.25">
      <c r="A138" s="125"/>
      <c r="B138" s="453"/>
      <c r="C138" s="453"/>
      <c r="D138" s="454"/>
      <c r="E138" s="457"/>
      <c r="F138" s="158" t="str">
        <f t="shared" si="5"/>
        <v/>
      </c>
      <c r="G138" s="148" t="str">
        <f>IF($D138="","",VLOOKUP($D138,Mag_Req!$A$2:$H$5,3))</f>
        <v/>
      </c>
      <c r="H138" s="457"/>
      <c r="I138" s="158" t="str">
        <f t="shared" si="6"/>
        <v/>
      </c>
      <c r="J138" s="148" t="str">
        <f>IF($D138="","",VLOOKUP($D138,Mag_Req!$A$2:$H$5,4))</f>
        <v/>
      </c>
      <c r="K138" s="149" t="str">
        <f t="shared" si="4"/>
        <v/>
      </c>
      <c r="L138" s="150" t="str">
        <f t="shared" si="7"/>
        <v/>
      </c>
      <c r="M138" s="151"/>
      <c r="N138" s="453"/>
      <c r="O138" s="453"/>
      <c r="P138" s="152" t="str">
        <f>IF(OR($D138="",$Q138=""),"",$Q138-VLOOKUP($D138,Mag_Req!$A$2:$H$5,8))</f>
        <v/>
      </c>
      <c r="Q138" s="453"/>
      <c r="R138" s="453"/>
      <c r="S138" s="151"/>
      <c r="T138" s="126" t="e">
        <f>VLOOKUP($D138,Mag_Req!$A$2:$H$5,2)</f>
        <v>#N/A</v>
      </c>
      <c r="W138" s="170"/>
      <c r="X138" s="217"/>
      <c r="Y138" s="218"/>
      <c r="Z138" s="218"/>
      <c r="AA138" s="218"/>
      <c r="AB138" s="218"/>
      <c r="AC138" s="218"/>
      <c r="AD138" s="218"/>
      <c r="AE138" s="218"/>
      <c r="AF138" s="218"/>
      <c r="AG138" s="218"/>
      <c r="AJ138" s="126"/>
      <c r="AK138" s="126"/>
    </row>
    <row r="139" spans="1:37" x14ac:dyDescent="0.25">
      <c r="A139" s="125"/>
      <c r="B139" s="453"/>
      <c r="C139" s="453"/>
      <c r="D139" s="454"/>
      <c r="E139" s="457"/>
      <c r="F139" s="158" t="str">
        <f t="shared" si="5"/>
        <v/>
      </c>
      <c r="G139" s="148" t="str">
        <f>IF($D139="","",VLOOKUP($D139,Mag_Req!$A$2:$H$5,3))</f>
        <v/>
      </c>
      <c r="H139" s="457"/>
      <c r="I139" s="158" t="str">
        <f t="shared" si="6"/>
        <v/>
      </c>
      <c r="J139" s="148" t="str">
        <f>IF($D139="","",VLOOKUP($D139,Mag_Req!$A$2:$H$5,4))</f>
        <v/>
      </c>
      <c r="K139" s="149" t="str">
        <f t="shared" si="4"/>
        <v/>
      </c>
      <c r="L139" s="150" t="str">
        <f t="shared" si="7"/>
        <v/>
      </c>
      <c r="M139" s="151"/>
      <c r="N139" s="453"/>
      <c r="O139" s="453"/>
      <c r="P139" s="152" t="str">
        <f>IF(OR($D139="",$Q139=""),"",$Q139-VLOOKUP($D139,Mag_Req!$A$2:$H$5,8))</f>
        <v/>
      </c>
      <c r="Q139" s="453"/>
      <c r="R139" s="453"/>
      <c r="S139" s="151"/>
      <c r="T139" s="126" t="e">
        <f>VLOOKUP($D139,Mag_Req!$A$2:$H$5,2)</f>
        <v>#N/A</v>
      </c>
      <c r="W139" s="170"/>
      <c r="X139" s="217"/>
      <c r="Y139" s="218"/>
      <c r="Z139" s="218"/>
      <c r="AA139" s="218"/>
      <c r="AB139" s="218"/>
      <c r="AC139" s="218"/>
      <c r="AD139" s="218"/>
      <c r="AE139" s="218"/>
      <c r="AF139" s="218"/>
      <c r="AG139" s="218"/>
      <c r="AJ139" s="126"/>
      <c r="AK139" s="126"/>
    </row>
    <row r="140" spans="1:37" x14ac:dyDescent="0.25">
      <c r="A140" s="125"/>
      <c r="B140" s="453"/>
      <c r="C140" s="453"/>
      <c r="D140" s="454"/>
      <c r="E140" s="457"/>
      <c r="F140" s="158" t="str">
        <f t="shared" si="5"/>
        <v/>
      </c>
      <c r="G140" s="148" t="str">
        <f>IF($D140="","",VLOOKUP($D140,Mag_Req!$A$2:$H$5,3))</f>
        <v/>
      </c>
      <c r="H140" s="457"/>
      <c r="I140" s="158" t="str">
        <f t="shared" si="6"/>
        <v/>
      </c>
      <c r="J140" s="148" t="str">
        <f>IF($D140="","",VLOOKUP($D140,Mag_Req!$A$2:$H$5,4))</f>
        <v/>
      </c>
      <c r="K140" s="149" t="str">
        <f t="shared" si="4"/>
        <v/>
      </c>
      <c r="L140" s="150" t="str">
        <f t="shared" si="7"/>
        <v/>
      </c>
      <c r="M140" s="151"/>
      <c r="N140" s="453"/>
      <c r="O140" s="453"/>
      <c r="P140" s="152" t="str">
        <f>IF(OR($D140="",$Q140=""),"",$Q140-VLOOKUP($D140,Mag_Req!$A$2:$H$5,8))</f>
        <v/>
      </c>
      <c r="Q140" s="453"/>
      <c r="R140" s="453"/>
      <c r="S140" s="151"/>
      <c r="T140" s="126" t="e">
        <f>VLOOKUP($D140,Mag_Req!$A$2:$H$5,2)</f>
        <v>#N/A</v>
      </c>
      <c r="W140" s="170"/>
      <c r="X140" s="217"/>
      <c r="Y140" s="218"/>
      <c r="Z140" s="218"/>
      <c r="AA140" s="218"/>
      <c r="AB140" s="218"/>
      <c r="AC140" s="218"/>
      <c r="AD140" s="218"/>
      <c r="AE140" s="218"/>
      <c r="AF140" s="218"/>
      <c r="AG140" s="218"/>
      <c r="AJ140" s="126"/>
      <c r="AK140" s="126"/>
    </row>
    <row r="141" spans="1:37" x14ac:dyDescent="0.25">
      <c r="A141" s="125"/>
      <c r="B141" s="453"/>
      <c r="C141" s="453"/>
      <c r="D141" s="454"/>
      <c r="E141" s="457"/>
      <c r="F141" s="158" t="str">
        <f t="shared" si="5"/>
        <v/>
      </c>
      <c r="G141" s="148" t="str">
        <f>IF($D141="","",VLOOKUP($D141,Mag_Req!$A$2:$H$5,3))</f>
        <v/>
      </c>
      <c r="H141" s="457"/>
      <c r="I141" s="158" t="str">
        <f t="shared" si="6"/>
        <v/>
      </c>
      <c r="J141" s="148" t="str">
        <f>IF($D141="","",VLOOKUP($D141,Mag_Req!$A$2:$H$5,4))</f>
        <v/>
      </c>
      <c r="K141" s="149" t="str">
        <f t="shared" si="4"/>
        <v/>
      </c>
      <c r="L141" s="150" t="str">
        <f t="shared" si="7"/>
        <v/>
      </c>
      <c r="M141" s="151"/>
      <c r="N141" s="453"/>
      <c r="O141" s="453"/>
      <c r="P141" s="152" t="str">
        <f>IF(OR($D141="",$Q141=""),"",$Q141-VLOOKUP($D141,Mag_Req!$A$2:$H$5,8))</f>
        <v/>
      </c>
      <c r="Q141" s="453"/>
      <c r="R141" s="453"/>
      <c r="S141" s="151"/>
      <c r="T141" s="126" t="e">
        <f>VLOOKUP($D141,Mag_Req!$A$2:$H$5,2)</f>
        <v>#N/A</v>
      </c>
      <c r="W141" s="170"/>
      <c r="X141" s="217"/>
      <c r="Y141" s="218"/>
      <c r="Z141" s="218"/>
      <c r="AA141" s="218"/>
      <c r="AB141" s="218"/>
      <c r="AC141" s="218"/>
      <c r="AD141" s="218"/>
      <c r="AE141" s="218"/>
      <c r="AF141" s="218"/>
      <c r="AG141" s="218"/>
      <c r="AJ141" s="126"/>
      <c r="AK141" s="126"/>
    </row>
    <row r="142" spans="1:37" x14ac:dyDescent="0.25">
      <c r="A142" s="125"/>
      <c r="B142" s="453"/>
      <c r="C142" s="453"/>
      <c r="D142" s="454"/>
      <c r="E142" s="457"/>
      <c r="F142" s="158" t="str">
        <f t="shared" si="5"/>
        <v/>
      </c>
      <c r="G142" s="148" t="str">
        <f>IF($D142="","",VLOOKUP($D142,Mag_Req!$A$2:$H$5,3))</f>
        <v/>
      </c>
      <c r="H142" s="457"/>
      <c r="I142" s="158" t="str">
        <f t="shared" si="6"/>
        <v/>
      </c>
      <c r="J142" s="148" t="str">
        <f>IF($D142="","",VLOOKUP($D142,Mag_Req!$A$2:$H$5,4))</f>
        <v/>
      </c>
      <c r="K142" s="149" t="str">
        <f t="shared" si="4"/>
        <v/>
      </c>
      <c r="L142" s="150" t="str">
        <f t="shared" si="7"/>
        <v/>
      </c>
      <c r="M142" s="151"/>
      <c r="N142" s="453"/>
      <c r="O142" s="453"/>
      <c r="P142" s="152" t="str">
        <f>IF(OR($D142="",$Q142=""),"",$Q142-VLOOKUP($D142,Mag_Req!$A$2:$H$5,8))</f>
        <v/>
      </c>
      <c r="Q142" s="453"/>
      <c r="R142" s="453"/>
      <c r="S142" s="151"/>
      <c r="T142" s="126" t="e">
        <f>VLOOKUP($D142,Mag_Req!$A$2:$H$5,2)</f>
        <v>#N/A</v>
      </c>
      <c r="W142" s="170"/>
      <c r="X142" s="217"/>
      <c r="Y142" s="218"/>
      <c r="Z142" s="218"/>
      <c r="AA142" s="218"/>
      <c r="AB142" s="218"/>
      <c r="AC142" s="218"/>
      <c r="AD142" s="218"/>
      <c r="AE142" s="218"/>
      <c r="AF142" s="218"/>
      <c r="AG142" s="218"/>
      <c r="AJ142" s="126"/>
      <c r="AK142" s="126"/>
    </row>
    <row r="143" spans="1:37" x14ac:dyDescent="0.25">
      <c r="A143" s="125"/>
      <c r="B143" s="453"/>
      <c r="C143" s="453"/>
      <c r="D143" s="454"/>
      <c r="E143" s="457"/>
      <c r="F143" s="158" t="str">
        <f t="shared" si="5"/>
        <v/>
      </c>
      <c r="G143" s="148" t="str">
        <f>IF($D143="","",VLOOKUP($D143,Mag_Req!$A$2:$H$5,3))</f>
        <v/>
      </c>
      <c r="H143" s="457"/>
      <c r="I143" s="158" t="str">
        <f t="shared" si="6"/>
        <v/>
      </c>
      <c r="J143" s="148" t="str">
        <f>IF($D143="","",VLOOKUP($D143,Mag_Req!$A$2:$H$5,4))</f>
        <v/>
      </c>
      <c r="K143" s="149" t="str">
        <f t="shared" si="4"/>
        <v/>
      </c>
      <c r="L143" s="150" t="str">
        <f t="shared" si="7"/>
        <v/>
      </c>
      <c r="M143" s="151"/>
      <c r="N143" s="453"/>
      <c r="O143" s="453"/>
      <c r="P143" s="152" t="str">
        <f>IF(OR($D143="",$Q143=""),"",$Q143-VLOOKUP($D143,Mag_Req!$A$2:$H$5,8))</f>
        <v/>
      </c>
      <c r="Q143" s="453"/>
      <c r="R143" s="453"/>
      <c r="S143" s="151"/>
      <c r="T143" s="126" t="e">
        <f>VLOOKUP($D143,Mag_Req!$A$2:$H$5,2)</f>
        <v>#N/A</v>
      </c>
      <c r="W143" s="170"/>
      <c r="X143" s="217"/>
      <c r="Y143" s="218"/>
      <c r="Z143" s="218"/>
      <c r="AA143" s="218"/>
      <c r="AB143" s="218"/>
      <c r="AC143" s="218"/>
      <c r="AD143" s="218"/>
      <c r="AE143" s="218"/>
      <c r="AF143" s="218"/>
      <c r="AG143" s="218"/>
      <c r="AJ143" s="126"/>
      <c r="AK143" s="126"/>
    </row>
    <row r="144" spans="1:37" x14ac:dyDescent="0.25">
      <c r="A144" s="125"/>
      <c r="B144" s="453"/>
      <c r="C144" s="453"/>
      <c r="D144" s="454"/>
      <c r="E144" s="457"/>
      <c r="F144" s="158" t="str">
        <f t="shared" si="5"/>
        <v/>
      </c>
      <c r="G144" s="148" t="str">
        <f>IF($D144="","",VLOOKUP($D144,Mag_Req!$A$2:$H$5,3))</f>
        <v/>
      </c>
      <c r="H144" s="457"/>
      <c r="I144" s="158" t="str">
        <f t="shared" si="6"/>
        <v/>
      </c>
      <c r="J144" s="148" t="str">
        <f>IF($D144="","",VLOOKUP($D144,Mag_Req!$A$2:$H$5,4))</f>
        <v/>
      </c>
      <c r="K144" s="149" t="str">
        <f t="shared" si="4"/>
        <v/>
      </c>
      <c r="L144" s="150" t="str">
        <f t="shared" si="7"/>
        <v/>
      </c>
      <c r="M144" s="151"/>
      <c r="N144" s="453"/>
      <c r="O144" s="453"/>
      <c r="P144" s="152" t="str">
        <f>IF(OR($D144="",$Q144=""),"",$Q144-VLOOKUP($D144,Mag_Req!$A$2:$H$5,8))</f>
        <v/>
      </c>
      <c r="Q144" s="453"/>
      <c r="R144" s="453"/>
      <c r="S144" s="151"/>
      <c r="T144" s="126" t="e">
        <f>VLOOKUP($D144,Mag_Req!$A$2:$H$5,2)</f>
        <v>#N/A</v>
      </c>
      <c r="W144" s="170"/>
      <c r="X144" s="217"/>
      <c r="Y144" s="218"/>
      <c r="Z144" s="218"/>
      <c r="AA144" s="218"/>
      <c r="AB144" s="218"/>
      <c r="AC144" s="218"/>
      <c r="AD144" s="218"/>
      <c r="AE144" s="218"/>
      <c r="AF144" s="218"/>
      <c r="AG144" s="218"/>
      <c r="AJ144" s="126"/>
      <c r="AK144" s="126"/>
    </row>
    <row r="145" spans="1:37" x14ac:dyDescent="0.25">
      <c r="A145" s="125"/>
      <c r="B145" s="453"/>
      <c r="C145" s="453"/>
      <c r="D145" s="454"/>
      <c r="E145" s="457"/>
      <c r="F145" s="158" t="str">
        <f t="shared" si="5"/>
        <v/>
      </c>
      <c r="G145" s="148" t="str">
        <f>IF($D145="","",VLOOKUP($D145,Mag_Req!$A$2:$H$5,3))</f>
        <v/>
      </c>
      <c r="H145" s="457"/>
      <c r="I145" s="158" t="str">
        <f t="shared" si="6"/>
        <v/>
      </c>
      <c r="J145" s="148" t="str">
        <f>IF($D145="","",VLOOKUP($D145,Mag_Req!$A$2:$H$5,4))</f>
        <v/>
      </c>
      <c r="K145" s="149" t="str">
        <f t="shared" si="4"/>
        <v/>
      </c>
      <c r="L145" s="150" t="str">
        <f t="shared" si="7"/>
        <v/>
      </c>
      <c r="M145" s="151"/>
      <c r="N145" s="453"/>
      <c r="O145" s="453"/>
      <c r="P145" s="152" t="str">
        <f>IF(OR($D145="",$Q145=""),"",$Q145-VLOOKUP($D145,Mag_Req!$A$2:$H$5,8))</f>
        <v/>
      </c>
      <c r="Q145" s="453"/>
      <c r="R145" s="453"/>
      <c r="S145" s="151"/>
      <c r="T145" s="126" t="e">
        <f>VLOOKUP($D145,Mag_Req!$A$2:$H$5,2)</f>
        <v>#N/A</v>
      </c>
      <c r="W145" s="170"/>
      <c r="X145" s="217"/>
      <c r="Y145" s="218"/>
      <c r="Z145" s="218"/>
      <c r="AA145" s="218"/>
      <c r="AB145" s="218"/>
      <c r="AC145" s="218"/>
      <c r="AD145" s="218"/>
      <c r="AE145" s="218"/>
      <c r="AF145" s="218"/>
      <c r="AG145" s="218"/>
      <c r="AJ145" s="126"/>
      <c r="AK145" s="126"/>
    </row>
    <row r="146" spans="1:37" x14ac:dyDescent="0.25">
      <c r="A146" s="125"/>
      <c r="B146" s="453"/>
      <c r="C146" s="453"/>
      <c r="D146" s="454"/>
      <c r="E146" s="457"/>
      <c r="F146" s="158" t="str">
        <f t="shared" si="5"/>
        <v/>
      </c>
      <c r="G146" s="148" t="str">
        <f>IF($D146="","",VLOOKUP($D146,Mag_Req!$A$2:$H$5,3))</f>
        <v/>
      </c>
      <c r="H146" s="457"/>
      <c r="I146" s="158" t="str">
        <f t="shared" si="6"/>
        <v/>
      </c>
      <c r="J146" s="148" t="str">
        <f>IF($D146="","",VLOOKUP($D146,Mag_Req!$A$2:$H$5,4))</f>
        <v/>
      </c>
      <c r="K146" s="149" t="str">
        <f t="shared" ref="K146:K209" si="8">IF($D146="","",$K$6+R146)</f>
        <v/>
      </c>
      <c r="L146" s="150" t="str">
        <f t="shared" si="7"/>
        <v/>
      </c>
      <c r="M146" s="151"/>
      <c r="N146" s="453"/>
      <c r="O146" s="453"/>
      <c r="P146" s="152" t="str">
        <f>IF(OR($D146="",$Q146=""),"",$Q146-VLOOKUP($D146,Mag_Req!$A$2:$H$5,8))</f>
        <v/>
      </c>
      <c r="Q146" s="453"/>
      <c r="R146" s="453"/>
      <c r="S146" s="151"/>
      <c r="T146" s="126" t="e">
        <f>VLOOKUP($D146,Mag_Req!$A$2:$H$5,2)</f>
        <v>#N/A</v>
      </c>
      <c r="W146" s="170"/>
      <c r="X146" s="217"/>
      <c r="Y146" s="218"/>
      <c r="Z146" s="218"/>
      <c r="AA146" s="218"/>
      <c r="AB146" s="218"/>
      <c r="AC146" s="218"/>
      <c r="AD146" s="218"/>
      <c r="AE146" s="218"/>
      <c r="AF146" s="218"/>
      <c r="AG146" s="218"/>
      <c r="AJ146" s="126"/>
      <c r="AK146" s="126"/>
    </row>
    <row r="147" spans="1:37" x14ac:dyDescent="0.25">
      <c r="A147" s="125"/>
      <c r="B147" s="453"/>
      <c r="C147" s="453"/>
      <c r="D147" s="454"/>
      <c r="E147" s="457"/>
      <c r="F147" s="158" t="str">
        <f t="shared" ref="F147:F210" si="9">IF(OR($D147="",$N147="",$G147=""),"",IF($T147&lt;1402,$N147*$G147,""))</f>
        <v/>
      </c>
      <c r="G147" s="148" t="str">
        <f>IF($D147="","",VLOOKUP($D147,Mag_Req!$A$2:$H$5,3))</f>
        <v/>
      </c>
      <c r="H147" s="457"/>
      <c r="I147" s="158" t="str">
        <f t="shared" ref="I147:I210" si="10">IF(OR($D147="",$O147="",$J147=""),"",IF($T147&lt;1402,$O147*$J147,""))</f>
        <v/>
      </c>
      <c r="J147" s="148" t="str">
        <f>IF($D147="","",VLOOKUP($D147,Mag_Req!$A$2:$H$5,4))</f>
        <v/>
      </c>
      <c r="K147" s="149" t="str">
        <f t="shared" si="8"/>
        <v/>
      </c>
      <c r="L147" s="150" t="str">
        <f t="shared" ref="L147:L210" si="11">IF(OR($D147="",$Q147=""),"",$P147)</f>
        <v/>
      </c>
      <c r="M147" s="151"/>
      <c r="N147" s="453"/>
      <c r="O147" s="453"/>
      <c r="P147" s="152" t="str">
        <f>IF(OR($D147="",$Q147=""),"",$Q147-VLOOKUP($D147,Mag_Req!$A$2:$H$5,8))</f>
        <v/>
      </c>
      <c r="Q147" s="453"/>
      <c r="R147" s="453"/>
      <c r="S147" s="151"/>
      <c r="T147" s="126" t="e">
        <f>VLOOKUP($D147,Mag_Req!$A$2:$H$5,2)</f>
        <v>#N/A</v>
      </c>
      <c r="W147" s="170"/>
      <c r="X147" s="217"/>
      <c r="Y147" s="218"/>
      <c r="Z147" s="218"/>
      <c r="AA147" s="218"/>
      <c r="AB147" s="218"/>
      <c r="AC147" s="218"/>
      <c r="AD147" s="218"/>
      <c r="AE147" s="218"/>
      <c r="AF147" s="218"/>
      <c r="AG147" s="218"/>
      <c r="AJ147" s="126"/>
      <c r="AK147" s="126"/>
    </row>
    <row r="148" spans="1:37" x14ac:dyDescent="0.25">
      <c r="A148" s="125"/>
      <c r="B148" s="453"/>
      <c r="C148" s="453"/>
      <c r="D148" s="454"/>
      <c r="E148" s="457"/>
      <c r="F148" s="158" t="str">
        <f t="shared" si="9"/>
        <v/>
      </c>
      <c r="G148" s="148" t="str">
        <f>IF($D148="","",VLOOKUP($D148,Mag_Req!$A$2:$H$5,3))</f>
        <v/>
      </c>
      <c r="H148" s="457"/>
      <c r="I148" s="158" t="str">
        <f t="shared" si="10"/>
        <v/>
      </c>
      <c r="J148" s="148" t="str">
        <f>IF($D148="","",VLOOKUP($D148,Mag_Req!$A$2:$H$5,4))</f>
        <v/>
      </c>
      <c r="K148" s="149" t="str">
        <f t="shared" si="8"/>
        <v/>
      </c>
      <c r="L148" s="150" t="str">
        <f t="shared" si="11"/>
        <v/>
      </c>
      <c r="M148" s="151"/>
      <c r="N148" s="453"/>
      <c r="O148" s="453"/>
      <c r="P148" s="152" t="str">
        <f>IF(OR($D148="",$Q148=""),"",$Q148-VLOOKUP($D148,Mag_Req!$A$2:$H$5,8))</f>
        <v/>
      </c>
      <c r="Q148" s="453"/>
      <c r="R148" s="453"/>
      <c r="S148" s="151"/>
      <c r="T148" s="126" t="e">
        <f>VLOOKUP($D148,Mag_Req!$A$2:$H$5,2)</f>
        <v>#N/A</v>
      </c>
      <c r="W148" s="170"/>
      <c r="X148" s="217"/>
      <c r="Y148" s="218"/>
      <c r="Z148" s="218"/>
      <c r="AA148" s="218"/>
      <c r="AB148" s="218"/>
      <c r="AC148" s="218"/>
      <c r="AD148" s="218"/>
      <c r="AE148" s="218"/>
      <c r="AF148" s="218"/>
      <c r="AG148" s="218"/>
      <c r="AJ148" s="126"/>
      <c r="AK148" s="126"/>
    </row>
    <row r="149" spans="1:37" x14ac:dyDescent="0.25">
      <c r="A149" s="125"/>
      <c r="B149" s="453"/>
      <c r="C149" s="453"/>
      <c r="D149" s="454"/>
      <c r="E149" s="457"/>
      <c r="F149" s="158" t="str">
        <f t="shared" si="9"/>
        <v/>
      </c>
      <c r="G149" s="148" t="str">
        <f>IF($D149="","",VLOOKUP($D149,Mag_Req!$A$2:$H$5,3))</f>
        <v/>
      </c>
      <c r="H149" s="457"/>
      <c r="I149" s="158" t="str">
        <f t="shared" si="10"/>
        <v/>
      </c>
      <c r="J149" s="148" t="str">
        <f>IF($D149="","",VLOOKUP($D149,Mag_Req!$A$2:$H$5,4))</f>
        <v/>
      </c>
      <c r="K149" s="149" t="str">
        <f t="shared" si="8"/>
        <v/>
      </c>
      <c r="L149" s="150" t="str">
        <f t="shared" si="11"/>
        <v/>
      </c>
      <c r="M149" s="151"/>
      <c r="N149" s="453"/>
      <c r="O149" s="453"/>
      <c r="P149" s="152" t="str">
        <f>IF(OR($D149="",$Q149=""),"",$Q149-VLOOKUP($D149,Mag_Req!$A$2:$H$5,8))</f>
        <v/>
      </c>
      <c r="Q149" s="453"/>
      <c r="R149" s="453"/>
      <c r="S149" s="151"/>
      <c r="T149" s="126" t="e">
        <f>VLOOKUP($D149,Mag_Req!$A$2:$H$5,2)</f>
        <v>#N/A</v>
      </c>
      <c r="W149" s="170"/>
      <c r="X149" s="217"/>
      <c r="Y149" s="218"/>
      <c r="Z149" s="218"/>
      <c r="AA149" s="218"/>
      <c r="AB149" s="218"/>
      <c r="AC149" s="218"/>
      <c r="AD149" s="218"/>
      <c r="AE149" s="218"/>
      <c r="AF149" s="218"/>
      <c r="AG149" s="218"/>
      <c r="AJ149" s="126"/>
      <c r="AK149" s="126"/>
    </row>
    <row r="150" spans="1:37" x14ac:dyDescent="0.25">
      <c r="A150" s="125"/>
      <c r="B150" s="453"/>
      <c r="C150" s="453"/>
      <c r="D150" s="454"/>
      <c r="E150" s="457"/>
      <c r="F150" s="158" t="str">
        <f t="shared" si="9"/>
        <v/>
      </c>
      <c r="G150" s="148" t="str">
        <f>IF($D150="","",VLOOKUP($D150,Mag_Req!$A$2:$H$5,3))</f>
        <v/>
      </c>
      <c r="H150" s="457"/>
      <c r="I150" s="158" t="str">
        <f t="shared" si="10"/>
        <v/>
      </c>
      <c r="J150" s="148" t="str">
        <f>IF($D150="","",VLOOKUP($D150,Mag_Req!$A$2:$H$5,4))</f>
        <v/>
      </c>
      <c r="K150" s="149" t="str">
        <f t="shared" si="8"/>
        <v/>
      </c>
      <c r="L150" s="150" t="str">
        <f t="shared" si="11"/>
        <v/>
      </c>
      <c r="M150" s="151"/>
      <c r="N150" s="453"/>
      <c r="O150" s="453"/>
      <c r="P150" s="152" t="str">
        <f>IF(OR($D150="",$Q150=""),"",$Q150-VLOOKUP($D150,Mag_Req!$A$2:$H$5,8))</f>
        <v/>
      </c>
      <c r="Q150" s="453"/>
      <c r="R150" s="453"/>
      <c r="S150" s="151"/>
      <c r="T150" s="126" t="e">
        <f>VLOOKUP($D150,Mag_Req!$A$2:$H$5,2)</f>
        <v>#N/A</v>
      </c>
      <c r="W150" s="170"/>
      <c r="X150" s="217"/>
      <c r="Y150" s="218"/>
      <c r="Z150" s="218"/>
      <c r="AA150" s="218"/>
      <c r="AB150" s="218"/>
      <c r="AC150" s="218"/>
      <c r="AD150" s="218"/>
      <c r="AE150" s="218"/>
      <c r="AF150" s="218"/>
      <c r="AG150" s="218"/>
      <c r="AJ150" s="126"/>
      <c r="AK150" s="126"/>
    </row>
    <row r="151" spans="1:37" x14ac:dyDescent="0.25">
      <c r="A151" s="125"/>
      <c r="B151" s="453"/>
      <c r="C151" s="453"/>
      <c r="D151" s="454"/>
      <c r="E151" s="457"/>
      <c r="F151" s="158" t="str">
        <f t="shared" si="9"/>
        <v/>
      </c>
      <c r="G151" s="148" t="str">
        <f>IF($D151="","",VLOOKUP($D151,Mag_Req!$A$2:$H$5,3))</f>
        <v/>
      </c>
      <c r="H151" s="457"/>
      <c r="I151" s="158" t="str">
        <f t="shared" si="10"/>
        <v/>
      </c>
      <c r="J151" s="148" t="str">
        <f>IF($D151="","",VLOOKUP($D151,Mag_Req!$A$2:$H$5,4))</f>
        <v/>
      </c>
      <c r="K151" s="149" t="str">
        <f t="shared" si="8"/>
        <v/>
      </c>
      <c r="L151" s="150" t="str">
        <f t="shared" si="11"/>
        <v/>
      </c>
      <c r="M151" s="151"/>
      <c r="N151" s="453"/>
      <c r="O151" s="453"/>
      <c r="P151" s="152" t="str">
        <f>IF(OR($D151="",$Q151=""),"",$Q151-VLOOKUP($D151,Mag_Req!$A$2:$H$5,8))</f>
        <v/>
      </c>
      <c r="Q151" s="453"/>
      <c r="R151" s="453"/>
      <c r="S151" s="151"/>
      <c r="T151" s="126" t="e">
        <f>VLOOKUP($D151,Mag_Req!$A$2:$H$5,2)</f>
        <v>#N/A</v>
      </c>
      <c r="W151" s="170"/>
      <c r="X151" s="217"/>
      <c r="Y151" s="218"/>
      <c r="Z151" s="218"/>
      <c r="AA151" s="218"/>
      <c r="AB151" s="218"/>
      <c r="AC151" s="218"/>
      <c r="AD151" s="218"/>
      <c r="AE151" s="218"/>
      <c r="AF151" s="218"/>
      <c r="AG151" s="218"/>
      <c r="AJ151" s="126"/>
      <c r="AK151" s="126"/>
    </row>
    <row r="152" spans="1:37" x14ac:dyDescent="0.25">
      <c r="A152" s="125"/>
      <c r="B152" s="453"/>
      <c r="C152" s="453"/>
      <c r="D152" s="454"/>
      <c r="E152" s="457"/>
      <c r="F152" s="158" t="str">
        <f t="shared" si="9"/>
        <v/>
      </c>
      <c r="G152" s="148" t="str">
        <f>IF($D152="","",VLOOKUP($D152,Mag_Req!$A$2:$H$5,3))</f>
        <v/>
      </c>
      <c r="H152" s="457"/>
      <c r="I152" s="158" t="str">
        <f t="shared" si="10"/>
        <v/>
      </c>
      <c r="J152" s="148" t="str">
        <f>IF($D152="","",VLOOKUP($D152,Mag_Req!$A$2:$H$5,4))</f>
        <v/>
      </c>
      <c r="K152" s="149" t="str">
        <f t="shared" si="8"/>
        <v/>
      </c>
      <c r="L152" s="150" t="str">
        <f t="shared" si="11"/>
        <v/>
      </c>
      <c r="M152" s="151"/>
      <c r="N152" s="453"/>
      <c r="O152" s="453"/>
      <c r="P152" s="152" t="str">
        <f>IF(OR($D152="",$Q152=""),"",$Q152-VLOOKUP($D152,Mag_Req!$A$2:$H$5,8))</f>
        <v/>
      </c>
      <c r="Q152" s="453"/>
      <c r="R152" s="453"/>
      <c r="S152" s="151"/>
      <c r="T152" s="126" t="e">
        <f>VLOOKUP($D152,Mag_Req!$A$2:$H$5,2)</f>
        <v>#N/A</v>
      </c>
      <c r="W152" s="170"/>
      <c r="X152" s="217"/>
      <c r="Y152" s="218"/>
      <c r="Z152" s="218"/>
      <c r="AA152" s="218"/>
      <c r="AB152" s="218"/>
      <c r="AC152" s="218"/>
      <c r="AD152" s="218"/>
      <c r="AE152" s="218"/>
      <c r="AF152" s="218"/>
      <c r="AG152" s="218"/>
      <c r="AJ152" s="126"/>
      <c r="AK152" s="126"/>
    </row>
    <row r="153" spans="1:37" x14ac:dyDescent="0.25">
      <c r="A153" s="125"/>
      <c r="B153" s="453"/>
      <c r="C153" s="453"/>
      <c r="D153" s="454"/>
      <c r="E153" s="457"/>
      <c r="F153" s="158" t="str">
        <f t="shared" si="9"/>
        <v/>
      </c>
      <c r="G153" s="148" t="str">
        <f>IF($D153="","",VLOOKUP($D153,Mag_Req!$A$2:$H$5,3))</f>
        <v/>
      </c>
      <c r="H153" s="457"/>
      <c r="I153" s="158" t="str">
        <f t="shared" si="10"/>
        <v/>
      </c>
      <c r="J153" s="148" t="str">
        <f>IF($D153="","",VLOOKUP($D153,Mag_Req!$A$2:$H$5,4))</f>
        <v/>
      </c>
      <c r="K153" s="149" t="str">
        <f t="shared" si="8"/>
        <v/>
      </c>
      <c r="L153" s="150" t="str">
        <f t="shared" si="11"/>
        <v/>
      </c>
      <c r="M153" s="151"/>
      <c r="N153" s="453"/>
      <c r="O153" s="453"/>
      <c r="P153" s="152" t="str">
        <f>IF(OR($D153="",$Q153=""),"",$Q153-VLOOKUP($D153,Mag_Req!$A$2:$H$5,8))</f>
        <v/>
      </c>
      <c r="Q153" s="453"/>
      <c r="R153" s="453"/>
      <c r="S153" s="151"/>
      <c r="T153" s="126" t="e">
        <f>VLOOKUP($D153,Mag_Req!$A$2:$H$5,2)</f>
        <v>#N/A</v>
      </c>
      <c r="W153" s="170"/>
      <c r="X153" s="217"/>
      <c r="Y153" s="218"/>
      <c r="Z153" s="218"/>
      <c r="AA153" s="218"/>
      <c r="AB153" s="218"/>
      <c r="AC153" s="218"/>
      <c r="AD153" s="218"/>
      <c r="AE153" s="218"/>
      <c r="AF153" s="218"/>
      <c r="AG153" s="218"/>
      <c r="AJ153" s="126"/>
      <c r="AK153" s="126"/>
    </row>
    <row r="154" spans="1:37" x14ac:dyDescent="0.25">
      <c r="A154" s="125"/>
      <c r="B154" s="453"/>
      <c r="C154" s="453"/>
      <c r="D154" s="454"/>
      <c r="E154" s="457"/>
      <c r="F154" s="158" t="str">
        <f t="shared" si="9"/>
        <v/>
      </c>
      <c r="G154" s="148" t="str">
        <f>IF($D154="","",VLOOKUP($D154,Mag_Req!$A$2:$H$5,3))</f>
        <v/>
      </c>
      <c r="H154" s="457"/>
      <c r="I154" s="158" t="str">
        <f t="shared" si="10"/>
        <v/>
      </c>
      <c r="J154" s="148" t="str">
        <f>IF($D154="","",VLOOKUP($D154,Mag_Req!$A$2:$H$5,4))</f>
        <v/>
      </c>
      <c r="K154" s="149" t="str">
        <f t="shared" si="8"/>
        <v/>
      </c>
      <c r="L154" s="150" t="str">
        <f t="shared" si="11"/>
        <v/>
      </c>
      <c r="M154" s="151"/>
      <c r="N154" s="453"/>
      <c r="O154" s="453"/>
      <c r="P154" s="152" t="str">
        <f>IF(OR($D154="",$Q154=""),"",$Q154-VLOOKUP($D154,Mag_Req!$A$2:$H$5,8))</f>
        <v/>
      </c>
      <c r="Q154" s="453"/>
      <c r="R154" s="453"/>
      <c r="S154" s="151"/>
      <c r="T154" s="126" t="e">
        <f>VLOOKUP($D154,Mag_Req!$A$2:$H$5,2)</f>
        <v>#N/A</v>
      </c>
      <c r="W154" s="170"/>
      <c r="X154" s="217"/>
      <c r="Y154" s="218"/>
      <c r="Z154" s="218"/>
      <c r="AA154" s="218"/>
      <c r="AB154" s="218"/>
      <c r="AC154" s="218"/>
      <c r="AD154" s="218"/>
      <c r="AE154" s="218"/>
      <c r="AF154" s="218"/>
      <c r="AG154" s="218"/>
      <c r="AJ154" s="126"/>
      <c r="AK154" s="126"/>
    </row>
    <row r="155" spans="1:37" x14ac:dyDescent="0.25">
      <c r="A155" s="125"/>
      <c r="B155" s="453"/>
      <c r="C155" s="453"/>
      <c r="D155" s="454"/>
      <c r="E155" s="457"/>
      <c r="F155" s="158" t="str">
        <f t="shared" si="9"/>
        <v/>
      </c>
      <c r="G155" s="148" t="str">
        <f>IF($D155="","",VLOOKUP($D155,Mag_Req!$A$2:$H$5,3))</f>
        <v/>
      </c>
      <c r="H155" s="457"/>
      <c r="I155" s="158" t="str">
        <f t="shared" si="10"/>
        <v/>
      </c>
      <c r="J155" s="148" t="str">
        <f>IF($D155="","",VLOOKUP($D155,Mag_Req!$A$2:$H$5,4))</f>
        <v/>
      </c>
      <c r="K155" s="149" t="str">
        <f t="shared" si="8"/>
        <v/>
      </c>
      <c r="L155" s="150" t="str">
        <f t="shared" si="11"/>
        <v/>
      </c>
      <c r="M155" s="151"/>
      <c r="N155" s="453"/>
      <c r="O155" s="453"/>
      <c r="P155" s="152" t="str">
        <f>IF(OR($D155="",$Q155=""),"",$Q155-VLOOKUP($D155,Mag_Req!$A$2:$H$5,8))</f>
        <v/>
      </c>
      <c r="Q155" s="453"/>
      <c r="R155" s="453"/>
      <c r="S155" s="151"/>
      <c r="T155" s="126" t="e">
        <f>VLOOKUP($D155,Mag_Req!$A$2:$H$5,2)</f>
        <v>#N/A</v>
      </c>
      <c r="W155" s="170"/>
      <c r="X155" s="217"/>
      <c r="Y155" s="218"/>
      <c r="Z155" s="218"/>
      <c r="AA155" s="218"/>
      <c r="AB155" s="218"/>
      <c r="AC155" s="218"/>
      <c r="AD155" s="218"/>
      <c r="AE155" s="218"/>
      <c r="AF155" s="218"/>
      <c r="AG155" s="218"/>
      <c r="AJ155" s="126"/>
      <c r="AK155" s="126"/>
    </row>
    <row r="156" spans="1:37" x14ac:dyDescent="0.25">
      <c r="A156" s="125"/>
      <c r="B156" s="453"/>
      <c r="C156" s="453"/>
      <c r="D156" s="454"/>
      <c r="E156" s="457"/>
      <c r="F156" s="158" t="str">
        <f t="shared" si="9"/>
        <v/>
      </c>
      <c r="G156" s="148" t="str">
        <f>IF($D156="","",VLOOKUP($D156,Mag_Req!$A$2:$H$5,3))</f>
        <v/>
      </c>
      <c r="H156" s="457"/>
      <c r="I156" s="158" t="str">
        <f t="shared" si="10"/>
        <v/>
      </c>
      <c r="J156" s="148" t="str">
        <f>IF($D156="","",VLOOKUP($D156,Mag_Req!$A$2:$H$5,4))</f>
        <v/>
      </c>
      <c r="K156" s="149" t="str">
        <f t="shared" si="8"/>
        <v/>
      </c>
      <c r="L156" s="150" t="str">
        <f t="shared" si="11"/>
        <v/>
      </c>
      <c r="M156" s="151"/>
      <c r="N156" s="453"/>
      <c r="O156" s="453"/>
      <c r="P156" s="152" t="str">
        <f>IF(OR($D156="",$Q156=""),"",$Q156-VLOOKUP($D156,Mag_Req!$A$2:$H$5,8))</f>
        <v/>
      </c>
      <c r="Q156" s="453"/>
      <c r="R156" s="453"/>
      <c r="S156" s="151"/>
      <c r="T156" s="126" t="e">
        <f>VLOOKUP($D156,Mag_Req!$A$2:$H$5,2)</f>
        <v>#N/A</v>
      </c>
      <c r="W156" s="170"/>
      <c r="X156" s="217"/>
      <c r="Y156" s="218"/>
      <c r="Z156" s="218"/>
      <c r="AA156" s="218"/>
      <c r="AB156" s="218"/>
      <c r="AC156" s="218"/>
      <c r="AD156" s="218"/>
      <c r="AE156" s="218"/>
      <c r="AF156" s="218"/>
      <c r="AG156" s="218"/>
      <c r="AJ156" s="126"/>
      <c r="AK156" s="126"/>
    </row>
    <row r="157" spans="1:37" x14ac:dyDescent="0.25">
      <c r="A157" s="125"/>
      <c r="B157" s="453"/>
      <c r="C157" s="453"/>
      <c r="D157" s="454"/>
      <c r="E157" s="457"/>
      <c r="F157" s="158" t="str">
        <f t="shared" si="9"/>
        <v/>
      </c>
      <c r="G157" s="148" t="str">
        <f>IF($D157="","",VLOOKUP($D157,Mag_Req!$A$2:$H$5,3))</f>
        <v/>
      </c>
      <c r="H157" s="457"/>
      <c r="I157" s="158" t="str">
        <f t="shared" si="10"/>
        <v/>
      </c>
      <c r="J157" s="148" t="str">
        <f>IF($D157="","",VLOOKUP($D157,Mag_Req!$A$2:$H$5,4))</f>
        <v/>
      </c>
      <c r="K157" s="149" t="str">
        <f t="shared" si="8"/>
        <v/>
      </c>
      <c r="L157" s="150" t="str">
        <f t="shared" si="11"/>
        <v/>
      </c>
      <c r="M157" s="151"/>
      <c r="N157" s="453"/>
      <c r="O157" s="453"/>
      <c r="P157" s="152" t="str">
        <f>IF(OR($D157="",$Q157=""),"",$Q157-VLOOKUP($D157,Mag_Req!$A$2:$H$5,8))</f>
        <v/>
      </c>
      <c r="Q157" s="453"/>
      <c r="R157" s="453"/>
      <c r="S157" s="151"/>
      <c r="T157" s="126" t="e">
        <f>VLOOKUP($D157,Mag_Req!$A$2:$H$5,2)</f>
        <v>#N/A</v>
      </c>
      <c r="W157" s="170"/>
      <c r="X157" s="217"/>
      <c r="Y157" s="218"/>
      <c r="Z157" s="218"/>
      <c r="AA157" s="218"/>
      <c r="AB157" s="218"/>
      <c r="AC157" s="218"/>
      <c r="AD157" s="218"/>
      <c r="AE157" s="218"/>
      <c r="AF157" s="218"/>
      <c r="AG157" s="218"/>
      <c r="AJ157" s="126"/>
      <c r="AK157" s="126"/>
    </row>
    <row r="158" spans="1:37" x14ac:dyDescent="0.25">
      <c r="A158" s="125"/>
      <c r="B158" s="453"/>
      <c r="C158" s="453"/>
      <c r="D158" s="454"/>
      <c r="E158" s="457"/>
      <c r="F158" s="158" t="str">
        <f t="shared" si="9"/>
        <v/>
      </c>
      <c r="G158" s="148" t="str">
        <f>IF($D158="","",VLOOKUP($D158,Mag_Req!$A$2:$H$5,3))</f>
        <v/>
      </c>
      <c r="H158" s="457"/>
      <c r="I158" s="158" t="str">
        <f t="shared" si="10"/>
        <v/>
      </c>
      <c r="J158" s="148" t="str">
        <f>IF($D158="","",VLOOKUP($D158,Mag_Req!$A$2:$H$5,4))</f>
        <v/>
      </c>
      <c r="K158" s="149" t="str">
        <f t="shared" si="8"/>
        <v/>
      </c>
      <c r="L158" s="150" t="str">
        <f t="shared" si="11"/>
        <v/>
      </c>
      <c r="M158" s="151"/>
      <c r="N158" s="453"/>
      <c r="O158" s="453"/>
      <c r="P158" s="152" t="str">
        <f>IF(OR($D158="",$Q158=""),"",$Q158-VLOOKUP($D158,Mag_Req!$A$2:$H$5,8))</f>
        <v/>
      </c>
      <c r="Q158" s="453"/>
      <c r="R158" s="453"/>
      <c r="S158" s="151"/>
      <c r="T158" s="126" t="e">
        <f>VLOOKUP($D158,Mag_Req!$A$2:$H$5,2)</f>
        <v>#N/A</v>
      </c>
      <c r="W158" s="170"/>
      <c r="X158" s="217"/>
      <c r="Y158" s="218"/>
      <c r="Z158" s="218"/>
      <c r="AA158" s="218"/>
      <c r="AB158" s="218"/>
      <c r="AC158" s="218"/>
      <c r="AD158" s="218"/>
      <c r="AE158" s="218"/>
      <c r="AF158" s="218"/>
      <c r="AG158" s="218"/>
      <c r="AJ158" s="126"/>
      <c r="AK158" s="126"/>
    </row>
    <row r="159" spans="1:37" x14ac:dyDescent="0.25">
      <c r="A159" s="125"/>
      <c r="B159" s="453"/>
      <c r="C159" s="453"/>
      <c r="D159" s="454"/>
      <c r="E159" s="457"/>
      <c r="F159" s="158" t="str">
        <f t="shared" si="9"/>
        <v/>
      </c>
      <c r="G159" s="148" t="str">
        <f>IF($D159="","",VLOOKUP($D159,Mag_Req!$A$2:$H$5,3))</f>
        <v/>
      </c>
      <c r="H159" s="457"/>
      <c r="I159" s="158" t="str">
        <f t="shared" si="10"/>
        <v/>
      </c>
      <c r="J159" s="148" t="str">
        <f>IF($D159="","",VLOOKUP($D159,Mag_Req!$A$2:$H$5,4))</f>
        <v/>
      </c>
      <c r="K159" s="149" t="str">
        <f t="shared" si="8"/>
        <v/>
      </c>
      <c r="L159" s="150" t="str">
        <f t="shared" si="11"/>
        <v/>
      </c>
      <c r="M159" s="151"/>
      <c r="N159" s="453"/>
      <c r="O159" s="453"/>
      <c r="P159" s="152" t="str">
        <f>IF(OR($D159="",$Q159=""),"",$Q159-VLOOKUP($D159,Mag_Req!$A$2:$H$5,8))</f>
        <v/>
      </c>
      <c r="Q159" s="453"/>
      <c r="R159" s="453"/>
      <c r="S159" s="151"/>
      <c r="T159" s="126" t="e">
        <f>VLOOKUP($D159,Mag_Req!$A$2:$H$5,2)</f>
        <v>#N/A</v>
      </c>
      <c r="W159" s="170"/>
      <c r="X159" s="217"/>
      <c r="Y159" s="218"/>
      <c r="Z159" s="218"/>
      <c r="AA159" s="218"/>
      <c r="AB159" s="218"/>
      <c r="AC159" s="218"/>
      <c r="AD159" s="218"/>
      <c r="AE159" s="218"/>
      <c r="AF159" s="218"/>
      <c r="AG159" s="218"/>
      <c r="AJ159" s="126"/>
      <c r="AK159" s="126"/>
    </row>
    <row r="160" spans="1:37" x14ac:dyDescent="0.25">
      <c r="A160" s="125"/>
      <c r="B160" s="453"/>
      <c r="C160" s="453"/>
      <c r="D160" s="454"/>
      <c r="E160" s="457"/>
      <c r="F160" s="158" t="str">
        <f t="shared" si="9"/>
        <v/>
      </c>
      <c r="G160" s="148" t="str">
        <f>IF($D160="","",VLOOKUP($D160,Mag_Req!$A$2:$H$5,3))</f>
        <v/>
      </c>
      <c r="H160" s="457"/>
      <c r="I160" s="158" t="str">
        <f t="shared" si="10"/>
        <v/>
      </c>
      <c r="J160" s="148" t="str">
        <f>IF($D160="","",VLOOKUP($D160,Mag_Req!$A$2:$H$5,4))</f>
        <v/>
      </c>
      <c r="K160" s="149" t="str">
        <f t="shared" si="8"/>
        <v/>
      </c>
      <c r="L160" s="150" t="str">
        <f t="shared" si="11"/>
        <v/>
      </c>
      <c r="M160" s="151"/>
      <c r="N160" s="453"/>
      <c r="O160" s="453"/>
      <c r="P160" s="152" t="str">
        <f>IF(OR($D160="",$Q160=""),"",$Q160-VLOOKUP($D160,Mag_Req!$A$2:$H$5,8))</f>
        <v/>
      </c>
      <c r="Q160" s="453"/>
      <c r="R160" s="453"/>
      <c r="S160" s="151"/>
      <c r="T160" s="126" t="e">
        <f>VLOOKUP($D160,Mag_Req!$A$2:$H$5,2)</f>
        <v>#N/A</v>
      </c>
      <c r="W160" s="170"/>
      <c r="X160" s="217"/>
      <c r="Y160" s="218"/>
      <c r="Z160" s="218"/>
      <c r="AA160" s="218"/>
      <c r="AB160" s="218"/>
      <c r="AC160" s="218"/>
      <c r="AD160" s="218"/>
      <c r="AE160" s="218"/>
      <c r="AF160" s="218"/>
      <c r="AG160" s="218"/>
      <c r="AJ160" s="126"/>
      <c r="AK160" s="126"/>
    </row>
    <row r="161" spans="1:37" x14ac:dyDescent="0.25">
      <c r="A161" s="125"/>
      <c r="B161" s="453"/>
      <c r="C161" s="453"/>
      <c r="D161" s="454"/>
      <c r="E161" s="457"/>
      <c r="F161" s="158" t="str">
        <f t="shared" si="9"/>
        <v/>
      </c>
      <c r="G161" s="148" t="str">
        <f>IF($D161="","",VLOOKUP($D161,Mag_Req!$A$2:$H$5,3))</f>
        <v/>
      </c>
      <c r="H161" s="457"/>
      <c r="I161" s="158" t="str">
        <f t="shared" si="10"/>
        <v/>
      </c>
      <c r="J161" s="148" t="str">
        <f>IF($D161="","",VLOOKUP($D161,Mag_Req!$A$2:$H$5,4))</f>
        <v/>
      </c>
      <c r="K161" s="149" t="str">
        <f t="shared" si="8"/>
        <v/>
      </c>
      <c r="L161" s="150" t="str">
        <f t="shared" si="11"/>
        <v/>
      </c>
      <c r="M161" s="151"/>
      <c r="N161" s="453"/>
      <c r="O161" s="453"/>
      <c r="P161" s="152" t="str">
        <f>IF(OR($D161="",$Q161=""),"",$Q161-VLOOKUP($D161,Mag_Req!$A$2:$H$5,8))</f>
        <v/>
      </c>
      <c r="Q161" s="453"/>
      <c r="R161" s="453"/>
      <c r="S161" s="151"/>
      <c r="T161" s="126" t="e">
        <f>VLOOKUP($D161,Mag_Req!$A$2:$H$5,2)</f>
        <v>#N/A</v>
      </c>
      <c r="W161" s="170"/>
      <c r="X161" s="217"/>
      <c r="Y161" s="218"/>
      <c r="Z161" s="218"/>
      <c r="AA161" s="218"/>
      <c r="AB161" s="218"/>
      <c r="AC161" s="218"/>
      <c r="AD161" s="218"/>
      <c r="AE161" s="218"/>
      <c r="AF161" s="218"/>
      <c r="AG161" s="218"/>
      <c r="AJ161" s="126"/>
      <c r="AK161" s="126"/>
    </row>
    <row r="162" spans="1:37" x14ac:dyDescent="0.25">
      <c r="A162" s="125"/>
      <c r="B162" s="453"/>
      <c r="C162" s="453"/>
      <c r="D162" s="454"/>
      <c r="E162" s="457"/>
      <c r="F162" s="158" t="str">
        <f t="shared" si="9"/>
        <v/>
      </c>
      <c r="G162" s="148" t="str">
        <f>IF($D162="","",VLOOKUP($D162,Mag_Req!$A$2:$H$5,3))</f>
        <v/>
      </c>
      <c r="H162" s="457"/>
      <c r="I162" s="158" t="str">
        <f t="shared" si="10"/>
        <v/>
      </c>
      <c r="J162" s="148" t="str">
        <f>IF($D162="","",VLOOKUP($D162,Mag_Req!$A$2:$H$5,4))</f>
        <v/>
      </c>
      <c r="K162" s="149" t="str">
        <f t="shared" si="8"/>
        <v/>
      </c>
      <c r="L162" s="150" t="str">
        <f t="shared" si="11"/>
        <v/>
      </c>
      <c r="M162" s="151"/>
      <c r="N162" s="453"/>
      <c r="O162" s="453"/>
      <c r="P162" s="152" t="str">
        <f>IF(OR($D162="",$Q162=""),"",$Q162-VLOOKUP($D162,Mag_Req!$A$2:$H$5,8))</f>
        <v/>
      </c>
      <c r="Q162" s="453"/>
      <c r="R162" s="453"/>
      <c r="S162" s="151"/>
      <c r="T162" s="126" t="e">
        <f>VLOOKUP($D162,Mag_Req!$A$2:$H$5,2)</f>
        <v>#N/A</v>
      </c>
      <c r="W162" s="170"/>
      <c r="X162" s="217"/>
      <c r="Y162" s="218"/>
      <c r="Z162" s="218"/>
      <c r="AA162" s="218"/>
      <c r="AB162" s="218"/>
      <c r="AC162" s="218"/>
      <c r="AD162" s="218"/>
      <c r="AE162" s="218"/>
      <c r="AF162" s="218"/>
      <c r="AG162" s="218"/>
      <c r="AJ162" s="126"/>
      <c r="AK162" s="126"/>
    </row>
    <row r="163" spans="1:37" x14ac:dyDescent="0.25">
      <c r="A163" s="125"/>
      <c r="B163" s="453"/>
      <c r="C163" s="453"/>
      <c r="D163" s="454"/>
      <c r="E163" s="457"/>
      <c r="F163" s="158" t="str">
        <f t="shared" si="9"/>
        <v/>
      </c>
      <c r="G163" s="148" t="str">
        <f>IF($D163="","",VLOOKUP($D163,Mag_Req!$A$2:$H$5,3))</f>
        <v/>
      </c>
      <c r="H163" s="457"/>
      <c r="I163" s="158" t="str">
        <f t="shared" si="10"/>
        <v/>
      </c>
      <c r="J163" s="148" t="str">
        <f>IF($D163="","",VLOOKUP($D163,Mag_Req!$A$2:$H$5,4))</f>
        <v/>
      </c>
      <c r="K163" s="149" t="str">
        <f t="shared" si="8"/>
        <v/>
      </c>
      <c r="L163" s="150" t="str">
        <f t="shared" si="11"/>
        <v/>
      </c>
      <c r="M163" s="151"/>
      <c r="N163" s="453"/>
      <c r="O163" s="453"/>
      <c r="P163" s="152" t="str">
        <f>IF(OR($D163="",$Q163=""),"",$Q163-VLOOKUP($D163,Mag_Req!$A$2:$H$5,8))</f>
        <v/>
      </c>
      <c r="Q163" s="453"/>
      <c r="R163" s="453"/>
      <c r="S163" s="151"/>
      <c r="T163" s="126" t="e">
        <f>VLOOKUP($D163,Mag_Req!$A$2:$H$5,2)</f>
        <v>#N/A</v>
      </c>
      <c r="W163" s="170"/>
      <c r="X163" s="217"/>
      <c r="Y163" s="218"/>
      <c r="Z163" s="218"/>
      <c r="AA163" s="218"/>
      <c r="AB163" s="218"/>
      <c r="AC163" s="218"/>
      <c r="AD163" s="218"/>
      <c r="AE163" s="218"/>
      <c r="AF163" s="218"/>
      <c r="AG163" s="218"/>
      <c r="AJ163" s="126"/>
      <c r="AK163" s="126"/>
    </row>
    <row r="164" spans="1:37" x14ac:dyDescent="0.25">
      <c r="A164" s="125"/>
      <c r="B164" s="453"/>
      <c r="C164" s="453"/>
      <c r="D164" s="454"/>
      <c r="E164" s="457"/>
      <c r="F164" s="158" t="str">
        <f t="shared" si="9"/>
        <v/>
      </c>
      <c r="G164" s="148" t="str">
        <f>IF($D164="","",VLOOKUP($D164,Mag_Req!$A$2:$H$5,3))</f>
        <v/>
      </c>
      <c r="H164" s="457"/>
      <c r="I164" s="158" t="str">
        <f t="shared" si="10"/>
        <v/>
      </c>
      <c r="J164" s="148" t="str">
        <f>IF($D164="","",VLOOKUP($D164,Mag_Req!$A$2:$H$5,4))</f>
        <v/>
      </c>
      <c r="K164" s="149" t="str">
        <f t="shared" si="8"/>
        <v/>
      </c>
      <c r="L164" s="150" t="str">
        <f t="shared" si="11"/>
        <v/>
      </c>
      <c r="M164" s="151"/>
      <c r="N164" s="453"/>
      <c r="O164" s="453"/>
      <c r="P164" s="152" t="str">
        <f>IF(OR($D164="",$Q164=""),"",$Q164-VLOOKUP($D164,Mag_Req!$A$2:$H$5,8))</f>
        <v/>
      </c>
      <c r="Q164" s="453"/>
      <c r="R164" s="453"/>
      <c r="S164" s="151"/>
      <c r="T164" s="126" t="e">
        <f>VLOOKUP($D164,Mag_Req!$A$2:$H$5,2)</f>
        <v>#N/A</v>
      </c>
      <c r="W164" s="170"/>
      <c r="X164" s="217"/>
      <c r="Y164" s="218"/>
      <c r="Z164" s="218"/>
      <c r="AA164" s="218"/>
      <c r="AB164" s="218"/>
      <c r="AC164" s="218"/>
      <c r="AD164" s="218"/>
      <c r="AE164" s="218"/>
      <c r="AF164" s="218"/>
      <c r="AG164" s="218"/>
      <c r="AJ164" s="126"/>
      <c r="AK164" s="126"/>
    </row>
    <row r="165" spans="1:37" x14ac:dyDescent="0.25">
      <c r="A165" s="125"/>
      <c r="B165" s="453"/>
      <c r="C165" s="453"/>
      <c r="D165" s="454"/>
      <c r="E165" s="457"/>
      <c r="F165" s="158" t="str">
        <f t="shared" si="9"/>
        <v/>
      </c>
      <c r="G165" s="148" t="str">
        <f>IF($D165="","",VLOOKUP($D165,Mag_Req!$A$2:$H$5,3))</f>
        <v/>
      </c>
      <c r="H165" s="457"/>
      <c r="I165" s="158" t="str">
        <f t="shared" si="10"/>
        <v/>
      </c>
      <c r="J165" s="148" t="str">
        <f>IF($D165="","",VLOOKUP($D165,Mag_Req!$A$2:$H$5,4))</f>
        <v/>
      </c>
      <c r="K165" s="149" t="str">
        <f t="shared" si="8"/>
        <v/>
      </c>
      <c r="L165" s="150" t="str">
        <f t="shared" si="11"/>
        <v/>
      </c>
      <c r="M165" s="151"/>
      <c r="N165" s="453"/>
      <c r="O165" s="453"/>
      <c r="P165" s="152" t="str">
        <f>IF(OR($D165="",$Q165=""),"",$Q165-VLOOKUP($D165,Mag_Req!$A$2:$H$5,8))</f>
        <v/>
      </c>
      <c r="Q165" s="453"/>
      <c r="R165" s="453"/>
      <c r="S165" s="151"/>
      <c r="T165" s="126" t="e">
        <f>VLOOKUP($D165,Mag_Req!$A$2:$H$5,2)</f>
        <v>#N/A</v>
      </c>
      <c r="W165" s="170"/>
      <c r="X165" s="217"/>
      <c r="Y165" s="218"/>
      <c r="Z165" s="218"/>
      <c r="AA165" s="218"/>
      <c r="AB165" s="218"/>
      <c r="AC165" s="218"/>
      <c r="AD165" s="218"/>
      <c r="AE165" s="218"/>
      <c r="AF165" s="218"/>
      <c r="AG165" s="218"/>
      <c r="AJ165" s="126"/>
      <c r="AK165" s="126"/>
    </row>
    <row r="166" spans="1:37" x14ac:dyDescent="0.25">
      <c r="A166" s="125"/>
      <c r="B166" s="453"/>
      <c r="C166" s="453"/>
      <c r="D166" s="454"/>
      <c r="E166" s="457"/>
      <c r="F166" s="158" t="str">
        <f t="shared" si="9"/>
        <v/>
      </c>
      <c r="G166" s="148" t="str">
        <f>IF($D166="","",VLOOKUP($D166,Mag_Req!$A$2:$H$5,3))</f>
        <v/>
      </c>
      <c r="H166" s="457"/>
      <c r="I166" s="158" t="str">
        <f t="shared" si="10"/>
        <v/>
      </c>
      <c r="J166" s="148" t="str">
        <f>IF($D166="","",VLOOKUP($D166,Mag_Req!$A$2:$H$5,4))</f>
        <v/>
      </c>
      <c r="K166" s="149" t="str">
        <f t="shared" si="8"/>
        <v/>
      </c>
      <c r="L166" s="150" t="str">
        <f t="shared" si="11"/>
        <v/>
      </c>
      <c r="M166" s="151"/>
      <c r="N166" s="453"/>
      <c r="O166" s="453"/>
      <c r="P166" s="152" t="str">
        <f>IF(OR($D166="",$Q166=""),"",$Q166-VLOOKUP($D166,Mag_Req!$A$2:$H$5,8))</f>
        <v/>
      </c>
      <c r="Q166" s="453"/>
      <c r="R166" s="453"/>
      <c r="S166" s="151"/>
      <c r="T166" s="126" t="e">
        <f>VLOOKUP($D166,Mag_Req!$A$2:$H$5,2)</f>
        <v>#N/A</v>
      </c>
      <c r="W166" s="170"/>
      <c r="X166" s="217"/>
      <c r="Y166" s="218"/>
      <c r="Z166" s="218"/>
      <c r="AA166" s="218"/>
      <c r="AB166" s="218"/>
      <c r="AC166" s="218"/>
      <c r="AD166" s="218"/>
      <c r="AE166" s="218"/>
      <c r="AF166" s="218"/>
      <c r="AG166" s="218"/>
      <c r="AJ166" s="126"/>
      <c r="AK166" s="126"/>
    </row>
    <row r="167" spans="1:37" x14ac:dyDescent="0.25">
      <c r="A167" s="125"/>
      <c r="B167" s="453"/>
      <c r="C167" s="453"/>
      <c r="D167" s="454"/>
      <c r="E167" s="457"/>
      <c r="F167" s="158" t="str">
        <f t="shared" si="9"/>
        <v/>
      </c>
      <c r="G167" s="148" t="str">
        <f>IF($D167="","",VLOOKUP($D167,Mag_Req!$A$2:$H$5,3))</f>
        <v/>
      </c>
      <c r="H167" s="457"/>
      <c r="I167" s="158" t="str">
        <f t="shared" si="10"/>
        <v/>
      </c>
      <c r="J167" s="148" t="str">
        <f>IF($D167="","",VLOOKUP($D167,Mag_Req!$A$2:$H$5,4))</f>
        <v/>
      </c>
      <c r="K167" s="149" t="str">
        <f t="shared" si="8"/>
        <v/>
      </c>
      <c r="L167" s="150" t="str">
        <f t="shared" si="11"/>
        <v/>
      </c>
      <c r="M167" s="151"/>
      <c r="N167" s="453"/>
      <c r="O167" s="453"/>
      <c r="P167" s="152" t="str">
        <f>IF(OR($D167="",$Q167=""),"",$Q167-VLOOKUP($D167,Mag_Req!$A$2:$H$5,8))</f>
        <v/>
      </c>
      <c r="Q167" s="453"/>
      <c r="R167" s="453"/>
      <c r="S167" s="151"/>
      <c r="T167" s="126" t="e">
        <f>VLOOKUP($D167,Mag_Req!$A$2:$H$5,2)</f>
        <v>#N/A</v>
      </c>
      <c r="W167" s="170"/>
      <c r="X167" s="217"/>
      <c r="Y167" s="218"/>
      <c r="Z167" s="218"/>
      <c r="AA167" s="218"/>
      <c r="AB167" s="218"/>
      <c r="AC167" s="218"/>
      <c r="AD167" s="218"/>
      <c r="AE167" s="218"/>
      <c r="AF167" s="218"/>
      <c r="AG167" s="218"/>
      <c r="AJ167" s="126"/>
      <c r="AK167" s="126"/>
    </row>
    <row r="168" spans="1:37" x14ac:dyDescent="0.25">
      <c r="A168" s="125"/>
      <c r="B168" s="453"/>
      <c r="C168" s="453"/>
      <c r="D168" s="454"/>
      <c r="E168" s="457"/>
      <c r="F168" s="158" t="str">
        <f t="shared" si="9"/>
        <v/>
      </c>
      <c r="G168" s="148" t="str">
        <f>IF($D168="","",VLOOKUP($D168,Mag_Req!$A$2:$H$5,3))</f>
        <v/>
      </c>
      <c r="H168" s="457"/>
      <c r="I168" s="158" t="str">
        <f t="shared" si="10"/>
        <v/>
      </c>
      <c r="J168" s="148" t="str">
        <f>IF($D168="","",VLOOKUP($D168,Mag_Req!$A$2:$H$5,4))</f>
        <v/>
      </c>
      <c r="K168" s="149" t="str">
        <f t="shared" si="8"/>
        <v/>
      </c>
      <c r="L168" s="150" t="str">
        <f t="shared" si="11"/>
        <v/>
      </c>
      <c r="M168" s="151"/>
      <c r="N168" s="453"/>
      <c r="O168" s="453"/>
      <c r="P168" s="152" t="str">
        <f>IF(OR($D168="",$Q168=""),"",$Q168-VLOOKUP($D168,Mag_Req!$A$2:$H$5,8))</f>
        <v/>
      </c>
      <c r="Q168" s="453"/>
      <c r="R168" s="453"/>
      <c r="S168" s="151"/>
      <c r="T168" s="126" t="e">
        <f>VLOOKUP($D168,Mag_Req!$A$2:$H$5,2)</f>
        <v>#N/A</v>
      </c>
      <c r="W168" s="170"/>
      <c r="X168" s="217"/>
      <c r="Y168" s="218"/>
      <c r="Z168" s="218"/>
      <c r="AA168" s="218"/>
      <c r="AB168" s="218"/>
      <c r="AC168" s="218"/>
      <c r="AD168" s="218"/>
      <c r="AE168" s="218"/>
      <c r="AF168" s="218"/>
      <c r="AG168" s="218"/>
      <c r="AJ168" s="126"/>
      <c r="AK168" s="126"/>
    </row>
    <row r="169" spans="1:37" x14ac:dyDescent="0.25">
      <c r="A169" s="125"/>
      <c r="B169" s="453"/>
      <c r="C169" s="453"/>
      <c r="D169" s="454"/>
      <c r="E169" s="457"/>
      <c r="F169" s="158" t="str">
        <f t="shared" si="9"/>
        <v/>
      </c>
      <c r="G169" s="148" t="str">
        <f>IF($D169="","",VLOOKUP($D169,Mag_Req!$A$2:$H$5,3))</f>
        <v/>
      </c>
      <c r="H169" s="457"/>
      <c r="I169" s="158" t="str">
        <f t="shared" si="10"/>
        <v/>
      </c>
      <c r="J169" s="148" t="str">
        <f>IF($D169="","",VLOOKUP($D169,Mag_Req!$A$2:$H$5,4))</f>
        <v/>
      </c>
      <c r="K169" s="149" t="str">
        <f t="shared" si="8"/>
        <v/>
      </c>
      <c r="L169" s="150" t="str">
        <f t="shared" si="11"/>
        <v/>
      </c>
      <c r="M169" s="151"/>
      <c r="N169" s="453"/>
      <c r="O169" s="453"/>
      <c r="P169" s="152" t="str">
        <f>IF(OR($D169="",$Q169=""),"",$Q169-VLOOKUP($D169,Mag_Req!$A$2:$H$5,8))</f>
        <v/>
      </c>
      <c r="Q169" s="453"/>
      <c r="R169" s="453"/>
      <c r="S169" s="151"/>
      <c r="T169" s="126" t="e">
        <f>VLOOKUP($D169,Mag_Req!$A$2:$H$5,2)</f>
        <v>#N/A</v>
      </c>
      <c r="W169" s="170"/>
      <c r="X169" s="217"/>
      <c r="Y169" s="218"/>
      <c r="Z169" s="218"/>
      <c r="AA169" s="218"/>
      <c r="AB169" s="218"/>
      <c r="AC169" s="218"/>
      <c r="AD169" s="218"/>
      <c r="AE169" s="218"/>
      <c r="AF169" s="218"/>
      <c r="AG169" s="218"/>
      <c r="AJ169" s="126"/>
      <c r="AK169" s="126"/>
    </row>
    <row r="170" spans="1:37" x14ac:dyDescent="0.25">
      <c r="A170" s="125"/>
      <c r="B170" s="453"/>
      <c r="C170" s="453"/>
      <c r="D170" s="454"/>
      <c r="E170" s="457"/>
      <c r="F170" s="158" t="str">
        <f t="shared" si="9"/>
        <v/>
      </c>
      <c r="G170" s="148" t="str">
        <f>IF($D170="","",VLOOKUP($D170,Mag_Req!$A$2:$H$5,3))</f>
        <v/>
      </c>
      <c r="H170" s="457"/>
      <c r="I170" s="158" t="str">
        <f t="shared" si="10"/>
        <v/>
      </c>
      <c r="J170" s="148" t="str">
        <f>IF($D170="","",VLOOKUP($D170,Mag_Req!$A$2:$H$5,4))</f>
        <v/>
      </c>
      <c r="K170" s="149" t="str">
        <f t="shared" si="8"/>
        <v/>
      </c>
      <c r="L170" s="150" t="str">
        <f t="shared" si="11"/>
        <v/>
      </c>
      <c r="M170" s="151"/>
      <c r="N170" s="453"/>
      <c r="O170" s="453"/>
      <c r="P170" s="152" t="str">
        <f>IF(OR($D170="",$Q170=""),"",$Q170-VLOOKUP($D170,Mag_Req!$A$2:$H$5,8))</f>
        <v/>
      </c>
      <c r="Q170" s="453"/>
      <c r="R170" s="453"/>
      <c r="S170" s="151"/>
      <c r="T170" s="126" t="e">
        <f>VLOOKUP($D170,Mag_Req!$A$2:$H$5,2)</f>
        <v>#N/A</v>
      </c>
      <c r="W170" s="170"/>
      <c r="X170" s="217"/>
      <c r="Y170" s="218"/>
      <c r="Z170" s="218"/>
      <c r="AA170" s="218"/>
      <c r="AB170" s="218"/>
      <c r="AC170" s="218"/>
      <c r="AD170" s="218"/>
      <c r="AE170" s="218"/>
      <c r="AF170" s="218"/>
      <c r="AG170" s="218"/>
      <c r="AJ170" s="126"/>
      <c r="AK170" s="126"/>
    </row>
    <row r="171" spans="1:37" x14ac:dyDescent="0.25">
      <c r="A171" s="125"/>
      <c r="B171" s="453"/>
      <c r="C171" s="453"/>
      <c r="D171" s="454"/>
      <c r="E171" s="457"/>
      <c r="F171" s="158" t="str">
        <f t="shared" si="9"/>
        <v/>
      </c>
      <c r="G171" s="148" t="str">
        <f>IF($D171="","",VLOOKUP($D171,Mag_Req!$A$2:$H$5,3))</f>
        <v/>
      </c>
      <c r="H171" s="457"/>
      <c r="I171" s="158" t="str">
        <f t="shared" si="10"/>
        <v/>
      </c>
      <c r="J171" s="148" t="str">
        <f>IF($D171="","",VLOOKUP($D171,Mag_Req!$A$2:$H$5,4))</f>
        <v/>
      </c>
      <c r="K171" s="149" t="str">
        <f t="shared" si="8"/>
        <v/>
      </c>
      <c r="L171" s="150" t="str">
        <f t="shared" si="11"/>
        <v/>
      </c>
      <c r="M171" s="151"/>
      <c r="N171" s="453"/>
      <c r="O171" s="453"/>
      <c r="P171" s="152" t="str">
        <f>IF(OR($D171="",$Q171=""),"",$Q171-VLOOKUP($D171,Mag_Req!$A$2:$H$5,8))</f>
        <v/>
      </c>
      <c r="Q171" s="453"/>
      <c r="R171" s="453"/>
      <c r="S171" s="151"/>
      <c r="T171" s="126" t="e">
        <f>VLOOKUP($D171,Mag_Req!$A$2:$H$5,2)</f>
        <v>#N/A</v>
      </c>
      <c r="W171" s="170"/>
      <c r="X171" s="217"/>
      <c r="Y171" s="218"/>
      <c r="Z171" s="218"/>
      <c r="AA171" s="218"/>
      <c r="AB171" s="218"/>
      <c r="AC171" s="218"/>
      <c r="AD171" s="218"/>
      <c r="AE171" s="218"/>
      <c r="AF171" s="218"/>
      <c r="AG171" s="218"/>
      <c r="AJ171" s="126"/>
      <c r="AK171" s="126"/>
    </row>
    <row r="172" spans="1:37" x14ac:dyDescent="0.25">
      <c r="A172" s="125"/>
      <c r="B172" s="453"/>
      <c r="C172" s="453"/>
      <c r="D172" s="454"/>
      <c r="E172" s="457"/>
      <c r="F172" s="158" t="str">
        <f t="shared" si="9"/>
        <v/>
      </c>
      <c r="G172" s="148" t="str">
        <f>IF($D172="","",VLOOKUP($D172,Mag_Req!$A$2:$H$5,3))</f>
        <v/>
      </c>
      <c r="H172" s="457"/>
      <c r="I172" s="158" t="str">
        <f t="shared" si="10"/>
        <v/>
      </c>
      <c r="J172" s="148" t="str">
        <f>IF($D172="","",VLOOKUP($D172,Mag_Req!$A$2:$H$5,4))</f>
        <v/>
      </c>
      <c r="K172" s="149" t="str">
        <f t="shared" si="8"/>
        <v/>
      </c>
      <c r="L172" s="150" t="str">
        <f t="shared" si="11"/>
        <v/>
      </c>
      <c r="M172" s="151"/>
      <c r="N172" s="453"/>
      <c r="O172" s="453"/>
      <c r="P172" s="152" t="str">
        <f>IF(OR($D172="",$Q172=""),"",$Q172-VLOOKUP($D172,Mag_Req!$A$2:$H$5,8))</f>
        <v/>
      </c>
      <c r="Q172" s="453"/>
      <c r="R172" s="453"/>
      <c r="S172" s="151"/>
      <c r="T172" s="126" t="e">
        <f>VLOOKUP($D172,Mag_Req!$A$2:$H$5,2)</f>
        <v>#N/A</v>
      </c>
      <c r="W172" s="170"/>
      <c r="X172" s="217"/>
      <c r="Y172" s="218"/>
      <c r="Z172" s="218"/>
      <c r="AA172" s="218"/>
      <c r="AB172" s="218"/>
      <c r="AC172" s="218"/>
      <c r="AD172" s="218"/>
      <c r="AE172" s="218"/>
      <c r="AF172" s="218"/>
      <c r="AG172" s="218"/>
      <c r="AJ172" s="126"/>
      <c r="AK172" s="126"/>
    </row>
    <row r="173" spans="1:37" x14ac:dyDescent="0.25">
      <c r="A173" s="125"/>
      <c r="B173" s="453"/>
      <c r="C173" s="453"/>
      <c r="D173" s="454"/>
      <c r="E173" s="457"/>
      <c r="F173" s="158" t="str">
        <f t="shared" si="9"/>
        <v/>
      </c>
      <c r="G173" s="148" t="str">
        <f>IF($D173="","",VLOOKUP($D173,Mag_Req!$A$2:$H$5,3))</f>
        <v/>
      </c>
      <c r="H173" s="457"/>
      <c r="I173" s="158" t="str">
        <f t="shared" si="10"/>
        <v/>
      </c>
      <c r="J173" s="148" t="str">
        <f>IF($D173="","",VLOOKUP($D173,Mag_Req!$A$2:$H$5,4))</f>
        <v/>
      </c>
      <c r="K173" s="149" t="str">
        <f t="shared" si="8"/>
        <v/>
      </c>
      <c r="L173" s="150" t="str">
        <f t="shared" si="11"/>
        <v/>
      </c>
      <c r="M173" s="151"/>
      <c r="N173" s="453"/>
      <c r="O173" s="453"/>
      <c r="P173" s="152" t="str">
        <f>IF(OR($D173="",$Q173=""),"",$Q173-VLOOKUP($D173,Mag_Req!$A$2:$H$5,8))</f>
        <v/>
      </c>
      <c r="Q173" s="453"/>
      <c r="R173" s="453"/>
      <c r="S173" s="151"/>
      <c r="T173" s="126" t="e">
        <f>VLOOKUP($D173,Mag_Req!$A$2:$H$5,2)</f>
        <v>#N/A</v>
      </c>
      <c r="W173" s="170"/>
      <c r="X173" s="217"/>
      <c r="Y173" s="218"/>
      <c r="Z173" s="218"/>
      <c r="AA173" s="218"/>
      <c r="AB173" s="218"/>
      <c r="AC173" s="218"/>
      <c r="AD173" s="218"/>
      <c r="AE173" s="218"/>
      <c r="AF173" s="218"/>
      <c r="AG173" s="218"/>
      <c r="AJ173" s="126"/>
      <c r="AK173" s="126"/>
    </row>
    <row r="174" spans="1:37" x14ac:dyDescent="0.25">
      <c r="A174" s="125"/>
      <c r="B174" s="453"/>
      <c r="C174" s="453"/>
      <c r="D174" s="454"/>
      <c r="E174" s="457"/>
      <c r="F174" s="158" t="str">
        <f t="shared" si="9"/>
        <v/>
      </c>
      <c r="G174" s="148" t="str">
        <f>IF($D174="","",VLOOKUP($D174,Mag_Req!$A$2:$H$5,3))</f>
        <v/>
      </c>
      <c r="H174" s="457"/>
      <c r="I174" s="158" t="str">
        <f t="shared" si="10"/>
        <v/>
      </c>
      <c r="J174" s="148" t="str">
        <f>IF($D174="","",VLOOKUP($D174,Mag_Req!$A$2:$H$5,4))</f>
        <v/>
      </c>
      <c r="K174" s="149" t="str">
        <f t="shared" si="8"/>
        <v/>
      </c>
      <c r="L174" s="150" t="str">
        <f t="shared" si="11"/>
        <v/>
      </c>
      <c r="M174" s="151"/>
      <c r="N174" s="453"/>
      <c r="O174" s="453"/>
      <c r="P174" s="152" t="str">
        <f>IF(OR($D174="",$Q174=""),"",$Q174-VLOOKUP($D174,Mag_Req!$A$2:$H$5,8))</f>
        <v/>
      </c>
      <c r="Q174" s="453"/>
      <c r="R174" s="453"/>
      <c r="S174" s="151"/>
      <c r="T174" s="126" t="e">
        <f>VLOOKUP($D174,Mag_Req!$A$2:$H$5,2)</f>
        <v>#N/A</v>
      </c>
      <c r="W174" s="170"/>
      <c r="X174" s="217"/>
      <c r="Y174" s="218"/>
      <c r="Z174" s="218"/>
      <c r="AA174" s="218"/>
      <c r="AB174" s="218"/>
      <c r="AC174" s="218"/>
      <c r="AD174" s="218"/>
      <c r="AE174" s="218"/>
      <c r="AF174" s="218"/>
      <c r="AG174" s="218"/>
      <c r="AJ174" s="126"/>
      <c r="AK174" s="126"/>
    </row>
    <row r="175" spans="1:37" x14ac:dyDescent="0.25">
      <c r="A175" s="125"/>
      <c r="B175" s="453"/>
      <c r="C175" s="453"/>
      <c r="D175" s="454"/>
      <c r="E175" s="457"/>
      <c r="F175" s="158" t="str">
        <f t="shared" si="9"/>
        <v/>
      </c>
      <c r="G175" s="148" t="str">
        <f>IF($D175="","",VLOOKUP($D175,Mag_Req!$A$2:$H$5,3))</f>
        <v/>
      </c>
      <c r="H175" s="457"/>
      <c r="I175" s="158" t="str">
        <f t="shared" si="10"/>
        <v/>
      </c>
      <c r="J175" s="148" t="str">
        <f>IF($D175="","",VLOOKUP($D175,Mag_Req!$A$2:$H$5,4))</f>
        <v/>
      </c>
      <c r="K175" s="149" t="str">
        <f t="shared" si="8"/>
        <v/>
      </c>
      <c r="L175" s="150" t="str">
        <f t="shared" si="11"/>
        <v/>
      </c>
      <c r="M175" s="151"/>
      <c r="N175" s="453"/>
      <c r="O175" s="453"/>
      <c r="P175" s="152" t="str">
        <f>IF(OR($D175="",$Q175=""),"",$Q175-VLOOKUP($D175,Mag_Req!$A$2:$H$5,8))</f>
        <v/>
      </c>
      <c r="Q175" s="453"/>
      <c r="R175" s="453"/>
      <c r="S175" s="151"/>
      <c r="T175" s="126" t="e">
        <f>VLOOKUP($D175,Mag_Req!$A$2:$H$5,2)</f>
        <v>#N/A</v>
      </c>
      <c r="W175" s="170"/>
      <c r="X175" s="217"/>
      <c r="Y175" s="218"/>
      <c r="Z175" s="218"/>
      <c r="AA175" s="218"/>
      <c r="AB175" s="218"/>
      <c r="AC175" s="218"/>
      <c r="AD175" s="218"/>
      <c r="AE175" s="218"/>
      <c r="AF175" s="218"/>
      <c r="AG175" s="218"/>
      <c r="AJ175" s="126"/>
      <c r="AK175" s="126"/>
    </row>
    <row r="176" spans="1:37" x14ac:dyDescent="0.25">
      <c r="A176" s="125"/>
      <c r="B176" s="453"/>
      <c r="C176" s="453"/>
      <c r="D176" s="454"/>
      <c r="E176" s="457"/>
      <c r="F176" s="158" t="str">
        <f t="shared" si="9"/>
        <v/>
      </c>
      <c r="G176" s="148" t="str">
        <f>IF($D176="","",VLOOKUP($D176,Mag_Req!$A$2:$H$5,3))</f>
        <v/>
      </c>
      <c r="H176" s="457"/>
      <c r="I176" s="158" t="str">
        <f t="shared" si="10"/>
        <v/>
      </c>
      <c r="J176" s="148" t="str">
        <f>IF($D176="","",VLOOKUP($D176,Mag_Req!$A$2:$H$5,4))</f>
        <v/>
      </c>
      <c r="K176" s="149" t="str">
        <f t="shared" si="8"/>
        <v/>
      </c>
      <c r="L176" s="150" t="str">
        <f t="shared" si="11"/>
        <v/>
      </c>
      <c r="M176" s="151"/>
      <c r="N176" s="453"/>
      <c r="O176" s="453"/>
      <c r="P176" s="152" t="str">
        <f>IF(OR($D176="",$Q176=""),"",$Q176-VLOOKUP($D176,Mag_Req!$A$2:$H$5,8))</f>
        <v/>
      </c>
      <c r="Q176" s="453"/>
      <c r="R176" s="453"/>
      <c r="S176" s="151"/>
      <c r="T176" s="126" t="e">
        <f>VLOOKUP($D176,Mag_Req!$A$2:$H$5,2)</f>
        <v>#N/A</v>
      </c>
      <c r="W176" s="170"/>
      <c r="X176" s="217"/>
      <c r="Y176" s="218"/>
      <c r="Z176" s="218"/>
      <c r="AA176" s="218"/>
      <c r="AB176" s="218"/>
      <c r="AC176" s="218"/>
      <c r="AD176" s="218"/>
      <c r="AE176" s="218"/>
      <c r="AF176" s="218"/>
      <c r="AG176" s="218"/>
      <c r="AJ176" s="126"/>
      <c r="AK176" s="126"/>
    </row>
    <row r="177" spans="1:37" x14ac:dyDescent="0.25">
      <c r="A177" s="125"/>
      <c r="B177" s="453"/>
      <c r="C177" s="453"/>
      <c r="D177" s="454"/>
      <c r="E177" s="457"/>
      <c r="F177" s="158" t="str">
        <f t="shared" si="9"/>
        <v/>
      </c>
      <c r="G177" s="148" t="str">
        <f>IF($D177="","",VLOOKUP($D177,Mag_Req!$A$2:$H$5,3))</f>
        <v/>
      </c>
      <c r="H177" s="457"/>
      <c r="I177" s="158" t="str">
        <f t="shared" si="10"/>
        <v/>
      </c>
      <c r="J177" s="148" t="str">
        <f>IF($D177="","",VLOOKUP($D177,Mag_Req!$A$2:$H$5,4))</f>
        <v/>
      </c>
      <c r="K177" s="149" t="str">
        <f t="shared" si="8"/>
        <v/>
      </c>
      <c r="L177" s="150" t="str">
        <f t="shared" si="11"/>
        <v/>
      </c>
      <c r="M177" s="151"/>
      <c r="N177" s="453"/>
      <c r="O177" s="453"/>
      <c r="P177" s="152" t="str">
        <f>IF(OR($D177="",$Q177=""),"",$Q177-VLOOKUP($D177,Mag_Req!$A$2:$H$5,8))</f>
        <v/>
      </c>
      <c r="Q177" s="453"/>
      <c r="R177" s="453"/>
      <c r="S177" s="151"/>
      <c r="T177" s="126" t="e">
        <f>VLOOKUP($D177,Mag_Req!$A$2:$H$5,2)</f>
        <v>#N/A</v>
      </c>
      <c r="W177" s="170"/>
      <c r="X177" s="217"/>
      <c r="Y177" s="218"/>
      <c r="Z177" s="218"/>
      <c r="AA177" s="218"/>
      <c r="AB177" s="218"/>
      <c r="AC177" s="218"/>
      <c r="AD177" s="218"/>
      <c r="AE177" s="218"/>
      <c r="AF177" s="218"/>
      <c r="AG177" s="218"/>
      <c r="AJ177" s="126"/>
      <c r="AK177" s="126"/>
    </row>
    <row r="178" spans="1:37" x14ac:dyDescent="0.25">
      <c r="A178" s="125"/>
      <c r="B178" s="453"/>
      <c r="C178" s="453"/>
      <c r="D178" s="454"/>
      <c r="E178" s="457"/>
      <c r="F178" s="158" t="str">
        <f t="shared" si="9"/>
        <v/>
      </c>
      <c r="G178" s="148" t="str">
        <f>IF($D178="","",VLOOKUP($D178,Mag_Req!$A$2:$H$5,3))</f>
        <v/>
      </c>
      <c r="H178" s="457"/>
      <c r="I178" s="158" t="str">
        <f t="shared" si="10"/>
        <v/>
      </c>
      <c r="J178" s="148" t="str">
        <f>IF($D178="","",VLOOKUP($D178,Mag_Req!$A$2:$H$5,4))</f>
        <v/>
      </c>
      <c r="K178" s="149" t="str">
        <f t="shared" si="8"/>
        <v/>
      </c>
      <c r="L178" s="150" t="str">
        <f t="shared" si="11"/>
        <v/>
      </c>
      <c r="M178" s="151"/>
      <c r="N178" s="453"/>
      <c r="O178" s="453"/>
      <c r="P178" s="152" t="str">
        <f>IF(OR($D178="",$Q178=""),"",$Q178-VLOOKUP($D178,Mag_Req!$A$2:$H$5,8))</f>
        <v/>
      </c>
      <c r="Q178" s="453"/>
      <c r="R178" s="453"/>
      <c r="S178" s="151"/>
      <c r="T178" s="126" t="e">
        <f>VLOOKUP($D178,Mag_Req!$A$2:$H$5,2)</f>
        <v>#N/A</v>
      </c>
      <c r="W178" s="170"/>
      <c r="X178" s="217"/>
      <c r="Y178" s="218"/>
      <c r="Z178" s="218"/>
      <c r="AA178" s="218"/>
      <c r="AB178" s="218"/>
      <c r="AC178" s="218"/>
      <c r="AD178" s="218"/>
      <c r="AE178" s="218"/>
      <c r="AF178" s="218"/>
      <c r="AG178" s="218"/>
      <c r="AJ178" s="126"/>
      <c r="AK178" s="126"/>
    </row>
    <row r="179" spans="1:37" x14ac:dyDescent="0.25">
      <c r="A179" s="125"/>
      <c r="B179" s="453"/>
      <c r="C179" s="453"/>
      <c r="D179" s="454"/>
      <c r="E179" s="457"/>
      <c r="F179" s="158" t="str">
        <f t="shared" si="9"/>
        <v/>
      </c>
      <c r="G179" s="148" t="str">
        <f>IF($D179="","",VLOOKUP($D179,Mag_Req!$A$2:$H$5,3))</f>
        <v/>
      </c>
      <c r="H179" s="457"/>
      <c r="I179" s="158" t="str">
        <f t="shared" si="10"/>
        <v/>
      </c>
      <c r="J179" s="148" t="str">
        <f>IF($D179="","",VLOOKUP($D179,Mag_Req!$A$2:$H$5,4))</f>
        <v/>
      </c>
      <c r="K179" s="149" t="str">
        <f t="shared" si="8"/>
        <v/>
      </c>
      <c r="L179" s="150" t="str">
        <f t="shared" si="11"/>
        <v/>
      </c>
      <c r="M179" s="151"/>
      <c r="N179" s="453"/>
      <c r="O179" s="453"/>
      <c r="P179" s="152" t="str">
        <f>IF(OR($D179="",$Q179=""),"",$Q179-VLOOKUP($D179,Mag_Req!$A$2:$H$5,8))</f>
        <v/>
      </c>
      <c r="Q179" s="453"/>
      <c r="R179" s="453"/>
      <c r="S179" s="151"/>
      <c r="T179" s="126" t="e">
        <f>VLOOKUP($D179,Mag_Req!$A$2:$H$5,2)</f>
        <v>#N/A</v>
      </c>
      <c r="W179" s="170"/>
      <c r="X179" s="217"/>
      <c r="Y179" s="218"/>
      <c r="Z179" s="218"/>
      <c r="AA179" s="218"/>
      <c r="AB179" s="218"/>
      <c r="AC179" s="218"/>
      <c r="AD179" s="218"/>
      <c r="AE179" s="218"/>
      <c r="AF179" s="218"/>
      <c r="AG179" s="218"/>
      <c r="AJ179" s="126"/>
      <c r="AK179" s="126"/>
    </row>
    <row r="180" spans="1:37" x14ac:dyDescent="0.25">
      <c r="A180" s="125"/>
      <c r="B180" s="453"/>
      <c r="C180" s="453"/>
      <c r="D180" s="454"/>
      <c r="E180" s="457"/>
      <c r="F180" s="158" t="str">
        <f t="shared" si="9"/>
        <v/>
      </c>
      <c r="G180" s="148" t="str">
        <f>IF($D180="","",VLOOKUP($D180,Mag_Req!$A$2:$H$5,3))</f>
        <v/>
      </c>
      <c r="H180" s="457"/>
      <c r="I180" s="158" t="str">
        <f t="shared" si="10"/>
        <v/>
      </c>
      <c r="J180" s="148" t="str">
        <f>IF($D180="","",VLOOKUP($D180,Mag_Req!$A$2:$H$5,4))</f>
        <v/>
      </c>
      <c r="K180" s="149" t="str">
        <f t="shared" si="8"/>
        <v/>
      </c>
      <c r="L180" s="150" t="str">
        <f t="shared" si="11"/>
        <v/>
      </c>
      <c r="M180" s="151"/>
      <c r="N180" s="453"/>
      <c r="O180" s="453"/>
      <c r="P180" s="152" t="str">
        <f>IF(OR($D180="",$Q180=""),"",$Q180-VLOOKUP($D180,Mag_Req!$A$2:$H$5,8))</f>
        <v/>
      </c>
      <c r="Q180" s="453"/>
      <c r="R180" s="453"/>
      <c r="S180" s="151"/>
      <c r="T180" s="126" t="e">
        <f>VLOOKUP($D180,Mag_Req!$A$2:$H$5,2)</f>
        <v>#N/A</v>
      </c>
      <c r="W180" s="170"/>
      <c r="X180" s="217"/>
      <c r="Y180" s="218"/>
      <c r="Z180" s="218"/>
      <c r="AA180" s="218"/>
      <c r="AB180" s="218"/>
      <c r="AC180" s="218"/>
      <c r="AD180" s="218"/>
      <c r="AE180" s="218"/>
      <c r="AF180" s="218"/>
      <c r="AG180" s="218"/>
      <c r="AJ180" s="126"/>
      <c r="AK180" s="126"/>
    </row>
    <row r="181" spans="1:37" x14ac:dyDescent="0.25">
      <c r="A181" s="125"/>
      <c r="B181" s="453"/>
      <c r="C181" s="453"/>
      <c r="D181" s="454"/>
      <c r="E181" s="457"/>
      <c r="F181" s="158" t="str">
        <f t="shared" si="9"/>
        <v/>
      </c>
      <c r="G181" s="148" t="str">
        <f>IF($D181="","",VLOOKUP($D181,Mag_Req!$A$2:$H$5,3))</f>
        <v/>
      </c>
      <c r="H181" s="457"/>
      <c r="I181" s="158" t="str">
        <f t="shared" si="10"/>
        <v/>
      </c>
      <c r="J181" s="148" t="str">
        <f>IF($D181="","",VLOOKUP($D181,Mag_Req!$A$2:$H$5,4))</f>
        <v/>
      </c>
      <c r="K181" s="149" t="str">
        <f t="shared" si="8"/>
        <v/>
      </c>
      <c r="L181" s="150" t="str">
        <f t="shared" si="11"/>
        <v/>
      </c>
      <c r="M181" s="151"/>
      <c r="N181" s="453"/>
      <c r="O181" s="453"/>
      <c r="P181" s="152" t="str">
        <f>IF(OR($D181="",$Q181=""),"",$Q181-VLOOKUP($D181,Mag_Req!$A$2:$H$5,8))</f>
        <v/>
      </c>
      <c r="Q181" s="453"/>
      <c r="R181" s="453"/>
      <c r="S181" s="151"/>
      <c r="T181" s="126" t="e">
        <f>VLOOKUP($D181,Mag_Req!$A$2:$H$5,2)</f>
        <v>#N/A</v>
      </c>
      <c r="W181" s="170"/>
      <c r="X181" s="217"/>
      <c r="Y181" s="218"/>
      <c r="Z181" s="218"/>
      <c r="AA181" s="218"/>
      <c r="AB181" s="218"/>
      <c r="AC181" s="218"/>
      <c r="AD181" s="218"/>
      <c r="AE181" s="218"/>
      <c r="AF181" s="218"/>
      <c r="AG181" s="218"/>
      <c r="AJ181" s="126"/>
      <c r="AK181" s="126"/>
    </row>
    <row r="182" spans="1:37" x14ac:dyDescent="0.25">
      <c r="A182" s="125"/>
      <c r="B182" s="453"/>
      <c r="C182" s="453"/>
      <c r="D182" s="454"/>
      <c r="E182" s="457"/>
      <c r="F182" s="158" t="str">
        <f t="shared" si="9"/>
        <v/>
      </c>
      <c r="G182" s="148" t="str">
        <f>IF($D182="","",VLOOKUP($D182,Mag_Req!$A$2:$H$5,3))</f>
        <v/>
      </c>
      <c r="H182" s="457"/>
      <c r="I182" s="158" t="str">
        <f t="shared" si="10"/>
        <v/>
      </c>
      <c r="J182" s="148" t="str">
        <f>IF($D182="","",VLOOKUP($D182,Mag_Req!$A$2:$H$5,4))</f>
        <v/>
      </c>
      <c r="K182" s="149" t="str">
        <f t="shared" si="8"/>
        <v/>
      </c>
      <c r="L182" s="150" t="str">
        <f t="shared" si="11"/>
        <v/>
      </c>
      <c r="M182" s="151"/>
      <c r="N182" s="453"/>
      <c r="O182" s="453"/>
      <c r="P182" s="152" t="str">
        <f>IF(OR($D182="",$Q182=""),"",$Q182-VLOOKUP($D182,Mag_Req!$A$2:$H$5,8))</f>
        <v/>
      </c>
      <c r="Q182" s="453"/>
      <c r="R182" s="453"/>
      <c r="S182" s="151"/>
      <c r="T182" s="126" t="e">
        <f>VLOOKUP($D182,Mag_Req!$A$2:$H$5,2)</f>
        <v>#N/A</v>
      </c>
      <c r="W182" s="170"/>
      <c r="X182" s="217"/>
      <c r="Y182" s="218"/>
      <c r="Z182" s="218"/>
      <c r="AA182" s="218"/>
      <c r="AB182" s="218"/>
      <c r="AC182" s="218"/>
      <c r="AD182" s="218"/>
      <c r="AE182" s="218"/>
      <c r="AF182" s="218"/>
      <c r="AG182" s="218"/>
      <c r="AJ182" s="126"/>
      <c r="AK182" s="126"/>
    </row>
    <row r="183" spans="1:37" x14ac:dyDescent="0.25">
      <c r="A183" s="125"/>
      <c r="B183" s="453"/>
      <c r="C183" s="453"/>
      <c r="D183" s="454"/>
      <c r="E183" s="457"/>
      <c r="F183" s="158" t="str">
        <f t="shared" si="9"/>
        <v/>
      </c>
      <c r="G183" s="148" t="str">
        <f>IF($D183="","",VLOOKUP($D183,Mag_Req!$A$2:$H$5,3))</f>
        <v/>
      </c>
      <c r="H183" s="457"/>
      <c r="I183" s="158" t="str">
        <f t="shared" si="10"/>
        <v/>
      </c>
      <c r="J183" s="148" t="str">
        <f>IF($D183="","",VLOOKUP($D183,Mag_Req!$A$2:$H$5,4))</f>
        <v/>
      </c>
      <c r="K183" s="149" t="str">
        <f t="shared" si="8"/>
        <v/>
      </c>
      <c r="L183" s="150" t="str">
        <f t="shared" si="11"/>
        <v/>
      </c>
      <c r="M183" s="151"/>
      <c r="N183" s="453"/>
      <c r="O183" s="453"/>
      <c r="P183" s="152" t="str">
        <f>IF(OR($D183="",$Q183=""),"",$Q183-VLOOKUP($D183,Mag_Req!$A$2:$H$5,8))</f>
        <v/>
      </c>
      <c r="Q183" s="453"/>
      <c r="R183" s="453"/>
      <c r="S183" s="151"/>
      <c r="T183" s="126" t="e">
        <f>VLOOKUP($D183,Mag_Req!$A$2:$H$5,2)</f>
        <v>#N/A</v>
      </c>
      <c r="W183" s="170"/>
      <c r="X183" s="217"/>
      <c r="Y183" s="218"/>
      <c r="Z183" s="218"/>
      <c r="AA183" s="218"/>
      <c r="AB183" s="218"/>
      <c r="AC183" s="218"/>
      <c r="AD183" s="218"/>
      <c r="AE183" s="218"/>
      <c r="AF183" s="218"/>
      <c r="AG183" s="218"/>
      <c r="AJ183" s="126"/>
      <c r="AK183" s="126"/>
    </row>
    <row r="184" spans="1:37" x14ac:dyDescent="0.25">
      <c r="A184" s="125"/>
      <c r="B184" s="453"/>
      <c r="C184" s="453"/>
      <c r="D184" s="454"/>
      <c r="E184" s="457"/>
      <c r="F184" s="158" t="str">
        <f t="shared" si="9"/>
        <v/>
      </c>
      <c r="G184" s="148" t="str">
        <f>IF($D184="","",VLOOKUP($D184,Mag_Req!$A$2:$H$5,3))</f>
        <v/>
      </c>
      <c r="H184" s="457"/>
      <c r="I184" s="158" t="str">
        <f t="shared" si="10"/>
        <v/>
      </c>
      <c r="J184" s="148" t="str">
        <f>IF($D184="","",VLOOKUP($D184,Mag_Req!$A$2:$H$5,4))</f>
        <v/>
      </c>
      <c r="K184" s="149" t="str">
        <f t="shared" si="8"/>
        <v/>
      </c>
      <c r="L184" s="150" t="str">
        <f t="shared" si="11"/>
        <v/>
      </c>
      <c r="M184" s="151"/>
      <c r="N184" s="453"/>
      <c r="O184" s="453"/>
      <c r="P184" s="152" t="str">
        <f>IF(OR($D184="",$Q184=""),"",$Q184-VLOOKUP($D184,Mag_Req!$A$2:$H$5,8))</f>
        <v/>
      </c>
      <c r="Q184" s="453"/>
      <c r="R184" s="453"/>
      <c r="S184" s="151"/>
      <c r="T184" s="126" t="e">
        <f>VLOOKUP($D184,Mag_Req!$A$2:$H$5,2)</f>
        <v>#N/A</v>
      </c>
      <c r="W184" s="170"/>
      <c r="X184" s="217"/>
      <c r="Y184" s="218"/>
      <c r="Z184" s="218"/>
      <c r="AA184" s="218"/>
      <c r="AB184" s="218"/>
      <c r="AC184" s="218"/>
      <c r="AD184" s="218"/>
      <c r="AE184" s="218"/>
      <c r="AF184" s="218"/>
      <c r="AG184" s="218"/>
      <c r="AJ184" s="126"/>
      <c r="AK184" s="126"/>
    </row>
    <row r="185" spans="1:37" x14ac:dyDescent="0.25">
      <c r="A185" s="125"/>
      <c r="B185" s="453"/>
      <c r="C185" s="453"/>
      <c r="D185" s="454"/>
      <c r="E185" s="457"/>
      <c r="F185" s="158" t="str">
        <f t="shared" si="9"/>
        <v/>
      </c>
      <c r="G185" s="148" t="str">
        <f>IF($D185="","",VLOOKUP($D185,Mag_Req!$A$2:$H$5,3))</f>
        <v/>
      </c>
      <c r="H185" s="457"/>
      <c r="I185" s="158" t="str">
        <f t="shared" si="10"/>
        <v/>
      </c>
      <c r="J185" s="148" t="str">
        <f>IF($D185="","",VLOOKUP($D185,Mag_Req!$A$2:$H$5,4))</f>
        <v/>
      </c>
      <c r="K185" s="149" t="str">
        <f t="shared" si="8"/>
        <v/>
      </c>
      <c r="L185" s="150" t="str">
        <f t="shared" si="11"/>
        <v/>
      </c>
      <c r="M185" s="151"/>
      <c r="N185" s="453"/>
      <c r="O185" s="453"/>
      <c r="P185" s="152" t="str">
        <f>IF(OR($D185="",$Q185=""),"",$Q185-VLOOKUP($D185,Mag_Req!$A$2:$H$5,8))</f>
        <v/>
      </c>
      <c r="Q185" s="453"/>
      <c r="R185" s="453"/>
      <c r="S185" s="151"/>
      <c r="T185" s="126" t="e">
        <f>VLOOKUP($D185,Mag_Req!$A$2:$H$5,2)</f>
        <v>#N/A</v>
      </c>
      <c r="W185" s="170"/>
      <c r="X185" s="217"/>
      <c r="Y185" s="218"/>
      <c r="Z185" s="218"/>
      <c r="AA185" s="218"/>
      <c r="AB185" s="218"/>
      <c r="AC185" s="218"/>
      <c r="AD185" s="218"/>
      <c r="AE185" s="218"/>
      <c r="AF185" s="218"/>
      <c r="AG185" s="218"/>
      <c r="AJ185" s="126"/>
      <c r="AK185" s="126"/>
    </row>
    <row r="186" spans="1:37" x14ac:dyDescent="0.25">
      <c r="A186" s="125"/>
      <c r="B186" s="453"/>
      <c r="C186" s="453"/>
      <c r="D186" s="454"/>
      <c r="E186" s="457"/>
      <c r="F186" s="158" t="str">
        <f t="shared" si="9"/>
        <v/>
      </c>
      <c r="G186" s="148" t="str">
        <f>IF($D186="","",VLOOKUP($D186,Mag_Req!$A$2:$H$5,3))</f>
        <v/>
      </c>
      <c r="H186" s="457"/>
      <c r="I186" s="158" t="str">
        <f t="shared" si="10"/>
        <v/>
      </c>
      <c r="J186" s="148" t="str">
        <f>IF($D186="","",VLOOKUP($D186,Mag_Req!$A$2:$H$5,4))</f>
        <v/>
      </c>
      <c r="K186" s="149" t="str">
        <f t="shared" si="8"/>
        <v/>
      </c>
      <c r="L186" s="150" t="str">
        <f t="shared" si="11"/>
        <v/>
      </c>
      <c r="M186" s="151"/>
      <c r="N186" s="453"/>
      <c r="O186" s="453"/>
      <c r="P186" s="152" t="str">
        <f>IF(OR($D186="",$Q186=""),"",$Q186-VLOOKUP($D186,Mag_Req!$A$2:$H$5,8))</f>
        <v/>
      </c>
      <c r="Q186" s="453"/>
      <c r="R186" s="453"/>
      <c r="S186" s="151"/>
      <c r="T186" s="126" t="e">
        <f>VLOOKUP($D186,Mag_Req!$A$2:$H$5,2)</f>
        <v>#N/A</v>
      </c>
      <c r="W186" s="170"/>
      <c r="X186" s="217"/>
      <c r="Y186" s="218"/>
      <c r="Z186" s="218"/>
      <c r="AA186" s="218"/>
      <c r="AB186" s="218"/>
      <c r="AC186" s="218"/>
      <c r="AD186" s="218"/>
      <c r="AE186" s="218"/>
      <c r="AF186" s="218"/>
      <c r="AG186" s="218"/>
      <c r="AJ186" s="126"/>
      <c r="AK186" s="126"/>
    </row>
    <row r="187" spans="1:37" x14ac:dyDescent="0.25">
      <c r="A187" s="125"/>
      <c r="B187" s="453"/>
      <c r="C187" s="453"/>
      <c r="D187" s="454"/>
      <c r="E187" s="457"/>
      <c r="F187" s="158" t="str">
        <f t="shared" si="9"/>
        <v/>
      </c>
      <c r="G187" s="148" t="str">
        <f>IF($D187="","",VLOOKUP($D187,Mag_Req!$A$2:$H$5,3))</f>
        <v/>
      </c>
      <c r="H187" s="457"/>
      <c r="I187" s="158" t="str">
        <f t="shared" si="10"/>
        <v/>
      </c>
      <c r="J187" s="148" t="str">
        <f>IF($D187="","",VLOOKUP($D187,Mag_Req!$A$2:$H$5,4))</f>
        <v/>
      </c>
      <c r="K187" s="149" t="str">
        <f t="shared" si="8"/>
        <v/>
      </c>
      <c r="L187" s="150" t="str">
        <f t="shared" si="11"/>
        <v/>
      </c>
      <c r="M187" s="151"/>
      <c r="N187" s="453"/>
      <c r="O187" s="453"/>
      <c r="P187" s="152" t="str">
        <f>IF(OR($D187="",$Q187=""),"",$Q187-VLOOKUP($D187,Mag_Req!$A$2:$H$5,8))</f>
        <v/>
      </c>
      <c r="Q187" s="453"/>
      <c r="R187" s="453"/>
      <c r="S187" s="151"/>
      <c r="T187" s="126" t="e">
        <f>VLOOKUP($D187,Mag_Req!$A$2:$H$5,2)</f>
        <v>#N/A</v>
      </c>
      <c r="W187" s="170"/>
      <c r="X187" s="217"/>
      <c r="Y187" s="218"/>
      <c r="Z187" s="218"/>
      <c r="AA187" s="218"/>
      <c r="AB187" s="218"/>
      <c r="AC187" s="218"/>
      <c r="AD187" s="218"/>
      <c r="AE187" s="218"/>
      <c r="AF187" s="218"/>
      <c r="AG187" s="218"/>
      <c r="AJ187" s="126"/>
      <c r="AK187" s="126"/>
    </row>
    <row r="188" spans="1:37" x14ac:dyDescent="0.25">
      <c r="A188" s="125"/>
      <c r="B188" s="453"/>
      <c r="C188" s="453"/>
      <c r="D188" s="454"/>
      <c r="E188" s="457"/>
      <c r="F188" s="158" t="str">
        <f t="shared" si="9"/>
        <v/>
      </c>
      <c r="G188" s="148" t="str">
        <f>IF($D188="","",VLOOKUP($D188,Mag_Req!$A$2:$H$5,3))</f>
        <v/>
      </c>
      <c r="H188" s="457"/>
      <c r="I188" s="158" t="str">
        <f t="shared" si="10"/>
        <v/>
      </c>
      <c r="J188" s="148" t="str">
        <f>IF($D188="","",VLOOKUP($D188,Mag_Req!$A$2:$H$5,4))</f>
        <v/>
      </c>
      <c r="K188" s="149" t="str">
        <f t="shared" si="8"/>
        <v/>
      </c>
      <c r="L188" s="150" t="str">
        <f t="shared" si="11"/>
        <v/>
      </c>
      <c r="M188" s="151"/>
      <c r="N188" s="453"/>
      <c r="O188" s="453"/>
      <c r="P188" s="152" t="str">
        <f>IF(OR($D188="",$Q188=""),"",$Q188-VLOOKUP($D188,Mag_Req!$A$2:$H$5,8))</f>
        <v/>
      </c>
      <c r="Q188" s="453"/>
      <c r="R188" s="453"/>
      <c r="S188" s="151"/>
      <c r="T188" s="126" t="e">
        <f>VLOOKUP($D188,Mag_Req!$A$2:$H$5,2)</f>
        <v>#N/A</v>
      </c>
      <c r="W188" s="170"/>
      <c r="X188" s="217"/>
      <c r="Y188" s="218"/>
      <c r="Z188" s="218"/>
      <c r="AA188" s="218"/>
      <c r="AB188" s="218"/>
      <c r="AC188" s="218"/>
      <c r="AD188" s="218"/>
      <c r="AE188" s="218"/>
      <c r="AF188" s="218"/>
      <c r="AG188" s="218"/>
      <c r="AJ188" s="126"/>
      <c r="AK188" s="126"/>
    </row>
    <row r="189" spans="1:37" x14ac:dyDescent="0.25">
      <c r="A189" s="125"/>
      <c r="B189" s="453"/>
      <c r="C189" s="453"/>
      <c r="D189" s="454"/>
      <c r="E189" s="457"/>
      <c r="F189" s="158" t="str">
        <f t="shared" si="9"/>
        <v/>
      </c>
      <c r="G189" s="148" t="str">
        <f>IF($D189="","",VLOOKUP($D189,Mag_Req!$A$2:$H$5,3))</f>
        <v/>
      </c>
      <c r="H189" s="457"/>
      <c r="I189" s="158" t="str">
        <f t="shared" si="10"/>
        <v/>
      </c>
      <c r="J189" s="148" t="str">
        <f>IF($D189="","",VLOOKUP($D189,Mag_Req!$A$2:$H$5,4))</f>
        <v/>
      </c>
      <c r="K189" s="149" t="str">
        <f t="shared" si="8"/>
        <v/>
      </c>
      <c r="L189" s="150" t="str">
        <f t="shared" si="11"/>
        <v/>
      </c>
      <c r="M189" s="151"/>
      <c r="N189" s="453"/>
      <c r="O189" s="453"/>
      <c r="P189" s="152" t="str">
        <f>IF(OR($D189="",$Q189=""),"",$Q189-VLOOKUP($D189,Mag_Req!$A$2:$H$5,8))</f>
        <v/>
      </c>
      <c r="Q189" s="453"/>
      <c r="R189" s="453"/>
      <c r="S189" s="151"/>
      <c r="T189" s="126" t="e">
        <f>VLOOKUP($D189,Mag_Req!$A$2:$H$5,2)</f>
        <v>#N/A</v>
      </c>
      <c r="W189" s="170"/>
      <c r="X189" s="217"/>
      <c r="Y189" s="218"/>
      <c r="Z189" s="218"/>
      <c r="AA189" s="218"/>
      <c r="AB189" s="218"/>
      <c r="AC189" s="218"/>
      <c r="AD189" s="218"/>
      <c r="AE189" s="218"/>
      <c r="AF189" s="218"/>
      <c r="AG189" s="218"/>
      <c r="AJ189" s="126"/>
      <c r="AK189" s="126"/>
    </row>
    <row r="190" spans="1:37" x14ac:dyDescent="0.25">
      <c r="A190" s="125"/>
      <c r="B190" s="453"/>
      <c r="C190" s="453"/>
      <c r="D190" s="454"/>
      <c r="E190" s="457"/>
      <c r="F190" s="158" t="str">
        <f t="shared" si="9"/>
        <v/>
      </c>
      <c r="G190" s="148" t="str">
        <f>IF($D190="","",VLOOKUP($D190,Mag_Req!$A$2:$H$5,3))</f>
        <v/>
      </c>
      <c r="H190" s="457"/>
      <c r="I190" s="158" t="str">
        <f t="shared" si="10"/>
        <v/>
      </c>
      <c r="J190" s="148" t="str">
        <f>IF($D190="","",VLOOKUP($D190,Mag_Req!$A$2:$H$5,4))</f>
        <v/>
      </c>
      <c r="K190" s="149" t="str">
        <f t="shared" si="8"/>
        <v/>
      </c>
      <c r="L190" s="150" t="str">
        <f t="shared" si="11"/>
        <v/>
      </c>
      <c r="M190" s="151"/>
      <c r="N190" s="453"/>
      <c r="O190" s="453"/>
      <c r="P190" s="152" t="str">
        <f>IF(OR($D190="",$Q190=""),"",$Q190-VLOOKUP($D190,Mag_Req!$A$2:$H$5,8))</f>
        <v/>
      </c>
      <c r="Q190" s="453"/>
      <c r="R190" s="453"/>
      <c r="S190" s="151"/>
      <c r="T190" s="126" t="e">
        <f>VLOOKUP($D190,Mag_Req!$A$2:$H$5,2)</f>
        <v>#N/A</v>
      </c>
      <c r="W190" s="170"/>
      <c r="X190" s="217"/>
      <c r="Y190" s="218"/>
      <c r="Z190" s="218"/>
      <c r="AA190" s="218"/>
      <c r="AB190" s="218"/>
      <c r="AC190" s="218"/>
      <c r="AD190" s="218"/>
      <c r="AE190" s="218"/>
      <c r="AF190" s="218"/>
      <c r="AG190" s="218"/>
      <c r="AJ190" s="126"/>
      <c r="AK190" s="126"/>
    </row>
    <row r="191" spans="1:37" x14ac:dyDescent="0.25">
      <c r="A191" s="125"/>
      <c r="B191" s="453"/>
      <c r="C191" s="453"/>
      <c r="D191" s="454"/>
      <c r="E191" s="457"/>
      <c r="F191" s="158" t="str">
        <f t="shared" si="9"/>
        <v/>
      </c>
      <c r="G191" s="148" t="str">
        <f>IF($D191="","",VLOOKUP($D191,Mag_Req!$A$2:$H$5,3))</f>
        <v/>
      </c>
      <c r="H191" s="457"/>
      <c r="I191" s="158" t="str">
        <f t="shared" si="10"/>
        <v/>
      </c>
      <c r="J191" s="148" t="str">
        <f>IF($D191="","",VLOOKUP($D191,Mag_Req!$A$2:$H$5,4))</f>
        <v/>
      </c>
      <c r="K191" s="149" t="str">
        <f t="shared" si="8"/>
        <v/>
      </c>
      <c r="L191" s="150" t="str">
        <f t="shared" si="11"/>
        <v/>
      </c>
      <c r="M191" s="151"/>
      <c r="N191" s="453"/>
      <c r="O191" s="453"/>
      <c r="P191" s="152" t="str">
        <f>IF(OR($D191="",$Q191=""),"",$Q191-VLOOKUP($D191,Mag_Req!$A$2:$H$5,8))</f>
        <v/>
      </c>
      <c r="Q191" s="453"/>
      <c r="R191" s="453"/>
      <c r="S191" s="151"/>
      <c r="T191" s="126" t="e">
        <f>VLOOKUP($D191,Mag_Req!$A$2:$H$5,2)</f>
        <v>#N/A</v>
      </c>
      <c r="W191" s="170"/>
      <c r="X191" s="217"/>
      <c r="Y191" s="218"/>
      <c r="Z191" s="218"/>
      <c r="AA191" s="218"/>
      <c r="AB191" s="218"/>
      <c r="AC191" s="218"/>
      <c r="AD191" s="218"/>
      <c r="AE191" s="218"/>
      <c r="AF191" s="218"/>
      <c r="AG191" s="218"/>
      <c r="AJ191" s="126"/>
      <c r="AK191" s="126"/>
    </row>
    <row r="192" spans="1:37" x14ac:dyDescent="0.25">
      <c r="A192" s="125"/>
      <c r="B192" s="453"/>
      <c r="C192" s="453"/>
      <c r="D192" s="454"/>
      <c r="E192" s="457"/>
      <c r="F192" s="158" t="str">
        <f t="shared" si="9"/>
        <v/>
      </c>
      <c r="G192" s="148" t="str">
        <f>IF($D192="","",VLOOKUP($D192,Mag_Req!$A$2:$H$5,3))</f>
        <v/>
      </c>
      <c r="H192" s="457"/>
      <c r="I192" s="158" t="str">
        <f t="shared" si="10"/>
        <v/>
      </c>
      <c r="J192" s="148" t="str">
        <f>IF($D192="","",VLOOKUP($D192,Mag_Req!$A$2:$H$5,4))</f>
        <v/>
      </c>
      <c r="K192" s="149" t="str">
        <f t="shared" si="8"/>
        <v/>
      </c>
      <c r="L192" s="150" t="str">
        <f t="shared" si="11"/>
        <v/>
      </c>
      <c r="M192" s="151"/>
      <c r="N192" s="453"/>
      <c r="O192" s="453"/>
      <c r="P192" s="152" t="str">
        <f>IF(OR($D192="",$Q192=""),"",$Q192-VLOOKUP($D192,Mag_Req!$A$2:$H$5,8))</f>
        <v/>
      </c>
      <c r="Q192" s="453"/>
      <c r="R192" s="453"/>
      <c r="S192" s="151"/>
      <c r="T192" s="126" t="e">
        <f>VLOOKUP($D192,Mag_Req!$A$2:$H$5,2)</f>
        <v>#N/A</v>
      </c>
      <c r="W192" s="170"/>
      <c r="X192" s="217"/>
      <c r="Y192" s="218"/>
      <c r="Z192" s="218"/>
      <c r="AA192" s="218"/>
      <c r="AB192" s="218"/>
      <c r="AC192" s="218"/>
      <c r="AD192" s="218"/>
      <c r="AE192" s="218"/>
      <c r="AF192" s="218"/>
      <c r="AG192" s="218"/>
      <c r="AJ192" s="126"/>
      <c r="AK192" s="126"/>
    </row>
    <row r="193" spans="1:37" x14ac:dyDescent="0.25">
      <c r="A193" s="125"/>
      <c r="B193" s="453"/>
      <c r="C193" s="453"/>
      <c r="D193" s="454"/>
      <c r="E193" s="457"/>
      <c r="F193" s="158" t="str">
        <f t="shared" si="9"/>
        <v/>
      </c>
      <c r="G193" s="148" t="str">
        <f>IF($D193="","",VLOOKUP($D193,Mag_Req!$A$2:$H$5,3))</f>
        <v/>
      </c>
      <c r="H193" s="457"/>
      <c r="I193" s="158" t="str">
        <f t="shared" si="10"/>
        <v/>
      </c>
      <c r="J193" s="148" t="str">
        <f>IF($D193="","",VLOOKUP($D193,Mag_Req!$A$2:$H$5,4))</f>
        <v/>
      </c>
      <c r="K193" s="149" t="str">
        <f t="shared" si="8"/>
        <v/>
      </c>
      <c r="L193" s="150" t="str">
        <f t="shared" si="11"/>
        <v/>
      </c>
      <c r="M193" s="151"/>
      <c r="N193" s="453"/>
      <c r="O193" s="453"/>
      <c r="P193" s="152" t="str">
        <f>IF(OR($D193="",$Q193=""),"",$Q193-VLOOKUP($D193,Mag_Req!$A$2:$H$5,8))</f>
        <v/>
      </c>
      <c r="Q193" s="453"/>
      <c r="R193" s="453"/>
      <c r="S193" s="151"/>
      <c r="T193" s="126" t="e">
        <f>VLOOKUP($D193,Mag_Req!$A$2:$H$5,2)</f>
        <v>#N/A</v>
      </c>
      <c r="W193" s="170"/>
      <c r="X193" s="217"/>
      <c r="Y193" s="218"/>
      <c r="Z193" s="218"/>
      <c r="AA193" s="218"/>
      <c r="AB193" s="218"/>
      <c r="AC193" s="218"/>
      <c r="AD193" s="218"/>
      <c r="AE193" s="218"/>
      <c r="AF193" s="218"/>
      <c r="AG193" s="218"/>
      <c r="AJ193" s="126"/>
      <c r="AK193" s="126"/>
    </row>
    <row r="194" spans="1:37" x14ac:dyDescent="0.25">
      <c r="A194" s="125"/>
      <c r="B194" s="453"/>
      <c r="C194" s="453"/>
      <c r="D194" s="454"/>
      <c r="E194" s="457"/>
      <c r="F194" s="158" t="str">
        <f t="shared" si="9"/>
        <v/>
      </c>
      <c r="G194" s="148" t="str">
        <f>IF($D194="","",VLOOKUP($D194,Mag_Req!$A$2:$H$5,3))</f>
        <v/>
      </c>
      <c r="H194" s="457"/>
      <c r="I194" s="158" t="str">
        <f t="shared" si="10"/>
        <v/>
      </c>
      <c r="J194" s="148" t="str">
        <f>IF($D194="","",VLOOKUP($D194,Mag_Req!$A$2:$H$5,4))</f>
        <v/>
      </c>
      <c r="K194" s="149" t="str">
        <f t="shared" si="8"/>
        <v/>
      </c>
      <c r="L194" s="150" t="str">
        <f t="shared" si="11"/>
        <v/>
      </c>
      <c r="M194" s="151"/>
      <c r="N194" s="453"/>
      <c r="O194" s="453"/>
      <c r="P194" s="152" t="str">
        <f>IF(OR($D194="",$Q194=""),"",$Q194-VLOOKUP($D194,Mag_Req!$A$2:$H$5,8))</f>
        <v/>
      </c>
      <c r="Q194" s="453"/>
      <c r="R194" s="453"/>
      <c r="S194" s="151"/>
      <c r="T194" s="126" t="e">
        <f>VLOOKUP($D194,Mag_Req!$A$2:$H$5,2)</f>
        <v>#N/A</v>
      </c>
      <c r="W194" s="170"/>
      <c r="X194" s="217"/>
      <c r="Y194" s="218"/>
      <c r="Z194" s="218"/>
      <c r="AA194" s="218"/>
      <c r="AB194" s="218"/>
      <c r="AC194" s="218"/>
      <c r="AD194" s="218"/>
      <c r="AE194" s="218"/>
      <c r="AF194" s="218"/>
      <c r="AG194" s="218"/>
      <c r="AJ194" s="126"/>
      <c r="AK194" s="126"/>
    </row>
    <row r="195" spans="1:37" x14ac:dyDescent="0.25">
      <c r="A195" s="125"/>
      <c r="B195" s="453"/>
      <c r="C195" s="453"/>
      <c r="D195" s="454"/>
      <c r="E195" s="457"/>
      <c r="F195" s="158" t="str">
        <f t="shared" si="9"/>
        <v/>
      </c>
      <c r="G195" s="148" t="str">
        <f>IF($D195="","",VLOOKUP($D195,Mag_Req!$A$2:$H$5,3))</f>
        <v/>
      </c>
      <c r="H195" s="457"/>
      <c r="I195" s="158" t="str">
        <f t="shared" si="10"/>
        <v/>
      </c>
      <c r="J195" s="148" t="str">
        <f>IF($D195="","",VLOOKUP($D195,Mag_Req!$A$2:$H$5,4))</f>
        <v/>
      </c>
      <c r="K195" s="149" t="str">
        <f t="shared" si="8"/>
        <v/>
      </c>
      <c r="L195" s="150" t="str">
        <f t="shared" si="11"/>
        <v/>
      </c>
      <c r="M195" s="151"/>
      <c r="N195" s="453"/>
      <c r="O195" s="453"/>
      <c r="P195" s="152" t="str">
        <f>IF(OR($D195="",$Q195=""),"",$Q195-VLOOKUP($D195,Mag_Req!$A$2:$H$5,8))</f>
        <v/>
      </c>
      <c r="Q195" s="453"/>
      <c r="R195" s="453"/>
      <c r="S195" s="151"/>
      <c r="T195" s="126" t="e">
        <f>VLOOKUP($D195,Mag_Req!$A$2:$H$5,2)</f>
        <v>#N/A</v>
      </c>
      <c r="W195" s="170"/>
      <c r="X195" s="217"/>
      <c r="Y195" s="218"/>
      <c r="Z195" s="218"/>
      <c r="AA195" s="218"/>
      <c r="AB195" s="218"/>
      <c r="AC195" s="218"/>
      <c r="AD195" s="218"/>
      <c r="AE195" s="218"/>
      <c r="AF195" s="218"/>
      <c r="AG195" s="218"/>
      <c r="AJ195" s="126"/>
      <c r="AK195" s="126"/>
    </row>
    <row r="196" spans="1:37" x14ac:dyDescent="0.25">
      <c r="A196" s="125"/>
      <c r="B196" s="453"/>
      <c r="C196" s="453"/>
      <c r="D196" s="454"/>
      <c r="E196" s="457"/>
      <c r="F196" s="158" t="str">
        <f t="shared" si="9"/>
        <v/>
      </c>
      <c r="G196" s="148" t="str">
        <f>IF($D196="","",VLOOKUP($D196,Mag_Req!$A$2:$H$5,3))</f>
        <v/>
      </c>
      <c r="H196" s="457"/>
      <c r="I196" s="158" t="str">
        <f t="shared" si="10"/>
        <v/>
      </c>
      <c r="J196" s="148" t="str">
        <f>IF($D196="","",VLOOKUP($D196,Mag_Req!$A$2:$H$5,4))</f>
        <v/>
      </c>
      <c r="K196" s="149" t="str">
        <f t="shared" si="8"/>
        <v/>
      </c>
      <c r="L196" s="150" t="str">
        <f t="shared" si="11"/>
        <v/>
      </c>
      <c r="M196" s="151"/>
      <c r="N196" s="453"/>
      <c r="O196" s="453"/>
      <c r="P196" s="152" t="str">
        <f>IF(OR($D196="",$Q196=""),"",$Q196-VLOOKUP($D196,Mag_Req!$A$2:$H$5,8))</f>
        <v/>
      </c>
      <c r="Q196" s="453"/>
      <c r="R196" s="453"/>
      <c r="S196" s="151"/>
      <c r="T196" s="126" t="e">
        <f>VLOOKUP($D196,Mag_Req!$A$2:$H$5,2)</f>
        <v>#N/A</v>
      </c>
      <c r="W196" s="170"/>
      <c r="X196" s="217"/>
      <c r="Y196" s="218"/>
      <c r="Z196" s="218"/>
      <c r="AA196" s="218"/>
      <c r="AB196" s="218"/>
      <c r="AC196" s="218"/>
      <c r="AD196" s="218"/>
      <c r="AE196" s="218"/>
      <c r="AF196" s="218"/>
      <c r="AG196" s="218"/>
      <c r="AJ196" s="126"/>
      <c r="AK196" s="126"/>
    </row>
    <row r="197" spans="1:37" x14ac:dyDescent="0.25">
      <c r="A197" s="125"/>
      <c r="B197" s="453"/>
      <c r="C197" s="453"/>
      <c r="D197" s="454"/>
      <c r="E197" s="457"/>
      <c r="F197" s="158" t="str">
        <f t="shared" si="9"/>
        <v/>
      </c>
      <c r="G197" s="148" t="str">
        <f>IF($D197="","",VLOOKUP($D197,Mag_Req!$A$2:$H$5,3))</f>
        <v/>
      </c>
      <c r="H197" s="457"/>
      <c r="I197" s="158" t="str">
        <f t="shared" si="10"/>
        <v/>
      </c>
      <c r="J197" s="148" t="str">
        <f>IF($D197="","",VLOOKUP($D197,Mag_Req!$A$2:$H$5,4))</f>
        <v/>
      </c>
      <c r="K197" s="149" t="str">
        <f t="shared" si="8"/>
        <v/>
      </c>
      <c r="L197" s="150" t="str">
        <f t="shared" si="11"/>
        <v/>
      </c>
      <c r="M197" s="151"/>
      <c r="N197" s="453"/>
      <c r="O197" s="453"/>
      <c r="P197" s="152" t="str">
        <f>IF(OR($D197="",$Q197=""),"",$Q197-VLOOKUP($D197,Mag_Req!$A$2:$H$5,8))</f>
        <v/>
      </c>
      <c r="Q197" s="453"/>
      <c r="R197" s="453"/>
      <c r="S197" s="151"/>
      <c r="T197" s="126" t="e">
        <f>VLOOKUP($D197,Mag_Req!$A$2:$H$5,2)</f>
        <v>#N/A</v>
      </c>
      <c r="W197" s="170"/>
      <c r="X197" s="217"/>
      <c r="Y197" s="218"/>
      <c r="Z197" s="218"/>
      <c r="AA197" s="218"/>
      <c r="AB197" s="218"/>
      <c r="AC197" s="218"/>
      <c r="AD197" s="218"/>
      <c r="AE197" s="218"/>
      <c r="AF197" s="218"/>
      <c r="AG197" s="218"/>
      <c r="AJ197" s="126"/>
      <c r="AK197" s="126"/>
    </row>
    <row r="198" spans="1:37" x14ac:dyDescent="0.25">
      <c r="A198" s="125"/>
      <c r="B198" s="453"/>
      <c r="C198" s="453"/>
      <c r="D198" s="454"/>
      <c r="E198" s="457"/>
      <c r="F198" s="158" t="str">
        <f t="shared" si="9"/>
        <v/>
      </c>
      <c r="G198" s="148" t="str">
        <f>IF($D198="","",VLOOKUP($D198,Mag_Req!$A$2:$H$5,3))</f>
        <v/>
      </c>
      <c r="H198" s="457"/>
      <c r="I198" s="158" t="str">
        <f t="shared" si="10"/>
        <v/>
      </c>
      <c r="J198" s="148" t="str">
        <f>IF($D198="","",VLOOKUP($D198,Mag_Req!$A$2:$H$5,4))</f>
        <v/>
      </c>
      <c r="K198" s="149" t="str">
        <f t="shared" si="8"/>
        <v/>
      </c>
      <c r="L198" s="150" t="str">
        <f t="shared" si="11"/>
        <v/>
      </c>
      <c r="M198" s="151"/>
      <c r="N198" s="453"/>
      <c r="O198" s="453"/>
      <c r="P198" s="152" t="str">
        <f>IF(OR($D198="",$Q198=""),"",$Q198-VLOOKUP($D198,Mag_Req!$A$2:$H$5,8))</f>
        <v/>
      </c>
      <c r="Q198" s="453"/>
      <c r="R198" s="453"/>
      <c r="S198" s="151"/>
      <c r="T198" s="126" t="e">
        <f>VLOOKUP($D198,Mag_Req!$A$2:$H$5,2)</f>
        <v>#N/A</v>
      </c>
      <c r="W198" s="170"/>
      <c r="X198" s="217"/>
      <c r="Y198" s="218"/>
      <c r="Z198" s="218"/>
      <c r="AA198" s="218"/>
      <c r="AB198" s="218"/>
      <c r="AC198" s="218"/>
      <c r="AD198" s="218"/>
      <c r="AE198" s="218"/>
      <c r="AF198" s="218"/>
      <c r="AG198" s="218"/>
      <c r="AJ198" s="126"/>
      <c r="AK198" s="126"/>
    </row>
    <row r="199" spans="1:37" x14ac:dyDescent="0.25">
      <c r="A199" s="125"/>
      <c r="B199" s="453"/>
      <c r="C199" s="453"/>
      <c r="D199" s="454"/>
      <c r="E199" s="457"/>
      <c r="F199" s="158" t="str">
        <f t="shared" si="9"/>
        <v/>
      </c>
      <c r="G199" s="148" t="str">
        <f>IF($D199="","",VLOOKUP($D199,Mag_Req!$A$2:$H$5,3))</f>
        <v/>
      </c>
      <c r="H199" s="457"/>
      <c r="I199" s="158" t="str">
        <f t="shared" si="10"/>
        <v/>
      </c>
      <c r="J199" s="148" t="str">
        <f>IF($D199="","",VLOOKUP($D199,Mag_Req!$A$2:$H$5,4))</f>
        <v/>
      </c>
      <c r="K199" s="149" t="str">
        <f t="shared" si="8"/>
        <v/>
      </c>
      <c r="L199" s="150" t="str">
        <f t="shared" si="11"/>
        <v/>
      </c>
      <c r="M199" s="151"/>
      <c r="N199" s="453"/>
      <c r="O199" s="453"/>
      <c r="P199" s="152" t="str">
        <f>IF(OR($D199="",$Q199=""),"",$Q199-VLOOKUP($D199,Mag_Req!$A$2:$H$5,8))</f>
        <v/>
      </c>
      <c r="Q199" s="453"/>
      <c r="R199" s="453"/>
      <c r="S199" s="151"/>
      <c r="T199" s="126" t="e">
        <f>VLOOKUP($D199,Mag_Req!$A$2:$H$5,2)</f>
        <v>#N/A</v>
      </c>
      <c r="W199" s="170"/>
      <c r="X199" s="217"/>
      <c r="Y199" s="218"/>
      <c r="Z199" s="218"/>
      <c r="AA199" s="218"/>
      <c r="AB199" s="218"/>
      <c r="AC199" s="218"/>
      <c r="AD199" s="218"/>
      <c r="AE199" s="218"/>
      <c r="AF199" s="218"/>
      <c r="AG199" s="218"/>
      <c r="AJ199" s="126"/>
      <c r="AK199" s="126"/>
    </row>
    <row r="200" spans="1:37" x14ac:dyDescent="0.25">
      <c r="A200" s="125"/>
      <c r="B200" s="453"/>
      <c r="C200" s="453"/>
      <c r="D200" s="454"/>
      <c r="E200" s="457"/>
      <c r="F200" s="158" t="str">
        <f t="shared" si="9"/>
        <v/>
      </c>
      <c r="G200" s="148" t="str">
        <f>IF($D200="","",VLOOKUP($D200,Mag_Req!$A$2:$H$5,3))</f>
        <v/>
      </c>
      <c r="H200" s="457"/>
      <c r="I200" s="158" t="str">
        <f t="shared" si="10"/>
        <v/>
      </c>
      <c r="J200" s="148" t="str">
        <f>IF($D200="","",VLOOKUP($D200,Mag_Req!$A$2:$H$5,4))</f>
        <v/>
      </c>
      <c r="K200" s="149" t="str">
        <f t="shared" si="8"/>
        <v/>
      </c>
      <c r="L200" s="150" t="str">
        <f t="shared" si="11"/>
        <v/>
      </c>
      <c r="M200" s="151"/>
      <c r="N200" s="453"/>
      <c r="O200" s="453"/>
      <c r="P200" s="152" t="str">
        <f>IF(OR($D200="",$Q200=""),"",$Q200-VLOOKUP($D200,Mag_Req!$A$2:$H$5,8))</f>
        <v/>
      </c>
      <c r="Q200" s="453"/>
      <c r="R200" s="453"/>
      <c r="S200" s="151"/>
      <c r="T200" s="126" t="e">
        <f>VLOOKUP($D200,Mag_Req!$A$2:$H$5,2)</f>
        <v>#N/A</v>
      </c>
      <c r="W200" s="170"/>
      <c r="X200" s="217"/>
      <c r="Y200" s="218"/>
      <c r="Z200" s="218"/>
      <c r="AA200" s="218"/>
      <c r="AB200" s="218"/>
      <c r="AC200" s="218"/>
      <c r="AD200" s="218"/>
      <c r="AE200" s="218"/>
      <c r="AF200" s="218"/>
      <c r="AG200" s="218"/>
      <c r="AJ200" s="126"/>
      <c r="AK200" s="126"/>
    </row>
    <row r="201" spans="1:37" x14ac:dyDescent="0.25">
      <c r="A201" s="125"/>
      <c r="B201" s="453"/>
      <c r="C201" s="453"/>
      <c r="D201" s="454"/>
      <c r="E201" s="457"/>
      <c r="F201" s="158" t="str">
        <f t="shared" si="9"/>
        <v/>
      </c>
      <c r="G201" s="148" t="str">
        <f>IF($D201="","",VLOOKUP($D201,Mag_Req!$A$2:$H$5,3))</f>
        <v/>
      </c>
      <c r="H201" s="457"/>
      <c r="I201" s="158" t="str">
        <f t="shared" si="10"/>
        <v/>
      </c>
      <c r="J201" s="148" t="str">
        <f>IF($D201="","",VLOOKUP($D201,Mag_Req!$A$2:$H$5,4))</f>
        <v/>
      </c>
      <c r="K201" s="149" t="str">
        <f t="shared" si="8"/>
        <v/>
      </c>
      <c r="L201" s="150" t="str">
        <f t="shared" si="11"/>
        <v/>
      </c>
      <c r="M201" s="151"/>
      <c r="N201" s="453"/>
      <c r="O201" s="453"/>
      <c r="P201" s="152" t="str">
        <f>IF(OR($D201="",$Q201=""),"",$Q201-VLOOKUP($D201,Mag_Req!$A$2:$H$5,8))</f>
        <v/>
      </c>
      <c r="Q201" s="453"/>
      <c r="R201" s="453"/>
      <c r="S201" s="151"/>
      <c r="T201" s="126" t="e">
        <f>VLOOKUP($D201,Mag_Req!$A$2:$H$5,2)</f>
        <v>#N/A</v>
      </c>
      <c r="W201" s="170"/>
      <c r="X201" s="217"/>
      <c r="Y201" s="218"/>
      <c r="Z201" s="218"/>
      <c r="AA201" s="218"/>
      <c r="AB201" s="218"/>
      <c r="AC201" s="218"/>
      <c r="AD201" s="218"/>
      <c r="AE201" s="218"/>
      <c r="AF201" s="218"/>
      <c r="AG201" s="218"/>
      <c r="AJ201" s="126"/>
      <c r="AK201" s="126"/>
    </row>
    <row r="202" spans="1:37" x14ac:dyDescent="0.25">
      <c r="A202" s="125"/>
      <c r="B202" s="453"/>
      <c r="C202" s="453"/>
      <c r="D202" s="454"/>
      <c r="E202" s="457"/>
      <c r="F202" s="158" t="str">
        <f t="shared" si="9"/>
        <v/>
      </c>
      <c r="G202" s="148" t="str">
        <f>IF($D202="","",VLOOKUP($D202,Mag_Req!$A$2:$H$5,3))</f>
        <v/>
      </c>
      <c r="H202" s="457"/>
      <c r="I202" s="158" t="str">
        <f t="shared" si="10"/>
        <v/>
      </c>
      <c r="J202" s="148" t="str">
        <f>IF($D202="","",VLOOKUP($D202,Mag_Req!$A$2:$H$5,4))</f>
        <v/>
      </c>
      <c r="K202" s="149" t="str">
        <f t="shared" si="8"/>
        <v/>
      </c>
      <c r="L202" s="150" t="str">
        <f t="shared" si="11"/>
        <v/>
      </c>
      <c r="M202" s="151"/>
      <c r="N202" s="453"/>
      <c r="O202" s="453"/>
      <c r="P202" s="152" t="str">
        <f>IF(OR($D202="",$Q202=""),"",$Q202-VLOOKUP($D202,Mag_Req!$A$2:$H$5,8))</f>
        <v/>
      </c>
      <c r="Q202" s="453"/>
      <c r="R202" s="453"/>
      <c r="S202" s="151"/>
      <c r="T202" s="126" t="e">
        <f>VLOOKUP($D202,Mag_Req!$A$2:$H$5,2)</f>
        <v>#N/A</v>
      </c>
      <c r="W202" s="170"/>
      <c r="X202" s="217"/>
      <c r="Y202" s="218"/>
      <c r="Z202" s="218"/>
      <c r="AA202" s="218"/>
      <c r="AB202" s="218"/>
      <c r="AC202" s="218"/>
      <c r="AD202" s="218"/>
      <c r="AE202" s="218"/>
      <c r="AF202" s="218"/>
      <c r="AG202" s="218"/>
      <c r="AJ202" s="126"/>
      <c r="AK202" s="126"/>
    </row>
    <row r="203" spans="1:37" x14ac:dyDescent="0.25">
      <c r="A203" s="125"/>
      <c r="B203" s="453"/>
      <c r="C203" s="453"/>
      <c r="D203" s="454"/>
      <c r="E203" s="457"/>
      <c r="F203" s="158" t="str">
        <f t="shared" si="9"/>
        <v/>
      </c>
      <c r="G203" s="148" t="str">
        <f>IF($D203="","",VLOOKUP($D203,Mag_Req!$A$2:$H$5,3))</f>
        <v/>
      </c>
      <c r="H203" s="457"/>
      <c r="I203" s="158" t="str">
        <f t="shared" si="10"/>
        <v/>
      </c>
      <c r="J203" s="148" t="str">
        <f>IF($D203="","",VLOOKUP($D203,Mag_Req!$A$2:$H$5,4))</f>
        <v/>
      </c>
      <c r="K203" s="149" t="str">
        <f t="shared" si="8"/>
        <v/>
      </c>
      <c r="L203" s="150" t="str">
        <f t="shared" si="11"/>
        <v/>
      </c>
      <c r="M203" s="151"/>
      <c r="N203" s="453"/>
      <c r="O203" s="453"/>
      <c r="P203" s="152" t="str">
        <f>IF(OR($D203="",$Q203=""),"",$Q203-VLOOKUP($D203,Mag_Req!$A$2:$H$5,8))</f>
        <v/>
      </c>
      <c r="Q203" s="453"/>
      <c r="R203" s="453"/>
      <c r="S203" s="151"/>
      <c r="T203" s="126" t="e">
        <f>VLOOKUP($D203,Mag_Req!$A$2:$H$5,2)</f>
        <v>#N/A</v>
      </c>
      <c r="W203" s="170"/>
      <c r="X203" s="217"/>
      <c r="Y203" s="218"/>
      <c r="Z203" s="218"/>
      <c r="AA203" s="218"/>
      <c r="AB203" s="218"/>
      <c r="AC203" s="218"/>
      <c r="AD203" s="218"/>
      <c r="AE203" s="218"/>
      <c r="AF203" s="218"/>
      <c r="AG203" s="218"/>
      <c r="AJ203" s="126"/>
      <c r="AK203" s="126"/>
    </row>
    <row r="204" spans="1:37" x14ac:dyDescent="0.25">
      <c r="A204" s="125"/>
      <c r="B204" s="453"/>
      <c r="C204" s="453"/>
      <c r="D204" s="454"/>
      <c r="E204" s="457"/>
      <c r="F204" s="158" t="str">
        <f t="shared" si="9"/>
        <v/>
      </c>
      <c r="G204" s="148" t="str">
        <f>IF($D204="","",VLOOKUP($D204,Mag_Req!$A$2:$H$5,3))</f>
        <v/>
      </c>
      <c r="H204" s="457"/>
      <c r="I204" s="158" t="str">
        <f t="shared" si="10"/>
        <v/>
      </c>
      <c r="J204" s="148" t="str">
        <f>IF($D204="","",VLOOKUP($D204,Mag_Req!$A$2:$H$5,4))</f>
        <v/>
      </c>
      <c r="K204" s="149" t="str">
        <f t="shared" si="8"/>
        <v/>
      </c>
      <c r="L204" s="150" t="str">
        <f t="shared" si="11"/>
        <v/>
      </c>
      <c r="M204" s="151"/>
      <c r="N204" s="453"/>
      <c r="O204" s="453"/>
      <c r="P204" s="152" t="str">
        <f>IF(OR($D204="",$Q204=""),"",$Q204-VLOOKUP($D204,Mag_Req!$A$2:$H$5,8))</f>
        <v/>
      </c>
      <c r="Q204" s="453"/>
      <c r="R204" s="453"/>
      <c r="S204" s="151"/>
      <c r="T204" s="126" t="e">
        <f>VLOOKUP($D204,Mag_Req!$A$2:$H$5,2)</f>
        <v>#N/A</v>
      </c>
      <c r="W204" s="170"/>
      <c r="X204" s="217"/>
      <c r="Y204" s="218"/>
      <c r="Z204" s="218"/>
      <c r="AA204" s="218"/>
      <c r="AB204" s="218"/>
      <c r="AC204" s="218"/>
      <c r="AD204" s="218"/>
      <c r="AE204" s="218"/>
      <c r="AF204" s="218"/>
      <c r="AG204" s="218"/>
      <c r="AJ204" s="126"/>
      <c r="AK204" s="126"/>
    </row>
    <row r="205" spans="1:37" x14ac:dyDescent="0.25">
      <c r="A205" s="125"/>
      <c r="B205" s="453"/>
      <c r="C205" s="453"/>
      <c r="D205" s="454"/>
      <c r="E205" s="457"/>
      <c r="F205" s="158" t="str">
        <f t="shared" si="9"/>
        <v/>
      </c>
      <c r="G205" s="148" t="str">
        <f>IF($D205="","",VLOOKUP($D205,Mag_Req!$A$2:$H$5,3))</f>
        <v/>
      </c>
      <c r="H205" s="457"/>
      <c r="I205" s="158" t="str">
        <f t="shared" si="10"/>
        <v/>
      </c>
      <c r="J205" s="148" t="str">
        <f>IF($D205="","",VLOOKUP($D205,Mag_Req!$A$2:$H$5,4))</f>
        <v/>
      </c>
      <c r="K205" s="149" t="str">
        <f t="shared" si="8"/>
        <v/>
      </c>
      <c r="L205" s="150" t="str">
        <f t="shared" si="11"/>
        <v/>
      </c>
      <c r="M205" s="151"/>
      <c r="N205" s="453"/>
      <c r="O205" s="453"/>
      <c r="P205" s="152" t="str">
        <f>IF(OR($D205="",$Q205=""),"",$Q205-VLOOKUP($D205,Mag_Req!$A$2:$H$5,8))</f>
        <v/>
      </c>
      <c r="Q205" s="453"/>
      <c r="R205" s="453"/>
      <c r="S205" s="151"/>
      <c r="T205" s="126" t="e">
        <f>VLOOKUP($D205,Mag_Req!$A$2:$H$5,2)</f>
        <v>#N/A</v>
      </c>
      <c r="W205" s="170"/>
      <c r="X205" s="217"/>
      <c r="Y205" s="218"/>
      <c r="Z205" s="218"/>
      <c r="AA205" s="218"/>
      <c r="AB205" s="218"/>
      <c r="AC205" s="218"/>
      <c r="AD205" s="218"/>
      <c r="AE205" s="218"/>
      <c r="AF205" s="218"/>
      <c r="AG205" s="218"/>
      <c r="AJ205" s="126"/>
      <c r="AK205" s="126"/>
    </row>
    <row r="206" spans="1:37" x14ac:dyDescent="0.25">
      <c r="A206" s="125"/>
      <c r="B206" s="453"/>
      <c r="C206" s="453"/>
      <c r="D206" s="454"/>
      <c r="E206" s="457"/>
      <c r="F206" s="158" t="str">
        <f t="shared" si="9"/>
        <v/>
      </c>
      <c r="G206" s="148" t="str">
        <f>IF($D206="","",VLOOKUP($D206,Mag_Req!$A$2:$H$5,3))</f>
        <v/>
      </c>
      <c r="H206" s="457"/>
      <c r="I206" s="158" t="str">
        <f t="shared" si="10"/>
        <v/>
      </c>
      <c r="J206" s="148" t="str">
        <f>IF($D206="","",VLOOKUP($D206,Mag_Req!$A$2:$H$5,4))</f>
        <v/>
      </c>
      <c r="K206" s="149" t="str">
        <f t="shared" si="8"/>
        <v/>
      </c>
      <c r="L206" s="150" t="str">
        <f t="shared" si="11"/>
        <v/>
      </c>
      <c r="M206" s="151"/>
      <c r="N206" s="453"/>
      <c r="O206" s="453"/>
      <c r="P206" s="152" t="str">
        <f>IF(OR($D206="",$Q206=""),"",$Q206-VLOOKUP($D206,Mag_Req!$A$2:$H$5,8))</f>
        <v/>
      </c>
      <c r="Q206" s="453"/>
      <c r="R206" s="453"/>
      <c r="S206" s="151"/>
      <c r="T206" s="126" t="e">
        <f>VLOOKUP($D206,Mag_Req!$A$2:$H$5,2)</f>
        <v>#N/A</v>
      </c>
      <c r="W206" s="170"/>
      <c r="X206" s="217"/>
      <c r="Y206" s="218"/>
      <c r="Z206" s="218"/>
      <c r="AA206" s="218"/>
      <c r="AB206" s="218"/>
      <c r="AC206" s="218"/>
      <c r="AD206" s="218"/>
      <c r="AE206" s="218"/>
      <c r="AF206" s="218"/>
      <c r="AG206" s="218"/>
      <c r="AJ206" s="126"/>
      <c r="AK206" s="126"/>
    </row>
    <row r="207" spans="1:37" x14ac:dyDescent="0.25">
      <c r="A207" s="125"/>
      <c r="B207" s="453"/>
      <c r="C207" s="453"/>
      <c r="D207" s="454"/>
      <c r="E207" s="457"/>
      <c r="F207" s="158" t="str">
        <f t="shared" si="9"/>
        <v/>
      </c>
      <c r="G207" s="148" t="str">
        <f>IF($D207="","",VLOOKUP($D207,Mag_Req!$A$2:$H$5,3))</f>
        <v/>
      </c>
      <c r="H207" s="457"/>
      <c r="I207" s="158" t="str">
        <f t="shared" si="10"/>
        <v/>
      </c>
      <c r="J207" s="148" t="str">
        <f>IF($D207="","",VLOOKUP($D207,Mag_Req!$A$2:$H$5,4))</f>
        <v/>
      </c>
      <c r="K207" s="149" t="str">
        <f t="shared" si="8"/>
        <v/>
      </c>
      <c r="L207" s="150" t="str">
        <f t="shared" si="11"/>
        <v/>
      </c>
      <c r="M207" s="151"/>
      <c r="N207" s="453"/>
      <c r="O207" s="453"/>
      <c r="P207" s="152" t="str">
        <f>IF(OR($D207="",$Q207=""),"",$Q207-VLOOKUP($D207,Mag_Req!$A$2:$H$5,8))</f>
        <v/>
      </c>
      <c r="Q207" s="453"/>
      <c r="R207" s="453"/>
      <c r="S207" s="151"/>
      <c r="T207" s="126" t="e">
        <f>VLOOKUP($D207,Mag_Req!$A$2:$H$5,2)</f>
        <v>#N/A</v>
      </c>
      <c r="W207" s="170"/>
      <c r="X207" s="217"/>
      <c r="Y207" s="218"/>
      <c r="Z207" s="218"/>
      <c r="AA207" s="218"/>
      <c r="AB207" s="218"/>
      <c r="AC207" s="218"/>
      <c r="AD207" s="218"/>
      <c r="AE207" s="218"/>
      <c r="AF207" s="218"/>
      <c r="AG207" s="218"/>
      <c r="AJ207" s="126"/>
      <c r="AK207" s="126"/>
    </row>
    <row r="208" spans="1:37" x14ac:dyDescent="0.25">
      <c r="A208" s="125"/>
      <c r="B208" s="453"/>
      <c r="C208" s="453"/>
      <c r="D208" s="454"/>
      <c r="E208" s="457"/>
      <c r="F208" s="158" t="str">
        <f t="shared" si="9"/>
        <v/>
      </c>
      <c r="G208" s="148" t="str">
        <f>IF($D208="","",VLOOKUP($D208,Mag_Req!$A$2:$H$5,3))</f>
        <v/>
      </c>
      <c r="H208" s="457"/>
      <c r="I208" s="158" t="str">
        <f t="shared" si="10"/>
        <v/>
      </c>
      <c r="J208" s="148" t="str">
        <f>IF($D208="","",VLOOKUP($D208,Mag_Req!$A$2:$H$5,4))</f>
        <v/>
      </c>
      <c r="K208" s="149" t="str">
        <f t="shared" si="8"/>
        <v/>
      </c>
      <c r="L208" s="150" t="str">
        <f t="shared" si="11"/>
        <v/>
      </c>
      <c r="M208" s="151"/>
      <c r="N208" s="453"/>
      <c r="O208" s="453"/>
      <c r="P208" s="152" t="str">
        <f>IF(OR($D208="",$Q208=""),"",$Q208-VLOOKUP($D208,Mag_Req!$A$2:$H$5,8))</f>
        <v/>
      </c>
      <c r="Q208" s="453"/>
      <c r="R208" s="453"/>
      <c r="S208" s="151"/>
      <c r="T208" s="126" t="e">
        <f>VLOOKUP($D208,Mag_Req!$A$2:$H$5,2)</f>
        <v>#N/A</v>
      </c>
      <c r="W208" s="170"/>
      <c r="X208" s="217"/>
      <c r="Y208" s="218"/>
      <c r="Z208" s="218"/>
      <c r="AA208" s="218"/>
      <c r="AB208" s="218"/>
      <c r="AC208" s="218"/>
      <c r="AD208" s="218"/>
      <c r="AE208" s="218"/>
      <c r="AF208" s="218"/>
      <c r="AG208" s="218"/>
      <c r="AJ208" s="126"/>
      <c r="AK208" s="126"/>
    </row>
    <row r="209" spans="1:37" x14ac:dyDescent="0.25">
      <c r="A209" s="125"/>
      <c r="B209" s="453"/>
      <c r="C209" s="453"/>
      <c r="D209" s="454"/>
      <c r="E209" s="457"/>
      <c r="F209" s="158" t="str">
        <f t="shared" si="9"/>
        <v/>
      </c>
      <c r="G209" s="148" t="str">
        <f>IF($D209="","",VLOOKUP($D209,Mag_Req!$A$2:$H$5,3))</f>
        <v/>
      </c>
      <c r="H209" s="457"/>
      <c r="I209" s="158" t="str">
        <f t="shared" si="10"/>
        <v/>
      </c>
      <c r="J209" s="148" t="str">
        <f>IF($D209="","",VLOOKUP($D209,Mag_Req!$A$2:$H$5,4))</f>
        <v/>
      </c>
      <c r="K209" s="149" t="str">
        <f t="shared" si="8"/>
        <v/>
      </c>
      <c r="L209" s="150" t="str">
        <f t="shared" si="11"/>
        <v/>
      </c>
      <c r="M209" s="151"/>
      <c r="N209" s="453"/>
      <c r="O209" s="453"/>
      <c r="P209" s="152" t="str">
        <f>IF(OR($D209="",$Q209=""),"",$Q209-VLOOKUP($D209,Mag_Req!$A$2:$H$5,8))</f>
        <v/>
      </c>
      <c r="Q209" s="453"/>
      <c r="R209" s="453"/>
      <c r="S209" s="151"/>
      <c r="T209" s="126" t="e">
        <f>VLOOKUP($D209,Mag_Req!$A$2:$H$5,2)</f>
        <v>#N/A</v>
      </c>
      <c r="W209" s="170"/>
      <c r="X209" s="217"/>
      <c r="Y209" s="218"/>
      <c r="Z209" s="218"/>
      <c r="AA209" s="218"/>
      <c r="AB209" s="218"/>
      <c r="AC209" s="218"/>
      <c r="AD209" s="218"/>
      <c r="AE209" s="218"/>
      <c r="AF209" s="218"/>
      <c r="AG209" s="218"/>
      <c r="AJ209" s="126"/>
      <c r="AK209" s="126"/>
    </row>
    <row r="210" spans="1:37" x14ac:dyDescent="0.25">
      <c r="A210" s="125"/>
      <c r="B210" s="453"/>
      <c r="C210" s="453"/>
      <c r="D210" s="454"/>
      <c r="E210" s="457"/>
      <c r="F210" s="158" t="str">
        <f t="shared" si="9"/>
        <v/>
      </c>
      <c r="G210" s="148" t="str">
        <f>IF($D210="","",VLOOKUP($D210,Mag_Req!$A$2:$H$5,3))</f>
        <v/>
      </c>
      <c r="H210" s="457"/>
      <c r="I210" s="158" t="str">
        <f t="shared" si="10"/>
        <v/>
      </c>
      <c r="J210" s="148" t="str">
        <f>IF($D210="","",VLOOKUP($D210,Mag_Req!$A$2:$H$5,4))</f>
        <v/>
      </c>
      <c r="K210" s="149" t="str">
        <f t="shared" ref="K210:K273" si="12">IF($D210="","",$K$6+R210)</f>
        <v/>
      </c>
      <c r="L210" s="150" t="str">
        <f t="shared" si="11"/>
        <v/>
      </c>
      <c r="M210" s="151"/>
      <c r="N210" s="453"/>
      <c r="O210" s="453"/>
      <c r="P210" s="152" t="str">
        <f>IF(OR($D210="",$Q210=""),"",$Q210-VLOOKUP($D210,Mag_Req!$A$2:$H$5,8))</f>
        <v/>
      </c>
      <c r="Q210" s="453"/>
      <c r="R210" s="453"/>
      <c r="S210" s="151"/>
      <c r="T210" s="126" t="e">
        <f>VLOOKUP($D210,Mag_Req!$A$2:$H$5,2)</f>
        <v>#N/A</v>
      </c>
      <c r="W210" s="170"/>
      <c r="X210" s="217"/>
      <c r="Y210" s="218"/>
      <c r="Z210" s="218"/>
      <c r="AA210" s="218"/>
      <c r="AB210" s="218"/>
      <c r="AC210" s="218"/>
      <c r="AD210" s="218"/>
      <c r="AE210" s="218"/>
      <c r="AF210" s="218"/>
      <c r="AG210" s="218"/>
      <c r="AJ210" s="126"/>
      <c r="AK210" s="126"/>
    </row>
    <row r="211" spans="1:37" x14ac:dyDescent="0.25">
      <c r="A211" s="125"/>
      <c r="B211" s="453"/>
      <c r="C211" s="453"/>
      <c r="D211" s="454"/>
      <c r="E211" s="457"/>
      <c r="F211" s="158" t="str">
        <f t="shared" ref="F211:F274" si="13">IF(OR($D211="",$N211="",$G211=""),"",IF($T211&lt;1402,$N211*$G211,""))</f>
        <v/>
      </c>
      <c r="G211" s="148" t="str">
        <f>IF($D211="","",VLOOKUP($D211,Mag_Req!$A$2:$H$5,3))</f>
        <v/>
      </c>
      <c r="H211" s="457"/>
      <c r="I211" s="158" t="str">
        <f t="shared" ref="I211:I274" si="14">IF(OR($D211="",$O211="",$J211=""),"",IF($T211&lt;1402,$O211*$J211,""))</f>
        <v/>
      </c>
      <c r="J211" s="148" t="str">
        <f>IF($D211="","",VLOOKUP($D211,Mag_Req!$A$2:$H$5,4))</f>
        <v/>
      </c>
      <c r="K211" s="149" t="str">
        <f t="shared" si="12"/>
        <v/>
      </c>
      <c r="L211" s="150" t="str">
        <f t="shared" ref="L211:L274" si="15">IF(OR($D211="",$Q211=""),"",$P211)</f>
        <v/>
      </c>
      <c r="M211" s="151"/>
      <c r="N211" s="453"/>
      <c r="O211" s="453"/>
      <c r="P211" s="152" t="str">
        <f>IF(OR($D211="",$Q211=""),"",$Q211-VLOOKUP($D211,Mag_Req!$A$2:$H$5,8))</f>
        <v/>
      </c>
      <c r="Q211" s="453"/>
      <c r="R211" s="453"/>
      <c r="S211" s="151"/>
      <c r="T211" s="126" t="e">
        <f>VLOOKUP($D211,Mag_Req!$A$2:$H$5,2)</f>
        <v>#N/A</v>
      </c>
      <c r="W211" s="170"/>
      <c r="X211" s="217"/>
      <c r="Y211" s="218"/>
      <c r="Z211" s="218"/>
      <c r="AA211" s="218"/>
      <c r="AB211" s="218"/>
      <c r="AC211" s="218"/>
      <c r="AD211" s="218"/>
      <c r="AE211" s="218"/>
      <c r="AF211" s="218"/>
      <c r="AG211" s="218"/>
      <c r="AJ211" s="126"/>
      <c r="AK211" s="126"/>
    </row>
    <row r="212" spans="1:37" x14ac:dyDescent="0.25">
      <c r="A212" s="125"/>
      <c r="B212" s="453"/>
      <c r="C212" s="453"/>
      <c r="D212" s="454"/>
      <c r="E212" s="457"/>
      <c r="F212" s="158" t="str">
        <f t="shared" si="13"/>
        <v/>
      </c>
      <c r="G212" s="148" t="str">
        <f>IF($D212="","",VLOOKUP($D212,Mag_Req!$A$2:$H$5,3))</f>
        <v/>
      </c>
      <c r="H212" s="457"/>
      <c r="I212" s="158" t="str">
        <f t="shared" si="14"/>
        <v/>
      </c>
      <c r="J212" s="148" t="str">
        <f>IF($D212="","",VLOOKUP($D212,Mag_Req!$A$2:$H$5,4))</f>
        <v/>
      </c>
      <c r="K212" s="149" t="str">
        <f t="shared" si="12"/>
        <v/>
      </c>
      <c r="L212" s="150" t="str">
        <f t="shared" si="15"/>
        <v/>
      </c>
      <c r="M212" s="151"/>
      <c r="N212" s="453"/>
      <c r="O212" s="453"/>
      <c r="P212" s="152" t="str">
        <f>IF(OR($D212="",$Q212=""),"",$Q212-VLOOKUP($D212,Mag_Req!$A$2:$H$5,8))</f>
        <v/>
      </c>
      <c r="Q212" s="453"/>
      <c r="R212" s="453"/>
      <c r="S212" s="151"/>
      <c r="T212" s="126" t="e">
        <f>VLOOKUP($D212,Mag_Req!$A$2:$H$5,2)</f>
        <v>#N/A</v>
      </c>
      <c r="W212" s="170"/>
      <c r="X212" s="217"/>
      <c r="Y212" s="218"/>
      <c r="Z212" s="218"/>
      <c r="AA212" s="218"/>
      <c r="AB212" s="218"/>
      <c r="AC212" s="218"/>
      <c r="AD212" s="218"/>
      <c r="AE212" s="218"/>
      <c r="AF212" s="218"/>
      <c r="AG212" s="218"/>
      <c r="AJ212" s="126"/>
      <c r="AK212" s="126"/>
    </row>
    <row r="213" spans="1:37" x14ac:dyDescent="0.25">
      <c r="A213" s="125"/>
      <c r="B213" s="453"/>
      <c r="C213" s="453"/>
      <c r="D213" s="454"/>
      <c r="E213" s="457"/>
      <c r="F213" s="158" t="str">
        <f t="shared" si="13"/>
        <v/>
      </c>
      <c r="G213" s="148" t="str">
        <f>IF($D213="","",VLOOKUP($D213,Mag_Req!$A$2:$H$5,3))</f>
        <v/>
      </c>
      <c r="H213" s="457"/>
      <c r="I213" s="158" t="str">
        <f t="shared" si="14"/>
        <v/>
      </c>
      <c r="J213" s="148" t="str">
        <f>IF($D213="","",VLOOKUP($D213,Mag_Req!$A$2:$H$5,4))</f>
        <v/>
      </c>
      <c r="K213" s="149" t="str">
        <f t="shared" si="12"/>
        <v/>
      </c>
      <c r="L213" s="150" t="str">
        <f t="shared" si="15"/>
        <v/>
      </c>
      <c r="M213" s="151"/>
      <c r="N213" s="453"/>
      <c r="O213" s="453"/>
      <c r="P213" s="152" t="str">
        <f>IF(OR($D213="",$Q213=""),"",$Q213-VLOOKUP($D213,Mag_Req!$A$2:$H$5,8))</f>
        <v/>
      </c>
      <c r="Q213" s="453"/>
      <c r="R213" s="453"/>
      <c r="S213" s="151"/>
      <c r="T213" s="126" t="e">
        <f>VLOOKUP($D213,Mag_Req!$A$2:$H$5,2)</f>
        <v>#N/A</v>
      </c>
      <c r="W213" s="170"/>
      <c r="X213" s="217"/>
      <c r="Y213" s="218"/>
      <c r="Z213" s="218"/>
      <c r="AA213" s="218"/>
      <c r="AB213" s="218"/>
      <c r="AC213" s="218"/>
      <c r="AD213" s="218"/>
      <c r="AE213" s="218"/>
      <c r="AF213" s="218"/>
      <c r="AG213" s="218"/>
      <c r="AJ213" s="126"/>
      <c r="AK213" s="126"/>
    </row>
    <row r="214" spans="1:37" x14ac:dyDescent="0.25">
      <c r="A214" s="125"/>
      <c r="B214" s="453"/>
      <c r="C214" s="453"/>
      <c r="D214" s="454"/>
      <c r="E214" s="457"/>
      <c r="F214" s="158" t="str">
        <f t="shared" si="13"/>
        <v/>
      </c>
      <c r="G214" s="148" t="str">
        <f>IF($D214="","",VLOOKUP($D214,Mag_Req!$A$2:$H$5,3))</f>
        <v/>
      </c>
      <c r="H214" s="457"/>
      <c r="I214" s="158" t="str">
        <f t="shared" si="14"/>
        <v/>
      </c>
      <c r="J214" s="148" t="str">
        <f>IF($D214="","",VLOOKUP($D214,Mag_Req!$A$2:$H$5,4))</f>
        <v/>
      </c>
      <c r="K214" s="149" t="str">
        <f t="shared" si="12"/>
        <v/>
      </c>
      <c r="L214" s="150" t="str">
        <f t="shared" si="15"/>
        <v/>
      </c>
      <c r="M214" s="151"/>
      <c r="N214" s="453"/>
      <c r="O214" s="453"/>
      <c r="P214" s="152" t="str">
        <f>IF(OR($D214="",$Q214=""),"",$Q214-VLOOKUP($D214,Mag_Req!$A$2:$H$5,8))</f>
        <v/>
      </c>
      <c r="Q214" s="453"/>
      <c r="R214" s="453"/>
      <c r="S214" s="151"/>
      <c r="T214" s="126" t="e">
        <f>VLOOKUP($D214,Mag_Req!$A$2:$H$5,2)</f>
        <v>#N/A</v>
      </c>
      <c r="W214" s="170"/>
      <c r="X214" s="217"/>
      <c r="Y214" s="218"/>
      <c r="Z214" s="218"/>
      <c r="AA214" s="218"/>
      <c r="AB214" s="218"/>
      <c r="AC214" s="218"/>
      <c r="AD214" s="218"/>
      <c r="AE214" s="218"/>
      <c r="AF214" s="218"/>
      <c r="AG214" s="218"/>
      <c r="AJ214" s="126"/>
      <c r="AK214" s="126"/>
    </row>
    <row r="215" spans="1:37" x14ac:dyDescent="0.25">
      <c r="A215" s="125"/>
      <c r="B215" s="453"/>
      <c r="C215" s="453"/>
      <c r="D215" s="454"/>
      <c r="E215" s="457"/>
      <c r="F215" s="158" t="str">
        <f t="shared" si="13"/>
        <v/>
      </c>
      <c r="G215" s="148" t="str">
        <f>IF($D215="","",VLOOKUP($D215,Mag_Req!$A$2:$H$5,3))</f>
        <v/>
      </c>
      <c r="H215" s="457"/>
      <c r="I215" s="158" t="str">
        <f t="shared" si="14"/>
        <v/>
      </c>
      <c r="J215" s="148" t="str">
        <f>IF($D215="","",VLOOKUP($D215,Mag_Req!$A$2:$H$5,4))</f>
        <v/>
      </c>
      <c r="K215" s="149" t="str">
        <f t="shared" si="12"/>
        <v/>
      </c>
      <c r="L215" s="150" t="str">
        <f t="shared" si="15"/>
        <v/>
      </c>
      <c r="M215" s="151"/>
      <c r="N215" s="453"/>
      <c r="O215" s="453"/>
      <c r="P215" s="152" t="str">
        <f>IF(OR($D215="",$Q215=""),"",$Q215-VLOOKUP($D215,Mag_Req!$A$2:$H$5,8))</f>
        <v/>
      </c>
      <c r="Q215" s="453"/>
      <c r="R215" s="453"/>
      <c r="S215" s="151"/>
      <c r="T215" s="126" t="e">
        <f>VLOOKUP($D215,Mag_Req!$A$2:$H$5,2)</f>
        <v>#N/A</v>
      </c>
      <c r="W215" s="170"/>
      <c r="X215" s="217"/>
      <c r="Y215" s="218"/>
      <c r="Z215" s="218"/>
      <c r="AA215" s="218"/>
      <c r="AB215" s="218"/>
      <c r="AC215" s="218"/>
      <c r="AD215" s="218"/>
      <c r="AE215" s="218"/>
      <c r="AF215" s="218"/>
      <c r="AG215" s="218"/>
      <c r="AJ215" s="126"/>
      <c r="AK215" s="126"/>
    </row>
    <row r="216" spans="1:37" x14ac:dyDescent="0.25">
      <c r="A216" s="125"/>
      <c r="B216" s="453"/>
      <c r="C216" s="453"/>
      <c r="D216" s="454"/>
      <c r="E216" s="457"/>
      <c r="F216" s="158" t="str">
        <f t="shared" si="13"/>
        <v/>
      </c>
      <c r="G216" s="148" t="str">
        <f>IF($D216="","",VLOOKUP($D216,Mag_Req!$A$2:$H$5,3))</f>
        <v/>
      </c>
      <c r="H216" s="457"/>
      <c r="I216" s="158" t="str">
        <f t="shared" si="14"/>
        <v/>
      </c>
      <c r="J216" s="148" t="str">
        <f>IF($D216="","",VLOOKUP($D216,Mag_Req!$A$2:$H$5,4))</f>
        <v/>
      </c>
      <c r="K216" s="149" t="str">
        <f t="shared" si="12"/>
        <v/>
      </c>
      <c r="L216" s="150" t="str">
        <f t="shared" si="15"/>
        <v/>
      </c>
      <c r="M216" s="151"/>
      <c r="N216" s="453"/>
      <c r="O216" s="453"/>
      <c r="P216" s="152" t="str">
        <f>IF(OR($D216="",$Q216=""),"",$Q216-VLOOKUP($D216,Mag_Req!$A$2:$H$5,8))</f>
        <v/>
      </c>
      <c r="Q216" s="453"/>
      <c r="R216" s="453"/>
      <c r="S216" s="151"/>
      <c r="T216" s="126" t="e">
        <f>VLOOKUP($D216,Mag_Req!$A$2:$H$5,2)</f>
        <v>#N/A</v>
      </c>
      <c r="W216" s="170"/>
      <c r="X216" s="217"/>
      <c r="Y216" s="218"/>
      <c r="Z216" s="218"/>
      <c r="AA216" s="218"/>
      <c r="AB216" s="218"/>
      <c r="AC216" s="218"/>
      <c r="AD216" s="218"/>
      <c r="AE216" s="218"/>
      <c r="AF216" s="218"/>
      <c r="AG216" s="218"/>
      <c r="AJ216" s="126"/>
      <c r="AK216" s="126"/>
    </row>
    <row r="217" spans="1:37" x14ac:dyDescent="0.25">
      <c r="A217" s="125"/>
      <c r="B217" s="453"/>
      <c r="C217" s="453"/>
      <c r="D217" s="454"/>
      <c r="E217" s="457"/>
      <c r="F217" s="158" t="str">
        <f t="shared" si="13"/>
        <v/>
      </c>
      <c r="G217" s="148" t="str">
        <f>IF($D217="","",VLOOKUP($D217,Mag_Req!$A$2:$H$5,3))</f>
        <v/>
      </c>
      <c r="H217" s="457"/>
      <c r="I217" s="158" t="str">
        <f t="shared" si="14"/>
        <v/>
      </c>
      <c r="J217" s="148" t="str">
        <f>IF($D217="","",VLOOKUP($D217,Mag_Req!$A$2:$H$5,4))</f>
        <v/>
      </c>
      <c r="K217" s="149" t="str">
        <f t="shared" si="12"/>
        <v/>
      </c>
      <c r="L217" s="150" t="str">
        <f t="shared" si="15"/>
        <v/>
      </c>
      <c r="M217" s="151"/>
      <c r="N217" s="453"/>
      <c r="O217" s="453"/>
      <c r="P217" s="152" t="str">
        <f>IF(OR($D217="",$Q217=""),"",$Q217-VLOOKUP($D217,Mag_Req!$A$2:$H$5,8))</f>
        <v/>
      </c>
      <c r="Q217" s="453"/>
      <c r="R217" s="453"/>
      <c r="S217" s="151"/>
      <c r="T217" s="126" t="e">
        <f>VLOOKUP($D217,Mag_Req!$A$2:$H$5,2)</f>
        <v>#N/A</v>
      </c>
      <c r="W217" s="170"/>
      <c r="X217" s="217"/>
      <c r="Y217" s="218"/>
      <c r="Z217" s="218"/>
      <c r="AA217" s="218"/>
      <c r="AB217" s="218"/>
      <c r="AC217" s="218"/>
      <c r="AD217" s="218"/>
      <c r="AE217" s="218"/>
      <c r="AF217" s="218"/>
      <c r="AG217" s="218"/>
      <c r="AJ217" s="126"/>
      <c r="AK217" s="126"/>
    </row>
    <row r="218" spans="1:37" x14ac:dyDescent="0.25">
      <c r="A218" s="125"/>
      <c r="B218" s="453"/>
      <c r="C218" s="453"/>
      <c r="D218" s="454"/>
      <c r="E218" s="457"/>
      <c r="F218" s="158" t="str">
        <f t="shared" si="13"/>
        <v/>
      </c>
      <c r="G218" s="148" t="str">
        <f>IF($D218="","",VLOOKUP($D218,Mag_Req!$A$2:$H$5,3))</f>
        <v/>
      </c>
      <c r="H218" s="457"/>
      <c r="I218" s="158" t="str">
        <f t="shared" si="14"/>
        <v/>
      </c>
      <c r="J218" s="148" t="str">
        <f>IF($D218="","",VLOOKUP($D218,Mag_Req!$A$2:$H$5,4))</f>
        <v/>
      </c>
      <c r="K218" s="149" t="str">
        <f t="shared" si="12"/>
        <v/>
      </c>
      <c r="L218" s="150" t="str">
        <f t="shared" si="15"/>
        <v/>
      </c>
      <c r="M218" s="151"/>
      <c r="N218" s="453"/>
      <c r="O218" s="453"/>
      <c r="P218" s="152" t="str">
        <f>IF(OR($D218="",$Q218=""),"",$Q218-VLOOKUP($D218,Mag_Req!$A$2:$H$5,8))</f>
        <v/>
      </c>
      <c r="Q218" s="453"/>
      <c r="R218" s="453"/>
      <c r="S218" s="151"/>
      <c r="T218" s="126" t="e">
        <f>VLOOKUP($D218,Mag_Req!$A$2:$H$5,2)</f>
        <v>#N/A</v>
      </c>
      <c r="W218" s="170"/>
      <c r="X218" s="217"/>
      <c r="Y218" s="218"/>
      <c r="Z218" s="218"/>
      <c r="AA218" s="218"/>
      <c r="AB218" s="218"/>
      <c r="AC218" s="218"/>
      <c r="AD218" s="218"/>
      <c r="AE218" s="218"/>
      <c r="AF218" s="218"/>
      <c r="AG218" s="218"/>
      <c r="AJ218" s="126"/>
      <c r="AK218" s="126"/>
    </row>
    <row r="219" spans="1:37" x14ac:dyDescent="0.25">
      <c r="A219" s="125"/>
      <c r="B219" s="453"/>
      <c r="C219" s="453"/>
      <c r="D219" s="454"/>
      <c r="E219" s="457"/>
      <c r="F219" s="158" t="str">
        <f t="shared" si="13"/>
        <v/>
      </c>
      <c r="G219" s="148" t="str">
        <f>IF($D219="","",VLOOKUP($D219,Mag_Req!$A$2:$H$5,3))</f>
        <v/>
      </c>
      <c r="H219" s="457"/>
      <c r="I219" s="158" t="str">
        <f t="shared" si="14"/>
        <v/>
      </c>
      <c r="J219" s="148" t="str">
        <f>IF($D219="","",VLOOKUP($D219,Mag_Req!$A$2:$H$5,4))</f>
        <v/>
      </c>
      <c r="K219" s="149" t="str">
        <f t="shared" si="12"/>
        <v/>
      </c>
      <c r="L219" s="150" t="str">
        <f t="shared" si="15"/>
        <v/>
      </c>
      <c r="M219" s="151"/>
      <c r="N219" s="453"/>
      <c r="O219" s="453"/>
      <c r="P219" s="152" t="str">
        <f>IF(OR($D219="",$Q219=""),"",$Q219-VLOOKUP($D219,Mag_Req!$A$2:$H$5,8))</f>
        <v/>
      </c>
      <c r="Q219" s="453"/>
      <c r="R219" s="453"/>
      <c r="S219" s="151"/>
      <c r="T219" s="126" t="e">
        <f>VLOOKUP($D219,Mag_Req!$A$2:$H$5,2)</f>
        <v>#N/A</v>
      </c>
      <c r="W219" s="170"/>
      <c r="X219" s="217"/>
      <c r="Y219" s="218"/>
      <c r="Z219" s="218"/>
      <c r="AA219" s="218"/>
      <c r="AB219" s="218"/>
      <c r="AC219" s="218"/>
      <c r="AD219" s="218"/>
      <c r="AE219" s="218"/>
      <c r="AF219" s="218"/>
      <c r="AG219" s="218"/>
      <c r="AJ219" s="126"/>
      <c r="AK219" s="126"/>
    </row>
    <row r="220" spans="1:37" x14ac:dyDescent="0.25">
      <c r="A220" s="125"/>
      <c r="B220" s="453"/>
      <c r="C220" s="453"/>
      <c r="D220" s="454"/>
      <c r="E220" s="457"/>
      <c r="F220" s="158" t="str">
        <f t="shared" si="13"/>
        <v/>
      </c>
      <c r="G220" s="148" t="str">
        <f>IF($D220="","",VLOOKUP($D220,Mag_Req!$A$2:$H$5,3))</f>
        <v/>
      </c>
      <c r="H220" s="457"/>
      <c r="I220" s="158" t="str">
        <f t="shared" si="14"/>
        <v/>
      </c>
      <c r="J220" s="148" t="str">
        <f>IF($D220="","",VLOOKUP($D220,Mag_Req!$A$2:$H$5,4))</f>
        <v/>
      </c>
      <c r="K220" s="149" t="str">
        <f t="shared" si="12"/>
        <v/>
      </c>
      <c r="L220" s="150" t="str">
        <f t="shared" si="15"/>
        <v/>
      </c>
      <c r="M220" s="151"/>
      <c r="N220" s="453"/>
      <c r="O220" s="453"/>
      <c r="P220" s="152" t="str">
        <f>IF(OR($D220="",$Q220=""),"",$Q220-VLOOKUP($D220,Mag_Req!$A$2:$H$5,8))</f>
        <v/>
      </c>
      <c r="Q220" s="453"/>
      <c r="R220" s="453"/>
      <c r="S220" s="151"/>
      <c r="T220" s="126" t="e">
        <f>VLOOKUP($D220,Mag_Req!$A$2:$H$5,2)</f>
        <v>#N/A</v>
      </c>
      <c r="W220" s="170"/>
      <c r="X220" s="217"/>
      <c r="Y220" s="218"/>
      <c r="Z220" s="218"/>
      <c r="AA220" s="218"/>
      <c r="AB220" s="218"/>
      <c r="AC220" s="218"/>
      <c r="AD220" s="218"/>
      <c r="AE220" s="218"/>
      <c r="AF220" s="218"/>
      <c r="AG220" s="218"/>
      <c r="AJ220" s="126"/>
      <c r="AK220" s="126"/>
    </row>
    <row r="221" spans="1:37" x14ac:dyDescent="0.25">
      <c r="A221" s="125"/>
      <c r="B221" s="453"/>
      <c r="C221" s="453"/>
      <c r="D221" s="454"/>
      <c r="E221" s="457"/>
      <c r="F221" s="158" t="str">
        <f t="shared" si="13"/>
        <v/>
      </c>
      <c r="G221" s="148" t="str">
        <f>IF($D221="","",VLOOKUP($D221,Mag_Req!$A$2:$H$5,3))</f>
        <v/>
      </c>
      <c r="H221" s="457"/>
      <c r="I221" s="158" t="str">
        <f t="shared" si="14"/>
        <v/>
      </c>
      <c r="J221" s="148" t="str">
        <f>IF($D221="","",VLOOKUP($D221,Mag_Req!$A$2:$H$5,4))</f>
        <v/>
      </c>
      <c r="K221" s="149" t="str">
        <f t="shared" si="12"/>
        <v/>
      </c>
      <c r="L221" s="150" t="str">
        <f t="shared" si="15"/>
        <v/>
      </c>
      <c r="M221" s="151"/>
      <c r="N221" s="453"/>
      <c r="O221" s="453"/>
      <c r="P221" s="152" t="str">
        <f>IF(OR($D221="",$Q221=""),"",$Q221-VLOOKUP($D221,Mag_Req!$A$2:$H$5,8))</f>
        <v/>
      </c>
      <c r="Q221" s="453"/>
      <c r="R221" s="453"/>
      <c r="S221" s="151"/>
      <c r="T221" s="126" t="e">
        <f>VLOOKUP($D221,Mag_Req!$A$2:$H$5,2)</f>
        <v>#N/A</v>
      </c>
      <c r="W221" s="170"/>
      <c r="X221" s="217"/>
      <c r="Y221" s="218"/>
      <c r="Z221" s="218"/>
      <c r="AA221" s="218"/>
      <c r="AB221" s="218"/>
      <c r="AC221" s="218"/>
      <c r="AD221" s="218"/>
      <c r="AE221" s="218"/>
      <c r="AF221" s="218"/>
      <c r="AG221" s="218"/>
      <c r="AJ221" s="126"/>
      <c r="AK221" s="126"/>
    </row>
    <row r="222" spans="1:37" x14ac:dyDescent="0.25">
      <c r="A222" s="125"/>
      <c r="B222" s="453"/>
      <c r="C222" s="453"/>
      <c r="D222" s="454"/>
      <c r="E222" s="457"/>
      <c r="F222" s="158" t="str">
        <f t="shared" si="13"/>
        <v/>
      </c>
      <c r="G222" s="148" t="str">
        <f>IF($D222="","",VLOOKUP($D222,Mag_Req!$A$2:$H$5,3))</f>
        <v/>
      </c>
      <c r="H222" s="457"/>
      <c r="I222" s="158" t="str">
        <f t="shared" si="14"/>
        <v/>
      </c>
      <c r="J222" s="148" t="str">
        <f>IF($D222="","",VLOOKUP($D222,Mag_Req!$A$2:$H$5,4))</f>
        <v/>
      </c>
      <c r="K222" s="149" t="str">
        <f t="shared" si="12"/>
        <v/>
      </c>
      <c r="L222" s="150" t="str">
        <f t="shared" si="15"/>
        <v/>
      </c>
      <c r="M222" s="151"/>
      <c r="N222" s="453"/>
      <c r="O222" s="453"/>
      <c r="P222" s="152" t="str">
        <f>IF(OR($D222="",$Q222=""),"",$Q222-VLOOKUP($D222,Mag_Req!$A$2:$H$5,8))</f>
        <v/>
      </c>
      <c r="Q222" s="453"/>
      <c r="R222" s="453"/>
      <c r="S222" s="151"/>
      <c r="T222" s="126" t="e">
        <f>VLOOKUP($D222,Mag_Req!$A$2:$H$5,2)</f>
        <v>#N/A</v>
      </c>
      <c r="W222" s="170"/>
      <c r="X222" s="217"/>
      <c r="Y222" s="218"/>
      <c r="Z222" s="218"/>
      <c r="AA222" s="218"/>
      <c r="AB222" s="218"/>
      <c r="AC222" s="218"/>
      <c r="AD222" s="218"/>
      <c r="AE222" s="218"/>
      <c r="AF222" s="218"/>
      <c r="AG222" s="218"/>
      <c r="AJ222" s="126"/>
      <c r="AK222" s="126"/>
    </row>
    <row r="223" spans="1:37" x14ac:dyDescent="0.25">
      <c r="A223" s="125"/>
      <c r="B223" s="453"/>
      <c r="C223" s="453"/>
      <c r="D223" s="454"/>
      <c r="E223" s="457"/>
      <c r="F223" s="158" t="str">
        <f t="shared" si="13"/>
        <v/>
      </c>
      <c r="G223" s="148" t="str">
        <f>IF($D223="","",VLOOKUP($D223,Mag_Req!$A$2:$H$5,3))</f>
        <v/>
      </c>
      <c r="H223" s="457"/>
      <c r="I223" s="158" t="str">
        <f t="shared" si="14"/>
        <v/>
      </c>
      <c r="J223" s="148" t="str">
        <f>IF($D223="","",VLOOKUP($D223,Mag_Req!$A$2:$H$5,4))</f>
        <v/>
      </c>
      <c r="K223" s="149" t="str">
        <f t="shared" si="12"/>
        <v/>
      </c>
      <c r="L223" s="150" t="str">
        <f t="shared" si="15"/>
        <v/>
      </c>
      <c r="M223" s="151"/>
      <c r="N223" s="453"/>
      <c r="O223" s="453"/>
      <c r="P223" s="152" t="str">
        <f>IF(OR($D223="",$Q223=""),"",$Q223-VLOOKUP($D223,Mag_Req!$A$2:$H$5,8))</f>
        <v/>
      </c>
      <c r="Q223" s="453"/>
      <c r="R223" s="453"/>
      <c r="S223" s="151"/>
      <c r="T223" s="126" t="e">
        <f>VLOOKUP($D223,Mag_Req!$A$2:$H$5,2)</f>
        <v>#N/A</v>
      </c>
      <c r="W223" s="170"/>
      <c r="X223" s="217"/>
      <c r="Y223" s="218"/>
      <c r="Z223" s="218"/>
      <c r="AA223" s="218"/>
      <c r="AB223" s="218"/>
      <c r="AC223" s="218"/>
      <c r="AD223" s="218"/>
      <c r="AE223" s="218"/>
      <c r="AF223" s="218"/>
      <c r="AG223" s="218"/>
      <c r="AJ223" s="126"/>
      <c r="AK223" s="126"/>
    </row>
    <row r="224" spans="1:37" x14ac:dyDescent="0.25">
      <c r="A224" s="125"/>
      <c r="B224" s="453"/>
      <c r="C224" s="453"/>
      <c r="D224" s="454"/>
      <c r="E224" s="457"/>
      <c r="F224" s="158" t="str">
        <f t="shared" si="13"/>
        <v/>
      </c>
      <c r="G224" s="148" t="str">
        <f>IF($D224="","",VLOOKUP($D224,Mag_Req!$A$2:$H$5,3))</f>
        <v/>
      </c>
      <c r="H224" s="457"/>
      <c r="I224" s="158" t="str">
        <f t="shared" si="14"/>
        <v/>
      </c>
      <c r="J224" s="148" t="str">
        <f>IF($D224="","",VLOOKUP($D224,Mag_Req!$A$2:$H$5,4))</f>
        <v/>
      </c>
      <c r="K224" s="149" t="str">
        <f t="shared" si="12"/>
        <v/>
      </c>
      <c r="L224" s="150" t="str">
        <f t="shared" si="15"/>
        <v/>
      </c>
      <c r="M224" s="151"/>
      <c r="N224" s="453"/>
      <c r="O224" s="453"/>
      <c r="P224" s="152" t="str">
        <f>IF(OR($D224="",$Q224=""),"",$Q224-VLOOKUP($D224,Mag_Req!$A$2:$H$5,8))</f>
        <v/>
      </c>
      <c r="Q224" s="453"/>
      <c r="R224" s="453"/>
      <c r="S224" s="151"/>
      <c r="T224" s="126" t="e">
        <f>VLOOKUP($D224,Mag_Req!$A$2:$H$5,2)</f>
        <v>#N/A</v>
      </c>
      <c r="W224" s="170"/>
      <c r="X224" s="217"/>
      <c r="Y224" s="218"/>
      <c r="Z224" s="218"/>
      <c r="AA224" s="218"/>
      <c r="AB224" s="218"/>
      <c r="AC224" s="218"/>
      <c r="AD224" s="218"/>
      <c r="AE224" s="218"/>
      <c r="AF224" s="218"/>
      <c r="AG224" s="218"/>
      <c r="AJ224" s="126"/>
      <c r="AK224" s="126"/>
    </row>
    <row r="225" spans="1:37" x14ac:dyDescent="0.25">
      <c r="A225" s="125"/>
      <c r="B225" s="453"/>
      <c r="C225" s="453"/>
      <c r="D225" s="454"/>
      <c r="E225" s="457"/>
      <c r="F225" s="158" t="str">
        <f t="shared" si="13"/>
        <v/>
      </c>
      <c r="G225" s="148" t="str">
        <f>IF($D225="","",VLOOKUP($D225,Mag_Req!$A$2:$H$5,3))</f>
        <v/>
      </c>
      <c r="H225" s="457"/>
      <c r="I225" s="158" t="str">
        <f t="shared" si="14"/>
        <v/>
      </c>
      <c r="J225" s="148" t="str">
        <f>IF($D225="","",VLOOKUP($D225,Mag_Req!$A$2:$H$5,4))</f>
        <v/>
      </c>
      <c r="K225" s="149" t="str">
        <f t="shared" si="12"/>
        <v/>
      </c>
      <c r="L225" s="150" t="str">
        <f t="shared" si="15"/>
        <v/>
      </c>
      <c r="M225" s="151"/>
      <c r="N225" s="453"/>
      <c r="O225" s="453"/>
      <c r="P225" s="152" t="str">
        <f>IF(OR($D225="",$Q225=""),"",$Q225-VLOOKUP($D225,Mag_Req!$A$2:$H$5,8))</f>
        <v/>
      </c>
      <c r="Q225" s="453"/>
      <c r="R225" s="453"/>
      <c r="S225" s="151"/>
      <c r="T225" s="126" t="e">
        <f>VLOOKUP($D225,Mag_Req!$A$2:$H$5,2)</f>
        <v>#N/A</v>
      </c>
      <c r="W225" s="170"/>
      <c r="X225" s="217"/>
      <c r="Y225" s="218"/>
      <c r="Z225" s="218"/>
      <c r="AA225" s="218"/>
      <c r="AB225" s="218"/>
      <c r="AC225" s="218"/>
      <c r="AD225" s="218"/>
      <c r="AE225" s="218"/>
      <c r="AF225" s="218"/>
      <c r="AG225" s="218"/>
      <c r="AJ225" s="126"/>
      <c r="AK225" s="126"/>
    </row>
    <row r="226" spans="1:37" x14ac:dyDescent="0.25">
      <c r="A226" s="125"/>
      <c r="B226" s="453"/>
      <c r="C226" s="453"/>
      <c r="D226" s="454"/>
      <c r="E226" s="457"/>
      <c r="F226" s="158" t="str">
        <f t="shared" si="13"/>
        <v/>
      </c>
      <c r="G226" s="148" t="str">
        <f>IF($D226="","",VLOOKUP($D226,Mag_Req!$A$2:$H$5,3))</f>
        <v/>
      </c>
      <c r="H226" s="457"/>
      <c r="I226" s="158" t="str">
        <f t="shared" si="14"/>
        <v/>
      </c>
      <c r="J226" s="148" t="str">
        <f>IF($D226="","",VLOOKUP($D226,Mag_Req!$A$2:$H$5,4))</f>
        <v/>
      </c>
      <c r="K226" s="149" t="str">
        <f t="shared" si="12"/>
        <v/>
      </c>
      <c r="L226" s="150" t="str">
        <f t="shared" si="15"/>
        <v/>
      </c>
      <c r="M226" s="151"/>
      <c r="N226" s="453"/>
      <c r="O226" s="453"/>
      <c r="P226" s="152" t="str">
        <f>IF(OR($D226="",$Q226=""),"",$Q226-VLOOKUP($D226,Mag_Req!$A$2:$H$5,8))</f>
        <v/>
      </c>
      <c r="Q226" s="453"/>
      <c r="R226" s="453"/>
      <c r="S226" s="151"/>
      <c r="T226" s="126" t="e">
        <f>VLOOKUP($D226,Mag_Req!$A$2:$H$5,2)</f>
        <v>#N/A</v>
      </c>
      <c r="W226" s="170"/>
      <c r="X226" s="217"/>
      <c r="Y226" s="218"/>
      <c r="Z226" s="218"/>
      <c r="AA226" s="218"/>
      <c r="AB226" s="218"/>
      <c r="AC226" s="218"/>
      <c r="AD226" s="218"/>
      <c r="AE226" s="218"/>
      <c r="AF226" s="218"/>
      <c r="AG226" s="218"/>
      <c r="AJ226" s="126"/>
      <c r="AK226" s="126"/>
    </row>
    <row r="227" spans="1:37" x14ac:dyDescent="0.25">
      <c r="A227" s="125"/>
      <c r="B227" s="453"/>
      <c r="C227" s="453"/>
      <c r="D227" s="454"/>
      <c r="E227" s="457"/>
      <c r="F227" s="158" t="str">
        <f t="shared" si="13"/>
        <v/>
      </c>
      <c r="G227" s="148" t="str">
        <f>IF($D227="","",VLOOKUP($D227,Mag_Req!$A$2:$H$5,3))</f>
        <v/>
      </c>
      <c r="H227" s="457"/>
      <c r="I227" s="158" t="str">
        <f t="shared" si="14"/>
        <v/>
      </c>
      <c r="J227" s="148" t="str">
        <f>IF($D227="","",VLOOKUP($D227,Mag_Req!$A$2:$H$5,4))</f>
        <v/>
      </c>
      <c r="K227" s="149" t="str">
        <f t="shared" si="12"/>
        <v/>
      </c>
      <c r="L227" s="150" t="str">
        <f t="shared" si="15"/>
        <v/>
      </c>
      <c r="M227" s="151"/>
      <c r="N227" s="453"/>
      <c r="O227" s="453"/>
      <c r="P227" s="152" t="str">
        <f>IF(OR($D227="",$Q227=""),"",$Q227-VLOOKUP($D227,Mag_Req!$A$2:$H$5,8))</f>
        <v/>
      </c>
      <c r="Q227" s="453"/>
      <c r="R227" s="453"/>
      <c r="S227" s="151"/>
      <c r="T227" s="126" t="e">
        <f>VLOOKUP($D227,Mag_Req!$A$2:$H$5,2)</f>
        <v>#N/A</v>
      </c>
      <c r="W227" s="170"/>
      <c r="X227" s="217"/>
      <c r="Y227" s="218"/>
      <c r="Z227" s="218"/>
      <c r="AA227" s="218"/>
      <c r="AB227" s="218"/>
      <c r="AC227" s="218"/>
      <c r="AD227" s="218"/>
      <c r="AE227" s="218"/>
      <c r="AF227" s="218"/>
      <c r="AG227" s="218"/>
      <c r="AJ227" s="126"/>
      <c r="AK227" s="126"/>
    </row>
    <row r="228" spans="1:37" x14ac:dyDescent="0.25">
      <c r="A228" s="125"/>
      <c r="B228" s="453"/>
      <c r="C228" s="453"/>
      <c r="D228" s="454"/>
      <c r="E228" s="457"/>
      <c r="F228" s="158" t="str">
        <f t="shared" si="13"/>
        <v/>
      </c>
      <c r="G228" s="148" t="str">
        <f>IF($D228="","",VLOOKUP($D228,Mag_Req!$A$2:$H$5,3))</f>
        <v/>
      </c>
      <c r="H228" s="457"/>
      <c r="I228" s="158" t="str">
        <f t="shared" si="14"/>
        <v/>
      </c>
      <c r="J228" s="148" t="str">
        <f>IF($D228="","",VLOOKUP($D228,Mag_Req!$A$2:$H$5,4))</f>
        <v/>
      </c>
      <c r="K228" s="149" t="str">
        <f t="shared" si="12"/>
        <v/>
      </c>
      <c r="L228" s="150" t="str">
        <f t="shared" si="15"/>
        <v/>
      </c>
      <c r="M228" s="151"/>
      <c r="N228" s="453"/>
      <c r="O228" s="453"/>
      <c r="P228" s="152" t="str">
        <f>IF(OR($D228="",$Q228=""),"",$Q228-VLOOKUP($D228,Mag_Req!$A$2:$H$5,8))</f>
        <v/>
      </c>
      <c r="Q228" s="453"/>
      <c r="R228" s="453"/>
      <c r="S228" s="151"/>
      <c r="T228" s="126" t="e">
        <f>VLOOKUP($D228,Mag_Req!$A$2:$H$5,2)</f>
        <v>#N/A</v>
      </c>
      <c r="W228" s="170"/>
      <c r="X228" s="217"/>
      <c r="Y228" s="218"/>
      <c r="Z228" s="218"/>
      <c r="AA228" s="218"/>
      <c r="AB228" s="218"/>
      <c r="AC228" s="218"/>
      <c r="AD228" s="218"/>
      <c r="AE228" s="218"/>
      <c r="AF228" s="218"/>
      <c r="AG228" s="218"/>
      <c r="AJ228" s="126"/>
      <c r="AK228" s="126"/>
    </row>
    <row r="229" spans="1:37" x14ac:dyDescent="0.25">
      <c r="A229" s="125"/>
      <c r="B229" s="453"/>
      <c r="C229" s="453"/>
      <c r="D229" s="454"/>
      <c r="E229" s="457"/>
      <c r="F229" s="158" t="str">
        <f t="shared" si="13"/>
        <v/>
      </c>
      <c r="G229" s="148" t="str">
        <f>IF($D229="","",VLOOKUP($D229,Mag_Req!$A$2:$H$5,3))</f>
        <v/>
      </c>
      <c r="H229" s="457"/>
      <c r="I229" s="158" t="str">
        <f t="shared" si="14"/>
        <v/>
      </c>
      <c r="J229" s="148" t="str">
        <f>IF($D229="","",VLOOKUP($D229,Mag_Req!$A$2:$H$5,4))</f>
        <v/>
      </c>
      <c r="K229" s="149" t="str">
        <f t="shared" si="12"/>
        <v/>
      </c>
      <c r="L229" s="150" t="str">
        <f t="shared" si="15"/>
        <v/>
      </c>
      <c r="M229" s="151"/>
      <c r="N229" s="453"/>
      <c r="O229" s="453"/>
      <c r="P229" s="152" t="str">
        <f>IF(OR($D229="",$Q229=""),"",$Q229-VLOOKUP($D229,Mag_Req!$A$2:$H$5,8))</f>
        <v/>
      </c>
      <c r="Q229" s="453"/>
      <c r="R229" s="453"/>
      <c r="S229" s="151"/>
      <c r="T229" s="126" t="e">
        <f>VLOOKUP($D229,Mag_Req!$A$2:$H$5,2)</f>
        <v>#N/A</v>
      </c>
      <c r="W229" s="170"/>
      <c r="X229" s="217"/>
      <c r="Y229" s="218"/>
      <c r="Z229" s="218"/>
      <c r="AA229" s="218"/>
      <c r="AB229" s="218"/>
      <c r="AC229" s="218"/>
      <c r="AD229" s="218"/>
      <c r="AE229" s="218"/>
      <c r="AF229" s="218"/>
      <c r="AG229" s="218"/>
      <c r="AJ229" s="126"/>
      <c r="AK229" s="126"/>
    </row>
    <row r="230" spans="1:37" x14ac:dyDescent="0.25">
      <c r="A230" s="125"/>
      <c r="B230" s="453"/>
      <c r="C230" s="453"/>
      <c r="D230" s="454"/>
      <c r="E230" s="457"/>
      <c r="F230" s="158" t="str">
        <f t="shared" si="13"/>
        <v/>
      </c>
      <c r="G230" s="148" t="str">
        <f>IF($D230="","",VLOOKUP($D230,Mag_Req!$A$2:$H$5,3))</f>
        <v/>
      </c>
      <c r="H230" s="457"/>
      <c r="I230" s="158" t="str">
        <f t="shared" si="14"/>
        <v/>
      </c>
      <c r="J230" s="148" t="str">
        <f>IF($D230="","",VLOOKUP($D230,Mag_Req!$A$2:$H$5,4))</f>
        <v/>
      </c>
      <c r="K230" s="149" t="str">
        <f t="shared" si="12"/>
        <v/>
      </c>
      <c r="L230" s="150" t="str">
        <f t="shared" si="15"/>
        <v/>
      </c>
      <c r="M230" s="151"/>
      <c r="N230" s="453"/>
      <c r="O230" s="453"/>
      <c r="P230" s="152" t="str">
        <f>IF(OR($D230="",$Q230=""),"",$Q230-VLOOKUP($D230,Mag_Req!$A$2:$H$5,8))</f>
        <v/>
      </c>
      <c r="Q230" s="453"/>
      <c r="R230" s="453"/>
      <c r="S230" s="151"/>
      <c r="T230" s="126" t="e">
        <f>VLOOKUP($D230,Mag_Req!$A$2:$H$5,2)</f>
        <v>#N/A</v>
      </c>
      <c r="W230" s="170"/>
      <c r="X230" s="217"/>
      <c r="Y230" s="218"/>
      <c r="Z230" s="218"/>
      <c r="AA230" s="218"/>
      <c r="AB230" s="218"/>
      <c r="AC230" s="218"/>
      <c r="AD230" s="218"/>
      <c r="AE230" s="218"/>
      <c r="AF230" s="218"/>
      <c r="AG230" s="218"/>
      <c r="AJ230" s="126"/>
      <c r="AK230" s="126"/>
    </row>
    <row r="231" spans="1:37" x14ac:dyDescent="0.25">
      <c r="A231" s="125"/>
      <c r="B231" s="453"/>
      <c r="C231" s="453"/>
      <c r="D231" s="454"/>
      <c r="E231" s="457"/>
      <c r="F231" s="158" t="str">
        <f t="shared" si="13"/>
        <v/>
      </c>
      <c r="G231" s="148" t="str">
        <f>IF($D231="","",VLOOKUP($D231,Mag_Req!$A$2:$H$5,3))</f>
        <v/>
      </c>
      <c r="H231" s="457"/>
      <c r="I231" s="158" t="str">
        <f t="shared" si="14"/>
        <v/>
      </c>
      <c r="J231" s="148" t="str">
        <f>IF($D231="","",VLOOKUP($D231,Mag_Req!$A$2:$H$5,4))</f>
        <v/>
      </c>
      <c r="K231" s="149" t="str">
        <f t="shared" si="12"/>
        <v/>
      </c>
      <c r="L231" s="150" t="str">
        <f t="shared" si="15"/>
        <v/>
      </c>
      <c r="M231" s="151"/>
      <c r="N231" s="453"/>
      <c r="O231" s="453"/>
      <c r="P231" s="152" t="str">
        <f>IF(OR($D231="",$Q231=""),"",$Q231-VLOOKUP($D231,Mag_Req!$A$2:$H$5,8))</f>
        <v/>
      </c>
      <c r="Q231" s="453"/>
      <c r="R231" s="453"/>
      <c r="S231" s="151"/>
      <c r="T231" s="126" t="e">
        <f>VLOOKUP($D231,Mag_Req!$A$2:$H$5,2)</f>
        <v>#N/A</v>
      </c>
      <c r="W231" s="170"/>
      <c r="X231" s="217"/>
      <c r="Y231" s="218"/>
      <c r="Z231" s="218"/>
      <c r="AA231" s="218"/>
      <c r="AB231" s="218"/>
      <c r="AC231" s="218"/>
      <c r="AD231" s="218"/>
      <c r="AE231" s="218"/>
      <c r="AF231" s="218"/>
      <c r="AG231" s="218"/>
      <c r="AJ231" s="126"/>
      <c r="AK231" s="126"/>
    </row>
    <row r="232" spans="1:37" x14ac:dyDescent="0.25">
      <c r="A232" s="125"/>
      <c r="B232" s="453"/>
      <c r="C232" s="453"/>
      <c r="D232" s="454"/>
      <c r="E232" s="457"/>
      <c r="F232" s="158" t="str">
        <f t="shared" si="13"/>
        <v/>
      </c>
      <c r="G232" s="148" t="str">
        <f>IF($D232="","",VLOOKUP($D232,Mag_Req!$A$2:$H$5,3))</f>
        <v/>
      </c>
      <c r="H232" s="457"/>
      <c r="I232" s="158" t="str">
        <f t="shared" si="14"/>
        <v/>
      </c>
      <c r="J232" s="148" t="str">
        <f>IF($D232="","",VLOOKUP($D232,Mag_Req!$A$2:$H$5,4))</f>
        <v/>
      </c>
      <c r="K232" s="149" t="str">
        <f t="shared" si="12"/>
        <v/>
      </c>
      <c r="L232" s="150" t="str">
        <f t="shared" si="15"/>
        <v/>
      </c>
      <c r="M232" s="151"/>
      <c r="N232" s="453"/>
      <c r="O232" s="453"/>
      <c r="P232" s="152" t="str">
        <f>IF(OR($D232="",$Q232=""),"",$Q232-VLOOKUP($D232,Mag_Req!$A$2:$H$5,8))</f>
        <v/>
      </c>
      <c r="Q232" s="453"/>
      <c r="R232" s="453"/>
      <c r="S232" s="151"/>
      <c r="T232" s="126" t="e">
        <f>VLOOKUP($D232,Mag_Req!$A$2:$H$5,2)</f>
        <v>#N/A</v>
      </c>
      <c r="W232" s="170"/>
      <c r="X232" s="217"/>
      <c r="Y232" s="218"/>
      <c r="Z232" s="218"/>
      <c r="AA232" s="218"/>
      <c r="AB232" s="218"/>
      <c r="AC232" s="218"/>
      <c r="AD232" s="218"/>
      <c r="AE232" s="218"/>
      <c r="AF232" s="218"/>
      <c r="AG232" s="218"/>
      <c r="AJ232" s="126"/>
      <c r="AK232" s="126"/>
    </row>
    <row r="233" spans="1:37" x14ac:dyDescent="0.25">
      <c r="A233" s="125"/>
      <c r="B233" s="453"/>
      <c r="C233" s="453"/>
      <c r="D233" s="454"/>
      <c r="E233" s="457"/>
      <c r="F233" s="158" t="str">
        <f t="shared" si="13"/>
        <v/>
      </c>
      <c r="G233" s="148" t="str">
        <f>IF($D233="","",VLOOKUP($D233,Mag_Req!$A$2:$H$5,3))</f>
        <v/>
      </c>
      <c r="H233" s="457"/>
      <c r="I233" s="158" t="str">
        <f t="shared" si="14"/>
        <v/>
      </c>
      <c r="J233" s="148" t="str">
        <f>IF($D233="","",VLOOKUP($D233,Mag_Req!$A$2:$H$5,4))</f>
        <v/>
      </c>
      <c r="K233" s="149" t="str">
        <f t="shared" si="12"/>
        <v/>
      </c>
      <c r="L233" s="150" t="str">
        <f t="shared" si="15"/>
        <v/>
      </c>
      <c r="M233" s="151"/>
      <c r="N233" s="453"/>
      <c r="O233" s="453"/>
      <c r="P233" s="152" t="str">
        <f>IF(OR($D233="",$Q233=""),"",$Q233-VLOOKUP($D233,Mag_Req!$A$2:$H$5,8))</f>
        <v/>
      </c>
      <c r="Q233" s="453"/>
      <c r="R233" s="453"/>
      <c r="S233" s="151"/>
      <c r="T233" s="126" t="e">
        <f>VLOOKUP($D233,Mag_Req!$A$2:$H$5,2)</f>
        <v>#N/A</v>
      </c>
      <c r="W233" s="170"/>
      <c r="X233" s="217"/>
      <c r="Y233" s="218"/>
      <c r="Z233" s="218"/>
      <c r="AA233" s="218"/>
      <c r="AB233" s="218"/>
      <c r="AC233" s="218"/>
      <c r="AD233" s="218"/>
      <c r="AE233" s="218"/>
      <c r="AF233" s="218"/>
      <c r="AG233" s="218"/>
      <c r="AJ233" s="126"/>
      <c r="AK233" s="126"/>
    </row>
    <row r="234" spans="1:37" x14ac:dyDescent="0.25">
      <c r="A234" s="125"/>
      <c r="B234" s="453"/>
      <c r="C234" s="453"/>
      <c r="D234" s="454"/>
      <c r="E234" s="457"/>
      <c r="F234" s="158" t="str">
        <f t="shared" si="13"/>
        <v/>
      </c>
      <c r="G234" s="148" t="str">
        <f>IF($D234="","",VLOOKUP($D234,Mag_Req!$A$2:$H$5,3))</f>
        <v/>
      </c>
      <c r="H234" s="457"/>
      <c r="I234" s="158" t="str">
        <f t="shared" si="14"/>
        <v/>
      </c>
      <c r="J234" s="148" t="str">
        <f>IF($D234="","",VLOOKUP($D234,Mag_Req!$A$2:$H$5,4))</f>
        <v/>
      </c>
      <c r="K234" s="149" t="str">
        <f t="shared" si="12"/>
        <v/>
      </c>
      <c r="L234" s="150" t="str">
        <f t="shared" si="15"/>
        <v/>
      </c>
      <c r="M234" s="151"/>
      <c r="N234" s="453"/>
      <c r="O234" s="453"/>
      <c r="P234" s="152" t="str">
        <f>IF(OR($D234="",$Q234=""),"",$Q234-VLOOKUP($D234,Mag_Req!$A$2:$H$5,8))</f>
        <v/>
      </c>
      <c r="Q234" s="453"/>
      <c r="R234" s="453"/>
      <c r="S234" s="151"/>
      <c r="T234" s="126" t="e">
        <f>VLOOKUP($D234,Mag_Req!$A$2:$H$5,2)</f>
        <v>#N/A</v>
      </c>
      <c r="W234" s="170"/>
      <c r="X234" s="217"/>
      <c r="Y234" s="218"/>
      <c r="Z234" s="218"/>
      <c r="AA234" s="218"/>
      <c r="AB234" s="218"/>
      <c r="AC234" s="218"/>
      <c r="AD234" s="218"/>
      <c r="AE234" s="218"/>
      <c r="AF234" s="218"/>
      <c r="AG234" s="218"/>
      <c r="AJ234" s="126"/>
      <c r="AK234" s="126"/>
    </row>
    <row r="235" spans="1:37" x14ac:dyDescent="0.25">
      <c r="A235" s="125"/>
      <c r="B235" s="453"/>
      <c r="C235" s="453"/>
      <c r="D235" s="454"/>
      <c r="E235" s="457"/>
      <c r="F235" s="158" t="str">
        <f t="shared" si="13"/>
        <v/>
      </c>
      <c r="G235" s="148" t="str">
        <f>IF($D235="","",VLOOKUP($D235,Mag_Req!$A$2:$H$5,3))</f>
        <v/>
      </c>
      <c r="H235" s="457"/>
      <c r="I235" s="158" t="str">
        <f t="shared" si="14"/>
        <v/>
      </c>
      <c r="J235" s="148" t="str">
        <f>IF($D235="","",VLOOKUP($D235,Mag_Req!$A$2:$H$5,4))</f>
        <v/>
      </c>
      <c r="K235" s="149" t="str">
        <f t="shared" si="12"/>
        <v/>
      </c>
      <c r="L235" s="150" t="str">
        <f t="shared" si="15"/>
        <v/>
      </c>
      <c r="M235" s="151"/>
      <c r="N235" s="453"/>
      <c r="O235" s="453"/>
      <c r="P235" s="152" t="str">
        <f>IF(OR($D235="",$Q235=""),"",$Q235-VLOOKUP($D235,Mag_Req!$A$2:$H$5,8))</f>
        <v/>
      </c>
      <c r="Q235" s="453"/>
      <c r="R235" s="453"/>
      <c r="S235" s="151"/>
      <c r="T235" s="126" t="e">
        <f>VLOOKUP($D235,Mag_Req!$A$2:$H$5,2)</f>
        <v>#N/A</v>
      </c>
      <c r="W235" s="170"/>
      <c r="X235" s="217"/>
      <c r="Y235" s="218"/>
      <c r="Z235" s="218"/>
      <c r="AA235" s="218"/>
      <c r="AB235" s="218"/>
      <c r="AC235" s="218"/>
      <c r="AD235" s="218"/>
      <c r="AE235" s="218"/>
      <c r="AF235" s="218"/>
      <c r="AG235" s="218"/>
      <c r="AJ235" s="126"/>
      <c r="AK235" s="126"/>
    </row>
    <row r="236" spans="1:37" x14ac:dyDescent="0.25">
      <c r="A236" s="125"/>
      <c r="B236" s="453"/>
      <c r="C236" s="453"/>
      <c r="D236" s="454"/>
      <c r="E236" s="457"/>
      <c r="F236" s="158" t="str">
        <f t="shared" si="13"/>
        <v/>
      </c>
      <c r="G236" s="148" t="str">
        <f>IF($D236="","",VLOOKUP($D236,Mag_Req!$A$2:$H$5,3))</f>
        <v/>
      </c>
      <c r="H236" s="457"/>
      <c r="I236" s="158" t="str">
        <f t="shared" si="14"/>
        <v/>
      </c>
      <c r="J236" s="148" t="str">
        <f>IF($D236="","",VLOOKUP($D236,Mag_Req!$A$2:$H$5,4))</f>
        <v/>
      </c>
      <c r="K236" s="149" t="str">
        <f t="shared" si="12"/>
        <v/>
      </c>
      <c r="L236" s="150" t="str">
        <f t="shared" si="15"/>
        <v/>
      </c>
      <c r="M236" s="151"/>
      <c r="N236" s="453"/>
      <c r="O236" s="453"/>
      <c r="P236" s="152" t="str">
        <f>IF(OR($D236="",$Q236=""),"",$Q236-VLOOKUP($D236,Mag_Req!$A$2:$H$5,8))</f>
        <v/>
      </c>
      <c r="Q236" s="453"/>
      <c r="R236" s="453"/>
      <c r="S236" s="151"/>
      <c r="T236" s="126" t="e">
        <f>VLOOKUP($D236,Mag_Req!$A$2:$H$5,2)</f>
        <v>#N/A</v>
      </c>
      <c r="W236" s="170"/>
      <c r="X236" s="217"/>
      <c r="Y236" s="218"/>
      <c r="Z236" s="218"/>
      <c r="AA236" s="218"/>
      <c r="AB236" s="218"/>
      <c r="AC236" s="218"/>
      <c r="AD236" s="218"/>
      <c r="AE236" s="218"/>
      <c r="AF236" s="218"/>
      <c r="AG236" s="218"/>
      <c r="AJ236" s="126"/>
      <c r="AK236" s="126"/>
    </row>
    <row r="237" spans="1:37" x14ac:dyDescent="0.25">
      <c r="A237" s="125"/>
      <c r="B237" s="453"/>
      <c r="C237" s="453"/>
      <c r="D237" s="454"/>
      <c r="E237" s="457"/>
      <c r="F237" s="158" t="str">
        <f t="shared" si="13"/>
        <v/>
      </c>
      <c r="G237" s="148" t="str">
        <f>IF($D237="","",VLOOKUP($D237,Mag_Req!$A$2:$H$5,3))</f>
        <v/>
      </c>
      <c r="H237" s="457"/>
      <c r="I237" s="158" t="str">
        <f t="shared" si="14"/>
        <v/>
      </c>
      <c r="J237" s="148" t="str">
        <f>IF($D237="","",VLOOKUP($D237,Mag_Req!$A$2:$H$5,4))</f>
        <v/>
      </c>
      <c r="K237" s="149" t="str">
        <f t="shared" si="12"/>
        <v/>
      </c>
      <c r="L237" s="150" t="str">
        <f t="shared" si="15"/>
        <v/>
      </c>
      <c r="M237" s="151"/>
      <c r="N237" s="453"/>
      <c r="O237" s="453"/>
      <c r="P237" s="152" t="str">
        <f>IF(OR($D237="",$Q237=""),"",$Q237-VLOOKUP($D237,Mag_Req!$A$2:$H$5,8))</f>
        <v/>
      </c>
      <c r="Q237" s="453"/>
      <c r="R237" s="453"/>
      <c r="S237" s="151"/>
      <c r="T237" s="126" t="e">
        <f>VLOOKUP($D237,Mag_Req!$A$2:$H$5,2)</f>
        <v>#N/A</v>
      </c>
      <c r="W237" s="170"/>
      <c r="X237" s="217"/>
      <c r="Y237" s="218"/>
      <c r="Z237" s="218"/>
      <c r="AA237" s="218"/>
      <c r="AB237" s="218"/>
      <c r="AC237" s="218"/>
      <c r="AD237" s="218"/>
      <c r="AE237" s="218"/>
      <c r="AF237" s="218"/>
      <c r="AG237" s="218"/>
      <c r="AJ237" s="126"/>
      <c r="AK237" s="126"/>
    </row>
    <row r="238" spans="1:37" x14ac:dyDescent="0.25">
      <c r="A238" s="125"/>
      <c r="B238" s="453"/>
      <c r="C238" s="453"/>
      <c r="D238" s="454"/>
      <c r="E238" s="457"/>
      <c r="F238" s="158" t="str">
        <f t="shared" si="13"/>
        <v/>
      </c>
      <c r="G238" s="148" t="str">
        <f>IF($D238="","",VLOOKUP($D238,Mag_Req!$A$2:$H$5,3))</f>
        <v/>
      </c>
      <c r="H238" s="457"/>
      <c r="I238" s="158" t="str">
        <f t="shared" si="14"/>
        <v/>
      </c>
      <c r="J238" s="148" t="str">
        <f>IF($D238="","",VLOOKUP($D238,Mag_Req!$A$2:$H$5,4))</f>
        <v/>
      </c>
      <c r="K238" s="149" t="str">
        <f t="shared" si="12"/>
        <v/>
      </c>
      <c r="L238" s="150" t="str">
        <f t="shared" si="15"/>
        <v/>
      </c>
      <c r="M238" s="151"/>
      <c r="N238" s="453"/>
      <c r="O238" s="453"/>
      <c r="P238" s="152" t="str">
        <f>IF(OR($D238="",$Q238=""),"",$Q238-VLOOKUP($D238,Mag_Req!$A$2:$H$5,8))</f>
        <v/>
      </c>
      <c r="Q238" s="453"/>
      <c r="R238" s="453"/>
      <c r="S238" s="151"/>
      <c r="T238" s="126" t="e">
        <f>VLOOKUP($D238,Mag_Req!$A$2:$H$5,2)</f>
        <v>#N/A</v>
      </c>
      <c r="W238" s="170"/>
      <c r="X238" s="217"/>
      <c r="Y238" s="218"/>
      <c r="Z238" s="218"/>
      <c r="AA238" s="218"/>
      <c r="AB238" s="218"/>
      <c r="AC238" s="218"/>
      <c r="AD238" s="218"/>
      <c r="AE238" s="218"/>
      <c r="AF238" s="218"/>
      <c r="AG238" s="218"/>
      <c r="AJ238" s="126"/>
      <c r="AK238" s="126"/>
    </row>
    <row r="239" spans="1:37" x14ac:dyDescent="0.25">
      <c r="A239" s="125"/>
      <c r="B239" s="453"/>
      <c r="C239" s="453"/>
      <c r="D239" s="454"/>
      <c r="E239" s="457"/>
      <c r="F239" s="158" t="str">
        <f t="shared" si="13"/>
        <v/>
      </c>
      <c r="G239" s="148" t="str">
        <f>IF($D239="","",VLOOKUP($D239,Mag_Req!$A$2:$H$5,3))</f>
        <v/>
      </c>
      <c r="H239" s="457"/>
      <c r="I239" s="158" t="str">
        <f t="shared" si="14"/>
        <v/>
      </c>
      <c r="J239" s="148" t="str">
        <f>IF($D239="","",VLOOKUP($D239,Mag_Req!$A$2:$H$5,4))</f>
        <v/>
      </c>
      <c r="K239" s="149" t="str">
        <f t="shared" si="12"/>
        <v/>
      </c>
      <c r="L239" s="150" t="str">
        <f t="shared" si="15"/>
        <v/>
      </c>
      <c r="M239" s="151"/>
      <c r="N239" s="453"/>
      <c r="O239" s="453"/>
      <c r="P239" s="152" t="str">
        <f>IF(OR($D239="",$Q239=""),"",$Q239-VLOOKUP($D239,Mag_Req!$A$2:$H$5,8))</f>
        <v/>
      </c>
      <c r="Q239" s="453"/>
      <c r="R239" s="453"/>
      <c r="S239" s="151"/>
      <c r="T239" s="126" t="e">
        <f>VLOOKUP($D239,Mag_Req!$A$2:$H$5,2)</f>
        <v>#N/A</v>
      </c>
      <c r="W239" s="170"/>
      <c r="X239" s="217"/>
      <c r="Y239" s="218"/>
      <c r="Z239" s="218"/>
      <c r="AA239" s="218"/>
      <c r="AB239" s="218"/>
      <c r="AC239" s="218"/>
      <c r="AD239" s="218"/>
      <c r="AE239" s="218"/>
      <c r="AF239" s="218"/>
      <c r="AG239" s="218"/>
      <c r="AJ239" s="126"/>
      <c r="AK239" s="126"/>
    </row>
    <row r="240" spans="1:37" x14ac:dyDescent="0.25">
      <c r="A240" s="125"/>
      <c r="B240" s="453"/>
      <c r="C240" s="453"/>
      <c r="D240" s="454"/>
      <c r="E240" s="457"/>
      <c r="F240" s="158" t="str">
        <f t="shared" si="13"/>
        <v/>
      </c>
      <c r="G240" s="148" t="str">
        <f>IF($D240="","",VLOOKUP($D240,Mag_Req!$A$2:$H$5,3))</f>
        <v/>
      </c>
      <c r="H240" s="457"/>
      <c r="I240" s="158" t="str">
        <f t="shared" si="14"/>
        <v/>
      </c>
      <c r="J240" s="148" t="str">
        <f>IF($D240="","",VLOOKUP($D240,Mag_Req!$A$2:$H$5,4))</f>
        <v/>
      </c>
      <c r="K240" s="149" t="str">
        <f t="shared" si="12"/>
        <v/>
      </c>
      <c r="L240" s="150" t="str">
        <f t="shared" si="15"/>
        <v/>
      </c>
      <c r="M240" s="151"/>
      <c r="N240" s="453"/>
      <c r="O240" s="453"/>
      <c r="P240" s="152" t="str">
        <f>IF(OR($D240="",$Q240=""),"",$Q240-VLOOKUP($D240,Mag_Req!$A$2:$H$5,8))</f>
        <v/>
      </c>
      <c r="Q240" s="453"/>
      <c r="R240" s="453"/>
      <c r="S240" s="151"/>
      <c r="T240" s="126" t="e">
        <f>VLOOKUP($D240,Mag_Req!$A$2:$H$5,2)</f>
        <v>#N/A</v>
      </c>
      <c r="W240" s="170"/>
      <c r="X240" s="217"/>
      <c r="Y240" s="218"/>
      <c r="Z240" s="218"/>
      <c r="AA240" s="218"/>
      <c r="AB240" s="218"/>
      <c r="AC240" s="218"/>
      <c r="AD240" s="218"/>
      <c r="AE240" s="218"/>
      <c r="AF240" s="218"/>
      <c r="AG240" s="218"/>
      <c r="AJ240" s="126"/>
      <c r="AK240" s="126"/>
    </row>
    <row r="241" spans="1:37" x14ac:dyDescent="0.25">
      <c r="A241" s="125"/>
      <c r="B241" s="453"/>
      <c r="C241" s="453"/>
      <c r="D241" s="454"/>
      <c r="E241" s="457"/>
      <c r="F241" s="158" t="str">
        <f t="shared" si="13"/>
        <v/>
      </c>
      <c r="G241" s="148" t="str">
        <f>IF($D241="","",VLOOKUP($D241,Mag_Req!$A$2:$H$5,3))</f>
        <v/>
      </c>
      <c r="H241" s="457"/>
      <c r="I241" s="158" t="str">
        <f t="shared" si="14"/>
        <v/>
      </c>
      <c r="J241" s="148" t="str">
        <f>IF($D241="","",VLOOKUP($D241,Mag_Req!$A$2:$H$5,4))</f>
        <v/>
      </c>
      <c r="K241" s="149" t="str">
        <f t="shared" si="12"/>
        <v/>
      </c>
      <c r="L241" s="150" t="str">
        <f t="shared" si="15"/>
        <v/>
      </c>
      <c r="M241" s="151"/>
      <c r="N241" s="453"/>
      <c r="O241" s="453"/>
      <c r="P241" s="152" t="str">
        <f>IF(OR($D241="",$Q241=""),"",$Q241-VLOOKUP($D241,Mag_Req!$A$2:$H$5,8))</f>
        <v/>
      </c>
      <c r="Q241" s="453"/>
      <c r="R241" s="453"/>
      <c r="S241" s="151"/>
      <c r="T241" s="126" t="e">
        <f>VLOOKUP($D241,Mag_Req!$A$2:$H$5,2)</f>
        <v>#N/A</v>
      </c>
      <c r="W241" s="170"/>
      <c r="X241" s="217"/>
      <c r="Y241" s="218"/>
      <c r="Z241" s="218"/>
      <c r="AA241" s="218"/>
      <c r="AB241" s="218"/>
      <c r="AC241" s="218"/>
      <c r="AD241" s="218"/>
      <c r="AE241" s="218"/>
      <c r="AF241" s="218"/>
      <c r="AG241" s="218"/>
      <c r="AJ241" s="126"/>
      <c r="AK241" s="126"/>
    </row>
    <row r="242" spans="1:37" x14ac:dyDescent="0.25">
      <c r="A242" s="125"/>
      <c r="B242" s="453"/>
      <c r="C242" s="453"/>
      <c r="D242" s="454"/>
      <c r="E242" s="457"/>
      <c r="F242" s="158" t="str">
        <f t="shared" si="13"/>
        <v/>
      </c>
      <c r="G242" s="148" t="str">
        <f>IF($D242="","",VLOOKUP($D242,Mag_Req!$A$2:$H$5,3))</f>
        <v/>
      </c>
      <c r="H242" s="457"/>
      <c r="I242" s="158" t="str">
        <f t="shared" si="14"/>
        <v/>
      </c>
      <c r="J242" s="148" t="str">
        <f>IF($D242="","",VLOOKUP($D242,Mag_Req!$A$2:$H$5,4))</f>
        <v/>
      </c>
      <c r="K242" s="149" t="str">
        <f t="shared" si="12"/>
        <v/>
      </c>
      <c r="L242" s="150" t="str">
        <f t="shared" si="15"/>
        <v/>
      </c>
      <c r="M242" s="151"/>
      <c r="N242" s="453"/>
      <c r="O242" s="453"/>
      <c r="P242" s="152" t="str">
        <f>IF(OR($D242="",$Q242=""),"",$Q242-VLOOKUP($D242,Mag_Req!$A$2:$H$5,8))</f>
        <v/>
      </c>
      <c r="Q242" s="453"/>
      <c r="R242" s="453"/>
      <c r="S242" s="151"/>
      <c r="T242" s="126" t="e">
        <f>VLOOKUP($D242,Mag_Req!$A$2:$H$5,2)</f>
        <v>#N/A</v>
      </c>
      <c r="W242" s="170"/>
      <c r="X242" s="217"/>
      <c r="Y242" s="218"/>
      <c r="Z242" s="218"/>
      <c r="AA242" s="218"/>
      <c r="AB242" s="218"/>
      <c r="AC242" s="218"/>
      <c r="AD242" s="218"/>
      <c r="AE242" s="218"/>
      <c r="AF242" s="218"/>
      <c r="AG242" s="218"/>
      <c r="AJ242" s="126"/>
      <c r="AK242" s="126"/>
    </row>
    <row r="243" spans="1:37" x14ac:dyDescent="0.25">
      <c r="A243" s="125"/>
      <c r="B243" s="453"/>
      <c r="C243" s="453"/>
      <c r="D243" s="454"/>
      <c r="E243" s="457"/>
      <c r="F243" s="158" t="str">
        <f t="shared" si="13"/>
        <v/>
      </c>
      <c r="G243" s="148" t="str">
        <f>IF($D243="","",VLOOKUP($D243,Mag_Req!$A$2:$H$5,3))</f>
        <v/>
      </c>
      <c r="H243" s="457"/>
      <c r="I243" s="158" t="str">
        <f t="shared" si="14"/>
        <v/>
      </c>
      <c r="J243" s="148" t="str">
        <f>IF($D243="","",VLOOKUP($D243,Mag_Req!$A$2:$H$5,4))</f>
        <v/>
      </c>
      <c r="K243" s="149" t="str">
        <f t="shared" si="12"/>
        <v/>
      </c>
      <c r="L243" s="150" t="str">
        <f t="shared" si="15"/>
        <v/>
      </c>
      <c r="M243" s="151"/>
      <c r="N243" s="453"/>
      <c r="O243" s="453"/>
      <c r="P243" s="152" t="str">
        <f>IF(OR($D243="",$Q243=""),"",$Q243-VLOOKUP($D243,Mag_Req!$A$2:$H$5,8))</f>
        <v/>
      </c>
      <c r="Q243" s="453"/>
      <c r="R243" s="453"/>
      <c r="S243" s="151"/>
      <c r="T243" s="126" t="e">
        <f>VLOOKUP($D243,Mag_Req!$A$2:$H$5,2)</f>
        <v>#N/A</v>
      </c>
      <c r="W243" s="170"/>
      <c r="X243" s="217"/>
      <c r="Y243" s="218"/>
      <c r="Z243" s="218"/>
      <c r="AA243" s="218"/>
      <c r="AB243" s="218"/>
      <c r="AC243" s="218"/>
      <c r="AD243" s="218"/>
      <c r="AE243" s="218"/>
      <c r="AF243" s="218"/>
      <c r="AG243" s="218"/>
      <c r="AJ243" s="126"/>
      <c r="AK243" s="126"/>
    </row>
    <row r="244" spans="1:37" x14ac:dyDescent="0.25">
      <c r="A244" s="125"/>
      <c r="B244" s="453"/>
      <c r="C244" s="453"/>
      <c r="D244" s="454"/>
      <c r="E244" s="457"/>
      <c r="F244" s="158" t="str">
        <f t="shared" si="13"/>
        <v/>
      </c>
      <c r="G244" s="148" t="str">
        <f>IF($D244="","",VLOOKUP($D244,Mag_Req!$A$2:$H$5,3))</f>
        <v/>
      </c>
      <c r="H244" s="457"/>
      <c r="I244" s="158" t="str">
        <f t="shared" si="14"/>
        <v/>
      </c>
      <c r="J244" s="148" t="str">
        <f>IF($D244="","",VLOOKUP($D244,Mag_Req!$A$2:$H$5,4))</f>
        <v/>
      </c>
      <c r="K244" s="149" t="str">
        <f t="shared" si="12"/>
        <v/>
      </c>
      <c r="L244" s="150" t="str">
        <f t="shared" si="15"/>
        <v/>
      </c>
      <c r="M244" s="151"/>
      <c r="N244" s="453"/>
      <c r="O244" s="453"/>
      <c r="P244" s="152" t="str">
        <f>IF(OR($D244="",$Q244=""),"",$Q244-VLOOKUP($D244,Mag_Req!$A$2:$H$5,8))</f>
        <v/>
      </c>
      <c r="Q244" s="453"/>
      <c r="R244" s="453"/>
      <c r="S244" s="151"/>
      <c r="T244" s="126" t="e">
        <f>VLOOKUP($D244,Mag_Req!$A$2:$H$5,2)</f>
        <v>#N/A</v>
      </c>
      <c r="W244" s="170"/>
      <c r="X244" s="217"/>
      <c r="Y244" s="218"/>
      <c r="Z244" s="218"/>
      <c r="AA244" s="218"/>
      <c r="AB244" s="218"/>
      <c r="AC244" s="218"/>
      <c r="AD244" s="218"/>
      <c r="AE244" s="218"/>
      <c r="AF244" s="218"/>
      <c r="AG244" s="218"/>
      <c r="AJ244" s="126"/>
      <c r="AK244" s="126"/>
    </row>
    <row r="245" spans="1:37" x14ac:dyDescent="0.25">
      <c r="A245" s="125"/>
      <c r="B245" s="453"/>
      <c r="C245" s="453"/>
      <c r="D245" s="454"/>
      <c r="E245" s="457"/>
      <c r="F245" s="158" t="str">
        <f t="shared" si="13"/>
        <v/>
      </c>
      <c r="G245" s="148" t="str">
        <f>IF($D245="","",VLOOKUP($D245,Mag_Req!$A$2:$H$5,3))</f>
        <v/>
      </c>
      <c r="H245" s="457"/>
      <c r="I245" s="158" t="str">
        <f t="shared" si="14"/>
        <v/>
      </c>
      <c r="J245" s="148" t="str">
        <f>IF($D245="","",VLOOKUP($D245,Mag_Req!$A$2:$H$5,4))</f>
        <v/>
      </c>
      <c r="K245" s="149" t="str">
        <f t="shared" si="12"/>
        <v/>
      </c>
      <c r="L245" s="150" t="str">
        <f t="shared" si="15"/>
        <v/>
      </c>
      <c r="M245" s="151"/>
      <c r="N245" s="453"/>
      <c r="O245" s="453"/>
      <c r="P245" s="152" t="str">
        <f>IF(OR($D245="",$Q245=""),"",$Q245-VLOOKUP($D245,Mag_Req!$A$2:$H$5,8))</f>
        <v/>
      </c>
      <c r="Q245" s="453"/>
      <c r="R245" s="453"/>
      <c r="S245" s="151"/>
      <c r="T245" s="126" t="e">
        <f>VLOOKUP($D245,Mag_Req!$A$2:$H$5,2)</f>
        <v>#N/A</v>
      </c>
      <c r="W245" s="170"/>
      <c r="X245" s="217"/>
      <c r="Y245" s="218"/>
      <c r="Z245" s="218"/>
      <c r="AA245" s="218"/>
      <c r="AB245" s="218"/>
      <c r="AC245" s="218"/>
      <c r="AD245" s="218"/>
      <c r="AE245" s="218"/>
      <c r="AF245" s="218"/>
      <c r="AG245" s="218"/>
      <c r="AJ245" s="126"/>
      <c r="AK245" s="126"/>
    </row>
    <row r="246" spans="1:37" x14ac:dyDescent="0.25">
      <c r="A246" s="125"/>
      <c r="B246" s="453"/>
      <c r="C246" s="453"/>
      <c r="D246" s="454"/>
      <c r="E246" s="457"/>
      <c r="F246" s="158" t="str">
        <f t="shared" si="13"/>
        <v/>
      </c>
      <c r="G246" s="148" t="str">
        <f>IF($D246="","",VLOOKUP($D246,Mag_Req!$A$2:$H$5,3))</f>
        <v/>
      </c>
      <c r="H246" s="457"/>
      <c r="I246" s="158" t="str">
        <f t="shared" si="14"/>
        <v/>
      </c>
      <c r="J246" s="148" t="str">
        <f>IF($D246="","",VLOOKUP($D246,Mag_Req!$A$2:$H$5,4))</f>
        <v/>
      </c>
      <c r="K246" s="149" t="str">
        <f t="shared" si="12"/>
        <v/>
      </c>
      <c r="L246" s="150" t="str">
        <f t="shared" si="15"/>
        <v/>
      </c>
      <c r="M246" s="151"/>
      <c r="N246" s="453"/>
      <c r="O246" s="453"/>
      <c r="P246" s="152" t="str">
        <f>IF(OR($D246="",$Q246=""),"",$Q246-VLOOKUP($D246,Mag_Req!$A$2:$H$5,8))</f>
        <v/>
      </c>
      <c r="Q246" s="453"/>
      <c r="R246" s="453"/>
      <c r="S246" s="151"/>
      <c r="T246" s="126" t="e">
        <f>VLOOKUP($D246,Mag_Req!$A$2:$H$5,2)</f>
        <v>#N/A</v>
      </c>
      <c r="W246" s="170"/>
      <c r="X246" s="217"/>
      <c r="Y246" s="218"/>
      <c r="Z246" s="218"/>
      <c r="AA246" s="218"/>
      <c r="AB246" s="218"/>
      <c r="AC246" s="218"/>
      <c r="AD246" s="218"/>
      <c r="AE246" s="218"/>
      <c r="AF246" s="218"/>
      <c r="AG246" s="218"/>
      <c r="AJ246" s="126"/>
      <c r="AK246" s="126"/>
    </row>
    <row r="247" spans="1:37" x14ac:dyDescent="0.25">
      <c r="A247" s="125"/>
      <c r="B247" s="453"/>
      <c r="C247" s="453"/>
      <c r="D247" s="454"/>
      <c r="E247" s="457"/>
      <c r="F247" s="158" t="str">
        <f t="shared" si="13"/>
        <v/>
      </c>
      <c r="G247" s="148" t="str">
        <f>IF($D247="","",VLOOKUP($D247,Mag_Req!$A$2:$H$5,3))</f>
        <v/>
      </c>
      <c r="H247" s="457"/>
      <c r="I247" s="158" t="str">
        <f t="shared" si="14"/>
        <v/>
      </c>
      <c r="J247" s="148" t="str">
        <f>IF($D247="","",VLOOKUP($D247,Mag_Req!$A$2:$H$5,4))</f>
        <v/>
      </c>
      <c r="K247" s="149" t="str">
        <f t="shared" si="12"/>
        <v/>
      </c>
      <c r="L247" s="150" t="str">
        <f t="shared" si="15"/>
        <v/>
      </c>
      <c r="M247" s="151"/>
      <c r="N247" s="453"/>
      <c r="O247" s="453"/>
      <c r="P247" s="152" t="str">
        <f>IF(OR($D247="",$Q247=""),"",$Q247-VLOOKUP($D247,Mag_Req!$A$2:$H$5,8))</f>
        <v/>
      </c>
      <c r="Q247" s="453"/>
      <c r="R247" s="453"/>
      <c r="S247" s="151"/>
      <c r="T247" s="126" t="e">
        <f>VLOOKUP($D247,Mag_Req!$A$2:$H$5,2)</f>
        <v>#N/A</v>
      </c>
      <c r="W247" s="170"/>
      <c r="X247" s="217"/>
      <c r="Y247" s="218"/>
      <c r="Z247" s="218"/>
      <c r="AA247" s="218"/>
      <c r="AB247" s="218"/>
      <c r="AC247" s="218"/>
      <c r="AD247" s="218"/>
      <c r="AE247" s="218"/>
      <c r="AF247" s="218"/>
      <c r="AG247" s="218"/>
      <c r="AJ247" s="126"/>
      <c r="AK247" s="126"/>
    </row>
    <row r="248" spans="1:37" x14ac:dyDescent="0.25">
      <c r="A248" s="125"/>
      <c r="B248" s="453"/>
      <c r="C248" s="453"/>
      <c r="D248" s="454"/>
      <c r="E248" s="457"/>
      <c r="F248" s="158" t="str">
        <f t="shared" si="13"/>
        <v/>
      </c>
      <c r="G248" s="148" t="str">
        <f>IF($D248="","",VLOOKUP($D248,Mag_Req!$A$2:$H$5,3))</f>
        <v/>
      </c>
      <c r="H248" s="457"/>
      <c r="I248" s="158" t="str">
        <f t="shared" si="14"/>
        <v/>
      </c>
      <c r="J248" s="148" t="str">
        <f>IF($D248="","",VLOOKUP($D248,Mag_Req!$A$2:$H$5,4))</f>
        <v/>
      </c>
      <c r="K248" s="149" t="str">
        <f t="shared" si="12"/>
        <v/>
      </c>
      <c r="L248" s="150" t="str">
        <f t="shared" si="15"/>
        <v/>
      </c>
      <c r="M248" s="151"/>
      <c r="N248" s="453"/>
      <c r="O248" s="453"/>
      <c r="P248" s="152" t="str">
        <f>IF(OR($D248="",$Q248=""),"",$Q248-VLOOKUP($D248,Mag_Req!$A$2:$H$5,8))</f>
        <v/>
      </c>
      <c r="Q248" s="453"/>
      <c r="R248" s="453"/>
      <c r="S248" s="151"/>
      <c r="T248" s="126" t="e">
        <f>VLOOKUP($D248,Mag_Req!$A$2:$H$5,2)</f>
        <v>#N/A</v>
      </c>
      <c r="W248" s="170"/>
      <c r="X248" s="217"/>
      <c r="Y248" s="218"/>
      <c r="Z248" s="218"/>
      <c r="AA248" s="218"/>
      <c r="AB248" s="218"/>
      <c r="AC248" s="218"/>
      <c r="AD248" s="218"/>
      <c r="AE248" s="218"/>
      <c r="AF248" s="218"/>
      <c r="AG248" s="218"/>
      <c r="AJ248" s="126"/>
      <c r="AK248" s="126"/>
    </row>
    <row r="249" spans="1:37" x14ac:dyDescent="0.25">
      <c r="A249" s="125"/>
      <c r="B249" s="453"/>
      <c r="C249" s="453"/>
      <c r="D249" s="454"/>
      <c r="E249" s="457"/>
      <c r="F249" s="158" t="str">
        <f t="shared" si="13"/>
        <v/>
      </c>
      <c r="G249" s="148" t="str">
        <f>IF($D249="","",VLOOKUP($D249,Mag_Req!$A$2:$H$5,3))</f>
        <v/>
      </c>
      <c r="H249" s="457"/>
      <c r="I249" s="158" t="str">
        <f t="shared" si="14"/>
        <v/>
      </c>
      <c r="J249" s="148" t="str">
        <f>IF($D249="","",VLOOKUP($D249,Mag_Req!$A$2:$H$5,4))</f>
        <v/>
      </c>
      <c r="K249" s="149" t="str">
        <f t="shared" si="12"/>
        <v/>
      </c>
      <c r="L249" s="150" t="str">
        <f t="shared" si="15"/>
        <v/>
      </c>
      <c r="M249" s="151"/>
      <c r="N249" s="453"/>
      <c r="O249" s="453"/>
      <c r="P249" s="152" t="str">
        <f>IF(OR($D249="",$Q249=""),"",$Q249-VLOOKUP($D249,Mag_Req!$A$2:$H$5,8))</f>
        <v/>
      </c>
      <c r="Q249" s="453"/>
      <c r="R249" s="453"/>
      <c r="S249" s="151"/>
      <c r="T249" s="126" t="e">
        <f>VLOOKUP($D249,Mag_Req!$A$2:$H$5,2)</f>
        <v>#N/A</v>
      </c>
      <c r="W249" s="170"/>
      <c r="X249" s="217"/>
      <c r="Y249" s="218"/>
      <c r="Z249" s="218"/>
      <c r="AA249" s="218"/>
      <c r="AB249" s="218"/>
      <c r="AC249" s="218"/>
      <c r="AD249" s="218"/>
      <c r="AE249" s="218"/>
      <c r="AF249" s="218"/>
      <c r="AG249" s="218"/>
      <c r="AJ249" s="126"/>
      <c r="AK249" s="126"/>
    </row>
    <row r="250" spans="1:37" x14ac:dyDescent="0.25">
      <c r="A250" s="125"/>
      <c r="B250" s="453"/>
      <c r="C250" s="453"/>
      <c r="D250" s="454"/>
      <c r="E250" s="457"/>
      <c r="F250" s="158" t="str">
        <f t="shared" si="13"/>
        <v/>
      </c>
      <c r="G250" s="148" t="str">
        <f>IF($D250="","",VLOOKUP($D250,Mag_Req!$A$2:$H$5,3))</f>
        <v/>
      </c>
      <c r="H250" s="457"/>
      <c r="I250" s="158" t="str">
        <f t="shared" si="14"/>
        <v/>
      </c>
      <c r="J250" s="148" t="str">
        <f>IF($D250="","",VLOOKUP($D250,Mag_Req!$A$2:$H$5,4))</f>
        <v/>
      </c>
      <c r="K250" s="149" t="str">
        <f t="shared" si="12"/>
        <v/>
      </c>
      <c r="L250" s="150" t="str">
        <f t="shared" si="15"/>
        <v/>
      </c>
      <c r="M250" s="151"/>
      <c r="N250" s="453"/>
      <c r="O250" s="453"/>
      <c r="P250" s="152" t="str">
        <f>IF(OR($D250="",$Q250=""),"",$Q250-VLOOKUP($D250,Mag_Req!$A$2:$H$5,8))</f>
        <v/>
      </c>
      <c r="Q250" s="453"/>
      <c r="R250" s="453"/>
      <c r="S250" s="151"/>
      <c r="T250" s="126" t="e">
        <f>VLOOKUP($D250,Mag_Req!$A$2:$H$5,2)</f>
        <v>#N/A</v>
      </c>
      <c r="W250" s="170"/>
      <c r="X250" s="217"/>
      <c r="Y250" s="218"/>
      <c r="Z250" s="218"/>
      <c r="AA250" s="218"/>
      <c r="AB250" s="218"/>
      <c r="AC250" s="218"/>
      <c r="AD250" s="218"/>
      <c r="AE250" s="218"/>
      <c r="AF250" s="218"/>
      <c r="AG250" s="218"/>
      <c r="AJ250" s="126"/>
      <c r="AK250" s="126"/>
    </row>
    <row r="251" spans="1:37" x14ac:dyDescent="0.25">
      <c r="A251" s="125"/>
      <c r="B251" s="453"/>
      <c r="C251" s="453"/>
      <c r="D251" s="454"/>
      <c r="E251" s="457"/>
      <c r="F251" s="158" t="str">
        <f t="shared" si="13"/>
        <v/>
      </c>
      <c r="G251" s="148" t="str">
        <f>IF($D251="","",VLOOKUP($D251,Mag_Req!$A$2:$H$5,3))</f>
        <v/>
      </c>
      <c r="H251" s="457"/>
      <c r="I251" s="158" t="str">
        <f t="shared" si="14"/>
        <v/>
      </c>
      <c r="J251" s="148" t="str">
        <f>IF($D251="","",VLOOKUP($D251,Mag_Req!$A$2:$H$5,4))</f>
        <v/>
      </c>
      <c r="K251" s="149" t="str">
        <f t="shared" si="12"/>
        <v/>
      </c>
      <c r="L251" s="150" t="str">
        <f t="shared" si="15"/>
        <v/>
      </c>
      <c r="M251" s="151"/>
      <c r="N251" s="453"/>
      <c r="O251" s="453"/>
      <c r="P251" s="152" t="str">
        <f>IF(OR($D251="",$Q251=""),"",$Q251-VLOOKUP($D251,Mag_Req!$A$2:$H$5,8))</f>
        <v/>
      </c>
      <c r="Q251" s="453"/>
      <c r="R251" s="453"/>
      <c r="S251" s="151"/>
      <c r="T251" s="126" t="e">
        <f>VLOOKUP($D251,Mag_Req!$A$2:$H$5,2)</f>
        <v>#N/A</v>
      </c>
      <c r="W251" s="170"/>
      <c r="X251" s="217"/>
      <c r="Y251" s="218"/>
      <c r="Z251" s="218"/>
      <c r="AA251" s="218"/>
      <c r="AB251" s="218"/>
      <c r="AC251" s="218"/>
      <c r="AD251" s="218"/>
      <c r="AE251" s="218"/>
      <c r="AF251" s="218"/>
      <c r="AG251" s="218"/>
      <c r="AJ251" s="126"/>
      <c r="AK251" s="126"/>
    </row>
    <row r="252" spans="1:37" x14ac:dyDescent="0.25">
      <c r="A252" s="125"/>
      <c r="B252" s="453"/>
      <c r="C252" s="453"/>
      <c r="D252" s="454"/>
      <c r="E252" s="457"/>
      <c r="F252" s="158" t="str">
        <f t="shared" si="13"/>
        <v/>
      </c>
      <c r="G252" s="148" t="str">
        <f>IF($D252="","",VLOOKUP($D252,Mag_Req!$A$2:$H$5,3))</f>
        <v/>
      </c>
      <c r="H252" s="457"/>
      <c r="I252" s="158" t="str">
        <f t="shared" si="14"/>
        <v/>
      </c>
      <c r="J252" s="148" t="str">
        <f>IF($D252="","",VLOOKUP($D252,Mag_Req!$A$2:$H$5,4))</f>
        <v/>
      </c>
      <c r="K252" s="149" t="str">
        <f t="shared" si="12"/>
        <v/>
      </c>
      <c r="L252" s="150" t="str">
        <f t="shared" si="15"/>
        <v/>
      </c>
      <c r="M252" s="151"/>
      <c r="N252" s="453"/>
      <c r="O252" s="453"/>
      <c r="P252" s="152" t="str">
        <f>IF(OR($D252="",$Q252=""),"",$Q252-VLOOKUP($D252,Mag_Req!$A$2:$H$5,8))</f>
        <v/>
      </c>
      <c r="Q252" s="453"/>
      <c r="R252" s="453"/>
      <c r="S252" s="151"/>
      <c r="T252" s="126" t="e">
        <f>VLOOKUP($D252,Mag_Req!$A$2:$H$5,2)</f>
        <v>#N/A</v>
      </c>
      <c r="W252" s="170"/>
      <c r="X252" s="217"/>
      <c r="Y252" s="218"/>
      <c r="Z252" s="218"/>
      <c r="AA252" s="218"/>
      <c r="AB252" s="218"/>
      <c r="AC252" s="218"/>
      <c r="AD252" s="218"/>
      <c r="AE252" s="218"/>
      <c r="AF252" s="218"/>
      <c r="AG252" s="218"/>
      <c r="AJ252" s="126"/>
      <c r="AK252" s="126"/>
    </row>
    <row r="253" spans="1:37" x14ac:dyDescent="0.25">
      <c r="A253" s="125"/>
      <c r="B253" s="453"/>
      <c r="C253" s="453"/>
      <c r="D253" s="454"/>
      <c r="E253" s="457"/>
      <c r="F253" s="158" t="str">
        <f t="shared" si="13"/>
        <v/>
      </c>
      <c r="G253" s="148" t="str">
        <f>IF($D253="","",VLOOKUP($D253,Mag_Req!$A$2:$H$5,3))</f>
        <v/>
      </c>
      <c r="H253" s="457"/>
      <c r="I253" s="158" t="str">
        <f t="shared" si="14"/>
        <v/>
      </c>
      <c r="J253" s="148" t="str">
        <f>IF($D253="","",VLOOKUP($D253,Mag_Req!$A$2:$H$5,4))</f>
        <v/>
      </c>
      <c r="K253" s="149" t="str">
        <f t="shared" si="12"/>
        <v/>
      </c>
      <c r="L253" s="150" t="str">
        <f t="shared" si="15"/>
        <v/>
      </c>
      <c r="M253" s="151"/>
      <c r="N253" s="453"/>
      <c r="O253" s="453"/>
      <c r="P253" s="152" t="str">
        <f>IF(OR($D253="",$Q253=""),"",$Q253-VLOOKUP($D253,Mag_Req!$A$2:$H$5,8))</f>
        <v/>
      </c>
      <c r="Q253" s="453"/>
      <c r="R253" s="453"/>
      <c r="S253" s="151"/>
      <c r="T253" s="126" t="e">
        <f>VLOOKUP($D253,Mag_Req!$A$2:$H$5,2)</f>
        <v>#N/A</v>
      </c>
      <c r="W253" s="170"/>
      <c r="X253" s="217"/>
      <c r="Y253" s="218"/>
      <c r="Z253" s="218"/>
      <c r="AA253" s="218"/>
      <c r="AB253" s="218"/>
      <c r="AC253" s="218"/>
      <c r="AD253" s="218"/>
      <c r="AE253" s="218"/>
      <c r="AF253" s="218"/>
      <c r="AG253" s="218"/>
      <c r="AJ253" s="126"/>
      <c r="AK253" s="126"/>
    </row>
    <row r="254" spans="1:37" x14ac:dyDescent="0.25">
      <c r="A254" s="125"/>
      <c r="B254" s="453"/>
      <c r="C254" s="453"/>
      <c r="D254" s="454"/>
      <c r="E254" s="457"/>
      <c r="F254" s="158" t="str">
        <f t="shared" si="13"/>
        <v/>
      </c>
      <c r="G254" s="148" t="str">
        <f>IF($D254="","",VLOOKUP($D254,Mag_Req!$A$2:$H$5,3))</f>
        <v/>
      </c>
      <c r="H254" s="457"/>
      <c r="I254" s="158" t="str">
        <f t="shared" si="14"/>
        <v/>
      </c>
      <c r="J254" s="148" t="str">
        <f>IF($D254="","",VLOOKUP($D254,Mag_Req!$A$2:$H$5,4))</f>
        <v/>
      </c>
      <c r="K254" s="149" t="str">
        <f t="shared" si="12"/>
        <v/>
      </c>
      <c r="L254" s="150" t="str">
        <f t="shared" si="15"/>
        <v/>
      </c>
      <c r="M254" s="151"/>
      <c r="N254" s="453"/>
      <c r="O254" s="453"/>
      <c r="P254" s="152" t="str">
        <f>IF(OR($D254="",$Q254=""),"",$Q254-VLOOKUP($D254,Mag_Req!$A$2:$H$5,8))</f>
        <v/>
      </c>
      <c r="Q254" s="453"/>
      <c r="R254" s="453"/>
      <c r="S254" s="151"/>
      <c r="T254" s="126" t="e">
        <f>VLOOKUP($D254,Mag_Req!$A$2:$H$5,2)</f>
        <v>#N/A</v>
      </c>
      <c r="W254" s="170"/>
      <c r="X254" s="217"/>
      <c r="Y254" s="218"/>
      <c r="Z254" s="218"/>
      <c r="AA254" s="218"/>
      <c r="AB254" s="218"/>
      <c r="AC254" s="218"/>
      <c r="AD254" s="218"/>
      <c r="AE254" s="218"/>
      <c r="AF254" s="218"/>
      <c r="AG254" s="218"/>
      <c r="AJ254" s="126"/>
      <c r="AK254" s="126"/>
    </row>
    <row r="255" spans="1:37" x14ac:dyDescent="0.25">
      <c r="A255" s="125"/>
      <c r="B255" s="453"/>
      <c r="C255" s="453"/>
      <c r="D255" s="454"/>
      <c r="E255" s="457"/>
      <c r="F255" s="158" t="str">
        <f t="shared" si="13"/>
        <v/>
      </c>
      <c r="G255" s="148" t="str">
        <f>IF($D255="","",VLOOKUP($D255,Mag_Req!$A$2:$H$5,3))</f>
        <v/>
      </c>
      <c r="H255" s="457"/>
      <c r="I255" s="158" t="str">
        <f t="shared" si="14"/>
        <v/>
      </c>
      <c r="J255" s="148" t="str">
        <f>IF($D255="","",VLOOKUP($D255,Mag_Req!$A$2:$H$5,4))</f>
        <v/>
      </c>
      <c r="K255" s="149" t="str">
        <f t="shared" si="12"/>
        <v/>
      </c>
      <c r="L255" s="150" t="str">
        <f t="shared" si="15"/>
        <v/>
      </c>
      <c r="M255" s="151"/>
      <c r="N255" s="453"/>
      <c r="O255" s="453"/>
      <c r="P255" s="152" t="str">
        <f>IF(OR($D255="",$Q255=""),"",$Q255-VLOOKUP($D255,Mag_Req!$A$2:$H$5,8))</f>
        <v/>
      </c>
      <c r="Q255" s="453"/>
      <c r="R255" s="453"/>
      <c r="S255" s="151"/>
      <c r="T255" s="126" t="e">
        <f>VLOOKUP($D255,Mag_Req!$A$2:$H$5,2)</f>
        <v>#N/A</v>
      </c>
      <c r="W255" s="170"/>
      <c r="X255" s="217"/>
      <c r="Y255" s="218"/>
      <c r="Z255" s="218"/>
      <c r="AA255" s="218"/>
      <c r="AB255" s="218"/>
      <c r="AC255" s="218"/>
      <c r="AD255" s="218"/>
      <c r="AE255" s="218"/>
      <c r="AF255" s="218"/>
      <c r="AG255" s="218"/>
      <c r="AJ255" s="126"/>
      <c r="AK255" s="126"/>
    </row>
    <row r="256" spans="1:37" x14ac:dyDescent="0.25">
      <c r="A256" s="125"/>
      <c r="B256" s="453"/>
      <c r="C256" s="453"/>
      <c r="D256" s="454"/>
      <c r="E256" s="457"/>
      <c r="F256" s="158" t="str">
        <f t="shared" si="13"/>
        <v/>
      </c>
      <c r="G256" s="148" t="str">
        <f>IF($D256="","",VLOOKUP($D256,Mag_Req!$A$2:$H$5,3))</f>
        <v/>
      </c>
      <c r="H256" s="457"/>
      <c r="I256" s="158" t="str">
        <f t="shared" si="14"/>
        <v/>
      </c>
      <c r="J256" s="148" t="str">
        <f>IF($D256="","",VLOOKUP($D256,Mag_Req!$A$2:$H$5,4))</f>
        <v/>
      </c>
      <c r="K256" s="149" t="str">
        <f t="shared" si="12"/>
        <v/>
      </c>
      <c r="L256" s="150" t="str">
        <f t="shared" si="15"/>
        <v/>
      </c>
      <c r="M256" s="151"/>
      <c r="N256" s="453"/>
      <c r="O256" s="453"/>
      <c r="P256" s="152" t="str">
        <f>IF(OR($D256="",$Q256=""),"",$Q256-VLOOKUP($D256,Mag_Req!$A$2:$H$5,8))</f>
        <v/>
      </c>
      <c r="Q256" s="453"/>
      <c r="R256" s="453"/>
      <c r="S256" s="151"/>
      <c r="T256" s="126" t="e">
        <f>VLOOKUP($D256,Mag_Req!$A$2:$H$5,2)</f>
        <v>#N/A</v>
      </c>
      <c r="W256" s="170"/>
      <c r="X256" s="217"/>
      <c r="Y256" s="218"/>
      <c r="Z256" s="218"/>
      <c r="AA256" s="218"/>
      <c r="AB256" s="218"/>
      <c r="AC256" s="218"/>
      <c r="AD256" s="218"/>
      <c r="AE256" s="218"/>
      <c r="AF256" s="218"/>
      <c r="AG256" s="218"/>
      <c r="AJ256" s="126"/>
      <c r="AK256" s="126"/>
    </row>
    <row r="257" spans="1:37" x14ac:dyDescent="0.25">
      <c r="A257" s="125"/>
      <c r="B257" s="453"/>
      <c r="C257" s="453"/>
      <c r="D257" s="454"/>
      <c r="E257" s="457"/>
      <c r="F257" s="158" t="str">
        <f t="shared" si="13"/>
        <v/>
      </c>
      <c r="G257" s="148" t="str">
        <f>IF($D257="","",VLOOKUP($D257,Mag_Req!$A$2:$H$5,3))</f>
        <v/>
      </c>
      <c r="H257" s="457"/>
      <c r="I257" s="158" t="str">
        <f t="shared" si="14"/>
        <v/>
      </c>
      <c r="J257" s="148" t="str">
        <f>IF($D257="","",VLOOKUP($D257,Mag_Req!$A$2:$H$5,4))</f>
        <v/>
      </c>
      <c r="K257" s="149" t="str">
        <f t="shared" si="12"/>
        <v/>
      </c>
      <c r="L257" s="150" t="str">
        <f t="shared" si="15"/>
        <v/>
      </c>
      <c r="M257" s="151"/>
      <c r="N257" s="453"/>
      <c r="O257" s="453"/>
      <c r="P257" s="152" t="str">
        <f>IF(OR($D257="",$Q257=""),"",$Q257-VLOOKUP($D257,Mag_Req!$A$2:$H$5,8))</f>
        <v/>
      </c>
      <c r="Q257" s="453"/>
      <c r="R257" s="453"/>
      <c r="S257" s="151"/>
      <c r="T257" s="126" t="e">
        <f>VLOOKUP($D257,Mag_Req!$A$2:$H$5,2)</f>
        <v>#N/A</v>
      </c>
      <c r="W257" s="170"/>
      <c r="X257" s="217"/>
      <c r="Y257" s="218"/>
      <c r="Z257" s="218"/>
      <c r="AA257" s="218"/>
      <c r="AB257" s="218"/>
      <c r="AC257" s="218"/>
      <c r="AD257" s="218"/>
      <c r="AE257" s="218"/>
      <c r="AF257" s="218"/>
      <c r="AG257" s="218"/>
      <c r="AJ257" s="126"/>
      <c r="AK257" s="126"/>
    </row>
    <row r="258" spans="1:37" x14ac:dyDescent="0.25">
      <c r="A258" s="125"/>
      <c r="B258" s="453"/>
      <c r="C258" s="453"/>
      <c r="D258" s="454"/>
      <c r="E258" s="457"/>
      <c r="F258" s="158" t="str">
        <f t="shared" si="13"/>
        <v/>
      </c>
      <c r="G258" s="148" t="str">
        <f>IF($D258="","",VLOOKUP($D258,Mag_Req!$A$2:$H$5,3))</f>
        <v/>
      </c>
      <c r="H258" s="457"/>
      <c r="I258" s="158" t="str">
        <f t="shared" si="14"/>
        <v/>
      </c>
      <c r="J258" s="148" t="str">
        <f>IF($D258="","",VLOOKUP($D258,Mag_Req!$A$2:$H$5,4))</f>
        <v/>
      </c>
      <c r="K258" s="149" t="str">
        <f t="shared" si="12"/>
        <v/>
      </c>
      <c r="L258" s="150" t="str">
        <f t="shared" si="15"/>
        <v/>
      </c>
      <c r="M258" s="151"/>
      <c r="N258" s="453"/>
      <c r="O258" s="453"/>
      <c r="P258" s="152" t="str">
        <f>IF(OR($D258="",$Q258=""),"",$Q258-VLOOKUP($D258,Mag_Req!$A$2:$H$5,8))</f>
        <v/>
      </c>
      <c r="Q258" s="453"/>
      <c r="R258" s="453"/>
      <c r="S258" s="151"/>
      <c r="T258" s="126" t="e">
        <f>VLOOKUP($D258,Mag_Req!$A$2:$H$5,2)</f>
        <v>#N/A</v>
      </c>
      <c r="W258" s="170"/>
      <c r="X258" s="217"/>
      <c r="Y258" s="218"/>
      <c r="Z258" s="218"/>
      <c r="AA258" s="218"/>
      <c r="AB258" s="218"/>
      <c r="AC258" s="218"/>
      <c r="AD258" s="218"/>
      <c r="AE258" s="218"/>
      <c r="AF258" s="218"/>
      <c r="AG258" s="218"/>
      <c r="AJ258" s="126"/>
      <c r="AK258" s="126"/>
    </row>
    <row r="259" spans="1:37" x14ac:dyDescent="0.25">
      <c r="A259" s="125"/>
      <c r="B259" s="453"/>
      <c r="C259" s="453"/>
      <c r="D259" s="454"/>
      <c r="E259" s="457"/>
      <c r="F259" s="158" t="str">
        <f t="shared" si="13"/>
        <v/>
      </c>
      <c r="G259" s="148" t="str">
        <f>IF($D259="","",VLOOKUP($D259,Mag_Req!$A$2:$H$5,3))</f>
        <v/>
      </c>
      <c r="H259" s="457"/>
      <c r="I259" s="158" t="str">
        <f t="shared" si="14"/>
        <v/>
      </c>
      <c r="J259" s="148" t="str">
        <f>IF($D259="","",VLOOKUP($D259,Mag_Req!$A$2:$H$5,4))</f>
        <v/>
      </c>
      <c r="K259" s="149" t="str">
        <f t="shared" si="12"/>
        <v/>
      </c>
      <c r="L259" s="150" t="str">
        <f t="shared" si="15"/>
        <v/>
      </c>
      <c r="M259" s="151"/>
      <c r="N259" s="453"/>
      <c r="O259" s="453"/>
      <c r="P259" s="152" t="str">
        <f>IF(OR($D259="",$Q259=""),"",$Q259-VLOOKUP($D259,Mag_Req!$A$2:$H$5,8))</f>
        <v/>
      </c>
      <c r="Q259" s="453"/>
      <c r="R259" s="453"/>
      <c r="S259" s="151"/>
      <c r="T259" s="126" t="e">
        <f>VLOOKUP($D259,Mag_Req!$A$2:$H$5,2)</f>
        <v>#N/A</v>
      </c>
      <c r="W259" s="170"/>
      <c r="X259" s="217"/>
      <c r="Y259" s="218"/>
      <c r="Z259" s="218"/>
      <c r="AA259" s="218"/>
      <c r="AB259" s="218"/>
      <c r="AC259" s="218"/>
      <c r="AD259" s="218"/>
      <c r="AE259" s="218"/>
      <c r="AF259" s="218"/>
      <c r="AG259" s="218"/>
      <c r="AJ259" s="126"/>
      <c r="AK259" s="126"/>
    </row>
    <row r="260" spans="1:37" x14ac:dyDescent="0.25">
      <c r="A260" s="125"/>
      <c r="B260" s="453"/>
      <c r="C260" s="453"/>
      <c r="D260" s="454"/>
      <c r="E260" s="457"/>
      <c r="F260" s="158" t="str">
        <f t="shared" si="13"/>
        <v/>
      </c>
      <c r="G260" s="148" t="str">
        <f>IF($D260="","",VLOOKUP($D260,Mag_Req!$A$2:$H$5,3))</f>
        <v/>
      </c>
      <c r="H260" s="457"/>
      <c r="I260" s="158" t="str">
        <f t="shared" si="14"/>
        <v/>
      </c>
      <c r="J260" s="148" t="str">
        <f>IF($D260="","",VLOOKUP($D260,Mag_Req!$A$2:$H$5,4))</f>
        <v/>
      </c>
      <c r="K260" s="149" t="str">
        <f t="shared" si="12"/>
        <v/>
      </c>
      <c r="L260" s="150" t="str">
        <f t="shared" si="15"/>
        <v/>
      </c>
      <c r="M260" s="151"/>
      <c r="N260" s="453"/>
      <c r="O260" s="453"/>
      <c r="P260" s="152" t="str">
        <f>IF(OR($D260="",$Q260=""),"",$Q260-VLOOKUP($D260,Mag_Req!$A$2:$H$5,8))</f>
        <v/>
      </c>
      <c r="Q260" s="453"/>
      <c r="R260" s="453"/>
      <c r="S260" s="151"/>
      <c r="T260" s="126" t="e">
        <f>VLOOKUP($D260,Mag_Req!$A$2:$H$5,2)</f>
        <v>#N/A</v>
      </c>
      <c r="W260" s="170"/>
      <c r="X260" s="217"/>
      <c r="Y260" s="218"/>
      <c r="Z260" s="218"/>
      <c r="AA260" s="218"/>
      <c r="AB260" s="218"/>
      <c r="AC260" s="218"/>
      <c r="AD260" s="218"/>
      <c r="AE260" s="218"/>
      <c r="AF260" s="218"/>
      <c r="AG260" s="218"/>
      <c r="AJ260" s="126"/>
      <c r="AK260" s="126"/>
    </row>
    <row r="261" spans="1:37" x14ac:dyDescent="0.25">
      <c r="A261" s="125"/>
      <c r="B261" s="453"/>
      <c r="C261" s="453"/>
      <c r="D261" s="454"/>
      <c r="E261" s="457"/>
      <c r="F261" s="158" t="str">
        <f t="shared" si="13"/>
        <v/>
      </c>
      <c r="G261" s="148" t="str">
        <f>IF($D261="","",VLOOKUP($D261,Mag_Req!$A$2:$H$5,3))</f>
        <v/>
      </c>
      <c r="H261" s="457"/>
      <c r="I261" s="158" t="str">
        <f t="shared" si="14"/>
        <v/>
      </c>
      <c r="J261" s="148" t="str">
        <f>IF($D261="","",VLOOKUP($D261,Mag_Req!$A$2:$H$5,4))</f>
        <v/>
      </c>
      <c r="K261" s="149" t="str">
        <f t="shared" si="12"/>
        <v/>
      </c>
      <c r="L261" s="150" t="str">
        <f t="shared" si="15"/>
        <v/>
      </c>
      <c r="M261" s="151"/>
      <c r="N261" s="453"/>
      <c r="O261" s="453"/>
      <c r="P261" s="152" t="str">
        <f>IF(OR($D261="",$Q261=""),"",$Q261-VLOOKUP($D261,Mag_Req!$A$2:$H$5,8))</f>
        <v/>
      </c>
      <c r="Q261" s="453"/>
      <c r="R261" s="453"/>
      <c r="S261" s="151"/>
      <c r="T261" s="126" t="e">
        <f>VLOOKUP($D261,Mag_Req!$A$2:$H$5,2)</f>
        <v>#N/A</v>
      </c>
      <c r="W261" s="170"/>
      <c r="X261" s="217"/>
      <c r="Y261" s="218"/>
      <c r="Z261" s="218"/>
      <c r="AA261" s="218"/>
      <c r="AB261" s="218"/>
      <c r="AC261" s="218"/>
      <c r="AD261" s="218"/>
      <c r="AE261" s="218"/>
      <c r="AF261" s="218"/>
      <c r="AG261" s="218"/>
      <c r="AJ261" s="126"/>
      <c r="AK261" s="126"/>
    </row>
    <row r="262" spans="1:37" x14ac:dyDescent="0.25">
      <c r="A262" s="125"/>
      <c r="B262" s="453"/>
      <c r="C262" s="453"/>
      <c r="D262" s="454"/>
      <c r="E262" s="457"/>
      <c r="F262" s="158" t="str">
        <f t="shared" si="13"/>
        <v/>
      </c>
      <c r="G262" s="148" t="str">
        <f>IF($D262="","",VLOOKUP($D262,Mag_Req!$A$2:$H$5,3))</f>
        <v/>
      </c>
      <c r="H262" s="457"/>
      <c r="I262" s="158" t="str">
        <f t="shared" si="14"/>
        <v/>
      </c>
      <c r="J262" s="148" t="str">
        <f>IF($D262="","",VLOOKUP($D262,Mag_Req!$A$2:$H$5,4))</f>
        <v/>
      </c>
      <c r="K262" s="149" t="str">
        <f t="shared" si="12"/>
        <v/>
      </c>
      <c r="L262" s="150" t="str">
        <f t="shared" si="15"/>
        <v/>
      </c>
      <c r="M262" s="151"/>
      <c r="N262" s="453"/>
      <c r="O262" s="453"/>
      <c r="P262" s="152" t="str">
        <f>IF(OR($D262="",$Q262=""),"",$Q262-VLOOKUP($D262,Mag_Req!$A$2:$H$5,8))</f>
        <v/>
      </c>
      <c r="Q262" s="453"/>
      <c r="R262" s="453"/>
      <c r="S262" s="151"/>
      <c r="T262" s="126" t="e">
        <f>VLOOKUP($D262,Mag_Req!$A$2:$H$5,2)</f>
        <v>#N/A</v>
      </c>
      <c r="W262" s="170"/>
      <c r="X262" s="217"/>
      <c r="Y262" s="218"/>
      <c r="Z262" s="218"/>
      <c r="AA262" s="218"/>
      <c r="AB262" s="218"/>
      <c r="AC262" s="218"/>
      <c r="AD262" s="218"/>
      <c r="AE262" s="218"/>
      <c r="AF262" s="218"/>
      <c r="AG262" s="218"/>
      <c r="AJ262" s="126"/>
      <c r="AK262" s="126"/>
    </row>
    <row r="263" spans="1:37" x14ac:dyDescent="0.25">
      <c r="A263" s="125"/>
      <c r="B263" s="453"/>
      <c r="C263" s="453"/>
      <c r="D263" s="454"/>
      <c r="E263" s="457"/>
      <c r="F263" s="158" t="str">
        <f t="shared" si="13"/>
        <v/>
      </c>
      <c r="G263" s="148" t="str">
        <f>IF($D263="","",VLOOKUP($D263,Mag_Req!$A$2:$H$5,3))</f>
        <v/>
      </c>
      <c r="H263" s="457"/>
      <c r="I263" s="158" t="str">
        <f t="shared" si="14"/>
        <v/>
      </c>
      <c r="J263" s="148" t="str">
        <f>IF($D263="","",VLOOKUP($D263,Mag_Req!$A$2:$H$5,4))</f>
        <v/>
      </c>
      <c r="K263" s="149" t="str">
        <f t="shared" si="12"/>
        <v/>
      </c>
      <c r="L263" s="150" t="str">
        <f t="shared" si="15"/>
        <v/>
      </c>
      <c r="M263" s="151"/>
      <c r="N263" s="453"/>
      <c r="O263" s="453"/>
      <c r="P263" s="152" t="str">
        <f>IF(OR($D263="",$Q263=""),"",$Q263-VLOOKUP($D263,Mag_Req!$A$2:$H$5,8))</f>
        <v/>
      </c>
      <c r="Q263" s="453"/>
      <c r="R263" s="453"/>
      <c r="S263" s="151"/>
      <c r="T263" s="126" t="e">
        <f>VLOOKUP($D263,Mag_Req!$A$2:$H$5,2)</f>
        <v>#N/A</v>
      </c>
      <c r="W263" s="170"/>
      <c r="X263" s="217"/>
      <c r="Y263" s="218"/>
      <c r="Z263" s="218"/>
      <c r="AA263" s="218"/>
      <c r="AB263" s="218"/>
      <c r="AC263" s="218"/>
      <c r="AD263" s="218"/>
      <c r="AE263" s="218"/>
      <c r="AF263" s="218"/>
      <c r="AG263" s="218"/>
      <c r="AJ263" s="126"/>
      <c r="AK263" s="126"/>
    </row>
    <row r="264" spans="1:37" x14ac:dyDescent="0.25">
      <c r="A264" s="125"/>
      <c r="B264" s="453"/>
      <c r="C264" s="453"/>
      <c r="D264" s="454"/>
      <c r="E264" s="457"/>
      <c r="F264" s="158" t="str">
        <f t="shared" si="13"/>
        <v/>
      </c>
      <c r="G264" s="148" t="str">
        <f>IF($D264="","",VLOOKUP($D264,Mag_Req!$A$2:$H$5,3))</f>
        <v/>
      </c>
      <c r="H264" s="457"/>
      <c r="I264" s="158" t="str">
        <f t="shared" si="14"/>
        <v/>
      </c>
      <c r="J264" s="148" t="str">
        <f>IF($D264="","",VLOOKUP($D264,Mag_Req!$A$2:$H$5,4))</f>
        <v/>
      </c>
      <c r="K264" s="149" t="str">
        <f t="shared" si="12"/>
        <v/>
      </c>
      <c r="L264" s="150" t="str">
        <f t="shared" si="15"/>
        <v/>
      </c>
      <c r="M264" s="151"/>
      <c r="N264" s="453"/>
      <c r="O264" s="453"/>
      <c r="P264" s="152" t="str">
        <f>IF(OR($D264="",$Q264=""),"",$Q264-VLOOKUP($D264,Mag_Req!$A$2:$H$5,8))</f>
        <v/>
      </c>
      <c r="Q264" s="453"/>
      <c r="R264" s="453"/>
      <c r="S264" s="151"/>
      <c r="T264" s="126" t="e">
        <f>VLOOKUP($D264,Mag_Req!$A$2:$H$5,2)</f>
        <v>#N/A</v>
      </c>
      <c r="W264" s="170"/>
      <c r="X264" s="217"/>
      <c r="Y264" s="218"/>
      <c r="Z264" s="218"/>
      <c r="AA264" s="218"/>
      <c r="AB264" s="218"/>
      <c r="AC264" s="218"/>
      <c r="AD264" s="218"/>
      <c r="AE264" s="218"/>
      <c r="AF264" s="218"/>
      <c r="AG264" s="218"/>
      <c r="AJ264" s="126"/>
      <c r="AK264" s="126"/>
    </row>
    <row r="265" spans="1:37" x14ac:dyDescent="0.25">
      <c r="A265" s="125"/>
      <c r="B265" s="453"/>
      <c r="C265" s="453"/>
      <c r="D265" s="454"/>
      <c r="E265" s="457"/>
      <c r="F265" s="158" t="str">
        <f t="shared" si="13"/>
        <v/>
      </c>
      <c r="G265" s="148" t="str">
        <f>IF($D265="","",VLOOKUP($D265,Mag_Req!$A$2:$H$5,3))</f>
        <v/>
      </c>
      <c r="H265" s="457"/>
      <c r="I265" s="158" t="str">
        <f t="shared" si="14"/>
        <v/>
      </c>
      <c r="J265" s="148" t="str">
        <f>IF($D265="","",VLOOKUP($D265,Mag_Req!$A$2:$H$5,4))</f>
        <v/>
      </c>
      <c r="K265" s="149" t="str">
        <f t="shared" si="12"/>
        <v/>
      </c>
      <c r="L265" s="150" t="str">
        <f t="shared" si="15"/>
        <v/>
      </c>
      <c r="M265" s="151"/>
      <c r="N265" s="453"/>
      <c r="O265" s="453"/>
      <c r="P265" s="152" t="str">
        <f>IF(OR($D265="",$Q265=""),"",$Q265-VLOOKUP($D265,Mag_Req!$A$2:$H$5,8))</f>
        <v/>
      </c>
      <c r="Q265" s="453"/>
      <c r="R265" s="453"/>
      <c r="S265" s="151"/>
      <c r="T265" s="126" t="e">
        <f>VLOOKUP($D265,Mag_Req!$A$2:$H$5,2)</f>
        <v>#N/A</v>
      </c>
      <c r="W265" s="170"/>
      <c r="X265" s="217"/>
      <c r="Y265" s="218"/>
      <c r="Z265" s="218"/>
      <c r="AA265" s="218"/>
      <c r="AB265" s="218"/>
      <c r="AC265" s="218"/>
      <c r="AD265" s="218"/>
      <c r="AE265" s="218"/>
      <c r="AF265" s="218"/>
      <c r="AG265" s="218"/>
      <c r="AJ265" s="126"/>
      <c r="AK265" s="126"/>
    </row>
    <row r="266" spans="1:37" x14ac:dyDescent="0.25">
      <c r="A266" s="125"/>
      <c r="B266" s="453"/>
      <c r="C266" s="453"/>
      <c r="D266" s="454"/>
      <c r="E266" s="457"/>
      <c r="F266" s="158" t="str">
        <f t="shared" si="13"/>
        <v/>
      </c>
      <c r="G266" s="148" t="str">
        <f>IF($D266="","",VLOOKUP($D266,Mag_Req!$A$2:$H$5,3))</f>
        <v/>
      </c>
      <c r="H266" s="457"/>
      <c r="I266" s="158" t="str">
        <f t="shared" si="14"/>
        <v/>
      </c>
      <c r="J266" s="148" t="str">
        <f>IF($D266="","",VLOOKUP($D266,Mag_Req!$A$2:$H$5,4))</f>
        <v/>
      </c>
      <c r="K266" s="149" t="str">
        <f t="shared" si="12"/>
        <v/>
      </c>
      <c r="L266" s="150" t="str">
        <f t="shared" si="15"/>
        <v/>
      </c>
      <c r="M266" s="151"/>
      <c r="N266" s="453"/>
      <c r="O266" s="453"/>
      <c r="P266" s="152" t="str">
        <f>IF(OR($D266="",$Q266=""),"",$Q266-VLOOKUP($D266,Mag_Req!$A$2:$H$5,8))</f>
        <v/>
      </c>
      <c r="Q266" s="453"/>
      <c r="R266" s="453"/>
      <c r="S266" s="151"/>
      <c r="T266" s="126" t="e">
        <f>VLOOKUP($D266,Mag_Req!$A$2:$H$5,2)</f>
        <v>#N/A</v>
      </c>
      <c r="W266" s="170"/>
      <c r="X266" s="217"/>
      <c r="Y266" s="218"/>
      <c r="Z266" s="218"/>
      <c r="AA266" s="218"/>
      <c r="AB266" s="218"/>
      <c r="AC266" s="218"/>
      <c r="AD266" s="218"/>
      <c r="AE266" s="218"/>
      <c r="AF266" s="218"/>
      <c r="AG266" s="218"/>
      <c r="AJ266" s="126"/>
      <c r="AK266" s="126"/>
    </row>
    <row r="267" spans="1:37" x14ac:dyDescent="0.25">
      <c r="A267" s="125"/>
      <c r="B267" s="453"/>
      <c r="C267" s="453"/>
      <c r="D267" s="454"/>
      <c r="E267" s="457"/>
      <c r="F267" s="158" t="str">
        <f t="shared" si="13"/>
        <v/>
      </c>
      <c r="G267" s="148" t="str">
        <f>IF($D267="","",VLOOKUP($D267,Mag_Req!$A$2:$H$5,3))</f>
        <v/>
      </c>
      <c r="H267" s="457"/>
      <c r="I267" s="158" t="str">
        <f t="shared" si="14"/>
        <v/>
      </c>
      <c r="J267" s="148" t="str">
        <f>IF($D267="","",VLOOKUP($D267,Mag_Req!$A$2:$H$5,4))</f>
        <v/>
      </c>
      <c r="K267" s="149" t="str">
        <f t="shared" si="12"/>
        <v/>
      </c>
      <c r="L267" s="150" t="str">
        <f t="shared" si="15"/>
        <v/>
      </c>
      <c r="M267" s="151"/>
      <c r="N267" s="453"/>
      <c r="O267" s="453"/>
      <c r="P267" s="152" t="str">
        <f>IF(OR($D267="",$Q267=""),"",$Q267-VLOOKUP($D267,Mag_Req!$A$2:$H$5,8))</f>
        <v/>
      </c>
      <c r="Q267" s="453"/>
      <c r="R267" s="453"/>
      <c r="S267" s="151"/>
      <c r="T267" s="126" t="e">
        <f>VLOOKUP($D267,Mag_Req!$A$2:$H$5,2)</f>
        <v>#N/A</v>
      </c>
      <c r="W267" s="170"/>
      <c r="X267" s="217"/>
      <c r="Y267" s="218"/>
      <c r="Z267" s="218"/>
      <c r="AA267" s="218"/>
      <c r="AB267" s="218"/>
      <c r="AC267" s="218"/>
      <c r="AD267" s="218"/>
      <c r="AE267" s="218"/>
      <c r="AF267" s="218"/>
      <c r="AG267" s="218"/>
      <c r="AJ267" s="126"/>
      <c r="AK267" s="126"/>
    </row>
    <row r="268" spans="1:37" x14ac:dyDescent="0.25">
      <c r="A268" s="125"/>
      <c r="B268" s="453"/>
      <c r="C268" s="453"/>
      <c r="D268" s="454"/>
      <c r="E268" s="457"/>
      <c r="F268" s="158" t="str">
        <f t="shared" si="13"/>
        <v/>
      </c>
      <c r="G268" s="148" t="str">
        <f>IF($D268="","",VLOOKUP($D268,Mag_Req!$A$2:$H$5,3))</f>
        <v/>
      </c>
      <c r="H268" s="457"/>
      <c r="I268" s="158" t="str">
        <f t="shared" si="14"/>
        <v/>
      </c>
      <c r="J268" s="148" t="str">
        <f>IF($D268="","",VLOOKUP($D268,Mag_Req!$A$2:$H$5,4))</f>
        <v/>
      </c>
      <c r="K268" s="149" t="str">
        <f t="shared" si="12"/>
        <v/>
      </c>
      <c r="L268" s="150" t="str">
        <f t="shared" si="15"/>
        <v/>
      </c>
      <c r="M268" s="151"/>
      <c r="N268" s="453"/>
      <c r="O268" s="453"/>
      <c r="P268" s="152" t="str">
        <f>IF(OR($D268="",$Q268=""),"",$Q268-VLOOKUP($D268,Mag_Req!$A$2:$H$5,8))</f>
        <v/>
      </c>
      <c r="Q268" s="453"/>
      <c r="R268" s="453"/>
      <c r="S268" s="151"/>
      <c r="T268" s="126" t="e">
        <f>VLOOKUP($D268,Mag_Req!$A$2:$H$5,2)</f>
        <v>#N/A</v>
      </c>
      <c r="W268" s="170"/>
      <c r="X268" s="217"/>
      <c r="Y268" s="218"/>
      <c r="Z268" s="218"/>
      <c r="AA268" s="218"/>
      <c r="AB268" s="218"/>
      <c r="AC268" s="218"/>
      <c r="AD268" s="218"/>
      <c r="AE268" s="218"/>
      <c r="AF268" s="218"/>
      <c r="AG268" s="218"/>
      <c r="AJ268" s="126"/>
      <c r="AK268" s="126"/>
    </row>
    <row r="269" spans="1:37" x14ac:dyDescent="0.25">
      <c r="A269" s="125"/>
      <c r="B269" s="453"/>
      <c r="C269" s="453"/>
      <c r="D269" s="454"/>
      <c r="E269" s="457"/>
      <c r="F269" s="158" t="str">
        <f t="shared" si="13"/>
        <v/>
      </c>
      <c r="G269" s="148" t="str">
        <f>IF($D269="","",VLOOKUP($D269,Mag_Req!$A$2:$H$5,3))</f>
        <v/>
      </c>
      <c r="H269" s="457"/>
      <c r="I269" s="158" t="str">
        <f t="shared" si="14"/>
        <v/>
      </c>
      <c r="J269" s="148" t="str">
        <f>IF($D269="","",VLOOKUP($D269,Mag_Req!$A$2:$H$5,4))</f>
        <v/>
      </c>
      <c r="K269" s="149" t="str">
        <f t="shared" si="12"/>
        <v/>
      </c>
      <c r="L269" s="150" t="str">
        <f t="shared" si="15"/>
        <v/>
      </c>
      <c r="M269" s="151"/>
      <c r="N269" s="453"/>
      <c r="O269" s="453"/>
      <c r="P269" s="152" t="str">
        <f>IF(OR($D269="",$Q269=""),"",$Q269-VLOOKUP($D269,Mag_Req!$A$2:$H$5,8))</f>
        <v/>
      </c>
      <c r="Q269" s="453"/>
      <c r="R269" s="453"/>
      <c r="S269" s="151"/>
      <c r="T269" s="126" t="e">
        <f>VLOOKUP($D269,Mag_Req!$A$2:$H$5,2)</f>
        <v>#N/A</v>
      </c>
      <c r="W269" s="170"/>
      <c r="X269" s="217"/>
      <c r="Y269" s="218"/>
      <c r="Z269" s="218"/>
      <c r="AA269" s="218"/>
      <c r="AB269" s="218"/>
      <c r="AC269" s="218"/>
      <c r="AD269" s="218"/>
      <c r="AE269" s="218"/>
      <c r="AF269" s="218"/>
      <c r="AG269" s="218"/>
      <c r="AJ269" s="126"/>
      <c r="AK269" s="126"/>
    </row>
    <row r="270" spans="1:37" x14ac:dyDescent="0.25">
      <c r="A270" s="125"/>
      <c r="B270" s="453"/>
      <c r="C270" s="453"/>
      <c r="D270" s="454"/>
      <c r="E270" s="457"/>
      <c r="F270" s="158" t="str">
        <f t="shared" si="13"/>
        <v/>
      </c>
      <c r="G270" s="148" t="str">
        <f>IF($D270="","",VLOOKUP($D270,Mag_Req!$A$2:$H$5,3))</f>
        <v/>
      </c>
      <c r="H270" s="457"/>
      <c r="I270" s="158" t="str">
        <f t="shared" si="14"/>
        <v/>
      </c>
      <c r="J270" s="148" t="str">
        <f>IF($D270="","",VLOOKUP($D270,Mag_Req!$A$2:$H$5,4))</f>
        <v/>
      </c>
      <c r="K270" s="149" t="str">
        <f t="shared" si="12"/>
        <v/>
      </c>
      <c r="L270" s="150" t="str">
        <f t="shared" si="15"/>
        <v/>
      </c>
      <c r="M270" s="151"/>
      <c r="N270" s="453"/>
      <c r="O270" s="453"/>
      <c r="P270" s="152" t="str">
        <f>IF(OR($D270="",$Q270=""),"",$Q270-VLOOKUP($D270,Mag_Req!$A$2:$H$5,8))</f>
        <v/>
      </c>
      <c r="Q270" s="453"/>
      <c r="R270" s="453"/>
      <c r="S270" s="151"/>
      <c r="T270" s="126" t="e">
        <f>VLOOKUP($D270,Mag_Req!$A$2:$H$5,2)</f>
        <v>#N/A</v>
      </c>
      <c r="W270" s="170"/>
      <c r="X270" s="217"/>
      <c r="Y270" s="218"/>
      <c r="Z270" s="218"/>
      <c r="AA270" s="218"/>
      <c r="AB270" s="218"/>
      <c r="AC270" s="218"/>
      <c r="AD270" s="218"/>
      <c r="AE270" s="218"/>
      <c r="AF270" s="218"/>
      <c r="AG270" s="218"/>
      <c r="AJ270" s="126"/>
      <c r="AK270" s="126"/>
    </row>
    <row r="271" spans="1:37" x14ac:dyDescent="0.25">
      <c r="A271" s="125"/>
      <c r="B271" s="453"/>
      <c r="C271" s="453"/>
      <c r="D271" s="454"/>
      <c r="E271" s="457"/>
      <c r="F271" s="158" t="str">
        <f t="shared" si="13"/>
        <v/>
      </c>
      <c r="G271" s="148" t="str">
        <f>IF($D271="","",VLOOKUP($D271,Mag_Req!$A$2:$H$5,3))</f>
        <v/>
      </c>
      <c r="H271" s="457"/>
      <c r="I271" s="158" t="str">
        <f t="shared" si="14"/>
        <v/>
      </c>
      <c r="J271" s="148" t="str">
        <f>IF($D271="","",VLOOKUP($D271,Mag_Req!$A$2:$H$5,4))</f>
        <v/>
      </c>
      <c r="K271" s="149" t="str">
        <f t="shared" si="12"/>
        <v/>
      </c>
      <c r="L271" s="150" t="str">
        <f t="shared" si="15"/>
        <v/>
      </c>
      <c r="M271" s="151"/>
      <c r="N271" s="453"/>
      <c r="O271" s="453"/>
      <c r="P271" s="152" t="str">
        <f>IF(OR($D271="",$Q271=""),"",$Q271-VLOOKUP($D271,Mag_Req!$A$2:$H$5,8))</f>
        <v/>
      </c>
      <c r="Q271" s="453"/>
      <c r="R271" s="453"/>
      <c r="S271" s="151"/>
      <c r="T271" s="126" t="e">
        <f>VLOOKUP($D271,Mag_Req!$A$2:$H$5,2)</f>
        <v>#N/A</v>
      </c>
      <c r="W271" s="170"/>
      <c r="X271" s="217"/>
      <c r="Y271" s="218"/>
      <c r="Z271" s="218"/>
      <c r="AA271" s="218"/>
      <c r="AB271" s="218"/>
      <c r="AC271" s="218"/>
      <c r="AD271" s="218"/>
      <c r="AE271" s="218"/>
      <c r="AF271" s="218"/>
      <c r="AG271" s="218"/>
      <c r="AJ271" s="126"/>
      <c r="AK271" s="126"/>
    </row>
    <row r="272" spans="1:37" x14ac:dyDescent="0.25">
      <c r="A272" s="125"/>
      <c r="B272" s="453"/>
      <c r="C272" s="453"/>
      <c r="D272" s="454"/>
      <c r="E272" s="457"/>
      <c r="F272" s="158" t="str">
        <f t="shared" si="13"/>
        <v/>
      </c>
      <c r="G272" s="148" t="str">
        <f>IF($D272="","",VLOOKUP($D272,Mag_Req!$A$2:$H$5,3))</f>
        <v/>
      </c>
      <c r="H272" s="457"/>
      <c r="I272" s="158" t="str">
        <f t="shared" si="14"/>
        <v/>
      </c>
      <c r="J272" s="148" t="str">
        <f>IF($D272="","",VLOOKUP($D272,Mag_Req!$A$2:$H$5,4))</f>
        <v/>
      </c>
      <c r="K272" s="149" t="str">
        <f t="shared" si="12"/>
        <v/>
      </c>
      <c r="L272" s="150" t="str">
        <f t="shared" si="15"/>
        <v/>
      </c>
      <c r="M272" s="151"/>
      <c r="N272" s="453"/>
      <c r="O272" s="453"/>
      <c r="P272" s="152" t="str">
        <f>IF(OR($D272="",$Q272=""),"",$Q272-VLOOKUP($D272,Mag_Req!$A$2:$H$5,8))</f>
        <v/>
      </c>
      <c r="Q272" s="453"/>
      <c r="R272" s="453"/>
      <c r="S272" s="151"/>
      <c r="T272" s="126" t="e">
        <f>VLOOKUP($D272,Mag_Req!$A$2:$H$5,2)</f>
        <v>#N/A</v>
      </c>
      <c r="W272" s="170"/>
      <c r="X272" s="217"/>
      <c r="Y272" s="218"/>
      <c r="Z272" s="218"/>
      <c r="AA272" s="218"/>
      <c r="AB272" s="218"/>
      <c r="AC272" s="218"/>
      <c r="AD272" s="218"/>
      <c r="AE272" s="218"/>
      <c r="AF272" s="218"/>
      <c r="AG272" s="218"/>
      <c r="AJ272" s="126"/>
      <c r="AK272" s="126"/>
    </row>
    <row r="273" spans="1:37" x14ac:dyDescent="0.25">
      <c r="A273" s="125"/>
      <c r="B273" s="453"/>
      <c r="C273" s="453"/>
      <c r="D273" s="454"/>
      <c r="E273" s="457"/>
      <c r="F273" s="158" t="str">
        <f t="shared" si="13"/>
        <v/>
      </c>
      <c r="G273" s="148" t="str">
        <f>IF($D273="","",VLOOKUP($D273,Mag_Req!$A$2:$H$5,3))</f>
        <v/>
      </c>
      <c r="H273" s="457"/>
      <c r="I273" s="158" t="str">
        <f t="shared" si="14"/>
        <v/>
      </c>
      <c r="J273" s="148" t="str">
        <f>IF($D273="","",VLOOKUP($D273,Mag_Req!$A$2:$H$5,4))</f>
        <v/>
      </c>
      <c r="K273" s="149" t="str">
        <f t="shared" si="12"/>
        <v/>
      </c>
      <c r="L273" s="150" t="str">
        <f t="shared" si="15"/>
        <v/>
      </c>
      <c r="M273" s="151"/>
      <c r="N273" s="453"/>
      <c r="O273" s="453"/>
      <c r="P273" s="152" t="str">
        <f>IF(OR($D273="",$Q273=""),"",$Q273-VLOOKUP($D273,Mag_Req!$A$2:$H$5,8))</f>
        <v/>
      </c>
      <c r="Q273" s="453"/>
      <c r="R273" s="453"/>
      <c r="S273" s="151"/>
      <c r="T273" s="126" t="e">
        <f>VLOOKUP($D273,Mag_Req!$A$2:$H$5,2)</f>
        <v>#N/A</v>
      </c>
      <c r="W273" s="170"/>
      <c r="X273" s="217"/>
      <c r="Y273" s="218"/>
      <c r="Z273" s="218"/>
      <c r="AA273" s="218"/>
      <c r="AB273" s="218"/>
      <c r="AC273" s="218"/>
      <c r="AD273" s="218"/>
      <c r="AE273" s="218"/>
      <c r="AF273" s="218"/>
      <c r="AG273" s="218"/>
      <c r="AJ273" s="126"/>
      <c r="AK273" s="126"/>
    </row>
    <row r="274" spans="1:37" x14ac:dyDescent="0.25">
      <c r="A274" s="125"/>
      <c r="B274" s="453"/>
      <c r="C274" s="453"/>
      <c r="D274" s="454"/>
      <c r="E274" s="457"/>
      <c r="F274" s="158" t="str">
        <f t="shared" si="13"/>
        <v/>
      </c>
      <c r="G274" s="148" t="str">
        <f>IF($D274="","",VLOOKUP($D274,Mag_Req!$A$2:$H$5,3))</f>
        <v/>
      </c>
      <c r="H274" s="457"/>
      <c r="I274" s="158" t="str">
        <f t="shared" si="14"/>
        <v/>
      </c>
      <c r="J274" s="148" t="str">
        <f>IF($D274="","",VLOOKUP($D274,Mag_Req!$A$2:$H$5,4))</f>
        <v/>
      </c>
      <c r="K274" s="149" t="str">
        <f t="shared" ref="K274:K317" si="16">IF($D274="","",$K$6+R274)</f>
        <v/>
      </c>
      <c r="L274" s="150" t="str">
        <f t="shared" si="15"/>
        <v/>
      </c>
      <c r="M274" s="151"/>
      <c r="N274" s="453"/>
      <c r="O274" s="453"/>
      <c r="P274" s="152" t="str">
        <f>IF(OR($D274="",$Q274=""),"",$Q274-VLOOKUP($D274,Mag_Req!$A$2:$H$5,8))</f>
        <v/>
      </c>
      <c r="Q274" s="453"/>
      <c r="R274" s="453"/>
      <c r="S274" s="151"/>
      <c r="T274" s="126" t="e">
        <f>VLOOKUP($D274,Mag_Req!$A$2:$H$5,2)</f>
        <v>#N/A</v>
      </c>
      <c r="W274" s="170"/>
      <c r="X274" s="217"/>
      <c r="Y274" s="218"/>
      <c r="Z274" s="218"/>
      <c r="AA274" s="218"/>
      <c r="AB274" s="218"/>
      <c r="AC274" s="218"/>
      <c r="AD274" s="218"/>
      <c r="AE274" s="218"/>
      <c r="AF274" s="218"/>
      <c r="AG274" s="218"/>
      <c r="AJ274" s="126"/>
      <c r="AK274" s="126"/>
    </row>
    <row r="275" spans="1:37" x14ac:dyDescent="0.25">
      <c r="A275" s="125"/>
      <c r="B275" s="453"/>
      <c r="C275" s="453"/>
      <c r="D275" s="454"/>
      <c r="E275" s="457"/>
      <c r="F275" s="158" t="str">
        <f t="shared" ref="F275:F317" si="17">IF(OR($D275="",$N275="",$G275=""),"",IF($T275&lt;1402,$N275*$G275,""))</f>
        <v/>
      </c>
      <c r="G275" s="148" t="str">
        <f>IF($D275="","",VLOOKUP($D275,Mag_Req!$A$2:$H$5,3))</f>
        <v/>
      </c>
      <c r="H275" s="457"/>
      <c r="I275" s="158" t="str">
        <f t="shared" ref="I275:I317" si="18">IF(OR($D275="",$O275="",$J275=""),"",IF($T275&lt;1402,$O275*$J275,""))</f>
        <v/>
      </c>
      <c r="J275" s="148" t="str">
        <f>IF($D275="","",VLOOKUP($D275,Mag_Req!$A$2:$H$5,4))</f>
        <v/>
      </c>
      <c r="K275" s="149" t="str">
        <f t="shared" si="16"/>
        <v/>
      </c>
      <c r="L275" s="150" t="str">
        <f t="shared" ref="L275:L317" si="19">IF(OR($D275="",$Q275=""),"",$P275)</f>
        <v/>
      </c>
      <c r="M275" s="151"/>
      <c r="N275" s="453"/>
      <c r="O275" s="453"/>
      <c r="P275" s="152" t="str">
        <f>IF(OR($D275="",$Q275=""),"",$Q275-VLOOKUP($D275,Mag_Req!$A$2:$H$5,8))</f>
        <v/>
      </c>
      <c r="Q275" s="453"/>
      <c r="R275" s="453"/>
      <c r="S275" s="151"/>
      <c r="T275" s="126" t="e">
        <f>VLOOKUP($D275,Mag_Req!$A$2:$H$5,2)</f>
        <v>#N/A</v>
      </c>
      <c r="W275" s="170"/>
      <c r="X275" s="217"/>
      <c r="Y275" s="218"/>
      <c r="Z275" s="218"/>
      <c r="AA275" s="218"/>
      <c r="AB275" s="218"/>
      <c r="AC275" s="218"/>
      <c r="AD275" s="218"/>
      <c r="AE275" s="218"/>
      <c r="AF275" s="218"/>
      <c r="AG275" s="218"/>
      <c r="AJ275" s="126"/>
      <c r="AK275" s="126"/>
    </row>
    <row r="276" spans="1:37" x14ac:dyDescent="0.25">
      <c r="A276" s="125"/>
      <c r="B276" s="453"/>
      <c r="C276" s="453"/>
      <c r="D276" s="454"/>
      <c r="E276" s="457"/>
      <c r="F276" s="158" t="str">
        <f t="shared" si="17"/>
        <v/>
      </c>
      <c r="G276" s="148" t="str">
        <f>IF($D276="","",VLOOKUP($D276,Mag_Req!$A$2:$H$5,3))</f>
        <v/>
      </c>
      <c r="H276" s="457"/>
      <c r="I276" s="158" t="str">
        <f t="shared" si="18"/>
        <v/>
      </c>
      <c r="J276" s="148" t="str">
        <f>IF($D276="","",VLOOKUP($D276,Mag_Req!$A$2:$H$5,4))</f>
        <v/>
      </c>
      <c r="K276" s="149" t="str">
        <f t="shared" si="16"/>
        <v/>
      </c>
      <c r="L276" s="150" t="str">
        <f t="shared" si="19"/>
        <v/>
      </c>
      <c r="M276" s="151"/>
      <c r="N276" s="453"/>
      <c r="O276" s="453"/>
      <c r="P276" s="152" t="str">
        <f>IF(OR($D276="",$Q276=""),"",$Q276-VLOOKUP($D276,Mag_Req!$A$2:$H$5,8))</f>
        <v/>
      </c>
      <c r="Q276" s="453"/>
      <c r="R276" s="453"/>
      <c r="S276" s="151"/>
      <c r="T276" s="126" t="e">
        <f>VLOOKUP($D276,Mag_Req!$A$2:$H$5,2)</f>
        <v>#N/A</v>
      </c>
      <c r="W276" s="170"/>
      <c r="X276" s="217"/>
      <c r="Y276" s="218"/>
      <c r="Z276" s="218"/>
      <c r="AA276" s="218"/>
      <c r="AB276" s="218"/>
      <c r="AC276" s="218"/>
      <c r="AD276" s="218"/>
      <c r="AE276" s="218"/>
      <c r="AF276" s="218"/>
      <c r="AG276" s="218"/>
      <c r="AJ276" s="126"/>
      <c r="AK276" s="126"/>
    </row>
    <row r="277" spans="1:37" x14ac:dyDescent="0.25">
      <c r="A277" s="125"/>
      <c r="B277" s="453"/>
      <c r="C277" s="453"/>
      <c r="D277" s="454"/>
      <c r="E277" s="457"/>
      <c r="F277" s="158" t="str">
        <f t="shared" si="17"/>
        <v/>
      </c>
      <c r="G277" s="148" t="str">
        <f>IF($D277="","",VLOOKUP($D277,Mag_Req!$A$2:$H$5,3))</f>
        <v/>
      </c>
      <c r="H277" s="457"/>
      <c r="I277" s="158" t="str">
        <f t="shared" si="18"/>
        <v/>
      </c>
      <c r="J277" s="148" t="str">
        <f>IF($D277="","",VLOOKUP($D277,Mag_Req!$A$2:$H$5,4))</f>
        <v/>
      </c>
      <c r="K277" s="149" t="str">
        <f t="shared" si="16"/>
        <v/>
      </c>
      <c r="L277" s="150" t="str">
        <f t="shared" si="19"/>
        <v/>
      </c>
      <c r="M277" s="151"/>
      <c r="N277" s="453"/>
      <c r="O277" s="453"/>
      <c r="P277" s="152" t="str">
        <f>IF(OR($D277="",$Q277=""),"",$Q277-VLOOKUP($D277,Mag_Req!$A$2:$H$5,8))</f>
        <v/>
      </c>
      <c r="Q277" s="453"/>
      <c r="R277" s="453"/>
      <c r="S277" s="151"/>
      <c r="T277" s="126" t="e">
        <f>VLOOKUP($D277,Mag_Req!$A$2:$H$5,2)</f>
        <v>#N/A</v>
      </c>
      <c r="W277" s="170"/>
      <c r="X277" s="217"/>
      <c r="Y277" s="218"/>
      <c r="Z277" s="218"/>
      <c r="AA277" s="218"/>
      <c r="AB277" s="218"/>
      <c r="AC277" s="218"/>
      <c r="AD277" s="218"/>
      <c r="AE277" s="218"/>
      <c r="AF277" s="218"/>
      <c r="AG277" s="218"/>
      <c r="AJ277" s="126"/>
      <c r="AK277" s="126"/>
    </row>
    <row r="278" spans="1:37" x14ac:dyDescent="0.25">
      <c r="A278" s="125"/>
      <c r="B278" s="453"/>
      <c r="C278" s="453"/>
      <c r="D278" s="454"/>
      <c r="E278" s="457"/>
      <c r="F278" s="158" t="str">
        <f t="shared" si="17"/>
        <v/>
      </c>
      <c r="G278" s="148" t="str">
        <f>IF($D278="","",VLOOKUP($D278,Mag_Req!$A$2:$H$5,3))</f>
        <v/>
      </c>
      <c r="H278" s="457"/>
      <c r="I278" s="158" t="str">
        <f t="shared" si="18"/>
        <v/>
      </c>
      <c r="J278" s="148" t="str">
        <f>IF($D278="","",VLOOKUP($D278,Mag_Req!$A$2:$H$5,4))</f>
        <v/>
      </c>
      <c r="K278" s="149" t="str">
        <f t="shared" si="16"/>
        <v/>
      </c>
      <c r="L278" s="150" t="str">
        <f t="shared" si="19"/>
        <v/>
      </c>
      <c r="M278" s="151"/>
      <c r="N278" s="453"/>
      <c r="O278" s="453"/>
      <c r="P278" s="152" t="str">
        <f>IF(OR($D278="",$Q278=""),"",$Q278-VLOOKUP($D278,Mag_Req!$A$2:$H$5,8))</f>
        <v/>
      </c>
      <c r="Q278" s="453"/>
      <c r="R278" s="453"/>
      <c r="S278" s="151"/>
      <c r="T278" s="126" t="e">
        <f>VLOOKUP($D278,Mag_Req!$A$2:$H$5,2)</f>
        <v>#N/A</v>
      </c>
      <c r="W278" s="170"/>
      <c r="X278" s="217"/>
      <c r="Y278" s="218"/>
      <c r="Z278" s="218"/>
      <c r="AA278" s="218"/>
      <c r="AB278" s="218"/>
      <c r="AC278" s="218"/>
      <c r="AD278" s="218"/>
      <c r="AE278" s="218"/>
      <c r="AF278" s="218"/>
      <c r="AG278" s="218"/>
      <c r="AJ278" s="126"/>
      <c r="AK278" s="126"/>
    </row>
    <row r="279" spans="1:37" x14ac:dyDescent="0.25">
      <c r="A279" s="125"/>
      <c r="B279" s="453"/>
      <c r="C279" s="453"/>
      <c r="D279" s="454"/>
      <c r="E279" s="457"/>
      <c r="F279" s="158" t="str">
        <f t="shared" si="17"/>
        <v/>
      </c>
      <c r="G279" s="148" t="str">
        <f>IF($D279="","",VLOOKUP($D279,Mag_Req!$A$2:$H$5,3))</f>
        <v/>
      </c>
      <c r="H279" s="457"/>
      <c r="I279" s="158" t="str">
        <f t="shared" si="18"/>
        <v/>
      </c>
      <c r="J279" s="148" t="str">
        <f>IF($D279="","",VLOOKUP($D279,Mag_Req!$A$2:$H$5,4))</f>
        <v/>
      </c>
      <c r="K279" s="149" t="str">
        <f t="shared" si="16"/>
        <v/>
      </c>
      <c r="L279" s="150" t="str">
        <f t="shared" si="19"/>
        <v/>
      </c>
      <c r="M279" s="151"/>
      <c r="N279" s="453"/>
      <c r="O279" s="453"/>
      <c r="P279" s="152" t="str">
        <f>IF(OR($D279="",$Q279=""),"",$Q279-VLOOKUP($D279,Mag_Req!$A$2:$H$5,8))</f>
        <v/>
      </c>
      <c r="Q279" s="453"/>
      <c r="R279" s="453"/>
      <c r="S279" s="151"/>
      <c r="T279" s="126" t="e">
        <f>VLOOKUP($D279,Mag_Req!$A$2:$H$5,2)</f>
        <v>#N/A</v>
      </c>
      <c r="W279" s="170"/>
      <c r="X279" s="217"/>
      <c r="Y279" s="218"/>
      <c r="Z279" s="218"/>
      <c r="AA279" s="218"/>
      <c r="AB279" s="218"/>
      <c r="AC279" s="218"/>
      <c r="AD279" s="218"/>
      <c r="AE279" s="218"/>
      <c r="AF279" s="218"/>
      <c r="AG279" s="218"/>
      <c r="AJ279" s="126"/>
      <c r="AK279" s="126"/>
    </row>
    <row r="280" spans="1:37" x14ac:dyDescent="0.25">
      <c r="A280" s="125"/>
      <c r="B280" s="453"/>
      <c r="C280" s="453"/>
      <c r="D280" s="454"/>
      <c r="E280" s="457"/>
      <c r="F280" s="158" t="str">
        <f t="shared" si="17"/>
        <v/>
      </c>
      <c r="G280" s="148" t="str">
        <f>IF($D280="","",VLOOKUP($D280,Mag_Req!$A$2:$H$5,3))</f>
        <v/>
      </c>
      <c r="H280" s="457"/>
      <c r="I280" s="158" t="str">
        <f t="shared" si="18"/>
        <v/>
      </c>
      <c r="J280" s="148" t="str">
        <f>IF($D280="","",VLOOKUP($D280,Mag_Req!$A$2:$H$5,4))</f>
        <v/>
      </c>
      <c r="K280" s="149" t="str">
        <f t="shared" si="16"/>
        <v/>
      </c>
      <c r="L280" s="150" t="str">
        <f t="shared" si="19"/>
        <v/>
      </c>
      <c r="M280" s="151"/>
      <c r="N280" s="453"/>
      <c r="O280" s="453"/>
      <c r="P280" s="152" t="str">
        <f>IF(OR($D280="",$Q280=""),"",$Q280-VLOOKUP($D280,Mag_Req!$A$2:$H$5,8))</f>
        <v/>
      </c>
      <c r="Q280" s="453"/>
      <c r="R280" s="453"/>
      <c r="S280" s="151"/>
      <c r="T280" s="126" t="e">
        <f>VLOOKUP($D280,Mag_Req!$A$2:$H$5,2)</f>
        <v>#N/A</v>
      </c>
      <c r="W280" s="170"/>
      <c r="X280" s="217"/>
      <c r="Y280" s="218"/>
      <c r="Z280" s="218"/>
      <c r="AA280" s="218"/>
      <c r="AB280" s="218"/>
      <c r="AC280" s="218"/>
      <c r="AD280" s="218"/>
      <c r="AE280" s="218"/>
      <c r="AF280" s="218"/>
      <c r="AG280" s="218"/>
      <c r="AJ280" s="126"/>
      <c r="AK280" s="126"/>
    </row>
    <row r="281" spans="1:37" x14ac:dyDescent="0.25">
      <c r="A281" s="125"/>
      <c r="B281" s="453"/>
      <c r="C281" s="453"/>
      <c r="D281" s="454"/>
      <c r="E281" s="457"/>
      <c r="F281" s="158" t="str">
        <f t="shared" si="17"/>
        <v/>
      </c>
      <c r="G281" s="148" t="str">
        <f>IF($D281="","",VLOOKUP($D281,Mag_Req!$A$2:$H$5,3))</f>
        <v/>
      </c>
      <c r="H281" s="457"/>
      <c r="I281" s="158" t="str">
        <f t="shared" si="18"/>
        <v/>
      </c>
      <c r="J281" s="148" t="str">
        <f>IF($D281="","",VLOOKUP($D281,Mag_Req!$A$2:$H$5,4))</f>
        <v/>
      </c>
      <c r="K281" s="149" t="str">
        <f t="shared" si="16"/>
        <v/>
      </c>
      <c r="L281" s="150" t="str">
        <f t="shared" si="19"/>
        <v/>
      </c>
      <c r="M281" s="151"/>
      <c r="N281" s="453"/>
      <c r="O281" s="453"/>
      <c r="P281" s="152" t="str">
        <f>IF(OR($D281="",$Q281=""),"",$Q281-VLOOKUP($D281,Mag_Req!$A$2:$H$5,8))</f>
        <v/>
      </c>
      <c r="Q281" s="453"/>
      <c r="R281" s="453"/>
      <c r="S281" s="151"/>
      <c r="T281" s="126" t="e">
        <f>VLOOKUP($D281,Mag_Req!$A$2:$H$5,2)</f>
        <v>#N/A</v>
      </c>
      <c r="W281" s="170"/>
      <c r="X281" s="217"/>
      <c r="Y281" s="218"/>
      <c r="Z281" s="218"/>
      <c r="AA281" s="218"/>
      <c r="AB281" s="218"/>
      <c r="AC281" s="218"/>
      <c r="AD281" s="218"/>
      <c r="AE281" s="218"/>
      <c r="AF281" s="218"/>
      <c r="AG281" s="218"/>
      <c r="AJ281" s="126"/>
      <c r="AK281" s="126"/>
    </row>
    <row r="282" spans="1:37" x14ac:dyDescent="0.25">
      <c r="A282" s="125"/>
      <c r="B282" s="453"/>
      <c r="C282" s="453"/>
      <c r="D282" s="454"/>
      <c r="E282" s="457"/>
      <c r="F282" s="158" t="str">
        <f t="shared" si="17"/>
        <v/>
      </c>
      <c r="G282" s="148" t="str">
        <f>IF($D282="","",VLOOKUP($D282,Mag_Req!$A$2:$H$5,3))</f>
        <v/>
      </c>
      <c r="H282" s="457"/>
      <c r="I282" s="158" t="str">
        <f t="shared" si="18"/>
        <v/>
      </c>
      <c r="J282" s="148" t="str">
        <f>IF($D282="","",VLOOKUP($D282,Mag_Req!$A$2:$H$5,4))</f>
        <v/>
      </c>
      <c r="K282" s="149" t="str">
        <f t="shared" si="16"/>
        <v/>
      </c>
      <c r="L282" s="150" t="str">
        <f t="shared" si="19"/>
        <v/>
      </c>
      <c r="M282" s="151"/>
      <c r="N282" s="453"/>
      <c r="O282" s="453"/>
      <c r="P282" s="152" t="str">
        <f>IF(OR($D282="",$Q282=""),"",$Q282-VLOOKUP($D282,Mag_Req!$A$2:$H$5,8))</f>
        <v/>
      </c>
      <c r="Q282" s="453"/>
      <c r="R282" s="453"/>
      <c r="S282" s="151"/>
      <c r="T282" s="126" t="e">
        <f>VLOOKUP($D282,Mag_Req!$A$2:$H$5,2)</f>
        <v>#N/A</v>
      </c>
      <c r="W282" s="170"/>
      <c r="X282" s="217"/>
      <c r="Y282" s="218"/>
      <c r="Z282" s="218"/>
      <c r="AA282" s="218"/>
      <c r="AB282" s="218"/>
      <c r="AC282" s="218"/>
      <c r="AD282" s="218"/>
      <c r="AE282" s="218"/>
      <c r="AF282" s="218"/>
      <c r="AG282" s="218"/>
      <c r="AJ282" s="126"/>
      <c r="AK282" s="126"/>
    </row>
    <row r="283" spans="1:37" x14ac:dyDescent="0.25">
      <c r="A283" s="125"/>
      <c r="B283" s="453"/>
      <c r="C283" s="453"/>
      <c r="D283" s="454"/>
      <c r="E283" s="457"/>
      <c r="F283" s="158" t="str">
        <f t="shared" si="17"/>
        <v/>
      </c>
      <c r="G283" s="148" t="str">
        <f>IF($D283="","",VLOOKUP($D283,Mag_Req!$A$2:$H$5,3))</f>
        <v/>
      </c>
      <c r="H283" s="457"/>
      <c r="I283" s="158" t="str">
        <f t="shared" si="18"/>
        <v/>
      </c>
      <c r="J283" s="148" t="str">
        <f>IF($D283="","",VLOOKUP($D283,Mag_Req!$A$2:$H$5,4))</f>
        <v/>
      </c>
      <c r="K283" s="149" t="str">
        <f t="shared" si="16"/>
        <v/>
      </c>
      <c r="L283" s="150" t="str">
        <f t="shared" si="19"/>
        <v/>
      </c>
      <c r="M283" s="151"/>
      <c r="N283" s="453"/>
      <c r="O283" s="453"/>
      <c r="P283" s="152" t="str">
        <f>IF(OR($D283="",$Q283=""),"",$Q283-VLOOKUP($D283,Mag_Req!$A$2:$H$5,8))</f>
        <v/>
      </c>
      <c r="Q283" s="453"/>
      <c r="R283" s="453"/>
      <c r="S283" s="151"/>
      <c r="T283" s="126" t="e">
        <f>VLOOKUP($D283,Mag_Req!$A$2:$H$5,2)</f>
        <v>#N/A</v>
      </c>
      <c r="W283" s="170"/>
      <c r="X283" s="217"/>
      <c r="Y283" s="218"/>
      <c r="Z283" s="218"/>
      <c r="AA283" s="218"/>
      <c r="AB283" s="218"/>
      <c r="AC283" s="218"/>
      <c r="AD283" s="218"/>
      <c r="AE283" s="218"/>
      <c r="AF283" s="218"/>
      <c r="AG283" s="218"/>
      <c r="AJ283" s="126"/>
      <c r="AK283" s="126"/>
    </row>
    <row r="284" spans="1:37" x14ac:dyDescent="0.25">
      <c r="A284" s="125"/>
      <c r="B284" s="453"/>
      <c r="C284" s="453"/>
      <c r="D284" s="454"/>
      <c r="E284" s="457"/>
      <c r="F284" s="158" t="str">
        <f t="shared" si="17"/>
        <v/>
      </c>
      <c r="G284" s="148" t="str">
        <f>IF($D284="","",VLOOKUP($D284,Mag_Req!$A$2:$H$5,3))</f>
        <v/>
      </c>
      <c r="H284" s="457"/>
      <c r="I284" s="158" t="str">
        <f t="shared" si="18"/>
        <v/>
      </c>
      <c r="J284" s="148" t="str">
        <f>IF($D284="","",VLOOKUP($D284,Mag_Req!$A$2:$H$5,4))</f>
        <v/>
      </c>
      <c r="K284" s="149" t="str">
        <f t="shared" si="16"/>
        <v/>
      </c>
      <c r="L284" s="150" t="str">
        <f t="shared" si="19"/>
        <v/>
      </c>
      <c r="M284" s="151"/>
      <c r="N284" s="453"/>
      <c r="O284" s="453"/>
      <c r="P284" s="152" t="str">
        <f>IF(OR($D284="",$Q284=""),"",$Q284-VLOOKUP($D284,Mag_Req!$A$2:$H$5,8))</f>
        <v/>
      </c>
      <c r="Q284" s="453"/>
      <c r="R284" s="453"/>
      <c r="S284" s="151"/>
      <c r="T284" s="126" t="e">
        <f>VLOOKUP($D284,Mag_Req!$A$2:$H$5,2)</f>
        <v>#N/A</v>
      </c>
      <c r="W284" s="170"/>
      <c r="X284" s="217"/>
      <c r="Y284" s="218"/>
      <c r="Z284" s="218"/>
      <c r="AA284" s="218"/>
      <c r="AB284" s="218"/>
      <c r="AC284" s="218"/>
      <c r="AD284" s="218"/>
      <c r="AE284" s="218"/>
      <c r="AF284" s="218"/>
      <c r="AG284" s="218"/>
      <c r="AJ284" s="126"/>
      <c r="AK284" s="126"/>
    </row>
    <row r="285" spans="1:37" x14ac:dyDescent="0.25">
      <c r="A285" s="125"/>
      <c r="B285" s="453"/>
      <c r="C285" s="453"/>
      <c r="D285" s="454"/>
      <c r="E285" s="457"/>
      <c r="F285" s="158" t="str">
        <f t="shared" si="17"/>
        <v/>
      </c>
      <c r="G285" s="148" t="str">
        <f>IF($D285="","",VLOOKUP($D285,Mag_Req!$A$2:$H$5,3))</f>
        <v/>
      </c>
      <c r="H285" s="457"/>
      <c r="I285" s="158" t="str">
        <f t="shared" si="18"/>
        <v/>
      </c>
      <c r="J285" s="148" t="str">
        <f>IF($D285="","",VLOOKUP($D285,Mag_Req!$A$2:$H$5,4))</f>
        <v/>
      </c>
      <c r="K285" s="149" t="str">
        <f t="shared" si="16"/>
        <v/>
      </c>
      <c r="L285" s="150" t="str">
        <f t="shared" si="19"/>
        <v/>
      </c>
      <c r="M285" s="151"/>
      <c r="N285" s="453"/>
      <c r="O285" s="453"/>
      <c r="P285" s="152" t="str">
        <f>IF(OR($D285="",$Q285=""),"",$Q285-VLOOKUP($D285,Mag_Req!$A$2:$H$5,8))</f>
        <v/>
      </c>
      <c r="Q285" s="453"/>
      <c r="R285" s="453"/>
      <c r="S285" s="151"/>
      <c r="T285" s="126" t="e">
        <f>VLOOKUP($D285,Mag_Req!$A$2:$H$5,2)</f>
        <v>#N/A</v>
      </c>
      <c r="W285" s="170"/>
      <c r="X285" s="217"/>
      <c r="Y285" s="218"/>
      <c r="Z285" s="218"/>
      <c r="AA285" s="218"/>
      <c r="AB285" s="218"/>
      <c r="AC285" s="218"/>
      <c r="AD285" s="218"/>
      <c r="AE285" s="218"/>
      <c r="AF285" s="218"/>
      <c r="AG285" s="218"/>
      <c r="AJ285" s="126"/>
      <c r="AK285" s="126"/>
    </row>
    <row r="286" spans="1:37" x14ac:dyDescent="0.25">
      <c r="A286" s="125"/>
      <c r="B286" s="453"/>
      <c r="C286" s="453"/>
      <c r="D286" s="454"/>
      <c r="E286" s="457"/>
      <c r="F286" s="158" t="str">
        <f t="shared" si="17"/>
        <v/>
      </c>
      <c r="G286" s="148" t="str">
        <f>IF($D286="","",VLOOKUP($D286,Mag_Req!$A$2:$H$5,3))</f>
        <v/>
      </c>
      <c r="H286" s="457"/>
      <c r="I286" s="158" t="str">
        <f t="shared" si="18"/>
        <v/>
      </c>
      <c r="J286" s="148" t="str">
        <f>IF($D286="","",VLOOKUP($D286,Mag_Req!$A$2:$H$5,4))</f>
        <v/>
      </c>
      <c r="K286" s="149" t="str">
        <f t="shared" si="16"/>
        <v/>
      </c>
      <c r="L286" s="150" t="str">
        <f t="shared" si="19"/>
        <v/>
      </c>
      <c r="M286" s="151"/>
      <c r="N286" s="453"/>
      <c r="O286" s="453"/>
      <c r="P286" s="152" t="str">
        <f>IF(OR($D286="",$Q286=""),"",$Q286-VLOOKUP($D286,Mag_Req!$A$2:$H$5,8))</f>
        <v/>
      </c>
      <c r="Q286" s="453"/>
      <c r="R286" s="453"/>
      <c r="S286" s="151"/>
      <c r="T286" s="126" t="e">
        <f>VLOOKUP($D286,Mag_Req!$A$2:$H$5,2)</f>
        <v>#N/A</v>
      </c>
      <c r="W286" s="170"/>
      <c r="X286" s="217"/>
      <c r="Y286" s="218"/>
      <c r="Z286" s="218"/>
      <c r="AA286" s="218"/>
      <c r="AB286" s="218"/>
      <c r="AC286" s="218"/>
      <c r="AD286" s="218"/>
      <c r="AE286" s="218"/>
      <c r="AF286" s="218"/>
      <c r="AG286" s="218"/>
      <c r="AJ286" s="126"/>
      <c r="AK286" s="126"/>
    </row>
    <row r="287" spans="1:37" x14ac:dyDescent="0.25">
      <c r="A287" s="125"/>
      <c r="B287" s="453"/>
      <c r="C287" s="453"/>
      <c r="D287" s="454"/>
      <c r="E287" s="457"/>
      <c r="F287" s="158" t="str">
        <f t="shared" si="17"/>
        <v/>
      </c>
      <c r="G287" s="148" t="str">
        <f>IF($D287="","",VLOOKUP($D287,Mag_Req!$A$2:$H$5,3))</f>
        <v/>
      </c>
      <c r="H287" s="457"/>
      <c r="I287" s="158" t="str">
        <f t="shared" si="18"/>
        <v/>
      </c>
      <c r="J287" s="148" t="str">
        <f>IF($D287="","",VLOOKUP($D287,Mag_Req!$A$2:$H$5,4))</f>
        <v/>
      </c>
      <c r="K287" s="149" t="str">
        <f t="shared" si="16"/>
        <v/>
      </c>
      <c r="L287" s="150" t="str">
        <f t="shared" si="19"/>
        <v/>
      </c>
      <c r="M287" s="151"/>
      <c r="N287" s="453"/>
      <c r="O287" s="453"/>
      <c r="P287" s="152" t="str">
        <f>IF(OR($D287="",$Q287=""),"",$Q287-VLOOKUP($D287,Mag_Req!$A$2:$H$5,8))</f>
        <v/>
      </c>
      <c r="Q287" s="453"/>
      <c r="R287" s="453"/>
      <c r="S287" s="151"/>
      <c r="T287" s="126" t="e">
        <f>VLOOKUP($D287,Mag_Req!$A$2:$H$5,2)</f>
        <v>#N/A</v>
      </c>
      <c r="W287" s="170"/>
      <c r="X287" s="217"/>
      <c r="Y287" s="218"/>
      <c r="Z287" s="218"/>
      <c r="AA287" s="218"/>
      <c r="AB287" s="218"/>
      <c r="AC287" s="218"/>
      <c r="AD287" s="218"/>
      <c r="AE287" s="218"/>
      <c r="AF287" s="218"/>
      <c r="AG287" s="218"/>
      <c r="AJ287" s="126"/>
      <c r="AK287" s="126"/>
    </row>
    <row r="288" spans="1:37" x14ac:dyDescent="0.25">
      <c r="A288" s="125"/>
      <c r="B288" s="453"/>
      <c r="C288" s="453"/>
      <c r="D288" s="454"/>
      <c r="E288" s="457"/>
      <c r="F288" s="158" t="str">
        <f t="shared" si="17"/>
        <v/>
      </c>
      <c r="G288" s="148" t="str">
        <f>IF($D288="","",VLOOKUP($D288,Mag_Req!$A$2:$H$5,3))</f>
        <v/>
      </c>
      <c r="H288" s="457"/>
      <c r="I288" s="158" t="str">
        <f t="shared" si="18"/>
        <v/>
      </c>
      <c r="J288" s="148" t="str">
        <f>IF($D288="","",VLOOKUP($D288,Mag_Req!$A$2:$H$5,4))</f>
        <v/>
      </c>
      <c r="K288" s="149" t="str">
        <f t="shared" si="16"/>
        <v/>
      </c>
      <c r="L288" s="150" t="str">
        <f t="shared" si="19"/>
        <v/>
      </c>
      <c r="M288" s="151"/>
      <c r="N288" s="453"/>
      <c r="O288" s="453"/>
      <c r="P288" s="152" t="str">
        <f>IF(OR($D288="",$Q288=""),"",$Q288-VLOOKUP($D288,Mag_Req!$A$2:$H$5,8))</f>
        <v/>
      </c>
      <c r="Q288" s="453"/>
      <c r="R288" s="453"/>
      <c r="S288" s="151"/>
      <c r="T288" s="126" t="e">
        <f>VLOOKUP($D288,Mag_Req!$A$2:$H$5,2)</f>
        <v>#N/A</v>
      </c>
      <c r="W288" s="170"/>
      <c r="X288" s="217"/>
      <c r="Y288" s="218"/>
      <c r="Z288" s="218"/>
      <c r="AA288" s="218"/>
      <c r="AB288" s="218"/>
      <c r="AC288" s="218"/>
      <c r="AD288" s="218"/>
      <c r="AE288" s="218"/>
      <c r="AF288" s="218"/>
      <c r="AG288" s="218"/>
      <c r="AJ288" s="126"/>
      <c r="AK288" s="126"/>
    </row>
    <row r="289" spans="1:37" x14ac:dyDescent="0.25">
      <c r="A289" s="125"/>
      <c r="B289" s="453"/>
      <c r="C289" s="453"/>
      <c r="D289" s="454"/>
      <c r="E289" s="457"/>
      <c r="F289" s="158" t="str">
        <f t="shared" si="17"/>
        <v/>
      </c>
      <c r="G289" s="148" t="str">
        <f>IF($D289="","",VLOOKUP($D289,Mag_Req!$A$2:$H$5,3))</f>
        <v/>
      </c>
      <c r="H289" s="457"/>
      <c r="I289" s="158" t="str">
        <f t="shared" si="18"/>
        <v/>
      </c>
      <c r="J289" s="148" t="str">
        <f>IF($D289="","",VLOOKUP($D289,Mag_Req!$A$2:$H$5,4))</f>
        <v/>
      </c>
      <c r="K289" s="149" t="str">
        <f t="shared" si="16"/>
        <v/>
      </c>
      <c r="L289" s="150" t="str">
        <f t="shared" si="19"/>
        <v/>
      </c>
      <c r="M289" s="151"/>
      <c r="N289" s="453"/>
      <c r="O289" s="453"/>
      <c r="P289" s="152" t="str">
        <f>IF(OR($D289="",$Q289=""),"",$Q289-VLOOKUP($D289,Mag_Req!$A$2:$H$5,8))</f>
        <v/>
      </c>
      <c r="Q289" s="453"/>
      <c r="R289" s="453"/>
      <c r="S289" s="151"/>
      <c r="T289" s="126" t="e">
        <f>VLOOKUP($D289,Mag_Req!$A$2:$H$5,2)</f>
        <v>#N/A</v>
      </c>
      <c r="W289" s="170"/>
      <c r="X289" s="217"/>
      <c r="Y289" s="218"/>
      <c r="Z289" s="218"/>
      <c r="AA289" s="218"/>
      <c r="AB289" s="218"/>
      <c r="AC289" s="218"/>
      <c r="AD289" s="218"/>
      <c r="AE289" s="218"/>
      <c r="AF289" s="218"/>
      <c r="AG289" s="218"/>
      <c r="AJ289" s="126"/>
      <c r="AK289" s="126"/>
    </row>
    <row r="290" spans="1:37" x14ac:dyDescent="0.25">
      <c r="A290" s="125"/>
      <c r="B290" s="453"/>
      <c r="C290" s="453"/>
      <c r="D290" s="454"/>
      <c r="E290" s="457"/>
      <c r="F290" s="158" t="str">
        <f t="shared" si="17"/>
        <v/>
      </c>
      <c r="G290" s="148" t="str">
        <f>IF($D290="","",VLOOKUP($D290,Mag_Req!$A$2:$H$5,3))</f>
        <v/>
      </c>
      <c r="H290" s="457"/>
      <c r="I290" s="158" t="str">
        <f t="shared" si="18"/>
        <v/>
      </c>
      <c r="J290" s="148" t="str">
        <f>IF($D290="","",VLOOKUP($D290,Mag_Req!$A$2:$H$5,4))</f>
        <v/>
      </c>
      <c r="K290" s="149" t="str">
        <f t="shared" si="16"/>
        <v/>
      </c>
      <c r="L290" s="150" t="str">
        <f t="shared" si="19"/>
        <v/>
      </c>
      <c r="M290" s="151"/>
      <c r="N290" s="453"/>
      <c r="O290" s="453"/>
      <c r="P290" s="152" t="str">
        <f>IF(OR($D290="",$Q290=""),"",$Q290-VLOOKUP($D290,Mag_Req!$A$2:$H$5,8))</f>
        <v/>
      </c>
      <c r="Q290" s="453"/>
      <c r="R290" s="453"/>
      <c r="S290" s="151"/>
      <c r="T290" s="126" t="e">
        <f>VLOOKUP($D290,Mag_Req!$A$2:$H$5,2)</f>
        <v>#N/A</v>
      </c>
      <c r="W290" s="170"/>
      <c r="X290" s="217"/>
      <c r="Y290" s="218"/>
      <c r="Z290" s="218"/>
      <c r="AA290" s="218"/>
      <c r="AB290" s="218"/>
      <c r="AC290" s="218"/>
      <c r="AD290" s="218"/>
      <c r="AE290" s="218"/>
      <c r="AF290" s="218"/>
      <c r="AG290" s="218"/>
      <c r="AJ290" s="126"/>
      <c r="AK290" s="126"/>
    </row>
    <row r="291" spans="1:37" x14ac:dyDescent="0.25">
      <c r="A291" s="125"/>
      <c r="B291" s="453"/>
      <c r="C291" s="453"/>
      <c r="D291" s="454"/>
      <c r="E291" s="457"/>
      <c r="F291" s="158" t="str">
        <f t="shared" si="17"/>
        <v/>
      </c>
      <c r="G291" s="148" t="str">
        <f>IF($D291="","",VLOOKUP($D291,Mag_Req!$A$2:$H$5,3))</f>
        <v/>
      </c>
      <c r="H291" s="457"/>
      <c r="I291" s="158" t="str">
        <f t="shared" si="18"/>
        <v/>
      </c>
      <c r="J291" s="148" t="str">
        <f>IF($D291="","",VLOOKUP($D291,Mag_Req!$A$2:$H$5,4))</f>
        <v/>
      </c>
      <c r="K291" s="149" t="str">
        <f t="shared" si="16"/>
        <v/>
      </c>
      <c r="L291" s="150" t="str">
        <f t="shared" si="19"/>
        <v/>
      </c>
      <c r="M291" s="151"/>
      <c r="N291" s="453"/>
      <c r="O291" s="453"/>
      <c r="P291" s="152" t="str">
        <f>IF(OR($D291="",$Q291=""),"",$Q291-VLOOKUP($D291,Mag_Req!$A$2:$H$5,8))</f>
        <v/>
      </c>
      <c r="Q291" s="453"/>
      <c r="R291" s="453"/>
      <c r="S291" s="151"/>
      <c r="T291" s="126" t="e">
        <f>VLOOKUP($D291,Mag_Req!$A$2:$H$5,2)</f>
        <v>#N/A</v>
      </c>
      <c r="W291" s="170"/>
      <c r="X291" s="217"/>
      <c r="Y291" s="218"/>
      <c r="Z291" s="218"/>
      <c r="AA291" s="218"/>
      <c r="AB291" s="218"/>
      <c r="AC291" s="218"/>
      <c r="AD291" s="218"/>
      <c r="AE291" s="218"/>
      <c r="AF291" s="218"/>
      <c r="AG291" s="218"/>
      <c r="AJ291" s="126"/>
      <c r="AK291" s="126"/>
    </row>
    <row r="292" spans="1:37" x14ac:dyDescent="0.25">
      <c r="A292" s="125"/>
      <c r="B292" s="453"/>
      <c r="C292" s="453"/>
      <c r="D292" s="454"/>
      <c r="E292" s="457"/>
      <c r="F292" s="158" t="str">
        <f t="shared" si="17"/>
        <v/>
      </c>
      <c r="G292" s="148" t="str">
        <f>IF($D292="","",VLOOKUP($D292,Mag_Req!$A$2:$H$5,3))</f>
        <v/>
      </c>
      <c r="H292" s="457"/>
      <c r="I292" s="158" t="str">
        <f t="shared" si="18"/>
        <v/>
      </c>
      <c r="J292" s="148" t="str">
        <f>IF($D292="","",VLOOKUP($D292,Mag_Req!$A$2:$H$5,4))</f>
        <v/>
      </c>
      <c r="K292" s="149" t="str">
        <f t="shared" si="16"/>
        <v/>
      </c>
      <c r="L292" s="150" t="str">
        <f t="shared" si="19"/>
        <v/>
      </c>
      <c r="M292" s="151"/>
      <c r="N292" s="453"/>
      <c r="O292" s="453"/>
      <c r="P292" s="152" t="str">
        <f>IF(OR($D292="",$Q292=""),"",$Q292-VLOOKUP($D292,Mag_Req!$A$2:$H$5,8))</f>
        <v/>
      </c>
      <c r="Q292" s="453"/>
      <c r="R292" s="453"/>
      <c r="S292" s="151"/>
      <c r="T292" s="126" t="e">
        <f>VLOOKUP($D292,Mag_Req!$A$2:$H$5,2)</f>
        <v>#N/A</v>
      </c>
      <c r="W292" s="170"/>
      <c r="X292" s="217"/>
      <c r="Y292" s="218"/>
      <c r="Z292" s="218"/>
      <c r="AA292" s="218"/>
      <c r="AB292" s="218"/>
      <c r="AC292" s="218"/>
      <c r="AD292" s="218"/>
      <c r="AE292" s="218"/>
      <c r="AF292" s="218"/>
      <c r="AG292" s="218"/>
      <c r="AJ292" s="126"/>
      <c r="AK292" s="126"/>
    </row>
    <row r="293" spans="1:37" x14ac:dyDescent="0.25">
      <c r="A293" s="125"/>
      <c r="B293" s="453"/>
      <c r="C293" s="453"/>
      <c r="D293" s="454"/>
      <c r="E293" s="457"/>
      <c r="F293" s="158" t="str">
        <f t="shared" si="17"/>
        <v/>
      </c>
      <c r="G293" s="148" t="str">
        <f>IF($D293="","",VLOOKUP($D293,Mag_Req!$A$2:$H$5,3))</f>
        <v/>
      </c>
      <c r="H293" s="457"/>
      <c r="I293" s="158" t="str">
        <f t="shared" si="18"/>
        <v/>
      </c>
      <c r="J293" s="148" t="str">
        <f>IF($D293="","",VLOOKUP($D293,Mag_Req!$A$2:$H$5,4))</f>
        <v/>
      </c>
      <c r="K293" s="149" t="str">
        <f t="shared" si="16"/>
        <v/>
      </c>
      <c r="L293" s="150" t="str">
        <f t="shared" si="19"/>
        <v/>
      </c>
      <c r="M293" s="151"/>
      <c r="N293" s="453"/>
      <c r="O293" s="453"/>
      <c r="P293" s="152" t="str">
        <f>IF(OR($D293="",$Q293=""),"",$Q293-VLOOKUP($D293,Mag_Req!$A$2:$H$5,8))</f>
        <v/>
      </c>
      <c r="Q293" s="453"/>
      <c r="R293" s="453"/>
      <c r="S293" s="151"/>
      <c r="T293" s="126" t="e">
        <f>VLOOKUP($D293,Mag_Req!$A$2:$H$5,2)</f>
        <v>#N/A</v>
      </c>
      <c r="W293" s="170"/>
      <c r="X293" s="217"/>
      <c r="Y293" s="218"/>
      <c r="Z293" s="218"/>
      <c r="AA293" s="218"/>
      <c r="AB293" s="218"/>
      <c r="AC293" s="218"/>
      <c r="AD293" s="218"/>
      <c r="AE293" s="218"/>
      <c r="AF293" s="218"/>
      <c r="AG293" s="218"/>
      <c r="AJ293" s="126"/>
      <c r="AK293" s="126"/>
    </row>
    <row r="294" spans="1:37" x14ac:dyDescent="0.25">
      <c r="A294" s="125"/>
      <c r="B294" s="453"/>
      <c r="C294" s="453"/>
      <c r="D294" s="454"/>
      <c r="E294" s="457"/>
      <c r="F294" s="158" t="str">
        <f t="shared" si="17"/>
        <v/>
      </c>
      <c r="G294" s="148" t="str">
        <f>IF($D294="","",VLOOKUP($D294,Mag_Req!$A$2:$H$5,3))</f>
        <v/>
      </c>
      <c r="H294" s="457"/>
      <c r="I294" s="158" t="str">
        <f t="shared" si="18"/>
        <v/>
      </c>
      <c r="J294" s="148" t="str">
        <f>IF($D294="","",VLOOKUP($D294,Mag_Req!$A$2:$H$5,4))</f>
        <v/>
      </c>
      <c r="K294" s="149" t="str">
        <f t="shared" si="16"/>
        <v/>
      </c>
      <c r="L294" s="150" t="str">
        <f t="shared" si="19"/>
        <v/>
      </c>
      <c r="M294" s="151"/>
      <c r="N294" s="453"/>
      <c r="O294" s="453"/>
      <c r="P294" s="152" t="str">
        <f>IF(OR($D294="",$Q294=""),"",$Q294-VLOOKUP($D294,Mag_Req!$A$2:$H$5,8))</f>
        <v/>
      </c>
      <c r="Q294" s="453"/>
      <c r="R294" s="453"/>
      <c r="S294" s="151"/>
      <c r="T294" s="126" t="e">
        <f>VLOOKUP($D294,Mag_Req!$A$2:$H$5,2)</f>
        <v>#N/A</v>
      </c>
      <c r="W294" s="170"/>
      <c r="X294" s="217"/>
      <c r="Y294" s="218"/>
      <c r="Z294" s="218"/>
      <c r="AA294" s="218"/>
      <c r="AB294" s="218"/>
      <c r="AC294" s="218"/>
      <c r="AD294" s="218"/>
      <c r="AE294" s="218"/>
      <c r="AF294" s="218"/>
      <c r="AG294" s="218"/>
      <c r="AJ294" s="126"/>
      <c r="AK294" s="126"/>
    </row>
    <row r="295" spans="1:37" x14ac:dyDescent="0.25">
      <c r="A295" s="125"/>
      <c r="B295" s="453"/>
      <c r="C295" s="453"/>
      <c r="D295" s="454"/>
      <c r="E295" s="457"/>
      <c r="F295" s="158" t="str">
        <f t="shared" si="17"/>
        <v/>
      </c>
      <c r="G295" s="148" t="str">
        <f>IF($D295="","",VLOOKUP($D295,Mag_Req!$A$2:$H$5,3))</f>
        <v/>
      </c>
      <c r="H295" s="457"/>
      <c r="I295" s="158" t="str">
        <f t="shared" si="18"/>
        <v/>
      </c>
      <c r="J295" s="148" t="str">
        <f>IF($D295="","",VLOOKUP($D295,Mag_Req!$A$2:$H$5,4))</f>
        <v/>
      </c>
      <c r="K295" s="149" t="str">
        <f t="shared" si="16"/>
        <v/>
      </c>
      <c r="L295" s="150" t="str">
        <f t="shared" si="19"/>
        <v/>
      </c>
      <c r="M295" s="151"/>
      <c r="N295" s="453"/>
      <c r="O295" s="453"/>
      <c r="P295" s="152" t="str">
        <f>IF(OR($D295="",$Q295=""),"",$Q295-VLOOKUP($D295,Mag_Req!$A$2:$H$5,8))</f>
        <v/>
      </c>
      <c r="Q295" s="453"/>
      <c r="R295" s="453"/>
      <c r="S295" s="151"/>
      <c r="T295" s="126" t="e">
        <f>VLOOKUP($D295,Mag_Req!$A$2:$H$5,2)</f>
        <v>#N/A</v>
      </c>
      <c r="W295" s="170"/>
      <c r="X295" s="217"/>
      <c r="Y295" s="218"/>
      <c r="Z295" s="218"/>
      <c r="AA295" s="218"/>
      <c r="AB295" s="218"/>
      <c r="AC295" s="218"/>
      <c r="AD295" s="218"/>
      <c r="AE295" s="218"/>
      <c r="AF295" s="218"/>
      <c r="AG295" s="218"/>
      <c r="AJ295" s="126"/>
      <c r="AK295" s="126"/>
    </row>
    <row r="296" spans="1:37" x14ac:dyDescent="0.25">
      <c r="A296" s="125"/>
      <c r="B296" s="453"/>
      <c r="C296" s="453"/>
      <c r="D296" s="454"/>
      <c r="E296" s="457"/>
      <c r="F296" s="158" t="str">
        <f t="shared" si="17"/>
        <v/>
      </c>
      <c r="G296" s="148" t="str">
        <f>IF($D296="","",VLOOKUP($D296,Mag_Req!$A$2:$H$5,3))</f>
        <v/>
      </c>
      <c r="H296" s="457"/>
      <c r="I296" s="158" t="str">
        <f t="shared" si="18"/>
        <v/>
      </c>
      <c r="J296" s="148" t="str">
        <f>IF($D296="","",VLOOKUP($D296,Mag_Req!$A$2:$H$5,4))</f>
        <v/>
      </c>
      <c r="K296" s="149" t="str">
        <f t="shared" si="16"/>
        <v/>
      </c>
      <c r="L296" s="150" t="str">
        <f t="shared" si="19"/>
        <v/>
      </c>
      <c r="M296" s="151"/>
      <c r="N296" s="453"/>
      <c r="O296" s="453"/>
      <c r="P296" s="152" t="str">
        <f>IF(OR($D296="",$Q296=""),"",$Q296-VLOOKUP($D296,Mag_Req!$A$2:$H$5,8))</f>
        <v/>
      </c>
      <c r="Q296" s="453"/>
      <c r="R296" s="453"/>
      <c r="S296" s="151"/>
      <c r="T296" s="126" t="e">
        <f>VLOOKUP($D296,Mag_Req!$A$2:$H$5,2)</f>
        <v>#N/A</v>
      </c>
      <c r="W296" s="170"/>
      <c r="X296" s="217"/>
      <c r="Y296" s="218"/>
      <c r="Z296" s="218"/>
      <c r="AA296" s="218"/>
      <c r="AB296" s="218"/>
      <c r="AC296" s="218"/>
      <c r="AD296" s="218"/>
      <c r="AE296" s="218"/>
      <c r="AF296" s="218"/>
      <c r="AG296" s="218"/>
      <c r="AJ296" s="126"/>
      <c r="AK296" s="126"/>
    </row>
    <row r="297" spans="1:37" x14ac:dyDescent="0.25">
      <c r="A297" s="125"/>
      <c r="B297" s="453"/>
      <c r="C297" s="453"/>
      <c r="D297" s="454"/>
      <c r="E297" s="457"/>
      <c r="F297" s="158" t="str">
        <f t="shared" si="17"/>
        <v/>
      </c>
      <c r="G297" s="148" t="str">
        <f>IF($D297="","",VLOOKUP($D297,Mag_Req!$A$2:$H$5,3))</f>
        <v/>
      </c>
      <c r="H297" s="457"/>
      <c r="I297" s="158" t="str">
        <f t="shared" si="18"/>
        <v/>
      </c>
      <c r="J297" s="148" t="str">
        <f>IF($D297="","",VLOOKUP($D297,Mag_Req!$A$2:$H$5,4))</f>
        <v/>
      </c>
      <c r="K297" s="149" t="str">
        <f t="shared" si="16"/>
        <v/>
      </c>
      <c r="L297" s="150" t="str">
        <f t="shared" si="19"/>
        <v/>
      </c>
      <c r="M297" s="151"/>
      <c r="N297" s="453"/>
      <c r="O297" s="453"/>
      <c r="P297" s="152" t="str">
        <f>IF(OR($D297="",$Q297=""),"",$Q297-VLOOKUP($D297,Mag_Req!$A$2:$H$5,8))</f>
        <v/>
      </c>
      <c r="Q297" s="453"/>
      <c r="R297" s="453"/>
      <c r="S297" s="151"/>
      <c r="T297" s="126" t="e">
        <f>VLOOKUP($D297,Mag_Req!$A$2:$H$5,2)</f>
        <v>#N/A</v>
      </c>
      <c r="W297" s="170"/>
      <c r="X297" s="217"/>
      <c r="Y297" s="218"/>
      <c r="Z297" s="218"/>
      <c r="AA297" s="218"/>
      <c r="AB297" s="218"/>
      <c r="AC297" s="218"/>
      <c r="AD297" s="218"/>
      <c r="AE297" s="218"/>
      <c r="AF297" s="218"/>
      <c r="AG297" s="218"/>
      <c r="AJ297" s="126"/>
      <c r="AK297" s="126"/>
    </row>
    <row r="298" spans="1:37" x14ac:dyDescent="0.25">
      <c r="A298" s="125"/>
      <c r="B298" s="453"/>
      <c r="C298" s="453"/>
      <c r="D298" s="454"/>
      <c r="E298" s="457"/>
      <c r="F298" s="158" t="str">
        <f t="shared" si="17"/>
        <v/>
      </c>
      <c r="G298" s="148" t="str">
        <f>IF($D298="","",VLOOKUP($D298,Mag_Req!$A$2:$H$5,3))</f>
        <v/>
      </c>
      <c r="H298" s="457"/>
      <c r="I298" s="158" t="str">
        <f t="shared" si="18"/>
        <v/>
      </c>
      <c r="J298" s="148" t="str">
        <f>IF($D298="","",VLOOKUP($D298,Mag_Req!$A$2:$H$5,4))</f>
        <v/>
      </c>
      <c r="K298" s="149" t="str">
        <f t="shared" si="16"/>
        <v/>
      </c>
      <c r="L298" s="150" t="str">
        <f t="shared" si="19"/>
        <v/>
      </c>
      <c r="M298" s="151"/>
      <c r="N298" s="453"/>
      <c r="O298" s="453"/>
      <c r="P298" s="152" t="str">
        <f>IF(OR($D298="",$Q298=""),"",$Q298-VLOOKUP($D298,Mag_Req!$A$2:$H$5,8))</f>
        <v/>
      </c>
      <c r="Q298" s="453"/>
      <c r="R298" s="453"/>
      <c r="S298" s="151"/>
      <c r="T298" s="126" t="e">
        <f>VLOOKUP($D298,Mag_Req!$A$2:$H$5,2)</f>
        <v>#N/A</v>
      </c>
      <c r="W298" s="170"/>
      <c r="X298" s="217"/>
      <c r="Y298" s="218"/>
      <c r="Z298" s="218"/>
      <c r="AA298" s="218"/>
      <c r="AB298" s="218"/>
      <c r="AC298" s="218"/>
      <c r="AD298" s="218"/>
      <c r="AE298" s="218"/>
      <c r="AF298" s="218"/>
      <c r="AG298" s="218"/>
      <c r="AJ298" s="126"/>
      <c r="AK298" s="126"/>
    </row>
    <row r="299" spans="1:37" x14ac:dyDescent="0.25">
      <c r="A299" s="125"/>
      <c r="B299" s="453"/>
      <c r="C299" s="453"/>
      <c r="D299" s="454"/>
      <c r="E299" s="457"/>
      <c r="F299" s="158" t="str">
        <f t="shared" si="17"/>
        <v/>
      </c>
      <c r="G299" s="148" t="str">
        <f>IF($D299="","",VLOOKUP($D299,Mag_Req!$A$2:$H$5,3))</f>
        <v/>
      </c>
      <c r="H299" s="457"/>
      <c r="I299" s="158" t="str">
        <f t="shared" si="18"/>
        <v/>
      </c>
      <c r="J299" s="148" t="str">
        <f>IF($D299="","",VLOOKUP($D299,Mag_Req!$A$2:$H$5,4))</f>
        <v/>
      </c>
      <c r="K299" s="149" t="str">
        <f t="shared" si="16"/>
        <v/>
      </c>
      <c r="L299" s="150" t="str">
        <f t="shared" si="19"/>
        <v/>
      </c>
      <c r="M299" s="151"/>
      <c r="N299" s="453"/>
      <c r="O299" s="453"/>
      <c r="P299" s="152" t="str">
        <f>IF(OR($D299="",$Q299=""),"",$Q299-VLOOKUP($D299,Mag_Req!$A$2:$H$5,8))</f>
        <v/>
      </c>
      <c r="Q299" s="453"/>
      <c r="R299" s="453"/>
      <c r="S299" s="151"/>
      <c r="T299" s="126" t="e">
        <f>VLOOKUP($D299,Mag_Req!$A$2:$H$5,2)</f>
        <v>#N/A</v>
      </c>
      <c r="W299" s="170"/>
      <c r="X299" s="217"/>
      <c r="Y299" s="218"/>
      <c r="Z299" s="218"/>
      <c r="AA299" s="218"/>
      <c r="AB299" s="218"/>
      <c r="AC299" s="218"/>
      <c r="AD299" s="218"/>
      <c r="AE299" s="218"/>
      <c r="AF299" s="218"/>
      <c r="AG299" s="218"/>
      <c r="AJ299" s="126"/>
      <c r="AK299" s="126"/>
    </row>
    <row r="300" spans="1:37" x14ac:dyDescent="0.25">
      <c r="A300" s="125"/>
      <c r="B300" s="453"/>
      <c r="C300" s="453"/>
      <c r="D300" s="454"/>
      <c r="E300" s="457"/>
      <c r="F300" s="158" t="str">
        <f t="shared" si="17"/>
        <v/>
      </c>
      <c r="G300" s="148" t="str">
        <f>IF($D300="","",VLOOKUP($D300,Mag_Req!$A$2:$H$5,3))</f>
        <v/>
      </c>
      <c r="H300" s="457"/>
      <c r="I300" s="158" t="str">
        <f t="shared" si="18"/>
        <v/>
      </c>
      <c r="J300" s="148" t="str">
        <f>IF($D300="","",VLOOKUP($D300,Mag_Req!$A$2:$H$5,4))</f>
        <v/>
      </c>
      <c r="K300" s="149" t="str">
        <f t="shared" si="16"/>
        <v/>
      </c>
      <c r="L300" s="150" t="str">
        <f t="shared" si="19"/>
        <v/>
      </c>
      <c r="M300" s="151"/>
      <c r="N300" s="453"/>
      <c r="O300" s="453"/>
      <c r="P300" s="152" t="str">
        <f>IF(OR($D300="",$Q300=""),"",$Q300-VLOOKUP($D300,Mag_Req!$A$2:$H$5,8))</f>
        <v/>
      </c>
      <c r="Q300" s="453"/>
      <c r="R300" s="453"/>
      <c r="S300" s="151"/>
      <c r="T300" s="126" t="e">
        <f>VLOOKUP($D300,Mag_Req!$A$2:$H$5,2)</f>
        <v>#N/A</v>
      </c>
      <c r="W300" s="170"/>
      <c r="X300" s="217"/>
      <c r="Y300" s="218"/>
      <c r="Z300" s="218"/>
      <c r="AA300" s="218"/>
      <c r="AB300" s="218"/>
      <c r="AC300" s="218"/>
      <c r="AD300" s="218"/>
      <c r="AE300" s="218"/>
      <c r="AF300" s="218"/>
      <c r="AG300" s="218"/>
      <c r="AJ300" s="126"/>
      <c r="AK300" s="126"/>
    </row>
    <row r="301" spans="1:37" x14ac:dyDescent="0.25">
      <c r="A301" s="125"/>
      <c r="B301" s="453"/>
      <c r="C301" s="453"/>
      <c r="D301" s="454"/>
      <c r="E301" s="457"/>
      <c r="F301" s="158" t="str">
        <f t="shared" si="17"/>
        <v/>
      </c>
      <c r="G301" s="148" t="str">
        <f>IF($D301="","",VLOOKUP($D301,Mag_Req!$A$2:$H$5,3))</f>
        <v/>
      </c>
      <c r="H301" s="457"/>
      <c r="I301" s="158" t="str">
        <f t="shared" si="18"/>
        <v/>
      </c>
      <c r="J301" s="148" t="str">
        <f>IF($D301="","",VLOOKUP($D301,Mag_Req!$A$2:$H$5,4))</f>
        <v/>
      </c>
      <c r="K301" s="149" t="str">
        <f t="shared" si="16"/>
        <v/>
      </c>
      <c r="L301" s="150" t="str">
        <f t="shared" si="19"/>
        <v/>
      </c>
      <c r="M301" s="151"/>
      <c r="N301" s="453"/>
      <c r="O301" s="453"/>
      <c r="P301" s="152" t="str">
        <f>IF(OR($D301="",$Q301=""),"",$Q301-VLOOKUP($D301,Mag_Req!$A$2:$H$5,8))</f>
        <v/>
      </c>
      <c r="Q301" s="453"/>
      <c r="R301" s="453"/>
      <c r="S301" s="151"/>
      <c r="T301" s="126" t="e">
        <f>VLOOKUP($D301,Mag_Req!$A$2:$H$5,2)</f>
        <v>#N/A</v>
      </c>
      <c r="W301" s="170"/>
      <c r="X301" s="217"/>
      <c r="Y301" s="218"/>
      <c r="Z301" s="218"/>
      <c r="AA301" s="218"/>
      <c r="AB301" s="218"/>
      <c r="AC301" s="218"/>
      <c r="AD301" s="218"/>
      <c r="AE301" s="218"/>
      <c r="AF301" s="218"/>
      <c r="AG301" s="218"/>
      <c r="AJ301" s="126"/>
      <c r="AK301" s="126"/>
    </row>
    <row r="302" spans="1:37" x14ac:dyDescent="0.25">
      <c r="A302" s="125"/>
      <c r="B302" s="453"/>
      <c r="C302" s="453"/>
      <c r="D302" s="454"/>
      <c r="E302" s="457"/>
      <c r="F302" s="158" t="str">
        <f t="shared" si="17"/>
        <v/>
      </c>
      <c r="G302" s="148" t="str">
        <f>IF($D302="","",VLOOKUP($D302,Mag_Req!$A$2:$H$5,3))</f>
        <v/>
      </c>
      <c r="H302" s="457"/>
      <c r="I302" s="158" t="str">
        <f t="shared" si="18"/>
        <v/>
      </c>
      <c r="J302" s="148" t="str">
        <f>IF($D302="","",VLOOKUP($D302,Mag_Req!$A$2:$H$5,4))</f>
        <v/>
      </c>
      <c r="K302" s="149" t="str">
        <f t="shared" si="16"/>
        <v/>
      </c>
      <c r="L302" s="150" t="str">
        <f t="shared" si="19"/>
        <v/>
      </c>
      <c r="M302" s="151"/>
      <c r="N302" s="453"/>
      <c r="O302" s="453"/>
      <c r="P302" s="152" t="str">
        <f>IF(OR($D302="",$Q302=""),"",$Q302-VLOOKUP($D302,Mag_Req!$A$2:$H$5,8))</f>
        <v/>
      </c>
      <c r="Q302" s="453"/>
      <c r="R302" s="453"/>
      <c r="S302" s="151"/>
      <c r="T302" s="126" t="e">
        <f>VLOOKUP($D302,Mag_Req!$A$2:$H$5,2)</f>
        <v>#N/A</v>
      </c>
      <c r="W302" s="170"/>
      <c r="X302" s="217"/>
      <c r="Y302" s="218"/>
      <c r="Z302" s="218"/>
      <c r="AA302" s="218"/>
      <c r="AB302" s="218"/>
      <c r="AC302" s="218"/>
      <c r="AD302" s="218"/>
      <c r="AE302" s="218"/>
      <c r="AF302" s="218"/>
      <c r="AG302" s="218"/>
      <c r="AJ302" s="126"/>
      <c r="AK302" s="126"/>
    </row>
    <row r="303" spans="1:37" x14ac:dyDescent="0.25">
      <c r="A303" s="125"/>
      <c r="B303" s="453"/>
      <c r="C303" s="453"/>
      <c r="D303" s="454"/>
      <c r="E303" s="457"/>
      <c r="F303" s="158" t="str">
        <f t="shared" si="17"/>
        <v/>
      </c>
      <c r="G303" s="148" t="str">
        <f>IF($D303="","",VLOOKUP($D303,Mag_Req!$A$2:$H$5,3))</f>
        <v/>
      </c>
      <c r="H303" s="457"/>
      <c r="I303" s="158" t="str">
        <f t="shared" si="18"/>
        <v/>
      </c>
      <c r="J303" s="148" t="str">
        <f>IF($D303="","",VLOOKUP($D303,Mag_Req!$A$2:$H$5,4))</f>
        <v/>
      </c>
      <c r="K303" s="149" t="str">
        <f t="shared" si="16"/>
        <v/>
      </c>
      <c r="L303" s="150" t="str">
        <f t="shared" si="19"/>
        <v/>
      </c>
      <c r="M303" s="151"/>
      <c r="N303" s="453"/>
      <c r="O303" s="453"/>
      <c r="P303" s="152" t="str">
        <f>IF(OR($D303="",$Q303=""),"",$Q303-VLOOKUP($D303,Mag_Req!$A$2:$H$5,8))</f>
        <v/>
      </c>
      <c r="Q303" s="453"/>
      <c r="R303" s="453"/>
      <c r="S303" s="151"/>
      <c r="T303" s="126" t="e">
        <f>VLOOKUP($D303,Mag_Req!$A$2:$H$5,2)</f>
        <v>#N/A</v>
      </c>
      <c r="W303" s="170"/>
      <c r="X303" s="217"/>
      <c r="Y303" s="218"/>
      <c r="Z303" s="218"/>
      <c r="AA303" s="218"/>
      <c r="AB303" s="218"/>
      <c r="AC303" s="218"/>
      <c r="AD303" s="218"/>
      <c r="AE303" s="218"/>
      <c r="AF303" s="218"/>
      <c r="AG303" s="218"/>
      <c r="AJ303" s="126"/>
      <c r="AK303" s="126"/>
    </row>
    <row r="304" spans="1:37" x14ac:dyDescent="0.25">
      <c r="A304" s="125"/>
      <c r="B304" s="453"/>
      <c r="C304" s="453"/>
      <c r="D304" s="454"/>
      <c r="E304" s="457"/>
      <c r="F304" s="158" t="str">
        <f t="shared" si="17"/>
        <v/>
      </c>
      <c r="G304" s="148" t="str">
        <f>IF($D304="","",VLOOKUP($D304,Mag_Req!$A$2:$H$5,3))</f>
        <v/>
      </c>
      <c r="H304" s="457"/>
      <c r="I304" s="158" t="str">
        <f t="shared" si="18"/>
        <v/>
      </c>
      <c r="J304" s="148" t="str">
        <f>IF($D304="","",VLOOKUP($D304,Mag_Req!$A$2:$H$5,4))</f>
        <v/>
      </c>
      <c r="K304" s="149" t="str">
        <f t="shared" si="16"/>
        <v/>
      </c>
      <c r="L304" s="150" t="str">
        <f t="shared" si="19"/>
        <v/>
      </c>
      <c r="M304" s="151"/>
      <c r="N304" s="453"/>
      <c r="O304" s="453"/>
      <c r="P304" s="152" t="str">
        <f>IF(OR($D304="",$Q304=""),"",$Q304-VLOOKUP($D304,Mag_Req!$A$2:$H$5,8))</f>
        <v/>
      </c>
      <c r="Q304" s="453"/>
      <c r="R304" s="453"/>
      <c r="S304" s="151"/>
      <c r="T304" s="126" t="e">
        <f>VLOOKUP($D304,Mag_Req!$A$2:$H$5,2)</f>
        <v>#N/A</v>
      </c>
      <c r="W304" s="170"/>
      <c r="X304" s="217"/>
      <c r="Y304" s="218"/>
      <c r="Z304" s="218"/>
      <c r="AA304" s="218"/>
      <c r="AB304" s="218"/>
      <c r="AC304" s="218"/>
      <c r="AD304" s="218"/>
      <c r="AE304" s="218"/>
      <c r="AF304" s="218"/>
      <c r="AG304" s="218"/>
      <c r="AJ304" s="126"/>
      <c r="AK304" s="126"/>
    </row>
    <row r="305" spans="1:37" x14ac:dyDescent="0.25">
      <c r="A305" s="125"/>
      <c r="B305" s="453"/>
      <c r="C305" s="453"/>
      <c r="D305" s="454"/>
      <c r="E305" s="457"/>
      <c r="F305" s="158" t="str">
        <f t="shared" si="17"/>
        <v/>
      </c>
      <c r="G305" s="148" t="str">
        <f>IF($D305="","",VLOOKUP($D305,Mag_Req!$A$2:$H$5,3))</f>
        <v/>
      </c>
      <c r="H305" s="457"/>
      <c r="I305" s="158" t="str">
        <f t="shared" si="18"/>
        <v/>
      </c>
      <c r="J305" s="148" t="str">
        <f>IF($D305="","",VLOOKUP($D305,Mag_Req!$A$2:$H$5,4))</f>
        <v/>
      </c>
      <c r="K305" s="149" t="str">
        <f t="shared" si="16"/>
        <v/>
      </c>
      <c r="L305" s="150" t="str">
        <f t="shared" si="19"/>
        <v/>
      </c>
      <c r="M305" s="151"/>
      <c r="N305" s="453"/>
      <c r="O305" s="453"/>
      <c r="P305" s="152" t="str">
        <f>IF(OR($D305="",$Q305=""),"",$Q305-VLOOKUP($D305,Mag_Req!$A$2:$H$5,8))</f>
        <v/>
      </c>
      <c r="Q305" s="453"/>
      <c r="R305" s="453"/>
      <c r="S305" s="151"/>
      <c r="T305" s="126" t="e">
        <f>VLOOKUP($D305,Mag_Req!$A$2:$H$5,2)</f>
        <v>#N/A</v>
      </c>
      <c r="W305" s="170"/>
      <c r="X305" s="217"/>
      <c r="Y305" s="218"/>
      <c r="Z305" s="218"/>
      <c r="AA305" s="218"/>
      <c r="AB305" s="218"/>
      <c r="AC305" s="218"/>
      <c r="AD305" s="218"/>
      <c r="AE305" s="218"/>
      <c r="AF305" s="218"/>
      <c r="AG305" s="218"/>
      <c r="AJ305" s="126"/>
      <c r="AK305" s="126"/>
    </row>
    <row r="306" spans="1:37" x14ac:dyDescent="0.25">
      <c r="A306" s="125"/>
      <c r="B306" s="453"/>
      <c r="C306" s="453"/>
      <c r="D306" s="454"/>
      <c r="E306" s="457"/>
      <c r="F306" s="158" t="str">
        <f t="shared" si="17"/>
        <v/>
      </c>
      <c r="G306" s="148" t="str">
        <f>IF($D306="","",VLOOKUP($D306,Mag_Req!$A$2:$H$5,3))</f>
        <v/>
      </c>
      <c r="H306" s="457"/>
      <c r="I306" s="158" t="str">
        <f t="shared" si="18"/>
        <v/>
      </c>
      <c r="J306" s="148" t="str">
        <f>IF($D306="","",VLOOKUP($D306,Mag_Req!$A$2:$H$5,4))</f>
        <v/>
      </c>
      <c r="K306" s="149" t="str">
        <f t="shared" si="16"/>
        <v/>
      </c>
      <c r="L306" s="150" t="str">
        <f t="shared" si="19"/>
        <v/>
      </c>
      <c r="M306" s="151"/>
      <c r="N306" s="453"/>
      <c r="O306" s="453"/>
      <c r="P306" s="152" t="str">
        <f>IF(OR($D306="",$Q306=""),"",$Q306-VLOOKUP($D306,Mag_Req!$A$2:$H$5,8))</f>
        <v/>
      </c>
      <c r="Q306" s="453"/>
      <c r="R306" s="453"/>
      <c r="S306" s="151"/>
      <c r="T306" s="126" t="e">
        <f>VLOOKUP($D306,Mag_Req!$A$2:$H$5,2)</f>
        <v>#N/A</v>
      </c>
      <c r="W306" s="170"/>
      <c r="X306" s="217"/>
      <c r="Y306" s="218"/>
      <c r="Z306" s="218"/>
      <c r="AA306" s="218"/>
      <c r="AB306" s="218"/>
      <c r="AC306" s="218"/>
      <c r="AD306" s="218"/>
      <c r="AE306" s="218"/>
      <c r="AF306" s="218"/>
      <c r="AG306" s="218"/>
      <c r="AJ306" s="126"/>
      <c r="AK306" s="126"/>
    </row>
    <row r="307" spans="1:37" x14ac:dyDescent="0.25">
      <c r="A307" s="125"/>
      <c r="B307" s="453"/>
      <c r="C307" s="453"/>
      <c r="D307" s="454"/>
      <c r="E307" s="457"/>
      <c r="F307" s="158" t="str">
        <f t="shared" si="17"/>
        <v/>
      </c>
      <c r="G307" s="148" t="str">
        <f>IF($D307="","",VLOOKUP($D307,Mag_Req!$A$2:$H$5,3))</f>
        <v/>
      </c>
      <c r="H307" s="457"/>
      <c r="I307" s="158" t="str">
        <f t="shared" si="18"/>
        <v/>
      </c>
      <c r="J307" s="148" t="str">
        <f>IF($D307="","",VLOOKUP($D307,Mag_Req!$A$2:$H$5,4))</f>
        <v/>
      </c>
      <c r="K307" s="149" t="str">
        <f t="shared" si="16"/>
        <v/>
      </c>
      <c r="L307" s="150" t="str">
        <f t="shared" si="19"/>
        <v/>
      </c>
      <c r="M307" s="151"/>
      <c r="N307" s="453"/>
      <c r="O307" s="453"/>
      <c r="P307" s="152" t="str">
        <f>IF(OR($D307="",$Q307=""),"",$Q307-VLOOKUP($D307,Mag_Req!$A$2:$H$5,8))</f>
        <v/>
      </c>
      <c r="Q307" s="453"/>
      <c r="R307" s="453"/>
      <c r="S307" s="151"/>
      <c r="T307" s="126" t="e">
        <f>VLOOKUP($D307,Mag_Req!$A$2:$H$5,2)</f>
        <v>#N/A</v>
      </c>
      <c r="W307" s="170"/>
      <c r="X307" s="217"/>
      <c r="Y307" s="218"/>
      <c r="Z307" s="218"/>
      <c r="AA307" s="218"/>
      <c r="AB307" s="218"/>
      <c r="AC307" s="218"/>
      <c r="AD307" s="218"/>
      <c r="AE307" s="218"/>
      <c r="AF307" s="218"/>
      <c r="AG307" s="218"/>
      <c r="AJ307" s="126"/>
      <c r="AK307" s="126"/>
    </row>
    <row r="308" spans="1:37" x14ac:dyDescent="0.25">
      <c r="A308" s="125"/>
      <c r="B308" s="453"/>
      <c r="C308" s="453"/>
      <c r="D308" s="454"/>
      <c r="E308" s="457"/>
      <c r="F308" s="158" t="str">
        <f t="shared" si="17"/>
        <v/>
      </c>
      <c r="G308" s="148" t="str">
        <f>IF($D308="","",VLOOKUP($D308,Mag_Req!$A$2:$H$5,3))</f>
        <v/>
      </c>
      <c r="H308" s="457"/>
      <c r="I308" s="158" t="str">
        <f t="shared" si="18"/>
        <v/>
      </c>
      <c r="J308" s="148" t="str">
        <f>IF($D308="","",VLOOKUP($D308,Mag_Req!$A$2:$H$5,4))</f>
        <v/>
      </c>
      <c r="K308" s="149" t="str">
        <f t="shared" si="16"/>
        <v/>
      </c>
      <c r="L308" s="150" t="str">
        <f t="shared" si="19"/>
        <v/>
      </c>
      <c r="M308" s="151"/>
      <c r="N308" s="453"/>
      <c r="O308" s="453"/>
      <c r="P308" s="152" t="str">
        <f>IF(OR($D308="",$Q308=""),"",$Q308-VLOOKUP($D308,Mag_Req!$A$2:$H$5,8))</f>
        <v/>
      </c>
      <c r="Q308" s="453"/>
      <c r="R308" s="453"/>
      <c r="S308" s="151"/>
      <c r="T308" s="126" t="e">
        <f>VLOOKUP($D308,Mag_Req!$A$2:$H$5,2)</f>
        <v>#N/A</v>
      </c>
      <c r="W308" s="170"/>
      <c r="X308" s="217"/>
      <c r="Y308" s="218"/>
      <c r="Z308" s="218"/>
      <c r="AA308" s="218"/>
      <c r="AB308" s="218"/>
      <c r="AC308" s="218"/>
      <c r="AD308" s="218"/>
      <c r="AE308" s="218"/>
      <c r="AF308" s="218"/>
      <c r="AG308" s="218"/>
      <c r="AJ308" s="126"/>
      <c r="AK308" s="126"/>
    </row>
    <row r="309" spans="1:37" x14ac:dyDescent="0.25">
      <c r="A309" s="125"/>
      <c r="B309" s="453"/>
      <c r="C309" s="453"/>
      <c r="D309" s="454"/>
      <c r="E309" s="457"/>
      <c r="F309" s="158" t="str">
        <f t="shared" si="17"/>
        <v/>
      </c>
      <c r="G309" s="148" t="str">
        <f>IF($D309="","",VLOOKUP($D309,Mag_Req!$A$2:$H$5,3))</f>
        <v/>
      </c>
      <c r="H309" s="457"/>
      <c r="I309" s="158" t="str">
        <f t="shared" si="18"/>
        <v/>
      </c>
      <c r="J309" s="148" t="str">
        <f>IF($D309="","",VLOOKUP($D309,Mag_Req!$A$2:$H$5,4))</f>
        <v/>
      </c>
      <c r="K309" s="149" t="str">
        <f t="shared" si="16"/>
        <v/>
      </c>
      <c r="L309" s="150" t="str">
        <f t="shared" si="19"/>
        <v/>
      </c>
      <c r="M309" s="151"/>
      <c r="N309" s="453"/>
      <c r="O309" s="453"/>
      <c r="P309" s="152" t="str">
        <f>IF(OR($D309="",$Q309=""),"",$Q309-VLOOKUP($D309,Mag_Req!$A$2:$H$5,8))</f>
        <v/>
      </c>
      <c r="Q309" s="453"/>
      <c r="R309" s="453"/>
      <c r="S309" s="151"/>
      <c r="T309" s="126" t="e">
        <f>VLOOKUP($D309,Mag_Req!$A$2:$H$5,2)</f>
        <v>#N/A</v>
      </c>
      <c r="W309" s="170"/>
      <c r="X309" s="217"/>
      <c r="Y309" s="218"/>
      <c r="Z309" s="218"/>
      <c r="AA309" s="218"/>
      <c r="AB309" s="218"/>
      <c r="AC309" s="218"/>
      <c r="AD309" s="218"/>
      <c r="AE309" s="218"/>
      <c r="AF309" s="218"/>
      <c r="AG309" s="218"/>
      <c r="AJ309" s="126"/>
      <c r="AK309" s="126"/>
    </row>
    <row r="310" spans="1:37" x14ac:dyDescent="0.25">
      <c r="A310" s="125"/>
      <c r="B310" s="453"/>
      <c r="C310" s="453"/>
      <c r="D310" s="454"/>
      <c r="E310" s="457"/>
      <c r="F310" s="158" t="str">
        <f t="shared" si="17"/>
        <v/>
      </c>
      <c r="G310" s="148" t="str">
        <f>IF($D310="","",VLOOKUP($D310,Mag_Req!$A$2:$H$5,3))</f>
        <v/>
      </c>
      <c r="H310" s="457"/>
      <c r="I310" s="158" t="str">
        <f t="shared" si="18"/>
        <v/>
      </c>
      <c r="J310" s="148" t="str">
        <f>IF($D310="","",VLOOKUP($D310,Mag_Req!$A$2:$H$5,4))</f>
        <v/>
      </c>
      <c r="K310" s="149" t="str">
        <f t="shared" si="16"/>
        <v/>
      </c>
      <c r="L310" s="150" t="str">
        <f t="shared" si="19"/>
        <v/>
      </c>
      <c r="M310" s="151"/>
      <c r="N310" s="453"/>
      <c r="O310" s="453"/>
      <c r="P310" s="152" t="str">
        <f>IF(OR($D310="",$Q310=""),"",$Q310-VLOOKUP($D310,Mag_Req!$A$2:$H$5,8))</f>
        <v/>
      </c>
      <c r="Q310" s="453"/>
      <c r="R310" s="453"/>
      <c r="S310" s="151"/>
      <c r="T310" s="126" t="e">
        <f>VLOOKUP($D310,Mag_Req!$A$2:$H$5,2)</f>
        <v>#N/A</v>
      </c>
      <c r="W310" s="170"/>
      <c r="X310" s="217"/>
      <c r="Y310" s="218"/>
      <c r="Z310" s="218"/>
      <c r="AA310" s="218"/>
      <c r="AB310" s="218"/>
      <c r="AC310" s="218"/>
      <c r="AD310" s="218"/>
      <c r="AE310" s="218"/>
      <c r="AF310" s="218"/>
      <c r="AG310" s="218"/>
      <c r="AJ310" s="126"/>
      <c r="AK310" s="126"/>
    </row>
    <row r="311" spans="1:37" x14ac:dyDescent="0.25">
      <c r="A311" s="125"/>
      <c r="B311" s="453"/>
      <c r="C311" s="453"/>
      <c r="D311" s="454"/>
      <c r="E311" s="457"/>
      <c r="F311" s="158" t="str">
        <f t="shared" si="17"/>
        <v/>
      </c>
      <c r="G311" s="148" t="str">
        <f>IF($D311="","",VLOOKUP($D311,Mag_Req!$A$2:$H$5,3))</f>
        <v/>
      </c>
      <c r="H311" s="457"/>
      <c r="I311" s="158" t="str">
        <f t="shared" si="18"/>
        <v/>
      </c>
      <c r="J311" s="148" t="str">
        <f>IF($D311="","",VLOOKUP($D311,Mag_Req!$A$2:$H$5,4))</f>
        <v/>
      </c>
      <c r="K311" s="149" t="str">
        <f t="shared" si="16"/>
        <v/>
      </c>
      <c r="L311" s="150" t="str">
        <f t="shared" si="19"/>
        <v/>
      </c>
      <c r="M311" s="151"/>
      <c r="N311" s="453"/>
      <c r="O311" s="453"/>
      <c r="P311" s="152" t="str">
        <f>IF(OR($D311="",$Q311=""),"",$Q311-VLOOKUP($D311,Mag_Req!$A$2:$H$5,8))</f>
        <v/>
      </c>
      <c r="Q311" s="453"/>
      <c r="R311" s="453"/>
      <c r="S311" s="151"/>
      <c r="T311" s="126" t="e">
        <f>VLOOKUP($D311,Mag_Req!$A$2:$H$5,2)</f>
        <v>#N/A</v>
      </c>
      <c r="W311" s="170"/>
      <c r="X311" s="217"/>
      <c r="Y311" s="218"/>
      <c r="Z311" s="218"/>
      <c r="AA311" s="218"/>
      <c r="AB311" s="218"/>
      <c r="AC311" s="218"/>
      <c r="AD311" s="218"/>
      <c r="AE311" s="218"/>
      <c r="AF311" s="218"/>
      <c r="AG311" s="218"/>
      <c r="AJ311" s="126"/>
      <c r="AK311" s="126"/>
    </row>
    <row r="312" spans="1:37" x14ac:dyDescent="0.25">
      <c r="A312" s="125"/>
      <c r="B312" s="453"/>
      <c r="C312" s="453"/>
      <c r="D312" s="454"/>
      <c r="E312" s="457"/>
      <c r="F312" s="158" t="str">
        <f t="shared" si="17"/>
        <v/>
      </c>
      <c r="G312" s="148" t="str">
        <f>IF($D312="","",VLOOKUP($D312,Mag_Req!$A$2:$H$5,3))</f>
        <v/>
      </c>
      <c r="H312" s="457"/>
      <c r="I312" s="158" t="str">
        <f t="shared" si="18"/>
        <v/>
      </c>
      <c r="J312" s="148" t="str">
        <f>IF($D312="","",VLOOKUP($D312,Mag_Req!$A$2:$H$5,4))</f>
        <v/>
      </c>
      <c r="K312" s="149" t="str">
        <f t="shared" si="16"/>
        <v/>
      </c>
      <c r="L312" s="150" t="str">
        <f t="shared" si="19"/>
        <v/>
      </c>
      <c r="M312" s="151"/>
      <c r="N312" s="453"/>
      <c r="O312" s="453"/>
      <c r="P312" s="152" t="str">
        <f>IF(OR($D312="",$Q312=""),"",$Q312-VLOOKUP($D312,Mag_Req!$A$2:$H$5,8))</f>
        <v/>
      </c>
      <c r="Q312" s="453"/>
      <c r="R312" s="453"/>
      <c r="S312" s="151"/>
      <c r="T312" s="126" t="e">
        <f>VLOOKUP($D312,Mag_Req!$A$2:$H$5,2)</f>
        <v>#N/A</v>
      </c>
      <c r="W312" s="170"/>
      <c r="X312" s="217"/>
      <c r="Y312" s="218"/>
      <c r="Z312" s="218"/>
      <c r="AA312" s="218"/>
      <c r="AB312" s="218"/>
      <c r="AC312" s="218"/>
      <c r="AD312" s="218"/>
      <c r="AE312" s="218"/>
      <c r="AF312" s="218"/>
      <c r="AG312" s="218"/>
      <c r="AJ312" s="126"/>
      <c r="AK312" s="126"/>
    </row>
    <row r="313" spans="1:37" x14ac:dyDescent="0.25">
      <c r="A313" s="125"/>
      <c r="B313" s="453"/>
      <c r="C313" s="453"/>
      <c r="D313" s="454"/>
      <c r="E313" s="457"/>
      <c r="F313" s="158" t="str">
        <f t="shared" si="17"/>
        <v/>
      </c>
      <c r="G313" s="148" t="str">
        <f>IF($D313="","",VLOOKUP($D313,Mag_Req!$A$2:$H$5,3))</f>
        <v/>
      </c>
      <c r="H313" s="457"/>
      <c r="I313" s="158" t="str">
        <f t="shared" si="18"/>
        <v/>
      </c>
      <c r="J313" s="148" t="str">
        <f>IF($D313="","",VLOOKUP($D313,Mag_Req!$A$2:$H$5,4))</f>
        <v/>
      </c>
      <c r="K313" s="149" t="str">
        <f t="shared" si="16"/>
        <v/>
      </c>
      <c r="L313" s="150" t="str">
        <f t="shared" si="19"/>
        <v/>
      </c>
      <c r="M313" s="151"/>
      <c r="N313" s="453"/>
      <c r="O313" s="453"/>
      <c r="P313" s="152" t="str">
        <f>IF(OR($D313="",$Q313=""),"",$Q313-VLOOKUP($D313,Mag_Req!$A$2:$H$5,8))</f>
        <v/>
      </c>
      <c r="Q313" s="453"/>
      <c r="R313" s="453"/>
      <c r="S313" s="151"/>
      <c r="T313" s="126" t="e">
        <f>VLOOKUP($D313,Mag_Req!$A$2:$H$5,2)</f>
        <v>#N/A</v>
      </c>
      <c r="W313" s="170"/>
      <c r="X313" s="217"/>
      <c r="Y313" s="218"/>
      <c r="Z313" s="218"/>
      <c r="AA313" s="218"/>
      <c r="AB313" s="218"/>
      <c r="AC313" s="218"/>
      <c r="AD313" s="218"/>
      <c r="AE313" s="218"/>
      <c r="AF313" s="218"/>
      <c r="AG313" s="218"/>
      <c r="AJ313" s="126"/>
      <c r="AK313" s="126"/>
    </row>
    <row r="314" spans="1:37" x14ac:dyDescent="0.25">
      <c r="A314" s="125"/>
      <c r="B314" s="453"/>
      <c r="C314" s="453"/>
      <c r="D314" s="454"/>
      <c r="E314" s="457"/>
      <c r="F314" s="158" t="str">
        <f t="shared" si="17"/>
        <v/>
      </c>
      <c r="G314" s="148" t="str">
        <f>IF($D314="","",VLOOKUP($D314,Mag_Req!$A$2:$H$5,3))</f>
        <v/>
      </c>
      <c r="H314" s="457"/>
      <c r="I314" s="158" t="str">
        <f t="shared" si="18"/>
        <v/>
      </c>
      <c r="J314" s="148" t="str">
        <f>IF($D314="","",VLOOKUP($D314,Mag_Req!$A$2:$H$5,4))</f>
        <v/>
      </c>
      <c r="K314" s="149" t="str">
        <f t="shared" si="16"/>
        <v/>
      </c>
      <c r="L314" s="150" t="str">
        <f t="shared" si="19"/>
        <v/>
      </c>
      <c r="M314" s="151"/>
      <c r="N314" s="453"/>
      <c r="O314" s="453"/>
      <c r="P314" s="152" t="str">
        <f>IF(OR($D314="",$Q314=""),"",$Q314-VLOOKUP($D314,Mag_Req!$A$2:$H$5,8))</f>
        <v/>
      </c>
      <c r="Q314" s="453"/>
      <c r="R314" s="453"/>
      <c r="S314" s="151"/>
      <c r="T314" s="126" t="e">
        <f>VLOOKUP($D314,Mag_Req!$A$2:$H$5,2)</f>
        <v>#N/A</v>
      </c>
      <c r="W314" s="170"/>
      <c r="X314" s="217"/>
      <c r="Y314" s="218"/>
      <c r="Z314" s="218"/>
      <c r="AA314" s="218"/>
      <c r="AB314" s="218"/>
      <c r="AC314" s="218"/>
      <c r="AD314" s="218"/>
      <c r="AE314" s="218"/>
      <c r="AF314" s="218"/>
      <c r="AG314" s="218"/>
      <c r="AJ314" s="126"/>
      <c r="AK314" s="126"/>
    </row>
    <row r="315" spans="1:37" x14ac:dyDescent="0.25">
      <c r="A315" s="125"/>
      <c r="B315" s="453"/>
      <c r="C315" s="453"/>
      <c r="D315" s="454"/>
      <c r="E315" s="457"/>
      <c r="F315" s="158" t="str">
        <f t="shared" si="17"/>
        <v/>
      </c>
      <c r="G315" s="148" t="str">
        <f>IF($D315="","",VLOOKUP($D315,Mag_Req!$A$2:$H$5,3))</f>
        <v/>
      </c>
      <c r="H315" s="457"/>
      <c r="I315" s="158" t="str">
        <f t="shared" si="18"/>
        <v/>
      </c>
      <c r="J315" s="148" t="str">
        <f>IF($D315="","",VLOOKUP($D315,Mag_Req!$A$2:$H$5,4))</f>
        <v/>
      </c>
      <c r="K315" s="149" t="str">
        <f t="shared" si="16"/>
        <v/>
      </c>
      <c r="L315" s="150" t="str">
        <f t="shared" si="19"/>
        <v/>
      </c>
      <c r="M315" s="151"/>
      <c r="N315" s="453"/>
      <c r="O315" s="453"/>
      <c r="P315" s="152" t="str">
        <f>IF(OR($D315="",$Q315=""),"",$Q315-VLOOKUP($D315,Mag_Req!$A$2:$H$5,8))</f>
        <v/>
      </c>
      <c r="Q315" s="453"/>
      <c r="R315" s="453"/>
      <c r="S315" s="151"/>
      <c r="T315" s="126" t="e">
        <f>VLOOKUP($D315,Mag_Req!$A$2:$H$5,2)</f>
        <v>#N/A</v>
      </c>
      <c r="W315" s="170"/>
      <c r="X315" s="217"/>
      <c r="Y315" s="218"/>
      <c r="Z315" s="218"/>
      <c r="AA315" s="218"/>
      <c r="AB315" s="218"/>
      <c r="AC315" s="218"/>
      <c r="AD315" s="218"/>
      <c r="AE315" s="218"/>
      <c r="AF315" s="218"/>
      <c r="AG315" s="218"/>
      <c r="AJ315" s="126"/>
      <c r="AK315" s="126"/>
    </row>
    <row r="316" spans="1:37" x14ac:dyDescent="0.25">
      <c r="A316" s="125"/>
      <c r="B316" s="453"/>
      <c r="C316" s="453"/>
      <c r="D316" s="454"/>
      <c r="E316" s="457"/>
      <c r="F316" s="158" t="str">
        <f t="shared" si="17"/>
        <v/>
      </c>
      <c r="G316" s="148" t="str">
        <f>IF($D316="","",VLOOKUP($D316,Mag_Req!$A$2:$H$5,3))</f>
        <v/>
      </c>
      <c r="H316" s="457"/>
      <c r="I316" s="158" t="str">
        <f t="shared" si="18"/>
        <v/>
      </c>
      <c r="J316" s="148" t="str">
        <f>IF($D316="","",VLOOKUP($D316,Mag_Req!$A$2:$H$5,4))</f>
        <v/>
      </c>
      <c r="K316" s="149" t="str">
        <f t="shared" si="16"/>
        <v/>
      </c>
      <c r="L316" s="150" t="str">
        <f t="shared" si="19"/>
        <v/>
      </c>
      <c r="M316" s="151"/>
      <c r="N316" s="453"/>
      <c r="O316" s="453"/>
      <c r="P316" s="152" t="str">
        <f>IF(OR($D316="",$Q316=""),"",$Q316-VLOOKUP($D316,Mag_Req!$A$2:$H$5,8))</f>
        <v/>
      </c>
      <c r="Q316" s="453"/>
      <c r="R316" s="453"/>
      <c r="S316" s="151"/>
      <c r="T316" s="126" t="e">
        <f>VLOOKUP($D316,Mag_Req!$A$2:$H$5,2)</f>
        <v>#N/A</v>
      </c>
      <c r="W316" s="170"/>
      <c r="X316" s="217"/>
      <c r="Y316" s="218"/>
      <c r="Z316" s="218"/>
      <c r="AA316" s="218"/>
      <c r="AB316" s="218"/>
      <c r="AC316" s="218"/>
      <c r="AD316" s="218"/>
      <c r="AE316" s="218"/>
      <c r="AF316" s="218"/>
      <c r="AG316" s="218"/>
      <c r="AJ316" s="126"/>
      <c r="AK316" s="126"/>
    </row>
    <row r="317" spans="1:37" x14ac:dyDescent="0.25">
      <c r="A317" s="125"/>
      <c r="B317" s="453"/>
      <c r="C317" s="453"/>
      <c r="D317" s="454"/>
      <c r="E317" s="457"/>
      <c r="F317" s="158" t="str">
        <f t="shared" si="17"/>
        <v/>
      </c>
      <c r="G317" s="148" t="str">
        <f>IF($D317="","",VLOOKUP($D317,Mag_Req!$A$2:$H$5,3))</f>
        <v/>
      </c>
      <c r="H317" s="457"/>
      <c r="I317" s="158" t="str">
        <f t="shared" si="18"/>
        <v/>
      </c>
      <c r="J317" s="148" t="str">
        <f>IF($D317="","",VLOOKUP($D317,Mag_Req!$A$2:$H$5,4))</f>
        <v/>
      </c>
      <c r="K317" s="149" t="str">
        <f t="shared" si="16"/>
        <v/>
      </c>
      <c r="L317" s="150" t="str">
        <f t="shared" si="19"/>
        <v/>
      </c>
      <c r="M317" s="151"/>
      <c r="N317" s="453"/>
      <c r="O317" s="453"/>
      <c r="P317" s="152" t="str">
        <f>IF(OR($D317="",$Q317=""),"",$Q317-VLOOKUP($D317,Mag_Req!$A$2:$H$5,8))</f>
        <v/>
      </c>
      <c r="Q317" s="453"/>
      <c r="R317" s="453"/>
      <c r="S317" s="151"/>
      <c r="T317" s="126" t="e">
        <f>VLOOKUP($D317,Mag_Req!$A$2:$H$5,2)</f>
        <v>#N/A</v>
      </c>
      <c r="W317" s="170"/>
      <c r="X317" s="217"/>
      <c r="Y317" s="218"/>
      <c r="Z317" s="218"/>
      <c r="AA317" s="218"/>
      <c r="AB317" s="218"/>
      <c r="AC317" s="218"/>
      <c r="AD317" s="218"/>
      <c r="AE317" s="218"/>
      <c r="AF317" s="218"/>
      <c r="AG317" s="218"/>
      <c r="AJ317" s="126"/>
      <c r="AK317" s="126"/>
    </row>
    <row r="318" spans="1:37" x14ac:dyDescent="0.25">
      <c r="A318" s="125"/>
      <c r="B318" s="125"/>
      <c r="C318" s="125"/>
      <c r="D318" s="125"/>
      <c r="E318" s="125"/>
      <c r="F318" s="125"/>
      <c r="G318" s="125"/>
      <c r="H318" s="125"/>
      <c r="I318" s="125"/>
      <c r="J318" s="125"/>
      <c r="K318" s="125"/>
      <c r="L318" s="125"/>
      <c r="M318" s="125"/>
      <c r="N318" s="125"/>
      <c r="O318" s="125"/>
      <c r="P318" s="125"/>
      <c r="Q318" s="125"/>
      <c r="R318" s="125"/>
      <c r="S318" s="125"/>
      <c r="W318" s="170"/>
      <c r="X318" s="217"/>
      <c r="Y318" s="218"/>
      <c r="Z318" s="218"/>
      <c r="AA318" s="218"/>
      <c r="AB318" s="218"/>
      <c r="AC318" s="218"/>
      <c r="AD318" s="218"/>
      <c r="AE318" s="218"/>
      <c r="AF318" s="218"/>
      <c r="AG318" s="218"/>
      <c r="AJ318" s="126"/>
      <c r="AK318" s="126"/>
    </row>
    <row r="319" spans="1:37" x14ac:dyDescent="0.25">
      <c r="A319" s="125"/>
      <c r="B319" s="125"/>
      <c r="C319" s="125"/>
      <c r="D319" s="125"/>
      <c r="E319" s="125"/>
      <c r="F319" s="125"/>
      <c r="G319" s="125"/>
      <c r="H319" s="125"/>
      <c r="I319" s="125"/>
      <c r="J319" s="125"/>
      <c r="K319" s="125"/>
      <c r="L319" s="125"/>
      <c r="M319" s="125"/>
      <c r="N319" s="125"/>
      <c r="O319" s="125"/>
      <c r="P319" s="125"/>
      <c r="Q319" s="125"/>
      <c r="R319" s="125"/>
      <c r="S319" s="125"/>
      <c r="W319" s="170"/>
      <c r="X319" s="217"/>
      <c r="Y319" s="218"/>
      <c r="Z319" s="218"/>
      <c r="AA319" s="218"/>
      <c r="AB319" s="218"/>
      <c r="AC319" s="218"/>
      <c r="AD319" s="218"/>
      <c r="AE319" s="218"/>
      <c r="AF319" s="218"/>
      <c r="AG319" s="218"/>
      <c r="AJ319" s="126"/>
      <c r="AK319" s="126"/>
    </row>
    <row r="320" spans="1:37" x14ac:dyDescent="0.25">
      <c r="A320" s="125"/>
      <c r="B320" s="125"/>
      <c r="C320" s="125"/>
      <c r="D320" s="125"/>
      <c r="E320" s="125"/>
      <c r="F320" s="125"/>
      <c r="G320" s="125"/>
      <c r="H320" s="125"/>
      <c r="I320" s="125"/>
      <c r="J320" s="125"/>
      <c r="K320" s="125"/>
      <c r="L320" s="125"/>
      <c r="M320" s="125"/>
      <c r="N320" s="125"/>
      <c r="O320" s="125"/>
      <c r="P320" s="125"/>
      <c r="Q320" s="125"/>
      <c r="R320" s="125"/>
      <c r="S320" s="125"/>
      <c r="W320" s="170"/>
      <c r="X320" s="217"/>
      <c r="Y320" s="218"/>
      <c r="Z320" s="218"/>
      <c r="AA320" s="218"/>
      <c r="AB320" s="218"/>
      <c r="AC320" s="218"/>
      <c r="AD320" s="218"/>
      <c r="AE320" s="218"/>
      <c r="AF320" s="218"/>
      <c r="AG320" s="218"/>
      <c r="AJ320" s="126"/>
      <c r="AK320" s="126"/>
    </row>
    <row r="321" spans="1:37" x14ac:dyDescent="0.25">
      <c r="A321" s="125"/>
      <c r="B321" s="125"/>
      <c r="C321" s="125"/>
      <c r="D321" s="125"/>
      <c r="E321" s="125"/>
      <c r="F321" s="125"/>
      <c r="G321" s="125"/>
      <c r="H321" s="125"/>
      <c r="I321" s="125"/>
      <c r="J321" s="125"/>
      <c r="K321" s="125"/>
      <c r="L321" s="125"/>
      <c r="M321" s="125"/>
      <c r="N321" s="125"/>
      <c r="O321" s="125"/>
      <c r="P321" s="125"/>
      <c r="Q321" s="125"/>
      <c r="R321" s="125"/>
      <c r="S321" s="125"/>
      <c r="W321" s="170"/>
      <c r="X321" s="217"/>
      <c r="Y321" s="218"/>
      <c r="Z321" s="218"/>
      <c r="AA321" s="218"/>
      <c r="AB321" s="218"/>
      <c r="AC321" s="218"/>
      <c r="AD321" s="218"/>
      <c r="AE321" s="218"/>
      <c r="AF321" s="218"/>
      <c r="AG321" s="218"/>
      <c r="AJ321" s="126"/>
      <c r="AK321" s="126"/>
    </row>
    <row r="322" spans="1:37" x14ac:dyDescent="0.25">
      <c r="A322" s="125"/>
      <c r="B322" s="125"/>
      <c r="C322" s="125"/>
      <c r="D322" s="125"/>
      <c r="E322" s="125"/>
      <c r="F322" s="125"/>
      <c r="G322" s="125"/>
      <c r="H322" s="125"/>
      <c r="I322" s="125"/>
      <c r="J322" s="125"/>
      <c r="K322" s="125"/>
      <c r="L322" s="125"/>
      <c r="M322" s="125"/>
      <c r="N322" s="125"/>
      <c r="O322" s="125"/>
      <c r="P322" s="125"/>
      <c r="Q322" s="125"/>
      <c r="R322" s="125"/>
      <c r="S322" s="125"/>
      <c r="W322" s="170"/>
      <c r="X322" s="217"/>
      <c r="Y322" s="218"/>
      <c r="Z322" s="218"/>
      <c r="AA322" s="218"/>
      <c r="AB322" s="218"/>
      <c r="AC322" s="218"/>
      <c r="AD322" s="218"/>
      <c r="AE322" s="218"/>
      <c r="AF322" s="218"/>
      <c r="AG322" s="218"/>
      <c r="AJ322" s="126"/>
      <c r="AK322" s="126"/>
    </row>
    <row r="323" spans="1:37" x14ac:dyDescent="0.25">
      <c r="A323" s="125"/>
      <c r="B323" s="125"/>
      <c r="C323" s="125"/>
      <c r="D323" s="125"/>
      <c r="E323" s="125"/>
      <c r="F323" s="125"/>
      <c r="G323" s="125"/>
      <c r="H323" s="125"/>
      <c r="I323" s="125"/>
      <c r="J323" s="125"/>
      <c r="K323" s="125"/>
      <c r="L323" s="125"/>
      <c r="M323" s="125"/>
      <c r="N323" s="125"/>
      <c r="O323" s="125"/>
      <c r="P323" s="125"/>
      <c r="Q323" s="125"/>
      <c r="R323" s="125"/>
      <c r="S323" s="125"/>
      <c r="W323" s="170"/>
      <c r="X323" s="217"/>
      <c r="Y323" s="218"/>
      <c r="Z323" s="218"/>
      <c r="AA323" s="218"/>
      <c r="AB323" s="218"/>
      <c r="AC323" s="218"/>
      <c r="AD323" s="218"/>
      <c r="AE323" s="218"/>
      <c r="AF323" s="218"/>
      <c r="AG323" s="218"/>
      <c r="AJ323" s="126"/>
      <c r="AK323" s="126"/>
    </row>
    <row r="324" spans="1:37" x14ac:dyDescent="0.25">
      <c r="A324" s="125"/>
      <c r="B324" s="125"/>
      <c r="C324" s="125"/>
      <c r="D324" s="125"/>
      <c r="E324" s="125"/>
      <c r="F324" s="125"/>
      <c r="G324" s="125"/>
      <c r="H324" s="125"/>
      <c r="I324" s="125"/>
      <c r="J324" s="125"/>
      <c r="K324" s="125"/>
      <c r="L324" s="125"/>
      <c r="M324" s="125"/>
      <c r="N324" s="125"/>
      <c r="O324" s="125"/>
      <c r="P324" s="125"/>
      <c r="Q324" s="125"/>
      <c r="R324" s="125"/>
      <c r="S324" s="125"/>
      <c r="W324" s="170"/>
      <c r="X324" s="217"/>
      <c r="Y324" s="218"/>
      <c r="Z324" s="218"/>
      <c r="AA324" s="218"/>
      <c r="AB324" s="218"/>
      <c r="AC324" s="218"/>
      <c r="AD324" s="218"/>
      <c r="AE324" s="218"/>
      <c r="AF324" s="218"/>
      <c r="AG324" s="218"/>
      <c r="AJ324" s="126"/>
      <c r="AK324" s="126"/>
    </row>
    <row r="325" spans="1:37" x14ac:dyDescent="0.25">
      <c r="A325" s="125"/>
      <c r="B325" s="125"/>
      <c r="C325" s="125"/>
      <c r="D325" s="125"/>
      <c r="E325" s="125"/>
      <c r="F325" s="125"/>
      <c r="G325" s="125"/>
      <c r="H325" s="125"/>
      <c r="I325" s="125"/>
      <c r="J325" s="125"/>
      <c r="K325" s="125"/>
      <c r="L325" s="125"/>
      <c r="M325" s="125"/>
      <c r="N325" s="125"/>
      <c r="O325" s="125"/>
      <c r="P325" s="125"/>
      <c r="Q325" s="125"/>
      <c r="R325" s="125"/>
      <c r="S325" s="125"/>
      <c r="W325" s="170"/>
      <c r="X325" s="217"/>
      <c r="Y325" s="218"/>
      <c r="Z325" s="218"/>
      <c r="AA325" s="218"/>
      <c r="AB325" s="218"/>
      <c r="AC325" s="218"/>
      <c r="AD325" s="218"/>
      <c r="AE325" s="218"/>
      <c r="AF325" s="218"/>
      <c r="AG325" s="218"/>
      <c r="AJ325" s="126"/>
      <c r="AK325" s="126"/>
    </row>
    <row r="326" spans="1:37" x14ac:dyDescent="0.25">
      <c r="A326" s="125"/>
      <c r="B326" s="125"/>
      <c r="C326" s="125"/>
      <c r="D326" s="125"/>
      <c r="E326" s="125"/>
      <c r="F326" s="125"/>
      <c r="G326" s="125"/>
      <c r="H326" s="125"/>
      <c r="I326" s="125"/>
      <c r="J326" s="125"/>
      <c r="K326" s="125"/>
      <c r="L326" s="125"/>
      <c r="M326" s="125"/>
      <c r="N326" s="125"/>
      <c r="O326" s="125"/>
      <c r="P326" s="125"/>
      <c r="Q326" s="125"/>
      <c r="R326" s="125"/>
      <c r="S326" s="125"/>
      <c r="W326" s="170"/>
      <c r="X326" s="217"/>
      <c r="Y326" s="218"/>
      <c r="Z326" s="218"/>
      <c r="AA326" s="218"/>
      <c r="AB326" s="218"/>
      <c r="AC326" s="218"/>
      <c r="AD326" s="218"/>
      <c r="AE326" s="218"/>
      <c r="AF326" s="218"/>
      <c r="AG326" s="218"/>
      <c r="AJ326" s="126"/>
      <c r="AK326" s="126"/>
    </row>
    <row r="327" spans="1:37" x14ac:dyDescent="0.25">
      <c r="A327" s="125"/>
      <c r="B327" s="125"/>
      <c r="C327" s="125"/>
      <c r="D327" s="125"/>
      <c r="E327" s="125"/>
      <c r="F327" s="125"/>
      <c r="G327" s="125"/>
      <c r="H327" s="125"/>
      <c r="I327" s="125"/>
      <c r="J327" s="125"/>
      <c r="K327" s="125"/>
      <c r="L327" s="125"/>
      <c r="M327" s="125"/>
      <c r="N327" s="125"/>
      <c r="O327" s="125"/>
      <c r="P327" s="125"/>
      <c r="Q327" s="125"/>
      <c r="R327" s="125"/>
      <c r="S327" s="125"/>
      <c r="W327" s="170"/>
      <c r="X327" s="217"/>
      <c r="Y327" s="218"/>
      <c r="Z327" s="218"/>
      <c r="AA327" s="218"/>
      <c r="AB327" s="218"/>
      <c r="AC327" s="218"/>
      <c r="AD327" s="218"/>
      <c r="AE327" s="218"/>
      <c r="AF327" s="218"/>
      <c r="AG327" s="218"/>
      <c r="AJ327" s="126"/>
      <c r="AK327" s="126"/>
    </row>
  </sheetData>
  <sheetProtection algorithmName="SHA-512" hashValue="AAFVnxB5Ivg2DTVyTjkwstcZjghGjirQAtAOEQNiJ/iLqmtmxZH6ix4XB/OGuHJAb0yIMf6s8zZSauOJaQB3iQ==" saltValue="87SSs29AoBKh4EyjhspRkA==" spinCount="100000" sheet="1" objects="1" scenarios="1"/>
  <mergeCells count="21">
    <mergeCell ref="C3:E3"/>
    <mergeCell ref="H3:J3"/>
    <mergeCell ref="K3:N3"/>
    <mergeCell ref="C4:E4"/>
    <mergeCell ref="H4:J4"/>
    <mergeCell ref="K4:N4"/>
    <mergeCell ref="H5:J5"/>
    <mergeCell ref="K5:N5"/>
    <mergeCell ref="K16:L16"/>
    <mergeCell ref="N16:Q16"/>
    <mergeCell ref="E14:Q14"/>
    <mergeCell ref="C6:E6"/>
    <mergeCell ref="H6:J6"/>
    <mergeCell ref="E16:G16"/>
    <mergeCell ref="H16:J16"/>
    <mergeCell ref="E8:Q8"/>
    <mergeCell ref="E9:Q9"/>
    <mergeCell ref="E10:Q10"/>
    <mergeCell ref="E11:Q11"/>
    <mergeCell ref="E12:Q12"/>
    <mergeCell ref="E13:Q13"/>
  </mergeCells>
  <conditionalFormatting sqref="F18:G317">
    <cfRule type="expression" dxfId="533" priority="1196">
      <formula>$T18&gt;=1402</formula>
    </cfRule>
  </conditionalFormatting>
  <conditionalFormatting sqref="I18:J317">
    <cfRule type="expression" dxfId="532" priority="1193">
      <formula>$T18&gt;=1402</formula>
    </cfRule>
  </conditionalFormatting>
  <conditionalFormatting sqref="N18:N317">
    <cfRule type="expression" dxfId="531" priority="1191">
      <formula>$T18&gt;=1402</formula>
    </cfRule>
  </conditionalFormatting>
  <conditionalFormatting sqref="O18:O317">
    <cfRule type="expression" dxfId="530" priority="1190">
      <formula>$T18&gt;=1402</formula>
    </cfRule>
  </conditionalFormatting>
  <conditionalFormatting sqref="K18:K317">
    <cfRule type="expression" dxfId="529" priority="1197">
      <formula>OR($K18="",$L18="")</formula>
    </cfRule>
    <cfRule type="cellIs" dxfId="528" priority="1198" operator="between">
      <formula>0</formula>
      <formula>$L18</formula>
    </cfRule>
    <cfRule type="cellIs" dxfId="527" priority="1199" operator="greaterThan">
      <formula>$L18</formula>
    </cfRule>
  </conditionalFormatting>
  <conditionalFormatting sqref="E18:E317">
    <cfRule type="expression" dxfId="526" priority="6707">
      <formula>$T18&gt;=1402</formula>
    </cfRule>
    <cfRule type="expression" dxfId="525" priority="6708">
      <formula>OR($E18="",$F18="")</formula>
    </cfRule>
    <cfRule type="cellIs" dxfId="524" priority="6709" operator="between">
      <formula>0</formula>
      <formula>$F18</formula>
    </cfRule>
    <cfRule type="cellIs" dxfId="523" priority="6710" operator="greaterThan">
      <formula>$F18</formula>
    </cfRule>
  </conditionalFormatting>
  <conditionalFormatting sqref="H18:H317">
    <cfRule type="expression" dxfId="522" priority="6711">
      <formula>$T18&gt;=1402</formula>
    </cfRule>
    <cfRule type="expression" dxfId="521" priority="6712">
      <formula>OR($H18="",$I18="")</formula>
    </cfRule>
    <cfRule type="cellIs" dxfId="520" priority="6713" operator="between">
      <formula>0</formula>
      <formula>$I18</formula>
    </cfRule>
    <cfRule type="cellIs" dxfId="519" priority="6714" operator="greaterThan">
      <formula>$I18</formula>
    </cfRule>
  </conditionalFormatting>
  <dataValidations count="3">
    <dataValidation type="decimal" operator="greaterThanOrEqual" allowBlank="1" showInputMessage="1" showErrorMessage="1" error="Data must be a numeric value greater than or equal to 0" sqref="N18:O317 E18:E317 H18:H317 Q18:Q317">
      <formula1>0</formula1>
    </dataValidation>
    <dataValidation type="decimal" allowBlank="1" showInputMessage="1" showErrorMessage="1" error="Data must be a numeric value" prompt="Enter the temperature rise from the ambient (reference) to the component hotspot" sqref="R18:R317">
      <formula1>-500</formula1>
      <formula2>500</formula2>
    </dataValidation>
    <dataValidation type="list" allowBlank="1" showInputMessage="1" showErrorMessage="1" sqref="D18:D317">
      <formula1>$W$18:$W$21</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AD326"/>
  <sheetViews>
    <sheetView zoomScaleNormal="100" workbookViewId="0">
      <pane ySplit="16" topLeftCell="A17" activePane="bottomLeft" state="frozen"/>
      <selection pane="bottomLeft" activeCell="D17" sqref="D17"/>
    </sheetView>
  </sheetViews>
  <sheetFormatPr defaultRowHeight="15" x14ac:dyDescent="0.25"/>
  <cols>
    <col min="1" max="1" width="3.140625" style="126" customWidth="1"/>
    <col min="2" max="2" width="9.140625" style="126" customWidth="1"/>
    <col min="3" max="3" width="23.42578125" style="126" customWidth="1"/>
    <col min="4" max="4" width="25.7109375" style="126" customWidth="1"/>
    <col min="5" max="16" width="9.140625" style="126"/>
    <col min="17" max="17" width="9.7109375" style="126" customWidth="1"/>
    <col min="18" max="19" width="11.7109375" style="126" customWidth="1"/>
    <col min="20" max="23" width="9.140625" style="126"/>
    <col min="24" max="24" width="9.140625" style="126" hidden="1" customWidth="1"/>
    <col min="25" max="26" width="0" style="126" hidden="1" customWidth="1"/>
    <col min="27" max="27" width="9.140625" style="170" hidden="1" customWidth="1"/>
    <col min="28" max="16384" width="9.140625" style="126"/>
  </cols>
  <sheetData>
    <row r="1" spans="1:30" x14ac:dyDescent="0.25">
      <c r="A1" s="125"/>
      <c r="B1" s="125"/>
      <c r="C1" s="125"/>
      <c r="D1" s="125"/>
      <c r="E1" s="125"/>
      <c r="F1" s="125"/>
      <c r="G1" s="125"/>
      <c r="H1" s="125"/>
      <c r="I1" s="125"/>
      <c r="J1" s="125"/>
      <c r="K1" s="125"/>
      <c r="L1" s="125"/>
      <c r="M1" s="125"/>
      <c r="N1" s="125"/>
      <c r="O1" s="125"/>
      <c r="P1" s="125"/>
      <c r="Q1" s="125"/>
      <c r="R1" s="125"/>
      <c r="S1" s="125"/>
      <c r="T1" s="125"/>
      <c r="U1" s="125"/>
      <c r="V1" s="125"/>
      <c r="W1" s="125"/>
      <c r="AB1" s="218"/>
      <c r="AC1" s="218"/>
      <c r="AD1" s="218"/>
    </row>
    <row r="2" spans="1:30" ht="15.75" thickBot="1" x14ac:dyDescent="0.3">
      <c r="A2" s="125"/>
      <c r="B2" s="125"/>
      <c r="C2" s="125"/>
      <c r="D2" s="125"/>
      <c r="E2" s="125"/>
      <c r="F2" s="125"/>
      <c r="G2" s="125"/>
      <c r="H2" s="125"/>
      <c r="I2" s="125"/>
      <c r="J2" s="125"/>
      <c r="K2" s="125"/>
      <c r="L2" s="125"/>
      <c r="M2" s="125"/>
      <c r="N2" s="125"/>
      <c r="O2" s="125"/>
      <c r="P2" s="125"/>
      <c r="Q2" s="125"/>
      <c r="R2" s="125"/>
      <c r="S2" s="125"/>
      <c r="T2" s="125"/>
      <c r="U2" s="125"/>
      <c r="V2" s="125"/>
      <c r="W2" s="125"/>
      <c r="AB2" s="218"/>
      <c r="AC2" s="218"/>
      <c r="AD2" s="218"/>
    </row>
    <row r="3" spans="1:30" ht="15.75" thickBot="1" x14ac:dyDescent="0.3">
      <c r="A3" s="125"/>
      <c r="B3" s="125"/>
      <c r="C3" s="271" t="s">
        <v>16</v>
      </c>
      <c r="D3" s="264"/>
      <c r="E3" s="127"/>
      <c r="F3" s="127"/>
      <c r="G3" s="271" t="s">
        <v>18</v>
      </c>
      <c r="H3" s="272"/>
      <c r="I3" s="273"/>
      <c r="J3" s="277" t="str">
        <f>IF(GlobalParameters!$C$8="","",GlobalParameters!$C$8)</f>
        <v/>
      </c>
      <c r="K3" s="328"/>
      <c r="L3" s="328"/>
      <c r="M3" s="329"/>
      <c r="N3" s="125"/>
      <c r="O3" s="125"/>
      <c r="P3" s="125"/>
      <c r="Q3" s="125"/>
      <c r="R3" s="125"/>
      <c r="S3" s="125"/>
      <c r="T3" s="125"/>
      <c r="U3" s="125"/>
      <c r="V3" s="125"/>
      <c r="W3" s="125"/>
      <c r="AB3" s="218"/>
      <c r="AC3" s="218"/>
      <c r="AD3" s="218"/>
    </row>
    <row r="4" spans="1:30" ht="15.75" thickBot="1" x14ac:dyDescent="0.3">
      <c r="A4" s="125"/>
      <c r="B4" s="125"/>
      <c r="C4" s="271" t="s">
        <v>238</v>
      </c>
      <c r="D4" s="264"/>
      <c r="E4" s="127"/>
      <c r="F4" s="128"/>
      <c r="G4" s="271" t="s">
        <v>19</v>
      </c>
      <c r="H4" s="272"/>
      <c r="I4" s="273"/>
      <c r="J4" s="277" t="str">
        <f>IF(GlobalParameters!$E$8="","",GlobalParameters!$E$8)</f>
        <v/>
      </c>
      <c r="K4" s="328"/>
      <c r="L4" s="328"/>
      <c r="M4" s="329"/>
      <c r="N4" s="125"/>
      <c r="O4" s="125"/>
      <c r="P4" s="125"/>
      <c r="Q4" s="125"/>
      <c r="R4" s="125"/>
      <c r="S4" s="125"/>
      <c r="T4" s="125"/>
      <c r="U4" s="125"/>
      <c r="V4" s="125"/>
      <c r="W4" s="125"/>
      <c r="AB4" s="218"/>
      <c r="AC4" s="218"/>
      <c r="AD4" s="218"/>
    </row>
    <row r="5" spans="1:30" ht="15.75" thickBot="1" x14ac:dyDescent="0.3">
      <c r="A5" s="125"/>
      <c r="B5" s="125"/>
      <c r="C5" s="125"/>
      <c r="D5" s="125"/>
      <c r="E5" s="125"/>
      <c r="F5" s="125"/>
      <c r="G5" s="271" t="s">
        <v>20</v>
      </c>
      <c r="H5" s="263"/>
      <c r="I5" s="264"/>
      <c r="J5" s="277" t="str">
        <f>IF(GlobalParameters!$C$12="","",GlobalParameters!$C$12)</f>
        <v/>
      </c>
      <c r="K5" s="289"/>
      <c r="L5" s="289"/>
      <c r="M5" s="290"/>
      <c r="N5" s="125"/>
      <c r="O5" s="125"/>
      <c r="P5" s="125"/>
      <c r="Q5" s="125"/>
      <c r="R5" s="125"/>
      <c r="S5" s="125"/>
      <c r="T5" s="125"/>
      <c r="U5" s="125"/>
      <c r="V5" s="125"/>
      <c r="W5" s="125"/>
      <c r="AB5" s="218"/>
      <c r="AC5" s="218"/>
      <c r="AD5" s="218"/>
    </row>
    <row r="6" spans="1:30" ht="15.75" customHeight="1" thickBot="1" x14ac:dyDescent="0.3">
      <c r="A6" s="125"/>
      <c r="B6" s="125"/>
      <c r="C6" s="294" t="s">
        <v>159</v>
      </c>
      <c r="D6" s="296"/>
      <c r="E6" s="129"/>
      <c r="F6" s="129"/>
      <c r="G6" s="271" t="s">
        <v>195</v>
      </c>
      <c r="H6" s="272"/>
      <c r="I6" s="273"/>
      <c r="J6" s="130" t="str">
        <f>IF(GlobalParameters!$K$11="","",GlobalParameters!$K$11)</f>
        <v/>
      </c>
      <c r="K6" s="125"/>
      <c r="L6" s="125"/>
      <c r="M6" s="125"/>
      <c r="N6" s="125"/>
      <c r="O6" s="125"/>
      <c r="P6" s="125"/>
      <c r="Q6" s="125"/>
      <c r="R6" s="125"/>
      <c r="S6" s="125"/>
      <c r="T6" s="125"/>
      <c r="U6" s="125"/>
      <c r="V6" s="125"/>
      <c r="W6" s="125"/>
      <c r="AB6" s="218"/>
      <c r="AC6" s="218"/>
      <c r="AD6" s="218"/>
    </row>
    <row r="7" spans="1:30" ht="15.75" customHeight="1" x14ac:dyDescent="0.25">
      <c r="A7" s="125"/>
      <c r="B7" s="125"/>
      <c r="C7" s="161"/>
      <c r="D7" s="162"/>
      <c r="E7" s="129"/>
      <c r="F7" s="129"/>
      <c r="G7" s="128"/>
      <c r="H7" s="128"/>
      <c r="I7" s="128"/>
      <c r="J7" s="163"/>
      <c r="K7" s="125"/>
      <c r="L7" s="125"/>
      <c r="M7" s="125"/>
      <c r="N7" s="125"/>
      <c r="O7" s="125"/>
      <c r="P7" s="125"/>
      <c r="Q7" s="125"/>
      <c r="R7" s="125"/>
      <c r="S7" s="125"/>
      <c r="T7" s="125"/>
      <c r="U7" s="125"/>
      <c r="V7" s="125"/>
      <c r="W7" s="125"/>
      <c r="AB7" s="218"/>
      <c r="AC7" s="218"/>
      <c r="AD7" s="218"/>
    </row>
    <row r="8" spans="1:30" ht="15.75" customHeight="1" x14ac:dyDescent="0.25">
      <c r="A8" s="125"/>
      <c r="B8" s="133" t="s">
        <v>170</v>
      </c>
      <c r="C8" s="164" t="s">
        <v>169</v>
      </c>
      <c r="D8" s="129"/>
      <c r="E8" s="129"/>
      <c r="F8" s="129"/>
      <c r="G8" s="128"/>
      <c r="H8" s="128"/>
      <c r="I8" s="128"/>
      <c r="J8" s="163"/>
      <c r="K8" s="125"/>
      <c r="L8" s="125"/>
      <c r="M8" s="125"/>
      <c r="N8" s="125"/>
      <c r="O8" s="125"/>
      <c r="P8" s="125"/>
      <c r="Q8" s="125"/>
      <c r="R8" s="125"/>
      <c r="S8" s="125"/>
      <c r="T8" s="125"/>
      <c r="U8" s="125"/>
      <c r="V8" s="125"/>
      <c r="W8" s="125"/>
      <c r="AB8" s="218"/>
      <c r="AC8" s="218"/>
      <c r="AD8" s="218"/>
    </row>
    <row r="9" spans="1:30" ht="15.75" customHeight="1" x14ac:dyDescent="0.25">
      <c r="A9" s="125"/>
      <c r="B9" s="125"/>
      <c r="C9" s="165" t="s">
        <v>119</v>
      </c>
      <c r="D9" s="129"/>
      <c r="E9" s="129"/>
      <c r="F9" s="129"/>
      <c r="G9" s="128"/>
      <c r="H9" s="128"/>
      <c r="I9" s="128"/>
      <c r="J9" s="163"/>
      <c r="K9" s="125"/>
      <c r="L9" s="125"/>
      <c r="M9" s="125"/>
      <c r="N9" s="125"/>
      <c r="O9" s="125"/>
      <c r="P9" s="125"/>
      <c r="Q9" s="125"/>
      <c r="R9" s="125"/>
      <c r="S9" s="125"/>
      <c r="T9" s="125"/>
      <c r="U9" s="125"/>
      <c r="V9" s="125"/>
      <c r="W9" s="125"/>
      <c r="AB9" s="218"/>
      <c r="AC9" s="218"/>
      <c r="AD9" s="218"/>
    </row>
    <row r="10" spans="1:30" ht="15.75" thickBot="1" x14ac:dyDescent="0.3">
      <c r="A10" s="125"/>
      <c r="B10" s="125"/>
      <c r="C10" s="128"/>
      <c r="D10" s="127"/>
      <c r="E10" s="127"/>
      <c r="F10" s="127"/>
      <c r="G10" s="128"/>
      <c r="H10" s="125"/>
      <c r="I10" s="125"/>
      <c r="J10" s="125"/>
      <c r="K10" s="125"/>
      <c r="L10" s="125"/>
      <c r="M10" s="125"/>
      <c r="N10" s="125"/>
      <c r="O10" s="125"/>
      <c r="P10" s="125"/>
      <c r="Q10" s="125"/>
      <c r="R10" s="125"/>
      <c r="S10" s="125"/>
      <c r="T10" s="125"/>
      <c r="U10" s="125"/>
      <c r="V10" s="125"/>
      <c r="W10" s="125"/>
      <c r="AB10" s="218"/>
      <c r="AC10" s="218"/>
      <c r="AD10" s="218"/>
    </row>
    <row r="11" spans="1:30" ht="31.5" customHeight="1" x14ac:dyDescent="0.25">
      <c r="A11" s="125"/>
      <c r="B11" s="125"/>
      <c r="C11" s="280" t="s">
        <v>539</v>
      </c>
      <c r="D11" s="413"/>
      <c r="E11" s="413"/>
      <c r="F11" s="413"/>
      <c r="G11" s="413"/>
      <c r="H11" s="413"/>
      <c r="I11" s="413"/>
      <c r="J11" s="414"/>
      <c r="K11" s="125"/>
      <c r="L11" s="125"/>
      <c r="M11" s="125"/>
      <c r="N11" s="125"/>
      <c r="O11" s="125"/>
      <c r="P11" s="125"/>
      <c r="Q11" s="125"/>
      <c r="R11" s="125"/>
      <c r="S11" s="125"/>
      <c r="T11" s="125"/>
      <c r="U11" s="125"/>
      <c r="V11" s="125"/>
      <c r="W11" s="125"/>
      <c r="AB11" s="218"/>
      <c r="AC11" s="218"/>
      <c r="AD11" s="218"/>
    </row>
    <row r="12" spans="1:30" ht="31.5" customHeight="1" thickBot="1" x14ac:dyDescent="0.3">
      <c r="A12" s="125"/>
      <c r="B12" s="125"/>
      <c r="C12" s="415"/>
      <c r="D12" s="416"/>
      <c r="E12" s="416"/>
      <c r="F12" s="416"/>
      <c r="G12" s="416"/>
      <c r="H12" s="416"/>
      <c r="I12" s="416"/>
      <c r="J12" s="417"/>
      <c r="K12" s="125"/>
      <c r="L12" s="125"/>
      <c r="M12" s="125"/>
      <c r="N12" s="125"/>
      <c r="O12" s="125"/>
      <c r="P12" s="125"/>
      <c r="Q12" s="125"/>
      <c r="R12" s="125"/>
      <c r="S12" s="125"/>
      <c r="T12" s="125"/>
      <c r="U12" s="125"/>
      <c r="V12" s="125"/>
      <c r="W12" s="125"/>
      <c r="AB12" s="218"/>
      <c r="AC12" s="218"/>
      <c r="AD12" s="218"/>
    </row>
    <row r="13" spans="1:30" ht="31.5" customHeight="1" x14ac:dyDescent="0.25">
      <c r="A13" s="125"/>
      <c r="B13" s="125"/>
      <c r="C13" s="207"/>
      <c r="D13" s="207"/>
      <c r="E13" s="207"/>
      <c r="F13" s="207"/>
      <c r="G13" s="207"/>
      <c r="H13" s="207"/>
      <c r="I13" s="207"/>
      <c r="J13" s="207"/>
      <c r="K13" s="125"/>
      <c r="L13" s="125"/>
      <c r="M13" s="125"/>
      <c r="N13" s="125"/>
      <c r="O13" s="125"/>
      <c r="P13" s="125"/>
      <c r="Q13" s="125"/>
      <c r="R13" s="125"/>
      <c r="S13" s="125"/>
      <c r="T13" s="125"/>
      <c r="U13" s="125"/>
      <c r="V13" s="125"/>
      <c r="W13" s="125"/>
      <c r="AB13" s="218"/>
      <c r="AC13" s="218"/>
      <c r="AD13" s="218"/>
    </row>
    <row r="14" spans="1:30" ht="21" x14ac:dyDescent="0.35">
      <c r="A14" s="125"/>
      <c r="B14" s="125"/>
      <c r="C14" s="462" t="s">
        <v>598</v>
      </c>
      <c r="D14" s="125"/>
      <c r="E14" s="125"/>
      <c r="F14" s="125"/>
      <c r="G14" s="125"/>
      <c r="H14" s="125"/>
      <c r="I14" s="125"/>
      <c r="J14" s="125"/>
      <c r="K14" s="125"/>
      <c r="L14" s="125"/>
      <c r="M14" s="125"/>
      <c r="N14" s="125"/>
      <c r="O14" s="125"/>
      <c r="P14" s="125"/>
      <c r="Q14" s="125"/>
      <c r="R14" s="125"/>
      <c r="S14" s="125"/>
      <c r="T14" s="125"/>
      <c r="U14" s="125"/>
      <c r="V14" s="125"/>
      <c r="W14" s="125"/>
      <c r="AB14" s="218"/>
      <c r="AC14" s="218"/>
      <c r="AD14" s="218"/>
    </row>
    <row r="15" spans="1:30" ht="30" customHeight="1" x14ac:dyDescent="0.25">
      <c r="A15" s="125"/>
      <c r="B15" s="125"/>
      <c r="C15" s="125"/>
      <c r="D15" s="125"/>
      <c r="E15" s="268" t="s">
        <v>160</v>
      </c>
      <c r="F15" s="344"/>
      <c r="G15" s="345"/>
      <c r="H15" s="342" t="s">
        <v>250</v>
      </c>
      <c r="I15" s="418"/>
      <c r="J15" s="419"/>
      <c r="K15" s="342" t="s">
        <v>248</v>
      </c>
      <c r="L15" s="418"/>
      <c r="M15" s="419"/>
      <c r="N15" s="342" t="s">
        <v>129</v>
      </c>
      <c r="O15" s="343"/>
      <c r="P15" s="125"/>
      <c r="Q15" s="265" t="s">
        <v>171</v>
      </c>
      <c r="R15" s="405"/>
      <c r="S15" s="405"/>
      <c r="T15" s="405"/>
      <c r="U15" s="406"/>
      <c r="V15" s="125"/>
      <c r="W15" s="125"/>
      <c r="X15" s="143"/>
      <c r="AB15" s="218"/>
      <c r="AC15" s="218"/>
      <c r="AD15" s="218"/>
    </row>
    <row r="16" spans="1:30" ht="64.5" x14ac:dyDescent="0.25">
      <c r="A16" s="136"/>
      <c r="B16" s="137" t="s">
        <v>21</v>
      </c>
      <c r="C16" s="137" t="s">
        <v>22</v>
      </c>
      <c r="D16" s="160" t="s">
        <v>24</v>
      </c>
      <c r="E16" s="138" t="s">
        <v>85</v>
      </c>
      <c r="F16" s="138" t="s">
        <v>86</v>
      </c>
      <c r="G16" s="138" t="s">
        <v>27</v>
      </c>
      <c r="H16" s="138" t="s">
        <v>25</v>
      </c>
      <c r="I16" s="139" t="s">
        <v>26</v>
      </c>
      <c r="J16" s="138" t="s">
        <v>27</v>
      </c>
      <c r="K16" s="139" t="s">
        <v>63</v>
      </c>
      <c r="L16" s="139" t="s">
        <v>64</v>
      </c>
      <c r="M16" s="138" t="s">
        <v>27</v>
      </c>
      <c r="N16" s="138" t="s">
        <v>30</v>
      </c>
      <c r="O16" s="138" t="s">
        <v>31</v>
      </c>
      <c r="P16" s="140"/>
      <c r="Q16" s="141" t="s">
        <v>162</v>
      </c>
      <c r="R16" s="141" t="s">
        <v>163</v>
      </c>
      <c r="S16" s="142" t="s">
        <v>249</v>
      </c>
      <c r="T16" s="142" t="s">
        <v>199</v>
      </c>
      <c r="U16" s="142" t="s">
        <v>206</v>
      </c>
      <c r="V16" s="139" t="s">
        <v>200</v>
      </c>
      <c r="W16" s="125"/>
      <c r="X16" s="156" t="s">
        <v>82</v>
      </c>
      <c r="AB16" s="218"/>
      <c r="AC16" s="218"/>
      <c r="AD16" s="218"/>
    </row>
    <row r="17" spans="1:30" x14ac:dyDescent="0.25">
      <c r="A17" s="125"/>
      <c r="B17" s="453"/>
      <c r="C17" s="453"/>
      <c r="D17" s="454"/>
      <c r="E17" s="457"/>
      <c r="F17" s="158" t="str">
        <f>IF(OR($D17="",$Q17="",$G17=""),"",IF($X17&lt;&gt;205,$Q17*$G17,""))</f>
        <v/>
      </c>
      <c r="G17" s="148" t="str">
        <f>IF($D17="","",VLOOKUP($X17,Conn_Req!$A$2:$I$7,4))</f>
        <v/>
      </c>
      <c r="H17" s="455"/>
      <c r="I17" s="147" t="str">
        <f>IF(OR($D17="",$R17="",$J17=""),"",IF($X17&lt;210,$R17*$J17,""))</f>
        <v/>
      </c>
      <c r="J17" s="148" t="str">
        <f>IF($D17="","",VLOOKUP($X17,Conn_Req!$A$2:$I$7,5))</f>
        <v/>
      </c>
      <c r="K17" s="455"/>
      <c r="L17" s="147" t="str">
        <f>IF(OR($D17="",$S17="",$M17=""),"",IF($X17=205,$S17*$M17,""))</f>
        <v/>
      </c>
      <c r="M17" s="148" t="str">
        <f>IF($D17="","",VLOOKUP($X17,Conn_Req!$A$2:$I$7,6))</f>
        <v/>
      </c>
      <c r="N17" s="149" t="str">
        <f t="shared" ref="N17" si="0">IF($D17="","",$J$6+V17)</f>
        <v/>
      </c>
      <c r="O17" s="150" t="str">
        <f>IF(OR($D17="",$U17=""),"",$T17)</f>
        <v/>
      </c>
      <c r="P17" s="151"/>
      <c r="Q17" s="453"/>
      <c r="R17" s="453"/>
      <c r="S17" s="453"/>
      <c r="T17" s="152" t="str">
        <f>IF(OR($D17="",$U17=""),"",IF($X17&lt;210,$U17-VLOOKUP($X17,Conn_Req!$A$2:$I$7,9),""))</f>
        <v/>
      </c>
      <c r="U17" s="453"/>
      <c r="V17" s="453"/>
      <c r="W17" s="151"/>
      <c r="X17" s="126" t="e">
        <f>VLOOKUP($D17,Conn_Req!$B$2:$C$7,2)</f>
        <v>#N/A</v>
      </c>
      <c r="AA17" s="182" t="s">
        <v>242</v>
      </c>
      <c r="AB17" s="218"/>
      <c r="AC17" s="218"/>
      <c r="AD17" s="218"/>
    </row>
    <row r="18" spans="1:30" x14ac:dyDescent="0.25">
      <c r="A18" s="125"/>
      <c r="B18" s="453"/>
      <c r="C18" s="453"/>
      <c r="D18" s="454"/>
      <c r="E18" s="457"/>
      <c r="F18" s="158" t="str">
        <f t="shared" ref="F18:F81" si="1">IF(OR($D18="",$Q18="",$G18=""),"",IF($X18&lt;&gt;205,$Q18*$G18,""))</f>
        <v/>
      </c>
      <c r="G18" s="148" t="str">
        <f>IF($D18="","",VLOOKUP($X18,Conn_Req!$A$2:$I$7,4))</f>
        <v/>
      </c>
      <c r="H18" s="455"/>
      <c r="I18" s="147" t="str">
        <f t="shared" ref="I18:I81" si="2">IF(OR($D18="",$R18="",$J18=""),"",IF($X18&lt;210,$R18*$J18,""))</f>
        <v/>
      </c>
      <c r="J18" s="148" t="str">
        <f>IF($D18="","",VLOOKUP($X18,Conn_Req!$A$2:$I$7,5))</f>
        <v/>
      </c>
      <c r="K18" s="455"/>
      <c r="L18" s="147" t="str">
        <f t="shared" ref="L18:L81" si="3">IF(OR($D18="",$S18="",$M18=""),"",IF($X18=205,$S18*$M18,""))</f>
        <v/>
      </c>
      <c r="M18" s="148" t="str">
        <f>IF($D18="","",VLOOKUP($X18,Conn_Req!$A$2:$I$7,6))</f>
        <v/>
      </c>
      <c r="N18" s="149" t="str">
        <f t="shared" ref="N18:N81" si="4">IF($D18="","",$J$6+V18)</f>
        <v/>
      </c>
      <c r="O18" s="150" t="str">
        <f t="shared" ref="O18:O81" si="5">IF(OR($D18="",$U18=""),"",$T18)</f>
        <v/>
      </c>
      <c r="P18" s="151"/>
      <c r="Q18" s="453"/>
      <c r="R18" s="453"/>
      <c r="S18" s="453"/>
      <c r="T18" s="152" t="str">
        <f>IF(OR($D18="",$U18=""),"",IF($X18&lt;210,$U18-VLOOKUP($X18,Conn_Req!$A$2:$I$7,9),""))</f>
        <v/>
      </c>
      <c r="U18" s="453"/>
      <c r="V18" s="453"/>
      <c r="W18" s="151"/>
      <c r="X18" s="126" t="e">
        <f>VLOOKUP($D18,Conn_Req!$B$2:$C$7,2)</f>
        <v>#N/A</v>
      </c>
      <c r="AA18" s="182" t="s">
        <v>243</v>
      </c>
      <c r="AB18" s="218"/>
      <c r="AC18" s="218"/>
      <c r="AD18" s="218"/>
    </row>
    <row r="19" spans="1:30" x14ac:dyDescent="0.25">
      <c r="A19" s="125"/>
      <c r="B19" s="453"/>
      <c r="C19" s="453"/>
      <c r="D19" s="454"/>
      <c r="E19" s="457"/>
      <c r="F19" s="158" t="str">
        <f t="shared" si="1"/>
        <v/>
      </c>
      <c r="G19" s="148" t="str">
        <f>IF($D19="","",VLOOKUP($X19,Conn_Req!$A$2:$I$7,4))</f>
        <v/>
      </c>
      <c r="H19" s="455"/>
      <c r="I19" s="147" t="str">
        <f t="shared" si="2"/>
        <v/>
      </c>
      <c r="J19" s="148" t="str">
        <f>IF($D19="","",VLOOKUP($X19,Conn_Req!$A$2:$I$7,5))</f>
        <v/>
      </c>
      <c r="K19" s="455"/>
      <c r="L19" s="147" t="str">
        <f t="shared" si="3"/>
        <v/>
      </c>
      <c r="M19" s="148" t="str">
        <f>IF($D19="","",VLOOKUP($X19,Conn_Req!$A$2:$I$7,6))</f>
        <v/>
      </c>
      <c r="N19" s="149" t="str">
        <f t="shared" si="4"/>
        <v/>
      </c>
      <c r="O19" s="150" t="str">
        <f t="shared" si="5"/>
        <v/>
      </c>
      <c r="P19" s="151"/>
      <c r="Q19" s="453"/>
      <c r="R19" s="453"/>
      <c r="S19" s="453"/>
      <c r="T19" s="152" t="str">
        <f>IF(OR($D19="",$U19=""),"",IF($X19&lt;210,$U19-VLOOKUP($X19,Conn_Req!$A$2:$I$7,9),""))</f>
        <v/>
      </c>
      <c r="U19" s="453"/>
      <c r="V19" s="453"/>
      <c r="W19" s="151"/>
      <c r="X19" s="126" t="e">
        <f>VLOOKUP($D19,Conn_Req!$B$2:$C$7,2)</f>
        <v>#N/A</v>
      </c>
      <c r="AA19" s="182" t="s">
        <v>244</v>
      </c>
      <c r="AB19" s="218"/>
      <c r="AC19" s="218"/>
      <c r="AD19" s="218"/>
    </row>
    <row r="20" spans="1:30" x14ac:dyDescent="0.25">
      <c r="A20" s="125"/>
      <c r="B20" s="453"/>
      <c r="C20" s="453"/>
      <c r="D20" s="454"/>
      <c r="E20" s="457"/>
      <c r="F20" s="158" t="str">
        <f t="shared" si="1"/>
        <v/>
      </c>
      <c r="G20" s="148" t="str">
        <f>IF($D20="","",VLOOKUP($X20,Conn_Req!$A$2:$I$7,4))</f>
        <v/>
      </c>
      <c r="H20" s="455"/>
      <c r="I20" s="147" t="str">
        <f t="shared" si="2"/>
        <v/>
      </c>
      <c r="J20" s="148" t="str">
        <f>IF($D20="","",VLOOKUP($X20,Conn_Req!$A$2:$I$7,5))</f>
        <v/>
      </c>
      <c r="K20" s="455"/>
      <c r="L20" s="147" t="str">
        <f t="shared" si="3"/>
        <v/>
      </c>
      <c r="M20" s="148" t="str">
        <f>IF($D20="","",VLOOKUP($X20,Conn_Req!$A$2:$I$7,6))</f>
        <v/>
      </c>
      <c r="N20" s="149" t="str">
        <f t="shared" si="4"/>
        <v/>
      </c>
      <c r="O20" s="150" t="str">
        <f t="shared" si="5"/>
        <v/>
      </c>
      <c r="P20" s="151"/>
      <c r="Q20" s="453"/>
      <c r="R20" s="453"/>
      <c r="S20" s="453"/>
      <c r="T20" s="152" t="str">
        <f>IF(OR($D20="",$U20=""),"",IF($X20&lt;210,$U20-VLOOKUP($X20,Conn_Req!$A$2:$I$7,9),""))</f>
        <v/>
      </c>
      <c r="U20" s="453"/>
      <c r="V20" s="453"/>
      <c r="W20" s="151"/>
      <c r="X20" s="126" t="e">
        <f>VLOOKUP($D20,Conn_Req!$B$2:$C$7,2)</f>
        <v>#N/A</v>
      </c>
      <c r="AA20" s="182" t="s">
        <v>245</v>
      </c>
      <c r="AB20" s="218"/>
      <c r="AC20" s="218"/>
      <c r="AD20" s="218"/>
    </row>
    <row r="21" spans="1:30" x14ac:dyDescent="0.25">
      <c r="A21" s="125"/>
      <c r="B21" s="453"/>
      <c r="C21" s="453"/>
      <c r="D21" s="454"/>
      <c r="E21" s="457"/>
      <c r="F21" s="158" t="str">
        <f t="shared" si="1"/>
        <v/>
      </c>
      <c r="G21" s="148" t="str">
        <f>IF($D21="","",VLOOKUP($X21,Conn_Req!$A$2:$I$7,4))</f>
        <v/>
      </c>
      <c r="H21" s="455"/>
      <c r="I21" s="147" t="str">
        <f t="shared" si="2"/>
        <v/>
      </c>
      <c r="J21" s="148" t="str">
        <f>IF($D21="","",VLOOKUP($X21,Conn_Req!$A$2:$I$7,5))</f>
        <v/>
      </c>
      <c r="K21" s="455"/>
      <c r="L21" s="147" t="str">
        <f t="shared" si="3"/>
        <v/>
      </c>
      <c r="M21" s="148" t="str">
        <f>IF($D21="","",VLOOKUP($X21,Conn_Req!$A$2:$I$7,6))</f>
        <v/>
      </c>
      <c r="N21" s="149" t="str">
        <f t="shared" si="4"/>
        <v/>
      </c>
      <c r="O21" s="150" t="str">
        <f t="shared" si="5"/>
        <v/>
      </c>
      <c r="P21" s="151"/>
      <c r="Q21" s="453"/>
      <c r="R21" s="453"/>
      <c r="S21" s="453"/>
      <c r="T21" s="152" t="str">
        <f>IF(OR($D21="",$U21=""),"",IF($X21&lt;210,$U21-VLOOKUP($X21,Conn_Req!$A$2:$I$7,9),""))</f>
        <v/>
      </c>
      <c r="U21" s="453"/>
      <c r="V21" s="453"/>
      <c r="W21" s="151"/>
      <c r="X21" s="126" t="e">
        <f>VLOOKUP($D21,Conn_Req!$B$2:$C$7,2)</f>
        <v>#N/A</v>
      </c>
      <c r="AA21" s="182" t="s">
        <v>246</v>
      </c>
      <c r="AB21" s="218"/>
      <c r="AC21" s="218"/>
      <c r="AD21" s="218"/>
    </row>
    <row r="22" spans="1:30" x14ac:dyDescent="0.25">
      <c r="A22" s="125"/>
      <c r="B22" s="453"/>
      <c r="C22" s="453"/>
      <c r="D22" s="454"/>
      <c r="E22" s="457"/>
      <c r="F22" s="158" t="str">
        <f t="shared" si="1"/>
        <v/>
      </c>
      <c r="G22" s="148" t="str">
        <f>IF($D22="","",VLOOKUP($X22,Conn_Req!$A$2:$I$7,4))</f>
        <v/>
      </c>
      <c r="H22" s="455"/>
      <c r="I22" s="147" t="str">
        <f t="shared" si="2"/>
        <v/>
      </c>
      <c r="J22" s="148" t="str">
        <f>IF($D22="","",VLOOKUP($X22,Conn_Req!$A$2:$I$7,5))</f>
        <v/>
      </c>
      <c r="K22" s="455"/>
      <c r="L22" s="147" t="str">
        <f t="shared" si="3"/>
        <v/>
      </c>
      <c r="M22" s="148" t="str">
        <f>IF($D22="","",VLOOKUP($X22,Conn_Req!$A$2:$I$7,6))</f>
        <v/>
      </c>
      <c r="N22" s="149" t="str">
        <f t="shared" si="4"/>
        <v/>
      </c>
      <c r="O22" s="150" t="str">
        <f t="shared" si="5"/>
        <v/>
      </c>
      <c r="P22" s="151"/>
      <c r="Q22" s="453"/>
      <c r="R22" s="453"/>
      <c r="S22" s="453"/>
      <c r="T22" s="152" t="str">
        <f>IF(OR($D22="",$U22=""),"",IF($X22&lt;210,$U22-VLOOKUP($X22,Conn_Req!$A$2:$I$7,9),""))</f>
        <v/>
      </c>
      <c r="U22" s="453"/>
      <c r="V22" s="453"/>
      <c r="W22" s="151"/>
      <c r="X22" s="126" t="e">
        <f>VLOOKUP($D22,Conn_Req!$B$2:$C$7,2)</f>
        <v>#N/A</v>
      </c>
      <c r="AA22" s="182" t="s">
        <v>247</v>
      </c>
      <c r="AB22" s="218"/>
      <c r="AC22" s="218"/>
      <c r="AD22" s="218"/>
    </row>
    <row r="23" spans="1:30" x14ac:dyDescent="0.25">
      <c r="A23" s="125"/>
      <c r="B23" s="453"/>
      <c r="C23" s="453"/>
      <c r="D23" s="454"/>
      <c r="E23" s="457"/>
      <c r="F23" s="158" t="str">
        <f t="shared" si="1"/>
        <v/>
      </c>
      <c r="G23" s="148" t="str">
        <f>IF($D23="","",VLOOKUP($X23,Conn_Req!$A$2:$I$7,4))</f>
        <v/>
      </c>
      <c r="H23" s="455"/>
      <c r="I23" s="147" t="str">
        <f t="shared" si="2"/>
        <v/>
      </c>
      <c r="J23" s="148" t="str">
        <f>IF($D23="","",VLOOKUP($X23,Conn_Req!$A$2:$I$7,5))</f>
        <v/>
      </c>
      <c r="K23" s="455"/>
      <c r="L23" s="147" t="str">
        <f t="shared" si="3"/>
        <v/>
      </c>
      <c r="M23" s="148" t="str">
        <f>IF($D23="","",VLOOKUP($X23,Conn_Req!$A$2:$I$7,6))</f>
        <v/>
      </c>
      <c r="N23" s="149" t="str">
        <f t="shared" si="4"/>
        <v/>
      </c>
      <c r="O23" s="150" t="str">
        <f t="shared" si="5"/>
        <v/>
      </c>
      <c r="P23" s="151"/>
      <c r="Q23" s="453"/>
      <c r="R23" s="453"/>
      <c r="S23" s="453"/>
      <c r="T23" s="152" t="str">
        <f>IF(OR($D23="",$U23=""),"",IF($X23&lt;210,$U23-VLOOKUP($X23,Conn_Req!$A$2:$I$7,9),""))</f>
        <v/>
      </c>
      <c r="U23" s="453"/>
      <c r="V23" s="453"/>
      <c r="W23" s="151"/>
      <c r="X23" s="126" t="e">
        <f>VLOOKUP($D23,Conn_Req!$B$2:$C$7,2)</f>
        <v>#N/A</v>
      </c>
      <c r="AB23" s="218"/>
      <c r="AC23" s="218"/>
      <c r="AD23" s="218"/>
    </row>
    <row r="24" spans="1:30" x14ac:dyDescent="0.25">
      <c r="A24" s="125"/>
      <c r="B24" s="453"/>
      <c r="C24" s="453"/>
      <c r="D24" s="454"/>
      <c r="E24" s="457"/>
      <c r="F24" s="158" t="str">
        <f t="shared" si="1"/>
        <v/>
      </c>
      <c r="G24" s="148" t="str">
        <f>IF($D24="","",VLOOKUP($X24,Conn_Req!$A$2:$I$7,4))</f>
        <v/>
      </c>
      <c r="H24" s="455"/>
      <c r="I24" s="147" t="str">
        <f t="shared" si="2"/>
        <v/>
      </c>
      <c r="J24" s="148" t="str">
        <f>IF($D24="","",VLOOKUP($X24,Conn_Req!$A$2:$I$7,5))</f>
        <v/>
      </c>
      <c r="K24" s="455"/>
      <c r="L24" s="147" t="str">
        <f t="shared" si="3"/>
        <v/>
      </c>
      <c r="M24" s="148" t="str">
        <f>IF($D24="","",VLOOKUP($X24,Conn_Req!$A$2:$I$7,6))</f>
        <v/>
      </c>
      <c r="N24" s="149" t="str">
        <f t="shared" si="4"/>
        <v/>
      </c>
      <c r="O24" s="150" t="str">
        <f t="shared" si="5"/>
        <v/>
      </c>
      <c r="P24" s="151"/>
      <c r="Q24" s="453"/>
      <c r="R24" s="453"/>
      <c r="S24" s="453"/>
      <c r="T24" s="152" t="str">
        <f>IF(OR($D24="",$U24=""),"",IF($X24&lt;210,$U24-VLOOKUP($X24,Conn_Req!$A$2:$I$7,9),""))</f>
        <v/>
      </c>
      <c r="U24" s="453"/>
      <c r="V24" s="453"/>
      <c r="W24" s="151"/>
      <c r="X24" s="126" t="e">
        <f>VLOOKUP($D24,Conn_Req!$B$2:$C$7,2)</f>
        <v>#N/A</v>
      </c>
      <c r="AB24" s="218"/>
      <c r="AC24" s="218"/>
      <c r="AD24" s="218"/>
    </row>
    <row r="25" spans="1:30" x14ac:dyDescent="0.25">
      <c r="A25" s="125"/>
      <c r="B25" s="453"/>
      <c r="C25" s="453"/>
      <c r="D25" s="454"/>
      <c r="E25" s="457"/>
      <c r="F25" s="158" t="str">
        <f t="shared" si="1"/>
        <v/>
      </c>
      <c r="G25" s="148" t="str">
        <f>IF($D25="","",VLOOKUP($X25,Conn_Req!$A$2:$I$7,4))</f>
        <v/>
      </c>
      <c r="H25" s="455"/>
      <c r="I25" s="147" t="str">
        <f t="shared" si="2"/>
        <v/>
      </c>
      <c r="J25" s="148" t="str">
        <f>IF($D25="","",VLOOKUP($X25,Conn_Req!$A$2:$I$7,5))</f>
        <v/>
      </c>
      <c r="K25" s="455"/>
      <c r="L25" s="147" t="str">
        <f t="shared" si="3"/>
        <v/>
      </c>
      <c r="M25" s="148" t="str">
        <f>IF($D25="","",VLOOKUP($X25,Conn_Req!$A$2:$I$7,6))</f>
        <v/>
      </c>
      <c r="N25" s="149" t="str">
        <f t="shared" si="4"/>
        <v/>
      </c>
      <c r="O25" s="150" t="str">
        <f t="shared" si="5"/>
        <v/>
      </c>
      <c r="P25" s="151"/>
      <c r="Q25" s="453"/>
      <c r="R25" s="453"/>
      <c r="S25" s="453"/>
      <c r="T25" s="152" t="str">
        <f>IF(OR($D25="",$U25=""),"",IF($X25&lt;210,$U25-VLOOKUP($X25,Conn_Req!$A$2:$I$7,9),""))</f>
        <v/>
      </c>
      <c r="U25" s="453"/>
      <c r="V25" s="453"/>
      <c r="W25" s="151"/>
      <c r="X25" s="126" t="e">
        <f>VLOOKUP($D25,Conn_Req!$B$2:$C$7,2)</f>
        <v>#N/A</v>
      </c>
      <c r="AB25" s="218"/>
      <c r="AC25" s="218"/>
      <c r="AD25" s="218"/>
    </row>
    <row r="26" spans="1:30" x14ac:dyDescent="0.25">
      <c r="A26" s="125"/>
      <c r="B26" s="453"/>
      <c r="C26" s="453"/>
      <c r="D26" s="454"/>
      <c r="E26" s="457"/>
      <c r="F26" s="158" t="str">
        <f t="shared" si="1"/>
        <v/>
      </c>
      <c r="G26" s="148" t="str">
        <f>IF($D26="","",VLOOKUP($X26,Conn_Req!$A$2:$I$7,4))</f>
        <v/>
      </c>
      <c r="H26" s="455"/>
      <c r="I26" s="147" t="str">
        <f t="shared" si="2"/>
        <v/>
      </c>
      <c r="J26" s="148" t="str">
        <f>IF($D26="","",VLOOKUP($X26,Conn_Req!$A$2:$I$7,5))</f>
        <v/>
      </c>
      <c r="K26" s="455"/>
      <c r="L26" s="147" t="str">
        <f t="shared" si="3"/>
        <v/>
      </c>
      <c r="M26" s="148" t="str">
        <f>IF($D26="","",VLOOKUP($X26,Conn_Req!$A$2:$I$7,6))</f>
        <v/>
      </c>
      <c r="N26" s="149" t="str">
        <f t="shared" si="4"/>
        <v/>
      </c>
      <c r="O26" s="150" t="str">
        <f t="shared" si="5"/>
        <v/>
      </c>
      <c r="P26" s="151"/>
      <c r="Q26" s="453"/>
      <c r="R26" s="453"/>
      <c r="S26" s="453"/>
      <c r="T26" s="152" t="str">
        <f>IF(OR($D26="",$U26=""),"",IF($X26&lt;210,$U26-VLOOKUP($X26,Conn_Req!$A$2:$I$7,9),""))</f>
        <v/>
      </c>
      <c r="U26" s="453"/>
      <c r="V26" s="453"/>
      <c r="W26" s="151"/>
      <c r="X26" s="126" t="e">
        <f>VLOOKUP($D26,Conn_Req!$B$2:$C$7,2)</f>
        <v>#N/A</v>
      </c>
      <c r="AB26" s="218"/>
      <c r="AC26" s="218"/>
      <c r="AD26" s="218"/>
    </row>
    <row r="27" spans="1:30" x14ac:dyDescent="0.25">
      <c r="A27" s="125"/>
      <c r="B27" s="453"/>
      <c r="C27" s="453"/>
      <c r="D27" s="454"/>
      <c r="E27" s="457"/>
      <c r="F27" s="158" t="str">
        <f t="shared" si="1"/>
        <v/>
      </c>
      <c r="G27" s="148" t="str">
        <f>IF($D27="","",VLOOKUP($X27,Conn_Req!$A$2:$I$7,4))</f>
        <v/>
      </c>
      <c r="H27" s="455"/>
      <c r="I27" s="147" t="str">
        <f t="shared" si="2"/>
        <v/>
      </c>
      <c r="J27" s="148" t="str">
        <f>IF($D27="","",VLOOKUP($X27,Conn_Req!$A$2:$I$7,5))</f>
        <v/>
      </c>
      <c r="K27" s="455"/>
      <c r="L27" s="147" t="str">
        <f t="shared" si="3"/>
        <v/>
      </c>
      <c r="M27" s="148" t="str">
        <f>IF($D27="","",VLOOKUP($X27,Conn_Req!$A$2:$I$7,6))</f>
        <v/>
      </c>
      <c r="N27" s="149" t="str">
        <f t="shared" si="4"/>
        <v/>
      </c>
      <c r="O27" s="150" t="str">
        <f t="shared" si="5"/>
        <v/>
      </c>
      <c r="P27" s="151"/>
      <c r="Q27" s="453"/>
      <c r="R27" s="453"/>
      <c r="S27" s="453"/>
      <c r="T27" s="152" t="str">
        <f>IF(OR($D27="",$U27=""),"",IF($X27&lt;210,$U27-VLOOKUP($X27,Conn_Req!$A$2:$I$7,9),""))</f>
        <v/>
      </c>
      <c r="U27" s="453"/>
      <c r="V27" s="453"/>
      <c r="W27" s="151"/>
      <c r="X27" s="126" t="e">
        <f>VLOOKUP($D27,Conn_Req!$B$2:$C$7,2)</f>
        <v>#N/A</v>
      </c>
      <c r="AB27" s="218"/>
      <c r="AC27" s="218"/>
      <c r="AD27" s="218"/>
    </row>
    <row r="28" spans="1:30" x14ac:dyDescent="0.25">
      <c r="A28" s="125"/>
      <c r="B28" s="453"/>
      <c r="C28" s="453"/>
      <c r="D28" s="454"/>
      <c r="E28" s="457"/>
      <c r="F28" s="158" t="str">
        <f t="shared" si="1"/>
        <v/>
      </c>
      <c r="G28" s="148" t="str">
        <f>IF($D28="","",VLOOKUP($X28,Conn_Req!$A$2:$I$7,4))</f>
        <v/>
      </c>
      <c r="H28" s="455"/>
      <c r="I28" s="147" t="str">
        <f t="shared" si="2"/>
        <v/>
      </c>
      <c r="J28" s="148" t="str">
        <f>IF($D28="","",VLOOKUP($X28,Conn_Req!$A$2:$I$7,5))</f>
        <v/>
      </c>
      <c r="K28" s="455"/>
      <c r="L28" s="147" t="str">
        <f t="shared" si="3"/>
        <v/>
      </c>
      <c r="M28" s="148" t="str">
        <f>IF($D28="","",VLOOKUP($X28,Conn_Req!$A$2:$I$7,6))</f>
        <v/>
      </c>
      <c r="N28" s="149" t="str">
        <f t="shared" si="4"/>
        <v/>
      </c>
      <c r="O28" s="150" t="str">
        <f t="shared" si="5"/>
        <v/>
      </c>
      <c r="P28" s="151"/>
      <c r="Q28" s="453"/>
      <c r="R28" s="453"/>
      <c r="S28" s="453"/>
      <c r="T28" s="152" t="str">
        <f>IF(OR($D28="",$U28=""),"",IF($X28&lt;210,$U28-VLOOKUP($X28,Conn_Req!$A$2:$I$7,9),""))</f>
        <v/>
      </c>
      <c r="U28" s="453"/>
      <c r="V28" s="453"/>
      <c r="W28" s="151"/>
      <c r="X28" s="126" t="e">
        <f>VLOOKUP($D28,Conn_Req!$B$2:$C$7,2)</f>
        <v>#N/A</v>
      </c>
      <c r="AB28" s="218"/>
      <c r="AC28" s="218"/>
      <c r="AD28" s="218"/>
    </row>
    <row r="29" spans="1:30" x14ac:dyDescent="0.25">
      <c r="A29" s="125"/>
      <c r="B29" s="453"/>
      <c r="C29" s="453"/>
      <c r="D29" s="454"/>
      <c r="E29" s="457"/>
      <c r="F29" s="158" t="str">
        <f t="shared" si="1"/>
        <v/>
      </c>
      <c r="G29" s="148" t="str">
        <f>IF($D29="","",VLOOKUP($X29,Conn_Req!$A$2:$I$7,4))</f>
        <v/>
      </c>
      <c r="H29" s="455"/>
      <c r="I29" s="147" t="str">
        <f t="shared" si="2"/>
        <v/>
      </c>
      <c r="J29" s="148" t="str">
        <f>IF($D29="","",VLOOKUP($X29,Conn_Req!$A$2:$I$7,5))</f>
        <v/>
      </c>
      <c r="K29" s="455"/>
      <c r="L29" s="147" t="str">
        <f t="shared" si="3"/>
        <v/>
      </c>
      <c r="M29" s="148" t="str">
        <f>IF($D29="","",VLOOKUP($X29,Conn_Req!$A$2:$I$7,6))</f>
        <v/>
      </c>
      <c r="N29" s="149" t="str">
        <f t="shared" si="4"/>
        <v/>
      </c>
      <c r="O29" s="150" t="str">
        <f t="shared" si="5"/>
        <v/>
      </c>
      <c r="P29" s="151"/>
      <c r="Q29" s="453"/>
      <c r="R29" s="453"/>
      <c r="S29" s="453"/>
      <c r="T29" s="152" t="str">
        <f>IF(OR($D29="",$U29=""),"",IF($X29&lt;210,$U29-VLOOKUP($X29,Conn_Req!$A$2:$I$7,9),""))</f>
        <v/>
      </c>
      <c r="U29" s="453"/>
      <c r="V29" s="453"/>
      <c r="W29" s="151"/>
      <c r="X29" s="126" t="e">
        <f>VLOOKUP($D29,Conn_Req!$B$2:$C$7,2)</f>
        <v>#N/A</v>
      </c>
      <c r="AB29" s="218"/>
      <c r="AC29" s="218"/>
      <c r="AD29" s="218"/>
    </row>
    <row r="30" spans="1:30" x14ac:dyDescent="0.25">
      <c r="A30" s="125"/>
      <c r="B30" s="453"/>
      <c r="C30" s="453"/>
      <c r="D30" s="454"/>
      <c r="E30" s="457"/>
      <c r="F30" s="158" t="str">
        <f t="shared" si="1"/>
        <v/>
      </c>
      <c r="G30" s="148" t="str">
        <f>IF($D30="","",VLOOKUP($X30,Conn_Req!$A$2:$I$7,4))</f>
        <v/>
      </c>
      <c r="H30" s="455"/>
      <c r="I30" s="147" t="str">
        <f t="shared" si="2"/>
        <v/>
      </c>
      <c r="J30" s="148" t="str">
        <f>IF($D30="","",VLOOKUP($X30,Conn_Req!$A$2:$I$7,5))</f>
        <v/>
      </c>
      <c r="K30" s="455"/>
      <c r="L30" s="147" t="str">
        <f t="shared" si="3"/>
        <v/>
      </c>
      <c r="M30" s="148" t="str">
        <f>IF($D30="","",VLOOKUP($X30,Conn_Req!$A$2:$I$7,6))</f>
        <v/>
      </c>
      <c r="N30" s="149" t="str">
        <f t="shared" si="4"/>
        <v/>
      </c>
      <c r="O30" s="150" t="str">
        <f t="shared" si="5"/>
        <v/>
      </c>
      <c r="P30" s="151"/>
      <c r="Q30" s="453"/>
      <c r="R30" s="453"/>
      <c r="S30" s="453"/>
      <c r="T30" s="152" t="str">
        <f>IF(OR($D30="",$U30=""),"",IF($X30&lt;210,$U30-VLOOKUP($X30,Conn_Req!$A$2:$I$7,9),""))</f>
        <v/>
      </c>
      <c r="U30" s="453"/>
      <c r="V30" s="453"/>
      <c r="W30" s="151"/>
      <c r="X30" s="126" t="e">
        <f>VLOOKUP($D30,Conn_Req!$B$2:$C$7,2)</f>
        <v>#N/A</v>
      </c>
      <c r="AB30" s="218"/>
      <c r="AC30" s="218"/>
      <c r="AD30" s="218"/>
    </row>
    <row r="31" spans="1:30" x14ac:dyDescent="0.25">
      <c r="A31" s="125"/>
      <c r="B31" s="453"/>
      <c r="C31" s="453"/>
      <c r="D31" s="454"/>
      <c r="E31" s="457"/>
      <c r="F31" s="158" t="str">
        <f t="shared" si="1"/>
        <v/>
      </c>
      <c r="G31" s="148" t="str">
        <f>IF($D31="","",VLOOKUP($X31,Conn_Req!$A$2:$I$7,4))</f>
        <v/>
      </c>
      <c r="H31" s="455"/>
      <c r="I31" s="147" t="str">
        <f t="shared" si="2"/>
        <v/>
      </c>
      <c r="J31" s="148" t="str">
        <f>IF($D31="","",VLOOKUP($X31,Conn_Req!$A$2:$I$7,5))</f>
        <v/>
      </c>
      <c r="K31" s="455"/>
      <c r="L31" s="147" t="str">
        <f t="shared" si="3"/>
        <v/>
      </c>
      <c r="M31" s="148" t="str">
        <f>IF($D31="","",VLOOKUP($X31,Conn_Req!$A$2:$I$7,6))</f>
        <v/>
      </c>
      <c r="N31" s="149" t="str">
        <f t="shared" si="4"/>
        <v/>
      </c>
      <c r="O31" s="150" t="str">
        <f t="shared" si="5"/>
        <v/>
      </c>
      <c r="P31" s="151"/>
      <c r="Q31" s="453"/>
      <c r="R31" s="453"/>
      <c r="S31" s="453"/>
      <c r="T31" s="152" t="str">
        <f>IF(OR($D31="",$U31=""),"",IF($X31&lt;210,$U31-VLOOKUP($X31,Conn_Req!$A$2:$I$7,9),""))</f>
        <v/>
      </c>
      <c r="U31" s="453"/>
      <c r="V31" s="453"/>
      <c r="W31" s="151"/>
      <c r="X31" s="126" t="e">
        <f>VLOOKUP($D31,Conn_Req!$B$2:$C$7,2)</f>
        <v>#N/A</v>
      </c>
      <c r="AB31" s="218"/>
      <c r="AC31" s="218"/>
      <c r="AD31" s="218"/>
    </row>
    <row r="32" spans="1:30" x14ac:dyDescent="0.25">
      <c r="A32" s="125"/>
      <c r="B32" s="453"/>
      <c r="C32" s="453"/>
      <c r="D32" s="454"/>
      <c r="E32" s="457"/>
      <c r="F32" s="158" t="str">
        <f t="shared" si="1"/>
        <v/>
      </c>
      <c r="G32" s="148" t="str">
        <f>IF($D32="","",VLOOKUP($X32,Conn_Req!$A$2:$I$7,4))</f>
        <v/>
      </c>
      <c r="H32" s="455"/>
      <c r="I32" s="147" t="str">
        <f t="shared" si="2"/>
        <v/>
      </c>
      <c r="J32" s="148" t="str">
        <f>IF($D32="","",VLOOKUP($X32,Conn_Req!$A$2:$I$7,5))</f>
        <v/>
      </c>
      <c r="K32" s="455"/>
      <c r="L32" s="147" t="str">
        <f t="shared" si="3"/>
        <v/>
      </c>
      <c r="M32" s="148" t="str">
        <f>IF($D32="","",VLOOKUP($X32,Conn_Req!$A$2:$I$7,6))</f>
        <v/>
      </c>
      <c r="N32" s="149" t="str">
        <f t="shared" si="4"/>
        <v/>
      </c>
      <c r="O32" s="150" t="str">
        <f t="shared" si="5"/>
        <v/>
      </c>
      <c r="P32" s="151"/>
      <c r="Q32" s="453"/>
      <c r="R32" s="453"/>
      <c r="S32" s="453"/>
      <c r="T32" s="152" t="str">
        <f>IF(OR($D32="",$U32=""),"",IF($X32&lt;210,$U32-VLOOKUP($X32,Conn_Req!$A$2:$I$7,9),""))</f>
        <v/>
      </c>
      <c r="U32" s="453"/>
      <c r="V32" s="453"/>
      <c r="W32" s="151"/>
      <c r="X32" s="126" t="e">
        <f>VLOOKUP($D32,Conn_Req!$B$2:$C$7,2)</f>
        <v>#N/A</v>
      </c>
      <c r="AB32" s="218"/>
      <c r="AC32" s="218"/>
      <c r="AD32" s="218"/>
    </row>
    <row r="33" spans="1:30" x14ac:dyDescent="0.25">
      <c r="A33" s="125"/>
      <c r="B33" s="453"/>
      <c r="C33" s="453"/>
      <c r="D33" s="454"/>
      <c r="E33" s="457"/>
      <c r="F33" s="158" t="str">
        <f t="shared" si="1"/>
        <v/>
      </c>
      <c r="G33" s="148" t="str">
        <f>IF($D33="","",VLOOKUP($X33,Conn_Req!$A$2:$I$7,4))</f>
        <v/>
      </c>
      <c r="H33" s="455"/>
      <c r="I33" s="147" t="str">
        <f t="shared" si="2"/>
        <v/>
      </c>
      <c r="J33" s="148" t="str">
        <f>IF($D33="","",VLOOKUP($X33,Conn_Req!$A$2:$I$7,5))</f>
        <v/>
      </c>
      <c r="K33" s="455"/>
      <c r="L33" s="147" t="str">
        <f t="shared" si="3"/>
        <v/>
      </c>
      <c r="M33" s="148" t="str">
        <f>IF($D33="","",VLOOKUP($X33,Conn_Req!$A$2:$I$7,6))</f>
        <v/>
      </c>
      <c r="N33" s="149" t="str">
        <f t="shared" si="4"/>
        <v/>
      </c>
      <c r="O33" s="150" t="str">
        <f t="shared" si="5"/>
        <v/>
      </c>
      <c r="P33" s="151"/>
      <c r="Q33" s="453"/>
      <c r="R33" s="453"/>
      <c r="S33" s="453"/>
      <c r="T33" s="152" t="str">
        <f>IF(OR($D33="",$U33=""),"",IF($X33&lt;210,$U33-VLOOKUP($X33,Conn_Req!$A$2:$I$7,9),""))</f>
        <v/>
      </c>
      <c r="U33" s="453"/>
      <c r="V33" s="453"/>
      <c r="W33" s="151"/>
      <c r="X33" s="126" t="e">
        <f>VLOOKUP($D33,Conn_Req!$B$2:$C$7,2)</f>
        <v>#N/A</v>
      </c>
      <c r="AB33" s="218"/>
      <c r="AC33" s="218"/>
      <c r="AD33" s="218"/>
    </row>
    <row r="34" spans="1:30" x14ac:dyDescent="0.25">
      <c r="A34" s="125"/>
      <c r="B34" s="453"/>
      <c r="C34" s="453"/>
      <c r="D34" s="454"/>
      <c r="E34" s="457"/>
      <c r="F34" s="158" t="str">
        <f t="shared" si="1"/>
        <v/>
      </c>
      <c r="G34" s="148" t="str">
        <f>IF($D34="","",VLOOKUP($X34,Conn_Req!$A$2:$I$7,4))</f>
        <v/>
      </c>
      <c r="H34" s="455"/>
      <c r="I34" s="147" t="str">
        <f t="shared" si="2"/>
        <v/>
      </c>
      <c r="J34" s="148" t="str">
        <f>IF($D34="","",VLOOKUP($X34,Conn_Req!$A$2:$I$7,5))</f>
        <v/>
      </c>
      <c r="K34" s="455"/>
      <c r="L34" s="147" t="str">
        <f t="shared" si="3"/>
        <v/>
      </c>
      <c r="M34" s="148" t="str">
        <f>IF($D34="","",VLOOKUP($X34,Conn_Req!$A$2:$I$7,6))</f>
        <v/>
      </c>
      <c r="N34" s="149" t="str">
        <f t="shared" si="4"/>
        <v/>
      </c>
      <c r="O34" s="150" t="str">
        <f t="shared" si="5"/>
        <v/>
      </c>
      <c r="P34" s="151"/>
      <c r="Q34" s="453"/>
      <c r="R34" s="453"/>
      <c r="S34" s="453"/>
      <c r="T34" s="152" t="str">
        <f>IF(OR($D34="",$U34=""),"",IF($X34&lt;210,$U34-VLOOKUP($X34,Conn_Req!$A$2:$I$7,9),""))</f>
        <v/>
      </c>
      <c r="U34" s="453"/>
      <c r="V34" s="453"/>
      <c r="W34" s="151"/>
      <c r="X34" s="126" t="e">
        <f>VLOOKUP($D34,Conn_Req!$B$2:$C$7,2)</f>
        <v>#N/A</v>
      </c>
      <c r="AB34" s="218"/>
      <c r="AC34" s="218"/>
      <c r="AD34" s="218"/>
    </row>
    <row r="35" spans="1:30" x14ac:dyDescent="0.25">
      <c r="A35" s="125"/>
      <c r="B35" s="453"/>
      <c r="C35" s="453"/>
      <c r="D35" s="454"/>
      <c r="E35" s="457"/>
      <c r="F35" s="158" t="str">
        <f t="shared" si="1"/>
        <v/>
      </c>
      <c r="G35" s="148" t="str">
        <f>IF($D35="","",VLOOKUP($X35,Conn_Req!$A$2:$I$7,4))</f>
        <v/>
      </c>
      <c r="H35" s="455"/>
      <c r="I35" s="147" t="str">
        <f t="shared" si="2"/>
        <v/>
      </c>
      <c r="J35" s="148" t="str">
        <f>IF($D35="","",VLOOKUP($X35,Conn_Req!$A$2:$I$7,5))</f>
        <v/>
      </c>
      <c r="K35" s="455"/>
      <c r="L35" s="147" t="str">
        <f t="shared" si="3"/>
        <v/>
      </c>
      <c r="M35" s="148" t="str">
        <f>IF($D35="","",VLOOKUP($X35,Conn_Req!$A$2:$I$7,6))</f>
        <v/>
      </c>
      <c r="N35" s="149" t="str">
        <f t="shared" si="4"/>
        <v/>
      </c>
      <c r="O35" s="150" t="str">
        <f t="shared" si="5"/>
        <v/>
      </c>
      <c r="P35" s="151"/>
      <c r="Q35" s="453"/>
      <c r="R35" s="453"/>
      <c r="S35" s="453"/>
      <c r="T35" s="152" t="str">
        <f>IF(OR($D35="",$U35=""),"",IF($X35&lt;210,$U35-VLOOKUP($X35,Conn_Req!$A$2:$I$7,9),""))</f>
        <v/>
      </c>
      <c r="U35" s="453"/>
      <c r="V35" s="453"/>
      <c r="W35" s="151"/>
      <c r="X35" s="126" t="e">
        <f>VLOOKUP($D35,Conn_Req!$B$2:$C$7,2)</f>
        <v>#N/A</v>
      </c>
      <c r="AB35" s="218"/>
      <c r="AC35" s="218"/>
      <c r="AD35" s="218"/>
    </row>
    <row r="36" spans="1:30" x14ac:dyDescent="0.25">
      <c r="A36" s="125"/>
      <c r="B36" s="453"/>
      <c r="C36" s="453"/>
      <c r="D36" s="454"/>
      <c r="E36" s="457"/>
      <c r="F36" s="158" t="str">
        <f t="shared" si="1"/>
        <v/>
      </c>
      <c r="G36" s="148" t="str">
        <f>IF($D36="","",VLOOKUP($X36,Conn_Req!$A$2:$I$7,4))</f>
        <v/>
      </c>
      <c r="H36" s="455"/>
      <c r="I36" s="147" t="str">
        <f t="shared" si="2"/>
        <v/>
      </c>
      <c r="J36" s="148" t="str">
        <f>IF($D36="","",VLOOKUP($X36,Conn_Req!$A$2:$I$7,5))</f>
        <v/>
      </c>
      <c r="K36" s="455"/>
      <c r="L36" s="147" t="str">
        <f t="shared" si="3"/>
        <v/>
      </c>
      <c r="M36" s="148" t="str">
        <f>IF($D36="","",VLOOKUP($X36,Conn_Req!$A$2:$I$7,6))</f>
        <v/>
      </c>
      <c r="N36" s="149" t="str">
        <f t="shared" si="4"/>
        <v/>
      </c>
      <c r="O36" s="150" t="str">
        <f t="shared" si="5"/>
        <v/>
      </c>
      <c r="P36" s="151"/>
      <c r="Q36" s="453"/>
      <c r="R36" s="453"/>
      <c r="S36" s="453"/>
      <c r="T36" s="152" t="str">
        <f>IF(OR($D36="",$U36=""),"",IF($X36&lt;210,$U36-VLOOKUP($X36,Conn_Req!$A$2:$I$7,9),""))</f>
        <v/>
      </c>
      <c r="U36" s="453"/>
      <c r="V36" s="453"/>
      <c r="W36" s="151"/>
      <c r="X36" s="126" t="e">
        <f>VLOOKUP($D36,Conn_Req!$B$2:$C$7,2)</f>
        <v>#N/A</v>
      </c>
      <c r="AB36" s="218"/>
      <c r="AC36" s="218"/>
      <c r="AD36" s="218"/>
    </row>
    <row r="37" spans="1:30" x14ac:dyDescent="0.25">
      <c r="A37" s="125"/>
      <c r="B37" s="453"/>
      <c r="C37" s="453"/>
      <c r="D37" s="454"/>
      <c r="E37" s="457"/>
      <c r="F37" s="158" t="str">
        <f t="shared" si="1"/>
        <v/>
      </c>
      <c r="G37" s="148" t="str">
        <f>IF($D37="","",VLOOKUP($X37,Conn_Req!$A$2:$I$7,4))</f>
        <v/>
      </c>
      <c r="H37" s="455"/>
      <c r="I37" s="147" t="str">
        <f t="shared" si="2"/>
        <v/>
      </c>
      <c r="J37" s="148" t="str">
        <f>IF($D37="","",VLOOKUP($X37,Conn_Req!$A$2:$I$7,5))</f>
        <v/>
      </c>
      <c r="K37" s="455"/>
      <c r="L37" s="147" t="str">
        <f t="shared" si="3"/>
        <v/>
      </c>
      <c r="M37" s="148" t="str">
        <f>IF($D37="","",VLOOKUP($X37,Conn_Req!$A$2:$I$7,6))</f>
        <v/>
      </c>
      <c r="N37" s="149" t="str">
        <f t="shared" si="4"/>
        <v/>
      </c>
      <c r="O37" s="150" t="str">
        <f t="shared" si="5"/>
        <v/>
      </c>
      <c r="P37" s="151"/>
      <c r="Q37" s="453"/>
      <c r="R37" s="453"/>
      <c r="S37" s="453"/>
      <c r="T37" s="152" t="str">
        <f>IF(OR($D37="",$U37=""),"",IF($X37&lt;210,$U37-VLOOKUP($X37,Conn_Req!$A$2:$I$7,9),""))</f>
        <v/>
      </c>
      <c r="U37" s="453"/>
      <c r="V37" s="453"/>
      <c r="W37" s="151"/>
      <c r="X37" s="126" t="e">
        <f>VLOOKUP($D37,Conn_Req!$B$2:$C$7,2)</f>
        <v>#N/A</v>
      </c>
      <c r="AB37" s="218"/>
      <c r="AC37" s="218"/>
      <c r="AD37" s="218"/>
    </row>
    <row r="38" spans="1:30" x14ac:dyDescent="0.25">
      <c r="A38" s="125"/>
      <c r="B38" s="453"/>
      <c r="C38" s="453"/>
      <c r="D38" s="454"/>
      <c r="E38" s="457"/>
      <c r="F38" s="158" t="str">
        <f t="shared" si="1"/>
        <v/>
      </c>
      <c r="G38" s="148" t="str">
        <f>IF($D38="","",VLOOKUP($X38,Conn_Req!$A$2:$I$7,4))</f>
        <v/>
      </c>
      <c r="H38" s="455"/>
      <c r="I38" s="147" t="str">
        <f t="shared" si="2"/>
        <v/>
      </c>
      <c r="J38" s="148" t="str">
        <f>IF($D38="","",VLOOKUP($X38,Conn_Req!$A$2:$I$7,5))</f>
        <v/>
      </c>
      <c r="K38" s="455"/>
      <c r="L38" s="147" t="str">
        <f t="shared" si="3"/>
        <v/>
      </c>
      <c r="M38" s="148" t="str">
        <f>IF($D38="","",VLOOKUP($X38,Conn_Req!$A$2:$I$7,6))</f>
        <v/>
      </c>
      <c r="N38" s="149" t="str">
        <f t="shared" si="4"/>
        <v/>
      </c>
      <c r="O38" s="150" t="str">
        <f t="shared" si="5"/>
        <v/>
      </c>
      <c r="P38" s="151"/>
      <c r="Q38" s="453"/>
      <c r="R38" s="453"/>
      <c r="S38" s="453"/>
      <c r="T38" s="152" t="str">
        <f>IF(OR($D38="",$U38=""),"",IF($X38&lt;210,$U38-VLOOKUP($X38,Conn_Req!$A$2:$I$7,9),""))</f>
        <v/>
      </c>
      <c r="U38" s="453"/>
      <c r="V38" s="453"/>
      <c r="W38" s="151"/>
      <c r="X38" s="126" t="e">
        <f>VLOOKUP($D38,Conn_Req!$B$2:$C$7,2)</f>
        <v>#N/A</v>
      </c>
      <c r="AB38" s="218"/>
      <c r="AC38" s="218"/>
      <c r="AD38" s="218"/>
    </row>
    <row r="39" spans="1:30" x14ac:dyDescent="0.25">
      <c r="A39" s="125"/>
      <c r="B39" s="453"/>
      <c r="C39" s="453"/>
      <c r="D39" s="454"/>
      <c r="E39" s="457"/>
      <c r="F39" s="158" t="str">
        <f t="shared" si="1"/>
        <v/>
      </c>
      <c r="G39" s="148" t="str">
        <f>IF($D39="","",VLOOKUP($X39,Conn_Req!$A$2:$I$7,4))</f>
        <v/>
      </c>
      <c r="H39" s="455"/>
      <c r="I39" s="147" t="str">
        <f t="shared" si="2"/>
        <v/>
      </c>
      <c r="J39" s="148" t="str">
        <f>IF($D39="","",VLOOKUP($X39,Conn_Req!$A$2:$I$7,5))</f>
        <v/>
      </c>
      <c r="K39" s="455"/>
      <c r="L39" s="147" t="str">
        <f t="shared" si="3"/>
        <v/>
      </c>
      <c r="M39" s="148" t="str">
        <f>IF($D39="","",VLOOKUP($X39,Conn_Req!$A$2:$I$7,6))</f>
        <v/>
      </c>
      <c r="N39" s="149" t="str">
        <f t="shared" si="4"/>
        <v/>
      </c>
      <c r="O39" s="150" t="str">
        <f t="shared" si="5"/>
        <v/>
      </c>
      <c r="P39" s="151"/>
      <c r="Q39" s="453"/>
      <c r="R39" s="453"/>
      <c r="S39" s="453"/>
      <c r="T39" s="152" t="str">
        <f>IF(OR($D39="",$U39=""),"",IF($X39&lt;210,$U39-VLOOKUP($X39,Conn_Req!$A$2:$I$7,9),""))</f>
        <v/>
      </c>
      <c r="U39" s="453"/>
      <c r="V39" s="453"/>
      <c r="W39" s="151"/>
      <c r="X39" s="126" t="e">
        <f>VLOOKUP($D39,Conn_Req!$B$2:$C$7,2)</f>
        <v>#N/A</v>
      </c>
      <c r="AB39" s="218"/>
      <c r="AC39" s="218"/>
      <c r="AD39" s="218"/>
    </row>
    <row r="40" spans="1:30" x14ac:dyDescent="0.25">
      <c r="A40" s="125"/>
      <c r="B40" s="453"/>
      <c r="C40" s="453"/>
      <c r="D40" s="454"/>
      <c r="E40" s="457"/>
      <c r="F40" s="158" t="str">
        <f t="shared" si="1"/>
        <v/>
      </c>
      <c r="G40" s="148" t="str">
        <f>IF($D40="","",VLOOKUP($X40,Conn_Req!$A$2:$I$7,4))</f>
        <v/>
      </c>
      <c r="H40" s="455"/>
      <c r="I40" s="147" t="str">
        <f t="shared" si="2"/>
        <v/>
      </c>
      <c r="J40" s="148" t="str">
        <f>IF($D40="","",VLOOKUP($X40,Conn_Req!$A$2:$I$7,5))</f>
        <v/>
      </c>
      <c r="K40" s="455"/>
      <c r="L40" s="147" t="str">
        <f t="shared" si="3"/>
        <v/>
      </c>
      <c r="M40" s="148" t="str">
        <f>IF($D40="","",VLOOKUP($X40,Conn_Req!$A$2:$I$7,6))</f>
        <v/>
      </c>
      <c r="N40" s="149" t="str">
        <f t="shared" si="4"/>
        <v/>
      </c>
      <c r="O40" s="150" t="str">
        <f t="shared" si="5"/>
        <v/>
      </c>
      <c r="P40" s="151"/>
      <c r="Q40" s="453"/>
      <c r="R40" s="453"/>
      <c r="S40" s="453"/>
      <c r="T40" s="152" t="str">
        <f>IF(OR($D40="",$U40=""),"",IF($X40&lt;210,$U40-VLOOKUP($X40,Conn_Req!$A$2:$I$7,9),""))</f>
        <v/>
      </c>
      <c r="U40" s="453"/>
      <c r="V40" s="453"/>
      <c r="W40" s="151"/>
      <c r="X40" s="126" t="e">
        <f>VLOOKUP($D40,Conn_Req!$B$2:$C$7,2)</f>
        <v>#N/A</v>
      </c>
      <c r="AB40" s="218"/>
      <c r="AC40" s="218"/>
      <c r="AD40" s="218"/>
    </row>
    <row r="41" spans="1:30" x14ac:dyDescent="0.25">
      <c r="A41" s="125"/>
      <c r="B41" s="453"/>
      <c r="C41" s="453"/>
      <c r="D41" s="454"/>
      <c r="E41" s="457"/>
      <c r="F41" s="158" t="str">
        <f t="shared" si="1"/>
        <v/>
      </c>
      <c r="G41" s="148" t="str">
        <f>IF($D41="","",VLOOKUP($X41,Conn_Req!$A$2:$I$7,4))</f>
        <v/>
      </c>
      <c r="H41" s="455"/>
      <c r="I41" s="147" t="str">
        <f t="shared" si="2"/>
        <v/>
      </c>
      <c r="J41" s="148" t="str">
        <f>IF($D41="","",VLOOKUP($X41,Conn_Req!$A$2:$I$7,5))</f>
        <v/>
      </c>
      <c r="K41" s="455"/>
      <c r="L41" s="147" t="str">
        <f t="shared" si="3"/>
        <v/>
      </c>
      <c r="M41" s="148" t="str">
        <f>IF($D41="","",VLOOKUP($X41,Conn_Req!$A$2:$I$7,6))</f>
        <v/>
      </c>
      <c r="N41" s="149" t="str">
        <f t="shared" si="4"/>
        <v/>
      </c>
      <c r="O41" s="150" t="str">
        <f t="shared" si="5"/>
        <v/>
      </c>
      <c r="P41" s="151"/>
      <c r="Q41" s="453"/>
      <c r="R41" s="453"/>
      <c r="S41" s="453"/>
      <c r="T41" s="152" t="str">
        <f>IF(OR($D41="",$U41=""),"",IF($X41&lt;210,$U41-VLOOKUP($X41,Conn_Req!$A$2:$I$7,9),""))</f>
        <v/>
      </c>
      <c r="U41" s="453"/>
      <c r="V41" s="453"/>
      <c r="W41" s="151"/>
      <c r="X41" s="126" t="e">
        <f>VLOOKUP($D41,Conn_Req!$B$2:$C$7,2)</f>
        <v>#N/A</v>
      </c>
      <c r="AB41" s="218"/>
      <c r="AC41" s="218"/>
      <c r="AD41" s="218"/>
    </row>
    <row r="42" spans="1:30" x14ac:dyDescent="0.25">
      <c r="A42" s="125"/>
      <c r="B42" s="453"/>
      <c r="C42" s="453"/>
      <c r="D42" s="454"/>
      <c r="E42" s="457"/>
      <c r="F42" s="158" t="str">
        <f t="shared" si="1"/>
        <v/>
      </c>
      <c r="G42" s="148" t="str">
        <f>IF($D42="","",VLOOKUP($X42,Conn_Req!$A$2:$I$7,4))</f>
        <v/>
      </c>
      <c r="H42" s="455"/>
      <c r="I42" s="147" t="str">
        <f t="shared" si="2"/>
        <v/>
      </c>
      <c r="J42" s="148" t="str">
        <f>IF($D42="","",VLOOKUP($X42,Conn_Req!$A$2:$I$7,5))</f>
        <v/>
      </c>
      <c r="K42" s="455"/>
      <c r="L42" s="147" t="str">
        <f t="shared" si="3"/>
        <v/>
      </c>
      <c r="M42" s="148" t="str">
        <f>IF($D42="","",VLOOKUP($X42,Conn_Req!$A$2:$I$7,6))</f>
        <v/>
      </c>
      <c r="N42" s="149" t="str">
        <f t="shared" si="4"/>
        <v/>
      </c>
      <c r="O42" s="150" t="str">
        <f t="shared" si="5"/>
        <v/>
      </c>
      <c r="P42" s="151"/>
      <c r="Q42" s="453"/>
      <c r="R42" s="453"/>
      <c r="S42" s="453"/>
      <c r="T42" s="152" t="str">
        <f>IF(OR($D42="",$U42=""),"",IF($X42&lt;210,$U42-VLOOKUP($X42,Conn_Req!$A$2:$I$7,9),""))</f>
        <v/>
      </c>
      <c r="U42" s="453"/>
      <c r="V42" s="453"/>
      <c r="W42" s="151"/>
      <c r="X42" s="126" t="e">
        <f>VLOOKUP($D42,Conn_Req!$B$2:$C$7,2)</f>
        <v>#N/A</v>
      </c>
      <c r="AB42" s="218"/>
      <c r="AC42" s="218"/>
      <c r="AD42" s="218"/>
    </row>
    <row r="43" spans="1:30" x14ac:dyDescent="0.25">
      <c r="A43" s="125"/>
      <c r="B43" s="453"/>
      <c r="C43" s="453"/>
      <c r="D43" s="454"/>
      <c r="E43" s="457"/>
      <c r="F43" s="158" t="str">
        <f t="shared" si="1"/>
        <v/>
      </c>
      <c r="G43" s="148" t="str">
        <f>IF($D43="","",VLOOKUP($X43,Conn_Req!$A$2:$I$7,4))</f>
        <v/>
      </c>
      <c r="H43" s="455"/>
      <c r="I43" s="147" t="str">
        <f t="shared" si="2"/>
        <v/>
      </c>
      <c r="J43" s="148" t="str">
        <f>IF($D43="","",VLOOKUP($X43,Conn_Req!$A$2:$I$7,5))</f>
        <v/>
      </c>
      <c r="K43" s="455"/>
      <c r="L43" s="147" t="str">
        <f t="shared" si="3"/>
        <v/>
      </c>
      <c r="M43" s="148" t="str">
        <f>IF($D43="","",VLOOKUP($X43,Conn_Req!$A$2:$I$7,6))</f>
        <v/>
      </c>
      <c r="N43" s="149" t="str">
        <f t="shared" si="4"/>
        <v/>
      </c>
      <c r="O43" s="150" t="str">
        <f t="shared" si="5"/>
        <v/>
      </c>
      <c r="P43" s="151"/>
      <c r="Q43" s="453"/>
      <c r="R43" s="453"/>
      <c r="S43" s="453"/>
      <c r="T43" s="152" t="str">
        <f>IF(OR($D43="",$U43=""),"",IF($X43&lt;210,$U43-VLOOKUP($X43,Conn_Req!$A$2:$I$7,9),""))</f>
        <v/>
      </c>
      <c r="U43" s="453"/>
      <c r="V43" s="453"/>
      <c r="W43" s="151"/>
      <c r="X43" s="126" t="e">
        <f>VLOOKUP($D43,Conn_Req!$B$2:$C$7,2)</f>
        <v>#N/A</v>
      </c>
      <c r="AB43" s="218"/>
      <c r="AC43" s="218"/>
      <c r="AD43" s="218"/>
    </row>
    <row r="44" spans="1:30" x14ac:dyDescent="0.25">
      <c r="A44" s="125"/>
      <c r="B44" s="453"/>
      <c r="C44" s="453"/>
      <c r="D44" s="454"/>
      <c r="E44" s="457"/>
      <c r="F44" s="158" t="str">
        <f t="shared" si="1"/>
        <v/>
      </c>
      <c r="G44" s="148" t="str">
        <f>IF($D44="","",VLOOKUP($X44,Conn_Req!$A$2:$I$7,4))</f>
        <v/>
      </c>
      <c r="H44" s="455"/>
      <c r="I44" s="147" t="str">
        <f t="shared" si="2"/>
        <v/>
      </c>
      <c r="J44" s="148" t="str">
        <f>IF($D44="","",VLOOKUP($X44,Conn_Req!$A$2:$I$7,5))</f>
        <v/>
      </c>
      <c r="K44" s="455"/>
      <c r="L44" s="147" t="str">
        <f t="shared" si="3"/>
        <v/>
      </c>
      <c r="M44" s="148" t="str">
        <f>IF($D44="","",VLOOKUP($X44,Conn_Req!$A$2:$I$7,6))</f>
        <v/>
      </c>
      <c r="N44" s="149" t="str">
        <f t="shared" si="4"/>
        <v/>
      </c>
      <c r="O44" s="150" t="str">
        <f t="shared" si="5"/>
        <v/>
      </c>
      <c r="P44" s="151"/>
      <c r="Q44" s="453"/>
      <c r="R44" s="453"/>
      <c r="S44" s="453"/>
      <c r="T44" s="152" t="str">
        <f>IF(OR($D44="",$U44=""),"",IF($X44&lt;210,$U44-VLOOKUP($X44,Conn_Req!$A$2:$I$7,9),""))</f>
        <v/>
      </c>
      <c r="U44" s="453"/>
      <c r="V44" s="453"/>
      <c r="W44" s="151"/>
      <c r="X44" s="126" t="e">
        <f>VLOOKUP($D44,Conn_Req!$B$2:$C$7,2)</f>
        <v>#N/A</v>
      </c>
      <c r="AB44" s="218"/>
      <c r="AC44" s="218"/>
      <c r="AD44" s="218"/>
    </row>
    <row r="45" spans="1:30" x14ac:dyDescent="0.25">
      <c r="A45" s="125"/>
      <c r="B45" s="453"/>
      <c r="C45" s="453"/>
      <c r="D45" s="454"/>
      <c r="E45" s="457"/>
      <c r="F45" s="158" t="str">
        <f t="shared" si="1"/>
        <v/>
      </c>
      <c r="G45" s="148" t="str">
        <f>IF($D45="","",VLOOKUP($X45,Conn_Req!$A$2:$I$7,4))</f>
        <v/>
      </c>
      <c r="H45" s="455"/>
      <c r="I45" s="147" t="str">
        <f t="shared" si="2"/>
        <v/>
      </c>
      <c r="J45" s="148" t="str">
        <f>IF($D45="","",VLOOKUP($X45,Conn_Req!$A$2:$I$7,5))</f>
        <v/>
      </c>
      <c r="K45" s="455"/>
      <c r="L45" s="147" t="str">
        <f t="shared" si="3"/>
        <v/>
      </c>
      <c r="M45" s="148" t="str">
        <f>IF($D45="","",VLOOKUP($X45,Conn_Req!$A$2:$I$7,6))</f>
        <v/>
      </c>
      <c r="N45" s="149" t="str">
        <f t="shared" si="4"/>
        <v/>
      </c>
      <c r="O45" s="150" t="str">
        <f t="shared" si="5"/>
        <v/>
      </c>
      <c r="P45" s="151"/>
      <c r="Q45" s="453"/>
      <c r="R45" s="453"/>
      <c r="S45" s="453"/>
      <c r="T45" s="152" t="str">
        <f>IF(OR($D45="",$U45=""),"",IF($X45&lt;210,$U45-VLOOKUP($X45,Conn_Req!$A$2:$I$7,9),""))</f>
        <v/>
      </c>
      <c r="U45" s="453"/>
      <c r="V45" s="453"/>
      <c r="W45" s="151"/>
      <c r="X45" s="126" t="e">
        <f>VLOOKUP($D45,Conn_Req!$B$2:$C$7,2)</f>
        <v>#N/A</v>
      </c>
      <c r="AB45" s="218"/>
      <c r="AC45" s="218"/>
      <c r="AD45" s="218"/>
    </row>
    <row r="46" spans="1:30" x14ac:dyDescent="0.25">
      <c r="A46" s="125"/>
      <c r="B46" s="453"/>
      <c r="C46" s="453"/>
      <c r="D46" s="454"/>
      <c r="E46" s="457"/>
      <c r="F46" s="158" t="str">
        <f t="shared" si="1"/>
        <v/>
      </c>
      <c r="G46" s="148" t="str">
        <f>IF($D46="","",VLOOKUP($X46,Conn_Req!$A$2:$I$7,4))</f>
        <v/>
      </c>
      <c r="H46" s="455"/>
      <c r="I46" s="147" t="str">
        <f t="shared" si="2"/>
        <v/>
      </c>
      <c r="J46" s="148" t="str">
        <f>IF($D46="","",VLOOKUP($X46,Conn_Req!$A$2:$I$7,5))</f>
        <v/>
      </c>
      <c r="K46" s="455"/>
      <c r="L46" s="147" t="str">
        <f t="shared" si="3"/>
        <v/>
      </c>
      <c r="M46" s="148" t="str">
        <f>IF($D46="","",VLOOKUP($X46,Conn_Req!$A$2:$I$7,6))</f>
        <v/>
      </c>
      <c r="N46" s="149" t="str">
        <f t="shared" si="4"/>
        <v/>
      </c>
      <c r="O46" s="150" t="str">
        <f t="shared" si="5"/>
        <v/>
      </c>
      <c r="P46" s="151"/>
      <c r="Q46" s="453"/>
      <c r="R46" s="453"/>
      <c r="S46" s="453"/>
      <c r="T46" s="152" t="str">
        <f>IF(OR($D46="",$U46=""),"",IF($X46&lt;210,$U46-VLOOKUP($X46,Conn_Req!$A$2:$I$7,9),""))</f>
        <v/>
      </c>
      <c r="U46" s="453"/>
      <c r="V46" s="453"/>
      <c r="W46" s="151"/>
      <c r="X46" s="126" t="e">
        <f>VLOOKUP($D46,Conn_Req!$B$2:$C$7,2)</f>
        <v>#N/A</v>
      </c>
      <c r="AB46" s="218"/>
      <c r="AC46" s="218"/>
      <c r="AD46" s="218"/>
    </row>
    <row r="47" spans="1:30" x14ac:dyDescent="0.25">
      <c r="A47" s="125"/>
      <c r="B47" s="453"/>
      <c r="C47" s="453"/>
      <c r="D47" s="454"/>
      <c r="E47" s="457"/>
      <c r="F47" s="158" t="str">
        <f t="shared" si="1"/>
        <v/>
      </c>
      <c r="G47" s="148" t="str">
        <f>IF($D47="","",VLOOKUP($X47,Conn_Req!$A$2:$I$7,4))</f>
        <v/>
      </c>
      <c r="H47" s="455"/>
      <c r="I47" s="147" t="str">
        <f t="shared" si="2"/>
        <v/>
      </c>
      <c r="J47" s="148" t="str">
        <f>IF($D47="","",VLOOKUP($X47,Conn_Req!$A$2:$I$7,5))</f>
        <v/>
      </c>
      <c r="K47" s="455"/>
      <c r="L47" s="147" t="str">
        <f t="shared" si="3"/>
        <v/>
      </c>
      <c r="M47" s="148" t="str">
        <f>IF($D47="","",VLOOKUP($X47,Conn_Req!$A$2:$I$7,6))</f>
        <v/>
      </c>
      <c r="N47" s="149" t="str">
        <f t="shared" si="4"/>
        <v/>
      </c>
      <c r="O47" s="150" t="str">
        <f t="shared" si="5"/>
        <v/>
      </c>
      <c r="P47" s="151"/>
      <c r="Q47" s="453"/>
      <c r="R47" s="453"/>
      <c r="S47" s="453"/>
      <c r="T47" s="152" t="str">
        <f>IF(OR($D47="",$U47=""),"",IF($X47&lt;210,$U47-VLOOKUP($X47,Conn_Req!$A$2:$I$7,9),""))</f>
        <v/>
      </c>
      <c r="U47" s="453"/>
      <c r="V47" s="453"/>
      <c r="W47" s="151"/>
      <c r="X47" s="126" t="e">
        <f>VLOOKUP($D47,Conn_Req!$B$2:$C$7,2)</f>
        <v>#N/A</v>
      </c>
      <c r="AB47" s="218"/>
      <c r="AC47" s="218"/>
      <c r="AD47" s="218"/>
    </row>
    <row r="48" spans="1:30" x14ac:dyDescent="0.25">
      <c r="A48" s="125"/>
      <c r="B48" s="453"/>
      <c r="C48" s="453"/>
      <c r="D48" s="454"/>
      <c r="E48" s="457"/>
      <c r="F48" s="158" t="str">
        <f t="shared" si="1"/>
        <v/>
      </c>
      <c r="G48" s="148" t="str">
        <f>IF($D48="","",VLOOKUP($X48,Conn_Req!$A$2:$I$7,4))</f>
        <v/>
      </c>
      <c r="H48" s="455"/>
      <c r="I48" s="147" t="str">
        <f t="shared" si="2"/>
        <v/>
      </c>
      <c r="J48" s="148" t="str">
        <f>IF($D48="","",VLOOKUP($X48,Conn_Req!$A$2:$I$7,5))</f>
        <v/>
      </c>
      <c r="K48" s="455"/>
      <c r="L48" s="147" t="str">
        <f t="shared" si="3"/>
        <v/>
      </c>
      <c r="M48" s="148" t="str">
        <f>IF($D48="","",VLOOKUP($X48,Conn_Req!$A$2:$I$7,6))</f>
        <v/>
      </c>
      <c r="N48" s="149" t="str">
        <f t="shared" si="4"/>
        <v/>
      </c>
      <c r="O48" s="150" t="str">
        <f t="shared" si="5"/>
        <v/>
      </c>
      <c r="P48" s="151"/>
      <c r="Q48" s="453"/>
      <c r="R48" s="453"/>
      <c r="S48" s="453"/>
      <c r="T48" s="152" t="str">
        <f>IF(OR($D48="",$U48=""),"",IF($X48&lt;210,$U48-VLOOKUP($X48,Conn_Req!$A$2:$I$7,9),""))</f>
        <v/>
      </c>
      <c r="U48" s="453"/>
      <c r="V48" s="453"/>
      <c r="W48" s="151"/>
      <c r="X48" s="126" t="e">
        <f>VLOOKUP($D48,Conn_Req!$B$2:$C$7,2)</f>
        <v>#N/A</v>
      </c>
      <c r="AB48" s="218"/>
      <c r="AC48" s="218"/>
      <c r="AD48" s="218"/>
    </row>
    <row r="49" spans="1:30" x14ac:dyDescent="0.25">
      <c r="A49" s="125"/>
      <c r="B49" s="453"/>
      <c r="C49" s="453"/>
      <c r="D49" s="454"/>
      <c r="E49" s="457"/>
      <c r="F49" s="158" t="str">
        <f t="shared" si="1"/>
        <v/>
      </c>
      <c r="G49" s="148" t="str">
        <f>IF($D49="","",VLOOKUP($X49,Conn_Req!$A$2:$I$7,4))</f>
        <v/>
      </c>
      <c r="H49" s="455"/>
      <c r="I49" s="147" t="str">
        <f t="shared" si="2"/>
        <v/>
      </c>
      <c r="J49" s="148" t="str">
        <f>IF($D49="","",VLOOKUP($X49,Conn_Req!$A$2:$I$7,5))</f>
        <v/>
      </c>
      <c r="K49" s="455"/>
      <c r="L49" s="147" t="str">
        <f t="shared" si="3"/>
        <v/>
      </c>
      <c r="M49" s="148" t="str">
        <f>IF($D49="","",VLOOKUP($X49,Conn_Req!$A$2:$I$7,6))</f>
        <v/>
      </c>
      <c r="N49" s="149" t="str">
        <f t="shared" si="4"/>
        <v/>
      </c>
      <c r="O49" s="150" t="str">
        <f t="shared" si="5"/>
        <v/>
      </c>
      <c r="P49" s="151"/>
      <c r="Q49" s="453"/>
      <c r="R49" s="453"/>
      <c r="S49" s="453"/>
      <c r="T49" s="152" t="str">
        <f>IF(OR($D49="",$U49=""),"",IF($X49&lt;210,$U49-VLOOKUP($X49,Conn_Req!$A$2:$I$7,9),""))</f>
        <v/>
      </c>
      <c r="U49" s="453"/>
      <c r="V49" s="453"/>
      <c r="W49" s="151"/>
      <c r="X49" s="126" t="e">
        <f>VLOOKUP($D49,Conn_Req!$B$2:$C$7,2)</f>
        <v>#N/A</v>
      </c>
      <c r="AB49" s="218"/>
      <c r="AC49" s="218"/>
      <c r="AD49" s="218"/>
    </row>
    <row r="50" spans="1:30" x14ac:dyDescent="0.25">
      <c r="A50" s="125"/>
      <c r="B50" s="453"/>
      <c r="C50" s="453"/>
      <c r="D50" s="454"/>
      <c r="E50" s="457"/>
      <c r="F50" s="158" t="str">
        <f t="shared" si="1"/>
        <v/>
      </c>
      <c r="G50" s="148" t="str">
        <f>IF($D50="","",VLOOKUP($X50,Conn_Req!$A$2:$I$7,4))</f>
        <v/>
      </c>
      <c r="H50" s="455"/>
      <c r="I50" s="147" t="str">
        <f t="shared" si="2"/>
        <v/>
      </c>
      <c r="J50" s="148" t="str">
        <f>IF($D50="","",VLOOKUP($X50,Conn_Req!$A$2:$I$7,5))</f>
        <v/>
      </c>
      <c r="K50" s="455"/>
      <c r="L50" s="147" t="str">
        <f t="shared" si="3"/>
        <v/>
      </c>
      <c r="M50" s="148" t="str">
        <f>IF($D50="","",VLOOKUP($X50,Conn_Req!$A$2:$I$7,6))</f>
        <v/>
      </c>
      <c r="N50" s="149" t="str">
        <f t="shared" si="4"/>
        <v/>
      </c>
      <c r="O50" s="150" t="str">
        <f t="shared" si="5"/>
        <v/>
      </c>
      <c r="P50" s="151"/>
      <c r="Q50" s="453"/>
      <c r="R50" s="453"/>
      <c r="S50" s="453"/>
      <c r="T50" s="152" t="str">
        <f>IF(OR($D50="",$U50=""),"",IF($X50&lt;210,$U50-VLOOKUP($X50,Conn_Req!$A$2:$I$7,9),""))</f>
        <v/>
      </c>
      <c r="U50" s="453"/>
      <c r="V50" s="453"/>
      <c r="W50" s="151"/>
      <c r="X50" s="126" t="e">
        <f>VLOOKUP($D50,Conn_Req!$B$2:$C$7,2)</f>
        <v>#N/A</v>
      </c>
      <c r="AB50" s="218"/>
      <c r="AC50" s="218"/>
      <c r="AD50" s="218"/>
    </row>
    <row r="51" spans="1:30" x14ac:dyDescent="0.25">
      <c r="A51" s="125"/>
      <c r="B51" s="453"/>
      <c r="C51" s="453"/>
      <c r="D51" s="454"/>
      <c r="E51" s="457"/>
      <c r="F51" s="158" t="str">
        <f t="shared" si="1"/>
        <v/>
      </c>
      <c r="G51" s="148" t="str">
        <f>IF($D51="","",VLOOKUP($X51,Conn_Req!$A$2:$I$7,4))</f>
        <v/>
      </c>
      <c r="H51" s="455"/>
      <c r="I51" s="147" t="str">
        <f t="shared" si="2"/>
        <v/>
      </c>
      <c r="J51" s="148" t="str">
        <f>IF($D51="","",VLOOKUP($X51,Conn_Req!$A$2:$I$7,5))</f>
        <v/>
      </c>
      <c r="K51" s="455"/>
      <c r="L51" s="147" t="str">
        <f t="shared" si="3"/>
        <v/>
      </c>
      <c r="M51" s="148" t="str">
        <f>IF($D51="","",VLOOKUP($X51,Conn_Req!$A$2:$I$7,6))</f>
        <v/>
      </c>
      <c r="N51" s="149" t="str">
        <f t="shared" si="4"/>
        <v/>
      </c>
      <c r="O51" s="150" t="str">
        <f t="shared" si="5"/>
        <v/>
      </c>
      <c r="P51" s="151"/>
      <c r="Q51" s="453"/>
      <c r="R51" s="453"/>
      <c r="S51" s="453"/>
      <c r="T51" s="152" t="str">
        <f>IF(OR($D51="",$U51=""),"",IF($X51&lt;210,$U51-VLOOKUP($X51,Conn_Req!$A$2:$I$7,9),""))</f>
        <v/>
      </c>
      <c r="U51" s="453"/>
      <c r="V51" s="453"/>
      <c r="W51" s="151"/>
      <c r="X51" s="126" t="e">
        <f>VLOOKUP($D51,Conn_Req!$B$2:$C$7,2)</f>
        <v>#N/A</v>
      </c>
      <c r="AB51" s="218"/>
      <c r="AC51" s="218"/>
      <c r="AD51" s="218"/>
    </row>
    <row r="52" spans="1:30" x14ac:dyDescent="0.25">
      <c r="A52" s="125"/>
      <c r="B52" s="453"/>
      <c r="C52" s="453"/>
      <c r="D52" s="454"/>
      <c r="E52" s="457"/>
      <c r="F52" s="158" t="str">
        <f t="shared" si="1"/>
        <v/>
      </c>
      <c r="G52" s="148" t="str">
        <f>IF($D52="","",VLOOKUP($X52,Conn_Req!$A$2:$I$7,4))</f>
        <v/>
      </c>
      <c r="H52" s="455"/>
      <c r="I52" s="147" t="str">
        <f t="shared" si="2"/>
        <v/>
      </c>
      <c r="J52" s="148" t="str">
        <f>IF($D52="","",VLOOKUP($X52,Conn_Req!$A$2:$I$7,5))</f>
        <v/>
      </c>
      <c r="K52" s="455"/>
      <c r="L52" s="147" t="str">
        <f t="shared" si="3"/>
        <v/>
      </c>
      <c r="M52" s="148" t="str">
        <f>IF($D52="","",VLOOKUP($X52,Conn_Req!$A$2:$I$7,6))</f>
        <v/>
      </c>
      <c r="N52" s="149" t="str">
        <f t="shared" si="4"/>
        <v/>
      </c>
      <c r="O52" s="150" t="str">
        <f t="shared" si="5"/>
        <v/>
      </c>
      <c r="P52" s="151"/>
      <c r="Q52" s="453"/>
      <c r="R52" s="453"/>
      <c r="S52" s="453"/>
      <c r="T52" s="152" t="str">
        <f>IF(OR($D52="",$U52=""),"",IF($X52&lt;210,$U52-VLOOKUP($X52,Conn_Req!$A$2:$I$7,9),""))</f>
        <v/>
      </c>
      <c r="U52" s="453"/>
      <c r="V52" s="453"/>
      <c r="W52" s="151"/>
      <c r="X52" s="126" t="e">
        <f>VLOOKUP($D52,Conn_Req!$B$2:$C$7,2)</f>
        <v>#N/A</v>
      </c>
      <c r="AB52" s="218"/>
      <c r="AC52" s="218"/>
      <c r="AD52" s="218"/>
    </row>
    <row r="53" spans="1:30" x14ac:dyDescent="0.25">
      <c r="A53" s="125"/>
      <c r="B53" s="453"/>
      <c r="C53" s="453"/>
      <c r="D53" s="454"/>
      <c r="E53" s="457"/>
      <c r="F53" s="158" t="str">
        <f t="shared" si="1"/>
        <v/>
      </c>
      <c r="G53" s="148" t="str">
        <f>IF($D53="","",VLOOKUP($X53,Conn_Req!$A$2:$I$7,4))</f>
        <v/>
      </c>
      <c r="H53" s="455"/>
      <c r="I53" s="147" t="str">
        <f t="shared" si="2"/>
        <v/>
      </c>
      <c r="J53" s="148" t="str">
        <f>IF($D53="","",VLOOKUP($X53,Conn_Req!$A$2:$I$7,5))</f>
        <v/>
      </c>
      <c r="K53" s="455"/>
      <c r="L53" s="147" t="str">
        <f t="shared" si="3"/>
        <v/>
      </c>
      <c r="M53" s="148" t="str">
        <f>IF($D53="","",VLOOKUP($X53,Conn_Req!$A$2:$I$7,6))</f>
        <v/>
      </c>
      <c r="N53" s="149" t="str">
        <f t="shared" si="4"/>
        <v/>
      </c>
      <c r="O53" s="150" t="str">
        <f t="shared" si="5"/>
        <v/>
      </c>
      <c r="P53" s="151"/>
      <c r="Q53" s="453"/>
      <c r="R53" s="453"/>
      <c r="S53" s="453"/>
      <c r="T53" s="152" t="str">
        <f>IF(OR($D53="",$U53=""),"",IF($X53&lt;210,$U53-VLOOKUP($X53,Conn_Req!$A$2:$I$7,9),""))</f>
        <v/>
      </c>
      <c r="U53" s="453"/>
      <c r="V53" s="453"/>
      <c r="W53" s="151"/>
      <c r="X53" s="126" t="e">
        <f>VLOOKUP($D53,Conn_Req!$B$2:$C$7,2)</f>
        <v>#N/A</v>
      </c>
      <c r="AB53" s="218"/>
      <c r="AC53" s="218"/>
      <c r="AD53" s="218"/>
    </row>
    <row r="54" spans="1:30" x14ac:dyDescent="0.25">
      <c r="A54" s="125"/>
      <c r="B54" s="453"/>
      <c r="C54" s="453"/>
      <c r="D54" s="454"/>
      <c r="E54" s="457"/>
      <c r="F54" s="158" t="str">
        <f t="shared" si="1"/>
        <v/>
      </c>
      <c r="G54" s="148" t="str">
        <f>IF($D54="","",VLOOKUP($X54,Conn_Req!$A$2:$I$7,4))</f>
        <v/>
      </c>
      <c r="H54" s="455"/>
      <c r="I54" s="147" t="str">
        <f t="shared" si="2"/>
        <v/>
      </c>
      <c r="J54" s="148" t="str">
        <f>IF($D54="","",VLOOKUP($X54,Conn_Req!$A$2:$I$7,5))</f>
        <v/>
      </c>
      <c r="K54" s="455"/>
      <c r="L54" s="147" t="str">
        <f t="shared" si="3"/>
        <v/>
      </c>
      <c r="M54" s="148" t="str">
        <f>IF($D54="","",VLOOKUP($X54,Conn_Req!$A$2:$I$7,6))</f>
        <v/>
      </c>
      <c r="N54" s="149" t="str">
        <f t="shared" si="4"/>
        <v/>
      </c>
      <c r="O54" s="150" t="str">
        <f t="shared" si="5"/>
        <v/>
      </c>
      <c r="P54" s="151"/>
      <c r="Q54" s="453"/>
      <c r="R54" s="453"/>
      <c r="S54" s="453"/>
      <c r="T54" s="152" t="str">
        <f>IF(OR($D54="",$U54=""),"",IF($X54&lt;210,$U54-VLOOKUP($X54,Conn_Req!$A$2:$I$7,9),""))</f>
        <v/>
      </c>
      <c r="U54" s="453"/>
      <c r="V54" s="453"/>
      <c r="W54" s="151"/>
      <c r="X54" s="126" t="e">
        <f>VLOOKUP($D54,Conn_Req!$B$2:$C$7,2)</f>
        <v>#N/A</v>
      </c>
      <c r="AB54" s="218"/>
      <c r="AC54" s="218"/>
      <c r="AD54" s="218"/>
    </row>
    <row r="55" spans="1:30" x14ac:dyDescent="0.25">
      <c r="A55" s="125"/>
      <c r="B55" s="453"/>
      <c r="C55" s="453"/>
      <c r="D55" s="454"/>
      <c r="E55" s="457"/>
      <c r="F55" s="158" t="str">
        <f t="shared" si="1"/>
        <v/>
      </c>
      <c r="G55" s="148" t="str">
        <f>IF($D55="","",VLOOKUP($X55,Conn_Req!$A$2:$I$7,4))</f>
        <v/>
      </c>
      <c r="H55" s="455"/>
      <c r="I55" s="147" t="str">
        <f t="shared" si="2"/>
        <v/>
      </c>
      <c r="J55" s="148" t="str">
        <f>IF($D55="","",VLOOKUP($X55,Conn_Req!$A$2:$I$7,5))</f>
        <v/>
      </c>
      <c r="K55" s="455"/>
      <c r="L55" s="147" t="str">
        <f t="shared" si="3"/>
        <v/>
      </c>
      <c r="M55" s="148" t="str">
        <f>IF($D55="","",VLOOKUP($X55,Conn_Req!$A$2:$I$7,6))</f>
        <v/>
      </c>
      <c r="N55" s="149" t="str">
        <f t="shared" si="4"/>
        <v/>
      </c>
      <c r="O55" s="150" t="str">
        <f t="shared" si="5"/>
        <v/>
      </c>
      <c r="P55" s="151"/>
      <c r="Q55" s="453"/>
      <c r="R55" s="453"/>
      <c r="S55" s="453"/>
      <c r="T55" s="152" t="str">
        <f>IF(OR($D55="",$U55=""),"",IF($X55&lt;210,$U55-VLOOKUP($X55,Conn_Req!$A$2:$I$7,9),""))</f>
        <v/>
      </c>
      <c r="U55" s="453"/>
      <c r="V55" s="453"/>
      <c r="W55" s="151"/>
      <c r="X55" s="126" t="e">
        <f>VLOOKUP($D55,Conn_Req!$B$2:$C$7,2)</f>
        <v>#N/A</v>
      </c>
      <c r="AB55" s="218"/>
      <c r="AC55" s="218"/>
      <c r="AD55" s="218"/>
    </row>
    <row r="56" spans="1:30" x14ac:dyDescent="0.25">
      <c r="A56" s="125"/>
      <c r="B56" s="453"/>
      <c r="C56" s="453"/>
      <c r="D56" s="454"/>
      <c r="E56" s="457"/>
      <c r="F56" s="158" t="str">
        <f t="shared" si="1"/>
        <v/>
      </c>
      <c r="G56" s="148" t="str">
        <f>IF($D56="","",VLOOKUP($X56,Conn_Req!$A$2:$I$7,4))</f>
        <v/>
      </c>
      <c r="H56" s="455"/>
      <c r="I56" s="147" t="str">
        <f t="shared" si="2"/>
        <v/>
      </c>
      <c r="J56" s="148" t="str">
        <f>IF($D56="","",VLOOKUP($X56,Conn_Req!$A$2:$I$7,5))</f>
        <v/>
      </c>
      <c r="K56" s="455"/>
      <c r="L56" s="147" t="str">
        <f t="shared" si="3"/>
        <v/>
      </c>
      <c r="M56" s="148" t="str">
        <f>IF($D56="","",VLOOKUP($X56,Conn_Req!$A$2:$I$7,6))</f>
        <v/>
      </c>
      <c r="N56" s="149" t="str">
        <f t="shared" si="4"/>
        <v/>
      </c>
      <c r="O56" s="150" t="str">
        <f t="shared" si="5"/>
        <v/>
      </c>
      <c r="P56" s="151"/>
      <c r="Q56" s="453"/>
      <c r="R56" s="453"/>
      <c r="S56" s="453"/>
      <c r="T56" s="152" t="str">
        <f>IF(OR($D56="",$U56=""),"",IF($X56&lt;210,$U56-VLOOKUP($X56,Conn_Req!$A$2:$I$7,9),""))</f>
        <v/>
      </c>
      <c r="U56" s="453"/>
      <c r="V56" s="453"/>
      <c r="W56" s="151"/>
      <c r="X56" s="126" t="e">
        <f>VLOOKUP($D56,Conn_Req!$B$2:$C$7,2)</f>
        <v>#N/A</v>
      </c>
      <c r="AB56" s="218"/>
      <c r="AC56" s="218"/>
      <c r="AD56" s="218"/>
    </row>
    <row r="57" spans="1:30" x14ac:dyDescent="0.25">
      <c r="A57" s="125"/>
      <c r="B57" s="453"/>
      <c r="C57" s="453"/>
      <c r="D57" s="454"/>
      <c r="E57" s="457"/>
      <c r="F57" s="158" t="str">
        <f t="shared" si="1"/>
        <v/>
      </c>
      <c r="G57" s="148" t="str">
        <f>IF($D57="","",VLOOKUP($X57,Conn_Req!$A$2:$I$7,4))</f>
        <v/>
      </c>
      <c r="H57" s="455"/>
      <c r="I57" s="147" t="str">
        <f t="shared" si="2"/>
        <v/>
      </c>
      <c r="J57" s="148" t="str">
        <f>IF($D57="","",VLOOKUP($X57,Conn_Req!$A$2:$I$7,5))</f>
        <v/>
      </c>
      <c r="K57" s="455"/>
      <c r="L57" s="147" t="str">
        <f t="shared" si="3"/>
        <v/>
      </c>
      <c r="M57" s="148" t="str">
        <f>IF($D57="","",VLOOKUP($X57,Conn_Req!$A$2:$I$7,6))</f>
        <v/>
      </c>
      <c r="N57" s="149" t="str">
        <f t="shared" si="4"/>
        <v/>
      </c>
      <c r="O57" s="150" t="str">
        <f t="shared" si="5"/>
        <v/>
      </c>
      <c r="P57" s="151"/>
      <c r="Q57" s="453"/>
      <c r="R57" s="453"/>
      <c r="S57" s="453"/>
      <c r="T57" s="152" t="str">
        <f>IF(OR($D57="",$U57=""),"",IF($X57&lt;210,$U57-VLOOKUP($X57,Conn_Req!$A$2:$I$7,9),""))</f>
        <v/>
      </c>
      <c r="U57" s="453"/>
      <c r="V57" s="453"/>
      <c r="W57" s="151"/>
      <c r="X57" s="126" t="e">
        <f>VLOOKUP($D57,Conn_Req!$B$2:$C$7,2)</f>
        <v>#N/A</v>
      </c>
      <c r="AB57" s="218"/>
      <c r="AC57" s="218"/>
      <c r="AD57" s="218"/>
    </row>
    <row r="58" spans="1:30" x14ac:dyDescent="0.25">
      <c r="A58" s="125"/>
      <c r="B58" s="453"/>
      <c r="C58" s="453"/>
      <c r="D58" s="454"/>
      <c r="E58" s="457"/>
      <c r="F58" s="158" t="str">
        <f t="shared" si="1"/>
        <v/>
      </c>
      <c r="G58" s="148" t="str">
        <f>IF($D58="","",VLOOKUP($X58,Conn_Req!$A$2:$I$7,4))</f>
        <v/>
      </c>
      <c r="H58" s="455"/>
      <c r="I58" s="147" t="str">
        <f t="shared" si="2"/>
        <v/>
      </c>
      <c r="J58" s="148" t="str">
        <f>IF($D58="","",VLOOKUP($X58,Conn_Req!$A$2:$I$7,5))</f>
        <v/>
      </c>
      <c r="K58" s="455"/>
      <c r="L58" s="147" t="str">
        <f t="shared" si="3"/>
        <v/>
      </c>
      <c r="M58" s="148" t="str">
        <f>IF($D58="","",VLOOKUP($X58,Conn_Req!$A$2:$I$7,6))</f>
        <v/>
      </c>
      <c r="N58" s="149" t="str">
        <f t="shared" si="4"/>
        <v/>
      </c>
      <c r="O58" s="150" t="str">
        <f t="shared" si="5"/>
        <v/>
      </c>
      <c r="P58" s="151"/>
      <c r="Q58" s="453"/>
      <c r="R58" s="453"/>
      <c r="S58" s="453"/>
      <c r="T58" s="152" t="str">
        <f>IF(OR($D58="",$U58=""),"",IF($X58&lt;210,$U58-VLOOKUP($X58,Conn_Req!$A$2:$I$7,9),""))</f>
        <v/>
      </c>
      <c r="U58" s="453"/>
      <c r="V58" s="453"/>
      <c r="W58" s="151"/>
      <c r="X58" s="126" t="e">
        <f>VLOOKUP($D58,Conn_Req!$B$2:$C$7,2)</f>
        <v>#N/A</v>
      </c>
      <c r="AB58" s="218"/>
      <c r="AC58" s="218"/>
      <c r="AD58" s="218"/>
    </row>
    <row r="59" spans="1:30" x14ac:dyDescent="0.25">
      <c r="A59" s="125"/>
      <c r="B59" s="453"/>
      <c r="C59" s="453"/>
      <c r="D59" s="454"/>
      <c r="E59" s="457"/>
      <c r="F59" s="158" t="str">
        <f t="shared" si="1"/>
        <v/>
      </c>
      <c r="G59" s="148" t="str">
        <f>IF($D59="","",VLOOKUP($X59,Conn_Req!$A$2:$I$7,4))</f>
        <v/>
      </c>
      <c r="H59" s="455"/>
      <c r="I59" s="147" t="str">
        <f t="shared" si="2"/>
        <v/>
      </c>
      <c r="J59" s="148" t="str">
        <f>IF($D59="","",VLOOKUP($X59,Conn_Req!$A$2:$I$7,5))</f>
        <v/>
      </c>
      <c r="K59" s="455"/>
      <c r="L59" s="147" t="str">
        <f t="shared" si="3"/>
        <v/>
      </c>
      <c r="M59" s="148" t="str">
        <f>IF($D59="","",VLOOKUP($X59,Conn_Req!$A$2:$I$7,6))</f>
        <v/>
      </c>
      <c r="N59" s="149" t="str">
        <f t="shared" si="4"/>
        <v/>
      </c>
      <c r="O59" s="150" t="str">
        <f t="shared" si="5"/>
        <v/>
      </c>
      <c r="P59" s="151"/>
      <c r="Q59" s="453"/>
      <c r="R59" s="453"/>
      <c r="S59" s="453"/>
      <c r="T59" s="152" t="str">
        <f>IF(OR($D59="",$U59=""),"",IF($X59&lt;210,$U59-VLOOKUP($X59,Conn_Req!$A$2:$I$7,9),""))</f>
        <v/>
      </c>
      <c r="U59" s="453"/>
      <c r="V59" s="453"/>
      <c r="W59" s="151"/>
      <c r="X59" s="126" t="e">
        <f>VLOOKUP($D59,Conn_Req!$B$2:$C$7,2)</f>
        <v>#N/A</v>
      </c>
      <c r="AB59" s="218"/>
      <c r="AC59" s="218"/>
      <c r="AD59" s="218"/>
    </row>
    <row r="60" spans="1:30" x14ac:dyDescent="0.25">
      <c r="A60" s="125"/>
      <c r="B60" s="453"/>
      <c r="C60" s="453"/>
      <c r="D60" s="454"/>
      <c r="E60" s="457"/>
      <c r="F60" s="158" t="str">
        <f t="shared" si="1"/>
        <v/>
      </c>
      <c r="G60" s="148" t="str">
        <f>IF($D60="","",VLOOKUP($X60,Conn_Req!$A$2:$I$7,4))</f>
        <v/>
      </c>
      <c r="H60" s="455"/>
      <c r="I60" s="147" t="str">
        <f t="shared" si="2"/>
        <v/>
      </c>
      <c r="J60" s="148" t="str">
        <f>IF($D60="","",VLOOKUP($X60,Conn_Req!$A$2:$I$7,5))</f>
        <v/>
      </c>
      <c r="K60" s="455"/>
      <c r="L60" s="147" t="str">
        <f t="shared" si="3"/>
        <v/>
      </c>
      <c r="M60" s="148" t="str">
        <f>IF($D60="","",VLOOKUP($X60,Conn_Req!$A$2:$I$7,6))</f>
        <v/>
      </c>
      <c r="N60" s="149" t="str">
        <f t="shared" si="4"/>
        <v/>
      </c>
      <c r="O60" s="150" t="str">
        <f t="shared" si="5"/>
        <v/>
      </c>
      <c r="P60" s="151"/>
      <c r="Q60" s="453"/>
      <c r="R60" s="453"/>
      <c r="S60" s="453"/>
      <c r="T60" s="152" t="str">
        <f>IF(OR($D60="",$U60=""),"",IF($X60&lt;210,$U60-VLOOKUP($X60,Conn_Req!$A$2:$I$7,9),""))</f>
        <v/>
      </c>
      <c r="U60" s="453"/>
      <c r="V60" s="453"/>
      <c r="W60" s="151"/>
      <c r="X60" s="126" t="e">
        <f>VLOOKUP($D60,Conn_Req!$B$2:$C$7,2)</f>
        <v>#N/A</v>
      </c>
      <c r="AB60" s="218"/>
      <c r="AC60" s="218"/>
      <c r="AD60" s="218"/>
    </row>
    <row r="61" spans="1:30" x14ac:dyDescent="0.25">
      <c r="A61" s="125"/>
      <c r="B61" s="453"/>
      <c r="C61" s="453"/>
      <c r="D61" s="454"/>
      <c r="E61" s="457"/>
      <c r="F61" s="158" t="str">
        <f t="shared" si="1"/>
        <v/>
      </c>
      <c r="G61" s="148" t="str">
        <f>IF($D61="","",VLOOKUP($X61,Conn_Req!$A$2:$I$7,4))</f>
        <v/>
      </c>
      <c r="H61" s="455"/>
      <c r="I61" s="147" t="str">
        <f t="shared" si="2"/>
        <v/>
      </c>
      <c r="J61" s="148" t="str">
        <f>IF($D61="","",VLOOKUP($X61,Conn_Req!$A$2:$I$7,5))</f>
        <v/>
      </c>
      <c r="K61" s="455"/>
      <c r="L61" s="147" t="str">
        <f t="shared" si="3"/>
        <v/>
      </c>
      <c r="M61" s="148" t="str">
        <f>IF($D61="","",VLOOKUP($X61,Conn_Req!$A$2:$I$7,6))</f>
        <v/>
      </c>
      <c r="N61" s="149" t="str">
        <f t="shared" si="4"/>
        <v/>
      </c>
      <c r="O61" s="150" t="str">
        <f t="shared" si="5"/>
        <v/>
      </c>
      <c r="P61" s="151"/>
      <c r="Q61" s="453"/>
      <c r="R61" s="453"/>
      <c r="S61" s="453"/>
      <c r="T61" s="152" t="str">
        <f>IF(OR($D61="",$U61=""),"",IF($X61&lt;210,$U61-VLOOKUP($X61,Conn_Req!$A$2:$I$7,9),""))</f>
        <v/>
      </c>
      <c r="U61" s="453"/>
      <c r="V61" s="453"/>
      <c r="W61" s="151"/>
      <c r="X61" s="126" t="e">
        <f>VLOOKUP($D61,Conn_Req!$B$2:$C$7,2)</f>
        <v>#N/A</v>
      </c>
      <c r="AB61" s="218"/>
      <c r="AC61" s="218"/>
      <c r="AD61" s="218"/>
    </row>
    <row r="62" spans="1:30" x14ac:dyDescent="0.25">
      <c r="A62" s="125"/>
      <c r="B62" s="453"/>
      <c r="C62" s="453"/>
      <c r="D62" s="454"/>
      <c r="E62" s="457"/>
      <c r="F62" s="158" t="str">
        <f t="shared" si="1"/>
        <v/>
      </c>
      <c r="G62" s="148" t="str">
        <f>IF($D62="","",VLOOKUP($X62,Conn_Req!$A$2:$I$7,4))</f>
        <v/>
      </c>
      <c r="H62" s="455"/>
      <c r="I62" s="147" t="str">
        <f t="shared" si="2"/>
        <v/>
      </c>
      <c r="J62" s="148" t="str">
        <f>IF($D62="","",VLOOKUP($X62,Conn_Req!$A$2:$I$7,5))</f>
        <v/>
      </c>
      <c r="K62" s="455"/>
      <c r="L62" s="147" t="str">
        <f t="shared" si="3"/>
        <v/>
      </c>
      <c r="M62" s="148" t="str">
        <f>IF($D62="","",VLOOKUP($X62,Conn_Req!$A$2:$I$7,6))</f>
        <v/>
      </c>
      <c r="N62" s="149" t="str">
        <f t="shared" si="4"/>
        <v/>
      </c>
      <c r="O62" s="150" t="str">
        <f t="shared" si="5"/>
        <v/>
      </c>
      <c r="P62" s="151"/>
      <c r="Q62" s="453"/>
      <c r="R62" s="453"/>
      <c r="S62" s="453"/>
      <c r="T62" s="152" t="str">
        <f>IF(OR($D62="",$U62=""),"",IF($X62&lt;210,$U62-VLOOKUP($X62,Conn_Req!$A$2:$I$7,9),""))</f>
        <v/>
      </c>
      <c r="U62" s="453"/>
      <c r="V62" s="453"/>
      <c r="W62" s="151"/>
      <c r="X62" s="126" t="e">
        <f>VLOOKUP($D62,Conn_Req!$B$2:$C$7,2)</f>
        <v>#N/A</v>
      </c>
      <c r="AB62" s="218"/>
      <c r="AC62" s="218"/>
      <c r="AD62" s="218"/>
    </row>
    <row r="63" spans="1:30" x14ac:dyDescent="0.25">
      <c r="A63" s="125"/>
      <c r="B63" s="453"/>
      <c r="C63" s="453"/>
      <c r="D63" s="454"/>
      <c r="E63" s="457"/>
      <c r="F63" s="158" t="str">
        <f t="shared" si="1"/>
        <v/>
      </c>
      <c r="G63" s="148" t="str">
        <f>IF($D63="","",VLOOKUP($X63,Conn_Req!$A$2:$I$7,4))</f>
        <v/>
      </c>
      <c r="H63" s="455"/>
      <c r="I63" s="147" t="str">
        <f t="shared" si="2"/>
        <v/>
      </c>
      <c r="J63" s="148" t="str">
        <f>IF($D63="","",VLOOKUP($X63,Conn_Req!$A$2:$I$7,5))</f>
        <v/>
      </c>
      <c r="K63" s="455"/>
      <c r="L63" s="147" t="str">
        <f t="shared" si="3"/>
        <v/>
      </c>
      <c r="M63" s="148" t="str">
        <f>IF($D63="","",VLOOKUP($X63,Conn_Req!$A$2:$I$7,6))</f>
        <v/>
      </c>
      <c r="N63" s="149" t="str">
        <f t="shared" si="4"/>
        <v/>
      </c>
      <c r="O63" s="150" t="str">
        <f t="shared" si="5"/>
        <v/>
      </c>
      <c r="P63" s="151"/>
      <c r="Q63" s="453"/>
      <c r="R63" s="453"/>
      <c r="S63" s="453"/>
      <c r="T63" s="152" t="str">
        <f>IF(OR($D63="",$U63=""),"",IF($X63&lt;210,$U63-VLOOKUP($X63,Conn_Req!$A$2:$I$7,9),""))</f>
        <v/>
      </c>
      <c r="U63" s="453"/>
      <c r="V63" s="453"/>
      <c r="W63" s="151"/>
      <c r="X63" s="126" t="e">
        <f>VLOOKUP($D63,Conn_Req!$B$2:$C$7,2)</f>
        <v>#N/A</v>
      </c>
      <c r="AB63" s="218"/>
      <c r="AC63" s="218"/>
      <c r="AD63" s="218"/>
    </row>
    <row r="64" spans="1:30" x14ac:dyDescent="0.25">
      <c r="A64" s="125"/>
      <c r="B64" s="453"/>
      <c r="C64" s="453"/>
      <c r="D64" s="454"/>
      <c r="E64" s="457"/>
      <c r="F64" s="158" t="str">
        <f t="shared" si="1"/>
        <v/>
      </c>
      <c r="G64" s="148" t="str">
        <f>IF($D64="","",VLOOKUP($X64,Conn_Req!$A$2:$I$7,4))</f>
        <v/>
      </c>
      <c r="H64" s="455"/>
      <c r="I64" s="147" t="str">
        <f t="shared" si="2"/>
        <v/>
      </c>
      <c r="J64" s="148" t="str">
        <f>IF($D64="","",VLOOKUP($X64,Conn_Req!$A$2:$I$7,5))</f>
        <v/>
      </c>
      <c r="K64" s="455"/>
      <c r="L64" s="147" t="str">
        <f t="shared" si="3"/>
        <v/>
      </c>
      <c r="M64" s="148" t="str">
        <f>IF($D64="","",VLOOKUP($X64,Conn_Req!$A$2:$I$7,6))</f>
        <v/>
      </c>
      <c r="N64" s="149" t="str">
        <f t="shared" si="4"/>
        <v/>
      </c>
      <c r="O64" s="150" t="str">
        <f t="shared" si="5"/>
        <v/>
      </c>
      <c r="P64" s="151"/>
      <c r="Q64" s="453"/>
      <c r="R64" s="453"/>
      <c r="S64" s="453"/>
      <c r="T64" s="152" t="str">
        <f>IF(OR($D64="",$U64=""),"",IF($X64&lt;210,$U64-VLOOKUP($X64,Conn_Req!$A$2:$I$7,9),""))</f>
        <v/>
      </c>
      <c r="U64" s="453"/>
      <c r="V64" s="453"/>
      <c r="W64" s="151"/>
      <c r="X64" s="126" t="e">
        <f>VLOOKUP($D64,Conn_Req!$B$2:$C$7,2)</f>
        <v>#N/A</v>
      </c>
      <c r="AB64" s="218"/>
      <c r="AC64" s="218"/>
      <c r="AD64" s="218"/>
    </row>
    <row r="65" spans="1:30" x14ac:dyDescent="0.25">
      <c r="A65" s="125"/>
      <c r="B65" s="453"/>
      <c r="C65" s="453"/>
      <c r="D65" s="454"/>
      <c r="E65" s="457"/>
      <c r="F65" s="158" t="str">
        <f t="shared" si="1"/>
        <v/>
      </c>
      <c r="G65" s="148" t="str">
        <f>IF($D65="","",VLOOKUP($X65,Conn_Req!$A$2:$I$7,4))</f>
        <v/>
      </c>
      <c r="H65" s="455"/>
      <c r="I65" s="147" t="str">
        <f t="shared" si="2"/>
        <v/>
      </c>
      <c r="J65" s="148" t="str">
        <f>IF($D65="","",VLOOKUP($X65,Conn_Req!$A$2:$I$7,5))</f>
        <v/>
      </c>
      <c r="K65" s="455"/>
      <c r="L65" s="147" t="str">
        <f t="shared" si="3"/>
        <v/>
      </c>
      <c r="M65" s="148" t="str">
        <f>IF($D65="","",VLOOKUP($X65,Conn_Req!$A$2:$I$7,6))</f>
        <v/>
      </c>
      <c r="N65" s="149" t="str">
        <f t="shared" si="4"/>
        <v/>
      </c>
      <c r="O65" s="150" t="str">
        <f t="shared" si="5"/>
        <v/>
      </c>
      <c r="P65" s="151"/>
      <c r="Q65" s="453"/>
      <c r="R65" s="453"/>
      <c r="S65" s="453"/>
      <c r="T65" s="152" t="str">
        <f>IF(OR($D65="",$U65=""),"",IF($X65&lt;210,$U65-VLOOKUP($X65,Conn_Req!$A$2:$I$7,9),""))</f>
        <v/>
      </c>
      <c r="U65" s="453"/>
      <c r="V65" s="453"/>
      <c r="W65" s="151"/>
      <c r="X65" s="126" t="e">
        <f>VLOOKUP($D65,Conn_Req!$B$2:$C$7,2)</f>
        <v>#N/A</v>
      </c>
      <c r="AB65" s="218"/>
      <c r="AC65" s="218"/>
      <c r="AD65" s="218"/>
    </row>
    <row r="66" spans="1:30" x14ac:dyDescent="0.25">
      <c r="A66" s="125"/>
      <c r="B66" s="453"/>
      <c r="C66" s="453"/>
      <c r="D66" s="454"/>
      <c r="E66" s="457"/>
      <c r="F66" s="158" t="str">
        <f t="shared" si="1"/>
        <v/>
      </c>
      <c r="G66" s="148" t="str">
        <f>IF($D66="","",VLOOKUP($X66,Conn_Req!$A$2:$I$7,4))</f>
        <v/>
      </c>
      <c r="H66" s="455"/>
      <c r="I66" s="147" t="str">
        <f t="shared" si="2"/>
        <v/>
      </c>
      <c r="J66" s="148" t="str">
        <f>IF($D66="","",VLOOKUP($X66,Conn_Req!$A$2:$I$7,5))</f>
        <v/>
      </c>
      <c r="K66" s="455"/>
      <c r="L66" s="147" t="str">
        <f t="shared" si="3"/>
        <v/>
      </c>
      <c r="M66" s="148" t="str">
        <f>IF($D66="","",VLOOKUP($X66,Conn_Req!$A$2:$I$7,6))</f>
        <v/>
      </c>
      <c r="N66" s="149" t="str">
        <f t="shared" si="4"/>
        <v/>
      </c>
      <c r="O66" s="150" t="str">
        <f t="shared" si="5"/>
        <v/>
      </c>
      <c r="P66" s="151"/>
      <c r="Q66" s="453"/>
      <c r="R66" s="453"/>
      <c r="S66" s="453"/>
      <c r="T66" s="152" t="str">
        <f>IF(OR($D66="",$U66=""),"",IF($X66&lt;210,$U66-VLOOKUP($X66,Conn_Req!$A$2:$I$7,9),""))</f>
        <v/>
      </c>
      <c r="U66" s="453"/>
      <c r="V66" s="453"/>
      <c r="W66" s="151"/>
      <c r="X66" s="126" t="e">
        <f>VLOOKUP($D66,Conn_Req!$B$2:$C$7,2)</f>
        <v>#N/A</v>
      </c>
      <c r="AB66" s="218"/>
      <c r="AC66" s="218"/>
      <c r="AD66" s="218"/>
    </row>
    <row r="67" spans="1:30" x14ac:dyDescent="0.25">
      <c r="A67" s="125"/>
      <c r="B67" s="453"/>
      <c r="C67" s="453"/>
      <c r="D67" s="454"/>
      <c r="E67" s="457"/>
      <c r="F67" s="158" t="str">
        <f t="shared" si="1"/>
        <v/>
      </c>
      <c r="G67" s="148" t="str">
        <f>IF($D67="","",VLOOKUP($X67,Conn_Req!$A$2:$I$7,4))</f>
        <v/>
      </c>
      <c r="H67" s="455"/>
      <c r="I67" s="147" t="str">
        <f t="shared" si="2"/>
        <v/>
      </c>
      <c r="J67" s="148" t="str">
        <f>IF($D67="","",VLOOKUP($X67,Conn_Req!$A$2:$I$7,5))</f>
        <v/>
      </c>
      <c r="K67" s="455"/>
      <c r="L67" s="147" t="str">
        <f t="shared" si="3"/>
        <v/>
      </c>
      <c r="M67" s="148" t="str">
        <f>IF($D67="","",VLOOKUP($X67,Conn_Req!$A$2:$I$7,6))</f>
        <v/>
      </c>
      <c r="N67" s="149" t="str">
        <f t="shared" si="4"/>
        <v/>
      </c>
      <c r="O67" s="150" t="str">
        <f t="shared" si="5"/>
        <v/>
      </c>
      <c r="P67" s="151"/>
      <c r="Q67" s="453"/>
      <c r="R67" s="453"/>
      <c r="S67" s="453"/>
      <c r="T67" s="152" t="str">
        <f>IF(OR($D67="",$U67=""),"",IF($X67&lt;210,$U67-VLOOKUP($X67,Conn_Req!$A$2:$I$7,9),""))</f>
        <v/>
      </c>
      <c r="U67" s="453"/>
      <c r="V67" s="453"/>
      <c r="W67" s="151"/>
      <c r="X67" s="126" t="e">
        <f>VLOOKUP($D67,Conn_Req!$B$2:$C$7,2)</f>
        <v>#N/A</v>
      </c>
      <c r="AB67" s="218"/>
      <c r="AC67" s="218"/>
      <c r="AD67" s="218"/>
    </row>
    <row r="68" spans="1:30" x14ac:dyDescent="0.25">
      <c r="A68" s="125"/>
      <c r="B68" s="453"/>
      <c r="C68" s="453"/>
      <c r="D68" s="454"/>
      <c r="E68" s="457"/>
      <c r="F68" s="158" t="str">
        <f t="shared" si="1"/>
        <v/>
      </c>
      <c r="G68" s="148" t="str">
        <f>IF($D68="","",VLOOKUP($X68,Conn_Req!$A$2:$I$7,4))</f>
        <v/>
      </c>
      <c r="H68" s="455"/>
      <c r="I68" s="147" t="str">
        <f t="shared" si="2"/>
        <v/>
      </c>
      <c r="J68" s="148" t="str">
        <f>IF($D68="","",VLOOKUP($X68,Conn_Req!$A$2:$I$7,5))</f>
        <v/>
      </c>
      <c r="K68" s="455"/>
      <c r="L68" s="147" t="str">
        <f t="shared" si="3"/>
        <v/>
      </c>
      <c r="M68" s="148" t="str">
        <f>IF($D68="","",VLOOKUP($X68,Conn_Req!$A$2:$I$7,6))</f>
        <v/>
      </c>
      <c r="N68" s="149" t="str">
        <f t="shared" si="4"/>
        <v/>
      </c>
      <c r="O68" s="150" t="str">
        <f t="shared" si="5"/>
        <v/>
      </c>
      <c r="P68" s="151"/>
      <c r="Q68" s="453"/>
      <c r="R68" s="453"/>
      <c r="S68" s="453"/>
      <c r="T68" s="152" t="str">
        <f>IF(OR($D68="",$U68=""),"",IF($X68&lt;210,$U68-VLOOKUP($X68,Conn_Req!$A$2:$I$7,9),""))</f>
        <v/>
      </c>
      <c r="U68" s="453"/>
      <c r="V68" s="453"/>
      <c r="W68" s="151"/>
      <c r="X68" s="126" t="e">
        <f>VLOOKUP($D68,Conn_Req!$B$2:$C$7,2)</f>
        <v>#N/A</v>
      </c>
      <c r="AB68" s="218"/>
      <c r="AC68" s="218"/>
      <c r="AD68" s="218"/>
    </row>
    <row r="69" spans="1:30" x14ac:dyDescent="0.25">
      <c r="A69" s="125"/>
      <c r="B69" s="453"/>
      <c r="C69" s="453"/>
      <c r="D69" s="454"/>
      <c r="E69" s="457"/>
      <c r="F69" s="158" t="str">
        <f t="shared" si="1"/>
        <v/>
      </c>
      <c r="G69" s="148" t="str">
        <f>IF($D69="","",VLOOKUP($X69,Conn_Req!$A$2:$I$7,4))</f>
        <v/>
      </c>
      <c r="H69" s="455"/>
      <c r="I69" s="147" t="str">
        <f t="shared" si="2"/>
        <v/>
      </c>
      <c r="J69" s="148" t="str">
        <f>IF($D69="","",VLOOKUP($X69,Conn_Req!$A$2:$I$7,5))</f>
        <v/>
      </c>
      <c r="K69" s="455"/>
      <c r="L69" s="147" t="str">
        <f t="shared" si="3"/>
        <v/>
      </c>
      <c r="M69" s="148" t="str">
        <f>IF($D69="","",VLOOKUP($X69,Conn_Req!$A$2:$I$7,6))</f>
        <v/>
      </c>
      <c r="N69" s="149" t="str">
        <f t="shared" si="4"/>
        <v/>
      </c>
      <c r="O69" s="150" t="str">
        <f t="shared" si="5"/>
        <v/>
      </c>
      <c r="P69" s="151"/>
      <c r="Q69" s="453"/>
      <c r="R69" s="453"/>
      <c r="S69" s="453"/>
      <c r="T69" s="152" t="str">
        <f>IF(OR($D69="",$U69=""),"",IF($X69&lt;210,$U69-VLOOKUP($X69,Conn_Req!$A$2:$I$7,9),""))</f>
        <v/>
      </c>
      <c r="U69" s="453"/>
      <c r="V69" s="453"/>
      <c r="W69" s="151"/>
      <c r="X69" s="126" t="e">
        <f>VLOOKUP($D69,Conn_Req!$B$2:$C$7,2)</f>
        <v>#N/A</v>
      </c>
      <c r="AB69" s="218"/>
      <c r="AC69" s="218"/>
      <c r="AD69" s="218"/>
    </row>
    <row r="70" spans="1:30" x14ac:dyDescent="0.25">
      <c r="A70" s="125"/>
      <c r="B70" s="453"/>
      <c r="C70" s="453"/>
      <c r="D70" s="454"/>
      <c r="E70" s="457"/>
      <c r="F70" s="158" t="str">
        <f t="shared" si="1"/>
        <v/>
      </c>
      <c r="G70" s="148" t="str">
        <f>IF($D70="","",VLOOKUP($X70,Conn_Req!$A$2:$I$7,4))</f>
        <v/>
      </c>
      <c r="H70" s="455"/>
      <c r="I70" s="147" t="str">
        <f t="shared" si="2"/>
        <v/>
      </c>
      <c r="J70" s="148" t="str">
        <f>IF($D70="","",VLOOKUP($X70,Conn_Req!$A$2:$I$7,5))</f>
        <v/>
      </c>
      <c r="K70" s="455"/>
      <c r="L70" s="147" t="str">
        <f t="shared" si="3"/>
        <v/>
      </c>
      <c r="M70" s="148" t="str">
        <f>IF($D70="","",VLOOKUP($X70,Conn_Req!$A$2:$I$7,6))</f>
        <v/>
      </c>
      <c r="N70" s="149" t="str">
        <f t="shared" si="4"/>
        <v/>
      </c>
      <c r="O70" s="150" t="str">
        <f t="shared" si="5"/>
        <v/>
      </c>
      <c r="P70" s="151"/>
      <c r="Q70" s="453"/>
      <c r="R70" s="453"/>
      <c r="S70" s="453"/>
      <c r="T70" s="152" t="str">
        <f>IF(OR($D70="",$U70=""),"",IF($X70&lt;210,$U70-VLOOKUP($X70,Conn_Req!$A$2:$I$7,9),""))</f>
        <v/>
      </c>
      <c r="U70" s="453"/>
      <c r="V70" s="453"/>
      <c r="W70" s="151"/>
      <c r="X70" s="126" t="e">
        <f>VLOOKUP($D70,Conn_Req!$B$2:$C$7,2)</f>
        <v>#N/A</v>
      </c>
      <c r="AB70" s="218"/>
      <c r="AC70" s="218"/>
      <c r="AD70" s="218"/>
    </row>
    <row r="71" spans="1:30" x14ac:dyDescent="0.25">
      <c r="A71" s="125"/>
      <c r="B71" s="453"/>
      <c r="C71" s="453"/>
      <c r="D71" s="454"/>
      <c r="E71" s="457"/>
      <c r="F71" s="158" t="str">
        <f t="shared" si="1"/>
        <v/>
      </c>
      <c r="G71" s="148" t="str">
        <f>IF($D71="","",VLOOKUP($X71,Conn_Req!$A$2:$I$7,4))</f>
        <v/>
      </c>
      <c r="H71" s="455"/>
      <c r="I71" s="147" t="str">
        <f t="shared" si="2"/>
        <v/>
      </c>
      <c r="J71" s="148" t="str">
        <f>IF($D71="","",VLOOKUP($X71,Conn_Req!$A$2:$I$7,5))</f>
        <v/>
      </c>
      <c r="K71" s="455"/>
      <c r="L71" s="147" t="str">
        <f t="shared" si="3"/>
        <v/>
      </c>
      <c r="M71" s="148" t="str">
        <f>IF($D71="","",VLOOKUP($X71,Conn_Req!$A$2:$I$7,6))</f>
        <v/>
      </c>
      <c r="N71" s="149" t="str">
        <f t="shared" si="4"/>
        <v/>
      </c>
      <c r="O71" s="150" t="str">
        <f t="shared" si="5"/>
        <v/>
      </c>
      <c r="P71" s="151"/>
      <c r="Q71" s="453"/>
      <c r="R71" s="453"/>
      <c r="S71" s="453"/>
      <c r="T71" s="152" t="str">
        <f>IF(OR($D71="",$U71=""),"",IF($X71&lt;210,$U71-VLOOKUP($X71,Conn_Req!$A$2:$I$7,9),""))</f>
        <v/>
      </c>
      <c r="U71" s="453"/>
      <c r="V71" s="453"/>
      <c r="W71" s="151"/>
      <c r="X71" s="126" t="e">
        <f>VLOOKUP($D71,Conn_Req!$B$2:$C$7,2)</f>
        <v>#N/A</v>
      </c>
      <c r="AB71" s="218"/>
      <c r="AC71" s="218"/>
      <c r="AD71" s="218"/>
    </row>
    <row r="72" spans="1:30" x14ac:dyDescent="0.25">
      <c r="A72" s="125"/>
      <c r="B72" s="453"/>
      <c r="C72" s="453"/>
      <c r="D72" s="454"/>
      <c r="E72" s="457"/>
      <c r="F72" s="158" t="str">
        <f t="shared" si="1"/>
        <v/>
      </c>
      <c r="G72" s="148" t="str">
        <f>IF($D72="","",VLOOKUP($X72,Conn_Req!$A$2:$I$7,4))</f>
        <v/>
      </c>
      <c r="H72" s="455"/>
      <c r="I72" s="147" t="str">
        <f t="shared" si="2"/>
        <v/>
      </c>
      <c r="J72" s="148" t="str">
        <f>IF($D72="","",VLOOKUP($X72,Conn_Req!$A$2:$I$7,5))</f>
        <v/>
      </c>
      <c r="K72" s="455"/>
      <c r="L72" s="147" t="str">
        <f t="shared" si="3"/>
        <v/>
      </c>
      <c r="M72" s="148" t="str">
        <f>IF($D72="","",VLOOKUP($X72,Conn_Req!$A$2:$I$7,6))</f>
        <v/>
      </c>
      <c r="N72" s="149" t="str">
        <f t="shared" si="4"/>
        <v/>
      </c>
      <c r="O72" s="150" t="str">
        <f t="shared" si="5"/>
        <v/>
      </c>
      <c r="P72" s="151"/>
      <c r="Q72" s="453"/>
      <c r="R72" s="453"/>
      <c r="S72" s="453"/>
      <c r="T72" s="152" t="str">
        <f>IF(OR($D72="",$U72=""),"",IF($X72&lt;210,$U72-VLOOKUP($X72,Conn_Req!$A$2:$I$7,9),""))</f>
        <v/>
      </c>
      <c r="U72" s="453"/>
      <c r="V72" s="453"/>
      <c r="W72" s="151"/>
      <c r="X72" s="126" t="e">
        <f>VLOOKUP($D72,Conn_Req!$B$2:$C$7,2)</f>
        <v>#N/A</v>
      </c>
      <c r="AB72" s="218"/>
      <c r="AC72" s="218"/>
      <c r="AD72" s="218"/>
    </row>
    <row r="73" spans="1:30" x14ac:dyDescent="0.25">
      <c r="A73" s="125"/>
      <c r="B73" s="453"/>
      <c r="C73" s="453"/>
      <c r="D73" s="454"/>
      <c r="E73" s="457"/>
      <c r="F73" s="158" t="str">
        <f t="shared" si="1"/>
        <v/>
      </c>
      <c r="G73" s="148" t="str">
        <f>IF($D73="","",VLOOKUP($X73,Conn_Req!$A$2:$I$7,4))</f>
        <v/>
      </c>
      <c r="H73" s="455"/>
      <c r="I73" s="147" t="str">
        <f t="shared" si="2"/>
        <v/>
      </c>
      <c r="J73" s="148" t="str">
        <f>IF($D73="","",VLOOKUP($X73,Conn_Req!$A$2:$I$7,5))</f>
        <v/>
      </c>
      <c r="K73" s="455"/>
      <c r="L73" s="147" t="str">
        <f t="shared" si="3"/>
        <v/>
      </c>
      <c r="M73" s="148" t="str">
        <f>IF($D73="","",VLOOKUP($X73,Conn_Req!$A$2:$I$7,6))</f>
        <v/>
      </c>
      <c r="N73" s="149" t="str">
        <f t="shared" si="4"/>
        <v/>
      </c>
      <c r="O73" s="150" t="str">
        <f t="shared" si="5"/>
        <v/>
      </c>
      <c r="P73" s="151"/>
      <c r="Q73" s="453"/>
      <c r="R73" s="453"/>
      <c r="S73" s="453"/>
      <c r="T73" s="152" t="str">
        <f>IF(OR($D73="",$U73=""),"",IF($X73&lt;210,$U73-VLOOKUP($X73,Conn_Req!$A$2:$I$7,9),""))</f>
        <v/>
      </c>
      <c r="U73" s="453"/>
      <c r="V73" s="453"/>
      <c r="W73" s="151"/>
      <c r="X73" s="126" t="e">
        <f>VLOOKUP($D73,Conn_Req!$B$2:$C$7,2)</f>
        <v>#N/A</v>
      </c>
      <c r="AB73" s="218"/>
      <c r="AC73" s="218"/>
      <c r="AD73" s="218"/>
    </row>
    <row r="74" spans="1:30" x14ac:dyDescent="0.25">
      <c r="A74" s="125"/>
      <c r="B74" s="453"/>
      <c r="C74" s="453"/>
      <c r="D74" s="454"/>
      <c r="E74" s="457"/>
      <c r="F74" s="158" t="str">
        <f t="shared" si="1"/>
        <v/>
      </c>
      <c r="G74" s="148" t="str">
        <f>IF($D74="","",VLOOKUP($X74,Conn_Req!$A$2:$I$7,4))</f>
        <v/>
      </c>
      <c r="H74" s="455"/>
      <c r="I74" s="147" t="str">
        <f t="shared" si="2"/>
        <v/>
      </c>
      <c r="J74" s="148" t="str">
        <f>IF($D74="","",VLOOKUP($X74,Conn_Req!$A$2:$I$7,5))</f>
        <v/>
      </c>
      <c r="K74" s="455"/>
      <c r="L74" s="147" t="str">
        <f t="shared" si="3"/>
        <v/>
      </c>
      <c r="M74" s="148" t="str">
        <f>IF($D74="","",VLOOKUP($X74,Conn_Req!$A$2:$I$7,6))</f>
        <v/>
      </c>
      <c r="N74" s="149" t="str">
        <f t="shared" si="4"/>
        <v/>
      </c>
      <c r="O74" s="150" t="str">
        <f t="shared" si="5"/>
        <v/>
      </c>
      <c r="P74" s="151"/>
      <c r="Q74" s="453"/>
      <c r="R74" s="453"/>
      <c r="S74" s="453"/>
      <c r="T74" s="152" t="str">
        <f>IF(OR($D74="",$U74=""),"",IF($X74&lt;210,$U74-VLOOKUP($X74,Conn_Req!$A$2:$I$7,9),""))</f>
        <v/>
      </c>
      <c r="U74" s="453"/>
      <c r="V74" s="453"/>
      <c r="W74" s="151"/>
      <c r="X74" s="126" t="e">
        <f>VLOOKUP($D74,Conn_Req!$B$2:$C$7,2)</f>
        <v>#N/A</v>
      </c>
      <c r="AB74" s="218"/>
      <c r="AC74" s="218"/>
      <c r="AD74" s="218"/>
    </row>
    <row r="75" spans="1:30" x14ac:dyDescent="0.25">
      <c r="A75" s="125"/>
      <c r="B75" s="453"/>
      <c r="C75" s="453"/>
      <c r="D75" s="454"/>
      <c r="E75" s="457"/>
      <c r="F75" s="158" t="str">
        <f t="shared" si="1"/>
        <v/>
      </c>
      <c r="G75" s="148" t="str">
        <f>IF($D75="","",VLOOKUP($X75,Conn_Req!$A$2:$I$7,4))</f>
        <v/>
      </c>
      <c r="H75" s="455"/>
      <c r="I75" s="147" t="str">
        <f t="shared" si="2"/>
        <v/>
      </c>
      <c r="J75" s="148" t="str">
        <f>IF($D75="","",VLOOKUP($X75,Conn_Req!$A$2:$I$7,5))</f>
        <v/>
      </c>
      <c r="K75" s="455"/>
      <c r="L75" s="147" t="str">
        <f t="shared" si="3"/>
        <v/>
      </c>
      <c r="M75" s="148" t="str">
        <f>IF($D75="","",VLOOKUP($X75,Conn_Req!$A$2:$I$7,6))</f>
        <v/>
      </c>
      <c r="N75" s="149" t="str">
        <f t="shared" si="4"/>
        <v/>
      </c>
      <c r="O75" s="150" t="str">
        <f t="shared" si="5"/>
        <v/>
      </c>
      <c r="P75" s="151"/>
      <c r="Q75" s="453"/>
      <c r="R75" s="453"/>
      <c r="S75" s="453"/>
      <c r="T75" s="152" t="str">
        <f>IF(OR($D75="",$U75=""),"",IF($X75&lt;210,$U75-VLOOKUP($X75,Conn_Req!$A$2:$I$7,9),""))</f>
        <v/>
      </c>
      <c r="U75" s="453"/>
      <c r="V75" s="453"/>
      <c r="W75" s="151"/>
      <c r="X75" s="126" t="e">
        <f>VLOOKUP($D75,Conn_Req!$B$2:$C$7,2)</f>
        <v>#N/A</v>
      </c>
      <c r="AB75" s="218"/>
      <c r="AC75" s="218"/>
      <c r="AD75" s="218"/>
    </row>
    <row r="76" spans="1:30" x14ac:dyDescent="0.25">
      <c r="A76" s="125"/>
      <c r="B76" s="453"/>
      <c r="C76" s="453"/>
      <c r="D76" s="454"/>
      <c r="E76" s="457"/>
      <c r="F76" s="158" t="str">
        <f t="shared" si="1"/>
        <v/>
      </c>
      <c r="G76" s="148" t="str">
        <f>IF($D76="","",VLOOKUP($X76,Conn_Req!$A$2:$I$7,4))</f>
        <v/>
      </c>
      <c r="H76" s="455"/>
      <c r="I76" s="147" t="str">
        <f t="shared" si="2"/>
        <v/>
      </c>
      <c r="J76" s="148" t="str">
        <f>IF($D76="","",VLOOKUP($X76,Conn_Req!$A$2:$I$7,5))</f>
        <v/>
      </c>
      <c r="K76" s="455"/>
      <c r="L76" s="147" t="str">
        <f t="shared" si="3"/>
        <v/>
      </c>
      <c r="M76" s="148" t="str">
        <f>IF($D76="","",VLOOKUP($X76,Conn_Req!$A$2:$I$7,6))</f>
        <v/>
      </c>
      <c r="N76" s="149" t="str">
        <f t="shared" si="4"/>
        <v/>
      </c>
      <c r="O76" s="150" t="str">
        <f t="shared" si="5"/>
        <v/>
      </c>
      <c r="P76" s="151"/>
      <c r="Q76" s="453"/>
      <c r="R76" s="453"/>
      <c r="S76" s="453"/>
      <c r="T76" s="152" t="str">
        <f>IF(OR($D76="",$U76=""),"",IF($X76&lt;210,$U76-VLOOKUP($X76,Conn_Req!$A$2:$I$7,9),""))</f>
        <v/>
      </c>
      <c r="U76" s="453"/>
      <c r="V76" s="453"/>
      <c r="W76" s="151"/>
      <c r="X76" s="126" t="e">
        <f>VLOOKUP($D76,Conn_Req!$B$2:$C$7,2)</f>
        <v>#N/A</v>
      </c>
      <c r="AB76" s="218"/>
      <c r="AC76" s="218"/>
      <c r="AD76" s="218"/>
    </row>
    <row r="77" spans="1:30" x14ac:dyDescent="0.25">
      <c r="A77" s="125"/>
      <c r="B77" s="453"/>
      <c r="C77" s="453"/>
      <c r="D77" s="454"/>
      <c r="E77" s="457"/>
      <c r="F77" s="158" t="str">
        <f t="shared" si="1"/>
        <v/>
      </c>
      <c r="G77" s="148" t="str">
        <f>IF($D77="","",VLOOKUP($X77,Conn_Req!$A$2:$I$7,4))</f>
        <v/>
      </c>
      <c r="H77" s="455"/>
      <c r="I77" s="147" t="str">
        <f t="shared" si="2"/>
        <v/>
      </c>
      <c r="J77" s="148" t="str">
        <f>IF($D77="","",VLOOKUP($X77,Conn_Req!$A$2:$I$7,5))</f>
        <v/>
      </c>
      <c r="K77" s="455"/>
      <c r="L77" s="147" t="str">
        <f t="shared" si="3"/>
        <v/>
      </c>
      <c r="M77" s="148" t="str">
        <f>IF($D77="","",VLOOKUP($X77,Conn_Req!$A$2:$I$7,6))</f>
        <v/>
      </c>
      <c r="N77" s="149" t="str">
        <f t="shared" si="4"/>
        <v/>
      </c>
      <c r="O77" s="150" t="str">
        <f t="shared" si="5"/>
        <v/>
      </c>
      <c r="P77" s="151"/>
      <c r="Q77" s="453"/>
      <c r="R77" s="453"/>
      <c r="S77" s="453"/>
      <c r="T77" s="152" t="str">
        <f>IF(OR($D77="",$U77=""),"",IF($X77&lt;210,$U77-VLOOKUP($X77,Conn_Req!$A$2:$I$7,9),""))</f>
        <v/>
      </c>
      <c r="U77" s="453"/>
      <c r="V77" s="453"/>
      <c r="W77" s="151"/>
      <c r="X77" s="126" t="e">
        <f>VLOOKUP($D77,Conn_Req!$B$2:$C$7,2)</f>
        <v>#N/A</v>
      </c>
      <c r="AB77" s="218"/>
      <c r="AC77" s="218"/>
      <c r="AD77" s="218"/>
    </row>
    <row r="78" spans="1:30" x14ac:dyDescent="0.25">
      <c r="A78" s="125"/>
      <c r="B78" s="453"/>
      <c r="C78" s="453"/>
      <c r="D78" s="454"/>
      <c r="E78" s="457"/>
      <c r="F78" s="158" t="str">
        <f t="shared" si="1"/>
        <v/>
      </c>
      <c r="G78" s="148" t="str">
        <f>IF($D78="","",VLOOKUP($X78,Conn_Req!$A$2:$I$7,4))</f>
        <v/>
      </c>
      <c r="H78" s="455"/>
      <c r="I78" s="147" t="str">
        <f t="shared" si="2"/>
        <v/>
      </c>
      <c r="J78" s="148" t="str">
        <f>IF($D78="","",VLOOKUP($X78,Conn_Req!$A$2:$I$7,5))</f>
        <v/>
      </c>
      <c r="K78" s="455"/>
      <c r="L78" s="147" t="str">
        <f t="shared" si="3"/>
        <v/>
      </c>
      <c r="M78" s="148" t="str">
        <f>IF($D78="","",VLOOKUP($X78,Conn_Req!$A$2:$I$7,6))</f>
        <v/>
      </c>
      <c r="N78" s="149" t="str">
        <f t="shared" si="4"/>
        <v/>
      </c>
      <c r="O78" s="150" t="str">
        <f t="shared" si="5"/>
        <v/>
      </c>
      <c r="P78" s="151"/>
      <c r="Q78" s="453"/>
      <c r="R78" s="453"/>
      <c r="S78" s="453"/>
      <c r="T78" s="152" t="str">
        <f>IF(OR($D78="",$U78=""),"",IF($X78&lt;210,$U78-VLOOKUP($X78,Conn_Req!$A$2:$I$7,9),""))</f>
        <v/>
      </c>
      <c r="U78" s="453"/>
      <c r="V78" s="453"/>
      <c r="W78" s="151"/>
      <c r="X78" s="126" t="e">
        <f>VLOOKUP($D78,Conn_Req!$B$2:$C$7,2)</f>
        <v>#N/A</v>
      </c>
      <c r="AB78" s="218"/>
      <c r="AC78" s="218"/>
      <c r="AD78" s="218"/>
    </row>
    <row r="79" spans="1:30" x14ac:dyDescent="0.25">
      <c r="A79" s="125"/>
      <c r="B79" s="453"/>
      <c r="C79" s="453"/>
      <c r="D79" s="454"/>
      <c r="E79" s="457"/>
      <c r="F79" s="158" t="str">
        <f t="shared" si="1"/>
        <v/>
      </c>
      <c r="G79" s="148" t="str">
        <f>IF($D79="","",VLOOKUP($X79,Conn_Req!$A$2:$I$7,4))</f>
        <v/>
      </c>
      <c r="H79" s="455"/>
      <c r="I79" s="147" t="str">
        <f t="shared" si="2"/>
        <v/>
      </c>
      <c r="J79" s="148" t="str">
        <f>IF($D79="","",VLOOKUP($X79,Conn_Req!$A$2:$I$7,5))</f>
        <v/>
      </c>
      <c r="K79" s="455"/>
      <c r="L79" s="147" t="str">
        <f t="shared" si="3"/>
        <v/>
      </c>
      <c r="M79" s="148" t="str">
        <f>IF($D79="","",VLOOKUP($X79,Conn_Req!$A$2:$I$7,6))</f>
        <v/>
      </c>
      <c r="N79" s="149" t="str">
        <f t="shared" si="4"/>
        <v/>
      </c>
      <c r="O79" s="150" t="str">
        <f t="shared" si="5"/>
        <v/>
      </c>
      <c r="P79" s="151"/>
      <c r="Q79" s="453"/>
      <c r="R79" s="453"/>
      <c r="S79" s="453"/>
      <c r="T79" s="152" t="str">
        <f>IF(OR($D79="",$U79=""),"",IF($X79&lt;210,$U79-VLOOKUP($X79,Conn_Req!$A$2:$I$7,9),""))</f>
        <v/>
      </c>
      <c r="U79" s="453"/>
      <c r="V79" s="453"/>
      <c r="W79" s="151"/>
      <c r="X79" s="126" t="e">
        <f>VLOOKUP($D79,Conn_Req!$B$2:$C$7,2)</f>
        <v>#N/A</v>
      </c>
      <c r="AB79" s="218"/>
      <c r="AC79" s="218"/>
      <c r="AD79" s="218"/>
    </row>
    <row r="80" spans="1:30" x14ac:dyDescent="0.25">
      <c r="A80" s="125"/>
      <c r="B80" s="453"/>
      <c r="C80" s="453"/>
      <c r="D80" s="454"/>
      <c r="E80" s="457"/>
      <c r="F80" s="158" t="str">
        <f t="shared" si="1"/>
        <v/>
      </c>
      <c r="G80" s="148" t="str">
        <f>IF($D80="","",VLOOKUP($X80,Conn_Req!$A$2:$I$7,4))</f>
        <v/>
      </c>
      <c r="H80" s="455"/>
      <c r="I80" s="147" t="str">
        <f t="shared" si="2"/>
        <v/>
      </c>
      <c r="J80" s="148" t="str">
        <f>IF($D80="","",VLOOKUP($X80,Conn_Req!$A$2:$I$7,5))</f>
        <v/>
      </c>
      <c r="K80" s="455"/>
      <c r="L80" s="147" t="str">
        <f t="shared" si="3"/>
        <v/>
      </c>
      <c r="M80" s="148" t="str">
        <f>IF($D80="","",VLOOKUP($X80,Conn_Req!$A$2:$I$7,6))</f>
        <v/>
      </c>
      <c r="N80" s="149" t="str">
        <f t="shared" si="4"/>
        <v/>
      </c>
      <c r="O80" s="150" t="str">
        <f t="shared" si="5"/>
        <v/>
      </c>
      <c r="P80" s="151"/>
      <c r="Q80" s="453"/>
      <c r="R80" s="453"/>
      <c r="S80" s="453"/>
      <c r="T80" s="152" t="str">
        <f>IF(OR($D80="",$U80=""),"",IF($X80&lt;210,$U80-VLOOKUP($X80,Conn_Req!$A$2:$I$7,9),""))</f>
        <v/>
      </c>
      <c r="U80" s="453"/>
      <c r="V80" s="453"/>
      <c r="W80" s="151"/>
      <c r="X80" s="126" t="e">
        <f>VLOOKUP($D80,Conn_Req!$B$2:$C$7,2)</f>
        <v>#N/A</v>
      </c>
      <c r="AB80" s="218"/>
      <c r="AC80" s="218"/>
      <c r="AD80" s="218"/>
    </row>
    <row r="81" spans="1:30" x14ac:dyDescent="0.25">
      <c r="A81" s="125"/>
      <c r="B81" s="453"/>
      <c r="C81" s="453"/>
      <c r="D81" s="454"/>
      <c r="E81" s="457"/>
      <c r="F81" s="158" t="str">
        <f t="shared" si="1"/>
        <v/>
      </c>
      <c r="G81" s="148" t="str">
        <f>IF($D81="","",VLOOKUP($X81,Conn_Req!$A$2:$I$7,4))</f>
        <v/>
      </c>
      <c r="H81" s="455"/>
      <c r="I81" s="147" t="str">
        <f t="shared" si="2"/>
        <v/>
      </c>
      <c r="J81" s="148" t="str">
        <f>IF($D81="","",VLOOKUP($X81,Conn_Req!$A$2:$I$7,5))</f>
        <v/>
      </c>
      <c r="K81" s="455"/>
      <c r="L81" s="147" t="str">
        <f t="shared" si="3"/>
        <v/>
      </c>
      <c r="M81" s="148" t="str">
        <f>IF($D81="","",VLOOKUP($X81,Conn_Req!$A$2:$I$7,6))</f>
        <v/>
      </c>
      <c r="N81" s="149" t="str">
        <f t="shared" si="4"/>
        <v/>
      </c>
      <c r="O81" s="150" t="str">
        <f t="shared" si="5"/>
        <v/>
      </c>
      <c r="P81" s="151"/>
      <c r="Q81" s="453"/>
      <c r="R81" s="453"/>
      <c r="S81" s="453"/>
      <c r="T81" s="152" t="str">
        <f>IF(OR($D81="",$U81=""),"",IF($X81&lt;210,$U81-VLOOKUP($X81,Conn_Req!$A$2:$I$7,9),""))</f>
        <v/>
      </c>
      <c r="U81" s="453"/>
      <c r="V81" s="453"/>
      <c r="W81" s="151"/>
      <c r="X81" s="126" t="e">
        <f>VLOOKUP($D81,Conn_Req!$B$2:$C$7,2)</f>
        <v>#N/A</v>
      </c>
      <c r="AB81" s="218"/>
      <c r="AC81" s="218"/>
      <c r="AD81" s="218"/>
    </row>
    <row r="82" spans="1:30" x14ac:dyDescent="0.25">
      <c r="A82" s="125"/>
      <c r="B82" s="453"/>
      <c r="C82" s="453"/>
      <c r="D82" s="454"/>
      <c r="E82" s="457"/>
      <c r="F82" s="158" t="str">
        <f t="shared" ref="F82:F145" si="6">IF(OR($D82="",$Q82="",$G82=""),"",IF($X82&lt;&gt;205,$Q82*$G82,""))</f>
        <v/>
      </c>
      <c r="G82" s="148" t="str">
        <f>IF($D82="","",VLOOKUP($X82,Conn_Req!$A$2:$I$7,4))</f>
        <v/>
      </c>
      <c r="H82" s="455"/>
      <c r="I82" s="147" t="str">
        <f t="shared" ref="I82:I145" si="7">IF(OR($D82="",$R82="",$J82=""),"",IF($X82&lt;210,$R82*$J82,""))</f>
        <v/>
      </c>
      <c r="J82" s="148" t="str">
        <f>IF($D82="","",VLOOKUP($X82,Conn_Req!$A$2:$I$7,5))</f>
        <v/>
      </c>
      <c r="K82" s="455"/>
      <c r="L82" s="147" t="str">
        <f t="shared" ref="L82:L145" si="8">IF(OR($D82="",$S82="",$M82=""),"",IF($X82=205,$S82*$M82,""))</f>
        <v/>
      </c>
      <c r="M82" s="148" t="str">
        <f>IF($D82="","",VLOOKUP($X82,Conn_Req!$A$2:$I$7,6))</f>
        <v/>
      </c>
      <c r="N82" s="149" t="str">
        <f t="shared" ref="N82:N145" si="9">IF($D82="","",$J$6+V82)</f>
        <v/>
      </c>
      <c r="O82" s="150" t="str">
        <f t="shared" ref="O82:O145" si="10">IF(OR($D82="",$U82=""),"",$T82)</f>
        <v/>
      </c>
      <c r="P82" s="151"/>
      <c r="Q82" s="453"/>
      <c r="R82" s="453"/>
      <c r="S82" s="453"/>
      <c r="T82" s="152" t="str">
        <f>IF(OR($D82="",$U82=""),"",IF($X82&lt;210,$U82-VLOOKUP($X82,Conn_Req!$A$2:$I$7,9),""))</f>
        <v/>
      </c>
      <c r="U82" s="453"/>
      <c r="V82" s="453"/>
      <c r="W82" s="151"/>
      <c r="X82" s="126" t="e">
        <f>VLOOKUP($D82,Conn_Req!$B$2:$C$7,2)</f>
        <v>#N/A</v>
      </c>
      <c r="AB82" s="218"/>
      <c r="AC82" s="218"/>
      <c r="AD82" s="218"/>
    </row>
    <row r="83" spans="1:30" x14ac:dyDescent="0.25">
      <c r="A83" s="125"/>
      <c r="B83" s="453"/>
      <c r="C83" s="453"/>
      <c r="D83" s="454"/>
      <c r="E83" s="457"/>
      <c r="F83" s="158" t="str">
        <f t="shared" si="6"/>
        <v/>
      </c>
      <c r="G83" s="148" t="str">
        <f>IF($D83="","",VLOOKUP($X83,Conn_Req!$A$2:$I$7,4))</f>
        <v/>
      </c>
      <c r="H83" s="455"/>
      <c r="I83" s="147" t="str">
        <f t="shared" si="7"/>
        <v/>
      </c>
      <c r="J83" s="148" t="str">
        <f>IF($D83="","",VLOOKUP($X83,Conn_Req!$A$2:$I$7,5))</f>
        <v/>
      </c>
      <c r="K83" s="455"/>
      <c r="L83" s="147" t="str">
        <f t="shared" si="8"/>
        <v/>
      </c>
      <c r="M83" s="148" t="str">
        <f>IF($D83="","",VLOOKUP($X83,Conn_Req!$A$2:$I$7,6))</f>
        <v/>
      </c>
      <c r="N83" s="149" t="str">
        <f t="shared" si="9"/>
        <v/>
      </c>
      <c r="O83" s="150" t="str">
        <f t="shared" si="10"/>
        <v/>
      </c>
      <c r="P83" s="151"/>
      <c r="Q83" s="453"/>
      <c r="R83" s="453"/>
      <c r="S83" s="453"/>
      <c r="T83" s="152" t="str">
        <f>IF(OR($D83="",$U83=""),"",IF($X83&lt;210,$U83-VLOOKUP($X83,Conn_Req!$A$2:$I$7,9),""))</f>
        <v/>
      </c>
      <c r="U83" s="453"/>
      <c r="V83" s="453"/>
      <c r="W83" s="151"/>
      <c r="X83" s="126" t="e">
        <f>VLOOKUP($D83,Conn_Req!$B$2:$C$7,2)</f>
        <v>#N/A</v>
      </c>
      <c r="AB83" s="218"/>
      <c r="AC83" s="218"/>
      <c r="AD83" s="218"/>
    </row>
    <row r="84" spans="1:30" x14ac:dyDescent="0.25">
      <c r="A84" s="125"/>
      <c r="B84" s="453"/>
      <c r="C84" s="453"/>
      <c r="D84" s="454"/>
      <c r="E84" s="457"/>
      <c r="F84" s="158" t="str">
        <f t="shared" si="6"/>
        <v/>
      </c>
      <c r="G84" s="148" t="str">
        <f>IF($D84="","",VLOOKUP($X84,Conn_Req!$A$2:$I$7,4))</f>
        <v/>
      </c>
      <c r="H84" s="455"/>
      <c r="I84" s="147" t="str">
        <f t="shared" si="7"/>
        <v/>
      </c>
      <c r="J84" s="148" t="str">
        <f>IF($D84="","",VLOOKUP($X84,Conn_Req!$A$2:$I$7,5))</f>
        <v/>
      </c>
      <c r="K84" s="455"/>
      <c r="L84" s="147" t="str">
        <f t="shared" si="8"/>
        <v/>
      </c>
      <c r="M84" s="148" t="str">
        <f>IF($D84="","",VLOOKUP($X84,Conn_Req!$A$2:$I$7,6))</f>
        <v/>
      </c>
      <c r="N84" s="149" t="str">
        <f t="shared" si="9"/>
        <v/>
      </c>
      <c r="O84" s="150" t="str">
        <f t="shared" si="10"/>
        <v/>
      </c>
      <c r="P84" s="151"/>
      <c r="Q84" s="453"/>
      <c r="R84" s="453"/>
      <c r="S84" s="453"/>
      <c r="T84" s="152" t="str">
        <f>IF(OR($D84="",$U84=""),"",IF($X84&lt;210,$U84-VLOOKUP($X84,Conn_Req!$A$2:$I$7,9),""))</f>
        <v/>
      </c>
      <c r="U84" s="453"/>
      <c r="V84" s="453"/>
      <c r="W84" s="151"/>
      <c r="X84" s="126" t="e">
        <f>VLOOKUP($D84,Conn_Req!$B$2:$C$7,2)</f>
        <v>#N/A</v>
      </c>
      <c r="AB84" s="218"/>
      <c r="AC84" s="218"/>
      <c r="AD84" s="218"/>
    </row>
    <row r="85" spans="1:30" x14ac:dyDescent="0.25">
      <c r="A85" s="125"/>
      <c r="B85" s="453"/>
      <c r="C85" s="453"/>
      <c r="D85" s="454"/>
      <c r="E85" s="457"/>
      <c r="F85" s="158" t="str">
        <f t="shared" si="6"/>
        <v/>
      </c>
      <c r="G85" s="148" t="str">
        <f>IF($D85="","",VLOOKUP($X85,Conn_Req!$A$2:$I$7,4))</f>
        <v/>
      </c>
      <c r="H85" s="455"/>
      <c r="I85" s="147" t="str">
        <f t="shared" si="7"/>
        <v/>
      </c>
      <c r="J85" s="148" t="str">
        <f>IF($D85="","",VLOOKUP($X85,Conn_Req!$A$2:$I$7,5))</f>
        <v/>
      </c>
      <c r="K85" s="455"/>
      <c r="L85" s="147" t="str">
        <f t="shared" si="8"/>
        <v/>
      </c>
      <c r="M85" s="148" t="str">
        <f>IF($D85="","",VLOOKUP($X85,Conn_Req!$A$2:$I$7,6))</f>
        <v/>
      </c>
      <c r="N85" s="149" t="str">
        <f t="shared" si="9"/>
        <v/>
      </c>
      <c r="O85" s="150" t="str">
        <f t="shared" si="10"/>
        <v/>
      </c>
      <c r="P85" s="151"/>
      <c r="Q85" s="453"/>
      <c r="R85" s="453"/>
      <c r="S85" s="453"/>
      <c r="T85" s="152" t="str">
        <f>IF(OR($D85="",$U85=""),"",IF($X85&lt;210,$U85-VLOOKUP($X85,Conn_Req!$A$2:$I$7,9),""))</f>
        <v/>
      </c>
      <c r="U85" s="453"/>
      <c r="V85" s="453"/>
      <c r="W85" s="151"/>
      <c r="X85" s="126" t="e">
        <f>VLOOKUP($D85,Conn_Req!$B$2:$C$7,2)</f>
        <v>#N/A</v>
      </c>
      <c r="AB85" s="218"/>
      <c r="AC85" s="218"/>
      <c r="AD85" s="218"/>
    </row>
    <row r="86" spans="1:30" x14ac:dyDescent="0.25">
      <c r="A86" s="125"/>
      <c r="B86" s="453"/>
      <c r="C86" s="453"/>
      <c r="D86" s="454"/>
      <c r="E86" s="457"/>
      <c r="F86" s="158" t="str">
        <f t="shared" si="6"/>
        <v/>
      </c>
      <c r="G86" s="148" t="str">
        <f>IF($D86="","",VLOOKUP($X86,Conn_Req!$A$2:$I$7,4))</f>
        <v/>
      </c>
      <c r="H86" s="455"/>
      <c r="I86" s="147" t="str">
        <f t="shared" si="7"/>
        <v/>
      </c>
      <c r="J86" s="148" t="str">
        <f>IF($D86="","",VLOOKUP($X86,Conn_Req!$A$2:$I$7,5))</f>
        <v/>
      </c>
      <c r="K86" s="455"/>
      <c r="L86" s="147" t="str">
        <f t="shared" si="8"/>
        <v/>
      </c>
      <c r="M86" s="148" t="str">
        <f>IF($D86="","",VLOOKUP($X86,Conn_Req!$A$2:$I$7,6))</f>
        <v/>
      </c>
      <c r="N86" s="149" t="str">
        <f t="shared" si="9"/>
        <v/>
      </c>
      <c r="O86" s="150" t="str">
        <f t="shared" si="10"/>
        <v/>
      </c>
      <c r="P86" s="151"/>
      <c r="Q86" s="453"/>
      <c r="R86" s="453"/>
      <c r="S86" s="453"/>
      <c r="T86" s="152" t="str">
        <f>IF(OR($D86="",$U86=""),"",IF($X86&lt;210,$U86-VLOOKUP($X86,Conn_Req!$A$2:$I$7,9),""))</f>
        <v/>
      </c>
      <c r="U86" s="453"/>
      <c r="V86" s="453"/>
      <c r="W86" s="151"/>
      <c r="X86" s="126" t="e">
        <f>VLOOKUP($D86,Conn_Req!$B$2:$C$7,2)</f>
        <v>#N/A</v>
      </c>
      <c r="AB86" s="218"/>
      <c r="AC86" s="218"/>
      <c r="AD86" s="218"/>
    </row>
    <row r="87" spans="1:30" x14ac:dyDescent="0.25">
      <c r="A87" s="125"/>
      <c r="B87" s="453"/>
      <c r="C87" s="453"/>
      <c r="D87" s="454"/>
      <c r="E87" s="457"/>
      <c r="F87" s="158" t="str">
        <f t="shared" si="6"/>
        <v/>
      </c>
      <c r="G87" s="148" t="str">
        <f>IF($D87="","",VLOOKUP($X87,Conn_Req!$A$2:$I$7,4))</f>
        <v/>
      </c>
      <c r="H87" s="455"/>
      <c r="I87" s="147" t="str">
        <f t="shared" si="7"/>
        <v/>
      </c>
      <c r="J87" s="148" t="str">
        <f>IF($D87="","",VLOOKUP($X87,Conn_Req!$A$2:$I$7,5))</f>
        <v/>
      </c>
      <c r="K87" s="455"/>
      <c r="L87" s="147" t="str">
        <f t="shared" si="8"/>
        <v/>
      </c>
      <c r="M87" s="148" t="str">
        <f>IF($D87="","",VLOOKUP($X87,Conn_Req!$A$2:$I$7,6))</f>
        <v/>
      </c>
      <c r="N87" s="149" t="str">
        <f t="shared" si="9"/>
        <v/>
      </c>
      <c r="O87" s="150" t="str">
        <f t="shared" si="10"/>
        <v/>
      </c>
      <c r="P87" s="151"/>
      <c r="Q87" s="453"/>
      <c r="R87" s="453"/>
      <c r="S87" s="453"/>
      <c r="T87" s="152" t="str">
        <f>IF(OR($D87="",$U87=""),"",IF($X87&lt;210,$U87-VLOOKUP($X87,Conn_Req!$A$2:$I$7,9),""))</f>
        <v/>
      </c>
      <c r="U87" s="453"/>
      <c r="V87" s="453"/>
      <c r="W87" s="151"/>
      <c r="X87" s="126" t="e">
        <f>VLOOKUP($D87,Conn_Req!$B$2:$C$7,2)</f>
        <v>#N/A</v>
      </c>
      <c r="AB87" s="218"/>
      <c r="AC87" s="218"/>
      <c r="AD87" s="218"/>
    </row>
    <row r="88" spans="1:30" x14ac:dyDescent="0.25">
      <c r="A88" s="125"/>
      <c r="B88" s="453"/>
      <c r="C88" s="453"/>
      <c r="D88" s="454"/>
      <c r="E88" s="457"/>
      <c r="F88" s="158" t="str">
        <f t="shared" si="6"/>
        <v/>
      </c>
      <c r="G88" s="148" t="str">
        <f>IF($D88="","",VLOOKUP($X88,Conn_Req!$A$2:$I$7,4))</f>
        <v/>
      </c>
      <c r="H88" s="455"/>
      <c r="I88" s="147" t="str">
        <f t="shared" si="7"/>
        <v/>
      </c>
      <c r="J88" s="148" t="str">
        <f>IF($D88="","",VLOOKUP($X88,Conn_Req!$A$2:$I$7,5))</f>
        <v/>
      </c>
      <c r="K88" s="455"/>
      <c r="L88" s="147" t="str">
        <f t="shared" si="8"/>
        <v/>
      </c>
      <c r="M88" s="148" t="str">
        <f>IF($D88="","",VLOOKUP($X88,Conn_Req!$A$2:$I$7,6))</f>
        <v/>
      </c>
      <c r="N88" s="149" t="str">
        <f t="shared" si="9"/>
        <v/>
      </c>
      <c r="O88" s="150" t="str">
        <f t="shared" si="10"/>
        <v/>
      </c>
      <c r="P88" s="151"/>
      <c r="Q88" s="453"/>
      <c r="R88" s="453"/>
      <c r="S88" s="453"/>
      <c r="T88" s="152" t="str">
        <f>IF(OR($D88="",$U88=""),"",IF($X88&lt;210,$U88-VLOOKUP($X88,Conn_Req!$A$2:$I$7,9),""))</f>
        <v/>
      </c>
      <c r="U88" s="453"/>
      <c r="V88" s="453"/>
      <c r="W88" s="151"/>
      <c r="X88" s="126" t="e">
        <f>VLOOKUP($D88,Conn_Req!$B$2:$C$7,2)</f>
        <v>#N/A</v>
      </c>
      <c r="AB88" s="218"/>
      <c r="AC88" s="218"/>
      <c r="AD88" s="218"/>
    </row>
    <row r="89" spans="1:30" x14ac:dyDescent="0.25">
      <c r="A89" s="125"/>
      <c r="B89" s="453"/>
      <c r="C89" s="453"/>
      <c r="D89" s="454"/>
      <c r="E89" s="457"/>
      <c r="F89" s="158" t="str">
        <f t="shared" si="6"/>
        <v/>
      </c>
      <c r="G89" s="148" t="str">
        <f>IF($D89="","",VLOOKUP($X89,Conn_Req!$A$2:$I$7,4))</f>
        <v/>
      </c>
      <c r="H89" s="455"/>
      <c r="I89" s="147" t="str">
        <f t="shared" si="7"/>
        <v/>
      </c>
      <c r="J89" s="148" t="str">
        <f>IF($D89="","",VLOOKUP($X89,Conn_Req!$A$2:$I$7,5))</f>
        <v/>
      </c>
      <c r="K89" s="455"/>
      <c r="L89" s="147" t="str">
        <f t="shared" si="8"/>
        <v/>
      </c>
      <c r="M89" s="148" t="str">
        <f>IF($D89="","",VLOOKUP($X89,Conn_Req!$A$2:$I$7,6))</f>
        <v/>
      </c>
      <c r="N89" s="149" t="str">
        <f t="shared" si="9"/>
        <v/>
      </c>
      <c r="O89" s="150" t="str">
        <f t="shared" si="10"/>
        <v/>
      </c>
      <c r="P89" s="151"/>
      <c r="Q89" s="453"/>
      <c r="R89" s="453"/>
      <c r="S89" s="453"/>
      <c r="T89" s="152" t="str">
        <f>IF(OR($D89="",$U89=""),"",IF($X89&lt;210,$U89-VLOOKUP($X89,Conn_Req!$A$2:$I$7,9),""))</f>
        <v/>
      </c>
      <c r="U89" s="453"/>
      <c r="V89" s="453"/>
      <c r="W89" s="151"/>
      <c r="X89" s="126" t="e">
        <f>VLOOKUP($D89,Conn_Req!$B$2:$C$7,2)</f>
        <v>#N/A</v>
      </c>
      <c r="AB89" s="218"/>
      <c r="AC89" s="218"/>
      <c r="AD89" s="218"/>
    </row>
    <row r="90" spans="1:30" x14ac:dyDescent="0.25">
      <c r="A90" s="125"/>
      <c r="B90" s="453"/>
      <c r="C90" s="453"/>
      <c r="D90" s="454"/>
      <c r="E90" s="457"/>
      <c r="F90" s="158" t="str">
        <f t="shared" si="6"/>
        <v/>
      </c>
      <c r="G90" s="148" t="str">
        <f>IF($D90="","",VLOOKUP($X90,Conn_Req!$A$2:$I$7,4))</f>
        <v/>
      </c>
      <c r="H90" s="455"/>
      <c r="I90" s="147" t="str">
        <f t="shared" si="7"/>
        <v/>
      </c>
      <c r="J90" s="148" t="str">
        <f>IF($D90="","",VLOOKUP($X90,Conn_Req!$A$2:$I$7,5))</f>
        <v/>
      </c>
      <c r="K90" s="455"/>
      <c r="L90" s="147" t="str">
        <f t="shared" si="8"/>
        <v/>
      </c>
      <c r="M90" s="148" t="str">
        <f>IF($D90="","",VLOOKUP($X90,Conn_Req!$A$2:$I$7,6))</f>
        <v/>
      </c>
      <c r="N90" s="149" t="str">
        <f t="shared" si="9"/>
        <v/>
      </c>
      <c r="O90" s="150" t="str">
        <f t="shared" si="10"/>
        <v/>
      </c>
      <c r="P90" s="151"/>
      <c r="Q90" s="453"/>
      <c r="R90" s="453"/>
      <c r="S90" s="453"/>
      <c r="T90" s="152" t="str">
        <f>IF(OR($D90="",$U90=""),"",IF($X90&lt;210,$U90-VLOOKUP($X90,Conn_Req!$A$2:$I$7,9),""))</f>
        <v/>
      </c>
      <c r="U90" s="453"/>
      <c r="V90" s="453"/>
      <c r="W90" s="151"/>
      <c r="X90" s="126" t="e">
        <f>VLOOKUP($D90,Conn_Req!$B$2:$C$7,2)</f>
        <v>#N/A</v>
      </c>
      <c r="AB90" s="218"/>
      <c r="AC90" s="218"/>
      <c r="AD90" s="218"/>
    </row>
    <row r="91" spans="1:30" x14ac:dyDescent="0.25">
      <c r="A91" s="125"/>
      <c r="B91" s="453"/>
      <c r="C91" s="453"/>
      <c r="D91" s="454"/>
      <c r="E91" s="457"/>
      <c r="F91" s="158" t="str">
        <f t="shared" si="6"/>
        <v/>
      </c>
      <c r="G91" s="148" t="str">
        <f>IF($D91="","",VLOOKUP($X91,Conn_Req!$A$2:$I$7,4))</f>
        <v/>
      </c>
      <c r="H91" s="455"/>
      <c r="I91" s="147" t="str">
        <f t="shared" si="7"/>
        <v/>
      </c>
      <c r="J91" s="148" t="str">
        <f>IF($D91="","",VLOOKUP($X91,Conn_Req!$A$2:$I$7,5))</f>
        <v/>
      </c>
      <c r="K91" s="455"/>
      <c r="L91" s="147" t="str">
        <f t="shared" si="8"/>
        <v/>
      </c>
      <c r="M91" s="148" t="str">
        <f>IF($D91="","",VLOOKUP($X91,Conn_Req!$A$2:$I$7,6))</f>
        <v/>
      </c>
      <c r="N91" s="149" t="str">
        <f t="shared" si="9"/>
        <v/>
      </c>
      <c r="O91" s="150" t="str">
        <f t="shared" si="10"/>
        <v/>
      </c>
      <c r="P91" s="151"/>
      <c r="Q91" s="453"/>
      <c r="R91" s="453"/>
      <c r="S91" s="453"/>
      <c r="T91" s="152" t="str">
        <f>IF(OR($D91="",$U91=""),"",IF($X91&lt;210,$U91-VLOOKUP($X91,Conn_Req!$A$2:$I$7,9),""))</f>
        <v/>
      </c>
      <c r="U91" s="453"/>
      <c r="V91" s="453"/>
      <c r="W91" s="151"/>
      <c r="X91" s="126" t="e">
        <f>VLOOKUP($D91,Conn_Req!$B$2:$C$7,2)</f>
        <v>#N/A</v>
      </c>
      <c r="AB91" s="218"/>
      <c r="AC91" s="218"/>
      <c r="AD91" s="218"/>
    </row>
    <row r="92" spans="1:30" x14ac:dyDescent="0.25">
      <c r="A92" s="125"/>
      <c r="B92" s="453"/>
      <c r="C92" s="453"/>
      <c r="D92" s="454"/>
      <c r="E92" s="457"/>
      <c r="F92" s="158" t="str">
        <f t="shared" si="6"/>
        <v/>
      </c>
      <c r="G92" s="148" t="str">
        <f>IF($D92="","",VLOOKUP($X92,Conn_Req!$A$2:$I$7,4))</f>
        <v/>
      </c>
      <c r="H92" s="455"/>
      <c r="I92" s="147" t="str">
        <f t="shared" si="7"/>
        <v/>
      </c>
      <c r="J92" s="148" t="str">
        <f>IF($D92="","",VLOOKUP($X92,Conn_Req!$A$2:$I$7,5))</f>
        <v/>
      </c>
      <c r="K92" s="455"/>
      <c r="L92" s="147" t="str">
        <f t="shared" si="8"/>
        <v/>
      </c>
      <c r="M92" s="148" t="str">
        <f>IF($D92="","",VLOOKUP($X92,Conn_Req!$A$2:$I$7,6))</f>
        <v/>
      </c>
      <c r="N92" s="149" t="str">
        <f t="shared" si="9"/>
        <v/>
      </c>
      <c r="O92" s="150" t="str">
        <f t="shared" si="10"/>
        <v/>
      </c>
      <c r="P92" s="151"/>
      <c r="Q92" s="453"/>
      <c r="R92" s="453"/>
      <c r="S92" s="453"/>
      <c r="T92" s="152" t="str">
        <f>IF(OR($D92="",$U92=""),"",IF($X92&lt;210,$U92-VLOOKUP($X92,Conn_Req!$A$2:$I$7,9),""))</f>
        <v/>
      </c>
      <c r="U92" s="453"/>
      <c r="V92" s="453"/>
      <c r="W92" s="151"/>
      <c r="X92" s="126" t="e">
        <f>VLOOKUP($D92,Conn_Req!$B$2:$C$7,2)</f>
        <v>#N/A</v>
      </c>
      <c r="AB92" s="218"/>
      <c r="AC92" s="218"/>
      <c r="AD92" s="218"/>
    </row>
    <row r="93" spans="1:30" x14ac:dyDescent="0.25">
      <c r="A93" s="125"/>
      <c r="B93" s="453"/>
      <c r="C93" s="453"/>
      <c r="D93" s="454"/>
      <c r="E93" s="457"/>
      <c r="F93" s="158" t="str">
        <f t="shared" si="6"/>
        <v/>
      </c>
      <c r="G93" s="148" t="str">
        <f>IF($D93="","",VLOOKUP($X93,Conn_Req!$A$2:$I$7,4))</f>
        <v/>
      </c>
      <c r="H93" s="455"/>
      <c r="I93" s="147" t="str">
        <f t="shared" si="7"/>
        <v/>
      </c>
      <c r="J93" s="148" t="str">
        <f>IF($D93="","",VLOOKUP($X93,Conn_Req!$A$2:$I$7,5))</f>
        <v/>
      </c>
      <c r="K93" s="455"/>
      <c r="L93" s="147" t="str">
        <f t="shared" si="8"/>
        <v/>
      </c>
      <c r="M93" s="148" t="str">
        <f>IF($D93="","",VLOOKUP($X93,Conn_Req!$A$2:$I$7,6))</f>
        <v/>
      </c>
      <c r="N93" s="149" t="str">
        <f t="shared" si="9"/>
        <v/>
      </c>
      <c r="O93" s="150" t="str">
        <f t="shared" si="10"/>
        <v/>
      </c>
      <c r="P93" s="151"/>
      <c r="Q93" s="453"/>
      <c r="R93" s="453"/>
      <c r="S93" s="453"/>
      <c r="T93" s="152" t="str">
        <f>IF(OR($D93="",$U93=""),"",IF($X93&lt;210,$U93-VLOOKUP($X93,Conn_Req!$A$2:$I$7,9),""))</f>
        <v/>
      </c>
      <c r="U93" s="453"/>
      <c r="V93" s="453"/>
      <c r="W93" s="151"/>
      <c r="X93" s="126" t="e">
        <f>VLOOKUP($D93,Conn_Req!$B$2:$C$7,2)</f>
        <v>#N/A</v>
      </c>
      <c r="AB93" s="218"/>
      <c r="AC93" s="218"/>
      <c r="AD93" s="218"/>
    </row>
    <row r="94" spans="1:30" x14ac:dyDescent="0.25">
      <c r="A94" s="125"/>
      <c r="B94" s="453"/>
      <c r="C94" s="453"/>
      <c r="D94" s="454"/>
      <c r="E94" s="457"/>
      <c r="F94" s="158" t="str">
        <f t="shared" si="6"/>
        <v/>
      </c>
      <c r="G94" s="148" t="str">
        <f>IF($D94="","",VLOOKUP($X94,Conn_Req!$A$2:$I$7,4))</f>
        <v/>
      </c>
      <c r="H94" s="455"/>
      <c r="I94" s="147" t="str">
        <f t="shared" si="7"/>
        <v/>
      </c>
      <c r="J94" s="148" t="str">
        <f>IF($D94="","",VLOOKUP($X94,Conn_Req!$A$2:$I$7,5))</f>
        <v/>
      </c>
      <c r="K94" s="455"/>
      <c r="L94" s="147" t="str">
        <f t="shared" si="8"/>
        <v/>
      </c>
      <c r="M94" s="148" t="str">
        <f>IF($D94="","",VLOOKUP($X94,Conn_Req!$A$2:$I$7,6))</f>
        <v/>
      </c>
      <c r="N94" s="149" t="str">
        <f t="shared" si="9"/>
        <v/>
      </c>
      <c r="O94" s="150" t="str">
        <f t="shared" si="10"/>
        <v/>
      </c>
      <c r="P94" s="151"/>
      <c r="Q94" s="453"/>
      <c r="R94" s="453"/>
      <c r="S94" s="453"/>
      <c r="T94" s="152" t="str">
        <f>IF(OR($D94="",$U94=""),"",IF($X94&lt;210,$U94-VLOOKUP($X94,Conn_Req!$A$2:$I$7,9),""))</f>
        <v/>
      </c>
      <c r="U94" s="453"/>
      <c r="V94" s="453"/>
      <c r="W94" s="151"/>
      <c r="X94" s="126" t="e">
        <f>VLOOKUP($D94,Conn_Req!$B$2:$C$7,2)</f>
        <v>#N/A</v>
      </c>
      <c r="AB94" s="218"/>
      <c r="AC94" s="218"/>
      <c r="AD94" s="218"/>
    </row>
    <row r="95" spans="1:30" x14ac:dyDescent="0.25">
      <c r="A95" s="125"/>
      <c r="B95" s="453"/>
      <c r="C95" s="453"/>
      <c r="D95" s="454"/>
      <c r="E95" s="457"/>
      <c r="F95" s="158" t="str">
        <f t="shared" si="6"/>
        <v/>
      </c>
      <c r="G95" s="148" t="str">
        <f>IF($D95="","",VLOOKUP($X95,Conn_Req!$A$2:$I$7,4))</f>
        <v/>
      </c>
      <c r="H95" s="455"/>
      <c r="I95" s="147" t="str">
        <f t="shared" si="7"/>
        <v/>
      </c>
      <c r="J95" s="148" t="str">
        <f>IF($D95="","",VLOOKUP($X95,Conn_Req!$A$2:$I$7,5))</f>
        <v/>
      </c>
      <c r="K95" s="455"/>
      <c r="L95" s="147" t="str">
        <f t="shared" si="8"/>
        <v/>
      </c>
      <c r="M95" s="148" t="str">
        <f>IF($D95="","",VLOOKUP($X95,Conn_Req!$A$2:$I$7,6))</f>
        <v/>
      </c>
      <c r="N95" s="149" t="str">
        <f t="shared" si="9"/>
        <v/>
      </c>
      <c r="O95" s="150" t="str">
        <f t="shared" si="10"/>
        <v/>
      </c>
      <c r="P95" s="151"/>
      <c r="Q95" s="453"/>
      <c r="R95" s="453"/>
      <c r="S95" s="453"/>
      <c r="T95" s="152" t="str">
        <f>IF(OR($D95="",$U95=""),"",IF($X95&lt;210,$U95-VLOOKUP($X95,Conn_Req!$A$2:$I$7,9),""))</f>
        <v/>
      </c>
      <c r="U95" s="453"/>
      <c r="V95" s="453"/>
      <c r="W95" s="151"/>
      <c r="X95" s="126" t="e">
        <f>VLOOKUP($D95,Conn_Req!$B$2:$C$7,2)</f>
        <v>#N/A</v>
      </c>
      <c r="AB95" s="218"/>
      <c r="AC95" s="218"/>
      <c r="AD95" s="218"/>
    </row>
    <row r="96" spans="1:30" x14ac:dyDescent="0.25">
      <c r="A96" s="125"/>
      <c r="B96" s="453"/>
      <c r="C96" s="453"/>
      <c r="D96" s="454"/>
      <c r="E96" s="457"/>
      <c r="F96" s="158" t="str">
        <f t="shared" si="6"/>
        <v/>
      </c>
      <c r="G96" s="148" t="str">
        <f>IF($D96="","",VLOOKUP($X96,Conn_Req!$A$2:$I$7,4))</f>
        <v/>
      </c>
      <c r="H96" s="455"/>
      <c r="I96" s="147" t="str">
        <f t="shared" si="7"/>
        <v/>
      </c>
      <c r="J96" s="148" t="str">
        <f>IF($D96="","",VLOOKUP($X96,Conn_Req!$A$2:$I$7,5))</f>
        <v/>
      </c>
      <c r="K96" s="455"/>
      <c r="L96" s="147" t="str">
        <f t="shared" si="8"/>
        <v/>
      </c>
      <c r="M96" s="148" t="str">
        <f>IF($D96="","",VLOOKUP($X96,Conn_Req!$A$2:$I$7,6))</f>
        <v/>
      </c>
      <c r="N96" s="149" t="str">
        <f t="shared" si="9"/>
        <v/>
      </c>
      <c r="O96" s="150" t="str">
        <f t="shared" si="10"/>
        <v/>
      </c>
      <c r="P96" s="151"/>
      <c r="Q96" s="453"/>
      <c r="R96" s="453"/>
      <c r="S96" s="453"/>
      <c r="T96" s="152" t="str">
        <f>IF(OR($D96="",$U96=""),"",IF($X96&lt;210,$U96-VLOOKUP($X96,Conn_Req!$A$2:$I$7,9),""))</f>
        <v/>
      </c>
      <c r="U96" s="453"/>
      <c r="V96" s="453"/>
      <c r="W96" s="151"/>
      <c r="X96" s="126" t="e">
        <f>VLOOKUP($D96,Conn_Req!$B$2:$C$7,2)</f>
        <v>#N/A</v>
      </c>
      <c r="AB96" s="218"/>
      <c r="AC96" s="218"/>
      <c r="AD96" s="218"/>
    </row>
    <row r="97" spans="1:30" x14ac:dyDescent="0.25">
      <c r="A97" s="125"/>
      <c r="B97" s="453"/>
      <c r="C97" s="453"/>
      <c r="D97" s="454"/>
      <c r="E97" s="457"/>
      <c r="F97" s="158" t="str">
        <f t="shared" si="6"/>
        <v/>
      </c>
      <c r="G97" s="148" t="str">
        <f>IF($D97="","",VLOOKUP($X97,Conn_Req!$A$2:$I$7,4))</f>
        <v/>
      </c>
      <c r="H97" s="455"/>
      <c r="I97" s="147" t="str">
        <f t="shared" si="7"/>
        <v/>
      </c>
      <c r="J97" s="148" t="str">
        <f>IF($D97="","",VLOOKUP($X97,Conn_Req!$A$2:$I$7,5))</f>
        <v/>
      </c>
      <c r="K97" s="455"/>
      <c r="L97" s="147" t="str">
        <f t="shared" si="8"/>
        <v/>
      </c>
      <c r="M97" s="148" t="str">
        <f>IF($D97="","",VLOOKUP($X97,Conn_Req!$A$2:$I$7,6))</f>
        <v/>
      </c>
      <c r="N97" s="149" t="str">
        <f t="shared" si="9"/>
        <v/>
      </c>
      <c r="O97" s="150" t="str">
        <f t="shared" si="10"/>
        <v/>
      </c>
      <c r="P97" s="151"/>
      <c r="Q97" s="453"/>
      <c r="R97" s="453"/>
      <c r="S97" s="453"/>
      <c r="T97" s="152" t="str">
        <f>IF(OR($D97="",$U97=""),"",IF($X97&lt;210,$U97-VLOOKUP($X97,Conn_Req!$A$2:$I$7,9),""))</f>
        <v/>
      </c>
      <c r="U97" s="453"/>
      <c r="V97" s="453"/>
      <c r="W97" s="151"/>
      <c r="X97" s="126" t="e">
        <f>VLOOKUP($D97,Conn_Req!$B$2:$C$7,2)</f>
        <v>#N/A</v>
      </c>
      <c r="AB97" s="218"/>
      <c r="AC97" s="218"/>
      <c r="AD97" s="218"/>
    </row>
    <row r="98" spans="1:30" x14ac:dyDescent="0.25">
      <c r="A98" s="125"/>
      <c r="B98" s="453"/>
      <c r="C98" s="453"/>
      <c r="D98" s="454"/>
      <c r="E98" s="457"/>
      <c r="F98" s="158" t="str">
        <f t="shared" si="6"/>
        <v/>
      </c>
      <c r="G98" s="148" t="str">
        <f>IF($D98="","",VLOOKUP($X98,Conn_Req!$A$2:$I$7,4))</f>
        <v/>
      </c>
      <c r="H98" s="455"/>
      <c r="I98" s="147" t="str">
        <f t="shared" si="7"/>
        <v/>
      </c>
      <c r="J98" s="148" t="str">
        <f>IF($D98="","",VLOOKUP($X98,Conn_Req!$A$2:$I$7,5))</f>
        <v/>
      </c>
      <c r="K98" s="455"/>
      <c r="L98" s="147" t="str">
        <f t="shared" si="8"/>
        <v/>
      </c>
      <c r="M98" s="148" t="str">
        <f>IF($D98="","",VLOOKUP($X98,Conn_Req!$A$2:$I$7,6))</f>
        <v/>
      </c>
      <c r="N98" s="149" t="str">
        <f t="shared" si="9"/>
        <v/>
      </c>
      <c r="O98" s="150" t="str">
        <f t="shared" si="10"/>
        <v/>
      </c>
      <c r="P98" s="151"/>
      <c r="Q98" s="453"/>
      <c r="R98" s="453"/>
      <c r="S98" s="453"/>
      <c r="T98" s="152" t="str">
        <f>IF(OR($D98="",$U98=""),"",IF($X98&lt;210,$U98-VLOOKUP($X98,Conn_Req!$A$2:$I$7,9),""))</f>
        <v/>
      </c>
      <c r="U98" s="453"/>
      <c r="V98" s="453"/>
      <c r="W98" s="151"/>
      <c r="X98" s="126" t="e">
        <f>VLOOKUP($D98,Conn_Req!$B$2:$C$7,2)</f>
        <v>#N/A</v>
      </c>
      <c r="AB98" s="218"/>
      <c r="AC98" s="218"/>
      <c r="AD98" s="218"/>
    </row>
    <row r="99" spans="1:30" x14ac:dyDescent="0.25">
      <c r="A99" s="125"/>
      <c r="B99" s="453"/>
      <c r="C99" s="453"/>
      <c r="D99" s="454"/>
      <c r="E99" s="457"/>
      <c r="F99" s="158" t="str">
        <f t="shared" si="6"/>
        <v/>
      </c>
      <c r="G99" s="148" t="str">
        <f>IF($D99="","",VLOOKUP($X99,Conn_Req!$A$2:$I$7,4))</f>
        <v/>
      </c>
      <c r="H99" s="455"/>
      <c r="I99" s="147" t="str">
        <f t="shared" si="7"/>
        <v/>
      </c>
      <c r="J99" s="148" t="str">
        <f>IF($D99="","",VLOOKUP($X99,Conn_Req!$A$2:$I$7,5))</f>
        <v/>
      </c>
      <c r="K99" s="455"/>
      <c r="L99" s="147" t="str">
        <f t="shared" si="8"/>
        <v/>
      </c>
      <c r="M99" s="148" t="str">
        <f>IF($D99="","",VLOOKUP($X99,Conn_Req!$A$2:$I$7,6))</f>
        <v/>
      </c>
      <c r="N99" s="149" t="str">
        <f t="shared" si="9"/>
        <v/>
      </c>
      <c r="O99" s="150" t="str">
        <f t="shared" si="10"/>
        <v/>
      </c>
      <c r="P99" s="151"/>
      <c r="Q99" s="453"/>
      <c r="R99" s="453"/>
      <c r="S99" s="453"/>
      <c r="T99" s="152" t="str">
        <f>IF(OR($D99="",$U99=""),"",IF($X99&lt;210,$U99-VLOOKUP($X99,Conn_Req!$A$2:$I$7,9),""))</f>
        <v/>
      </c>
      <c r="U99" s="453"/>
      <c r="V99" s="453"/>
      <c r="W99" s="151"/>
      <c r="X99" s="126" t="e">
        <f>VLOOKUP($D99,Conn_Req!$B$2:$C$7,2)</f>
        <v>#N/A</v>
      </c>
      <c r="AB99" s="218"/>
      <c r="AC99" s="218"/>
      <c r="AD99" s="218"/>
    </row>
    <row r="100" spans="1:30" x14ac:dyDescent="0.25">
      <c r="A100" s="125"/>
      <c r="B100" s="453"/>
      <c r="C100" s="453"/>
      <c r="D100" s="454"/>
      <c r="E100" s="457"/>
      <c r="F100" s="158" t="str">
        <f t="shared" si="6"/>
        <v/>
      </c>
      <c r="G100" s="148" t="str">
        <f>IF($D100="","",VLOOKUP($X100,Conn_Req!$A$2:$I$7,4))</f>
        <v/>
      </c>
      <c r="H100" s="455"/>
      <c r="I100" s="147" t="str">
        <f t="shared" si="7"/>
        <v/>
      </c>
      <c r="J100" s="148" t="str">
        <f>IF($D100="","",VLOOKUP($X100,Conn_Req!$A$2:$I$7,5))</f>
        <v/>
      </c>
      <c r="K100" s="455"/>
      <c r="L100" s="147" t="str">
        <f t="shared" si="8"/>
        <v/>
      </c>
      <c r="M100" s="148" t="str">
        <f>IF($D100="","",VLOOKUP($X100,Conn_Req!$A$2:$I$7,6))</f>
        <v/>
      </c>
      <c r="N100" s="149" t="str">
        <f t="shared" si="9"/>
        <v/>
      </c>
      <c r="O100" s="150" t="str">
        <f t="shared" si="10"/>
        <v/>
      </c>
      <c r="P100" s="151"/>
      <c r="Q100" s="453"/>
      <c r="R100" s="453"/>
      <c r="S100" s="453"/>
      <c r="T100" s="152" t="str">
        <f>IF(OR($D100="",$U100=""),"",IF($X100&lt;210,$U100-VLOOKUP($X100,Conn_Req!$A$2:$I$7,9),""))</f>
        <v/>
      </c>
      <c r="U100" s="453"/>
      <c r="V100" s="453"/>
      <c r="W100" s="151"/>
      <c r="X100" s="126" t="e">
        <f>VLOOKUP($D100,Conn_Req!$B$2:$C$7,2)</f>
        <v>#N/A</v>
      </c>
      <c r="AB100" s="218"/>
      <c r="AC100" s="218"/>
      <c r="AD100" s="218"/>
    </row>
    <row r="101" spans="1:30" x14ac:dyDescent="0.25">
      <c r="A101" s="125"/>
      <c r="B101" s="453"/>
      <c r="C101" s="453"/>
      <c r="D101" s="454"/>
      <c r="E101" s="457"/>
      <c r="F101" s="158" t="str">
        <f t="shared" si="6"/>
        <v/>
      </c>
      <c r="G101" s="148" t="str">
        <f>IF($D101="","",VLOOKUP($X101,Conn_Req!$A$2:$I$7,4))</f>
        <v/>
      </c>
      <c r="H101" s="455"/>
      <c r="I101" s="147" t="str">
        <f t="shared" si="7"/>
        <v/>
      </c>
      <c r="J101" s="148" t="str">
        <f>IF($D101="","",VLOOKUP($X101,Conn_Req!$A$2:$I$7,5))</f>
        <v/>
      </c>
      <c r="K101" s="455"/>
      <c r="L101" s="147" t="str">
        <f t="shared" si="8"/>
        <v/>
      </c>
      <c r="M101" s="148" t="str">
        <f>IF($D101="","",VLOOKUP($X101,Conn_Req!$A$2:$I$7,6))</f>
        <v/>
      </c>
      <c r="N101" s="149" t="str">
        <f t="shared" si="9"/>
        <v/>
      </c>
      <c r="O101" s="150" t="str">
        <f t="shared" si="10"/>
        <v/>
      </c>
      <c r="P101" s="151"/>
      <c r="Q101" s="453"/>
      <c r="R101" s="453"/>
      <c r="S101" s="453"/>
      <c r="T101" s="152" t="str">
        <f>IF(OR($D101="",$U101=""),"",IF($X101&lt;210,$U101-VLOOKUP($X101,Conn_Req!$A$2:$I$7,9),""))</f>
        <v/>
      </c>
      <c r="U101" s="453"/>
      <c r="V101" s="453"/>
      <c r="W101" s="151"/>
      <c r="X101" s="126" t="e">
        <f>VLOOKUP($D101,Conn_Req!$B$2:$C$7,2)</f>
        <v>#N/A</v>
      </c>
      <c r="AB101" s="218"/>
      <c r="AC101" s="218"/>
      <c r="AD101" s="218"/>
    </row>
    <row r="102" spans="1:30" x14ac:dyDescent="0.25">
      <c r="A102" s="125"/>
      <c r="B102" s="453"/>
      <c r="C102" s="453"/>
      <c r="D102" s="454"/>
      <c r="E102" s="457"/>
      <c r="F102" s="158" t="str">
        <f t="shared" si="6"/>
        <v/>
      </c>
      <c r="G102" s="148" t="str">
        <f>IF($D102="","",VLOOKUP($X102,Conn_Req!$A$2:$I$7,4))</f>
        <v/>
      </c>
      <c r="H102" s="455"/>
      <c r="I102" s="147" t="str">
        <f t="shared" si="7"/>
        <v/>
      </c>
      <c r="J102" s="148" t="str">
        <f>IF($D102="","",VLOOKUP($X102,Conn_Req!$A$2:$I$7,5))</f>
        <v/>
      </c>
      <c r="K102" s="455"/>
      <c r="L102" s="147" t="str">
        <f t="shared" si="8"/>
        <v/>
      </c>
      <c r="M102" s="148" t="str">
        <f>IF($D102="","",VLOOKUP($X102,Conn_Req!$A$2:$I$7,6))</f>
        <v/>
      </c>
      <c r="N102" s="149" t="str">
        <f t="shared" si="9"/>
        <v/>
      </c>
      <c r="O102" s="150" t="str">
        <f t="shared" si="10"/>
        <v/>
      </c>
      <c r="P102" s="151"/>
      <c r="Q102" s="453"/>
      <c r="R102" s="453"/>
      <c r="S102" s="453"/>
      <c r="T102" s="152" t="str">
        <f>IF(OR($D102="",$U102=""),"",IF($X102&lt;210,$U102-VLOOKUP($X102,Conn_Req!$A$2:$I$7,9),""))</f>
        <v/>
      </c>
      <c r="U102" s="453"/>
      <c r="V102" s="453"/>
      <c r="W102" s="151"/>
      <c r="X102" s="126" t="e">
        <f>VLOOKUP($D102,Conn_Req!$B$2:$C$7,2)</f>
        <v>#N/A</v>
      </c>
      <c r="AB102" s="218"/>
      <c r="AC102" s="218"/>
      <c r="AD102" s="218"/>
    </row>
    <row r="103" spans="1:30" x14ac:dyDescent="0.25">
      <c r="A103" s="125"/>
      <c r="B103" s="453"/>
      <c r="C103" s="453"/>
      <c r="D103" s="454"/>
      <c r="E103" s="457"/>
      <c r="F103" s="158" t="str">
        <f t="shared" si="6"/>
        <v/>
      </c>
      <c r="G103" s="148" t="str">
        <f>IF($D103="","",VLOOKUP($X103,Conn_Req!$A$2:$I$7,4))</f>
        <v/>
      </c>
      <c r="H103" s="455"/>
      <c r="I103" s="147" t="str">
        <f t="shared" si="7"/>
        <v/>
      </c>
      <c r="J103" s="148" t="str">
        <f>IF($D103="","",VLOOKUP($X103,Conn_Req!$A$2:$I$7,5))</f>
        <v/>
      </c>
      <c r="K103" s="455"/>
      <c r="L103" s="147" t="str">
        <f t="shared" si="8"/>
        <v/>
      </c>
      <c r="M103" s="148" t="str">
        <f>IF($D103="","",VLOOKUP($X103,Conn_Req!$A$2:$I$7,6))</f>
        <v/>
      </c>
      <c r="N103" s="149" t="str">
        <f t="shared" si="9"/>
        <v/>
      </c>
      <c r="O103" s="150" t="str">
        <f t="shared" si="10"/>
        <v/>
      </c>
      <c r="P103" s="151"/>
      <c r="Q103" s="453"/>
      <c r="R103" s="453"/>
      <c r="S103" s="453"/>
      <c r="T103" s="152" t="str">
        <f>IF(OR($D103="",$U103=""),"",IF($X103&lt;210,$U103-VLOOKUP($X103,Conn_Req!$A$2:$I$7,9),""))</f>
        <v/>
      </c>
      <c r="U103" s="453"/>
      <c r="V103" s="453"/>
      <c r="W103" s="151"/>
      <c r="X103" s="126" t="e">
        <f>VLOOKUP($D103,Conn_Req!$B$2:$C$7,2)</f>
        <v>#N/A</v>
      </c>
      <c r="AB103" s="218"/>
      <c r="AC103" s="218"/>
      <c r="AD103" s="218"/>
    </row>
    <row r="104" spans="1:30" x14ac:dyDescent="0.25">
      <c r="A104" s="125"/>
      <c r="B104" s="453"/>
      <c r="C104" s="453"/>
      <c r="D104" s="454"/>
      <c r="E104" s="457"/>
      <c r="F104" s="158" t="str">
        <f t="shared" si="6"/>
        <v/>
      </c>
      <c r="G104" s="148" t="str">
        <f>IF($D104="","",VLOOKUP($X104,Conn_Req!$A$2:$I$7,4))</f>
        <v/>
      </c>
      <c r="H104" s="455"/>
      <c r="I104" s="147" t="str">
        <f t="shared" si="7"/>
        <v/>
      </c>
      <c r="J104" s="148" t="str">
        <f>IF($D104="","",VLOOKUP($X104,Conn_Req!$A$2:$I$7,5))</f>
        <v/>
      </c>
      <c r="K104" s="455"/>
      <c r="L104" s="147" t="str">
        <f t="shared" si="8"/>
        <v/>
      </c>
      <c r="M104" s="148" t="str">
        <f>IF($D104="","",VLOOKUP($X104,Conn_Req!$A$2:$I$7,6))</f>
        <v/>
      </c>
      <c r="N104" s="149" t="str">
        <f t="shared" si="9"/>
        <v/>
      </c>
      <c r="O104" s="150" t="str">
        <f t="shared" si="10"/>
        <v/>
      </c>
      <c r="P104" s="151"/>
      <c r="Q104" s="453"/>
      <c r="R104" s="453"/>
      <c r="S104" s="453"/>
      <c r="T104" s="152" t="str">
        <f>IF(OR($D104="",$U104=""),"",IF($X104&lt;210,$U104-VLOOKUP($X104,Conn_Req!$A$2:$I$7,9),""))</f>
        <v/>
      </c>
      <c r="U104" s="453"/>
      <c r="V104" s="453"/>
      <c r="W104" s="151"/>
      <c r="X104" s="126" t="e">
        <f>VLOOKUP($D104,Conn_Req!$B$2:$C$7,2)</f>
        <v>#N/A</v>
      </c>
      <c r="AB104" s="218"/>
      <c r="AC104" s="218"/>
      <c r="AD104" s="218"/>
    </row>
    <row r="105" spans="1:30" x14ac:dyDescent="0.25">
      <c r="A105" s="125"/>
      <c r="B105" s="453"/>
      <c r="C105" s="453"/>
      <c r="D105" s="454"/>
      <c r="E105" s="457"/>
      <c r="F105" s="158" t="str">
        <f t="shared" si="6"/>
        <v/>
      </c>
      <c r="G105" s="148" t="str">
        <f>IF($D105="","",VLOOKUP($X105,Conn_Req!$A$2:$I$7,4))</f>
        <v/>
      </c>
      <c r="H105" s="455"/>
      <c r="I105" s="147" t="str">
        <f t="shared" si="7"/>
        <v/>
      </c>
      <c r="J105" s="148" t="str">
        <f>IF($D105="","",VLOOKUP($X105,Conn_Req!$A$2:$I$7,5))</f>
        <v/>
      </c>
      <c r="K105" s="455"/>
      <c r="L105" s="147" t="str">
        <f t="shared" si="8"/>
        <v/>
      </c>
      <c r="M105" s="148" t="str">
        <f>IF($D105="","",VLOOKUP($X105,Conn_Req!$A$2:$I$7,6))</f>
        <v/>
      </c>
      <c r="N105" s="149" t="str">
        <f t="shared" si="9"/>
        <v/>
      </c>
      <c r="O105" s="150" t="str">
        <f t="shared" si="10"/>
        <v/>
      </c>
      <c r="P105" s="151"/>
      <c r="Q105" s="453"/>
      <c r="R105" s="453"/>
      <c r="S105" s="453"/>
      <c r="T105" s="152" t="str">
        <f>IF(OR($D105="",$U105=""),"",IF($X105&lt;210,$U105-VLOOKUP($X105,Conn_Req!$A$2:$I$7,9),""))</f>
        <v/>
      </c>
      <c r="U105" s="453"/>
      <c r="V105" s="453"/>
      <c r="W105" s="151"/>
      <c r="X105" s="126" t="e">
        <f>VLOOKUP($D105,Conn_Req!$B$2:$C$7,2)</f>
        <v>#N/A</v>
      </c>
      <c r="AB105" s="218"/>
      <c r="AC105" s="218"/>
      <c r="AD105" s="218"/>
    </row>
    <row r="106" spans="1:30" x14ac:dyDescent="0.25">
      <c r="A106" s="125"/>
      <c r="B106" s="453"/>
      <c r="C106" s="453"/>
      <c r="D106" s="454"/>
      <c r="E106" s="457"/>
      <c r="F106" s="158" t="str">
        <f t="shared" si="6"/>
        <v/>
      </c>
      <c r="G106" s="148" t="str">
        <f>IF($D106="","",VLOOKUP($X106,Conn_Req!$A$2:$I$7,4))</f>
        <v/>
      </c>
      <c r="H106" s="455"/>
      <c r="I106" s="147" t="str">
        <f t="shared" si="7"/>
        <v/>
      </c>
      <c r="J106" s="148" t="str">
        <f>IF($D106="","",VLOOKUP($X106,Conn_Req!$A$2:$I$7,5))</f>
        <v/>
      </c>
      <c r="K106" s="455"/>
      <c r="L106" s="147" t="str">
        <f t="shared" si="8"/>
        <v/>
      </c>
      <c r="M106" s="148" t="str">
        <f>IF($D106="","",VLOOKUP($X106,Conn_Req!$A$2:$I$7,6))</f>
        <v/>
      </c>
      <c r="N106" s="149" t="str">
        <f t="shared" si="9"/>
        <v/>
      </c>
      <c r="O106" s="150" t="str">
        <f t="shared" si="10"/>
        <v/>
      </c>
      <c r="P106" s="151"/>
      <c r="Q106" s="453"/>
      <c r="R106" s="453"/>
      <c r="S106" s="453"/>
      <c r="T106" s="152" t="str">
        <f>IF(OR($D106="",$U106=""),"",IF($X106&lt;210,$U106-VLOOKUP($X106,Conn_Req!$A$2:$I$7,9),""))</f>
        <v/>
      </c>
      <c r="U106" s="453"/>
      <c r="V106" s="453"/>
      <c r="W106" s="151"/>
      <c r="X106" s="126" t="e">
        <f>VLOOKUP($D106,Conn_Req!$B$2:$C$7,2)</f>
        <v>#N/A</v>
      </c>
      <c r="AB106" s="218"/>
      <c r="AC106" s="218"/>
      <c r="AD106" s="218"/>
    </row>
    <row r="107" spans="1:30" x14ac:dyDescent="0.25">
      <c r="A107" s="125"/>
      <c r="B107" s="453"/>
      <c r="C107" s="453"/>
      <c r="D107" s="454"/>
      <c r="E107" s="457"/>
      <c r="F107" s="158" t="str">
        <f t="shared" si="6"/>
        <v/>
      </c>
      <c r="G107" s="148" t="str">
        <f>IF($D107="","",VLOOKUP($X107,Conn_Req!$A$2:$I$7,4))</f>
        <v/>
      </c>
      <c r="H107" s="455"/>
      <c r="I107" s="147" t="str">
        <f t="shared" si="7"/>
        <v/>
      </c>
      <c r="J107" s="148" t="str">
        <f>IF($D107="","",VLOOKUP($X107,Conn_Req!$A$2:$I$7,5))</f>
        <v/>
      </c>
      <c r="K107" s="455"/>
      <c r="L107" s="147" t="str">
        <f t="shared" si="8"/>
        <v/>
      </c>
      <c r="M107" s="148" t="str">
        <f>IF($D107="","",VLOOKUP($X107,Conn_Req!$A$2:$I$7,6))</f>
        <v/>
      </c>
      <c r="N107" s="149" t="str">
        <f t="shared" si="9"/>
        <v/>
      </c>
      <c r="O107" s="150" t="str">
        <f t="shared" si="10"/>
        <v/>
      </c>
      <c r="P107" s="151"/>
      <c r="Q107" s="453"/>
      <c r="R107" s="453"/>
      <c r="S107" s="453"/>
      <c r="T107" s="152" t="str">
        <f>IF(OR($D107="",$U107=""),"",IF($X107&lt;210,$U107-VLOOKUP($X107,Conn_Req!$A$2:$I$7,9),""))</f>
        <v/>
      </c>
      <c r="U107" s="453"/>
      <c r="V107" s="453"/>
      <c r="W107" s="151"/>
      <c r="X107" s="126" t="e">
        <f>VLOOKUP($D107,Conn_Req!$B$2:$C$7,2)</f>
        <v>#N/A</v>
      </c>
      <c r="AB107" s="218"/>
      <c r="AC107" s="218"/>
      <c r="AD107" s="218"/>
    </row>
    <row r="108" spans="1:30" x14ac:dyDescent="0.25">
      <c r="A108" s="125"/>
      <c r="B108" s="453"/>
      <c r="C108" s="453"/>
      <c r="D108" s="454"/>
      <c r="E108" s="457"/>
      <c r="F108" s="158" t="str">
        <f t="shared" si="6"/>
        <v/>
      </c>
      <c r="G108" s="148" t="str">
        <f>IF($D108="","",VLOOKUP($X108,Conn_Req!$A$2:$I$7,4))</f>
        <v/>
      </c>
      <c r="H108" s="455"/>
      <c r="I108" s="147" t="str">
        <f t="shared" si="7"/>
        <v/>
      </c>
      <c r="J108" s="148" t="str">
        <f>IF($D108="","",VLOOKUP($X108,Conn_Req!$A$2:$I$7,5))</f>
        <v/>
      </c>
      <c r="K108" s="455"/>
      <c r="L108" s="147" t="str">
        <f t="shared" si="8"/>
        <v/>
      </c>
      <c r="M108" s="148" t="str">
        <f>IF($D108="","",VLOOKUP($X108,Conn_Req!$A$2:$I$7,6))</f>
        <v/>
      </c>
      <c r="N108" s="149" t="str">
        <f t="shared" si="9"/>
        <v/>
      </c>
      <c r="O108" s="150" t="str">
        <f t="shared" si="10"/>
        <v/>
      </c>
      <c r="P108" s="151"/>
      <c r="Q108" s="453"/>
      <c r="R108" s="453"/>
      <c r="S108" s="453"/>
      <c r="T108" s="152" t="str">
        <f>IF(OR($D108="",$U108=""),"",IF($X108&lt;210,$U108-VLOOKUP($X108,Conn_Req!$A$2:$I$7,9),""))</f>
        <v/>
      </c>
      <c r="U108" s="453"/>
      <c r="V108" s="453"/>
      <c r="W108" s="151"/>
      <c r="X108" s="126" t="e">
        <f>VLOOKUP($D108,Conn_Req!$B$2:$C$7,2)</f>
        <v>#N/A</v>
      </c>
      <c r="AB108" s="218"/>
      <c r="AC108" s="218"/>
      <c r="AD108" s="218"/>
    </row>
    <row r="109" spans="1:30" x14ac:dyDescent="0.25">
      <c r="A109" s="125"/>
      <c r="B109" s="453"/>
      <c r="C109" s="453"/>
      <c r="D109" s="454"/>
      <c r="E109" s="457"/>
      <c r="F109" s="158" t="str">
        <f t="shared" si="6"/>
        <v/>
      </c>
      <c r="G109" s="148" t="str">
        <f>IF($D109="","",VLOOKUP($X109,Conn_Req!$A$2:$I$7,4))</f>
        <v/>
      </c>
      <c r="H109" s="455"/>
      <c r="I109" s="147" t="str">
        <f t="shared" si="7"/>
        <v/>
      </c>
      <c r="J109" s="148" t="str">
        <f>IF($D109="","",VLOOKUP($X109,Conn_Req!$A$2:$I$7,5))</f>
        <v/>
      </c>
      <c r="K109" s="455"/>
      <c r="L109" s="147" t="str">
        <f t="shared" si="8"/>
        <v/>
      </c>
      <c r="M109" s="148" t="str">
        <f>IF($D109="","",VLOOKUP($X109,Conn_Req!$A$2:$I$7,6))</f>
        <v/>
      </c>
      <c r="N109" s="149" t="str">
        <f t="shared" si="9"/>
        <v/>
      </c>
      <c r="O109" s="150" t="str">
        <f t="shared" si="10"/>
        <v/>
      </c>
      <c r="P109" s="151"/>
      <c r="Q109" s="453"/>
      <c r="R109" s="453"/>
      <c r="S109" s="453"/>
      <c r="T109" s="152" t="str">
        <f>IF(OR($D109="",$U109=""),"",IF($X109&lt;210,$U109-VLOOKUP($X109,Conn_Req!$A$2:$I$7,9),""))</f>
        <v/>
      </c>
      <c r="U109" s="453"/>
      <c r="V109" s="453"/>
      <c r="W109" s="151"/>
      <c r="X109" s="126" t="e">
        <f>VLOOKUP($D109,Conn_Req!$B$2:$C$7,2)</f>
        <v>#N/A</v>
      </c>
      <c r="AB109" s="218"/>
      <c r="AC109" s="218"/>
      <c r="AD109" s="218"/>
    </row>
    <row r="110" spans="1:30" x14ac:dyDescent="0.25">
      <c r="A110" s="125"/>
      <c r="B110" s="453"/>
      <c r="C110" s="453"/>
      <c r="D110" s="454"/>
      <c r="E110" s="457"/>
      <c r="F110" s="158" t="str">
        <f t="shared" si="6"/>
        <v/>
      </c>
      <c r="G110" s="148" t="str">
        <f>IF($D110="","",VLOOKUP($X110,Conn_Req!$A$2:$I$7,4))</f>
        <v/>
      </c>
      <c r="H110" s="455"/>
      <c r="I110" s="147" t="str">
        <f t="shared" si="7"/>
        <v/>
      </c>
      <c r="J110" s="148" t="str">
        <f>IF($D110="","",VLOOKUP($X110,Conn_Req!$A$2:$I$7,5))</f>
        <v/>
      </c>
      <c r="K110" s="455"/>
      <c r="L110" s="147" t="str">
        <f t="shared" si="8"/>
        <v/>
      </c>
      <c r="M110" s="148" t="str">
        <f>IF($D110="","",VLOOKUP($X110,Conn_Req!$A$2:$I$7,6))</f>
        <v/>
      </c>
      <c r="N110" s="149" t="str">
        <f t="shared" si="9"/>
        <v/>
      </c>
      <c r="O110" s="150" t="str">
        <f t="shared" si="10"/>
        <v/>
      </c>
      <c r="P110" s="151"/>
      <c r="Q110" s="453"/>
      <c r="R110" s="453"/>
      <c r="S110" s="453"/>
      <c r="T110" s="152" t="str">
        <f>IF(OR($D110="",$U110=""),"",IF($X110&lt;210,$U110-VLOOKUP($X110,Conn_Req!$A$2:$I$7,9),""))</f>
        <v/>
      </c>
      <c r="U110" s="453"/>
      <c r="V110" s="453"/>
      <c r="W110" s="151"/>
      <c r="X110" s="126" t="e">
        <f>VLOOKUP($D110,Conn_Req!$B$2:$C$7,2)</f>
        <v>#N/A</v>
      </c>
      <c r="AB110" s="218"/>
      <c r="AC110" s="218"/>
      <c r="AD110" s="218"/>
    </row>
    <row r="111" spans="1:30" x14ac:dyDescent="0.25">
      <c r="A111" s="125"/>
      <c r="B111" s="453"/>
      <c r="C111" s="453"/>
      <c r="D111" s="454"/>
      <c r="E111" s="457"/>
      <c r="F111" s="158" t="str">
        <f t="shared" si="6"/>
        <v/>
      </c>
      <c r="G111" s="148" t="str">
        <f>IF($D111="","",VLOOKUP($X111,Conn_Req!$A$2:$I$7,4))</f>
        <v/>
      </c>
      <c r="H111" s="455"/>
      <c r="I111" s="147" t="str">
        <f t="shared" si="7"/>
        <v/>
      </c>
      <c r="J111" s="148" t="str">
        <f>IF($D111="","",VLOOKUP($X111,Conn_Req!$A$2:$I$7,5))</f>
        <v/>
      </c>
      <c r="K111" s="455"/>
      <c r="L111" s="147" t="str">
        <f t="shared" si="8"/>
        <v/>
      </c>
      <c r="M111" s="148" t="str">
        <f>IF($D111="","",VLOOKUP($X111,Conn_Req!$A$2:$I$7,6))</f>
        <v/>
      </c>
      <c r="N111" s="149" t="str">
        <f t="shared" si="9"/>
        <v/>
      </c>
      <c r="O111" s="150" t="str">
        <f t="shared" si="10"/>
        <v/>
      </c>
      <c r="P111" s="151"/>
      <c r="Q111" s="453"/>
      <c r="R111" s="453"/>
      <c r="S111" s="453"/>
      <c r="T111" s="152" t="str">
        <f>IF(OR($D111="",$U111=""),"",IF($X111&lt;210,$U111-VLOOKUP($X111,Conn_Req!$A$2:$I$7,9),""))</f>
        <v/>
      </c>
      <c r="U111" s="453"/>
      <c r="V111" s="453"/>
      <c r="W111" s="151"/>
      <c r="X111" s="126" t="e">
        <f>VLOOKUP($D111,Conn_Req!$B$2:$C$7,2)</f>
        <v>#N/A</v>
      </c>
      <c r="AB111" s="218"/>
      <c r="AC111" s="218"/>
      <c r="AD111" s="218"/>
    </row>
    <row r="112" spans="1:30" x14ac:dyDescent="0.25">
      <c r="A112" s="125"/>
      <c r="B112" s="453"/>
      <c r="C112" s="453"/>
      <c r="D112" s="454"/>
      <c r="E112" s="457"/>
      <c r="F112" s="158" t="str">
        <f t="shared" si="6"/>
        <v/>
      </c>
      <c r="G112" s="148" t="str">
        <f>IF($D112="","",VLOOKUP($X112,Conn_Req!$A$2:$I$7,4))</f>
        <v/>
      </c>
      <c r="H112" s="455"/>
      <c r="I112" s="147" t="str">
        <f t="shared" si="7"/>
        <v/>
      </c>
      <c r="J112" s="148" t="str">
        <f>IF($D112="","",VLOOKUP($X112,Conn_Req!$A$2:$I$7,5))</f>
        <v/>
      </c>
      <c r="K112" s="455"/>
      <c r="L112" s="147" t="str">
        <f t="shared" si="8"/>
        <v/>
      </c>
      <c r="M112" s="148" t="str">
        <f>IF($D112="","",VLOOKUP($X112,Conn_Req!$A$2:$I$7,6))</f>
        <v/>
      </c>
      <c r="N112" s="149" t="str">
        <f t="shared" si="9"/>
        <v/>
      </c>
      <c r="O112" s="150" t="str">
        <f t="shared" si="10"/>
        <v/>
      </c>
      <c r="P112" s="151"/>
      <c r="Q112" s="453"/>
      <c r="R112" s="453"/>
      <c r="S112" s="453"/>
      <c r="T112" s="152" t="str">
        <f>IF(OR($D112="",$U112=""),"",IF($X112&lt;210,$U112-VLOOKUP($X112,Conn_Req!$A$2:$I$7,9),""))</f>
        <v/>
      </c>
      <c r="U112" s="453"/>
      <c r="V112" s="453"/>
      <c r="W112" s="151"/>
      <c r="X112" s="126" t="e">
        <f>VLOOKUP($D112,Conn_Req!$B$2:$C$7,2)</f>
        <v>#N/A</v>
      </c>
      <c r="AB112" s="218"/>
      <c r="AC112" s="218"/>
      <c r="AD112" s="218"/>
    </row>
    <row r="113" spans="1:30" x14ac:dyDescent="0.25">
      <c r="A113" s="125"/>
      <c r="B113" s="453"/>
      <c r="C113" s="453"/>
      <c r="D113" s="454"/>
      <c r="E113" s="457"/>
      <c r="F113" s="158" t="str">
        <f t="shared" si="6"/>
        <v/>
      </c>
      <c r="G113" s="148" t="str">
        <f>IF($D113="","",VLOOKUP($X113,Conn_Req!$A$2:$I$7,4))</f>
        <v/>
      </c>
      <c r="H113" s="455"/>
      <c r="I113" s="147" t="str">
        <f t="shared" si="7"/>
        <v/>
      </c>
      <c r="J113" s="148" t="str">
        <f>IF($D113="","",VLOOKUP($X113,Conn_Req!$A$2:$I$7,5))</f>
        <v/>
      </c>
      <c r="K113" s="455"/>
      <c r="L113" s="147" t="str">
        <f t="shared" si="8"/>
        <v/>
      </c>
      <c r="M113" s="148" t="str">
        <f>IF($D113="","",VLOOKUP($X113,Conn_Req!$A$2:$I$7,6))</f>
        <v/>
      </c>
      <c r="N113" s="149" t="str">
        <f t="shared" si="9"/>
        <v/>
      </c>
      <c r="O113" s="150" t="str">
        <f t="shared" si="10"/>
        <v/>
      </c>
      <c r="P113" s="151"/>
      <c r="Q113" s="453"/>
      <c r="R113" s="453"/>
      <c r="S113" s="453"/>
      <c r="T113" s="152" t="str">
        <f>IF(OR($D113="",$U113=""),"",IF($X113&lt;210,$U113-VLOOKUP($X113,Conn_Req!$A$2:$I$7,9),""))</f>
        <v/>
      </c>
      <c r="U113" s="453"/>
      <c r="V113" s="453"/>
      <c r="W113" s="151"/>
      <c r="X113" s="126" t="e">
        <f>VLOOKUP($D113,Conn_Req!$B$2:$C$7,2)</f>
        <v>#N/A</v>
      </c>
      <c r="AB113" s="218"/>
      <c r="AC113" s="218"/>
      <c r="AD113" s="218"/>
    </row>
    <row r="114" spans="1:30" x14ac:dyDescent="0.25">
      <c r="A114" s="125"/>
      <c r="B114" s="453"/>
      <c r="C114" s="453"/>
      <c r="D114" s="454"/>
      <c r="E114" s="457"/>
      <c r="F114" s="158" t="str">
        <f t="shared" si="6"/>
        <v/>
      </c>
      <c r="G114" s="148" t="str">
        <f>IF($D114="","",VLOOKUP($X114,Conn_Req!$A$2:$I$7,4))</f>
        <v/>
      </c>
      <c r="H114" s="455"/>
      <c r="I114" s="147" t="str">
        <f t="shared" si="7"/>
        <v/>
      </c>
      <c r="J114" s="148" t="str">
        <f>IF($D114="","",VLOOKUP($X114,Conn_Req!$A$2:$I$7,5))</f>
        <v/>
      </c>
      <c r="K114" s="455"/>
      <c r="L114" s="147" t="str">
        <f t="shared" si="8"/>
        <v/>
      </c>
      <c r="M114" s="148" t="str">
        <f>IF($D114="","",VLOOKUP($X114,Conn_Req!$A$2:$I$7,6))</f>
        <v/>
      </c>
      <c r="N114" s="149" t="str">
        <f t="shared" si="9"/>
        <v/>
      </c>
      <c r="O114" s="150" t="str">
        <f t="shared" si="10"/>
        <v/>
      </c>
      <c r="P114" s="151"/>
      <c r="Q114" s="453"/>
      <c r="R114" s="453"/>
      <c r="S114" s="453"/>
      <c r="T114" s="152" t="str">
        <f>IF(OR($D114="",$U114=""),"",IF($X114&lt;210,$U114-VLOOKUP($X114,Conn_Req!$A$2:$I$7,9),""))</f>
        <v/>
      </c>
      <c r="U114" s="453"/>
      <c r="V114" s="453"/>
      <c r="W114" s="151"/>
      <c r="X114" s="126" t="e">
        <f>VLOOKUP($D114,Conn_Req!$B$2:$C$7,2)</f>
        <v>#N/A</v>
      </c>
      <c r="AB114" s="218"/>
      <c r="AC114" s="218"/>
      <c r="AD114" s="218"/>
    </row>
    <row r="115" spans="1:30" x14ac:dyDescent="0.25">
      <c r="A115" s="125"/>
      <c r="B115" s="453"/>
      <c r="C115" s="453"/>
      <c r="D115" s="454"/>
      <c r="E115" s="457"/>
      <c r="F115" s="158" t="str">
        <f t="shared" si="6"/>
        <v/>
      </c>
      <c r="G115" s="148" t="str">
        <f>IF($D115="","",VLOOKUP($X115,Conn_Req!$A$2:$I$7,4))</f>
        <v/>
      </c>
      <c r="H115" s="455"/>
      <c r="I115" s="147" t="str">
        <f t="shared" si="7"/>
        <v/>
      </c>
      <c r="J115" s="148" t="str">
        <f>IF($D115="","",VLOOKUP($X115,Conn_Req!$A$2:$I$7,5))</f>
        <v/>
      </c>
      <c r="K115" s="455"/>
      <c r="L115" s="147" t="str">
        <f t="shared" si="8"/>
        <v/>
      </c>
      <c r="M115" s="148" t="str">
        <f>IF($D115="","",VLOOKUP($X115,Conn_Req!$A$2:$I$7,6))</f>
        <v/>
      </c>
      <c r="N115" s="149" t="str">
        <f t="shared" si="9"/>
        <v/>
      </c>
      <c r="O115" s="150" t="str">
        <f t="shared" si="10"/>
        <v/>
      </c>
      <c r="P115" s="151"/>
      <c r="Q115" s="453"/>
      <c r="R115" s="453"/>
      <c r="S115" s="453"/>
      <c r="T115" s="152" t="str">
        <f>IF(OR($D115="",$U115=""),"",IF($X115&lt;210,$U115-VLOOKUP($X115,Conn_Req!$A$2:$I$7,9),""))</f>
        <v/>
      </c>
      <c r="U115" s="453"/>
      <c r="V115" s="453"/>
      <c r="W115" s="151"/>
      <c r="X115" s="126" t="e">
        <f>VLOOKUP($D115,Conn_Req!$B$2:$C$7,2)</f>
        <v>#N/A</v>
      </c>
      <c r="AB115" s="218"/>
      <c r="AC115" s="218"/>
      <c r="AD115" s="218"/>
    </row>
    <row r="116" spans="1:30" x14ac:dyDescent="0.25">
      <c r="A116" s="125"/>
      <c r="B116" s="453"/>
      <c r="C116" s="453"/>
      <c r="D116" s="454"/>
      <c r="E116" s="457"/>
      <c r="F116" s="158" t="str">
        <f t="shared" si="6"/>
        <v/>
      </c>
      <c r="G116" s="148" t="str">
        <f>IF($D116="","",VLOOKUP($X116,Conn_Req!$A$2:$I$7,4))</f>
        <v/>
      </c>
      <c r="H116" s="455"/>
      <c r="I116" s="147" t="str">
        <f t="shared" si="7"/>
        <v/>
      </c>
      <c r="J116" s="148" t="str">
        <f>IF($D116="","",VLOOKUP($X116,Conn_Req!$A$2:$I$7,5))</f>
        <v/>
      </c>
      <c r="K116" s="455"/>
      <c r="L116" s="147" t="str">
        <f t="shared" si="8"/>
        <v/>
      </c>
      <c r="M116" s="148" t="str">
        <f>IF($D116="","",VLOOKUP($X116,Conn_Req!$A$2:$I$7,6))</f>
        <v/>
      </c>
      <c r="N116" s="149" t="str">
        <f t="shared" si="9"/>
        <v/>
      </c>
      <c r="O116" s="150" t="str">
        <f t="shared" si="10"/>
        <v/>
      </c>
      <c r="P116" s="151"/>
      <c r="Q116" s="453"/>
      <c r="R116" s="453"/>
      <c r="S116" s="453"/>
      <c r="T116" s="152" t="str">
        <f>IF(OR($D116="",$U116=""),"",IF($X116&lt;210,$U116-VLOOKUP($X116,Conn_Req!$A$2:$I$7,9),""))</f>
        <v/>
      </c>
      <c r="U116" s="453"/>
      <c r="V116" s="453"/>
      <c r="W116" s="151"/>
      <c r="X116" s="126" t="e">
        <f>VLOOKUP($D116,Conn_Req!$B$2:$C$7,2)</f>
        <v>#N/A</v>
      </c>
      <c r="AB116" s="218"/>
      <c r="AC116" s="218"/>
      <c r="AD116" s="218"/>
    </row>
    <row r="117" spans="1:30" x14ac:dyDescent="0.25">
      <c r="A117" s="125"/>
      <c r="B117" s="453"/>
      <c r="C117" s="453"/>
      <c r="D117" s="454"/>
      <c r="E117" s="457"/>
      <c r="F117" s="158" t="str">
        <f t="shared" si="6"/>
        <v/>
      </c>
      <c r="G117" s="148" t="str">
        <f>IF($D117="","",VLOOKUP($X117,Conn_Req!$A$2:$I$7,4))</f>
        <v/>
      </c>
      <c r="H117" s="455"/>
      <c r="I117" s="147" t="str">
        <f t="shared" si="7"/>
        <v/>
      </c>
      <c r="J117" s="148" t="str">
        <f>IF($D117="","",VLOOKUP($X117,Conn_Req!$A$2:$I$7,5))</f>
        <v/>
      </c>
      <c r="K117" s="455"/>
      <c r="L117" s="147" t="str">
        <f t="shared" si="8"/>
        <v/>
      </c>
      <c r="M117" s="148" t="str">
        <f>IF($D117="","",VLOOKUP($X117,Conn_Req!$A$2:$I$7,6))</f>
        <v/>
      </c>
      <c r="N117" s="149" t="str">
        <f t="shared" si="9"/>
        <v/>
      </c>
      <c r="O117" s="150" t="str">
        <f t="shared" si="10"/>
        <v/>
      </c>
      <c r="P117" s="151"/>
      <c r="Q117" s="453"/>
      <c r="R117" s="453"/>
      <c r="S117" s="453"/>
      <c r="T117" s="152" t="str">
        <f>IF(OR($D117="",$U117=""),"",IF($X117&lt;210,$U117-VLOOKUP($X117,Conn_Req!$A$2:$I$7,9),""))</f>
        <v/>
      </c>
      <c r="U117" s="453"/>
      <c r="V117" s="453"/>
      <c r="W117" s="151"/>
      <c r="X117" s="126" t="e">
        <f>VLOOKUP($D117,Conn_Req!$B$2:$C$7,2)</f>
        <v>#N/A</v>
      </c>
      <c r="AB117" s="218"/>
      <c r="AC117" s="218"/>
      <c r="AD117" s="218"/>
    </row>
    <row r="118" spans="1:30" x14ac:dyDescent="0.25">
      <c r="A118" s="125"/>
      <c r="B118" s="453"/>
      <c r="C118" s="453"/>
      <c r="D118" s="454"/>
      <c r="E118" s="457"/>
      <c r="F118" s="158" t="str">
        <f t="shared" si="6"/>
        <v/>
      </c>
      <c r="G118" s="148" t="str">
        <f>IF($D118="","",VLOOKUP($X118,Conn_Req!$A$2:$I$7,4))</f>
        <v/>
      </c>
      <c r="H118" s="455"/>
      <c r="I118" s="147" t="str">
        <f t="shared" si="7"/>
        <v/>
      </c>
      <c r="J118" s="148" t="str">
        <f>IF($D118="","",VLOOKUP($X118,Conn_Req!$A$2:$I$7,5))</f>
        <v/>
      </c>
      <c r="K118" s="455"/>
      <c r="L118" s="147" t="str">
        <f t="shared" si="8"/>
        <v/>
      </c>
      <c r="M118" s="148" t="str">
        <f>IF($D118="","",VLOOKUP($X118,Conn_Req!$A$2:$I$7,6))</f>
        <v/>
      </c>
      <c r="N118" s="149" t="str">
        <f t="shared" si="9"/>
        <v/>
      </c>
      <c r="O118" s="150" t="str">
        <f t="shared" si="10"/>
        <v/>
      </c>
      <c r="P118" s="151"/>
      <c r="Q118" s="453"/>
      <c r="R118" s="453"/>
      <c r="S118" s="453"/>
      <c r="T118" s="152" t="str">
        <f>IF(OR($D118="",$U118=""),"",IF($X118&lt;210,$U118-VLOOKUP($X118,Conn_Req!$A$2:$I$7,9),""))</f>
        <v/>
      </c>
      <c r="U118" s="453"/>
      <c r="V118" s="453"/>
      <c r="W118" s="151"/>
      <c r="X118" s="126" t="e">
        <f>VLOOKUP($D118,Conn_Req!$B$2:$C$7,2)</f>
        <v>#N/A</v>
      </c>
      <c r="AB118" s="218"/>
      <c r="AC118" s="218"/>
      <c r="AD118" s="218"/>
    </row>
    <row r="119" spans="1:30" x14ac:dyDescent="0.25">
      <c r="A119" s="125"/>
      <c r="B119" s="453"/>
      <c r="C119" s="453"/>
      <c r="D119" s="454"/>
      <c r="E119" s="457"/>
      <c r="F119" s="158" t="str">
        <f t="shared" si="6"/>
        <v/>
      </c>
      <c r="G119" s="148" t="str">
        <f>IF($D119="","",VLOOKUP($X119,Conn_Req!$A$2:$I$7,4))</f>
        <v/>
      </c>
      <c r="H119" s="455"/>
      <c r="I119" s="147" t="str">
        <f t="shared" si="7"/>
        <v/>
      </c>
      <c r="J119" s="148" t="str">
        <f>IF($D119="","",VLOOKUP($X119,Conn_Req!$A$2:$I$7,5))</f>
        <v/>
      </c>
      <c r="K119" s="455"/>
      <c r="L119" s="147" t="str">
        <f t="shared" si="8"/>
        <v/>
      </c>
      <c r="M119" s="148" t="str">
        <f>IF($D119="","",VLOOKUP($X119,Conn_Req!$A$2:$I$7,6))</f>
        <v/>
      </c>
      <c r="N119" s="149" t="str">
        <f t="shared" si="9"/>
        <v/>
      </c>
      <c r="O119" s="150" t="str">
        <f t="shared" si="10"/>
        <v/>
      </c>
      <c r="P119" s="151"/>
      <c r="Q119" s="453"/>
      <c r="R119" s="453"/>
      <c r="S119" s="453"/>
      <c r="T119" s="152" t="str">
        <f>IF(OR($D119="",$U119=""),"",IF($X119&lt;210,$U119-VLOOKUP($X119,Conn_Req!$A$2:$I$7,9),""))</f>
        <v/>
      </c>
      <c r="U119" s="453"/>
      <c r="V119" s="453"/>
      <c r="W119" s="151"/>
      <c r="X119" s="126" t="e">
        <f>VLOOKUP($D119,Conn_Req!$B$2:$C$7,2)</f>
        <v>#N/A</v>
      </c>
      <c r="AB119" s="218"/>
      <c r="AC119" s="218"/>
      <c r="AD119" s="218"/>
    </row>
    <row r="120" spans="1:30" x14ac:dyDescent="0.25">
      <c r="A120" s="125"/>
      <c r="B120" s="453"/>
      <c r="C120" s="453"/>
      <c r="D120" s="454"/>
      <c r="E120" s="457"/>
      <c r="F120" s="158" t="str">
        <f t="shared" si="6"/>
        <v/>
      </c>
      <c r="G120" s="148" t="str">
        <f>IF($D120="","",VLOOKUP($X120,Conn_Req!$A$2:$I$7,4))</f>
        <v/>
      </c>
      <c r="H120" s="455"/>
      <c r="I120" s="147" t="str">
        <f t="shared" si="7"/>
        <v/>
      </c>
      <c r="J120" s="148" t="str">
        <f>IF($D120="","",VLOOKUP($X120,Conn_Req!$A$2:$I$7,5))</f>
        <v/>
      </c>
      <c r="K120" s="455"/>
      <c r="L120" s="147" t="str">
        <f t="shared" si="8"/>
        <v/>
      </c>
      <c r="M120" s="148" t="str">
        <f>IF($D120="","",VLOOKUP($X120,Conn_Req!$A$2:$I$7,6))</f>
        <v/>
      </c>
      <c r="N120" s="149" t="str">
        <f t="shared" si="9"/>
        <v/>
      </c>
      <c r="O120" s="150" t="str">
        <f t="shared" si="10"/>
        <v/>
      </c>
      <c r="P120" s="151"/>
      <c r="Q120" s="453"/>
      <c r="R120" s="453"/>
      <c r="S120" s="453"/>
      <c r="T120" s="152" t="str">
        <f>IF(OR($D120="",$U120=""),"",IF($X120&lt;210,$U120-VLOOKUP($X120,Conn_Req!$A$2:$I$7,9),""))</f>
        <v/>
      </c>
      <c r="U120" s="453"/>
      <c r="V120" s="453"/>
      <c r="W120" s="151"/>
      <c r="X120" s="126" t="e">
        <f>VLOOKUP($D120,Conn_Req!$B$2:$C$7,2)</f>
        <v>#N/A</v>
      </c>
      <c r="AB120" s="218"/>
      <c r="AC120" s="218"/>
      <c r="AD120" s="218"/>
    </row>
    <row r="121" spans="1:30" x14ac:dyDescent="0.25">
      <c r="A121" s="125"/>
      <c r="B121" s="453"/>
      <c r="C121" s="453"/>
      <c r="D121" s="454"/>
      <c r="E121" s="457"/>
      <c r="F121" s="158" t="str">
        <f t="shared" si="6"/>
        <v/>
      </c>
      <c r="G121" s="148" t="str">
        <f>IF($D121="","",VLOOKUP($X121,Conn_Req!$A$2:$I$7,4))</f>
        <v/>
      </c>
      <c r="H121" s="455"/>
      <c r="I121" s="147" t="str">
        <f t="shared" si="7"/>
        <v/>
      </c>
      <c r="J121" s="148" t="str">
        <f>IF($D121="","",VLOOKUP($X121,Conn_Req!$A$2:$I$7,5))</f>
        <v/>
      </c>
      <c r="K121" s="455"/>
      <c r="L121" s="147" t="str">
        <f t="shared" si="8"/>
        <v/>
      </c>
      <c r="M121" s="148" t="str">
        <f>IF($D121="","",VLOOKUP($X121,Conn_Req!$A$2:$I$7,6))</f>
        <v/>
      </c>
      <c r="N121" s="149" t="str">
        <f t="shared" si="9"/>
        <v/>
      </c>
      <c r="O121" s="150" t="str">
        <f t="shared" si="10"/>
        <v/>
      </c>
      <c r="P121" s="151"/>
      <c r="Q121" s="453"/>
      <c r="R121" s="453"/>
      <c r="S121" s="453"/>
      <c r="T121" s="152" t="str">
        <f>IF(OR($D121="",$U121=""),"",IF($X121&lt;210,$U121-VLOOKUP($X121,Conn_Req!$A$2:$I$7,9),""))</f>
        <v/>
      </c>
      <c r="U121" s="453"/>
      <c r="V121" s="453"/>
      <c r="W121" s="151"/>
      <c r="X121" s="126" t="e">
        <f>VLOOKUP($D121,Conn_Req!$B$2:$C$7,2)</f>
        <v>#N/A</v>
      </c>
      <c r="AB121" s="218"/>
      <c r="AC121" s="218"/>
      <c r="AD121" s="218"/>
    </row>
    <row r="122" spans="1:30" x14ac:dyDescent="0.25">
      <c r="A122" s="125"/>
      <c r="B122" s="453"/>
      <c r="C122" s="453"/>
      <c r="D122" s="454"/>
      <c r="E122" s="457"/>
      <c r="F122" s="158" t="str">
        <f t="shared" si="6"/>
        <v/>
      </c>
      <c r="G122" s="148" t="str">
        <f>IF($D122="","",VLOOKUP($X122,Conn_Req!$A$2:$I$7,4))</f>
        <v/>
      </c>
      <c r="H122" s="455"/>
      <c r="I122" s="147" t="str">
        <f t="shared" si="7"/>
        <v/>
      </c>
      <c r="J122" s="148" t="str">
        <f>IF($D122="","",VLOOKUP($X122,Conn_Req!$A$2:$I$7,5))</f>
        <v/>
      </c>
      <c r="K122" s="455"/>
      <c r="L122" s="147" t="str">
        <f t="shared" si="8"/>
        <v/>
      </c>
      <c r="M122" s="148" t="str">
        <f>IF($D122="","",VLOOKUP($X122,Conn_Req!$A$2:$I$7,6))</f>
        <v/>
      </c>
      <c r="N122" s="149" t="str">
        <f t="shared" si="9"/>
        <v/>
      </c>
      <c r="O122" s="150" t="str">
        <f t="shared" si="10"/>
        <v/>
      </c>
      <c r="P122" s="151"/>
      <c r="Q122" s="453"/>
      <c r="R122" s="453"/>
      <c r="S122" s="453"/>
      <c r="T122" s="152" t="str">
        <f>IF(OR($D122="",$U122=""),"",IF($X122&lt;210,$U122-VLOOKUP($X122,Conn_Req!$A$2:$I$7,9),""))</f>
        <v/>
      </c>
      <c r="U122" s="453"/>
      <c r="V122" s="453"/>
      <c r="W122" s="151"/>
      <c r="X122" s="126" t="e">
        <f>VLOOKUP($D122,Conn_Req!$B$2:$C$7,2)</f>
        <v>#N/A</v>
      </c>
      <c r="AB122" s="218"/>
      <c r="AC122" s="218"/>
      <c r="AD122" s="218"/>
    </row>
    <row r="123" spans="1:30" x14ac:dyDescent="0.25">
      <c r="A123" s="125"/>
      <c r="B123" s="453"/>
      <c r="C123" s="453"/>
      <c r="D123" s="454"/>
      <c r="E123" s="457"/>
      <c r="F123" s="158" t="str">
        <f t="shared" si="6"/>
        <v/>
      </c>
      <c r="G123" s="148" t="str">
        <f>IF($D123="","",VLOOKUP($X123,Conn_Req!$A$2:$I$7,4))</f>
        <v/>
      </c>
      <c r="H123" s="455"/>
      <c r="I123" s="147" t="str">
        <f t="shared" si="7"/>
        <v/>
      </c>
      <c r="J123" s="148" t="str">
        <f>IF($D123="","",VLOOKUP($X123,Conn_Req!$A$2:$I$7,5))</f>
        <v/>
      </c>
      <c r="K123" s="455"/>
      <c r="L123" s="147" t="str">
        <f t="shared" si="8"/>
        <v/>
      </c>
      <c r="M123" s="148" t="str">
        <f>IF($D123="","",VLOOKUP($X123,Conn_Req!$A$2:$I$7,6))</f>
        <v/>
      </c>
      <c r="N123" s="149" t="str">
        <f t="shared" si="9"/>
        <v/>
      </c>
      <c r="O123" s="150" t="str">
        <f t="shared" si="10"/>
        <v/>
      </c>
      <c r="P123" s="151"/>
      <c r="Q123" s="453"/>
      <c r="R123" s="453"/>
      <c r="S123" s="453"/>
      <c r="T123" s="152" t="str">
        <f>IF(OR($D123="",$U123=""),"",IF($X123&lt;210,$U123-VLOOKUP($X123,Conn_Req!$A$2:$I$7,9),""))</f>
        <v/>
      </c>
      <c r="U123" s="453"/>
      <c r="V123" s="453"/>
      <c r="W123" s="151"/>
      <c r="X123" s="126" t="e">
        <f>VLOOKUP($D123,Conn_Req!$B$2:$C$7,2)</f>
        <v>#N/A</v>
      </c>
      <c r="AB123" s="218"/>
      <c r="AC123" s="218"/>
      <c r="AD123" s="218"/>
    </row>
    <row r="124" spans="1:30" x14ac:dyDescent="0.25">
      <c r="A124" s="125"/>
      <c r="B124" s="453"/>
      <c r="C124" s="453"/>
      <c r="D124" s="454"/>
      <c r="E124" s="457"/>
      <c r="F124" s="158" t="str">
        <f t="shared" si="6"/>
        <v/>
      </c>
      <c r="G124" s="148" t="str">
        <f>IF($D124="","",VLOOKUP($X124,Conn_Req!$A$2:$I$7,4))</f>
        <v/>
      </c>
      <c r="H124" s="455"/>
      <c r="I124" s="147" t="str">
        <f t="shared" si="7"/>
        <v/>
      </c>
      <c r="J124" s="148" t="str">
        <f>IF($D124="","",VLOOKUP($X124,Conn_Req!$A$2:$I$7,5))</f>
        <v/>
      </c>
      <c r="K124" s="455"/>
      <c r="L124" s="147" t="str">
        <f t="shared" si="8"/>
        <v/>
      </c>
      <c r="M124" s="148" t="str">
        <f>IF($D124="","",VLOOKUP($X124,Conn_Req!$A$2:$I$7,6))</f>
        <v/>
      </c>
      <c r="N124" s="149" t="str">
        <f t="shared" si="9"/>
        <v/>
      </c>
      <c r="O124" s="150" t="str">
        <f t="shared" si="10"/>
        <v/>
      </c>
      <c r="P124" s="151"/>
      <c r="Q124" s="453"/>
      <c r="R124" s="453"/>
      <c r="S124" s="453"/>
      <c r="T124" s="152" t="str">
        <f>IF(OR($D124="",$U124=""),"",IF($X124&lt;210,$U124-VLOOKUP($X124,Conn_Req!$A$2:$I$7,9),""))</f>
        <v/>
      </c>
      <c r="U124" s="453"/>
      <c r="V124" s="453"/>
      <c r="W124" s="151"/>
      <c r="X124" s="126" t="e">
        <f>VLOOKUP($D124,Conn_Req!$B$2:$C$7,2)</f>
        <v>#N/A</v>
      </c>
      <c r="AB124" s="218"/>
      <c r="AC124" s="218"/>
      <c r="AD124" s="218"/>
    </row>
    <row r="125" spans="1:30" x14ac:dyDescent="0.25">
      <c r="A125" s="125"/>
      <c r="B125" s="453"/>
      <c r="C125" s="453"/>
      <c r="D125" s="454"/>
      <c r="E125" s="457"/>
      <c r="F125" s="158" t="str">
        <f t="shared" si="6"/>
        <v/>
      </c>
      <c r="G125" s="148" t="str">
        <f>IF($D125="","",VLOOKUP($X125,Conn_Req!$A$2:$I$7,4))</f>
        <v/>
      </c>
      <c r="H125" s="455"/>
      <c r="I125" s="147" t="str">
        <f t="shared" si="7"/>
        <v/>
      </c>
      <c r="J125" s="148" t="str">
        <f>IF($D125="","",VLOOKUP($X125,Conn_Req!$A$2:$I$7,5))</f>
        <v/>
      </c>
      <c r="K125" s="455"/>
      <c r="L125" s="147" t="str">
        <f t="shared" si="8"/>
        <v/>
      </c>
      <c r="M125" s="148" t="str">
        <f>IF($D125="","",VLOOKUP($X125,Conn_Req!$A$2:$I$7,6))</f>
        <v/>
      </c>
      <c r="N125" s="149" t="str">
        <f t="shared" si="9"/>
        <v/>
      </c>
      <c r="O125" s="150" t="str">
        <f t="shared" si="10"/>
        <v/>
      </c>
      <c r="P125" s="151"/>
      <c r="Q125" s="453"/>
      <c r="R125" s="453"/>
      <c r="S125" s="453"/>
      <c r="T125" s="152" t="str">
        <f>IF(OR($D125="",$U125=""),"",IF($X125&lt;210,$U125-VLOOKUP($X125,Conn_Req!$A$2:$I$7,9),""))</f>
        <v/>
      </c>
      <c r="U125" s="453"/>
      <c r="V125" s="453"/>
      <c r="W125" s="151"/>
      <c r="X125" s="126" t="e">
        <f>VLOOKUP($D125,Conn_Req!$B$2:$C$7,2)</f>
        <v>#N/A</v>
      </c>
      <c r="AB125" s="218"/>
      <c r="AC125" s="218"/>
      <c r="AD125" s="218"/>
    </row>
    <row r="126" spans="1:30" x14ac:dyDescent="0.25">
      <c r="A126" s="125"/>
      <c r="B126" s="453"/>
      <c r="C126" s="453"/>
      <c r="D126" s="454"/>
      <c r="E126" s="457"/>
      <c r="F126" s="158" t="str">
        <f t="shared" si="6"/>
        <v/>
      </c>
      <c r="G126" s="148" t="str">
        <f>IF($D126="","",VLOOKUP($X126,Conn_Req!$A$2:$I$7,4))</f>
        <v/>
      </c>
      <c r="H126" s="455"/>
      <c r="I126" s="147" t="str">
        <f t="shared" si="7"/>
        <v/>
      </c>
      <c r="J126" s="148" t="str">
        <f>IF($D126="","",VLOOKUP($X126,Conn_Req!$A$2:$I$7,5))</f>
        <v/>
      </c>
      <c r="K126" s="455"/>
      <c r="L126" s="147" t="str">
        <f t="shared" si="8"/>
        <v/>
      </c>
      <c r="M126" s="148" t="str">
        <f>IF($D126="","",VLOOKUP($X126,Conn_Req!$A$2:$I$7,6))</f>
        <v/>
      </c>
      <c r="N126" s="149" t="str">
        <f t="shared" si="9"/>
        <v/>
      </c>
      <c r="O126" s="150" t="str">
        <f t="shared" si="10"/>
        <v/>
      </c>
      <c r="P126" s="151"/>
      <c r="Q126" s="453"/>
      <c r="R126" s="453"/>
      <c r="S126" s="453"/>
      <c r="T126" s="152" t="str">
        <f>IF(OR($D126="",$U126=""),"",IF($X126&lt;210,$U126-VLOOKUP($X126,Conn_Req!$A$2:$I$7,9),""))</f>
        <v/>
      </c>
      <c r="U126" s="453"/>
      <c r="V126" s="453"/>
      <c r="W126" s="151"/>
      <c r="X126" s="126" t="e">
        <f>VLOOKUP($D126,Conn_Req!$B$2:$C$7,2)</f>
        <v>#N/A</v>
      </c>
      <c r="AB126" s="218"/>
      <c r="AC126" s="218"/>
      <c r="AD126" s="218"/>
    </row>
    <row r="127" spans="1:30" x14ac:dyDescent="0.25">
      <c r="A127" s="125"/>
      <c r="B127" s="453"/>
      <c r="C127" s="453"/>
      <c r="D127" s="454"/>
      <c r="E127" s="457"/>
      <c r="F127" s="158" t="str">
        <f t="shared" si="6"/>
        <v/>
      </c>
      <c r="G127" s="148" t="str">
        <f>IF($D127="","",VLOOKUP($X127,Conn_Req!$A$2:$I$7,4))</f>
        <v/>
      </c>
      <c r="H127" s="455"/>
      <c r="I127" s="147" t="str">
        <f t="shared" si="7"/>
        <v/>
      </c>
      <c r="J127" s="148" t="str">
        <f>IF($D127="","",VLOOKUP($X127,Conn_Req!$A$2:$I$7,5))</f>
        <v/>
      </c>
      <c r="K127" s="455"/>
      <c r="L127" s="147" t="str">
        <f t="shared" si="8"/>
        <v/>
      </c>
      <c r="M127" s="148" t="str">
        <f>IF($D127="","",VLOOKUP($X127,Conn_Req!$A$2:$I$7,6))</f>
        <v/>
      </c>
      <c r="N127" s="149" t="str">
        <f t="shared" si="9"/>
        <v/>
      </c>
      <c r="O127" s="150" t="str">
        <f t="shared" si="10"/>
        <v/>
      </c>
      <c r="P127" s="151"/>
      <c r="Q127" s="453"/>
      <c r="R127" s="453"/>
      <c r="S127" s="453"/>
      <c r="T127" s="152" t="str">
        <f>IF(OR($D127="",$U127=""),"",IF($X127&lt;210,$U127-VLOOKUP($X127,Conn_Req!$A$2:$I$7,9),""))</f>
        <v/>
      </c>
      <c r="U127" s="453"/>
      <c r="V127" s="453"/>
      <c r="W127" s="151"/>
      <c r="X127" s="126" t="e">
        <f>VLOOKUP($D127,Conn_Req!$B$2:$C$7,2)</f>
        <v>#N/A</v>
      </c>
      <c r="AB127" s="218"/>
      <c r="AC127" s="218"/>
      <c r="AD127" s="218"/>
    </row>
    <row r="128" spans="1:30" x14ac:dyDescent="0.25">
      <c r="A128" s="125"/>
      <c r="B128" s="453"/>
      <c r="C128" s="453"/>
      <c r="D128" s="454"/>
      <c r="E128" s="457"/>
      <c r="F128" s="158" t="str">
        <f t="shared" si="6"/>
        <v/>
      </c>
      <c r="G128" s="148" t="str">
        <f>IF($D128="","",VLOOKUP($X128,Conn_Req!$A$2:$I$7,4))</f>
        <v/>
      </c>
      <c r="H128" s="455"/>
      <c r="I128" s="147" t="str">
        <f t="shared" si="7"/>
        <v/>
      </c>
      <c r="J128" s="148" t="str">
        <f>IF($D128="","",VLOOKUP($X128,Conn_Req!$A$2:$I$7,5))</f>
        <v/>
      </c>
      <c r="K128" s="455"/>
      <c r="L128" s="147" t="str">
        <f t="shared" si="8"/>
        <v/>
      </c>
      <c r="M128" s="148" t="str">
        <f>IF($D128="","",VLOOKUP($X128,Conn_Req!$A$2:$I$7,6))</f>
        <v/>
      </c>
      <c r="N128" s="149" t="str">
        <f t="shared" si="9"/>
        <v/>
      </c>
      <c r="O128" s="150" t="str">
        <f t="shared" si="10"/>
        <v/>
      </c>
      <c r="P128" s="151"/>
      <c r="Q128" s="453"/>
      <c r="R128" s="453"/>
      <c r="S128" s="453"/>
      <c r="T128" s="152" t="str">
        <f>IF(OR($D128="",$U128=""),"",IF($X128&lt;210,$U128-VLOOKUP($X128,Conn_Req!$A$2:$I$7,9),""))</f>
        <v/>
      </c>
      <c r="U128" s="453"/>
      <c r="V128" s="453"/>
      <c r="W128" s="151"/>
      <c r="X128" s="126" t="e">
        <f>VLOOKUP($D128,Conn_Req!$B$2:$C$7,2)</f>
        <v>#N/A</v>
      </c>
      <c r="AB128" s="218"/>
      <c r="AC128" s="218"/>
      <c r="AD128" s="218"/>
    </row>
    <row r="129" spans="1:30" x14ac:dyDescent="0.25">
      <c r="A129" s="125"/>
      <c r="B129" s="453"/>
      <c r="C129" s="453"/>
      <c r="D129" s="454"/>
      <c r="E129" s="457"/>
      <c r="F129" s="158" t="str">
        <f t="shared" si="6"/>
        <v/>
      </c>
      <c r="G129" s="148" t="str">
        <f>IF($D129="","",VLOOKUP($X129,Conn_Req!$A$2:$I$7,4))</f>
        <v/>
      </c>
      <c r="H129" s="455"/>
      <c r="I129" s="147" t="str">
        <f t="shared" si="7"/>
        <v/>
      </c>
      <c r="J129" s="148" t="str">
        <f>IF($D129="","",VLOOKUP($X129,Conn_Req!$A$2:$I$7,5))</f>
        <v/>
      </c>
      <c r="K129" s="455"/>
      <c r="L129" s="147" t="str">
        <f t="shared" si="8"/>
        <v/>
      </c>
      <c r="M129" s="148" t="str">
        <f>IF($D129="","",VLOOKUP($X129,Conn_Req!$A$2:$I$7,6))</f>
        <v/>
      </c>
      <c r="N129" s="149" t="str">
        <f t="shared" si="9"/>
        <v/>
      </c>
      <c r="O129" s="150" t="str">
        <f t="shared" si="10"/>
        <v/>
      </c>
      <c r="P129" s="151"/>
      <c r="Q129" s="453"/>
      <c r="R129" s="453"/>
      <c r="S129" s="453"/>
      <c r="T129" s="152" t="str">
        <f>IF(OR($D129="",$U129=""),"",IF($X129&lt;210,$U129-VLOOKUP($X129,Conn_Req!$A$2:$I$7,9),""))</f>
        <v/>
      </c>
      <c r="U129" s="453"/>
      <c r="V129" s="453"/>
      <c r="W129" s="151"/>
      <c r="X129" s="126" t="e">
        <f>VLOOKUP($D129,Conn_Req!$B$2:$C$7,2)</f>
        <v>#N/A</v>
      </c>
      <c r="AB129" s="218"/>
      <c r="AC129" s="218"/>
      <c r="AD129" s="218"/>
    </row>
    <row r="130" spans="1:30" x14ac:dyDescent="0.25">
      <c r="A130" s="125"/>
      <c r="B130" s="453"/>
      <c r="C130" s="453"/>
      <c r="D130" s="454"/>
      <c r="E130" s="457"/>
      <c r="F130" s="158" t="str">
        <f t="shared" si="6"/>
        <v/>
      </c>
      <c r="G130" s="148" t="str">
        <f>IF($D130="","",VLOOKUP($X130,Conn_Req!$A$2:$I$7,4))</f>
        <v/>
      </c>
      <c r="H130" s="455"/>
      <c r="I130" s="147" t="str">
        <f t="shared" si="7"/>
        <v/>
      </c>
      <c r="J130" s="148" t="str">
        <f>IF($D130="","",VLOOKUP($X130,Conn_Req!$A$2:$I$7,5))</f>
        <v/>
      </c>
      <c r="K130" s="455"/>
      <c r="L130" s="147" t="str">
        <f t="shared" si="8"/>
        <v/>
      </c>
      <c r="M130" s="148" t="str">
        <f>IF($D130="","",VLOOKUP($X130,Conn_Req!$A$2:$I$7,6))</f>
        <v/>
      </c>
      <c r="N130" s="149" t="str">
        <f t="shared" si="9"/>
        <v/>
      </c>
      <c r="O130" s="150" t="str">
        <f t="shared" si="10"/>
        <v/>
      </c>
      <c r="P130" s="151"/>
      <c r="Q130" s="453"/>
      <c r="R130" s="453"/>
      <c r="S130" s="453"/>
      <c r="T130" s="152" t="str">
        <f>IF(OR($D130="",$U130=""),"",IF($X130&lt;210,$U130-VLOOKUP($X130,Conn_Req!$A$2:$I$7,9),""))</f>
        <v/>
      </c>
      <c r="U130" s="453"/>
      <c r="V130" s="453"/>
      <c r="W130" s="151"/>
      <c r="X130" s="126" t="e">
        <f>VLOOKUP($D130,Conn_Req!$B$2:$C$7,2)</f>
        <v>#N/A</v>
      </c>
      <c r="AB130" s="218"/>
      <c r="AC130" s="218"/>
      <c r="AD130" s="218"/>
    </row>
    <row r="131" spans="1:30" x14ac:dyDescent="0.25">
      <c r="A131" s="125"/>
      <c r="B131" s="453"/>
      <c r="C131" s="453"/>
      <c r="D131" s="454"/>
      <c r="E131" s="457"/>
      <c r="F131" s="158" t="str">
        <f t="shared" si="6"/>
        <v/>
      </c>
      <c r="G131" s="148" t="str">
        <f>IF($D131="","",VLOOKUP($X131,Conn_Req!$A$2:$I$7,4))</f>
        <v/>
      </c>
      <c r="H131" s="455"/>
      <c r="I131" s="147" t="str">
        <f t="shared" si="7"/>
        <v/>
      </c>
      <c r="J131" s="148" t="str">
        <f>IF($D131="","",VLOOKUP($X131,Conn_Req!$A$2:$I$7,5))</f>
        <v/>
      </c>
      <c r="K131" s="455"/>
      <c r="L131" s="147" t="str">
        <f t="shared" si="8"/>
        <v/>
      </c>
      <c r="M131" s="148" t="str">
        <f>IF($D131="","",VLOOKUP($X131,Conn_Req!$A$2:$I$7,6))</f>
        <v/>
      </c>
      <c r="N131" s="149" t="str">
        <f t="shared" si="9"/>
        <v/>
      </c>
      <c r="O131" s="150" t="str">
        <f t="shared" si="10"/>
        <v/>
      </c>
      <c r="P131" s="151"/>
      <c r="Q131" s="453"/>
      <c r="R131" s="453"/>
      <c r="S131" s="453"/>
      <c r="T131" s="152" t="str">
        <f>IF(OR($D131="",$U131=""),"",IF($X131&lt;210,$U131-VLOOKUP($X131,Conn_Req!$A$2:$I$7,9),""))</f>
        <v/>
      </c>
      <c r="U131" s="453"/>
      <c r="V131" s="453"/>
      <c r="W131" s="151"/>
      <c r="X131" s="126" t="e">
        <f>VLOOKUP($D131,Conn_Req!$B$2:$C$7,2)</f>
        <v>#N/A</v>
      </c>
      <c r="AB131" s="218"/>
      <c r="AC131" s="218"/>
      <c r="AD131" s="218"/>
    </row>
    <row r="132" spans="1:30" x14ac:dyDescent="0.25">
      <c r="A132" s="125"/>
      <c r="B132" s="453"/>
      <c r="C132" s="453"/>
      <c r="D132" s="454"/>
      <c r="E132" s="457"/>
      <c r="F132" s="158" t="str">
        <f t="shared" si="6"/>
        <v/>
      </c>
      <c r="G132" s="148" t="str">
        <f>IF($D132="","",VLOOKUP($X132,Conn_Req!$A$2:$I$7,4))</f>
        <v/>
      </c>
      <c r="H132" s="455"/>
      <c r="I132" s="147" t="str">
        <f t="shared" si="7"/>
        <v/>
      </c>
      <c r="J132" s="148" t="str">
        <f>IF($D132="","",VLOOKUP($X132,Conn_Req!$A$2:$I$7,5))</f>
        <v/>
      </c>
      <c r="K132" s="455"/>
      <c r="L132" s="147" t="str">
        <f t="shared" si="8"/>
        <v/>
      </c>
      <c r="M132" s="148" t="str">
        <f>IF($D132="","",VLOOKUP($X132,Conn_Req!$A$2:$I$7,6))</f>
        <v/>
      </c>
      <c r="N132" s="149" t="str">
        <f t="shared" si="9"/>
        <v/>
      </c>
      <c r="O132" s="150" t="str">
        <f t="shared" si="10"/>
        <v/>
      </c>
      <c r="P132" s="151"/>
      <c r="Q132" s="453"/>
      <c r="R132" s="453"/>
      <c r="S132" s="453"/>
      <c r="T132" s="152" t="str">
        <f>IF(OR($D132="",$U132=""),"",IF($X132&lt;210,$U132-VLOOKUP($X132,Conn_Req!$A$2:$I$7,9),""))</f>
        <v/>
      </c>
      <c r="U132" s="453"/>
      <c r="V132" s="453"/>
      <c r="W132" s="151"/>
      <c r="X132" s="126" t="e">
        <f>VLOOKUP($D132,Conn_Req!$B$2:$C$7,2)</f>
        <v>#N/A</v>
      </c>
      <c r="AB132" s="218"/>
      <c r="AC132" s="218"/>
      <c r="AD132" s="218"/>
    </row>
    <row r="133" spans="1:30" x14ac:dyDescent="0.25">
      <c r="A133" s="125"/>
      <c r="B133" s="453"/>
      <c r="C133" s="453"/>
      <c r="D133" s="454"/>
      <c r="E133" s="457"/>
      <c r="F133" s="158" t="str">
        <f t="shared" si="6"/>
        <v/>
      </c>
      <c r="G133" s="148" t="str">
        <f>IF($D133="","",VLOOKUP($X133,Conn_Req!$A$2:$I$7,4))</f>
        <v/>
      </c>
      <c r="H133" s="455"/>
      <c r="I133" s="147" t="str">
        <f t="shared" si="7"/>
        <v/>
      </c>
      <c r="J133" s="148" t="str">
        <f>IF($D133="","",VLOOKUP($X133,Conn_Req!$A$2:$I$7,5))</f>
        <v/>
      </c>
      <c r="K133" s="455"/>
      <c r="L133" s="147" t="str">
        <f t="shared" si="8"/>
        <v/>
      </c>
      <c r="M133" s="148" t="str">
        <f>IF($D133="","",VLOOKUP($X133,Conn_Req!$A$2:$I$7,6))</f>
        <v/>
      </c>
      <c r="N133" s="149" t="str">
        <f t="shared" si="9"/>
        <v/>
      </c>
      <c r="O133" s="150" t="str">
        <f t="shared" si="10"/>
        <v/>
      </c>
      <c r="P133" s="151"/>
      <c r="Q133" s="453"/>
      <c r="R133" s="453"/>
      <c r="S133" s="453"/>
      <c r="T133" s="152" t="str">
        <f>IF(OR($D133="",$U133=""),"",IF($X133&lt;210,$U133-VLOOKUP($X133,Conn_Req!$A$2:$I$7,9),""))</f>
        <v/>
      </c>
      <c r="U133" s="453"/>
      <c r="V133" s="453"/>
      <c r="W133" s="151"/>
      <c r="X133" s="126" t="e">
        <f>VLOOKUP($D133,Conn_Req!$B$2:$C$7,2)</f>
        <v>#N/A</v>
      </c>
      <c r="AB133" s="218"/>
      <c r="AC133" s="218"/>
      <c r="AD133" s="218"/>
    </row>
    <row r="134" spans="1:30" x14ac:dyDescent="0.25">
      <c r="A134" s="125"/>
      <c r="B134" s="453"/>
      <c r="C134" s="453"/>
      <c r="D134" s="454"/>
      <c r="E134" s="457"/>
      <c r="F134" s="158" t="str">
        <f t="shared" si="6"/>
        <v/>
      </c>
      <c r="G134" s="148" t="str">
        <f>IF($D134="","",VLOOKUP($X134,Conn_Req!$A$2:$I$7,4))</f>
        <v/>
      </c>
      <c r="H134" s="455"/>
      <c r="I134" s="147" t="str">
        <f t="shared" si="7"/>
        <v/>
      </c>
      <c r="J134" s="148" t="str">
        <f>IF($D134="","",VLOOKUP($X134,Conn_Req!$A$2:$I$7,5))</f>
        <v/>
      </c>
      <c r="K134" s="455"/>
      <c r="L134" s="147" t="str">
        <f t="shared" si="8"/>
        <v/>
      </c>
      <c r="M134" s="148" t="str">
        <f>IF($D134="","",VLOOKUP($X134,Conn_Req!$A$2:$I$7,6))</f>
        <v/>
      </c>
      <c r="N134" s="149" t="str">
        <f t="shared" si="9"/>
        <v/>
      </c>
      <c r="O134" s="150" t="str">
        <f t="shared" si="10"/>
        <v/>
      </c>
      <c r="P134" s="151"/>
      <c r="Q134" s="453"/>
      <c r="R134" s="453"/>
      <c r="S134" s="453"/>
      <c r="T134" s="152" t="str">
        <f>IF(OR($D134="",$U134=""),"",IF($X134&lt;210,$U134-VLOOKUP($X134,Conn_Req!$A$2:$I$7,9),""))</f>
        <v/>
      </c>
      <c r="U134" s="453"/>
      <c r="V134" s="453"/>
      <c r="W134" s="151"/>
      <c r="X134" s="126" t="e">
        <f>VLOOKUP($D134,Conn_Req!$B$2:$C$7,2)</f>
        <v>#N/A</v>
      </c>
      <c r="AB134" s="218"/>
      <c r="AC134" s="218"/>
      <c r="AD134" s="218"/>
    </row>
    <row r="135" spans="1:30" x14ac:dyDescent="0.25">
      <c r="A135" s="125"/>
      <c r="B135" s="453"/>
      <c r="C135" s="453"/>
      <c r="D135" s="454"/>
      <c r="E135" s="457"/>
      <c r="F135" s="158" t="str">
        <f t="shared" si="6"/>
        <v/>
      </c>
      <c r="G135" s="148" t="str">
        <f>IF($D135="","",VLOOKUP($X135,Conn_Req!$A$2:$I$7,4))</f>
        <v/>
      </c>
      <c r="H135" s="455"/>
      <c r="I135" s="147" t="str">
        <f t="shared" si="7"/>
        <v/>
      </c>
      <c r="J135" s="148" t="str">
        <f>IF($D135="","",VLOOKUP($X135,Conn_Req!$A$2:$I$7,5))</f>
        <v/>
      </c>
      <c r="K135" s="455"/>
      <c r="L135" s="147" t="str">
        <f t="shared" si="8"/>
        <v/>
      </c>
      <c r="M135" s="148" t="str">
        <f>IF($D135="","",VLOOKUP($X135,Conn_Req!$A$2:$I$7,6))</f>
        <v/>
      </c>
      <c r="N135" s="149" t="str">
        <f t="shared" si="9"/>
        <v/>
      </c>
      <c r="O135" s="150" t="str">
        <f t="shared" si="10"/>
        <v/>
      </c>
      <c r="P135" s="151"/>
      <c r="Q135" s="453"/>
      <c r="R135" s="453"/>
      <c r="S135" s="453"/>
      <c r="T135" s="152" t="str">
        <f>IF(OR($D135="",$U135=""),"",IF($X135&lt;210,$U135-VLOOKUP($X135,Conn_Req!$A$2:$I$7,9),""))</f>
        <v/>
      </c>
      <c r="U135" s="453"/>
      <c r="V135" s="453"/>
      <c r="W135" s="151"/>
      <c r="X135" s="126" t="e">
        <f>VLOOKUP($D135,Conn_Req!$B$2:$C$7,2)</f>
        <v>#N/A</v>
      </c>
      <c r="AB135" s="218"/>
      <c r="AC135" s="218"/>
      <c r="AD135" s="218"/>
    </row>
    <row r="136" spans="1:30" x14ac:dyDescent="0.25">
      <c r="A136" s="125"/>
      <c r="B136" s="453"/>
      <c r="C136" s="453"/>
      <c r="D136" s="454"/>
      <c r="E136" s="457"/>
      <c r="F136" s="158" t="str">
        <f t="shared" si="6"/>
        <v/>
      </c>
      <c r="G136" s="148" t="str">
        <f>IF($D136="","",VLOOKUP($X136,Conn_Req!$A$2:$I$7,4))</f>
        <v/>
      </c>
      <c r="H136" s="455"/>
      <c r="I136" s="147" t="str">
        <f t="shared" si="7"/>
        <v/>
      </c>
      <c r="J136" s="148" t="str">
        <f>IF($D136="","",VLOOKUP($X136,Conn_Req!$A$2:$I$7,5))</f>
        <v/>
      </c>
      <c r="K136" s="455"/>
      <c r="L136" s="147" t="str">
        <f t="shared" si="8"/>
        <v/>
      </c>
      <c r="M136" s="148" t="str">
        <f>IF($D136="","",VLOOKUP($X136,Conn_Req!$A$2:$I$7,6))</f>
        <v/>
      </c>
      <c r="N136" s="149" t="str">
        <f t="shared" si="9"/>
        <v/>
      </c>
      <c r="O136" s="150" t="str">
        <f t="shared" si="10"/>
        <v/>
      </c>
      <c r="P136" s="151"/>
      <c r="Q136" s="453"/>
      <c r="R136" s="453"/>
      <c r="S136" s="453"/>
      <c r="T136" s="152" t="str">
        <f>IF(OR($D136="",$U136=""),"",IF($X136&lt;210,$U136-VLOOKUP($X136,Conn_Req!$A$2:$I$7,9),""))</f>
        <v/>
      </c>
      <c r="U136" s="453"/>
      <c r="V136" s="453"/>
      <c r="W136" s="151"/>
      <c r="X136" s="126" t="e">
        <f>VLOOKUP($D136,Conn_Req!$B$2:$C$7,2)</f>
        <v>#N/A</v>
      </c>
      <c r="AB136" s="218"/>
      <c r="AC136" s="218"/>
      <c r="AD136" s="218"/>
    </row>
    <row r="137" spans="1:30" x14ac:dyDescent="0.25">
      <c r="A137" s="125"/>
      <c r="B137" s="453"/>
      <c r="C137" s="453"/>
      <c r="D137" s="454"/>
      <c r="E137" s="457"/>
      <c r="F137" s="158" t="str">
        <f t="shared" si="6"/>
        <v/>
      </c>
      <c r="G137" s="148" t="str">
        <f>IF($D137="","",VLOOKUP($X137,Conn_Req!$A$2:$I$7,4))</f>
        <v/>
      </c>
      <c r="H137" s="455"/>
      <c r="I137" s="147" t="str">
        <f t="shared" si="7"/>
        <v/>
      </c>
      <c r="J137" s="148" t="str">
        <f>IF($D137="","",VLOOKUP($X137,Conn_Req!$A$2:$I$7,5))</f>
        <v/>
      </c>
      <c r="K137" s="455"/>
      <c r="L137" s="147" t="str">
        <f t="shared" si="8"/>
        <v/>
      </c>
      <c r="M137" s="148" t="str">
        <f>IF($D137="","",VLOOKUP($X137,Conn_Req!$A$2:$I$7,6))</f>
        <v/>
      </c>
      <c r="N137" s="149" t="str">
        <f t="shared" si="9"/>
        <v/>
      </c>
      <c r="O137" s="150" t="str">
        <f t="shared" si="10"/>
        <v/>
      </c>
      <c r="P137" s="151"/>
      <c r="Q137" s="453"/>
      <c r="R137" s="453"/>
      <c r="S137" s="453"/>
      <c r="T137" s="152" t="str">
        <f>IF(OR($D137="",$U137=""),"",IF($X137&lt;210,$U137-VLOOKUP($X137,Conn_Req!$A$2:$I$7,9),""))</f>
        <v/>
      </c>
      <c r="U137" s="453"/>
      <c r="V137" s="453"/>
      <c r="W137" s="151"/>
      <c r="X137" s="126" t="e">
        <f>VLOOKUP($D137,Conn_Req!$B$2:$C$7,2)</f>
        <v>#N/A</v>
      </c>
      <c r="AB137" s="218"/>
      <c r="AC137" s="218"/>
      <c r="AD137" s="218"/>
    </row>
    <row r="138" spans="1:30" x14ac:dyDescent="0.25">
      <c r="A138" s="125"/>
      <c r="B138" s="453"/>
      <c r="C138" s="453"/>
      <c r="D138" s="454"/>
      <c r="E138" s="457"/>
      <c r="F138" s="158" t="str">
        <f t="shared" si="6"/>
        <v/>
      </c>
      <c r="G138" s="148" t="str">
        <f>IF($D138="","",VLOOKUP($X138,Conn_Req!$A$2:$I$7,4))</f>
        <v/>
      </c>
      <c r="H138" s="455"/>
      <c r="I138" s="147" t="str">
        <f t="shared" si="7"/>
        <v/>
      </c>
      <c r="J138" s="148" t="str">
        <f>IF($D138="","",VLOOKUP($X138,Conn_Req!$A$2:$I$7,5))</f>
        <v/>
      </c>
      <c r="K138" s="455"/>
      <c r="L138" s="147" t="str">
        <f t="shared" si="8"/>
        <v/>
      </c>
      <c r="M138" s="148" t="str">
        <f>IF($D138="","",VLOOKUP($X138,Conn_Req!$A$2:$I$7,6))</f>
        <v/>
      </c>
      <c r="N138" s="149" t="str">
        <f t="shared" si="9"/>
        <v/>
      </c>
      <c r="O138" s="150" t="str">
        <f t="shared" si="10"/>
        <v/>
      </c>
      <c r="P138" s="151"/>
      <c r="Q138" s="453"/>
      <c r="R138" s="453"/>
      <c r="S138" s="453"/>
      <c r="T138" s="152" t="str">
        <f>IF(OR($D138="",$U138=""),"",IF($X138&lt;210,$U138-VLOOKUP($X138,Conn_Req!$A$2:$I$7,9),""))</f>
        <v/>
      </c>
      <c r="U138" s="453"/>
      <c r="V138" s="453"/>
      <c r="W138" s="151"/>
      <c r="X138" s="126" t="e">
        <f>VLOOKUP($D138,Conn_Req!$B$2:$C$7,2)</f>
        <v>#N/A</v>
      </c>
      <c r="AB138" s="218"/>
      <c r="AC138" s="218"/>
      <c r="AD138" s="218"/>
    </row>
    <row r="139" spans="1:30" x14ac:dyDescent="0.25">
      <c r="A139" s="125"/>
      <c r="B139" s="453"/>
      <c r="C139" s="453"/>
      <c r="D139" s="454"/>
      <c r="E139" s="457"/>
      <c r="F139" s="158" t="str">
        <f t="shared" si="6"/>
        <v/>
      </c>
      <c r="G139" s="148" t="str">
        <f>IF($D139="","",VLOOKUP($X139,Conn_Req!$A$2:$I$7,4))</f>
        <v/>
      </c>
      <c r="H139" s="455"/>
      <c r="I139" s="147" t="str">
        <f t="shared" si="7"/>
        <v/>
      </c>
      <c r="J139" s="148" t="str">
        <f>IF($D139="","",VLOOKUP($X139,Conn_Req!$A$2:$I$7,5))</f>
        <v/>
      </c>
      <c r="K139" s="455"/>
      <c r="L139" s="147" t="str">
        <f t="shared" si="8"/>
        <v/>
      </c>
      <c r="M139" s="148" t="str">
        <f>IF($D139="","",VLOOKUP($X139,Conn_Req!$A$2:$I$7,6))</f>
        <v/>
      </c>
      <c r="N139" s="149" t="str">
        <f t="shared" si="9"/>
        <v/>
      </c>
      <c r="O139" s="150" t="str">
        <f t="shared" si="10"/>
        <v/>
      </c>
      <c r="P139" s="151"/>
      <c r="Q139" s="453"/>
      <c r="R139" s="453"/>
      <c r="S139" s="453"/>
      <c r="T139" s="152" t="str">
        <f>IF(OR($D139="",$U139=""),"",IF($X139&lt;210,$U139-VLOOKUP($X139,Conn_Req!$A$2:$I$7,9),""))</f>
        <v/>
      </c>
      <c r="U139" s="453"/>
      <c r="V139" s="453"/>
      <c r="W139" s="151"/>
      <c r="X139" s="126" t="e">
        <f>VLOOKUP($D139,Conn_Req!$B$2:$C$7,2)</f>
        <v>#N/A</v>
      </c>
      <c r="AB139" s="218"/>
      <c r="AC139" s="218"/>
      <c r="AD139" s="218"/>
    </row>
    <row r="140" spans="1:30" x14ac:dyDescent="0.25">
      <c r="A140" s="125"/>
      <c r="B140" s="453"/>
      <c r="C140" s="453"/>
      <c r="D140" s="454"/>
      <c r="E140" s="457"/>
      <c r="F140" s="158" t="str">
        <f t="shared" si="6"/>
        <v/>
      </c>
      <c r="G140" s="148" t="str">
        <f>IF($D140="","",VLOOKUP($X140,Conn_Req!$A$2:$I$7,4))</f>
        <v/>
      </c>
      <c r="H140" s="455"/>
      <c r="I140" s="147" t="str">
        <f t="shared" si="7"/>
        <v/>
      </c>
      <c r="J140" s="148" t="str">
        <f>IF($D140="","",VLOOKUP($X140,Conn_Req!$A$2:$I$7,5))</f>
        <v/>
      </c>
      <c r="K140" s="455"/>
      <c r="L140" s="147" t="str">
        <f t="shared" si="8"/>
        <v/>
      </c>
      <c r="M140" s="148" t="str">
        <f>IF($D140="","",VLOOKUP($X140,Conn_Req!$A$2:$I$7,6))</f>
        <v/>
      </c>
      <c r="N140" s="149" t="str">
        <f t="shared" si="9"/>
        <v/>
      </c>
      <c r="O140" s="150" t="str">
        <f t="shared" si="10"/>
        <v/>
      </c>
      <c r="P140" s="151"/>
      <c r="Q140" s="453"/>
      <c r="R140" s="453"/>
      <c r="S140" s="453"/>
      <c r="T140" s="152" t="str">
        <f>IF(OR($D140="",$U140=""),"",IF($X140&lt;210,$U140-VLOOKUP($X140,Conn_Req!$A$2:$I$7,9),""))</f>
        <v/>
      </c>
      <c r="U140" s="453"/>
      <c r="V140" s="453"/>
      <c r="W140" s="151"/>
      <c r="X140" s="126" t="e">
        <f>VLOOKUP($D140,Conn_Req!$B$2:$C$7,2)</f>
        <v>#N/A</v>
      </c>
      <c r="AB140" s="218"/>
      <c r="AC140" s="218"/>
      <c r="AD140" s="218"/>
    </row>
    <row r="141" spans="1:30" x14ac:dyDescent="0.25">
      <c r="A141" s="125"/>
      <c r="B141" s="453"/>
      <c r="C141" s="453"/>
      <c r="D141" s="454"/>
      <c r="E141" s="457"/>
      <c r="F141" s="158" t="str">
        <f t="shared" si="6"/>
        <v/>
      </c>
      <c r="G141" s="148" t="str">
        <f>IF($D141="","",VLOOKUP($X141,Conn_Req!$A$2:$I$7,4))</f>
        <v/>
      </c>
      <c r="H141" s="455"/>
      <c r="I141" s="147" t="str">
        <f t="shared" si="7"/>
        <v/>
      </c>
      <c r="J141" s="148" t="str">
        <f>IF($D141="","",VLOOKUP($X141,Conn_Req!$A$2:$I$7,5))</f>
        <v/>
      </c>
      <c r="K141" s="455"/>
      <c r="L141" s="147" t="str">
        <f t="shared" si="8"/>
        <v/>
      </c>
      <c r="M141" s="148" t="str">
        <f>IF($D141="","",VLOOKUP($X141,Conn_Req!$A$2:$I$7,6))</f>
        <v/>
      </c>
      <c r="N141" s="149" t="str">
        <f t="shared" si="9"/>
        <v/>
      </c>
      <c r="O141" s="150" t="str">
        <f t="shared" si="10"/>
        <v/>
      </c>
      <c r="P141" s="151"/>
      <c r="Q141" s="453"/>
      <c r="R141" s="453"/>
      <c r="S141" s="453"/>
      <c r="T141" s="152" t="str">
        <f>IF(OR($D141="",$U141=""),"",IF($X141&lt;210,$U141-VLOOKUP($X141,Conn_Req!$A$2:$I$7,9),""))</f>
        <v/>
      </c>
      <c r="U141" s="453"/>
      <c r="V141" s="453"/>
      <c r="W141" s="151"/>
      <c r="X141" s="126" t="e">
        <f>VLOOKUP($D141,Conn_Req!$B$2:$C$7,2)</f>
        <v>#N/A</v>
      </c>
      <c r="AB141" s="218"/>
      <c r="AC141" s="218"/>
      <c r="AD141" s="218"/>
    </row>
    <row r="142" spans="1:30" x14ac:dyDescent="0.25">
      <c r="A142" s="125"/>
      <c r="B142" s="453"/>
      <c r="C142" s="453"/>
      <c r="D142" s="454"/>
      <c r="E142" s="457"/>
      <c r="F142" s="158" t="str">
        <f t="shared" si="6"/>
        <v/>
      </c>
      <c r="G142" s="148" t="str">
        <f>IF($D142="","",VLOOKUP($X142,Conn_Req!$A$2:$I$7,4))</f>
        <v/>
      </c>
      <c r="H142" s="455"/>
      <c r="I142" s="147" t="str">
        <f t="shared" si="7"/>
        <v/>
      </c>
      <c r="J142" s="148" t="str">
        <f>IF($D142="","",VLOOKUP($X142,Conn_Req!$A$2:$I$7,5))</f>
        <v/>
      </c>
      <c r="K142" s="455"/>
      <c r="L142" s="147" t="str">
        <f t="shared" si="8"/>
        <v/>
      </c>
      <c r="M142" s="148" t="str">
        <f>IF($D142="","",VLOOKUP($X142,Conn_Req!$A$2:$I$7,6))</f>
        <v/>
      </c>
      <c r="N142" s="149" t="str">
        <f t="shared" si="9"/>
        <v/>
      </c>
      <c r="O142" s="150" t="str">
        <f t="shared" si="10"/>
        <v/>
      </c>
      <c r="P142" s="151"/>
      <c r="Q142" s="453"/>
      <c r="R142" s="453"/>
      <c r="S142" s="453"/>
      <c r="T142" s="152" t="str">
        <f>IF(OR($D142="",$U142=""),"",IF($X142&lt;210,$U142-VLOOKUP($X142,Conn_Req!$A$2:$I$7,9),""))</f>
        <v/>
      </c>
      <c r="U142" s="453"/>
      <c r="V142" s="453"/>
      <c r="W142" s="151"/>
      <c r="X142" s="126" t="e">
        <f>VLOOKUP($D142,Conn_Req!$B$2:$C$7,2)</f>
        <v>#N/A</v>
      </c>
      <c r="AB142" s="218"/>
      <c r="AC142" s="218"/>
      <c r="AD142" s="218"/>
    </row>
    <row r="143" spans="1:30" x14ac:dyDescent="0.25">
      <c r="A143" s="125"/>
      <c r="B143" s="453"/>
      <c r="C143" s="453"/>
      <c r="D143" s="454"/>
      <c r="E143" s="457"/>
      <c r="F143" s="158" t="str">
        <f t="shared" si="6"/>
        <v/>
      </c>
      <c r="G143" s="148" t="str">
        <f>IF($D143="","",VLOOKUP($X143,Conn_Req!$A$2:$I$7,4))</f>
        <v/>
      </c>
      <c r="H143" s="455"/>
      <c r="I143" s="147" t="str">
        <f t="shared" si="7"/>
        <v/>
      </c>
      <c r="J143" s="148" t="str">
        <f>IF($D143="","",VLOOKUP($X143,Conn_Req!$A$2:$I$7,5))</f>
        <v/>
      </c>
      <c r="K143" s="455"/>
      <c r="L143" s="147" t="str">
        <f t="shared" si="8"/>
        <v/>
      </c>
      <c r="M143" s="148" t="str">
        <f>IF($D143="","",VLOOKUP($X143,Conn_Req!$A$2:$I$7,6))</f>
        <v/>
      </c>
      <c r="N143" s="149" t="str">
        <f t="shared" si="9"/>
        <v/>
      </c>
      <c r="O143" s="150" t="str">
        <f t="shared" si="10"/>
        <v/>
      </c>
      <c r="P143" s="151"/>
      <c r="Q143" s="453"/>
      <c r="R143" s="453"/>
      <c r="S143" s="453"/>
      <c r="T143" s="152" t="str">
        <f>IF(OR($D143="",$U143=""),"",IF($X143&lt;210,$U143-VLOOKUP($X143,Conn_Req!$A$2:$I$7,9),""))</f>
        <v/>
      </c>
      <c r="U143" s="453"/>
      <c r="V143" s="453"/>
      <c r="W143" s="151"/>
      <c r="X143" s="126" t="e">
        <f>VLOOKUP($D143,Conn_Req!$B$2:$C$7,2)</f>
        <v>#N/A</v>
      </c>
      <c r="AB143" s="218"/>
      <c r="AC143" s="218"/>
      <c r="AD143" s="218"/>
    </row>
    <row r="144" spans="1:30" x14ac:dyDescent="0.25">
      <c r="A144" s="125"/>
      <c r="B144" s="453"/>
      <c r="C144" s="453"/>
      <c r="D144" s="454"/>
      <c r="E144" s="457"/>
      <c r="F144" s="158" t="str">
        <f t="shared" si="6"/>
        <v/>
      </c>
      <c r="G144" s="148" t="str">
        <f>IF($D144="","",VLOOKUP($X144,Conn_Req!$A$2:$I$7,4))</f>
        <v/>
      </c>
      <c r="H144" s="455"/>
      <c r="I144" s="147" t="str">
        <f t="shared" si="7"/>
        <v/>
      </c>
      <c r="J144" s="148" t="str">
        <f>IF($D144="","",VLOOKUP($X144,Conn_Req!$A$2:$I$7,5))</f>
        <v/>
      </c>
      <c r="K144" s="455"/>
      <c r="L144" s="147" t="str">
        <f t="shared" si="8"/>
        <v/>
      </c>
      <c r="M144" s="148" t="str">
        <f>IF($D144="","",VLOOKUP($X144,Conn_Req!$A$2:$I$7,6))</f>
        <v/>
      </c>
      <c r="N144" s="149" t="str">
        <f t="shared" si="9"/>
        <v/>
      </c>
      <c r="O144" s="150" t="str">
        <f t="shared" si="10"/>
        <v/>
      </c>
      <c r="P144" s="151"/>
      <c r="Q144" s="453"/>
      <c r="R144" s="453"/>
      <c r="S144" s="453"/>
      <c r="T144" s="152" t="str">
        <f>IF(OR($D144="",$U144=""),"",IF($X144&lt;210,$U144-VLOOKUP($X144,Conn_Req!$A$2:$I$7,9),""))</f>
        <v/>
      </c>
      <c r="U144" s="453"/>
      <c r="V144" s="453"/>
      <c r="W144" s="151"/>
      <c r="X144" s="126" t="e">
        <f>VLOOKUP($D144,Conn_Req!$B$2:$C$7,2)</f>
        <v>#N/A</v>
      </c>
      <c r="AB144" s="218"/>
      <c r="AC144" s="218"/>
      <c r="AD144" s="218"/>
    </row>
    <row r="145" spans="1:30" x14ac:dyDescent="0.25">
      <c r="A145" s="125"/>
      <c r="B145" s="453"/>
      <c r="C145" s="453"/>
      <c r="D145" s="454"/>
      <c r="E145" s="457"/>
      <c r="F145" s="158" t="str">
        <f t="shared" si="6"/>
        <v/>
      </c>
      <c r="G145" s="148" t="str">
        <f>IF($D145="","",VLOOKUP($X145,Conn_Req!$A$2:$I$7,4))</f>
        <v/>
      </c>
      <c r="H145" s="455"/>
      <c r="I145" s="147" t="str">
        <f t="shared" si="7"/>
        <v/>
      </c>
      <c r="J145" s="148" t="str">
        <f>IF($D145="","",VLOOKUP($X145,Conn_Req!$A$2:$I$7,5))</f>
        <v/>
      </c>
      <c r="K145" s="455"/>
      <c r="L145" s="147" t="str">
        <f t="shared" si="8"/>
        <v/>
      </c>
      <c r="M145" s="148" t="str">
        <f>IF($D145="","",VLOOKUP($X145,Conn_Req!$A$2:$I$7,6))</f>
        <v/>
      </c>
      <c r="N145" s="149" t="str">
        <f t="shared" si="9"/>
        <v/>
      </c>
      <c r="O145" s="150" t="str">
        <f t="shared" si="10"/>
        <v/>
      </c>
      <c r="P145" s="151"/>
      <c r="Q145" s="453"/>
      <c r="R145" s="453"/>
      <c r="S145" s="453"/>
      <c r="T145" s="152" t="str">
        <f>IF(OR($D145="",$U145=""),"",IF($X145&lt;210,$U145-VLOOKUP($X145,Conn_Req!$A$2:$I$7,9),""))</f>
        <v/>
      </c>
      <c r="U145" s="453"/>
      <c r="V145" s="453"/>
      <c r="W145" s="151"/>
      <c r="X145" s="126" t="e">
        <f>VLOOKUP($D145,Conn_Req!$B$2:$C$7,2)</f>
        <v>#N/A</v>
      </c>
      <c r="AB145" s="218"/>
      <c r="AC145" s="218"/>
      <c r="AD145" s="218"/>
    </row>
    <row r="146" spans="1:30" x14ac:dyDescent="0.25">
      <c r="A146" s="125"/>
      <c r="B146" s="453"/>
      <c r="C146" s="453"/>
      <c r="D146" s="454"/>
      <c r="E146" s="457"/>
      <c r="F146" s="158" t="str">
        <f t="shared" ref="F146:F209" si="11">IF(OR($D146="",$Q146="",$G146=""),"",IF($X146&lt;&gt;205,$Q146*$G146,""))</f>
        <v/>
      </c>
      <c r="G146" s="148" t="str">
        <f>IF($D146="","",VLOOKUP($X146,Conn_Req!$A$2:$I$7,4))</f>
        <v/>
      </c>
      <c r="H146" s="455"/>
      <c r="I146" s="147" t="str">
        <f t="shared" ref="I146:I209" si="12">IF(OR($D146="",$R146="",$J146=""),"",IF($X146&lt;210,$R146*$J146,""))</f>
        <v/>
      </c>
      <c r="J146" s="148" t="str">
        <f>IF($D146="","",VLOOKUP($X146,Conn_Req!$A$2:$I$7,5))</f>
        <v/>
      </c>
      <c r="K146" s="455"/>
      <c r="L146" s="147" t="str">
        <f t="shared" ref="L146:L209" si="13">IF(OR($D146="",$S146="",$M146=""),"",IF($X146=205,$S146*$M146,""))</f>
        <v/>
      </c>
      <c r="M146" s="148" t="str">
        <f>IF($D146="","",VLOOKUP($X146,Conn_Req!$A$2:$I$7,6))</f>
        <v/>
      </c>
      <c r="N146" s="149" t="str">
        <f t="shared" ref="N146:N209" si="14">IF($D146="","",$J$6+V146)</f>
        <v/>
      </c>
      <c r="O146" s="150" t="str">
        <f t="shared" ref="O146:O209" si="15">IF(OR($D146="",$U146=""),"",$T146)</f>
        <v/>
      </c>
      <c r="P146" s="151"/>
      <c r="Q146" s="453"/>
      <c r="R146" s="453"/>
      <c r="S146" s="453"/>
      <c r="T146" s="152" t="str">
        <f>IF(OR($D146="",$U146=""),"",IF($X146&lt;210,$U146-VLOOKUP($X146,Conn_Req!$A$2:$I$7,9),""))</f>
        <v/>
      </c>
      <c r="U146" s="453"/>
      <c r="V146" s="453"/>
      <c r="W146" s="151"/>
      <c r="X146" s="126" t="e">
        <f>VLOOKUP($D146,Conn_Req!$B$2:$C$7,2)</f>
        <v>#N/A</v>
      </c>
      <c r="AB146" s="218"/>
      <c r="AC146" s="218"/>
      <c r="AD146" s="218"/>
    </row>
    <row r="147" spans="1:30" x14ac:dyDescent="0.25">
      <c r="A147" s="125"/>
      <c r="B147" s="453"/>
      <c r="C147" s="453"/>
      <c r="D147" s="454"/>
      <c r="E147" s="457"/>
      <c r="F147" s="158" t="str">
        <f t="shared" si="11"/>
        <v/>
      </c>
      <c r="G147" s="148" t="str">
        <f>IF($D147="","",VLOOKUP($X147,Conn_Req!$A$2:$I$7,4))</f>
        <v/>
      </c>
      <c r="H147" s="455"/>
      <c r="I147" s="147" t="str">
        <f t="shared" si="12"/>
        <v/>
      </c>
      <c r="J147" s="148" t="str">
        <f>IF($D147="","",VLOOKUP($X147,Conn_Req!$A$2:$I$7,5))</f>
        <v/>
      </c>
      <c r="K147" s="455"/>
      <c r="L147" s="147" t="str">
        <f t="shared" si="13"/>
        <v/>
      </c>
      <c r="M147" s="148" t="str">
        <f>IF($D147="","",VLOOKUP($X147,Conn_Req!$A$2:$I$7,6))</f>
        <v/>
      </c>
      <c r="N147" s="149" t="str">
        <f t="shared" si="14"/>
        <v/>
      </c>
      <c r="O147" s="150" t="str">
        <f t="shared" si="15"/>
        <v/>
      </c>
      <c r="P147" s="151"/>
      <c r="Q147" s="453"/>
      <c r="R147" s="453"/>
      <c r="S147" s="453"/>
      <c r="T147" s="152" t="str">
        <f>IF(OR($D147="",$U147=""),"",IF($X147&lt;210,$U147-VLOOKUP($X147,Conn_Req!$A$2:$I$7,9),""))</f>
        <v/>
      </c>
      <c r="U147" s="453"/>
      <c r="V147" s="453"/>
      <c r="W147" s="151"/>
      <c r="X147" s="126" t="e">
        <f>VLOOKUP($D147,Conn_Req!$B$2:$C$7,2)</f>
        <v>#N/A</v>
      </c>
      <c r="AB147" s="218"/>
      <c r="AC147" s="218"/>
      <c r="AD147" s="218"/>
    </row>
    <row r="148" spans="1:30" x14ac:dyDescent="0.25">
      <c r="A148" s="125"/>
      <c r="B148" s="453"/>
      <c r="C148" s="453"/>
      <c r="D148" s="454"/>
      <c r="E148" s="457"/>
      <c r="F148" s="158" t="str">
        <f t="shared" si="11"/>
        <v/>
      </c>
      <c r="G148" s="148" t="str">
        <f>IF($D148="","",VLOOKUP($X148,Conn_Req!$A$2:$I$7,4))</f>
        <v/>
      </c>
      <c r="H148" s="455"/>
      <c r="I148" s="147" t="str">
        <f t="shared" si="12"/>
        <v/>
      </c>
      <c r="J148" s="148" t="str">
        <f>IF($D148="","",VLOOKUP($X148,Conn_Req!$A$2:$I$7,5))</f>
        <v/>
      </c>
      <c r="K148" s="455"/>
      <c r="L148" s="147" t="str">
        <f t="shared" si="13"/>
        <v/>
      </c>
      <c r="M148" s="148" t="str">
        <f>IF($D148="","",VLOOKUP($X148,Conn_Req!$A$2:$I$7,6))</f>
        <v/>
      </c>
      <c r="N148" s="149" t="str">
        <f t="shared" si="14"/>
        <v/>
      </c>
      <c r="O148" s="150" t="str">
        <f t="shared" si="15"/>
        <v/>
      </c>
      <c r="P148" s="151"/>
      <c r="Q148" s="453"/>
      <c r="R148" s="453"/>
      <c r="S148" s="453"/>
      <c r="T148" s="152" t="str">
        <f>IF(OR($D148="",$U148=""),"",IF($X148&lt;210,$U148-VLOOKUP($X148,Conn_Req!$A$2:$I$7,9),""))</f>
        <v/>
      </c>
      <c r="U148" s="453"/>
      <c r="V148" s="453"/>
      <c r="W148" s="151"/>
      <c r="X148" s="126" t="e">
        <f>VLOOKUP($D148,Conn_Req!$B$2:$C$7,2)</f>
        <v>#N/A</v>
      </c>
      <c r="AB148" s="218"/>
      <c r="AC148" s="218"/>
      <c r="AD148" s="218"/>
    </row>
    <row r="149" spans="1:30" x14ac:dyDescent="0.25">
      <c r="A149" s="125"/>
      <c r="B149" s="453"/>
      <c r="C149" s="453"/>
      <c r="D149" s="454"/>
      <c r="E149" s="457"/>
      <c r="F149" s="158" t="str">
        <f t="shared" si="11"/>
        <v/>
      </c>
      <c r="G149" s="148" t="str">
        <f>IF($D149="","",VLOOKUP($X149,Conn_Req!$A$2:$I$7,4))</f>
        <v/>
      </c>
      <c r="H149" s="455"/>
      <c r="I149" s="147" t="str">
        <f t="shared" si="12"/>
        <v/>
      </c>
      <c r="J149" s="148" t="str">
        <f>IF($D149="","",VLOOKUP($X149,Conn_Req!$A$2:$I$7,5))</f>
        <v/>
      </c>
      <c r="K149" s="455"/>
      <c r="L149" s="147" t="str">
        <f t="shared" si="13"/>
        <v/>
      </c>
      <c r="M149" s="148" t="str">
        <f>IF($D149="","",VLOOKUP($X149,Conn_Req!$A$2:$I$7,6))</f>
        <v/>
      </c>
      <c r="N149" s="149" t="str">
        <f t="shared" si="14"/>
        <v/>
      </c>
      <c r="O149" s="150" t="str">
        <f t="shared" si="15"/>
        <v/>
      </c>
      <c r="P149" s="151"/>
      <c r="Q149" s="453"/>
      <c r="R149" s="453"/>
      <c r="S149" s="453"/>
      <c r="T149" s="152" t="str">
        <f>IF(OR($D149="",$U149=""),"",IF($X149&lt;210,$U149-VLOOKUP($X149,Conn_Req!$A$2:$I$7,9),""))</f>
        <v/>
      </c>
      <c r="U149" s="453"/>
      <c r="V149" s="453"/>
      <c r="W149" s="151"/>
      <c r="X149" s="126" t="e">
        <f>VLOOKUP($D149,Conn_Req!$B$2:$C$7,2)</f>
        <v>#N/A</v>
      </c>
      <c r="AB149" s="218"/>
      <c r="AC149" s="218"/>
      <c r="AD149" s="218"/>
    </row>
    <row r="150" spans="1:30" x14ac:dyDescent="0.25">
      <c r="A150" s="125"/>
      <c r="B150" s="453"/>
      <c r="C150" s="453"/>
      <c r="D150" s="454"/>
      <c r="E150" s="457"/>
      <c r="F150" s="158" t="str">
        <f t="shared" si="11"/>
        <v/>
      </c>
      <c r="G150" s="148" t="str">
        <f>IF($D150="","",VLOOKUP($X150,Conn_Req!$A$2:$I$7,4))</f>
        <v/>
      </c>
      <c r="H150" s="455"/>
      <c r="I150" s="147" t="str">
        <f t="shared" si="12"/>
        <v/>
      </c>
      <c r="J150" s="148" t="str">
        <f>IF($D150="","",VLOOKUP($X150,Conn_Req!$A$2:$I$7,5))</f>
        <v/>
      </c>
      <c r="K150" s="455"/>
      <c r="L150" s="147" t="str">
        <f t="shared" si="13"/>
        <v/>
      </c>
      <c r="M150" s="148" t="str">
        <f>IF($D150="","",VLOOKUP($X150,Conn_Req!$A$2:$I$7,6))</f>
        <v/>
      </c>
      <c r="N150" s="149" t="str">
        <f t="shared" si="14"/>
        <v/>
      </c>
      <c r="O150" s="150" t="str">
        <f t="shared" si="15"/>
        <v/>
      </c>
      <c r="P150" s="151"/>
      <c r="Q150" s="453"/>
      <c r="R150" s="453"/>
      <c r="S150" s="453"/>
      <c r="T150" s="152" t="str">
        <f>IF(OR($D150="",$U150=""),"",IF($X150&lt;210,$U150-VLOOKUP($X150,Conn_Req!$A$2:$I$7,9),""))</f>
        <v/>
      </c>
      <c r="U150" s="453"/>
      <c r="V150" s="453"/>
      <c r="W150" s="151"/>
      <c r="X150" s="126" t="e">
        <f>VLOOKUP($D150,Conn_Req!$B$2:$C$7,2)</f>
        <v>#N/A</v>
      </c>
      <c r="AB150" s="218"/>
      <c r="AC150" s="218"/>
      <c r="AD150" s="218"/>
    </row>
    <row r="151" spans="1:30" x14ac:dyDescent="0.25">
      <c r="A151" s="125"/>
      <c r="B151" s="453"/>
      <c r="C151" s="453"/>
      <c r="D151" s="454"/>
      <c r="E151" s="457"/>
      <c r="F151" s="158" t="str">
        <f t="shared" si="11"/>
        <v/>
      </c>
      <c r="G151" s="148" t="str">
        <f>IF($D151="","",VLOOKUP($X151,Conn_Req!$A$2:$I$7,4))</f>
        <v/>
      </c>
      <c r="H151" s="455"/>
      <c r="I151" s="147" t="str">
        <f t="shared" si="12"/>
        <v/>
      </c>
      <c r="J151" s="148" t="str">
        <f>IF($D151="","",VLOOKUP($X151,Conn_Req!$A$2:$I$7,5))</f>
        <v/>
      </c>
      <c r="K151" s="455"/>
      <c r="L151" s="147" t="str">
        <f t="shared" si="13"/>
        <v/>
      </c>
      <c r="M151" s="148" t="str">
        <f>IF($D151="","",VLOOKUP($X151,Conn_Req!$A$2:$I$7,6))</f>
        <v/>
      </c>
      <c r="N151" s="149" t="str">
        <f t="shared" si="14"/>
        <v/>
      </c>
      <c r="O151" s="150" t="str">
        <f t="shared" si="15"/>
        <v/>
      </c>
      <c r="P151" s="151"/>
      <c r="Q151" s="453"/>
      <c r="R151" s="453"/>
      <c r="S151" s="453"/>
      <c r="T151" s="152" t="str">
        <f>IF(OR($D151="",$U151=""),"",IF($X151&lt;210,$U151-VLOOKUP($X151,Conn_Req!$A$2:$I$7,9),""))</f>
        <v/>
      </c>
      <c r="U151" s="453"/>
      <c r="V151" s="453"/>
      <c r="W151" s="151"/>
      <c r="X151" s="126" t="e">
        <f>VLOOKUP($D151,Conn_Req!$B$2:$C$7,2)</f>
        <v>#N/A</v>
      </c>
      <c r="AB151" s="218"/>
      <c r="AC151" s="218"/>
      <c r="AD151" s="218"/>
    </row>
    <row r="152" spans="1:30" x14ac:dyDescent="0.25">
      <c r="A152" s="125"/>
      <c r="B152" s="453"/>
      <c r="C152" s="453"/>
      <c r="D152" s="454"/>
      <c r="E152" s="457"/>
      <c r="F152" s="158" t="str">
        <f t="shared" si="11"/>
        <v/>
      </c>
      <c r="G152" s="148" t="str">
        <f>IF($D152="","",VLOOKUP($X152,Conn_Req!$A$2:$I$7,4))</f>
        <v/>
      </c>
      <c r="H152" s="455"/>
      <c r="I152" s="147" t="str">
        <f t="shared" si="12"/>
        <v/>
      </c>
      <c r="J152" s="148" t="str">
        <f>IF($D152="","",VLOOKUP($X152,Conn_Req!$A$2:$I$7,5))</f>
        <v/>
      </c>
      <c r="K152" s="455"/>
      <c r="L152" s="147" t="str">
        <f t="shared" si="13"/>
        <v/>
      </c>
      <c r="M152" s="148" t="str">
        <f>IF($D152="","",VLOOKUP($X152,Conn_Req!$A$2:$I$7,6))</f>
        <v/>
      </c>
      <c r="N152" s="149" t="str">
        <f t="shared" si="14"/>
        <v/>
      </c>
      <c r="O152" s="150" t="str">
        <f t="shared" si="15"/>
        <v/>
      </c>
      <c r="P152" s="151"/>
      <c r="Q152" s="453"/>
      <c r="R152" s="453"/>
      <c r="S152" s="453"/>
      <c r="T152" s="152" t="str">
        <f>IF(OR($D152="",$U152=""),"",IF($X152&lt;210,$U152-VLOOKUP($X152,Conn_Req!$A$2:$I$7,9),""))</f>
        <v/>
      </c>
      <c r="U152" s="453"/>
      <c r="V152" s="453"/>
      <c r="W152" s="151"/>
      <c r="X152" s="126" t="e">
        <f>VLOOKUP($D152,Conn_Req!$B$2:$C$7,2)</f>
        <v>#N/A</v>
      </c>
      <c r="AB152" s="218"/>
      <c r="AC152" s="218"/>
      <c r="AD152" s="218"/>
    </row>
    <row r="153" spans="1:30" x14ac:dyDescent="0.25">
      <c r="A153" s="125"/>
      <c r="B153" s="453"/>
      <c r="C153" s="453"/>
      <c r="D153" s="454"/>
      <c r="E153" s="457"/>
      <c r="F153" s="158" t="str">
        <f t="shared" si="11"/>
        <v/>
      </c>
      <c r="G153" s="148" t="str">
        <f>IF($D153="","",VLOOKUP($X153,Conn_Req!$A$2:$I$7,4))</f>
        <v/>
      </c>
      <c r="H153" s="455"/>
      <c r="I153" s="147" t="str">
        <f t="shared" si="12"/>
        <v/>
      </c>
      <c r="J153" s="148" t="str">
        <f>IF($D153="","",VLOOKUP($X153,Conn_Req!$A$2:$I$7,5))</f>
        <v/>
      </c>
      <c r="K153" s="455"/>
      <c r="L153" s="147" t="str">
        <f t="shared" si="13"/>
        <v/>
      </c>
      <c r="M153" s="148" t="str">
        <f>IF($D153="","",VLOOKUP($X153,Conn_Req!$A$2:$I$7,6))</f>
        <v/>
      </c>
      <c r="N153" s="149" t="str">
        <f t="shared" si="14"/>
        <v/>
      </c>
      <c r="O153" s="150" t="str">
        <f t="shared" si="15"/>
        <v/>
      </c>
      <c r="P153" s="151"/>
      <c r="Q153" s="453"/>
      <c r="R153" s="453"/>
      <c r="S153" s="453"/>
      <c r="T153" s="152" t="str">
        <f>IF(OR($D153="",$U153=""),"",IF($X153&lt;210,$U153-VLOOKUP($X153,Conn_Req!$A$2:$I$7,9),""))</f>
        <v/>
      </c>
      <c r="U153" s="453"/>
      <c r="V153" s="453"/>
      <c r="W153" s="151"/>
      <c r="X153" s="126" t="e">
        <f>VLOOKUP($D153,Conn_Req!$B$2:$C$7,2)</f>
        <v>#N/A</v>
      </c>
      <c r="AB153" s="218"/>
      <c r="AC153" s="218"/>
      <c r="AD153" s="218"/>
    </row>
    <row r="154" spans="1:30" x14ac:dyDescent="0.25">
      <c r="A154" s="125"/>
      <c r="B154" s="453"/>
      <c r="C154" s="453"/>
      <c r="D154" s="454"/>
      <c r="E154" s="457"/>
      <c r="F154" s="158" t="str">
        <f t="shared" si="11"/>
        <v/>
      </c>
      <c r="G154" s="148" t="str">
        <f>IF($D154="","",VLOOKUP($X154,Conn_Req!$A$2:$I$7,4))</f>
        <v/>
      </c>
      <c r="H154" s="455"/>
      <c r="I154" s="147" t="str">
        <f t="shared" si="12"/>
        <v/>
      </c>
      <c r="J154" s="148" t="str">
        <f>IF($D154="","",VLOOKUP($X154,Conn_Req!$A$2:$I$7,5))</f>
        <v/>
      </c>
      <c r="K154" s="455"/>
      <c r="L154" s="147" t="str">
        <f t="shared" si="13"/>
        <v/>
      </c>
      <c r="M154" s="148" t="str">
        <f>IF($D154="","",VLOOKUP($X154,Conn_Req!$A$2:$I$7,6))</f>
        <v/>
      </c>
      <c r="N154" s="149" t="str">
        <f t="shared" si="14"/>
        <v/>
      </c>
      <c r="O154" s="150" t="str">
        <f t="shared" si="15"/>
        <v/>
      </c>
      <c r="P154" s="151"/>
      <c r="Q154" s="453"/>
      <c r="R154" s="453"/>
      <c r="S154" s="453"/>
      <c r="T154" s="152" t="str">
        <f>IF(OR($D154="",$U154=""),"",IF($X154&lt;210,$U154-VLOOKUP($X154,Conn_Req!$A$2:$I$7,9),""))</f>
        <v/>
      </c>
      <c r="U154" s="453"/>
      <c r="V154" s="453"/>
      <c r="W154" s="151"/>
      <c r="X154" s="126" t="e">
        <f>VLOOKUP($D154,Conn_Req!$B$2:$C$7,2)</f>
        <v>#N/A</v>
      </c>
      <c r="AB154" s="218"/>
      <c r="AC154" s="218"/>
      <c r="AD154" s="218"/>
    </row>
    <row r="155" spans="1:30" x14ac:dyDescent="0.25">
      <c r="A155" s="125"/>
      <c r="B155" s="453"/>
      <c r="C155" s="453"/>
      <c r="D155" s="454"/>
      <c r="E155" s="457"/>
      <c r="F155" s="158" t="str">
        <f t="shared" si="11"/>
        <v/>
      </c>
      <c r="G155" s="148" t="str">
        <f>IF($D155="","",VLOOKUP($X155,Conn_Req!$A$2:$I$7,4))</f>
        <v/>
      </c>
      <c r="H155" s="455"/>
      <c r="I155" s="147" t="str">
        <f t="shared" si="12"/>
        <v/>
      </c>
      <c r="J155" s="148" t="str">
        <f>IF($D155="","",VLOOKUP($X155,Conn_Req!$A$2:$I$7,5))</f>
        <v/>
      </c>
      <c r="K155" s="455"/>
      <c r="L155" s="147" t="str">
        <f t="shared" si="13"/>
        <v/>
      </c>
      <c r="M155" s="148" t="str">
        <f>IF($D155="","",VLOOKUP($X155,Conn_Req!$A$2:$I$7,6))</f>
        <v/>
      </c>
      <c r="N155" s="149" t="str">
        <f t="shared" si="14"/>
        <v/>
      </c>
      <c r="O155" s="150" t="str">
        <f t="shared" si="15"/>
        <v/>
      </c>
      <c r="P155" s="151"/>
      <c r="Q155" s="453"/>
      <c r="R155" s="453"/>
      <c r="S155" s="453"/>
      <c r="T155" s="152" t="str">
        <f>IF(OR($D155="",$U155=""),"",IF($X155&lt;210,$U155-VLOOKUP($X155,Conn_Req!$A$2:$I$7,9),""))</f>
        <v/>
      </c>
      <c r="U155" s="453"/>
      <c r="V155" s="453"/>
      <c r="W155" s="151"/>
      <c r="X155" s="126" t="e">
        <f>VLOOKUP($D155,Conn_Req!$B$2:$C$7,2)</f>
        <v>#N/A</v>
      </c>
      <c r="AB155" s="218"/>
      <c r="AC155" s="218"/>
      <c r="AD155" s="218"/>
    </row>
    <row r="156" spans="1:30" x14ac:dyDescent="0.25">
      <c r="A156" s="125"/>
      <c r="B156" s="453"/>
      <c r="C156" s="453"/>
      <c r="D156" s="454"/>
      <c r="E156" s="457"/>
      <c r="F156" s="158" t="str">
        <f t="shared" si="11"/>
        <v/>
      </c>
      <c r="G156" s="148" t="str">
        <f>IF($D156="","",VLOOKUP($X156,Conn_Req!$A$2:$I$7,4))</f>
        <v/>
      </c>
      <c r="H156" s="455"/>
      <c r="I156" s="147" t="str">
        <f t="shared" si="12"/>
        <v/>
      </c>
      <c r="J156" s="148" t="str">
        <f>IF($D156="","",VLOOKUP($X156,Conn_Req!$A$2:$I$7,5))</f>
        <v/>
      </c>
      <c r="K156" s="455"/>
      <c r="L156" s="147" t="str">
        <f t="shared" si="13"/>
        <v/>
      </c>
      <c r="M156" s="148" t="str">
        <f>IF($D156="","",VLOOKUP($X156,Conn_Req!$A$2:$I$7,6))</f>
        <v/>
      </c>
      <c r="N156" s="149" t="str">
        <f t="shared" si="14"/>
        <v/>
      </c>
      <c r="O156" s="150" t="str">
        <f t="shared" si="15"/>
        <v/>
      </c>
      <c r="P156" s="151"/>
      <c r="Q156" s="453"/>
      <c r="R156" s="453"/>
      <c r="S156" s="453"/>
      <c r="T156" s="152" t="str">
        <f>IF(OR($D156="",$U156=""),"",IF($X156&lt;210,$U156-VLOOKUP($X156,Conn_Req!$A$2:$I$7,9),""))</f>
        <v/>
      </c>
      <c r="U156" s="453"/>
      <c r="V156" s="453"/>
      <c r="W156" s="151"/>
      <c r="X156" s="126" t="e">
        <f>VLOOKUP($D156,Conn_Req!$B$2:$C$7,2)</f>
        <v>#N/A</v>
      </c>
      <c r="AB156" s="218"/>
      <c r="AC156" s="218"/>
      <c r="AD156" s="218"/>
    </row>
    <row r="157" spans="1:30" x14ac:dyDescent="0.25">
      <c r="A157" s="125"/>
      <c r="B157" s="453"/>
      <c r="C157" s="453"/>
      <c r="D157" s="454"/>
      <c r="E157" s="457"/>
      <c r="F157" s="158" t="str">
        <f t="shared" si="11"/>
        <v/>
      </c>
      <c r="G157" s="148" t="str">
        <f>IF($D157="","",VLOOKUP($X157,Conn_Req!$A$2:$I$7,4))</f>
        <v/>
      </c>
      <c r="H157" s="455"/>
      <c r="I157" s="147" t="str">
        <f t="shared" si="12"/>
        <v/>
      </c>
      <c r="J157" s="148" t="str">
        <f>IF($D157="","",VLOOKUP($X157,Conn_Req!$A$2:$I$7,5))</f>
        <v/>
      </c>
      <c r="K157" s="455"/>
      <c r="L157" s="147" t="str">
        <f t="shared" si="13"/>
        <v/>
      </c>
      <c r="M157" s="148" t="str">
        <f>IF($D157="","",VLOOKUP($X157,Conn_Req!$A$2:$I$7,6))</f>
        <v/>
      </c>
      <c r="N157" s="149" t="str">
        <f t="shared" si="14"/>
        <v/>
      </c>
      <c r="O157" s="150" t="str">
        <f t="shared" si="15"/>
        <v/>
      </c>
      <c r="P157" s="151"/>
      <c r="Q157" s="453"/>
      <c r="R157" s="453"/>
      <c r="S157" s="453"/>
      <c r="T157" s="152" t="str">
        <f>IF(OR($D157="",$U157=""),"",IF($X157&lt;210,$U157-VLOOKUP($X157,Conn_Req!$A$2:$I$7,9),""))</f>
        <v/>
      </c>
      <c r="U157" s="453"/>
      <c r="V157" s="453"/>
      <c r="W157" s="151"/>
      <c r="X157" s="126" t="e">
        <f>VLOOKUP($D157,Conn_Req!$B$2:$C$7,2)</f>
        <v>#N/A</v>
      </c>
      <c r="AB157" s="218"/>
      <c r="AC157" s="218"/>
      <c r="AD157" s="218"/>
    </row>
    <row r="158" spans="1:30" x14ac:dyDescent="0.25">
      <c r="A158" s="125"/>
      <c r="B158" s="453"/>
      <c r="C158" s="453"/>
      <c r="D158" s="454"/>
      <c r="E158" s="457"/>
      <c r="F158" s="158" t="str">
        <f t="shared" si="11"/>
        <v/>
      </c>
      <c r="G158" s="148" t="str">
        <f>IF($D158="","",VLOOKUP($X158,Conn_Req!$A$2:$I$7,4))</f>
        <v/>
      </c>
      <c r="H158" s="455"/>
      <c r="I158" s="147" t="str">
        <f t="shared" si="12"/>
        <v/>
      </c>
      <c r="J158" s="148" t="str">
        <f>IF($D158="","",VLOOKUP($X158,Conn_Req!$A$2:$I$7,5))</f>
        <v/>
      </c>
      <c r="K158" s="455"/>
      <c r="L158" s="147" t="str">
        <f t="shared" si="13"/>
        <v/>
      </c>
      <c r="M158" s="148" t="str">
        <f>IF($D158="","",VLOOKUP($X158,Conn_Req!$A$2:$I$7,6))</f>
        <v/>
      </c>
      <c r="N158" s="149" t="str">
        <f t="shared" si="14"/>
        <v/>
      </c>
      <c r="O158" s="150" t="str">
        <f t="shared" si="15"/>
        <v/>
      </c>
      <c r="P158" s="151"/>
      <c r="Q158" s="453"/>
      <c r="R158" s="453"/>
      <c r="S158" s="453"/>
      <c r="T158" s="152" t="str">
        <f>IF(OR($D158="",$U158=""),"",IF($X158&lt;210,$U158-VLOOKUP($X158,Conn_Req!$A$2:$I$7,9),""))</f>
        <v/>
      </c>
      <c r="U158" s="453"/>
      <c r="V158" s="453"/>
      <c r="W158" s="151"/>
      <c r="X158" s="126" t="e">
        <f>VLOOKUP($D158,Conn_Req!$B$2:$C$7,2)</f>
        <v>#N/A</v>
      </c>
      <c r="AB158" s="218"/>
      <c r="AC158" s="218"/>
      <c r="AD158" s="218"/>
    </row>
    <row r="159" spans="1:30" x14ac:dyDescent="0.25">
      <c r="A159" s="125"/>
      <c r="B159" s="453"/>
      <c r="C159" s="453"/>
      <c r="D159" s="454"/>
      <c r="E159" s="457"/>
      <c r="F159" s="158" t="str">
        <f t="shared" si="11"/>
        <v/>
      </c>
      <c r="G159" s="148" t="str">
        <f>IF($D159="","",VLOOKUP($X159,Conn_Req!$A$2:$I$7,4))</f>
        <v/>
      </c>
      <c r="H159" s="455"/>
      <c r="I159" s="147" t="str">
        <f t="shared" si="12"/>
        <v/>
      </c>
      <c r="J159" s="148" t="str">
        <f>IF($D159="","",VLOOKUP($X159,Conn_Req!$A$2:$I$7,5))</f>
        <v/>
      </c>
      <c r="K159" s="455"/>
      <c r="L159" s="147" t="str">
        <f t="shared" si="13"/>
        <v/>
      </c>
      <c r="M159" s="148" t="str">
        <f>IF($D159="","",VLOOKUP($X159,Conn_Req!$A$2:$I$7,6))</f>
        <v/>
      </c>
      <c r="N159" s="149" t="str">
        <f t="shared" si="14"/>
        <v/>
      </c>
      <c r="O159" s="150" t="str">
        <f t="shared" si="15"/>
        <v/>
      </c>
      <c r="P159" s="151"/>
      <c r="Q159" s="453"/>
      <c r="R159" s="453"/>
      <c r="S159" s="453"/>
      <c r="T159" s="152" t="str">
        <f>IF(OR($D159="",$U159=""),"",IF($X159&lt;210,$U159-VLOOKUP($X159,Conn_Req!$A$2:$I$7,9),""))</f>
        <v/>
      </c>
      <c r="U159" s="453"/>
      <c r="V159" s="453"/>
      <c r="W159" s="151"/>
      <c r="X159" s="126" t="e">
        <f>VLOOKUP($D159,Conn_Req!$B$2:$C$7,2)</f>
        <v>#N/A</v>
      </c>
      <c r="AB159" s="218"/>
      <c r="AC159" s="218"/>
      <c r="AD159" s="218"/>
    </row>
    <row r="160" spans="1:30" x14ac:dyDescent="0.25">
      <c r="A160" s="125"/>
      <c r="B160" s="453"/>
      <c r="C160" s="453"/>
      <c r="D160" s="454"/>
      <c r="E160" s="457"/>
      <c r="F160" s="158" t="str">
        <f t="shared" si="11"/>
        <v/>
      </c>
      <c r="G160" s="148" t="str">
        <f>IF($D160="","",VLOOKUP($X160,Conn_Req!$A$2:$I$7,4))</f>
        <v/>
      </c>
      <c r="H160" s="455"/>
      <c r="I160" s="147" t="str">
        <f t="shared" si="12"/>
        <v/>
      </c>
      <c r="J160" s="148" t="str">
        <f>IF($D160="","",VLOOKUP($X160,Conn_Req!$A$2:$I$7,5))</f>
        <v/>
      </c>
      <c r="K160" s="455"/>
      <c r="L160" s="147" t="str">
        <f t="shared" si="13"/>
        <v/>
      </c>
      <c r="M160" s="148" t="str">
        <f>IF($D160="","",VLOOKUP($X160,Conn_Req!$A$2:$I$7,6))</f>
        <v/>
      </c>
      <c r="N160" s="149" t="str">
        <f t="shared" si="14"/>
        <v/>
      </c>
      <c r="O160" s="150" t="str">
        <f t="shared" si="15"/>
        <v/>
      </c>
      <c r="P160" s="151"/>
      <c r="Q160" s="453"/>
      <c r="R160" s="453"/>
      <c r="S160" s="453"/>
      <c r="T160" s="152" t="str">
        <f>IF(OR($D160="",$U160=""),"",IF($X160&lt;210,$U160-VLOOKUP($X160,Conn_Req!$A$2:$I$7,9),""))</f>
        <v/>
      </c>
      <c r="U160" s="453"/>
      <c r="V160" s="453"/>
      <c r="W160" s="151"/>
      <c r="X160" s="126" t="e">
        <f>VLOOKUP($D160,Conn_Req!$B$2:$C$7,2)</f>
        <v>#N/A</v>
      </c>
      <c r="AB160" s="218"/>
      <c r="AC160" s="218"/>
      <c r="AD160" s="218"/>
    </row>
    <row r="161" spans="1:30" x14ac:dyDescent="0.25">
      <c r="A161" s="125"/>
      <c r="B161" s="453"/>
      <c r="C161" s="453"/>
      <c r="D161" s="454"/>
      <c r="E161" s="457"/>
      <c r="F161" s="158" t="str">
        <f t="shared" si="11"/>
        <v/>
      </c>
      <c r="G161" s="148" t="str">
        <f>IF($D161="","",VLOOKUP($X161,Conn_Req!$A$2:$I$7,4))</f>
        <v/>
      </c>
      <c r="H161" s="455"/>
      <c r="I161" s="147" t="str">
        <f t="shared" si="12"/>
        <v/>
      </c>
      <c r="J161" s="148" t="str">
        <f>IF($D161="","",VLOOKUP($X161,Conn_Req!$A$2:$I$7,5))</f>
        <v/>
      </c>
      <c r="K161" s="455"/>
      <c r="L161" s="147" t="str">
        <f t="shared" si="13"/>
        <v/>
      </c>
      <c r="M161" s="148" t="str">
        <f>IF($D161="","",VLOOKUP($X161,Conn_Req!$A$2:$I$7,6))</f>
        <v/>
      </c>
      <c r="N161" s="149" t="str">
        <f t="shared" si="14"/>
        <v/>
      </c>
      <c r="O161" s="150" t="str">
        <f t="shared" si="15"/>
        <v/>
      </c>
      <c r="P161" s="151"/>
      <c r="Q161" s="453"/>
      <c r="R161" s="453"/>
      <c r="S161" s="453"/>
      <c r="T161" s="152" t="str">
        <f>IF(OR($D161="",$U161=""),"",IF($X161&lt;210,$U161-VLOOKUP($X161,Conn_Req!$A$2:$I$7,9),""))</f>
        <v/>
      </c>
      <c r="U161" s="453"/>
      <c r="V161" s="453"/>
      <c r="W161" s="151"/>
      <c r="X161" s="126" t="e">
        <f>VLOOKUP($D161,Conn_Req!$B$2:$C$7,2)</f>
        <v>#N/A</v>
      </c>
      <c r="AB161" s="218"/>
      <c r="AC161" s="218"/>
      <c r="AD161" s="218"/>
    </row>
    <row r="162" spans="1:30" x14ac:dyDescent="0.25">
      <c r="A162" s="125"/>
      <c r="B162" s="453"/>
      <c r="C162" s="453"/>
      <c r="D162" s="454"/>
      <c r="E162" s="457"/>
      <c r="F162" s="158" t="str">
        <f t="shared" si="11"/>
        <v/>
      </c>
      <c r="G162" s="148" t="str">
        <f>IF($D162="","",VLOOKUP($X162,Conn_Req!$A$2:$I$7,4))</f>
        <v/>
      </c>
      <c r="H162" s="455"/>
      <c r="I162" s="147" t="str">
        <f t="shared" si="12"/>
        <v/>
      </c>
      <c r="J162" s="148" t="str">
        <f>IF($D162="","",VLOOKUP($X162,Conn_Req!$A$2:$I$7,5))</f>
        <v/>
      </c>
      <c r="K162" s="455"/>
      <c r="L162" s="147" t="str">
        <f t="shared" si="13"/>
        <v/>
      </c>
      <c r="M162" s="148" t="str">
        <f>IF($D162="","",VLOOKUP($X162,Conn_Req!$A$2:$I$7,6))</f>
        <v/>
      </c>
      <c r="N162" s="149" t="str">
        <f t="shared" si="14"/>
        <v/>
      </c>
      <c r="O162" s="150" t="str">
        <f t="shared" si="15"/>
        <v/>
      </c>
      <c r="P162" s="151"/>
      <c r="Q162" s="453"/>
      <c r="R162" s="453"/>
      <c r="S162" s="453"/>
      <c r="T162" s="152" t="str">
        <f>IF(OR($D162="",$U162=""),"",IF($X162&lt;210,$U162-VLOOKUP($X162,Conn_Req!$A$2:$I$7,9),""))</f>
        <v/>
      </c>
      <c r="U162" s="453"/>
      <c r="V162" s="453"/>
      <c r="W162" s="151"/>
      <c r="X162" s="126" t="e">
        <f>VLOOKUP($D162,Conn_Req!$B$2:$C$7,2)</f>
        <v>#N/A</v>
      </c>
      <c r="AB162" s="218"/>
      <c r="AC162" s="218"/>
      <c r="AD162" s="218"/>
    </row>
    <row r="163" spans="1:30" x14ac:dyDescent="0.25">
      <c r="A163" s="125"/>
      <c r="B163" s="453"/>
      <c r="C163" s="453"/>
      <c r="D163" s="454"/>
      <c r="E163" s="457"/>
      <c r="F163" s="158" t="str">
        <f t="shared" si="11"/>
        <v/>
      </c>
      <c r="G163" s="148" t="str">
        <f>IF($D163="","",VLOOKUP($X163,Conn_Req!$A$2:$I$7,4))</f>
        <v/>
      </c>
      <c r="H163" s="455"/>
      <c r="I163" s="147" t="str">
        <f t="shared" si="12"/>
        <v/>
      </c>
      <c r="J163" s="148" t="str">
        <f>IF($D163="","",VLOOKUP($X163,Conn_Req!$A$2:$I$7,5))</f>
        <v/>
      </c>
      <c r="K163" s="455"/>
      <c r="L163" s="147" t="str">
        <f t="shared" si="13"/>
        <v/>
      </c>
      <c r="M163" s="148" t="str">
        <f>IF($D163="","",VLOOKUP($X163,Conn_Req!$A$2:$I$7,6))</f>
        <v/>
      </c>
      <c r="N163" s="149" t="str">
        <f t="shared" si="14"/>
        <v/>
      </c>
      <c r="O163" s="150" t="str">
        <f t="shared" si="15"/>
        <v/>
      </c>
      <c r="P163" s="151"/>
      <c r="Q163" s="453"/>
      <c r="R163" s="453"/>
      <c r="S163" s="453"/>
      <c r="T163" s="152" t="str">
        <f>IF(OR($D163="",$U163=""),"",IF($X163&lt;210,$U163-VLOOKUP($X163,Conn_Req!$A$2:$I$7,9),""))</f>
        <v/>
      </c>
      <c r="U163" s="453"/>
      <c r="V163" s="453"/>
      <c r="W163" s="151"/>
      <c r="X163" s="126" t="e">
        <f>VLOOKUP($D163,Conn_Req!$B$2:$C$7,2)</f>
        <v>#N/A</v>
      </c>
      <c r="AB163" s="218"/>
      <c r="AC163" s="218"/>
      <c r="AD163" s="218"/>
    </row>
    <row r="164" spans="1:30" x14ac:dyDescent="0.25">
      <c r="A164" s="125"/>
      <c r="B164" s="453"/>
      <c r="C164" s="453"/>
      <c r="D164" s="454"/>
      <c r="E164" s="457"/>
      <c r="F164" s="158" t="str">
        <f t="shared" si="11"/>
        <v/>
      </c>
      <c r="G164" s="148" t="str">
        <f>IF($D164="","",VLOOKUP($X164,Conn_Req!$A$2:$I$7,4))</f>
        <v/>
      </c>
      <c r="H164" s="455"/>
      <c r="I164" s="147" t="str">
        <f t="shared" si="12"/>
        <v/>
      </c>
      <c r="J164" s="148" t="str">
        <f>IF($D164="","",VLOOKUP($X164,Conn_Req!$A$2:$I$7,5))</f>
        <v/>
      </c>
      <c r="K164" s="455"/>
      <c r="L164" s="147" t="str">
        <f t="shared" si="13"/>
        <v/>
      </c>
      <c r="M164" s="148" t="str">
        <f>IF($D164="","",VLOOKUP($X164,Conn_Req!$A$2:$I$7,6))</f>
        <v/>
      </c>
      <c r="N164" s="149" t="str">
        <f t="shared" si="14"/>
        <v/>
      </c>
      <c r="O164" s="150" t="str">
        <f t="shared" si="15"/>
        <v/>
      </c>
      <c r="P164" s="151"/>
      <c r="Q164" s="453"/>
      <c r="R164" s="453"/>
      <c r="S164" s="453"/>
      <c r="T164" s="152" t="str">
        <f>IF(OR($D164="",$U164=""),"",IF($X164&lt;210,$U164-VLOOKUP($X164,Conn_Req!$A$2:$I$7,9),""))</f>
        <v/>
      </c>
      <c r="U164" s="453"/>
      <c r="V164" s="453"/>
      <c r="W164" s="151"/>
      <c r="X164" s="126" t="e">
        <f>VLOOKUP($D164,Conn_Req!$B$2:$C$7,2)</f>
        <v>#N/A</v>
      </c>
      <c r="AB164" s="218"/>
      <c r="AC164" s="218"/>
      <c r="AD164" s="218"/>
    </row>
    <row r="165" spans="1:30" x14ac:dyDescent="0.25">
      <c r="A165" s="125"/>
      <c r="B165" s="453"/>
      <c r="C165" s="453"/>
      <c r="D165" s="454"/>
      <c r="E165" s="457"/>
      <c r="F165" s="158" t="str">
        <f t="shared" si="11"/>
        <v/>
      </c>
      <c r="G165" s="148" t="str">
        <f>IF($D165="","",VLOOKUP($X165,Conn_Req!$A$2:$I$7,4))</f>
        <v/>
      </c>
      <c r="H165" s="455"/>
      <c r="I165" s="147" t="str">
        <f t="shared" si="12"/>
        <v/>
      </c>
      <c r="J165" s="148" t="str">
        <f>IF($D165="","",VLOOKUP($X165,Conn_Req!$A$2:$I$7,5))</f>
        <v/>
      </c>
      <c r="K165" s="455"/>
      <c r="L165" s="147" t="str">
        <f t="shared" si="13"/>
        <v/>
      </c>
      <c r="M165" s="148" t="str">
        <f>IF($D165="","",VLOOKUP($X165,Conn_Req!$A$2:$I$7,6))</f>
        <v/>
      </c>
      <c r="N165" s="149" t="str">
        <f t="shared" si="14"/>
        <v/>
      </c>
      <c r="O165" s="150" t="str">
        <f t="shared" si="15"/>
        <v/>
      </c>
      <c r="P165" s="151"/>
      <c r="Q165" s="453"/>
      <c r="R165" s="453"/>
      <c r="S165" s="453"/>
      <c r="T165" s="152" t="str">
        <f>IF(OR($D165="",$U165=""),"",IF($X165&lt;210,$U165-VLOOKUP($X165,Conn_Req!$A$2:$I$7,9),""))</f>
        <v/>
      </c>
      <c r="U165" s="453"/>
      <c r="V165" s="453"/>
      <c r="W165" s="151"/>
      <c r="X165" s="126" t="e">
        <f>VLOOKUP($D165,Conn_Req!$B$2:$C$7,2)</f>
        <v>#N/A</v>
      </c>
      <c r="AB165" s="218"/>
      <c r="AC165" s="218"/>
      <c r="AD165" s="218"/>
    </row>
    <row r="166" spans="1:30" x14ac:dyDescent="0.25">
      <c r="A166" s="125"/>
      <c r="B166" s="453"/>
      <c r="C166" s="453"/>
      <c r="D166" s="454"/>
      <c r="E166" s="457"/>
      <c r="F166" s="158" t="str">
        <f t="shared" si="11"/>
        <v/>
      </c>
      <c r="G166" s="148" t="str">
        <f>IF($D166="","",VLOOKUP($X166,Conn_Req!$A$2:$I$7,4))</f>
        <v/>
      </c>
      <c r="H166" s="455"/>
      <c r="I166" s="147" t="str">
        <f t="shared" si="12"/>
        <v/>
      </c>
      <c r="J166" s="148" t="str">
        <f>IF($D166="","",VLOOKUP($X166,Conn_Req!$A$2:$I$7,5))</f>
        <v/>
      </c>
      <c r="K166" s="455"/>
      <c r="L166" s="147" t="str">
        <f t="shared" si="13"/>
        <v/>
      </c>
      <c r="M166" s="148" t="str">
        <f>IF($D166="","",VLOOKUP($X166,Conn_Req!$A$2:$I$7,6))</f>
        <v/>
      </c>
      <c r="N166" s="149" t="str">
        <f t="shared" si="14"/>
        <v/>
      </c>
      <c r="O166" s="150" t="str">
        <f t="shared" si="15"/>
        <v/>
      </c>
      <c r="P166" s="151"/>
      <c r="Q166" s="453"/>
      <c r="R166" s="453"/>
      <c r="S166" s="453"/>
      <c r="T166" s="152" t="str">
        <f>IF(OR($D166="",$U166=""),"",IF($X166&lt;210,$U166-VLOOKUP($X166,Conn_Req!$A$2:$I$7,9),""))</f>
        <v/>
      </c>
      <c r="U166" s="453"/>
      <c r="V166" s="453"/>
      <c r="W166" s="151"/>
      <c r="X166" s="126" t="e">
        <f>VLOOKUP($D166,Conn_Req!$B$2:$C$7,2)</f>
        <v>#N/A</v>
      </c>
      <c r="AB166" s="218"/>
      <c r="AC166" s="218"/>
      <c r="AD166" s="218"/>
    </row>
    <row r="167" spans="1:30" x14ac:dyDescent="0.25">
      <c r="A167" s="125"/>
      <c r="B167" s="453"/>
      <c r="C167" s="453"/>
      <c r="D167" s="454"/>
      <c r="E167" s="457"/>
      <c r="F167" s="158" t="str">
        <f t="shared" si="11"/>
        <v/>
      </c>
      <c r="G167" s="148" t="str">
        <f>IF($D167="","",VLOOKUP($X167,Conn_Req!$A$2:$I$7,4))</f>
        <v/>
      </c>
      <c r="H167" s="455"/>
      <c r="I167" s="147" t="str">
        <f t="shared" si="12"/>
        <v/>
      </c>
      <c r="J167" s="148" t="str">
        <f>IF($D167="","",VLOOKUP($X167,Conn_Req!$A$2:$I$7,5))</f>
        <v/>
      </c>
      <c r="K167" s="455"/>
      <c r="L167" s="147" t="str">
        <f t="shared" si="13"/>
        <v/>
      </c>
      <c r="M167" s="148" t="str">
        <f>IF($D167="","",VLOOKUP($X167,Conn_Req!$A$2:$I$7,6))</f>
        <v/>
      </c>
      <c r="N167" s="149" t="str">
        <f t="shared" si="14"/>
        <v/>
      </c>
      <c r="O167" s="150" t="str">
        <f t="shared" si="15"/>
        <v/>
      </c>
      <c r="P167" s="151"/>
      <c r="Q167" s="453"/>
      <c r="R167" s="453"/>
      <c r="S167" s="453"/>
      <c r="T167" s="152" t="str">
        <f>IF(OR($D167="",$U167=""),"",IF($X167&lt;210,$U167-VLOOKUP($X167,Conn_Req!$A$2:$I$7,9),""))</f>
        <v/>
      </c>
      <c r="U167" s="453"/>
      <c r="V167" s="453"/>
      <c r="W167" s="151"/>
      <c r="X167" s="126" t="e">
        <f>VLOOKUP($D167,Conn_Req!$B$2:$C$7,2)</f>
        <v>#N/A</v>
      </c>
      <c r="AB167" s="218"/>
      <c r="AC167" s="218"/>
      <c r="AD167" s="218"/>
    </row>
    <row r="168" spans="1:30" x14ac:dyDescent="0.25">
      <c r="A168" s="125"/>
      <c r="B168" s="453"/>
      <c r="C168" s="453"/>
      <c r="D168" s="454"/>
      <c r="E168" s="457"/>
      <c r="F168" s="158" t="str">
        <f t="shared" si="11"/>
        <v/>
      </c>
      <c r="G168" s="148" t="str">
        <f>IF($D168="","",VLOOKUP($X168,Conn_Req!$A$2:$I$7,4))</f>
        <v/>
      </c>
      <c r="H168" s="455"/>
      <c r="I168" s="147" t="str">
        <f t="shared" si="12"/>
        <v/>
      </c>
      <c r="J168" s="148" t="str">
        <f>IF($D168="","",VLOOKUP($X168,Conn_Req!$A$2:$I$7,5))</f>
        <v/>
      </c>
      <c r="K168" s="455"/>
      <c r="L168" s="147" t="str">
        <f t="shared" si="13"/>
        <v/>
      </c>
      <c r="M168" s="148" t="str">
        <f>IF($D168="","",VLOOKUP($X168,Conn_Req!$A$2:$I$7,6))</f>
        <v/>
      </c>
      <c r="N168" s="149" t="str">
        <f t="shared" si="14"/>
        <v/>
      </c>
      <c r="O168" s="150" t="str">
        <f t="shared" si="15"/>
        <v/>
      </c>
      <c r="P168" s="151"/>
      <c r="Q168" s="453"/>
      <c r="R168" s="453"/>
      <c r="S168" s="453"/>
      <c r="T168" s="152" t="str">
        <f>IF(OR($D168="",$U168=""),"",IF($X168&lt;210,$U168-VLOOKUP($X168,Conn_Req!$A$2:$I$7,9),""))</f>
        <v/>
      </c>
      <c r="U168" s="453"/>
      <c r="V168" s="453"/>
      <c r="W168" s="151"/>
      <c r="X168" s="126" t="e">
        <f>VLOOKUP($D168,Conn_Req!$B$2:$C$7,2)</f>
        <v>#N/A</v>
      </c>
      <c r="AB168" s="218"/>
      <c r="AC168" s="218"/>
      <c r="AD168" s="218"/>
    </row>
    <row r="169" spans="1:30" x14ac:dyDescent="0.25">
      <c r="A169" s="125"/>
      <c r="B169" s="453"/>
      <c r="C169" s="453"/>
      <c r="D169" s="454"/>
      <c r="E169" s="457"/>
      <c r="F169" s="158" t="str">
        <f t="shared" si="11"/>
        <v/>
      </c>
      <c r="G169" s="148" t="str">
        <f>IF($D169="","",VLOOKUP($X169,Conn_Req!$A$2:$I$7,4))</f>
        <v/>
      </c>
      <c r="H169" s="455"/>
      <c r="I169" s="147" t="str">
        <f t="shared" si="12"/>
        <v/>
      </c>
      <c r="J169" s="148" t="str">
        <f>IF($D169="","",VLOOKUP($X169,Conn_Req!$A$2:$I$7,5))</f>
        <v/>
      </c>
      <c r="K169" s="455"/>
      <c r="L169" s="147" t="str">
        <f t="shared" si="13"/>
        <v/>
      </c>
      <c r="M169" s="148" t="str">
        <f>IF($D169="","",VLOOKUP($X169,Conn_Req!$A$2:$I$7,6))</f>
        <v/>
      </c>
      <c r="N169" s="149" t="str">
        <f t="shared" si="14"/>
        <v/>
      </c>
      <c r="O169" s="150" t="str">
        <f t="shared" si="15"/>
        <v/>
      </c>
      <c r="P169" s="151"/>
      <c r="Q169" s="453"/>
      <c r="R169" s="453"/>
      <c r="S169" s="453"/>
      <c r="T169" s="152" t="str">
        <f>IF(OR($D169="",$U169=""),"",IF($X169&lt;210,$U169-VLOOKUP($X169,Conn_Req!$A$2:$I$7,9),""))</f>
        <v/>
      </c>
      <c r="U169" s="453"/>
      <c r="V169" s="453"/>
      <c r="W169" s="151"/>
      <c r="X169" s="126" t="e">
        <f>VLOOKUP($D169,Conn_Req!$B$2:$C$7,2)</f>
        <v>#N/A</v>
      </c>
      <c r="AB169" s="218"/>
      <c r="AC169" s="218"/>
      <c r="AD169" s="218"/>
    </row>
    <row r="170" spans="1:30" x14ac:dyDescent="0.25">
      <c r="A170" s="125"/>
      <c r="B170" s="453"/>
      <c r="C170" s="453"/>
      <c r="D170" s="454"/>
      <c r="E170" s="457"/>
      <c r="F170" s="158" t="str">
        <f t="shared" si="11"/>
        <v/>
      </c>
      <c r="G170" s="148" t="str">
        <f>IF($D170="","",VLOOKUP($X170,Conn_Req!$A$2:$I$7,4))</f>
        <v/>
      </c>
      <c r="H170" s="455"/>
      <c r="I170" s="147" t="str">
        <f t="shared" si="12"/>
        <v/>
      </c>
      <c r="J170" s="148" t="str">
        <f>IF($D170="","",VLOOKUP($X170,Conn_Req!$A$2:$I$7,5))</f>
        <v/>
      </c>
      <c r="K170" s="455"/>
      <c r="L170" s="147" t="str">
        <f t="shared" si="13"/>
        <v/>
      </c>
      <c r="M170" s="148" t="str">
        <f>IF($D170="","",VLOOKUP($X170,Conn_Req!$A$2:$I$7,6))</f>
        <v/>
      </c>
      <c r="N170" s="149" t="str">
        <f t="shared" si="14"/>
        <v/>
      </c>
      <c r="O170" s="150" t="str">
        <f t="shared" si="15"/>
        <v/>
      </c>
      <c r="P170" s="151"/>
      <c r="Q170" s="453"/>
      <c r="R170" s="453"/>
      <c r="S170" s="453"/>
      <c r="T170" s="152" t="str">
        <f>IF(OR($D170="",$U170=""),"",IF($X170&lt;210,$U170-VLOOKUP($X170,Conn_Req!$A$2:$I$7,9),""))</f>
        <v/>
      </c>
      <c r="U170" s="453"/>
      <c r="V170" s="453"/>
      <c r="W170" s="151"/>
      <c r="X170" s="126" t="e">
        <f>VLOOKUP($D170,Conn_Req!$B$2:$C$7,2)</f>
        <v>#N/A</v>
      </c>
      <c r="AB170" s="218"/>
      <c r="AC170" s="218"/>
      <c r="AD170" s="218"/>
    </row>
    <row r="171" spans="1:30" x14ac:dyDescent="0.25">
      <c r="A171" s="125"/>
      <c r="B171" s="453"/>
      <c r="C171" s="453"/>
      <c r="D171" s="454"/>
      <c r="E171" s="457"/>
      <c r="F171" s="158" t="str">
        <f t="shared" si="11"/>
        <v/>
      </c>
      <c r="G171" s="148" t="str">
        <f>IF($D171="","",VLOOKUP($X171,Conn_Req!$A$2:$I$7,4))</f>
        <v/>
      </c>
      <c r="H171" s="455"/>
      <c r="I171" s="147" t="str">
        <f t="shared" si="12"/>
        <v/>
      </c>
      <c r="J171" s="148" t="str">
        <f>IF($D171="","",VLOOKUP($X171,Conn_Req!$A$2:$I$7,5))</f>
        <v/>
      </c>
      <c r="K171" s="455"/>
      <c r="L171" s="147" t="str">
        <f t="shared" si="13"/>
        <v/>
      </c>
      <c r="M171" s="148" t="str">
        <f>IF($D171="","",VLOOKUP($X171,Conn_Req!$A$2:$I$7,6))</f>
        <v/>
      </c>
      <c r="N171" s="149" t="str">
        <f t="shared" si="14"/>
        <v/>
      </c>
      <c r="O171" s="150" t="str">
        <f t="shared" si="15"/>
        <v/>
      </c>
      <c r="P171" s="151"/>
      <c r="Q171" s="453"/>
      <c r="R171" s="453"/>
      <c r="S171" s="453"/>
      <c r="T171" s="152" t="str">
        <f>IF(OR($D171="",$U171=""),"",IF($X171&lt;210,$U171-VLOOKUP($X171,Conn_Req!$A$2:$I$7,9),""))</f>
        <v/>
      </c>
      <c r="U171" s="453"/>
      <c r="V171" s="453"/>
      <c r="W171" s="151"/>
      <c r="X171" s="126" t="e">
        <f>VLOOKUP($D171,Conn_Req!$B$2:$C$7,2)</f>
        <v>#N/A</v>
      </c>
      <c r="AB171" s="218"/>
      <c r="AC171" s="218"/>
      <c r="AD171" s="218"/>
    </row>
    <row r="172" spans="1:30" x14ac:dyDescent="0.25">
      <c r="A172" s="125"/>
      <c r="B172" s="453"/>
      <c r="C172" s="453"/>
      <c r="D172" s="454"/>
      <c r="E172" s="457"/>
      <c r="F172" s="158" t="str">
        <f t="shared" si="11"/>
        <v/>
      </c>
      <c r="G172" s="148" t="str">
        <f>IF($D172="","",VLOOKUP($X172,Conn_Req!$A$2:$I$7,4))</f>
        <v/>
      </c>
      <c r="H172" s="455"/>
      <c r="I172" s="147" t="str">
        <f t="shared" si="12"/>
        <v/>
      </c>
      <c r="J172" s="148" t="str">
        <f>IF($D172="","",VLOOKUP($X172,Conn_Req!$A$2:$I$7,5))</f>
        <v/>
      </c>
      <c r="K172" s="455"/>
      <c r="L172" s="147" t="str">
        <f t="shared" si="13"/>
        <v/>
      </c>
      <c r="M172" s="148" t="str">
        <f>IF($D172="","",VLOOKUP($X172,Conn_Req!$A$2:$I$7,6))</f>
        <v/>
      </c>
      <c r="N172" s="149" t="str">
        <f t="shared" si="14"/>
        <v/>
      </c>
      <c r="O172" s="150" t="str">
        <f t="shared" si="15"/>
        <v/>
      </c>
      <c r="P172" s="151"/>
      <c r="Q172" s="453"/>
      <c r="R172" s="453"/>
      <c r="S172" s="453"/>
      <c r="T172" s="152" t="str">
        <f>IF(OR($D172="",$U172=""),"",IF($X172&lt;210,$U172-VLOOKUP($X172,Conn_Req!$A$2:$I$7,9),""))</f>
        <v/>
      </c>
      <c r="U172" s="453"/>
      <c r="V172" s="453"/>
      <c r="W172" s="151"/>
      <c r="X172" s="126" t="e">
        <f>VLOOKUP($D172,Conn_Req!$B$2:$C$7,2)</f>
        <v>#N/A</v>
      </c>
      <c r="AB172" s="218"/>
      <c r="AC172" s="218"/>
      <c r="AD172" s="218"/>
    </row>
    <row r="173" spans="1:30" x14ac:dyDescent="0.25">
      <c r="A173" s="125"/>
      <c r="B173" s="453"/>
      <c r="C173" s="453"/>
      <c r="D173" s="454"/>
      <c r="E173" s="457"/>
      <c r="F173" s="158" t="str">
        <f t="shared" si="11"/>
        <v/>
      </c>
      <c r="G173" s="148" t="str">
        <f>IF($D173="","",VLOOKUP($X173,Conn_Req!$A$2:$I$7,4))</f>
        <v/>
      </c>
      <c r="H173" s="455"/>
      <c r="I173" s="147" t="str">
        <f t="shared" si="12"/>
        <v/>
      </c>
      <c r="J173" s="148" t="str">
        <f>IF($D173="","",VLOOKUP($X173,Conn_Req!$A$2:$I$7,5))</f>
        <v/>
      </c>
      <c r="K173" s="455"/>
      <c r="L173" s="147" t="str">
        <f t="shared" si="13"/>
        <v/>
      </c>
      <c r="M173" s="148" t="str">
        <f>IF($D173="","",VLOOKUP($X173,Conn_Req!$A$2:$I$7,6))</f>
        <v/>
      </c>
      <c r="N173" s="149" t="str">
        <f t="shared" si="14"/>
        <v/>
      </c>
      <c r="O173" s="150" t="str">
        <f t="shared" si="15"/>
        <v/>
      </c>
      <c r="P173" s="151"/>
      <c r="Q173" s="453"/>
      <c r="R173" s="453"/>
      <c r="S173" s="453"/>
      <c r="T173" s="152" t="str">
        <f>IF(OR($D173="",$U173=""),"",IF($X173&lt;210,$U173-VLOOKUP($X173,Conn_Req!$A$2:$I$7,9),""))</f>
        <v/>
      </c>
      <c r="U173" s="453"/>
      <c r="V173" s="453"/>
      <c r="W173" s="151"/>
      <c r="X173" s="126" t="e">
        <f>VLOOKUP($D173,Conn_Req!$B$2:$C$7,2)</f>
        <v>#N/A</v>
      </c>
      <c r="AB173" s="218"/>
      <c r="AC173" s="218"/>
      <c r="AD173" s="218"/>
    </row>
    <row r="174" spans="1:30" x14ac:dyDescent="0.25">
      <c r="A174" s="125"/>
      <c r="B174" s="453"/>
      <c r="C174" s="453"/>
      <c r="D174" s="454"/>
      <c r="E174" s="457"/>
      <c r="F174" s="158" t="str">
        <f t="shared" si="11"/>
        <v/>
      </c>
      <c r="G174" s="148" t="str">
        <f>IF($D174="","",VLOOKUP($X174,Conn_Req!$A$2:$I$7,4))</f>
        <v/>
      </c>
      <c r="H174" s="455"/>
      <c r="I174" s="147" t="str">
        <f t="shared" si="12"/>
        <v/>
      </c>
      <c r="J174" s="148" t="str">
        <f>IF($D174="","",VLOOKUP($X174,Conn_Req!$A$2:$I$7,5))</f>
        <v/>
      </c>
      <c r="K174" s="455"/>
      <c r="L174" s="147" t="str">
        <f t="shared" si="13"/>
        <v/>
      </c>
      <c r="M174" s="148" t="str">
        <f>IF($D174="","",VLOOKUP($X174,Conn_Req!$A$2:$I$7,6))</f>
        <v/>
      </c>
      <c r="N174" s="149" t="str">
        <f t="shared" si="14"/>
        <v/>
      </c>
      <c r="O174" s="150" t="str">
        <f t="shared" si="15"/>
        <v/>
      </c>
      <c r="P174" s="151"/>
      <c r="Q174" s="453"/>
      <c r="R174" s="453"/>
      <c r="S174" s="453"/>
      <c r="T174" s="152" t="str">
        <f>IF(OR($D174="",$U174=""),"",IF($X174&lt;210,$U174-VLOOKUP($X174,Conn_Req!$A$2:$I$7,9),""))</f>
        <v/>
      </c>
      <c r="U174" s="453"/>
      <c r="V174" s="453"/>
      <c r="W174" s="151"/>
      <c r="X174" s="126" t="e">
        <f>VLOOKUP($D174,Conn_Req!$B$2:$C$7,2)</f>
        <v>#N/A</v>
      </c>
      <c r="AB174" s="218"/>
      <c r="AC174" s="218"/>
      <c r="AD174" s="218"/>
    </row>
    <row r="175" spans="1:30" x14ac:dyDescent="0.25">
      <c r="A175" s="125"/>
      <c r="B175" s="453"/>
      <c r="C175" s="453"/>
      <c r="D175" s="454"/>
      <c r="E175" s="457"/>
      <c r="F175" s="158" t="str">
        <f t="shared" si="11"/>
        <v/>
      </c>
      <c r="G175" s="148" t="str">
        <f>IF($D175="","",VLOOKUP($X175,Conn_Req!$A$2:$I$7,4))</f>
        <v/>
      </c>
      <c r="H175" s="455"/>
      <c r="I175" s="147" t="str">
        <f t="shared" si="12"/>
        <v/>
      </c>
      <c r="J175" s="148" t="str">
        <f>IF($D175="","",VLOOKUP($X175,Conn_Req!$A$2:$I$7,5))</f>
        <v/>
      </c>
      <c r="K175" s="455"/>
      <c r="L175" s="147" t="str">
        <f t="shared" si="13"/>
        <v/>
      </c>
      <c r="M175" s="148" t="str">
        <f>IF($D175="","",VLOOKUP($X175,Conn_Req!$A$2:$I$7,6))</f>
        <v/>
      </c>
      <c r="N175" s="149" t="str">
        <f t="shared" si="14"/>
        <v/>
      </c>
      <c r="O175" s="150" t="str">
        <f t="shared" si="15"/>
        <v/>
      </c>
      <c r="P175" s="151"/>
      <c r="Q175" s="453"/>
      <c r="R175" s="453"/>
      <c r="S175" s="453"/>
      <c r="T175" s="152" t="str">
        <f>IF(OR($D175="",$U175=""),"",IF($X175&lt;210,$U175-VLOOKUP($X175,Conn_Req!$A$2:$I$7,9),""))</f>
        <v/>
      </c>
      <c r="U175" s="453"/>
      <c r="V175" s="453"/>
      <c r="W175" s="151"/>
      <c r="X175" s="126" t="e">
        <f>VLOOKUP($D175,Conn_Req!$B$2:$C$7,2)</f>
        <v>#N/A</v>
      </c>
      <c r="AB175" s="218"/>
      <c r="AC175" s="218"/>
      <c r="AD175" s="218"/>
    </row>
    <row r="176" spans="1:30" x14ac:dyDescent="0.25">
      <c r="A176" s="125"/>
      <c r="B176" s="453"/>
      <c r="C176" s="453"/>
      <c r="D176" s="454"/>
      <c r="E176" s="457"/>
      <c r="F176" s="158" t="str">
        <f t="shared" si="11"/>
        <v/>
      </c>
      <c r="G176" s="148" t="str">
        <f>IF($D176="","",VLOOKUP($X176,Conn_Req!$A$2:$I$7,4))</f>
        <v/>
      </c>
      <c r="H176" s="455"/>
      <c r="I176" s="147" t="str">
        <f t="shared" si="12"/>
        <v/>
      </c>
      <c r="J176" s="148" t="str">
        <f>IF($D176="","",VLOOKUP($X176,Conn_Req!$A$2:$I$7,5))</f>
        <v/>
      </c>
      <c r="K176" s="455"/>
      <c r="L176" s="147" t="str">
        <f t="shared" si="13"/>
        <v/>
      </c>
      <c r="M176" s="148" t="str">
        <f>IF($D176="","",VLOOKUP($X176,Conn_Req!$A$2:$I$7,6))</f>
        <v/>
      </c>
      <c r="N176" s="149" t="str">
        <f t="shared" si="14"/>
        <v/>
      </c>
      <c r="O176" s="150" t="str">
        <f t="shared" si="15"/>
        <v/>
      </c>
      <c r="P176" s="151"/>
      <c r="Q176" s="453"/>
      <c r="R176" s="453"/>
      <c r="S176" s="453"/>
      <c r="T176" s="152" t="str">
        <f>IF(OR($D176="",$U176=""),"",IF($X176&lt;210,$U176-VLOOKUP($X176,Conn_Req!$A$2:$I$7,9),""))</f>
        <v/>
      </c>
      <c r="U176" s="453"/>
      <c r="V176" s="453"/>
      <c r="W176" s="151"/>
      <c r="X176" s="126" t="e">
        <f>VLOOKUP($D176,Conn_Req!$B$2:$C$7,2)</f>
        <v>#N/A</v>
      </c>
      <c r="AB176" s="218"/>
      <c r="AC176" s="218"/>
      <c r="AD176" s="218"/>
    </row>
    <row r="177" spans="1:30" x14ac:dyDescent="0.25">
      <c r="A177" s="125"/>
      <c r="B177" s="453"/>
      <c r="C177" s="453"/>
      <c r="D177" s="454"/>
      <c r="E177" s="457"/>
      <c r="F177" s="158" t="str">
        <f t="shared" si="11"/>
        <v/>
      </c>
      <c r="G177" s="148" t="str">
        <f>IF($D177="","",VLOOKUP($X177,Conn_Req!$A$2:$I$7,4))</f>
        <v/>
      </c>
      <c r="H177" s="455"/>
      <c r="I177" s="147" t="str">
        <f t="shared" si="12"/>
        <v/>
      </c>
      <c r="J177" s="148" t="str">
        <f>IF($D177="","",VLOOKUP($X177,Conn_Req!$A$2:$I$7,5))</f>
        <v/>
      </c>
      <c r="K177" s="455"/>
      <c r="L177" s="147" t="str">
        <f t="shared" si="13"/>
        <v/>
      </c>
      <c r="M177" s="148" t="str">
        <f>IF($D177="","",VLOOKUP($X177,Conn_Req!$A$2:$I$7,6))</f>
        <v/>
      </c>
      <c r="N177" s="149" t="str">
        <f t="shared" si="14"/>
        <v/>
      </c>
      <c r="O177" s="150" t="str">
        <f t="shared" si="15"/>
        <v/>
      </c>
      <c r="P177" s="151"/>
      <c r="Q177" s="453"/>
      <c r="R177" s="453"/>
      <c r="S177" s="453"/>
      <c r="T177" s="152" t="str">
        <f>IF(OR($D177="",$U177=""),"",IF($X177&lt;210,$U177-VLOOKUP($X177,Conn_Req!$A$2:$I$7,9),""))</f>
        <v/>
      </c>
      <c r="U177" s="453"/>
      <c r="V177" s="453"/>
      <c r="W177" s="151"/>
      <c r="X177" s="126" t="e">
        <f>VLOOKUP($D177,Conn_Req!$B$2:$C$7,2)</f>
        <v>#N/A</v>
      </c>
      <c r="AB177" s="218"/>
      <c r="AC177" s="218"/>
      <c r="AD177" s="218"/>
    </row>
    <row r="178" spans="1:30" x14ac:dyDescent="0.25">
      <c r="A178" s="125"/>
      <c r="B178" s="453"/>
      <c r="C178" s="453"/>
      <c r="D178" s="454"/>
      <c r="E178" s="457"/>
      <c r="F178" s="158" t="str">
        <f t="shared" si="11"/>
        <v/>
      </c>
      <c r="G178" s="148" t="str">
        <f>IF($D178="","",VLOOKUP($X178,Conn_Req!$A$2:$I$7,4))</f>
        <v/>
      </c>
      <c r="H178" s="455"/>
      <c r="I178" s="147" t="str">
        <f t="shared" si="12"/>
        <v/>
      </c>
      <c r="J178" s="148" t="str">
        <f>IF($D178="","",VLOOKUP($X178,Conn_Req!$A$2:$I$7,5))</f>
        <v/>
      </c>
      <c r="K178" s="455"/>
      <c r="L178" s="147" t="str">
        <f t="shared" si="13"/>
        <v/>
      </c>
      <c r="M178" s="148" t="str">
        <f>IF($D178="","",VLOOKUP($X178,Conn_Req!$A$2:$I$7,6))</f>
        <v/>
      </c>
      <c r="N178" s="149" t="str">
        <f t="shared" si="14"/>
        <v/>
      </c>
      <c r="O178" s="150" t="str">
        <f t="shared" si="15"/>
        <v/>
      </c>
      <c r="P178" s="151"/>
      <c r="Q178" s="453"/>
      <c r="R178" s="453"/>
      <c r="S178" s="453"/>
      <c r="T178" s="152" t="str">
        <f>IF(OR($D178="",$U178=""),"",IF($X178&lt;210,$U178-VLOOKUP($X178,Conn_Req!$A$2:$I$7,9),""))</f>
        <v/>
      </c>
      <c r="U178" s="453"/>
      <c r="V178" s="453"/>
      <c r="W178" s="151"/>
      <c r="X178" s="126" t="e">
        <f>VLOOKUP($D178,Conn_Req!$B$2:$C$7,2)</f>
        <v>#N/A</v>
      </c>
      <c r="AB178" s="218"/>
      <c r="AC178" s="218"/>
      <c r="AD178" s="218"/>
    </row>
    <row r="179" spans="1:30" x14ac:dyDescent="0.25">
      <c r="A179" s="125"/>
      <c r="B179" s="453"/>
      <c r="C179" s="453"/>
      <c r="D179" s="454"/>
      <c r="E179" s="457"/>
      <c r="F179" s="158" t="str">
        <f t="shared" si="11"/>
        <v/>
      </c>
      <c r="G179" s="148" t="str">
        <f>IF($D179="","",VLOOKUP($X179,Conn_Req!$A$2:$I$7,4))</f>
        <v/>
      </c>
      <c r="H179" s="455"/>
      <c r="I179" s="147" t="str">
        <f t="shared" si="12"/>
        <v/>
      </c>
      <c r="J179" s="148" t="str">
        <f>IF($D179="","",VLOOKUP($X179,Conn_Req!$A$2:$I$7,5))</f>
        <v/>
      </c>
      <c r="K179" s="455"/>
      <c r="L179" s="147" t="str">
        <f t="shared" si="13"/>
        <v/>
      </c>
      <c r="M179" s="148" t="str">
        <f>IF($D179="","",VLOOKUP($X179,Conn_Req!$A$2:$I$7,6))</f>
        <v/>
      </c>
      <c r="N179" s="149" t="str">
        <f t="shared" si="14"/>
        <v/>
      </c>
      <c r="O179" s="150" t="str">
        <f t="shared" si="15"/>
        <v/>
      </c>
      <c r="P179" s="151"/>
      <c r="Q179" s="453"/>
      <c r="R179" s="453"/>
      <c r="S179" s="453"/>
      <c r="T179" s="152" t="str">
        <f>IF(OR($D179="",$U179=""),"",IF($X179&lt;210,$U179-VLOOKUP($X179,Conn_Req!$A$2:$I$7,9),""))</f>
        <v/>
      </c>
      <c r="U179" s="453"/>
      <c r="V179" s="453"/>
      <c r="W179" s="151"/>
      <c r="X179" s="126" t="e">
        <f>VLOOKUP($D179,Conn_Req!$B$2:$C$7,2)</f>
        <v>#N/A</v>
      </c>
      <c r="AB179" s="218"/>
      <c r="AC179" s="218"/>
      <c r="AD179" s="218"/>
    </row>
    <row r="180" spans="1:30" x14ac:dyDescent="0.25">
      <c r="A180" s="125"/>
      <c r="B180" s="453"/>
      <c r="C180" s="453"/>
      <c r="D180" s="454"/>
      <c r="E180" s="457"/>
      <c r="F180" s="158" t="str">
        <f t="shared" si="11"/>
        <v/>
      </c>
      <c r="G180" s="148" t="str">
        <f>IF($D180="","",VLOOKUP($X180,Conn_Req!$A$2:$I$7,4))</f>
        <v/>
      </c>
      <c r="H180" s="455"/>
      <c r="I180" s="147" t="str">
        <f t="shared" si="12"/>
        <v/>
      </c>
      <c r="J180" s="148" t="str">
        <f>IF($D180="","",VLOOKUP($X180,Conn_Req!$A$2:$I$7,5))</f>
        <v/>
      </c>
      <c r="K180" s="455"/>
      <c r="L180" s="147" t="str">
        <f t="shared" si="13"/>
        <v/>
      </c>
      <c r="M180" s="148" t="str">
        <f>IF($D180="","",VLOOKUP($X180,Conn_Req!$A$2:$I$7,6))</f>
        <v/>
      </c>
      <c r="N180" s="149" t="str">
        <f t="shared" si="14"/>
        <v/>
      </c>
      <c r="O180" s="150" t="str">
        <f t="shared" si="15"/>
        <v/>
      </c>
      <c r="P180" s="151"/>
      <c r="Q180" s="453"/>
      <c r="R180" s="453"/>
      <c r="S180" s="453"/>
      <c r="T180" s="152" t="str">
        <f>IF(OR($D180="",$U180=""),"",IF($X180&lt;210,$U180-VLOOKUP($X180,Conn_Req!$A$2:$I$7,9),""))</f>
        <v/>
      </c>
      <c r="U180" s="453"/>
      <c r="V180" s="453"/>
      <c r="W180" s="151"/>
      <c r="X180" s="126" t="e">
        <f>VLOOKUP($D180,Conn_Req!$B$2:$C$7,2)</f>
        <v>#N/A</v>
      </c>
      <c r="AB180" s="218"/>
      <c r="AC180" s="218"/>
      <c r="AD180" s="218"/>
    </row>
    <row r="181" spans="1:30" x14ac:dyDescent="0.25">
      <c r="A181" s="125"/>
      <c r="B181" s="453"/>
      <c r="C181" s="453"/>
      <c r="D181" s="454"/>
      <c r="E181" s="457"/>
      <c r="F181" s="158" t="str">
        <f t="shared" si="11"/>
        <v/>
      </c>
      <c r="G181" s="148" t="str">
        <f>IF($D181="","",VLOOKUP($X181,Conn_Req!$A$2:$I$7,4))</f>
        <v/>
      </c>
      <c r="H181" s="455"/>
      <c r="I181" s="147" t="str">
        <f t="shared" si="12"/>
        <v/>
      </c>
      <c r="J181" s="148" t="str">
        <f>IF($D181="","",VLOOKUP($X181,Conn_Req!$A$2:$I$7,5))</f>
        <v/>
      </c>
      <c r="K181" s="455"/>
      <c r="L181" s="147" t="str">
        <f t="shared" si="13"/>
        <v/>
      </c>
      <c r="M181" s="148" t="str">
        <f>IF($D181="","",VLOOKUP($X181,Conn_Req!$A$2:$I$7,6))</f>
        <v/>
      </c>
      <c r="N181" s="149" t="str">
        <f t="shared" si="14"/>
        <v/>
      </c>
      <c r="O181" s="150" t="str">
        <f t="shared" si="15"/>
        <v/>
      </c>
      <c r="P181" s="151"/>
      <c r="Q181" s="453"/>
      <c r="R181" s="453"/>
      <c r="S181" s="453"/>
      <c r="T181" s="152" t="str">
        <f>IF(OR($D181="",$U181=""),"",IF($X181&lt;210,$U181-VLOOKUP($X181,Conn_Req!$A$2:$I$7,9),""))</f>
        <v/>
      </c>
      <c r="U181" s="453"/>
      <c r="V181" s="453"/>
      <c r="W181" s="151"/>
      <c r="X181" s="126" t="e">
        <f>VLOOKUP($D181,Conn_Req!$B$2:$C$7,2)</f>
        <v>#N/A</v>
      </c>
      <c r="AB181" s="218"/>
      <c r="AC181" s="218"/>
      <c r="AD181" s="218"/>
    </row>
    <row r="182" spans="1:30" x14ac:dyDescent="0.25">
      <c r="A182" s="125"/>
      <c r="B182" s="453"/>
      <c r="C182" s="453"/>
      <c r="D182" s="454"/>
      <c r="E182" s="457"/>
      <c r="F182" s="158" t="str">
        <f t="shared" si="11"/>
        <v/>
      </c>
      <c r="G182" s="148" t="str">
        <f>IF($D182="","",VLOOKUP($X182,Conn_Req!$A$2:$I$7,4))</f>
        <v/>
      </c>
      <c r="H182" s="455"/>
      <c r="I182" s="147" t="str">
        <f t="shared" si="12"/>
        <v/>
      </c>
      <c r="J182" s="148" t="str">
        <f>IF($D182="","",VLOOKUP($X182,Conn_Req!$A$2:$I$7,5))</f>
        <v/>
      </c>
      <c r="K182" s="455"/>
      <c r="L182" s="147" t="str">
        <f t="shared" si="13"/>
        <v/>
      </c>
      <c r="M182" s="148" t="str">
        <f>IF($D182="","",VLOOKUP($X182,Conn_Req!$A$2:$I$7,6))</f>
        <v/>
      </c>
      <c r="N182" s="149" t="str">
        <f t="shared" si="14"/>
        <v/>
      </c>
      <c r="O182" s="150" t="str">
        <f t="shared" si="15"/>
        <v/>
      </c>
      <c r="P182" s="151"/>
      <c r="Q182" s="453"/>
      <c r="R182" s="453"/>
      <c r="S182" s="453"/>
      <c r="T182" s="152" t="str">
        <f>IF(OR($D182="",$U182=""),"",IF($X182&lt;210,$U182-VLOOKUP($X182,Conn_Req!$A$2:$I$7,9),""))</f>
        <v/>
      </c>
      <c r="U182" s="453"/>
      <c r="V182" s="453"/>
      <c r="W182" s="151"/>
      <c r="X182" s="126" t="e">
        <f>VLOOKUP($D182,Conn_Req!$B$2:$C$7,2)</f>
        <v>#N/A</v>
      </c>
      <c r="AB182" s="218"/>
      <c r="AC182" s="218"/>
      <c r="AD182" s="218"/>
    </row>
    <row r="183" spans="1:30" x14ac:dyDescent="0.25">
      <c r="A183" s="125"/>
      <c r="B183" s="453"/>
      <c r="C183" s="453"/>
      <c r="D183" s="454"/>
      <c r="E183" s="457"/>
      <c r="F183" s="158" t="str">
        <f t="shared" si="11"/>
        <v/>
      </c>
      <c r="G183" s="148" t="str">
        <f>IF($D183="","",VLOOKUP($X183,Conn_Req!$A$2:$I$7,4))</f>
        <v/>
      </c>
      <c r="H183" s="455"/>
      <c r="I183" s="147" t="str">
        <f t="shared" si="12"/>
        <v/>
      </c>
      <c r="J183" s="148" t="str">
        <f>IF($D183="","",VLOOKUP($X183,Conn_Req!$A$2:$I$7,5))</f>
        <v/>
      </c>
      <c r="K183" s="455"/>
      <c r="L183" s="147" t="str">
        <f t="shared" si="13"/>
        <v/>
      </c>
      <c r="M183" s="148" t="str">
        <f>IF($D183="","",VLOOKUP($X183,Conn_Req!$A$2:$I$7,6))</f>
        <v/>
      </c>
      <c r="N183" s="149" t="str">
        <f t="shared" si="14"/>
        <v/>
      </c>
      <c r="O183" s="150" t="str">
        <f t="shared" si="15"/>
        <v/>
      </c>
      <c r="P183" s="151"/>
      <c r="Q183" s="453"/>
      <c r="R183" s="453"/>
      <c r="S183" s="453"/>
      <c r="T183" s="152" t="str">
        <f>IF(OR($D183="",$U183=""),"",IF($X183&lt;210,$U183-VLOOKUP($X183,Conn_Req!$A$2:$I$7,9),""))</f>
        <v/>
      </c>
      <c r="U183" s="453"/>
      <c r="V183" s="453"/>
      <c r="W183" s="151"/>
      <c r="X183" s="126" t="e">
        <f>VLOOKUP($D183,Conn_Req!$B$2:$C$7,2)</f>
        <v>#N/A</v>
      </c>
      <c r="AB183" s="218"/>
      <c r="AC183" s="218"/>
      <c r="AD183" s="218"/>
    </row>
    <row r="184" spans="1:30" x14ac:dyDescent="0.25">
      <c r="A184" s="125"/>
      <c r="B184" s="453"/>
      <c r="C184" s="453"/>
      <c r="D184" s="454"/>
      <c r="E184" s="457"/>
      <c r="F184" s="158" t="str">
        <f t="shared" si="11"/>
        <v/>
      </c>
      <c r="G184" s="148" t="str">
        <f>IF($D184="","",VLOOKUP($X184,Conn_Req!$A$2:$I$7,4))</f>
        <v/>
      </c>
      <c r="H184" s="455"/>
      <c r="I184" s="147" t="str">
        <f t="shared" si="12"/>
        <v/>
      </c>
      <c r="J184" s="148" t="str">
        <f>IF($D184="","",VLOOKUP($X184,Conn_Req!$A$2:$I$7,5))</f>
        <v/>
      </c>
      <c r="K184" s="455"/>
      <c r="L184" s="147" t="str">
        <f t="shared" si="13"/>
        <v/>
      </c>
      <c r="M184" s="148" t="str">
        <f>IF($D184="","",VLOOKUP($X184,Conn_Req!$A$2:$I$7,6))</f>
        <v/>
      </c>
      <c r="N184" s="149" t="str">
        <f t="shared" si="14"/>
        <v/>
      </c>
      <c r="O184" s="150" t="str">
        <f t="shared" si="15"/>
        <v/>
      </c>
      <c r="P184" s="151"/>
      <c r="Q184" s="453"/>
      <c r="R184" s="453"/>
      <c r="S184" s="453"/>
      <c r="T184" s="152" t="str">
        <f>IF(OR($D184="",$U184=""),"",IF($X184&lt;210,$U184-VLOOKUP($X184,Conn_Req!$A$2:$I$7,9),""))</f>
        <v/>
      </c>
      <c r="U184" s="453"/>
      <c r="V184" s="453"/>
      <c r="W184" s="151"/>
      <c r="X184" s="126" t="e">
        <f>VLOOKUP($D184,Conn_Req!$B$2:$C$7,2)</f>
        <v>#N/A</v>
      </c>
      <c r="AB184" s="218"/>
      <c r="AC184" s="218"/>
      <c r="AD184" s="218"/>
    </row>
    <row r="185" spans="1:30" x14ac:dyDescent="0.25">
      <c r="A185" s="125"/>
      <c r="B185" s="453"/>
      <c r="C185" s="453"/>
      <c r="D185" s="454"/>
      <c r="E185" s="457"/>
      <c r="F185" s="158" t="str">
        <f t="shared" si="11"/>
        <v/>
      </c>
      <c r="G185" s="148" t="str">
        <f>IF($D185="","",VLOOKUP($X185,Conn_Req!$A$2:$I$7,4))</f>
        <v/>
      </c>
      <c r="H185" s="455"/>
      <c r="I185" s="147" t="str">
        <f t="shared" si="12"/>
        <v/>
      </c>
      <c r="J185" s="148" t="str">
        <f>IF($D185="","",VLOOKUP($X185,Conn_Req!$A$2:$I$7,5))</f>
        <v/>
      </c>
      <c r="K185" s="455"/>
      <c r="L185" s="147" t="str">
        <f t="shared" si="13"/>
        <v/>
      </c>
      <c r="M185" s="148" t="str">
        <f>IF($D185="","",VLOOKUP($X185,Conn_Req!$A$2:$I$7,6))</f>
        <v/>
      </c>
      <c r="N185" s="149" t="str">
        <f t="shared" si="14"/>
        <v/>
      </c>
      <c r="O185" s="150" t="str">
        <f t="shared" si="15"/>
        <v/>
      </c>
      <c r="P185" s="151"/>
      <c r="Q185" s="453"/>
      <c r="R185" s="453"/>
      <c r="S185" s="453"/>
      <c r="T185" s="152" t="str">
        <f>IF(OR($D185="",$U185=""),"",IF($X185&lt;210,$U185-VLOOKUP($X185,Conn_Req!$A$2:$I$7,9),""))</f>
        <v/>
      </c>
      <c r="U185" s="453"/>
      <c r="V185" s="453"/>
      <c r="W185" s="151"/>
      <c r="X185" s="126" t="e">
        <f>VLOOKUP($D185,Conn_Req!$B$2:$C$7,2)</f>
        <v>#N/A</v>
      </c>
      <c r="AB185" s="218"/>
      <c r="AC185" s="218"/>
      <c r="AD185" s="218"/>
    </row>
    <row r="186" spans="1:30" x14ac:dyDescent="0.25">
      <c r="A186" s="125"/>
      <c r="B186" s="453"/>
      <c r="C186" s="453"/>
      <c r="D186" s="454"/>
      <c r="E186" s="457"/>
      <c r="F186" s="158" t="str">
        <f t="shared" si="11"/>
        <v/>
      </c>
      <c r="G186" s="148" t="str">
        <f>IF($D186="","",VLOOKUP($X186,Conn_Req!$A$2:$I$7,4))</f>
        <v/>
      </c>
      <c r="H186" s="455"/>
      <c r="I186" s="147" t="str">
        <f t="shared" si="12"/>
        <v/>
      </c>
      <c r="J186" s="148" t="str">
        <f>IF($D186="","",VLOOKUP($X186,Conn_Req!$A$2:$I$7,5))</f>
        <v/>
      </c>
      <c r="K186" s="455"/>
      <c r="L186" s="147" t="str">
        <f t="shared" si="13"/>
        <v/>
      </c>
      <c r="M186" s="148" t="str">
        <f>IF($D186="","",VLOOKUP($X186,Conn_Req!$A$2:$I$7,6))</f>
        <v/>
      </c>
      <c r="N186" s="149" t="str">
        <f t="shared" si="14"/>
        <v/>
      </c>
      <c r="O186" s="150" t="str">
        <f t="shared" si="15"/>
        <v/>
      </c>
      <c r="P186" s="151"/>
      <c r="Q186" s="453"/>
      <c r="R186" s="453"/>
      <c r="S186" s="453"/>
      <c r="T186" s="152" t="str">
        <f>IF(OR($D186="",$U186=""),"",IF($X186&lt;210,$U186-VLOOKUP($X186,Conn_Req!$A$2:$I$7,9),""))</f>
        <v/>
      </c>
      <c r="U186" s="453"/>
      <c r="V186" s="453"/>
      <c r="W186" s="151"/>
      <c r="X186" s="126" t="e">
        <f>VLOOKUP($D186,Conn_Req!$B$2:$C$7,2)</f>
        <v>#N/A</v>
      </c>
      <c r="AB186" s="218"/>
      <c r="AC186" s="218"/>
      <c r="AD186" s="218"/>
    </row>
    <row r="187" spans="1:30" x14ac:dyDescent="0.25">
      <c r="A187" s="125"/>
      <c r="B187" s="453"/>
      <c r="C187" s="453"/>
      <c r="D187" s="454"/>
      <c r="E187" s="457"/>
      <c r="F187" s="158" t="str">
        <f t="shared" si="11"/>
        <v/>
      </c>
      <c r="G187" s="148" t="str">
        <f>IF($D187="","",VLOOKUP($X187,Conn_Req!$A$2:$I$7,4))</f>
        <v/>
      </c>
      <c r="H187" s="455"/>
      <c r="I187" s="147" t="str">
        <f t="shared" si="12"/>
        <v/>
      </c>
      <c r="J187" s="148" t="str">
        <f>IF($D187="","",VLOOKUP($X187,Conn_Req!$A$2:$I$7,5))</f>
        <v/>
      </c>
      <c r="K187" s="455"/>
      <c r="L187" s="147" t="str">
        <f t="shared" si="13"/>
        <v/>
      </c>
      <c r="M187" s="148" t="str">
        <f>IF($D187="","",VLOOKUP($X187,Conn_Req!$A$2:$I$7,6))</f>
        <v/>
      </c>
      <c r="N187" s="149" t="str">
        <f t="shared" si="14"/>
        <v/>
      </c>
      <c r="O187" s="150" t="str">
        <f t="shared" si="15"/>
        <v/>
      </c>
      <c r="P187" s="151"/>
      <c r="Q187" s="453"/>
      <c r="R187" s="453"/>
      <c r="S187" s="453"/>
      <c r="T187" s="152" t="str">
        <f>IF(OR($D187="",$U187=""),"",IF($X187&lt;210,$U187-VLOOKUP($X187,Conn_Req!$A$2:$I$7,9),""))</f>
        <v/>
      </c>
      <c r="U187" s="453"/>
      <c r="V187" s="453"/>
      <c r="W187" s="151"/>
      <c r="X187" s="126" t="e">
        <f>VLOOKUP($D187,Conn_Req!$B$2:$C$7,2)</f>
        <v>#N/A</v>
      </c>
      <c r="AB187" s="218"/>
      <c r="AC187" s="218"/>
      <c r="AD187" s="218"/>
    </row>
    <row r="188" spans="1:30" x14ac:dyDescent="0.25">
      <c r="A188" s="125"/>
      <c r="B188" s="453"/>
      <c r="C188" s="453"/>
      <c r="D188" s="454"/>
      <c r="E188" s="457"/>
      <c r="F188" s="158" t="str">
        <f t="shared" si="11"/>
        <v/>
      </c>
      <c r="G188" s="148" t="str">
        <f>IF($D188="","",VLOOKUP($X188,Conn_Req!$A$2:$I$7,4))</f>
        <v/>
      </c>
      <c r="H188" s="455"/>
      <c r="I188" s="147" t="str">
        <f t="shared" si="12"/>
        <v/>
      </c>
      <c r="J188" s="148" t="str">
        <f>IF($D188="","",VLOOKUP($X188,Conn_Req!$A$2:$I$7,5))</f>
        <v/>
      </c>
      <c r="K188" s="455"/>
      <c r="L188" s="147" t="str">
        <f t="shared" si="13"/>
        <v/>
      </c>
      <c r="M188" s="148" t="str">
        <f>IF($D188="","",VLOOKUP($X188,Conn_Req!$A$2:$I$7,6))</f>
        <v/>
      </c>
      <c r="N188" s="149" t="str">
        <f t="shared" si="14"/>
        <v/>
      </c>
      <c r="O188" s="150" t="str">
        <f t="shared" si="15"/>
        <v/>
      </c>
      <c r="P188" s="151"/>
      <c r="Q188" s="453"/>
      <c r="R188" s="453"/>
      <c r="S188" s="453"/>
      <c r="T188" s="152" t="str">
        <f>IF(OR($D188="",$U188=""),"",IF($X188&lt;210,$U188-VLOOKUP($X188,Conn_Req!$A$2:$I$7,9),""))</f>
        <v/>
      </c>
      <c r="U188" s="453"/>
      <c r="V188" s="453"/>
      <c r="W188" s="151"/>
      <c r="X188" s="126" t="e">
        <f>VLOOKUP($D188,Conn_Req!$B$2:$C$7,2)</f>
        <v>#N/A</v>
      </c>
      <c r="AB188" s="218"/>
      <c r="AC188" s="218"/>
      <c r="AD188" s="218"/>
    </row>
    <row r="189" spans="1:30" x14ac:dyDescent="0.25">
      <c r="A189" s="125"/>
      <c r="B189" s="453"/>
      <c r="C189" s="453"/>
      <c r="D189" s="454"/>
      <c r="E189" s="457"/>
      <c r="F189" s="158" t="str">
        <f t="shared" si="11"/>
        <v/>
      </c>
      <c r="G189" s="148" t="str">
        <f>IF($D189="","",VLOOKUP($X189,Conn_Req!$A$2:$I$7,4))</f>
        <v/>
      </c>
      <c r="H189" s="455"/>
      <c r="I189" s="147" t="str">
        <f t="shared" si="12"/>
        <v/>
      </c>
      <c r="J189" s="148" t="str">
        <f>IF($D189="","",VLOOKUP($X189,Conn_Req!$A$2:$I$7,5))</f>
        <v/>
      </c>
      <c r="K189" s="455"/>
      <c r="L189" s="147" t="str">
        <f t="shared" si="13"/>
        <v/>
      </c>
      <c r="M189" s="148" t="str">
        <f>IF($D189="","",VLOOKUP($X189,Conn_Req!$A$2:$I$7,6))</f>
        <v/>
      </c>
      <c r="N189" s="149" t="str">
        <f t="shared" si="14"/>
        <v/>
      </c>
      <c r="O189" s="150" t="str">
        <f t="shared" si="15"/>
        <v/>
      </c>
      <c r="P189" s="151"/>
      <c r="Q189" s="453"/>
      <c r="R189" s="453"/>
      <c r="S189" s="453"/>
      <c r="T189" s="152" t="str">
        <f>IF(OR($D189="",$U189=""),"",IF($X189&lt;210,$U189-VLOOKUP($X189,Conn_Req!$A$2:$I$7,9),""))</f>
        <v/>
      </c>
      <c r="U189" s="453"/>
      <c r="V189" s="453"/>
      <c r="W189" s="151"/>
      <c r="X189" s="126" t="e">
        <f>VLOOKUP($D189,Conn_Req!$B$2:$C$7,2)</f>
        <v>#N/A</v>
      </c>
      <c r="AB189" s="218"/>
      <c r="AC189" s="218"/>
      <c r="AD189" s="218"/>
    </row>
    <row r="190" spans="1:30" x14ac:dyDescent="0.25">
      <c r="A190" s="125"/>
      <c r="B190" s="453"/>
      <c r="C190" s="453"/>
      <c r="D190" s="454"/>
      <c r="E190" s="457"/>
      <c r="F190" s="158" t="str">
        <f t="shared" si="11"/>
        <v/>
      </c>
      <c r="G190" s="148" t="str">
        <f>IF($D190="","",VLOOKUP($X190,Conn_Req!$A$2:$I$7,4))</f>
        <v/>
      </c>
      <c r="H190" s="455"/>
      <c r="I190" s="147" t="str">
        <f t="shared" si="12"/>
        <v/>
      </c>
      <c r="J190" s="148" t="str">
        <f>IF($D190="","",VLOOKUP($X190,Conn_Req!$A$2:$I$7,5))</f>
        <v/>
      </c>
      <c r="K190" s="455"/>
      <c r="L190" s="147" t="str">
        <f t="shared" si="13"/>
        <v/>
      </c>
      <c r="M190" s="148" t="str">
        <f>IF($D190="","",VLOOKUP($X190,Conn_Req!$A$2:$I$7,6))</f>
        <v/>
      </c>
      <c r="N190" s="149" t="str">
        <f t="shared" si="14"/>
        <v/>
      </c>
      <c r="O190" s="150" t="str">
        <f t="shared" si="15"/>
        <v/>
      </c>
      <c r="P190" s="151"/>
      <c r="Q190" s="453"/>
      <c r="R190" s="453"/>
      <c r="S190" s="453"/>
      <c r="T190" s="152" t="str">
        <f>IF(OR($D190="",$U190=""),"",IF($X190&lt;210,$U190-VLOOKUP($X190,Conn_Req!$A$2:$I$7,9),""))</f>
        <v/>
      </c>
      <c r="U190" s="453"/>
      <c r="V190" s="453"/>
      <c r="W190" s="151"/>
      <c r="X190" s="126" t="e">
        <f>VLOOKUP($D190,Conn_Req!$B$2:$C$7,2)</f>
        <v>#N/A</v>
      </c>
      <c r="AB190" s="218"/>
      <c r="AC190" s="218"/>
      <c r="AD190" s="218"/>
    </row>
    <row r="191" spans="1:30" x14ac:dyDescent="0.25">
      <c r="A191" s="125"/>
      <c r="B191" s="453"/>
      <c r="C191" s="453"/>
      <c r="D191" s="454"/>
      <c r="E191" s="457"/>
      <c r="F191" s="158" t="str">
        <f t="shared" si="11"/>
        <v/>
      </c>
      <c r="G191" s="148" t="str">
        <f>IF($D191="","",VLOOKUP($X191,Conn_Req!$A$2:$I$7,4))</f>
        <v/>
      </c>
      <c r="H191" s="455"/>
      <c r="I191" s="147" t="str">
        <f t="shared" si="12"/>
        <v/>
      </c>
      <c r="J191" s="148" t="str">
        <f>IF($D191="","",VLOOKUP($X191,Conn_Req!$A$2:$I$7,5))</f>
        <v/>
      </c>
      <c r="K191" s="455"/>
      <c r="L191" s="147" t="str">
        <f t="shared" si="13"/>
        <v/>
      </c>
      <c r="M191" s="148" t="str">
        <f>IF($D191="","",VLOOKUP($X191,Conn_Req!$A$2:$I$7,6))</f>
        <v/>
      </c>
      <c r="N191" s="149" t="str">
        <f t="shared" si="14"/>
        <v/>
      </c>
      <c r="O191" s="150" t="str">
        <f t="shared" si="15"/>
        <v/>
      </c>
      <c r="P191" s="151"/>
      <c r="Q191" s="453"/>
      <c r="R191" s="453"/>
      <c r="S191" s="453"/>
      <c r="T191" s="152" t="str">
        <f>IF(OR($D191="",$U191=""),"",IF($X191&lt;210,$U191-VLOOKUP($X191,Conn_Req!$A$2:$I$7,9),""))</f>
        <v/>
      </c>
      <c r="U191" s="453"/>
      <c r="V191" s="453"/>
      <c r="W191" s="151"/>
      <c r="X191" s="126" t="e">
        <f>VLOOKUP($D191,Conn_Req!$B$2:$C$7,2)</f>
        <v>#N/A</v>
      </c>
      <c r="AB191" s="218"/>
      <c r="AC191" s="218"/>
      <c r="AD191" s="218"/>
    </row>
    <row r="192" spans="1:30" x14ac:dyDescent="0.25">
      <c r="A192" s="125"/>
      <c r="B192" s="453"/>
      <c r="C192" s="453"/>
      <c r="D192" s="454"/>
      <c r="E192" s="457"/>
      <c r="F192" s="158" t="str">
        <f t="shared" si="11"/>
        <v/>
      </c>
      <c r="G192" s="148" t="str">
        <f>IF($D192="","",VLOOKUP($X192,Conn_Req!$A$2:$I$7,4))</f>
        <v/>
      </c>
      <c r="H192" s="455"/>
      <c r="I192" s="147" t="str">
        <f t="shared" si="12"/>
        <v/>
      </c>
      <c r="J192" s="148" t="str">
        <f>IF($D192="","",VLOOKUP($X192,Conn_Req!$A$2:$I$7,5))</f>
        <v/>
      </c>
      <c r="K192" s="455"/>
      <c r="L192" s="147" t="str">
        <f t="shared" si="13"/>
        <v/>
      </c>
      <c r="M192" s="148" t="str">
        <f>IF($D192="","",VLOOKUP($X192,Conn_Req!$A$2:$I$7,6))</f>
        <v/>
      </c>
      <c r="N192" s="149" t="str">
        <f t="shared" si="14"/>
        <v/>
      </c>
      <c r="O192" s="150" t="str">
        <f t="shared" si="15"/>
        <v/>
      </c>
      <c r="P192" s="151"/>
      <c r="Q192" s="453"/>
      <c r="R192" s="453"/>
      <c r="S192" s="453"/>
      <c r="T192" s="152" t="str">
        <f>IF(OR($D192="",$U192=""),"",IF($X192&lt;210,$U192-VLOOKUP($X192,Conn_Req!$A$2:$I$7,9),""))</f>
        <v/>
      </c>
      <c r="U192" s="453"/>
      <c r="V192" s="453"/>
      <c r="W192" s="151"/>
      <c r="X192" s="126" t="e">
        <f>VLOOKUP($D192,Conn_Req!$B$2:$C$7,2)</f>
        <v>#N/A</v>
      </c>
      <c r="AB192" s="218"/>
      <c r="AC192" s="218"/>
      <c r="AD192" s="218"/>
    </row>
    <row r="193" spans="1:30" x14ac:dyDescent="0.25">
      <c r="A193" s="125"/>
      <c r="B193" s="453"/>
      <c r="C193" s="453"/>
      <c r="D193" s="454"/>
      <c r="E193" s="457"/>
      <c r="F193" s="158" t="str">
        <f t="shared" si="11"/>
        <v/>
      </c>
      <c r="G193" s="148" t="str">
        <f>IF($D193="","",VLOOKUP($X193,Conn_Req!$A$2:$I$7,4))</f>
        <v/>
      </c>
      <c r="H193" s="455"/>
      <c r="I193" s="147" t="str">
        <f t="shared" si="12"/>
        <v/>
      </c>
      <c r="J193" s="148" t="str">
        <f>IF($D193="","",VLOOKUP($X193,Conn_Req!$A$2:$I$7,5))</f>
        <v/>
      </c>
      <c r="K193" s="455"/>
      <c r="L193" s="147" t="str">
        <f t="shared" si="13"/>
        <v/>
      </c>
      <c r="M193" s="148" t="str">
        <f>IF($D193="","",VLOOKUP($X193,Conn_Req!$A$2:$I$7,6))</f>
        <v/>
      </c>
      <c r="N193" s="149" t="str">
        <f t="shared" si="14"/>
        <v/>
      </c>
      <c r="O193" s="150" t="str">
        <f t="shared" si="15"/>
        <v/>
      </c>
      <c r="P193" s="151"/>
      <c r="Q193" s="453"/>
      <c r="R193" s="453"/>
      <c r="S193" s="453"/>
      <c r="T193" s="152" t="str">
        <f>IF(OR($D193="",$U193=""),"",IF($X193&lt;210,$U193-VLOOKUP($X193,Conn_Req!$A$2:$I$7,9),""))</f>
        <v/>
      </c>
      <c r="U193" s="453"/>
      <c r="V193" s="453"/>
      <c r="W193" s="151"/>
      <c r="X193" s="126" t="e">
        <f>VLOOKUP($D193,Conn_Req!$B$2:$C$7,2)</f>
        <v>#N/A</v>
      </c>
      <c r="AB193" s="218"/>
      <c r="AC193" s="218"/>
      <c r="AD193" s="218"/>
    </row>
    <row r="194" spans="1:30" x14ac:dyDescent="0.25">
      <c r="A194" s="125"/>
      <c r="B194" s="453"/>
      <c r="C194" s="453"/>
      <c r="D194" s="454"/>
      <c r="E194" s="457"/>
      <c r="F194" s="158" t="str">
        <f t="shared" si="11"/>
        <v/>
      </c>
      <c r="G194" s="148" t="str">
        <f>IF($D194="","",VLOOKUP($X194,Conn_Req!$A$2:$I$7,4))</f>
        <v/>
      </c>
      <c r="H194" s="455"/>
      <c r="I194" s="147" t="str">
        <f t="shared" si="12"/>
        <v/>
      </c>
      <c r="J194" s="148" t="str">
        <f>IF($D194="","",VLOOKUP($X194,Conn_Req!$A$2:$I$7,5))</f>
        <v/>
      </c>
      <c r="K194" s="455"/>
      <c r="L194" s="147" t="str">
        <f t="shared" si="13"/>
        <v/>
      </c>
      <c r="M194" s="148" t="str">
        <f>IF($D194="","",VLOOKUP($X194,Conn_Req!$A$2:$I$7,6))</f>
        <v/>
      </c>
      <c r="N194" s="149" t="str">
        <f t="shared" si="14"/>
        <v/>
      </c>
      <c r="O194" s="150" t="str">
        <f t="shared" si="15"/>
        <v/>
      </c>
      <c r="P194" s="151"/>
      <c r="Q194" s="453"/>
      <c r="R194" s="453"/>
      <c r="S194" s="453"/>
      <c r="T194" s="152" t="str">
        <f>IF(OR($D194="",$U194=""),"",IF($X194&lt;210,$U194-VLOOKUP($X194,Conn_Req!$A$2:$I$7,9),""))</f>
        <v/>
      </c>
      <c r="U194" s="453"/>
      <c r="V194" s="453"/>
      <c r="W194" s="151"/>
      <c r="X194" s="126" t="e">
        <f>VLOOKUP($D194,Conn_Req!$B$2:$C$7,2)</f>
        <v>#N/A</v>
      </c>
      <c r="AB194" s="218"/>
      <c r="AC194" s="218"/>
      <c r="AD194" s="218"/>
    </row>
    <row r="195" spans="1:30" x14ac:dyDescent="0.25">
      <c r="A195" s="125"/>
      <c r="B195" s="453"/>
      <c r="C195" s="453"/>
      <c r="D195" s="454"/>
      <c r="E195" s="457"/>
      <c r="F195" s="158" t="str">
        <f t="shared" si="11"/>
        <v/>
      </c>
      <c r="G195" s="148" t="str">
        <f>IF($D195="","",VLOOKUP($X195,Conn_Req!$A$2:$I$7,4))</f>
        <v/>
      </c>
      <c r="H195" s="455"/>
      <c r="I195" s="147" t="str">
        <f t="shared" si="12"/>
        <v/>
      </c>
      <c r="J195" s="148" t="str">
        <f>IF($D195="","",VLOOKUP($X195,Conn_Req!$A$2:$I$7,5))</f>
        <v/>
      </c>
      <c r="K195" s="455"/>
      <c r="L195" s="147" t="str">
        <f t="shared" si="13"/>
        <v/>
      </c>
      <c r="M195" s="148" t="str">
        <f>IF($D195="","",VLOOKUP($X195,Conn_Req!$A$2:$I$7,6))</f>
        <v/>
      </c>
      <c r="N195" s="149" t="str">
        <f t="shared" si="14"/>
        <v/>
      </c>
      <c r="O195" s="150" t="str">
        <f t="shared" si="15"/>
        <v/>
      </c>
      <c r="P195" s="151"/>
      <c r="Q195" s="453"/>
      <c r="R195" s="453"/>
      <c r="S195" s="453"/>
      <c r="T195" s="152" t="str">
        <f>IF(OR($D195="",$U195=""),"",IF($X195&lt;210,$U195-VLOOKUP($X195,Conn_Req!$A$2:$I$7,9),""))</f>
        <v/>
      </c>
      <c r="U195" s="453"/>
      <c r="V195" s="453"/>
      <c r="W195" s="151"/>
      <c r="X195" s="126" t="e">
        <f>VLOOKUP($D195,Conn_Req!$B$2:$C$7,2)</f>
        <v>#N/A</v>
      </c>
      <c r="AB195" s="218"/>
      <c r="AC195" s="218"/>
      <c r="AD195" s="218"/>
    </row>
    <row r="196" spans="1:30" x14ac:dyDescent="0.25">
      <c r="A196" s="125"/>
      <c r="B196" s="453"/>
      <c r="C196" s="453"/>
      <c r="D196" s="454"/>
      <c r="E196" s="457"/>
      <c r="F196" s="158" t="str">
        <f t="shared" si="11"/>
        <v/>
      </c>
      <c r="G196" s="148" t="str">
        <f>IF($D196="","",VLOOKUP($X196,Conn_Req!$A$2:$I$7,4))</f>
        <v/>
      </c>
      <c r="H196" s="455"/>
      <c r="I196" s="147" t="str">
        <f t="shared" si="12"/>
        <v/>
      </c>
      <c r="J196" s="148" t="str">
        <f>IF($D196="","",VLOOKUP($X196,Conn_Req!$A$2:$I$7,5))</f>
        <v/>
      </c>
      <c r="K196" s="455"/>
      <c r="L196" s="147" t="str">
        <f t="shared" si="13"/>
        <v/>
      </c>
      <c r="M196" s="148" t="str">
        <f>IF($D196="","",VLOOKUP($X196,Conn_Req!$A$2:$I$7,6))</f>
        <v/>
      </c>
      <c r="N196" s="149" t="str">
        <f t="shared" si="14"/>
        <v/>
      </c>
      <c r="O196" s="150" t="str">
        <f t="shared" si="15"/>
        <v/>
      </c>
      <c r="P196" s="151"/>
      <c r="Q196" s="453"/>
      <c r="R196" s="453"/>
      <c r="S196" s="453"/>
      <c r="T196" s="152" t="str">
        <f>IF(OR($D196="",$U196=""),"",IF($X196&lt;210,$U196-VLOOKUP($X196,Conn_Req!$A$2:$I$7,9),""))</f>
        <v/>
      </c>
      <c r="U196" s="453"/>
      <c r="V196" s="453"/>
      <c r="W196" s="151"/>
      <c r="X196" s="126" t="e">
        <f>VLOOKUP($D196,Conn_Req!$B$2:$C$7,2)</f>
        <v>#N/A</v>
      </c>
      <c r="AB196" s="218"/>
      <c r="AC196" s="218"/>
      <c r="AD196" s="218"/>
    </row>
    <row r="197" spans="1:30" x14ac:dyDescent="0.25">
      <c r="A197" s="125"/>
      <c r="B197" s="453"/>
      <c r="C197" s="453"/>
      <c r="D197" s="454"/>
      <c r="E197" s="457"/>
      <c r="F197" s="158" t="str">
        <f t="shared" si="11"/>
        <v/>
      </c>
      <c r="G197" s="148" t="str">
        <f>IF($D197="","",VLOOKUP($X197,Conn_Req!$A$2:$I$7,4))</f>
        <v/>
      </c>
      <c r="H197" s="455"/>
      <c r="I197" s="147" t="str">
        <f t="shared" si="12"/>
        <v/>
      </c>
      <c r="J197" s="148" t="str">
        <f>IF($D197="","",VLOOKUP($X197,Conn_Req!$A$2:$I$7,5))</f>
        <v/>
      </c>
      <c r="K197" s="455"/>
      <c r="L197" s="147" t="str">
        <f t="shared" si="13"/>
        <v/>
      </c>
      <c r="M197" s="148" t="str">
        <f>IF($D197="","",VLOOKUP($X197,Conn_Req!$A$2:$I$7,6))</f>
        <v/>
      </c>
      <c r="N197" s="149" t="str">
        <f t="shared" si="14"/>
        <v/>
      </c>
      <c r="O197" s="150" t="str">
        <f t="shared" si="15"/>
        <v/>
      </c>
      <c r="P197" s="151"/>
      <c r="Q197" s="453"/>
      <c r="R197" s="453"/>
      <c r="S197" s="453"/>
      <c r="T197" s="152" t="str">
        <f>IF(OR($D197="",$U197=""),"",IF($X197&lt;210,$U197-VLOOKUP($X197,Conn_Req!$A$2:$I$7,9),""))</f>
        <v/>
      </c>
      <c r="U197" s="453"/>
      <c r="V197" s="453"/>
      <c r="W197" s="151"/>
      <c r="X197" s="126" t="e">
        <f>VLOOKUP($D197,Conn_Req!$B$2:$C$7,2)</f>
        <v>#N/A</v>
      </c>
      <c r="AB197" s="218"/>
      <c r="AC197" s="218"/>
      <c r="AD197" s="218"/>
    </row>
    <row r="198" spans="1:30" x14ac:dyDescent="0.25">
      <c r="A198" s="125"/>
      <c r="B198" s="453"/>
      <c r="C198" s="453"/>
      <c r="D198" s="454"/>
      <c r="E198" s="457"/>
      <c r="F198" s="158" t="str">
        <f t="shared" si="11"/>
        <v/>
      </c>
      <c r="G198" s="148" t="str">
        <f>IF($D198="","",VLOOKUP($X198,Conn_Req!$A$2:$I$7,4))</f>
        <v/>
      </c>
      <c r="H198" s="455"/>
      <c r="I198" s="147" t="str">
        <f t="shared" si="12"/>
        <v/>
      </c>
      <c r="J198" s="148" t="str">
        <f>IF($D198="","",VLOOKUP($X198,Conn_Req!$A$2:$I$7,5))</f>
        <v/>
      </c>
      <c r="K198" s="455"/>
      <c r="L198" s="147" t="str">
        <f t="shared" si="13"/>
        <v/>
      </c>
      <c r="M198" s="148" t="str">
        <f>IF($D198="","",VLOOKUP($X198,Conn_Req!$A$2:$I$7,6))</f>
        <v/>
      </c>
      <c r="N198" s="149" t="str">
        <f t="shared" si="14"/>
        <v/>
      </c>
      <c r="O198" s="150" t="str">
        <f t="shared" si="15"/>
        <v/>
      </c>
      <c r="P198" s="151"/>
      <c r="Q198" s="453"/>
      <c r="R198" s="453"/>
      <c r="S198" s="453"/>
      <c r="T198" s="152" t="str">
        <f>IF(OR($D198="",$U198=""),"",IF($X198&lt;210,$U198-VLOOKUP($X198,Conn_Req!$A$2:$I$7,9),""))</f>
        <v/>
      </c>
      <c r="U198" s="453"/>
      <c r="V198" s="453"/>
      <c r="W198" s="151"/>
      <c r="X198" s="126" t="e">
        <f>VLOOKUP($D198,Conn_Req!$B$2:$C$7,2)</f>
        <v>#N/A</v>
      </c>
      <c r="AB198" s="218"/>
      <c r="AC198" s="218"/>
      <c r="AD198" s="218"/>
    </row>
    <row r="199" spans="1:30" x14ac:dyDescent="0.25">
      <c r="A199" s="125"/>
      <c r="B199" s="453"/>
      <c r="C199" s="453"/>
      <c r="D199" s="454"/>
      <c r="E199" s="457"/>
      <c r="F199" s="158" t="str">
        <f t="shared" si="11"/>
        <v/>
      </c>
      <c r="G199" s="148" t="str">
        <f>IF($D199="","",VLOOKUP($X199,Conn_Req!$A$2:$I$7,4))</f>
        <v/>
      </c>
      <c r="H199" s="455"/>
      <c r="I199" s="147" t="str">
        <f t="shared" si="12"/>
        <v/>
      </c>
      <c r="J199" s="148" t="str">
        <f>IF($D199="","",VLOOKUP($X199,Conn_Req!$A$2:$I$7,5))</f>
        <v/>
      </c>
      <c r="K199" s="455"/>
      <c r="L199" s="147" t="str">
        <f t="shared" si="13"/>
        <v/>
      </c>
      <c r="M199" s="148" t="str">
        <f>IF($D199="","",VLOOKUP($X199,Conn_Req!$A$2:$I$7,6))</f>
        <v/>
      </c>
      <c r="N199" s="149" t="str">
        <f t="shared" si="14"/>
        <v/>
      </c>
      <c r="O199" s="150" t="str">
        <f t="shared" si="15"/>
        <v/>
      </c>
      <c r="P199" s="151"/>
      <c r="Q199" s="453"/>
      <c r="R199" s="453"/>
      <c r="S199" s="453"/>
      <c r="T199" s="152" t="str">
        <f>IF(OR($D199="",$U199=""),"",IF($X199&lt;210,$U199-VLOOKUP($X199,Conn_Req!$A$2:$I$7,9),""))</f>
        <v/>
      </c>
      <c r="U199" s="453"/>
      <c r="V199" s="453"/>
      <c r="W199" s="151"/>
      <c r="X199" s="126" t="e">
        <f>VLOOKUP($D199,Conn_Req!$B$2:$C$7,2)</f>
        <v>#N/A</v>
      </c>
      <c r="AB199" s="218"/>
      <c r="AC199" s="218"/>
      <c r="AD199" s="218"/>
    </row>
    <row r="200" spans="1:30" x14ac:dyDescent="0.25">
      <c r="A200" s="125"/>
      <c r="B200" s="453"/>
      <c r="C200" s="453"/>
      <c r="D200" s="454"/>
      <c r="E200" s="457"/>
      <c r="F200" s="158" t="str">
        <f t="shared" si="11"/>
        <v/>
      </c>
      <c r="G200" s="148" t="str">
        <f>IF($D200="","",VLOOKUP($X200,Conn_Req!$A$2:$I$7,4))</f>
        <v/>
      </c>
      <c r="H200" s="455"/>
      <c r="I200" s="147" t="str">
        <f t="shared" si="12"/>
        <v/>
      </c>
      <c r="J200" s="148" t="str">
        <f>IF($D200="","",VLOOKUP($X200,Conn_Req!$A$2:$I$7,5))</f>
        <v/>
      </c>
      <c r="K200" s="455"/>
      <c r="L200" s="147" t="str">
        <f t="shared" si="13"/>
        <v/>
      </c>
      <c r="M200" s="148" t="str">
        <f>IF($D200="","",VLOOKUP($X200,Conn_Req!$A$2:$I$7,6))</f>
        <v/>
      </c>
      <c r="N200" s="149" t="str">
        <f t="shared" si="14"/>
        <v/>
      </c>
      <c r="O200" s="150" t="str">
        <f t="shared" si="15"/>
        <v/>
      </c>
      <c r="P200" s="151"/>
      <c r="Q200" s="453"/>
      <c r="R200" s="453"/>
      <c r="S200" s="453"/>
      <c r="T200" s="152" t="str">
        <f>IF(OR($D200="",$U200=""),"",IF($X200&lt;210,$U200-VLOOKUP($X200,Conn_Req!$A$2:$I$7,9),""))</f>
        <v/>
      </c>
      <c r="U200" s="453"/>
      <c r="V200" s="453"/>
      <c r="W200" s="151"/>
      <c r="X200" s="126" t="e">
        <f>VLOOKUP($D200,Conn_Req!$B$2:$C$7,2)</f>
        <v>#N/A</v>
      </c>
      <c r="AB200" s="218"/>
      <c r="AC200" s="218"/>
      <c r="AD200" s="218"/>
    </row>
    <row r="201" spans="1:30" x14ac:dyDescent="0.25">
      <c r="A201" s="125"/>
      <c r="B201" s="453"/>
      <c r="C201" s="453"/>
      <c r="D201" s="454"/>
      <c r="E201" s="457"/>
      <c r="F201" s="158" t="str">
        <f t="shared" si="11"/>
        <v/>
      </c>
      <c r="G201" s="148" t="str">
        <f>IF($D201="","",VLOOKUP($X201,Conn_Req!$A$2:$I$7,4))</f>
        <v/>
      </c>
      <c r="H201" s="455"/>
      <c r="I201" s="147" t="str">
        <f t="shared" si="12"/>
        <v/>
      </c>
      <c r="J201" s="148" t="str">
        <f>IF($D201="","",VLOOKUP($X201,Conn_Req!$A$2:$I$7,5))</f>
        <v/>
      </c>
      <c r="K201" s="455"/>
      <c r="L201" s="147" t="str">
        <f t="shared" si="13"/>
        <v/>
      </c>
      <c r="M201" s="148" t="str">
        <f>IF($D201="","",VLOOKUP($X201,Conn_Req!$A$2:$I$7,6))</f>
        <v/>
      </c>
      <c r="N201" s="149" t="str">
        <f t="shared" si="14"/>
        <v/>
      </c>
      <c r="O201" s="150" t="str">
        <f t="shared" si="15"/>
        <v/>
      </c>
      <c r="P201" s="151"/>
      <c r="Q201" s="453"/>
      <c r="R201" s="453"/>
      <c r="S201" s="453"/>
      <c r="T201" s="152" t="str">
        <f>IF(OR($D201="",$U201=""),"",IF($X201&lt;210,$U201-VLOOKUP($X201,Conn_Req!$A$2:$I$7,9),""))</f>
        <v/>
      </c>
      <c r="U201" s="453"/>
      <c r="V201" s="453"/>
      <c r="W201" s="151"/>
      <c r="X201" s="126" t="e">
        <f>VLOOKUP($D201,Conn_Req!$B$2:$C$7,2)</f>
        <v>#N/A</v>
      </c>
      <c r="AB201" s="218"/>
      <c r="AC201" s="218"/>
      <c r="AD201" s="218"/>
    </row>
    <row r="202" spans="1:30" x14ac:dyDescent="0.25">
      <c r="A202" s="125"/>
      <c r="B202" s="453"/>
      <c r="C202" s="453"/>
      <c r="D202" s="454"/>
      <c r="E202" s="457"/>
      <c r="F202" s="158" t="str">
        <f t="shared" si="11"/>
        <v/>
      </c>
      <c r="G202" s="148" t="str">
        <f>IF($D202="","",VLOOKUP($X202,Conn_Req!$A$2:$I$7,4))</f>
        <v/>
      </c>
      <c r="H202" s="455"/>
      <c r="I202" s="147" t="str">
        <f t="shared" si="12"/>
        <v/>
      </c>
      <c r="J202" s="148" t="str">
        <f>IF($D202="","",VLOOKUP($X202,Conn_Req!$A$2:$I$7,5))</f>
        <v/>
      </c>
      <c r="K202" s="455"/>
      <c r="L202" s="147" t="str">
        <f t="shared" si="13"/>
        <v/>
      </c>
      <c r="M202" s="148" t="str">
        <f>IF($D202="","",VLOOKUP($X202,Conn_Req!$A$2:$I$7,6))</f>
        <v/>
      </c>
      <c r="N202" s="149" t="str">
        <f t="shared" si="14"/>
        <v/>
      </c>
      <c r="O202" s="150" t="str">
        <f t="shared" si="15"/>
        <v/>
      </c>
      <c r="P202" s="151"/>
      <c r="Q202" s="453"/>
      <c r="R202" s="453"/>
      <c r="S202" s="453"/>
      <c r="T202" s="152" t="str">
        <f>IF(OR($D202="",$U202=""),"",IF($X202&lt;210,$U202-VLOOKUP($X202,Conn_Req!$A$2:$I$7,9),""))</f>
        <v/>
      </c>
      <c r="U202" s="453"/>
      <c r="V202" s="453"/>
      <c r="W202" s="151"/>
      <c r="X202" s="126" t="e">
        <f>VLOOKUP($D202,Conn_Req!$B$2:$C$7,2)</f>
        <v>#N/A</v>
      </c>
      <c r="AB202" s="218"/>
      <c r="AC202" s="218"/>
      <c r="AD202" s="218"/>
    </row>
    <row r="203" spans="1:30" x14ac:dyDescent="0.25">
      <c r="A203" s="125"/>
      <c r="B203" s="453"/>
      <c r="C203" s="453"/>
      <c r="D203" s="454"/>
      <c r="E203" s="457"/>
      <c r="F203" s="158" t="str">
        <f t="shared" si="11"/>
        <v/>
      </c>
      <c r="G203" s="148" t="str">
        <f>IF($D203="","",VLOOKUP($X203,Conn_Req!$A$2:$I$7,4))</f>
        <v/>
      </c>
      <c r="H203" s="455"/>
      <c r="I203" s="147" t="str">
        <f t="shared" si="12"/>
        <v/>
      </c>
      <c r="J203" s="148" t="str">
        <f>IF($D203="","",VLOOKUP($X203,Conn_Req!$A$2:$I$7,5))</f>
        <v/>
      </c>
      <c r="K203" s="455"/>
      <c r="L203" s="147" t="str">
        <f t="shared" si="13"/>
        <v/>
      </c>
      <c r="M203" s="148" t="str">
        <f>IF($D203="","",VLOOKUP($X203,Conn_Req!$A$2:$I$7,6))</f>
        <v/>
      </c>
      <c r="N203" s="149" t="str">
        <f t="shared" si="14"/>
        <v/>
      </c>
      <c r="O203" s="150" t="str">
        <f t="shared" si="15"/>
        <v/>
      </c>
      <c r="P203" s="151"/>
      <c r="Q203" s="453"/>
      <c r="R203" s="453"/>
      <c r="S203" s="453"/>
      <c r="T203" s="152" t="str">
        <f>IF(OR($D203="",$U203=""),"",IF($X203&lt;210,$U203-VLOOKUP($X203,Conn_Req!$A$2:$I$7,9),""))</f>
        <v/>
      </c>
      <c r="U203" s="453"/>
      <c r="V203" s="453"/>
      <c r="W203" s="151"/>
      <c r="X203" s="126" t="e">
        <f>VLOOKUP($D203,Conn_Req!$B$2:$C$7,2)</f>
        <v>#N/A</v>
      </c>
      <c r="AB203" s="218"/>
      <c r="AC203" s="218"/>
      <c r="AD203" s="218"/>
    </row>
    <row r="204" spans="1:30" x14ac:dyDescent="0.25">
      <c r="A204" s="125"/>
      <c r="B204" s="453"/>
      <c r="C204" s="453"/>
      <c r="D204" s="454"/>
      <c r="E204" s="457"/>
      <c r="F204" s="158" t="str">
        <f t="shared" si="11"/>
        <v/>
      </c>
      <c r="G204" s="148" t="str">
        <f>IF($D204="","",VLOOKUP($X204,Conn_Req!$A$2:$I$7,4))</f>
        <v/>
      </c>
      <c r="H204" s="455"/>
      <c r="I204" s="147" t="str">
        <f t="shared" si="12"/>
        <v/>
      </c>
      <c r="J204" s="148" t="str">
        <f>IF($D204="","",VLOOKUP($X204,Conn_Req!$A$2:$I$7,5))</f>
        <v/>
      </c>
      <c r="K204" s="455"/>
      <c r="L204" s="147" t="str">
        <f t="shared" si="13"/>
        <v/>
      </c>
      <c r="M204" s="148" t="str">
        <f>IF($D204="","",VLOOKUP($X204,Conn_Req!$A$2:$I$7,6))</f>
        <v/>
      </c>
      <c r="N204" s="149" t="str">
        <f t="shared" si="14"/>
        <v/>
      </c>
      <c r="O204" s="150" t="str">
        <f t="shared" si="15"/>
        <v/>
      </c>
      <c r="P204" s="151"/>
      <c r="Q204" s="453"/>
      <c r="R204" s="453"/>
      <c r="S204" s="453"/>
      <c r="T204" s="152" t="str">
        <f>IF(OR($D204="",$U204=""),"",IF($X204&lt;210,$U204-VLOOKUP($X204,Conn_Req!$A$2:$I$7,9),""))</f>
        <v/>
      </c>
      <c r="U204" s="453"/>
      <c r="V204" s="453"/>
      <c r="W204" s="151"/>
      <c r="X204" s="126" t="e">
        <f>VLOOKUP($D204,Conn_Req!$B$2:$C$7,2)</f>
        <v>#N/A</v>
      </c>
      <c r="AB204" s="218"/>
      <c r="AC204" s="218"/>
      <c r="AD204" s="218"/>
    </row>
    <row r="205" spans="1:30" x14ac:dyDescent="0.25">
      <c r="A205" s="125"/>
      <c r="B205" s="453"/>
      <c r="C205" s="453"/>
      <c r="D205" s="454"/>
      <c r="E205" s="457"/>
      <c r="F205" s="158" t="str">
        <f t="shared" si="11"/>
        <v/>
      </c>
      <c r="G205" s="148" t="str">
        <f>IF($D205="","",VLOOKUP($X205,Conn_Req!$A$2:$I$7,4))</f>
        <v/>
      </c>
      <c r="H205" s="455"/>
      <c r="I205" s="147" t="str">
        <f t="shared" si="12"/>
        <v/>
      </c>
      <c r="J205" s="148" t="str">
        <f>IF($D205="","",VLOOKUP($X205,Conn_Req!$A$2:$I$7,5))</f>
        <v/>
      </c>
      <c r="K205" s="455"/>
      <c r="L205" s="147" t="str">
        <f t="shared" si="13"/>
        <v/>
      </c>
      <c r="M205" s="148" t="str">
        <f>IF($D205="","",VLOOKUP($X205,Conn_Req!$A$2:$I$7,6))</f>
        <v/>
      </c>
      <c r="N205" s="149" t="str">
        <f t="shared" si="14"/>
        <v/>
      </c>
      <c r="O205" s="150" t="str">
        <f t="shared" si="15"/>
        <v/>
      </c>
      <c r="P205" s="151"/>
      <c r="Q205" s="453"/>
      <c r="R205" s="453"/>
      <c r="S205" s="453"/>
      <c r="T205" s="152" t="str">
        <f>IF(OR($D205="",$U205=""),"",IF($X205&lt;210,$U205-VLOOKUP($X205,Conn_Req!$A$2:$I$7,9),""))</f>
        <v/>
      </c>
      <c r="U205" s="453"/>
      <c r="V205" s="453"/>
      <c r="W205" s="151"/>
      <c r="X205" s="126" t="e">
        <f>VLOOKUP($D205,Conn_Req!$B$2:$C$7,2)</f>
        <v>#N/A</v>
      </c>
      <c r="AB205" s="218"/>
      <c r="AC205" s="218"/>
      <c r="AD205" s="218"/>
    </row>
    <row r="206" spans="1:30" x14ac:dyDescent="0.25">
      <c r="A206" s="125"/>
      <c r="B206" s="453"/>
      <c r="C206" s="453"/>
      <c r="D206" s="454"/>
      <c r="E206" s="457"/>
      <c r="F206" s="158" t="str">
        <f t="shared" si="11"/>
        <v/>
      </c>
      <c r="G206" s="148" t="str">
        <f>IF($D206="","",VLOOKUP($X206,Conn_Req!$A$2:$I$7,4))</f>
        <v/>
      </c>
      <c r="H206" s="455"/>
      <c r="I206" s="147" t="str">
        <f t="shared" si="12"/>
        <v/>
      </c>
      <c r="J206" s="148" t="str">
        <f>IF($D206="","",VLOOKUP($X206,Conn_Req!$A$2:$I$7,5))</f>
        <v/>
      </c>
      <c r="K206" s="455"/>
      <c r="L206" s="147" t="str">
        <f t="shared" si="13"/>
        <v/>
      </c>
      <c r="M206" s="148" t="str">
        <f>IF($D206="","",VLOOKUP($X206,Conn_Req!$A$2:$I$7,6))</f>
        <v/>
      </c>
      <c r="N206" s="149" t="str">
        <f t="shared" si="14"/>
        <v/>
      </c>
      <c r="O206" s="150" t="str">
        <f t="shared" si="15"/>
        <v/>
      </c>
      <c r="P206" s="151"/>
      <c r="Q206" s="453"/>
      <c r="R206" s="453"/>
      <c r="S206" s="453"/>
      <c r="T206" s="152" t="str">
        <f>IF(OR($D206="",$U206=""),"",IF($X206&lt;210,$U206-VLOOKUP($X206,Conn_Req!$A$2:$I$7,9),""))</f>
        <v/>
      </c>
      <c r="U206" s="453"/>
      <c r="V206" s="453"/>
      <c r="W206" s="151"/>
      <c r="X206" s="126" t="e">
        <f>VLOOKUP($D206,Conn_Req!$B$2:$C$7,2)</f>
        <v>#N/A</v>
      </c>
      <c r="AB206" s="218"/>
      <c r="AC206" s="218"/>
      <c r="AD206" s="218"/>
    </row>
    <row r="207" spans="1:30" x14ac:dyDescent="0.25">
      <c r="A207" s="125"/>
      <c r="B207" s="453"/>
      <c r="C207" s="453"/>
      <c r="D207" s="454"/>
      <c r="E207" s="457"/>
      <c r="F207" s="158" t="str">
        <f t="shared" si="11"/>
        <v/>
      </c>
      <c r="G207" s="148" t="str">
        <f>IF($D207="","",VLOOKUP($X207,Conn_Req!$A$2:$I$7,4))</f>
        <v/>
      </c>
      <c r="H207" s="455"/>
      <c r="I207" s="147" t="str">
        <f t="shared" si="12"/>
        <v/>
      </c>
      <c r="J207" s="148" t="str">
        <f>IF($D207="","",VLOOKUP($X207,Conn_Req!$A$2:$I$7,5))</f>
        <v/>
      </c>
      <c r="K207" s="455"/>
      <c r="L207" s="147" t="str">
        <f t="shared" si="13"/>
        <v/>
      </c>
      <c r="M207" s="148" t="str">
        <f>IF($D207="","",VLOOKUP($X207,Conn_Req!$A$2:$I$7,6))</f>
        <v/>
      </c>
      <c r="N207" s="149" t="str">
        <f t="shared" si="14"/>
        <v/>
      </c>
      <c r="O207" s="150" t="str">
        <f t="shared" si="15"/>
        <v/>
      </c>
      <c r="P207" s="151"/>
      <c r="Q207" s="453"/>
      <c r="R207" s="453"/>
      <c r="S207" s="453"/>
      <c r="T207" s="152" t="str">
        <f>IF(OR($D207="",$U207=""),"",IF($X207&lt;210,$U207-VLOOKUP($X207,Conn_Req!$A$2:$I$7,9),""))</f>
        <v/>
      </c>
      <c r="U207" s="453"/>
      <c r="V207" s="453"/>
      <c r="W207" s="151"/>
      <c r="X207" s="126" t="e">
        <f>VLOOKUP($D207,Conn_Req!$B$2:$C$7,2)</f>
        <v>#N/A</v>
      </c>
      <c r="AB207" s="218"/>
      <c r="AC207" s="218"/>
      <c r="AD207" s="218"/>
    </row>
    <row r="208" spans="1:30" x14ac:dyDescent="0.25">
      <c r="A208" s="125"/>
      <c r="B208" s="453"/>
      <c r="C208" s="453"/>
      <c r="D208" s="454"/>
      <c r="E208" s="457"/>
      <c r="F208" s="158" t="str">
        <f t="shared" si="11"/>
        <v/>
      </c>
      <c r="G208" s="148" t="str">
        <f>IF($D208="","",VLOOKUP($X208,Conn_Req!$A$2:$I$7,4))</f>
        <v/>
      </c>
      <c r="H208" s="455"/>
      <c r="I208" s="147" t="str">
        <f t="shared" si="12"/>
        <v/>
      </c>
      <c r="J208" s="148" t="str">
        <f>IF($D208="","",VLOOKUP($X208,Conn_Req!$A$2:$I$7,5))</f>
        <v/>
      </c>
      <c r="K208" s="455"/>
      <c r="L208" s="147" t="str">
        <f t="shared" si="13"/>
        <v/>
      </c>
      <c r="M208" s="148" t="str">
        <f>IF($D208="","",VLOOKUP($X208,Conn_Req!$A$2:$I$7,6))</f>
        <v/>
      </c>
      <c r="N208" s="149" t="str">
        <f t="shared" si="14"/>
        <v/>
      </c>
      <c r="O208" s="150" t="str">
        <f t="shared" si="15"/>
        <v/>
      </c>
      <c r="P208" s="151"/>
      <c r="Q208" s="453"/>
      <c r="R208" s="453"/>
      <c r="S208" s="453"/>
      <c r="T208" s="152" t="str">
        <f>IF(OR($D208="",$U208=""),"",IF($X208&lt;210,$U208-VLOOKUP($X208,Conn_Req!$A$2:$I$7,9),""))</f>
        <v/>
      </c>
      <c r="U208" s="453"/>
      <c r="V208" s="453"/>
      <c r="W208" s="151"/>
      <c r="X208" s="126" t="e">
        <f>VLOOKUP($D208,Conn_Req!$B$2:$C$7,2)</f>
        <v>#N/A</v>
      </c>
      <c r="AB208" s="218"/>
      <c r="AC208" s="218"/>
      <c r="AD208" s="218"/>
    </row>
    <row r="209" spans="1:30" x14ac:dyDescent="0.25">
      <c r="A209" s="125"/>
      <c r="B209" s="453"/>
      <c r="C209" s="453"/>
      <c r="D209" s="454"/>
      <c r="E209" s="457"/>
      <c r="F209" s="158" t="str">
        <f t="shared" si="11"/>
        <v/>
      </c>
      <c r="G209" s="148" t="str">
        <f>IF($D209="","",VLOOKUP($X209,Conn_Req!$A$2:$I$7,4))</f>
        <v/>
      </c>
      <c r="H209" s="455"/>
      <c r="I209" s="147" t="str">
        <f t="shared" si="12"/>
        <v/>
      </c>
      <c r="J209" s="148" t="str">
        <f>IF($D209="","",VLOOKUP($X209,Conn_Req!$A$2:$I$7,5))</f>
        <v/>
      </c>
      <c r="K209" s="455"/>
      <c r="L209" s="147" t="str">
        <f t="shared" si="13"/>
        <v/>
      </c>
      <c r="M209" s="148" t="str">
        <f>IF($D209="","",VLOOKUP($X209,Conn_Req!$A$2:$I$7,6))</f>
        <v/>
      </c>
      <c r="N209" s="149" t="str">
        <f t="shared" si="14"/>
        <v/>
      </c>
      <c r="O209" s="150" t="str">
        <f t="shared" si="15"/>
        <v/>
      </c>
      <c r="P209" s="151"/>
      <c r="Q209" s="453"/>
      <c r="R209" s="453"/>
      <c r="S209" s="453"/>
      <c r="T209" s="152" t="str">
        <f>IF(OR($D209="",$U209=""),"",IF($X209&lt;210,$U209-VLOOKUP($X209,Conn_Req!$A$2:$I$7,9),""))</f>
        <v/>
      </c>
      <c r="U209" s="453"/>
      <c r="V209" s="453"/>
      <c r="W209" s="151"/>
      <c r="X209" s="126" t="e">
        <f>VLOOKUP($D209,Conn_Req!$B$2:$C$7,2)</f>
        <v>#N/A</v>
      </c>
      <c r="AB209" s="218"/>
      <c r="AC209" s="218"/>
      <c r="AD209" s="218"/>
    </row>
    <row r="210" spans="1:30" x14ac:dyDescent="0.25">
      <c r="A210" s="125"/>
      <c r="B210" s="453"/>
      <c r="C210" s="453"/>
      <c r="D210" s="454"/>
      <c r="E210" s="457"/>
      <c r="F210" s="158" t="str">
        <f t="shared" ref="F210:F273" si="16">IF(OR($D210="",$Q210="",$G210=""),"",IF($X210&lt;&gt;205,$Q210*$G210,""))</f>
        <v/>
      </c>
      <c r="G210" s="148" t="str">
        <f>IF($D210="","",VLOOKUP($X210,Conn_Req!$A$2:$I$7,4))</f>
        <v/>
      </c>
      <c r="H210" s="455"/>
      <c r="I210" s="147" t="str">
        <f t="shared" ref="I210:I273" si="17">IF(OR($D210="",$R210="",$J210=""),"",IF($X210&lt;210,$R210*$J210,""))</f>
        <v/>
      </c>
      <c r="J210" s="148" t="str">
        <f>IF($D210="","",VLOOKUP($X210,Conn_Req!$A$2:$I$7,5))</f>
        <v/>
      </c>
      <c r="K210" s="455"/>
      <c r="L210" s="147" t="str">
        <f t="shared" ref="L210:L273" si="18">IF(OR($D210="",$S210="",$M210=""),"",IF($X210=205,$S210*$M210,""))</f>
        <v/>
      </c>
      <c r="M210" s="148" t="str">
        <f>IF($D210="","",VLOOKUP($X210,Conn_Req!$A$2:$I$7,6))</f>
        <v/>
      </c>
      <c r="N210" s="149" t="str">
        <f t="shared" ref="N210:N273" si="19">IF($D210="","",$J$6+V210)</f>
        <v/>
      </c>
      <c r="O210" s="150" t="str">
        <f t="shared" ref="O210:O273" si="20">IF(OR($D210="",$U210=""),"",$T210)</f>
        <v/>
      </c>
      <c r="P210" s="151"/>
      <c r="Q210" s="453"/>
      <c r="R210" s="453"/>
      <c r="S210" s="453"/>
      <c r="T210" s="152" t="str">
        <f>IF(OR($D210="",$U210=""),"",IF($X210&lt;210,$U210-VLOOKUP($X210,Conn_Req!$A$2:$I$7,9),""))</f>
        <v/>
      </c>
      <c r="U210" s="453"/>
      <c r="V210" s="453"/>
      <c r="W210" s="151"/>
      <c r="X210" s="126" t="e">
        <f>VLOOKUP($D210,Conn_Req!$B$2:$C$7,2)</f>
        <v>#N/A</v>
      </c>
      <c r="AB210" s="218"/>
      <c r="AC210" s="218"/>
      <c r="AD210" s="218"/>
    </row>
    <row r="211" spans="1:30" x14ac:dyDescent="0.25">
      <c r="A211" s="125"/>
      <c r="B211" s="453"/>
      <c r="C211" s="453"/>
      <c r="D211" s="454"/>
      <c r="E211" s="457"/>
      <c r="F211" s="158" t="str">
        <f t="shared" si="16"/>
        <v/>
      </c>
      <c r="G211" s="148" t="str">
        <f>IF($D211="","",VLOOKUP($X211,Conn_Req!$A$2:$I$7,4))</f>
        <v/>
      </c>
      <c r="H211" s="455"/>
      <c r="I211" s="147" t="str">
        <f t="shared" si="17"/>
        <v/>
      </c>
      <c r="J211" s="148" t="str">
        <f>IF($D211="","",VLOOKUP($X211,Conn_Req!$A$2:$I$7,5))</f>
        <v/>
      </c>
      <c r="K211" s="455"/>
      <c r="L211" s="147" t="str">
        <f t="shared" si="18"/>
        <v/>
      </c>
      <c r="M211" s="148" t="str">
        <f>IF($D211="","",VLOOKUP($X211,Conn_Req!$A$2:$I$7,6))</f>
        <v/>
      </c>
      <c r="N211" s="149" t="str">
        <f t="shared" si="19"/>
        <v/>
      </c>
      <c r="O211" s="150" t="str">
        <f t="shared" si="20"/>
        <v/>
      </c>
      <c r="P211" s="151"/>
      <c r="Q211" s="453"/>
      <c r="R211" s="453"/>
      <c r="S211" s="453"/>
      <c r="T211" s="152" t="str">
        <f>IF(OR($D211="",$U211=""),"",IF($X211&lt;210,$U211-VLOOKUP($X211,Conn_Req!$A$2:$I$7,9),""))</f>
        <v/>
      </c>
      <c r="U211" s="453"/>
      <c r="V211" s="453"/>
      <c r="W211" s="151"/>
      <c r="X211" s="126" t="e">
        <f>VLOOKUP($D211,Conn_Req!$B$2:$C$7,2)</f>
        <v>#N/A</v>
      </c>
      <c r="AB211" s="218"/>
      <c r="AC211" s="218"/>
      <c r="AD211" s="218"/>
    </row>
    <row r="212" spans="1:30" x14ac:dyDescent="0.25">
      <c r="A212" s="125"/>
      <c r="B212" s="453"/>
      <c r="C212" s="453"/>
      <c r="D212" s="454"/>
      <c r="E212" s="457"/>
      <c r="F212" s="158" t="str">
        <f t="shared" si="16"/>
        <v/>
      </c>
      <c r="G212" s="148" t="str">
        <f>IF($D212="","",VLOOKUP($X212,Conn_Req!$A$2:$I$7,4))</f>
        <v/>
      </c>
      <c r="H212" s="455"/>
      <c r="I212" s="147" t="str">
        <f t="shared" si="17"/>
        <v/>
      </c>
      <c r="J212" s="148" t="str">
        <f>IF($D212="","",VLOOKUP($X212,Conn_Req!$A$2:$I$7,5))</f>
        <v/>
      </c>
      <c r="K212" s="455"/>
      <c r="L212" s="147" t="str">
        <f t="shared" si="18"/>
        <v/>
      </c>
      <c r="M212" s="148" t="str">
        <f>IF($D212="","",VLOOKUP($X212,Conn_Req!$A$2:$I$7,6))</f>
        <v/>
      </c>
      <c r="N212" s="149" t="str">
        <f t="shared" si="19"/>
        <v/>
      </c>
      <c r="O212" s="150" t="str">
        <f t="shared" si="20"/>
        <v/>
      </c>
      <c r="P212" s="151"/>
      <c r="Q212" s="453"/>
      <c r="R212" s="453"/>
      <c r="S212" s="453"/>
      <c r="T212" s="152" t="str">
        <f>IF(OR($D212="",$U212=""),"",IF($X212&lt;210,$U212-VLOOKUP($X212,Conn_Req!$A$2:$I$7,9),""))</f>
        <v/>
      </c>
      <c r="U212" s="453"/>
      <c r="V212" s="453"/>
      <c r="W212" s="151"/>
      <c r="X212" s="126" t="e">
        <f>VLOOKUP($D212,Conn_Req!$B$2:$C$7,2)</f>
        <v>#N/A</v>
      </c>
      <c r="AB212" s="218"/>
      <c r="AC212" s="218"/>
      <c r="AD212" s="218"/>
    </row>
    <row r="213" spans="1:30" x14ac:dyDescent="0.25">
      <c r="A213" s="125"/>
      <c r="B213" s="453"/>
      <c r="C213" s="453"/>
      <c r="D213" s="454"/>
      <c r="E213" s="457"/>
      <c r="F213" s="158" t="str">
        <f t="shared" si="16"/>
        <v/>
      </c>
      <c r="G213" s="148" t="str">
        <f>IF($D213="","",VLOOKUP($X213,Conn_Req!$A$2:$I$7,4))</f>
        <v/>
      </c>
      <c r="H213" s="455"/>
      <c r="I213" s="147" t="str">
        <f t="shared" si="17"/>
        <v/>
      </c>
      <c r="J213" s="148" t="str">
        <f>IF($D213="","",VLOOKUP($X213,Conn_Req!$A$2:$I$7,5))</f>
        <v/>
      </c>
      <c r="K213" s="455"/>
      <c r="L213" s="147" t="str">
        <f t="shared" si="18"/>
        <v/>
      </c>
      <c r="M213" s="148" t="str">
        <f>IF($D213="","",VLOOKUP($X213,Conn_Req!$A$2:$I$7,6))</f>
        <v/>
      </c>
      <c r="N213" s="149" t="str">
        <f t="shared" si="19"/>
        <v/>
      </c>
      <c r="O213" s="150" t="str">
        <f t="shared" si="20"/>
        <v/>
      </c>
      <c r="P213" s="151"/>
      <c r="Q213" s="453"/>
      <c r="R213" s="453"/>
      <c r="S213" s="453"/>
      <c r="T213" s="152" t="str">
        <f>IF(OR($D213="",$U213=""),"",IF($X213&lt;210,$U213-VLOOKUP($X213,Conn_Req!$A$2:$I$7,9),""))</f>
        <v/>
      </c>
      <c r="U213" s="453"/>
      <c r="V213" s="453"/>
      <c r="W213" s="151"/>
      <c r="X213" s="126" t="e">
        <f>VLOOKUP($D213,Conn_Req!$B$2:$C$7,2)</f>
        <v>#N/A</v>
      </c>
      <c r="AB213" s="218"/>
      <c r="AC213" s="218"/>
      <c r="AD213" s="218"/>
    </row>
    <row r="214" spans="1:30" x14ac:dyDescent="0.25">
      <c r="A214" s="125"/>
      <c r="B214" s="453"/>
      <c r="C214" s="453"/>
      <c r="D214" s="454"/>
      <c r="E214" s="457"/>
      <c r="F214" s="158" t="str">
        <f t="shared" si="16"/>
        <v/>
      </c>
      <c r="G214" s="148" t="str">
        <f>IF($D214="","",VLOOKUP($X214,Conn_Req!$A$2:$I$7,4))</f>
        <v/>
      </c>
      <c r="H214" s="455"/>
      <c r="I214" s="147" t="str">
        <f t="shared" si="17"/>
        <v/>
      </c>
      <c r="J214" s="148" t="str">
        <f>IF($D214="","",VLOOKUP($X214,Conn_Req!$A$2:$I$7,5))</f>
        <v/>
      </c>
      <c r="K214" s="455"/>
      <c r="L214" s="147" t="str">
        <f t="shared" si="18"/>
        <v/>
      </c>
      <c r="M214" s="148" t="str">
        <f>IF($D214="","",VLOOKUP($X214,Conn_Req!$A$2:$I$7,6))</f>
        <v/>
      </c>
      <c r="N214" s="149" t="str">
        <f t="shared" si="19"/>
        <v/>
      </c>
      <c r="O214" s="150" t="str">
        <f t="shared" si="20"/>
        <v/>
      </c>
      <c r="P214" s="151"/>
      <c r="Q214" s="453"/>
      <c r="R214" s="453"/>
      <c r="S214" s="453"/>
      <c r="T214" s="152" t="str">
        <f>IF(OR($D214="",$U214=""),"",IF($X214&lt;210,$U214-VLOOKUP($X214,Conn_Req!$A$2:$I$7,9),""))</f>
        <v/>
      </c>
      <c r="U214" s="453"/>
      <c r="V214" s="453"/>
      <c r="W214" s="151"/>
      <c r="X214" s="126" t="e">
        <f>VLOOKUP($D214,Conn_Req!$B$2:$C$7,2)</f>
        <v>#N/A</v>
      </c>
      <c r="AB214" s="218"/>
      <c r="AC214" s="218"/>
      <c r="AD214" s="218"/>
    </row>
    <row r="215" spans="1:30" x14ac:dyDescent="0.25">
      <c r="A215" s="125"/>
      <c r="B215" s="453"/>
      <c r="C215" s="453"/>
      <c r="D215" s="454"/>
      <c r="E215" s="457"/>
      <c r="F215" s="158" t="str">
        <f t="shared" si="16"/>
        <v/>
      </c>
      <c r="G215" s="148" t="str">
        <f>IF($D215="","",VLOOKUP($X215,Conn_Req!$A$2:$I$7,4))</f>
        <v/>
      </c>
      <c r="H215" s="455"/>
      <c r="I215" s="147" t="str">
        <f t="shared" si="17"/>
        <v/>
      </c>
      <c r="J215" s="148" t="str">
        <f>IF($D215="","",VLOOKUP($X215,Conn_Req!$A$2:$I$7,5))</f>
        <v/>
      </c>
      <c r="K215" s="455"/>
      <c r="L215" s="147" t="str">
        <f t="shared" si="18"/>
        <v/>
      </c>
      <c r="M215" s="148" t="str">
        <f>IF($D215="","",VLOOKUP($X215,Conn_Req!$A$2:$I$7,6))</f>
        <v/>
      </c>
      <c r="N215" s="149" t="str">
        <f t="shared" si="19"/>
        <v/>
      </c>
      <c r="O215" s="150" t="str">
        <f t="shared" si="20"/>
        <v/>
      </c>
      <c r="P215" s="151"/>
      <c r="Q215" s="453"/>
      <c r="R215" s="453"/>
      <c r="S215" s="453"/>
      <c r="T215" s="152" t="str">
        <f>IF(OR($D215="",$U215=""),"",IF($X215&lt;210,$U215-VLOOKUP($X215,Conn_Req!$A$2:$I$7,9),""))</f>
        <v/>
      </c>
      <c r="U215" s="453"/>
      <c r="V215" s="453"/>
      <c r="W215" s="151"/>
      <c r="X215" s="126" t="e">
        <f>VLOOKUP($D215,Conn_Req!$B$2:$C$7,2)</f>
        <v>#N/A</v>
      </c>
      <c r="AB215" s="218"/>
      <c r="AC215" s="218"/>
      <c r="AD215" s="218"/>
    </row>
    <row r="216" spans="1:30" x14ac:dyDescent="0.25">
      <c r="A216" s="125"/>
      <c r="B216" s="453"/>
      <c r="C216" s="453"/>
      <c r="D216" s="454"/>
      <c r="E216" s="457"/>
      <c r="F216" s="158" t="str">
        <f t="shared" si="16"/>
        <v/>
      </c>
      <c r="G216" s="148" t="str">
        <f>IF($D216="","",VLOOKUP($X216,Conn_Req!$A$2:$I$7,4))</f>
        <v/>
      </c>
      <c r="H216" s="455"/>
      <c r="I216" s="147" t="str">
        <f t="shared" si="17"/>
        <v/>
      </c>
      <c r="J216" s="148" t="str">
        <f>IF($D216="","",VLOOKUP($X216,Conn_Req!$A$2:$I$7,5))</f>
        <v/>
      </c>
      <c r="K216" s="455"/>
      <c r="L216" s="147" t="str">
        <f t="shared" si="18"/>
        <v/>
      </c>
      <c r="M216" s="148" t="str">
        <f>IF($D216="","",VLOOKUP($X216,Conn_Req!$A$2:$I$7,6))</f>
        <v/>
      </c>
      <c r="N216" s="149" t="str">
        <f t="shared" si="19"/>
        <v/>
      </c>
      <c r="O216" s="150" t="str">
        <f t="shared" si="20"/>
        <v/>
      </c>
      <c r="P216" s="151"/>
      <c r="Q216" s="453"/>
      <c r="R216" s="453"/>
      <c r="S216" s="453"/>
      <c r="T216" s="152" t="str">
        <f>IF(OR($D216="",$U216=""),"",IF($X216&lt;210,$U216-VLOOKUP($X216,Conn_Req!$A$2:$I$7,9),""))</f>
        <v/>
      </c>
      <c r="U216" s="453"/>
      <c r="V216" s="453"/>
      <c r="W216" s="151"/>
      <c r="X216" s="126" t="e">
        <f>VLOOKUP($D216,Conn_Req!$B$2:$C$7,2)</f>
        <v>#N/A</v>
      </c>
      <c r="AB216" s="218"/>
      <c r="AC216" s="218"/>
      <c r="AD216" s="218"/>
    </row>
    <row r="217" spans="1:30" x14ac:dyDescent="0.25">
      <c r="A217" s="125"/>
      <c r="B217" s="453"/>
      <c r="C217" s="453"/>
      <c r="D217" s="454"/>
      <c r="E217" s="457"/>
      <c r="F217" s="158" t="str">
        <f t="shared" si="16"/>
        <v/>
      </c>
      <c r="G217" s="148" t="str">
        <f>IF($D217="","",VLOOKUP($X217,Conn_Req!$A$2:$I$7,4))</f>
        <v/>
      </c>
      <c r="H217" s="455"/>
      <c r="I217" s="147" t="str">
        <f t="shared" si="17"/>
        <v/>
      </c>
      <c r="J217" s="148" t="str">
        <f>IF($D217="","",VLOOKUP($X217,Conn_Req!$A$2:$I$7,5))</f>
        <v/>
      </c>
      <c r="K217" s="455"/>
      <c r="L217" s="147" t="str">
        <f t="shared" si="18"/>
        <v/>
      </c>
      <c r="M217" s="148" t="str">
        <f>IF($D217="","",VLOOKUP($X217,Conn_Req!$A$2:$I$7,6))</f>
        <v/>
      </c>
      <c r="N217" s="149" t="str">
        <f t="shared" si="19"/>
        <v/>
      </c>
      <c r="O217" s="150" t="str">
        <f t="shared" si="20"/>
        <v/>
      </c>
      <c r="P217" s="151"/>
      <c r="Q217" s="453"/>
      <c r="R217" s="453"/>
      <c r="S217" s="453"/>
      <c r="T217" s="152" t="str">
        <f>IF(OR($D217="",$U217=""),"",IF($X217&lt;210,$U217-VLOOKUP($X217,Conn_Req!$A$2:$I$7,9),""))</f>
        <v/>
      </c>
      <c r="U217" s="453"/>
      <c r="V217" s="453"/>
      <c r="W217" s="151"/>
      <c r="X217" s="126" t="e">
        <f>VLOOKUP($D217,Conn_Req!$B$2:$C$7,2)</f>
        <v>#N/A</v>
      </c>
      <c r="AB217" s="218"/>
      <c r="AC217" s="218"/>
      <c r="AD217" s="218"/>
    </row>
    <row r="218" spans="1:30" x14ac:dyDescent="0.25">
      <c r="A218" s="125"/>
      <c r="B218" s="453"/>
      <c r="C218" s="453"/>
      <c r="D218" s="454"/>
      <c r="E218" s="457"/>
      <c r="F218" s="158" t="str">
        <f t="shared" si="16"/>
        <v/>
      </c>
      <c r="G218" s="148" t="str">
        <f>IF($D218="","",VLOOKUP($X218,Conn_Req!$A$2:$I$7,4))</f>
        <v/>
      </c>
      <c r="H218" s="455"/>
      <c r="I218" s="147" t="str">
        <f t="shared" si="17"/>
        <v/>
      </c>
      <c r="J218" s="148" t="str">
        <f>IF($D218="","",VLOOKUP($X218,Conn_Req!$A$2:$I$7,5))</f>
        <v/>
      </c>
      <c r="K218" s="455"/>
      <c r="L218" s="147" t="str">
        <f t="shared" si="18"/>
        <v/>
      </c>
      <c r="M218" s="148" t="str">
        <f>IF($D218="","",VLOOKUP($X218,Conn_Req!$A$2:$I$7,6))</f>
        <v/>
      </c>
      <c r="N218" s="149" t="str">
        <f t="shared" si="19"/>
        <v/>
      </c>
      <c r="O218" s="150" t="str">
        <f t="shared" si="20"/>
        <v/>
      </c>
      <c r="P218" s="151"/>
      <c r="Q218" s="453"/>
      <c r="R218" s="453"/>
      <c r="S218" s="453"/>
      <c r="T218" s="152" t="str">
        <f>IF(OR($D218="",$U218=""),"",IF($X218&lt;210,$U218-VLOOKUP($X218,Conn_Req!$A$2:$I$7,9),""))</f>
        <v/>
      </c>
      <c r="U218" s="453"/>
      <c r="V218" s="453"/>
      <c r="W218" s="151"/>
      <c r="X218" s="126" t="e">
        <f>VLOOKUP($D218,Conn_Req!$B$2:$C$7,2)</f>
        <v>#N/A</v>
      </c>
      <c r="AB218" s="218"/>
      <c r="AC218" s="218"/>
      <c r="AD218" s="218"/>
    </row>
    <row r="219" spans="1:30" x14ac:dyDescent="0.25">
      <c r="A219" s="125"/>
      <c r="B219" s="453"/>
      <c r="C219" s="453"/>
      <c r="D219" s="454"/>
      <c r="E219" s="457"/>
      <c r="F219" s="158" t="str">
        <f t="shared" si="16"/>
        <v/>
      </c>
      <c r="G219" s="148" t="str">
        <f>IF($D219="","",VLOOKUP($X219,Conn_Req!$A$2:$I$7,4))</f>
        <v/>
      </c>
      <c r="H219" s="455"/>
      <c r="I219" s="147" t="str">
        <f t="shared" si="17"/>
        <v/>
      </c>
      <c r="J219" s="148" t="str">
        <f>IF($D219="","",VLOOKUP($X219,Conn_Req!$A$2:$I$7,5))</f>
        <v/>
      </c>
      <c r="K219" s="455"/>
      <c r="L219" s="147" t="str">
        <f t="shared" si="18"/>
        <v/>
      </c>
      <c r="M219" s="148" t="str">
        <f>IF($D219="","",VLOOKUP($X219,Conn_Req!$A$2:$I$7,6))</f>
        <v/>
      </c>
      <c r="N219" s="149" t="str">
        <f t="shared" si="19"/>
        <v/>
      </c>
      <c r="O219" s="150" t="str">
        <f t="shared" si="20"/>
        <v/>
      </c>
      <c r="P219" s="151"/>
      <c r="Q219" s="453"/>
      <c r="R219" s="453"/>
      <c r="S219" s="453"/>
      <c r="T219" s="152" t="str">
        <f>IF(OR($D219="",$U219=""),"",IF($X219&lt;210,$U219-VLOOKUP($X219,Conn_Req!$A$2:$I$7,9),""))</f>
        <v/>
      </c>
      <c r="U219" s="453"/>
      <c r="V219" s="453"/>
      <c r="W219" s="151"/>
      <c r="X219" s="126" t="e">
        <f>VLOOKUP($D219,Conn_Req!$B$2:$C$7,2)</f>
        <v>#N/A</v>
      </c>
      <c r="AB219" s="218"/>
      <c r="AC219" s="218"/>
      <c r="AD219" s="218"/>
    </row>
    <row r="220" spans="1:30" x14ac:dyDescent="0.25">
      <c r="A220" s="125"/>
      <c r="B220" s="453"/>
      <c r="C220" s="453"/>
      <c r="D220" s="454"/>
      <c r="E220" s="457"/>
      <c r="F220" s="158" t="str">
        <f t="shared" si="16"/>
        <v/>
      </c>
      <c r="G220" s="148" t="str">
        <f>IF($D220="","",VLOOKUP($X220,Conn_Req!$A$2:$I$7,4))</f>
        <v/>
      </c>
      <c r="H220" s="455"/>
      <c r="I220" s="147" t="str">
        <f t="shared" si="17"/>
        <v/>
      </c>
      <c r="J220" s="148" t="str">
        <f>IF($D220="","",VLOOKUP($X220,Conn_Req!$A$2:$I$7,5))</f>
        <v/>
      </c>
      <c r="K220" s="455"/>
      <c r="L220" s="147" t="str">
        <f t="shared" si="18"/>
        <v/>
      </c>
      <c r="M220" s="148" t="str">
        <f>IF($D220="","",VLOOKUP($X220,Conn_Req!$A$2:$I$7,6))</f>
        <v/>
      </c>
      <c r="N220" s="149" t="str">
        <f t="shared" si="19"/>
        <v/>
      </c>
      <c r="O220" s="150" t="str">
        <f t="shared" si="20"/>
        <v/>
      </c>
      <c r="P220" s="151"/>
      <c r="Q220" s="453"/>
      <c r="R220" s="453"/>
      <c r="S220" s="453"/>
      <c r="T220" s="152" t="str">
        <f>IF(OR($D220="",$U220=""),"",IF($X220&lt;210,$U220-VLOOKUP($X220,Conn_Req!$A$2:$I$7,9),""))</f>
        <v/>
      </c>
      <c r="U220" s="453"/>
      <c r="V220" s="453"/>
      <c r="W220" s="151"/>
      <c r="X220" s="126" t="e">
        <f>VLOOKUP($D220,Conn_Req!$B$2:$C$7,2)</f>
        <v>#N/A</v>
      </c>
      <c r="AB220" s="218"/>
      <c r="AC220" s="218"/>
      <c r="AD220" s="218"/>
    </row>
    <row r="221" spans="1:30" x14ac:dyDescent="0.25">
      <c r="A221" s="125"/>
      <c r="B221" s="453"/>
      <c r="C221" s="453"/>
      <c r="D221" s="454"/>
      <c r="E221" s="457"/>
      <c r="F221" s="158" t="str">
        <f t="shared" si="16"/>
        <v/>
      </c>
      <c r="G221" s="148" t="str">
        <f>IF($D221="","",VLOOKUP($X221,Conn_Req!$A$2:$I$7,4))</f>
        <v/>
      </c>
      <c r="H221" s="455"/>
      <c r="I221" s="147" t="str">
        <f t="shared" si="17"/>
        <v/>
      </c>
      <c r="J221" s="148" t="str">
        <f>IF($D221="","",VLOOKUP($X221,Conn_Req!$A$2:$I$7,5))</f>
        <v/>
      </c>
      <c r="K221" s="455"/>
      <c r="L221" s="147" t="str">
        <f t="shared" si="18"/>
        <v/>
      </c>
      <c r="M221" s="148" t="str">
        <f>IF($D221="","",VLOOKUP($X221,Conn_Req!$A$2:$I$7,6))</f>
        <v/>
      </c>
      <c r="N221" s="149" t="str">
        <f t="shared" si="19"/>
        <v/>
      </c>
      <c r="O221" s="150" t="str">
        <f t="shared" si="20"/>
        <v/>
      </c>
      <c r="P221" s="151"/>
      <c r="Q221" s="453"/>
      <c r="R221" s="453"/>
      <c r="S221" s="453"/>
      <c r="T221" s="152" t="str">
        <f>IF(OR($D221="",$U221=""),"",IF($X221&lt;210,$U221-VLOOKUP($X221,Conn_Req!$A$2:$I$7,9),""))</f>
        <v/>
      </c>
      <c r="U221" s="453"/>
      <c r="V221" s="453"/>
      <c r="W221" s="151"/>
      <c r="X221" s="126" t="e">
        <f>VLOOKUP($D221,Conn_Req!$B$2:$C$7,2)</f>
        <v>#N/A</v>
      </c>
      <c r="AB221" s="218"/>
      <c r="AC221" s="218"/>
      <c r="AD221" s="218"/>
    </row>
    <row r="222" spans="1:30" x14ac:dyDescent="0.25">
      <c r="A222" s="125"/>
      <c r="B222" s="453"/>
      <c r="C222" s="453"/>
      <c r="D222" s="454"/>
      <c r="E222" s="457"/>
      <c r="F222" s="158" t="str">
        <f t="shared" si="16"/>
        <v/>
      </c>
      <c r="G222" s="148" t="str">
        <f>IF($D222="","",VLOOKUP($X222,Conn_Req!$A$2:$I$7,4))</f>
        <v/>
      </c>
      <c r="H222" s="455"/>
      <c r="I222" s="147" t="str">
        <f t="shared" si="17"/>
        <v/>
      </c>
      <c r="J222" s="148" t="str">
        <f>IF($D222="","",VLOOKUP($X222,Conn_Req!$A$2:$I$7,5))</f>
        <v/>
      </c>
      <c r="K222" s="455"/>
      <c r="L222" s="147" t="str">
        <f t="shared" si="18"/>
        <v/>
      </c>
      <c r="M222" s="148" t="str">
        <f>IF($D222="","",VLOOKUP($X222,Conn_Req!$A$2:$I$7,6))</f>
        <v/>
      </c>
      <c r="N222" s="149" t="str">
        <f t="shared" si="19"/>
        <v/>
      </c>
      <c r="O222" s="150" t="str">
        <f t="shared" si="20"/>
        <v/>
      </c>
      <c r="P222" s="151"/>
      <c r="Q222" s="453"/>
      <c r="R222" s="453"/>
      <c r="S222" s="453"/>
      <c r="T222" s="152" t="str">
        <f>IF(OR($D222="",$U222=""),"",IF($X222&lt;210,$U222-VLOOKUP($X222,Conn_Req!$A$2:$I$7,9),""))</f>
        <v/>
      </c>
      <c r="U222" s="453"/>
      <c r="V222" s="453"/>
      <c r="W222" s="151"/>
      <c r="X222" s="126" t="e">
        <f>VLOOKUP($D222,Conn_Req!$B$2:$C$7,2)</f>
        <v>#N/A</v>
      </c>
      <c r="AB222" s="218"/>
      <c r="AC222" s="218"/>
      <c r="AD222" s="218"/>
    </row>
    <row r="223" spans="1:30" x14ac:dyDescent="0.25">
      <c r="A223" s="125"/>
      <c r="B223" s="453"/>
      <c r="C223" s="453"/>
      <c r="D223" s="454"/>
      <c r="E223" s="457"/>
      <c r="F223" s="158" t="str">
        <f t="shared" si="16"/>
        <v/>
      </c>
      <c r="G223" s="148" t="str">
        <f>IF($D223="","",VLOOKUP($X223,Conn_Req!$A$2:$I$7,4))</f>
        <v/>
      </c>
      <c r="H223" s="455"/>
      <c r="I223" s="147" t="str">
        <f t="shared" si="17"/>
        <v/>
      </c>
      <c r="J223" s="148" t="str">
        <f>IF($D223="","",VLOOKUP($X223,Conn_Req!$A$2:$I$7,5))</f>
        <v/>
      </c>
      <c r="K223" s="455"/>
      <c r="L223" s="147" t="str">
        <f t="shared" si="18"/>
        <v/>
      </c>
      <c r="M223" s="148" t="str">
        <f>IF($D223="","",VLOOKUP($X223,Conn_Req!$A$2:$I$7,6))</f>
        <v/>
      </c>
      <c r="N223" s="149" t="str">
        <f t="shared" si="19"/>
        <v/>
      </c>
      <c r="O223" s="150" t="str">
        <f t="shared" si="20"/>
        <v/>
      </c>
      <c r="P223" s="151"/>
      <c r="Q223" s="453"/>
      <c r="R223" s="453"/>
      <c r="S223" s="453"/>
      <c r="T223" s="152" t="str">
        <f>IF(OR($D223="",$U223=""),"",IF($X223&lt;210,$U223-VLOOKUP($X223,Conn_Req!$A$2:$I$7,9),""))</f>
        <v/>
      </c>
      <c r="U223" s="453"/>
      <c r="V223" s="453"/>
      <c r="W223" s="151"/>
      <c r="X223" s="126" t="e">
        <f>VLOOKUP($D223,Conn_Req!$B$2:$C$7,2)</f>
        <v>#N/A</v>
      </c>
      <c r="AB223" s="218"/>
      <c r="AC223" s="218"/>
      <c r="AD223" s="218"/>
    </row>
    <row r="224" spans="1:30" x14ac:dyDescent="0.25">
      <c r="A224" s="125"/>
      <c r="B224" s="453"/>
      <c r="C224" s="453"/>
      <c r="D224" s="454"/>
      <c r="E224" s="457"/>
      <c r="F224" s="158" t="str">
        <f t="shared" si="16"/>
        <v/>
      </c>
      <c r="G224" s="148" t="str">
        <f>IF($D224="","",VLOOKUP($X224,Conn_Req!$A$2:$I$7,4))</f>
        <v/>
      </c>
      <c r="H224" s="455"/>
      <c r="I224" s="147" t="str">
        <f t="shared" si="17"/>
        <v/>
      </c>
      <c r="J224" s="148" t="str">
        <f>IF($D224="","",VLOOKUP($X224,Conn_Req!$A$2:$I$7,5))</f>
        <v/>
      </c>
      <c r="K224" s="455"/>
      <c r="L224" s="147" t="str">
        <f t="shared" si="18"/>
        <v/>
      </c>
      <c r="M224" s="148" t="str">
        <f>IF($D224="","",VLOOKUP($X224,Conn_Req!$A$2:$I$7,6))</f>
        <v/>
      </c>
      <c r="N224" s="149" t="str">
        <f t="shared" si="19"/>
        <v/>
      </c>
      <c r="O224" s="150" t="str">
        <f t="shared" si="20"/>
        <v/>
      </c>
      <c r="P224" s="151"/>
      <c r="Q224" s="453"/>
      <c r="R224" s="453"/>
      <c r="S224" s="453"/>
      <c r="T224" s="152" t="str">
        <f>IF(OR($D224="",$U224=""),"",IF($X224&lt;210,$U224-VLOOKUP($X224,Conn_Req!$A$2:$I$7,9),""))</f>
        <v/>
      </c>
      <c r="U224" s="453"/>
      <c r="V224" s="453"/>
      <c r="W224" s="151"/>
      <c r="X224" s="126" t="e">
        <f>VLOOKUP($D224,Conn_Req!$B$2:$C$7,2)</f>
        <v>#N/A</v>
      </c>
      <c r="AB224" s="218"/>
      <c r="AC224" s="218"/>
      <c r="AD224" s="218"/>
    </row>
    <row r="225" spans="1:30" x14ac:dyDescent="0.25">
      <c r="A225" s="125"/>
      <c r="B225" s="453"/>
      <c r="C225" s="453"/>
      <c r="D225" s="454"/>
      <c r="E225" s="457"/>
      <c r="F225" s="158" t="str">
        <f t="shared" si="16"/>
        <v/>
      </c>
      <c r="G225" s="148" t="str">
        <f>IF($D225="","",VLOOKUP($X225,Conn_Req!$A$2:$I$7,4))</f>
        <v/>
      </c>
      <c r="H225" s="455"/>
      <c r="I225" s="147" t="str">
        <f t="shared" si="17"/>
        <v/>
      </c>
      <c r="J225" s="148" t="str">
        <f>IF($D225="","",VLOOKUP($X225,Conn_Req!$A$2:$I$7,5))</f>
        <v/>
      </c>
      <c r="K225" s="455"/>
      <c r="L225" s="147" t="str">
        <f t="shared" si="18"/>
        <v/>
      </c>
      <c r="M225" s="148" t="str">
        <f>IF($D225="","",VLOOKUP($X225,Conn_Req!$A$2:$I$7,6))</f>
        <v/>
      </c>
      <c r="N225" s="149" t="str">
        <f t="shared" si="19"/>
        <v/>
      </c>
      <c r="O225" s="150" t="str">
        <f t="shared" si="20"/>
        <v/>
      </c>
      <c r="P225" s="151"/>
      <c r="Q225" s="453"/>
      <c r="R225" s="453"/>
      <c r="S225" s="453"/>
      <c r="T225" s="152" t="str">
        <f>IF(OR($D225="",$U225=""),"",IF($X225&lt;210,$U225-VLOOKUP($X225,Conn_Req!$A$2:$I$7,9),""))</f>
        <v/>
      </c>
      <c r="U225" s="453"/>
      <c r="V225" s="453"/>
      <c r="W225" s="151"/>
      <c r="X225" s="126" t="e">
        <f>VLOOKUP($D225,Conn_Req!$B$2:$C$7,2)</f>
        <v>#N/A</v>
      </c>
      <c r="AB225" s="218"/>
      <c r="AC225" s="218"/>
      <c r="AD225" s="218"/>
    </row>
    <row r="226" spans="1:30" x14ac:dyDescent="0.25">
      <c r="A226" s="125"/>
      <c r="B226" s="453"/>
      <c r="C226" s="453"/>
      <c r="D226" s="454"/>
      <c r="E226" s="457"/>
      <c r="F226" s="158" t="str">
        <f t="shared" si="16"/>
        <v/>
      </c>
      <c r="G226" s="148" t="str">
        <f>IF($D226="","",VLOOKUP($X226,Conn_Req!$A$2:$I$7,4))</f>
        <v/>
      </c>
      <c r="H226" s="455"/>
      <c r="I226" s="147" t="str">
        <f t="shared" si="17"/>
        <v/>
      </c>
      <c r="J226" s="148" t="str">
        <f>IF($D226="","",VLOOKUP($X226,Conn_Req!$A$2:$I$7,5))</f>
        <v/>
      </c>
      <c r="K226" s="455"/>
      <c r="L226" s="147" t="str">
        <f t="shared" si="18"/>
        <v/>
      </c>
      <c r="M226" s="148" t="str">
        <f>IF($D226="","",VLOOKUP($X226,Conn_Req!$A$2:$I$7,6))</f>
        <v/>
      </c>
      <c r="N226" s="149" t="str">
        <f t="shared" si="19"/>
        <v/>
      </c>
      <c r="O226" s="150" t="str">
        <f t="shared" si="20"/>
        <v/>
      </c>
      <c r="P226" s="151"/>
      <c r="Q226" s="453"/>
      <c r="R226" s="453"/>
      <c r="S226" s="453"/>
      <c r="T226" s="152" t="str">
        <f>IF(OR($D226="",$U226=""),"",IF($X226&lt;210,$U226-VLOOKUP($X226,Conn_Req!$A$2:$I$7,9),""))</f>
        <v/>
      </c>
      <c r="U226" s="453"/>
      <c r="V226" s="453"/>
      <c r="W226" s="151"/>
      <c r="X226" s="126" t="e">
        <f>VLOOKUP($D226,Conn_Req!$B$2:$C$7,2)</f>
        <v>#N/A</v>
      </c>
      <c r="AB226" s="218"/>
      <c r="AC226" s="218"/>
      <c r="AD226" s="218"/>
    </row>
    <row r="227" spans="1:30" x14ac:dyDescent="0.25">
      <c r="A227" s="125"/>
      <c r="B227" s="453"/>
      <c r="C227" s="453"/>
      <c r="D227" s="454"/>
      <c r="E227" s="457"/>
      <c r="F227" s="158" t="str">
        <f t="shared" si="16"/>
        <v/>
      </c>
      <c r="G227" s="148" t="str">
        <f>IF($D227="","",VLOOKUP($X227,Conn_Req!$A$2:$I$7,4))</f>
        <v/>
      </c>
      <c r="H227" s="455"/>
      <c r="I227" s="147" t="str">
        <f t="shared" si="17"/>
        <v/>
      </c>
      <c r="J227" s="148" t="str">
        <f>IF($D227="","",VLOOKUP($X227,Conn_Req!$A$2:$I$7,5))</f>
        <v/>
      </c>
      <c r="K227" s="455"/>
      <c r="L227" s="147" t="str">
        <f t="shared" si="18"/>
        <v/>
      </c>
      <c r="M227" s="148" t="str">
        <f>IF($D227="","",VLOOKUP($X227,Conn_Req!$A$2:$I$7,6))</f>
        <v/>
      </c>
      <c r="N227" s="149" t="str">
        <f t="shared" si="19"/>
        <v/>
      </c>
      <c r="O227" s="150" t="str">
        <f t="shared" si="20"/>
        <v/>
      </c>
      <c r="P227" s="151"/>
      <c r="Q227" s="453"/>
      <c r="R227" s="453"/>
      <c r="S227" s="453"/>
      <c r="T227" s="152" t="str">
        <f>IF(OR($D227="",$U227=""),"",IF($X227&lt;210,$U227-VLOOKUP($X227,Conn_Req!$A$2:$I$7,9),""))</f>
        <v/>
      </c>
      <c r="U227" s="453"/>
      <c r="V227" s="453"/>
      <c r="W227" s="151"/>
      <c r="X227" s="126" t="e">
        <f>VLOOKUP($D227,Conn_Req!$B$2:$C$7,2)</f>
        <v>#N/A</v>
      </c>
      <c r="AB227" s="218"/>
      <c r="AC227" s="218"/>
      <c r="AD227" s="218"/>
    </row>
    <row r="228" spans="1:30" x14ac:dyDescent="0.25">
      <c r="A228" s="125"/>
      <c r="B228" s="453"/>
      <c r="C228" s="453"/>
      <c r="D228" s="454"/>
      <c r="E228" s="457"/>
      <c r="F228" s="158" t="str">
        <f t="shared" si="16"/>
        <v/>
      </c>
      <c r="G228" s="148" t="str">
        <f>IF($D228="","",VLOOKUP($X228,Conn_Req!$A$2:$I$7,4))</f>
        <v/>
      </c>
      <c r="H228" s="455"/>
      <c r="I228" s="147" t="str">
        <f t="shared" si="17"/>
        <v/>
      </c>
      <c r="J228" s="148" t="str">
        <f>IF($D228="","",VLOOKUP($X228,Conn_Req!$A$2:$I$7,5))</f>
        <v/>
      </c>
      <c r="K228" s="455"/>
      <c r="L228" s="147" t="str">
        <f t="shared" si="18"/>
        <v/>
      </c>
      <c r="M228" s="148" t="str">
        <f>IF($D228="","",VLOOKUP($X228,Conn_Req!$A$2:$I$7,6))</f>
        <v/>
      </c>
      <c r="N228" s="149" t="str">
        <f t="shared" si="19"/>
        <v/>
      </c>
      <c r="O228" s="150" t="str">
        <f t="shared" si="20"/>
        <v/>
      </c>
      <c r="P228" s="151"/>
      <c r="Q228" s="453"/>
      <c r="R228" s="453"/>
      <c r="S228" s="453"/>
      <c r="T228" s="152" t="str">
        <f>IF(OR($D228="",$U228=""),"",IF($X228&lt;210,$U228-VLOOKUP($X228,Conn_Req!$A$2:$I$7,9),""))</f>
        <v/>
      </c>
      <c r="U228" s="453"/>
      <c r="V228" s="453"/>
      <c r="W228" s="151"/>
      <c r="X228" s="126" t="e">
        <f>VLOOKUP($D228,Conn_Req!$B$2:$C$7,2)</f>
        <v>#N/A</v>
      </c>
      <c r="AB228" s="218"/>
      <c r="AC228" s="218"/>
      <c r="AD228" s="218"/>
    </row>
    <row r="229" spans="1:30" x14ac:dyDescent="0.25">
      <c r="A229" s="125"/>
      <c r="B229" s="453"/>
      <c r="C229" s="453"/>
      <c r="D229" s="454"/>
      <c r="E229" s="457"/>
      <c r="F229" s="158" t="str">
        <f t="shared" si="16"/>
        <v/>
      </c>
      <c r="G229" s="148" t="str">
        <f>IF($D229="","",VLOOKUP($X229,Conn_Req!$A$2:$I$7,4))</f>
        <v/>
      </c>
      <c r="H229" s="455"/>
      <c r="I229" s="147" t="str">
        <f t="shared" si="17"/>
        <v/>
      </c>
      <c r="J229" s="148" t="str">
        <f>IF($D229="","",VLOOKUP($X229,Conn_Req!$A$2:$I$7,5))</f>
        <v/>
      </c>
      <c r="K229" s="455"/>
      <c r="L229" s="147" t="str">
        <f t="shared" si="18"/>
        <v/>
      </c>
      <c r="M229" s="148" t="str">
        <f>IF($D229="","",VLOOKUP($X229,Conn_Req!$A$2:$I$7,6))</f>
        <v/>
      </c>
      <c r="N229" s="149" t="str">
        <f t="shared" si="19"/>
        <v/>
      </c>
      <c r="O229" s="150" t="str">
        <f t="shared" si="20"/>
        <v/>
      </c>
      <c r="P229" s="151"/>
      <c r="Q229" s="453"/>
      <c r="R229" s="453"/>
      <c r="S229" s="453"/>
      <c r="T229" s="152" t="str">
        <f>IF(OR($D229="",$U229=""),"",IF($X229&lt;210,$U229-VLOOKUP($X229,Conn_Req!$A$2:$I$7,9),""))</f>
        <v/>
      </c>
      <c r="U229" s="453"/>
      <c r="V229" s="453"/>
      <c r="W229" s="151"/>
      <c r="X229" s="126" t="e">
        <f>VLOOKUP($D229,Conn_Req!$B$2:$C$7,2)</f>
        <v>#N/A</v>
      </c>
      <c r="AB229" s="218"/>
      <c r="AC229" s="218"/>
      <c r="AD229" s="218"/>
    </row>
    <row r="230" spans="1:30" x14ac:dyDescent="0.25">
      <c r="A230" s="125"/>
      <c r="B230" s="453"/>
      <c r="C230" s="453"/>
      <c r="D230" s="454"/>
      <c r="E230" s="457"/>
      <c r="F230" s="158" t="str">
        <f t="shared" si="16"/>
        <v/>
      </c>
      <c r="G230" s="148" t="str">
        <f>IF($D230="","",VLOOKUP($X230,Conn_Req!$A$2:$I$7,4))</f>
        <v/>
      </c>
      <c r="H230" s="455"/>
      <c r="I230" s="147" t="str">
        <f t="shared" si="17"/>
        <v/>
      </c>
      <c r="J230" s="148" t="str">
        <f>IF($D230="","",VLOOKUP($X230,Conn_Req!$A$2:$I$7,5))</f>
        <v/>
      </c>
      <c r="K230" s="455"/>
      <c r="L230" s="147" t="str">
        <f t="shared" si="18"/>
        <v/>
      </c>
      <c r="M230" s="148" t="str">
        <f>IF($D230="","",VLOOKUP($X230,Conn_Req!$A$2:$I$7,6))</f>
        <v/>
      </c>
      <c r="N230" s="149" t="str">
        <f t="shared" si="19"/>
        <v/>
      </c>
      <c r="O230" s="150" t="str">
        <f t="shared" si="20"/>
        <v/>
      </c>
      <c r="P230" s="151"/>
      <c r="Q230" s="453"/>
      <c r="R230" s="453"/>
      <c r="S230" s="453"/>
      <c r="T230" s="152" t="str">
        <f>IF(OR($D230="",$U230=""),"",IF($X230&lt;210,$U230-VLOOKUP($X230,Conn_Req!$A$2:$I$7,9),""))</f>
        <v/>
      </c>
      <c r="U230" s="453"/>
      <c r="V230" s="453"/>
      <c r="W230" s="151"/>
      <c r="X230" s="126" t="e">
        <f>VLOOKUP($D230,Conn_Req!$B$2:$C$7,2)</f>
        <v>#N/A</v>
      </c>
      <c r="AB230" s="218"/>
      <c r="AC230" s="218"/>
      <c r="AD230" s="218"/>
    </row>
    <row r="231" spans="1:30" x14ac:dyDescent="0.25">
      <c r="A231" s="125"/>
      <c r="B231" s="453"/>
      <c r="C231" s="453"/>
      <c r="D231" s="454"/>
      <c r="E231" s="457"/>
      <c r="F231" s="158" t="str">
        <f t="shared" si="16"/>
        <v/>
      </c>
      <c r="G231" s="148" t="str">
        <f>IF($D231="","",VLOOKUP($X231,Conn_Req!$A$2:$I$7,4))</f>
        <v/>
      </c>
      <c r="H231" s="455"/>
      <c r="I231" s="147" t="str">
        <f t="shared" si="17"/>
        <v/>
      </c>
      <c r="J231" s="148" t="str">
        <f>IF($D231="","",VLOOKUP($X231,Conn_Req!$A$2:$I$7,5))</f>
        <v/>
      </c>
      <c r="K231" s="455"/>
      <c r="L231" s="147" t="str">
        <f t="shared" si="18"/>
        <v/>
      </c>
      <c r="M231" s="148" t="str">
        <f>IF($D231="","",VLOOKUP($X231,Conn_Req!$A$2:$I$7,6))</f>
        <v/>
      </c>
      <c r="N231" s="149" t="str">
        <f t="shared" si="19"/>
        <v/>
      </c>
      <c r="O231" s="150" t="str">
        <f t="shared" si="20"/>
        <v/>
      </c>
      <c r="P231" s="151"/>
      <c r="Q231" s="453"/>
      <c r="R231" s="453"/>
      <c r="S231" s="453"/>
      <c r="T231" s="152" t="str">
        <f>IF(OR($D231="",$U231=""),"",IF($X231&lt;210,$U231-VLOOKUP($X231,Conn_Req!$A$2:$I$7,9),""))</f>
        <v/>
      </c>
      <c r="U231" s="453"/>
      <c r="V231" s="453"/>
      <c r="W231" s="151"/>
      <c r="X231" s="126" t="e">
        <f>VLOOKUP($D231,Conn_Req!$B$2:$C$7,2)</f>
        <v>#N/A</v>
      </c>
      <c r="AB231" s="218"/>
      <c r="AC231" s="218"/>
      <c r="AD231" s="218"/>
    </row>
    <row r="232" spans="1:30" x14ac:dyDescent="0.25">
      <c r="A232" s="125"/>
      <c r="B232" s="453"/>
      <c r="C232" s="453"/>
      <c r="D232" s="454"/>
      <c r="E232" s="457"/>
      <c r="F232" s="158" t="str">
        <f t="shared" si="16"/>
        <v/>
      </c>
      <c r="G232" s="148" t="str">
        <f>IF($D232="","",VLOOKUP($X232,Conn_Req!$A$2:$I$7,4))</f>
        <v/>
      </c>
      <c r="H232" s="455"/>
      <c r="I232" s="147" t="str">
        <f t="shared" si="17"/>
        <v/>
      </c>
      <c r="J232" s="148" t="str">
        <f>IF($D232="","",VLOOKUP($X232,Conn_Req!$A$2:$I$7,5))</f>
        <v/>
      </c>
      <c r="K232" s="455"/>
      <c r="L232" s="147" t="str">
        <f t="shared" si="18"/>
        <v/>
      </c>
      <c r="M232" s="148" t="str">
        <f>IF($D232="","",VLOOKUP($X232,Conn_Req!$A$2:$I$7,6))</f>
        <v/>
      </c>
      <c r="N232" s="149" t="str">
        <f t="shared" si="19"/>
        <v/>
      </c>
      <c r="O232" s="150" t="str">
        <f t="shared" si="20"/>
        <v/>
      </c>
      <c r="P232" s="151"/>
      <c r="Q232" s="453"/>
      <c r="R232" s="453"/>
      <c r="S232" s="453"/>
      <c r="T232" s="152" t="str">
        <f>IF(OR($D232="",$U232=""),"",IF($X232&lt;210,$U232-VLOOKUP($X232,Conn_Req!$A$2:$I$7,9),""))</f>
        <v/>
      </c>
      <c r="U232" s="453"/>
      <c r="V232" s="453"/>
      <c r="W232" s="151"/>
      <c r="X232" s="126" t="e">
        <f>VLOOKUP($D232,Conn_Req!$B$2:$C$7,2)</f>
        <v>#N/A</v>
      </c>
      <c r="AB232" s="218"/>
      <c r="AC232" s="218"/>
      <c r="AD232" s="218"/>
    </row>
    <row r="233" spans="1:30" x14ac:dyDescent="0.25">
      <c r="A233" s="125"/>
      <c r="B233" s="453"/>
      <c r="C233" s="453"/>
      <c r="D233" s="454"/>
      <c r="E233" s="457"/>
      <c r="F233" s="158" t="str">
        <f t="shared" si="16"/>
        <v/>
      </c>
      <c r="G233" s="148" t="str">
        <f>IF($D233="","",VLOOKUP($X233,Conn_Req!$A$2:$I$7,4))</f>
        <v/>
      </c>
      <c r="H233" s="455"/>
      <c r="I233" s="147" t="str">
        <f t="shared" si="17"/>
        <v/>
      </c>
      <c r="J233" s="148" t="str">
        <f>IF($D233="","",VLOOKUP($X233,Conn_Req!$A$2:$I$7,5))</f>
        <v/>
      </c>
      <c r="K233" s="455"/>
      <c r="L233" s="147" t="str">
        <f t="shared" si="18"/>
        <v/>
      </c>
      <c r="M233" s="148" t="str">
        <f>IF($D233="","",VLOOKUP($X233,Conn_Req!$A$2:$I$7,6))</f>
        <v/>
      </c>
      <c r="N233" s="149" t="str">
        <f t="shared" si="19"/>
        <v/>
      </c>
      <c r="O233" s="150" t="str">
        <f t="shared" si="20"/>
        <v/>
      </c>
      <c r="P233" s="151"/>
      <c r="Q233" s="453"/>
      <c r="R233" s="453"/>
      <c r="S233" s="453"/>
      <c r="T233" s="152" t="str">
        <f>IF(OR($D233="",$U233=""),"",IF($X233&lt;210,$U233-VLOOKUP($X233,Conn_Req!$A$2:$I$7,9),""))</f>
        <v/>
      </c>
      <c r="U233" s="453"/>
      <c r="V233" s="453"/>
      <c r="W233" s="151"/>
      <c r="X233" s="126" t="e">
        <f>VLOOKUP($D233,Conn_Req!$B$2:$C$7,2)</f>
        <v>#N/A</v>
      </c>
      <c r="AB233" s="218"/>
      <c r="AC233" s="218"/>
      <c r="AD233" s="218"/>
    </row>
    <row r="234" spans="1:30" x14ac:dyDescent="0.25">
      <c r="A234" s="125"/>
      <c r="B234" s="453"/>
      <c r="C234" s="453"/>
      <c r="D234" s="454"/>
      <c r="E234" s="457"/>
      <c r="F234" s="158" t="str">
        <f t="shared" si="16"/>
        <v/>
      </c>
      <c r="G234" s="148" t="str">
        <f>IF($D234="","",VLOOKUP($X234,Conn_Req!$A$2:$I$7,4))</f>
        <v/>
      </c>
      <c r="H234" s="455"/>
      <c r="I234" s="147" t="str">
        <f t="shared" si="17"/>
        <v/>
      </c>
      <c r="J234" s="148" t="str">
        <f>IF($D234="","",VLOOKUP($X234,Conn_Req!$A$2:$I$7,5))</f>
        <v/>
      </c>
      <c r="K234" s="455"/>
      <c r="L234" s="147" t="str">
        <f t="shared" si="18"/>
        <v/>
      </c>
      <c r="M234" s="148" t="str">
        <f>IF($D234="","",VLOOKUP($X234,Conn_Req!$A$2:$I$7,6))</f>
        <v/>
      </c>
      <c r="N234" s="149" t="str">
        <f t="shared" si="19"/>
        <v/>
      </c>
      <c r="O234" s="150" t="str">
        <f t="shared" si="20"/>
        <v/>
      </c>
      <c r="P234" s="151"/>
      <c r="Q234" s="453"/>
      <c r="R234" s="453"/>
      <c r="S234" s="453"/>
      <c r="T234" s="152" t="str">
        <f>IF(OR($D234="",$U234=""),"",IF($X234&lt;210,$U234-VLOOKUP($X234,Conn_Req!$A$2:$I$7,9),""))</f>
        <v/>
      </c>
      <c r="U234" s="453"/>
      <c r="V234" s="453"/>
      <c r="W234" s="151"/>
      <c r="X234" s="126" t="e">
        <f>VLOOKUP($D234,Conn_Req!$B$2:$C$7,2)</f>
        <v>#N/A</v>
      </c>
      <c r="AB234" s="218"/>
      <c r="AC234" s="218"/>
      <c r="AD234" s="218"/>
    </row>
    <row r="235" spans="1:30" x14ac:dyDescent="0.25">
      <c r="A235" s="125"/>
      <c r="B235" s="453"/>
      <c r="C235" s="453"/>
      <c r="D235" s="454"/>
      <c r="E235" s="457"/>
      <c r="F235" s="158" t="str">
        <f t="shared" si="16"/>
        <v/>
      </c>
      <c r="G235" s="148" t="str">
        <f>IF($D235="","",VLOOKUP($X235,Conn_Req!$A$2:$I$7,4))</f>
        <v/>
      </c>
      <c r="H235" s="455"/>
      <c r="I235" s="147" t="str">
        <f t="shared" si="17"/>
        <v/>
      </c>
      <c r="J235" s="148" t="str">
        <f>IF($D235="","",VLOOKUP($X235,Conn_Req!$A$2:$I$7,5))</f>
        <v/>
      </c>
      <c r="K235" s="455"/>
      <c r="L235" s="147" t="str">
        <f t="shared" si="18"/>
        <v/>
      </c>
      <c r="M235" s="148" t="str">
        <f>IF($D235="","",VLOOKUP($X235,Conn_Req!$A$2:$I$7,6))</f>
        <v/>
      </c>
      <c r="N235" s="149" t="str">
        <f t="shared" si="19"/>
        <v/>
      </c>
      <c r="O235" s="150" t="str">
        <f t="shared" si="20"/>
        <v/>
      </c>
      <c r="P235" s="151"/>
      <c r="Q235" s="453"/>
      <c r="R235" s="453"/>
      <c r="S235" s="453"/>
      <c r="T235" s="152" t="str">
        <f>IF(OR($D235="",$U235=""),"",IF($X235&lt;210,$U235-VLOOKUP($X235,Conn_Req!$A$2:$I$7,9),""))</f>
        <v/>
      </c>
      <c r="U235" s="453"/>
      <c r="V235" s="453"/>
      <c r="W235" s="151"/>
      <c r="X235" s="126" t="e">
        <f>VLOOKUP($D235,Conn_Req!$B$2:$C$7,2)</f>
        <v>#N/A</v>
      </c>
      <c r="AB235" s="218"/>
      <c r="AC235" s="218"/>
      <c r="AD235" s="218"/>
    </row>
    <row r="236" spans="1:30" x14ac:dyDescent="0.25">
      <c r="A236" s="125"/>
      <c r="B236" s="453"/>
      <c r="C236" s="453"/>
      <c r="D236" s="454"/>
      <c r="E236" s="457"/>
      <c r="F236" s="158" t="str">
        <f t="shared" si="16"/>
        <v/>
      </c>
      <c r="G236" s="148" t="str">
        <f>IF($D236="","",VLOOKUP($X236,Conn_Req!$A$2:$I$7,4))</f>
        <v/>
      </c>
      <c r="H236" s="455"/>
      <c r="I236" s="147" t="str">
        <f t="shared" si="17"/>
        <v/>
      </c>
      <c r="J236" s="148" t="str">
        <f>IF($D236="","",VLOOKUP($X236,Conn_Req!$A$2:$I$7,5))</f>
        <v/>
      </c>
      <c r="K236" s="455"/>
      <c r="L236" s="147" t="str">
        <f t="shared" si="18"/>
        <v/>
      </c>
      <c r="M236" s="148" t="str">
        <f>IF($D236="","",VLOOKUP($X236,Conn_Req!$A$2:$I$7,6))</f>
        <v/>
      </c>
      <c r="N236" s="149" t="str">
        <f t="shared" si="19"/>
        <v/>
      </c>
      <c r="O236" s="150" t="str">
        <f t="shared" si="20"/>
        <v/>
      </c>
      <c r="P236" s="151"/>
      <c r="Q236" s="453"/>
      <c r="R236" s="453"/>
      <c r="S236" s="453"/>
      <c r="T236" s="152" t="str">
        <f>IF(OR($D236="",$U236=""),"",IF($X236&lt;210,$U236-VLOOKUP($X236,Conn_Req!$A$2:$I$7,9),""))</f>
        <v/>
      </c>
      <c r="U236" s="453"/>
      <c r="V236" s="453"/>
      <c r="W236" s="151"/>
      <c r="X236" s="126" t="e">
        <f>VLOOKUP($D236,Conn_Req!$B$2:$C$7,2)</f>
        <v>#N/A</v>
      </c>
      <c r="AB236" s="218"/>
      <c r="AC236" s="218"/>
      <c r="AD236" s="218"/>
    </row>
    <row r="237" spans="1:30" x14ac:dyDescent="0.25">
      <c r="A237" s="125"/>
      <c r="B237" s="453"/>
      <c r="C237" s="453"/>
      <c r="D237" s="454"/>
      <c r="E237" s="457"/>
      <c r="F237" s="158" t="str">
        <f t="shared" si="16"/>
        <v/>
      </c>
      <c r="G237" s="148" t="str">
        <f>IF($D237="","",VLOOKUP($X237,Conn_Req!$A$2:$I$7,4))</f>
        <v/>
      </c>
      <c r="H237" s="455"/>
      <c r="I237" s="147" t="str">
        <f t="shared" si="17"/>
        <v/>
      </c>
      <c r="J237" s="148" t="str">
        <f>IF($D237="","",VLOOKUP($X237,Conn_Req!$A$2:$I$7,5))</f>
        <v/>
      </c>
      <c r="K237" s="455"/>
      <c r="L237" s="147" t="str">
        <f t="shared" si="18"/>
        <v/>
      </c>
      <c r="M237" s="148" t="str">
        <f>IF($D237="","",VLOOKUP($X237,Conn_Req!$A$2:$I$7,6))</f>
        <v/>
      </c>
      <c r="N237" s="149" t="str">
        <f t="shared" si="19"/>
        <v/>
      </c>
      <c r="O237" s="150" t="str">
        <f t="shared" si="20"/>
        <v/>
      </c>
      <c r="P237" s="151"/>
      <c r="Q237" s="453"/>
      <c r="R237" s="453"/>
      <c r="S237" s="453"/>
      <c r="T237" s="152" t="str">
        <f>IF(OR($D237="",$U237=""),"",IF($X237&lt;210,$U237-VLOOKUP($X237,Conn_Req!$A$2:$I$7,9),""))</f>
        <v/>
      </c>
      <c r="U237" s="453"/>
      <c r="V237" s="453"/>
      <c r="W237" s="151"/>
      <c r="X237" s="126" t="e">
        <f>VLOOKUP($D237,Conn_Req!$B$2:$C$7,2)</f>
        <v>#N/A</v>
      </c>
      <c r="AB237" s="218"/>
      <c r="AC237" s="218"/>
      <c r="AD237" s="218"/>
    </row>
    <row r="238" spans="1:30" x14ac:dyDescent="0.25">
      <c r="A238" s="125"/>
      <c r="B238" s="453"/>
      <c r="C238" s="453"/>
      <c r="D238" s="454"/>
      <c r="E238" s="457"/>
      <c r="F238" s="158" t="str">
        <f t="shared" si="16"/>
        <v/>
      </c>
      <c r="G238" s="148" t="str">
        <f>IF($D238="","",VLOOKUP($X238,Conn_Req!$A$2:$I$7,4))</f>
        <v/>
      </c>
      <c r="H238" s="455"/>
      <c r="I238" s="147" t="str">
        <f t="shared" si="17"/>
        <v/>
      </c>
      <c r="J238" s="148" t="str">
        <f>IF($D238="","",VLOOKUP($X238,Conn_Req!$A$2:$I$7,5))</f>
        <v/>
      </c>
      <c r="K238" s="455"/>
      <c r="L238" s="147" t="str">
        <f t="shared" si="18"/>
        <v/>
      </c>
      <c r="M238" s="148" t="str">
        <f>IF($D238="","",VLOOKUP($X238,Conn_Req!$A$2:$I$7,6))</f>
        <v/>
      </c>
      <c r="N238" s="149" t="str">
        <f t="shared" si="19"/>
        <v/>
      </c>
      <c r="O238" s="150" t="str">
        <f t="shared" si="20"/>
        <v/>
      </c>
      <c r="P238" s="151"/>
      <c r="Q238" s="453"/>
      <c r="R238" s="453"/>
      <c r="S238" s="453"/>
      <c r="T238" s="152" t="str">
        <f>IF(OR($D238="",$U238=""),"",IF($X238&lt;210,$U238-VLOOKUP($X238,Conn_Req!$A$2:$I$7,9),""))</f>
        <v/>
      </c>
      <c r="U238" s="453"/>
      <c r="V238" s="453"/>
      <c r="W238" s="151"/>
      <c r="X238" s="126" t="e">
        <f>VLOOKUP($D238,Conn_Req!$B$2:$C$7,2)</f>
        <v>#N/A</v>
      </c>
      <c r="AB238" s="218"/>
      <c r="AC238" s="218"/>
      <c r="AD238" s="218"/>
    </row>
    <row r="239" spans="1:30" x14ac:dyDescent="0.25">
      <c r="A239" s="125"/>
      <c r="B239" s="453"/>
      <c r="C239" s="453"/>
      <c r="D239" s="454"/>
      <c r="E239" s="457"/>
      <c r="F239" s="158" t="str">
        <f t="shared" si="16"/>
        <v/>
      </c>
      <c r="G239" s="148" t="str">
        <f>IF($D239="","",VLOOKUP($X239,Conn_Req!$A$2:$I$7,4))</f>
        <v/>
      </c>
      <c r="H239" s="455"/>
      <c r="I239" s="147" t="str">
        <f t="shared" si="17"/>
        <v/>
      </c>
      <c r="J239" s="148" t="str">
        <f>IF($D239="","",VLOOKUP($X239,Conn_Req!$A$2:$I$7,5))</f>
        <v/>
      </c>
      <c r="K239" s="455"/>
      <c r="L239" s="147" t="str">
        <f t="shared" si="18"/>
        <v/>
      </c>
      <c r="M239" s="148" t="str">
        <f>IF($D239="","",VLOOKUP($X239,Conn_Req!$A$2:$I$7,6))</f>
        <v/>
      </c>
      <c r="N239" s="149" t="str">
        <f t="shared" si="19"/>
        <v/>
      </c>
      <c r="O239" s="150" t="str">
        <f t="shared" si="20"/>
        <v/>
      </c>
      <c r="P239" s="151"/>
      <c r="Q239" s="453"/>
      <c r="R239" s="453"/>
      <c r="S239" s="453"/>
      <c r="T239" s="152" t="str">
        <f>IF(OR($D239="",$U239=""),"",IF($X239&lt;210,$U239-VLOOKUP($X239,Conn_Req!$A$2:$I$7,9),""))</f>
        <v/>
      </c>
      <c r="U239" s="453"/>
      <c r="V239" s="453"/>
      <c r="W239" s="151"/>
      <c r="X239" s="126" t="e">
        <f>VLOOKUP($D239,Conn_Req!$B$2:$C$7,2)</f>
        <v>#N/A</v>
      </c>
      <c r="AB239" s="218"/>
      <c r="AC239" s="218"/>
      <c r="AD239" s="218"/>
    </row>
    <row r="240" spans="1:30" x14ac:dyDescent="0.25">
      <c r="A240" s="125"/>
      <c r="B240" s="453"/>
      <c r="C240" s="453"/>
      <c r="D240" s="454"/>
      <c r="E240" s="457"/>
      <c r="F240" s="158" t="str">
        <f t="shared" si="16"/>
        <v/>
      </c>
      <c r="G240" s="148" t="str">
        <f>IF($D240="","",VLOOKUP($X240,Conn_Req!$A$2:$I$7,4))</f>
        <v/>
      </c>
      <c r="H240" s="455"/>
      <c r="I240" s="147" t="str">
        <f t="shared" si="17"/>
        <v/>
      </c>
      <c r="J240" s="148" t="str">
        <f>IF($D240="","",VLOOKUP($X240,Conn_Req!$A$2:$I$7,5))</f>
        <v/>
      </c>
      <c r="K240" s="455"/>
      <c r="L240" s="147" t="str">
        <f t="shared" si="18"/>
        <v/>
      </c>
      <c r="M240" s="148" t="str">
        <f>IF($D240="","",VLOOKUP($X240,Conn_Req!$A$2:$I$7,6))</f>
        <v/>
      </c>
      <c r="N240" s="149" t="str">
        <f t="shared" si="19"/>
        <v/>
      </c>
      <c r="O240" s="150" t="str">
        <f t="shared" si="20"/>
        <v/>
      </c>
      <c r="P240" s="151"/>
      <c r="Q240" s="453"/>
      <c r="R240" s="453"/>
      <c r="S240" s="453"/>
      <c r="T240" s="152" t="str">
        <f>IF(OR($D240="",$U240=""),"",IF($X240&lt;210,$U240-VLOOKUP($X240,Conn_Req!$A$2:$I$7,9),""))</f>
        <v/>
      </c>
      <c r="U240" s="453"/>
      <c r="V240" s="453"/>
      <c r="W240" s="151"/>
      <c r="X240" s="126" t="e">
        <f>VLOOKUP($D240,Conn_Req!$B$2:$C$7,2)</f>
        <v>#N/A</v>
      </c>
      <c r="AB240" s="218"/>
      <c r="AC240" s="218"/>
      <c r="AD240" s="218"/>
    </row>
    <row r="241" spans="1:30" x14ac:dyDescent="0.25">
      <c r="A241" s="125"/>
      <c r="B241" s="453"/>
      <c r="C241" s="453"/>
      <c r="D241" s="454"/>
      <c r="E241" s="457"/>
      <c r="F241" s="158" t="str">
        <f t="shared" si="16"/>
        <v/>
      </c>
      <c r="G241" s="148" t="str">
        <f>IF($D241="","",VLOOKUP($X241,Conn_Req!$A$2:$I$7,4))</f>
        <v/>
      </c>
      <c r="H241" s="455"/>
      <c r="I241" s="147" t="str">
        <f t="shared" si="17"/>
        <v/>
      </c>
      <c r="J241" s="148" t="str">
        <f>IF($D241="","",VLOOKUP($X241,Conn_Req!$A$2:$I$7,5))</f>
        <v/>
      </c>
      <c r="K241" s="455"/>
      <c r="L241" s="147" t="str">
        <f t="shared" si="18"/>
        <v/>
      </c>
      <c r="M241" s="148" t="str">
        <f>IF($D241="","",VLOOKUP($X241,Conn_Req!$A$2:$I$7,6))</f>
        <v/>
      </c>
      <c r="N241" s="149" t="str">
        <f t="shared" si="19"/>
        <v/>
      </c>
      <c r="O241" s="150" t="str">
        <f t="shared" si="20"/>
        <v/>
      </c>
      <c r="P241" s="151"/>
      <c r="Q241" s="453"/>
      <c r="R241" s="453"/>
      <c r="S241" s="453"/>
      <c r="T241" s="152" t="str">
        <f>IF(OR($D241="",$U241=""),"",IF($X241&lt;210,$U241-VLOOKUP($X241,Conn_Req!$A$2:$I$7,9),""))</f>
        <v/>
      </c>
      <c r="U241" s="453"/>
      <c r="V241" s="453"/>
      <c r="W241" s="151"/>
      <c r="X241" s="126" t="e">
        <f>VLOOKUP($D241,Conn_Req!$B$2:$C$7,2)</f>
        <v>#N/A</v>
      </c>
      <c r="AB241" s="218"/>
      <c r="AC241" s="218"/>
      <c r="AD241" s="218"/>
    </row>
    <row r="242" spans="1:30" x14ac:dyDescent="0.25">
      <c r="A242" s="125"/>
      <c r="B242" s="453"/>
      <c r="C242" s="453"/>
      <c r="D242" s="454"/>
      <c r="E242" s="457"/>
      <c r="F242" s="158" t="str">
        <f t="shared" si="16"/>
        <v/>
      </c>
      <c r="G242" s="148" t="str">
        <f>IF($D242="","",VLOOKUP($X242,Conn_Req!$A$2:$I$7,4))</f>
        <v/>
      </c>
      <c r="H242" s="455"/>
      <c r="I242" s="147" t="str">
        <f t="shared" si="17"/>
        <v/>
      </c>
      <c r="J242" s="148" t="str">
        <f>IF($D242="","",VLOOKUP($X242,Conn_Req!$A$2:$I$7,5))</f>
        <v/>
      </c>
      <c r="K242" s="455"/>
      <c r="L242" s="147" t="str">
        <f t="shared" si="18"/>
        <v/>
      </c>
      <c r="M242" s="148" t="str">
        <f>IF($D242="","",VLOOKUP($X242,Conn_Req!$A$2:$I$7,6))</f>
        <v/>
      </c>
      <c r="N242" s="149" t="str">
        <f t="shared" si="19"/>
        <v/>
      </c>
      <c r="O242" s="150" t="str">
        <f t="shared" si="20"/>
        <v/>
      </c>
      <c r="P242" s="151"/>
      <c r="Q242" s="453"/>
      <c r="R242" s="453"/>
      <c r="S242" s="453"/>
      <c r="T242" s="152" t="str">
        <f>IF(OR($D242="",$U242=""),"",IF($X242&lt;210,$U242-VLOOKUP($X242,Conn_Req!$A$2:$I$7,9),""))</f>
        <v/>
      </c>
      <c r="U242" s="453"/>
      <c r="V242" s="453"/>
      <c r="W242" s="151"/>
      <c r="X242" s="126" t="e">
        <f>VLOOKUP($D242,Conn_Req!$B$2:$C$7,2)</f>
        <v>#N/A</v>
      </c>
      <c r="AB242" s="218"/>
      <c r="AC242" s="218"/>
      <c r="AD242" s="218"/>
    </row>
    <row r="243" spans="1:30" x14ac:dyDescent="0.25">
      <c r="A243" s="125"/>
      <c r="B243" s="453"/>
      <c r="C243" s="453"/>
      <c r="D243" s="454"/>
      <c r="E243" s="457"/>
      <c r="F243" s="158" t="str">
        <f t="shared" si="16"/>
        <v/>
      </c>
      <c r="G243" s="148" t="str">
        <f>IF($D243="","",VLOOKUP($X243,Conn_Req!$A$2:$I$7,4))</f>
        <v/>
      </c>
      <c r="H243" s="455"/>
      <c r="I243" s="147" t="str">
        <f t="shared" si="17"/>
        <v/>
      </c>
      <c r="J243" s="148" t="str">
        <f>IF($D243="","",VLOOKUP($X243,Conn_Req!$A$2:$I$7,5))</f>
        <v/>
      </c>
      <c r="K243" s="455"/>
      <c r="L243" s="147" t="str">
        <f t="shared" si="18"/>
        <v/>
      </c>
      <c r="M243" s="148" t="str">
        <f>IF($D243="","",VLOOKUP($X243,Conn_Req!$A$2:$I$7,6))</f>
        <v/>
      </c>
      <c r="N243" s="149" t="str">
        <f t="shared" si="19"/>
        <v/>
      </c>
      <c r="O243" s="150" t="str">
        <f t="shared" si="20"/>
        <v/>
      </c>
      <c r="P243" s="151"/>
      <c r="Q243" s="453"/>
      <c r="R243" s="453"/>
      <c r="S243" s="453"/>
      <c r="T243" s="152" t="str">
        <f>IF(OR($D243="",$U243=""),"",IF($X243&lt;210,$U243-VLOOKUP($X243,Conn_Req!$A$2:$I$7,9),""))</f>
        <v/>
      </c>
      <c r="U243" s="453"/>
      <c r="V243" s="453"/>
      <c r="W243" s="151"/>
      <c r="X243" s="126" t="e">
        <f>VLOOKUP($D243,Conn_Req!$B$2:$C$7,2)</f>
        <v>#N/A</v>
      </c>
      <c r="AB243" s="218"/>
      <c r="AC243" s="218"/>
      <c r="AD243" s="218"/>
    </row>
    <row r="244" spans="1:30" x14ac:dyDescent="0.25">
      <c r="A244" s="125"/>
      <c r="B244" s="453"/>
      <c r="C244" s="453"/>
      <c r="D244" s="454"/>
      <c r="E244" s="457"/>
      <c r="F244" s="158" t="str">
        <f t="shared" si="16"/>
        <v/>
      </c>
      <c r="G244" s="148" t="str">
        <f>IF($D244="","",VLOOKUP($X244,Conn_Req!$A$2:$I$7,4))</f>
        <v/>
      </c>
      <c r="H244" s="455"/>
      <c r="I244" s="147" t="str">
        <f t="shared" si="17"/>
        <v/>
      </c>
      <c r="J244" s="148" t="str">
        <f>IF($D244="","",VLOOKUP($X244,Conn_Req!$A$2:$I$7,5))</f>
        <v/>
      </c>
      <c r="K244" s="455"/>
      <c r="L244" s="147" t="str">
        <f t="shared" si="18"/>
        <v/>
      </c>
      <c r="M244" s="148" t="str">
        <f>IF($D244="","",VLOOKUP($X244,Conn_Req!$A$2:$I$7,6))</f>
        <v/>
      </c>
      <c r="N244" s="149" t="str">
        <f t="shared" si="19"/>
        <v/>
      </c>
      <c r="O244" s="150" t="str">
        <f t="shared" si="20"/>
        <v/>
      </c>
      <c r="P244" s="151"/>
      <c r="Q244" s="453"/>
      <c r="R244" s="453"/>
      <c r="S244" s="453"/>
      <c r="T244" s="152" t="str">
        <f>IF(OR($D244="",$U244=""),"",IF($X244&lt;210,$U244-VLOOKUP($X244,Conn_Req!$A$2:$I$7,9),""))</f>
        <v/>
      </c>
      <c r="U244" s="453"/>
      <c r="V244" s="453"/>
      <c r="W244" s="151"/>
      <c r="X244" s="126" t="e">
        <f>VLOOKUP($D244,Conn_Req!$B$2:$C$7,2)</f>
        <v>#N/A</v>
      </c>
      <c r="AB244" s="218"/>
      <c r="AC244" s="218"/>
      <c r="AD244" s="218"/>
    </row>
    <row r="245" spans="1:30" x14ac:dyDescent="0.25">
      <c r="A245" s="125"/>
      <c r="B245" s="453"/>
      <c r="C245" s="453"/>
      <c r="D245" s="454"/>
      <c r="E245" s="457"/>
      <c r="F245" s="158" t="str">
        <f t="shared" si="16"/>
        <v/>
      </c>
      <c r="G245" s="148" t="str">
        <f>IF($D245="","",VLOOKUP($X245,Conn_Req!$A$2:$I$7,4))</f>
        <v/>
      </c>
      <c r="H245" s="455"/>
      <c r="I245" s="147" t="str">
        <f t="shared" si="17"/>
        <v/>
      </c>
      <c r="J245" s="148" t="str">
        <f>IF($D245="","",VLOOKUP($X245,Conn_Req!$A$2:$I$7,5))</f>
        <v/>
      </c>
      <c r="K245" s="455"/>
      <c r="L245" s="147" t="str">
        <f t="shared" si="18"/>
        <v/>
      </c>
      <c r="M245" s="148" t="str">
        <f>IF($D245="","",VLOOKUP($X245,Conn_Req!$A$2:$I$7,6))</f>
        <v/>
      </c>
      <c r="N245" s="149" t="str">
        <f t="shared" si="19"/>
        <v/>
      </c>
      <c r="O245" s="150" t="str">
        <f t="shared" si="20"/>
        <v/>
      </c>
      <c r="P245" s="151"/>
      <c r="Q245" s="453"/>
      <c r="R245" s="453"/>
      <c r="S245" s="453"/>
      <c r="T245" s="152" t="str">
        <f>IF(OR($D245="",$U245=""),"",IF($X245&lt;210,$U245-VLOOKUP($X245,Conn_Req!$A$2:$I$7,9),""))</f>
        <v/>
      </c>
      <c r="U245" s="453"/>
      <c r="V245" s="453"/>
      <c r="W245" s="151"/>
      <c r="X245" s="126" t="e">
        <f>VLOOKUP($D245,Conn_Req!$B$2:$C$7,2)</f>
        <v>#N/A</v>
      </c>
      <c r="AB245" s="218"/>
      <c r="AC245" s="218"/>
      <c r="AD245" s="218"/>
    </row>
    <row r="246" spans="1:30" x14ac:dyDescent="0.25">
      <c r="A246" s="125"/>
      <c r="B246" s="453"/>
      <c r="C246" s="453"/>
      <c r="D246" s="454"/>
      <c r="E246" s="457"/>
      <c r="F246" s="158" t="str">
        <f t="shared" si="16"/>
        <v/>
      </c>
      <c r="G246" s="148" t="str">
        <f>IF($D246="","",VLOOKUP($X246,Conn_Req!$A$2:$I$7,4))</f>
        <v/>
      </c>
      <c r="H246" s="455"/>
      <c r="I246" s="147" t="str">
        <f t="shared" si="17"/>
        <v/>
      </c>
      <c r="J246" s="148" t="str">
        <f>IF($D246="","",VLOOKUP($X246,Conn_Req!$A$2:$I$7,5))</f>
        <v/>
      </c>
      <c r="K246" s="455"/>
      <c r="L246" s="147" t="str">
        <f t="shared" si="18"/>
        <v/>
      </c>
      <c r="M246" s="148" t="str">
        <f>IF($D246="","",VLOOKUP($X246,Conn_Req!$A$2:$I$7,6))</f>
        <v/>
      </c>
      <c r="N246" s="149" t="str">
        <f t="shared" si="19"/>
        <v/>
      </c>
      <c r="O246" s="150" t="str">
        <f t="shared" si="20"/>
        <v/>
      </c>
      <c r="P246" s="151"/>
      <c r="Q246" s="453"/>
      <c r="R246" s="453"/>
      <c r="S246" s="453"/>
      <c r="T246" s="152" t="str">
        <f>IF(OR($D246="",$U246=""),"",IF($X246&lt;210,$U246-VLOOKUP($X246,Conn_Req!$A$2:$I$7,9),""))</f>
        <v/>
      </c>
      <c r="U246" s="453"/>
      <c r="V246" s="453"/>
      <c r="W246" s="151"/>
      <c r="X246" s="126" t="e">
        <f>VLOOKUP($D246,Conn_Req!$B$2:$C$7,2)</f>
        <v>#N/A</v>
      </c>
      <c r="AB246" s="218"/>
      <c r="AC246" s="218"/>
      <c r="AD246" s="218"/>
    </row>
    <row r="247" spans="1:30" x14ac:dyDescent="0.25">
      <c r="A247" s="125"/>
      <c r="B247" s="453"/>
      <c r="C247" s="453"/>
      <c r="D247" s="454"/>
      <c r="E247" s="457"/>
      <c r="F247" s="158" t="str">
        <f t="shared" si="16"/>
        <v/>
      </c>
      <c r="G247" s="148" t="str">
        <f>IF($D247="","",VLOOKUP($X247,Conn_Req!$A$2:$I$7,4))</f>
        <v/>
      </c>
      <c r="H247" s="455"/>
      <c r="I247" s="147" t="str">
        <f t="shared" si="17"/>
        <v/>
      </c>
      <c r="J247" s="148" t="str">
        <f>IF($D247="","",VLOOKUP($X247,Conn_Req!$A$2:$I$7,5))</f>
        <v/>
      </c>
      <c r="K247" s="455"/>
      <c r="L247" s="147" t="str">
        <f t="shared" si="18"/>
        <v/>
      </c>
      <c r="M247" s="148" t="str">
        <f>IF($D247="","",VLOOKUP($X247,Conn_Req!$A$2:$I$7,6))</f>
        <v/>
      </c>
      <c r="N247" s="149" t="str">
        <f t="shared" si="19"/>
        <v/>
      </c>
      <c r="O247" s="150" t="str">
        <f t="shared" si="20"/>
        <v/>
      </c>
      <c r="P247" s="151"/>
      <c r="Q247" s="453"/>
      <c r="R247" s="453"/>
      <c r="S247" s="453"/>
      <c r="T247" s="152" t="str">
        <f>IF(OR($D247="",$U247=""),"",IF($X247&lt;210,$U247-VLOOKUP($X247,Conn_Req!$A$2:$I$7,9),""))</f>
        <v/>
      </c>
      <c r="U247" s="453"/>
      <c r="V247" s="453"/>
      <c r="W247" s="151"/>
      <c r="X247" s="126" t="e">
        <f>VLOOKUP($D247,Conn_Req!$B$2:$C$7,2)</f>
        <v>#N/A</v>
      </c>
      <c r="AB247" s="218"/>
      <c r="AC247" s="218"/>
      <c r="AD247" s="218"/>
    </row>
    <row r="248" spans="1:30" x14ac:dyDescent="0.25">
      <c r="A248" s="125"/>
      <c r="B248" s="453"/>
      <c r="C248" s="453"/>
      <c r="D248" s="454"/>
      <c r="E248" s="457"/>
      <c r="F248" s="158" t="str">
        <f t="shared" si="16"/>
        <v/>
      </c>
      <c r="G248" s="148" t="str">
        <f>IF($D248="","",VLOOKUP($X248,Conn_Req!$A$2:$I$7,4))</f>
        <v/>
      </c>
      <c r="H248" s="455"/>
      <c r="I248" s="147" t="str">
        <f t="shared" si="17"/>
        <v/>
      </c>
      <c r="J248" s="148" t="str">
        <f>IF($D248="","",VLOOKUP($X248,Conn_Req!$A$2:$I$7,5))</f>
        <v/>
      </c>
      <c r="K248" s="455"/>
      <c r="L248" s="147" t="str">
        <f t="shared" si="18"/>
        <v/>
      </c>
      <c r="M248" s="148" t="str">
        <f>IF($D248="","",VLOOKUP($X248,Conn_Req!$A$2:$I$7,6))</f>
        <v/>
      </c>
      <c r="N248" s="149" t="str">
        <f t="shared" si="19"/>
        <v/>
      </c>
      <c r="O248" s="150" t="str">
        <f t="shared" si="20"/>
        <v/>
      </c>
      <c r="P248" s="151"/>
      <c r="Q248" s="453"/>
      <c r="R248" s="453"/>
      <c r="S248" s="453"/>
      <c r="T248" s="152" t="str">
        <f>IF(OR($D248="",$U248=""),"",IF($X248&lt;210,$U248-VLOOKUP($X248,Conn_Req!$A$2:$I$7,9),""))</f>
        <v/>
      </c>
      <c r="U248" s="453"/>
      <c r="V248" s="453"/>
      <c r="W248" s="151"/>
      <c r="X248" s="126" t="e">
        <f>VLOOKUP($D248,Conn_Req!$B$2:$C$7,2)</f>
        <v>#N/A</v>
      </c>
      <c r="AB248" s="218"/>
      <c r="AC248" s="218"/>
      <c r="AD248" s="218"/>
    </row>
    <row r="249" spans="1:30" x14ac:dyDescent="0.25">
      <c r="A249" s="125"/>
      <c r="B249" s="453"/>
      <c r="C249" s="453"/>
      <c r="D249" s="454"/>
      <c r="E249" s="457"/>
      <c r="F249" s="158" t="str">
        <f t="shared" si="16"/>
        <v/>
      </c>
      <c r="G249" s="148" t="str">
        <f>IF($D249="","",VLOOKUP($X249,Conn_Req!$A$2:$I$7,4))</f>
        <v/>
      </c>
      <c r="H249" s="455"/>
      <c r="I249" s="147" t="str">
        <f t="shared" si="17"/>
        <v/>
      </c>
      <c r="J249" s="148" t="str">
        <f>IF($D249="","",VLOOKUP($X249,Conn_Req!$A$2:$I$7,5))</f>
        <v/>
      </c>
      <c r="K249" s="455"/>
      <c r="L249" s="147" t="str">
        <f t="shared" si="18"/>
        <v/>
      </c>
      <c r="M249" s="148" t="str">
        <f>IF($D249="","",VLOOKUP($X249,Conn_Req!$A$2:$I$7,6))</f>
        <v/>
      </c>
      <c r="N249" s="149" t="str">
        <f t="shared" si="19"/>
        <v/>
      </c>
      <c r="O249" s="150" t="str">
        <f t="shared" si="20"/>
        <v/>
      </c>
      <c r="P249" s="151"/>
      <c r="Q249" s="453"/>
      <c r="R249" s="453"/>
      <c r="S249" s="453"/>
      <c r="T249" s="152" t="str">
        <f>IF(OR($D249="",$U249=""),"",IF($X249&lt;210,$U249-VLOOKUP($X249,Conn_Req!$A$2:$I$7,9),""))</f>
        <v/>
      </c>
      <c r="U249" s="453"/>
      <c r="V249" s="453"/>
      <c r="W249" s="151"/>
      <c r="X249" s="126" t="e">
        <f>VLOOKUP($D249,Conn_Req!$B$2:$C$7,2)</f>
        <v>#N/A</v>
      </c>
      <c r="AB249" s="218"/>
      <c r="AC249" s="218"/>
      <c r="AD249" s="218"/>
    </row>
    <row r="250" spans="1:30" x14ac:dyDescent="0.25">
      <c r="A250" s="125"/>
      <c r="B250" s="453"/>
      <c r="C250" s="453"/>
      <c r="D250" s="454"/>
      <c r="E250" s="457"/>
      <c r="F250" s="158" t="str">
        <f t="shared" si="16"/>
        <v/>
      </c>
      <c r="G250" s="148" t="str">
        <f>IF($D250="","",VLOOKUP($X250,Conn_Req!$A$2:$I$7,4))</f>
        <v/>
      </c>
      <c r="H250" s="455"/>
      <c r="I250" s="147" t="str">
        <f t="shared" si="17"/>
        <v/>
      </c>
      <c r="J250" s="148" t="str">
        <f>IF($D250="","",VLOOKUP($X250,Conn_Req!$A$2:$I$7,5))</f>
        <v/>
      </c>
      <c r="K250" s="455"/>
      <c r="L250" s="147" t="str">
        <f t="shared" si="18"/>
        <v/>
      </c>
      <c r="M250" s="148" t="str">
        <f>IF($D250="","",VLOOKUP($X250,Conn_Req!$A$2:$I$7,6))</f>
        <v/>
      </c>
      <c r="N250" s="149" t="str">
        <f t="shared" si="19"/>
        <v/>
      </c>
      <c r="O250" s="150" t="str">
        <f t="shared" si="20"/>
        <v/>
      </c>
      <c r="P250" s="151"/>
      <c r="Q250" s="453"/>
      <c r="R250" s="453"/>
      <c r="S250" s="453"/>
      <c r="T250" s="152" t="str">
        <f>IF(OR($D250="",$U250=""),"",IF($X250&lt;210,$U250-VLOOKUP($X250,Conn_Req!$A$2:$I$7,9),""))</f>
        <v/>
      </c>
      <c r="U250" s="453"/>
      <c r="V250" s="453"/>
      <c r="W250" s="151"/>
      <c r="X250" s="126" t="e">
        <f>VLOOKUP($D250,Conn_Req!$B$2:$C$7,2)</f>
        <v>#N/A</v>
      </c>
      <c r="AB250" s="218"/>
      <c r="AC250" s="218"/>
      <c r="AD250" s="218"/>
    </row>
    <row r="251" spans="1:30" x14ac:dyDescent="0.25">
      <c r="A251" s="125"/>
      <c r="B251" s="453"/>
      <c r="C251" s="453"/>
      <c r="D251" s="454"/>
      <c r="E251" s="457"/>
      <c r="F251" s="158" t="str">
        <f t="shared" si="16"/>
        <v/>
      </c>
      <c r="G251" s="148" t="str">
        <f>IF($D251="","",VLOOKUP($X251,Conn_Req!$A$2:$I$7,4))</f>
        <v/>
      </c>
      <c r="H251" s="455"/>
      <c r="I251" s="147" t="str">
        <f t="shared" si="17"/>
        <v/>
      </c>
      <c r="J251" s="148" t="str">
        <f>IF($D251="","",VLOOKUP($X251,Conn_Req!$A$2:$I$7,5))</f>
        <v/>
      </c>
      <c r="K251" s="455"/>
      <c r="L251" s="147" t="str">
        <f t="shared" si="18"/>
        <v/>
      </c>
      <c r="M251" s="148" t="str">
        <f>IF($D251="","",VLOOKUP($X251,Conn_Req!$A$2:$I$7,6))</f>
        <v/>
      </c>
      <c r="N251" s="149" t="str">
        <f t="shared" si="19"/>
        <v/>
      </c>
      <c r="O251" s="150" t="str">
        <f t="shared" si="20"/>
        <v/>
      </c>
      <c r="P251" s="151"/>
      <c r="Q251" s="453"/>
      <c r="R251" s="453"/>
      <c r="S251" s="453"/>
      <c r="T251" s="152" t="str">
        <f>IF(OR($D251="",$U251=""),"",IF($X251&lt;210,$U251-VLOOKUP($X251,Conn_Req!$A$2:$I$7,9),""))</f>
        <v/>
      </c>
      <c r="U251" s="453"/>
      <c r="V251" s="453"/>
      <c r="W251" s="151"/>
      <c r="X251" s="126" t="e">
        <f>VLOOKUP($D251,Conn_Req!$B$2:$C$7,2)</f>
        <v>#N/A</v>
      </c>
      <c r="AB251" s="218"/>
      <c r="AC251" s="218"/>
      <c r="AD251" s="218"/>
    </row>
    <row r="252" spans="1:30" x14ac:dyDescent="0.25">
      <c r="A252" s="125"/>
      <c r="B252" s="453"/>
      <c r="C252" s="453"/>
      <c r="D252" s="454"/>
      <c r="E252" s="457"/>
      <c r="F252" s="158" t="str">
        <f t="shared" si="16"/>
        <v/>
      </c>
      <c r="G252" s="148" t="str">
        <f>IF($D252="","",VLOOKUP($X252,Conn_Req!$A$2:$I$7,4))</f>
        <v/>
      </c>
      <c r="H252" s="455"/>
      <c r="I252" s="147" t="str">
        <f t="shared" si="17"/>
        <v/>
      </c>
      <c r="J252" s="148" t="str">
        <f>IF($D252="","",VLOOKUP($X252,Conn_Req!$A$2:$I$7,5))</f>
        <v/>
      </c>
      <c r="K252" s="455"/>
      <c r="L252" s="147" t="str">
        <f t="shared" si="18"/>
        <v/>
      </c>
      <c r="M252" s="148" t="str">
        <f>IF($D252="","",VLOOKUP($X252,Conn_Req!$A$2:$I$7,6))</f>
        <v/>
      </c>
      <c r="N252" s="149" t="str">
        <f t="shared" si="19"/>
        <v/>
      </c>
      <c r="O252" s="150" t="str">
        <f t="shared" si="20"/>
        <v/>
      </c>
      <c r="P252" s="151"/>
      <c r="Q252" s="453"/>
      <c r="R252" s="453"/>
      <c r="S252" s="453"/>
      <c r="T252" s="152" t="str">
        <f>IF(OR($D252="",$U252=""),"",IF($X252&lt;210,$U252-VLOOKUP($X252,Conn_Req!$A$2:$I$7,9),""))</f>
        <v/>
      </c>
      <c r="U252" s="453"/>
      <c r="V252" s="453"/>
      <c r="W252" s="151"/>
      <c r="X252" s="126" t="e">
        <f>VLOOKUP($D252,Conn_Req!$B$2:$C$7,2)</f>
        <v>#N/A</v>
      </c>
      <c r="AB252" s="218"/>
      <c r="AC252" s="218"/>
      <c r="AD252" s="218"/>
    </row>
    <row r="253" spans="1:30" x14ac:dyDescent="0.25">
      <c r="A253" s="125"/>
      <c r="B253" s="453"/>
      <c r="C253" s="453"/>
      <c r="D253" s="454"/>
      <c r="E253" s="457"/>
      <c r="F253" s="158" t="str">
        <f t="shared" si="16"/>
        <v/>
      </c>
      <c r="G253" s="148" t="str">
        <f>IF($D253="","",VLOOKUP($X253,Conn_Req!$A$2:$I$7,4))</f>
        <v/>
      </c>
      <c r="H253" s="455"/>
      <c r="I253" s="147" t="str">
        <f t="shared" si="17"/>
        <v/>
      </c>
      <c r="J253" s="148" t="str">
        <f>IF($D253="","",VLOOKUP($X253,Conn_Req!$A$2:$I$7,5))</f>
        <v/>
      </c>
      <c r="K253" s="455"/>
      <c r="L253" s="147" t="str">
        <f t="shared" si="18"/>
        <v/>
      </c>
      <c r="M253" s="148" t="str">
        <f>IF($D253="","",VLOOKUP($X253,Conn_Req!$A$2:$I$7,6))</f>
        <v/>
      </c>
      <c r="N253" s="149" t="str">
        <f t="shared" si="19"/>
        <v/>
      </c>
      <c r="O253" s="150" t="str">
        <f t="shared" si="20"/>
        <v/>
      </c>
      <c r="P253" s="151"/>
      <c r="Q253" s="453"/>
      <c r="R253" s="453"/>
      <c r="S253" s="453"/>
      <c r="T253" s="152" t="str">
        <f>IF(OR($D253="",$U253=""),"",IF($X253&lt;210,$U253-VLOOKUP($X253,Conn_Req!$A$2:$I$7,9),""))</f>
        <v/>
      </c>
      <c r="U253" s="453"/>
      <c r="V253" s="453"/>
      <c r="W253" s="151"/>
      <c r="X253" s="126" t="e">
        <f>VLOOKUP($D253,Conn_Req!$B$2:$C$7,2)</f>
        <v>#N/A</v>
      </c>
      <c r="AB253" s="218"/>
      <c r="AC253" s="218"/>
      <c r="AD253" s="218"/>
    </row>
    <row r="254" spans="1:30" x14ac:dyDescent="0.25">
      <c r="A254" s="125"/>
      <c r="B254" s="453"/>
      <c r="C254" s="453"/>
      <c r="D254" s="454"/>
      <c r="E254" s="457"/>
      <c r="F254" s="158" t="str">
        <f t="shared" si="16"/>
        <v/>
      </c>
      <c r="G254" s="148" t="str">
        <f>IF($D254="","",VLOOKUP($X254,Conn_Req!$A$2:$I$7,4))</f>
        <v/>
      </c>
      <c r="H254" s="455"/>
      <c r="I254" s="147" t="str">
        <f t="shared" si="17"/>
        <v/>
      </c>
      <c r="J254" s="148" t="str">
        <f>IF($D254="","",VLOOKUP($X254,Conn_Req!$A$2:$I$7,5))</f>
        <v/>
      </c>
      <c r="K254" s="455"/>
      <c r="L254" s="147" t="str">
        <f t="shared" si="18"/>
        <v/>
      </c>
      <c r="M254" s="148" t="str">
        <f>IF($D254="","",VLOOKUP($X254,Conn_Req!$A$2:$I$7,6))</f>
        <v/>
      </c>
      <c r="N254" s="149" t="str">
        <f t="shared" si="19"/>
        <v/>
      </c>
      <c r="O254" s="150" t="str">
        <f t="shared" si="20"/>
        <v/>
      </c>
      <c r="P254" s="151"/>
      <c r="Q254" s="453"/>
      <c r="R254" s="453"/>
      <c r="S254" s="453"/>
      <c r="T254" s="152" t="str">
        <f>IF(OR($D254="",$U254=""),"",IF($X254&lt;210,$U254-VLOOKUP($X254,Conn_Req!$A$2:$I$7,9),""))</f>
        <v/>
      </c>
      <c r="U254" s="453"/>
      <c r="V254" s="453"/>
      <c r="W254" s="151"/>
      <c r="X254" s="126" t="e">
        <f>VLOOKUP($D254,Conn_Req!$B$2:$C$7,2)</f>
        <v>#N/A</v>
      </c>
      <c r="AB254" s="218"/>
      <c r="AC254" s="218"/>
      <c r="AD254" s="218"/>
    </row>
    <row r="255" spans="1:30" x14ac:dyDescent="0.25">
      <c r="A255" s="125"/>
      <c r="B255" s="453"/>
      <c r="C255" s="453"/>
      <c r="D255" s="454"/>
      <c r="E255" s="457"/>
      <c r="F255" s="158" t="str">
        <f t="shared" si="16"/>
        <v/>
      </c>
      <c r="G255" s="148" t="str">
        <f>IF($D255="","",VLOOKUP($X255,Conn_Req!$A$2:$I$7,4))</f>
        <v/>
      </c>
      <c r="H255" s="455"/>
      <c r="I255" s="147" t="str">
        <f t="shared" si="17"/>
        <v/>
      </c>
      <c r="J255" s="148" t="str">
        <f>IF($D255="","",VLOOKUP($X255,Conn_Req!$A$2:$I$7,5))</f>
        <v/>
      </c>
      <c r="K255" s="455"/>
      <c r="L255" s="147" t="str">
        <f t="shared" si="18"/>
        <v/>
      </c>
      <c r="M255" s="148" t="str">
        <f>IF($D255="","",VLOOKUP($X255,Conn_Req!$A$2:$I$7,6))</f>
        <v/>
      </c>
      <c r="N255" s="149" t="str">
        <f t="shared" si="19"/>
        <v/>
      </c>
      <c r="O255" s="150" t="str">
        <f t="shared" si="20"/>
        <v/>
      </c>
      <c r="P255" s="151"/>
      <c r="Q255" s="453"/>
      <c r="R255" s="453"/>
      <c r="S255" s="453"/>
      <c r="T255" s="152" t="str">
        <f>IF(OR($D255="",$U255=""),"",IF($X255&lt;210,$U255-VLOOKUP($X255,Conn_Req!$A$2:$I$7,9),""))</f>
        <v/>
      </c>
      <c r="U255" s="453"/>
      <c r="V255" s="453"/>
      <c r="W255" s="151"/>
      <c r="X255" s="126" t="e">
        <f>VLOOKUP($D255,Conn_Req!$B$2:$C$7,2)</f>
        <v>#N/A</v>
      </c>
      <c r="AB255" s="218"/>
      <c r="AC255" s="218"/>
      <c r="AD255" s="218"/>
    </row>
    <row r="256" spans="1:30" x14ac:dyDescent="0.25">
      <c r="A256" s="125"/>
      <c r="B256" s="453"/>
      <c r="C256" s="453"/>
      <c r="D256" s="454"/>
      <c r="E256" s="457"/>
      <c r="F256" s="158" t="str">
        <f t="shared" si="16"/>
        <v/>
      </c>
      <c r="G256" s="148" t="str">
        <f>IF($D256="","",VLOOKUP($X256,Conn_Req!$A$2:$I$7,4))</f>
        <v/>
      </c>
      <c r="H256" s="455"/>
      <c r="I256" s="147" t="str">
        <f t="shared" si="17"/>
        <v/>
      </c>
      <c r="J256" s="148" t="str">
        <f>IF($D256="","",VLOOKUP($X256,Conn_Req!$A$2:$I$7,5))</f>
        <v/>
      </c>
      <c r="K256" s="455"/>
      <c r="L256" s="147" t="str">
        <f t="shared" si="18"/>
        <v/>
      </c>
      <c r="M256" s="148" t="str">
        <f>IF($D256="","",VLOOKUP($X256,Conn_Req!$A$2:$I$7,6))</f>
        <v/>
      </c>
      <c r="N256" s="149" t="str">
        <f t="shared" si="19"/>
        <v/>
      </c>
      <c r="O256" s="150" t="str">
        <f t="shared" si="20"/>
        <v/>
      </c>
      <c r="P256" s="151"/>
      <c r="Q256" s="453"/>
      <c r="R256" s="453"/>
      <c r="S256" s="453"/>
      <c r="T256" s="152" t="str">
        <f>IF(OR($D256="",$U256=""),"",IF($X256&lt;210,$U256-VLOOKUP($X256,Conn_Req!$A$2:$I$7,9),""))</f>
        <v/>
      </c>
      <c r="U256" s="453"/>
      <c r="V256" s="453"/>
      <c r="W256" s="151"/>
      <c r="X256" s="126" t="e">
        <f>VLOOKUP($D256,Conn_Req!$B$2:$C$7,2)</f>
        <v>#N/A</v>
      </c>
      <c r="AB256" s="218"/>
      <c r="AC256" s="218"/>
      <c r="AD256" s="218"/>
    </row>
    <row r="257" spans="1:30" x14ac:dyDescent="0.25">
      <c r="A257" s="125"/>
      <c r="B257" s="453"/>
      <c r="C257" s="453"/>
      <c r="D257" s="454"/>
      <c r="E257" s="457"/>
      <c r="F257" s="158" t="str">
        <f t="shared" si="16"/>
        <v/>
      </c>
      <c r="G257" s="148" t="str">
        <f>IF($D257="","",VLOOKUP($X257,Conn_Req!$A$2:$I$7,4))</f>
        <v/>
      </c>
      <c r="H257" s="455"/>
      <c r="I257" s="147" t="str">
        <f t="shared" si="17"/>
        <v/>
      </c>
      <c r="J257" s="148" t="str">
        <f>IF($D257="","",VLOOKUP($X257,Conn_Req!$A$2:$I$7,5))</f>
        <v/>
      </c>
      <c r="K257" s="455"/>
      <c r="L257" s="147" t="str">
        <f t="shared" si="18"/>
        <v/>
      </c>
      <c r="M257" s="148" t="str">
        <f>IF($D257="","",VLOOKUP($X257,Conn_Req!$A$2:$I$7,6))</f>
        <v/>
      </c>
      <c r="N257" s="149" t="str">
        <f t="shared" si="19"/>
        <v/>
      </c>
      <c r="O257" s="150" t="str">
        <f t="shared" si="20"/>
        <v/>
      </c>
      <c r="P257" s="151"/>
      <c r="Q257" s="453"/>
      <c r="R257" s="453"/>
      <c r="S257" s="453"/>
      <c r="T257" s="152" t="str">
        <f>IF(OR($D257="",$U257=""),"",IF($X257&lt;210,$U257-VLOOKUP($X257,Conn_Req!$A$2:$I$7,9),""))</f>
        <v/>
      </c>
      <c r="U257" s="453"/>
      <c r="V257" s="453"/>
      <c r="W257" s="151"/>
      <c r="X257" s="126" t="e">
        <f>VLOOKUP($D257,Conn_Req!$B$2:$C$7,2)</f>
        <v>#N/A</v>
      </c>
      <c r="AB257" s="218"/>
      <c r="AC257" s="218"/>
      <c r="AD257" s="218"/>
    </row>
    <row r="258" spans="1:30" x14ac:dyDescent="0.25">
      <c r="A258" s="125"/>
      <c r="B258" s="453"/>
      <c r="C258" s="453"/>
      <c r="D258" s="454"/>
      <c r="E258" s="457"/>
      <c r="F258" s="158" t="str">
        <f t="shared" si="16"/>
        <v/>
      </c>
      <c r="G258" s="148" t="str">
        <f>IF($D258="","",VLOOKUP($X258,Conn_Req!$A$2:$I$7,4))</f>
        <v/>
      </c>
      <c r="H258" s="455"/>
      <c r="I258" s="147" t="str">
        <f t="shared" si="17"/>
        <v/>
      </c>
      <c r="J258" s="148" t="str">
        <f>IF($D258="","",VLOOKUP($X258,Conn_Req!$A$2:$I$7,5))</f>
        <v/>
      </c>
      <c r="K258" s="455"/>
      <c r="L258" s="147" t="str">
        <f t="shared" si="18"/>
        <v/>
      </c>
      <c r="M258" s="148" t="str">
        <f>IF($D258="","",VLOOKUP($X258,Conn_Req!$A$2:$I$7,6))</f>
        <v/>
      </c>
      <c r="N258" s="149" t="str">
        <f t="shared" si="19"/>
        <v/>
      </c>
      <c r="O258" s="150" t="str">
        <f t="shared" si="20"/>
        <v/>
      </c>
      <c r="P258" s="151"/>
      <c r="Q258" s="453"/>
      <c r="R258" s="453"/>
      <c r="S258" s="453"/>
      <c r="T258" s="152" t="str">
        <f>IF(OR($D258="",$U258=""),"",IF($X258&lt;210,$U258-VLOOKUP($X258,Conn_Req!$A$2:$I$7,9),""))</f>
        <v/>
      </c>
      <c r="U258" s="453"/>
      <c r="V258" s="453"/>
      <c r="W258" s="151"/>
      <c r="X258" s="126" t="e">
        <f>VLOOKUP($D258,Conn_Req!$B$2:$C$7,2)</f>
        <v>#N/A</v>
      </c>
      <c r="AB258" s="218"/>
      <c r="AC258" s="218"/>
      <c r="AD258" s="218"/>
    </row>
    <row r="259" spans="1:30" x14ac:dyDescent="0.25">
      <c r="A259" s="125"/>
      <c r="B259" s="453"/>
      <c r="C259" s="453"/>
      <c r="D259" s="454"/>
      <c r="E259" s="457"/>
      <c r="F259" s="158" t="str">
        <f t="shared" si="16"/>
        <v/>
      </c>
      <c r="G259" s="148" t="str">
        <f>IF($D259="","",VLOOKUP($X259,Conn_Req!$A$2:$I$7,4))</f>
        <v/>
      </c>
      <c r="H259" s="455"/>
      <c r="I259" s="147" t="str">
        <f t="shared" si="17"/>
        <v/>
      </c>
      <c r="J259" s="148" t="str">
        <f>IF($D259="","",VLOOKUP($X259,Conn_Req!$A$2:$I$7,5))</f>
        <v/>
      </c>
      <c r="K259" s="455"/>
      <c r="L259" s="147" t="str">
        <f t="shared" si="18"/>
        <v/>
      </c>
      <c r="M259" s="148" t="str">
        <f>IF($D259="","",VLOOKUP($X259,Conn_Req!$A$2:$I$7,6))</f>
        <v/>
      </c>
      <c r="N259" s="149" t="str">
        <f t="shared" si="19"/>
        <v/>
      </c>
      <c r="O259" s="150" t="str">
        <f t="shared" si="20"/>
        <v/>
      </c>
      <c r="P259" s="151"/>
      <c r="Q259" s="453"/>
      <c r="R259" s="453"/>
      <c r="S259" s="453"/>
      <c r="T259" s="152" t="str">
        <f>IF(OR($D259="",$U259=""),"",IF($X259&lt;210,$U259-VLOOKUP($X259,Conn_Req!$A$2:$I$7,9),""))</f>
        <v/>
      </c>
      <c r="U259" s="453"/>
      <c r="V259" s="453"/>
      <c r="W259" s="151"/>
      <c r="X259" s="126" t="e">
        <f>VLOOKUP($D259,Conn_Req!$B$2:$C$7,2)</f>
        <v>#N/A</v>
      </c>
      <c r="AB259" s="218"/>
      <c r="AC259" s="218"/>
      <c r="AD259" s="218"/>
    </row>
    <row r="260" spans="1:30" x14ac:dyDescent="0.25">
      <c r="A260" s="125"/>
      <c r="B260" s="453"/>
      <c r="C260" s="453"/>
      <c r="D260" s="454"/>
      <c r="E260" s="457"/>
      <c r="F260" s="158" t="str">
        <f t="shared" si="16"/>
        <v/>
      </c>
      <c r="G260" s="148" t="str">
        <f>IF($D260="","",VLOOKUP($X260,Conn_Req!$A$2:$I$7,4))</f>
        <v/>
      </c>
      <c r="H260" s="455"/>
      <c r="I260" s="147" t="str">
        <f t="shared" si="17"/>
        <v/>
      </c>
      <c r="J260" s="148" t="str">
        <f>IF($D260="","",VLOOKUP($X260,Conn_Req!$A$2:$I$7,5))</f>
        <v/>
      </c>
      <c r="K260" s="455"/>
      <c r="L260" s="147" t="str">
        <f t="shared" si="18"/>
        <v/>
      </c>
      <c r="M260" s="148" t="str">
        <f>IF($D260="","",VLOOKUP($X260,Conn_Req!$A$2:$I$7,6))</f>
        <v/>
      </c>
      <c r="N260" s="149" t="str">
        <f t="shared" si="19"/>
        <v/>
      </c>
      <c r="O260" s="150" t="str">
        <f t="shared" si="20"/>
        <v/>
      </c>
      <c r="P260" s="151"/>
      <c r="Q260" s="453"/>
      <c r="R260" s="453"/>
      <c r="S260" s="453"/>
      <c r="T260" s="152" t="str">
        <f>IF(OR($D260="",$U260=""),"",IF($X260&lt;210,$U260-VLOOKUP($X260,Conn_Req!$A$2:$I$7,9),""))</f>
        <v/>
      </c>
      <c r="U260" s="453"/>
      <c r="V260" s="453"/>
      <c r="W260" s="151"/>
      <c r="X260" s="126" t="e">
        <f>VLOOKUP($D260,Conn_Req!$B$2:$C$7,2)</f>
        <v>#N/A</v>
      </c>
      <c r="AB260" s="218"/>
      <c r="AC260" s="218"/>
      <c r="AD260" s="218"/>
    </row>
    <row r="261" spans="1:30" x14ac:dyDescent="0.25">
      <c r="A261" s="125"/>
      <c r="B261" s="453"/>
      <c r="C261" s="453"/>
      <c r="D261" s="454"/>
      <c r="E261" s="457"/>
      <c r="F261" s="158" t="str">
        <f t="shared" si="16"/>
        <v/>
      </c>
      <c r="G261" s="148" t="str">
        <f>IF($D261="","",VLOOKUP($X261,Conn_Req!$A$2:$I$7,4))</f>
        <v/>
      </c>
      <c r="H261" s="455"/>
      <c r="I261" s="147" t="str">
        <f t="shared" si="17"/>
        <v/>
      </c>
      <c r="J261" s="148" t="str">
        <f>IF($D261="","",VLOOKUP($X261,Conn_Req!$A$2:$I$7,5))</f>
        <v/>
      </c>
      <c r="K261" s="455"/>
      <c r="L261" s="147" t="str">
        <f t="shared" si="18"/>
        <v/>
      </c>
      <c r="M261" s="148" t="str">
        <f>IF($D261="","",VLOOKUP($X261,Conn_Req!$A$2:$I$7,6))</f>
        <v/>
      </c>
      <c r="N261" s="149" t="str">
        <f t="shared" si="19"/>
        <v/>
      </c>
      <c r="O261" s="150" t="str">
        <f t="shared" si="20"/>
        <v/>
      </c>
      <c r="P261" s="151"/>
      <c r="Q261" s="453"/>
      <c r="R261" s="453"/>
      <c r="S261" s="453"/>
      <c r="T261" s="152" t="str">
        <f>IF(OR($D261="",$U261=""),"",IF($X261&lt;210,$U261-VLOOKUP($X261,Conn_Req!$A$2:$I$7,9),""))</f>
        <v/>
      </c>
      <c r="U261" s="453"/>
      <c r="V261" s="453"/>
      <c r="W261" s="151"/>
      <c r="X261" s="126" t="e">
        <f>VLOOKUP($D261,Conn_Req!$B$2:$C$7,2)</f>
        <v>#N/A</v>
      </c>
      <c r="AB261" s="218"/>
      <c r="AC261" s="218"/>
      <c r="AD261" s="218"/>
    </row>
    <row r="262" spans="1:30" x14ac:dyDescent="0.25">
      <c r="A262" s="125"/>
      <c r="B262" s="453"/>
      <c r="C262" s="453"/>
      <c r="D262" s="454"/>
      <c r="E262" s="457"/>
      <c r="F262" s="158" t="str">
        <f t="shared" si="16"/>
        <v/>
      </c>
      <c r="G262" s="148" t="str">
        <f>IF($D262="","",VLOOKUP($X262,Conn_Req!$A$2:$I$7,4))</f>
        <v/>
      </c>
      <c r="H262" s="455"/>
      <c r="I262" s="147" t="str">
        <f t="shared" si="17"/>
        <v/>
      </c>
      <c r="J262" s="148" t="str">
        <f>IF($D262="","",VLOOKUP($X262,Conn_Req!$A$2:$I$7,5))</f>
        <v/>
      </c>
      <c r="K262" s="455"/>
      <c r="L262" s="147" t="str">
        <f t="shared" si="18"/>
        <v/>
      </c>
      <c r="M262" s="148" t="str">
        <f>IF($D262="","",VLOOKUP($X262,Conn_Req!$A$2:$I$7,6))</f>
        <v/>
      </c>
      <c r="N262" s="149" t="str">
        <f t="shared" si="19"/>
        <v/>
      </c>
      <c r="O262" s="150" t="str">
        <f t="shared" si="20"/>
        <v/>
      </c>
      <c r="P262" s="151"/>
      <c r="Q262" s="453"/>
      <c r="R262" s="453"/>
      <c r="S262" s="453"/>
      <c r="T262" s="152" t="str">
        <f>IF(OR($D262="",$U262=""),"",IF($X262&lt;210,$U262-VLOOKUP($X262,Conn_Req!$A$2:$I$7,9),""))</f>
        <v/>
      </c>
      <c r="U262" s="453"/>
      <c r="V262" s="453"/>
      <c r="W262" s="151"/>
      <c r="X262" s="126" t="e">
        <f>VLOOKUP($D262,Conn_Req!$B$2:$C$7,2)</f>
        <v>#N/A</v>
      </c>
      <c r="AB262" s="218"/>
      <c r="AC262" s="218"/>
      <c r="AD262" s="218"/>
    </row>
    <row r="263" spans="1:30" x14ac:dyDescent="0.25">
      <c r="A263" s="125"/>
      <c r="B263" s="453"/>
      <c r="C263" s="453"/>
      <c r="D263" s="454"/>
      <c r="E263" s="457"/>
      <c r="F263" s="158" t="str">
        <f t="shared" si="16"/>
        <v/>
      </c>
      <c r="G263" s="148" t="str">
        <f>IF($D263="","",VLOOKUP($X263,Conn_Req!$A$2:$I$7,4))</f>
        <v/>
      </c>
      <c r="H263" s="455"/>
      <c r="I263" s="147" t="str">
        <f t="shared" si="17"/>
        <v/>
      </c>
      <c r="J263" s="148" t="str">
        <f>IF($D263="","",VLOOKUP($X263,Conn_Req!$A$2:$I$7,5))</f>
        <v/>
      </c>
      <c r="K263" s="455"/>
      <c r="L263" s="147" t="str">
        <f t="shared" si="18"/>
        <v/>
      </c>
      <c r="M263" s="148" t="str">
        <f>IF($D263="","",VLOOKUP($X263,Conn_Req!$A$2:$I$7,6))</f>
        <v/>
      </c>
      <c r="N263" s="149" t="str">
        <f t="shared" si="19"/>
        <v/>
      </c>
      <c r="O263" s="150" t="str">
        <f t="shared" si="20"/>
        <v/>
      </c>
      <c r="P263" s="151"/>
      <c r="Q263" s="453"/>
      <c r="R263" s="453"/>
      <c r="S263" s="453"/>
      <c r="T263" s="152" t="str">
        <f>IF(OR($D263="",$U263=""),"",IF($X263&lt;210,$U263-VLOOKUP($X263,Conn_Req!$A$2:$I$7,9),""))</f>
        <v/>
      </c>
      <c r="U263" s="453"/>
      <c r="V263" s="453"/>
      <c r="W263" s="151"/>
      <c r="X263" s="126" t="e">
        <f>VLOOKUP($D263,Conn_Req!$B$2:$C$7,2)</f>
        <v>#N/A</v>
      </c>
      <c r="AB263" s="218"/>
      <c r="AC263" s="218"/>
      <c r="AD263" s="218"/>
    </row>
    <row r="264" spans="1:30" x14ac:dyDescent="0.25">
      <c r="A264" s="125"/>
      <c r="B264" s="453"/>
      <c r="C264" s="453"/>
      <c r="D264" s="454"/>
      <c r="E264" s="457"/>
      <c r="F264" s="158" t="str">
        <f t="shared" si="16"/>
        <v/>
      </c>
      <c r="G264" s="148" t="str">
        <f>IF($D264="","",VLOOKUP($X264,Conn_Req!$A$2:$I$7,4))</f>
        <v/>
      </c>
      <c r="H264" s="455"/>
      <c r="I264" s="147" t="str">
        <f t="shared" si="17"/>
        <v/>
      </c>
      <c r="J264" s="148" t="str">
        <f>IF($D264="","",VLOOKUP($X264,Conn_Req!$A$2:$I$7,5))</f>
        <v/>
      </c>
      <c r="K264" s="455"/>
      <c r="L264" s="147" t="str">
        <f t="shared" si="18"/>
        <v/>
      </c>
      <c r="M264" s="148" t="str">
        <f>IF($D264="","",VLOOKUP($X264,Conn_Req!$A$2:$I$7,6))</f>
        <v/>
      </c>
      <c r="N264" s="149" t="str">
        <f t="shared" si="19"/>
        <v/>
      </c>
      <c r="O264" s="150" t="str">
        <f t="shared" si="20"/>
        <v/>
      </c>
      <c r="P264" s="151"/>
      <c r="Q264" s="453"/>
      <c r="R264" s="453"/>
      <c r="S264" s="453"/>
      <c r="T264" s="152" t="str">
        <f>IF(OR($D264="",$U264=""),"",IF($X264&lt;210,$U264-VLOOKUP($X264,Conn_Req!$A$2:$I$7,9),""))</f>
        <v/>
      </c>
      <c r="U264" s="453"/>
      <c r="V264" s="453"/>
      <c r="W264" s="151"/>
      <c r="X264" s="126" t="e">
        <f>VLOOKUP($D264,Conn_Req!$B$2:$C$7,2)</f>
        <v>#N/A</v>
      </c>
      <c r="AB264" s="218"/>
      <c r="AC264" s="218"/>
      <c r="AD264" s="218"/>
    </row>
    <row r="265" spans="1:30" x14ac:dyDescent="0.25">
      <c r="A265" s="125"/>
      <c r="B265" s="453"/>
      <c r="C265" s="453"/>
      <c r="D265" s="454"/>
      <c r="E265" s="457"/>
      <c r="F265" s="158" t="str">
        <f t="shared" si="16"/>
        <v/>
      </c>
      <c r="G265" s="148" t="str">
        <f>IF($D265="","",VLOOKUP($X265,Conn_Req!$A$2:$I$7,4))</f>
        <v/>
      </c>
      <c r="H265" s="455"/>
      <c r="I265" s="147" t="str">
        <f t="shared" si="17"/>
        <v/>
      </c>
      <c r="J265" s="148" t="str">
        <f>IF($D265="","",VLOOKUP($X265,Conn_Req!$A$2:$I$7,5))</f>
        <v/>
      </c>
      <c r="K265" s="455"/>
      <c r="L265" s="147" t="str">
        <f t="shared" si="18"/>
        <v/>
      </c>
      <c r="M265" s="148" t="str">
        <f>IF($D265="","",VLOOKUP($X265,Conn_Req!$A$2:$I$7,6))</f>
        <v/>
      </c>
      <c r="N265" s="149" t="str">
        <f t="shared" si="19"/>
        <v/>
      </c>
      <c r="O265" s="150" t="str">
        <f t="shared" si="20"/>
        <v/>
      </c>
      <c r="P265" s="151"/>
      <c r="Q265" s="453"/>
      <c r="R265" s="453"/>
      <c r="S265" s="453"/>
      <c r="T265" s="152" t="str">
        <f>IF(OR($D265="",$U265=""),"",IF($X265&lt;210,$U265-VLOOKUP($X265,Conn_Req!$A$2:$I$7,9),""))</f>
        <v/>
      </c>
      <c r="U265" s="453"/>
      <c r="V265" s="453"/>
      <c r="W265" s="151"/>
      <c r="X265" s="126" t="e">
        <f>VLOOKUP($D265,Conn_Req!$B$2:$C$7,2)</f>
        <v>#N/A</v>
      </c>
      <c r="AB265" s="218"/>
      <c r="AC265" s="218"/>
      <c r="AD265" s="218"/>
    </row>
    <row r="266" spans="1:30" x14ac:dyDescent="0.25">
      <c r="A266" s="125"/>
      <c r="B266" s="453"/>
      <c r="C266" s="453"/>
      <c r="D266" s="454"/>
      <c r="E266" s="457"/>
      <c r="F266" s="158" t="str">
        <f t="shared" si="16"/>
        <v/>
      </c>
      <c r="G266" s="148" t="str">
        <f>IF($D266="","",VLOOKUP($X266,Conn_Req!$A$2:$I$7,4))</f>
        <v/>
      </c>
      <c r="H266" s="455"/>
      <c r="I266" s="147" t="str">
        <f t="shared" si="17"/>
        <v/>
      </c>
      <c r="J266" s="148" t="str">
        <f>IF($D266="","",VLOOKUP($X266,Conn_Req!$A$2:$I$7,5))</f>
        <v/>
      </c>
      <c r="K266" s="455"/>
      <c r="L266" s="147" t="str">
        <f t="shared" si="18"/>
        <v/>
      </c>
      <c r="M266" s="148" t="str">
        <f>IF($D266="","",VLOOKUP($X266,Conn_Req!$A$2:$I$7,6))</f>
        <v/>
      </c>
      <c r="N266" s="149" t="str">
        <f t="shared" si="19"/>
        <v/>
      </c>
      <c r="O266" s="150" t="str">
        <f t="shared" si="20"/>
        <v/>
      </c>
      <c r="P266" s="151"/>
      <c r="Q266" s="453"/>
      <c r="R266" s="453"/>
      <c r="S266" s="453"/>
      <c r="T266" s="152" t="str">
        <f>IF(OR($D266="",$U266=""),"",IF($X266&lt;210,$U266-VLOOKUP($X266,Conn_Req!$A$2:$I$7,9),""))</f>
        <v/>
      </c>
      <c r="U266" s="453"/>
      <c r="V266" s="453"/>
      <c r="W266" s="151"/>
      <c r="X266" s="126" t="e">
        <f>VLOOKUP($D266,Conn_Req!$B$2:$C$7,2)</f>
        <v>#N/A</v>
      </c>
      <c r="AB266" s="218"/>
      <c r="AC266" s="218"/>
      <c r="AD266" s="218"/>
    </row>
    <row r="267" spans="1:30" x14ac:dyDescent="0.25">
      <c r="A267" s="125"/>
      <c r="B267" s="453"/>
      <c r="C267" s="453"/>
      <c r="D267" s="454"/>
      <c r="E267" s="457"/>
      <c r="F267" s="158" t="str">
        <f t="shared" si="16"/>
        <v/>
      </c>
      <c r="G267" s="148" t="str">
        <f>IF($D267="","",VLOOKUP($X267,Conn_Req!$A$2:$I$7,4))</f>
        <v/>
      </c>
      <c r="H267" s="455"/>
      <c r="I267" s="147" t="str">
        <f t="shared" si="17"/>
        <v/>
      </c>
      <c r="J267" s="148" t="str">
        <f>IF($D267="","",VLOOKUP($X267,Conn_Req!$A$2:$I$7,5))</f>
        <v/>
      </c>
      <c r="K267" s="455"/>
      <c r="L267" s="147" t="str">
        <f t="shared" si="18"/>
        <v/>
      </c>
      <c r="M267" s="148" t="str">
        <f>IF($D267="","",VLOOKUP($X267,Conn_Req!$A$2:$I$7,6))</f>
        <v/>
      </c>
      <c r="N267" s="149" t="str">
        <f t="shared" si="19"/>
        <v/>
      </c>
      <c r="O267" s="150" t="str">
        <f t="shared" si="20"/>
        <v/>
      </c>
      <c r="P267" s="151"/>
      <c r="Q267" s="453"/>
      <c r="R267" s="453"/>
      <c r="S267" s="453"/>
      <c r="T267" s="152" t="str">
        <f>IF(OR($D267="",$U267=""),"",IF($X267&lt;210,$U267-VLOOKUP($X267,Conn_Req!$A$2:$I$7,9),""))</f>
        <v/>
      </c>
      <c r="U267" s="453"/>
      <c r="V267" s="453"/>
      <c r="W267" s="151"/>
      <c r="X267" s="126" t="e">
        <f>VLOOKUP($D267,Conn_Req!$B$2:$C$7,2)</f>
        <v>#N/A</v>
      </c>
      <c r="AB267" s="218"/>
      <c r="AC267" s="218"/>
      <c r="AD267" s="218"/>
    </row>
    <row r="268" spans="1:30" x14ac:dyDescent="0.25">
      <c r="A268" s="125"/>
      <c r="B268" s="453"/>
      <c r="C268" s="453"/>
      <c r="D268" s="454"/>
      <c r="E268" s="457"/>
      <c r="F268" s="158" t="str">
        <f t="shared" si="16"/>
        <v/>
      </c>
      <c r="G268" s="148" t="str">
        <f>IF($D268="","",VLOOKUP($X268,Conn_Req!$A$2:$I$7,4))</f>
        <v/>
      </c>
      <c r="H268" s="455"/>
      <c r="I268" s="147" t="str">
        <f t="shared" si="17"/>
        <v/>
      </c>
      <c r="J268" s="148" t="str">
        <f>IF($D268="","",VLOOKUP($X268,Conn_Req!$A$2:$I$7,5))</f>
        <v/>
      </c>
      <c r="K268" s="455"/>
      <c r="L268" s="147" t="str">
        <f t="shared" si="18"/>
        <v/>
      </c>
      <c r="M268" s="148" t="str">
        <f>IF($D268="","",VLOOKUP($X268,Conn_Req!$A$2:$I$7,6))</f>
        <v/>
      </c>
      <c r="N268" s="149" t="str">
        <f t="shared" si="19"/>
        <v/>
      </c>
      <c r="O268" s="150" t="str">
        <f t="shared" si="20"/>
        <v/>
      </c>
      <c r="P268" s="151"/>
      <c r="Q268" s="453"/>
      <c r="R268" s="453"/>
      <c r="S268" s="453"/>
      <c r="T268" s="152" t="str">
        <f>IF(OR($D268="",$U268=""),"",IF($X268&lt;210,$U268-VLOOKUP($X268,Conn_Req!$A$2:$I$7,9),""))</f>
        <v/>
      </c>
      <c r="U268" s="453"/>
      <c r="V268" s="453"/>
      <c r="W268" s="151"/>
      <c r="X268" s="126" t="e">
        <f>VLOOKUP($D268,Conn_Req!$B$2:$C$7,2)</f>
        <v>#N/A</v>
      </c>
      <c r="AB268" s="218"/>
      <c r="AC268" s="218"/>
      <c r="AD268" s="218"/>
    </row>
    <row r="269" spans="1:30" x14ac:dyDescent="0.25">
      <c r="A269" s="125"/>
      <c r="B269" s="453"/>
      <c r="C269" s="453"/>
      <c r="D269" s="454"/>
      <c r="E269" s="457"/>
      <c r="F269" s="158" t="str">
        <f t="shared" si="16"/>
        <v/>
      </c>
      <c r="G269" s="148" t="str">
        <f>IF($D269="","",VLOOKUP($X269,Conn_Req!$A$2:$I$7,4))</f>
        <v/>
      </c>
      <c r="H269" s="455"/>
      <c r="I269" s="147" t="str">
        <f t="shared" si="17"/>
        <v/>
      </c>
      <c r="J269" s="148" t="str">
        <f>IF($D269="","",VLOOKUP($X269,Conn_Req!$A$2:$I$7,5))</f>
        <v/>
      </c>
      <c r="K269" s="455"/>
      <c r="L269" s="147" t="str">
        <f t="shared" si="18"/>
        <v/>
      </c>
      <c r="M269" s="148" t="str">
        <f>IF($D269="","",VLOOKUP($X269,Conn_Req!$A$2:$I$7,6))</f>
        <v/>
      </c>
      <c r="N269" s="149" t="str">
        <f t="shared" si="19"/>
        <v/>
      </c>
      <c r="O269" s="150" t="str">
        <f t="shared" si="20"/>
        <v/>
      </c>
      <c r="P269" s="151"/>
      <c r="Q269" s="453"/>
      <c r="R269" s="453"/>
      <c r="S269" s="453"/>
      <c r="T269" s="152" t="str">
        <f>IF(OR($D269="",$U269=""),"",IF($X269&lt;210,$U269-VLOOKUP($X269,Conn_Req!$A$2:$I$7,9),""))</f>
        <v/>
      </c>
      <c r="U269" s="453"/>
      <c r="V269" s="453"/>
      <c r="W269" s="151"/>
      <c r="X269" s="126" t="e">
        <f>VLOOKUP($D269,Conn_Req!$B$2:$C$7,2)</f>
        <v>#N/A</v>
      </c>
      <c r="AB269" s="218"/>
      <c r="AC269" s="218"/>
      <c r="AD269" s="218"/>
    </row>
    <row r="270" spans="1:30" x14ac:dyDescent="0.25">
      <c r="A270" s="125"/>
      <c r="B270" s="453"/>
      <c r="C270" s="453"/>
      <c r="D270" s="454"/>
      <c r="E270" s="457"/>
      <c r="F270" s="158" t="str">
        <f t="shared" si="16"/>
        <v/>
      </c>
      <c r="G270" s="148" t="str">
        <f>IF($D270="","",VLOOKUP($X270,Conn_Req!$A$2:$I$7,4))</f>
        <v/>
      </c>
      <c r="H270" s="455"/>
      <c r="I270" s="147" t="str">
        <f t="shared" si="17"/>
        <v/>
      </c>
      <c r="J270" s="148" t="str">
        <f>IF($D270="","",VLOOKUP($X270,Conn_Req!$A$2:$I$7,5))</f>
        <v/>
      </c>
      <c r="K270" s="455"/>
      <c r="L270" s="147" t="str">
        <f t="shared" si="18"/>
        <v/>
      </c>
      <c r="M270" s="148" t="str">
        <f>IF($D270="","",VLOOKUP($X270,Conn_Req!$A$2:$I$7,6))</f>
        <v/>
      </c>
      <c r="N270" s="149" t="str">
        <f t="shared" si="19"/>
        <v/>
      </c>
      <c r="O270" s="150" t="str">
        <f t="shared" si="20"/>
        <v/>
      </c>
      <c r="P270" s="151"/>
      <c r="Q270" s="453"/>
      <c r="R270" s="453"/>
      <c r="S270" s="453"/>
      <c r="T270" s="152" t="str">
        <f>IF(OR($D270="",$U270=""),"",IF($X270&lt;210,$U270-VLOOKUP($X270,Conn_Req!$A$2:$I$7,9),""))</f>
        <v/>
      </c>
      <c r="U270" s="453"/>
      <c r="V270" s="453"/>
      <c r="W270" s="151"/>
      <c r="X270" s="126" t="e">
        <f>VLOOKUP($D270,Conn_Req!$B$2:$C$7,2)</f>
        <v>#N/A</v>
      </c>
      <c r="AB270" s="218"/>
      <c r="AC270" s="218"/>
      <c r="AD270" s="218"/>
    </row>
    <row r="271" spans="1:30" x14ac:dyDescent="0.25">
      <c r="A271" s="125"/>
      <c r="B271" s="453"/>
      <c r="C271" s="453"/>
      <c r="D271" s="454"/>
      <c r="E271" s="457"/>
      <c r="F271" s="158" t="str">
        <f t="shared" si="16"/>
        <v/>
      </c>
      <c r="G271" s="148" t="str">
        <f>IF($D271="","",VLOOKUP($X271,Conn_Req!$A$2:$I$7,4))</f>
        <v/>
      </c>
      <c r="H271" s="455"/>
      <c r="I271" s="147" t="str">
        <f t="shared" si="17"/>
        <v/>
      </c>
      <c r="J271" s="148" t="str">
        <f>IF($D271="","",VLOOKUP($X271,Conn_Req!$A$2:$I$7,5))</f>
        <v/>
      </c>
      <c r="K271" s="455"/>
      <c r="L271" s="147" t="str">
        <f t="shared" si="18"/>
        <v/>
      </c>
      <c r="M271" s="148" t="str">
        <f>IF($D271="","",VLOOKUP($X271,Conn_Req!$A$2:$I$7,6))</f>
        <v/>
      </c>
      <c r="N271" s="149" t="str">
        <f t="shared" si="19"/>
        <v/>
      </c>
      <c r="O271" s="150" t="str">
        <f t="shared" si="20"/>
        <v/>
      </c>
      <c r="P271" s="151"/>
      <c r="Q271" s="453"/>
      <c r="R271" s="453"/>
      <c r="S271" s="453"/>
      <c r="T271" s="152" t="str">
        <f>IF(OR($D271="",$U271=""),"",IF($X271&lt;210,$U271-VLOOKUP($X271,Conn_Req!$A$2:$I$7,9),""))</f>
        <v/>
      </c>
      <c r="U271" s="453"/>
      <c r="V271" s="453"/>
      <c r="W271" s="151"/>
      <c r="X271" s="126" t="e">
        <f>VLOOKUP($D271,Conn_Req!$B$2:$C$7,2)</f>
        <v>#N/A</v>
      </c>
      <c r="AB271" s="218"/>
      <c r="AC271" s="218"/>
      <c r="AD271" s="218"/>
    </row>
    <row r="272" spans="1:30" x14ac:dyDescent="0.25">
      <c r="A272" s="125"/>
      <c r="B272" s="453"/>
      <c r="C272" s="453"/>
      <c r="D272" s="454"/>
      <c r="E272" s="457"/>
      <c r="F272" s="158" t="str">
        <f t="shared" si="16"/>
        <v/>
      </c>
      <c r="G272" s="148" t="str">
        <f>IF($D272="","",VLOOKUP($X272,Conn_Req!$A$2:$I$7,4))</f>
        <v/>
      </c>
      <c r="H272" s="455"/>
      <c r="I272" s="147" t="str">
        <f t="shared" si="17"/>
        <v/>
      </c>
      <c r="J272" s="148" t="str">
        <f>IF($D272="","",VLOOKUP($X272,Conn_Req!$A$2:$I$7,5))</f>
        <v/>
      </c>
      <c r="K272" s="455"/>
      <c r="L272" s="147" t="str">
        <f t="shared" si="18"/>
        <v/>
      </c>
      <c r="M272" s="148" t="str">
        <f>IF($D272="","",VLOOKUP($X272,Conn_Req!$A$2:$I$7,6))</f>
        <v/>
      </c>
      <c r="N272" s="149" t="str">
        <f t="shared" si="19"/>
        <v/>
      </c>
      <c r="O272" s="150" t="str">
        <f t="shared" si="20"/>
        <v/>
      </c>
      <c r="P272" s="151"/>
      <c r="Q272" s="453"/>
      <c r="R272" s="453"/>
      <c r="S272" s="453"/>
      <c r="T272" s="152" t="str">
        <f>IF(OR($D272="",$U272=""),"",IF($X272&lt;210,$U272-VLOOKUP($X272,Conn_Req!$A$2:$I$7,9),""))</f>
        <v/>
      </c>
      <c r="U272" s="453"/>
      <c r="V272" s="453"/>
      <c r="W272" s="151"/>
      <c r="X272" s="126" t="e">
        <f>VLOOKUP($D272,Conn_Req!$B$2:$C$7,2)</f>
        <v>#N/A</v>
      </c>
      <c r="AB272" s="218"/>
      <c r="AC272" s="218"/>
      <c r="AD272" s="218"/>
    </row>
    <row r="273" spans="1:30" x14ac:dyDescent="0.25">
      <c r="A273" s="125"/>
      <c r="B273" s="453"/>
      <c r="C273" s="453"/>
      <c r="D273" s="454"/>
      <c r="E273" s="457"/>
      <c r="F273" s="158" t="str">
        <f t="shared" si="16"/>
        <v/>
      </c>
      <c r="G273" s="148" t="str">
        <f>IF($D273="","",VLOOKUP($X273,Conn_Req!$A$2:$I$7,4))</f>
        <v/>
      </c>
      <c r="H273" s="455"/>
      <c r="I273" s="147" t="str">
        <f t="shared" si="17"/>
        <v/>
      </c>
      <c r="J273" s="148" t="str">
        <f>IF($D273="","",VLOOKUP($X273,Conn_Req!$A$2:$I$7,5))</f>
        <v/>
      </c>
      <c r="K273" s="455"/>
      <c r="L273" s="147" t="str">
        <f t="shared" si="18"/>
        <v/>
      </c>
      <c r="M273" s="148" t="str">
        <f>IF($D273="","",VLOOKUP($X273,Conn_Req!$A$2:$I$7,6))</f>
        <v/>
      </c>
      <c r="N273" s="149" t="str">
        <f t="shared" si="19"/>
        <v/>
      </c>
      <c r="O273" s="150" t="str">
        <f t="shared" si="20"/>
        <v/>
      </c>
      <c r="P273" s="151"/>
      <c r="Q273" s="453"/>
      <c r="R273" s="453"/>
      <c r="S273" s="453"/>
      <c r="T273" s="152" t="str">
        <f>IF(OR($D273="",$U273=""),"",IF($X273&lt;210,$U273-VLOOKUP($X273,Conn_Req!$A$2:$I$7,9),""))</f>
        <v/>
      </c>
      <c r="U273" s="453"/>
      <c r="V273" s="453"/>
      <c r="W273" s="151"/>
      <c r="X273" s="126" t="e">
        <f>VLOOKUP($D273,Conn_Req!$B$2:$C$7,2)</f>
        <v>#N/A</v>
      </c>
      <c r="AB273" s="218"/>
      <c r="AC273" s="218"/>
      <c r="AD273" s="218"/>
    </row>
    <row r="274" spans="1:30" x14ac:dyDescent="0.25">
      <c r="A274" s="125"/>
      <c r="B274" s="453"/>
      <c r="C274" s="453"/>
      <c r="D274" s="454"/>
      <c r="E274" s="457"/>
      <c r="F274" s="158" t="str">
        <f t="shared" ref="F274:F316" si="21">IF(OR($D274="",$Q274="",$G274=""),"",IF($X274&lt;&gt;205,$Q274*$G274,""))</f>
        <v/>
      </c>
      <c r="G274" s="148" t="str">
        <f>IF($D274="","",VLOOKUP($X274,Conn_Req!$A$2:$I$7,4))</f>
        <v/>
      </c>
      <c r="H274" s="455"/>
      <c r="I274" s="147" t="str">
        <f t="shared" ref="I274:I316" si="22">IF(OR($D274="",$R274="",$J274=""),"",IF($X274&lt;210,$R274*$J274,""))</f>
        <v/>
      </c>
      <c r="J274" s="148" t="str">
        <f>IF($D274="","",VLOOKUP($X274,Conn_Req!$A$2:$I$7,5))</f>
        <v/>
      </c>
      <c r="K274" s="455"/>
      <c r="L274" s="147" t="str">
        <f t="shared" ref="L274:L316" si="23">IF(OR($D274="",$S274="",$M274=""),"",IF($X274=205,$S274*$M274,""))</f>
        <v/>
      </c>
      <c r="M274" s="148" t="str">
        <f>IF($D274="","",VLOOKUP($X274,Conn_Req!$A$2:$I$7,6))</f>
        <v/>
      </c>
      <c r="N274" s="149" t="str">
        <f t="shared" ref="N274:N316" si="24">IF($D274="","",$J$6+V274)</f>
        <v/>
      </c>
      <c r="O274" s="150" t="str">
        <f t="shared" ref="O274:O316" si="25">IF(OR($D274="",$U274=""),"",$T274)</f>
        <v/>
      </c>
      <c r="P274" s="151"/>
      <c r="Q274" s="453"/>
      <c r="R274" s="453"/>
      <c r="S274" s="453"/>
      <c r="T274" s="152" t="str">
        <f>IF(OR($D274="",$U274=""),"",IF($X274&lt;210,$U274-VLOOKUP($X274,Conn_Req!$A$2:$I$7,9),""))</f>
        <v/>
      </c>
      <c r="U274" s="453"/>
      <c r="V274" s="453"/>
      <c r="W274" s="151"/>
      <c r="X274" s="126" t="e">
        <f>VLOOKUP($D274,Conn_Req!$B$2:$C$7,2)</f>
        <v>#N/A</v>
      </c>
      <c r="AB274" s="218"/>
      <c r="AC274" s="218"/>
      <c r="AD274" s="218"/>
    </row>
    <row r="275" spans="1:30" x14ac:dyDescent="0.25">
      <c r="A275" s="125"/>
      <c r="B275" s="453"/>
      <c r="C275" s="453"/>
      <c r="D275" s="454"/>
      <c r="E275" s="457"/>
      <c r="F275" s="158" t="str">
        <f t="shared" si="21"/>
        <v/>
      </c>
      <c r="G275" s="148" t="str">
        <f>IF($D275="","",VLOOKUP($X275,Conn_Req!$A$2:$I$7,4))</f>
        <v/>
      </c>
      <c r="H275" s="455"/>
      <c r="I275" s="147" t="str">
        <f t="shared" si="22"/>
        <v/>
      </c>
      <c r="J275" s="148" t="str">
        <f>IF($D275="","",VLOOKUP($X275,Conn_Req!$A$2:$I$7,5))</f>
        <v/>
      </c>
      <c r="K275" s="455"/>
      <c r="L275" s="147" t="str">
        <f t="shared" si="23"/>
        <v/>
      </c>
      <c r="M275" s="148" t="str">
        <f>IF($D275="","",VLOOKUP($X275,Conn_Req!$A$2:$I$7,6))</f>
        <v/>
      </c>
      <c r="N275" s="149" t="str">
        <f t="shared" si="24"/>
        <v/>
      </c>
      <c r="O275" s="150" t="str">
        <f t="shared" si="25"/>
        <v/>
      </c>
      <c r="P275" s="151"/>
      <c r="Q275" s="453"/>
      <c r="R275" s="453"/>
      <c r="S275" s="453"/>
      <c r="T275" s="152" t="str">
        <f>IF(OR($D275="",$U275=""),"",IF($X275&lt;210,$U275-VLOOKUP($X275,Conn_Req!$A$2:$I$7,9),""))</f>
        <v/>
      </c>
      <c r="U275" s="453"/>
      <c r="V275" s="453"/>
      <c r="W275" s="151"/>
      <c r="X275" s="126" t="e">
        <f>VLOOKUP($D275,Conn_Req!$B$2:$C$7,2)</f>
        <v>#N/A</v>
      </c>
      <c r="AB275" s="218"/>
      <c r="AC275" s="218"/>
      <c r="AD275" s="218"/>
    </row>
    <row r="276" spans="1:30" x14ac:dyDescent="0.25">
      <c r="A276" s="125"/>
      <c r="B276" s="453"/>
      <c r="C276" s="453"/>
      <c r="D276" s="454"/>
      <c r="E276" s="457"/>
      <c r="F276" s="158" t="str">
        <f t="shared" si="21"/>
        <v/>
      </c>
      <c r="G276" s="148" t="str">
        <f>IF($D276="","",VLOOKUP($X276,Conn_Req!$A$2:$I$7,4))</f>
        <v/>
      </c>
      <c r="H276" s="455"/>
      <c r="I276" s="147" t="str">
        <f t="shared" si="22"/>
        <v/>
      </c>
      <c r="J276" s="148" t="str">
        <f>IF($D276="","",VLOOKUP($X276,Conn_Req!$A$2:$I$7,5))</f>
        <v/>
      </c>
      <c r="K276" s="455"/>
      <c r="L276" s="147" t="str">
        <f t="shared" si="23"/>
        <v/>
      </c>
      <c r="M276" s="148" t="str">
        <f>IF($D276="","",VLOOKUP($X276,Conn_Req!$A$2:$I$7,6))</f>
        <v/>
      </c>
      <c r="N276" s="149" t="str">
        <f t="shared" si="24"/>
        <v/>
      </c>
      <c r="O276" s="150" t="str">
        <f t="shared" si="25"/>
        <v/>
      </c>
      <c r="P276" s="151"/>
      <c r="Q276" s="453"/>
      <c r="R276" s="453"/>
      <c r="S276" s="453"/>
      <c r="T276" s="152" t="str">
        <f>IF(OR($D276="",$U276=""),"",IF($X276&lt;210,$U276-VLOOKUP($X276,Conn_Req!$A$2:$I$7,9),""))</f>
        <v/>
      </c>
      <c r="U276" s="453"/>
      <c r="V276" s="453"/>
      <c r="W276" s="151"/>
      <c r="X276" s="126" t="e">
        <f>VLOOKUP($D276,Conn_Req!$B$2:$C$7,2)</f>
        <v>#N/A</v>
      </c>
      <c r="AB276" s="218"/>
      <c r="AC276" s="218"/>
      <c r="AD276" s="218"/>
    </row>
    <row r="277" spans="1:30" x14ac:dyDescent="0.25">
      <c r="A277" s="125"/>
      <c r="B277" s="453"/>
      <c r="C277" s="453"/>
      <c r="D277" s="454"/>
      <c r="E277" s="457"/>
      <c r="F277" s="158" t="str">
        <f t="shared" si="21"/>
        <v/>
      </c>
      <c r="G277" s="148" t="str">
        <f>IF($D277="","",VLOOKUP($X277,Conn_Req!$A$2:$I$7,4))</f>
        <v/>
      </c>
      <c r="H277" s="455"/>
      <c r="I277" s="147" t="str">
        <f t="shared" si="22"/>
        <v/>
      </c>
      <c r="J277" s="148" t="str">
        <f>IF($D277="","",VLOOKUP($X277,Conn_Req!$A$2:$I$7,5))</f>
        <v/>
      </c>
      <c r="K277" s="455"/>
      <c r="L277" s="147" t="str">
        <f t="shared" si="23"/>
        <v/>
      </c>
      <c r="M277" s="148" t="str">
        <f>IF($D277="","",VLOOKUP($X277,Conn_Req!$A$2:$I$7,6))</f>
        <v/>
      </c>
      <c r="N277" s="149" t="str">
        <f t="shared" si="24"/>
        <v/>
      </c>
      <c r="O277" s="150" t="str">
        <f t="shared" si="25"/>
        <v/>
      </c>
      <c r="P277" s="151"/>
      <c r="Q277" s="453"/>
      <c r="R277" s="453"/>
      <c r="S277" s="453"/>
      <c r="T277" s="152" t="str">
        <f>IF(OR($D277="",$U277=""),"",IF($X277&lt;210,$U277-VLOOKUP($X277,Conn_Req!$A$2:$I$7,9),""))</f>
        <v/>
      </c>
      <c r="U277" s="453"/>
      <c r="V277" s="453"/>
      <c r="W277" s="151"/>
      <c r="X277" s="126" t="e">
        <f>VLOOKUP($D277,Conn_Req!$B$2:$C$7,2)</f>
        <v>#N/A</v>
      </c>
      <c r="AB277" s="218"/>
      <c r="AC277" s="218"/>
      <c r="AD277" s="218"/>
    </row>
    <row r="278" spans="1:30" x14ac:dyDescent="0.25">
      <c r="A278" s="125"/>
      <c r="B278" s="453"/>
      <c r="C278" s="453"/>
      <c r="D278" s="454"/>
      <c r="E278" s="457"/>
      <c r="F278" s="158" t="str">
        <f t="shared" si="21"/>
        <v/>
      </c>
      <c r="G278" s="148" t="str">
        <f>IF($D278="","",VLOOKUP($X278,Conn_Req!$A$2:$I$7,4))</f>
        <v/>
      </c>
      <c r="H278" s="455"/>
      <c r="I278" s="147" t="str">
        <f t="shared" si="22"/>
        <v/>
      </c>
      <c r="J278" s="148" t="str">
        <f>IF($D278="","",VLOOKUP($X278,Conn_Req!$A$2:$I$7,5))</f>
        <v/>
      </c>
      <c r="K278" s="455"/>
      <c r="L278" s="147" t="str">
        <f t="shared" si="23"/>
        <v/>
      </c>
      <c r="M278" s="148" t="str">
        <f>IF($D278="","",VLOOKUP($X278,Conn_Req!$A$2:$I$7,6))</f>
        <v/>
      </c>
      <c r="N278" s="149" t="str">
        <f t="shared" si="24"/>
        <v/>
      </c>
      <c r="O278" s="150" t="str">
        <f t="shared" si="25"/>
        <v/>
      </c>
      <c r="P278" s="151"/>
      <c r="Q278" s="453"/>
      <c r="R278" s="453"/>
      <c r="S278" s="453"/>
      <c r="T278" s="152" t="str">
        <f>IF(OR($D278="",$U278=""),"",IF($X278&lt;210,$U278-VLOOKUP($X278,Conn_Req!$A$2:$I$7,9),""))</f>
        <v/>
      </c>
      <c r="U278" s="453"/>
      <c r="V278" s="453"/>
      <c r="W278" s="151"/>
      <c r="X278" s="126" t="e">
        <f>VLOOKUP($D278,Conn_Req!$B$2:$C$7,2)</f>
        <v>#N/A</v>
      </c>
      <c r="AB278" s="218"/>
      <c r="AC278" s="218"/>
      <c r="AD278" s="218"/>
    </row>
    <row r="279" spans="1:30" x14ac:dyDescent="0.25">
      <c r="A279" s="125"/>
      <c r="B279" s="453"/>
      <c r="C279" s="453"/>
      <c r="D279" s="454"/>
      <c r="E279" s="457"/>
      <c r="F279" s="158" t="str">
        <f t="shared" si="21"/>
        <v/>
      </c>
      <c r="G279" s="148" t="str">
        <f>IF($D279="","",VLOOKUP($X279,Conn_Req!$A$2:$I$7,4))</f>
        <v/>
      </c>
      <c r="H279" s="455"/>
      <c r="I279" s="147" t="str">
        <f t="shared" si="22"/>
        <v/>
      </c>
      <c r="J279" s="148" t="str">
        <f>IF($D279="","",VLOOKUP($X279,Conn_Req!$A$2:$I$7,5))</f>
        <v/>
      </c>
      <c r="K279" s="455"/>
      <c r="L279" s="147" t="str">
        <f t="shared" si="23"/>
        <v/>
      </c>
      <c r="M279" s="148" t="str">
        <f>IF($D279="","",VLOOKUP($X279,Conn_Req!$A$2:$I$7,6))</f>
        <v/>
      </c>
      <c r="N279" s="149" t="str">
        <f t="shared" si="24"/>
        <v/>
      </c>
      <c r="O279" s="150" t="str">
        <f t="shared" si="25"/>
        <v/>
      </c>
      <c r="P279" s="151"/>
      <c r="Q279" s="453"/>
      <c r="R279" s="453"/>
      <c r="S279" s="453"/>
      <c r="T279" s="152" t="str">
        <f>IF(OR($D279="",$U279=""),"",IF($X279&lt;210,$U279-VLOOKUP($X279,Conn_Req!$A$2:$I$7,9),""))</f>
        <v/>
      </c>
      <c r="U279" s="453"/>
      <c r="V279" s="453"/>
      <c r="W279" s="151"/>
      <c r="X279" s="126" t="e">
        <f>VLOOKUP($D279,Conn_Req!$B$2:$C$7,2)</f>
        <v>#N/A</v>
      </c>
      <c r="AB279" s="218"/>
      <c r="AC279" s="218"/>
      <c r="AD279" s="218"/>
    </row>
    <row r="280" spans="1:30" x14ac:dyDescent="0.25">
      <c r="A280" s="125"/>
      <c r="B280" s="453"/>
      <c r="C280" s="453"/>
      <c r="D280" s="454"/>
      <c r="E280" s="457"/>
      <c r="F280" s="158" t="str">
        <f t="shared" si="21"/>
        <v/>
      </c>
      <c r="G280" s="148" t="str">
        <f>IF($D280="","",VLOOKUP($X280,Conn_Req!$A$2:$I$7,4))</f>
        <v/>
      </c>
      <c r="H280" s="455"/>
      <c r="I280" s="147" t="str">
        <f t="shared" si="22"/>
        <v/>
      </c>
      <c r="J280" s="148" t="str">
        <f>IF($D280="","",VLOOKUP($X280,Conn_Req!$A$2:$I$7,5))</f>
        <v/>
      </c>
      <c r="K280" s="455"/>
      <c r="L280" s="147" t="str">
        <f t="shared" si="23"/>
        <v/>
      </c>
      <c r="M280" s="148" t="str">
        <f>IF($D280="","",VLOOKUP($X280,Conn_Req!$A$2:$I$7,6))</f>
        <v/>
      </c>
      <c r="N280" s="149" t="str">
        <f t="shared" si="24"/>
        <v/>
      </c>
      <c r="O280" s="150" t="str">
        <f t="shared" si="25"/>
        <v/>
      </c>
      <c r="P280" s="151"/>
      <c r="Q280" s="453"/>
      <c r="R280" s="453"/>
      <c r="S280" s="453"/>
      <c r="T280" s="152" t="str">
        <f>IF(OR($D280="",$U280=""),"",IF($X280&lt;210,$U280-VLOOKUP($X280,Conn_Req!$A$2:$I$7,9),""))</f>
        <v/>
      </c>
      <c r="U280" s="453"/>
      <c r="V280" s="453"/>
      <c r="W280" s="151"/>
      <c r="X280" s="126" t="e">
        <f>VLOOKUP($D280,Conn_Req!$B$2:$C$7,2)</f>
        <v>#N/A</v>
      </c>
      <c r="AB280" s="218"/>
      <c r="AC280" s="218"/>
      <c r="AD280" s="218"/>
    </row>
    <row r="281" spans="1:30" x14ac:dyDescent="0.25">
      <c r="A281" s="125"/>
      <c r="B281" s="453"/>
      <c r="C281" s="453"/>
      <c r="D281" s="454"/>
      <c r="E281" s="457"/>
      <c r="F281" s="158" t="str">
        <f t="shared" si="21"/>
        <v/>
      </c>
      <c r="G281" s="148" t="str">
        <f>IF($D281="","",VLOOKUP($X281,Conn_Req!$A$2:$I$7,4))</f>
        <v/>
      </c>
      <c r="H281" s="455"/>
      <c r="I281" s="147" t="str">
        <f t="shared" si="22"/>
        <v/>
      </c>
      <c r="J281" s="148" t="str">
        <f>IF($D281="","",VLOOKUP($X281,Conn_Req!$A$2:$I$7,5))</f>
        <v/>
      </c>
      <c r="K281" s="455"/>
      <c r="L281" s="147" t="str">
        <f t="shared" si="23"/>
        <v/>
      </c>
      <c r="M281" s="148" t="str">
        <f>IF($D281="","",VLOOKUP($X281,Conn_Req!$A$2:$I$7,6))</f>
        <v/>
      </c>
      <c r="N281" s="149" t="str">
        <f t="shared" si="24"/>
        <v/>
      </c>
      <c r="O281" s="150" t="str">
        <f t="shared" si="25"/>
        <v/>
      </c>
      <c r="P281" s="151"/>
      <c r="Q281" s="453"/>
      <c r="R281" s="453"/>
      <c r="S281" s="453"/>
      <c r="T281" s="152" t="str">
        <f>IF(OR($D281="",$U281=""),"",IF($X281&lt;210,$U281-VLOOKUP($X281,Conn_Req!$A$2:$I$7,9),""))</f>
        <v/>
      </c>
      <c r="U281" s="453"/>
      <c r="V281" s="453"/>
      <c r="W281" s="151"/>
      <c r="X281" s="126" t="e">
        <f>VLOOKUP($D281,Conn_Req!$B$2:$C$7,2)</f>
        <v>#N/A</v>
      </c>
      <c r="AB281" s="218"/>
      <c r="AC281" s="218"/>
      <c r="AD281" s="218"/>
    </row>
    <row r="282" spans="1:30" x14ac:dyDescent="0.25">
      <c r="A282" s="125"/>
      <c r="B282" s="453"/>
      <c r="C282" s="453"/>
      <c r="D282" s="454"/>
      <c r="E282" s="457"/>
      <c r="F282" s="158" t="str">
        <f t="shared" si="21"/>
        <v/>
      </c>
      <c r="G282" s="148" t="str">
        <f>IF($D282="","",VLOOKUP($X282,Conn_Req!$A$2:$I$7,4))</f>
        <v/>
      </c>
      <c r="H282" s="455"/>
      <c r="I282" s="147" t="str">
        <f t="shared" si="22"/>
        <v/>
      </c>
      <c r="J282" s="148" t="str">
        <f>IF($D282="","",VLOOKUP($X282,Conn_Req!$A$2:$I$7,5))</f>
        <v/>
      </c>
      <c r="K282" s="455"/>
      <c r="L282" s="147" t="str">
        <f t="shared" si="23"/>
        <v/>
      </c>
      <c r="M282" s="148" t="str">
        <f>IF($D282="","",VLOOKUP($X282,Conn_Req!$A$2:$I$7,6))</f>
        <v/>
      </c>
      <c r="N282" s="149" t="str">
        <f t="shared" si="24"/>
        <v/>
      </c>
      <c r="O282" s="150" t="str">
        <f t="shared" si="25"/>
        <v/>
      </c>
      <c r="P282" s="151"/>
      <c r="Q282" s="453"/>
      <c r="R282" s="453"/>
      <c r="S282" s="453"/>
      <c r="T282" s="152" t="str">
        <f>IF(OR($D282="",$U282=""),"",IF($X282&lt;210,$U282-VLOOKUP($X282,Conn_Req!$A$2:$I$7,9),""))</f>
        <v/>
      </c>
      <c r="U282" s="453"/>
      <c r="V282" s="453"/>
      <c r="W282" s="151"/>
      <c r="X282" s="126" t="e">
        <f>VLOOKUP($D282,Conn_Req!$B$2:$C$7,2)</f>
        <v>#N/A</v>
      </c>
      <c r="AB282" s="218"/>
      <c r="AC282" s="218"/>
      <c r="AD282" s="218"/>
    </row>
    <row r="283" spans="1:30" x14ac:dyDescent="0.25">
      <c r="A283" s="125"/>
      <c r="B283" s="453"/>
      <c r="C283" s="453"/>
      <c r="D283" s="454"/>
      <c r="E283" s="457"/>
      <c r="F283" s="158" t="str">
        <f t="shared" si="21"/>
        <v/>
      </c>
      <c r="G283" s="148" t="str">
        <f>IF($D283="","",VLOOKUP($X283,Conn_Req!$A$2:$I$7,4))</f>
        <v/>
      </c>
      <c r="H283" s="455"/>
      <c r="I283" s="147" t="str">
        <f t="shared" si="22"/>
        <v/>
      </c>
      <c r="J283" s="148" t="str">
        <f>IF($D283="","",VLOOKUP($X283,Conn_Req!$A$2:$I$7,5))</f>
        <v/>
      </c>
      <c r="K283" s="455"/>
      <c r="L283" s="147" t="str">
        <f t="shared" si="23"/>
        <v/>
      </c>
      <c r="M283" s="148" t="str">
        <f>IF($D283="","",VLOOKUP($X283,Conn_Req!$A$2:$I$7,6))</f>
        <v/>
      </c>
      <c r="N283" s="149" t="str">
        <f t="shared" si="24"/>
        <v/>
      </c>
      <c r="O283" s="150" t="str">
        <f t="shared" si="25"/>
        <v/>
      </c>
      <c r="P283" s="151"/>
      <c r="Q283" s="453"/>
      <c r="R283" s="453"/>
      <c r="S283" s="453"/>
      <c r="T283" s="152" t="str">
        <f>IF(OR($D283="",$U283=""),"",IF($X283&lt;210,$U283-VLOOKUP($X283,Conn_Req!$A$2:$I$7,9),""))</f>
        <v/>
      </c>
      <c r="U283" s="453"/>
      <c r="V283" s="453"/>
      <c r="W283" s="151"/>
      <c r="X283" s="126" t="e">
        <f>VLOOKUP($D283,Conn_Req!$B$2:$C$7,2)</f>
        <v>#N/A</v>
      </c>
      <c r="AB283" s="218"/>
      <c r="AC283" s="218"/>
      <c r="AD283" s="218"/>
    </row>
    <row r="284" spans="1:30" x14ac:dyDescent="0.25">
      <c r="A284" s="125"/>
      <c r="B284" s="453"/>
      <c r="C284" s="453"/>
      <c r="D284" s="454"/>
      <c r="E284" s="457"/>
      <c r="F284" s="158" t="str">
        <f t="shared" si="21"/>
        <v/>
      </c>
      <c r="G284" s="148" t="str">
        <f>IF($D284="","",VLOOKUP($X284,Conn_Req!$A$2:$I$7,4))</f>
        <v/>
      </c>
      <c r="H284" s="455"/>
      <c r="I284" s="147" t="str">
        <f t="shared" si="22"/>
        <v/>
      </c>
      <c r="J284" s="148" t="str">
        <f>IF($D284="","",VLOOKUP($X284,Conn_Req!$A$2:$I$7,5))</f>
        <v/>
      </c>
      <c r="K284" s="455"/>
      <c r="L284" s="147" t="str">
        <f t="shared" si="23"/>
        <v/>
      </c>
      <c r="M284" s="148" t="str">
        <f>IF($D284="","",VLOOKUP($X284,Conn_Req!$A$2:$I$7,6))</f>
        <v/>
      </c>
      <c r="N284" s="149" t="str">
        <f t="shared" si="24"/>
        <v/>
      </c>
      <c r="O284" s="150" t="str">
        <f t="shared" si="25"/>
        <v/>
      </c>
      <c r="P284" s="151"/>
      <c r="Q284" s="453"/>
      <c r="R284" s="453"/>
      <c r="S284" s="453"/>
      <c r="T284" s="152" t="str">
        <f>IF(OR($D284="",$U284=""),"",IF($X284&lt;210,$U284-VLOOKUP($X284,Conn_Req!$A$2:$I$7,9),""))</f>
        <v/>
      </c>
      <c r="U284" s="453"/>
      <c r="V284" s="453"/>
      <c r="W284" s="151"/>
      <c r="X284" s="126" t="e">
        <f>VLOOKUP($D284,Conn_Req!$B$2:$C$7,2)</f>
        <v>#N/A</v>
      </c>
      <c r="AB284" s="218"/>
      <c r="AC284" s="218"/>
      <c r="AD284" s="218"/>
    </row>
    <row r="285" spans="1:30" x14ac:dyDescent="0.25">
      <c r="A285" s="125"/>
      <c r="B285" s="453"/>
      <c r="C285" s="453"/>
      <c r="D285" s="454"/>
      <c r="E285" s="457"/>
      <c r="F285" s="158" t="str">
        <f t="shared" si="21"/>
        <v/>
      </c>
      <c r="G285" s="148" t="str">
        <f>IF($D285="","",VLOOKUP($X285,Conn_Req!$A$2:$I$7,4))</f>
        <v/>
      </c>
      <c r="H285" s="455"/>
      <c r="I285" s="147" t="str">
        <f t="shared" si="22"/>
        <v/>
      </c>
      <c r="J285" s="148" t="str">
        <f>IF($D285="","",VLOOKUP($X285,Conn_Req!$A$2:$I$7,5))</f>
        <v/>
      </c>
      <c r="K285" s="455"/>
      <c r="L285" s="147" t="str">
        <f t="shared" si="23"/>
        <v/>
      </c>
      <c r="M285" s="148" t="str">
        <f>IF($D285="","",VLOOKUP($X285,Conn_Req!$A$2:$I$7,6))</f>
        <v/>
      </c>
      <c r="N285" s="149" t="str">
        <f t="shared" si="24"/>
        <v/>
      </c>
      <c r="O285" s="150" t="str">
        <f t="shared" si="25"/>
        <v/>
      </c>
      <c r="P285" s="151"/>
      <c r="Q285" s="453"/>
      <c r="R285" s="453"/>
      <c r="S285" s="453"/>
      <c r="T285" s="152" t="str">
        <f>IF(OR($D285="",$U285=""),"",IF($X285&lt;210,$U285-VLOOKUP($X285,Conn_Req!$A$2:$I$7,9),""))</f>
        <v/>
      </c>
      <c r="U285" s="453"/>
      <c r="V285" s="453"/>
      <c r="W285" s="151"/>
      <c r="X285" s="126" t="e">
        <f>VLOOKUP($D285,Conn_Req!$B$2:$C$7,2)</f>
        <v>#N/A</v>
      </c>
      <c r="AB285" s="218"/>
      <c r="AC285" s="218"/>
      <c r="AD285" s="218"/>
    </row>
    <row r="286" spans="1:30" x14ac:dyDescent="0.25">
      <c r="A286" s="125"/>
      <c r="B286" s="453"/>
      <c r="C286" s="453"/>
      <c r="D286" s="454"/>
      <c r="E286" s="457"/>
      <c r="F286" s="158" t="str">
        <f t="shared" si="21"/>
        <v/>
      </c>
      <c r="G286" s="148" t="str">
        <f>IF($D286="","",VLOOKUP($X286,Conn_Req!$A$2:$I$7,4))</f>
        <v/>
      </c>
      <c r="H286" s="455"/>
      <c r="I286" s="147" t="str">
        <f t="shared" si="22"/>
        <v/>
      </c>
      <c r="J286" s="148" t="str">
        <f>IF($D286="","",VLOOKUP($X286,Conn_Req!$A$2:$I$7,5))</f>
        <v/>
      </c>
      <c r="K286" s="455"/>
      <c r="L286" s="147" t="str">
        <f t="shared" si="23"/>
        <v/>
      </c>
      <c r="M286" s="148" t="str">
        <f>IF($D286="","",VLOOKUP($X286,Conn_Req!$A$2:$I$7,6))</f>
        <v/>
      </c>
      <c r="N286" s="149" t="str">
        <f t="shared" si="24"/>
        <v/>
      </c>
      <c r="O286" s="150" t="str">
        <f t="shared" si="25"/>
        <v/>
      </c>
      <c r="P286" s="151"/>
      <c r="Q286" s="453"/>
      <c r="R286" s="453"/>
      <c r="S286" s="453"/>
      <c r="T286" s="152" t="str">
        <f>IF(OR($D286="",$U286=""),"",IF($X286&lt;210,$U286-VLOOKUP($X286,Conn_Req!$A$2:$I$7,9),""))</f>
        <v/>
      </c>
      <c r="U286" s="453"/>
      <c r="V286" s="453"/>
      <c r="W286" s="151"/>
      <c r="X286" s="126" t="e">
        <f>VLOOKUP($D286,Conn_Req!$B$2:$C$7,2)</f>
        <v>#N/A</v>
      </c>
      <c r="AB286" s="218"/>
      <c r="AC286" s="218"/>
      <c r="AD286" s="218"/>
    </row>
    <row r="287" spans="1:30" x14ac:dyDescent="0.25">
      <c r="A287" s="125"/>
      <c r="B287" s="453"/>
      <c r="C287" s="453"/>
      <c r="D287" s="454"/>
      <c r="E287" s="457"/>
      <c r="F287" s="158" t="str">
        <f t="shared" si="21"/>
        <v/>
      </c>
      <c r="G287" s="148" t="str">
        <f>IF($D287="","",VLOOKUP($X287,Conn_Req!$A$2:$I$7,4))</f>
        <v/>
      </c>
      <c r="H287" s="455"/>
      <c r="I287" s="147" t="str">
        <f t="shared" si="22"/>
        <v/>
      </c>
      <c r="J287" s="148" t="str">
        <f>IF($D287="","",VLOOKUP($X287,Conn_Req!$A$2:$I$7,5))</f>
        <v/>
      </c>
      <c r="K287" s="455"/>
      <c r="L287" s="147" t="str">
        <f t="shared" si="23"/>
        <v/>
      </c>
      <c r="M287" s="148" t="str">
        <f>IF($D287="","",VLOOKUP($X287,Conn_Req!$A$2:$I$7,6))</f>
        <v/>
      </c>
      <c r="N287" s="149" t="str">
        <f t="shared" si="24"/>
        <v/>
      </c>
      <c r="O287" s="150" t="str">
        <f t="shared" si="25"/>
        <v/>
      </c>
      <c r="P287" s="151"/>
      <c r="Q287" s="453"/>
      <c r="R287" s="453"/>
      <c r="S287" s="453"/>
      <c r="T287" s="152" t="str">
        <f>IF(OR($D287="",$U287=""),"",IF($X287&lt;210,$U287-VLOOKUP($X287,Conn_Req!$A$2:$I$7,9),""))</f>
        <v/>
      </c>
      <c r="U287" s="453"/>
      <c r="V287" s="453"/>
      <c r="W287" s="151"/>
      <c r="X287" s="126" t="e">
        <f>VLOOKUP($D287,Conn_Req!$B$2:$C$7,2)</f>
        <v>#N/A</v>
      </c>
      <c r="AB287" s="218"/>
      <c r="AC287" s="218"/>
      <c r="AD287" s="218"/>
    </row>
    <row r="288" spans="1:30" x14ac:dyDescent="0.25">
      <c r="A288" s="125"/>
      <c r="B288" s="453"/>
      <c r="C288" s="453"/>
      <c r="D288" s="454"/>
      <c r="E288" s="457"/>
      <c r="F288" s="158" t="str">
        <f t="shared" si="21"/>
        <v/>
      </c>
      <c r="G288" s="148" t="str">
        <f>IF($D288="","",VLOOKUP($X288,Conn_Req!$A$2:$I$7,4))</f>
        <v/>
      </c>
      <c r="H288" s="455"/>
      <c r="I288" s="147" t="str">
        <f t="shared" si="22"/>
        <v/>
      </c>
      <c r="J288" s="148" t="str">
        <f>IF($D288="","",VLOOKUP($X288,Conn_Req!$A$2:$I$7,5))</f>
        <v/>
      </c>
      <c r="K288" s="455"/>
      <c r="L288" s="147" t="str">
        <f t="shared" si="23"/>
        <v/>
      </c>
      <c r="M288" s="148" t="str">
        <f>IF($D288="","",VLOOKUP($X288,Conn_Req!$A$2:$I$7,6))</f>
        <v/>
      </c>
      <c r="N288" s="149" t="str">
        <f t="shared" si="24"/>
        <v/>
      </c>
      <c r="O288" s="150" t="str">
        <f t="shared" si="25"/>
        <v/>
      </c>
      <c r="P288" s="151"/>
      <c r="Q288" s="453"/>
      <c r="R288" s="453"/>
      <c r="S288" s="453"/>
      <c r="T288" s="152" t="str">
        <f>IF(OR($D288="",$U288=""),"",IF($X288&lt;210,$U288-VLOOKUP($X288,Conn_Req!$A$2:$I$7,9),""))</f>
        <v/>
      </c>
      <c r="U288" s="453"/>
      <c r="V288" s="453"/>
      <c r="W288" s="151"/>
      <c r="X288" s="126" t="e">
        <f>VLOOKUP($D288,Conn_Req!$B$2:$C$7,2)</f>
        <v>#N/A</v>
      </c>
      <c r="AB288" s="218"/>
      <c r="AC288" s="218"/>
      <c r="AD288" s="218"/>
    </row>
    <row r="289" spans="1:30" x14ac:dyDescent="0.25">
      <c r="A289" s="125"/>
      <c r="B289" s="453"/>
      <c r="C289" s="453"/>
      <c r="D289" s="454"/>
      <c r="E289" s="457"/>
      <c r="F289" s="158" t="str">
        <f t="shared" si="21"/>
        <v/>
      </c>
      <c r="G289" s="148" t="str">
        <f>IF($D289="","",VLOOKUP($X289,Conn_Req!$A$2:$I$7,4))</f>
        <v/>
      </c>
      <c r="H289" s="455"/>
      <c r="I289" s="147" t="str">
        <f t="shared" si="22"/>
        <v/>
      </c>
      <c r="J289" s="148" t="str">
        <f>IF($D289="","",VLOOKUP($X289,Conn_Req!$A$2:$I$7,5))</f>
        <v/>
      </c>
      <c r="K289" s="455"/>
      <c r="L289" s="147" t="str">
        <f t="shared" si="23"/>
        <v/>
      </c>
      <c r="M289" s="148" t="str">
        <f>IF($D289="","",VLOOKUP($X289,Conn_Req!$A$2:$I$7,6))</f>
        <v/>
      </c>
      <c r="N289" s="149" t="str">
        <f t="shared" si="24"/>
        <v/>
      </c>
      <c r="O289" s="150" t="str">
        <f t="shared" si="25"/>
        <v/>
      </c>
      <c r="P289" s="151"/>
      <c r="Q289" s="453"/>
      <c r="R289" s="453"/>
      <c r="S289" s="453"/>
      <c r="T289" s="152" t="str">
        <f>IF(OR($D289="",$U289=""),"",IF($X289&lt;210,$U289-VLOOKUP($X289,Conn_Req!$A$2:$I$7,9),""))</f>
        <v/>
      </c>
      <c r="U289" s="453"/>
      <c r="V289" s="453"/>
      <c r="W289" s="151"/>
      <c r="X289" s="126" t="e">
        <f>VLOOKUP($D289,Conn_Req!$B$2:$C$7,2)</f>
        <v>#N/A</v>
      </c>
      <c r="AB289" s="218"/>
      <c r="AC289" s="218"/>
      <c r="AD289" s="218"/>
    </row>
    <row r="290" spans="1:30" x14ac:dyDescent="0.25">
      <c r="A290" s="125"/>
      <c r="B290" s="453"/>
      <c r="C290" s="453"/>
      <c r="D290" s="454"/>
      <c r="E290" s="457"/>
      <c r="F290" s="158" t="str">
        <f t="shared" si="21"/>
        <v/>
      </c>
      <c r="G290" s="148" t="str">
        <f>IF($D290="","",VLOOKUP($X290,Conn_Req!$A$2:$I$7,4))</f>
        <v/>
      </c>
      <c r="H290" s="455"/>
      <c r="I290" s="147" t="str">
        <f t="shared" si="22"/>
        <v/>
      </c>
      <c r="J290" s="148" t="str">
        <f>IF($D290="","",VLOOKUP($X290,Conn_Req!$A$2:$I$7,5))</f>
        <v/>
      </c>
      <c r="K290" s="455"/>
      <c r="L290" s="147" t="str">
        <f t="shared" si="23"/>
        <v/>
      </c>
      <c r="M290" s="148" t="str">
        <f>IF($D290="","",VLOOKUP($X290,Conn_Req!$A$2:$I$7,6))</f>
        <v/>
      </c>
      <c r="N290" s="149" t="str">
        <f t="shared" si="24"/>
        <v/>
      </c>
      <c r="O290" s="150" t="str">
        <f t="shared" si="25"/>
        <v/>
      </c>
      <c r="P290" s="151"/>
      <c r="Q290" s="453"/>
      <c r="R290" s="453"/>
      <c r="S290" s="453"/>
      <c r="T290" s="152" t="str">
        <f>IF(OR($D290="",$U290=""),"",IF($X290&lt;210,$U290-VLOOKUP($X290,Conn_Req!$A$2:$I$7,9),""))</f>
        <v/>
      </c>
      <c r="U290" s="453"/>
      <c r="V290" s="453"/>
      <c r="W290" s="151"/>
      <c r="X290" s="126" t="e">
        <f>VLOOKUP($D290,Conn_Req!$B$2:$C$7,2)</f>
        <v>#N/A</v>
      </c>
      <c r="AB290" s="218"/>
      <c r="AC290" s="218"/>
      <c r="AD290" s="218"/>
    </row>
    <row r="291" spans="1:30" x14ac:dyDescent="0.25">
      <c r="A291" s="125"/>
      <c r="B291" s="453"/>
      <c r="C291" s="453"/>
      <c r="D291" s="454"/>
      <c r="E291" s="457"/>
      <c r="F291" s="158" t="str">
        <f t="shared" si="21"/>
        <v/>
      </c>
      <c r="G291" s="148" t="str">
        <f>IF($D291="","",VLOOKUP($X291,Conn_Req!$A$2:$I$7,4))</f>
        <v/>
      </c>
      <c r="H291" s="455"/>
      <c r="I291" s="147" t="str">
        <f t="shared" si="22"/>
        <v/>
      </c>
      <c r="J291" s="148" t="str">
        <f>IF($D291="","",VLOOKUP($X291,Conn_Req!$A$2:$I$7,5))</f>
        <v/>
      </c>
      <c r="K291" s="455"/>
      <c r="L291" s="147" t="str">
        <f t="shared" si="23"/>
        <v/>
      </c>
      <c r="M291" s="148" t="str">
        <f>IF($D291="","",VLOOKUP($X291,Conn_Req!$A$2:$I$7,6))</f>
        <v/>
      </c>
      <c r="N291" s="149" t="str">
        <f t="shared" si="24"/>
        <v/>
      </c>
      <c r="O291" s="150" t="str">
        <f t="shared" si="25"/>
        <v/>
      </c>
      <c r="P291" s="151"/>
      <c r="Q291" s="453"/>
      <c r="R291" s="453"/>
      <c r="S291" s="453"/>
      <c r="T291" s="152" t="str">
        <f>IF(OR($D291="",$U291=""),"",IF($X291&lt;210,$U291-VLOOKUP($X291,Conn_Req!$A$2:$I$7,9),""))</f>
        <v/>
      </c>
      <c r="U291" s="453"/>
      <c r="V291" s="453"/>
      <c r="W291" s="151"/>
      <c r="X291" s="126" t="e">
        <f>VLOOKUP($D291,Conn_Req!$B$2:$C$7,2)</f>
        <v>#N/A</v>
      </c>
      <c r="AB291" s="218"/>
      <c r="AC291" s="218"/>
      <c r="AD291" s="218"/>
    </row>
    <row r="292" spans="1:30" x14ac:dyDescent="0.25">
      <c r="A292" s="125"/>
      <c r="B292" s="453"/>
      <c r="C292" s="453"/>
      <c r="D292" s="454"/>
      <c r="E292" s="457"/>
      <c r="F292" s="158" t="str">
        <f t="shared" si="21"/>
        <v/>
      </c>
      <c r="G292" s="148" t="str">
        <f>IF($D292="","",VLOOKUP($X292,Conn_Req!$A$2:$I$7,4))</f>
        <v/>
      </c>
      <c r="H292" s="455"/>
      <c r="I292" s="147" t="str">
        <f t="shared" si="22"/>
        <v/>
      </c>
      <c r="J292" s="148" t="str">
        <f>IF($D292="","",VLOOKUP($X292,Conn_Req!$A$2:$I$7,5))</f>
        <v/>
      </c>
      <c r="K292" s="455"/>
      <c r="L292" s="147" t="str">
        <f t="shared" si="23"/>
        <v/>
      </c>
      <c r="M292" s="148" t="str">
        <f>IF($D292="","",VLOOKUP($X292,Conn_Req!$A$2:$I$7,6))</f>
        <v/>
      </c>
      <c r="N292" s="149" t="str">
        <f t="shared" si="24"/>
        <v/>
      </c>
      <c r="O292" s="150" t="str">
        <f t="shared" si="25"/>
        <v/>
      </c>
      <c r="P292" s="151"/>
      <c r="Q292" s="453"/>
      <c r="R292" s="453"/>
      <c r="S292" s="453"/>
      <c r="T292" s="152" t="str">
        <f>IF(OR($D292="",$U292=""),"",IF($X292&lt;210,$U292-VLOOKUP($X292,Conn_Req!$A$2:$I$7,9),""))</f>
        <v/>
      </c>
      <c r="U292" s="453"/>
      <c r="V292" s="453"/>
      <c r="W292" s="151"/>
      <c r="X292" s="126" t="e">
        <f>VLOOKUP($D292,Conn_Req!$B$2:$C$7,2)</f>
        <v>#N/A</v>
      </c>
      <c r="AB292" s="218"/>
      <c r="AC292" s="218"/>
      <c r="AD292" s="218"/>
    </row>
    <row r="293" spans="1:30" x14ac:dyDescent="0.25">
      <c r="A293" s="125"/>
      <c r="B293" s="453"/>
      <c r="C293" s="453"/>
      <c r="D293" s="454"/>
      <c r="E293" s="457"/>
      <c r="F293" s="158" t="str">
        <f t="shared" si="21"/>
        <v/>
      </c>
      <c r="G293" s="148" t="str">
        <f>IF($D293="","",VLOOKUP($X293,Conn_Req!$A$2:$I$7,4))</f>
        <v/>
      </c>
      <c r="H293" s="455"/>
      <c r="I293" s="147" t="str">
        <f t="shared" si="22"/>
        <v/>
      </c>
      <c r="J293" s="148" t="str">
        <f>IF($D293="","",VLOOKUP($X293,Conn_Req!$A$2:$I$7,5))</f>
        <v/>
      </c>
      <c r="K293" s="455"/>
      <c r="L293" s="147" t="str">
        <f t="shared" si="23"/>
        <v/>
      </c>
      <c r="M293" s="148" t="str">
        <f>IF($D293="","",VLOOKUP($X293,Conn_Req!$A$2:$I$7,6))</f>
        <v/>
      </c>
      <c r="N293" s="149" t="str">
        <f t="shared" si="24"/>
        <v/>
      </c>
      <c r="O293" s="150" t="str">
        <f t="shared" si="25"/>
        <v/>
      </c>
      <c r="P293" s="151"/>
      <c r="Q293" s="453"/>
      <c r="R293" s="453"/>
      <c r="S293" s="453"/>
      <c r="T293" s="152" t="str">
        <f>IF(OR($D293="",$U293=""),"",IF($X293&lt;210,$U293-VLOOKUP($X293,Conn_Req!$A$2:$I$7,9),""))</f>
        <v/>
      </c>
      <c r="U293" s="453"/>
      <c r="V293" s="453"/>
      <c r="W293" s="151"/>
      <c r="X293" s="126" t="e">
        <f>VLOOKUP($D293,Conn_Req!$B$2:$C$7,2)</f>
        <v>#N/A</v>
      </c>
      <c r="AB293" s="218"/>
      <c r="AC293" s="218"/>
      <c r="AD293" s="218"/>
    </row>
    <row r="294" spans="1:30" x14ac:dyDescent="0.25">
      <c r="A294" s="125"/>
      <c r="B294" s="453"/>
      <c r="C294" s="453"/>
      <c r="D294" s="454"/>
      <c r="E294" s="457"/>
      <c r="F294" s="158" t="str">
        <f t="shared" si="21"/>
        <v/>
      </c>
      <c r="G294" s="148" t="str">
        <f>IF($D294="","",VLOOKUP($X294,Conn_Req!$A$2:$I$7,4))</f>
        <v/>
      </c>
      <c r="H294" s="455"/>
      <c r="I294" s="147" t="str">
        <f t="shared" si="22"/>
        <v/>
      </c>
      <c r="J294" s="148" t="str">
        <f>IF($D294="","",VLOOKUP($X294,Conn_Req!$A$2:$I$7,5))</f>
        <v/>
      </c>
      <c r="K294" s="455"/>
      <c r="L294" s="147" t="str">
        <f t="shared" si="23"/>
        <v/>
      </c>
      <c r="M294" s="148" t="str">
        <f>IF($D294="","",VLOOKUP($X294,Conn_Req!$A$2:$I$7,6))</f>
        <v/>
      </c>
      <c r="N294" s="149" t="str">
        <f t="shared" si="24"/>
        <v/>
      </c>
      <c r="O294" s="150" t="str">
        <f t="shared" si="25"/>
        <v/>
      </c>
      <c r="P294" s="151"/>
      <c r="Q294" s="453"/>
      <c r="R294" s="453"/>
      <c r="S294" s="453"/>
      <c r="T294" s="152" t="str">
        <f>IF(OR($D294="",$U294=""),"",IF($X294&lt;210,$U294-VLOOKUP($X294,Conn_Req!$A$2:$I$7,9),""))</f>
        <v/>
      </c>
      <c r="U294" s="453"/>
      <c r="V294" s="453"/>
      <c r="W294" s="151"/>
      <c r="X294" s="126" t="e">
        <f>VLOOKUP($D294,Conn_Req!$B$2:$C$7,2)</f>
        <v>#N/A</v>
      </c>
      <c r="AB294" s="218"/>
      <c r="AC294" s="218"/>
      <c r="AD294" s="218"/>
    </row>
    <row r="295" spans="1:30" x14ac:dyDescent="0.25">
      <c r="A295" s="125"/>
      <c r="B295" s="453"/>
      <c r="C295" s="453"/>
      <c r="D295" s="454"/>
      <c r="E295" s="457"/>
      <c r="F295" s="158" t="str">
        <f t="shared" si="21"/>
        <v/>
      </c>
      <c r="G295" s="148" t="str">
        <f>IF($D295="","",VLOOKUP($X295,Conn_Req!$A$2:$I$7,4))</f>
        <v/>
      </c>
      <c r="H295" s="455"/>
      <c r="I295" s="147" t="str">
        <f t="shared" si="22"/>
        <v/>
      </c>
      <c r="J295" s="148" t="str">
        <f>IF($D295="","",VLOOKUP($X295,Conn_Req!$A$2:$I$7,5))</f>
        <v/>
      </c>
      <c r="K295" s="455"/>
      <c r="L295" s="147" t="str">
        <f t="shared" si="23"/>
        <v/>
      </c>
      <c r="M295" s="148" t="str">
        <f>IF($D295="","",VLOOKUP($X295,Conn_Req!$A$2:$I$7,6))</f>
        <v/>
      </c>
      <c r="N295" s="149" t="str">
        <f t="shared" si="24"/>
        <v/>
      </c>
      <c r="O295" s="150" t="str">
        <f t="shared" si="25"/>
        <v/>
      </c>
      <c r="P295" s="151"/>
      <c r="Q295" s="453"/>
      <c r="R295" s="453"/>
      <c r="S295" s="453"/>
      <c r="T295" s="152" t="str">
        <f>IF(OR($D295="",$U295=""),"",IF($X295&lt;210,$U295-VLOOKUP($X295,Conn_Req!$A$2:$I$7,9),""))</f>
        <v/>
      </c>
      <c r="U295" s="453"/>
      <c r="V295" s="453"/>
      <c r="W295" s="151"/>
      <c r="X295" s="126" t="e">
        <f>VLOOKUP($D295,Conn_Req!$B$2:$C$7,2)</f>
        <v>#N/A</v>
      </c>
      <c r="AB295" s="218"/>
      <c r="AC295" s="218"/>
      <c r="AD295" s="218"/>
    </row>
    <row r="296" spans="1:30" x14ac:dyDescent="0.25">
      <c r="A296" s="125"/>
      <c r="B296" s="453"/>
      <c r="C296" s="453"/>
      <c r="D296" s="454"/>
      <c r="E296" s="457"/>
      <c r="F296" s="158" t="str">
        <f t="shared" si="21"/>
        <v/>
      </c>
      <c r="G296" s="148" t="str">
        <f>IF($D296="","",VLOOKUP($X296,Conn_Req!$A$2:$I$7,4))</f>
        <v/>
      </c>
      <c r="H296" s="455"/>
      <c r="I296" s="147" t="str">
        <f t="shared" si="22"/>
        <v/>
      </c>
      <c r="J296" s="148" t="str">
        <f>IF($D296="","",VLOOKUP($X296,Conn_Req!$A$2:$I$7,5))</f>
        <v/>
      </c>
      <c r="K296" s="455"/>
      <c r="L296" s="147" t="str">
        <f t="shared" si="23"/>
        <v/>
      </c>
      <c r="M296" s="148" t="str">
        <f>IF($D296="","",VLOOKUP($X296,Conn_Req!$A$2:$I$7,6))</f>
        <v/>
      </c>
      <c r="N296" s="149" t="str">
        <f t="shared" si="24"/>
        <v/>
      </c>
      <c r="O296" s="150" t="str">
        <f t="shared" si="25"/>
        <v/>
      </c>
      <c r="P296" s="151"/>
      <c r="Q296" s="453"/>
      <c r="R296" s="453"/>
      <c r="S296" s="453"/>
      <c r="T296" s="152" t="str">
        <f>IF(OR($D296="",$U296=""),"",IF($X296&lt;210,$U296-VLOOKUP($X296,Conn_Req!$A$2:$I$7,9),""))</f>
        <v/>
      </c>
      <c r="U296" s="453"/>
      <c r="V296" s="453"/>
      <c r="W296" s="151"/>
      <c r="X296" s="126" t="e">
        <f>VLOOKUP($D296,Conn_Req!$B$2:$C$7,2)</f>
        <v>#N/A</v>
      </c>
      <c r="AB296" s="218"/>
      <c r="AC296" s="218"/>
      <c r="AD296" s="218"/>
    </row>
    <row r="297" spans="1:30" x14ac:dyDescent="0.25">
      <c r="A297" s="125"/>
      <c r="B297" s="453"/>
      <c r="C297" s="453"/>
      <c r="D297" s="454"/>
      <c r="E297" s="457"/>
      <c r="F297" s="158" t="str">
        <f t="shared" si="21"/>
        <v/>
      </c>
      <c r="G297" s="148" t="str">
        <f>IF($D297="","",VLOOKUP($X297,Conn_Req!$A$2:$I$7,4))</f>
        <v/>
      </c>
      <c r="H297" s="455"/>
      <c r="I297" s="147" t="str">
        <f t="shared" si="22"/>
        <v/>
      </c>
      <c r="J297" s="148" t="str">
        <f>IF($D297="","",VLOOKUP($X297,Conn_Req!$A$2:$I$7,5))</f>
        <v/>
      </c>
      <c r="K297" s="455"/>
      <c r="L297" s="147" t="str">
        <f t="shared" si="23"/>
        <v/>
      </c>
      <c r="M297" s="148" t="str">
        <f>IF($D297="","",VLOOKUP($X297,Conn_Req!$A$2:$I$7,6))</f>
        <v/>
      </c>
      <c r="N297" s="149" t="str">
        <f t="shared" si="24"/>
        <v/>
      </c>
      <c r="O297" s="150" t="str">
        <f t="shared" si="25"/>
        <v/>
      </c>
      <c r="P297" s="151"/>
      <c r="Q297" s="453"/>
      <c r="R297" s="453"/>
      <c r="S297" s="453"/>
      <c r="T297" s="152" t="str">
        <f>IF(OR($D297="",$U297=""),"",IF($X297&lt;210,$U297-VLOOKUP($X297,Conn_Req!$A$2:$I$7,9),""))</f>
        <v/>
      </c>
      <c r="U297" s="453"/>
      <c r="V297" s="453"/>
      <c r="W297" s="151"/>
      <c r="X297" s="126" t="e">
        <f>VLOOKUP($D297,Conn_Req!$B$2:$C$7,2)</f>
        <v>#N/A</v>
      </c>
      <c r="AB297" s="218"/>
      <c r="AC297" s="218"/>
      <c r="AD297" s="218"/>
    </row>
    <row r="298" spans="1:30" x14ac:dyDescent="0.25">
      <c r="A298" s="125"/>
      <c r="B298" s="453"/>
      <c r="C298" s="453"/>
      <c r="D298" s="454"/>
      <c r="E298" s="457"/>
      <c r="F298" s="158" t="str">
        <f t="shared" si="21"/>
        <v/>
      </c>
      <c r="G298" s="148" t="str">
        <f>IF($D298="","",VLOOKUP($X298,Conn_Req!$A$2:$I$7,4))</f>
        <v/>
      </c>
      <c r="H298" s="455"/>
      <c r="I298" s="147" t="str">
        <f t="shared" si="22"/>
        <v/>
      </c>
      <c r="J298" s="148" t="str">
        <f>IF($D298="","",VLOOKUP($X298,Conn_Req!$A$2:$I$7,5))</f>
        <v/>
      </c>
      <c r="K298" s="455"/>
      <c r="L298" s="147" t="str">
        <f t="shared" si="23"/>
        <v/>
      </c>
      <c r="M298" s="148" t="str">
        <f>IF($D298="","",VLOOKUP($X298,Conn_Req!$A$2:$I$7,6))</f>
        <v/>
      </c>
      <c r="N298" s="149" t="str">
        <f t="shared" si="24"/>
        <v/>
      </c>
      <c r="O298" s="150" t="str">
        <f t="shared" si="25"/>
        <v/>
      </c>
      <c r="P298" s="151"/>
      <c r="Q298" s="453"/>
      <c r="R298" s="453"/>
      <c r="S298" s="453"/>
      <c r="T298" s="152" t="str">
        <f>IF(OR($D298="",$U298=""),"",IF($X298&lt;210,$U298-VLOOKUP($X298,Conn_Req!$A$2:$I$7,9),""))</f>
        <v/>
      </c>
      <c r="U298" s="453"/>
      <c r="V298" s="453"/>
      <c r="W298" s="151"/>
      <c r="X298" s="126" t="e">
        <f>VLOOKUP($D298,Conn_Req!$B$2:$C$7,2)</f>
        <v>#N/A</v>
      </c>
      <c r="AB298" s="218"/>
      <c r="AC298" s="218"/>
      <c r="AD298" s="218"/>
    </row>
    <row r="299" spans="1:30" x14ac:dyDescent="0.25">
      <c r="A299" s="125"/>
      <c r="B299" s="453"/>
      <c r="C299" s="453"/>
      <c r="D299" s="454"/>
      <c r="E299" s="457"/>
      <c r="F299" s="158" t="str">
        <f t="shared" si="21"/>
        <v/>
      </c>
      <c r="G299" s="148" t="str">
        <f>IF($D299="","",VLOOKUP($X299,Conn_Req!$A$2:$I$7,4))</f>
        <v/>
      </c>
      <c r="H299" s="455"/>
      <c r="I299" s="147" t="str">
        <f t="shared" si="22"/>
        <v/>
      </c>
      <c r="J299" s="148" t="str">
        <f>IF($D299="","",VLOOKUP($X299,Conn_Req!$A$2:$I$7,5))</f>
        <v/>
      </c>
      <c r="K299" s="455"/>
      <c r="L299" s="147" t="str">
        <f t="shared" si="23"/>
        <v/>
      </c>
      <c r="M299" s="148" t="str">
        <f>IF($D299="","",VLOOKUP($X299,Conn_Req!$A$2:$I$7,6))</f>
        <v/>
      </c>
      <c r="N299" s="149" t="str">
        <f t="shared" si="24"/>
        <v/>
      </c>
      <c r="O299" s="150" t="str">
        <f t="shared" si="25"/>
        <v/>
      </c>
      <c r="P299" s="151"/>
      <c r="Q299" s="453"/>
      <c r="R299" s="453"/>
      <c r="S299" s="453"/>
      <c r="T299" s="152" t="str">
        <f>IF(OR($D299="",$U299=""),"",IF($X299&lt;210,$U299-VLOOKUP($X299,Conn_Req!$A$2:$I$7,9),""))</f>
        <v/>
      </c>
      <c r="U299" s="453"/>
      <c r="V299" s="453"/>
      <c r="W299" s="151"/>
      <c r="X299" s="126" t="e">
        <f>VLOOKUP($D299,Conn_Req!$B$2:$C$7,2)</f>
        <v>#N/A</v>
      </c>
      <c r="AB299" s="218"/>
      <c r="AC299" s="218"/>
      <c r="AD299" s="218"/>
    </row>
    <row r="300" spans="1:30" x14ac:dyDescent="0.25">
      <c r="A300" s="125"/>
      <c r="B300" s="453"/>
      <c r="C300" s="453"/>
      <c r="D300" s="454"/>
      <c r="E300" s="457"/>
      <c r="F300" s="158" t="str">
        <f t="shared" si="21"/>
        <v/>
      </c>
      <c r="G300" s="148" t="str">
        <f>IF($D300="","",VLOOKUP($X300,Conn_Req!$A$2:$I$7,4))</f>
        <v/>
      </c>
      <c r="H300" s="455"/>
      <c r="I300" s="147" t="str">
        <f t="shared" si="22"/>
        <v/>
      </c>
      <c r="J300" s="148" t="str">
        <f>IF($D300="","",VLOOKUP($X300,Conn_Req!$A$2:$I$7,5))</f>
        <v/>
      </c>
      <c r="K300" s="455"/>
      <c r="L300" s="147" t="str">
        <f t="shared" si="23"/>
        <v/>
      </c>
      <c r="M300" s="148" t="str">
        <f>IF($D300="","",VLOOKUP($X300,Conn_Req!$A$2:$I$7,6))</f>
        <v/>
      </c>
      <c r="N300" s="149" t="str">
        <f t="shared" si="24"/>
        <v/>
      </c>
      <c r="O300" s="150" t="str">
        <f t="shared" si="25"/>
        <v/>
      </c>
      <c r="P300" s="151"/>
      <c r="Q300" s="453"/>
      <c r="R300" s="453"/>
      <c r="S300" s="453"/>
      <c r="T300" s="152" t="str">
        <f>IF(OR($D300="",$U300=""),"",IF($X300&lt;210,$U300-VLOOKUP($X300,Conn_Req!$A$2:$I$7,9),""))</f>
        <v/>
      </c>
      <c r="U300" s="453"/>
      <c r="V300" s="453"/>
      <c r="W300" s="151"/>
      <c r="X300" s="126" t="e">
        <f>VLOOKUP($D300,Conn_Req!$B$2:$C$7,2)</f>
        <v>#N/A</v>
      </c>
      <c r="AB300" s="218"/>
      <c r="AC300" s="218"/>
      <c r="AD300" s="218"/>
    </row>
    <row r="301" spans="1:30" x14ac:dyDescent="0.25">
      <c r="A301" s="125"/>
      <c r="B301" s="453"/>
      <c r="C301" s="453"/>
      <c r="D301" s="454"/>
      <c r="E301" s="457"/>
      <c r="F301" s="158" t="str">
        <f t="shared" si="21"/>
        <v/>
      </c>
      <c r="G301" s="148" t="str">
        <f>IF($D301="","",VLOOKUP($X301,Conn_Req!$A$2:$I$7,4))</f>
        <v/>
      </c>
      <c r="H301" s="455"/>
      <c r="I301" s="147" t="str">
        <f t="shared" si="22"/>
        <v/>
      </c>
      <c r="J301" s="148" t="str">
        <f>IF($D301="","",VLOOKUP($X301,Conn_Req!$A$2:$I$7,5))</f>
        <v/>
      </c>
      <c r="K301" s="455"/>
      <c r="L301" s="147" t="str">
        <f t="shared" si="23"/>
        <v/>
      </c>
      <c r="M301" s="148" t="str">
        <f>IF($D301="","",VLOOKUP($X301,Conn_Req!$A$2:$I$7,6))</f>
        <v/>
      </c>
      <c r="N301" s="149" t="str">
        <f t="shared" si="24"/>
        <v/>
      </c>
      <c r="O301" s="150" t="str">
        <f t="shared" si="25"/>
        <v/>
      </c>
      <c r="P301" s="151"/>
      <c r="Q301" s="453"/>
      <c r="R301" s="453"/>
      <c r="S301" s="453"/>
      <c r="T301" s="152" t="str">
        <f>IF(OR($D301="",$U301=""),"",IF($X301&lt;210,$U301-VLOOKUP($X301,Conn_Req!$A$2:$I$7,9),""))</f>
        <v/>
      </c>
      <c r="U301" s="453"/>
      <c r="V301" s="453"/>
      <c r="W301" s="151"/>
      <c r="X301" s="126" t="e">
        <f>VLOOKUP($D301,Conn_Req!$B$2:$C$7,2)</f>
        <v>#N/A</v>
      </c>
      <c r="AB301" s="218"/>
      <c r="AC301" s="218"/>
      <c r="AD301" s="218"/>
    </row>
    <row r="302" spans="1:30" x14ac:dyDescent="0.25">
      <c r="A302" s="125"/>
      <c r="B302" s="453"/>
      <c r="C302" s="453"/>
      <c r="D302" s="454"/>
      <c r="E302" s="457"/>
      <c r="F302" s="158" t="str">
        <f t="shared" si="21"/>
        <v/>
      </c>
      <c r="G302" s="148" t="str">
        <f>IF($D302="","",VLOOKUP($X302,Conn_Req!$A$2:$I$7,4))</f>
        <v/>
      </c>
      <c r="H302" s="455"/>
      <c r="I302" s="147" t="str">
        <f t="shared" si="22"/>
        <v/>
      </c>
      <c r="J302" s="148" t="str">
        <f>IF($D302="","",VLOOKUP($X302,Conn_Req!$A$2:$I$7,5))</f>
        <v/>
      </c>
      <c r="K302" s="455"/>
      <c r="L302" s="147" t="str">
        <f t="shared" si="23"/>
        <v/>
      </c>
      <c r="M302" s="148" t="str">
        <f>IF($D302="","",VLOOKUP($X302,Conn_Req!$A$2:$I$7,6))</f>
        <v/>
      </c>
      <c r="N302" s="149" t="str">
        <f t="shared" si="24"/>
        <v/>
      </c>
      <c r="O302" s="150" t="str">
        <f t="shared" si="25"/>
        <v/>
      </c>
      <c r="P302" s="151"/>
      <c r="Q302" s="453"/>
      <c r="R302" s="453"/>
      <c r="S302" s="453"/>
      <c r="T302" s="152" t="str">
        <f>IF(OR($D302="",$U302=""),"",IF($X302&lt;210,$U302-VLOOKUP($X302,Conn_Req!$A$2:$I$7,9),""))</f>
        <v/>
      </c>
      <c r="U302" s="453"/>
      <c r="V302" s="453"/>
      <c r="W302" s="151"/>
      <c r="X302" s="126" t="e">
        <f>VLOOKUP($D302,Conn_Req!$B$2:$C$7,2)</f>
        <v>#N/A</v>
      </c>
      <c r="AB302" s="218"/>
      <c r="AC302" s="218"/>
      <c r="AD302" s="218"/>
    </row>
    <row r="303" spans="1:30" x14ac:dyDescent="0.25">
      <c r="A303" s="125"/>
      <c r="B303" s="453"/>
      <c r="C303" s="453"/>
      <c r="D303" s="454"/>
      <c r="E303" s="457"/>
      <c r="F303" s="158" t="str">
        <f t="shared" si="21"/>
        <v/>
      </c>
      <c r="G303" s="148" t="str">
        <f>IF($D303="","",VLOOKUP($X303,Conn_Req!$A$2:$I$7,4))</f>
        <v/>
      </c>
      <c r="H303" s="455"/>
      <c r="I303" s="147" t="str">
        <f t="shared" si="22"/>
        <v/>
      </c>
      <c r="J303" s="148" t="str">
        <f>IF($D303="","",VLOOKUP($X303,Conn_Req!$A$2:$I$7,5))</f>
        <v/>
      </c>
      <c r="K303" s="455"/>
      <c r="L303" s="147" t="str">
        <f t="shared" si="23"/>
        <v/>
      </c>
      <c r="M303" s="148" t="str">
        <f>IF($D303="","",VLOOKUP($X303,Conn_Req!$A$2:$I$7,6))</f>
        <v/>
      </c>
      <c r="N303" s="149" t="str">
        <f t="shared" si="24"/>
        <v/>
      </c>
      <c r="O303" s="150" t="str">
        <f t="shared" si="25"/>
        <v/>
      </c>
      <c r="P303" s="151"/>
      <c r="Q303" s="453"/>
      <c r="R303" s="453"/>
      <c r="S303" s="453"/>
      <c r="T303" s="152" t="str">
        <f>IF(OR($D303="",$U303=""),"",IF($X303&lt;210,$U303-VLOOKUP($X303,Conn_Req!$A$2:$I$7,9),""))</f>
        <v/>
      </c>
      <c r="U303" s="453"/>
      <c r="V303" s="453"/>
      <c r="W303" s="151"/>
      <c r="X303" s="126" t="e">
        <f>VLOOKUP($D303,Conn_Req!$B$2:$C$7,2)</f>
        <v>#N/A</v>
      </c>
      <c r="AB303" s="218"/>
      <c r="AC303" s="218"/>
      <c r="AD303" s="218"/>
    </row>
    <row r="304" spans="1:30" x14ac:dyDescent="0.25">
      <c r="A304" s="125"/>
      <c r="B304" s="453"/>
      <c r="C304" s="453"/>
      <c r="D304" s="454"/>
      <c r="E304" s="457"/>
      <c r="F304" s="158" t="str">
        <f t="shared" si="21"/>
        <v/>
      </c>
      <c r="G304" s="148" t="str">
        <f>IF($D304="","",VLOOKUP($X304,Conn_Req!$A$2:$I$7,4))</f>
        <v/>
      </c>
      <c r="H304" s="455"/>
      <c r="I304" s="147" t="str">
        <f t="shared" si="22"/>
        <v/>
      </c>
      <c r="J304" s="148" t="str">
        <f>IF($D304="","",VLOOKUP($X304,Conn_Req!$A$2:$I$7,5))</f>
        <v/>
      </c>
      <c r="K304" s="455"/>
      <c r="L304" s="147" t="str">
        <f t="shared" si="23"/>
        <v/>
      </c>
      <c r="M304" s="148" t="str">
        <f>IF($D304="","",VLOOKUP($X304,Conn_Req!$A$2:$I$7,6))</f>
        <v/>
      </c>
      <c r="N304" s="149" t="str">
        <f t="shared" si="24"/>
        <v/>
      </c>
      <c r="O304" s="150" t="str">
        <f t="shared" si="25"/>
        <v/>
      </c>
      <c r="P304" s="151"/>
      <c r="Q304" s="453"/>
      <c r="R304" s="453"/>
      <c r="S304" s="453"/>
      <c r="T304" s="152" t="str">
        <f>IF(OR($D304="",$U304=""),"",IF($X304&lt;210,$U304-VLOOKUP($X304,Conn_Req!$A$2:$I$7,9),""))</f>
        <v/>
      </c>
      <c r="U304" s="453"/>
      <c r="V304" s="453"/>
      <c r="W304" s="151"/>
      <c r="X304" s="126" t="e">
        <f>VLOOKUP($D304,Conn_Req!$B$2:$C$7,2)</f>
        <v>#N/A</v>
      </c>
      <c r="AB304" s="218"/>
      <c r="AC304" s="218"/>
      <c r="AD304" s="218"/>
    </row>
    <row r="305" spans="1:30" x14ac:dyDescent="0.25">
      <c r="A305" s="125"/>
      <c r="B305" s="453"/>
      <c r="C305" s="453"/>
      <c r="D305" s="454"/>
      <c r="E305" s="457"/>
      <c r="F305" s="158" t="str">
        <f t="shared" si="21"/>
        <v/>
      </c>
      <c r="G305" s="148" t="str">
        <f>IF($D305="","",VLOOKUP($X305,Conn_Req!$A$2:$I$7,4))</f>
        <v/>
      </c>
      <c r="H305" s="455"/>
      <c r="I305" s="147" t="str">
        <f t="shared" si="22"/>
        <v/>
      </c>
      <c r="J305" s="148" t="str">
        <f>IF($D305="","",VLOOKUP($X305,Conn_Req!$A$2:$I$7,5))</f>
        <v/>
      </c>
      <c r="K305" s="455"/>
      <c r="L305" s="147" t="str">
        <f t="shared" si="23"/>
        <v/>
      </c>
      <c r="M305" s="148" t="str">
        <f>IF($D305="","",VLOOKUP($X305,Conn_Req!$A$2:$I$7,6))</f>
        <v/>
      </c>
      <c r="N305" s="149" t="str">
        <f t="shared" si="24"/>
        <v/>
      </c>
      <c r="O305" s="150" t="str">
        <f t="shared" si="25"/>
        <v/>
      </c>
      <c r="P305" s="151"/>
      <c r="Q305" s="453"/>
      <c r="R305" s="453"/>
      <c r="S305" s="453"/>
      <c r="T305" s="152" t="str">
        <f>IF(OR($D305="",$U305=""),"",IF($X305&lt;210,$U305-VLOOKUP($X305,Conn_Req!$A$2:$I$7,9),""))</f>
        <v/>
      </c>
      <c r="U305" s="453"/>
      <c r="V305" s="453"/>
      <c r="W305" s="151"/>
      <c r="X305" s="126" t="e">
        <f>VLOOKUP($D305,Conn_Req!$B$2:$C$7,2)</f>
        <v>#N/A</v>
      </c>
      <c r="AB305" s="218"/>
      <c r="AC305" s="218"/>
      <c r="AD305" s="218"/>
    </row>
    <row r="306" spans="1:30" x14ac:dyDescent="0.25">
      <c r="A306" s="125"/>
      <c r="B306" s="453"/>
      <c r="C306" s="453"/>
      <c r="D306" s="454"/>
      <c r="E306" s="457"/>
      <c r="F306" s="158" t="str">
        <f t="shared" si="21"/>
        <v/>
      </c>
      <c r="G306" s="148" t="str">
        <f>IF($D306="","",VLOOKUP($X306,Conn_Req!$A$2:$I$7,4))</f>
        <v/>
      </c>
      <c r="H306" s="455"/>
      <c r="I306" s="147" t="str">
        <f t="shared" si="22"/>
        <v/>
      </c>
      <c r="J306" s="148" t="str">
        <f>IF($D306="","",VLOOKUP($X306,Conn_Req!$A$2:$I$7,5))</f>
        <v/>
      </c>
      <c r="K306" s="455"/>
      <c r="L306" s="147" t="str">
        <f t="shared" si="23"/>
        <v/>
      </c>
      <c r="M306" s="148" t="str">
        <f>IF($D306="","",VLOOKUP($X306,Conn_Req!$A$2:$I$7,6))</f>
        <v/>
      </c>
      <c r="N306" s="149" t="str">
        <f t="shared" si="24"/>
        <v/>
      </c>
      <c r="O306" s="150" t="str">
        <f t="shared" si="25"/>
        <v/>
      </c>
      <c r="P306" s="151"/>
      <c r="Q306" s="453"/>
      <c r="R306" s="453"/>
      <c r="S306" s="453"/>
      <c r="T306" s="152" t="str">
        <f>IF(OR($D306="",$U306=""),"",IF($X306&lt;210,$U306-VLOOKUP($X306,Conn_Req!$A$2:$I$7,9),""))</f>
        <v/>
      </c>
      <c r="U306" s="453"/>
      <c r="V306" s="453"/>
      <c r="W306" s="151"/>
      <c r="X306" s="126" t="e">
        <f>VLOOKUP($D306,Conn_Req!$B$2:$C$7,2)</f>
        <v>#N/A</v>
      </c>
      <c r="AB306" s="218"/>
      <c r="AC306" s="218"/>
      <c r="AD306" s="218"/>
    </row>
    <row r="307" spans="1:30" x14ac:dyDescent="0.25">
      <c r="A307" s="125"/>
      <c r="B307" s="453"/>
      <c r="C307" s="453"/>
      <c r="D307" s="454"/>
      <c r="E307" s="457"/>
      <c r="F307" s="158" t="str">
        <f t="shared" si="21"/>
        <v/>
      </c>
      <c r="G307" s="148" t="str">
        <f>IF($D307="","",VLOOKUP($X307,Conn_Req!$A$2:$I$7,4))</f>
        <v/>
      </c>
      <c r="H307" s="455"/>
      <c r="I307" s="147" t="str">
        <f t="shared" si="22"/>
        <v/>
      </c>
      <c r="J307" s="148" t="str">
        <f>IF($D307="","",VLOOKUP($X307,Conn_Req!$A$2:$I$7,5))</f>
        <v/>
      </c>
      <c r="K307" s="455"/>
      <c r="L307" s="147" t="str">
        <f t="shared" si="23"/>
        <v/>
      </c>
      <c r="M307" s="148" t="str">
        <f>IF($D307="","",VLOOKUP($X307,Conn_Req!$A$2:$I$7,6))</f>
        <v/>
      </c>
      <c r="N307" s="149" t="str">
        <f t="shared" si="24"/>
        <v/>
      </c>
      <c r="O307" s="150" t="str">
        <f t="shared" si="25"/>
        <v/>
      </c>
      <c r="P307" s="151"/>
      <c r="Q307" s="453"/>
      <c r="R307" s="453"/>
      <c r="S307" s="453"/>
      <c r="T307" s="152" t="str">
        <f>IF(OR($D307="",$U307=""),"",IF($X307&lt;210,$U307-VLOOKUP($X307,Conn_Req!$A$2:$I$7,9),""))</f>
        <v/>
      </c>
      <c r="U307" s="453"/>
      <c r="V307" s="453"/>
      <c r="W307" s="151"/>
      <c r="X307" s="126" t="e">
        <f>VLOOKUP($D307,Conn_Req!$B$2:$C$7,2)</f>
        <v>#N/A</v>
      </c>
      <c r="AB307" s="218"/>
      <c r="AC307" s="218"/>
      <c r="AD307" s="218"/>
    </row>
    <row r="308" spans="1:30" x14ac:dyDescent="0.25">
      <c r="A308" s="125"/>
      <c r="B308" s="453"/>
      <c r="C308" s="453"/>
      <c r="D308" s="454"/>
      <c r="E308" s="457"/>
      <c r="F308" s="158" t="str">
        <f t="shared" si="21"/>
        <v/>
      </c>
      <c r="G308" s="148" t="str">
        <f>IF($D308="","",VLOOKUP($X308,Conn_Req!$A$2:$I$7,4))</f>
        <v/>
      </c>
      <c r="H308" s="455"/>
      <c r="I308" s="147" t="str">
        <f t="shared" si="22"/>
        <v/>
      </c>
      <c r="J308" s="148" t="str">
        <f>IF($D308="","",VLOOKUP($X308,Conn_Req!$A$2:$I$7,5))</f>
        <v/>
      </c>
      <c r="K308" s="455"/>
      <c r="L308" s="147" t="str">
        <f t="shared" si="23"/>
        <v/>
      </c>
      <c r="M308" s="148" t="str">
        <f>IF($D308="","",VLOOKUP($X308,Conn_Req!$A$2:$I$7,6))</f>
        <v/>
      </c>
      <c r="N308" s="149" t="str">
        <f t="shared" si="24"/>
        <v/>
      </c>
      <c r="O308" s="150" t="str">
        <f t="shared" si="25"/>
        <v/>
      </c>
      <c r="P308" s="151"/>
      <c r="Q308" s="453"/>
      <c r="R308" s="453"/>
      <c r="S308" s="453"/>
      <c r="T308" s="152" t="str">
        <f>IF(OR($D308="",$U308=""),"",IF($X308&lt;210,$U308-VLOOKUP($X308,Conn_Req!$A$2:$I$7,9),""))</f>
        <v/>
      </c>
      <c r="U308" s="453"/>
      <c r="V308" s="453"/>
      <c r="W308" s="151"/>
      <c r="X308" s="126" t="e">
        <f>VLOOKUP($D308,Conn_Req!$B$2:$C$7,2)</f>
        <v>#N/A</v>
      </c>
      <c r="AB308" s="218"/>
      <c r="AC308" s="218"/>
      <c r="AD308" s="218"/>
    </row>
    <row r="309" spans="1:30" x14ac:dyDescent="0.25">
      <c r="A309" s="125"/>
      <c r="B309" s="453"/>
      <c r="C309" s="453"/>
      <c r="D309" s="454"/>
      <c r="E309" s="457"/>
      <c r="F309" s="158" t="str">
        <f t="shared" si="21"/>
        <v/>
      </c>
      <c r="G309" s="148" t="str">
        <f>IF($D309="","",VLOOKUP($X309,Conn_Req!$A$2:$I$7,4))</f>
        <v/>
      </c>
      <c r="H309" s="455"/>
      <c r="I309" s="147" t="str">
        <f t="shared" si="22"/>
        <v/>
      </c>
      <c r="J309" s="148" t="str">
        <f>IF($D309="","",VLOOKUP($X309,Conn_Req!$A$2:$I$7,5))</f>
        <v/>
      </c>
      <c r="K309" s="455"/>
      <c r="L309" s="147" t="str">
        <f t="shared" si="23"/>
        <v/>
      </c>
      <c r="M309" s="148" t="str">
        <f>IF($D309="","",VLOOKUP($X309,Conn_Req!$A$2:$I$7,6))</f>
        <v/>
      </c>
      <c r="N309" s="149" t="str">
        <f t="shared" si="24"/>
        <v/>
      </c>
      <c r="O309" s="150" t="str">
        <f t="shared" si="25"/>
        <v/>
      </c>
      <c r="P309" s="151"/>
      <c r="Q309" s="453"/>
      <c r="R309" s="453"/>
      <c r="S309" s="453"/>
      <c r="T309" s="152" t="str">
        <f>IF(OR($D309="",$U309=""),"",IF($X309&lt;210,$U309-VLOOKUP($X309,Conn_Req!$A$2:$I$7,9),""))</f>
        <v/>
      </c>
      <c r="U309" s="453"/>
      <c r="V309" s="453"/>
      <c r="W309" s="151"/>
      <c r="X309" s="126" t="e">
        <f>VLOOKUP($D309,Conn_Req!$B$2:$C$7,2)</f>
        <v>#N/A</v>
      </c>
      <c r="AB309" s="218"/>
      <c r="AC309" s="218"/>
      <c r="AD309" s="218"/>
    </row>
    <row r="310" spans="1:30" x14ac:dyDescent="0.25">
      <c r="A310" s="125"/>
      <c r="B310" s="453"/>
      <c r="C310" s="453"/>
      <c r="D310" s="454"/>
      <c r="E310" s="457"/>
      <c r="F310" s="158" t="str">
        <f t="shared" si="21"/>
        <v/>
      </c>
      <c r="G310" s="148" t="str">
        <f>IF($D310="","",VLOOKUP($X310,Conn_Req!$A$2:$I$7,4))</f>
        <v/>
      </c>
      <c r="H310" s="455"/>
      <c r="I310" s="147" t="str">
        <f t="shared" si="22"/>
        <v/>
      </c>
      <c r="J310" s="148" t="str">
        <f>IF($D310="","",VLOOKUP($X310,Conn_Req!$A$2:$I$7,5))</f>
        <v/>
      </c>
      <c r="K310" s="455"/>
      <c r="L310" s="147" t="str">
        <f t="shared" si="23"/>
        <v/>
      </c>
      <c r="M310" s="148" t="str">
        <f>IF($D310="","",VLOOKUP($X310,Conn_Req!$A$2:$I$7,6))</f>
        <v/>
      </c>
      <c r="N310" s="149" t="str">
        <f t="shared" si="24"/>
        <v/>
      </c>
      <c r="O310" s="150" t="str">
        <f t="shared" si="25"/>
        <v/>
      </c>
      <c r="P310" s="151"/>
      <c r="Q310" s="453"/>
      <c r="R310" s="453"/>
      <c r="S310" s="453"/>
      <c r="T310" s="152" t="str">
        <f>IF(OR($D310="",$U310=""),"",IF($X310&lt;210,$U310-VLOOKUP($X310,Conn_Req!$A$2:$I$7,9),""))</f>
        <v/>
      </c>
      <c r="U310" s="453"/>
      <c r="V310" s="453"/>
      <c r="W310" s="151"/>
      <c r="X310" s="126" t="e">
        <f>VLOOKUP($D310,Conn_Req!$B$2:$C$7,2)</f>
        <v>#N/A</v>
      </c>
      <c r="AB310" s="218"/>
      <c r="AC310" s="218"/>
      <c r="AD310" s="218"/>
    </row>
    <row r="311" spans="1:30" x14ac:dyDescent="0.25">
      <c r="A311" s="125"/>
      <c r="B311" s="453"/>
      <c r="C311" s="453"/>
      <c r="D311" s="454"/>
      <c r="E311" s="457"/>
      <c r="F311" s="158" t="str">
        <f t="shared" si="21"/>
        <v/>
      </c>
      <c r="G311" s="148" t="str">
        <f>IF($D311="","",VLOOKUP($X311,Conn_Req!$A$2:$I$7,4))</f>
        <v/>
      </c>
      <c r="H311" s="455"/>
      <c r="I311" s="147" t="str">
        <f t="shared" si="22"/>
        <v/>
      </c>
      <c r="J311" s="148" t="str">
        <f>IF($D311="","",VLOOKUP($X311,Conn_Req!$A$2:$I$7,5))</f>
        <v/>
      </c>
      <c r="K311" s="455"/>
      <c r="L311" s="147" t="str">
        <f t="shared" si="23"/>
        <v/>
      </c>
      <c r="M311" s="148" t="str">
        <f>IF($D311="","",VLOOKUP($X311,Conn_Req!$A$2:$I$7,6))</f>
        <v/>
      </c>
      <c r="N311" s="149" t="str">
        <f t="shared" si="24"/>
        <v/>
      </c>
      <c r="O311" s="150" t="str">
        <f t="shared" si="25"/>
        <v/>
      </c>
      <c r="P311" s="151"/>
      <c r="Q311" s="453"/>
      <c r="R311" s="453"/>
      <c r="S311" s="453"/>
      <c r="T311" s="152" t="str">
        <f>IF(OR($D311="",$U311=""),"",IF($X311&lt;210,$U311-VLOOKUP($X311,Conn_Req!$A$2:$I$7,9),""))</f>
        <v/>
      </c>
      <c r="U311" s="453"/>
      <c r="V311" s="453"/>
      <c r="W311" s="151"/>
      <c r="X311" s="126" t="e">
        <f>VLOOKUP($D311,Conn_Req!$B$2:$C$7,2)</f>
        <v>#N/A</v>
      </c>
      <c r="AB311" s="218"/>
      <c r="AC311" s="218"/>
      <c r="AD311" s="218"/>
    </row>
    <row r="312" spans="1:30" x14ac:dyDescent="0.25">
      <c r="A312" s="125"/>
      <c r="B312" s="453"/>
      <c r="C312" s="453"/>
      <c r="D312" s="454"/>
      <c r="E312" s="457"/>
      <c r="F312" s="158" t="str">
        <f t="shared" si="21"/>
        <v/>
      </c>
      <c r="G312" s="148" t="str">
        <f>IF($D312="","",VLOOKUP($X312,Conn_Req!$A$2:$I$7,4))</f>
        <v/>
      </c>
      <c r="H312" s="455"/>
      <c r="I312" s="147" t="str">
        <f t="shared" si="22"/>
        <v/>
      </c>
      <c r="J312" s="148" t="str">
        <f>IF($D312="","",VLOOKUP($X312,Conn_Req!$A$2:$I$7,5))</f>
        <v/>
      </c>
      <c r="K312" s="455"/>
      <c r="L312" s="147" t="str">
        <f t="shared" si="23"/>
        <v/>
      </c>
      <c r="M312" s="148" t="str">
        <f>IF($D312="","",VLOOKUP($X312,Conn_Req!$A$2:$I$7,6))</f>
        <v/>
      </c>
      <c r="N312" s="149" t="str">
        <f t="shared" si="24"/>
        <v/>
      </c>
      <c r="O312" s="150" t="str">
        <f t="shared" si="25"/>
        <v/>
      </c>
      <c r="P312" s="151"/>
      <c r="Q312" s="453"/>
      <c r="R312" s="453"/>
      <c r="S312" s="453"/>
      <c r="T312" s="152" t="str">
        <f>IF(OR($D312="",$U312=""),"",IF($X312&lt;210,$U312-VLOOKUP($X312,Conn_Req!$A$2:$I$7,9),""))</f>
        <v/>
      </c>
      <c r="U312" s="453"/>
      <c r="V312" s="453"/>
      <c r="W312" s="151"/>
      <c r="X312" s="126" t="e">
        <f>VLOOKUP($D312,Conn_Req!$B$2:$C$7,2)</f>
        <v>#N/A</v>
      </c>
      <c r="AB312" s="218"/>
      <c r="AC312" s="218"/>
      <c r="AD312" s="218"/>
    </row>
    <row r="313" spans="1:30" x14ac:dyDescent="0.25">
      <c r="A313" s="125"/>
      <c r="B313" s="453"/>
      <c r="C313" s="453"/>
      <c r="D313" s="454"/>
      <c r="E313" s="457"/>
      <c r="F313" s="158" t="str">
        <f t="shared" si="21"/>
        <v/>
      </c>
      <c r="G313" s="148" t="str">
        <f>IF($D313="","",VLOOKUP($X313,Conn_Req!$A$2:$I$7,4))</f>
        <v/>
      </c>
      <c r="H313" s="455"/>
      <c r="I313" s="147" t="str">
        <f t="shared" si="22"/>
        <v/>
      </c>
      <c r="J313" s="148" t="str">
        <f>IF($D313="","",VLOOKUP($X313,Conn_Req!$A$2:$I$7,5))</f>
        <v/>
      </c>
      <c r="K313" s="455"/>
      <c r="L313" s="147" t="str">
        <f t="shared" si="23"/>
        <v/>
      </c>
      <c r="M313" s="148" t="str">
        <f>IF($D313="","",VLOOKUP($X313,Conn_Req!$A$2:$I$7,6))</f>
        <v/>
      </c>
      <c r="N313" s="149" t="str">
        <f t="shared" si="24"/>
        <v/>
      </c>
      <c r="O313" s="150" t="str">
        <f t="shared" si="25"/>
        <v/>
      </c>
      <c r="P313" s="151"/>
      <c r="Q313" s="453"/>
      <c r="R313" s="453"/>
      <c r="S313" s="453"/>
      <c r="T313" s="152" t="str">
        <f>IF(OR($D313="",$U313=""),"",IF($X313&lt;210,$U313-VLOOKUP($X313,Conn_Req!$A$2:$I$7,9),""))</f>
        <v/>
      </c>
      <c r="U313" s="453"/>
      <c r="V313" s="453"/>
      <c r="W313" s="151"/>
      <c r="X313" s="126" t="e">
        <f>VLOOKUP($D313,Conn_Req!$B$2:$C$7,2)</f>
        <v>#N/A</v>
      </c>
      <c r="AB313" s="218"/>
      <c r="AC313" s="218"/>
      <c r="AD313" s="218"/>
    </row>
    <row r="314" spans="1:30" x14ac:dyDescent="0.25">
      <c r="A314" s="125"/>
      <c r="B314" s="453"/>
      <c r="C314" s="453"/>
      <c r="D314" s="454"/>
      <c r="E314" s="457"/>
      <c r="F314" s="158" t="str">
        <f t="shared" si="21"/>
        <v/>
      </c>
      <c r="G314" s="148" t="str">
        <f>IF($D314="","",VLOOKUP($X314,Conn_Req!$A$2:$I$7,4))</f>
        <v/>
      </c>
      <c r="H314" s="455"/>
      <c r="I314" s="147" t="str">
        <f t="shared" si="22"/>
        <v/>
      </c>
      <c r="J314" s="148" t="str">
        <f>IF($D314="","",VLOOKUP($X314,Conn_Req!$A$2:$I$7,5))</f>
        <v/>
      </c>
      <c r="K314" s="455"/>
      <c r="L314" s="147" t="str">
        <f t="shared" si="23"/>
        <v/>
      </c>
      <c r="M314" s="148" t="str">
        <f>IF($D314="","",VLOOKUP($X314,Conn_Req!$A$2:$I$7,6))</f>
        <v/>
      </c>
      <c r="N314" s="149" t="str">
        <f t="shared" si="24"/>
        <v/>
      </c>
      <c r="O314" s="150" t="str">
        <f t="shared" si="25"/>
        <v/>
      </c>
      <c r="P314" s="151"/>
      <c r="Q314" s="453"/>
      <c r="R314" s="453"/>
      <c r="S314" s="453"/>
      <c r="T314" s="152" t="str">
        <f>IF(OR($D314="",$U314=""),"",IF($X314&lt;210,$U314-VLOOKUP($X314,Conn_Req!$A$2:$I$7,9),""))</f>
        <v/>
      </c>
      <c r="U314" s="453"/>
      <c r="V314" s="453"/>
      <c r="W314" s="151"/>
      <c r="X314" s="126" t="e">
        <f>VLOOKUP($D314,Conn_Req!$B$2:$C$7,2)</f>
        <v>#N/A</v>
      </c>
      <c r="AB314" s="218"/>
      <c r="AC314" s="218"/>
      <c r="AD314" s="218"/>
    </row>
    <row r="315" spans="1:30" x14ac:dyDescent="0.25">
      <c r="A315" s="125"/>
      <c r="B315" s="453"/>
      <c r="C315" s="453"/>
      <c r="D315" s="454"/>
      <c r="E315" s="457"/>
      <c r="F315" s="158" t="str">
        <f t="shared" si="21"/>
        <v/>
      </c>
      <c r="G315" s="148" t="str">
        <f>IF($D315="","",VLOOKUP($X315,Conn_Req!$A$2:$I$7,4))</f>
        <v/>
      </c>
      <c r="H315" s="455"/>
      <c r="I315" s="147" t="str">
        <f t="shared" si="22"/>
        <v/>
      </c>
      <c r="J315" s="148" t="str">
        <f>IF($D315="","",VLOOKUP($X315,Conn_Req!$A$2:$I$7,5))</f>
        <v/>
      </c>
      <c r="K315" s="455"/>
      <c r="L315" s="147" t="str">
        <f t="shared" si="23"/>
        <v/>
      </c>
      <c r="M315" s="148" t="str">
        <f>IF($D315="","",VLOOKUP($X315,Conn_Req!$A$2:$I$7,6))</f>
        <v/>
      </c>
      <c r="N315" s="149" t="str">
        <f t="shared" si="24"/>
        <v/>
      </c>
      <c r="O315" s="150" t="str">
        <f t="shared" si="25"/>
        <v/>
      </c>
      <c r="P315" s="151"/>
      <c r="Q315" s="453"/>
      <c r="R315" s="453"/>
      <c r="S315" s="453"/>
      <c r="T315" s="152" t="str">
        <f>IF(OR($D315="",$U315=""),"",IF($X315&lt;210,$U315-VLOOKUP($X315,Conn_Req!$A$2:$I$7,9),""))</f>
        <v/>
      </c>
      <c r="U315" s="453"/>
      <c r="V315" s="453"/>
      <c r="W315" s="151"/>
      <c r="X315" s="126" t="e">
        <f>VLOOKUP($D315,Conn_Req!$B$2:$C$7,2)</f>
        <v>#N/A</v>
      </c>
      <c r="AB315" s="218"/>
      <c r="AC315" s="218"/>
      <c r="AD315" s="218"/>
    </row>
    <row r="316" spans="1:30" x14ac:dyDescent="0.25">
      <c r="A316" s="125"/>
      <c r="B316" s="453"/>
      <c r="C316" s="453"/>
      <c r="D316" s="454"/>
      <c r="E316" s="457"/>
      <c r="F316" s="158" t="str">
        <f t="shared" si="21"/>
        <v/>
      </c>
      <c r="G316" s="148" t="str">
        <f>IF($D316="","",VLOOKUP($X316,Conn_Req!$A$2:$I$7,4))</f>
        <v/>
      </c>
      <c r="H316" s="455"/>
      <c r="I316" s="147" t="str">
        <f t="shared" si="22"/>
        <v/>
      </c>
      <c r="J316" s="148" t="str">
        <f>IF($D316="","",VLOOKUP($X316,Conn_Req!$A$2:$I$7,5))</f>
        <v/>
      </c>
      <c r="K316" s="455"/>
      <c r="L316" s="147" t="str">
        <f t="shared" si="23"/>
        <v/>
      </c>
      <c r="M316" s="148" t="str">
        <f>IF($D316="","",VLOOKUP($X316,Conn_Req!$A$2:$I$7,6))</f>
        <v/>
      </c>
      <c r="N316" s="149" t="str">
        <f t="shared" si="24"/>
        <v/>
      </c>
      <c r="O316" s="150" t="str">
        <f t="shared" si="25"/>
        <v/>
      </c>
      <c r="P316" s="151"/>
      <c r="Q316" s="453"/>
      <c r="R316" s="453"/>
      <c r="S316" s="453"/>
      <c r="T316" s="152" t="str">
        <f>IF(OR($D316="",$U316=""),"",IF($X316&lt;210,$U316-VLOOKUP($X316,Conn_Req!$A$2:$I$7,9),""))</f>
        <v/>
      </c>
      <c r="U316" s="453"/>
      <c r="V316" s="453"/>
      <c r="W316" s="151"/>
      <c r="X316" s="126" t="e">
        <f>VLOOKUP($D316,Conn_Req!$B$2:$C$7,2)</f>
        <v>#N/A</v>
      </c>
      <c r="AB316" s="218"/>
      <c r="AC316" s="218"/>
      <c r="AD316" s="218"/>
    </row>
    <row r="317" spans="1:30"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AB317" s="218"/>
      <c r="AC317" s="218"/>
      <c r="AD317" s="218"/>
    </row>
    <row r="318" spans="1:30"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AB318" s="218"/>
      <c r="AC318" s="218"/>
      <c r="AD318" s="218"/>
    </row>
    <row r="319" spans="1:30"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AB319" s="218"/>
      <c r="AC319" s="218"/>
      <c r="AD319" s="218"/>
    </row>
    <row r="320" spans="1:30"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AB320" s="218"/>
      <c r="AC320" s="218"/>
      <c r="AD320" s="218"/>
    </row>
    <row r="321" spans="1:30"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AB321" s="218"/>
      <c r="AC321" s="218"/>
      <c r="AD321" s="218"/>
    </row>
    <row r="322" spans="1:30"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AB322" s="218"/>
      <c r="AC322" s="218"/>
      <c r="AD322" s="218"/>
    </row>
    <row r="323" spans="1:30"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AB323" s="218"/>
      <c r="AC323" s="218"/>
      <c r="AD323" s="218"/>
    </row>
    <row r="324" spans="1:30"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AB324" s="218"/>
      <c r="AC324" s="218"/>
      <c r="AD324" s="218"/>
    </row>
    <row r="325" spans="1:30" x14ac:dyDescent="0.25">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AB325" s="218"/>
      <c r="AC325" s="218"/>
      <c r="AD325" s="218"/>
    </row>
    <row r="326" spans="1:30" x14ac:dyDescent="0.25">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AB326" s="218"/>
      <c r="AC326" s="218"/>
      <c r="AD326" s="218"/>
    </row>
  </sheetData>
  <sheetProtection algorithmName="SHA-512" hashValue="LPNhUHV9fhEZWMZoCx5gOwBvIg9nl/iccROmKj+B224Zk/Hv/PIvSJYXczDfg5rPfHvXgbrClPA383haoy2e5A==" saltValue="8Mg22e11HOl323wCMuc5ew==" spinCount="100000" sheet="1" objects="1" scenarios="1"/>
  <mergeCells count="16">
    <mergeCell ref="C11:J12"/>
    <mergeCell ref="Q15:U15"/>
    <mergeCell ref="G5:I5"/>
    <mergeCell ref="J5:M5"/>
    <mergeCell ref="C3:D3"/>
    <mergeCell ref="G3:I3"/>
    <mergeCell ref="J3:M3"/>
    <mergeCell ref="C4:D4"/>
    <mergeCell ref="G4:I4"/>
    <mergeCell ref="N15:O15"/>
    <mergeCell ref="C6:D6"/>
    <mergeCell ref="G6:I6"/>
    <mergeCell ref="E15:G15"/>
    <mergeCell ref="H15:J15"/>
    <mergeCell ref="K15:M15"/>
    <mergeCell ref="J4:M4"/>
  </mergeCells>
  <conditionalFormatting sqref="F17:G316">
    <cfRule type="expression" dxfId="518" priority="1022">
      <formula>$X17=205</formula>
    </cfRule>
  </conditionalFormatting>
  <conditionalFormatting sqref="Q17:Q316">
    <cfRule type="expression" dxfId="517" priority="1018">
      <formula>$X17=205</formula>
    </cfRule>
  </conditionalFormatting>
  <conditionalFormatting sqref="L17:M316">
    <cfRule type="expression" dxfId="516" priority="1012">
      <formula>$X17&lt;&gt;205</formula>
    </cfRule>
  </conditionalFormatting>
  <conditionalFormatting sqref="E17:E316">
    <cfRule type="expression" dxfId="515" priority="6252">
      <formula>$X17=205</formula>
    </cfRule>
    <cfRule type="expression" dxfId="514" priority="6253">
      <formula>OR($E17="",$F17="")</formula>
    </cfRule>
    <cfRule type="cellIs" dxfId="513" priority="6254" operator="between">
      <formula>0</formula>
      <formula>$F17</formula>
    </cfRule>
    <cfRule type="cellIs" dxfId="512" priority="6255" operator="greaterThan">
      <formula>$F17</formula>
    </cfRule>
  </conditionalFormatting>
  <conditionalFormatting sqref="H17:H316">
    <cfRule type="expression" dxfId="511" priority="6261">
      <formula>OR($H17="",$I17="")</formula>
    </cfRule>
    <cfRule type="cellIs" dxfId="510" priority="6262" operator="between">
      <formula>0</formula>
      <formula>$I17</formula>
    </cfRule>
    <cfRule type="cellIs" dxfId="509" priority="6263" operator="greaterThan">
      <formula>$I17</formula>
    </cfRule>
  </conditionalFormatting>
  <conditionalFormatting sqref="K17:K316">
    <cfRule type="expression" dxfId="508" priority="6256">
      <formula>$X17&lt;&gt;205</formula>
    </cfRule>
    <cfRule type="expression" dxfId="507" priority="6257">
      <formula>OR($K17="",$L17="")</formula>
    </cfRule>
    <cfRule type="cellIs" dxfId="506" priority="6258" operator="between">
      <formula>0</formula>
      <formula>$L17</formula>
    </cfRule>
    <cfRule type="cellIs" dxfId="505" priority="6259" operator="greaterThan">
      <formula>$L17</formula>
    </cfRule>
  </conditionalFormatting>
  <conditionalFormatting sqref="N17:N316">
    <cfRule type="expression" dxfId="504" priority="1023">
      <formula>OR($N17="",$O17="")</formula>
    </cfRule>
    <cfRule type="cellIs" dxfId="503" priority="1024" operator="between">
      <formula>0</formula>
      <formula>$O17</formula>
    </cfRule>
    <cfRule type="cellIs" dxfId="502" priority="1025" operator="greaterThan">
      <formula>$O17</formula>
    </cfRule>
  </conditionalFormatting>
  <conditionalFormatting sqref="S17:S316">
    <cfRule type="expression" dxfId="501" priority="1">
      <formula>$X17&lt;&gt;205</formula>
    </cfRule>
  </conditionalFormatting>
  <dataValidations count="3">
    <dataValidation type="decimal" operator="greaterThanOrEqual" allowBlank="1" showInputMessage="1" showErrorMessage="1" error="Data must be a numeric value greater than or equal to 0" sqref="E17:E316 H17:H316 K17:K316 U17:U316 Q17:S316">
      <formula1>0</formula1>
    </dataValidation>
    <dataValidation type="decimal" allowBlank="1" showInputMessage="1" showErrorMessage="1" error="Data must be a numeric value" prompt="Enter the temperature rise from the ambient (reference) to the component hotspot" sqref="V17:V316">
      <formula1>-500</formula1>
      <formula2>500</formula2>
    </dataValidation>
    <dataValidation type="list" allowBlank="1" showInputMessage="1" showErrorMessage="1" sqref="D17:D316">
      <formula1>$AA$17:$AA$22</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AY323"/>
  <sheetViews>
    <sheetView zoomScale="80" zoomScaleNormal="80" workbookViewId="0">
      <pane ySplit="14" topLeftCell="A15" activePane="bottomLeft" state="frozen"/>
      <selection pane="bottomLeft" activeCell="H11" sqref="H11"/>
    </sheetView>
  </sheetViews>
  <sheetFormatPr defaultRowHeight="15" x14ac:dyDescent="0.25"/>
  <cols>
    <col min="1" max="1" width="3.140625" style="126" customWidth="1"/>
    <col min="2" max="2" width="9.140625" style="126" customWidth="1"/>
    <col min="3" max="4" width="23.42578125" style="126" customWidth="1"/>
    <col min="5" max="6" width="22.7109375" style="126" customWidth="1"/>
    <col min="7" max="7" width="15.7109375" style="126" customWidth="1"/>
    <col min="8" max="24" width="9.140625" style="126"/>
    <col min="25" max="25" width="9.7109375" style="126" customWidth="1"/>
    <col min="26" max="26" width="9.140625" style="126"/>
    <col min="27" max="31" width="9.7109375" style="126" customWidth="1"/>
    <col min="32" max="36" width="9.140625" style="126"/>
    <col min="37" max="37" width="0" style="126" hidden="1" customWidth="1"/>
    <col min="38" max="40" width="9.140625" style="126"/>
    <col min="41" max="43" width="9.140625" style="126" hidden="1" customWidth="1"/>
    <col min="44" max="45" width="9.140625" style="170" hidden="1" customWidth="1"/>
    <col min="46" max="47" width="9.140625" style="126" hidden="1" customWidth="1"/>
    <col min="48" max="16384" width="9.140625" style="126"/>
  </cols>
  <sheetData>
    <row r="1" spans="1:51" ht="15.75" thickBot="1" x14ac:dyDescent="0.3">
      <c r="A1" s="125"/>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V1" s="218"/>
      <c r="AW1" s="218"/>
      <c r="AX1" s="218"/>
      <c r="AY1" s="218"/>
    </row>
    <row r="2" spans="1:51" ht="15.75" thickBot="1" x14ac:dyDescent="0.3">
      <c r="A2" s="125"/>
      <c r="B2" s="125"/>
      <c r="C2" s="125"/>
      <c r="D2" s="125"/>
      <c r="E2" s="125"/>
      <c r="F2" s="125"/>
      <c r="G2" s="125"/>
      <c r="H2" s="125"/>
      <c r="I2" s="125"/>
      <c r="J2" s="125"/>
      <c r="K2" s="125"/>
      <c r="L2" s="125"/>
      <c r="M2" s="125"/>
      <c r="N2" s="125"/>
      <c r="O2" s="125"/>
      <c r="P2" s="125"/>
      <c r="Q2" s="125"/>
      <c r="R2" s="280" t="s">
        <v>337</v>
      </c>
      <c r="S2" s="281"/>
      <c r="T2" s="281"/>
      <c r="U2" s="281"/>
      <c r="V2" s="281"/>
      <c r="W2" s="281"/>
      <c r="X2" s="281"/>
      <c r="Y2" s="281"/>
      <c r="Z2" s="281"/>
      <c r="AA2" s="281"/>
      <c r="AB2" s="281"/>
      <c r="AC2" s="281"/>
      <c r="AD2" s="281"/>
      <c r="AE2" s="281"/>
      <c r="AF2" s="281"/>
      <c r="AG2" s="281"/>
      <c r="AH2" s="281"/>
      <c r="AI2" s="281"/>
      <c r="AJ2" s="282"/>
      <c r="AK2" s="125"/>
      <c r="AL2" s="125"/>
      <c r="AM2" s="125"/>
      <c r="AN2" s="125"/>
      <c r="AV2" s="218"/>
      <c r="AW2" s="218"/>
      <c r="AX2" s="218"/>
      <c r="AY2" s="218"/>
    </row>
    <row r="3" spans="1:51" ht="15.75" thickBot="1" x14ac:dyDescent="0.3">
      <c r="A3" s="125"/>
      <c r="B3" s="125"/>
      <c r="C3" s="271" t="s">
        <v>16</v>
      </c>
      <c r="D3" s="272"/>
      <c r="E3" s="264"/>
      <c r="F3" s="127"/>
      <c r="G3" s="127"/>
      <c r="H3" s="127"/>
      <c r="I3" s="127"/>
      <c r="J3" s="271" t="s">
        <v>18</v>
      </c>
      <c r="K3" s="272"/>
      <c r="L3" s="273"/>
      <c r="M3" s="277" t="str">
        <f>IF(GlobalParameters!$C$8="","",GlobalParameters!$C$8)</f>
        <v/>
      </c>
      <c r="N3" s="328"/>
      <c r="O3" s="328"/>
      <c r="P3" s="329"/>
      <c r="Q3" s="127"/>
      <c r="R3" s="283"/>
      <c r="S3" s="284"/>
      <c r="T3" s="284"/>
      <c r="U3" s="284"/>
      <c r="V3" s="284"/>
      <c r="W3" s="284"/>
      <c r="X3" s="284"/>
      <c r="Y3" s="284"/>
      <c r="Z3" s="284"/>
      <c r="AA3" s="284"/>
      <c r="AB3" s="284"/>
      <c r="AC3" s="284"/>
      <c r="AD3" s="284"/>
      <c r="AE3" s="284"/>
      <c r="AF3" s="284"/>
      <c r="AG3" s="284"/>
      <c r="AH3" s="284"/>
      <c r="AI3" s="284"/>
      <c r="AJ3" s="285"/>
      <c r="AK3" s="125"/>
      <c r="AL3" s="125"/>
      <c r="AM3" s="125"/>
      <c r="AN3" s="125"/>
      <c r="AV3" s="218"/>
      <c r="AW3" s="218"/>
      <c r="AX3" s="218"/>
      <c r="AY3" s="218"/>
    </row>
    <row r="4" spans="1:51" ht="15.75" thickBot="1" x14ac:dyDescent="0.3">
      <c r="A4" s="125"/>
      <c r="B4" s="125"/>
      <c r="C4" s="271" t="s">
        <v>238</v>
      </c>
      <c r="D4" s="272"/>
      <c r="E4" s="264"/>
      <c r="F4" s="127"/>
      <c r="G4" s="127"/>
      <c r="H4" s="127"/>
      <c r="I4" s="128"/>
      <c r="J4" s="271" t="s">
        <v>19</v>
      </c>
      <c r="K4" s="272"/>
      <c r="L4" s="273"/>
      <c r="M4" s="277" t="str">
        <f>IF(GlobalParameters!$E$8="","",GlobalParameters!$E$8)</f>
        <v/>
      </c>
      <c r="N4" s="328"/>
      <c r="O4" s="328"/>
      <c r="P4" s="329"/>
      <c r="Q4" s="155"/>
      <c r="R4" s="283"/>
      <c r="S4" s="284"/>
      <c r="T4" s="284"/>
      <c r="U4" s="284"/>
      <c r="V4" s="284"/>
      <c r="W4" s="284"/>
      <c r="X4" s="284"/>
      <c r="Y4" s="284"/>
      <c r="Z4" s="284"/>
      <c r="AA4" s="284"/>
      <c r="AB4" s="284"/>
      <c r="AC4" s="284"/>
      <c r="AD4" s="284"/>
      <c r="AE4" s="284"/>
      <c r="AF4" s="284"/>
      <c r="AG4" s="284"/>
      <c r="AH4" s="284"/>
      <c r="AI4" s="284"/>
      <c r="AJ4" s="285"/>
      <c r="AK4" s="125"/>
      <c r="AL4" s="125"/>
      <c r="AM4" s="125"/>
      <c r="AN4" s="125"/>
      <c r="AV4" s="218"/>
      <c r="AW4" s="218"/>
      <c r="AX4" s="218"/>
      <c r="AY4" s="218"/>
    </row>
    <row r="5" spans="1:51" ht="15.75" thickBot="1" x14ac:dyDescent="0.3">
      <c r="A5" s="125"/>
      <c r="B5" s="125"/>
      <c r="C5" s="125"/>
      <c r="D5" s="125"/>
      <c r="E5" s="125"/>
      <c r="F5" s="125"/>
      <c r="G5" s="125"/>
      <c r="H5" s="125"/>
      <c r="I5" s="125"/>
      <c r="J5" s="271" t="s">
        <v>20</v>
      </c>
      <c r="K5" s="263"/>
      <c r="L5" s="264"/>
      <c r="M5" s="277" t="str">
        <f>IF(GlobalParameters!$C$12="","",GlobalParameters!$C$12)</f>
        <v/>
      </c>
      <c r="N5" s="289"/>
      <c r="O5" s="289"/>
      <c r="P5" s="290"/>
      <c r="Q5" s="127"/>
      <c r="R5" s="283"/>
      <c r="S5" s="284"/>
      <c r="T5" s="284"/>
      <c r="U5" s="284"/>
      <c r="V5" s="284"/>
      <c r="W5" s="284"/>
      <c r="X5" s="284"/>
      <c r="Y5" s="284"/>
      <c r="Z5" s="284"/>
      <c r="AA5" s="284"/>
      <c r="AB5" s="284"/>
      <c r="AC5" s="284"/>
      <c r="AD5" s="284"/>
      <c r="AE5" s="284"/>
      <c r="AF5" s="284"/>
      <c r="AG5" s="284"/>
      <c r="AH5" s="284"/>
      <c r="AI5" s="284"/>
      <c r="AJ5" s="285"/>
      <c r="AK5" s="125"/>
      <c r="AL5" s="125"/>
      <c r="AM5" s="125"/>
      <c r="AN5" s="125"/>
      <c r="AV5" s="218"/>
      <c r="AW5" s="218"/>
      <c r="AX5" s="218"/>
      <c r="AY5" s="218"/>
    </row>
    <row r="6" spans="1:51" ht="15.75" customHeight="1" thickBot="1" x14ac:dyDescent="0.3">
      <c r="A6" s="125"/>
      <c r="B6" s="125"/>
      <c r="C6" s="294" t="s">
        <v>336</v>
      </c>
      <c r="D6" s="429"/>
      <c r="E6" s="296"/>
      <c r="F6" s="129"/>
      <c r="G6" s="129"/>
      <c r="H6" s="129"/>
      <c r="I6" s="129"/>
      <c r="J6" s="271" t="s">
        <v>195</v>
      </c>
      <c r="K6" s="272"/>
      <c r="L6" s="273"/>
      <c r="M6" s="130" t="str">
        <f>IF(GlobalParameters!$K$11="","",GlobalParameters!$K$11)</f>
        <v/>
      </c>
      <c r="N6" s="125"/>
      <c r="O6" s="125"/>
      <c r="P6" s="125"/>
      <c r="Q6" s="125"/>
      <c r="R6" s="283"/>
      <c r="S6" s="284"/>
      <c r="T6" s="284"/>
      <c r="U6" s="284"/>
      <c r="V6" s="284"/>
      <c r="W6" s="284"/>
      <c r="X6" s="284"/>
      <c r="Y6" s="284"/>
      <c r="Z6" s="284"/>
      <c r="AA6" s="284"/>
      <c r="AB6" s="284"/>
      <c r="AC6" s="284"/>
      <c r="AD6" s="284"/>
      <c r="AE6" s="284"/>
      <c r="AF6" s="284"/>
      <c r="AG6" s="284"/>
      <c r="AH6" s="284"/>
      <c r="AI6" s="284"/>
      <c r="AJ6" s="285"/>
      <c r="AK6" s="125"/>
      <c r="AL6" s="125"/>
      <c r="AM6" s="125"/>
      <c r="AN6" s="125"/>
      <c r="AV6" s="218"/>
      <c r="AW6" s="218"/>
      <c r="AX6" s="218"/>
      <c r="AY6" s="218"/>
    </row>
    <row r="7" spans="1:51" x14ac:dyDescent="0.25">
      <c r="A7" s="125"/>
      <c r="B7" s="125"/>
      <c r="C7" s="131"/>
      <c r="D7" s="131"/>
      <c r="E7" s="132"/>
      <c r="F7" s="127"/>
      <c r="G7" s="127"/>
      <c r="H7" s="127"/>
      <c r="I7" s="127"/>
      <c r="J7" s="128"/>
      <c r="K7" s="125"/>
      <c r="L7" s="125"/>
      <c r="M7" s="125"/>
      <c r="N7" s="125"/>
      <c r="O7" s="125"/>
      <c r="P7" s="125"/>
      <c r="Q7" s="125"/>
      <c r="R7" s="283"/>
      <c r="S7" s="284"/>
      <c r="T7" s="284"/>
      <c r="U7" s="284"/>
      <c r="V7" s="284"/>
      <c r="W7" s="284"/>
      <c r="X7" s="284"/>
      <c r="Y7" s="284"/>
      <c r="Z7" s="284"/>
      <c r="AA7" s="284"/>
      <c r="AB7" s="284"/>
      <c r="AC7" s="284"/>
      <c r="AD7" s="284"/>
      <c r="AE7" s="284"/>
      <c r="AF7" s="284"/>
      <c r="AG7" s="284"/>
      <c r="AH7" s="284"/>
      <c r="AI7" s="284"/>
      <c r="AJ7" s="285"/>
      <c r="AK7" s="125"/>
      <c r="AL7" s="125"/>
      <c r="AM7" s="125"/>
      <c r="AN7" s="125"/>
      <c r="AV7" s="218"/>
      <c r="AW7" s="218"/>
      <c r="AX7" s="218"/>
      <c r="AY7" s="218"/>
    </row>
    <row r="8" spans="1:51" s="168" customFormat="1" x14ac:dyDescent="0.25">
      <c r="A8" s="166"/>
      <c r="B8" s="133" t="s">
        <v>170</v>
      </c>
      <c r="C8" s="134" t="s">
        <v>169</v>
      </c>
      <c r="D8" s="167"/>
      <c r="E8" s="167"/>
      <c r="F8" s="167"/>
      <c r="G8" s="167"/>
      <c r="H8" s="167"/>
      <c r="I8" s="167"/>
      <c r="J8" s="167"/>
      <c r="K8" s="166"/>
      <c r="L8" s="166"/>
      <c r="M8" s="166"/>
      <c r="N8" s="166"/>
      <c r="O8" s="166"/>
      <c r="P8" s="166"/>
      <c r="Q8" s="166"/>
      <c r="R8" s="283"/>
      <c r="S8" s="284"/>
      <c r="T8" s="284"/>
      <c r="U8" s="284"/>
      <c r="V8" s="284"/>
      <c r="W8" s="284"/>
      <c r="X8" s="284"/>
      <c r="Y8" s="284"/>
      <c r="Z8" s="284"/>
      <c r="AA8" s="284"/>
      <c r="AB8" s="284"/>
      <c r="AC8" s="284"/>
      <c r="AD8" s="284"/>
      <c r="AE8" s="284"/>
      <c r="AF8" s="284"/>
      <c r="AG8" s="284"/>
      <c r="AH8" s="284"/>
      <c r="AI8" s="284"/>
      <c r="AJ8" s="285"/>
      <c r="AK8" s="166"/>
      <c r="AL8" s="166"/>
      <c r="AM8" s="166"/>
      <c r="AN8" s="166"/>
      <c r="AR8" s="171"/>
      <c r="AS8" s="171"/>
      <c r="AV8" s="223"/>
      <c r="AW8" s="223"/>
      <c r="AX8" s="223"/>
      <c r="AY8" s="223"/>
    </row>
    <row r="9" spans="1:51" x14ac:dyDescent="0.25">
      <c r="A9" s="125"/>
      <c r="B9" s="125"/>
      <c r="C9" s="135" t="s">
        <v>119</v>
      </c>
      <c r="D9" s="128"/>
      <c r="E9" s="127"/>
      <c r="F9" s="127"/>
      <c r="G9" s="127"/>
      <c r="H9" s="127"/>
      <c r="I9" s="127"/>
      <c r="J9" s="128"/>
      <c r="K9" s="125"/>
      <c r="L9" s="125"/>
      <c r="M9" s="125"/>
      <c r="N9" s="125"/>
      <c r="O9" s="125"/>
      <c r="P9" s="125"/>
      <c r="Q9" s="125"/>
      <c r="R9" s="283"/>
      <c r="S9" s="284"/>
      <c r="T9" s="284"/>
      <c r="U9" s="284"/>
      <c r="V9" s="284"/>
      <c r="W9" s="284"/>
      <c r="X9" s="284"/>
      <c r="Y9" s="284"/>
      <c r="Z9" s="284"/>
      <c r="AA9" s="284"/>
      <c r="AB9" s="284"/>
      <c r="AC9" s="284"/>
      <c r="AD9" s="284"/>
      <c r="AE9" s="284"/>
      <c r="AF9" s="284"/>
      <c r="AG9" s="284"/>
      <c r="AH9" s="284"/>
      <c r="AI9" s="284"/>
      <c r="AJ9" s="285"/>
      <c r="AK9" s="125"/>
      <c r="AL9" s="125"/>
      <c r="AM9" s="125"/>
      <c r="AN9" s="125"/>
      <c r="AV9" s="218"/>
      <c r="AW9" s="218"/>
      <c r="AX9" s="218"/>
      <c r="AY9" s="218"/>
    </row>
    <row r="10" spans="1:51" ht="21.75" thickBot="1" x14ac:dyDescent="0.4">
      <c r="A10" s="125"/>
      <c r="B10" s="125"/>
      <c r="C10" s="128"/>
      <c r="D10" s="128"/>
      <c r="E10" s="127"/>
      <c r="F10" s="127"/>
      <c r="G10" s="127"/>
      <c r="H10" s="461" t="s">
        <v>598</v>
      </c>
      <c r="I10" s="127"/>
      <c r="J10" s="128"/>
      <c r="K10" s="125"/>
      <c r="L10" s="125"/>
      <c r="M10" s="125"/>
      <c r="N10" s="125"/>
      <c r="O10" s="125"/>
      <c r="P10" s="125"/>
      <c r="Q10" s="125"/>
      <c r="R10" s="283"/>
      <c r="S10" s="284"/>
      <c r="T10" s="284"/>
      <c r="U10" s="284"/>
      <c r="V10" s="284"/>
      <c r="W10" s="284"/>
      <c r="X10" s="284"/>
      <c r="Y10" s="284"/>
      <c r="Z10" s="284"/>
      <c r="AA10" s="284"/>
      <c r="AB10" s="284"/>
      <c r="AC10" s="284"/>
      <c r="AD10" s="284"/>
      <c r="AE10" s="284"/>
      <c r="AF10" s="284"/>
      <c r="AG10" s="284"/>
      <c r="AH10" s="284"/>
      <c r="AI10" s="284"/>
      <c r="AJ10" s="285"/>
      <c r="AK10" s="125"/>
      <c r="AL10" s="125"/>
      <c r="AM10" s="125"/>
      <c r="AN10" s="125"/>
      <c r="AV10" s="218"/>
      <c r="AW10" s="218"/>
      <c r="AX10" s="218"/>
      <c r="AY10" s="218"/>
    </row>
    <row r="11" spans="1:51" ht="44.25" customHeight="1" thickBot="1" x14ac:dyDescent="0.3">
      <c r="A11" s="125"/>
      <c r="B11" s="125"/>
      <c r="C11" s="426" t="s">
        <v>338</v>
      </c>
      <c r="D11" s="427"/>
      <c r="E11" s="427"/>
      <c r="F11" s="428"/>
      <c r="G11" s="129"/>
      <c r="H11" s="129"/>
      <c r="I11" s="129"/>
      <c r="J11" s="129"/>
      <c r="K11" s="129"/>
      <c r="L11" s="129"/>
      <c r="M11" s="129"/>
      <c r="N11" s="125"/>
      <c r="O11" s="125"/>
      <c r="P11" s="125"/>
      <c r="Q11" s="125"/>
      <c r="R11" s="286"/>
      <c r="S11" s="287"/>
      <c r="T11" s="287"/>
      <c r="U11" s="287"/>
      <c r="V11" s="287"/>
      <c r="W11" s="287"/>
      <c r="X11" s="287"/>
      <c r="Y11" s="287"/>
      <c r="Z11" s="287"/>
      <c r="AA11" s="287"/>
      <c r="AB11" s="287"/>
      <c r="AC11" s="287"/>
      <c r="AD11" s="287"/>
      <c r="AE11" s="287"/>
      <c r="AF11" s="287"/>
      <c r="AG11" s="287"/>
      <c r="AH11" s="287"/>
      <c r="AI11" s="287"/>
      <c r="AJ11" s="288"/>
      <c r="AK11" s="125"/>
      <c r="AL11" s="125"/>
      <c r="AM11" s="125"/>
      <c r="AN11" s="125"/>
      <c r="AV11" s="218"/>
      <c r="AW11" s="218"/>
      <c r="AX11" s="218"/>
      <c r="AY11" s="218"/>
    </row>
    <row r="12" spans="1:51" ht="15.75" thickBot="1" x14ac:dyDescent="0.3">
      <c r="A12" s="125"/>
      <c r="B12" s="125"/>
      <c r="C12" s="388"/>
      <c r="D12" s="380"/>
      <c r="E12" s="380"/>
      <c r="F12" s="381"/>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V12" s="218"/>
      <c r="AW12" s="218"/>
      <c r="AX12" s="218"/>
      <c r="AY12" s="218"/>
    </row>
    <row r="13" spans="1:51" ht="45" customHeight="1" x14ac:dyDescent="0.25">
      <c r="A13" s="125"/>
      <c r="B13" s="125"/>
      <c r="C13" s="125"/>
      <c r="D13" s="125"/>
      <c r="E13" s="125"/>
      <c r="F13" s="125"/>
      <c r="G13" s="125"/>
      <c r="H13" s="348" t="s">
        <v>582</v>
      </c>
      <c r="I13" s="420"/>
      <c r="J13" s="421"/>
      <c r="K13" s="348" t="s">
        <v>583</v>
      </c>
      <c r="L13" s="420"/>
      <c r="M13" s="421"/>
      <c r="N13" s="348" t="s">
        <v>315</v>
      </c>
      <c r="O13" s="370"/>
      <c r="P13" s="371"/>
      <c r="Q13" s="348" t="s">
        <v>318</v>
      </c>
      <c r="R13" s="420"/>
      <c r="S13" s="421"/>
      <c r="T13" s="422" t="s">
        <v>324</v>
      </c>
      <c r="U13" s="422"/>
      <c r="V13" s="423"/>
      <c r="W13" s="348" t="s">
        <v>327</v>
      </c>
      <c r="X13" s="424"/>
      <c r="Y13" s="348" t="s">
        <v>334</v>
      </c>
      <c r="Z13" s="425"/>
      <c r="AA13" s="125"/>
      <c r="AB13" s="265" t="s">
        <v>171</v>
      </c>
      <c r="AC13" s="405"/>
      <c r="AD13" s="405"/>
      <c r="AE13" s="405"/>
      <c r="AF13" s="405"/>
      <c r="AG13" s="405"/>
      <c r="AH13" s="405"/>
      <c r="AI13" s="405"/>
      <c r="AJ13" s="405"/>
      <c r="AK13" s="405"/>
      <c r="AL13" s="406"/>
      <c r="AM13" s="125"/>
      <c r="AN13" s="125"/>
      <c r="AO13" s="143"/>
      <c r="AV13" s="218"/>
      <c r="AW13" s="218"/>
      <c r="AX13" s="218"/>
      <c r="AY13" s="218"/>
    </row>
    <row r="14" spans="1:51" ht="72.75" x14ac:dyDescent="0.25">
      <c r="A14" s="136"/>
      <c r="B14" s="214" t="s">
        <v>21</v>
      </c>
      <c r="C14" s="214" t="s">
        <v>22</v>
      </c>
      <c r="D14" s="214" t="s">
        <v>24</v>
      </c>
      <c r="E14" s="214" t="s">
        <v>131</v>
      </c>
      <c r="F14" s="213" t="s">
        <v>310</v>
      </c>
      <c r="G14" s="213" t="s">
        <v>331</v>
      </c>
      <c r="H14" s="213" t="s">
        <v>85</v>
      </c>
      <c r="I14" s="213" t="s">
        <v>86</v>
      </c>
      <c r="J14" s="213" t="s">
        <v>27</v>
      </c>
      <c r="K14" s="213" t="s">
        <v>85</v>
      </c>
      <c r="L14" s="213" t="s">
        <v>86</v>
      </c>
      <c r="M14" s="213" t="s">
        <v>27</v>
      </c>
      <c r="N14" s="213" t="s">
        <v>85</v>
      </c>
      <c r="O14" s="213" t="s">
        <v>319</v>
      </c>
      <c r="P14" s="213" t="s">
        <v>317</v>
      </c>
      <c r="Q14" s="213" t="s">
        <v>85</v>
      </c>
      <c r="R14" s="213" t="s">
        <v>580</v>
      </c>
      <c r="S14" s="213" t="s">
        <v>320</v>
      </c>
      <c r="T14" s="213" t="s">
        <v>25</v>
      </c>
      <c r="U14" s="213" t="s">
        <v>325</v>
      </c>
      <c r="V14" s="213" t="s">
        <v>326</v>
      </c>
      <c r="W14" s="213" t="s">
        <v>328</v>
      </c>
      <c r="X14" s="213" t="s">
        <v>329</v>
      </c>
      <c r="Y14" s="213" t="s">
        <v>577</v>
      </c>
      <c r="Z14" s="213" t="s">
        <v>335</v>
      </c>
      <c r="AA14" s="215"/>
      <c r="AB14" s="216" t="s">
        <v>152</v>
      </c>
      <c r="AC14" s="216" t="s">
        <v>154</v>
      </c>
      <c r="AD14" s="216" t="s">
        <v>155</v>
      </c>
      <c r="AE14" s="216" t="s">
        <v>156</v>
      </c>
      <c r="AF14" s="216" t="s">
        <v>316</v>
      </c>
      <c r="AG14" s="216" t="s">
        <v>321</v>
      </c>
      <c r="AH14" s="216" t="s">
        <v>322</v>
      </c>
      <c r="AI14" s="216" t="s">
        <v>323</v>
      </c>
      <c r="AJ14" s="216" t="s">
        <v>330</v>
      </c>
      <c r="AK14" s="216" t="s">
        <v>561</v>
      </c>
      <c r="AL14" s="216" t="s">
        <v>581</v>
      </c>
      <c r="AM14" s="213" t="s">
        <v>563</v>
      </c>
      <c r="AN14" s="125"/>
      <c r="AO14" s="156" t="s">
        <v>82</v>
      </c>
      <c r="AP14" s="193" t="s">
        <v>131</v>
      </c>
      <c r="AV14" s="218"/>
      <c r="AW14" s="218"/>
      <c r="AX14" s="218"/>
      <c r="AY14" s="218"/>
    </row>
    <row r="15" spans="1:51" x14ac:dyDescent="0.25">
      <c r="A15" s="125"/>
      <c r="B15" s="453"/>
      <c r="C15" s="453"/>
      <c r="D15" s="453"/>
      <c r="E15" s="454"/>
      <c r="F15" s="454"/>
      <c r="G15" s="454"/>
      <c r="H15" s="457"/>
      <c r="I15" s="158" t="str">
        <f t="shared" ref="I15:I78" si="0">IF(OR($D15="",$E15="",$AB15="",$J15=""),"",IF($AO15&lt;200,$AB15*$J15,""))</f>
        <v/>
      </c>
      <c r="J15" s="148" t="str">
        <f>IF(OR($D15="",$E15=""),"",VLOOKUP($AO15,Sw_Req!$A$2:$K$6,5))</f>
        <v/>
      </c>
      <c r="K15" s="457"/>
      <c r="L15" s="158" t="str">
        <f t="shared" ref="L15:L78" si="1">IF(OR($D15="",$E15="",$M15=""),"",IF($AO15=10,"",IF(AND($AO15&gt;=41,$AO15&lt;=42),IF($AC15="","",$AC15*$M15),IF($AO15=20,IF($AD15="","",$AD15*$M15),IF($AO15=30,IF($AE15="","",$AE15*$M15))))))</f>
        <v/>
      </c>
      <c r="M15" s="148" t="str">
        <f>IF(OR($D15="",$E15=""),"",VLOOKUP($AO15,Sw_Req!$A$2:$K$6,6))</f>
        <v/>
      </c>
      <c r="N15" s="457"/>
      <c r="O15" s="158" t="str">
        <f t="shared" ref="O15:O78" si="2">IF(OR($D15="",$E15="",$AF15=""),"",IF($AF15&lt;=1,"No Limit",IF(AND($AF15&gt;1,$AF15&lt;=5),0.01,0.1*$AF15)))</f>
        <v/>
      </c>
      <c r="P15" s="148" t="str">
        <f t="shared" ref="P15:P78" si="3">IF(OR($D15="",$E15="",$AF15=""),"",IF($AF15&lt;=1,"No Limit",IF(AND($AF15&gt;1,$AF15&lt;=5),0.01/$AF15,0.1)))</f>
        <v/>
      </c>
      <c r="Q15" s="455"/>
      <c r="R15" s="455"/>
      <c r="S15" s="158" t="str">
        <f t="shared" ref="S15:S78" si="4">IF(OR($D15="",$R15="",$AF15=""),"",IF($R15&lt;=10,4*$AF15,SQRT((16*0.00001*$AF15^2)/($R15*10^-6))))</f>
        <v/>
      </c>
      <c r="T15" s="455"/>
      <c r="U15" s="147" t="str">
        <f t="shared" ref="U15:U78" si="5">IF(OR($D15="",$V15=""),"",IF(AND($AG15="",$AI15=""),"",IF($AG15&lt;&gt;"",$AG15,MIN($AH15,1.1*$AI15))))</f>
        <v/>
      </c>
      <c r="V15" s="147" t="str">
        <f t="shared" ref="V15:V78" si="6">IF($D15="","",$AH15)</f>
        <v/>
      </c>
      <c r="W15" s="455"/>
      <c r="X15" s="147" t="str">
        <f>IF(OR($D15="",$AJ15=""),"",$AJ15)</f>
        <v/>
      </c>
      <c r="Y15" s="149"/>
      <c r="Z15" s="150" t="str">
        <f>IF(OR($D15="",$G15="",$AL15=""),"",MAX(3*$AL15,40))</f>
        <v/>
      </c>
      <c r="AA15" s="151"/>
      <c r="AB15" s="453"/>
      <c r="AC15" s="453"/>
      <c r="AD15" s="453"/>
      <c r="AE15" s="453"/>
      <c r="AF15" s="453"/>
      <c r="AG15" s="453"/>
      <c r="AH15" s="453"/>
      <c r="AI15" s="453"/>
      <c r="AJ15" s="453"/>
      <c r="AK15" s="152" t="str">
        <f>IF(OR($D15="",$AL15="",GlobalParameters!$C$12=""),"",IF($AO15&lt;200,IF($E15="","",$AL15-VLOOKUP($AO15,Sw_Req!$A$2:$K$19,9)),IF($AO15&gt;=200,MIN(VLOOKUP($AO15,Sw_Req!$A$2:$K$19,10),$AL15),"")))</f>
        <v/>
      </c>
      <c r="AL15" s="453"/>
      <c r="AM15" s="453"/>
      <c r="AN15" s="151"/>
      <c r="AO15" s="126" t="e">
        <f>IF(VLOOKUP($E15,Sw_Req!$O$2:$P$5,2)&lt;&gt;40,VLOOKUP($E15,Sw_Req!$O$2:$P$5,2),VLOOKUP($E15,Sw_Req!$O$2:$P$5,2)+IF($F15="",1,VLOOKUP($F15,Sw_Req!$Q$2:$R$4,2)))</f>
        <v>#N/A</v>
      </c>
      <c r="AP15" s="126" t="str">
        <f>IF(OR($D15="",$E15=""),"",VLOOKUP($E15,Sw_Req!$O$2:$P$5,2))</f>
        <v/>
      </c>
      <c r="AR15" s="170" t="s">
        <v>307</v>
      </c>
      <c r="AS15" s="170" t="s">
        <v>132</v>
      </c>
      <c r="AT15" s="126" t="s">
        <v>312</v>
      </c>
      <c r="AU15" s="126" t="s">
        <v>332</v>
      </c>
      <c r="AV15" s="218"/>
      <c r="AW15" s="218"/>
      <c r="AX15" s="218"/>
      <c r="AY15" s="218"/>
    </row>
    <row r="16" spans="1:51" x14ac:dyDescent="0.25">
      <c r="A16" s="125"/>
      <c r="B16" s="453"/>
      <c r="C16" s="453"/>
      <c r="D16" s="453"/>
      <c r="E16" s="454"/>
      <c r="F16" s="454"/>
      <c r="G16" s="454"/>
      <c r="H16" s="457"/>
      <c r="I16" s="158" t="str">
        <f t="shared" si="0"/>
        <v/>
      </c>
      <c r="J16" s="148" t="str">
        <f>IF(OR($D16="",$E16=""),"",VLOOKUP($AO16,Sw_Req!$A$2:$I$19,5))</f>
        <v/>
      </c>
      <c r="K16" s="457"/>
      <c r="L16" s="158" t="str">
        <f t="shared" si="1"/>
        <v/>
      </c>
      <c r="M16" s="148" t="str">
        <f>IF(OR($D16="",$E16=""),"",VLOOKUP($AO16,Sw_Req!$A$2:$K$6,6))</f>
        <v/>
      </c>
      <c r="N16" s="457"/>
      <c r="O16" s="158" t="str">
        <f t="shared" si="2"/>
        <v/>
      </c>
      <c r="P16" s="148" t="str">
        <f t="shared" si="3"/>
        <v/>
      </c>
      <c r="Q16" s="455"/>
      <c r="R16" s="455"/>
      <c r="S16" s="158" t="str">
        <f t="shared" si="4"/>
        <v/>
      </c>
      <c r="T16" s="455"/>
      <c r="U16" s="147" t="str">
        <f t="shared" si="5"/>
        <v/>
      </c>
      <c r="V16" s="147" t="str">
        <f t="shared" si="6"/>
        <v/>
      </c>
      <c r="W16" s="455"/>
      <c r="X16" s="147" t="str">
        <f t="shared" ref="X16:X79" si="7">IF(OR($D16="",$AJ16=""),"",$AJ16)</f>
        <v/>
      </c>
      <c r="Y16" s="149"/>
      <c r="Z16" s="150" t="str">
        <f t="shared" ref="Z16:Z79" si="8">IF(OR($D16="",$G16="",$AL16=""),"",MAX(3*$AL16,40))</f>
        <v/>
      </c>
      <c r="AA16" s="151"/>
      <c r="AB16" s="453"/>
      <c r="AC16" s="453"/>
      <c r="AD16" s="453"/>
      <c r="AE16" s="453"/>
      <c r="AF16" s="453"/>
      <c r="AG16" s="453"/>
      <c r="AH16" s="453"/>
      <c r="AI16" s="453"/>
      <c r="AJ16" s="453"/>
      <c r="AK16" s="152" t="str">
        <f>IF(OR($D16="",$AL16="",GlobalParameters!$C$12=""),"",IF($AO16&lt;200,IF($E16="","",$AL16-VLOOKUP($AO16,Sw_Req!$A$2:$K$19,9)),IF($AO16&gt;=200,MIN(VLOOKUP($AO16,Sw_Req!$A$2:$K$19,10),$AL16),"")))</f>
        <v/>
      </c>
      <c r="AL16" s="453"/>
      <c r="AM16" s="453"/>
      <c r="AN16" s="151"/>
      <c r="AO16" s="126" t="e">
        <f>IF(VLOOKUP($E16,Sw_Req!$O$2:$P$5,2)&lt;&gt;40,VLOOKUP($E16,Sw_Req!$O$2:$P$5,2),VLOOKUP($E16,Sw_Req!$O$2:$P$5,2)+VLOOKUP($F16,Sw_Req!$Q$2:$R$4,2))</f>
        <v>#N/A</v>
      </c>
      <c r="AR16" s="170" t="s">
        <v>308</v>
      </c>
      <c r="AS16" s="170" t="s">
        <v>134</v>
      </c>
      <c r="AT16" s="126" t="s">
        <v>122</v>
      </c>
      <c r="AU16" s="126" t="s">
        <v>333</v>
      </c>
      <c r="AV16" s="218"/>
      <c r="AW16" s="218"/>
      <c r="AX16" s="218"/>
      <c r="AY16" s="218"/>
    </row>
    <row r="17" spans="1:51" x14ac:dyDescent="0.25">
      <c r="A17" s="125"/>
      <c r="B17" s="453"/>
      <c r="C17" s="453"/>
      <c r="D17" s="453"/>
      <c r="E17" s="454"/>
      <c r="F17" s="454"/>
      <c r="G17" s="454"/>
      <c r="H17" s="457"/>
      <c r="I17" s="158" t="str">
        <f t="shared" si="0"/>
        <v/>
      </c>
      <c r="J17" s="148" t="str">
        <f>IF(OR($D17="",$E17=""),"",VLOOKUP($AO17,Sw_Req!$A$2:$I$19,5))</f>
        <v/>
      </c>
      <c r="K17" s="457"/>
      <c r="L17" s="158" t="str">
        <f t="shared" si="1"/>
        <v/>
      </c>
      <c r="M17" s="148" t="str">
        <f>IF(OR($D17="",$E17=""),"",VLOOKUP($AO17,Sw_Req!$A$2:$K$6,6))</f>
        <v/>
      </c>
      <c r="N17" s="457"/>
      <c r="O17" s="158" t="str">
        <f t="shared" si="2"/>
        <v/>
      </c>
      <c r="P17" s="148" t="str">
        <f t="shared" si="3"/>
        <v/>
      </c>
      <c r="Q17" s="455"/>
      <c r="R17" s="455"/>
      <c r="S17" s="158" t="str">
        <f t="shared" si="4"/>
        <v/>
      </c>
      <c r="T17" s="455"/>
      <c r="U17" s="147" t="str">
        <f t="shared" si="5"/>
        <v/>
      </c>
      <c r="V17" s="147" t="str">
        <f t="shared" si="6"/>
        <v/>
      </c>
      <c r="W17" s="455"/>
      <c r="X17" s="147" t="str">
        <f t="shared" si="7"/>
        <v/>
      </c>
      <c r="Y17" s="149"/>
      <c r="Z17" s="150" t="str">
        <f t="shared" si="8"/>
        <v/>
      </c>
      <c r="AA17" s="151"/>
      <c r="AB17" s="453"/>
      <c r="AC17" s="453"/>
      <c r="AD17" s="453"/>
      <c r="AE17" s="453"/>
      <c r="AF17" s="453"/>
      <c r="AG17" s="453"/>
      <c r="AH17" s="453"/>
      <c r="AI17" s="453"/>
      <c r="AJ17" s="453"/>
      <c r="AK17" s="152" t="str">
        <f>IF(OR($D17="",$AL17="",GlobalParameters!$C$12=""),"",IF($AO17&lt;200,IF($E17="","",$AL17-VLOOKUP($AO17,Sw_Req!$A$2:$K$19,9)),IF($AO17&gt;=200,MIN(VLOOKUP($AO17,Sw_Req!$A$2:$K$19,10),$AL17),"")))</f>
        <v/>
      </c>
      <c r="AL17" s="453"/>
      <c r="AM17" s="453"/>
      <c r="AN17" s="151"/>
      <c r="AO17" s="126" t="e">
        <f>IF(VLOOKUP($E17,Sw_Req!$O$2:$P$5,2)&lt;&gt;40,VLOOKUP($E17,Sw_Req!$O$2:$P$5,2),VLOOKUP($E17,Sw_Req!$O$2:$P$5,2)+VLOOKUP($F17,Sw_Req!$Q$2:$R$4,2))</f>
        <v>#N/A</v>
      </c>
      <c r="AR17" s="170" t="s">
        <v>309</v>
      </c>
      <c r="AS17" s="170" t="s">
        <v>135</v>
      </c>
      <c r="AT17" s="126" t="s">
        <v>121</v>
      </c>
      <c r="AV17" s="218"/>
      <c r="AW17" s="218"/>
      <c r="AX17" s="218"/>
      <c r="AY17" s="218"/>
    </row>
    <row r="18" spans="1:51" x14ac:dyDescent="0.25">
      <c r="A18" s="125"/>
      <c r="B18" s="453"/>
      <c r="C18" s="453"/>
      <c r="D18" s="453"/>
      <c r="E18" s="454"/>
      <c r="F18" s="454"/>
      <c r="G18" s="454"/>
      <c r="H18" s="457"/>
      <c r="I18" s="158" t="str">
        <f t="shared" si="0"/>
        <v/>
      </c>
      <c r="J18" s="148" t="str">
        <f>IF(OR($D18="",$E18=""),"",VLOOKUP($AO18,Sw_Req!$A$2:$I$19,5))</f>
        <v/>
      </c>
      <c r="K18" s="457"/>
      <c r="L18" s="158" t="str">
        <f t="shared" si="1"/>
        <v/>
      </c>
      <c r="M18" s="148" t="str">
        <f>IF(OR($D18="",$E18=""),"",VLOOKUP($AO18,Sw_Req!$A$2:$K$6,6))</f>
        <v/>
      </c>
      <c r="N18" s="457"/>
      <c r="O18" s="158" t="str">
        <f t="shared" si="2"/>
        <v/>
      </c>
      <c r="P18" s="148" t="str">
        <f t="shared" si="3"/>
        <v/>
      </c>
      <c r="Q18" s="455"/>
      <c r="R18" s="455"/>
      <c r="S18" s="158" t="str">
        <f t="shared" si="4"/>
        <v/>
      </c>
      <c r="T18" s="455"/>
      <c r="U18" s="147" t="str">
        <f t="shared" si="5"/>
        <v/>
      </c>
      <c r="V18" s="147" t="str">
        <f t="shared" si="6"/>
        <v/>
      </c>
      <c r="W18" s="455"/>
      <c r="X18" s="147" t="str">
        <f t="shared" si="7"/>
        <v/>
      </c>
      <c r="Y18" s="149"/>
      <c r="Z18" s="150" t="str">
        <f t="shared" si="8"/>
        <v/>
      </c>
      <c r="AA18" s="151"/>
      <c r="AB18" s="453"/>
      <c r="AC18" s="453"/>
      <c r="AD18" s="453"/>
      <c r="AE18" s="453"/>
      <c r="AF18" s="453"/>
      <c r="AG18" s="453"/>
      <c r="AH18" s="453"/>
      <c r="AI18" s="453"/>
      <c r="AJ18" s="453"/>
      <c r="AK18" s="152" t="str">
        <f>IF(OR($D18="",$AL18="",GlobalParameters!$C$12=""),"",IF($AO18&lt;200,IF($E18="","",$AL18-VLOOKUP($AO18,Sw_Req!$A$2:$K$19,9)),IF($AO18&gt;=200,MIN(VLOOKUP($AO18,Sw_Req!$A$2:$K$19,10),$AL18),"")))</f>
        <v/>
      </c>
      <c r="AL18" s="453"/>
      <c r="AM18" s="453"/>
      <c r="AN18" s="151"/>
      <c r="AO18" s="126" t="e">
        <f>IF(VLOOKUP($E18,Sw_Req!$O$2:$P$5,2)&lt;&gt;40,VLOOKUP($E18,Sw_Req!$O$2:$P$5,2),VLOOKUP($E18,Sw_Req!$O$2:$P$5,2)+VLOOKUP($F18,Sw_Req!$Q$2:$R$4,2))</f>
        <v>#N/A</v>
      </c>
      <c r="AS18" s="170" t="s">
        <v>136</v>
      </c>
      <c r="AV18" s="218"/>
      <c r="AW18" s="218"/>
      <c r="AX18" s="218"/>
      <c r="AY18" s="218"/>
    </row>
    <row r="19" spans="1:51" x14ac:dyDescent="0.25">
      <c r="A19" s="125"/>
      <c r="B19" s="453"/>
      <c r="C19" s="453"/>
      <c r="D19" s="453"/>
      <c r="E19" s="454"/>
      <c r="F19" s="454"/>
      <c r="G19" s="454"/>
      <c r="H19" s="457"/>
      <c r="I19" s="158" t="str">
        <f t="shared" si="0"/>
        <v/>
      </c>
      <c r="J19" s="148" t="str">
        <f>IF(OR($D19="",$E19=""),"",VLOOKUP($AO19,Sw_Req!$A$2:$I$19,5))</f>
        <v/>
      </c>
      <c r="K19" s="457"/>
      <c r="L19" s="158" t="str">
        <f t="shared" si="1"/>
        <v/>
      </c>
      <c r="M19" s="148" t="str">
        <f>IF(OR($D19="",$E19=""),"",VLOOKUP($AO19,Sw_Req!$A$2:$K$6,6))</f>
        <v/>
      </c>
      <c r="N19" s="457"/>
      <c r="O19" s="158" t="str">
        <f t="shared" si="2"/>
        <v/>
      </c>
      <c r="P19" s="148" t="str">
        <f t="shared" si="3"/>
        <v/>
      </c>
      <c r="Q19" s="455"/>
      <c r="R19" s="455"/>
      <c r="S19" s="158" t="str">
        <f t="shared" si="4"/>
        <v/>
      </c>
      <c r="T19" s="455"/>
      <c r="U19" s="147" t="str">
        <f t="shared" si="5"/>
        <v/>
      </c>
      <c r="V19" s="147" t="str">
        <f t="shared" si="6"/>
        <v/>
      </c>
      <c r="W19" s="455"/>
      <c r="X19" s="147" t="str">
        <f t="shared" si="7"/>
        <v/>
      </c>
      <c r="Y19" s="149" t="str">
        <f t="shared" ref="Y19:Y82" si="9">IF($D19="","",$M$6+AM19)</f>
        <v/>
      </c>
      <c r="Z19" s="150" t="str">
        <f t="shared" si="8"/>
        <v/>
      </c>
      <c r="AA19" s="151"/>
      <c r="AB19" s="453"/>
      <c r="AC19" s="453"/>
      <c r="AD19" s="453"/>
      <c r="AE19" s="453"/>
      <c r="AF19" s="453"/>
      <c r="AG19" s="453"/>
      <c r="AH19" s="453"/>
      <c r="AI19" s="453"/>
      <c r="AJ19" s="453"/>
      <c r="AK19" s="152" t="str">
        <f>IF(OR($D19="",$AL19="",GlobalParameters!$C$12=""),"",IF($AO19&lt;200,IF($E19="","",$AL19-VLOOKUP($AO19,Sw_Req!$A$2:$K$19,9)),IF($AO19&gt;=200,MIN(VLOOKUP($AO19,Sw_Req!$A$2:$K$19,10),$AL19),"")))</f>
        <v/>
      </c>
      <c r="AL19" s="453"/>
      <c r="AM19" s="453"/>
      <c r="AN19" s="151"/>
      <c r="AO19" s="126" t="e">
        <f>IF(VLOOKUP($E19,Sw_Req!$O$2:$P$5,2)&lt;&gt;40,VLOOKUP($E19,Sw_Req!$O$2:$P$5,2),VLOOKUP($E19,Sw_Req!$O$2:$P$5,2)+VLOOKUP($F19,Sw_Req!$Q$2:$R$4,2))</f>
        <v>#N/A</v>
      </c>
      <c r="AV19" s="218"/>
      <c r="AW19" s="218"/>
      <c r="AX19" s="218"/>
      <c r="AY19" s="218"/>
    </row>
    <row r="20" spans="1:51" x14ac:dyDescent="0.25">
      <c r="A20" s="125"/>
      <c r="B20" s="453"/>
      <c r="C20" s="453"/>
      <c r="D20" s="453"/>
      <c r="E20" s="454"/>
      <c r="F20" s="454"/>
      <c r="G20" s="454"/>
      <c r="H20" s="457"/>
      <c r="I20" s="158" t="str">
        <f t="shared" si="0"/>
        <v/>
      </c>
      <c r="J20" s="148" t="str">
        <f>IF(OR($D20="",$E20=""),"",VLOOKUP($AO20,Sw_Req!$A$2:$I$19,5))</f>
        <v/>
      </c>
      <c r="K20" s="457"/>
      <c r="L20" s="158" t="str">
        <f t="shared" si="1"/>
        <v/>
      </c>
      <c r="M20" s="148" t="str">
        <f>IF(OR($D20="",$E20=""),"",VLOOKUP($AO20,Sw_Req!$A$2:$K$6,6))</f>
        <v/>
      </c>
      <c r="N20" s="457"/>
      <c r="O20" s="158" t="str">
        <f t="shared" si="2"/>
        <v/>
      </c>
      <c r="P20" s="148" t="str">
        <f t="shared" si="3"/>
        <v/>
      </c>
      <c r="Q20" s="455"/>
      <c r="R20" s="455"/>
      <c r="S20" s="158" t="str">
        <f t="shared" si="4"/>
        <v/>
      </c>
      <c r="T20" s="455"/>
      <c r="U20" s="147" t="str">
        <f t="shared" si="5"/>
        <v/>
      </c>
      <c r="V20" s="147" t="str">
        <f t="shared" si="6"/>
        <v/>
      </c>
      <c r="W20" s="455"/>
      <c r="X20" s="147" t="str">
        <f t="shared" si="7"/>
        <v/>
      </c>
      <c r="Y20" s="149" t="str">
        <f t="shared" si="9"/>
        <v/>
      </c>
      <c r="Z20" s="150" t="str">
        <f t="shared" si="8"/>
        <v/>
      </c>
      <c r="AA20" s="151"/>
      <c r="AB20" s="453"/>
      <c r="AC20" s="453"/>
      <c r="AD20" s="453"/>
      <c r="AE20" s="453"/>
      <c r="AF20" s="453"/>
      <c r="AG20" s="453"/>
      <c r="AH20" s="453"/>
      <c r="AI20" s="453"/>
      <c r="AJ20" s="453"/>
      <c r="AK20" s="152" t="str">
        <f>IF(OR($D20="",$AL20="",GlobalParameters!$C$12=""),"",IF($AO20&lt;200,IF($E20="","",$AL20-VLOOKUP($AO20,Sw_Req!$A$2:$K$19,9)),IF($AO20&gt;=200,MIN(VLOOKUP($AO20,Sw_Req!$A$2:$K$19,10),$AL20),"")))</f>
        <v/>
      </c>
      <c r="AL20" s="453"/>
      <c r="AM20" s="453"/>
      <c r="AN20" s="151"/>
      <c r="AO20" s="126" t="e">
        <f>IF(VLOOKUP($E20,Sw_Req!$O$2:$P$5,2)&lt;&gt;40,VLOOKUP($E20,Sw_Req!$O$2:$P$5,2),VLOOKUP($E20,Sw_Req!$O$2:$P$5,2)+VLOOKUP($F20,Sw_Req!$Q$2:$R$4,2))</f>
        <v>#N/A</v>
      </c>
      <c r="AV20" s="218"/>
      <c r="AW20" s="218"/>
      <c r="AX20" s="218"/>
      <c r="AY20" s="218"/>
    </row>
    <row r="21" spans="1:51" x14ac:dyDescent="0.25">
      <c r="A21" s="125"/>
      <c r="B21" s="453"/>
      <c r="C21" s="453"/>
      <c r="D21" s="453"/>
      <c r="E21" s="454"/>
      <c r="F21" s="454"/>
      <c r="G21" s="454"/>
      <c r="H21" s="457"/>
      <c r="I21" s="158" t="str">
        <f t="shared" si="0"/>
        <v/>
      </c>
      <c r="J21" s="148" t="str">
        <f>IF(OR($D21="",$E21=""),"",VLOOKUP($AO21,Sw_Req!$A$2:$I$19,5))</f>
        <v/>
      </c>
      <c r="K21" s="457"/>
      <c r="L21" s="158" t="str">
        <f t="shared" si="1"/>
        <v/>
      </c>
      <c r="M21" s="148" t="str">
        <f>IF(OR($D21="",$E21=""),"",VLOOKUP($AO21,Sw_Req!$A$2:$K$6,6))</f>
        <v/>
      </c>
      <c r="N21" s="457"/>
      <c r="O21" s="158" t="str">
        <f t="shared" si="2"/>
        <v/>
      </c>
      <c r="P21" s="148" t="str">
        <f t="shared" si="3"/>
        <v/>
      </c>
      <c r="Q21" s="455"/>
      <c r="R21" s="455"/>
      <c r="S21" s="158" t="str">
        <f t="shared" si="4"/>
        <v/>
      </c>
      <c r="T21" s="455"/>
      <c r="U21" s="147" t="str">
        <f t="shared" si="5"/>
        <v/>
      </c>
      <c r="V21" s="147" t="str">
        <f t="shared" si="6"/>
        <v/>
      </c>
      <c r="W21" s="455"/>
      <c r="X21" s="147" t="str">
        <f t="shared" si="7"/>
        <v/>
      </c>
      <c r="Y21" s="149" t="str">
        <f t="shared" si="9"/>
        <v/>
      </c>
      <c r="Z21" s="150" t="str">
        <f t="shared" si="8"/>
        <v/>
      </c>
      <c r="AA21" s="151"/>
      <c r="AB21" s="453"/>
      <c r="AC21" s="453"/>
      <c r="AD21" s="453"/>
      <c r="AE21" s="453"/>
      <c r="AF21" s="453"/>
      <c r="AG21" s="453"/>
      <c r="AH21" s="453"/>
      <c r="AI21" s="453"/>
      <c r="AJ21" s="453"/>
      <c r="AK21" s="152" t="str">
        <f>IF(OR($D21="",$AL21="",GlobalParameters!$C$12=""),"",IF($AO21&lt;200,IF($E21="","",$AL21-VLOOKUP($AO21,Sw_Req!$A$2:$K$19,9)),IF($AO21&gt;=200,MIN(VLOOKUP($AO21,Sw_Req!$A$2:$K$19,10),$AL21),"")))</f>
        <v/>
      </c>
      <c r="AL21" s="453"/>
      <c r="AM21" s="453"/>
      <c r="AN21" s="151"/>
      <c r="AO21" s="126" t="e">
        <f>IF(VLOOKUP($E21,Sw_Req!$O$2:$P$5,2)&lt;&gt;40,VLOOKUP($E21,Sw_Req!$O$2:$P$5,2),VLOOKUP($E21,Sw_Req!$O$2:$P$5,2)+VLOOKUP($F21,Sw_Req!$Q$2:$R$4,2))</f>
        <v>#N/A</v>
      </c>
      <c r="AV21" s="218"/>
      <c r="AW21" s="218"/>
      <c r="AX21" s="218"/>
      <c r="AY21" s="218"/>
    </row>
    <row r="22" spans="1:51" x14ac:dyDescent="0.25">
      <c r="A22" s="125"/>
      <c r="B22" s="453"/>
      <c r="C22" s="453"/>
      <c r="D22" s="453"/>
      <c r="E22" s="454"/>
      <c r="F22" s="454"/>
      <c r="G22" s="454"/>
      <c r="H22" s="457"/>
      <c r="I22" s="158" t="str">
        <f t="shared" si="0"/>
        <v/>
      </c>
      <c r="J22" s="148" t="str">
        <f>IF(OR($D22="",$E22=""),"",VLOOKUP($AO22,Sw_Req!$A$2:$I$19,5))</f>
        <v/>
      </c>
      <c r="K22" s="457"/>
      <c r="L22" s="158" t="str">
        <f t="shared" si="1"/>
        <v/>
      </c>
      <c r="M22" s="148" t="str">
        <f>IF(OR($D22="",$E22=""),"",VLOOKUP($AO22,Sw_Req!$A$2:$K$6,6))</f>
        <v/>
      </c>
      <c r="N22" s="457"/>
      <c r="O22" s="158" t="str">
        <f t="shared" si="2"/>
        <v/>
      </c>
      <c r="P22" s="148" t="str">
        <f t="shared" si="3"/>
        <v/>
      </c>
      <c r="Q22" s="455"/>
      <c r="R22" s="455"/>
      <c r="S22" s="158" t="str">
        <f t="shared" si="4"/>
        <v/>
      </c>
      <c r="T22" s="455"/>
      <c r="U22" s="147" t="str">
        <f t="shared" si="5"/>
        <v/>
      </c>
      <c r="V22" s="147" t="str">
        <f t="shared" si="6"/>
        <v/>
      </c>
      <c r="W22" s="455"/>
      <c r="X22" s="147" t="str">
        <f t="shared" si="7"/>
        <v/>
      </c>
      <c r="Y22" s="149" t="str">
        <f t="shared" si="9"/>
        <v/>
      </c>
      <c r="Z22" s="150" t="str">
        <f t="shared" si="8"/>
        <v/>
      </c>
      <c r="AA22" s="151"/>
      <c r="AB22" s="453"/>
      <c r="AC22" s="453"/>
      <c r="AD22" s="453"/>
      <c r="AE22" s="453"/>
      <c r="AF22" s="453"/>
      <c r="AG22" s="453"/>
      <c r="AH22" s="453"/>
      <c r="AI22" s="453"/>
      <c r="AJ22" s="453"/>
      <c r="AK22" s="152" t="str">
        <f>IF(OR($D22="",$AL22="",GlobalParameters!$C$12=""),"",IF($AO22&lt;200,IF($E22="","",$AL22-VLOOKUP($AO22,Sw_Req!$A$2:$K$19,9)),IF($AO22&gt;=200,MIN(VLOOKUP($AO22,Sw_Req!$A$2:$K$19,10),$AL22),"")))</f>
        <v/>
      </c>
      <c r="AL22" s="453"/>
      <c r="AM22" s="453"/>
      <c r="AN22" s="151"/>
      <c r="AO22" s="126" t="e">
        <f>IF(VLOOKUP($E22,Sw_Req!$O$2:$P$5,2)&lt;&gt;40,VLOOKUP($E22,Sw_Req!$O$2:$P$5,2),VLOOKUP($E22,Sw_Req!$O$2:$P$5,2)+VLOOKUP($F22,Sw_Req!$Q$2:$R$4,2))</f>
        <v>#N/A</v>
      </c>
      <c r="AV22" s="218"/>
      <c r="AW22" s="218"/>
      <c r="AX22" s="218"/>
      <c r="AY22" s="218"/>
    </row>
    <row r="23" spans="1:51" x14ac:dyDescent="0.25">
      <c r="A23" s="125"/>
      <c r="B23" s="453"/>
      <c r="C23" s="453"/>
      <c r="D23" s="453"/>
      <c r="E23" s="454"/>
      <c r="F23" s="454"/>
      <c r="G23" s="454"/>
      <c r="H23" s="457"/>
      <c r="I23" s="158" t="str">
        <f t="shared" si="0"/>
        <v/>
      </c>
      <c r="J23" s="148" t="str">
        <f>IF(OR($D23="",$E23=""),"",VLOOKUP($AO23,Sw_Req!$A$2:$I$19,5))</f>
        <v/>
      </c>
      <c r="K23" s="457"/>
      <c r="L23" s="158" t="str">
        <f t="shared" si="1"/>
        <v/>
      </c>
      <c r="M23" s="148" t="str">
        <f>IF(OR($D23="",$E23=""),"",VLOOKUP($AO23,Sw_Req!$A$2:$K$6,6))</f>
        <v/>
      </c>
      <c r="N23" s="457"/>
      <c r="O23" s="158" t="str">
        <f t="shared" si="2"/>
        <v/>
      </c>
      <c r="P23" s="148" t="str">
        <f t="shared" si="3"/>
        <v/>
      </c>
      <c r="Q23" s="455"/>
      <c r="R23" s="455"/>
      <c r="S23" s="158" t="str">
        <f t="shared" si="4"/>
        <v/>
      </c>
      <c r="T23" s="455"/>
      <c r="U23" s="147" t="str">
        <f t="shared" si="5"/>
        <v/>
      </c>
      <c r="V23" s="147" t="str">
        <f t="shared" si="6"/>
        <v/>
      </c>
      <c r="W23" s="455"/>
      <c r="X23" s="147" t="str">
        <f t="shared" si="7"/>
        <v/>
      </c>
      <c r="Y23" s="149" t="str">
        <f t="shared" si="9"/>
        <v/>
      </c>
      <c r="Z23" s="150" t="str">
        <f t="shared" si="8"/>
        <v/>
      </c>
      <c r="AA23" s="151"/>
      <c r="AB23" s="453"/>
      <c r="AC23" s="453"/>
      <c r="AD23" s="453"/>
      <c r="AE23" s="453"/>
      <c r="AF23" s="453"/>
      <c r="AG23" s="453"/>
      <c r="AH23" s="453"/>
      <c r="AI23" s="453"/>
      <c r="AJ23" s="453"/>
      <c r="AK23" s="152" t="str">
        <f>IF(OR($D23="",$AL23="",GlobalParameters!$C$12=""),"",IF($AO23&lt;200,IF($E23="","",$AL23-VLOOKUP($AO23,Sw_Req!$A$2:$K$19,9)),IF($AO23&gt;=200,MIN(VLOOKUP($AO23,Sw_Req!$A$2:$K$19,10),$AL23),"")))</f>
        <v/>
      </c>
      <c r="AL23" s="453"/>
      <c r="AM23" s="453"/>
      <c r="AN23" s="151"/>
      <c r="AO23" s="126" t="e">
        <f>IF(VLOOKUP($E23,Sw_Req!$O$2:$P$5,2)&lt;&gt;40,VLOOKUP($E23,Sw_Req!$O$2:$P$5,2),VLOOKUP($E23,Sw_Req!$O$2:$P$5,2)+VLOOKUP($F23,Sw_Req!$Q$2:$R$4,2))</f>
        <v>#N/A</v>
      </c>
      <c r="AV23" s="218"/>
      <c r="AW23" s="218"/>
      <c r="AX23" s="218"/>
      <c r="AY23" s="218"/>
    </row>
    <row r="24" spans="1:51" x14ac:dyDescent="0.25">
      <c r="A24" s="125"/>
      <c r="B24" s="453"/>
      <c r="C24" s="453"/>
      <c r="D24" s="453"/>
      <c r="E24" s="454"/>
      <c r="F24" s="454"/>
      <c r="G24" s="454"/>
      <c r="H24" s="457"/>
      <c r="I24" s="158" t="str">
        <f t="shared" si="0"/>
        <v/>
      </c>
      <c r="J24" s="148" t="str">
        <f>IF(OR($D24="",$E24=""),"",VLOOKUP($AO24,Sw_Req!$A$2:$I$19,5))</f>
        <v/>
      </c>
      <c r="K24" s="457"/>
      <c r="L24" s="158" t="str">
        <f t="shared" si="1"/>
        <v/>
      </c>
      <c r="M24" s="148" t="str">
        <f>IF(OR($D24="",$E24=""),"",VLOOKUP($AO24,Sw_Req!$A$2:$K$6,6))</f>
        <v/>
      </c>
      <c r="N24" s="457"/>
      <c r="O24" s="158" t="str">
        <f t="shared" si="2"/>
        <v/>
      </c>
      <c r="P24" s="148" t="str">
        <f t="shared" si="3"/>
        <v/>
      </c>
      <c r="Q24" s="455"/>
      <c r="R24" s="455"/>
      <c r="S24" s="158" t="str">
        <f t="shared" si="4"/>
        <v/>
      </c>
      <c r="T24" s="455"/>
      <c r="U24" s="147" t="str">
        <f t="shared" si="5"/>
        <v/>
      </c>
      <c r="V24" s="147" t="str">
        <f t="shared" si="6"/>
        <v/>
      </c>
      <c r="W24" s="455"/>
      <c r="X24" s="147" t="str">
        <f t="shared" si="7"/>
        <v/>
      </c>
      <c r="Y24" s="149" t="str">
        <f t="shared" si="9"/>
        <v/>
      </c>
      <c r="Z24" s="150" t="str">
        <f t="shared" si="8"/>
        <v/>
      </c>
      <c r="AA24" s="151"/>
      <c r="AB24" s="453"/>
      <c r="AC24" s="453"/>
      <c r="AD24" s="453"/>
      <c r="AE24" s="453"/>
      <c r="AF24" s="453"/>
      <c r="AG24" s="453"/>
      <c r="AH24" s="453"/>
      <c r="AI24" s="453"/>
      <c r="AJ24" s="453"/>
      <c r="AK24" s="152" t="str">
        <f>IF(OR($D24="",$AL24="",GlobalParameters!$C$12=""),"",IF($AO24&lt;200,IF($E24="","",$AL24-VLOOKUP($AO24,Sw_Req!$A$2:$K$19,9)),IF($AO24&gt;=200,MIN(VLOOKUP($AO24,Sw_Req!$A$2:$K$19,10),$AL24),"")))</f>
        <v/>
      </c>
      <c r="AL24" s="453"/>
      <c r="AM24" s="453"/>
      <c r="AN24" s="151"/>
      <c r="AO24" s="126" t="e">
        <f>IF(VLOOKUP($E24,Sw_Req!$O$2:$P$5,2)&lt;&gt;40,VLOOKUP($E24,Sw_Req!$O$2:$P$5,2),VLOOKUP($E24,Sw_Req!$O$2:$P$5,2)+VLOOKUP($F24,Sw_Req!$Q$2:$R$4,2))</f>
        <v>#N/A</v>
      </c>
      <c r="AV24" s="218"/>
      <c r="AW24" s="218"/>
      <c r="AX24" s="218"/>
      <c r="AY24" s="218"/>
    </row>
    <row r="25" spans="1:51" x14ac:dyDescent="0.25">
      <c r="A25" s="125"/>
      <c r="B25" s="453"/>
      <c r="C25" s="453"/>
      <c r="D25" s="453"/>
      <c r="E25" s="454"/>
      <c r="F25" s="454"/>
      <c r="G25" s="454"/>
      <c r="H25" s="457"/>
      <c r="I25" s="158" t="str">
        <f t="shared" si="0"/>
        <v/>
      </c>
      <c r="J25" s="148" t="str">
        <f>IF(OR($D25="",$E25=""),"",VLOOKUP($AO25,Sw_Req!$A$2:$I$19,5))</f>
        <v/>
      </c>
      <c r="K25" s="457"/>
      <c r="L25" s="158" t="str">
        <f t="shared" si="1"/>
        <v/>
      </c>
      <c r="M25" s="148" t="str">
        <f>IF(OR($D25="",$E25=""),"",VLOOKUP($AO25,Sw_Req!$A$2:$K$6,6))</f>
        <v/>
      </c>
      <c r="N25" s="457"/>
      <c r="O25" s="158" t="str">
        <f t="shared" si="2"/>
        <v/>
      </c>
      <c r="P25" s="148" t="str">
        <f t="shared" si="3"/>
        <v/>
      </c>
      <c r="Q25" s="455"/>
      <c r="R25" s="455"/>
      <c r="S25" s="158" t="str">
        <f t="shared" si="4"/>
        <v/>
      </c>
      <c r="T25" s="455"/>
      <c r="U25" s="147" t="str">
        <f t="shared" si="5"/>
        <v/>
      </c>
      <c r="V25" s="147" t="str">
        <f t="shared" si="6"/>
        <v/>
      </c>
      <c r="W25" s="455"/>
      <c r="X25" s="147" t="str">
        <f t="shared" si="7"/>
        <v/>
      </c>
      <c r="Y25" s="149" t="str">
        <f t="shared" si="9"/>
        <v/>
      </c>
      <c r="Z25" s="150" t="str">
        <f t="shared" si="8"/>
        <v/>
      </c>
      <c r="AA25" s="151"/>
      <c r="AB25" s="453"/>
      <c r="AC25" s="453"/>
      <c r="AD25" s="453"/>
      <c r="AE25" s="453"/>
      <c r="AF25" s="453"/>
      <c r="AG25" s="453"/>
      <c r="AH25" s="453"/>
      <c r="AI25" s="453"/>
      <c r="AJ25" s="453"/>
      <c r="AK25" s="152" t="str">
        <f>IF(OR($D25="",$AL25="",GlobalParameters!$C$12=""),"",IF($AO25&lt;200,IF($E25="","",$AL25-VLOOKUP($AO25,Sw_Req!$A$2:$K$19,9)),IF($AO25&gt;=200,MIN(VLOOKUP($AO25,Sw_Req!$A$2:$K$19,10),$AL25),"")))</f>
        <v/>
      </c>
      <c r="AL25" s="453"/>
      <c r="AM25" s="453"/>
      <c r="AN25" s="151"/>
      <c r="AO25" s="126" t="e">
        <f>IF(VLOOKUP($E25,Sw_Req!$O$2:$P$5,2)&lt;&gt;40,VLOOKUP($E25,Sw_Req!$O$2:$P$5,2),VLOOKUP($E25,Sw_Req!$O$2:$P$5,2)+VLOOKUP($F25,Sw_Req!$Q$2:$R$4,2))</f>
        <v>#N/A</v>
      </c>
      <c r="AV25" s="218"/>
      <c r="AW25" s="218"/>
      <c r="AX25" s="218"/>
      <c r="AY25" s="218"/>
    </row>
    <row r="26" spans="1:51" x14ac:dyDescent="0.25">
      <c r="A26" s="125"/>
      <c r="B26" s="453"/>
      <c r="C26" s="453"/>
      <c r="D26" s="453"/>
      <c r="E26" s="454"/>
      <c r="F26" s="454"/>
      <c r="G26" s="454"/>
      <c r="H26" s="457"/>
      <c r="I26" s="158" t="str">
        <f t="shared" si="0"/>
        <v/>
      </c>
      <c r="J26" s="148" t="str">
        <f>IF(OR($D26="",$E26=""),"",VLOOKUP($AO26,Sw_Req!$A$2:$I$19,5))</f>
        <v/>
      </c>
      <c r="K26" s="457"/>
      <c r="L26" s="158" t="str">
        <f t="shared" si="1"/>
        <v/>
      </c>
      <c r="M26" s="148" t="str">
        <f>IF(OR($D26="",$E26=""),"",VLOOKUP($AO26,Sw_Req!$A$2:$K$6,6))</f>
        <v/>
      </c>
      <c r="N26" s="457"/>
      <c r="O26" s="158" t="str">
        <f t="shared" si="2"/>
        <v/>
      </c>
      <c r="P26" s="148" t="str">
        <f t="shared" si="3"/>
        <v/>
      </c>
      <c r="Q26" s="455"/>
      <c r="R26" s="455"/>
      <c r="S26" s="158" t="str">
        <f t="shared" si="4"/>
        <v/>
      </c>
      <c r="T26" s="455"/>
      <c r="U26" s="147" t="str">
        <f t="shared" si="5"/>
        <v/>
      </c>
      <c r="V26" s="147" t="str">
        <f t="shared" si="6"/>
        <v/>
      </c>
      <c r="W26" s="455"/>
      <c r="X26" s="147" t="str">
        <f t="shared" si="7"/>
        <v/>
      </c>
      <c r="Y26" s="149" t="str">
        <f t="shared" si="9"/>
        <v/>
      </c>
      <c r="Z26" s="150" t="str">
        <f t="shared" si="8"/>
        <v/>
      </c>
      <c r="AA26" s="151"/>
      <c r="AB26" s="453"/>
      <c r="AC26" s="453"/>
      <c r="AD26" s="453"/>
      <c r="AE26" s="453"/>
      <c r="AF26" s="453"/>
      <c r="AG26" s="453"/>
      <c r="AH26" s="453"/>
      <c r="AI26" s="453"/>
      <c r="AJ26" s="453"/>
      <c r="AK26" s="152" t="str">
        <f>IF(OR($D26="",$AL26="",GlobalParameters!$C$12=""),"",IF($AO26&lt;200,IF($E26="","",$AL26-VLOOKUP($AO26,Sw_Req!$A$2:$K$19,9)),IF($AO26&gt;=200,MIN(VLOOKUP($AO26,Sw_Req!$A$2:$K$19,10),$AL26),"")))</f>
        <v/>
      </c>
      <c r="AL26" s="453"/>
      <c r="AM26" s="453"/>
      <c r="AN26" s="151"/>
      <c r="AO26" s="126" t="e">
        <f>IF(VLOOKUP($E26,Sw_Req!$O$2:$P$5,2)&lt;&gt;40,VLOOKUP($E26,Sw_Req!$O$2:$P$5,2),VLOOKUP($E26,Sw_Req!$O$2:$P$5,2)+VLOOKUP($F26,Sw_Req!$Q$2:$R$4,2))</f>
        <v>#N/A</v>
      </c>
      <c r="AV26" s="218"/>
      <c r="AW26" s="218"/>
      <c r="AX26" s="218"/>
      <c r="AY26" s="218"/>
    </row>
    <row r="27" spans="1:51" x14ac:dyDescent="0.25">
      <c r="A27" s="125"/>
      <c r="B27" s="453"/>
      <c r="C27" s="453"/>
      <c r="D27" s="453"/>
      <c r="E27" s="454"/>
      <c r="F27" s="454"/>
      <c r="G27" s="454"/>
      <c r="H27" s="457"/>
      <c r="I27" s="158" t="str">
        <f t="shared" si="0"/>
        <v/>
      </c>
      <c r="J27" s="148" t="str">
        <f>IF(OR($D27="",$E27=""),"",VLOOKUP($AO27,Sw_Req!$A$2:$I$19,5))</f>
        <v/>
      </c>
      <c r="K27" s="457"/>
      <c r="L27" s="158" t="str">
        <f t="shared" si="1"/>
        <v/>
      </c>
      <c r="M27" s="148" t="str">
        <f>IF(OR($D27="",$E27=""),"",VLOOKUP($AO27,Sw_Req!$A$2:$K$6,6))</f>
        <v/>
      </c>
      <c r="N27" s="457"/>
      <c r="O27" s="158" t="str">
        <f t="shared" si="2"/>
        <v/>
      </c>
      <c r="P27" s="148" t="str">
        <f t="shared" si="3"/>
        <v/>
      </c>
      <c r="Q27" s="455"/>
      <c r="R27" s="455"/>
      <c r="S27" s="158" t="str">
        <f t="shared" si="4"/>
        <v/>
      </c>
      <c r="T27" s="455"/>
      <c r="U27" s="147" t="str">
        <f t="shared" si="5"/>
        <v/>
      </c>
      <c r="V27" s="147" t="str">
        <f t="shared" si="6"/>
        <v/>
      </c>
      <c r="W27" s="455"/>
      <c r="X27" s="147" t="str">
        <f t="shared" si="7"/>
        <v/>
      </c>
      <c r="Y27" s="149" t="str">
        <f t="shared" si="9"/>
        <v/>
      </c>
      <c r="Z27" s="150" t="str">
        <f t="shared" si="8"/>
        <v/>
      </c>
      <c r="AA27" s="151"/>
      <c r="AB27" s="453"/>
      <c r="AC27" s="453"/>
      <c r="AD27" s="453"/>
      <c r="AE27" s="453"/>
      <c r="AF27" s="453"/>
      <c r="AG27" s="453"/>
      <c r="AH27" s="453"/>
      <c r="AI27" s="453"/>
      <c r="AJ27" s="453"/>
      <c r="AK27" s="152" t="str">
        <f>IF(OR($D27="",$AL27="",GlobalParameters!$C$12=""),"",IF($AO27&lt;200,IF($E27="","",$AL27-VLOOKUP($AO27,Sw_Req!$A$2:$K$19,9)),IF($AO27&gt;=200,MIN(VLOOKUP($AO27,Sw_Req!$A$2:$K$19,10),$AL27),"")))</f>
        <v/>
      </c>
      <c r="AL27" s="453"/>
      <c r="AM27" s="453"/>
      <c r="AN27" s="151"/>
      <c r="AO27" s="126" t="e">
        <f>IF(VLOOKUP($E27,Sw_Req!$O$2:$P$5,2)&lt;&gt;40,VLOOKUP($E27,Sw_Req!$O$2:$P$5,2),VLOOKUP($E27,Sw_Req!$O$2:$P$5,2)+VLOOKUP($F27,Sw_Req!$Q$2:$R$4,2))</f>
        <v>#N/A</v>
      </c>
      <c r="AV27" s="218"/>
      <c r="AW27" s="218"/>
      <c r="AX27" s="218"/>
      <c r="AY27" s="218"/>
    </row>
    <row r="28" spans="1:51" x14ac:dyDescent="0.25">
      <c r="A28" s="125"/>
      <c r="B28" s="453"/>
      <c r="C28" s="453"/>
      <c r="D28" s="453"/>
      <c r="E28" s="454"/>
      <c r="F28" s="454"/>
      <c r="G28" s="454"/>
      <c r="H28" s="457"/>
      <c r="I28" s="158" t="str">
        <f t="shared" si="0"/>
        <v/>
      </c>
      <c r="J28" s="148" t="str">
        <f>IF(OR($D28="",$E28=""),"",VLOOKUP($AO28,Sw_Req!$A$2:$I$19,5))</f>
        <v/>
      </c>
      <c r="K28" s="457"/>
      <c r="L28" s="158" t="str">
        <f t="shared" si="1"/>
        <v/>
      </c>
      <c r="M28" s="148" t="str">
        <f>IF(OR($D28="",$E28=""),"",VLOOKUP($AO28,Sw_Req!$A$2:$K$6,6))</f>
        <v/>
      </c>
      <c r="N28" s="457"/>
      <c r="O28" s="158" t="str">
        <f t="shared" si="2"/>
        <v/>
      </c>
      <c r="P28" s="148" t="str">
        <f t="shared" si="3"/>
        <v/>
      </c>
      <c r="Q28" s="455"/>
      <c r="R28" s="455"/>
      <c r="S28" s="158" t="str">
        <f t="shared" si="4"/>
        <v/>
      </c>
      <c r="T28" s="455"/>
      <c r="U28" s="147" t="str">
        <f t="shared" si="5"/>
        <v/>
      </c>
      <c r="V28" s="147" t="str">
        <f t="shared" si="6"/>
        <v/>
      </c>
      <c r="W28" s="455"/>
      <c r="X28" s="147" t="str">
        <f t="shared" si="7"/>
        <v/>
      </c>
      <c r="Y28" s="149" t="str">
        <f t="shared" si="9"/>
        <v/>
      </c>
      <c r="Z28" s="150" t="str">
        <f t="shared" si="8"/>
        <v/>
      </c>
      <c r="AA28" s="151"/>
      <c r="AB28" s="453"/>
      <c r="AC28" s="453"/>
      <c r="AD28" s="453"/>
      <c r="AE28" s="453"/>
      <c r="AF28" s="453"/>
      <c r="AG28" s="453"/>
      <c r="AH28" s="453"/>
      <c r="AI28" s="453"/>
      <c r="AJ28" s="453"/>
      <c r="AK28" s="152" t="str">
        <f>IF(OR($D28="",$AL28="",GlobalParameters!$C$12=""),"",IF($AO28&lt;200,IF($E28="","",$AL28-VLOOKUP($AO28,Sw_Req!$A$2:$K$19,9)),IF($AO28&gt;=200,MIN(VLOOKUP($AO28,Sw_Req!$A$2:$K$19,10),$AL28),"")))</f>
        <v/>
      </c>
      <c r="AL28" s="453"/>
      <c r="AM28" s="453"/>
      <c r="AN28" s="151"/>
      <c r="AO28" s="126" t="e">
        <f>IF(VLOOKUP($E28,Sw_Req!$O$2:$P$5,2)&lt;&gt;40,VLOOKUP($E28,Sw_Req!$O$2:$P$5,2),VLOOKUP($E28,Sw_Req!$O$2:$P$5,2)+VLOOKUP($F28,Sw_Req!$Q$2:$R$4,2))</f>
        <v>#N/A</v>
      </c>
      <c r="AV28" s="218"/>
      <c r="AW28" s="218"/>
      <c r="AX28" s="218"/>
      <c r="AY28" s="218"/>
    </row>
    <row r="29" spans="1:51" x14ac:dyDescent="0.25">
      <c r="A29" s="125"/>
      <c r="B29" s="453"/>
      <c r="C29" s="453"/>
      <c r="D29" s="453"/>
      <c r="E29" s="454"/>
      <c r="F29" s="454"/>
      <c r="G29" s="454"/>
      <c r="H29" s="457"/>
      <c r="I29" s="158" t="str">
        <f t="shared" si="0"/>
        <v/>
      </c>
      <c r="J29" s="148" t="str">
        <f>IF(OR($D29="",$E29=""),"",VLOOKUP($AO29,Sw_Req!$A$2:$I$19,5))</f>
        <v/>
      </c>
      <c r="K29" s="457"/>
      <c r="L29" s="158" t="str">
        <f t="shared" si="1"/>
        <v/>
      </c>
      <c r="M29" s="148" t="str">
        <f>IF(OR($D29="",$E29=""),"",VLOOKUP($AO29,Sw_Req!$A$2:$K$6,6))</f>
        <v/>
      </c>
      <c r="N29" s="457"/>
      <c r="O29" s="158" t="str">
        <f t="shared" si="2"/>
        <v/>
      </c>
      <c r="P29" s="148" t="str">
        <f t="shared" si="3"/>
        <v/>
      </c>
      <c r="Q29" s="455"/>
      <c r="R29" s="455"/>
      <c r="S29" s="158" t="str">
        <f t="shared" si="4"/>
        <v/>
      </c>
      <c r="T29" s="455"/>
      <c r="U29" s="147" t="str">
        <f t="shared" si="5"/>
        <v/>
      </c>
      <c r="V29" s="147" t="str">
        <f t="shared" si="6"/>
        <v/>
      </c>
      <c r="W29" s="455"/>
      <c r="X29" s="147" t="str">
        <f t="shared" si="7"/>
        <v/>
      </c>
      <c r="Y29" s="149" t="str">
        <f t="shared" si="9"/>
        <v/>
      </c>
      <c r="Z29" s="150" t="str">
        <f t="shared" si="8"/>
        <v/>
      </c>
      <c r="AA29" s="151"/>
      <c r="AB29" s="453"/>
      <c r="AC29" s="453"/>
      <c r="AD29" s="453"/>
      <c r="AE29" s="453"/>
      <c r="AF29" s="453"/>
      <c r="AG29" s="453"/>
      <c r="AH29" s="453"/>
      <c r="AI29" s="453"/>
      <c r="AJ29" s="453"/>
      <c r="AK29" s="152" t="str">
        <f>IF(OR($D29="",$AL29="",GlobalParameters!$C$12=""),"",IF($AO29&lt;200,IF($E29="","",$AL29-VLOOKUP($AO29,Sw_Req!$A$2:$K$19,9)),IF($AO29&gt;=200,MIN(VLOOKUP($AO29,Sw_Req!$A$2:$K$19,10),$AL29),"")))</f>
        <v/>
      </c>
      <c r="AL29" s="453"/>
      <c r="AM29" s="453"/>
      <c r="AN29" s="151"/>
      <c r="AO29" s="126" t="e">
        <f>IF(VLOOKUP($E29,Sw_Req!$O$2:$P$5,2)&lt;&gt;40,VLOOKUP($E29,Sw_Req!$O$2:$P$5,2),VLOOKUP($E29,Sw_Req!$O$2:$P$5,2)+VLOOKUP($F29,Sw_Req!$Q$2:$R$4,2))</f>
        <v>#N/A</v>
      </c>
      <c r="AV29" s="218"/>
      <c r="AW29" s="218"/>
      <c r="AX29" s="218"/>
      <c r="AY29" s="218"/>
    </row>
    <row r="30" spans="1:51" s="143" customFormat="1" x14ac:dyDescent="0.25">
      <c r="A30" s="125"/>
      <c r="B30" s="453"/>
      <c r="C30" s="453"/>
      <c r="D30" s="453"/>
      <c r="E30" s="454"/>
      <c r="F30" s="454"/>
      <c r="G30" s="454"/>
      <c r="H30" s="457"/>
      <c r="I30" s="158" t="str">
        <f t="shared" si="0"/>
        <v/>
      </c>
      <c r="J30" s="148" t="str">
        <f>IF(OR($D30="",$E30=""),"",VLOOKUP($AO30,Sw_Req!$A$2:$I$19,5))</f>
        <v/>
      </c>
      <c r="K30" s="457"/>
      <c r="L30" s="158" t="str">
        <f t="shared" si="1"/>
        <v/>
      </c>
      <c r="M30" s="148" t="str">
        <f>IF(OR($D30="",$E30=""),"",VLOOKUP($AO30,Sw_Req!$A$2:$K$6,6))</f>
        <v/>
      </c>
      <c r="N30" s="457"/>
      <c r="O30" s="158" t="str">
        <f t="shared" si="2"/>
        <v/>
      </c>
      <c r="P30" s="148" t="str">
        <f t="shared" si="3"/>
        <v/>
      </c>
      <c r="Q30" s="455"/>
      <c r="R30" s="455"/>
      <c r="S30" s="158" t="str">
        <f t="shared" si="4"/>
        <v/>
      </c>
      <c r="T30" s="455"/>
      <c r="U30" s="147" t="str">
        <f t="shared" si="5"/>
        <v/>
      </c>
      <c r="V30" s="147" t="str">
        <f t="shared" si="6"/>
        <v/>
      </c>
      <c r="W30" s="455"/>
      <c r="X30" s="147" t="str">
        <f t="shared" si="7"/>
        <v/>
      </c>
      <c r="Y30" s="149" t="str">
        <f t="shared" si="9"/>
        <v/>
      </c>
      <c r="Z30" s="150" t="str">
        <f t="shared" si="8"/>
        <v/>
      </c>
      <c r="AA30" s="151"/>
      <c r="AB30" s="453"/>
      <c r="AC30" s="453"/>
      <c r="AD30" s="453"/>
      <c r="AE30" s="453"/>
      <c r="AF30" s="453"/>
      <c r="AG30" s="453"/>
      <c r="AH30" s="453"/>
      <c r="AI30" s="453"/>
      <c r="AJ30" s="453"/>
      <c r="AK30" s="152" t="str">
        <f>IF(OR($D30="",$AL30="",GlobalParameters!$C$12=""),"",IF($AO30&lt;200,IF($E30="","",$AL30-VLOOKUP($AO30,Sw_Req!$A$2:$K$19,9)),IF($AO30&gt;=200,MIN(VLOOKUP($AO30,Sw_Req!$A$2:$K$19,10),$AL30),"")))</f>
        <v/>
      </c>
      <c r="AL30" s="453"/>
      <c r="AM30" s="453"/>
      <c r="AN30" s="151"/>
      <c r="AO30" s="126" t="e">
        <f>IF(VLOOKUP($E30,Sw_Req!$O$2:$P$5,2)&lt;&gt;40,VLOOKUP($E30,Sw_Req!$O$2:$P$5,2),VLOOKUP($E30,Sw_Req!$O$2:$P$5,2)+VLOOKUP($F30,Sw_Req!$Q$2:$R$4,2))</f>
        <v>#N/A</v>
      </c>
      <c r="AR30" s="172"/>
      <c r="AS30" s="172"/>
      <c r="AV30" s="218"/>
      <c r="AW30" s="218"/>
      <c r="AX30" s="218"/>
      <c r="AY30" s="218"/>
    </row>
    <row r="31" spans="1:51" s="143" customFormat="1" x14ac:dyDescent="0.25">
      <c r="A31" s="125"/>
      <c r="B31" s="453"/>
      <c r="C31" s="453"/>
      <c r="D31" s="453"/>
      <c r="E31" s="454"/>
      <c r="F31" s="454"/>
      <c r="G31" s="454"/>
      <c r="H31" s="457"/>
      <c r="I31" s="158" t="str">
        <f t="shared" si="0"/>
        <v/>
      </c>
      <c r="J31" s="148" t="str">
        <f>IF(OR($D31="",$E31=""),"",VLOOKUP($AO31,Sw_Req!$A$2:$I$19,5))</f>
        <v/>
      </c>
      <c r="K31" s="457"/>
      <c r="L31" s="158" t="str">
        <f t="shared" si="1"/>
        <v/>
      </c>
      <c r="M31" s="148" t="str">
        <f>IF(OR($D31="",$E31=""),"",VLOOKUP($AO31,Sw_Req!$A$2:$K$6,6))</f>
        <v/>
      </c>
      <c r="N31" s="457"/>
      <c r="O31" s="158" t="str">
        <f t="shared" si="2"/>
        <v/>
      </c>
      <c r="P31" s="148" t="str">
        <f t="shared" si="3"/>
        <v/>
      </c>
      <c r="Q31" s="455"/>
      <c r="R31" s="455"/>
      <c r="S31" s="158" t="str">
        <f t="shared" si="4"/>
        <v/>
      </c>
      <c r="T31" s="455"/>
      <c r="U31" s="147" t="str">
        <f t="shared" si="5"/>
        <v/>
      </c>
      <c r="V31" s="147" t="str">
        <f t="shared" si="6"/>
        <v/>
      </c>
      <c r="W31" s="455"/>
      <c r="X31" s="147" t="str">
        <f t="shared" si="7"/>
        <v/>
      </c>
      <c r="Y31" s="149" t="str">
        <f t="shared" si="9"/>
        <v/>
      </c>
      <c r="Z31" s="150" t="str">
        <f t="shared" si="8"/>
        <v/>
      </c>
      <c r="AA31" s="151"/>
      <c r="AB31" s="453"/>
      <c r="AC31" s="453"/>
      <c r="AD31" s="453"/>
      <c r="AE31" s="453"/>
      <c r="AF31" s="453"/>
      <c r="AG31" s="453"/>
      <c r="AH31" s="453"/>
      <c r="AI31" s="453"/>
      <c r="AJ31" s="453"/>
      <c r="AK31" s="152" t="str">
        <f>IF(OR($D31="",$AL31="",GlobalParameters!$C$12=""),"",IF($AO31&lt;200,IF($E31="","",$AL31-VLOOKUP($AO31,Sw_Req!$A$2:$K$19,9)),IF($AO31&gt;=200,MIN(VLOOKUP($AO31,Sw_Req!$A$2:$K$19,10),$AL31),"")))</f>
        <v/>
      </c>
      <c r="AL31" s="453"/>
      <c r="AM31" s="453"/>
      <c r="AN31" s="151"/>
      <c r="AO31" s="126" t="e">
        <f>IF(VLOOKUP($E31,Sw_Req!$O$2:$P$5,2)&lt;&gt;40,VLOOKUP($E31,Sw_Req!$O$2:$P$5,2),VLOOKUP($E31,Sw_Req!$O$2:$P$5,2)+VLOOKUP($F31,Sw_Req!$Q$2:$R$4,2))</f>
        <v>#N/A</v>
      </c>
      <c r="AR31" s="172"/>
      <c r="AS31" s="172"/>
      <c r="AV31" s="218"/>
      <c r="AW31" s="218"/>
      <c r="AX31" s="218"/>
      <c r="AY31" s="218"/>
    </row>
    <row r="32" spans="1:51" s="143" customFormat="1" x14ac:dyDescent="0.25">
      <c r="A32" s="125"/>
      <c r="B32" s="453"/>
      <c r="C32" s="453"/>
      <c r="D32" s="453"/>
      <c r="E32" s="454"/>
      <c r="F32" s="454"/>
      <c r="G32" s="454"/>
      <c r="H32" s="457"/>
      <c r="I32" s="158" t="str">
        <f t="shared" si="0"/>
        <v/>
      </c>
      <c r="J32" s="148" t="str">
        <f>IF(OR($D32="",$E32=""),"",VLOOKUP($AO32,Sw_Req!$A$2:$I$19,5))</f>
        <v/>
      </c>
      <c r="K32" s="457"/>
      <c r="L32" s="158" t="str">
        <f t="shared" si="1"/>
        <v/>
      </c>
      <c r="M32" s="148" t="str">
        <f>IF(OR($D32="",$E32=""),"",VLOOKUP($AO32,Sw_Req!$A$2:$K$6,6))</f>
        <v/>
      </c>
      <c r="N32" s="457"/>
      <c r="O32" s="158" t="str">
        <f t="shared" si="2"/>
        <v/>
      </c>
      <c r="P32" s="148" t="str">
        <f t="shared" si="3"/>
        <v/>
      </c>
      <c r="Q32" s="455"/>
      <c r="R32" s="455"/>
      <c r="S32" s="158" t="str">
        <f t="shared" si="4"/>
        <v/>
      </c>
      <c r="T32" s="455"/>
      <c r="U32" s="147" t="str">
        <f t="shared" si="5"/>
        <v/>
      </c>
      <c r="V32" s="147" t="str">
        <f t="shared" si="6"/>
        <v/>
      </c>
      <c r="W32" s="455"/>
      <c r="X32" s="147" t="str">
        <f t="shared" si="7"/>
        <v/>
      </c>
      <c r="Y32" s="149" t="str">
        <f t="shared" si="9"/>
        <v/>
      </c>
      <c r="Z32" s="150" t="str">
        <f t="shared" si="8"/>
        <v/>
      </c>
      <c r="AA32" s="151"/>
      <c r="AB32" s="453"/>
      <c r="AC32" s="453"/>
      <c r="AD32" s="453"/>
      <c r="AE32" s="453"/>
      <c r="AF32" s="453"/>
      <c r="AG32" s="453"/>
      <c r="AH32" s="453"/>
      <c r="AI32" s="453"/>
      <c r="AJ32" s="453"/>
      <c r="AK32" s="152" t="str">
        <f>IF(OR($D32="",$AL32="",GlobalParameters!$C$12=""),"",IF($AO32&lt;200,IF($E32="","",$AL32-VLOOKUP($AO32,Sw_Req!$A$2:$K$19,9)),IF($AO32&gt;=200,MIN(VLOOKUP($AO32,Sw_Req!$A$2:$K$19,10),$AL32),"")))</f>
        <v/>
      </c>
      <c r="AL32" s="453"/>
      <c r="AM32" s="453"/>
      <c r="AN32" s="151"/>
      <c r="AO32" s="126" t="e">
        <f>IF(VLOOKUP($E32,Sw_Req!$O$2:$P$5,2)&lt;&gt;40,VLOOKUP($E32,Sw_Req!$O$2:$P$5,2),VLOOKUP($E32,Sw_Req!$O$2:$P$5,2)+VLOOKUP($F32,Sw_Req!$Q$2:$R$4,2))</f>
        <v>#N/A</v>
      </c>
      <c r="AR32" s="172"/>
      <c r="AS32" s="172"/>
      <c r="AV32" s="218"/>
      <c r="AW32" s="218"/>
      <c r="AX32" s="218"/>
      <c r="AY32" s="218"/>
    </row>
    <row r="33" spans="1:51" x14ac:dyDescent="0.25">
      <c r="A33" s="125"/>
      <c r="B33" s="453"/>
      <c r="C33" s="453"/>
      <c r="D33" s="453"/>
      <c r="E33" s="454"/>
      <c r="F33" s="454"/>
      <c r="G33" s="454"/>
      <c r="H33" s="457"/>
      <c r="I33" s="158" t="str">
        <f t="shared" si="0"/>
        <v/>
      </c>
      <c r="J33" s="148" t="str">
        <f>IF(OR($D33="",$E33=""),"",VLOOKUP($AO33,Sw_Req!$A$2:$I$19,5))</f>
        <v/>
      </c>
      <c r="K33" s="457"/>
      <c r="L33" s="158" t="str">
        <f t="shared" si="1"/>
        <v/>
      </c>
      <c r="M33" s="148" t="str">
        <f>IF(OR($D33="",$E33=""),"",VLOOKUP($AO33,Sw_Req!$A$2:$K$6,6))</f>
        <v/>
      </c>
      <c r="N33" s="457"/>
      <c r="O33" s="158" t="str">
        <f t="shared" si="2"/>
        <v/>
      </c>
      <c r="P33" s="148" t="str">
        <f t="shared" si="3"/>
        <v/>
      </c>
      <c r="Q33" s="455"/>
      <c r="R33" s="455"/>
      <c r="S33" s="158" t="str">
        <f t="shared" si="4"/>
        <v/>
      </c>
      <c r="T33" s="455"/>
      <c r="U33" s="147" t="str">
        <f t="shared" si="5"/>
        <v/>
      </c>
      <c r="V33" s="147" t="str">
        <f t="shared" si="6"/>
        <v/>
      </c>
      <c r="W33" s="455"/>
      <c r="X33" s="147" t="str">
        <f t="shared" si="7"/>
        <v/>
      </c>
      <c r="Y33" s="149" t="str">
        <f t="shared" si="9"/>
        <v/>
      </c>
      <c r="Z33" s="150" t="str">
        <f t="shared" si="8"/>
        <v/>
      </c>
      <c r="AA33" s="151"/>
      <c r="AB33" s="453"/>
      <c r="AC33" s="453"/>
      <c r="AD33" s="453"/>
      <c r="AE33" s="453"/>
      <c r="AF33" s="453"/>
      <c r="AG33" s="453"/>
      <c r="AH33" s="453"/>
      <c r="AI33" s="453"/>
      <c r="AJ33" s="453"/>
      <c r="AK33" s="152" t="str">
        <f>IF(OR($D33="",$AL33="",GlobalParameters!$C$12=""),"",IF($AO33&lt;200,IF($E33="","",$AL33-VLOOKUP($AO33,Sw_Req!$A$2:$K$19,9)),IF($AO33&gt;=200,MIN(VLOOKUP($AO33,Sw_Req!$A$2:$K$19,10),$AL33),"")))</f>
        <v/>
      </c>
      <c r="AL33" s="453"/>
      <c r="AM33" s="453"/>
      <c r="AN33" s="151"/>
      <c r="AO33" s="126" t="e">
        <f>IF(VLOOKUP($E33,Sw_Req!$O$2:$P$5,2)&lt;&gt;40,VLOOKUP($E33,Sw_Req!$O$2:$P$5,2),VLOOKUP($E33,Sw_Req!$O$2:$P$5,2)+VLOOKUP($F33,Sw_Req!$Q$2:$R$4,2))</f>
        <v>#N/A</v>
      </c>
      <c r="AV33" s="218"/>
      <c r="AW33" s="218"/>
      <c r="AX33" s="218"/>
      <c r="AY33" s="218"/>
    </row>
    <row r="34" spans="1:51" x14ac:dyDescent="0.25">
      <c r="A34" s="125"/>
      <c r="B34" s="453"/>
      <c r="C34" s="453"/>
      <c r="D34" s="453"/>
      <c r="E34" s="454"/>
      <c r="F34" s="454"/>
      <c r="G34" s="454"/>
      <c r="H34" s="457"/>
      <c r="I34" s="158" t="str">
        <f t="shared" si="0"/>
        <v/>
      </c>
      <c r="J34" s="148" t="str">
        <f>IF(OR($D34="",$E34=""),"",VLOOKUP($AO34,Sw_Req!$A$2:$I$19,5))</f>
        <v/>
      </c>
      <c r="K34" s="457"/>
      <c r="L34" s="158" t="str">
        <f t="shared" si="1"/>
        <v/>
      </c>
      <c r="M34" s="148" t="str">
        <f>IF(OR($D34="",$E34=""),"",VLOOKUP($AO34,Sw_Req!$A$2:$K$6,6))</f>
        <v/>
      </c>
      <c r="N34" s="457"/>
      <c r="O34" s="158" t="str">
        <f t="shared" si="2"/>
        <v/>
      </c>
      <c r="P34" s="148" t="str">
        <f t="shared" si="3"/>
        <v/>
      </c>
      <c r="Q34" s="455"/>
      <c r="R34" s="455"/>
      <c r="S34" s="158" t="str">
        <f t="shared" si="4"/>
        <v/>
      </c>
      <c r="T34" s="455"/>
      <c r="U34" s="147" t="str">
        <f t="shared" si="5"/>
        <v/>
      </c>
      <c r="V34" s="147" t="str">
        <f t="shared" si="6"/>
        <v/>
      </c>
      <c r="W34" s="455"/>
      <c r="X34" s="147" t="str">
        <f t="shared" si="7"/>
        <v/>
      </c>
      <c r="Y34" s="149" t="str">
        <f t="shared" si="9"/>
        <v/>
      </c>
      <c r="Z34" s="150" t="str">
        <f t="shared" si="8"/>
        <v/>
      </c>
      <c r="AA34" s="151"/>
      <c r="AB34" s="453"/>
      <c r="AC34" s="453"/>
      <c r="AD34" s="453"/>
      <c r="AE34" s="453"/>
      <c r="AF34" s="453"/>
      <c r="AG34" s="453"/>
      <c r="AH34" s="453"/>
      <c r="AI34" s="453"/>
      <c r="AJ34" s="453"/>
      <c r="AK34" s="152" t="str">
        <f>IF(OR($D34="",$AL34="",GlobalParameters!$C$12=""),"",IF($AO34&lt;200,IF($E34="","",$AL34-VLOOKUP($AO34,Sw_Req!$A$2:$K$19,9)),IF($AO34&gt;=200,MIN(VLOOKUP($AO34,Sw_Req!$A$2:$K$19,10),$AL34),"")))</f>
        <v/>
      </c>
      <c r="AL34" s="453"/>
      <c r="AM34" s="453"/>
      <c r="AN34" s="151"/>
      <c r="AO34" s="126" t="e">
        <f>IF(VLOOKUP($E34,Sw_Req!$O$2:$P$5,2)&lt;&gt;40,VLOOKUP($E34,Sw_Req!$O$2:$P$5,2),VLOOKUP($E34,Sw_Req!$O$2:$P$5,2)+VLOOKUP($F34,Sw_Req!$Q$2:$R$4,2))</f>
        <v>#N/A</v>
      </c>
      <c r="AV34" s="218"/>
      <c r="AW34" s="218"/>
      <c r="AX34" s="218"/>
      <c r="AY34" s="218"/>
    </row>
    <row r="35" spans="1:51" x14ac:dyDescent="0.25">
      <c r="A35" s="125"/>
      <c r="B35" s="453"/>
      <c r="C35" s="453"/>
      <c r="D35" s="453"/>
      <c r="E35" s="454"/>
      <c r="F35" s="454"/>
      <c r="G35" s="454"/>
      <c r="H35" s="457"/>
      <c r="I35" s="158" t="str">
        <f t="shared" si="0"/>
        <v/>
      </c>
      <c r="J35" s="148" t="str">
        <f>IF(OR($D35="",$E35=""),"",VLOOKUP($AO35,Sw_Req!$A$2:$I$19,5))</f>
        <v/>
      </c>
      <c r="K35" s="457"/>
      <c r="L35" s="158" t="str">
        <f t="shared" si="1"/>
        <v/>
      </c>
      <c r="M35" s="148" t="str">
        <f>IF(OR($D35="",$E35=""),"",VLOOKUP($AO35,Sw_Req!$A$2:$K$6,6))</f>
        <v/>
      </c>
      <c r="N35" s="457"/>
      <c r="O35" s="158" t="str">
        <f t="shared" si="2"/>
        <v/>
      </c>
      <c r="P35" s="148" t="str">
        <f t="shared" si="3"/>
        <v/>
      </c>
      <c r="Q35" s="455"/>
      <c r="R35" s="455"/>
      <c r="S35" s="158" t="str">
        <f t="shared" si="4"/>
        <v/>
      </c>
      <c r="T35" s="455"/>
      <c r="U35" s="147" t="str">
        <f t="shared" si="5"/>
        <v/>
      </c>
      <c r="V35" s="147" t="str">
        <f t="shared" si="6"/>
        <v/>
      </c>
      <c r="W35" s="455"/>
      <c r="X35" s="147" t="str">
        <f t="shared" si="7"/>
        <v/>
      </c>
      <c r="Y35" s="149" t="str">
        <f t="shared" si="9"/>
        <v/>
      </c>
      <c r="Z35" s="150" t="str">
        <f t="shared" si="8"/>
        <v/>
      </c>
      <c r="AA35" s="151"/>
      <c r="AB35" s="453"/>
      <c r="AC35" s="453"/>
      <c r="AD35" s="453"/>
      <c r="AE35" s="453"/>
      <c r="AF35" s="453"/>
      <c r="AG35" s="453"/>
      <c r="AH35" s="453"/>
      <c r="AI35" s="453"/>
      <c r="AJ35" s="453"/>
      <c r="AK35" s="152" t="str">
        <f>IF(OR($D35="",$AL35="",GlobalParameters!$C$12=""),"",IF($AO35&lt;200,IF($E35="","",$AL35-VLOOKUP($AO35,Sw_Req!$A$2:$K$19,9)),IF($AO35&gt;=200,MIN(VLOOKUP($AO35,Sw_Req!$A$2:$K$19,10),$AL35),"")))</f>
        <v/>
      </c>
      <c r="AL35" s="453"/>
      <c r="AM35" s="453"/>
      <c r="AN35" s="151"/>
      <c r="AO35" s="126" t="e">
        <f>IF(VLOOKUP($E35,Sw_Req!$O$2:$P$5,2)&lt;&gt;40,VLOOKUP($E35,Sw_Req!$O$2:$P$5,2),VLOOKUP($E35,Sw_Req!$O$2:$P$5,2)+VLOOKUP($F35,Sw_Req!$Q$2:$R$4,2))</f>
        <v>#N/A</v>
      </c>
      <c r="AV35" s="218"/>
      <c r="AW35" s="218"/>
      <c r="AX35" s="218"/>
      <c r="AY35" s="218"/>
    </row>
    <row r="36" spans="1:51" x14ac:dyDescent="0.25">
      <c r="A36" s="125"/>
      <c r="B36" s="453"/>
      <c r="C36" s="453"/>
      <c r="D36" s="453"/>
      <c r="E36" s="454"/>
      <c r="F36" s="454"/>
      <c r="G36" s="454"/>
      <c r="H36" s="457"/>
      <c r="I36" s="158" t="str">
        <f t="shared" si="0"/>
        <v/>
      </c>
      <c r="J36" s="148" t="str">
        <f>IF(OR($D36="",$E36=""),"",VLOOKUP($AO36,Sw_Req!$A$2:$I$19,5))</f>
        <v/>
      </c>
      <c r="K36" s="457"/>
      <c r="L36" s="158" t="str">
        <f t="shared" si="1"/>
        <v/>
      </c>
      <c r="M36" s="148" t="str">
        <f>IF(OR($D36="",$E36=""),"",VLOOKUP($AO36,Sw_Req!$A$2:$K$6,6))</f>
        <v/>
      </c>
      <c r="N36" s="457"/>
      <c r="O36" s="158" t="str">
        <f t="shared" si="2"/>
        <v/>
      </c>
      <c r="P36" s="148" t="str">
        <f t="shared" si="3"/>
        <v/>
      </c>
      <c r="Q36" s="455"/>
      <c r="R36" s="455"/>
      <c r="S36" s="158" t="str">
        <f t="shared" si="4"/>
        <v/>
      </c>
      <c r="T36" s="455"/>
      <c r="U36" s="147" t="str">
        <f t="shared" si="5"/>
        <v/>
      </c>
      <c r="V36" s="147" t="str">
        <f t="shared" si="6"/>
        <v/>
      </c>
      <c r="W36" s="455"/>
      <c r="X36" s="147" t="str">
        <f t="shared" si="7"/>
        <v/>
      </c>
      <c r="Y36" s="149" t="str">
        <f t="shared" si="9"/>
        <v/>
      </c>
      <c r="Z36" s="150" t="str">
        <f t="shared" si="8"/>
        <v/>
      </c>
      <c r="AA36" s="151"/>
      <c r="AB36" s="453"/>
      <c r="AC36" s="453"/>
      <c r="AD36" s="453"/>
      <c r="AE36" s="453"/>
      <c r="AF36" s="453"/>
      <c r="AG36" s="453"/>
      <c r="AH36" s="453"/>
      <c r="AI36" s="453"/>
      <c r="AJ36" s="453"/>
      <c r="AK36" s="152" t="str">
        <f>IF(OR($D36="",$AL36="",GlobalParameters!$C$12=""),"",IF($AO36&lt;200,IF($E36="","",$AL36-VLOOKUP($AO36,Sw_Req!$A$2:$K$19,9)),IF($AO36&gt;=200,MIN(VLOOKUP($AO36,Sw_Req!$A$2:$K$19,10),$AL36),"")))</f>
        <v/>
      </c>
      <c r="AL36" s="453"/>
      <c r="AM36" s="453"/>
      <c r="AN36" s="151"/>
      <c r="AO36" s="126" t="e">
        <f>IF(VLOOKUP($E36,Sw_Req!$O$2:$P$5,2)&lt;&gt;40,VLOOKUP($E36,Sw_Req!$O$2:$P$5,2),VLOOKUP($E36,Sw_Req!$O$2:$P$5,2)+VLOOKUP($F36,Sw_Req!$Q$2:$R$4,2))</f>
        <v>#N/A</v>
      </c>
      <c r="AV36" s="218"/>
      <c r="AW36" s="218"/>
      <c r="AX36" s="218"/>
      <c r="AY36" s="218"/>
    </row>
    <row r="37" spans="1:51" x14ac:dyDescent="0.25">
      <c r="A37" s="125"/>
      <c r="B37" s="453"/>
      <c r="C37" s="453"/>
      <c r="D37" s="453"/>
      <c r="E37" s="454"/>
      <c r="F37" s="454"/>
      <c r="G37" s="454"/>
      <c r="H37" s="457"/>
      <c r="I37" s="158" t="str">
        <f t="shared" si="0"/>
        <v/>
      </c>
      <c r="J37" s="148" t="str">
        <f>IF(OR($D37="",$E37=""),"",VLOOKUP($AO37,Sw_Req!$A$2:$I$19,5))</f>
        <v/>
      </c>
      <c r="K37" s="457"/>
      <c r="L37" s="158" t="str">
        <f t="shared" si="1"/>
        <v/>
      </c>
      <c r="M37" s="148" t="str">
        <f>IF(OR($D37="",$E37=""),"",VLOOKUP($AO37,Sw_Req!$A$2:$K$6,6))</f>
        <v/>
      </c>
      <c r="N37" s="457"/>
      <c r="O37" s="158" t="str">
        <f t="shared" si="2"/>
        <v/>
      </c>
      <c r="P37" s="148" t="str">
        <f t="shared" si="3"/>
        <v/>
      </c>
      <c r="Q37" s="455"/>
      <c r="R37" s="455"/>
      <c r="S37" s="158" t="str">
        <f t="shared" si="4"/>
        <v/>
      </c>
      <c r="T37" s="455"/>
      <c r="U37" s="147" t="str">
        <f t="shared" si="5"/>
        <v/>
      </c>
      <c r="V37" s="147" t="str">
        <f t="shared" si="6"/>
        <v/>
      </c>
      <c r="W37" s="455"/>
      <c r="X37" s="147" t="str">
        <f t="shared" si="7"/>
        <v/>
      </c>
      <c r="Y37" s="149" t="str">
        <f t="shared" si="9"/>
        <v/>
      </c>
      <c r="Z37" s="150" t="str">
        <f t="shared" si="8"/>
        <v/>
      </c>
      <c r="AA37" s="151"/>
      <c r="AB37" s="453"/>
      <c r="AC37" s="453"/>
      <c r="AD37" s="453"/>
      <c r="AE37" s="453"/>
      <c r="AF37" s="453"/>
      <c r="AG37" s="453"/>
      <c r="AH37" s="453"/>
      <c r="AI37" s="453"/>
      <c r="AJ37" s="453"/>
      <c r="AK37" s="152" t="str">
        <f>IF(OR($D37="",$AL37="",GlobalParameters!$C$12=""),"",IF($AO37&lt;200,IF($E37="","",$AL37-VLOOKUP($AO37,Sw_Req!$A$2:$K$19,9)),IF($AO37&gt;=200,MIN(VLOOKUP($AO37,Sw_Req!$A$2:$K$19,10),$AL37),"")))</f>
        <v/>
      </c>
      <c r="AL37" s="453"/>
      <c r="AM37" s="453"/>
      <c r="AN37" s="151"/>
      <c r="AO37" s="126" t="e">
        <f>IF(VLOOKUP($E37,Sw_Req!$O$2:$P$5,2)&lt;&gt;40,VLOOKUP($E37,Sw_Req!$O$2:$P$5,2),VLOOKUP($E37,Sw_Req!$O$2:$P$5,2)+VLOOKUP($F37,Sw_Req!$Q$2:$R$4,2))</f>
        <v>#N/A</v>
      </c>
      <c r="AV37" s="218"/>
      <c r="AW37" s="218"/>
      <c r="AX37" s="218"/>
      <c r="AY37" s="218"/>
    </row>
    <row r="38" spans="1:51" x14ac:dyDescent="0.25">
      <c r="A38" s="125"/>
      <c r="B38" s="453"/>
      <c r="C38" s="453"/>
      <c r="D38" s="453"/>
      <c r="E38" s="454"/>
      <c r="F38" s="454"/>
      <c r="G38" s="454"/>
      <c r="H38" s="457"/>
      <c r="I38" s="158" t="str">
        <f t="shared" si="0"/>
        <v/>
      </c>
      <c r="J38" s="148" t="str">
        <f>IF(OR($D38="",$E38=""),"",VLOOKUP($AO38,Sw_Req!$A$2:$I$19,5))</f>
        <v/>
      </c>
      <c r="K38" s="457"/>
      <c r="L38" s="158" t="str">
        <f t="shared" si="1"/>
        <v/>
      </c>
      <c r="M38" s="148" t="str">
        <f>IF(OR($D38="",$E38=""),"",VLOOKUP($AO38,Sw_Req!$A$2:$K$6,6))</f>
        <v/>
      </c>
      <c r="N38" s="457"/>
      <c r="O38" s="158" t="str">
        <f t="shared" si="2"/>
        <v/>
      </c>
      <c r="P38" s="148" t="str">
        <f t="shared" si="3"/>
        <v/>
      </c>
      <c r="Q38" s="455"/>
      <c r="R38" s="455"/>
      <c r="S38" s="158" t="str">
        <f t="shared" si="4"/>
        <v/>
      </c>
      <c r="T38" s="455"/>
      <c r="U38" s="147" t="str">
        <f t="shared" si="5"/>
        <v/>
      </c>
      <c r="V38" s="147" t="str">
        <f t="shared" si="6"/>
        <v/>
      </c>
      <c r="W38" s="455"/>
      <c r="X38" s="147" t="str">
        <f t="shared" si="7"/>
        <v/>
      </c>
      <c r="Y38" s="149" t="str">
        <f t="shared" si="9"/>
        <v/>
      </c>
      <c r="Z38" s="150" t="str">
        <f t="shared" si="8"/>
        <v/>
      </c>
      <c r="AA38" s="151"/>
      <c r="AB38" s="453"/>
      <c r="AC38" s="453"/>
      <c r="AD38" s="453"/>
      <c r="AE38" s="453"/>
      <c r="AF38" s="453"/>
      <c r="AG38" s="453"/>
      <c r="AH38" s="453"/>
      <c r="AI38" s="453"/>
      <c r="AJ38" s="453"/>
      <c r="AK38" s="152" t="str">
        <f>IF(OR($D38="",$AL38="",GlobalParameters!$C$12=""),"",IF($AO38&lt;200,IF($E38="","",$AL38-VLOOKUP($AO38,Sw_Req!$A$2:$K$19,9)),IF($AO38&gt;=200,MIN(VLOOKUP($AO38,Sw_Req!$A$2:$K$19,10),$AL38),"")))</f>
        <v/>
      </c>
      <c r="AL38" s="453"/>
      <c r="AM38" s="453"/>
      <c r="AN38" s="151"/>
      <c r="AO38" s="126" t="e">
        <f>IF(VLOOKUP($E38,Sw_Req!$O$2:$P$5,2)&lt;&gt;40,VLOOKUP($E38,Sw_Req!$O$2:$P$5,2),VLOOKUP($E38,Sw_Req!$O$2:$P$5,2)+VLOOKUP($F38,Sw_Req!$Q$2:$R$4,2))</f>
        <v>#N/A</v>
      </c>
      <c r="AV38" s="218"/>
      <c r="AW38" s="218"/>
      <c r="AX38" s="218"/>
      <c r="AY38" s="218"/>
    </row>
    <row r="39" spans="1:51" x14ac:dyDescent="0.25">
      <c r="A39" s="125"/>
      <c r="B39" s="453"/>
      <c r="C39" s="453"/>
      <c r="D39" s="453"/>
      <c r="E39" s="454"/>
      <c r="F39" s="454"/>
      <c r="G39" s="454"/>
      <c r="H39" s="457"/>
      <c r="I39" s="158" t="str">
        <f t="shared" si="0"/>
        <v/>
      </c>
      <c r="J39" s="148" t="str">
        <f>IF(OR($D39="",$E39=""),"",VLOOKUP($AO39,Sw_Req!$A$2:$I$19,5))</f>
        <v/>
      </c>
      <c r="K39" s="457"/>
      <c r="L39" s="158" t="str">
        <f t="shared" si="1"/>
        <v/>
      </c>
      <c r="M39" s="148" t="str">
        <f>IF(OR($D39="",$E39=""),"",VLOOKUP($AO39,Sw_Req!$A$2:$K$6,6))</f>
        <v/>
      </c>
      <c r="N39" s="457"/>
      <c r="O39" s="158" t="str">
        <f t="shared" si="2"/>
        <v/>
      </c>
      <c r="P39" s="148" t="str">
        <f t="shared" si="3"/>
        <v/>
      </c>
      <c r="Q39" s="455"/>
      <c r="R39" s="455"/>
      <c r="S39" s="158" t="str">
        <f t="shared" si="4"/>
        <v/>
      </c>
      <c r="T39" s="455"/>
      <c r="U39" s="147" t="str">
        <f t="shared" si="5"/>
        <v/>
      </c>
      <c r="V39" s="147" t="str">
        <f t="shared" si="6"/>
        <v/>
      </c>
      <c r="W39" s="455"/>
      <c r="X39" s="147" t="str">
        <f t="shared" si="7"/>
        <v/>
      </c>
      <c r="Y39" s="149" t="str">
        <f t="shared" si="9"/>
        <v/>
      </c>
      <c r="Z39" s="150" t="str">
        <f t="shared" si="8"/>
        <v/>
      </c>
      <c r="AA39" s="151"/>
      <c r="AB39" s="453"/>
      <c r="AC39" s="453"/>
      <c r="AD39" s="453"/>
      <c r="AE39" s="453"/>
      <c r="AF39" s="453"/>
      <c r="AG39" s="453"/>
      <c r="AH39" s="453"/>
      <c r="AI39" s="453"/>
      <c r="AJ39" s="453"/>
      <c r="AK39" s="152" t="str">
        <f>IF(OR($D39="",$AL39="",GlobalParameters!$C$12=""),"",IF($AO39&lt;200,IF($E39="","",$AL39-VLOOKUP($AO39,Sw_Req!$A$2:$K$19,9)),IF($AO39&gt;=200,MIN(VLOOKUP($AO39,Sw_Req!$A$2:$K$19,10),$AL39),"")))</f>
        <v/>
      </c>
      <c r="AL39" s="453"/>
      <c r="AM39" s="453"/>
      <c r="AN39" s="151"/>
      <c r="AO39" s="126" t="e">
        <f>IF(VLOOKUP($E39,Sw_Req!$O$2:$P$5,2)&lt;&gt;40,VLOOKUP($E39,Sw_Req!$O$2:$P$5,2),VLOOKUP($E39,Sw_Req!$O$2:$P$5,2)+VLOOKUP($F39,Sw_Req!$Q$2:$R$4,2))</f>
        <v>#N/A</v>
      </c>
      <c r="AV39" s="218"/>
      <c r="AW39" s="218"/>
      <c r="AX39" s="218"/>
      <c r="AY39" s="218"/>
    </row>
    <row r="40" spans="1:51" x14ac:dyDescent="0.25">
      <c r="A40" s="125"/>
      <c r="B40" s="453"/>
      <c r="C40" s="453"/>
      <c r="D40" s="453"/>
      <c r="E40" s="454"/>
      <c r="F40" s="454"/>
      <c r="G40" s="454"/>
      <c r="H40" s="457"/>
      <c r="I40" s="158" t="str">
        <f t="shared" si="0"/>
        <v/>
      </c>
      <c r="J40" s="148" t="str">
        <f>IF(OR($D40="",$E40=""),"",VLOOKUP($AO40,Sw_Req!$A$2:$I$19,5))</f>
        <v/>
      </c>
      <c r="K40" s="457"/>
      <c r="L40" s="158" t="str">
        <f t="shared" si="1"/>
        <v/>
      </c>
      <c r="M40" s="148" t="str">
        <f>IF(OR($D40="",$E40=""),"",VLOOKUP($AO40,Sw_Req!$A$2:$K$6,6))</f>
        <v/>
      </c>
      <c r="N40" s="457"/>
      <c r="O40" s="158" t="str">
        <f t="shared" si="2"/>
        <v/>
      </c>
      <c r="P40" s="148" t="str">
        <f t="shared" si="3"/>
        <v/>
      </c>
      <c r="Q40" s="455"/>
      <c r="R40" s="455"/>
      <c r="S40" s="158" t="str">
        <f t="shared" si="4"/>
        <v/>
      </c>
      <c r="T40" s="455"/>
      <c r="U40" s="147" t="str">
        <f t="shared" si="5"/>
        <v/>
      </c>
      <c r="V40" s="147" t="str">
        <f t="shared" si="6"/>
        <v/>
      </c>
      <c r="W40" s="455"/>
      <c r="X40" s="147" t="str">
        <f t="shared" si="7"/>
        <v/>
      </c>
      <c r="Y40" s="149" t="str">
        <f t="shared" si="9"/>
        <v/>
      </c>
      <c r="Z40" s="150" t="str">
        <f t="shared" si="8"/>
        <v/>
      </c>
      <c r="AA40" s="151"/>
      <c r="AB40" s="453"/>
      <c r="AC40" s="453"/>
      <c r="AD40" s="453"/>
      <c r="AE40" s="453"/>
      <c r="AF40" s="453"/>
      <c r="AG40" s="453"/>
      <c r="AH40" s="453"/>
      <c r="AI40" s="453"/>
      <c r="AJ40" s="453"/>
      <c r="AK40" s="152" t="str">
        <f>IF(OR($D40="",$AL40="",GlobalParameters!$C$12=""),"",IF($AO40&lt;200,IF($E40="","",$AL40-VLOOKUP($AO40,Sw_Req!$A$2:$K$19,9)),IF($AO40&gt;=200,MIN(VLOOKUP($AO40,Sw_Req!$A$2:$K$19,10),$AL40),"")))</f>
        <v/>
      </c>
      <c r="AL40" s="453"/>
      <c r="AM40" s="453"/>
      <c r="AN40" s="151"/>
      <c r="AO40" s="126" t="e">
        <f>IF(VLOOKUP($E40,Sw_Req!$O$2:$P$5,2)&lt;&gt;40,VLOOKUP($E40,Sw_Req!$O$2:$P$5,2),VLOOKUP($E40,Sw_Req!$O$2:$P$5,2)+VLOOKUP($F40,Sw_Req!$Q$2:$R$4,2))</f>
        <v>#N/A</v>
      </c>
      <c r="AV40" s="218"/>
      <c r="AW40" s="218"/>
      <c r="AX40" s="218"/>
      <c r="AY40" s="218"/>
    </row>
    <row r="41" spans="1:51" x14ac:dyDescent="0.25">
      <c r="A41" s="125"/>
      <c r="B41" s="453"/>
      <c r="C41" s="453"/>
      <c r="D41" s="453"/>
      <c r="E41" s="454"/>
      <c r="F41" s="454"/>
      <c r="G41" s="454"/>
      <c r="H41" s="457"/>
      <c r="I41" s="158" t="str">
        <f t="shared" si="0"/>
        <v/>
      </c>
      <c r="J41" s="148" t="str">
        <f>IF(OR($D41="",$E41=""),"",VLOOKUP($AO41,Sw_Req!$A$2:$I$19,5))</f>
        <v/>
      </c>
      <c r="K41" s="457"/>
      <c r="L41" s="158" t="str">
        <f t="shared" si="1"/>
        <v/>
      </c>
      <c r="M41" s="148" t="str">
        <f>IF(OR($D41="",$E41=""),"",VLOOKUP($AO41,Sw_Req!$A$2:$K$6,6))</f>
        <v/>
      </c>
      <c r="N41" s="457"/>
      <c r="O41" s="158" t="str">
        <f t="shared" si="2"/>
        <v/>
      </c>
      <c r="P41" s="148" t="str">
        <f t="shared" si="3"/>
        <v/>
      </c>
      <c r="Q41" s="455"/>
      <c r="R41" s="455"/>
      <c r="S41" s="158" t="str">
        <f t="shared" si="4"/>
        <v/>
      </c>
      <c r="T41" s="455"/>
      <c r="U41" s="147" t="str">
        <f t="shared" si="5"/>
        <v/>
      </c>
      <c r="V41" s="147" t="str">
        <f t="shared" si="6"/>
        <v/>
      </c>
      <c r="W41" s="455"/>
      <c r="X41" s="147" t="str">
        <f t="shared" si="7"/>
        <v/>
      </c>
      <c r="Y41" s="149" t="str">
        <f t="shared" si="9"/>
        <v/>
      </c>
      <c r="Z41" s="150" t="str">
        <f t="shared" si="8"/>
        <v/>
      </c>
      <c r="AA41" s="151"/>
      <c r="AB41" s="453"/>
      <c r="AC41" s="453"/>
      <c r="AD41" s="453"/>
      <c r="AE41" s="453"/>
      <c r="AF41" s="453"/>
      <c r="AG41" s="453"/>
      <c r="AH41" s="453"/>
      <c r="AI41" s="453"/>
      <c r="AJ41" s="453"/>
      <c r="AK41" s="152" t="str">
        <f>IF(OR($D41="",$AL41="",GlobalParameters!$C$12=""),"",IF($AO41&lt;200,IF($E41="","",$AL41-VLOOKUP($AO41,Sw_Req!$A$2:$K$19,9)),IF($AO41&gt;=200,MIN(VLOOKUP($AO41,Sw_Req!$A$2:$K$19,10),$AL41),"")))</f>
        <v/>
      </c>
      <c r="AL41" s="453"/>
      <c r="AM41" s="453"/>
      <c r="AN41" s="151"/>
      <c r="AO41" s="126" t="e">
        <f>IF(VLOOKUP($E41,Sw_Req!$O$2:$P$5,2)&lt;&gt;40,VLOOKUP($E41,Sw_Req!$O$2:$P$5,2),VLOOKUP($E41,Sw_Req!$O$2:$P$5,2)+VLOOKUP($F41,Sw_Req!$Q$2:$R$4,2))</f>
        <v>#N/A</v>
      </c>
      <c r="AV41" s="218"/>
      <c r="AW41" s="218"/>
      <c r="AX41" s="218"/>
      <c r="AY41" s="218"/>
    </row>
    <row r="42" spans="1:51" x14ac:dyDescent="0.25">
      <c r="A42" s="125"/>
      <c r="B42" s="453"/>
      <c r="C42" s="453"/>
      <c r="D42" s="453"/>
      <c r="E42" s="454"/>
      <c r="F42" s="454"/>
      <c r="G42" s="454"/>
      <c r="H42" s="457"/>
      <c r="I42" s="158" t="str">
        <f t="shared" si="0"/>
        <v/>
      </c>
      <c r="J42" s="148" t="str">
        <f>IF(OR($D42="",$E42=""),"",VLOOKUP($AO42,Sw_Req!$A$2:$I$19,5))</f>
        <v/>
      </c>
      <c r="K42" s="457"/>
      <c r="L42" s="158" t="str">
        <f t="shared" si="1"/>
        <v/>
      </c>
      <c r="M42" s="148" t="str">
        <f>IF(OR($D42="",$E42=""),"",VLOOKUP($AO42,Sw_Req!$A$2:$K$6,6))</f>
        <v/>
      </c>
      <c r="N42" s="457"/>
      <c r="O42" s="158" t="str">
        <f t="shared" si="2"/>
        <v/>
      </c>
      <c r="P42" s="148" t="str">
        <f t="shared" si="3"/>
        <v/>
      </c>
      <c r="Q42" s="455"/>
      <c r="R42" s="455"/>
      <c r="S42" s="158" t="str">
        <f t="shared" si="4"/>
        <v/>
      </c>
      <c r="T42" s="455"/>
      <c r="U42" s="147" t="str">
        <f t="shared" si="5"/>
        <v/>
      </c>
      <c r="V42" s="147" t="str">
        <f t="shared" si="6"/>
        <v/>
      </c>
      <c r="W42" s="455"/>
      <c r="X42" s="147" t="str">
        <f t="shared" si="7"/>
        <v/>
      </c>
      <c r="Y42" s="149" t="str">
        <f t="shared" si="9"/>
        <v/>
      </c>
      <c r="Z42" s="150" t="str">
        <f t="shared" si="8"/>
        <v/>
      </c>
      <c r="AA42" s="151"/>
      <c r="AB42" s="453"/>
      <c r="AC42" s="453"/>
      <c r="AD42" s="453"/>
      <c r="AE42" s="453"/>
      <c r="AF42" s="453"/>
      <c r="AG42" s="453"/>
      <c r="AH42" s="453"/>
      <c r="AI42" s="453"/>
      <c r="AJ42" s="453"/>
      <c r="AK42" s="152" t="str">
        <f>IF(OR($D42="",$AL42="",GlobalParameters!$C$12=""),"",IF($AO42&lt;200,IF($E42="","",$AL42-VLOOKUP($AO42,Sw_Req!$A$2:$K$19,9)),IF($AO42&gt;=200,MIN(VLOOKUP($AO42,Sw_Req!$A$2:$K$19,10),$AL42),"")))</f>
        <v/>
      </c>
      <c r="AL42" s="453"/>
      <c r="AM42" s="453"/>
      <c r="AN42" s="151"/>
      <c r="AO42" s="126" t="e">
        <f>IF(VLOOKUP($E42,Sw_Req!$O$2:$P$5,2)&lt;&gt;40,VLOOKUP($E42,Sw_Req!$O$2:$P$5,2),VLOOKUP($E42,Sw_Req!$O$2:$P$5,2)+VLOOKUP($F42,Sw_Req!$Q$2:$R$4,2))</f>
        <v>#N/A</v>
      </c>
      <c r="AV42" s="218"/>
      <c r="AW42" s="218"/>
      <c r="AX42" s="218"/>
      <c r="AY42" s="218"/>
    </row>
    <row r="43" spans="1:51" x14ac:dyDescent="0.25">
      <c r="A43" s="125"/>
      <c r="B43" s="453"/>
      <c r="C43" s="453"/>
      <c r="D43" s="453"/>
      <c r="E43" s="454"/>
      <c r="F43" s="454"/>
      <c r="G43" s="454"/>
      <c r="H43" s="457"/>
      <c r="I43" s="158" t="str">
        <f t="shared" si="0"/>
        <v/>
      </c>
      <c r="J43" s="148" t="str">
        <f>IF(OR($D43="",$E43=""),"",VLOOKUP($AO43,Sw_Req!$A$2:$I$19,5))</f>
        <v/>
      </c>
      <c r="K43" s="457"/>
      <c r="L43" s="158" t="str">
        <f t="shared" si="1"/>
        <v/>
      </c>
      <c r="M43" s="148" t="str">
        <f>IF(OR($D43="",$E43=""),"",VLOOKUP($AO43,Sw_Req!$A$2:$K$6,6))</f>
        <v/>
      </c>
      <c r="N43" s="457"/>
      <c r="O43" s="158" t="str">
        <f t="shared" si="2"/>
        <v/>
      </c>
      <c r="P43" s="148" t="str">
        <f t="shared" si="3"/>
        <v/>
      </c>
      <c r="Q43" s="455"/>
      <c r="R43" s="455"/>
      <c r="S43" s="158" t="str">
        <f t="shared" si="4"/>
        <v/>
      </c>
      <c r="T43" s="455"/>
      <c r="U43" s="147" t="str">
        <f t="shared" si="5"/>
        <v/>
      </c>
      <c r="V43" s="147" t="str">
        <f t="shared" si="6"/>
        <v/>
      </c>
      <c r="W43" s="455"/>
      <c r="X43" s="147" t="str">
        <f t="shared" si="7"/>
        <v/>
      </c>
      <c r="Y43" s="149" t="str">
        <f t="shared" si="9"/>
        <v/>
      </c>
      <c r="Z43" s="150" t="str">
        <f t="shared" si="8"/>
        <v/>
      </c>
      <c r="AA43" s="151"/>
      <c r="AB43" s="453"/>
      <c r="AC43" s="453"/>
      <c r="AD43" s="453"/>
      <c r="AE43" s="453"/>
      <c r="AF43" s="453"/>
      <c r="AG43" s="453"/>
      <c r="AH43" s="453"/>
      <c r="AI43" s="453"/>
      <c r="AJ43" s="453"/>
      <c r="AK43" s="152" t="str">
        <f>IF(OR($D43="",$AL43="",GlobalParameters!$C$12=""),"",IF($AO43&lt;200,IF($E43="","",$AL43-VLOOKUP($AO43,Sw_Req!$A$2:$K$19,9)),IF($AO43&gt;=200,MIN(VLOOKUP($AO43,Sw_Req!$A$2:$K$19,10),$AL43),"")))</f>
        <v/>
      </c>
      <c r="AL43" s="453"/>
      <c r="AM43" s="453"/>
      <c r="AN43" s="151"/>
      <c r="AO43" s="126" t="e">
        <f>IF(VLOOKUP($E43,Sw_Req!$O$2:$P$5,2)&lt;&gt;40,VLOOKUP($E43,Sw_Req!$O$2:$P$5,2),VLOOKUP($E43,Sw_Req!$O$2:$P$5,2)+VLOOKUP($F43,Sw_Req!$Q$2:$R$4,2))</f>
        <v>#N/A</v>
      </c>
      <c r="AV43" s="218"/>
      <c r="AW43" s="218"/>
      <c r="AX43" s="218"/>
      <c r="AY43" s="218"/>
    </row>
    <row r="44" spans="1:51" x14ac:dyDescent="0.25">
      <c r="A44" s="125"/>
      <c r="B44" s="453"/>
      <c r="C44" s="453"/>
      <c r="D44" s="453"/>
      <c r="E44" s="454"/>
      <c r="F44" s="454"/>
      <c r="G44" s="454"/>
      <c r="H44" s="457"/>
      <c r="I44" s="158" t="str">
        <f t="shared" si="0"/>
        <v/>
      </c>
      <c r="J44" s="148" t="str">
        <f>IF(OR($D44="",$E44=""),"",VLOOKUP($AO44,Sw_Req!$A$2:$I$19,5))</f>
        <v/>
      </c>
      <c r="K44" s="457"/>
      <c r="L44" s="158" t="str">
        <f t="shared" si="1"/>
        <v/>
      </c>
      <c r="M44" s="148" t="str">
        <f>IF(OR($D44="",$E44=""),"",VLOOKUP($AO44,Sw_Req!$A$2:$K$6,6))</f>
        <v/>
      </c>
      <c r="N44" s="457"/>
      <c r="O44" s="158" t="str">
        <f t="shared" si="2"/>
        <v/>
      </c>
      <c r="P44" s="148" t="str">
        <f t="shared" si="3"/>
        <v/>
      </c>
      <c r="Q44" s="455"/>
      <c r="R44" s="455"/>
      <c r="S44" s="158" t="str">
        <f t="shared" si="4"/>
        <v/>
      </c>
      <c r="T44" s="455"/>
      <c r="U44" s="147" t="str">
        <f t="shared" si="5"/>
        <v/>
      </c>
      <c r="V44" s="147" t="str">
        <f t="shared" si="6"/>
        <v/>
      </c>
      <c r="W44" s="455"/>
      <c r="X44" s="147" t="str">
        <f t="shared" si="7"/>
        <v/>
      </c>
      <c r="Y44" s="149" t="str">
        <f t="shared" si="9"/>
        <v/>
      </c>
      <c r="Z44" s="150" t="str">
        <f t="shared" si="8"/>
        <v/>
      </c>
      <c r="AA44" s="151"/>
      <c r="AB44" s="453"/>
      <c r="AC44" s="453"/>
      <c r="AD44" s="453"/>
      <c r="AE44" s="453"/>
      <c r="AF44" s="453"/>
      <c r="AG44" s="453"/>
      <c r="AH44" s="453"/>
      <c r="AI44" s="453"/>
      <c r="AJ44" s="453"/>
      <c r="AK44" s="152" t="str">
        <f>IF(OR($D44="",$AL44="",GlobalParameters!$C$12=""),"",IF($AO44&lt;200,IF($E44="","",$AL44-VLOOKUP($AO44,Sw_Req!$A$2:$K$19,9)),IF($AO44&gt;=200,MIN(VLOOKUP($AO44,Sw_Req!$A$2:$K$19,10),$AL44),"")))</f>
        <v/>
      </c>
      <c r="AL44" s="453"/>
      <c r="AM44" s="453"/>
      <c r="AN44" s="151"/>
      <c r="AO44" s="126" t="e">
        <f>IF(VLOOKUP($E44,Sw_Req!$O$2:$P$5,2)&lt;&gt;40,VLOOKUP($E44,Sw_Req!$O$2:$P$5,2),VLOOKUP($E44,Sw_Req!$O$2:$P$5,2)+VLOOKUP($F44,Sw_Req!$Q$2:$R$4,2))</f>
        <v>#N/A</v>
      </c>
      <c r="AV44" s="218"/>
      <c r="AW44" s="218"/>
      <c r="AX44" s="218"/>
      <c r="AY44" s="218"/>
    </row>
    <row r="45" spans="1:51" x14ac:dyDescent="0.25">
      <c r="A45" s="125"/>
      <c r="B45" s="453"/>
      <c r="C45" s="453"/>
      <c r="D45" s="453"/>
      <c r="E45" s="454"/>
      <c r="F45" s="454"/>
      <c r="G45" s="454"/>
      <c r="H45" s="457"/>
      <c r="I45" s="158" t="str">
        <f t="shared" si="0"/>
        <v/>
      </c>
      <c r="J45" s="148" t="str">
        <f>IF(OR($D45="",$E45=""),"",VLOOKUP($AO45,Sw_Req!$A$2:$I$19,5))</f>
        <v/>
      </c>
      <c r="K45" s="457"/>
      <c r="L45" s="158" t="str">
        <f t="shared" si="1"/>
        <v/>
      </c>
      <c r="M45" s="148" t="str">
        <f>IF(OR($D45="",$E45=""),"",VLOOKUP($AO45,Sw_Req!$A$2:$K$6,6))</f>
        <v/>
      </c>
      <c r="N45" s="457"/>
      <c r="O45" s="158" t="str">
        <f t="shared" si="2"/>
        <v/>
      </c>
      <c r="P45" s="148" t="str">
        <f t="shared" si="3"/>
        <v/>
      </c>
      <c r="Q45" s="455"/>
      <c r="R45" s="455"/>
      <c r="S45" s="158" t="str">
        <f t="shared" si="4"/>
        <v/>
      </c>
      <c r="T45" s="455"/>
      <c r="U45" s="147" t="str">
        <f t="shared" si="5"/>
        <v/>
      </c>
      <c r="V45" s="147" t="str">
        <f t="shared" si="6"/>
        <v/>
      </c>
      <c r="W45" s="455"/>
      <c r="X45" s="147" t="str">
        <f t="shared" si="7"/>
        <v/>
      </c>
      <c r="Y45" s="149" t="str">
        <f t="shared" si="9"/>
        <v/>
      </c>
      <c r="Z45" s="150" t="str">
        <f t="shared" si="8"/>
        <v/>
      </c>
      <c r="AA45" s="151"/>
      <c r="AB45" s="453"/>
      <c r="AC45" s="453"/>
      <c r="AD45" s="453"/>
      <c r="AE45" s="453"/>
      <c r="AF45" s="453"/>
      <c r="AG45" s="453"/>
      <c r="AH45" s="453"/>
      <c r="AI45" s="453"/>
      <c r="AJ45" s="453"/>
      <c r="AK45" s="152" t="str">
        <f>IF(OR($D45="",$AL45="",GlobalParameters!$C$12=""),"",IF($AO45&lt;200,IF($E45="","",$AL45-VLOOKUP($AO45,Sw_Req!$A$2:$K$19,9)),IF($AO45&gt;=200,MIN(VLOOKUP($AO45,Sw_Req!$A$2:$K$19,10),$AL45),"")))</f>
        <v/>
      </c>
      <c r="AL45" s="453"/>
      <c r="AM45" s="453"/>
      <c r="AN45" s="151"/>
      <c r="AO45" s="126" t="e">
        <f>IF(VLOOKUP($E45,Sw_Req!$O$2:$P$5,2)&lt;&gt;40,VLOOKUP($E45,Sw_Req!$O$2:$P$5,2),VLOOKUP($E45,Sw_Req!$O$2:$P$5,2)+VLOOKUP($F45,Sw_Req!$Q$2:$R$4,2))</f>
        <v>#N/A</v>
      </c>
      <c r="AV45" s="218"/>
      <c r="AW45" s="218"/>
      <c r="AX45" s="218"/>
      <c r="AY45" s="218"/>
    </row>
    <row r="46" spans="1:51" x14ac:dyDescent="0.25">
      <c r="A46" s="125"/>
      <c r="B46" s="453"/>
      <c r="C46" s="453"/>
      <c r="D46" s="453"/>
      <c r="E46" s="454"/>
      <c r="F46" s="454"/>
      <c r="G46" s="454"/>
      <c r="H46" s="457"/>
      <c r="I46" s="158" t="str">
        <f t="shared" si="0"/>
        <v/>
      </c>
      <c r="J46" s="148" t="str">
        <f>IF(OR($D46="",$E46=""),"",VLOOKUP($AO46,Sw_Req!$A$2:$I$19,5))</f>
        <v/>
      </c>
      <c r="K46" s="457"/>
      <c r="L46" s="158" t="str">
        <f t="shared" si="1"/>
        <v/>
      </c>
      <c r="M46" s="148" t="str">
        <f>IF(OR($D46="",$E46=""),"",VLOOKUP($AO46,Sw_Req!$A$2:$K$6,6))</f>
        <v/>
      </c>
      <c r="N46" s="457"/>
      <c r="O46" s="158" t="str">
        <f t="shared" si="2"/>
        <v/>
      </c>
      <c r="P46" s="148" t="str">
        <f t="shared" si="3"/>
        <v/>
      </c>
      <c r="Q46" s="455"/>
      <c r="R46" s="455"/>
      <c r="S46" s="158" t="str">
        <f t="shared" si="4"/>
        <v/>
      </c>
      <c r="T46" s="455"/>
      <c r="U46" s="147" t="str">
        <f t="shared" si="5"/>
        <v/>
      </c>
      <c r="V46" s="147" t="str">
        <f t="shared" si="6"/>
        <v/>
      </c>
      <c r="W46" s="455"/>
      <c r="X46" s="147" t="str">
        <f t="shared" si="7"/>
        <v/>
      </c>
      <c r="Y46" s="149" t="str">
        <f t="shared" si="9"/>
        <v/>
      </c>
      <c r="Z46" s="150" t="str">
        <f t="shared" si="8"/>
        <v/>
      </c>
      <c r="AA46" s="151"/>
      <c r="AB46" s="453"/>
      <c r="AC46" s="453"/>
      <c r="AD46" s="453"/>
      <c r="AE46" s="453"/>
      <c r="AF46" s="453"/>
      <c r="AG46" s="453"/>
      <c r="AH46" s="453"/>
      <c r="AI46" s="453"/>
      <c r="AJ46" s="453"/>
      <c r="AK46" s="152" t="str">
        <f>IF(OR($D46="",$AL46="",GlobalParameters!$C$12=""),"",IF($AO46&lt;200,IF($E46="","",$AL46-VLOOKUP($AO46,Sw_Req!$A$2:$K$19,9)),IF($AO46&gt;=200,MIN(VLOOKUP($AO46,Sw_Req!$A$2:$K$19,10),$AL46),"")))</f>
        <v/>
      </c>
      <c r="AL46" s="453"/>
      <c r="AM46" s="453"/>
      <c r="AN46" s="151"/>
      <c r="AO46" s="126" t="e">
        <f>IF(VLOOKUP($E46,Sw_Req!$O$2:$P$5,2)&lt;&gt;40,VLOOKUP($E46,Sw_Req!$O$2:$P$5,2),VLOOKUP($E46,Sw_Req!$O$2:$P$5,2)+VLOOKUP($F46,Sw_Req!$Q$2:$R$4,2))</f>
        <v>#N/A</v>
      </c>
      <c r="AV46" s="218"/>
      <c r="AW46" s="218"/>
      <c r="AX46" s="218"/>
      <c r="AY46" s="218"/>
    </row>
    <row r="47" spans="1:51" x14ac:dyDescent="0.25">
      <c r="A47" s="125"/>
      <c r="B47" s="453"/>
      <c r="C47" s="453"/>
      <c r="D47" s="453"/>
      <c r="E47" s="454"/>
      <c r="F47" s="454"/>
      <c r="G47" s="454"/>
      <c r="H47" s="457"/>
      <c r="I47" s="158" t="str">
        <f t="shared" si="0"/>
        <v/>
      </c>
      <c r="J47" s="148" t="str">
        <f>IF(OR($D47="",$E47=""),"",VLOOKUP($AO47,Sw_Req!$A$2:$I$19,5))</f>
        <v/>
      </c>
      <c r="K47" s="457"/>
      <c r="L47" s="158" t="str">
        <f t="shared" si="1"/>
        <v/>
      </c>
      <c r="M47" s="148" t="str">
        <f>IF(OR($D47="",$E47=""),"",VLOOKUP($AO47,Sw_Req!$A$2:$K$6,6))</f>
        <v/>
      </c>
      <c r="N47" s="457"/>
      <c r="O47" s="158" t="str">
        <f t="shared" si="2"/>
        <v/>
      </c>
      <c r="P47" s="148" t="str">
        <f t="shared" si="3"/>
        <v/>
      </c>
      <c r="Q47" s="455"/>
      <c r="R47" s="455"/>
      <c r="S47" s="158" t="str">
        <f t="shared" si="4"/>
        <v/>
      </c>
      <c r="T47" s="455"/>
      <c r="U47" s="147" t="str">
        <f t="shared" si="5"/>
        <v/>
      </c>
      <c r="V47" s="147" t="str">
        <f t="shared" si="6"/>
        <v/>
      </c>
      <c r="W47" s="455"/>
      <c r="X47" s="147" t="str">
        <f t="shared" si="7"/>
        <v/>
      </c>
      <c r="Y47" s="149" t="str">
        <f t="shared" si="9"/>
        <v/>
      </c>
      <c r="Z47" s="150" t="str">
        <f t="shared" si="8"/>
        <v/>
      </c>
      <c r="AA47" s="151"/>
      <c r="AB47" s="453"/>
      <c r="AC47" s="453"/>
      <c r="AD47" s="453"/>
      <c r="AE47" s="453"/>
      <c r="AF47" s="453"/>
      <c r="AG47" s="453"/>
      <c r="AH47" s="453"/>
      <c r="AI47" s="453"/>
      <c r="AJ47" s="453"/>
      <c r="AK47" s="152" t="str">
        <f>IF(OR($D47="",$AL47="",GlobalParameters!$C$12=""),"",IF($AO47&lt;200,IF($E47="","",$AL47-VLOOKUP($AO47,Sw_Req!$A$2:$K$19,9)),IF($AO47&gt;=200,MIN(VLOOKUP($AO47,Sw_Req!$A$2:$K$19,10),$AL47),"")))</f>
        <v/>
      </c>
      <c r="AL47" s="453"/>
      <c r="AM47" s="453"/>
      <c r="AN47" s="151"/>
      <c r="AO47" s="126" t="e">
        <f>IF(VLOOKUP($E47,Sw_Req!$O$2:$P$5,2)&lt;&gt;40,VLOOKUP($E47,Sw_Req!$O$2:$P$5,2),VLOOKUP($E47,Sw_Req!$O$2:$P$5,2)+VLOOKUP($F47,Sw_Req!$Q$2:$R$4,2))</f>
        <v>#N/A</v>
      </c>
      <c r="AV47" s="218"/>
      <c r="AW47" s="218"/>
      <c r="AX47" s="218"/>
      <c r="AY47" s="218"/>
    </row>
    <row r="48" spans="1:51" x14ac:dyDescent="0.25">
      <c r="A48" s="125"/>
      <c r="B48" s="453"/>
      <c r="C48" s="453"/>
      <c r="D48" s="453"/>
      <c r="E48" s="454"/>
      <c r="F48" s="454"/>
      <c r="G48" s="454"/>
      <c r="H48" s="457"/>
      <c r="I48" s="158" t="str">
        <f t="shared" si="0"/>
        <v/>
      </c>
      <c r="J48" s="148" t="str">
        <f>IF(OR($D48="",$E48=""),"",VLOOKUP($AO48,Sw_Req!$A$2:$I$19,5))</f>
        <v/>
      </c>
      <c r="K48" s="457"/>
      <c r="L48" s="158" t="str">
        <f t="shared" si="1"/>
        <v/>
      </c>
      <c r="M48" s="148" t="str">
        <f>IF(OR($D48="",$E48=""),"",VLOOKUP($AO48,Sw_Req!$A$2:$K$6,6))</f>
        <v/>
      </c>
      <c r="N48" s="457"/>
      <c r="O48" s="158" t="str">
        <f t="shared" si="2"/>
        <v/>
      </c>
      <c r="P48" s="148" t="str">
        <f t="shared" si="3"/>
        <v/>
      </c>
      <c r="Q48" s="455"/>
      <c r="R48" s="455"/>
      <c r="S48" s="158" t="str">
        <f t="shared" si="4"/>
        <v/>
      </c>
      <c r="T48" s="455"/>
      <c r="U48" s="147" t="str">
        <f t="shared" si="5"/>
        <v/>
      </c>
      <c r="V48" s="147" t="str">
        <f t="shared" si="6"/>
        <v/>
      </c>
      <c r="W48" s="455"/>
      <c r="X48" s="147" t="str">
        <f t="shared" si="7"/>
        <v/>
      </c>
      <c r="Y48" s="149" t="str">
        <f t="shared" si="9"/>
        <v/>
      </c>
      <c r="Z48" s="150" t="str">
        <f t="shared" si="8"/>
        <v/>
      </c>
      <c r="AA48" s="151"/>
      <c r="AB48" s="453"/>
      <c r="AC48" s="453"/>
      <c r="AD48" s="453"/>
      <c r="AE48" s="453"/>
      <c r="AF48" s="453"/>
      <c r="AG48" s="453"/>
      <c r="AH48" s="453"/>
      <c r="AI48" s="453"/>
      <c r="AJ48" s="453"/>
      <c r="AK48" s="152" t="str">
        <f>IF(OR($D48="",$AL48="",GlobalParameters!$C$12=""),"",IF($AO48&lt;200,IF($E48="","",$AL48-VLOOKUP($AO48,Sw_Req!$A$2:$K$19,9)),IF($AO48&gt;=200,MIN(VLOOKUP($AO48,Sw_Req!$A$2:$K$19,10),$AL48),"")))</f>
        <v/>
      </c>
      <c r="AL48" s="453"/>
      <c r="AM48" s="453"/>
      <c r="AN48" s="151"/>
      <c r="AO48" s="126" t="e">
        <f>IF(VLOOKUP($E48,Sw_Req!$O$2:$P$5,2)&lt;&gt;40,VLOOKUP($E48,Sw_Req!$O$2:$P$5,2),VLOOKUP($E48,Sw_Req!$O$2:$P$5,2)+VLOOKUP($F48,Sw_Req!$Q$2:$R$4,2))</f>
        <v>#N/A</v>
      </c>
      <c r="AV48" s="218"/>
      <c r="AW48" s="218"/>
      <c r="AX48" s="218"/>
      <c r="AY48" s="218"/>
    </row>
    <row r="49" spans="1:51" x14ac:dyDescent="0.25">
      <c r="A49" s="125"/>
      <c r="B49" s="453"/>
      <c r="C49" s="453"/>
      <c r="D49" s="453"/>
      <c r="E49" s="454"/>
      <c r="F49" s="454"/>
      <c r="G49" s="454"/>
      <c r="H49" s="457"/>
      <c r="I49" s="158" t="str">
        <f t="shared" si="0"/>
        <v/>
      </c>
      <c r="J49" s="148" t="str">
        <f>IF(OR($D49="",$E49=""),"",VLOOKUP($AO49,Sw_Req!$A$2:$I$19,5))</f>
        <v/>
      </c>
      <c r="K49" s="457"/>
      <c r="L49" s="158" t="str">
        <f t="shared" si="1"/>
        <v/>
      </c>
      <c r="M49" s="148" t="str">
        <f>IF(OR($D49="",$E49=""),"",VLOOKUP($AO49,Sw_Req!$A$2:$K$6,6))</f>
        <v/>
      </c>
      <c r="N49" s="457"/>
      <c r="O49" s="158" t="str">
        <f t="shared" si="2"/>
        <v/>
      </c>
      <c r="P49" s="148" t="str">
        <f t="shared" si="3"/>
        <v/>
      </c>
      <c r="Q49" s="455"/>
      <c r="R49" s="455"/>
      <c r="S49" s="158" t="str">
        <f t="shared" si="4"/>
        <v/>
      </c>
      <c r="T49" s="455"/>
      <c r="U49" s="147" t="str">
        <f t="shared" si="5"/>
        <v/>
      </c>
      <c r="V49" s="147" t="str">
        <f t="shared" si="6"/>
        <v/>
      </c>
      <c r="W49" s="455"/>
      <c r="X49" s="147" t="str">
        <f t="shared" si="7"/>
        <v/>
      </c>
      <c r="Y49" s="149" t="str">
        <f t="shared" si="9"/>
        <v/>
      </c>
      <c r="Z49" s="150" t="str">
        <f t="shared" si="8"/>
        <v/>
      </c>
      <c r="AA49" s="151"/>
      <c r="AB49" s="453"/>
      <c r="AC49" s="453"/>
      <c r="AD49" s="453"/>
      <c r="AE49" s="453"/>
      <c r="AF49" s="453"/>
      <c r="AG49" s="453"/>
      <c r="AH49" s="453"/>
      <c r="AI49" s="453"/>
      <c r="AJ49" s="453"/>
      <c r="AK49" s="152" t="str">
        <f>IF(OR($D49="",$AL49="",GlobalParameters!$C$12=""),"",IF($AO49&lt;200,IF($E49="","",$AL49-VLOOKUP($AO49,Sw_Req!$A$2:$K$19,9)),IF($AO49&gt;=200,MIN(VLOOKUP($AO49,Sw_Req!$A$2:$K$19,10),$AL49),"")))</f>
        <v/>
      </c>
      <c r="AL49" s="453"/>
      <c r="AM49" s="453"/>
      <c r="AN49" s="151"/>
      <c r="AO49" s="126" t="e">
        <f>IF(VLOOKUP($E49,Sw_Req!$O$2:$P$5,2)&lt;&gt;40,VLOOKUP($E49,Sw_Req!$O$2:$P$5,2),VLOOKUP($E49,Sw_Req!$O$2:$P$5,2)+VLOOKUP($F49,Sw_Req!$Q$2:$R$4,2))</f>
        <v>#N/A</v>
      </c>
      <c r="AV49" s="218"/>
      <c r="AW49" s="218"/>
      <c r="AX49" s="218"/>
      <c r="AY49" s="218"/>
    </row>
    <row r="50" spans="1:51" x14ac:dyDescent="0.25">
      <c r="A50" s="125"/>
      <c r="B50" s="453"/>
      <c r="C50" s="453"/>
      <c r="D50" s="453"/>
      <c r="E50" s="454"/>
      <c r="F50" s="454"/>
      <c r="G50" s="454"/>
      <c r="H50" s="457"/>
      <c r="I50" s="158" t="str">
        <f t="shared" si="0"/>
        <v/>
      </c>
      <c r="J50" s="148" t="str">
        <f>IF(OR($D50="",$E50=""),"",VLOOKUP($AO50,Sw_Req!$A$2:$I$19,5))</f>
        <v/>
      </c>
      <c r="K50" s="457"/>
      <c r="L50" s="158" t="str">
        <f t="shared" si="1"/>
        <v/>
      </c>
      <c r="M50" s="148" t="str">
        <f>IF(OR($D50="",$E50=""),"",VLOOKUP($AO50,Sw_Req!$A$2:$K$6,6))</f>
        <v/>
      </c>
      <c r="N50" s="457"/>
      <c r="O50" s="158" t="str">
        <f t="shared" si="2"/>
        <v/>
      </c>
      <c r="P50" s="148" t="str">
        <f t="shared" si="3"/>
        <v/>
      </c>
      <c r="Q50" s="455"/>
      <c r="R50" s="455"/>
      <c r="S50" s="158" t="str">
        <f t="shared" si="4"/>
        <v/>
      </c>
      <c r="T50" s="455"/>
      <c r="U50" s="147" t="str">
        <f t="shared" si="5"/>
        <v/>
      </c>
      <c r="V50" s="147" t="str">
        <f t="shared" si="6"/>
        <v/>
      </c>
      <c r="W50" s="455"/>
      <c r="X50" s="147" t="str">
        <f t="shared" si="7"/>
        <v/>
      </c>
      <c r="Y50" s="149" t="str">
        <f t="shared" si="9"/>
        <v/>
      </c>
      <c r="Z50" s="150" t="str">
        <f t="shared" si="8"/>
        <v/>
      </c>
      <c r="AA50" s="151"/>
      <c r="AB50" s="453"/>
      <c r="AC50" s="453"/>
      <c r="AD50" s="453"/>
      <c r="AE50" s="453"/>
      <c r="AF50" s="453"/>
      <c r="AG50" s="453"/>
      <c r="AH50" s="453"/>
      <c r="AI50" s="453"/>
      <c r="AJ50" s="453"/>
      <c r="AK50" s="152" t="str">
        <f>IF(OR($D50="",$AL50="",GlobalParameters!$C$12=""),"",IF($AO50&lt;200,IF($E50="","",$AL50-VLOOKUP($AO50,Sw_Req!$A$2:$K$19,9)),IF($AO50&gt;=200,MIN(VLOOKUP($AO50,Sw_Req!$A$2:$K$19,10),$AL50),"")))</f>
        <v/>
      </c>
      <c r="AL50" s="453"/>
      <c r="AM50" s="453"/>
      <c r="AN50" s="151"/>
      <c r="AO50" s="126" t="e">
        <f>IF(VLOOKUP($E50,Sw_Req!$O$2:$P$5,2)&lt;&gt;40,VLOOKUP($E50,Sw_Req!$O$2:$P$5,2),VLOOKUP($E50,Sw_Req!$O$2:$P$5,2)+VLOOKUP($F50,Sw_Req!$Q$2:$R$4,2))</f>
        <v>#N/A</v>
      </c>
      <c r="AV50" s="218"/>
      <c r="AW50" s="218"/>
      <c r="AX50" s="218"/>
      <c r="AY50" s="218"/>
    </row>
    <row r="51" spans="1:51" x14ac:dyDescent="0.25">
      <c r="A51" s="125"/>
      <c r="B51" s="453"/>
      <c r="C51" s="453"/>
      <c r="D51" s="453"/>
      <c r="E51" s="454"/>
      <c r="F51" s="454"/>
      <c r="G51" s="454"/>
      <c r="H51" s="457"/>
      <c r="I51" s="158" t="str">
        <f t="shared" si="0"/>
        <v/>
      </c>
      <c r="J51" s="148" t="str">
        <f>IF(OR($D51="",$E51=""),"",VLOOKUP($AO51,Sw_Req!$A$2:$I$19,5))</f>
        <v/>
      </c>
      <c r="K51" s="457"/>
      <c r="L51" s="158" t="str">
        <f t="shared" si="1"/>
        <v/>
      </c>
      <c r="M51" s="148" t="str">
        <f>IF(OR($D51="",$E51=""),"",VLOOKUP($AO51,Sw_Req!$A$2:$K$6,6))</f>
        <v/>
      </c>
      <c r="N51" s="457"/>
      <c r="O51" s="158" t="str">
        <f t="shared" si="2"/>
        <v/>
      </c>
      <c r="P51" s="148" t="str">
        <f t="shared" si="3"/>
        <v/>
      </c>
      <c r="Q51" s="455"/>
      <c r="R51" s="455"/>
      <c r="S51" s="158" t="str">
        <f t="shared" si="4"/>
        <v/>
      </c>
      <c r="T51" s="455"/>
      <c r="U51" s="147" t="str">
        <f t="shared" si="5"/>
        <v/>
      </c>
      <c r="V51" s="147" t="str">
        <f t="shared" si="6"/>
        <v/>
      </c>
      <c r="W51" s="455"/>
      <c r="X51" s="147" t="str">
        <f t="shared" si="7"/>
        <v/>
      </c>
      <c r="Y51" s="149" t="str">
        <f t="shared" si="9"/>
        <v/>
      </c>
      <c r="Z51" s="150" t="str">
        <f t="shared" si="8"/>
        <v/>
      </c>
      <c r="AA51" s="151"/>
      <c r="AB51" s="453"/>
      <c r="AC51" s="453"/>
      <c r="AD51" s="453"/>
      <c r="AE51" s="453"/>
      <c r="AF51" s="453"/>
      <c r="AG51" s="453"/>
      <c r="AH51" s="453"/>
      <c r="AI51" s="453"/>
      <c r="AJ51" s="453"/>
      <c r="AK51" s="152" t="str">
        <f>IF(OR($D51="",$AL51="",GlobalParameters!$C$12=""),"",IF($AO51&lt;200,IF($E51="","",$AL51-VLOOKUP($AO51,Sw_Req!$A$2:$K$19,9)),IF($AO51&gt;=200,MIN(VLOOKUP($AO51,Sw_Req!$A$2:$K$19,10),$AL51),"")))</f>
        <v/>
      </c>
      <c r="AL51" s="453"/>
      <c r="AM51" s="453"/>
      <c r="AN51" s="151"/>
      <c r="AO51" s="126" t="e">
        <f>IF(VLOOKUP($E51,Sw_Req!$O$2:$P$5,2)&lt;&gt;40,VLOOKUP($E51,Sw_Req!$O$2:$P$5,2),VLOOKUP($E51,Sw_Req!$O$2:$P$5,2)+VLOOKUP($F51,Sw_Req!$Q$2:$R$4,2))</f>
        <v>#N/A</v>
      </c>
      <c r="AV51" s="218"/>
      <c r="AW51" s="218"/>
      <c r="AX51" s="218"/>
      <c r="AY51" s="218"/>
    </row>
    <row r="52" spans="1:51" x14ac:dyDescent="0.25">
      <c r="A52" s="125"/>
      <c r="B52" s="453"/>
      <c r="C52" s="453"/>
      <c r="D52" s="453"/>
      <c r="E52" s="454"/>
      <c r="F52" s="454"/>
      <c r="G52" s="454"/>
      <c r="H52" s="457"/>
      <c r="I52" s="158" t="str">
        <f t="shared" si="0"/>
        <v/>
      </c>
      <c r="J52" s="148" t="str">
        <f>IF(OR($D52="",$E52=""),"",VLOOKUP($AO52,Sw_Req!$A$2:$I$19,5))</f>
        <v/>
      </c>
      <c r="K52" s="457"/>
      <c r="L52" s="158" t="str">
        <f t="shared" si="1"/>
        <v/>
      </c>
      <c r="M52" s="148" t="str">
        <f>IF(OR($D52="",$E52=""),"",VLOOKUP($AO52,Sw_Req!$A$2:$K$6,6))</f>
        <v/>
      </c>
      <c r="N52" s="457"/>
      <c r="O52" s="158" t="str">
        <f t="shared" si="2"/>
        <v/>
      </c>
      <c r="P52" s="148" t="str">
        <f t="shared" si="3"/>
        <v/>
      </c>
      <c r="Q52" s="455"/>
      <c r="R52" s="455"/>
      <c r="S52" s="158" t="str">
        <f t="shared" si="4"/>
        <v/>
      </c>
      <c r="T52" s="455"/>
      <c r="U52" s="147" t="str">
        <f t="shared" si="5"/>
        <v/>
      </c>
      <c r="V52" s="147" t="str">
        <f t="shared" si="6"/>
        <v/>
      </c>
      <c r="W52" s="455"/>
      <c r="X52" s="147" t="str">
        <f t="shared" si="7"/>
        <v/>
      </c>
      <c r="Y52" s="149" t="str">
        <f t="shared" si="9"/>
        <v/>
      </c>
      <c r="Z52" s="150" t="str">
        <f t="shared" si="8"/>
        <v/>
      </c>
      <c r="AA52" s="151"/>
      <c r="AB52" s="453"/>
      <c r="AC52" s="453"/>
      <c r="AD52" s="453"/>
      <c r="AE52" s="453"/>
      <c r="AF52" s="453"/>
      <c r="AG52" s="453"/>
      <c r="AH52" s="453"/>
      <c r="AI52" s="453"/>
      <c r="AJ52" s="453"/>
      <c r="AK52" s="152" t="str">
        <f>IF(OR($D52="",$AL52="",GlobalParameters!$C$12=""),"",IF($AO52&lt;200,IF($E52="","",$AL52-VLOOKUP($AO52,Sw_Req!$A$2:$K$19,9)),IF($AO52&gt;=200,MIN(VLOOKUP($AO52,Sw_Req!$A$2:$K$19,10),$AL52),"")))</f>
        <v/>
      </c>
      <c r="AL52" s="453"/>
      <c r="AM52" s="453"/>
      <c r="AN52" s="151"/>
      <c r="AO52" s="126" t="e">
        <f>IF(VLOOKUP($E52,Sw_Req!$O$2:$P$5,2)&lt;&gt;40,VLOOKUP($E52,Sw_Req!$O$2:$P$5,2),VLOOKUP($E52,Sw_Req!$O$2:$P$5,2)+VLOOKUP($F52,Sw_Req!$Q$2:$R$4,2))</f>
        <v>#N/A</v>
      </c>
      <c r="AV52" s="218"/>
      <c r="AW52" s="218"/>
      <c r="AX52" s="218"/>
      <c r="AY52" s="218"/>
    </row>
    <row r="53" spans="1:51" x14ac:dyDescent="0.25">
      <c r="A53" s="125"/>
      <c r="B53" s="453"/>
      <c r="C53" s="453"/>
      <c r="D53" s="453"/>
      <c r="E53" s="454"/>
      <c r="F53" s="454"/>
      <c r="G53" s="454"/>
      <c r="H53" s="457"/>
      <c r="I53" s="158" t="str">
        <f t="shared" si="0"/>
        <v/>
      </c>
      <c r="J53" s="148" t="str">
        <f>IF(OR($D53="",$E53=""),"",VLOOKUP($AO53,Sw_Req!$A$2:$I$19,5))</f>
        <v/>
      </c>
      <c r="K53" s="457"/>
      <c r="L53" s="158" t="str">
        <f t="shared" si="1"/>
        <v/>
      </c>
      <c r="M53" s="148" t="str">
        <f>IF(OR($D53="",$E53=""),"",VLOOKUP($AO53,Sw_Req!$A$2:$K$6,6))</f>
        <v/>
      </c>
      <c r="N53" s="457"/>
      <c r="O53" s="158" t="str">
        <f t="shared" si="2"/>
        <v/>
      </c>
      <c r="P53" s="148" t="str">
        <f t="shared" si="3"/>
        <v/>
      </c>
      <c r="Q53" s="455"/>
      <c r="R53" s="455"/>
      <c r="S53" s="158" t="str">
        <f t="shared" si="4"/>
        <v/>
      </c>
      <c r="T53" s="455"/>
      <c r="U53" s="147" t="str">
        <f t="shared" si="5"/>
        <v/>
      </c>
      <c r="V53" s="147" t="str">
        <f t="shared" si="6"/>
        <v/>
      </c>
      <c r="W53" s="455"/>
      <c r="X53" s="147" t="str">
        <f t="shared" si="7"/>
        <v/>
      </c>
      <c r="Y53" s="149" t="str">
        <f t="shared" si="9"/>
        <v/>
      </c>
      <c r="Z53" s="150" t="str">
        <f t="shared" si="8"/>
        <v/>
      </c>
      <c r="AA53" s="151"/>
      <c r="AB53" s="453"/>
      <c r="AC53" s="453"/>
      <c r="AD53" s="453"/>
      <c r="AE53" s="453"/>
      <c r="AF53" s="453"/>
      <c r="AG53" s="453"/>
      <c r="AH53" s="453"/>
      <c r="AI53" s="453"/>
      <c r="AJ53" s="453"/>
      <c r="AK53" s="152" t="str">
        <f>IF(OR($D53="",$AL53="",GlobalParameters!$C$12=""),"",IF($AO53&lt;200,IF($E53="","",$AL53-VLOOKUP($AO53,Sw_Req!$A$2:$K$19,9)),IF($AO53&gt;=200,MIN(VLOOKUP($AO53,Sw_Req!$A$2:$K$19,10),$AL53),"")))</f>
        <v/>
      </c>
      <c r="AL53" s="453"/>
      <c r="AM53" s="453"/>
      <c r="AN53" s="151"/>
      <c r="AO53" s="126" t="e">
        <f>IF(VLOOKUP($E53,Sw_Req!$O$2:$P$5,2)&lt;&gt;40,VLOOKUP($E53,Sw_Req!$O$2:$P$5,2),VLOOKUP($E53,Sw_Req!$O$2:$P$5,2)+VLOOKUP($F53,Sw_Req!$Q$2:$R$4,2))</f>
        <v>#N/A</v>
      </c>
      <c r="AV53" s="218"/>
      <c r="AW53" s="218"/>
      <c r="AX53" s="218"/>
      <c r="AY53" s="218"/>
    </row>
    <row r="54" spans="1:51" x14ac:dyDescent="0.25">
      <c r="A54" s="125"/>
      <c r="B54" s="453"/>
      <c r="C54" s="453"/>
      <c r="D54" s="453"/>
      <c r="E54" s="454"/>
      <c r="F54" s="454"/>
      <c r="G54" s="454"/>
      <c r="H54" s="457"/>
      <c r="I54" s="158" t="str">
        <f t="shared" si="0"/>
        <v/>
      </c>
      <c r="J54" s="148" t="str">
        <f>IF(OR($D54="",$E54=""),"",VLOOKUP($AO54,Sw_Req!$A$2:$I$19,5))</f>
        <v/>
      </c>
      <c r="K54" s="457"/>
      <c r="L54" s="158" t="str">
        <f t="shared" si="1"/>
        <v/>
      </c>
      <c r="M54" s="148" t="str">
        <f>IF(OR($D54="",$E54=""),"",VLOOKUP($AO54,Sw_Req!$A$2:$K$6,6))</f>
        <v/>
      </c>
      <c r="N54" s="457"/>
      <c r="O54" s="158" t="str">
        <f t="shared" si="2"/>
        <v/>
      </c>
      <c r="P54" s="148" t="str">
        <f t="shared" si="3"/>
        <v/>
      </c>
      <c r="Q54" s="455"/>
      <c r="R54" s="455"/>
      <c r="S54" s="158" t="str">
        <f t="shared" si="4"/>
        <v/>
      </c>
      <c r="T54" s="455"/>
      <c r="U54" s="147" t="str">
        <f t="shared" si="5"/>
        <v/>
      </c>
      <c r="V54" s="147" t="str">
        <f t="shared" si="6"/>
        <v/>
      </c>
      <c r="W54" s="455"/>
      <c r="X54" s="147" t="str">
        <f t="shared" si="7"/>
        <v/>
      </c>
      <c r="Y54" s="149" t="str">
        <f t="shared" si="9"/>
        <v/>
      </c>
      <c r="Z54" s="150" t="str">
        <f t="shared" si="8"/>
        <v/>
      </c>
      <c r="AA54" s="151"/>
      <c r="AB54" s="453"/>
      <c r="AC54" s="453"/>
      <c r="AD54" s="453"/>
      <c r="AE54" s="453"/>
      <c r="AF54" s="453"/>
      <c r="AG54" s="453"/>
      <c r="AH54" s="453"/>
      <c r="AI54" s="453"/>
      <c r="AJ54" s="453"/>
      <c r="AK54" s="152" t="str">
        <f>IF(OR($D54="",$AL54="",GlobalParameters!$C$12=""),"",IF($AO54&lt;200,IF($E54="","",$AL54-VLOOKUP($AO54,Sw_Req!$A$2:$K$19,9)),IF($AO54&gt;=200,MIN(VLOOKUP($AO54,Sw_Req!$A$2:$K$19,10),$AL54),"")))</f>
        <v/>
      </c>
      <c r="AL54" s="453"/>
      <c r="AM54" s="453"/>
      <c r="AN54" s="151"/>
      <c r="AO54" s="126" t="e">
        <f>IF(VLOOKUP($E54,Sw_Req!$O$2:$P$5,2)&lt;&gt;40,VLOOKUP($E54,Sw_Req!$O$2:$P$5,2),VLOOKUP($E54,Sw_Req!$O$2:$P$5,2)+VLOOKUP($F54,Sw_Req!$Q$2:$R$4,2))</f>
        <v>#N/A</v>
      </c>
      <c r="AV54" s="218"/>
      <c r="AW54" s="218"/>
      <c r="AX54" s="218"/>
      <c r="AY54" s="218"/>
    </row>
    <row r="55" spans="1:51" x14ac:dyDescent="0.25">
      <c r="A55" s="125"/>
      <c r="B55" s="453"/>
      <c r="C55" s="453"/>
      <c r="D55" s="453"/>
      <c r="E55" s="454"/>
      <c r="F55" s="454"/>
      <c r="G55" s="454"/>
      <c r="H55" s="457"/>
      <c r="I55" s="158" t="str">
        <f t="shared" si="0"/>
        <v/>
      </c>
      <c r="J55" s="148" t="str">
        <f>IF(OR($D55="",$E55=""),"",VLOOKUP($AO55,Sw_Req!$A$2:$I$19,5))</f>
        <v/>
      </c>
      <c r="K55" s="457"/>
      <c r="L55" s="158" t="str">
        <f t="shared" si="1"/>
        <v/>
      </c>
      <c r="M55" s="148" t="str">
        <f>IF(OR($D55="",$E55=""),"",VLOOKUP($AO55,Sw_Req!$A$2:$K$6,6))</f>
        <v/>
      </c>
      <c r="N55" s="457"/>
      <c r="O55" s="158" t="str">
        <f t="shared" si="2"/>
        <v/>
      </c>
      <c r="P55" s="148" t="str">
        <f t="shared" si="3"/>
        <v/>
      </c>
      <c r="Q55" s="455"/>
      <c r="R55" s="455"/>
      <c r="S55" s="158" t="str">
        <f t="shared" si="4"/>
        <v/>
      </c>
      <c r="T55" s="455"/>
      <c r="U55" s="147" t="str">
        <f t="shared" si="5"/>
        <v/>
      </c>
      <c r="V55" s="147" t="str">
        <f t="shared" si="6"/>
        <v/>
      </c>
      <c r="W55" s="455"/>
      <c r="X55" s="147" t="str">
        <f t="shared" si="7"/>
        <v/>
      </c>
      <c r="Y55" s="149" t="str">
        <f t="shared" si="9"/>
        <v/>
      </c>
      <c r="Z55" s="150" t="str">
        <f t="shared" si="8"/>
        <v/>
      </c>
      <c r="AA55" s="151"/>
      <c r="AB55" s="453"/>
      <c r="AC55" s="453"/>
      <c r="AD55" s="453"/>
      <c r="AE55" s="453"/>
      <c r="AF55" s="453"/>
      <c r="AG55" s="453"/>
      <c r="AH55" s="453"/>
      <c r="AI55" s="453"/>
      <c r="AJ55" s="453"/>
      <c r="AK55" s="152" t="str">
        <f>IF(OR($D55="",$AL55="",GlobalParameters!$C$12=""),"",IF($AO55&lt;200,IF($E55="","",$AL55-VLOOKUP($AO55,Sw_Req!$A$2:$K$19,9)),IF($AO55&gt;=200,MIN(VLOOKUP($AO55,Sw_Req!$A$2:$K$19,10),$AL55),"")))</f>
        <v/>
      </c>
      <c r="AL55" s="453"/>
      <c r="AM55" s="453"/>
      <c r="AN55" s="151"/>
      <c r="AO55" s="126" t="e">
        <f>IF(VLOOKUP($E55,Sw_Req!$O$2:$P$5,2)&lt;&gt;40,VLOOKUP($E55,Sw_Req!$O$2:$P$5,2),VLOOKUP($E55,Sw_Req!$O$2:$P$5,2)+VLOOKUP($F55,Sw_Req!$Q$2:$R$4,2))</f>
        <v>#N/A</v>
      </c>
      <c r="AV55" s="218"/>
      <c r="AW55" s="218"/>
      <c r="AX55" s="218"/>
      <c r="AY55" s="218"/>
    </row>
    <row r="56" spans="1:51" x14ac:dyDescent="0.25">
      <c r="A56" s="125"/>
      <c r="B56" s="453"/>
      <c r="C56" s="453"/>
      <c r="D56" s="453"/>
      <c r="E56" s="454"/>
      <c r="F56" s="454"/>
      <c r="G56" s="454"/>
      <c r="H56" s="457"/>
      <c r="I56" s="158" t="str">
        <f t="shared" si="0"/>
        <v/>
      </c>
      <c r="J56" s="148" t="str">
        <f>IF(OR($D56="",$E56=""),"",VLOOKUP($AO56,Sw_Req!$A$2:$I$19,5))</f>
        <v/>
      </c>
      <c r="K56" s="457"/>
      <c r="L56" s="158" t="str">
        <f t="shared" si="1"/>
        <v/>
      </c>
      <c r="M56" s="148" t="str">
        <f>IF(OR($D56="",$E56=""),"",VLOOKUP($AO56,Sw_Req!$A$2:$K$6,6))</f>
        <v/>
      </c>
      <c r="N56" s="457"/>
      <c r="O56" s="158" t="str">
        <f t="shared" si="2"/>
        <v/>
      </c>
      <c r="P56" s="148" t="str">
        <f t="shared" si="3"/>
        <v/>
      </c>
      <c r="Q56" s="455"/>
      <c r="R56" s="455"/>
      <c r="S56" s="158" t="str">
        <f t="shared" si="4"/>
        <v/>
      </c>
      <c r="T56" s="455"/>
      <c r="U56" s="147" t="str">
        <f t="shared" si="5"/>
        <v/>
      </c>
      <c r="V56" s="147" t="str">
        <f t="shared" si="6"/>
        <v/>
      </c>
      <c r="W56" s="455"/>
      <c r="X56" s="147" t="str">
        <f t="shared" si="7"/>
        <v/>
      </c>
      <c r="Y56" s="149" t="str">
        <f t="shared" si="9"/>
        <v/>
      </c>
      <c r="Z56" s="150" t="str">
        <f t="shared" si="8"/>
        <v/>
      </c>
      <c r="AA56" s="151"/>
      <c r="AB56" s="453"/>
      <c r="AC56" s="453"/>
      <c r="AD56" s="453"/>
      <c r="AE56" s="453"/>
      <c r="AF56" s="453"/>
      <c r="AG56" s="453"/>
      <c r="AH56" s="453"/>
      <c r="AI56" s="453"/>
      <c r="AJ56" s="453"/>
      <c r="AK56" s="152" t="str">
        <f>IF(OR($D56="",$AL56="",GlobalParameters!$C$12=""),"",IF($AO56&lt;200,IF($E56="","",$AL56-VLOOKUP($AO56,Sw_Req!$A$2:$K$19,9)),IF($AO56&gt;=200,MIN(VLOOKUP($AO56,Sw_Req!$A$2:$K$19,10),$AL56),"")))</f>
        <v/>
      </c>
      <c r="AL56" s="453"/>
      <c r="AM56" s="453"/>
      <c r="AN56" s="151"/>
      <c r="AO56" s="126" t="e">
        <f>IF(VLOOKUP($E56,Sw_Req!$O$2:$P$5,2)&lt;&gt;40,VLOOKUP($E56,Sw_Req!$O$2:$P$5,2),VLOOKUP($E56,Sw_Req!$O$2:$P$5,2)+VLOOKUP($F56,Sw_Req!$Q$2:$R$4,2))</f>
        <v>#N/A</v>
      </c>
      <c r="AV56" s="218"/>
      <c r="AW56" s="218"/>
      <c r="AX56" s="218"/>
      <c r="AY56" s="218"/>
    </row>
    <row r="57" spans="1:51" x14ac:dyDescent="0.25">
      <c r="A57" s="125"/>
      <c r="B57" s="453"/>
      <c r="C57" s="453"/>
      <c r="D57" s="453"/>
      <c r="E57" s="454"/>
      <c r="F57" s="454"/>
      <c r="G57" s="454"/>
      <c r="H57" s="457"/>
      <c r="I57" s="158" t="str">
        <f t="shared" si="0"/>
        <v/>
      </c>
      <c r="J57" s="148" t="str">
        <f>IF(OR($D57="",$E57=""),"",VLOOKUP($AO57,Sw_Req!$A$2:$I$19,5))</f>
        <v/>
      </c>
      <c r="K57" s="457"/>
      <c r="L57" s="158" t="str">
        <f t="shared" si="1"/>
        <v/>
      </c>
      <c r="M57" s="148" t="str">
        <f>IF(OR($D57="",$E57=""),"",VLOOKUP($AO57,Sw_Req!$A$2:$K$6,6))</f>
        <v/>
      </c>
      <c r="N57" s="457"/>
      <c r="O57" s="158" t="str">
        <f t="shared" si="2"/>
        <v/>
      </c>
      <c r="P57" s="148" t="str">
        <f t="shared" si="3"/>
        <v/>
      </c>
      <c r="Q57" s="455"/>
      <c r="R57" s="455"/>
      <c r="S57" s="158" t="str">
        <f t="shared" si="4"/>
        <v/>
      </c>
      <c r="T57" s="455"/>
      <c r="U57" s="147" t="str">
        <f t="shared" si="5"/>
        <v/>
      </c>
      <c r="V57" s="147" t="str">
        <f t="shared" si="6"/>
        <v/>
      </c>
      <c r="W57" s="455"/>
      <c r="X57" s="147" t="str">
        <f t="shared" si="7"/>
        <v/>
      </c>
      <c r="Y57" s="149" t="str">
        <f t="shared" si="9"/>
        <v/>
      </c>
      <c r="Z57" s="150" t="str">
        <f t="shared" si="8"/>
        <v/>
      </c>
      <c r="AA57" s="151"/>
      <c r="AB57" s="453"/>
      <c r="AC57" s="453"/>
      <c r="AD57" s="453"/>
      <c r="AE57" s="453"/>
      <c r="AF57" s="453"/>
      <c r="AG57" s="453"/>
      <c r="AH57" s="453"/>
      <c r="AI57" s="453"/>
      <c r="AJ57" s="453"/>
      <c r="AK57" s="152" t="str">
        <f>IF(OR($D57="",$AL57="",GlobalParameters!$C$12=""),"",IF($AO57&lt;200,IF($E57="","",$AL57-VLOOKUP($AO57,Sw_Req!$A$2:$K$19,9)),IF($AO57&gt;=200,MIN(VLOOKUP($AO57,Sw_Req!$A$2:$K$19,10),$AL57),"")))</f>
        <v/>
      </c>
      <c r="AL57" s="453"/>
      <c r="AM57" s="453"/>
      <c r="AN57" s="151"/>
      <c r="AO57" s="126" t="e">
        <f>IF(VLOOKUP($E57,Sw_Req!$O$2:$P$5,2)&lt;&gt;40,VLOOKUP($E57,Sw_Req!$O$2:$P$5,2),VLOOKUP($E57,Sw_Req!$O$2:$P$5,2)+VLOOKUP($F57,Sw_Req!$Q$2:$R$4,2))</f>
        <v>#N/A</v>
      </c>
      <c r="AV57" s="218"/>
      <c r="AW57" s="218"/>
      <c r="AX57" s="218"/>
      <c r="AY57" s="218"/>
    </row>
    <row r="58" spans="1:51" x14ac:dyDescent="0.25">
      <c r="A58" s="125"/>
      <c r="B58" s="453"/>
      <c r="C58" s="453"/>
      <c r="D58" s="453"/>
      <c r="E58" s="454"/>
      <c r="F58" s="454"/>
      <c r="G58" s="454"/>
      <c r="H58" s="457"/>
      <c r="I58" s="158" t="str">
        <f t="shared" si="0"/>
        <v/>
      </c>
      <c r="J58" s="148" t="str">
        <f>IF(OR($D58="",$E58=""),"",VLOOKUP($AO58,Sw_Req!$A$2:$I$19,5))</f>
        <v/>
      </c>
      <c r="K58" s="457"/>
      <c r="L58" s="158" t="str">
        <f t="shared" si="1"/>
        <v/>
      </c>
      <c r="M58" s="148" t="str">
        <f>IF(OR($D58="",$E58=""),"",VLOOKUP($AO58,Sw_Req!$A$2:$K$6,6))</f>
        <v/>
      </c>
      <c r="N58" s="457"/>
      <c r="O58" s="158" t="str">
        <f t="shared" si="2"/>
        <v/>
      </c>
      <c r="P58" s="148" t="str">
        <f t="shared" si="3"/>
        <v/>
      </c>
      <c r="Q58" s="455"/>
      <c r="R58" s="455"/>
      <c r="S58" s="158" t="str">
        <f t="shared" si="4"/>
        <v/>
      </c>
      <c r="T58" s="455"/>
      <c r="U58" s="147" t="str">
        <f t="shared" si="5"/>
        <v/>
      </c>
      <c r="V58" s="147" t="str">
        <f t="shared" si="6"/>
        <v/>
      </c>
      <c r="W58" s="455"/>
      <c r="X58" s="147" t="str">
        <f t="shared" si="7"/>
        <v/>
      </c>
      <c r="Y58" s="149" t="str">
        <f t="shared" si="9"/>
        <v/>
      </c>
      <c r="Z58" s="150" t="str">
        <f t="shared" si="8"/>
        <v/>
      </c>
      <c r="AA58" s="151"/>
      <c r="AB58" s="453"/>
      <c r="AC58" s="453"/>
      <c r="AD58" s="453"/>
      <c r="AE58" s="453"/>
      <c r="AF58" s="453"/>
      <c r="AG58" s="453"/>
      <c r="AH58" s="453"/>
      <c r="AI58" s="453"/>
      <c r="AJ58" s="453"/>
      <c r="AK58" s="152" t="str">
        <f>IF(OR($D58="",$AL58="",GlobalParameters!$C$12=""),"",IF($AO58&lt;200,IF($E58="","",$AL58-VLOOKUP($AO58,Sw_Req!$A$2:$K$19,9)),IF($AO58&gt;=200,MIN(VLOOKUP($AO58,Sw_Req!$A$2:$K$19,10),$AL58),"")))</f>
        <v/>
      </c>
      <c r="AL58" s="453"/>
      <c r="AM58" s="453"/>
      <c r="AN58" s="151"/>
      <c r="AO58" s="126" t="e">
        <f>IF(VLOOKUP($E58,Sw_Req!$O$2:$P$5,2)&lt;&gt;40,VLOOKUP($E58,Sw_Req!$O$2:$P$5,2),VLOOKUP($E58,Sw_Req!$O$2:$P$5,2)+VLOOKUP($F58,Sw_Req!$Q$2:$R$4,2))</f>
        <v>#N/A</v>
      </c>
      <c r="AV58" s="218"/>
      <c r="AW58" s="218"/>
      <c r="AX58" s="218"/>
      <c r="AY58" s="218"/>
    </row>
    <row r="59" spans="1:51" x14ac:dyDescent="0.25">
      <c r="A59" s="125"/>
      <c r="B59" s="453"/>
      <c r="C59" s="453"/>
      <c r="D59" s="453"/>
      <c r="E59" s="454"/>
      <c r="F59" s="454"/>
      <c r="G59" s="454"/>
      <c r="H59" s="457"/>
      <c r="I59" s="158" t="str">
        <f t="shared" si="0"/>
        <v/>
      </c>
      <c r="J59" s="148" t="str">
        <f>IF(OR($D59="",$E59=""),"",VLOOKUP($AO59,Sw_Req!$A$2:$I$19,5))</f>
        <v/>
      </c>
      <c r="K59" s="457"/>
      <c r="L59" s="158" t="str">
        <f t="shared" si="1"/>
        <v/>
      </c>
      <c r="M59" s="148" t="str">
        <f>IF(OR($D59="",$E59=""),"",VLOOKUP($AO59,Sw_Req!$A$2:$K$6,6))</f>
        <v/>
      </c>
      <c r="N59" s="457"/>
      <c r="O59" s="158" t="str">
        <f t="shared" si="2"/>
        <v/>
      </c>
      <c r="P59" s="148" t="str">
        <f t="shared" si="3"/>
        <v/>
      </c>
      <c r="Q59" s="455"/>
      <c r="R59" s="455"/>
      <c r="S59" s="158" t="str">
        <f t="shared" si="4"/>
        <v/>
      </c>
      <c r="T59" s="455"/>
      <c r="U59" s="147" t="str">
        <f t="shared" si="5"/>
        <v/>
      </c>
      <c r="V59" s="147" t="str">
        <f t="shared" si="6"/>
        <v/>
      </c>
      <c r="W59" s="455"/>
      <c r="X59" s="147" t="str">
        <f t="shared" si="7"/>
        <v/>
      </c>
      <c r="Y59" s="149" t="str">
        <f t="shared" si="9"/>
        <v/>
      </c>
      <c r="Z59" s="150" t="str">
        <f t="shared" si="8"/>
        <v/>
      </c>
      <c r="AA59" s="151"/>
      <c r="AB59" s="453"/>
      <c r="AC59" s="453"/>
      <c r="AD59" s="453"/>
      <c r="AE59" s="453"/>
      <c r="AF59" s="453"/>
      <c r="AG59" s="453"/>
      <c r="AH59" s="453"/>
      <c r="AI59" s="453"/>
      <c r="AJ59" s="453"/>
      <c r="AK59" s="152" t="str">
        <f>IF(OR($D59="",$AL59="",GlobalParameters!$C$12=""),"",IF($AO59&lt;200,IF($E59="","",$AL59-VLOOKUP($AO59,Sw_Req!$A$2:$K$19,9)),IF($AO59&gt;=200,MIN(VLOOKUP($AO59,Sw_Req!$A$2:$K$19,10),$AL59),"")))</f>
        <v/>
      </c>
      <c r="AL59" s="453"/>
      <c r="AM59" s="453"/>
      <c r="AN59" s="151"/>
      <c r="AO59" s="126" t="e">
        <f>IF(VLOOKUP($E59,Sw_Req!$O$2:$P$5,2)&lt;&gt;40,VLOOKUP($E59,Sw_Req!$O$2:$P$5,2),VLOOKUP($E59,Sw_Req!$O$2:$P$5,2)+VLOOKUP($F59,Sw_Req!$Q$2:$R$4,2))</f>
        <v>#N/A</v>
      </c>
      <c r="AV59" s="218"/>
      <c r="AW59" s="218"/>
      <c r="AX59" s="218"/>
      <c r="AY59" s="218"/>
    </row>
    <row r="60" spans="1:51" x14ac:dyDescent="0.25">
      <c r="A60" s="125"/>
      <c r="B60" s="453"/>
      <c r="C60" s="453"/>
      <c r="D60" s="453"/>
      <c r="E60" s="454"/>
      <c r="F60" s="454"/>
      <c r="G60" s="454"/>
      <c r="H60" s="457"/>
      <c r="I60" s="158" t="str">
        <f t="shared" si="0"/>
        <v/>
      </c>
      <c r="J60" s="148" t="str">
        <f>IF(OR($D60="",$E60=""),"",VLOOKUP($AO60,Sw_Req!$A$2:$I$19,5))</f>
        <v/>
      </c>
      <c r="K60" s="457"/>
      <c r="L60" s="158" t="str">
        <f t="shared" si="1"/>
        <v/>
      </c>
      <c r="M60" s="148" t="str">
        <f>IF(OR($D60="",$E60=""),"",VLOOKUP($AO60,Sw_Req!$A$2:$K$6,6))</f>
        <v/>
      </c>
      <c r="N60" s="457"/>
      <c r="O60" s="158" t="str">
        <f t="shared" si="2"/>
        <v/>
      </c>
      <c r="P60" s="148" t="str">
        <f t="shared" si="3"/>
        <v/>
      </c>
      <c r="Q60" s="455"/>
      <c r="R60" s="455"/>
      <c r="S60" s="158" t="str">
        <f t="shared" si="4"/>
        <v/>
      </c>
      <c r="T60" s="455"/>
      <c r="U60" s="147" t="str">
        <f t="shared" si="5"/>
        <v/>
      </c>
      <c r="V60" s="147" t="str">
        <f t="shared" si="6"/>
        <v/>
      </c>
      <c r="W60" s="455"/>
      <c r="X60" s="147" t="str">
        <f t="shared" si="7"/>
        <v/>
      </c>
      <c r="Y60" s="149" t="str">
        <f t="shared" si="9"/>
        <v/>
      </c>
      <c r="Z60" s="150" t="str">
        <f t="shared" si="8"/>
        <v/>
      </c>
      <c r="AA60" s="151"/>
      <c r="AB60" s="453"/>
      <c r="AC60" s="453"/>
      <c r="AD60" s="453"/>
      <c r="AE60" s="453"/>
      <c r="AF60" s="453"/>
      <c r="AG60" s="453"/>
      <c r="AH60" s="453"/>
      <c r="AI60" s="453"/>
      <c r="AJ60" s="453"/>
      <c r="AK60" s="152" t="str">
        <f>IF(OR($D60="",$AL60="",GlobalParameters!$C$12=""),"",IF($AO60&lt;200,IF($E60="","",$AL60-VLOOKUP($AO60,Sw_Req!$A$2:$K$19,9)),IF($AO60&gt;=200,MIN(VLOOKUP($AO60,Sw_Req!$A$2:$K$19,10),$AL60),"")))</f>
        <v/>
      </c>
      <c r="AL60" s="453"/>
      <c r="AM60" s="453"/>
      <c r="AN60" s="151"/>
      <c r="AO60" s="126" t="e">
        <f>IF(VLOOKUP($E60,Sw_Req!$O$2:$P$5,2)&lt;&gt;40,VLOOKUP($E60,Sw_Req!$O$2:$P$5,2),VLOOKUP($E60,Sw_Req!$O$2:$P$5,2)+VLOOKUP($F60,Sw_Req!$Q$2:$R$4,2))</f>
        <v>#N/A</v>
      </c>
      <c r="AV60" s="218"/>
      <c r="AW60" s="218"/>
      <c r="AX60" s="218"/>
      <c r="AY60" s="218"/>
    </row>
    <row r="61" spans="1:51" x14ac:dyDescent="0.25">
      <c r="A61" s="125"/>
      <c r="B61" s="453"/>
      <c r="C61" s="453"/>
      <c r="D61" s="453"/>
      <c r="E61" s="454"/>
      <c r="F61" s="454"/>
      <c r="G61" s="454"/>
      <c r="H61" s="457"/>
      <c r="I61" s="158" t="str">
        <f t="shared" si="0"/>
        <v/>
      </c>
      <c r="J61" s="148" t="str">
        <f>IF(OR($D61="",$E61=""),"",VLOOKUP($AO61,Sw_Req!$A$2:$I$19,5))</f>
        <v/>
      </c>
      <c r="K61" s="457"/>
      <c r="L61" s="158" t="str">
        <f t="shared" si="1"/>
        <v/>
      </c>
      <c r="M61" s="148" t="str">
        <f>IF(OR($D61="",$E61=""),"",VLOOKUP($AO61,Sw_Req!$A$2:$K$6,6))</f>
        <v/>
      </c>
      <c r="N61" s="457"/>
      <c r="O61" s="158" t="str">
        <f t="shared" si="2"/>
        <v/>
      </c>
      <c r="P61" s="148" t="str">
        <f t="shared" si="3"/>
        <v/>
      </c>
      <c r="Q61" s="455"/>
      <c r="R61" s="455"/>
      <c r="S61" s="158" t="str">
        <f t="shared" si="4"/>
        <v/>
      </c>
      <c r="T61" s="455"/>
      <c r="U61" s="147" t="str">
        <f t="shared" si="5"/>
        <v/>
      </c>
      <c r="V61" s="147" t="str">
        <f t="shared" si="6"/>
        <v/>
      </c>
      <c r="W61" s="455"/>
      <c r="X61" s="147" t="str">
        <f t="shared" si="7"/>
        <v/>
      </c>
      <c r="Y61" s="149" t="str">
        <f t="shared" si="9"/>
        <v/>
      </c>
      <c r="Z61" s="150" t="str">
        <f t="shared" si="8"/>
        <v/>
      </c>
      <c r="AA61" s="151"/>
      <c r="AB61" s="453"/>
      <c r="AC61" s="453"/>
      <c r="AD61" s="453"/>
      <c r="AE61" s="453"/>
      <c r="AF61" s="453"/>
      <c r="AG61" s="453"/>
      <c r="AH61" s="453"/>
      <c r="AI61" s="453"/>
      <c r="AJ61" s="453"/>
      <c r="AK61" s="152" t="str">
        <f>IF(OR($D61="",$AL61="",GlobalParameters!$C$12=""),"",IF($AO61&lt;200,IF($E61="","",$AL61-VLOOKUP($AO61,Sw_Req!$A$2:$K$19,9)),IF($AO61&gt;=200,MIN(VLOOKUP($AO61,Sw_Req!$A$2:$K$19,10),$AL61),"")))</f>
        <v/>
      </c>
      <c r="AL61" s="453"/>
      <c r="AM61" s="453"/>
      <c r="AN61" s="151"/>
      <c r="AO61" s="126" t="e">
        <f>IF(VLOOKUP($E61,Sw_Req!$O$2:$P$5,2)&lt;&gt;40,VLOOKUP($E61,Sw_Req!$O$2:$P$5,2),VLOOKUP($E61,Sw_Req!$O$2:$P$5,2)+VLOOKUP($F61,Sw_Req!$Q$2:$R$4,2))</f>
        <v>#N/A</v>
      </c>
      <c r="AV61" s="218"/>
      <c r="AW61" s="218"/>
      <c r="AX61" s="218"/>
      <c r="AY61" s="218"/>
    </row>
    <row r="62" spans="1:51" x14ac:dyDescent="0.25">
      <c r="A62" s="125"/>
      <c r="B62" s="453"/>
      <c r="C62" s="453"/>
      <c r="D62" s="453"/>
      <c r="E62" s="454"/>
      <c r="F62" s="454"/>
      <c r="G62" s="454"/>
      <c r="H62" s="457"/>
      <c r="I62" s="158" t="str">
        <f t="shared" si="0"/>
        <v/>
      </c>
      <c r="J62" s="148" t="str">
        <f>IF(OR($D62="",$E62=""),"",VLOOKUP($AO62,Sw_Req!$A$2:$I$19,5))</f>
        <v/>
      </c>
      <c r="K62" s="457"/>
      <c r="L62" s="158" t="str">
        <f t="shared" si="1"/>
        <v/>
      </c>
      <c r="M62" s="148" t="str">
        <f>IF(OR($D62="",$E62=""),"",VLOOKUP($AO62,Sw_Req!$A$2:$K$6,6))</f>
        <v/>
      </c>
      <c r="N62" s="457"/>
      <c r="O62" s="158" t="str">
        <f t="shared" si="2"/>
        <v/>
      </c>
      <c r="P62" s="148" t="str">
        <f t="shared" si="3"/>
        <v/>
      </c>
      <c r="Q62" s="455"/>
      <c r="R62" s="455"/>
      <c r="S62" s="158" t="str">
        <f t="shared" si="4"/>
        <v/>
      </c>
      <c r="T62" s="455"/>
      <c r="U62" s="147" t="str">
        <f t="shared" si="5"/>
        <v/>
      </c>
      <c r="V62" s="147" t="str">
        <f t="shared" si="6"/>
        <v/>
      </c>
      <c r="W62" s="455"/>
      <c r="X62" s="147" t="str">
        <f t="shared" si="7"/>
        <v/>
      </c>
      <c r="Y62" s="149" t="str">
        <f t="shared" si="9"/>
        <v/>
      </c>
      <c r="Z62" s="150" t="str">
        <f t="shared" si="8"/>
        <v/>
      </c>
      <c r="AA62" s="151"/>
      <c r="AB62" s="453"/>
      <c r="AC62" s="453"/>
      <c r="AD62" s="453"/>
      <c r="AE62" s="453"/>
      <c r="AF62" s="453"/>
      <c r="AG62" s="453"/>
      <c r="AH62" s="453"/>
      <c r="AI62" s="453"/>
      <c r="AJ62" s="453"/>
      <c r="AK62" s="152" t="str">
        <f>IF(OR($D62="",$AL62="",GlobalParameters!$C$12=""),"",IF($AO62&lt;200,IF($E62="","",$AL62-VLOOKUP($AO62,Sw_Req!$A$2:$K$19,9)),IF($AO62&gt;=200,MIN(VLOOKUP($AO62,Sw_Req!$A$2:$K$19,10),$AL62),"")))</f>
        <v/>
      </c>
      <c r="AL62" s="453"/>
      <c r="AM62" s="453"/>
      <c r="AN62" s="151"/>
      <c r="AO62" s="126" t="e">
        <f>IF(VLOOKUP($E62,Sw_Req!$O$2:$P$5,2)&lt;&gt;40,VLOOKUP($E62,Sw_Req!$O$2:$P$5,2),VLOOKUP($E62,Sw_Req!$O$2:$P$5,2)+VLOOKUP($F62,Sw_Req!$Q$2:$R$4,2))</f>
        <v>#N/A</v>
      </c>
      <c r="AV62" s="218"/>
      <c r="AW62" s="218"/>
      <c r="AX62" s="218"/>
      <c r="AY62" s="218"/>
    </row>
    <row r="63" spans="1:51" x14ac:dyDescent="0.25">
      <c r="A63" s="125"/>
      <c r="B63" s="453"/>
      <c r="C63" s="453"/>
      <c r="D63" s="453"/>
      <c r="E63" s="454"/>
      <c r="F63" s="454"/>
      <c r="G63" s="454"/>
      <c r="H63" s="457"/>
      <c r="I63" s="158" t="str">
        <f t="shared" si="0"/>
        <v/>
      </c>
      <c r="J63" s="148" t="str">
        <f>IF(OR($D63="",$E63=""),"",VLOOKUP($AO63,Sw_Req!$A$2:$I$19,5))</f>
        <v/>
      </c>
      <c r="K63" s="457"/>
      <c r="L63" s="158" t="str">
        <f t="shared" si="1"/>
        <v/>
      </c>
      <c r="M63" s="148" t="str">
        <f>IF(OR($D63="",$E63=""),"",VLOOKUP($AO63,Sw_Req!$A$2:$K$6,6))</f>
        <v/>
      </c>
      <c r="N63" s="457"/>
      <c r="O63" s="158" t="str">
        <f t="shared" si="2"/>
        <v/>
      </c>
      <c r="P63" s="148" t="str">
        <f t="shared" si="3"/>
        <v/>
      </c>
      <c r="Q63" s="455"/>
      <c r="R63" s="455"/>
      <c r="S63" s="158" t="str">
        <f t="shared" si="4"/>
        <v/>
      </c>
      <c r="T63" s="455"/>
      <c r="U63" s="147" t="str">
        <f t="shared" si="5"/>
        <v/>
      </c>
      <c r="V63" s="147" t="str">
        <f t="shared" si="6"/>
        <v/>
      </c>
      <c r="W63" s="455"/>
      <c r="X63" s="147" t="str">
        <f t="shared" si="7"/>
        <v/>
      </c>
      <c r="Y63" s="149" t="str">
        <f t="shared" si="9"/>
        <v/>
      </c>
      <c r="Z63" s="150" t="str">
        <f t="shared" si="8"/>
        <v/>
      </c>
      <c r="AA63" s="151"/>
      <c r="AB63" s="453"/>
      <c r="AC63" s="453"/>
      <c r="AD63" s="453"/>
      <c r="AE63" s="453"/>
      <c r="AF63" s="453"/>
      <c r="AG63" s="453"/>
      <c r="AH63" s="453"/>
      <c r="AI63" s="453"/>
      <c r="AJ63" s="453"/>
      <c r="AK63" s="152" t="str">
        <f>IF(OR($D63="",$AL63="",GlobalParameters!$C$12=""),"",IF($AO63&lt;200,IF($E63="","",$AL63-VLOOKUP($AO63,Sw_Req!$A$2:$K$19,9)),IF($AO63&gt;=200,MIN(VLOOKUP($AO63,Sw_Req!$A$2:$K$19,10),$AL63),"")))</f>
        <v/>
      </c>
      <c r="AL63" s="453"/>
      <c r="AM63" s="453"/>
      <c r="AN63" s="151"/>
      <c r="AO63" s="126" t="e">
        <f>IF(VLOOKUP($E63,Sw_Req!$O$2:$P$5,2)&lt;&gt;40,VLOOKUP($E63,Sw_Req!$O$2:$P$5,2),VLOOKUP($E63,Sw_Req!$O$2:$P$5,2)+VLOOKUP($F63,Sw_Req!$Q$2:$R$4,2))</f>
        <v>#N/A</v>
      </c>
      <c r="AV63" s="218"/>
      <c r="AW63" s="218"/>
      <c r="AX63" s="218"/>
      <c r="AY63" s="218"/>
    </row>
    <row r="64" spans="1:51" x14ac:dyDescent="0.25">
      <c r="A64" s="125"/>
      <c r="B64" s="453"/>
      <c r="C64" s="453"/>
      <c r="D64" s="453"/>
      <c r="E64" s="454"/>
      <c r="F64" s="454"/>
      <c r="G64" s="454"/>
      <c r="H64" s="457"/>
      <c r="I64" s="158" t="str">
        <f t="shared" si="0"/>
        <v/>
      </c>
      <c r="J64" s="148" t="str">
        <f>IF(OR($D64="",$E64=""),"",VLOOKUP($AO64,Sw_Req!$A$2:$I$19,5))</f>
        <v/>
      </c>
      <c r="K64" s="457"/>
      <c r="L64" s="158" t="str">
        <f t="shared" si="1"/>
        <v/>
      </c>
      <c r="M64" s="148" t="str">
        <f>IF(OR($D64="",$E64=""),"",VLOOKUP($AO64,Sw_Req!$A$2:$K$6,6))</f>
        <v/>
      </c>
      <c r="N64" s="457"/>
      <c r="O64" s="158" t="str">
        <f t="shared" si="2"/>
        <v/>
      </c>
      <c r="P64" s="148" t="str">
        <f t="shared" si="3"/>
        <v/>
      </c>
      <c r="Q64" s="455"/>
      <c r="R64" s="455"/>
      <c r="S64" s="158" t="str">
        <f t="shared" si="4"/>
        <v/>
      </c>
      <c r="T64" s="455"/>
      <c r="U64" s="147" t="str">
        <f t="shared" si="5"/>
        <v/>
      </c>
      <c r="V64" s="147" t="str">
        <f t="shared" si="6"/>
        <v/>
      </c>
      <c r="W64" s="455"/>
      <c r="X64" s="147" t="str">
        <f t="shared" si="7"/>
        <v/>
      </c>
      <c r="Y64" s="149" t="str">
        <f t="shared" si="9"/>
        <v/>
      </c>
      <c r="Z64" s="150" t="str">
        <f t="shared" si="8"/>
        <v/>
      </c>
      <c r="AA64" s="151"/>
      <c r="AB64" s="453"/>
      <c r="AC64" s="453"/>
      <c r="AD64" s="453"/>
      <c r="AE64" s="453"/>
      <c r="AF64" s="453"/>
      <c r="AG64" s="453"/>
      <c r="AH64" s="453"/>
      <c r="AI64" s="453"/>
      <c r="AJ64" s="453"/>
      <c r="AK64" s="152" t="str">
        <f>IF(OR($D64="",$AL64="",GlobalParameters!$C$12=""),"",IF($AO64&lt;200,IF($E64="","",$AL64-VLOOKUP($AO64,Sw_Req!$A$2:$K$19,9)),IF($AO64&gt;=200,MIN(VLOOKUP($AO64,Sw_Req!$A$2:$K$19,10),$AL64),"")))</f>
        <v/>
      </c>
      <c r="AL64" s="453"/>
      <c r="AM64" s="453"/>
      <c r="AN64" s="151"/>
      <c r="AO64" s="126" t="e">
        <f>IF(VLOOKUP($E64,Sw_Req!$O$2:$P$5,2)&lt;&gt;40,VLOOKUP($E64,Sw_Req!$O$2:$P$5,2),VLOOKUP($E64,Sw_Req!$O$2:$P$5,2)+VLOOKUP($F64,Sw_Req!$Q$2:$R$4,2))</f>
        <v>#N/A</v>
      </c>
      <c r="AV64" s="218"/>
      <c r="AW64" s="218"/>
      <c r="AX64" s="218"/>
      <c r="AY64" s="218"/>
    </row>
    <row r="65" spans="1:51" s="143" customFormat="1" x14ac:dyDescent="0.25">
      <c r="A65" s="125"/>
      <c r="B65" s="453"/>
      <c r="C65" s="453"/>
      <c r="D65" s="453"/>
      <c r="E65" s="454"/>
      <c r="F65" s="454"/>
      <c r="G65" s="454"/>
      <c r="H65" s="457"/>
      <c r="I65" s="158" t="str">
        <f t="shared" si="0"/>
        <v/>
      </c>
      <c r="J65" s="148" t="str">
        <f>IF(OR($D65="",$E65=""),"",VLOOKUP($AO65,Sw_Req!$A$2:$I$19,5))</f>
        <v/>
      </c>
      <c r="K65" s="457"/>
      <c r="L65" s="158" t="str">
        <f t="shared" si="1"/>
        <v/>
      </c>
      <c r="M65" s="148" t="str">
        <f>IF(OR($D65="",$E65=""),"",VLOOKUP($AO65,Sw_Req!$A$2:$K$6,6))</f>
        <v/>
      </c>
      <c r="N65" s="457"/>
      <c r="O65" s="158" t="str">
        <f t="shared" si="2"/>
        <v/>
      </c>
      <c r="P65" s="148" t="str">
        <f t="shared" si="3"/>
        <v/>
      </c>
      <c r="Q65" s="455"/>
      <c r="R65" s="455"/>
      <c r="S65" s="158" t="str">
        <f t="shared" si="4"/>
        <v/>
      </c>
      <c r="T65" s="455"/>
      <c r="U65" s="147" t="str">
        <f t="shared" si="5"/>
        <v/>
      </c>
      <c r="V65" s="147" t="str">
        <f t="shared" si="6"/>
        <v/>
      </c>
      <c r="W65" s="455"/>
      <c r="X65" s="147" t="str">
        <f t="shared" si="7"/>
        <v/>
      </c>
      <c r="Y65" s="149" t="str">
        <f t="shared" si="9"/>
        <v/>
      </c>
      <c r="Z65" s="150" t="str">
        <f t="shared" si="8"/>
        <v/>
      </c>
      <c r="AA65" s="151"/>
      <c r="AB65" s="453"/>
      <c r="AC65" s="453"/>
      <c r="AD65" s="453"/>
      <c r="AE65" s="453"/>
      <c r="AF65" s="453"/>
      <c r="AG65" s="453"/>
      <c r="AH65" s="453"/>
      <c r="AI65" s="453"/>
      <c r="AJ65" s="453"/>
      <c r="AK65" s="152" t="str">
        <f>IF(OR($D65="",$AL65="",GlobalParameters!$C$12=""),"",IF($AO65&lt;200,IF($E65="","",$AL65-VLOOKUP($AO65,Sw_Req!$A$2:$K$19,9)),IF($AO65&gt;=200,MIN(VLOOKUP($AO65,Sw_Req!$A$2:$K$19,10),$AL65),"")))</f>
        <v/>
      </c>
      <c r="AL65" s="453"/>
      <c r="AM65" s="453"/>
      <c r="AN65" s="151"/>
      <c r="AO65" s="126" t="e">
        <f>IF(VLOOKUP($E65,Sw_Req!$O$2:$P$5,2)&lt;&gt;40,VLOOKUP($E65,Sw_Req!$O$2:$P$5,2),VLOOKUP($E65,Sw_Req!$O$2:$P$5,2)+VLOOKUP($F65,Sw_Req!$Q$2:$R$4,2))</f>
        <v>#N/A</v>
      </c>
      <c r="AR65" s="172"/>
      <c r="AS65" s="172"/>
      <c r="AV65" s="218"/>
      <c r="AW65" s="218"/>
      <c r="AX65" s="218"/>
      <c r="AY65" s="218"/>
    </row>
    <row r="66" spans="1:51" s="143" customFormat="1" x14ac:dyDescent="0.25">
      <c r="A66" s="125"/>
      <c r="B66" s="453"/>
      <c r="C66" s="453"/>
      <c r="D66" s="453"/>
      <c r="E66" s="454"/>
      <c r="F66" s="454"/>
      <c r="G66" s="454"/>
      <c r="H66" s="457"/>
      <c r="I66" s="158" t="str">
        <f t="shared" si="0"/>
        <v/>
      </c>
      <c r="J66" s="148" t="str">
        <f>IF(OR($D66="",$E66=""),"",VLOOKUP($AO66,Sw_Req!$A$2:$I$19,5))</f>
        <v/>
      </c>
      <c r="K66" s="457"/>
      <c r="L66" s="158" t="str">
        <f t="shared" si="1"/>
        <v/>
      </c>
      <c r="M66" s="148" t="str">
        <f>IF(OR($D66="",$E66=""),"",VLOOKUP($AO66,Sw_Req!$A$2:$K$6,6))</f>
        <v/>
      </c>
      <c r="N66" s="457"/>
      <c r="O66" s="158" t="str">
        <f t="shared" si="2"/>
        <v/>
      </c>
      <c r="P66" s="148" t="str">
        <f t="shared" si="3"/>
        <v/>
      </c>
      <c r="Q66" s="455"/>
      <c r="R66" s="455"/>
      <c r="S66" s="158" t="str">
        <f t="shared" si="4"/>
        <v/>
      </c>
      <c r="T66" s="455"/>
      <c r="U66" s="147" t="str">
        <f t="shared" si="5"/>
        <v/>
      </c>
      <c r="V66" s="147" t="str">
        <f t="shared" si="6"/>
        <v/>
      </c>
      <c r="W66" s="455"/>
      <c r="X66" s="147" t="str">
        <f t="shared" si="7"/>
        <v/>
      </c>
      <c r="Y66" s="149" t="str">
        <f t="shared" si="9"/>
        <v/>
      </c>
      <c r="Z66" s="150" t="str">
        <f t="shared" si="8"/>
        <v/>
      </c>
      <c r="AA66" s="151"/>
      <c r="AB66" s="453"/>
      <c r="AC66" s="453"/>
      <c r="AD66" s="453"/>
      <c r="AE66" s="453"/>
      <c r="AF66" s="453"/>
      <c r="AG66" s="453"/>
      <c r="AH66" s="453"/>
      <c r="AI66" s="453"/>
      <c r="AJ66" s="453"/>
      <c r="AK66" s="152" t="str">
        <f>IF(OR($D66="",$AL66="",GlobalParameters!$C$12=""),"",IF($AO66&lt;200,IF($E66="","",$AL66-VLOOKUP($AO66,Sw_Req!$A$2:$K$19,9)),IF($AO66&gt;=200,MIN(VLOOKUP($AO66,Sw_Req!$A$2:$K$19,10),$AL66),"")))</f>
        <v/>
      </c>
      <c r="AL66" s="453"/>
      <c r="AM66" s="453"/>
      <c r="AN66" s="151"/>
      <c r="AO66" s="126" t="e">
        <f>IF(VLOOKUP($E66,Sw_Req!$O$2:$P$5,2)&lt;&gt;40,VLOOKUP($E66,Sw_Req!$O$2:$P$5,2),VLOOKUP($E66,Sw_Req!$O$2:$P$5,2)+VLOOKUP($F66,Sw_Req!$Q$2:$R$4,2))</f>
        <v>#N/A</v>
      </c>
      <c r="AR66" s="172"/>
      <c r="AS66" s="172"/>
      <c r="AV66" s="218"/>
      <c r="AW66" s="218"/>
      <c r="AX66" s="218"/>
      <c r="AY66" s="218"/>
    </row>
    <row r="67" spans="1:51" x14ac:dyDescent="0.25">
      <c r="A67" s="125"/>
      <c r="B67" s="453"/>
      <c r="C67" s="453"/>
      <c r="D67" s="453"/>
      <c r="E67" s="454"/>
      <c r="F67" s="454"/>
      <c r="G67" s="454"/>
      <c r="H67" s="457"/>
      <c r="I67" s="158" t="str">
        <f t="shared" si="0"/>
        <v/>
      </c>
      <c r="J67" s="148" t="str">
        <f>IF(OR($D67="",$E67=""),"",VLOOKUP($AO67,Sw_Req!$A$2:$I$19,5))</f>
        <v/>
      </c>
      <c r="K67" s="457"/>
      <c r="L67" s="158" t="str">
        <f t="shared" si="1"/>
        <v/>
      </c>
      <c r="M67" s="148" t="str">
        <f>IF(OR($D67="",$E67=""),"",VLOOKUP($AO67,Sw_Req!$A$2:$K$6,6))</f>
        <v/>
      </c>
      <c r="N67" s="457"/>
      <c r="O67" s="158" t="str">
        <f t="shared" si="2"/>
        <v/>
      </c>
      <c r="P67" s="148" t="str">
        <f t="shared" si="3"/>
        <v/>
      </c>
      <c r="Q67" s="455"/>
      <c r="R67" s="455"/>
      <c r="S67" s="158" t="str">
        <f t="shared" si="4"/>
        <v/>
      </c>
      <c r="T67" s="455"/>
      <c r="U67" s="147" t="str">
        <f t="shared" si="5"/>
        <v/>
      </c>
      <c r="V67" s="147" t="str">
        <f t="shared" si="6"/>
        <v/>
      </c>
      <c r="W67" s="455"/>
      <c r="X67" s="147" t="str">
        <f t="shared" si="7"/>
        <v/>
      </c>
      <c r="Y67" s="149" t="str">
        <f t="shared" si="9"/>
        <v/>
      </c>
      <c r="Z67" s="150" t="str">
        <f t="shared" si="8"/>
        <v/>
      </c>
      <c r="AA67" s="151"/>
      <c r="AB67" s="453"/>
      <c r="AC67" s="453"/>
      <c r="AD67" s="453"/>
      <c r="AE67" s="453"/>
      <c r="AF67" s="453"/>
      <c r="AG67" s="453"/>
      <c r="AH67" s="453"/>
      <c r="AI67" s="453"/>
      <c r="AJ67" s="453"/>
      <c r="AK67" s="152" t="str">
        <f>IF(OR($D67="",$AL67="",GlobalParameters!$C$12=""),"",IF($AO67&lt;200,IF($E67="","",$AL67-VLOOKUP($AO67,Sw_Req!$A$2:$K$19,9)),IF($AO67&gt;=200,MIN(VLOOKUP($AO67,Sw_Req!$A$2:$K$19,10),$AL67),"")))</f>
        <v/>
      </c>
      <c r="AL67" s="453"/>
      <c r="AM67" s="453"/>
      <c r="AN67" s="151"/>
      <c r="AO67" s="126" t="e">
        <f>IF(VLOOKUP($E67,Sw_Req!$O$2:$P$5,2)&lt;&gt;40,VLOOKUP($E67,Sw_Req!$O$2:$P$5,2),VLOOKUP($E67,Sw_Req!$O$2:$P$5,2)+VLOOKUP($F67,Sw_Req!$Q$2:$R$4,2))</f>
        <v>#N/A</v>
      </c>
      <c r="AV67" s="218"/>
      <c r="AW67" s="218"/>
      <c r="AX67" s="218"/>
      <c r="AY67" s="218"/>
    </row>
    <row r="68" spans="1:51" x14ac:dyDescent="0.25">
      <c r="A68" s="125"/>
      <c r="B68" s="453"/>
      <c r="C68" s="453"/>
      <c r="D68" s="453"/>
      <c r="E68" s="454"/>
      <c r="F68" s="454"/>
      <c r="G68" s="454"/>
      <c r="H68" s="457"/>
      <c r="I68" s="158" t="str">
        <f t="shared" si="0"/>
        <v/>
      </c>
      <c r="J68" s="148" t="str">
        <f>IF(OR($D68="",$E68=""),"",VLOOKUP($AO68,Sw_Req!$A$2:$I$19,5))</f>
        <v/>
      </c>
      <c r="K68" s="457"/>
      <c r="L68" s="158" t="str">
        <f t="shared" si="1"/>
        <v/>
      </c>
      <c r="M68" s="148" t="str">
        <f>IF(OR($D68="",$E68=""),"",VLOOKUP($AO68,Sw_Req!$A$2:$K$6,6))</f>
        <v/>
      </c>
      <c r="N68" s="457"/>
      <c r="O68" s="158" t="str">
        <f t="shared" si="2"/>
        <v/>
      </c>
      <c r="P68" s="148" t="str">
        <f t="shared" si="3"/>
        <v/>
      </c>
      <c r="Q68" s="455"/>
      <c r="R68" s="455"/>
      <c r="S68" s="158" t="str">
        <f t="shared" si="4"/>
        <v/>
      </c>
      <c r="T68" s="455"/>
      <c r="U68" s="147" t="str">
        <f t="shared" si="5"/>
        <v/>
      </c>
      <c r="V68" s="147" t="str">
        <f t="shared" si="6"/>
        <v/>
      </c>
      <c r="W68" s="455"/>
      <c r="X68" s="147" t="str">
        <f t="shared" si="7"/>
        <v/>
      </c>
      <c r="Y68" s="149" t="str">
        <f t="shared" si="9"/>
        <v/>
      </c>
      <c r="Z68" s="150" t="str">
        <f t="shared" si="8"/>
        <v/>
      </c>
      <c r="AA68" s="151"/>
      <c r="AB68" s="453"/>
      <c r="AC68" s="453"/>
      <c r="AD68" s="453"/>
      <c r="AE68" s="453"/>
      <c r="AF68" s="453"/>
      <c r="AG68" s="453"/>
      <c r="AH68" s="453"/>
      <c r="AI68" s="453"/>
      <c r="AJ68" s="453"/>
      <c r="AK68" s="152" t="str">
        <f>IF(OR($D68="",$AL68="",GlobalParameters!$C$12=""),"",IF($AO68&lt;200,IF($E68="","",$AL68-VLOOKUP($AO68,Sw_Req!$A$2:$K$19,9)),IF($AO68&gt;=200,MIN(VLOOKUP($AO68,Sw_Req!$A$2:$K$19,10),$AL68),"")))</f>
        <v/>
      </c>
      <c r="AL68" s="453"/>
      <c r="AM68" s="453"/>
      <c r="AN68" s="151"/>
      <c r="AO68" s="126" t="e">
        <f>IF(VLOOKUP($E68,Sw_Req!$O$2:$P$5,2)&lt;&gt;40,VLOOKUP($E68,Sw_Req!$O$2:$P$5,2),VLOOKUP($E68,Sw_Req!$O$2:$P$5,2)+VLOOKUP($F68,Sw_Req!$Q$2:$R$4,2))</f>
        <v>#N/A</v>
      </c>
      <c r="AV68" s="218"/>
      <c r="AW68" s="218"/>
      <c r="AX68" s="218"/>
      <c r="AY68" s="218"/>
    </row>
    <row r="69" spans="1:51" x14ac:dyDescent="0.25">
      <c r="A69" s="125"/>
      <c r="B69" s="453"/>
      <c r="C69" s="453"/>
      <c r="D69" s="453"/>
      <c r="E69" s="454"/>
      <c r="F69" s="454"/>
      <c r="G69" s="454"/>
      <c r="H69" s="457"/>
      <c r="I69" s="158" t="str">
        <f t="shared" si="0"/>
        <v/>
      </c>
      <c r="J69" s="148" t="str">
        <f>IF(OR($D69="",$E69=""),"",VLOOKUP($AO69,Sw_Req!$A$2:$I$19,5))</f>
        <v/>
      </c>
      <c r="K69" s="457"/>
      <c r="L69" s="158" t="str">
        <f t="shared" si="1"/>
        <v/>
      </c>
      <c r="M69" s="148" t="str">
        <f>IF(OR($D69="",$E69=""),"",VLOOKUP($AO69,Sw_Req!$A$2:$K$6,6))</f>
        <v/>
      </c>
      <c r="N69" s="457"/>
      <c r="O69" s="158" t="str">
        <f t="shared" si="2"/>
        <v/>
      </c>
      <c r="P69" s="148" t="str">
        <f t="shared" si="3"/>
        <v/>
      </c>
      <c r="Q69" s="455"/>
      <c r="R69" s="455"/>
      <c r="S69" s="158" t="str">
        <f t="shared" si="4"/>
        <v/>
      </c>
      <c r="T69" s="455"/>
      <c r="U69" s="147" t="str">
        <f t="shared" si="5"/>
        <v/>
      </c>
      <c r="V69" s="147" t="str">
        <f t="shared" si="6"/>
        <v/>
      </c>
      <c r="W69" s="455"/>
      <c r="X69" s="147" t="str">
        <f t="shared" si="7"/>
        <v/>
      </c>
      <c r="Y69" s="149" t="str">
        <f t="shared" si="9"/>
        <v/>
      </c>
      <c r="Z69" s="150" t="str">
        <f t="shared" si="8"/>
        <v/>
      </c>
      <c r="AA69" s="151"/>
      <c r="AB69" s="453"/>
      <c r="AC69" s="453"/>
      <c r="AD69" s="453"/>
      <c r="AE69" s="453"/>
      <c r="AF69" s="453"/>
      <c r="AG69" s="453"/>
      <c r="AH69" s="453"/>
      <c r="AI69" s="453"/>
      <c r="AJ69" s="453"/>
      <c r="AK69" s="152" t="str">
        <f>IF(OR($D69="",$AL69="",GlobalParameters!$C$12=""),"",IF($AO69&lt;200,IF($E69="","",$AL69-VLOOKUP($AO69,Sw_Req!$A$2:$K$19,9)),IF($AO69&gt;=200,MIN(VLOOKUP($AO69,Sw_Req!$A$2:$K$19,10),$AL69),"")))</f>
        <v/>
      </c>
      <c r="AL69" s="453"/>
      <c r="AM69" s="453"/>
      <c r="AN69" s="151"/>
      <c r="AO69" s="126" t="e">
        <f>IF(VLOOKUP($E69,Sw_Req!$O$2:$P$5,2)&lt;&gt;40,VLOOKUP($E69,Sw_Req!$O$2:$P$5,2),VLOOKUP($E69,Sw_Req!$O$2:$P$5,2)+VLOOKUP($F69,Sw_Req!$Q$2:$R$4,2))</f>
        <v>#N/A</v>
      </c>
      <c r="AV69" s="218"/>
      <c r="AW69" s="218"/>
      <c r="AX69" s="218"/>
      <c r="AY69" s="218"/>
    </row>
    <row r="70" spans="1:51" x14ac:dyDescent="0.25">
      <c r="A70" s="125"/>
      <c r="B70" s="453"/>
      <c r="C70" s="453"/>
      <c r="D70" s="453"/>
      <c r="E70" s="454"/>
      <c r="F70" s="454"/>
      <c r="G70" s="454"/>
      <c r="H70" s="457"/>
      <c r="I70" s="158" t="str">
        <f t="shared" si="0"/>
        <v/>
      </c>
      <c r="J70" s="148" t="str">
        <f>IF(OR($D70="",$E70=""),"",VLOOKUP($AO70,Sw_Req!$A$2:$I$19,5))</f>
        <v/>
      </c>
      <c r="K70" s="457"/>
      <c r="L70" s="158" t="str">
        <f t="shared" si="1"/>
        <v/>
      </c>
      <c r="M70" s="148" t="str">
        <f>IF(OR($D70="",$E70=""),"",VLOOKUP($AO70,Sw_Req!$A$2:$K$6,6))</f>
        <v/>
      </c>
      <c r="N70" s="457"/>
      <c r="O70" s="158" t="str">
        <f t="shared" si="2"/>
        <v/>
      </c>
      <c r="P70" s="148" t="str">
        <f t="shared" si="3"/>
        <v/>
      </c>
      <c r="Q70" s="455"/>
      <c r="R70" s="455"/>
      <c r="S70" s="158" t="str">
        <f t="shared" si="4"/>
        <v/>
      </c>
      <c r="T70" s="455"/>
      <c r="U70" s="147" t="str">
        <f t="shared" si="5"/>
        <v/>
      </c>
      <c r="V70" s="147" t="str">
        <f t="shared" si="6"/>
        <v/>
      </c>
      <c r="W70" s="455"/>
      <c r="X70" s="147" t="str">
        <f t="shared" si="7"/>
        <v/>
      </c>
      <c r="Y70" s="149" t="str">
        <f t="shared" si="9"/>
        <v/>
      </c>
      <c r="Z70" s="150" t="str">
        <f t="shared" si="8"/>
        <v/>
      </c>
      <c r="AA70" s="151"/>
      <c r="AB70" s="453"/>
      <c r="AC70" s="453"/>
      <c r="AD70" s="453"/>
      <c r="AE70" s="453"/>
      <c r="AF70" s="453"/>
      <c r="AG70" s="453"/>
      <c r="AH70" s="453"/>
      <c r="AI70" s="453"/>
      <c r="AJ70" s="453"/>
      <c r="AK70" s="152" t="str">
        <f>IF(OR($D70="",$AL70="",GlobalParameters!$C$12=""),"",IF($AO70&lt;200,IF($E70="","",$AL70-VLOOKUP($AO70,Sw_Req!$A$2:$K$19,9)),IF($AO70&gt;=200,MIN(VLOOKUP($AO70,Sw_Req!$A$2:$K$19,10),$AL70),"")))</f>
        <v/>
      </c>
      <c r="AL70" s="453"/>
      <c r="AM70" s="453"/>
      <c r="AN70" s="151"/>
      <c r="AO70" s="126" t="e">
        <f>IF(VLOOKUP($E70,Sw_Req!$O$2:$P$5,2)&lt;&gt;40,VLOOKUP($E70,Sw_Req!$O$2:$P$5,2),VLOOKUP($E70,Sw_Req!$O$2:$P$5,2)+VLOOKUP($F70,Sw_Req!$Q$2:$R$4,2))</f>
        <v>#N/A</v>
      </c>
      <c r="AV70" s="218"/>
      <c r="AW70" s="218"/>
      <c r="AX70" s="218"/>
      <c r="AY70" s="218"/>
    </row>
    <row r="71" spans="1:51" x14ac:dyDescent="0.25">
      <c r="A71" s="125"/>
      <c r="B71" s="453"/>
      <c r="C71" s="453"/>
      <c r="D71" s="453"/>
      <c r="E71" s="454"/>
      <c r="F71" s="454"/>
      <c r="G71" s="454"/>
      <c r="H71" s="457"/>
      <c r="I71" s="158" t="str">
        <f t="shared" si="0"/>
        <v/>
      </c>
      <c r="J71" s="148" t="str">
        <f>IF(OR($D71="",$E71=""),"",VLOOKUP($AO71,Sw_Req!$A$2:$I$19,5))</f>
        <v/>
      </c>
      <c r="K71" s="457"/>
      <c r="L71" s="158" t="str">
        <f t="shared" si="1"/>
        <v/>
      </c>
      <c r="M71" s="148" t="str">
        <f>IF(OR($D71="",$E71=""),"",VLOOKUP($AO71,Sw_Req!$A$2:$K$6,6))</f>
        <v/>
      </c>
      <c r="N71" s="457"/>
      <c r="O71" s="158" t="str">
        <f t="shared" si="2"/>
        <v/>
      </c>
      <c r="P71" s="148" t="str">
        <f t="shared" si="3"/>
        <v/>
      </c>
      <c r="Q71" s="455"/>
      <c r="R71" s="455"/>
      <c r="S71" s="158" t="str">
        <f t="shared" si="4"/>
        <v/>
      </c>
      <c r="T71" s="455"/>
      <c r="U71" s="147" t="str">
        <f t="shared" si="5"/>
        <v/>
      </c>
      <c r="V71" s="147" t="str">
        <f t="shared" si="6"/>
        <v/>
      </c>
      <c r="W71" s="455"/>
      <c r="X71" s="147" t="str">
        <f t="shared" si="7"/>
        <v/>
      </c>
      <c r="Y71" s="149" t="str">
        <f t="shared" si="9"/>
        <v/>
      </c>
      <c r="Z71" s="150" t="str">
        <f t="shared" si="8"/>
        <v/>
      </c>
      <c r="AA71" s="151"/>
      <c r="AB71" s="453"/>
      <c r="AC71" s="453"/>
      <c r="AD71" s="453"/>
      <c r="AE71" s="453"/>
      <c r="AF71" s="453"/>
      <c r="AG71" s="453"/>
      <c r="AH71" s="453"/>
      <c r="AI71" s="453"/>
      <c r="AJ71" s="453"/>
      <c r="AK71" s="152" t="str">
        <f>IF(OR($D71="",$AL71="",GlobalParameters!$C$12=""),"",IF($AO71&lt;200,IF($E71="","",$AL71-VLOOKUP($AO71,Sw_Req!$A$2:$K$19,9)),IF($AO71&gt;=200,MIN(VLOOKUP($AO71,Sw_Req!$A$2:$K$19,10),$AL71),"")))</f>
        <v/>
      </c>
      <c r="AL71" s="453"/>
      <c r="AM71" s="453"/>
      <c r="AN71" s="151"/>
      <c r="AO71" s="126" t="e">
        <f>IF(VLOOKUP($E71,Sw_Req!$O$2:$P$5,2)&lt;&gt;40,VLOOKUP($E71,Sw_Req!$O$2:$P$5,2),VLOOKUP($E71,Sw_Req!$O$2:$P$5,2)+VLOOKUP($F71,Sw_Req!$Q$2:$R$4,2))</f>
        <v>#N/A</v>
      </c>
      <c r="AV71" s="218"/>
      <c r="AW71" s="218"/>
      <c r="AX71" s="218"/>
      <c r="AY71" s="218"/>
    </row>
    <row r="72" spans="1:51" x14ac:dyDescent="0.25">
      <c r="A72" s="125"/>
      <c r="B72" s="453"/>
      <c r="C72" s="453"/>
      <c r="D72" s="453"/>
      <c r="E72" s="454"/>
      <c r="F72" s="454"/>
      <c r="G72" s="454"/>
      <c r="H72" s="457"/>
      <c r="I72" s="158" t="str">
        <f t="shared" si="0"/>
        <v/>
      </c>
      <c r="J72" s="148" t="str">
        <f>IF(OR($D72="",$E72=""),"",VLOOKUP($AO72,Sw_Req!$A$2:$I$19,5))</f>
        <v/>
      </c>
      <c r="K72" s="457"/>
      <c r="L72" s="158" t="str">
        <f t="shared" si="1"/>
        <v/>
      </c>
      <c r="M72" s="148" t="str">
        <f>IF(OR($D72="",$E72=""),"",VLOOKUP($AO72,Sw_Req!$A$2:$K$6,6))</f>
        <v/>
      </c>
      <c r="N72" s="457"/>
      <c r="O72" s="158" t="str">
        <f t="shared" si="2"/>
        <v/>
      </c>
      <c r="P72" s="148" t="str">
        <f t="shared" si="3"/>
        <v/>
      </c>
      <c r="Q72" s="455"/>
      <c r="R72" s="455"/>
      <c r="S72" s="158" t="str">
        <f t="shared" si="4"/>
        <v/>
      </c>
      <c r="T72" s="455"/>
      <c r="U72" s="147" t="str">
        <f t="shared" si="5"/>
        <v/>
      </c>
      <c r="V72" s="147" t="str">
        <f t="shared" si="6"/>
        <v/>
      </c>
      <c r="W72" s="455"/>
      <c r="X72" s="147" t="str">
        <f t="shared" si="7"/>
        <v/>
      </c>
      <c r="Y72" s="149" t="str">
        <f t="shared" si="9"/>
        <v/>
      </c>
      <c r="Z72" s="150" t="str">
        <f t="shared" si="8"/>
        <v/>
      </c>
      <c r="AA72" s="151"/>
      <c r="AB72" s="453"/>
      <c r="AC72" s="453"/>
      <c r="AD72" s="453"/>
      <c r="AE72" s="453"/>
      <c r="AF72" s="453"/>
      <c r="AG72" s="453"/>
      <c r="AH72" s="453"/>
      <c r="AI72" s="453"/>
      <c r="AJ72" s="453"/>
      <c r="AK72" s="152" t="str">
        <f>IF(OR($D72="",$AL72="",GlobalParameters!$C$12=""),"",IF($AO72&lt;200,IF($E72="","",$AL72-VLOOKUP($AO72,Sw_Req!$A$2:$K$19,9)),IF($AO72&gt;=200,MIN(VLOOKUP($AO72,Sw_Req!$A$2:$K$19,10),$AL72),"")))</f>
        <v/>
      </c>
      <c r="AL72" s="453"/>
      <c r="AM72" s="453"/>
      <c r="AN72" s="151"/>
      <c r="AO72" s="126" t="e">
        <f>IF(VLOOKUP($E72,Sw_Req!$O$2:$P$5,2)&lt;&gt;40,VLOOKUP($E72,Sw_Req!$O$2:$P$5,2),VLOOKUP($E72,Sw_Req!$O$2:$P$5,2)+VLOOKUP($F72,Sw_Req!$Q$2:$R$4,2))</f>
        <v>#N/A</v>
      </c>
      <c r="AV72" s="218"/>
      <c r="AW72" s="218"/>
      <c r="AX72" s="218"/>
      <c r="AY72" s="218"/>
    </row>
    <row r="73" spans="1:51" x14ac:dyDescent="0.25">
      <c r="A73" s="125"/>
      <c r="B73" s="453"/>
      <c r="C73" s="453"/>
      <c r="D73" s="453"/>
      <c r="E73" s="454"/>
      <c r="F73" s="454"/>
      <c r="G73" s="454"/>
      <c r="H73" s="457"/>
      <c r="I73" s="158" t="str">
        <f t="shared" si="0"/>
        <v/>
      </c>
      <c r="J73" s="148" t="str">
        <f>IF(OR($D73="",$E73=""),"",VLOOKUP($AO73,Sw_Req!$A$2:$I$19,5))</f>
        <v/>
      </c>
      <c r="K73" s="457"/>
      <c r="L73" s="158" t="str">
        <f t="shared" si="1"/>
        <v/>
      </c>
      <c r="M73" s="148" t="str">
        <f>IF(OR($D73="",$E73=""),"",VLOOKUP($AO73,Sw_Req!$A$2:$K$6,6))</f>
        <v/>
      </c>
      <c r="N73" s="457"/>
      <c r="O73" s="158" t="str">
        <f t="shared" si="2"/>
        <v/>
      </c>
      <c r="P73" s="148" t="str">
        <f t="shared" si="3"/>
        <v/>
      </c>
      <c r="Q73" s="455"/>
      <c r="R73" s="455"/>
      <c r="S73" s="158" t="str">
        <f t="shared" si="4"/>
        <v/>
      </c>
      <c r="T73" s="455"/>
      <c r="U73" s="147" t="str">
        <f t="shared" si="5"/>
        <v/>
      </c>
      <c r="V73" s="147" t="str">
        <f t="shared" si="6"/>
        <v/>
      </c>
      <c r="W73" s="455"/>
      <c r="X73" s="147" t="str">
        <f t="shared" si="7"/>
        <v/>
      </c>
      <c r="Y73" s="149" t="str">
        <f t="shared" si="9"/>
        <v/>
      </c>
      <c r="Z73" s="150" t="str">
        <f t="shared" si="8"/>
        <v/>
      </c>
      <c r="AA73" s="151"/>
      <c r="AB73" s="453"/>
      <c r="AC73" s="453"/>
      <c r="AD73" s="453"/>
      <c r="AE73" s="453"/>
      <c r="AF73" s="453"/>
      <c r="AG73" s="453"/>
      <c r="AH73" s="453"/>
      <c r="AI73" s="453"/>
      <c r="AJ73" s="453"/>
      <c r="AK73" s="152" t="str">
        <f>IF(OR($D73="",$AL73="",GlobalParameters!$C$12=""),"",IF($AO73&lt;200,IF($E73="","",$AL73-VLOOKUP($AO73,Sw_Req!$A$2:$K$19,9)),IF($AO73&gt;=200,MIN(VLOOKUP($AO73,Sw_Req!$A$2:$K$19,10),$AL73),"")))</f>
        <v/>
      </c>
      <c r="AL73" s="453"/>
      <c r="AM73" s="453"/>
      <c r="AN73" s="151"/>
      <c r="AO73" s="126" t="e">
        <f>IF(VLOOKUP($E73,Sw_Req!$O$2:$P$5,2)&lt;&gt;40,VLOOKUP($E73,Sw_Req!$O$2:$P$5,2),VLOOKUP($E73,Sw_Req!$O$2:$P$5,2)+VLOOKUP($F73,Sw_Req!$Q$2:$R$4,2))</f>
        <v>#N/A</v>
      </c>
      <c r="AV73" s="218"/>
      <c r="AW73" s="218"/>
      <c r="AX73" s="218"/>
      <c r="AY73" s="218"/>
    </row>
    <row r="74" spans="1:51" x14ac:dyDescent="0.25">
      <c r="A74" s="125"/>
      <c r="B74" s="453"/>
      <c r="C74" s="453"/>
      <c r="D74" s="453"/>
      <c r="E74" s="454"/>
      <c r="F74" s="454"/>
      <c r="G74" s="454"/>
      <c r="H74" s="457"/>
      <c r="I74" s="158" t="str">
        <f t="shared" si="0"/>
        <v/>
      </c>
      <c r="J74" s="148" t="str">
        <f>IF(OR($D74="",$E74=""),"",VLOOKUP($AO74,Sw_Req!$A$2:$I$19,5))</f>
        <v/>
      </c>
      <c r="K74" s="457"/>
      <c r="L74" s="158" t="str">
        <f t="shared" si="1"/>
        <v/>
      </c>
      <c r="M74" s="148" t="str">
        <f>IF(OR($D74="",$E74=""),"",VLOOKUP($AO74,Sw_Req!$A$2:$K$6,6))</f>
        <v/>
      </c>
      <c r="N74" s="457"/>
      <c r="O74" s="158" t="str">
        <f t="shared" si="2"/>
        <v/>
      </c>
      <c r="P74" s="148" t="str">
        <f t="shared" si="3"/>
        <v/>
      </c>
      <c r="Q74" s="455"/>
      <c r="R74" s="455"/>
      <c r="S74" s="158" t="str">
        <f t="shared" si="4"/>
        <v/>
      </c>
      <c r="T74" s="455"/>
      <c r="U74" s="147" t="str">
        <f t="shared" si="5"/>
        <v/>
      </c>
      <c r="V74" s="147" t="str">
        <f t="shared" si="6"/>
        <v/>
      </c>
      <c r="W74" s="455"/>
      <c r="X74" s="147" t="str">
        <f t="shared" si="7"/>
        <v/>
      </c>
      <c r="Y74" s="149" t="str">
        <f t="shared" si="9"/>
        <v/>
      </c>
      <c r="Z74" s="150" t="str">
        <f t="shared" si="8"/>
        <v/>
      </c>
      <c r="AA74" s="151"/>
      <c r="AB74" s="453"/>
      <c r="AC74" s="453"/>
      <c r="AD74" s="453"/>
      <c r="AE74" s="453"/>
      <c r="AF74" s="453"/>
      <c r="AG74" s="453"/>
      <c r="AH74" s="453"/>
      <c r="AI74" s="453"/>
      <c r="AJ74" s="453"/>
      <c r="AK74" s="152" t="str">
        <f>IF(OR($D74="",$AL74="",GlobalParameters!$C$12=""),"",IF($AO74&lt;200,IF($E74="","",$AL74-VLOOKUP($AO74,Sw_Req!$A$2:$K$19,9)),IF($AO74&gt;=200,MIN(VLOOKUP($AO74,Sw_Req!$A$2:$K$19,10),$AL74),"")))</f>
        <v/>
      </c>
      <c r="AL74" s="453"/>
      <c r="AM74" s="453"/>
      <c r="AN74" s="151"/>
      <c r="AO74" s="126" t="e">
        <f>IF(VLOOKUP($E74,Sw_Req!$O$2:$P$5,2)&lt;&gt;40,VLOOKUP($E74,Sw_Req!$O$2:$P$5,2),VLOOKUP($E74,Sw_Req!$O$2:$P$5,2)+VLOOKUP($F74,Sw_Req!$Q$2:$R$4,2))</f>
        <v>#N/A</v>
      </c>
      <c r="AV74" s="218"/>
      <c r="AW74" s="218"/>
      <c r="AX74" s="218"/>
      <c r="AY74" s="218"/>
    </row>
    <row r="75" spans="1:51" x14ac:dyDescent="0.25">
      <c r="A75" s="125"/>
      <c r="B75" s="453"/>
      <c r="C75" s="453"/>
      <c r="D75" s="453"/>
      <c r="E75" s="454"/>
      <c r="F75" s="454"/>
      <c r="G75" s="454"/>
      <c r="H75" s="457"/>
      <c r="I75" s="158" t="str">
        <f t="shared" si="0"/>
        <v/>
      </c>
      <c r="J75" s="148" t="str">
        <f>IF(OR($D75="",$E75=""),"",VLOOKUP($AO75,Sw_Req!$A$2:$I$19,5))</f>
        <v/>
      </c>
      <c r="K75" s="457"/>
      <c r="L75" s="158" t="str">
        <f t="shared" si="1"/>
        <v/>
      </c>
      <c r="M75" s="148" t="str">
        <f>IF(OR($D75="",$E75=""),"",VLOOKUP($AO75,Sw_Req!$A$2:$K$6,6))</f>
        <v/>
      </c>
      <c r="N75" s="457"/>
      <c r="O75" s="158" t="str">
        <f t="shared" si="2"/>
        <v/>
      </c>
      <c r="P75" s="148" t="str">
        <f t="shared" si="3"/>
        <v/>
      </c>
      <c r="Q75" s="455"/>
      <c r="R75" s="455"/>
      <c r="S75" s="158" t="str">
        <f t="shared" si="4"/>
        <v/>
      </c>
      <c r="T75" s="455"/>
      <c r="U75" s="147" t="str">
        <f t="shared" si="5"/>
        <v/>
      </c>
      <c r="V75" s="147" t="str">
        <f t="shared" si="6"/>
        <v/>
      </c>
      <c r="W75" s="455"/>
      <c r="X75" s="147" t="str">
        <f t="shared" si="7"/>
        <v/>
      </c>
      <c r="Y75" s="149" t="str">
        <f t="shared" si="9"/>
        <v/>
      </c>
      <c r="Z75" s="150" t="str">
        <f t="shared" si="8"/>
        <v/>
      </c>
      <c r="AA75" s="151"/>
      <c r="AB75" s="453"/>
      <c r="AC75" s="453"/>
      <c r="AD75" s="453"/>
      <c r="AE75" s="453"/>
      <c r="AF75" s="453"/>
      <c r="AG75" s="453"/>
      <c r="AH75" s="453"/>
      <c r="AI75" s="453"/>
      <c r="AJ75" s="453"/>
      <c r="AK75" s="152" t="str">
        <f>IF(OR($D75="",$AL75="",GlobalParameters!$C$12=""),"",IF($AO75&lt;200,IF($E75="","",$AL75-VLOOKUP($AO75,Sw_Req!$A$2:$K$19,9)),IF($AO75&gt;=200,MIN(VLOOKUP($AO75,Sw_Req!$A$2:$K$19,10),$AL75),"")))</f>
        <v/>
      </c>
      <c r="AL75" s="453"/>
      <c r="AM75" s="453"/>
      <c r="AN75" s="151"/>
      <c r="AO75" s="126" t="e">
        <f>IF(VLOOKUP($E75,Sw_Req!$O$2:$P$5,2)&lt;&gt;40,VLOOKUP($E75,Sw_Req!$O$2:$P$5,2),VLOOKUP($E75,Sw_Req!$O$2:$P$5,2)+VLOOKUP($F75,Sw_Req!$Q$2:$R$4,2))</f>
        <v>#N/A</v>
      </c>
      <c r="AV75" s="218"/>
      <c r="AW75" s="218"/>
      <c r="AX75" s="218"/>
      <c r="AY75" s="218"/>
    </row>
    <row r="76" spans="1:51" x14ac:dyDescent="0.25">
      <c r="A76" s="125"/>
      <c r="B76" s="453"/>
      <c r="C76" s="453"/>
      <c r="D76" s="453"/>
      <c r="E76" s="454"/>
      <c r="F76" s="454"/>
      <c r="G76" s="454"/>
      <c r="H76" s="457"/>
      <c r="I76" s="158" t="str">
        <f t="shared" si="0"/>
        <v/>
      </c>
      <c r="J76" s="148" t="str">
        <f>IF(OR($D76="",$E76=""),"",VLOOKUP($AO76,Sw_Req!$A$2:$I$19,5))</f>
        <v/>
      </c>
      <c r="K76" s="457"/>
      <c r="L76" s="158" t="str">
        <f t="shared" si="1"/>
        <v/>
      </c>
      <c r="M76" s="148" t="str">
        <f>IF(OR($D76="",$E76=""),"",VLOOKUP($AO76,Sw_Req!$A$2:$K$6,6))</f>
        <v/>
      </c>
      <c r="N76" s="457"/>
      <c r="O76" s="158" t="str">
        <f t="shared" si="2"/>
        <v/>
      </c>
      <c r="P76" s="148" t="str">
        <f t="shared" si="3"/>
        <v/>
      </c>
      <c r="Q76" s="455"/>
      <c r="R76" s="455"/>
      <c r="S76" s="158" t="str">
        <f t="shared" si="4"/>
        <v/>
      </c>
      <c r="T76" s="455"/>
      <c r="U76" s="147" t="str">
        <f t="shared" si="5"/>
        <v/>
      </c>
      <c r="V76" s="147" t="str">
        <f t="shared" si="6"/>
        <v/>
      </c>
      <c r="W76" s="455"/>
      <c r="X76" s="147" t="str">
        <f t="shared" si="7"/>
        <v/>
      </c>
      <c r="Y76" s="149" t="str">
        <f t="shared" si="9"/>
        <v/>
      </c>
      <c r="Z76" s="150" t="str">
        <f t="shared" si="8"/>
        <v/>
      </c>
      <c r="AA76" s="151"/>
      <c r="AB76" s="453"/>
      <c r="AC76" s="453"/>
      <c r="AD76" s="453"/>
      <c r="AE76" s="453"/>
      <c r="AF76" s="453"/>
      <c r="AG76" s="453"/>
      <c r="AH76" s="453"/>
      <c r="AI76" s="453"/>
      <c r="AJ76" s="453"/>
      <c r="AK76" s="152" t="str">
        <f>IF(OR($D76="",$AL76="",GlobalParameters!$C$12=""),"",IF($AO76&lt;200,IF($E76="","",$AL76-VLOOKUP($AO76,Sw_Req!$A$2:$K$19,9)),IF($AO76&gt;=200,MIN(VLOOKUP($AO76,Sw_Req!$A$2:$K$19,10),$AL76),"")))</f>
        <v/>
      </c>
      <c r="AL76" s="453"/>
      <c r="AM76" s="453"/>
      <c r="AN76" s="151"/>
      <c r="AO76" s="126" t="e">
        <f>IF(VLOOKUP($E76,Sw_Req!$O$2:$P$5,2)&lt;&gt;40,VLOOKUP($E76,Sw_Req!$O$2:$P$5,2),VLOOKUP($E76,Sw_Req!$O$2:$P$5,2)+VLOOKUP($F76,Sw_Req!$Q$2:$R$4,2))</f>
        <v>#N/A</v>
      </c>
      <c r="AV76" s="218"/>
      <c r="AW76" s="218"/>
      <c r="AX76" s="218"/>
      <c r="AY76" s="218"/>
    </row>
    <row r="77" spans="1:51" x14ac:dyDescent="0.25">
      <c r="A77" s="125"/>
      <c r="B77" s="453"/>
      <c r="C77" s="453"/>
      <c r="D77" s="453"/>
      <c r="E77" s="454"/>
      <c r="F77" s="454"/>
      <c r="G77" s="454"/>
      <c r="H77" s="457"/>
      <c r="I77" s="158" t="str">
        <f t="shared" si="0"/>
        <v/>
      </c>
      <c r="J77" s="148" t="str">
        <f>IF(OR($D77="",$E77=""),"",VLOOKUP($AO77,Sw_Req!$A$2:$I$19,5))</f>
        <v/>
      </c>
      <c r="K77" s="457"/>
      <c r="L77" s="158" t="str">
        <f t="shared" si="1"/>
        <v/>
      </c>
      <c r="M77" s="148" t="str">
        <f>IF(OR($D77="",$E77=""),"",VLOOKUP($AO77,Sw_Req!$A$2:$K$6,6))</f>
        <v/>
      </c>
      <c r="N77" s="457"/>
      <c r="O77" s="158" t="str">
        <f t="shared" si="2"/>
        <v/>
      </c>
      <c r="P77" s="148" t="str">
        <f t="shared" si="3"/>
        <v/>
      </c>
      <c r="Q77" s="455"/>
      <c r="R77" s="455"/>
      <c r="S77" s="158" t="str">
        <f t="shared" si="4"/>
        <v/>
      </c>
      <c r="T77" s="455"/>
      <c r="U77" s="147" t="str">
        <f t="shared" si="5"/>
        <v/>
      </c>
      <c r="V77" s="147" t="str">
        <f t="shared" si="6"/>
        <v/>
      </c>
      <c r="W77" s="455"/>
      <c r="X77" s="147" t="str">
        <f t="shared" si="7"/>
        <v/>
      </c>
      <c r="Y77" s="149" t="str">
        <f t="shared" si="9"/>
        <v/>
      </c>
      <c r="Z77" s="150" t="str">
        <f t="shared" si="8"/>
        <v/>
      </c>
      <c r="AA77" s="151"/>
      <c r="AB77" s="453"/>
      <c r="AC77" s="453"/>
      <c r="AD77" s="453"/>
      <c r="AE77" s="453"/>
      <c r="AF77" s="453"/>
      <c r="AG77" s="453"/>
      <c r="AH77" s="453"/>
      <c r="AI77" s="453"/>
      <c r="AJ77" s="453"/>
      <c r="AK77" s="152" t="str">
        <f>IF(OR($D77="",$AL77="",GlobalParameters!$C$12=""),"",IF($AO77&lt;200,IF($E77="","",$AL77-VLOOKUP($AO77,Sw_Req!$A$2:$K$19,9)),IF($AO77&gt;=200,MIN(VLOOKUP($AO77,Sw_Req!$A$2:$K$19,10),$AL77),"")))</f>
        <v/>
      </c>
      <c r="AL77" s="453"/>
      <c r="AM77" s="453"/>
      <c r="AN77" s="151"/>
      <c r="AO77" s="126" t="e">
        <f>IF(VLOOKUP($E77,Sw_Req!$O$2:$P$5,2)&lt;&gt;40,VLOOKUP($E77,Sw_Req!$O$2:$P$5,2),VLOOKUP($E77,Sw_Req!$O$2:$P$5,2)+VLOOKUP($F77,Sw_Req!$Q$2:$R$4,2))</f>
        <v>#N/A</v>
      </c>
      <c r="AV77" s="218"/>
      <c r="AW77" s="218"/>
      <c r="AX77" s="218"/>
      <c r="AY77" s="218"/>
    </row>
    <row r="78" spans="1:51" x14ac:dyDescent="0.25">
      <c r="A78" s="125"/>
      <c r="B78" s="453"/>
      <c r="C78" s="453"/>
      <c r="D78" s="453"/>
      <c r="E78" s="454"/>
      <c r="F78" s="454"/>
      <c r="G78" s="454"/>
      <c r="H78" s="457"/>
      <c r="I78" s="158" t="str">
        <f t="shared" si="0"/>
        <v/>
      </c>
      <c r="J78" s="148" t="str">
        <f>IF(OR($D78="",$E78=""),"",VLOOKUP($AO78,Sw_Req!$A$2:$I$19,5))</f>
        <v/>
      </c>
      <c r="K78" s="457"/>
      <c r="L78" s="158" t="str">
        <f t="shared" si="1"/>
        <v/>
      </c>
      <c r="M78" s="148" t="str">
        <f>IF(OR($D78="",$E78=""),"",VLOOKUP($AO78,Sw_Req!$A$2:$K$6,6))</f>
        <v/>
      </c>
      <c r="N78" s="457"/>
      <c r="O78" s="158" t="str">
        <f t="shared" si="2"/>
        <v/>
      </c>
      <c r="P78" s="148" t="str">
        <f t="shared" si="3"/>
        <v/>
      </c>
      <c r="Q78" s="455"/>
      <c r="R78" s="455"/>
      <c r="S78" s="158" t="str">
        <f t="shared" si="4"/>
        <v/>
      </c>
      <c r="T78" s="455"/>
      <c r="U78" s="147" t="str">
        <f t="shared" si="5"/>
        <v/>
      </c>
      <c r="V78" s="147" t="str">
        <f t="shared" si="6"/>
        <v/>
      </c>
      <c r="W78" s="455"/>
      <c r="X78" s="147" t="str">
        <f t="shared" si="7"/>
        <v/>
      </c>
      <c r="Y78" s="149" t="str">
        <f t="shared" si="9"/>
        <v/>
      </c>
      <c r="Z78" s="150" t="str">
        <f t="shared" si="8"/>
        <v/>
      </c>
      <c r="AA78" s="151"/>
      <c r="AB78" s="453"/>
      <c r="AC78" s="453"/>
      <c r="AD78" s="453"/>
      <c r="AE78" s="453"/>
      <c r="AF78" s="453"/>
      <c r="AG78" s="453"/>
      <c r="AH78" s="453"/>
      <c r="AI78" s="453"/>
      <c r="AJ78" s="453"/>
      <c r="AK78" s="152" t="str">
        <f>IF(OR($D78="",$AL78="",GlobalParameters!$C$12=""),"",IF($AO78&lt;200,IF($E78="","",$AL78-VLOOKUP($AO78,Sw_Req!$A$2:$K$19,9)),IF($AO78&gt;=200,MIN(VLOOKUP($AO78,Sw_Req!$A$2:$K$19,10),$AL78),"")))</f>
        <v/>
      </c>
      <c r="AL78" s="453"/>
      <c r="AM78" s="453"/>
      <c r="AN78" s="151"/>
      <c r="AO78" s="126" t="e">
        <f>IF(VLOOKUP($E78,Sw_Req!$O$2:$P$5,2)&lt;&gt;40,VLOOKUP($E78,Sw_Req!$O$2:$P$5,2),VLOOKUP($E78,Sw_Req!$O$2:$P$5,2)+VLOOKUP($F78,Sw_Req!$Q$2:$R$4,2))</f>
        <v>#N/A</v>
      </c>
      <c r="AV78" s="218"/>
      <c r="AW78" s="218"/>
      <c r="AX78" s="218"/>
      <c r="AY78" s="218"/>
    </row>
    <row r="79" spans="1:51" x14ac:dyDescent="0.25">
      <c r="A79" s="125"/>
      <c r="B79" s="453"/>
      <c r="C79" s="453"/>
      <c r="D79" s="453"/>
      <c r="E79" s="454"/>
      <c r="F79" s="454"/>
      <c r="G79" s="454"/>
      <c r="H79" s="457"/>
      <c r="I79" s="158" t="str">
        <f t="shared" ref="I79:I142" si="10">IF(OR($D79="",$E79="",$AB79="",$J79=""),"",IF($AO79&lt;200,$AB79*$J79,""))</f>
        <v/>
      </c>
      <c r="J79" s="148" t="str">
        <f>IF(OR($D79="",$E79=""),"",VLOOKUP($AO79,Sw_Req!$A$2:$I$19,5))</f>
        <v/>
      </c>
      <c r="K79" s="457"/>
      <c r="L79" s="158" t="str">
        <f t="shared" ref="L79:L142" si="11">IF(OR($D79="",$E79="",$M79=""),"",IF($AO79=10,"",IF(AND($AO79&gt;=41,$AO79&lt;=42),IF($AC79="","",$AC79*$M79),IF($AO79=20,IF($AD79="","",$AD79*$M79),IF($AO79=30,IF($AE79="","",$AE79*$M79))))))</f>
        <v/>
      </c>
      <c r="M79" s="148" t="str">
        <f>IF(OR($D79="",$E79=""),"",VLOOKUP($AO79,Sw_Req!$A$2:$K$6,6))</f>
        <v/>
      </c>
      <c r="N79" s="457"/>
      <c r="O79" s="158" t="str">
        <f t="shared" ref="O79:O142" si="12">IF(OR($D79="",$E79="",$AF79=""),"",IF($AF79&lt;=1,"No Limit",IF(AND($AF79&gt;1,$AF79&lt;=5),0.01,0.1*$AF79)))</f>
        <v/>
      </c>
      <c r="P79" s="148" t="str">
        <f t="shared" ref="P79:P142" si="13">IF(OR($D79="",$E79="",$AF79=""),"",IF($AF79&lt;=1,"No Limit",IF(AND($AF79&gt;1,$AF79&lt;=5),0.01/$AF79,0.1)))</f>
        <v/>
      </c>
      <c r="Q79" s="455"/>
      <c r="R79" s="455"/>
      <c r="S79" s="158" t="str">
        <f t="shared" ref="S79:S142" si="14">IF(OR($D79="",$R79="",$AF79=""),"",IF($R79&lt;=10,4*$AF79,SQRT((16*0.00001*$AF79^2)/($R79*10^-6))))</f>
        <v/>
      </c>
      <c r="T79" s="455"/>
      <c r="U79" s="147" t="str">
        <f t="shared" ref="U79:U142" si="15">IF(OR($D79="",$V79=""),"",IF(AND($AG79="",$AI79=""),"",IF($AG79&lt;&gt;"",$AG79,MIN($AH79,1.1*$AI79))))</f>
        <v/>
      </c>
      <c r="V79" s="147" t="str">
        <f t="shared" ref="V79:V142" si="16">IF($D79="","",$AH79)</f>
        <v/>
      </c>
      <c r="W79" s="455"/>
      <c r="X79" s="147" t="str">
        <f t="shared" si="7"/>
        <v/>
      </c>
      <c r="Y79" s="149" t="str">
        <f t="shared" si="9"/>
        <v/>
      </c>
      <c r="Z79" s="150" t="str">
        <f t="shared" si="8"/>
        <v/>
      </c>
      <c r="AA79" s="151"/>
      <c r="AB79" s="453"/>
      <c r="AC79" s="453"/>
      <c r="AD79" s="453"/>
      <c r="AE79" s="453"/>
      <c r="AF79" s="453"/>
      <c r="AG79" s="453"/>
      <c r="AH79" s="453"/>
      <c r="AI79" s="453"/>
      <c r="AJ79" s="453"/>
      <c r="AK79" s="152" t="str">
        <f>IF(OR($D79="",$AL79="",GlobalParameters!$C$12=""),"",IF($AO79&lt;200,IF($E79="","",$AL79-VLOOKUP($AO79,Sw_Req!$A$2:$K$19,9)),IF($AO79&gt;=200,MIN(VLOOKUP($AO79,Sw_Req!$A$2:$K$19,10),$AL79),"")))</f>
        <v/>
      </c>
      <c r="AL79" s="453"/>
      <c r="AM79" s="453"/>
      <c r="AN79" s="151"/>
      <c r="AO79" s="126" t="e">
        <f>IF(VLOOKUP($E79,Sw_Req!$O$2:$P$5,2)&lt;&gt;40,VLOOKUP($E79,Sw_Req!$O$2:$P$5,2),VLOOKUP($E79,Sw_Req!$O$2:$P$5,2)+VLOOKUP($F79,Sw_Req!$Q$2:$R$4,2))</f>
        <v>#N/A</v>
      </c>
      <c r="AV79" s="218"/>
      <c r="AW79" s="218"/>
      <c r="AX79" s="218"/>
      <c r="AY79" s="218"/>
    </row>
    <row r="80" spans="1:51" x14ac:dyDescent="0.25">
      <c r="A80" s="125"/>
      <c r="B80" s="453"/>
      <c r="C80" s="453"/>
      <c r="D80" s="453"/>
      <c r="E80" s="454"/>
      <c r="F80" s="454"/>
      <c r="G80" s="454"/>
      <c r="H80" s="457"/>
      <c r="I80" s="158" t="str">
        <f t="shared" si="10"/>
        <v/>
      </c>
      <c r="J80" s="148" t="str">
        <f>IF(OR($D80="",$E80=""),"",VLOOKUP($AO80,Sw_Req!$A$2:$I$19,5))</f>
        <v/>
      </c>
      <c r="K80" s="457"/>
      <c r="L80" s="158" t="str">
        <f t="shared" si="11"/>
        <v/>
      </c>
      <c r="M80" s="148" t="str">
        <f>IF(OR($D80="",$E80=""),"",VLOOKUP($AO80,Sw_Req!$A$2:$K$6,6))</f>
        <v/>
      </c>
      <c r="N80" s="457"/>
      <c r="O80" s="158" t="str">
        <f t="shared" si="12"/>
        <v/>
      </c>
      <c r="P80" s="148" t="str">
        <f t="shared" si="13"/>
        <v/>
      </c>
      <c r="Q80" s="455"/>
      <c r="R80" s="455"/>
      <c r="S80" s="158" t="str">
        <f t="shared" si="14"/>
        <v/>
      </c>
      <c r="T80" s="455"/>
      <c r="U80" s="147" t="str">
        <f t="shared" si="15"/>
        <v/>
      </c>
      <c r="V80" s="147" t="str">
        <f t="shared" si="16"/>
        <v/>
      </c>
      <c r="W80" s="455"/>
      <c r="X80" s="147" t="str">
        <f t="shared" ref="X80:X143" si="17">IF(OR($D80="",$AJ80=""),"",$AJ80)</f>
        <v/>
      </c>
      <c r="Y80" s="149" t="str">
        <f t="shared" si="9"/>
        <v/>
      </c>
      <c r="Z80" s="150" t="str">
        <f t="shared" ref="Z80:Z143" si="18">IF(OR($D80="",$G80="",$AL80=""),"",MAX(3*$AL80,40))</f>
        <v/>
      </c>
      <c r="AA80" s="151"/>
      <c r="AB80" s="453"/>
      <c r="AC80" s="453"/>
      <c r="AD80" s="453"/>
      <c r="AE80" s="453"/>
      <c r="AF80" s="453"/>
      <c r="AG80" s="453"/>
      <c r="AH80" s="453"/>
      <c r="AI80" s="453"/>
      <c r="AJ80" s="453"/>
      <c r="AK80" s="152" t="str">
        <f>IF(OR($D80="",$AL80="",GlobalParameters!$C$12=""),"",IF($AO80&lt;200,IF($E80="","",$AL80-VLOOKUP($AO80,Sw_Req!$A$2:$K$19,9)),IF($AO80&gt;=200,MIN(VLOOKUP($AO80,Sw_Req!$A$2:$K$19,10),$AL80),"")))</f>
        <v/>
      </c>
      <c r="AL80" s="453"/>
      <c r="AM80" s="453"/>
      <c r="AN80" s="151"/>
      <c r="AO80" s="126" t="e">
        <f>IF(VLOOKUP($E80,Sw_Req!$O$2:$P$5,2)&lt;&gt;40,VLOOKUP($E80,Sw_Req!$O$2:$P$5,2),VLOOKUP($E80,Sw_Req!$O$2:$P$5,2)+VLOOKUP($F80,Sw_Req!$Q$2:$R$4,2))</f>
        <v>#N/A</v>
      </c>
      <c r="AV80" s="218"/>
      <c r="AW80" s="218"/>
      <c r="AX80" s="218"/>
      <c r="AY80" s="218"/>
    </row>
    <row r="81" spans="1:51" x14ac:dyDescent="0.25">
      <c r="A81" s="125"/>
      <c r="B81" s="453"/>
      <c r="C81" s="453"/>
      <c r="D81" s="453"/>
      <c r="E81" s="454"/>
      <c r="F81" s="454"/>
      <c r="G81" s="454"/>
      <c r="H81" s="457"/>
      <c r="I81" s="158" t="str">
        <f t="shared" si="10"/>
        <v/>
      </c>
      <c r="J81" s="148" t="str">
        <f>IF(OR($D81="",$E81=""),"",VLOOKUP($AO81,Sw_Req!$A$2:$I$19,5))</f>
        <v/>
      </c>
      <c r="K81" s="457"/>
      <c r="L81" s="158" t="str">
        <f t="shared" si="11"/>
        <v/>
      </c>
      <c r="M81" s="148" t="str">
        <f>IF(OR($D81="",$E81=""),"",VLOOKUP($AO81,Sw_Req!$A$2:$K$6,6))</f>
        <v/>
      </c>
      <c r="N81" s="457"/>
      <c r="O81" s="158" t="str">
        <f t="shared" si="12"/>
        <v/>
      </c>
      <c r="P81" s="148" t="str">
        <f t="shared" si="13"/>
        <v/>
      </c>
      <c r="Q81" s="455"/>
      <c r="R81" s="455"/>
      <c r="S81" s="158" t="str">
        <f t="shared" si="14"/>
        <v/>
      </c>
      <c r="T81" s="455"/>
      <c r="U81" s="147" t="str">
        <f t="shared" si="15"/>
        <v/>
      </c>
      <c r="V81" s="147" t="str">
        <f t="shared" si="16"/>
        <v/>
      </c>
      <c r="W81" s="455"/>
      <c r="X81" s="147" t="str">
        <f t="shared" si="17"/>
        <v/>
      </c>
      <c r="Y81" s="149" t="str">
        <f t="shared" si="9"/>
        <v/>
      </c>
      <c r="Z81" s="150" t="str">
        <f t="shared" si="18"/>
        <v/>
      </c>
      <c r="AA81" s="151"/>
      <c r="AB81" s="453"/>
      <c r="AC81" s="453"/>
      <c r="AD81" s="453"/>
      <c r="AE81" s="453"/>
      <c r="AF81" s="453"/>
      <c r="AG81" s="453"/>
      <c r="AH81" s="453"/>
      <c r="AI81" s="453"/>
      <c r="AJ81" s="453"/>
      <c r="AK81" s="152" t="str">
        <f>IF(OR($D81="",$AL81="",GlobalParameters!$C$12=""),"",IF($AO81&lt;200,IF($E81="","",$AL81-VLOOKUP($AO81,Sw_Req!$A$2:$K$19,9)),IF($AO81&gt;=200,MIN(VLOOKUP($AO81,Sw_Req!$A$2:$K$19,10),$AL81),"")))</f>
        <v/>
      </c>
      <c r="AL81" s="453"/>
      <c r="AM81" s="453"/>
      <c r="AN81" s="151"/>
      <c r="AO81" s="126" t="e">
        <f>IF(VLOOKUP($E81,Sw_Req!$O$2:$P$5,2)&lt;&gt;40,VLOOKUP($E81,Sw_Req!$O$2:$P$5,2),VLOOKUP($E81,Sw_Req!$O$2:$P$5,2)+VLOOKUP($F81,Sw_Req!$Q$2:$R$4,2))</f>
        <v>#N/A</v>
      </c>
      <c r="AV81" s="218"/>
      <c r="AW81" s="218"/>
      <c r="AX81" s="218"/>
      <c r="AY81" s="218"/>
    </row>
    <row r="82" spans="1:51" x14ac:dyDescent="0.25">
      <c r="A82" s="125"/>
      <c r="B82" s="453"/>
      <c r="C82" s="453"/>
      <c r="D82" s="453"/>
      <c r="E82" s="454"/>
      <c r="F82" s="454"/>
      <c r="G82" s="454"/>
      <c r="H82" s="457"/>
      <c r="I82" s="158" t="str">
        <f t="shared" si="10"/>
        <v/>
      </c>
      <c r="J82" s="148" t="str">
        <f>IF(OR($D82="",$E82=""),"",VLOOKUP($AO82,Sw_Req!$A$2:$I$19,5))</f>
        <v/>
      </c>
      <c r="K82" s="457"/>
      <c r="L82" s="158" t="str">
        <f t="shared" si="11"/>
        <v/>
      </c>
      <c r="M82" s="148" t="str">
        <f>IF(OR($D82="",$E82=""),"",VLOOKUP($AO82,Sw_Req!$A$2:$K$6,6))</f>
        <v/>
      </c>
      <c r="N82" s="457"/>
      <c r="O82" s="158" t="str">
        <f t="shared" si="12"/>
        <v/>
      </c>
      <c r="P82" s="148" t="str">
        <f t="shared" si="13"/>
        <v/>
      </c>
      <c r="Q82" s="455"/>
      <c r="R82" s="455"/>
      <c r="S82" s="158" t="str">
        <f t="shared" si="14"/>
        <v/>
      </c>
      <c r="T82" s="455"/>
      <c r="U82" s="147" t="str">
        <f t="shared" si="15"/>
        <v/>
      </c>
      <c r="V82" s="147" t="str">
        <f t="shared" si="16"/>
        <v/>
      </c>
      <c r="W82" s="455"/>
      <c r="X82" s="147" t="str">
        <f t="shared" si="17"/>
        <v/>
      </c>
      <c r="Y82" s="149" t="str">
        <f t="shared" si="9"/>
        <v/>
      </c>
      <c r="Z82" s="150" t="str">
        <f t="shared" si="18"/>
        <v/>
      </c>
      <c r="AA82" s="151"/>
      <c r="AB82" s="453"/>
      <c r="AC82" s="453"/>
      <c r="AD82" s="453"/>
      <c r="AE82" s="453"/>
      <c r="AF82" s="453"/>
      <c r="AG82" s="453"/>
      <c r="AH82" s="453"/>
      <c r="AI82" s="453"/>
      <c r="AJ82" s="453"/>
      <c r="AK82" s="152" t="str">
        <f>IF(OR($D82="",$AL82="",GlobalParameters!$C$12=""),"",IF($AO82&lt;200,IF($E82="","",$AL82-VLOOKUP($AO82,Sw_Req!$A$2:$K$19,9)),IF($AO82&gt;=200,MIN(VLOOKUP($AO82,Sw_Req!$A$2:$K$19,10),$AL82),"")))</f>
        <v/>
      </c>
      <c r="AL82" s="453"/>
      <c r="AM82" s="453"/>
      <c r="AN82" s="151"/>
      <c r="AO82" s="126" t="e">
        <f>IF(VLOOKUP($E82,Sw_Req!$O$2:$P$5,2)&lt;&gt;40,VLOOKUP($E82,Sw_Req!$O$2:$P$5,2),VLOOKUP($E82,Sw_Req!$O$2:$P$5,2)+VLOOKUP($F82,Sw_Req!$Q$2:$R$4,2))</f>
        <v>#N/A</v>
      </c>
      <c r="AV82" s="218"/>
      <c r="AW82" s="218"/>
      <c r="AX82" s="218"/>
      <c r="AY82" s="218"/>
    </row>
    <row r="83" spans="1:51" x14ac:dyDescent="0.25">
      <c r="A83" s="125"/>
      <c r="B83" s="453"/>
      <c r="C83" s="453"/>
      <c r="D83" s="453"/>
      <c r="E83" s="454"/>
      <c r="F83" s="454"/>
      <c r="G83" s="454"/>
      <c r="H83" s="457"/>
      <c r="I83" s="158" t="str">
        <f t="shared" si="10"/>
        <v/>
      </c>
      <c r="J83" s="148" t="str">
        <f>IF(OR($D83="",$E83=""),"",VLOOKUP($AO83,Sw_Req!$A$2:$I$19,5))</f>
        <v/>
      </c>
      <c r="K83" s="457"/>
      <c r="L83" s="158" t="str">
        <f t="shared" si="11"/>
        <v/>
      </c>
      <c r="M83" s="148" t="str">
        <f>IF(OR($D83="",$E83=""),"",VLOOKUP($AO83,Sw_Req!$A$2:$K$6,6))</f>
        <v/>
      </c>
      <c r="N83" s="457"/>
      <c r="O83" s="158" t="str">
        <f t="shared" si="12"/>
        <v/>
      </c>
      <c r="P83" s="148" t="str">
        <f t="shared" si="13"/>
        <v/>
      </c>
      <c r="Q83" s="455"/>
      <c r="R83" s="455"/>
      <c r="S83" s="158" t="str">
        <f t="shared" si="14"/>
        <v/>
      </c>
      <c r="T83" s="455"/>
      <c r="U83" s="147" t="str">
        <f t="shared" si="15"/>
        <v/>
      </c>
      <c r="V83" s="147" t="str">
        <f t="shared" si="16"/>
        <v/>
      </c>
      <c r="W83" s="455"/>
      <c r="X83" s="147" t="str">
        <f t="shared" si="17"/>
        <v/>
      </c>
      <c r="Y83" s="149" t="str">
        <f t="shared" ref="Y83:Y146" si="19">IF($D83="","",$M$6+AM83)</f>
        <v/>
      </c>
      <c r="Z83" s="150" t="str">
        <f t="shared" si="18"/>
        <v/>
      </c>
      <c r="AA83" s="151"/>
      <c r="AB83" s="453"/>
      <c r="AC83" s="453"/>
      <c r="AD83" s="453"/>
      <c r="AE83" s="453"/>
      <c r="AF83" s="453"/>
      <c r="AG83" s="453"/>
      <c r="AH83" s="453"/>
      <c r="AI83" s="453"/>
      <c r="AJ83" s="453"/>
      <c r="AK83" s="152" t="str">
        <f>IF(OR($D83="",$AL83="",GlobalParameters!$C$12=""),"",IF($AO83&lt;200,IF($E83="","",$AL83-VLOOKUP($AO83,Sw_Req!$A$2:$K$19,9)),IF($AO83&gt;=200,MIN(VLOOKUP($AO83,Sw_Req!$A$2:$K$19,10),$AL83),"")))</f>
        <v/>
      </c>
      <c r="AL83" s="453"/>
      <c r="AM83" s="453"/>
      <c r="AN83" s="151"/>
      <c r="AO83" s="126" t="e">
        <f>IF(VLOOKUP($E83,Sw_Req!$O$2:$P$5,2)&lt;&gt;40,VLOOKUP($E83,Sw_Req!$O$2:$P$5,2),VLOOKUP($E83,Sw_Req!$O$2:$P$5,2)+VLOOKUP($F83,Sw_Req!$Q$2:$R$4,2))</f>
        <v>#N/A</v>
      </c>
      <c r="AV83" s="218"/>
      <c r="AW83" s="218"/>
      <c r="AX83" s="218"/>
      <c r="AY83" s="218"/>
    </row>
    <row r="84" spans="1:51" x14ac:dyDescent="0.25">
      <c r="A84" s="125"/>
      <c r="B84" s="453"/>
      <c r="C84" s="453"/>
      <c r="D84" s="453"/>
      <c r="E84" s="454"/>
      <c r="F84" s="454"/>
      <c r="G84" s="454"/>
      <c r="H84" s="457"/>
      <c r="I84" s="158" t="str">
        <f t="shared" si="10"/>
        <v/>
      </c>
      <c r="J84" s="148" t="str">
        <f>IF(OR($D84="",$E84=""),"",VLOOKUP($AO84,Sw_Req!$A$2:$I$19,5))</f>
        <v/>
      </c>
      <c r="K84" s="457"/>
      <c r="L84" s="158" t="str">
        <f t="shared" si="11"/>
        <v/>
      </c>
      <c r="M84" s="148" t="str">
        <f>IF(OR($D84="",$E84=""),"",VLOOKUP($AO84,Sw_Req!$A$2:$K$6,6))</f>
        <v/>
      </c>
      <c r="N84" s="457"/>
      <c r="O84" s="158" t="str">
        <f t="shared" si="12"/>
        <v/>
      </c>
      <c r="P84" s="148" t="str">
        <f t="shared" si="13"/>
        <v/>
      </c>
      <c r="Q84" s="455"/>
      <c r="R84" s="455"/>
      <c r="S84" s="158" t="str">
        <f t="shared" si="14"/>
        <v/>
      </c>
      <c r="T84" s="455"/>
      <c r="U84" s="147" t="str">
        <f t="shared" si="15"/>
        <v/>
      </c>
      <c r="V84" s="147" t="str">
        <f t="shared" si="16"/>
        <v/>
      </c>
      <c r="W84" s="455"/>
      <c r="X84" s="147" t="str">
        <f t="shared" si="17"/>
        <v/>
      </c>
      <c r="Y84" s="149" t="str">
        <f t="shared" si="19"/>
        <v/>
      </c>
      <c r="Z84" s="150" t="str">
        <f t="shared" si="18"/>
        <v/>
      </c>
      <c r="AA84" s="151"/>
      <c r="AB84" s="453"/>
      <c r="AC84" s="453"/>
      <c r="AD84" s="453"/>
      <c r="AE84" s="453"/>
      <c r="AF84" s="453"/>
      <c r="AG84" s="453"/>
      <c r="AH84" s="453"/>
      <c r="AI84" s="453"/>
      <c r="AJ84" s="453"/>
      <c r="AK84" s="152" t="str">
        <f>IF(OR($D84="",$AL84="",GlobalParameters!$C$12=""),"",IF($AO84&lt;200,IF($E84="","",$AL84-VLOOKUP($AO84,Sw_Req!$A$2:$K$19,9)),IF($AO84&gt;=200,MIN(VLOOKUP($AO84,Sw_Req!$A$2:$K$19,10),$AL84),"")))</f>
        <v/>
      </c>
      <c r="AL84" s="453"/>
      <c r="AM84" s="453"/>
      <c r="AN84" s="151"/>
      <c r="AO84" s="126" t="e">
        <f>IF(VLOOKUP($E84,Sw_Req!$O$2:$P$5,2)&lt;&gt;40,VLOOKUP($E84,Sw_Req!$O$2:$P$5,2),VLOOKUP($E84,Sw_Req!$O$2:$P$5,2)+VLOOKUP($F84,Sw_Req!$Q$2:$R$4,2))</f>
        <v>#N/A</v>
      </c>
      <c r="AV84" s="218"/>
      <c r="AW84" s="218"/>
      <c r="AX84" s="218"/>
      <c r="AY84" s="218"/>
    </row>
    <row r="85" spans="1:51" x14ac:dyDescent="0.25">
      <c r="A85" s="125"/>
      <c r="B85" s="453"/>
      <c r="C85" s="453"/>
      <c r="D85" s="453"/>
      <c r="E85" s="454"/>
      <c r="F85" s="454"/>
      <c r="G85" s="454"/>
      <c r="H85" s="457"/>
      <c r="I85" s="158" t="str">
        <f t="shared" si="10"/>
        <v/>
      </c>
      <c r="J85" s="148" t="str">
        <f>IF(OR($D85="",$E85=""),"",VLOOKUP($AO85,Sw_Req!$A$2:$I$19,5))</f>
        <v/>
      </c>
      <c r="K85" s="457"/>
      <c r="L85" s="158" t="str">
        <f t="shared" si="11"/>
        <v/>
      </c>
      <c r="M85" s="148" t="str">
        <f>IF(OR($D85="",$E85=""),"",VLOOKUP($AO85,Sw_Req!$A$2:$K$6,6))</f>
        <v/>
      </c>
      <c r="N85" s="457"/>
      <c r="O85" s="158" t="str">
        <f t="shared" si="12"/>
        <v/>
      </c>
      <c r="P85" s="148" t="str">
        <f t="shared" si="13"/>
        <v/>
      </c>
      <c r="Q85" s="455"/>
      <c r="R85" s="455"/>
      <c r="S85" s="158" t="str">
        <f t="shared" si="14"/>
        <v/>
      </c>
      <c r="T85" s="455"/>
      <c r="U85" s="147" t="str">
        <f t="shared" si="15"/>
        <v/>
      </c>
      <c r="V85" s="147" t="str">
        <f t="shared" si="16"/>
        <v/>
      </c>
      <c r="W85" s="455"/>
      <c r="X85" s="147" t="str">
        <f t="shared" si="17"/>
        <v/>
      </c>
      <c r="Y85" s="149" t="str">
        <f t="shared" si="19"/>
        <v/>
      </c>
      <c r="Z85" s="150" t="str">
        <f t="shared" si="18"/>
        <v/>
      </c>
      <c r="AA85" s="151"/>
      <c r="AB85" s="453"/>
      <c r="AC85" s="453"/>
      <c r="AD85" s="453"/>
      <c r="AE85" s="453"/>
      <c r="AF85" s="453"/>
      <c r="AG85" s="453"/>
      <c r="AH85" s="453"/>
      <c r="AI85" s="453"/>
      <c r="AJ85" s="453"/>
      <c r="AK85" s="152" t="str">
        <f>IF(OR($D85="",$AL85="",GlobalParameters!$C$12=""),"",IF($AO85&lt;200,IF($E85="","",$AL85-VLOOKUP($AO85,Sw_Req!$A$2:$K$19,9)),IF($AO85&gt;=200,MIN(VLOOKUP($AO85,Sw_Req!$A$2:$K$19,10),$AL85),"")))</f>
        <v/>
      </c>
      <c r="AL85" s="453"/>
      <c r="AM85" s="453"/>
      <c r="AN85" s="151"/>
      <c r="AO85" s="126" t="e">
        <f>IF(VLOOKUP($E85,Sw_Req!$O$2:$P$5,2)&lt;&gt;40,VLOOKUP($E85,Sw_Req!$O$2:$P$5,2),VLOOKUP($E85,Sw_Req!$O$2:$P$5,2)+VLOOKUP($F85,Sw_Req!$Q$2:$R$4,2))</f>
        <v>#N/A</v>
      </c>
      <c r="AV85" s="218"/>
      <c r="AW85" s="218"/>
      <c r="AX85" s="218"/>
      <c r="AY85" s="218"/>
    </row>
    <row r="86" spans="1:51" x14ac:dyDescent="0.25">
      <c r="A86" s="125"/>
      <c r="B86" s="453"/>
      <c r="C86" s="453"/>
      <c r="D86" s="453"/>
      <c r="E86" s="454"/>
      <c r="F86" s="454"/>
      <c r="G86" s="454"/>
      <c r="H86" s="457"/>
      <c r="I86" s="158" t="str">
        <f t="shared" si="10"/>
        <v/>
      </c>
      <c r="J86" s="148" t="str">
        <f>IF(OR($D86="",$E86=""),"",VLOOKUP($AO86,Sw_Req!$A$2:$I$19,5))</f>
        <v/>
      </c>
      <c r="K86" s="457"/>
      <c r="L86" s="158" t="str">
        <f t="shared" si="11"/>
        <v/>
      </c>
      <c r="M86" s="148" t="str">
        <f>IF(OR($D86="",$E86=""),"",VLOOKUP($AO86,Sw_Req!$A$2:$K$6,6))</f>
        <v/>
      </c>
      <c r="N86" s="457"/>
      <c r="O86" s="158" t="str">
        <f t="shared" si="12"/>
        <v/>
      </c>
      <c r="P86" s="148" t="str">
        <f t="shared" si="13"/>
        <v/>
      </c>
      <c r="Q86" s="455"/>
      <c r="R86" s="455"/>
      <c r="S86" s="158" t="str">
        <f t="shared" si="14"/>
        <v/>
      </c>
      <c r="T86" s="455"/>
      <c r="U86" s="147" t="str">
        <f t="shared" si="15"/>
        <v/>
      </c>
      <c r="V86" s="147" t="str">
        <f t="shared" si="16"/>
        <v/>
      </c>
      <c r="W86" s="455"/>
      <c r="X86" s="147" t="str">
        <f t="shared" si="17"/>
        <v/>
      </c>
      <c r="Y86" s="149" t="str">
        <f t="shared" si="19"/>
        <v/>
      </c>
      <c r="Z86" s="150" t="str">
        <f t="shared" si="18"/>
        <v/>
      </c>
      <c r="AA86" s="151"/>
      <c r="AB86" s="453"/>
      <c r="AC86" s="453"/>
      <c r="AD86" s="453"/>
      <c r="AE86" s="453"/>
      <c r="AF86" s="453"/>
      <c r="AG86" s="453"/>
      <c r="AH86" s="453"/>
      <c r="AI86" s="453"/>
      <c r="AJ86" s="453"/>
      <c r="AK86" s="152" t="str">
        <f>IF(OR($D86="",$AL86="",GlobalParameters!$C$12=""),"",IF($AO86&lt;200,IF($E86="","",$AL86-VLOOKUP($AO86,Sw_Req!$A$2:$K$19,9)),IF($AO86&gt;=200,MIN(VLOOKUP($AO86,Sw_Req!$A$2:$K$19,10),$AL86),"")))</f>
        <v/>
      </c>
      <c r="AL86" s="453"/>
      <c r="AM86" s="453"/>
      <c r="AN86" s="151"/>
      <c r="AO86" s="126" t="e">
        <f>IF(VLOOKUP($E86,Sw_Req!$O$2:$P$5,2)&lt;&gt;40,VLOOKUP($E86,Sw_Req!$O$2:$P$5,2),VLOOKUP($E86,Sw_Req!$O$2:$P$5,2)+VLOOKUP($F86,Sw_Req!$Q$2:$R$4,2))</f>
        <v>#N/A</v>
      </c>
      <c r="AV86" s="218"/>
      <c r="AW86" s="218"/>
      <c r="AX86" s="218"/>
      <c r="AY86" s="218"/>
    </row>
    <row r="87" spans="1:51" x14ac:dyDescent="0.25">
      <c r="A87" s="125"/>
      <c r="B87" s="453"/>
      <c r="C87" s="453"/>
      <c r="D87" s="453"/>
      <c r="E87" s="454"/>
      <c r="F87" s="454"/>
      <c r="G87" s="454"/>
      <c r="H87" s="457"/>
      <c r="I87" s="158" t="str">
        <f t="shared" si="10"/>
        <v/>
      </c>
      <c r="J87" s="148" t="str">
        <f>IF(OR($D87="",$E87=""),"",VLOOKUP($AO87,Sw_Req!$A$2:$I$19,5))</f>
        <v/>
      </c>
      <c r="K87" s="457"/>
      <c r="L87" s="158" t="str">
        <f t="shared" si="11"/>
        <v/>
      </c>
      <c r="M87" s="148" t="str">
        <f>IF(OR($D87="",$E87=""),"",VLOOKUP($AO87,Sw_Req!$A$2:$K$6,6))</f>
        <v/>
      </c>
      <c r="N87" s="457"/>
      <c r="O87" s="158" t="str">
        <f t="shared" si="12"/>
        <v/>
      </c>
      <c r="P87" s="148" t="str">
        <f t="shared" si="13"/>
        <v/>
      </c>
      <c r="Q87" s="455"/>
      <c r="R87" s="455"/>
      <c r="S87" s="158" t="str">
        <f t="shared" si="14"/>
        <v/>
      </c>
      <c r="T87" s="455"/>
      <c r="U87" s="147" t="str">
        <f t="shared" si="15"/>
        <v/>
      </c>
      <c r="V87" s="147" t="str">
        <f t="shared" si="16"/>
        <v/>
      </c>
      <c r="W87" s="455"/>
      <c r="X87" s="147" t="str">
        <f t="shared" si="17"/>
        <v/>
      </c>
      <c r="Y87" s="149" t="str">
        <f t="shared" si="19"/>
        <v/>
      </c>
      <c r="Z87" s="150" t="str">
        <f t="shared" si="18"/>
        <v/>
      </c>
      <c r="AA87" s="151"/>
      <c r="AB87" s="453"/>
      <c r="AC87" s="453"/>
      <c r="AD87" s="453"/>
      <c r="AE87" s="453"/>
      <c r="AF87" s="453"/>
      <c r="AG87" s="453"/>
      <c r="AH87" s="453"/>
      <c r="AI87" s="453"/>
      <c r="AJ87" s="453"/>
      <c r="AK87" s="152" t="str">
        <f>IF(OR($D87="",$AL87="",GlobalParameters!$C$12=""),"",IF($AO87&lt;200,IF($E87="","",$AL87-VLOOKUP($AO87,Sw_Req!$A$2:$K$19,9)),IF($AO87&gt;=200,MIN(VLOOKUP($AO87,Sw_Req!$A$2:$K$19,10),$AL87),"")))</f>
        <v/>
      </c>
      <c r="AL87" s="453"/>
      <c r="AM87" s="453"/>
      <c r="AN87" s="151"/>
      <c r="AO87" s="126" t="e">
        <f>IF(VLOOKUP($E87,Sw_Req!$O$2:$P$5,2)&lt;&gt;40,VLOOKUP($E87,Sw_Req!$O$2:$P$5,2),VLOOKUP($E87,Sw_Req!$O$2:$P$5,2)+VLOOKUP($F87,Sw_Req!$Q$2:$R$4,2))</f>
        <v>#N/A</v>
      </c>
      <c r="AV87" s="218"/>
      <c r="AW87" s="218"/>
      <c r="AX87" s="218"/>
      <c r="AY87" s="218"/>
    </row>
    <row r="88" spans="1:51" x14ac:dyDescent="0.25">
      <c r="A88" s="125"/>
      <c r="B88" s="453"/>
      <c r="C88" s="453"/>
      <c r="D88" s="453"/>
      <c r="E88" s="454"/>
      <c r="F88" s="454"/>
      <c r="G88" s="454"/>
      <c r="H88" s="457"/>
      <c r="I88" s="158" t="str">
        <f t="shared" si="10"/>
        <v/>
      </c>
      <c r="J88" s="148" t="str">
        <f>IF(OR($D88="",$E88=""),"",VLOOKUP($AO88,Sw_Req!$A$2:$I$19,5))</f>
        <v/>
      </c>
      <c r="K88" s="457"/>
      <c r="L88" s="158" t="str">
        <f t="shared" si="11"/>
        <v/>
      </c>
      <c r="M88" s="148" t="str">
        <f>IF(OR($D88="",$E88=""),"",VLOOKUP($AO88,Sw_Req!$A$2:$K$6,6))</f>
        <v/>
      </c>
      <c r="N88" s="457"/>
      <c r="O88" s="158" t="str">
        <f t="shared" si="12"/>
        <v/>
      </c>
      <c r="P88" s="148" t="str">
        <f t="shared" si="13"/>
        <v/>
      </c>
      <c r="Q88" s="455"/>
      <c r="R88" s="455"/>
      <c r="S88" s="158" t="str">
        <f t="shared" si="14"/>
        <v/>
      </c>
      <c r="T88" s="455"/>
      <c r="U88" s="147" t="str">
        <f t="shared" si="15"/>
        <v/>
      </c>
      <c r="V88" s="147" t="str">
        <f t="shared" si="16"/>
        <v/>
      </c>
      <c r="W88" s="455"/>
      <c r="X88" s="147" t="str">
        <f t="shared" si="17"/>
        <v/>
      </c>
      <c r="Y88" s="149" t="str">
        <f t="shared" si="19"/>
        <v/>
      </c>
      <c r="Z88" s="150" t="str">
        <f t="shared" si="18"/>
        <v/>
      </c>
      <c r="AA88" s="151"/>
      <c r="AB88" s="453"/>
      <c r="AC88" s="453"/>
      <c r="AD88" s="453"/>
      <c r="AE88" s="453"/>
      <c r="AF88" s="453"/>
      <c r="AG88" s="453"/>
      <c r="AH88" s="453"/>
      <c r="AI88" s="453"/>
      <c r="AJ88" s="453"/>
      <c r="AK88" s="152" t="str">
        <f>IF(OR($D88="",$AL88="",GlobalParameters!$C$12=""),"",IF($AO88&lt;200,IF($E88="","",$AL88-VLOOKUP($AO88,Sw_Req!$A$2:$K$19,9)),IF($AO88&gt;=200,MIN(VLOOKUP($AO88,Sw_Req!$A$2:$K$19,10),$AL88),"")))</f>
        <v/>
      </c>
      <c r="AL88" s="453"/>
      <c r="AM88" s="453"/>
      <c r="AN88" s="151"/>
      <c r="AO88" s="126" t="e">
        <f>IF(VLOOKUP($E88,Sw_Req!$O$2:$P$5,2)&lt;&gt;40,VLOOKUP($E88,Sw_Req!$O$2:$P$5,2),VLOOKUP($E88,Sw_Req!$O$2:$P$5,2)+VLOOKUP($F88,Sw_Req!$Q$2:$R$4,2))</f>
        <v>#N/A</v>
      </c>
      <c r="AV88" s="218"/>
      <c r="AW88" s="218"/>
      <c r="AX88" s="218"/>
      <c r="AY88" s="218"/>
    </row>
    <row r="89" spans="1:51" x14ac:dyDescent="0.25">
      <c r="A89" s="125"/>
      <c r="B89" s="453"/>
      <c r="C89" s="453"/>
      <c r="D89" s="453"/>
      <c r="E89" s="454"/>
      <c r="F89" s="454"/>
      <c r="G89" s="454"/>
      <c r="H89" s="457"/>
      <c r="I89" s="158" t="str">
        <f t="shared" si="10"/>
        <v/>
      </c>
      <c r="J89" s="148" t="str">
        <f>IF(OR($D89="",$E89=""),"",VLOOKUP($AO89,Sw_Req!$A$2:$I$19,5))</f>
        <v/>
      </c>
      <c r="K89" s="457"/>
      <c r="L89" s="158" t="str">
        <f t="shared" si="11"/>
        <v/>
      </c>
      <c r="M89" s="148" t="str">
        <f>IF(OR($D89="",$E89=""),"",VLOOKUP($AO89,Sw_Req!$A$2:$K$6,6))</f>
        <v/>
      </c>
      <c r="N89" s="457"/>
      <c r="O89" s="158" t="str">
        <f t="shared" si="12"/>
        <v/>
      </c>
      <c r="P89" s="148" t="str">
        <f t="shared" si="13"/>
        <v/>
      </c>
      <c r="Q89" s="455"/>
      <c r="R89" s="455"/>
      <c r="S89" s="158" t="str">
        <f t="shared" si="14"/>
        <v/>
      </c>
      <c r="T89" s="455"/>
      <c r="U89" s="147" t="str">
        <f t="shared" si="15"/>
        <v/>
      </c>
      <c r="V89" s="147" t="str">
        <f t="shared" si="16"/>
        <v/>
      </c>
      <c r="W89" s="455"/>
      <c r="X89" s="147" t="str">
        <f t="shared" si="17"/>
        <v/>
      </c>
      <c r="Y89" s="149" t="str">
        <f t="shared" si="19"/>
        <v/>
      </c>
      <c r="Z89" s="150" t="str">
        <f t="shared" si="18"/>
        <v/>
      </c>
      <c r="AA89" s="151"/>
      <c r="AB89" s="453"/>
      <c r="AC89" s="453"/>
      <c r="AD89" s="453"/>
      <c r="AE89" s="453"/>
      <c r="AF89" s="453"/>
      <c r="AG89" s="453"/>
      <c r="AH89" s="453"/>
      <c r="AI89" s="453"/>
      <c r="AJ89" s="453"/>
      <c r="AK89" s="152" t="str">
        <f>IF(OR($D89="",$AL89="",GlobalParameters!$C$12=""),"",IF($AO89&lt;200,IF($E89="","",$AL89-VLOOKUP($AO89,Sw_Req!$A$2:$K$19,9)),IF($AO89&gt;=200,MIN(VLOOKUP($AO89,Sw_Req!$A$2:$K$19,10),$AL89),"")))</f>
        <v/>
      </c>
      <c r="AL89" s="453"/>
      <c r="AM89" s="453"/>
      <c r="AN89" s="151"/>
      <c r="AO89" s="126" t="e">
        <f>IF(VLOOKUP($E89,Sw_Req!$O$2:$P$5,2)&lt;&gt;40,VLOOKUP($E89,Sw_Req!$O$2:$P$5,2),VLOOKUP($E89,Sw_Req!$O$2:$P$5,2)+VLOOKUP($F89,Sw_Req!$Q$2:$R$4,2))</f>
        <v>#N/A</v>
      </c>
      <c r="AV89" s="218"/>
      <c r="AW89" s="218"/>
      <c r="AX89" s="218"/>
      <c r="AY89" s="218"/>
    </row>
    <row r="90" spans="1:51" x14ac:dyDescent="0.25">
      <c r="A90" s="125"/>
      <c r="B90" s="453"/>
      <c r="C90" s="453"/>
      <c r="D90" s="453"/>
      <c r="E90" s="454"/>
      <c r="F90" s="454"/>
      <c r="G90" s="454"/>
      <c r="H90" s="457"/>
      <c r="I90" s="158" t="str">
        <f t="shared" si="10"/>
        <v/>
      </c>
      <c r="J90" s="148" t="str">
        <f>IF(OR($D90="",$E90=""),"",VLOOKUP($AO90,Sw_Req!$A$2:$I$19,5))</f>
        <v/>
      </c>
      <c r="K90" s="457"/>
      <c r="L90" s="158" t="str">
        <f t="shared" si="11"/>
        <v/>
      </c>
      <c r="M90" s="148" t="str">
        <f>IF(OR($D90="",$E90=""),"",VLOOKUP($AO90,Sw_Req!$A$2:$K$6,6))</f>
        <v/>
      </c>
      <c r="N90" s="457"/>
      <c r="O90" s="158" t="str">
        <f t="shared" si="12"/>
        <v/>
      </c>
      <c r="P90" s="148" t="str">
        <f t="shared" si="13"/>
        <v/>
      </c>
      <c r="Q90" s="455"/>
      <c r="R90" s="455"/>
      <c r="S90" s="158" t="str">
        <f t="shared" si="14"/>
        <v/>
      </c>
      <c r="T90" s="455"/>
      <c r="U90" s="147" t="str">
        <f t="shared" si="15"/>
        <v/>
      </c>
      <c r="V90" s="147" t="str">
        <f t="shared" si="16"/>
        <v/>
      </c>
      <c r="W90" s="455"/>
      <c r="X90" s="147" t="str">
        <f t="shared" si="17"/>
        <v/>
      </c>
      <c r="Y90" s="149" t="str">
        <f t="shared" si="19"/>
        <v/>
      </c>
      <c r="Z90" s="150" t="str">
        <f t="shared" si="18"/>
        <v/>
      </c>
      <c r="AA90" s="151"/>
      <c r="AB90" s="453"/>
      <c r="AC90" s="453"/>
      <c r="AD90" s="453"/>
      <c r="AE90" s="453"/>
      <c r="AF90" s="453"/>
      <c r="AG90" s="453"/>
      <c r="AH90" s="453"/>
      <c r="AI90" s="453"/>
      <c r="AJ90" s="453"/>
      <c r="AK90" s="152" t="str">
        <f>IF(OR($D90="",$AL90="",GlobalParameters!$C$12=""),"",IF($AO90&lt;200,IF($E90="","",$AL90-VLOOKUP($AO90,Sw_Req!$A$2:$K$19,9)),IF($AO90&gt;=200,MIN(VLOOKUP($AO90,Sw_Req!$A$2:$K$19,10),$AL90),"")))</f>
        <v/>
      </c>
      <c r="AL90" s="453"/>
      <c r="AM90" s="453"/>
      <c r="AN90" s="151"/>
      <c r="AO90" s="126" t="e">
        <f>IF(VLOOKUP($E90,Sw_Req!$O$2:$P$5,2)&lt;&gt;40,VLOOKUP($E90,Sw_Req!$O$2:$P$5,2),VLOOKUP($E90,Sw_Req!$O$2:$P$5,2)+VLOOKUP($F90,Sw_Req!$Q$2:$R$4,2))</f>
        <v>#N/A</v>
      </c>
      <c r="AV90" s="218"/>
      <c r="AW90" s="218"/>
      <c r="AX90" s="218"/>
      <c r="AY90" s="218"/>
    </row>
    <row r="91" spans="1:51" x14ac:dyDescent="0.25">
      <c r="A91" s="125"/>
      <c r="B91" s="453"/>
      <c r="C91" s="453"/>
      <c r="D91" s="453"/>
      <c r="E91" s="454"/>
      <c r="F91" s="454"/>
      <c r="G91" s="454"/>
      <c r="H91" s="457"/>
      <c r="I91" s="158" t="str">
        <f t="shared" si="10"/>
        <v/>
      </c>
      <c r="J91" s="148" t="str">
        <f>IF(OR($D91="",$E91=""),"",VLOOKUP($AO91,Sw_Req!$A$2:$I$19,5))</f>
        <v/>
      </c>
      <c r="K91" s="457"/>
      <c r="L91" s="158" t="str">
        <f t="shared" si="11"/>
        <v/>
      </c>
      <c r="M91" s="148" t="str">
        <f>IF(OR($D91="",$E91=""),"",VLOOKUP($AO91,Sw_Req!$A$2:$K$6,6))</f>
        <v/>
      </c>
      <c r="N91" s="457"/>
      <c r="O91" s="158" t="str">
        <f t="shared" si="12"/>
        <v/>
      </c>
      <c r="P91" s="148" t="str">
        <f t="shared" si="13"/>
        <v/>
      </c>
      <c r="Q91" s="455"/>
      <c r="R91" s="455"/>
      <c r="S91" s="158" t="str">
        <f t="shared" si="14"/>
        <v/>
      </c>
      <c r="T91" s="455"/>
      <c r="U91" s="147" t="str">
        <f t="shared" si="15"/>
        <v/>
      </c>
      <c r="V91" s="147" t="str">
        <f t="shared" si="16"/>
        <v/>
      </c>
      <c r="W91" s="455"/>
      <c r="X91" s="147" t="str">
        <f t="shared" si="17"/>
        <v/>
      </c>
      <c r="Y91" s="149" t="str">
        <f t="shared" si="19"/>
        <v/>
      </c>
      <c r="Z91" s="150" t="str">
        <f t="shared" si="18"/>
        <v/>
      </c>
      <c r="AA91" s="151"/>
      <c r="AB91" s="453"/>
      <c r="AC91" s="453"/>
      <c r="AD91" s="453"/>
      <c r="AE91" s="453"/>
      <c r="AF91" s="453"/>
      <c r="AG91" s="453"/>
      <c r="AH91" s="453"/>
      <c r="AI91" s="453"/>
      <c r="AJ91" s="453"/>
      <c r="AK91" s="152" t="str">
        <f>IF(OR($D91="",$AL91="",GlobalParameters!$C$12=""),"",IF($AO91&lt;200,IF($E91="","",$AL91-VLOOKUP($AO91,Sw_Req!$A$2:$K$19,9)),IF($AO91&gt;=200,MIN(VLOOKUP($AO91,Sw_Req!$A$2:$K$19,10),$AL91),"")))</f>
        <v/>
      </c>
      <c r="AL91" s="453"/>
      <c r="AM91" s="453"/>
      <c r="AN91" s="151"/>
      <c r="AO91" s="126" t="e">
        <f>IF(VLOOKUP($E91,Sw_Req!$O$2:$P$5,2)&lt;&gt;40,VLOOKUP($E91,Sw_Req!$O$2:$P$5,2),VLOOKUP($E91,Sw_Req!$O$2:$P$5,2)+VLOOKUP($F91,Sw_Req!$Q$2:$R$4,2))</f>
        <v>#N/A</v>
      </c>
      <c r="AV91" s="218"/>
      <c r="AW91" s="218"/>
      <c r="AX91" s="218"/>
      <c r="AY91" s="218"/>
    </row>
    <row r="92" spans="1:51" x14ac:dyDescent="0.25">
      <c r="A92" s="125"/>
      <c r="B92" s="453"/>
      <c r="C92" s="453"/>
      <c r="D92" s="453"/>
      <c r="E92" s="454"/>
      <c r="F92" s="454"/>
      <c r="G92" s="454"/>
      <c r="H92" s="457"/>
      <c r="I92" s="158" t="str">
        <f t="shared" si="10"/>
        <v/>
      </c>
      <c r="J92" s="148" t="str">
        <f>IF(OR($D92="",$E92=""),"",VLOOKUP($AO92,Sw_Req!$A$2:$I$19,5))</f>
        <v/>
      </c>
      <c r="K92" s="457"/>
      <c r="L92" s="158" t="str">
        <f t="shared" si="11"/>
        <v/>
      </c>
      <c r="M92" s="148" t="str">
        <f>IF(OR($D92="",$E92=""),"",VLOOKUP($AO92,Sw_Req!$A$2:$K$6,6))</f>
        <v/>
      </c>
      <c r="N92" s="457"/>
      <c r="O92" s="158" t="str">
        <f t="shared" si="12"/>
        <v/>
      </c>
      <c r="P92" s="148" t="str">
        <f t="shared" si="13"/>
        <v/>
      </c>
      <c r="Q92" s="455"/>
      <c r="R92" s="455"/>
      <c r="S92" s="158" t="str">
        <f t="shared" si="14"/>
        <v/>
      </c>
      <c r="T92" s="455"/>
      <c r="U92" s="147" t="str">
        <f t="shared" si="15"/>
        <v/>
      </c>
      <c r="V92" s="147" t="str">
        <f t="shared" si="16"/>
        <v/>
      </c>
      <c r="W92" s="455"/>
      <c r="X92" s="147" t="str">
        <f t="shared" si="17"/>
        <v/>
      </c>
      <c r="Y92" s="149" t="str">
        <f t="shared" si="19"/>
        <v/>
      </c>
      <c r="Z92" s="150" t="str">
        <f t="shared" si="18"/>
        <v/>
      </c>
      <c r="AA92" s="151"/>
      <c r="AB92" s="453"/>
      <c r="AC92" s="453"/>
      <c r="AD92" s="453"/>
      <c r="AE92" s="453"/>
      <c r="AF92" s="453"/>
      <c r="AG92" s="453"/>
      <c r="AH92" s="453"/>
      <c r="AI92" s="453"/>
      <c r="AJ92" s="453"/>
      <c r="AK92" s="152" t="str">
        <f>IF(OR($D92="",$AL92="",GlobalParameters!$C$12=""),"",IF($AO92&lt;200,IF($E92="","",$AL92-VLOOKUP($AO92,Sw_Req!$A$2:$K$19,9)),IF($AO92&gt;=200,MIN(VLOOKUP($AO92,Sw_Req!$A$2:$K$19,10),$AL92),"")))</f>
        <v/>
      </c>
      <c r="AL92" s="453"/>
      <c r="AM92" s="453"/>
      <c r="AN92" s="151"/>
      <c r="AO92" s="126" t="e">
        <f>IF(VLOOKUP($E92,Sw_Req!$O$2:$P$5,2)&lt;&gt;40,VLOOKUP($E92,Sw_Req!$O$2:$P$5,2),VLOOKUP($E92,Sw_Req!$O$2:$P$5,2)+VLOOKUP($F92,Sw_Req!$Q$2:$R$4,2))</f>
        <v>#N/A</v>
      </c>
      <c r="AV92" s="218"/>
      <c r="AW92" s="218"/>
      <c r="AX92" s="218"/>
      <c r="AY92" s="218"/>
    </row>
    <row r="93" spans="1:51" x14ac:dyDescent="0.25">
      <c r="A93" s="125"/>
      <c r="B93" s="453"/>
      <c r="C93" s="453"/>
      <c r="D93" s="453"/>
      <c r="E93" s="454"/>
      <c r="F93" s="454"/>
      <c r="G93" s="454"/>
      <c r="H93" s="457"/>
      <c r="I93" s="158" t="str">
        <f t="shared" si="10"/>
        <v/>
      </c>
      <c r="J93" s="148" t="str">
        <f>IF(OR($D93="",$E93=""),"",VLOOKUP($AO93,Sw_Req!$A$2:$I$19,5))</f>
        <v/>
      </c>
      <c r="K93" s="457"/>
      <c r="L93" s="158" t="str">
        <f t="shared" si="11"/>
        <v/>
      </c>
      <c r="M93" s="148" t="str">
        <f>IF(OR($D93="",$E93=""),"",VLOOKUP($AO93,Sw_Req!$A$2:$K$6,6))</f>
        <v/>
      </c>
      <c r="N93" s="457"/>
      <c r="O93" s="158" t="str">
        <f t="shared" si="12"/>
        <v/>
      </c>
      <c r="P93" s="148" t="str">
        <f t="shared" si="13"/>
        <v/>
      </c>
      <c r="Q93" s="455"/>
      <c r="R93" s="455"/>
      <c r="S93" s="158" t="str">
        <f t="shared" si="14"/>
        <v/>
      </c>
      <c r="T93" s="455"/>
      <c r="U93" s="147" t="str">
        <f t="shared" si="15"/>
        <v/>
      </c>
      <c r="V93" s="147" t="str">
        <f t="shared" si="16"/>
        <v/>
      </c>
      <c r="W93" s="455"/>
      <c r="X93" s="147" t="str">
        <f t="shared" si="17"/>
        <v/>
      </c>
      <c r="Y93" s="149" t="str">
        <f t="shared" si="19"/>
        <v/>
      </c>
      <c r="Z93" s="150" t="str">
        <f t="shared" si="18"/>
        <v/>
      </c>
      <c r="AA93" s="151"/>
      <c r="AB93" s="453"/>
      <c r="AC93" s="453"/>
      <c r="AD93" s="453"/>
      <c r="AE93" s="453"/>
      <c r="AF93" s="453"/>
      <c r="AG93" s="453"/>
      <c r="AH93" s="453"/>
      <c r="AI93" s="453"/>
      <c r="AJ93" s="453"/>
      <c r="AK93" s="152" t="str">
        <f>IF(OR($D93="",$AL93="",GlobalParameters!$C$12=""),"",IF($AO93&lt;200,IF($E93="","",$AL93-VLOOKUP($AO93,Sw_Req!$A$2:$K$19,9)),IF($AO93&gt;=200,MIN(VLOOKUP($AO93,Sw_Req!$A$2:$K$19,10),$AL93),"")))</f>
        <v/>
      </c>
      <c r="AL93" s="453"/>
      <c r="AM93" s="453"/>
      <c r="AN93" s="151"/>
      <c r="AO93" s="126" t="e">
        <f>IF(VLOOKUP($E93,Sw_Req!$O$2:$P$5,2)&lt;&gt;40,VLOOKUP($E93,Sw_Req!$O$2:$P$5,2),VLOOKUP($E93,Sw_Req!$O$2:$P$5,2)+VLOOKUP($F93,Sw_Req!$Q$2:$R$4,2))</f>
        <v>#N/A</v>
      </c>
      <c r="AV93" s="218"/>
      <c r="AW93" s="218"/>
      <c r="AX93" s="218"/>
      <c r="AY93" s="218"/>
    </row>
    <row r="94" spans="1:51" x14ac:dyDescent="0.25">
      <c r="A94" s="125"/>
      <c r="B94" s="453"/>
      <c r="C94" s="453"/>
      <c r="D94" s="453"/>
      <c r="E94" s="454"/>
      <c r="F94" s="454"/>
      <c r="G94" s="454"/>
      <c r="H94" s="457"/>
      <c r="I94" s="158" t="str">
        <f t="shared" si="10"/>
        <v/>
      </c>
      <c r="J94" s="148" t="str">
        <f>IF(OR($D94="",$E94=""),"",VLOOKUP($AO94,Sw_Req!$A$2:$I$19,5))</f>
        <v/>
      </c>
      <c r="K94" s="457"/>
      <c r="L94" s="158" t="str">
        <f t="shared" si="11"/>
        <v/>
      </c>
      <c r="M94" s="148" t="str">
        <f>IF(OR($D94="",$E94=""),"",VLOOKUP($AO94,Sw_Req!$A$2:$K$6,6))</f>
        <v/>
      </c>
      <c r="N94" s="457"/>
      <c r="O94" s="158" t="str">
        <f t="shared" si="12"/>
        <v/>
      </c>
      <c r="P94" s="148" t="str">
        <f t="shared" si="13"/>
        <v/>
      </c>
      <c r="Q94" s="455"/>
      <c r="R94" s="455"/>
      <c r="S94" s="158" t="str">
        <f t="shared" si="14"/>
        <v/>
      </c>
      <c r="T94" s="455"/>
      <c r="U94" s="147" t="str">
        <f t="shared" si="15"/>
        <v/>
      </c>
      <c r="V94" s="147" t="str">
        <f t="shared" si="16"/>
        <v/>
      </c>
      <c r="W94" s="455"/>
      <c r="X94" s="147" t="str">
        <f t="shared" si="17"/>
        <v/>
      </c>
      <c r="Y94" s="149" t="str">
        <f t="shared" si="19"/>
        <v/>
      </c>
      <c r="Z94" s="150" t="str">
        <f t="shared" si="18"/>
        <v/>
      </c>
      <c r="AA94" s="151"/>
      <c r="AB94" s="453"/>
      <c r="AC94" s="453"/>
      <c r="AD94" s="453"/>
      <c r="AE94" s="453"/>
      <c r="AF94" s="453"/>
      <c r="AG94" s="453"/>
      <c r="AH94" s="453"/>
      <c r="AI94" s="453"/>
      <c r="AJ94" s="453"/>
      <c r="AK94" s="152" t="str">
        <f>IF(OR($D94="",$AL94="",GlobalParameters!$C$12=""),"",IF($AO94&lt;200,IF($E94="","",$AL94-VLOOKUP($AO94,Sw_Req!$A$2:$K$19,9)),IF($AO94&gt;=200,MIN(VLOOKUP($AO94,Sw_Req!$A$2:$K$19,10),$AL94),"")))</f>
        <v/>
      </c>
      <c r="AL94" s="453"/>
      <c r="AM94" s="453"/>
      <c r="AN94" s="151"/>
      <c r="AO94" s="126" t="e">
        <f>IF(VLOOKUP($E94,Sw_Req!$O$2:$P$5,2)&lt;&gt;40,VLOOKUP($E94,Sw_Req!$O$2:$P$5,2),VLOOKUP($E94,Sw_Req!$O$2:$P$5,2)+VLOOKUP($F94,Sw_Req!$Q$2:$R$4,2))</f>
        <v>#N/A</v>
      </c>
      <c r="AV94" s="218"/>
      <c r="AW94" s="218"/>
      <c r="AX94" s="218"/>
      <c r="AY94" s="218"/>
    </row>
    <row r="95" spans="1:51" x14ac:dyDescent="0.25">
      <c r="A95" s="125"/>
      <c r="B95" s="453"/>
      <c r="C95" s="453"/>
      <c r="D95" s="453"/>
      <c r="E95" s="454"/>
      <c r="F95" s="454"/>
      <c r="G95" s="454"/>
      <c r="H95" s="457"/>
      <c r="I95" s="158" t="str">
        <f t="shared" si="10"/>
        <v/>
      </c>
      <c r="J95" s="148" t="str">
        <f>IF(OR($D95="",$E95=""),"",VLOOKUP($AO95,Sw_Req!$A$2:$I$19,5))</f>
        <v/>
      </c>
      <c r="K95" s="457"/>
      <c r="L95" s="158" t="str">
        <f t="shared" si="11"/>
        <v/>
      </c>
      <c r="M95" s="148" t="str">
        <f>IF(OR($D95="",$E95=""),"",VLOOKUP($AO95,Sw_Req!$A$2:$K$6,6))</f>
        <v/>
      </c>
      <c r="N95" s="457"/>
      <c r="O95" s="158" t="str">
        <f t="shared" si="12"/>
        <v/>
      </c>
      <c r="P95" s="148" t="str">
        <f t="shared" si="13"/>
        <v/>
      </c>
      <c r="Q95" s="455"/>
      <c r="R95" s="455"/>
      <c r="S95" s="158" t="str">
        <f t="shared" si="14"/>
        <v/>
      </c>
      <c r="T95" s="455"/>
      <c r="U95" s="147" t="str">
        <f t="shared" si="15"/>
        <v/>
      </c>
      <c r="V95" s="147" t="str">
        <f t="shared" si="16"/>
        <v/>
      </c>
      <c r="W95" s="455"/>
      <c r="X95" s="147" t="str">
        <f t="shared" si="17"/>
        <v/>
      </c>
      <c r="Y95" s="149" t="str">
        <f t="shared" si="19"/>
        <v/>
      </c>
      <c r="Z95" s="150" t="str">
        <f t="shared" si="18"/>
        <v/>
      </c>
      <c r="AA95" s="151"/>
      <c r="AB95" s="453"/>
      <c r="AC95" s="453"/>
      <c r="AD95" s="453"/>
      <c r="AE95" s="453"/>
      <c r="AF95" s="453"/>
      <c r="AG95" s="453"/>
      <c r="AH95" s="453"/>
      <c r="AI95" s="453"/>
      <c r="AJ95" s="453"/>
      <c r="AK95" s="152" t="str">
        <f>IF(OR($D95="",$AL95="",GlobalParameters!$C$12=""),"",IF($AO95&lt;200,IF($E95="","",$AL95-VLOOKUP($AO95,Sw_Req!$A$2:$K$19,9)),IF($AO95&gt;=200,MIN(VLOOKUP($AO95,Sw_Req!$A$2:$K$19,10),$AL95),"")))</f>
        <v/>
      </c>
      <c r="AL95" s="453"/>
      <c r="AM95" s="453"/>
      <c r="AN95" s="151"/>
      <c r="AO95" s="126" t="e">
        <f>IF(VLOOKUP($E95,Sw_Req!$O$2:$P$5,2)&lt;&gt;40,VLOOKUP($E95,Sw_Req!$O$2:$P$5,2),VLOOKUP($E95,Sw_Req!$O$2:$P$5,2)+VLOOKUP($F95,Sw_Req!$Q$2:$R$4,2))</f>
        <v>#N/A</v>
      </c>
      <c r="AV95" s="218"/>
      <c r="AW95" s="218"/>
      <c r="AX95" s="218"/>
      <c r="AY95" s="218"/>
    </row>
    <row r="96" spans="1:51" x14ac:dyDescent="0.25">
      <c r="A96" s="125"/>
      <c r="B96" s="453"/>
      <c r="C96" s="453"/>
      <c r="D96" s="453"/>
      <c r="E96" s="454"/>
      <c r="F96" s="454"/>
      <c r="G96" s="454"/>
      <c r="H96" s="457"/>
      <c r="I96" s="158" t="str">
        <f t="shared" si="10"/>
        <v/>
      </c>
      <c r="J96" s="148" t="str">
        <f>IF(OR($D96="",$E96=""),"",VLOOKUP($AO96,Sw_Req!$A$2:$I$19,5))</f>
        <v/>
      </c>
      <c r="K96" s="457"/>
      <c r="L96" s="158" t="str">
        <f t="shared" si="11"/>
        <v/>
      </c>
      <c r="M96" s="148" t="str">
        <f>IF(OR($D96="",$E96=""),"",VLOOKUP($AO96,Sw_Req!$A$2:$K$6,6))</f>
        <v/>
      </c>
      <c r="N96" s="457"/>
      <c r="O96" s="158" t="str">
        <f t="shared" si="12"/>
        <v/>
      </c>
      <c r="P96" s="148" t="str">
        <f t="shared" si="13"/>
        <v/>
      </c>
      <c r="Q96" s="455"/>
      <c r="R96" s="455"/>
      <c r="S96" s="158" t="str">
        <f t="shared" si="14"/>
        <v/>
      </c>
      <c r="T96" s="455"/>
      <c r="U96" s="147" t="str">
        <f t="shared" si="15"/>
        <v/>
      </c>
      <c r="V96" s="147" t="str">
        <f t="shared" si="16"/>
        <v/>
      </c>
      <c r="W96" s="455"/>
      <c r="X96" s="147" t="str">
        <f t="shared" si="17"/>
        <v/>
      </c>
      <c r="Y96" s="149" t="str">
        <f t="shared" si="19"/>
        <v/>
      </c>
      <c r="Z96" s="150" t="str">
        <f t="shared" si="18"/>
        <v/>
      </c>
      <c r="AA96" s="151"/>
      <c r="AB96" s="453"/>
      <c r="AC96" s="453"/>
      <c r="AD96" s="453"/>
      <c r="AE96" s="453"/>
      <c r="AF96" s="453"/>
      <c r="AG96" s="453"/>
      <c r="AH96" s="453"/>
      <c r="AI96" s="453"/>
      <c r="AJ96" s="453"/>
      <c r="AK96" s="152" t="str">
        <f>IF(OR($D96="",$AL96="",GlobalParameters!$C$12=""),"",IF($AO96&lt;200,IF($E96="","",$AL96-VLOOKUP($AO96,Sw_Req!$A$2:$K$19,9)),IF($AO96&gt;=200,MIN(VLOOKUP($AO96,Sw_Req!$A$2:$K$19,10),$AL96),"")))</f>
        <v/>
      </c>
      <c r="AL96" s="453"/>
      <c r="AM96" s="453"/>
      <c r="AN96" s="151"/>
      <c r="AO96" s="126" t="e">
        <f>IF(VLOOKUP($E96,Sw_Req!$O$2:$P$5,2)&lt;&gt;40,VLOOKUP($E96,Sw_Req!$O$2:$P$5,2),VLOOKUP($E96,Sw_Req!$O$2:$P$5,2)+VLOOKUP($F96,Sw_Req!$Q$2:$R$4,2))</f>
        <v>#N/A</v>
      </c>
      <c r="AV96" s="218"/>
      <c r="AW96" s="218"/>
      <c r="AX96" s="218"/>
      <c r="AY96" s="218"/>
    </row>
    <row r="97" spans="1:51" x14ac:dyDescent="0.25">
      <c r="A97" s="125"/>
      <c r="B97" s="453"/>
      <c r="C97" s="453"/>
      <c r="D97" s="453"/>
      <c r="E97" s="454"/>
      <c r="F97" s="454"/>
      <c r="G97" s="454"/>
      <c r="H97" s="457"/>
      <c r="I97" s="158" t="str">
        <f t="shared" si="10"/>
        <v/>
      </c>
      <c r="J97" s="148" t="str">
        <f>IF(OR($D97="",$E97=""),"",VLOOKUP($AO97,Sw_Req!$A$2:$I$19,5))</f>
        <v/>
      </c>
      <c r="K97" s="457"/>
      <c r="L97" s="158" t="str">
        <f t="shared" si="11"/>
        <v/>
      </c>
      <c r="M97" s="148" t="str">
        <f>IF(OR($D97="",$E97=""),"",VLOOKUP($AO97,Sw_Req!$A$2:$K$6,6))</f>
        <v/>
      </c>
      <c r="N97" s="457"/>
      <c r="O97" s="158" t="str">
        <f t="shared" si="12"/>
        <v/>
      </c>
      <c r="P97" s="148" t="str">
        <f t="shared" si="13"/>
        <v/>
      </c>
      <c r="Q97" s="455"/>
      <c r="R97" s="455"/>
      <c r="S97" s="158" t="str">
        <f t="shared" si="14"/>
        <v/>
      </c>
      <c r="T97" s="455"/>
      <c r="U97" s="147" t="str">
        <f t="shared" si="15"/>
        <v/>
      </c>
      <c r="V97" s="147" t="str">
        <f t="shared" si="16"/>
        <v/>
      </c>
      <c r="W97" s="455"/>
      <c r="X97" s="147" t="str">
        <f t="shared" si="17"/>
        <v/>
      </c>
      <c r="Y97" s="149" t="str">
        <f t="shared" si="19"/>
        <v/>
      </c>
      <c r="Z97" s="150" t="str">
        <f t="shared" si="18"/>
        <v/>
      </c>
      <c r="AA97" s="151"/>
      <c r="AB97" s="453"/>
      <c r="AC97" s="453"/>
      <c r="AD97" s="453"/>
      <c r="AE97" s="453"/>
      <c r="AF97" s="453"/>
      <c r="AG97" s="453"/>
      <c r="AH97" s="453"/>
      <c r="AI97" s="453"/>
      <c r="AJ97" s="453"/>
      <c r="AK97" s="152" t="str">
        <f>IF(OR($D97="",$AL97="",GlobalParameters!$C$12=""),"",IF($AO97&lt;200,IF($E97="","",$AL97-VLOOKUP($AO97,Sw_Req!$A$2:$K$19,9)),IF($AO97&gt;=200,MIN(VLOOKUP($AO97,Sw_Req!$A$2:$K$19,10),$AL97),"")))</f>
        <v/>
      </c>
      <c r="AL97" s="453"/>
      <c r="AM97" s="453"/>
      <c r="AN97" s="151"/>
      <c r="AO97" s="126" t="e">
        <f>IF(VLOOKUP($E97,Sw_Req!$O$2:$P$5,2)&lt;&gt;40,VLOOKUP($E97,Sw_Req!$O$2:$P$5,2),VLOOKUP($E97,Sw_Req!$O$2:$P$5,2)+VLOOKUP($F97,Sw_Req!$Q$2:$R$4,2))</f>
        <v>#N/A</v>
      </c>
      <c r="AV97" s="218"/>
      <c r="AW97" s="218"/>
      <c r="AX97" s="218"/>
      <c r="AY97" s="218"/>
    </row>
    <row r="98" spans="1:51" s="143" customFormat="1" x14ac:dyDescent="0.25">
      <c r="A98" s="125"/>
      <c r="B98" s="453"/>
      <c r="C98" s="453"/>
      <c r="D98" s="453"/>
      <c r="E98" s="454"/>
      <c r="F98" s="454"/>
      <c r="G98" s="454"/>
      <c r="H98" s="457"/>
      <c r="I98" s="158" t="str">
        <f t="shared" si="10"/>
        <v/>
      </c>
      <c r="J98" s="148" t="str">
        <f>IF(OR($D98="",$E98=""),"",VLOOKUP($AO98,Sw_Req!$A$2:$I$19,5))</f>
        <v/>
      </c>
      <c r="K98" s="457"/>
      <c r="L98" s="158" t="str">
        <f t="shared" si="11"/>
        <v/>
      </c>
      <c r="M98" s="148" t="str">
        <f>IF(OR($D98="",$E98=""),"",VLOOKUP($AO98,Sw_Req!$A$2:$K$6,6))</f>
        <v/>
      </c>
      <c r="N98" s="457"/>
      <c r="O98" s="158" t="str">
        <f t="shared" si="12"/>
        <v/>
      </c>
      <c r="P98" s="148" t="str">
        <f t="shared" si="13"/>
        <v/>
      </c>
      <c r="Q98" s="455"/>
      <c r="R98" s="455"/>
      <c r="S98" s="158" t="str">
        <f t="shared" si="14"/>
        <v/>
      </c>
      <c r="T98" s="455"/>
      <c r="U98" s="147" t="str">
        <f t="shared" si="15"/>
        <v/>
      </c>
      <c r="V98" s="147" t="str">
        <f t="shared" si="16"/>
        <v/>
      </c>
      <c r="W98" s="455"/>
      <c r="X98" s="147" t="str">
        <f t="shared" si="17"/>
        <v/>
      </c>
      <c r="Y98" s="149" t="str">
        <f t="shared" si="19"/>
        <v/>
      </c>
      <c r="Z98" s="150" t="str">
        <f t="shared" si="18"/>
        <v/>
      </c>
      <c r="AA98" s="151"/>
      <c r="AB98" s="453"/>
      <c r="AC98" s="453"/>
      <c r="AD98" s="453"/>
      <c r="AE98" s="453"/>
      <c r="AF98" s="453"/>
      <c r="AG98" s="453"/>
      <c r="AH98" s="453"/>
      <c r="AI98" s="453"/>
      <c r="AJ98" s="453"/>
      <c r="AK98" s="152" t="str">
        <f>IF(OR($D98="",$AL98="",GlobalParameters!$C$12=""),"",IF($AO98&lt;200,IF($E98="","",$AL98-VLOOKUP($AO98,Sw_Req!$A$2:$K$19,9)),IF($AO98&gt;=200,MIN(VLOOKUP($AO98,Sw_Req!$A$2:$K$19,10),$AL98),"")))</f>
        <v/>
      </c>
      <c r="AL98" s="453"/>
      <c r="AM98" s="453"/>
      <c r="AN98" s="151"/>
      <c r="AO98" s="126" t="e">
        <f>IF(VLOOKUP($E98,Sw_Req!$O$2:$P$5,2)&lt;&gt;40,VLOOKUP($E98,Sw_Req!$O$2:$P$5,2),VLOOKUP($E98,Sw_Req!$O$2:$P$5,2)+VLOOKUP($F98,Sw_Req!$Q$2:$R$4,2))</f>
        <v>#N/A</v>
      </c>
      <c r="AR98" s="172"/>
      <c r="AS98" s="172"/>
      <c r="AV98" s="218"/>
      <c r="AW98" s="218"/>
      <c r="AX98" s="218"/>
      <c r="AY98" s="218"/>
    </row>
    <row r="99" spans="1:51" s="143" customFormat="1" x14ac:dyDescent="0.25">
      <c r="A99" s="125"/>
      <c r="B99" s="453"/>
      <c r="C99" s="453"/>
      <c r="D99" s="453"/>
      <c r="E99" s="454"/>
      <c r="F99" s="454"/>
      <c r="G99" s="454"/>
      <c r="H99" s="457"/>
      <c r="I99" s="158" t="str">
        <f t="shared" si="10"/>
        <v/>
      </c>
      <c r="J99" s="148" t="str">
        <f>IF(OR($D99="",$E99=""),"",VLOOKUP($AO99,Sw_Req!$A$2:$I$19,5))</f>
        <v/>
      </c>
      <c r="K99" s="457"/>
      <c r="L99" s="158" t="str">
        <f t="shared" si="11"/>
        <v/>
      </c>
      <c r="M99" s="148" t="str">
        <f>IF(OR($D99="",$E99=""),"",VLOOKUP($AO99,Sw_Req!$A$2:$K$6,6))</f>
        <v/>
      </c>
      <c r="N99" s="457"/>
      <c r="O99" s="158" t="str">
        <f t="shared" si="12"/>
        <v/>
      </c>
      <c r="P99" s="148" t="str">
        <f t="shared" si="13"/>
        <v/>
      </c>
      <c r="Q99" s="455"/>
      <c r="R99" s="455"/>
      <c r="S99" s="158" t="str">
        <f t="shared" si="14"/>
        <v/>
      </c>
      <c r="T99" s="455"/>
      <c r="U99" s="147" t="str">
        <f t="shared" si="15"/>
        <v/>
      </c>
      <c r="V99" s="147" t="str">
        <f t="shared" si="16"/>
        <v/>
      </c>
      <c r="W99" s="455"/>
      <c r="X99" s="147" t="str">
        <f t="shared" si="17"/>
        <v/>
      </c>
      <c r="Y99" s="149" t="str">
        <f t="shared" si="19"/>
        <v/>
      </c>
      <c r="Z99" s="150" t="str">
        <f t="shared" si="18"/>
        <v/>
      </c>
      <c r="AA99" s="151"/>
      <c r="AB99" s="453"/>
      <c r="AC99" s="453"/>
      <c r="AD99" s="453"/>
      <c r="AE99" s="453"/>
      <c r="AF99" s="453"/>
      <c r="AG99" s="453"/>
      <c r="AH99" s="453"/>
      <c r="AI99" s="453"/>
      <c r="AJ99" s="453"/>
      <c r="AK99" s="152" t="str">
        <f>IF(OR($D99="",$AL99="",GlobalParameters!$C$12=""),"",IF($AO99&lt;200,IF($E99="","",$AL99-VLOOKUP($AO99,Sw_Req!$A$2:$K$19,9)),IF($AO99&gt;=200,MIN(VLOOKUP($AO99,Sw_Req!$A$2:$K$19,10),$AL99),"")))</f>
        <v/>
      </c>
      <c r="AL99" s="453"/>
      <c r="AM99" s="453"/>
      <c r="AN99" s="151"/>
      <c r="AO99" s="126" t="e">
        <f>IF(VLOOKUP($E99,Sw_Req!$O$2:$P$5,2)&lt;&gt;40,VLOOKUP($E99,Sw_Req!$O$2:$P$5,2),VLOOKUP($E99,Sw_Req!$O$2:$P$5,2)+VLOOKUP($F99,Sw_Req!$Q$2:$R$4,2))</f>
        <v>#N/A</v>
      </c>
      <c r="AR99" s="172"/>
      <c r="AS99" s="172"/>
      <c r="AV99" s="218"/>
      <c r="AW99" s="218"/>
      <c r="AX99" s="218"/>
      <c r="AY99" s="218"/>
    </row>
    <row r="100" spans="1:51" x14ac:dyDescent="0.25">
      <c r="A100" s="125"/>
      <c r="B100" s="453"/>
      <c r="C100" s="453"/>
      <c r="D100" s="453"/>
      <c r="E100" s="454"/>
      <c r="F100" s="454"/>
      <c r="G100" s="454"/>
      <c r="H100" s="457"/>
      <c r="I100" s="158" t="str">
        <f t="shared" si="10"/>
        <v/>
      </c>
      <c r="J100" s="148" t="str">
        <f>IF(OR($D100="",$E100=""),"",VLOOKUP($AO100,Sw_Req!$A$2:$I$19,5))</f>
        <v/>
      </c>
      <c r="K100" s="457"/>
      <c r="L100" s="158" t="str">
        <f t="shared" si="11"/>
        <v/>
      </c>
      <c r="M100" s="148" t="str">
        <f>IF(OR($D100="",$E100=""),"",VLOOKUP($AO100,Sw_Req!$A$2:$K$6,6))</f>
        <v/>
      </c>
      <c r="N100" s="457"/>
      <c r="O100" s="158" t="str">
        <f t="shared" si="12"/>
        <v/>
      </c>
      <c r="P100" s="148" t="str">
        <f t="shared" si="13"/>
        <v/>
      </c>
      <c r="Q100" s="455"/>
      <c r="R100" s="455"/>
      <c r="S100" s="158" t="str">
        <f t="shared" si="14"/>
        <v/>
      </c>
      <c r="T100" s="455"/>
      <c r="U100" s="147" t="str">
        <f t="shared" si="15"/>
        <v/>
      </c>
      <c r="V100" s="147" t="str">
        <f t="shared" si="16"/>
        <v/>
      </c>
      <c r="W100" s="455"/>
      <c r="X100" s="147" t="str">
        <f t="shared" si="17"/>
        <v/>
      </c>
      <c r="Y100" s="149" t="str">
        <f t="shared" si="19"/>
        <v/>
      </c>
      <c r="Z100" s="150" t="str">
        <f t="shared" si="18"/>
        <v/>
      </c>
      <c r="AA100" s="151"/>
      <c r="AB100" s="453"/>
      <c r="AC100" s="453"/>
      <c r="AD100" s="453"/>
      <c r="AE100" s="453"/>
      <c r="AF100" s="453"/>
      <c r="AG100" s="453"/>
      <c r="AH100" s="453"/>
      <c r="AI100" s="453"/>
      <c r="AJ100" s="453"/>
      <c r="AK100" s="152" t="str">
        <f>IF(OR($D100="",$AL100="",GlobalParameters!$C$12=""),"",IF($AO100&lt;200,IF($E100="","",$AL100-VLOOKUP($AO100,Sw_Req!$A$2:$K$19,9)),IF($AO100&gt;=200,MIN(VLOOKUP($AO100,Sw_Req!$A$2:$K$19,10),$AL100),"")))</f>
        <v/>
      </c>
      <c r="AL100" s="453"/>
      <c r="AM100" s="453"/>
      <c r="AN100" s="151"/>
      <c r="AO100" s="126" t="e">
        <f>IF(VLOOKUP($E100,Sw_Req!$O$2:$P$5,2)&lt;&gt;40,VLOOKUP($E100,Sw_Req!$O$2:$P$5,2),VLOOKUP($E100,Sw_Req!$O$2:$P$5,2)+VLOOKUP($F100,Sw_Req!$Q$2:$R$4,2))</f>
        <v>#N/A</v>
      </c>
      <c r="AV100" s="218"/>
      <c r="AW100" s="218"/>
      <c r="AX100" s="218"/>
      <c r="AY100" s="218"/>
    </row>
    <row r="101" spans="1:51" x14ac:dyDescent="0.25">
      <c r="A101" s="125"/>
      <c r="B101" s="453"/>
      <c r="C101" s="453"/>
      <c r="D101" s="453"/>
      <c r="E101" s="454"/>
      <c r="F101" s="454"/>
      <c r="G101" s="454"/>
      <c r="H101" s="457"/>
      <c r="I101" s="158" t="str">
        <f t="shared" si="10"/>
        <v/>
      </c>
      <c r="J101" s="148" t="str">
        <f>IF(OR($D101="",$E101=""),"",VLOOKUP($AO101,Sw_Req!$A$2:$I$19,5))</f>
        <v/>
      </c>
      <c r="K101" s="457"/>
      <c r="L101" s="158" t="str">
        <f t="shared" si="11"/>
        <v/>
      </c>
      <c r="M101" s="148" t="str">
        <f>IF(OR($D101="",$E101=""),"",VLOOKUP($AO101,Sw_Req!$A$2:$K$6,6))</f>
        <v/>
      </c>
      <c r="N101" s="457"/>
      <c r="O101" s="158" t="str">
        <f t="shared" si="12"/>
        <v/>
      </c>
      <c r="P101" s="148" t="str">
        <f t="shared" si="13"/>
        <v/>
      </c>
      <c r="Q101" s="455"/>
      <c r="R101" s="455"/>
      <c r="S101" s="158" t="str">
        <f t="shared" si="14"/>
        <v/>
      </c>
      <c r="T101" s="455"/>
      <c r="U101" s="147" t="str">
        <f t="shared" si="15"/>
        <v/>
      </c>
      <c r="V101" s="147" t="str">
        <f t="shared" si="16"/>
        <v/>
      </c>
      <c r="W101" s="455"/>
      <c r="X101" s="147" t="str">
        <f t="shared" si="17"/>
        <v/>
      </c>
      <c r="Y101" s="149" t="str">
        <f t="shared" si="19"/>
        <v/>
      </c>
      <c r="Z101" s="150" t="str">
        <f t="shared" si="18"/>
        <v/>
      </c>
      <c r="AA101" s="151"/>
      <c r="AB101" s="453"/>
      <c r="AC101" s="453"/>
      <c r="AD101" s="453"/>
      <c r="AE101" s="453"/>
      <c r="AF101" s="453"/>
      <c r="AG101" s="453"/>
      <c r="AH101" s="453"/>
      <c r="AI101" s="453"/>
      <c r="AJ101" s="453"/>
      <c r="AK101" s="152" t="str">
        <f>IF(OR($D101="",$AL101="",GlobalParameters!$C$12=""),"",IF($AO101&lt;200,IF($E101="","",$AL101-VLOOKUP($AO101,Sw_Req!$A$2:$K$19,9)),IF($AO101&gt;=200,MIN(VLOOKUP($AO101,Sw_Req!$A$2:$K$19,10),$AL101),"")))</f>
        <v/>
      </c>
      <c r="AL101" s="453"/>
      <c r="AM101" s="453"/>
      <c r="AN101" s="151"/>
      <c r="AO101" s="126" t="e">
        <f>IF(VLOOKUP($E101,Sw_Req!$O$2:$P$5,2)&lt;&gt;40,VLOOKUP($E101,Sw_Req!$O$2:$P$5,2),VLOOKUP($E101,Sw_Req!$O$2:$P$5,2)+VLOOKUP($F101,Sw_Req!$Q$2:$R$4,2))</f>
        <v>#N/A</v>
      </c>
      <c r="AV101" s="218"/>
      <c r="AW101" s="218"/>
      <c r="AX101" s="218"/>
      <c r="AY101" s="218"/>
    </row>
    <row r="102" spans="1:51" x14ac:dyDescent="0.25">
      <c r="A102" s="125"/>
      <c r="B102" s="453"/>
      <c r="C102" s="453"/>
      <c r="D102" s="453"/>
      <c r="E102" s="454"/>
      <c r="F102" s="454"/>
      <c r="G102" s="454"/>
      <c r="H102" s="457"/>
      <c r="I102" s="158" t="str">
        <f t="shared" si="10"/>
        <v/>
      </c>
      <c r="J102" s="148" t="str">
        <f>IF(OR($D102="",$E102=""),"",VLOOKUP($AO102,Sw_Req!$A$2:$I$19,5))</f>
        <v/>
      </c>
      <c r="K102" s="457"/>
      <c r="L102" s="158" t="str">
        <f t="shared" si="11"/>
        <v/>
      </c>
      <c r="M102" s="148" t="str">
        <f>IF(OR($D102="",$E102=""),"",VLOOKUP($AO102,Sw_Req!$A$2:$K$6,6))</f>
        <v/>
      </c>
      <c r="N102" s="457"/>
      <c r="O102" s="158" t="str">
        <f t="shared" si="12"/>
        <v/>
      </c>
      <c r="P102" s="148" t="str">
        <f t="shared" si="13"/>
        <v/>
      </c>
      <c r="Q102" s="455"/>
      <c r="R102" s="455"/>
      <c r="S102" s="158" t="str">
        <f t="shared" si="14"/>
        <v/>
      </c>
      <c r="T102" s="455"/>
      <c r="U102" s="147" t="str">
        <f t="shared" si="15"/>
        <v/>
      </c>
      <c r="V102" s="147" t="str">
        <f t="shared" si="16"/>
        <v/>
      </c>
      <c r="W102" s="455"/>
      <c r="X102" s="147" t="str">
        <f t="shared" si="17"/>
        <v/>
      </c>
      <c r="Y102" s="149" t="str">
        <f t="shared" si="19"/>
        <v/>
      </c>
      <c r="Z102" s="150" t="str">
        <f t="shared" si="18"/>
        <v/>
      </c>
      <c r="AA102" s="151"/>
      <c r="AB102" s="453"/>
      <c r="AC102" s="453"/>
      <c r="AD102" s="453"/>
      <c r="AE102" s="453"/>
      <c r="AF102" s="453"/>
      <c r="AG102" s="453"/>
      <c r="AH102" s="453"/>
      <c r="AI102" s="453"/>
      <c r="AJ102" s="453"/>
      <c r="AK102" s="152" t="str">
        <f>IF(OR($D102="",$AL102="",GlobalParameters!$C$12=""),"",IF($AO102&lt;200,IF($E102="","",$AL102-VLOOKUP($AO102,Sw_Req!$A$2:$K$19,9)),IF($AO102&gt;=200,MIN(VLOOKUP($AO102,Sw_Req!$A$2:$K$19,10),$AL102),"")))</f>
        <v/>
      </c>
      <c r="AL102" s="453"/>
      <c r="AM102" s="453"/>
      <c r="AN102" s="151"/>
      <c r="AO102" s="126" t="e">
        <f>IF(VLOOKUP($E102,Sw_Req!$O$2:$P$5,2)&lt;&gt;40,VLOOKUP($E102,Sw_Req!$O$2:$P$5,2),VLOOKUP($E102,Sw_Req!$O$2:$P$5,2)+VLOOKUP($F102,Sw_Req!$Q$2:$R$4,2))</f>
        <v>#N/A</v>
      </c>
      <c r="AV102" s="218"/>
      <c r="AW102" s="218"/>
      <c r="AX102" s="218"/>
      <c r="AY102" s="218"/>
    </row>
    <row r="103" spans="1:51" x14ac:dyDescent="0.25">
      <c r="A103" s="125"/>
      <c r="B103" s="453"/>
      <c r="C103" s="453"/>
      <c r="D103" s="453"/>
      <c r="E103" s="454"/>
      <c r="F103" s="454"/>
      <c r="G103" s="454"/>
      <c r="H103" s="457"/>
      <c r="I103" s="158" t="str">
        <f t="shared" si="10"/>
        <v/>
      </c>
      <c r="J103" s="148" t="str">
        <f>IF(OR($D103="",$E103=""),"",VLOOKUP($AO103,Sw_Req!$A$2:$I$19,5))</f>
        <v/>
      </c>
      <c r="K103" s="457"/>
      <c r="L103" s="158" t="str">
        <f t="shared" si="11"/>
        <v/>
      </c>
      <c r="M103" s="148" t="str">
        <f>IF(OR($D103="",$E103=""),"",VLOOKUP($AO103,Sw_Req!$A$2:$K$6,6))</f>
        <v/>
      </c>
      <c r="N103" s="457"/>
      <c r="O103" s="158" t="str">
        <f t="shared" si="12"/>
        <v/>
      </c>
      <c r="P103" s="148" t="str">
        <f t="shared" si="13"/>
        <v/>
      </c>
      <c r="Q103" s="455"/>
      <c r="R103" s="455"/>
      <c r="S103" s="158" t="str">
        <f t="shared" si="14"/>
        <v/>
      </c>
      <c r="T103" s="455"/>
      <c r="U103" s="147" t="str">
        <f t="shared" si="15"/>
        <v/>
      </c>
      <c r="V103" s="147" t="str">
        <f t="shared" si="16"/>
        <v/>
      </c>
      <c r="W103" s="455"/>
      <c r="X103" s="147" t="str">
        <f t="shared" si="17"/>
        <v/>
      </c>
      <c r="Y103" s="149" t="str">
        <f t="shared" si="19"/>
        <v/>
      </c>
      <c r="Z103" s="150" t="str">
        <f t="shared" si="18"/>
        <v/>
      </c>
      <c r="AA103" s="151"/>
      <c r="AB103" s="453"/>
      <c r="AC103" s="453"/>
      <c r="AD103" s="453"/>
      <c r="AE103" s="453"/>
      <c r="AF103" s="453"/>
      <c r="AG103" s="453"/>
      <c r="AH103" s="453"/>
      <c r="AI103" s="453"/>
      <c r="AJ103" s="453"/>
      <c r="AK103" s="152" t="str">
        <f>IF(OR($D103="",$AL103="",GlobalParameters!$C$12=""),"",IF($AO103&lt;200,IF($E103="","",$AL103-VLOOKUP($AO103,Sw_Req!$A$2:$K$19,9)),IF($AO103&gt;=200,MIN(VLOOKUP($AO103,Sw_Req!$A$2:$K$19,10),$AL103),"")))</f>
        <v/>
      </c>
      <c r="AL103" s="453"/>
      <c r="AM103" s="453"/>
      <c r="AN103" s="151"/>
      <c r="AO103" s="126" t="e">
        <f>IF(VLOOKUP($E103,Sw_Req!$O$2:$P$5,2)&lt;&gt;40,VLOOKUP($E103,Sw_Req!$O$2:$P$5,2),VLOOKUP($E103,Sw_Req!$O$2:$P$5,2)+VLOOKUP($F103,Sw_Req!$Q$2:$R$4,2))</f>
        <v>#N/A</v>
      </c>
      <c r="AV103" s="218"/>
      <c r="AW103" s="218"/>
      <c r="AX103" s="218"/>
      <c r="AY103" s="218"/>
    </row>
    <row r="104" spans="1:51" x14ac:dyDescent="0.25">
      <c r="A104" s="125"/>
      <c r="B104" s="453"/>
      <c r="C104" s="453"/>
      <c r="D104" s="453"/>
      <c r="E104" s="454"/>
      <c r="F104" s="454"/>
      <c r="G104" s="454"/>
      <c r="H104" s="457"/>
      <c r="I104" s="158" t="str">
        <f t="shared" si="10"/>
        <v/>
      </c>
      <c r="J104" s="148" t="str">
        <f>IF(OR($D104="",$E104=""),"",VLOOKUP($AO104,Sw_Req!$A$2:$I$19,5))</f>
        <v/>
      </c>
      <c r="K104" s="457"/>
      <c r="L104" s="158" t="str">
        <f t="shared" si="11"/>
        <v/>
      </c>
      <c r="M104" s="148" t="str">
        <f>IF(OR($D104="",$E104=""),"",VLOOKUP($AO104,Sw_Req!$A$2:$K$6,6))</f>
        <v/>
      </c>
      <c r="N104" s="457"/>
      <c r="O104" s="158" t="str">
        <f t="shared" si="12"/>
        <v/>
      </c>
      <c r="P104" s="148" t="str">
        <f t="shared" si="13"/>
        <v/>
      </c>
      <c r="Q104" s="455"/>
      <c r="R104" s="455"/>
      <c r="S104" s="158" t="str">
        <f t="shared" si="14"/>
        <v/>
      </c>
      <c r="T104" s="455"/>
      <c r="U104" s="147" t="str">
        <f t="shared" si="15"/>
        <v/>
      </c>
      <c r="V104" s="147" t="str">
        <f t="shared" si="16"/>
        <v/>
      </c>
      <c r="W104" s="455"/>
      <c r="X104" s="147" t="str">
        <f t="shared" si="17"/>
        <v/>
      </c>
      <c r="Y104" s="149" t="str">
        <f t="shared" si="19"/>
        <v/>
      </c>
      <c r="Z104" s="150" t="str">
        <f t="shared" si="18"/>
        <v/>
      </c>
      <c r="AA104" s="151"/>
      <c r="AB104" s="453"/>
      <c r="AC104" s="453"/>
      <c r="AD104" s="453"/>
      <c r="AE104" s="453"/>
      <c r="AF104" s="453"/>
      <c r="AG104" s="453"/>
      <c r="AH104" s="453"/>
      <c r="AI104" s="453"/>
      <c r="AJ104" s="453"/>
      <c r="AK104" s="152" t="str">
        <f>IF(OR($D104="",$AL104="",GlobalParameters!$C$12=""),"",IF($AO104&lt;200,IF($E104="","",$AL104-VLOOKUP($AO104,Sw_Req!$A$2:$K$19,9)),IF($AO104&gt;=200,MIN(VLOOKUP($AO104,Sw_Req!$A$2:$K$19,10),$AL104),"")))</f>
        <v/>
      </c>
      <c r="AL104" s="453"/>
      <c r="AM104" s="453"/>
      <c r="AN104" s="151"/>
      <c r="AO104" s="126" t="e">
        <f>IF(VLOOKUP($E104,Sw_Req!$O$2:$P$5,2)&lt;&gt;40,VLOOKUP($E104,Sw_Req!$O$2:$P$5,2),VLOOKUP($E104,Sw_Req!$O$2:$P$5,2)+VLOOKUP($F104,Sw_Req!$Q$2:$R$4,2))</f>
        <v>#N/A</v>
      </c>
      <c r="AV104" s="218"/>
      <c r="AW104" s="218"/>
      <c r="AX104" s="218"/>
      <c r="AY104" s="218"/>
    </row>
    <row r="105" spans="1:51" x14ac:dyDescent="0.25">
      <c r="A105" s="125"/>
      <c r="B105" s="453"/>
      <c r="C105" s="453"/>
      <c r="D105" s="453"/>
      <c r="E105" s="454"/>
      <c r="F105" s="454"/>
      <c r="G105" s="454"/>
      <c r="H105" s="457"/>
      <c r="I105" s="158" t="str">
        <f t="shared" si="10"/>
        <v/>
      </c>
      <c r="J105" s="148" t="str">
        <f>IF(OR($D105="",$E105=""),"",VLOOKUP($AO105,Sw_Req!$A$2:$I$19,5))</f>
        <v/>
      </c>
      <c r="K105" s="457"/>
      <c r="L105" s="158" t="str">
        <f t="shared" si="11"/>
        <v/>
      </c>
      <c r="M105" s="148" t="str">
        <f>IF(OR($D105="",$E105=""),"",VLOOKUP($AO105,Sw_Req!$A$2:$K$6,6))</f>
        <v/>
      </c>
      <c r="N105" s="457"/>
      <c r="O105" s="158" t="str">
        <f t="shared" si="12"/>
        <v/>
      </c>
      <c r="P105" s="148" t="str">
        <f t="shared" si="13"/>
        <v/>
      </c>
      <c r="Q105" s="455"/>
      <c r="R105" s="455"/>
      <c r="S105" s="158" t="str">
        <f t="shared" si="14"/>
        <v/>
      </c>
      <c r="T105" s="455"/>
      <c r="U105" s="147" t="str">
        <f t="shared" si="15"/>
        <v/>
      </c>
      <c r="V105" s="147" t="str">
        <f t="shared" si="16"/>
        <v/>
      </c>
      <c r="W105" s="455"/>
      <c r="X105" s="147" t="str">
        <f t="shared" si="17"/>
        <v/>
      </c>
      <c r="Y105" s="149" t="str">
        <f t="shared" si="19"/>
        <v/>
      </c>
      <c r="Z105" s="150" t="str">
        <f t="shared" si="18"/>
        <v/>
      </c>
      <c r="AA105" s="151"/>
      <c r="AB105" s="453"/>
      <c r="AC105" s="453"/>
      <c r="AD105" s="453"/>
      <c r="AE105" s="453"/>
      <c r="AF105" s="453"/>
      <c r="AG105" s="453"/>
      <c r="AH105" s="453"/>
      <c r="AI105" s="453"/>
      <c r="AJ105" s="453"/>
      <c r="AK105" s="152" t="str">
        <f>IF(OR($D105="",$AL105="",GlobalParameters!$C$12=""),"",IF($AO105&lt;200,IF($E105="","",$AL105-VLOOKUP($AO105,Sw_Req!$A$2:$K$19,9)),IF($AO105&gt;=200,MIN(VLOOKUP($AO105,Sw_Req!$A$2:$K$19,10),$AL105),"")))</f>
        <v/>
      </c>
      <c r="AL105" s="453"/>
      <c r="AM105" s="453"/>
      <c r="AN105" s="151"/>
      <c r="AO105" s="126" t="e">
        <f>IF(VLOOKUP($E105,Sw_Req!$O$2:$P$5,2)&lt;&gt;40,VLOOKUP($E105,Sw_Req!$O$2:$P$5,2),VLOOKUP($E105,Sw_Req!$O$2:$P$5,2)+VLOOKUP($F105,Sw_Req!$Q$2:$R$4,2))</f>
        <v>#N/A</v>
      </c>
      <c r="AV105" s="218"/>
      <c r="AW105" s="218"/>
      <c r="AX105" s="218"/>
      <c r="AY105" s="218"/>
    </row>
    <row r="106" spans="1:51" x14ac:dyDescent="0.25">
      <c r="A106" s="125"/>
      <c r="B106" s="453"/>
      <c r="C106" s="453"/>
      <c r="D106" s="453"/>
      <c r="E106" s="454"/>
      <c r="F106" s="454"/>
      <c r="G106" s="454"/>
      <c r="H106" s="457"/>
      <c r="I106" s="158" t="str">
        <f t="shared" si="10"/>
        <v/>
      </c>
      <c r="J106" s="148" t="str">
        <f>IF(OR($D106="",$E106=""),"",VLOOKUP($AO106,Sw_Req!$A$2:$I$19,5))</f>
        <v/>
      </c>
      <c r="K106" s="457"/>
      <c r="L106" s="158" t="str">
        <f t="shared" si="11"/>
        <v/>
      </c>
      <c r="M106" s="148" t="str">
        <f>IF(OR($D106="",$E106=""),"",VLOOKUP($AO106,Sw_Req!$A$2:$K$6,6))</f>
        <v/>
      </c>
      <c r="N106" s="457"/>
      <c r="O106" s="158" t="str">
        <f t="shared" si="12"/>
        <v/>
      </c>
      <c r="P106" s="148" t="str">
        <f t="shared" si="13"/>
        <v/>
      </c>
      <c r="Q106" s="455"/>
      <c r="R106" s="455"/>
      <c r="S106" s="158" t="str">
        <f t="shared" si="14"/>
        <v/>
      </c>
      <c r="T106" s="455"/>
      <c r="U106" s="147" t="str">
        <f t="shared" si="15"/>
        <v/>
      </c>
      <c r="V106" s="147" t="str">
        <f t="shared" si="16"/>
        <v/>
      </c>
      <c r="W106" s="455"/>
      <c r="X106" s="147" t="str">
        <f t="shared" si="17"/>
        <v/>
      </c>
      <c r="Y106" s="149" t="str">
        <f t="shared" si="19"/>
        <v/>
      </c>
      <c r="Z106" s="150" t="str">
        <f t="shared" si="18"/>
        <v/>
      </c>
      <c r="AA106" s="151"/>
      <c r="AB106" s="453"/>
      <c r="AC106" s="453"/>
      <c r="AD106" s="453"/>
      <c r="AE106" s="453"/>
      <c r="AF106" s="453"/>
      <c r="AG106" s="453"/>
      <c r="AH106" s="453"/>
      <c r="AI106" s="453"/>
      <c r="AJ106" s="453"/>
      <c r="AK106" s="152" t="str">
        <f>IF(OR($D106="",$AL106="",GlobalParameters!$C$12=""),"",IF($AO106&lt;200,IF($E106="","",$AL106-VLOOKUP($AO106,Sw_Req!$A$2:$K$19,9)),IF($AO106&gt;=200,MIN(VLOOKUP($AO106,Sw_Req!$A$2:$K$19,10),$AL106),"")))</f>
        <v/>
      </c>
      <c r="AL106" s="453"/>
      <c r="AM106" s="453"/>
      <c r="AN106" s="151"/>
      <c r="AO106" s="126" t="e">
        <f>IF(VLOOKUP($E106,Sw_Req!$O$2:$P$5,2)&lt;&gt;40,VLOOKUP($E106,Sw_Req!$O$2:$P$5,2),VLOOKUP($E106,Sw_Req!$O$2:$P$5,2)+VLOOKUP($F106,Sw_Req!$Q$2:$R$4,2))</f>
        <v>#N/A</v>
      </c>
      <c r="AV106" s="218"/>
      <c r="AW106" s="218"/>
      <c r="AX106" s="218"/>
      <c r="AY106" s="218"/>
    </row>
    <row r="107" spans="1:51" x14ac:dyDescent="0.25">
      <c r="A107" s="125"/>
      <c r="B107" s="453"/>
      <c r="C107" s="453"/>
      <c r="D107" s="453"/>
      <c r="E107" s="454"/>
      <c r="F107" s="454"/>
      <c r="G107" s="454"/>
      <c r="H107" s="457"/>
      <c r="I107" s="158" t="str">
        <f t="shared" si="10"/>
        <v/>
      </c>
      <c r="J107" s="148" t="str">
        <f>IF(OR($D107="",$E107=""),"",VLOOKUP($AO107,Sw_Req!$A$2:$I$19,5))</f>
        <v/>
      </c>
      <c r="K107" s="457"/>
      <c r="L107" s="158" t="str">
        <f t="shared" si="11"/>
        <v/>
      </c>
      <c r="M107" s="148" t="str">
        <f>IF(OR($D107="",$E107=""),"",VLOOKUP($AO107,Sw_Req!$A$2:$K$6,6))</f>
        <v/>
      </c>
      <c r="N107" s="457"/>
      <c r="O107" s="158" t="str">
        <f t="shared" si="12"/>
        <v/>
      </c>
      <c r="P107" s="148" t="str">
        <f t="shared" si="13"/>
        <v/>
      </c>
      <c r="Q107" s="455"/>
      <c r="R107" s="455"/>
      <c r="S107" s="158" t="str">
        <f t="shared" si="14"/>
        <v/>
      </c>
      <c r="T107" s="455"/>
      <c r="U107" s="147" t="str">
        <f t="shared" si="15"/>
        <v/>
      </c>
      <c r="V107" s="147" t="str">
        <f t="shared" si="16"/>
        <v/>
      </c>
      <c r="W107" s="455"/>
      <c r="X107" s="147" t="str">
        <f t="shared" si="17"/>
        <v/>
      </c>
      <c r="Y107" s="149" t="str">
        <f t="shared" si="19"/>
        <v/>
      </c>
      <c r="Z107" s="150" t="str">
        <f t="shared" si="18"/>
        <v/>
      </c>
      <c r="AA107" s="151"/>
      <c r="AB107" s="453"/>
      <c r="AC107" s="453"/>
      <c r="AD107" s="453"/>
      <c r="AE107" s="453"/>
      <c r="AF107" s="453"/>
      <c r="AG107" s="453"/>
      <c r="AH107" s="453"/>
      <c r="AI107" s="453"/>
      <c r="AJ107" s="453"/>
      <c r="AK107" s="152" t="str">
        <f>IF(OR($D107="",$AL107="",GlobalParameters!$C$12=""),"",IF($AO107&lt;200,IF($E107="","",$AL107-VLOOKUP($AO107,Sw_Req!$A$2:$K$19,9)),IF($AO107&gt;=200,MIN(VLOOKUP($AO107,Sw_Req!$A$2:$K$19,10),$AL107),"")))</f>
        <v/>
      </c>
      <c r="AL107" s="453"/>
      <c r="AM107" s="453"/>
      <c r="AN107" s="151"/>
      <c r="AO107" s="126" t="e">
        <f>IF(VLOOKUP($E107,Sw_Req!$O$2:$P$5,2)&lt;&gt;40,VLOOKUP($E107,Sw_Req!$O$2:$P$5,2),VLOOKUP($E107,Sw_Req!$O$2:$P$5,2)+VLOOKUP($F107,Sw_Req!$Q$2:$R$4,2))</f>
        <v>#N/A</v>
      </c>
      <c r="AV107" s="218"/>
      <c r="AW107" s="218"/>
      <c r="AX107" s="218"/>
      <c r="AY107" s="218"/>
    </row>
    <row r="108" spans="1:51" x14ac:dyDescent="0.25">
      <c r="A108" s="125"/>
      <c r="B108" s="453"/>
      <c r="C108" s="453"/>
      <c r="D108" s="453"/>
      <c r="E108" s="454"/>
      <c r="F108" s="454"/>
      <c r="G108" s="454"/>
      <c r="H108" s="457"/>
      <c r="I108" s="158" t="str">
        <f t="shared" si="10"/>
        <v/>
      </c>
      <c r="J108" s="148" t="str">
        <f>IF(OR($D108="",$E108=""),"",VLOOKUP($AO108,Sw_Req!$A$2:$I$19,5))</f>
        <v/>
      </c>
      <c r="K108" s="457"/>
      <c r="L108" s="158" t="str">
        <f t="shared" si="11"/>
        <v/>
      </c>
      <c r="M108" s="148" t="str">
        <f>IF(OR($D108="",$E108=""),"",VLOOKUP($AO108,Sw_Req!$A$2:$K$6,6))</f>
        <v/>
      </c>
      <c r="N108" s="457"/>
      <c r="O108" s="158" t="str">
        <f t="shared" si="12"/>
        <v/>
      </c>
      <c r="P108" s="148" t="str">
        <f t="shared" si="13"/>
        <v/>
      </c>
      <c r="Q108" s="455"/>
      <c r="R108" s="455"/>
      <c r="S108" s="158" t="str">
        <f t="shared" si="14"/>
        <v/>
      </c>
      <c r="T108" s="455"/>
      <c r="U108" s="147" t="str">
        <f t="shared" si="15"/>
        <v/>
      </c>
      <c r="V108" s="147" t="str">
        <f t="shared" si="16"/>
        <v/>
      </c>
      <c r="W108" s="455"/>
      <c r="X108" s="147" t="str">
        <f t="shared" si="17"/>
        <v/>
      </c>
      <c r="Y108" s="149" t="str">
        <f t="shared" si="19"/>
        <v/>
      </c>
      <c r="Z108" s="150" t="str">
        <f t="shared" si="18"/>
        <v/>
      </c>
      <c r="AA108" s="151"/>
      <c r="AB108" s="453"/>
      <c r="AC108" s="453"/>
      <c r="AD108" s="453"/>
      <c r="AE108" s="453"/>
      <c r="AF108" s="453"/>
      <c r="AG108" s="453"/>
      <c r="AH108" s="453"/>
      <c r="AI108" s="453"/>
      <c r="AJ108" s="453"/>
      <c r="AK108" s="152" t="str">
        <f>IF(OR($D108="",$AL108="",GlobalParameters!$C$12=""),"",IF($AO108&lt;200,IF($E108="","",$AL108-VLOOKUP($AO108,Sw_Req!$A$2:$K$19,9)),IF($AO108&gt;=200,MIN(VLOOKUP($AO108,Sw_Req!$A$2:$K$19,10),$AL108),"")))</f>
        <v/>
      </c>
      <c r="AL108" s="453"/>
      <c r="AM108" s="453"/>
      <c r="AN108" s="151"/>
      <c r="AO108" s="126" t="e">
        <f>IF(VLOOKUP($E108,Sw_Req!$O$2:$P$5,2)&lt;&gt;40,VLOOKUP($E108,Sw_Req!$O$2:$P$5,2),VLOOKUP($E108,Sw_Req!$O$2:$P$5,2)+VLOOKUP($F108,Sw_Req!$Q$2:$R$4,2))</f>
        <v>#N/A</v>
      </c>
      <c r="AV108" s="218"/>
      <c r="AW108" s="218"/>
      <c r="AX108" s="218"/>
      <c r="AY108" s="218"/>
    </row>
    <row r="109" spans="1:51" x14ac:dyDescent="0.25">
      <c r="A109" s="125"/>
      <c r="B109" s="453"/>
      <c r="C109" s="453"/>
      <c r="D109" s="453"/>
      <c r="E109" s="454"/>
      <c r="F109" s="454"/>
      <c r="G109" s="454"/>
      <c r="H109" s="457"/>
      <c r="I109" s="158" t="str">
        <f t="shared" si="10"/>
        <v/>
      </c>
      <c r="J109" s="148" t="str">
        <f>IF(OR($D109="",$E109=""),"",VLOOKUP($AO109,Sw_Req!$A$2:$I$19,5))</f>
        <v/>
      </c>
      <c r="K109" s="457"/>
      <c r="L109" s="158" t="str">
        <f t="shared" si="11"/>
        <v/>
      </c>
      <c r="M109" s="148" t="str">
        <f>IF(OR($D109="",$E109=""),"",VLOOKUP($AO109,Sw_Req!$A$2:$K$6,6))</f>
        <v/>
      </c>
      <c r="N109" s="457"/>
      <c r="O109" s="158" t="str">
        <f t="shared" si="12"/>
        <v/>
      </c>
      <c r="P109" s="148" t="str">
        <f t="shared" si="13"/>
        <v/>
      </c>
      <c r="Q109" s="455"/>
      <c r="R109" s="455"/>
      <c r="S109" s="158" t="str">
        <f t="shared" si="14"/>
        <v/>
      </c>
      <c r="T109" s="455"/>
      <c r="U109" s="147" t="str">
        <f t="shared" si="15"/>
        <v/>
      </c>
      <c r="V109" s="147" t="str">
        <f t="shared" si="16"/>
        <v/>
      </c>
      <c r="W109" s="455"/>
      <c r="X109" s="147" t="str">
        <f t="shared" si="17"/>
        <v/>
      </c>
      <c r="Y109" s="149" t="str">
        <f t="shared" si="19"/>
        <v/>
      </c>
      <c r="Z109" s="150" t="str">
        <f t="shared" si="18"/>
        <v/>
      </c>
      <c r="AA109" s="151"/>
      <c r="AB109" s="453"/>
      <c r="AC109" s="453"/>
      <c r="AD109" s="453"/>
      <c r="AE109" s="453"/>
      <c r="AF109" s="453"/>
      <c r="AG109" s="453"/>
      <c r="AH109" s="453"/>
      <c r="AI109" s="453"/>
      <c r="AJ109" s="453"/>
      <c r="AK109" s="152" t="str">
        <f>IF(OR($D109="",$AL109="",GlobalParameters!$C$12=""),"",IF($AO109&lt;200,IF($E109="","",$AL109-VLOOKUP($AO109,Sw_Req!$A$2:$K$19,9)),IF($AO109&gt;=200,MIN(VLOOKUP($AO109,Sw_Req!$A$2:$K$19,10),$AL109),"")))</f>
        <v/>
      </c>
      <c r="AL109" s="453"/>
      <c r="AM109" s="453"/>
      <c r="AN109" s="151"/>
      <c r="AO109" s="126" t="e">
        <f>IF(VLOOKUP($E109,Sw_Req!$O$2:$P$5,2)&lt;&gt;40,VLOOKUP($E109,Sw_Req!$O$2:$P$5,2),VLOOKUP($E109,Sw_Req!$O$2:$P$5,2)+VLOOKUP($F109,Sw_Req!$Q$2:$R$4,2))</f>
        <v>#N/A</v>
      </c>
      <c r="AV109" s="218"/>
      <c r="AW109" s="218"/>
      <c r="AX109" s="218"/>
      <c r="AY109" s="218"/>
    </row>
    <row r="110" spans="1:51" x14ac:dyDescent="0.25">
      <c r="A110" s="125"/>
      <c r="B110" s="453"/>
      <c r="C110" s="453"/>
      <c r="D110" s="453"/>
      <c r="E110" s="454"/>
      <c r="F110" s="454"/>
      <c r="G110" s="454"/>
      <c r="H110" s="457"/>
      <c r="I110" s="158" t="str">
        <f t="shared" si="10"/>
        <v/>
      </c>
      <c r="J110" s="148" t="str">
        <f>IF(OR($D110="",$E110=""),"",VLOOKUP($AO110,Sw_Req!$A$2:$I$19,5))</f>
        <v/>
      </c>
      <c r="K110" s="457"/>
      <c r="L110" s="158" t="str">
        <f t="shared" si="11"/>
        <v/>
      </c>
      <c r="M110" s="148" t="str">
        <f>IF(OR($D110="",$E110=""),"",VLOOKUP($AO110,Sw_Req!$A$2:$K$6,6))</f>
        <v/>
      </c>
      <c r="N110" s="457"/>
      <c r="O110" s="158" t="str">
        <f t="shared" si="12"/>
        <v/>
      </c>
      <c r="P110" s="148" t="str">
        <f t="shared" si="13"/>
        <v/>
      </c>
      <c r="Q110" s="455"/>
      <c r="R110" s="455"/>
      <c r="S110" s="158" t="str">
        <f t="shared" si="14"/>
        <v/>
      </c>
      <c r="T110" s="455"/>
      <c r="U110" s="147" t="str">
        <f t="shared" si="15"/>
        <v/>
      </c>
      <c r="V110" s="147" t="str">
        <f t="shared" si="16"/>
        <v/>
      </c>
      <c r="W110" s="455"/>
      <c r="X110" s="147" t="str">
        <f t="shared" si="17"/>
        <v/>
      </c>
      <c r="Y110" s="149" t="str">
        <f t="shared" si="19"/>
        <v/>
      </c>
      <c r="Z110" s="150" t="str">
        <f t="shared" si="18"/>
        <v/>
      </c>
      <c r="AA110" s="151"/>
      <c r="AB110" s="453"/>
      <c r="AC110" s="453"/>
      <c r="AD110" s="453"/>
      <c r="AE110" s="453"/>
      <c r="AF110" s="453"/>
      <c r="AG110" s="453"/>
      <c r="AH110" s="453"/>
      <c r="AI110" s="453"/>
      <c r="AJ110" s="453"/>
      <c r="AK110" s="152" t="str">
        <f>IF(OR($D110="",$AL110="",GlobalParameters!$C$12=""),"",IF($AO110&lt;200,IF($E110="","",$AL110-VLOOKUP($AO110,Sw_Req!$A$2:$K$19,9)),IF($AO110&gt;=200,MIN(VLOOKUP($AO110,Sw_Req!$A$2:$K$19,10),$AL110),"")))</f>
        <v/>
      </c>
      <c r="AL110" s="453"/>
      <c r="AM110" s="453"/>
      <c r="AN110" s="151"/>
      <c r="AO110" s="126" t="e">
        <f>IF(VLOOKUP($E110,Sw_Req!$O$2:$P$5,2)&lt;&gt;40,VLOOKUP($E110,Sw_Req!$O$2:$P$5,2),VLOOKUP($E110,Sw_Req!$O$2:$P$5,2)+VLOOKUP($F110,Sw_Req!$Q$2:$R$4,2))</f>
        <v>#N/A</v>
      </c>
      <c r="AV110" s="218"/>
      <c r="AW110" s="218"/>
      <c r="AX110" s="218"/>
      <c r="AY110" s="218"/>
    </row>
    <row r="111" spans="1:51" x14ac:dyDescent="0.25">
      <c r="A111" s="125"/>
      <c r="B111" s="453"/>
      <c r="C111" s="453"/>
      <c r="D111" s="453"/>
      <c r="E111" s="454"/>
      <c r="F111" s="454"/>
      <c r="G111" s="454"/>
      <c r="H111" s="457"/>
      <c r="I111" s="158" t="str">
        <f t="shared" si="10"/>
        <v/>
      </c>
      <c r="J111" s="148" t="str">
        <f>IF(OR($D111="",$E111=""),"",VLOOKUP($AO111,Sw_Req!$A$2:$I$19,5))</f>
        <v/>
      </c>
      <c r="K111" s="457"/>
      <c r="L111" s="158" t="str">
        <f t="shared" si="11"/>
        <v/>
      </c>
      <c r="M111" s="148" t="str">
        <f>IF(OR($D111="",$E111=""),"",VLOOKUP($AO111,Sw_Req!$A$2:$K$6,6))</f>
        <v/>
      </c>
      <c r="N111" s="457"/>
      <c r="O111" s="158" t="str">
        <f t="shared" si="12"/>
        <v/>
      </c>
      <c r="P111" s="148" t="str">
        <f t="shared" si="13"/>
        <v/>
      </c>
      <c r="Q111" s="455"/>
      <c r="R111" s="455"/>
      <c r="S111" s="158" t="str">
        <f t="shared" si="14"/>
        <v/>
      </c>
      <c r="T111" s="455"/>
      <c r="U111" s="147" t="str">
        <f t="shared" si="15"/>
        <v/>
      </c>
      <c r="V111" s="147" t="str">
        <f t="shared" si="16"/>
        <v/>
      </c>
      <c r="W111" s="455"/>
      <c r="X111" s="147" t="str">
        <f t="shared" si="17"/>
        <v/>
      </c>
      <c r="Y111" s="149" t="str">
        <f t="shared" si="19"/>
        <v/>
      </c>
      <c r="Z111" s="150" t="str">
        <f t="shared" si="18"/>
        <v/>
      </c>
      <c r="AA111" s="151"/>
      <c r="AB111" s="453"/>
      <c r="AC111" s="453"/>
      <c r="AD111" s="453"/>
      <c r="AE111" s="453"/>
      <c r="AF111" s="453"/>
      <c r="AG111" s="453"/>
      <c r="AH111" s="453"/>
      <c r="AI111" s="453"/>
      <c r="AJ111" s="453"/>
      <c r="AK111" s="152" t="str">
        <f>IF(OR($D111="",$AL111="",GlobalParameters!$C$12=""),"",IF($AO111&lt;200,IF($E111="","",$AL111-VLOOKUP($AO111,Sw_Req!$A$2:$K$19,9)),IF($AO111&gt;=200,MIN(VLOOKUP($AO111,Sw_Req!$A$2:$K$19,10),$AL111),"")))</f>
        <v/>
      </c>
      <c r="AL111" s="453"/>
      <c r="AM111" s="453"/>
      <c r="AN111" s="151"/>
      <c r="AO111" s="126" t="e">
        <f>IF(VLOOKUP($E111,Sw_Req!$O$2:$P$5,2)&lt;&gt;40,VLOOKUP($E111,Sw_Req!$O$2:$P$5,2),VLOOKUP($E111,Sw_Req!$O$2:$P$5,2)+VLOOKUP($F111,Sw_Req!$Q$2:$R$4,2))</f>
        <v>#N/A</v>
      </c>
      <c r="AV111" s="218"/>
      <c r="AW111" s="218"/>
      <c r="AX111" s="218"/>
      <c r="AY111" s="218"/>
    </row>
    <row r="112" spans="1:51" x14ac:dyDescent="0.25">
      <c r="A112" s="125"/>
      <c r="B112" s="453"/>
      <c r="C112" s="453"/>
      <c r="D112" s="453"/>
      <c r="E112" s="454"/>
      <c r="F112" s="454"/>
      <c r="G112" s="454"/>
      <c r="H112" s="457"/>
      <c r="I112" s="158" t="str">
        <f t="shared" si="10"/>
        <v/>
      </c>
      <c r="J112" s="148" t="str">
        <f>IF(OR($D112="",$E112=""),"",VLOOKUP($AO112,Sw_Req!$A$2:$I$19,5))</f>
        <v/>
      </c>
      <c r="K112" s="457"/>
      <c r="L112" s="158" t="str">
        <f t="shared" si="11"/>
        <v/>
      </c>
      <c r="M112" s="148" t="str">
        <f>IF(OR($D112="",$E112=""),"",VLOOKUP($AO112,Sw_Req!$A$2:$K$6,6))</f>
        <v/>
      </c>
      <c r="N112" s="457"/>
      <c r="O112" s="158" t="str">
        <f t="shared" si="12"/>
        <v/>
      </c>
      <c r="P112" s="148" t="str">
        <f t="shared" si="13"/>
        <v/>
      </c>
      <c r="Q112" s="455"/>
      <c r="R112" s="455"/>
      <c r="S112" s="158" t="str">
        <f t="shared" si="14"/>
        <v/>
      </c>
      <c r="T112" s="455"/>
      <c r="U112" s="147" t="str">
        <f t="shared" si="15"/>
        <v/>
      </c>
      <c r="V112" s="147" t="str">
        <f t="shared" si="16"/>
        <v/>
      </c>
      <c r="W112" s="455"/>
      <c r="X112" s="147" t="str">
        <f t="shared" si="17"/>
        <v/>
      </c>
      <c r="Y112" s="149" t="str">
        <f t="shared" si="19"/>
        <v/>
      </c>
      <c r="Z112" s="150" t="str">
        <f t="shared" si="18"/>
        <v/>
      </c>
      <c r="AA112" s="151"/>
      <c r="AB112" s="453"/>
      <c r="AC112" s="453"/>
      <c r="AD112" s="453"/>
      <c r="AE112" s="453"/>
      <c r="AF112" s="453"/>
      <c r="AG112" s="453"/>
      <c r="AH112" s="453"/>
      <c r="AI112" s="453"/>
      <c r="AJ112" s="453"/>
      <c r="AK112" s="152" t="str">
        <f>IF(OR($D112="",$AL112="",GlobalParameters!$C$12=""),"",IF($AO112&lt;200,IF($E112="","",$AL112-VLOOKUP($AO112,Sw_Req!$A$2:$K$19,9)),IF($AO112&gt;=200,MIN(VLOOKUP($AO112,Sw_Req!$A$2:$K$19,10),$AL112),"")))</f>
        <v/>
      </c>
      <c r="AL112" s="453"/>
      <c r="AM112" s="453"/>
      <c r="AN112" s="151"/>
      <c r="AO112" s="126" t="e">
        <f>IF(VLOOKUP($E112,Sw_Req!$O$2:$P$5,2)&lt;&gt;40,VLOOKUP($E112,Sw_Req!$O$2:$P$5,2),VLOOKUP($E112,Sw_Req!$O$2:$P$5,2)+VLOOKUP($F112,Sw_Req!$Q$2:$R$4,2))</f>
        <v>#N/A</v>
      </c>
      <c r="AV112" s="218"/>
      <c r="AW112" s="218"/>
      <c r="AX112" s="218"/>
      <c r="AY112" s="218"/>
    </row>
    <row r="113" spans="1:51" x14ac:dyDescent="0.25">
      <c r="A113" s="125"/>
      <c r="B113" s="453"/>
      <c r="C113" s="453"/>
      <c r="D113" s="453"/>
      <c r="E113" s="454"/>
      <c r="F113" s="454"/>
      <c r="G113" s="454"/>
      <c r="H113" s="457"/>
      <c r="I113" s="158" t="str">
        <f t="shared" si="10"/>
        <v/>
      </c>
      <c r="J113" s="148" t="str">
        <f>IF(OR($D113="",$E113=""),"",VLOOKUP($AO113,Sw_Req!$A$2:$I$19,5))</f>
        <v/>
      </c>
      <c r="K113" s="457"/>
      <c r="L113" s="158" t="str">
        <f t="shared" si="11"/>
        <v/>
      </c>
      <c r="M113" s="148" t="str">
        <f>IF(OR($D113="",$E113=""),"",VLOOKUP($AO113,Sw_Req!$A$2:$K$6,6))</f>
        <v/>
      </c>
      <c r="N113" s="457"/>
      <c r="O113" s="158" t="str">
        <f t="shared" si="12"/>
        <v/>
      </c>
      <c r="P113" s="148" t="str">
        <f t="shared" si="13"/>
        <v/>
      </c>
      <c r="Q113" s="455"/>
      <c r="R113" s="455"/>
      <c r="S113" s="158" t="str">
        <f t="shared" si="14"/>
        <v/>
      </c>
      <c r="T113" s="455"/>
      <c r="U113" s="147" t="str">
        <f t="shared" si="15"/>
        <v/>
      </c>
      <c r="V113" s="147" t="str">
        <f t="shared" si="16"/>
        <v/>
      </c>
      <c r="W113" s="455"/>
      <c r="X113" s="147" t="str">
        <f t="shared" si="17"/>
        <v/>
      </c>
      <c r="Y113" s="149" t="str">
        <f t="shared" si="19"/>
        <v/>
      </c>
      <c r="Z113" s="150" t="str">
        <f t="shared" si="18"/>
        <v/>
      </c>
      <c r="AA113" s="151"/>
      <c r="AB113" s="453"/>
      <c r="AC113" s="453"/>
      <c r="AD113" s="453"/>
      <c r="AE113" s="453"/>
      <c r="AF113" s="453"/>
      <c r="AG113" s="453"/>
      <c r="AH113" s="453"/>
      <c r="AI113" s="453"/>
      <c r="AJ113" s="453"/>
      <c r="AK113" s="152" t="str">
        <f>IF(OR($D113="",$AL113="",GlobalParameters!$C$12=""),"",IF($AO113&lt;200,IF($E113="","",$AL113-VLOOKUP($AO113,Sw_Req!$A$2:$K$19,9)),IF($AO113&gt;=200,MIN(VLOOKUP($AO113,Sw_Req!$A$2:$K$19,10),$AL113),"")))</f>
        <v/>
      </c>
      <c r="AL113" s="453"/>
      <c r="AM113" s="453"/>
      <c r="AN113" s="151"/>
      <c r="AO113" s="126" t="e">
        <f>IF(VLOOKUP($E113,Sw_Req!$O$2:$P$5,2)&lt;&gt;40,VLOOKUP($E113,Sw_Req!$O$2:$P$5,2),VLOOKUP($E113,Sw_Req!$O$2:$P$5,2)+VLOOKUP($F113,Sw_Req!$Q$2:$R$4,2))</f>
        <v>#N/A</v>
      </c>
      <c r="AV113" s="218"/>
      <c r="AW113" s="218"/>
      <c r="AX113" s="218"/>
      <c r="AY113" s="218"/>
    </row>
    <row r="114" spans="1:51" x14ac:dyDescent="0.25">
      <c r="A114" s="125"/>
      <c r="B114" s="453"/>
      <c r="C114" s="453"/>
      <c r="D114" s="453"/>
      <c r="E114" s="454"/>
      <c r="F114" s="454"/>
      <c r="G114" s="454"/>
      <c r="H114" s="457"/>
      <c r="I114" s="158" t="str">
        <f t="shared" si="10"/>
        <v/>
      </c>
      <c r="J114" s="148" t="str">
        <f>IF(OR($D114="",$E114=""),"",VLOOKUP($AO114,Sw_Req!$A$2:$I$19,5))</f>
        <v/>
      </c>
      <c r="K114" s="457"/>
      <c r="L114" s="158" t="str">
        <f t="shared" si="11"/>
        <v/>
      </c>
      <c r="M114" s="148" t="str">
        <f>IF(OR($D114="",$E114=""),"",VLOOKUP($AO114,Sw_Req!$A$2:$K$6,6))</f>
        <v/>
      </c>
      <c r="N114" s="457"/>
      <c r="O114" s="158" t="str">
        <f t="shared" si="12"/>
        <v/>
      </c>
      <c r="P114" s="148" t="str">
        <f t="shared" si="13"/>
        <v/>
      </c>
      <c r="Q114" s="455"/>
      <c r="R114" s="455"/>
      <c r="S114" s="158" t="str">
        <f t="shared" si="14"/>
        <v/>
      </c>
      <c r="T114" s="455"/>
      <c r="U114" s="147" t="str">
        <f t="shared" si="15"/>
        <v/>
      </c>
      <c r="V114" s="147" t="str">
        <f t="shared" si="16"/>
        <v/>
      </c>
      <c r="W114" s="455"/>
      <c r="X114" s="147" t="str">
        <f t="shared" si="17"/>
        <v/>
      </c>
      <c r="Y114" s="149" t="str">
        <f t="shared" si="19"/>
        <v/>
      </c>
      <c r="Z114" s="150" t="str">
        <f t="shared" si="18"/>
        <v/>
      </c>
      <c r="AA114" s="151"/>
      <c r="AB114" s="453"/>
      <c r="AC114" s="453"/>
      <c r="AD114" s="453"/>
      <c r="AE114" s="453"/>
      <c r="AF114" s="453"/>
      <c r="AG114" s="453"/>
      <c r="AH114" s="453"/>
      <c r="AI114" s="453"/>
      <c r="AJ114" s="453"/>
      <c r="AK114" s="152" t="str">
        <f>IF(OR($D114="",$AL114="",GlobalParameters!$C$12=""),"",IF($AO114&lt;200,IF($E114="","",$AL114-VLOOKUP($AO114,Sw_Req!$A$2:$K$19,9)),IF($AO114&gt;=200,MIN(VLOOKUP($AO114,Sw_Req!$A$2:$K$19,10),$AL114),"")))</f>
        <v/>
      </c>
      <c r="AL114" s="453"/>
      <c r="AM114" s="453"/>
      <c r="AN114" s="151"/>
      <c r="AO114" s="126" t="e">
        <f>IF(VLOOKUP($E114,Sw_Req!$O$2:$P$5,2)&lt;&gt;40,VLOOKUP($E114,Sw_Req!$O$2:$P$5,2),VLOOKUP($E114,Sw_Req!$O$2:$P$5,2)+VLOOKUP($F114,Sw_Req!$Q$2:$R$4,2))</f>
        <v>#N/A</v>
      </c>
      <c r="AV114" s="218"/>
      <c r="AW114" s="218"/>
      <c r="AX114" s="218"/>
      <c r="AY114" s="218"/>
    </row>
    <row r="115" spans="1:51" x14ac:dyDescent="0.25">
      <c r="A115" s="125"/>
      <c r="B115" s="453"/>
      <c r="C115" s="453"/>
      <c r="D115" s="453"/>
      <c r="E115" s="454"/>
      <c r="F115" s="454"/>
      <c r="G115" s="454"/>
      <c r="H115" s="457"/>
      <c r="I115" s="158" t="str">
        <f t="shared" si="10"/>
        <v/>
      </c>
      <c r="J115" s="148" t="str">
        <f>IF(OR($D115="",$E115=""),"",VLOOKUP($AO115,Sw_Req!$A$2:$I$19,5))</f>
        <v/>
      </c>
      <c r="K115" s="457"/>
      <c r="L115" s="158" t="str">
        <f t="shared" si="11"/>
        <v/>
      </c>
      <c r="M115" s="148" t="str">
        <f>IF(OR($D115="",$E115=""),"",VLOOKUP($AO115,Sw_Req!$A$2:$K$6,6))</f>
        <v/>
      </c>
      <c r="N115" s="457"/>
      <c r="O115" s="158" t="str">
        <f t="shared" si="12"/>
        <v/>
      </c>
      <c r="P115" s="148" t="str">
        <f t="shared" si="13"/>
        <v/>
      </c>
      <c r="Q115" s="455"/>
      <c r="R115" s="455"/>
      <c r="S115" s="158" t="str">
        <f t="shared" si="14"/>
        <v/>
      </c>
      <c r="T115" s="455"/>
      <c r="U115" s="147" t="str">
        <f t="shared" si="15"/>
        <v/>
      </c>
      <c r="V115" s="147" t="str">
        <f t="shared" si="16"/>
        <v/>
      </c>
      <c r="W115" s="455"/>
      <c r="X115" s="147" t="str">
        <f t="shared" si="17"/>
        <v/>
      </c>
      <c r="Y115" s="149" t="str">
        <f t="shared" si="19"/>
        <v/>
      </c>
      <c r="Z115" s="150" t="str">
        <f t="shared" si="18"/>
        <v/>
      </c>
      <c r="AA115" s="151"/>
      <c r="AB115" s="453"/>
      <c r="AC115" s="453"/>
      <c r="AD115" s="453"/>
      <c r="AE115" s="453"/>
      <c r="AF115" s="453"/>
      <c r="AG115" s="453"/>
      <c r="AH115" s="453"/>
      <c r="AI115" s="453"/>
      <c r="AJ115" s="453"/>
      <c r="AK115" s="152" t="str">
        <f>IF(OR($D115="",$AL115="",GlobalParameters!$C$12=""),"",IF($AO115&lt;200,IF($E115="","",$AL115-VLOOKUP($AO115,Sw_Req!$A$2:$K$19,9)),IF($AO115&gt;=200,MIN(VLOOKUP($AO115,Sw_Req!$A$2:$K$19,10),$AL115),"")))</f>
        <v/>
      </c>
      <c r="AL115" s="453"/>
      <c r="AM115" s="453"/>
      <c r="AN115" s="151"/>
      <c r="AO115" s="126" t="e">
        <f>IF(VLOOKUP($E115,Sw_Req!$O$2:$P$5,2)&lt;&gt;40,VLOOKUP($E115,Sw_Req!$O$2:$P$5,2),VLOOKUP($E115,Sw_Req!$O$2:$P$5,2)+VLOOKUP($F115,Sw_Req!$Q$2:$R$4,2))</f>
        <v>#N/A</v>
      </c>
      <c r="AV115" s="218"/>
      <c r="AW115" s="218"/>
      <c r="AX115" s="218"/>
      <c r="AY115" s="218"/>
    </row>
    <row r="116" spans="1:51" x14ac:dyDescent="0.25">
      <c r="A116" s="125"/>
      <c r="B116" s="453"/>
      <c r="C116" s="453"/>
      <c r="D116" s="453"/>
      <c r="E116" s="454"/>
      <c r="F116" s="454"/>
      <c r="G116" s="454"/>
      <c r="H116" s="457"/>
      <c r="I116" s="158" t="str">
        <f t="shared" si="10"/>
        <v/>
      </c>
      <c r="J116" s="148" t="str">
        <f>IF(OR($D116="",$E116=""),"",VLOOKUP($AO116,Sw_Req!$A$2:$I$19,5))</f>
        <v/>
      </c>
      <c r="K116" s="457"/>
      <c r="L116" s="158" t="str">
        <f t="shared" si="11"/>
        <v/>
      </c>
      <c r="M116" s="148" t="str">
        <f>IF(OR($D116="",$E116=""),"",VLOOKUP($AO116,Sw_Req!$A$2:$K$6,6))</f>
        <v/>
      </c>
      <c r="N116" s="457"/>
      <c r="O116" s="158" t="str">
        <f t="shared" si="12"/>
        <v/>
      </c>
      <c r="P116" s="148" t="str">
        <f t="shared" si="13"/>
        <v/>
      </c>
      <c r="Q116" s="455"/>
      <c r="R116" s="455"/>
      <c r="S116" s="158" t="str">
        <f t="shared" si="14"/>
        <v/>
      </c>
      <c r="T116" s="455"/>
      <c r="U116" s="147" t="str">
        <f t="shared" si="15"/>
        <v/>
      </c>
      <c r="V116" s="147" t="str">
        <f t="shared" si="16"/>
        <v/>
      </c>
      <c r="W116" s="455"/>
      <c r="X116" s="147" t="str">
        <f t="shared" si="17"/>
        <v/>
      </c>
      <c r="Y116" s="149" t="str">
        <f t="shared" si="19"/>
        <v/>
      </c>
      <c r="Z116" s="150" t="str">
        <f t="shared" si="18"/>
        <v/>
      </c>
      <c r="AA116" s="151"/>
      <c r="AB116" s="453"/>
      <c r="AC116" s="453"/>
      <c r="AD116" s="453"/>
      <c r="AE116" s="453"/>
      <c r="AF116" s="453"/>
      <c r="AG116" s="453"/>
      <c r="AH116" s="453"/>
      <c r="AI116" s="453"/>
      <c r="AJ116" s="453"/>
      <c r="AK116" s="152" t="str">
        <f>IF(OR($D116="",$AL116="",GlobalParameters!$C$12=""),"",IF($AO116&lt;200,IF($E116="","",$AL116-VLOOKUP($AO116,Sw_Req!$A$2:$K$19,9)),IF($AO116&gt;=200,MIN(VLOOKUP($AO116,Sw_Req!$A$2:$K$19,10),$AL116),"")))</f>
        <v/>
      </c>
      <c r="AL116" s="453"/>
      <c r="AM116" s="453"/>
      <c r="AN116" s="151"/>
      <c r="AO116" s="126" t="e">
        <f>IF(VLOOKUP($E116,Sw_Req!$O$2:$P$5,2)&lt;&gt;40,VLOOKUP($E116,Sw_Req!$O$2:$P$5,2),VLOOKUP($E116,Sw_Req!$O$2:$P$5,2)+VLOOKUP($F116,Sw_Req!$Q$2:$R$4,2))</f>
        <v>#N/A</v>
      </c>
      <c r="AV116" s="218"/>
      <c r="AW116" s="218"/>
      <c r="AX116" s="218"/>
      <c r="AY116" s="218"/>
    </row>
    <row r="117" spans="1:51" x14ac:dyDescent="0.25">
      <c r="A117" s="125"/>
      <c r="B117" s="453"/>
      <c r="C117" s="453"/>
      <c r="D117" s="453"/>
      <c r="E117" s="454"/>
      <c r="F117" s="454"/>
      <c r="G117" s="454"/>
      <c r="H117" s="457"/>
      <c r="I117" s="158" t="str">
        <f t="shared" si="10"/>
        <v/>
      </c>
      <c r="J117" s="148" t="str">
        <f>IF(OR($D117="",$E117=""),"",VLOOKUP($AO117,Sw_Req!$A$2:$I$19,5))</f>
        <v/>
      </c>
      <c r="K117" s="457"/>
      <c r="L117" s="158" t="str">
        <f t="shared" si="11"/>
        <v/>
      </c>
      <c r="M117" s="148" t="str">
        <f>IF(OR($D117="",$E117=""),"",VLOOKUP($AO117,Sw_Req!$A$2:$K$6,6))</f>
        <v/>
      </c>
      <c r="N117" s="457"/>
      <c r="O117" s="158" t="str">
        <f t="shared" si="12"/>
        <v/>
      </c>
      <c r="P117" s="148" t="str">
        <f t="shared" si="13"/>
        <v/>
      </c>
      <c r="Q117" s="455"/>
      <c r="R117" s="455"/>
      <c r="S117" s="158" t="str">
        <f t="shared" si="14"/>
        <v/>
      </c>
      <c r="T117" s="455"/>
      <c r="U117" s="147" t="str">
        <f t="shared" si="15"/>
        <v/>
      </c>
      <c r="V117" s="147" t="str">
        <f t="shared" si="16"/>
        <v/>
      </c>
      <c r="W117" s="455"/>
      <c r="X117" s="147" t="str">
        <f t="shared" si="17"/>
        <v/>
      </c>
      <c r="Y117" s="149" t="str">
        <f t="shared" si="19"/>
        <v/>
      </c>
      <c r="Z117" s="150" t="str">
        <f t="shared" si="18"/>
        <v/>
      </c>
      <c r="AA117" s="151"/>
      <c r="AB117" s="453"/>
      <c r="AC117" s="453"/>
      <c r="AD117" s="453"/>
      <c r="AE117" s="453"/>
      <c r="AF117" s="453"/>
      <c r="AG117" s="453"/>
      <c r="AH117" s="453"/>
      <c r="AI117" s="453"/>
      <c r="AJ117" s="453"/>
      <c r="AK117" s="152" t="str">
        <f>IF(OR($D117="",$AL117="",GlobalParameters!$C$12=""),"",IF($AO117&lt;200,IF($E117="","",$AL117-VLOOKUP($AO117,Sw_Req!$A$2:$K$19,9)),IF($AO117&gt;=200,MIN(VLOOKUP($AO117,Sw_Req!$A$2:$K$19,10),$AL117),"")))</f>
        <v/>
      </c>
      <c r="AL117" s="453"/>
      <c r="AM117" s="453"/>
      <c r="AN117" s="151"/>
      <c r="AO117" s="126" t="e">
        <f>IF(VLOOKUP($E117,Sw_Req!$O$2:$P$5,2)&lt;&gt;40,VLOOKUP($E117,Sw_Req!$O$2:$P$5,2),VLOOKUP($E117,Sw_Req!$O$2:$P$5,2)+VLOOKUP($F117,Sw_Req!$Q$2:$R$4,2))</f>
        <v>#N/A</v>
      </c>
      <c r="AV117" s="218"/>
      <c r="AW117" s="218"/>
      <c r="AX117" s="218"/>
      <c r="AY117" s="218"/>
    </row>
    <row r="118" spans="1:51" x14ac:dyDescent="0.25">
      <c r="A118" s="125"/>
      <c r="B118" s="453"/>
      <c r="C118" s="453"/>
      <c r="D118" s="453"/>
      <c r="E118" s="454"/>
      <c r="F118" s="454"/>
      <c r="G118" s="454"/>
      <c r="H118" s="457"/>
      <c r="I118" s="158" t="str">
        <f t="shared" si="10"/>
        <v/>
      </c>
      <c r="J118" s="148" t="str">
        <f>IF(OR($D118="",$E118=""),"",VLOOKUP($AO118,Sw_Req!$A$2:$I$19,5))</f>
        <v/>
      </c>
      <c r="K118" s="457"/>
      <c r="L118" s="158" t="str">
        <f t="shared" si="11"/>
        <v/>
      </c>
      <c r="M118" s="148" t="str">
        <f>IF(OR($D118="",$E118=""),"",VLOOKUP($AO118,Sw_Req!$A$2:$K$6,6))</f>
        <v/>
      </c>
      <c r="N118" s="457"/>
      <c r="O118" s="158" t="str">
        <f t="shared" si="12"/>
        <v/>
      </c>
      <c r="P118" s="148" t="str">
        <f t="shared" si="13"/>
        <v/>
      </c>
      <c r="Q118" s="455"/>
      <c r="R118" s="455"/>
      <c r="S118" s="158" t="str">
        <f t="shared" si="14"/>
        <v/>
      </c>
      <c r="T118" s="455"/>
      <c r="U118" s="147" t="str">
        <f t="shared" si="15"/>
        <v/>
      </c>
      <c r="V118" s="147" t="str">
        <f t="shared" si="16"/>
        <v/>
      </c>
      <c r="W118" s="455"/>
      <c r="X118" s="147" t="str">
        <f t="shared" si="17"/>
        <v/>
      </c>
      <c r="Y118" s="149" t="str">
        <f t="shared" si="19"/>
        <v/>
      </c>
      <c r="Z118" s="150" t="str">
        <f t="shared" si="18"/>
        <v/>
      </c>
      <c r="AA118" s="151"/>
      <c r="AB118" s="453"/>
      <c r="AC118" s="453"/>
      <c r="AD118" s="453"/>
      <c r="AE118" s="453"/>
      <c r="AF118" s="453"/>
      <c r="AG118" s="453"/>
      <c r="AH118" s="453"/>
      <c r="AI118" s="453"/>
      <c r="AJ118" s="453"/>
      <c r="AK118" s="152" t="str">
        <f>IF(OR($D118="",$AL118="",GlobalParameters!$C$12=""),"",IF($AO118&lt;200,IF($E118="","",$AL118-VLOOKUP($AO118,Sw_Req!$A$2:$K$19,9)),IF($AO118&gt;=200,MIN(VLOOKUP($AO118,Sw_Req!$A$2:$K$19,10),$AL118),"")))</f>
        <v/>
      </c>
      <c r="AL118" s="453"/>
      <c r="AM118" s="453"/>
      <c r="AN118" s="151"/>
      <c r="AO118" s="126" t="e">
        <f>IF(VLOOKUP($E118,Sw_Req!$O$2:$P$5,2)&lt;&gt;40,VLOOKUP($E118,Sw_Req!$O$2:$P$5,2),VLOOKUP($E118,Sw_Req!$O$2:$P$5,2)+VLOOKUP($F118,Sw_Req!$Q$2:$R$4,2))</f>
        <v>#N/A</v>
      </c>
      <c r="AV118" s="218"/>
      <c r="AW118" s="218"/>
      <c r="AX118" s="218"/>
      <c r="AY118" s="218"/>
    </row>
    <row r="119" spans="1:51" x14ac:dyDescent="0.25">
      <c r="A119" s="125"/>
      <c r="B119" s="453"/>
      <c r="C119" s="453"/>
      <c r="D119" s="453"/>
      <c r="E119" s="454"/>
      <c r="F119" s="454"/>
      <c r="G119" s="454"/>
      <c r="H119" s="457"/>
      <c r="I119" s="158" t="str">
        <f t="shared" si="10"/>
        <v/>
      </c>
      <c r="J119" s="148" t="str">
        <f>IF(OR($D119="",$E119=""),"",VLOOKUP($AO119,Sw_Req!$A$2:$I$19,5))</f>
        <v/>
      </c>
      <c r="K119" s="457"/>
      <c r="L119" s="158" t="str">
        <f t="shared" si="11"/>
        <v/>
      </c>
      <c r="M119" s="148" t="str">
        <f>IF(OR($D119="",$E119=""),"",VLOOKUP($AO119,Sw_Req!$A$2:$K$6,6))</f>
        <v/>
      </c>
      <c r="N119" s="457"/>
      <c r="O119" s="158" t="str">
        <f t="shared" si="12"/>
        <v/>
      </c>
      <c r="P119" s="148" t="str">
        <f t="shared" si="13"/>
        <v/>
      </c>
      <c r="Q119" s="455"/>
      <c r="R119" s="455"/>
      <c r="S119" s="158" t="str">
        <f t="shared" si="14"/>
        <v/>
      </c>
      <c r="T119" s="455"/>
      <c r="U119" s="147" t="str">
        <f t="shared" si="15"/>
        <v/>
      </c>
      <c r="V119" s="147" t="str">
        <f t="shared" si="16"/>
        <v/>
      </c>
      <c r="W119" s="455"/>
      <c r="X119" s="147" t="str">
        <f t="shared" si="17"/>
        <v/>
      </c>
      <c r="Y119" s="149" t="str">
        <f t="shared" si="19"/>
        <v/>
      </c>
      <c r="Z119" s="150" t="str">
        <f t="shared" si="18"/>
        <v/>
      </c>
      <c r="AA119" s="151"/>
      <c r="AB119" s="453"/>
      <c r="AC119" s="453"/>
      <c r="AD119" s="453"/>
      <c r="AE119" s="453"/>
      <c r="AF119" s="453"/>
      <c r="AG119" s="453"/>
      <c r="AH119" s="453"/>
      <c r="AI119" s="453"/>
      <c r="AJ119" s="453"/>
      <c r="AK119" s="152" t="str">
        <f>IF(OR($D119="",$AL119="",GlobalParameters!$C$12=""),"",IF($AO119&lt;200,IF($E119="","",$AL119-VLOOKUP($AO119,Sw_Req!$A$2:$K$19,9)),IF($AO119&gt;=200,MIN(VLOOKUP($AO119,Sw_Req!$A$2:$K$19,10),$AL119),"")))</f>
        <v/>
      </c>
      <c r="AL119" s="453"/>
      <c r="AM119" s="453"/>
      <c r="AN119" s="151"/>
      <c r="AO119" s="126" t="e">
        <f>IF(VLOOKUP($E119,Sw_Req!$O$2:$P$5,2)&lt;&gt;40,VLOOKUP($E119,Sw_Req!$O$2:$P$5,2),VLOOKUP($E119,Sw_Req!$O$2:$P$5,2)+VLOOKUP($F119,Sw_Req!$Q$2:$R$4,2))</f>
        <v>#N/A</v>
      </c>
      <c r="AV119" s="218"/>
      <c r="AW119" s="218"/>
      <c r="AX119" s="218"/>
      <c r="AY119" s="218"/>
    </row>
    <row r="120" spans="1:51" x14ac:dyDescent="0.25">
      <c r="A120" s="125"/>
      <c r="B120" s="453"/>
      <c r="C120" s="453"/>
      <c r="D120" s="453"/>
      <c r="E120" s="454"/>
      <c r="F120" s="454"/>
      <c r="G120" s="454"/>
      <c r="H120" s="457"/>
      <c r="I120" s="158" t="str">
        <f t="shared" si="10"/>
        <v/>
      </c>
      <c r="J120" s="148" t="str">
        <f>IF(OR($D120="",$E120=""),"",VLOOKUP($AO120,Sw_Req!$A$2:$I$19,5))</f>
        <v/>
      </c>
      <c r="K120" s="457"/>
      <c r="L120" s="158" t="str">
        <f t="shared" si="11"/>
        <v/>
      </c>
      <c r="M120" s="148" t="str">
        <f>IF(OR($D120="",$E120=""),"",VLOOKUP($AO120,Sw_Req!$A$2:$K$6,6))</f>
        <v/>
      </c>
      <c r="N120" s="457"/>
      <c r="O120" s="158" t="str">
        <f t="shared" si="12"/>
        <v/>
      </c>
      <c r="P120" s="148" t="str">
        <f t="shared" si="13"/>
        <v/>
      </c>
      <c r="Q120" s="455"/>
      <c r="R120" s="455"/>
      <c r="S120" s="158" t="str">
        <f t="shared" si="14"/>
        <v/>
      </c>
      <c r="T120" s="455"/>
      <c r="U120" s="147" t="str">
        <f t="shared" si="15"/>
        <v/>
      </c>
      <c r="V120" s="147" t="str">
        <f t="shared" si="16"/>
        <v/>
      </c>
      <c r="W120" s="455"/>
      <c r="X120" s="147" t="str">
        <f t="shared" si="17"/>
        <v/>
      </c>
      <c r="Y120" s="149" t="str">
        <f t="shared" si="19"/>
        <v/>
      </c>
      <c r="Z120" s="150" t="str">
        <f t="shared" si="18"/>
        <v/>
      </c>
      <c r="AA120" s="151"/>
      <c r="AB120" s="453"/>
      <c r="AC120" s="453"/>
      <c r="AD120" s="453"/>
      <c r="AE120" s="453"/>
      <c r="AF120" s="453"/>
      <c r="AG120" s="453"/>
      <c r="AH120" s="453"/>
      <c r="AI120" s="453"/>
      <c r="AJ120" s="453"/>
      <c r="AK120" s="152" t="str">
        <f>IF(OR($D120="",$AL120="",GlobalParameters!$C$12=""),"",IF($AO120&lt;200,IF($E120="","",$AL120-VLOOKUP($AO120,Sw_Req!$A$2:$K$19,9)),IF($AO120&gt;=200,MIN(VLOOKUP($AO120,Sw_Req!$A$2:$K$19,10),$AL120),"")))</f>
        <v/>
      </c>
      <c r="AL120" s="453"/>
      <c r="AM120" s="453"/>
      <c r="AN120" s="151"/>
      <c r="AO120" s="126" t="e">
        <f>IF(VLOOKUP($E120,Sw_Req!$O$2:$P$5,2)&lt;&gt;40,VLOOKUP($E120,Sw_Req!$O$2:$P$5,2),VLOOKUP($E120,Sw_Req!$O$2:$P$5,2)+VLOOKUP($F120,Sw_Req!$Q$2:$R$4,2))</f>
        <v>#N/A</v>
      </c>
      <c r="AV120" s="218"/>
      <c r="AW120" s="218"/>
      <c r="AX120" s="218"/>
      <c r="AY120" s="218"/>
    </row>
    <row r="121" spans="1:51" x14ac:dyDescent="0.25">
      <c r="A121" s="125"/>
      <c r="B121" s="453"/>
      <c r="C121" s="453"/>
      <c r="D121" s="453"/>
      <c r="E121" s="454"/>
      <c r="F121" s="454"/>
      <c r="G121" s="454"/>
      <c r="H121" s="457"/>
      <c r="I121" s="158" t="str">
        <f t="shared" si="10"/>
        <v/>
      </c>
      <c r="J121" s="148" t="str">
        <f>IF(OR($D121="",$E121=""),"",VLOOKUP($AO121,Sw_Req!$A$2:$I$19,5))</f>
        <v/>
      </c>
      <c r="K121" s="457"/>
      <c r="L121" s="158" t="str">
        <f t="shared" si="11"/>
        <v/>
      </c>
      <c r="M121" s="148" t="str">
        <f>IF(OR($D121="",$E121=""),"",VLOOKUP($AO121,Sw_Req!$A$2:$K$6,6))</f>
        <v/>
      </c>
      <c r="N121" s="457"/>
      <c r="O121" s="158" t="str">
        <f t="shared" si="12"/>
        <v/>
      </c>
      <c r="P121" s="148" t="str">
        <f t="shared" si="13"/>
        <v/>
      </c>
      <c r="Q121" s="455"/>
      <c r="R121" s="455"/>
      <c r="S121" s="158" t="str">
        <f t="shared" si="14"/>
        <v/>
      </c>
      <c r="T121" s="455"/>
      <c r="U121" s="147" t="str">
        <f t="shared" si="15"/>
        <v/>
      </c>
      <c r="V121" s="147" t="str">
        <f t="shared" si="16"/>
        <v/>
      </c>
      <c r="W121" s="455"/>
      <c r="X121" s="147" t="str">
        <f t="shared" si="17"/>
        <v/>
      </c>
      <c r="Y121" s="149" t="str">
        <f t="shared" si="19"/>
        <v/>
      </c>
      <c r="Z121" s="150" t="str">
        <f t="shared" si="18"/>
        <v/>
      </c>
      <c r="AA121" s="151"/>
      <c r="AB121" s="453"/>
      <c r="AC121" s="453"/>
      <c r="AD121" s="453"/>
      <c r="AE121" s="453"/>
      <c r="AF121" s="453"/>
      <c r="AG121" s="453"/>
      <c r="AH121" s="453"/>
      <c r="AI121" s="453"/>
      <c r="AJ121" s="453"/>
      <c r="AK121" s="152" t="str">
        <f>IF(OR($D121="",$AL121="",GlobalParameters!$C$12=""),"",IF($AO121&lt;200,IF($E121="","",$AL121-VLOOKUP($AO121,Sw_Req!$A$2:$K$19,9)),IF($AO121&gt;=200,MIN(VLOOKUP($AO121,Sw_Req!$A$2:$K$19,10),$AL121),"")))</f>
        <v/>
      </c>
      <c r="AL121" s="453"/>
      <c r="AM121" s="453"/>
      <c r="AN121" s="151"/>
      <c r="AO121" s="126" t="e">
        <f>IF(VLOOKUP($E121,Sw_Req!$O$2:$P$5,2)&lt;&gt;40,VLOOKUP($E121,Sw_Req!$O$2:$P$5,2),VLOOKUP($E121,Sw_Req!$O$2:$P$5,2)+VLOOKUP($F121,Sw_Req!$Q$2:$R$4,2))</f>
        <v>#N/A</v>
      </c>
      <c r="AV121" s="218"/>
      <c r="AW121" s="218"/>
      <c r="AX121" s="218"/>
      <c r="AY121" s="218"/>
    </row>
    <row r="122" spans="1:51" x14ac:dyDescent="0.25">
      <c r="A122" s="125"/>
      <c r="B122" s="453"/>
      <c r="C122" s="453"/>
      <c r="D122" s="453"/>
      <c r="E122" s="454"/>
      <c r="F122" s="454"/>
      <c r="G122" s="454"/>
      <c r="H122" s="457"/>
      <c r="I122" s="158" t="str">
        <f t="shared" si="10"/>
        <v/>
      </c>
      <c r="J122" s="148" t="str">
        <f>IF(OR($D122="",$E122=""),"",VLOOKUP($AO122,Sw_Req!$A$2:$I$19,5))</f>
        <v/>
      </c>
      <c r="K122" s="457"/>
      <c r="L122" s="158" t="str">
        <f t="shared" si="11"/>
        <v/>
      </c>
      <c r="M122" s="148" t="str">
        <f>IF(OR($D122="",$E122=""),"",VLOOKUP($AO122,Sw_Req!$A$2:$K$6,6))</f>
        <v/>
      </c>
      <c r="N122" s="457"/>
      <c r="O122" s="158" t="str">
        <f t="shared" si="12"/>
        <v/>
      </c>
      <c r="P122" s="148" t="str">
        <f t="shared" si="13"/>
        <v/>
      </c>
      <c r="Q122" s="455"/>
      <c r="R122" s="455"/>
      <c r="S122" s="158" t="str">
        <f t="shared" si="14"/>
        <v/>
      </c>
      <c r="T122" s="455"/>
      <c r="U122" s="147" t="str">
        <f t="shared" si="15"/>
        <v/>
      </c>
      <c r="V122" s="147" t="str">
        <f t="shared" si="16"/>
        <v/>
      </c>
      <c r="W122" s="455"/>
      <c r="X122" s="147" t="str">
        <f t="shared" si="17"/>
        <v/>
      </c>
      <c r="Y122" s="149" t="str">
        <f t="shared" si="19"/>
        <v/>
      </c>
      <c r="Z122" s="150" t="str">
        <f t="shared" si="18"/>
        <v/>
      </c>
      <c r="AA122" s="151"/>
      <c r="AB122" s="453"/>
      <c r="AC122" s="453"/>
      <c r="AD122" s="453"/>
      <c r="AE122" s="453"/>
      <c r="AF122" s="453"/>
      <c r="AG122" s="453"/>
      <c r="AH122" s="453"/>
      <c r="AI122" s="453"/>
      <c r="AJ122" s="453"/>
      <c r="AK122" s="152" t="str">
        <f>IF(OR($D122="",$AL122="",GlobalParameters!$C$12=""),"",IF($AO122&lt;200,IF($E122="","",$AL122-VLOOKUP($AO122,Sw_Req!$A$2:$K$19,9)),IF($AO122&gt;=200,MIN(VLOOKUP($AO122,Sw_Req!$A$2:$K$19,10),$AL122),"")))</f>
        <v/>
      </c>
      <c r="AL122" s="453"/>
      <c r="AM122" s="453"/>
      <c r="AN122" s="151"/>
      <c r="AO122" s="126" t="e">
        <f>IF(VLOOKUP($E122,Sw_Req!$O$2:$P$5,2)&lt;&gt;40,VLOOKUP($E122,Sw_Req!$O$2:$P$5,2),VLOOKUP($E122,Sw_Req!$O$2:$P$5,2)+VLOOKUP($F122,Sw_Req!$Q$2:$R$4,2))</f>
        <v>#N/A</v>
      </c>
      <c r="AV122" s="218"/>
      <c r="AW122" s="218"/>
      <c r="AX122" s="218"/>
      <c r="AY122" s="218"/>
    </row>
    <row r="123" spans="1:51" x14ac:dyDescent="0.25">
      <c r="A123" s="125"/>
      <c r="B123" s="453"/>
      <c r="C123" s="453"/>
      <c r="D123" s="453"/>
      <c r="E123" s="454"/>
      <c r="F123" s="454"/>
      <c r="G123" s="454"/>
      <c r="H123" s="457"/>
      <c r="I123" s="158" t="str">
        <f t="shared" si="10"/>
        <v/>
      </c>
      <c r="J123" s="148" t="str">
        <f>IF(OR($D123="",$E123=""),"",VLOOKUP($AO123,Sw_Req!$A$2:$I$19,5))</f>
        <v/>
      </c>
      <c r="K123" s="457"/>
      <c r="L123" s="158" t="str">
        <f t="shared" si="11"/>
        <v/>
      </c>
      <c r="M123" s="148" t="str">
        <f>IF(OR($D123="",$E123=""),"",VLOOKUP($AO123,Sw_Req!$A$2:$K$6,6))</f>
        <v/>
      </c>
      <c r="N123" s="457"/>
      <c r="O123" s="158" t="str">
        <f t="shared" si="12"/>
        <v/>
      </c>
      <c r="P123" s="148" t="str">
        <f t="shared" si="13"/>
        <v/>
      </c>
      <c r="Q123" s="455"/>
      <c r="R123" s="455"/>
      <c r="S123" s="158" t="str">
        <f t="shared" si="14"/>
        <v/>
      </c>
      <c r="T123" s="455"/>
      <c r="U123" s="147" t="str">
        <f t="shared" si="15"/>
        <v/>
      </c>
      <c r="V123" s="147" t="str">
        <f t="shared" si="16"/>
        <v/>
      </c>
      <c r="W123" s="455"/>
      <c r="X123" s="147" t="str">
        <f t="shared" si="17"/>
        <v/>
      </c>
      <c r="Y123" s="149" t="str">
        <f t="shared" si="19"/>
        <v/>
      </c>
      <c r="Z123" s="150" t="str">
        <f t="shared" si="18"/>
        <v/>
      </c>
      <c r="AA123" s="151"/>
      <c r="AB123" s="453"/>
      <c r="AC123" s="453"/>
      <c r="AD123" s="453"/>
      <c r="AE123" s="453"/>
      <c r="AF123" s="453"/>
      <c r="AG123" s="453"/>
      <c r="AH123" s="453"/>
      <c r="AI123" s="453"/>
      <c r="AJ123" s="453"/>
      <c r="AK123" s="152" t="str">
        <f>IF(OR($D123="",$AL123="",GlobalParameters!$C$12=""),"",IF($AO123&lt;200,IF($E123="","",$AL123-VLOOKUP($AO123,Sw_Req!$A$2:$K$19,9)),IF($AO123&gt;=200,MIN(VLOOKUP($AO123,Sw_Req!$A$2:$K$19,10),$AL123),"")))</f>
        <v/>
      </c>
      <c r="AL123" s="453"/>
      <c r="AM123" s="453"/>
      <c r="AN123" s="151"/>
      <c r="AO123" s="126" t="e">
        <f>IF(VLOOKUP($E123,Sw_Req!$O$2:$P$5,2)&lt;&gt;40,VLOOKUP($E123,Sw_Req!$O$2:$P$5,2),VLOOKUP($E123,Sw_Req!$O$2:$P$5,2)+VLOOKUP($F123,Sw_Req!$Q$2:$R$4,2))</f>
        <v>#N/A</v>
      </c>
      <c r="AV123" s="218"/>
      <c r="AW123" s="218"/>
      <c r="AX123" s="218"/>
      <c r="AY123" s="218"/>
    </row>
    <row r="124" spans="1:51" x14ac:dyDescent="0.25">
      <c r="A124" s="125"/>
      <c r="B124" s="453"/>
      <c r="C124" s="453"/>
      <c r="D124" s="453"/>
      <c r="E124" s="454"/>
      <c r="F124" s="454"/>
      <c r="G124" s="454"/>
      <c r="H124" s="457"/>
      <c r="I124" s="158" t="str">
        <f t="shared" si="10"/>
        <v/>
      </c>
      <c r="J124" s="148" t="str">
        <f>IF(OR($D124="",$E124=""),"",VLOOKUP($AO124,Sw_Req!$A$2:$I$19,5))</f>
        <v/>
      </c>
      <c r="K124" s="457"/>
      <c r="L124" s="158" t="str">
        <f t="shared" si="11"/>
        <v/>
      </c>
      <c r="M124" s="148" t="str">
        <f>IF(OR($D124="",$E124=""),"",VLOOKUP($AO124,Sw_Req!$A$2:$K$6,6))</f>
        <v/>
      </c>
      <c r="N124" s="457"/>
      <c r="O124" s="158" t="str">
        <f t="shared" si="12"/>
        <v/>
      </c>
      <c r="P124" s="148" t="str">
        <f t="shared" si="13"/>
        <v/>
      </c>
      <c r="Q124" s="455"/>
      <c r="R124" s="455"/>
      <c r="S124" s="158" t="str">
        <f t="shared" si="14"/>
        <v/>
      </c>
      <c r="T124" s="455"/>
      <c r="U124" s="147" t="str">
        <f t="shared" si="15"/>
        <v/>
      </c>
      <c r="V124" s="147" t="str">
        <f t="shared" si="16"/>
        <v/>
      </c>
      <c r="W124" s="455"/>
      <c r="X124" s="147" t="str">
        <f t="shared" si="17"/>
        <v/>
      </c>
      <c r="Y124" s="149" t="str">
        <f t="shared" si="19"/>
        <v/>
      </c>
      <c r="Z124" s="150" t="str">
        <f t="shared" si="18"/>
        <v/>
      </c>
      <c r="AA124" s="151"/>
      <c r="AB124" s="453"/>
      <c r="AC124" s="453"/>
      <c r="AD124" s="453"/>
      <c r="AE124" s="453"/>
      <c r="AF124" s="453"/>
      <c r="AG124" s="453"/>
      <c r="AH124" s="453"/>
      <c r="AI124" s="453"/>
      <c r="AJ124" s="453"/>
      <c r="AK124" s="152" t="str">
        <f>IF(OR($D124="",$AL124="",GlobalParameters!$C$12=""),"",IF($AO124&lt;200,IF($E124="","",$AL124-VLOOKUP($AO124,Sw_Req!$A$2:$K$19,9)),IF($AO124&gt;=200,MIN(VLOOKUP($AO124,Sw_Req!$A$2:$K$19,10),$AL124),"")))</f>
        <v/>
      </c>
      <c r="AL124" s="453"/>
      <c r="AM124" s="453"/>
      <c r="AN124" s="151"/>
      <c r="AO124" s="126" t="e">
        <f>IF(VLOOKUP($E124,Sw_Req!$O$2:$P$5,2)&lt;&gt;40,VLOOKUP($E124,Sw_Req!$O$2:$P$5,2),VLOOKUP($E124,Sw_Req!$O$2:$P$5,2)+VLOOKUP($F124,Sw_Req!$Q$2:$R$4,2))</f>
        <v>#N/A</v>
      </c>
      <c r="AV124" s="218"/>
      <c r="AW124" s="218"/>
      <c r="AX124" s="218"/>
      <c r="AY124" s="218"/>
    </row>
    <row r="125" spans="1:51" x14ac:dyDescent="0.25">
      <c r="A125" s="125"/>
      <c r="B125" s="453"/>
      <c r="C125" s="453"/>
      <c r="D125" s="453"/>
      <c r="E125" s="454"/>
      <c r="F125" s="454"/>
      <c r="G125" s="454"/>
      <c r="H125" s="457"/>
      <c r="I125" s="158" t="str">
        <f t="shared" si="10"/>
        <v/>
      </c>
      <c r="J125" s="148" t="str">
        <f>IF(OR($D125="",$E125=""),"",VLOOKUP($AO125,Sw_Req!$A$2:$I$19,5))</f>
        <v/>
      </c>
      <c r="K125" s="457"/>
      <c r="L125" s="158" t="str">
        <f t="shared" si="11"/>
        <v/>
      </c>
      <c r="M125" s="148" t="str">
        <f>IF(OR($D125="",$E125=""),"",VLOOKUP($AO125,Sw_Req!$A$2:$K$6,6))</f>
        <v/>
      </c>
      <c r="N125" s="457"/>
      <c r="O125" s="158" t="str">
        <f t="shared" si="12"/>
        <v/>
      </c>
      <c r="P125" s="148" t="str">
        <f t="shared" si="13"/>
        <v/>
      </c>
      <c r="Q125" s="455"/>
      <c r="R125" s="455"/>
      <c r="S125" s="158" t="str">
        <f t="shared" si="14"/>
        <v/>
      </c>
      <c r="T125" s="455"/>
      <c r="U125" s="147" t="str">
        <f t="shared" si="15"/>
        <v/>
      </c>
      <c r="V125" s="147" t="str">
        <f t="shared" si="16"/>
        <v/>
      </c>
      <c r="W125" s="455"/>
      <c r="X125" s="147" t="str">
        <f t="shared" si="17"/>
        <v/>
      </c>
      <c r="Y125" s="149" t="str">
        <f t="shared" si="19"/>
        <v/>
      </c>
      <c r="Z125" s="150" t="str">
        <f t="shared" si="18"/>
        <v/>
      </c>
      <c r="AA125" s="151"/>
      <c r="AB125" s="453"/>
      <c r="AC125" s="453"/>
      <c r="AD125" s="453"/>
      <c r="AE125" s="453"/>
      <c r="AF125" s="453"/>
      <c r="AG125" s="453"/>
      <c r="AH125" s="453"/>
      <c r="AI125" s="453"/>
      <c r="AJ125" s="453"/>
      <c r="AK125" s="152" t="str">
        <f>IF(OR($D125="",$AL125="",GlobalParameters!$C$12=""),"",IF($AO125&lt;200,IF($E125="","",$AL125-VLOOKUP($AO125,Sw_Req!$A$2:$K$19,9)),IF($AO125&gt;=200,MIN(VLOOKUP($AO125,Sw_Req!$A$2:$K$19,10),$AL125),"")))</f>
        <v/>
      </c>
      <c r="AL125" s="453"/>
      <c r="AM125" s="453"/>
      <c r="AN125" s="151"/>
      <c r="AO125" s="126" t="e">
        <f>IF(VLOOKUP($E125,Sw_Req!$O$2:$P$5,2)&lt;&gt;40,VLOOKUP($E125,Sw_Req!$O$2:$P$5,2),VLOOKUP($E125,Sw_Req!$O$2:$P$5,2)+VLOOKUP($F125,Sw_Req!$Q$2:$R$4,2))</f>
        <v>#N/A</v>
      </c>
      <c r="AV125" s="218"/>
      <c r="AW125" s="218"/>
      <c r="AX125" s="218"/>
      <c r="AY125" s="218"/>
    </row>
    <row r="126" spans="1:51" x14ac:dyDescent="0.25">
      <c r="A126" s="125"/>
      <c r="B126" s="453"/>
      <c r="C126" s="453"/>
      <c r="D126" s="453"/>
      <c r="E126" s="454"/>
      <c r="F126" s="454"/>
      <c r="G126" s="454"/>
      <c r="H126" s="457"/>
      <c r="I126" s="158" t="str">
        <f t="shared" si="10"/>
        <v/>
      </c>
      <c r="J126" s="148" t="str">
        <f>IF(OR($D126="",$E126=""),"",VLOOKUP($AO126,Sw_Req!$A$2:$I$19,5))</f>
        <v/>
      </c>
      <c r="K126" s="457"/>
      <c r="L126" s="158" t="str">
        <f t="shared" si="11"/>
        <v/>
      </c>
      <c r="M126" s="148" t="str">
        <f>IF(OR($D126="",$E126=""),"",VLOOKUP($AO126,Sw_Req!$A$2:$K$6,6))</f>
        <v/>
      </c>
      <c r="N126" s="457"/>
      <c r="O126" s="158" t="str">
        <f t="shared" si="12"/>
        <v/>
      </c>
      <c r="P126" s="148" t="str">
        <f t="shared" si="13"/>
        <v/>
      </c>
      <c r="Q126" s="455"/>
      <c r="R126" s="455"/>
      <c r="S126" s="158" t="str">
        <f t="shared" si="14"/>
        <v/>
      </c>
      <c r="T126" s="455"/>
      <c r="U126" s="147" t="str">
        <f t="shared" si="15"/>
        <v/>
      </c>
      <c r="V126" s="147" t="str">
        <f t="shared" si="16"/>
        <v/>
      </c>
      <c r="W126" s="455"/>
      <c r="X126" s="147" t="str">
        <f t="shared" si="17"/>
        <v/>
      </c>
      <c r="Y126" s="149" t="str">
        <f t="shared" si="19"/>
        <v/>
      </c>
      <c r="Z126" s="150" t="str">
        <f t="shared" si="18"/>
        <v/>
      </c>
      <c r="AA126" s="151"/>
      <c r="AB126" s="453"/>
      <c r="AC126" s="453"/>
      <c r="AD126" s="453"/>
      <c r="AE126" s="453"/>
      <c r="AF126" s="453"/>
      <c r="AG126" s="453"/>
      <c r="AH126" s="453"/>
      <c r="AI126" s="453"/>
      <c r="AJ126" s="453"/>
      <c r="AK126" s="152" t="str">
        <f>IF(OR($D126="",$AL126="",GlobalParameters!$C$12=""),"",IF($AO126&lt;200,IF($E126="","",$AL126-VLOOKUP($AO126,Sw_Req!$A$2:$K$19,9)),IF($AO126&gt;=200,MIN(VLOOKUP($AO126,Sw_Req!$A$2:$K$19,10),$AL126),"")))</f>
        <v/>
      </c>
      <c r="AL126" s="453"/>
      <c r="AM126" s="453"/>
      <c r="AN126" s="151"/>
      <c r="AO126" s="126" t="e">
        <f>IF(VLOOKUP($E126,Sw_Req!$O$2:$P$5,2)&lt;&gt;40,VLOOKUP($E126,Sw_Req!$O$2:$P$5,2),VLOOKUP($E126,Sw_Req!$O$2:$P$5,2)+VLOOKUP($F126,Sw_Req!$Q$2:$R$4,2))</f>
        <v>#N/A</v>
      </c>
      <c r="AV126" s="218"/>
      <c r="AW126" s="218"/>
      <c r="AX126" s="218"/>
      <c r="AY126" s="218"/>
    </row>
    <row r="127" spans="1:51" x14ac:dyDescent="0.25">
      <c r="A127" s="125"/>
      <c r="B127" s="453"/>
      <c r="C127" s="453"/>
      <c r="D127" s="453"/>
      <c r="E127" s="454"/>
      <c r="F127" s="454"/>
      <c r="G127" s="454"/>
      <c r="H127" s="457"/>
      <c r="I127" s="158" t="str">
        <f t="shared" si="10"/>
        <v/>
      </c>
      <c r="J127" s="148" t="str">
        <f>IF(OR($D127="",$E127=""),"",VLOOKUP($AO127,Sw_Req!$A$2:$I$19,5))</f>
        <v/>
      </c>
      <c r="K127" s="457"/>
      <c r="L127" s="158" t="str">
        <f t="shared" si="11"/>
        <v/>
      </c>
      <c r="M127" s="148" t="str">
        <f>IF(OR($D127="",$E127=""),"",VLOOKUP($AO127,Sw_Req!$A$2:$K$6,6))</f>
        <v/>
      </c>
      <c r="N127" s="457"/>
      <c r="O127" s="158" t="str">
        <f t="shared" si="12"/>
        <v/>
      </c>
      <c r="P127" s="148" t="str">
        <f t="shared" si="13"/>
        <v/>
      </c>
      <c r="Q127" s="455"/>
      <c r="R127" s="455"/>
      <c r="S127" s="158" t="str">
        <f t="shared" si="14"/>
        <v/>
      </c>
      <c r="T127" s="455"/>
      <c r="U127" s="147" t="str">
        <f t="shared" si="15"/>
        <v/>
      </c>
      <c r="V127" s="147" t="str">
        <f t="shared" si="16"/>
        <v/>
      </c>
      <c r="W127" s="455"/>
      <c r="X127" s="147" t="str">
        <f t="shared" si="17"/>
        <v/>
      </c>
      <c r="Y127" s="149" t="str">
        <f t="shared" si="19"/>
        <v/>
      </c>
      <c r="Z127" s="150" t="str">
        <f t="shared" si="18"/>
        <v/>
      </c>
      <c r="AA127" s="151"/>
      <c r="AB127" s="453"/>
      <c r="AC127" s="453"/>
      <c r="AD127" s="453"/>
      <c r="AE127" s="453"/>
      <c r="AF127" s="453"/>
      <c r="AG127" s="453"/>
      <c r="AH127" s="453"/>
      <c r="AI127" s="453"/>
      <c r="AJ127" s="453"/>
      <c r="AK127" s="152" t="str">
        <f>IF(OR($D127="",$AL127="",GlobalParameters!$C$12=""),"",IF($AO127&lt;200,IF($E127="","",$AL127-VLOOKUP($AO127,Sw_Req!$A$2:$K$19,9)),IF($AO127&gt;=200,MIN(VLOOKUP($AO127,Sw_Req!$A$2:$K$19,10),$AL127),"")))</f>
        <v/>
      </c>
      <c r="AL127" s="453"/>
      <c r="AM127" s="453"/>
      <c r="AN127" s="151"/>
      <c r="AO127" s="126" t="e">
        <f>IF(VLOOKUP($E127,Sw_Req!$O$2:$P$5,2)&lt;&gt;40,VLOOKUP($E127,Sw_Req!$O$2:$P$5,2),VLOOKUP($E127,Sw_Req!$O$2:$P$5,2)+VLOOKUP($F127,Sw_Req!$Q$2:$R$4,2))</f>
        <v>#N/A</v>
      </c>
      <c r="AV127" s="218"/>
      <c r="AW127" s="218"/>
      <c r="AX127" s="218"/>
      <c r="AY127" s="218"/>
    </row>
    <row r="128" spans="1:51" x14ac:dyDescent="0.25">
      <c r="A128" s="125"/>
      <c r="B128" s="453"/>
      <c r="C128" s="453"/>
      <c r="D128" s="453"/>
      <c r="E128" s="454"/>
      <c r="F128" s="454"/>
      <c r="G128" s="454"/>
      <c r="H128" s="457"/>
      <c r="I128" s="158" t="str">
        <f t="shared" si="10"/>
        <v/>
      </c>
      <c r="J128" s="148" t="str">
        <f>IF(OR($D128="",$E128=""),"",VLOOKUP($AO128,Sw_Req!$A$2:$I$19,5))</f>
        <v/>
      </c>
      <c r="K128" s="457"/>
      <c r="L128" s="158" t="str">
        <f t="shared" si="11"/>
        <v/>
      </c>
      <c r="M128" s="148" t="str">
        <f>IF(OR($D128="",$E128=""),"",VLOOKUP($AO128,Sw_Req!$A$2:$K$6,6))</f>
        <v/>
      </c>
      <c r="N128" s="457"/>
      <c r="O128" s="158" t="str">
        <f t="shared" si="12"/>
        <v/>
      </c>
      <c r="P128" s="148" t="str">
        <f t="shared" si="13"/>
        <v/>
      </c>
      <c r="Q128" s="455"/>
      <c r="R128" s="455"/>
      <c r="S128" s="158" t="str">
        <f t="shared" si="14"/>
        <v/>
      </c>
      <c r="T128" s="455"/>
      <c r="U128" s="147" t="str">
        <f t="shared" si="15"/>
        <v/>
      </c>
      <c r="V128" s="147" t="str">
        <f t="shared" si="16"/>
        <v/>
      </c>
      <c r="W128" s="455"/>
      <c r="X128" s="147" t="str">
        <f t="shared" si="17"/>
        <v/>
      </c>
      <c r="Y128" s="149" t="str">
        <f t="shared" si="19"/>
        <v/>
      </c>
      <c r="Z128" s="150" t="str">
        <f t="shared" si="18"/>
        <v/>
      </c>
      <c r="AA128" s="151"/>
      <c r="AB128" s="453"/>
      <c r="AC128" s="453"/>
      <c r="AD128" s="453"/>
      <c r="AE128" s="453"/>
      <c r="AF128" s="453"/>
      <c r="AG128" s="453"/>
      <c r="AH128" s="453"/>
      <c r="AI128" s="453"/>
      <c r="AJ128" s="453"/>
      <c r="AK128" s="152" t="str">
        <f>IF(OR($D128="",$AL128="",GlobalParameters!$C$12=""),"",IF($AO128&lt;200,IF($E128="","",$AL128-VLOOKUP($AO128,Sw_Req!$A$2:$K$19,9)),IF($AO128&gt;=200,MIN(VLOOKUP($AO128,Sw_Req!$A$2:$K$19,10),$AL128),"")))</f>
        <v/>
      </c>
      <c r="AL128" s="453"/>
      <c r="AM128" s="453"/>
      <c r="AN128" s="151"/>
      <c r="AO128" s="126" t="e">
        <f>IF(VLOOKUP($E128,Sw_Req!$O$2:$P$5,2)&lt;&gt;40,VLOOKUP($E128,Sw_Req!$O$2:$P$5,2),VLOOKUP($E128,Sw_Req!$O$2:$P$5,2)+VLOOKUP($F128,Sw_Req!$Q$2:$R$4,2))</f>
        <v>#N/A</v>
      </c>
      <c r="AV128" s="218"/>
      <c r="AW128" s="218"/>
      <c r="AX128" s="218"/>
      <c r="AY128" s="218"/>
    </row>
    <row r="129" spans="1:51" x14ac:dyDescent="0.25">
      <c r="A129" s="125"/>
      <c r="B129" s="453"/>
      <c r="C129" s="453"/>
      <c r="D129" s="453"/>
      <c r="E129" s="454"/>
      <c r="F129" s="454"/>
      <c r="G129" s="454"/>
      <c r="H129" s="457"/>
      <c r="I129" s="158" t="str">
        <f t="shared" si="10"/>
        <v/>
      </c>
      <c r="J129" s="148" t="str">
        <f>IF(OR($D129="",$E129=""),"",VLOOKUP($AO129,Sw_Req!$A$2:$I$19,5))</f>
        <v/>
      </c>
      <c r="K129" s="457"/>
      <c r="L129" s="158" t="str">
        <f t="shared" si="11"/>
        <v/>
      </c>
      <c r="M129" s="148" t="str">
        <f>IF(OR($D129="",$E129=""),"",VLOOKUP($AO129,Sw_Req!$A$2:$K$6,6))</f>
        <v/>
      </c>
      <c r="N129" s="457"/>
      <c r="O129" s="158" t="str">
        <f t="shared" si="12"/>
        <v/>
      </c>
      <c r="P129" s="148" t="str">
        <f t="shared" si="13"/>
        <v/>
      </c>
      <c r="Q129" s="455"/>
      <c r="R129" s="455"/>
      <c r="S129" s="158" t="str">
        <f t="shared" si="14"/>
        <v/>
      </c>
      <c r="T129" s="455"/>
      <c r="U129" s="147" t="str">
        <f t="shared" si="15"/>
        <v/>
      </c>
      <c r="V129" s="147" t="str">
        <f t="shared" si="16"/>
        <v/>
      </c>
      <c r="W129" s="455"/>
      <c r="X129" s="147" t="str">
        <f t="shared" si="17"/>
        <v/>
      </c>
      <c r="Y129" s="149" t="str">
        <f t="shared" si="19"/>
        <v/>
      </c>
      <c r="Z129" s="150" t="str">
        <f t="shared" si="18"/>
        <v/>
      </c>
      <c r="AA129" s="151"/>
      <c r="AB129" s="453"/>
      <c r="AC129" s="453"/>
      <c r="AD129" s="453"/>
      <c r="AE129" s="453"/>
      <c r="AF129" s="453"/>
      <c r="AG129" s="453"/>
      <c r="AH129" s="453"/>
      <c r="AI129" s="453"/>
      <c r="AJ129" s="453"/>
      <c r="AK129" s="152" t="str">
        <f>IF(OR($D129="",$AL129="",GlobalParameters!$C$12=""),"",IF($AO129&lt;200,IF($E129="","",$AL129-VLOOKUP($AO129,Sw_Req!$A$2:$K$19,9)),IF($AO129&gt;=200,MIN(VLOOKUP($AO129,Sw_Req!$A$2:$K$19,10),$AL129),"")))</f>
        <v/>
      </c>
      <c r="AL129" s="453"/>
      <c r="AM129" s="453"/>
      <c r="AN129" s="151"/>
      <c r="AO129" s="126" t="e">
        <f>IF(VLOOKUP($E129,Sw_Req!$O$2:$P$5,2)&lt;&gt;40,VLOOKUP($E129,Sw_Req!$O$2:$P$5,2),VLOOKUP($E129,Sw_Req!$O$2:$P$5,2)+VLOOKUP($F129,Sw_Req!$Q$2:$R$4,2))</f>
        <v>#N/A</v>
      </c>
      <c r="AV129" s="218"/>
      <c r="AW129" s="218"/>
      <c r="AX129" s="218"/>
      <c r="AY129" s="218"/>
    </row>
    <row r="130" spans="1:51" x14ac:dyDescent="0.25">
      <c r="A130" s="125"/>
      <c r="B130" s="453"/>
      <c r="C130" s="453"/>
      <c r="D130" s="453"/>
      <c r="E130" s="454"/>
      <c r="F130" s="454"/>
      <c r="G130" s="454"/>
      <c r="H130" s="457"/>
      <c r="I130" s="158" t="str">
        <f t="shared" si="10"/>
        <v/>
      </c>
      <c r="J130" s="148" t="str">
        <f>IF(OR($D130="",$E130=""),"",VLOOKUP($AO130,Sw_Req!$A$2:$I$19,5))</f>
        <v/>
      </c>
      <c r="K130" s="457"/>
      <c r="L130" s="158" t="str">
        <f t="shared" si="11"/>
        <v/>
      </c>
      <c r="M130" s="148" t="str">
        <f>IF(OR($D130="",$E130=""),"",VLOOKUP($AO130,Sw_Req!$A$2:$K$6,6))</f>
        <v/>
      </c>
      <c r="N130" s="457"/>
      <c r="O130" s="158" t="str">
        <f t="shared" si="12"/>
        <v/>
      </c>
      <c r="P130" s="148" t="str">
        <f t="shared" si="13"/>
        <v/>
      </c>
      <c r="Q130" s="455"/>
      <c r="R130" s="455"/>
      <c r="S130" s="158" t="str">
        <f t="shared" si="14"/>
        <v/>
      </c>
      <c r="T130" s="455"/>
      <c r="U130" s="147" t="str">
        <f t="shared" si="15"/>
        <v/>
      </c>
      <c r="V130" s="147" t="str">
        <f t="shared" si="16"/>
        <v/>
      </c>
      <c r="W130" s="455"/>
      <c r="X130" s="147" t="str">
        <f t="shared" si="17"/>
        <v/>
      </c>
      <c r="Y130" s="149" t="str">
        <f t="shared" si="19"/>
        <v/>
      </c>
      <c r="Z130" s="150" t="str">
        <f t="shared" si="18"/>
        <v/>
      </c>
      <c r="AA130" s="151"/>
      <c r="AB130" s="453"/>
      <c r="AC130" s="453"/>
      <c r="AD130" s="453"/>
      <c r="AE130" s="453"/>
      <c r="AF130" s="453"/>
      <c r="AG130" s="453"/>
      <c r="AH130" s="453"/>
      <c r="AI130" s="453"/>
      <c r="AJ130" s="453"/>
      <c r="AK130" s="152" t="str">
        <f>IF(OR($D130="",$AL130="",GlobalParameters!$C$12=""),"",IF($AO130&lt;200,IF($E130="","",$AL130-VLOOKUP($AO130,Sw_Req!$A$2:$K$19,9)),IF($AO130&gt;=200,MIN(VLOOKUP($AO130,Sw_Req!$A$2:$K$19,10),$AL130),"")))</f>
        <v/>
      </c>
      <c r="AL130" s="453"/>
      <c r="AM130" s="453"/>
      <c r="AN130" s="151"/>
      <c r="AO130" s="126" t="e">
        <f>IF(VLOOKUP($E130,Sw_Req!$O$2:$P$5,2)&lt;&gt;40,VLOOKUP($E130,Sw_Req!$O$2:$P$5,2),VLOOKUP($E130,Sw_Req!$O$2:$P$5,2)+VLOOKUP($F130,Sw_Req!$Q$2:$R$4,2))</f>
        <v>#N/A</v>
      </c>
      <c r="AV130" s="218"/>
      <c r="AW130" s="218"/>
      <c r="AX130" s="218"/>
      <c r="AY130" s="218"/>
    </row>
    <row r="131" spans="1:51" x14ac:dyDescent="0.25">
      <c r="A131" s="125"/>
      <c r="B131" s="453"/>
      <c r="C131" s="453"/>
      <c r="D131" s="453"/>
      <c r="E131" s="454"/>
      <c r="F131" s="454"/>
      <c r="G131" s="454"/>
      <c r="H131" s="457"/>
      <c r="I131" s="158" t="str">
        <f t="shared" si="10"/>
        <v/>
      </c>
      <c r="J131" s="148" t="str">
        <f>IF(OR($D131="",$E131=""),"",VLOOKUP($AO131,Sw_Req!$A$2:$I$19,5))</f>
        <v/>
      </c>
      <c r="K131" s="457"/>
      <c r="L131" s="158" t="str">
        <f t="shared" si="11"/>
        <v/>
      </c>
      <c r="M131" s="148" t="str">
        <f>IF(OR($D131="",$E131=""),"",VLOOKUP($AO131,Sw_Req!$A$2:$K$6,6))</f>
        <v/>
      </c>
      <c r="N131" s="457"/>
      <c r="O131" s="158" t="str">
        <f t="shared" si="12"/>
        <v/>
      </c>
      <c r="P131" s="148" t="str">
        <f t="shared" si="13"/>
        <v/>
      </c>
      <c r="Q131" s="455"/>
      <c r="R131" s="455"/>
      <c r="S131" s="158" t="str">
        <f t="shared" si="14"/>
        <v/>
      </c>
      <c r="T131" s="455"/>
      <c r="U131" s="147" t="str">
        <f t="shared" si="15"/>
        <v/>
      </c>
      <c r="V131" s="147" t="str">
        <f t="shared" si="16"/>
        <v/>
      </c>
      <c r="W131" s="455"/>
      <c r="X131" s="147" t="str">
        <f t="shared" si="17"/>
        <v/>
      </c>
      <c r="Y131" s="149" t="str">
        <f t="shared" si="19"/>
        <v/>
      </c>
      <c r="Z131" s="150" t="str">
        <f t="shared" si="18"/>
        <v/>
      </c>
      <c r="AA131" s="151"/>
      <c r="AB131" s="453"/>
      <c r="AC131" s="453"/>
      <c r="AD131" s="453"/>
      <c r="AE131" s="453"/>
      <c r="AF131" s="453"/>
      <c r="AG131" s="453"/>
      <c r="AH131" s="453"/>
      <c r="AI131" s="453"/>
      <c r="AJ131" s="453"/>
      <c r="AK131" s="152" t="str">
        <f>IF(OR($D131="",$AL131="",GlobalParameters!$C$12=""),"",IF($AO131&lt;200,IF($E131="","",$AL131-VLOOKUP($AO131,Sw_Req!$A$2:$K$19,9)),IF($AO131&gt;=200,MIN(VLOOKUP($AO131,Sw_Req!$A$2:$K$19,10),$AL131),"")))</f>
        <v/>
      </c>
      <c r="AL131" s="453"/>
      <c r="AM131" s="453"/>
      <c r="AN131" s="151"/>
      <c r="AO131" s="126" t="e">
        <f>IF(VLOOKUP($E131,Sw_Req!$O$2:$P$5,2)&lt;&gt;40,VLOOKUP($E131,Sw_Req!$O$2:$P$5,2),VLOOKUP($E131,Sw_Req!$O$2:$P$5,2)+VLOOKUP($F131,Sw_Req!$Q$2:$R$4,2))</f>
        <v>#N/A</v>
      </c>
      <c r="AV131" s="218"/>
      <c r="AW131" s="218"/>
      <c r="AX131" s="218"/>
      <c r="AY131" s="218"/>
    </row>
    <row r="132" spans="1:51" s="143" customFormat="1" x14ac:dyDescent="0.25">
      <c r="A132" s="125"/>
      <c r="B132" s="453"/>
      <c r="C132" s="453"/>
      <c r="D132" s="453"/>
      <c r="E132" s="454"/>
      <c r="F132" s="454"/>
      <c r="G132" s="454"/>
      <c r="H132" s="457"/>
      <c r="I132" s="158" t="str">
        <f t="shared" si="10"/>
        <v/>
      </c>
      <c r="J132" s="148" t="str">
        <f>IF(OR($D132="",$E132=""),"",VLOOKUP($AO132,Sw_Req!$A$2:$I$19,5))</f>
        <v/>
      </c>
      <c r="K132" s="457"/>
      <c r="L132" s="158" t="str">
        <f t="shared" si="11"/>
        <v/>
      </c>
      <c r="M132" s="148" t="str">
        <f>IF(OR($D132="",$E132=""),"",VLOOKUP($AO132,Sw_Req!$A$2:$K$6,6))</f>
        <v/>
      </c>
      <c r="N132" s="457"/>
      <c r="O132" s="158" t="str">
        <f t="shared" si="12"/>
        <v/>
      </c>
      <c r="P132" s="148" t="str">
        <f t="shared" si="13"/>
        <v/>
      </c>
      <c r="Q132" s="455"/>
      <c r="R132" s="455"/>
      <c r="S132" s="158" t="str">
        <f t="shared" si="14"/>
        <v/>
      </c>
      <c r="T132" s="455"/>
      <c r="U132" s="147" t="str">
        <f t="shared" si="15"/>
        <v/>
      </c>
      <c r="V132" s="147" t="str">
        <f t="shared" si="16"/>
        <v/>
      </c>
      <c r="W132" s="455"/>
      <c r="X132" s="147" t="str">
        <f t="shared" si="17"/>
        <v/>
      </c>
      <c r="Y132" s="149" t="str">
        <f t="shared" si="19"/>
        <v/>
      </c>
      <c r="Z132" s="150" t="str">
        <f t="shared" si="18"/>
        <v/>
      </c>
      <c r="AA132" s="151"/>
      <c r="AB132" s="453"/>
      <c r="AC132" s="453"/>
      <c r="AD132" s="453"/>
      <c r="AE132" s="453"/>
      <c r="AF132" s="453"/>
      <c r="AG132" s="453"/>
      <c r="AH132" s="453"/>
      <c r="AI132" s="453"/>
      <c r="AJ132" s="453"/>
      <c r="AK132" s="152" t="str">
        <f>IF(OR($D132="",$AL132="",GlobalParameters!$C$12=""),"",IF($AO132&lt;200,IF($E132="","",$AL132-VLOOKUP($AO132,Sw_Req!$A$2:$K$19,9)),IF($AO132&gt;=200,MIN(VLOOKUP($AO132,Sw_Req!$A$2:$K$19,10),$AL132),"")))</f>
        <v/>
      </c>
      <c r="AL132" s="453"/>
      <c r="AM132" s="453"/>
      <c r="AN132" s="151"/>
      <c r="AO132" s="126" t="e">
        <f>IF(VLOOKUP($E132,Sw_Req!$O$2:$P$5,2)&lt;&gt;40,VLOOKUP($E132,Sw_Req!$O$2:$P$5,2),VLOOKUP($E132,Sw_Req!$O$2:$P$5,2)+VLOOKUP($F132,Sw_Req!$Q$2:$R$4,2))</f>
        <v>#N/A</v>
      </c>
      <c r="AR132" s="172"/>
      <c r="AS132" s="172"/>
      <c r="AV132" s="218"/>
      <c r="AW132" s="218"/>
      <c r="AX132" s="218"/>
      <c r="AY132" s="218"/>
    </row>
    <row r="133" spans="1:51" s="143" customFormat="1" x14ac:dyDescent="0.25">
      <c r="A133" s="125"/>
      <c r="B133" s="453"/>
      <c r="C133" s="453"/>
      <c r="D133" s="453"/>
      <c r="E133" s="454"/>
      <c r="F133" s="454"/>
      <c r="G133" s="454"/>
      <c r="H133" s="457"/>
      <c r="I133" s="158" t="str">
        <f t="shared" si="10"/>
        <v/>
      </c>
      <c r="J133" s="148" t="str">
        <f>IF(OR($D133="",$E133=""),"",VLOOKUP($AO133,Sw_Req!$A$2:$I$19,5))</f>
        <v/>
      </c>
      <c r="K133" s="457"/>
      <c r="L133" s="158" t="str">
        <f t="shared" si="11"/>
        <v/>
      </c>
      <c r="M133" s="148" t="str">
        <f>IF(OR($D133="",$E133=""),"",VLOOKUP($AO133,Sw_Req!$A$2:$K$6,6))</f>
        <v/>
      </c>
      <c r="N133" s="457"/>
      <c r="O133" s="158" t="str">
        <f t="shared" si="12"/>
        <v/>
      </c>
      <c r="P133" s="148" t="str">
        <f t="shared" si="13"/>
        <v/>
      </c>
      <c r="Q133" s="455"/>
      <c r="R133" s="455"/>
      <c r="S133" s="158" t="str">
        <f t="shared" si="14"/>
        <v/>
      </c>
      <c r="T133" s="455"/>
      <c r="U133" s="147" t="str">
        <f t="shared" si="15"/>
        <v/>
      </c>
      <c r="V133" s="147" t="str">
        <f t="shared" si="16"/>
        <v/>
      </c>
      <c r="W133" s="455"/>
      <c r="X133" s="147" t="str">
        <f t="shared" si="17"/>
        <v/>
      </c>
      <c r="Y133" s="149" t="str">
        <f t="shared" si="19"/>
        <v/>
      </c>
      <c r="Z133" s="150" t="str">
        <f t="shared" si="18"/>
        <v/>
      </c>
      <c r="AA133" s="151"/>
      <c r="AB133" s="453"/>
      <c r="AC133" s="453"/>
      <c r="AD133" s="453"/>
      <c r="AE133" s="453"/>
      <c r="AF133" s="453"/>
      <c r="AG133" s="453"/>
      <c r="AH133" s="453"/>
      <c r="AI133" s="453"/>
      <c r="AJ133" s="453"/>
      <c r="AK133" s="152" t="str">
        <f>IF(OR($D133="",$AL133="",GlobalParameters!$C$12=""),"",IF($AO133&lt;200,IF($E133="","",$AL133-VLOOKUP($AO133,Sw_Req!$A$2:$K$19,9)),IF($AO133&gt;=200,MIN(VLOOKUP($AO133,Sw_Req!$A$2:$K$19,10),$AL133),"")))</f>
        <v/>
      </c>
      <c r="AL133" s="453"/>
      <c r="AM133" s="453"/>
      <c r="AN133" s="151"/>
      <c r="AO133" s="126" t="e">
        <f>IF(VLOOKUP($E133,Sw_Req!$O$2:$P$5,2)&lt;&gt;40,VLOOKUP($E133,Sw_Req!$O$2:$P$5,2),VLOOKUP($E133,Sw_Req!$O$2:$P$5,2)+VLOOKUP($F133,Sw_Req!$Q$2:$R$4,2))</f>
        <v>#N/A</v>
      </c>
      <c r="AR133" s="172"/>
      <c r="AS133" s="172"/>
      <c r="AV133" s="218"/>
      <c r="AW133" s="218"/>
      <c r="AX133" s="218"/>
      <c r="AY133" s="218"/>
    </row>
    <row r="134" spans="1:51" x14ac:dyDescent="0.25">
      <c r="A134" s="125"/>
      <c r="B134" s="453"/>
      <c r="C134" s="453"/>
      <c r="D134" s="453"/>
      <c r="E134" s="454"/>
      <c r="F134" s="454"/>
      <c r="G134" s="454"/>
      <c r="H134" s="457"/>
      <c r="I134" s="158" t="str">
        <f t="shared" si="10"/>
        <v/>
      </c>
      <c r="J134" s="148" t="str">
        <f>IF(OR($D134="",$E134=""),"",VLOOKUP($AO134,Sw_Req!$A$2:$I$19,5))</f>
        <v/>
      </c>
      <c r="K134" s="457"/>
      <c r="L134" s="158" t="str">
        <f t="shared" si="11"/>
        <v/>
      </c>
      <c r="M134" s="148" t="str">
        <f>IF(OR($D134="",$E134=""),"",VLOOKUP($AO134,Sw_Req!$A$2:$K$6,6))</f>
        <v/>
      </c>
      <c r="N134" s="457"/>
      <c r="O134" s="158" t="str">
        <f t="shared" si="12"/>
        <v/>
      </c>
      <c r="P134" s="148" t="str">
        <f t="shared" si="13"/>
        <v/>
      </c>
      <c r="Q134" s="455"/>
      <c r="R134" s="455"/>
      <c r="S134" s="158" t="str">
        <f t="shared" si="14"/>
        <v/>
      </c>
      <c r="T134" s="455"/>
      <c r="U134" s="147" t="str">
        <f t="shared" si="15"/>
        <v/>
      </c>
      <c r="V134" s="147" t="str">
        <f t="shared" si="16"/>
        <v/>
      </c>
      <c r="W134" s="455"/>
      <c r="X134" s="147" t="str">
        <f t="shared" si="17"/>
        <v/>
      </c>
      <c r="Y134" s="149" t="str">
        <f t="shared" si="19"/>
        <v/>
      </c>
      <c r="Z134" s="150" t="str">
        <f t="shared" si="18"/>
        <v/>
      </c>
      <c r="AA134" s="151"/>
      <c r="AB134" s="453"/>
      <c r="AC134" s="453"/>
      <c r="AD134" s="453"/>
      <c r="AE134" s="453"/>
      <c r="AF134" s="453"/>
      <c r="AG134" s="453"/>
      <c r="AH134" s="453"/>
      <c r="AI134" s="453"/>
      <c r="AJ134" s="453"/>
      <c r="AK134" s="152" t="str">
        <f>IF(OR($D134="",$AL134="",GlobalParameters!$C$12=""),"",IF($AO134&lt;200,IF($E134="","",$AL134-VLOOKUP($AO134,Sw_Req!$A$2:$K$19,9)),IF($AO134&gt;=200,MIN(VLOOKUP($AO134,Sw_Req!$A$2:$K$19,10),$AL134),"")))</f>
        <v/>
      </c>
      <c r="AL134" s="453"/>
      <c r="AM134" s="453"/>
      <c r="AN134" s="151"/>
      <c r="AO134" s="126" t="e">
        <f>IF(VLOOKUP($E134,Sw_Req!$O$2:$P$5,2)&lt;&gt;40,VLOOKUP($E134,Sw_Req!$O$2:$P$5,2),VLOOKUP($E134,Sw_Req!$O$2:$P$5,2)+VLOOKUP($F134,Sw_Req!$Q$2:$R$4,2))</f>
        <v>#N/A</v>
      </c>
      <c r="AV134" s="218"/>
      <c r="AW134" s="218"/>
      <c r="AX134" s="218"/>
      <c r="AY134" s="218"/>
    </row>
    <row r="135" spans="1:51" x14ac:dyDescent="0.25">
      <c r="A135" s="125"/>
      <c r="B135" s="453"/>
      <c r="C135" s="453"/>
      <c r="D135" s="453"/>
      <c r="E135" s="454"/>
      <c r="F135" s="454"/>
      <c r="G135" s="454"/>
      <c r="H135" s="457"/>
      <c r="I135" s="158" t="str">
        <f t="shared" si="10"/>
        <v/>
      </c>
      <c r="J135" s="148" t="str">
        <f>IF(OR($D135="",$E135=""),"",VLOOKUP($AO135,Sw_Req!$A$2:$I$19,5))</f>
        <v/>
      </c>
      <c r="K135" s="457"/>
      <c r="L135" s="158" t="str">
        <f t="shared" si="11"/>
        <v/>
      </c>
      <c r="M135" s="148" t="str">
        <f>IF(OR($D135="",$E135=""),"",VLOOKUP($AO135,Sw_Req!$A$2:$K$6,6))</f>
        <v/>
      </c>
      <c r="N135" s="457"/>
      <c r="O135" s="158" t="str">
        <f t="shared" si="12"/>
        <v/>
      </c>
      <c r="P135" s="148" t="str">
        <f t="shared" si="13"/>
        <v/>
      </c>
      <c r="Q135" s="455"/>
      <c r="R135" s="455"/>
      <c r="S135" s="158" t="str">
        <f t="shared" si="14"/>
        <v/>
      </c>
      <c r="T135" s="455"/>
      <c r="U135" s="147" t="str">
        <f t="shared" si="15"/>
        <v/>
      </c>
      <c r="V135" s="147" t="str">
        <f t="shared" si="16"/>
        <v/>
      </c>
      <c r="W135" s="455"/>
      <c r="X135" s="147" t="str">
        <f t="shared" si="17"/>
        <v/>
      </c>
      <c r="Y135" s="149" t="str">
        <f t="shared" si="19"/>
        <v/>
      </c>
      <c r="Z135" s="150" t="str">
        <f t="shared" si="18"/>
        <v/>
      </c>
      <c r="AA135" s="151"/>
      <c r="AB135" s="453"/>
      <c r="AC135" s="453"/>
      <c r="AD135" s="453"/>
      <c r="AE135" s="453"/>
      <c r="AF135" s="453"/>
      <c r="AG135" s="453"/>
      <c r="AH135" s="453"/>
      <c r="AI135" s="453"/>
      <c r="AJ135" s="453"/>
      <c r="AK135" s="152" t="str">
        <f>IF(OR($D135="",$AL135="",GlobalParameters!$C$12=""),"",IF($AO135&lt;200,IF($E135="","",$AL135-VLOOKUP($AO135,Sw_Req!$A$2:$K$19,9)),IF($AO135&gt;=200,MIN(VLOOKUP($AO135,Sw_Req!$A$2:$K$19,10),$AL135),"")))</f>
        <v/>
      </c>
      <c r="AL135" s="453"/>
      <c r="AM135" s="453"/>
      <c r="AN135" s="151"/>
      <c r="AO135" s="126" t="e">
        <f>IF(VLOOKUP($E135,Sw_Req!$O$2:$P$5,2)&lt;&gt;40,VLOOKUP($E135,Sw_Req!$O$2:$P$5,2),VLOOKUP($E135,Sw_Req!$O$2:$P$5,2)+VLOOKUP($F135,Sw_Req!$Q$2:$R$4,2))</f>
        <v>#N/A</v>
      </c>
      <c r="AV135" s="218"/>
      <c r="AW135" s="218"/>
      <c r="AX135" s="218"/>
      <c r="AY135" s="218"/>
    </row>
    <row r="136" spans="1:51" x14ac:dyDescent="0.25">
      <c r="A136" s="125"/>
      <c r="B136" s="453"/>
      <c r="C136" s="453"/>
      <c r="D136" s="453"/>
      <c r="E136" s="454"/>
      <c r="F136" s="454"/>
      <c r="G136" s="454"/>
      <c r="H136" s="457"/>
      <c r="I136" s="158" t="str">
        <f t="shared" si="10"/>
        <v/>
      </c>
      <c r="J136" s="148" t="str">
        <f>IF(OR($D136="",$E136=""),"",VLOOKUP($AO136,Sw_Req!$A$2:$I$19,5))</f>
        <v/>
      </c>
      <c r="K136" s="457"/>
      <c r="L136" s="158" t="str">
        <f t="shared" si="11"/>
        <v/>
      </c>
      <c r="M136" s="148" t="str">
        <f>IF(OR($D136="",$E136=""),"",VLOOKUP($AO136,Sw_Req!$A$2:$K$6,6))</f>
        <v/>
      </c>
      <c r="N136" s="457"/>
      <c r="O136" s="158" t="str">
        <f t="shared" si="12"/>
        <v/>
      </c>
      <c r="P136" s="148" t="str">
        <f t="shared" si="13"/>
        <v/>
      </c>
      <c r="Q136" s="455"/>
      <c r="R136" s="455"/>
      <c r="S136" s="158" t="str">
        <f t="shared" si="14"/>
        <v/>
      </c>
      <c r="T136" s="455"/>
      <c r="U136" s="147" t="str">
        <f t="shared" si="15"/>
        <v/>
      </c>
      <c r="V136" s="147" t="str">
        <f t="shared" si="16"/>
        <v/>
      </c>
      <c r="W136" s="455"/>
      <c r="X136" s="147" t="str">
        <f t="shared" si="17"/>
        <v/>
      </c>
      <c r="Y136" s="149" t="str">
        <f t="shared" si="19"/>
        <v/>
      </c>
      <c r="Z136" s="150" t="str">
        <f t="shared" si="18"/>
        <v/>
      </c>
      <c r="AA136" s="151"/>
      <c r="AB136" s="453"/>
      <c r="AC136" s="453"/>
      <c r="AD136" s="453"/>
      <c r="AE136" s="453"/>
      <c r="AF136" s="453"/>
      <c r="AG136" s="453"/>
      <c r="AH136" s="453"/>
      <c r="AI136" s="453"/>
      <c r="AJ136" s="453"/>
      <c r="AK136" s="152" t="str">
        <f>IF(OR($D136="",$AL136="",GlobalParameters!$C$12=""),"",IF($AO136&lt;200,IF($E136="","",$AL136-VLOOKUP($AO136,Sw_Req!$A$2:$K$19,9)),IF($AO136&gt;=200,MIN(VLOOKUP($AO136,Sw_Req!$A$2:$K$19,10),$AL136),"")))</f>
        <v/>
      </c>
      <c r="AL136" s="453"/>
      <c r="AM136" s="453"/>
      <c r="AN136" s="151"/>
      <c r="AO136" s="126" t="e">
        <f>IF(VLOOKUP($E136,Sw_Req!$O$2:$P$5,2)&lt;&gt;40,VLOOKUP($E136,Sw_Req!$O$2:$P$5,2),VLOOKUP($E136,Sw_Req!$O$2:$P$5,2)+VLOOKUP($F136,Sw_Req!$Q$2:$R$4,2))</f>
        <v>#N/A</v>
      </c>
      <c r="AV136" s="218"/>
      <c r="AW136" s="218"/>
      <c r="AX136" s="218"/>
      <c r="AY136" s="218"/>
    </row>
    <row r="137" spans="1:51" x14ac:dyDescent="0.25">
      <c r="A137" s="125"/>
      <c r="B137" s="453"/>
      <c r="C137" s="453"/>
      <c r="D137" s="453"/>
      <c r="E137" s="454"/>
      <c r="F137" s="454"/>
      <c r="G137" s="454"/>
      <c r="H137" s="457"/>
      <c r="I137" s="158" t="str">
        <f t="shared" si="10"/>
        <v/>
      </c>
      <c r="J137" s="148" t="str">
        <f>IF(OR($D137="",$E137=""),"",VLOOKUP($AO137,Sw_Req!$A$2:$I$19,5))</f>
        <v/>
      </c>
      <c r="K137" s="457"/>
      <c r="L137" s="158" t="str">
        <f t="shared" si="11"/>
        <v/>
      </c>
      <c r="M137" s="148" t="str">
        <f>IF(OR($D137="",$E137=""),"",VLOOKUP($AO137,Sw_Req!$A$2:$K$6,6))</f>
        <v/>
      </c>
      <c r="N137" s="457"/>
      <c r="O137" s="158" t="str">
        <f t="shared" si="12"/>
        <v/>
      </c>
      <c r="P137" s="148" t="str">
        <f t="shared" si="13"/>
        <v/>
      </c>
      <c r="Q137" s="455"/>
      <c r="R137" s="455"/>
      <c r="S137" s="158" t="str">
        <f t="shared" si="14"/>
        <v/>
      </c>
      <c r="T137" s="455"/>
      <c r="U137" s="147" t="str">
        <f t="shared" si="15"/>
        <v/>
      </c>
      <c r="V137" s="147" t="str">
        <f t="shared" si="16"/>
        <v/>
      </c>
      <c r="W137" s="455"/>
      <c r="X137" s="147" t="str">
        <f t="shared" si="17"/>
        <v/>
      </c>
      <c r="Y137" s="149" t="str">
        <f t="shared" si="19"/>
        <v/>
      </c>
      <c r="Z137" s="150" t="str">
        <f t="shared" si="18"/>
        <v/>
      </c>
      <c r="AA137" s="151"/>
      <c r="AB137" s="453"/>
      <c r="AC137" s="453"/>
      <c r="AD137" s="453"/>
      <c r="AE137" s="453"/>
      <c r="AF137" s="453"/>
      <c r="AG137" s="453"/>
      <c r="AH137" s="453"/>
      <c r="AI137" s="453"/>
      <c r="AJ137" s="453"/>
      <c r="AK137" s="152" t="str">
        <f>IF(OR($D137="",$AL137="",GlobalParameters!$C$12=""),"",IF($AO137&lt;200,IF($E137="","",$AL137-VLOOKUP($AO137,Sw_Req!$A$2:$K$19,9)),IF($AO137&gt;=200,MIN(VLOOKUP($AO137,Sw_Req!$A$2:$K$19,10),$AL137),"")))</f>
        <v/>
      </c>
      <c r="AL137" s="453"/>
      <c r="AM137" s="453"/>
      <c r="AN137" s="151"/>
      <c r="AO137" s="126" t="e">
        <f>IF(VLOOKUP($E137,Sw_Req!$O$2:$P$5,2)&lt;&gt;40,VLOOKUP($E137,Sw_Req!$O$2:$P$5,2),VLOOKUP($E137,Sw_Req!$O$2:$P$5,2)+VLOOKUP($F137,Sw_Req!$Q$2:$R$4,2))</f>
        <v>#N/A</v>
      </c>
      <c r="AV137" s="218"/>
      <c r="AW137" s="218"/>
      <c r="AX137" s="218"/>
      <c r="AY137" s="218"/>
    </row>
    <row r="138" spans="1:51" x14ac:dyDescent="0.25">
      <c r="A138" s="125"/>
      <c r="B138" s="453"/>
      <c r="C138" s="453"/>
      <c r="D138" s="453"/>
      <c r="E138" s="454"/>
      <c r="F138" s="454"/>
      <c r="G138" s="454"/>
      <c r="H138" s="457"/>
      <c r="I138" s="158" t="str">
        <f t="shared" si="10"/>
        <v/>
      </c>
      <c r="J138" s="148" t="str">
        <f>IF(OR($D138="",$E138=""),"",VLOOKUP($AO138,Sw_Req!$A$2:$I$19,5))</f>
        <v/>
      </c>
      <c r="K138" s="457"/>
      <c r="L138" s="158" t="str">
        <f t="shared" si="11"/>
        <v/>
      </c>
      <c r="M138" s="148" t="str">
        <f>IF(OR($D138="",$E138=""),"",VLOOKUP($AO138,Sw_Req!$A$2:$K$6,6))</f>
        <v/>
      </c>
      <c r="N138" s="457"/>
      <c r="O138" s="158" t="str">
        <f t="shared" si="12"/>
        <v/>
      </c>
      <c r="P138" s="148" t="str">
        <f t="shared" si="13"/>
        <v/>
      </c>
      <c r="Q138" s="455"/>
      <c r="R138" s="455"/>
      <c r="S138" s="158" t="str">
        <f t="shared" si="14"/>
        <v/>
      </c>
      <c r="T138" s="455"/>
      <c r="U138" s="147" t="str">
        <f t="shared" si="15"/>
        <v/>
      </c>
      <c r="V138" s="147" t="str">
        <f t="shared" si="16"/>
        <v/>
      </c>
      <c r="W138" s="455"/>
      <c r="X138" s="147" t="str">
        <f t="shared" si="17"/>
        <v/>
      </c>
      <c r="Y138" s="149" t="str">
        <f t="shared" si="19"/>
        <v/>
      </c>
      <c r="Z138" s="150" t="str">
        <f t="shared" si="18"/>
        <v/>
      </c>
      <c r="AA138" s="151"/>
      <c r="AB138" s="453"/>
      <c r="AC138" s="453"/>
      <c r="AD138" s="453"/>
      <c r="AE138" s="453"/>
      <c r="AF138" s="453"/>
      <c r="AG138" s="453"/>
      <c r="AH138" s="453"/>
      <c r="AI138" s="453"/>
      <c r="AJ138" s="453"/>
      <c r="AK138" s="152" t="str">
        <f>IF(OR($D138="",$AL138="",GlobalParameters!$C$12=""),"",IF($AO138&lt;200,IF($E138="","",$AL138-VLOOKUP($AO138,Sw_Req!$A$2:$K$19,9)),IF($AO138&gt;=200,MIN(VLOOKUP($AO138,Sw_Req!$A$2:$K$19,10),$AL138),"")))</f>
        <v/>
      </c>
      <c r="AL138" s="453"/>
      <c r="AM138" s="453"/>
      <c r="AN138" s="151"/>
      <c r="AO138" s="126" t="e">
        <f>IF(VLOOKUP($E138,Sw_Req!$O$2:$P$5,2)&lt;&gt;40,VLOOKUP($E138,Sw_Req!$O$2:$P$5,2),VLOOKUP($E138,Sw_Req!$O$2:$P$5,2)+VLOOKUP($F138,Sw_Req!$Q$2:$R$4,2))</f>
        <v>#N/A</v>
      </c>
      <c r="AV138" s="218"/>
      <c r="AW138" s="218"/>
      <c r="AX138" s="218"/>
      <c r="AY138" s="218"/>
    </row>
    <row r="139" spans="1:51" x14ac:dyDescent="0.25">
      <c r="A139" s="125"/>
      <c r="B139" s="453"/>
      <c r="C139" s="453"/>
      <c r="D139" s="453"/>
      <c r="E139" s="454"/>
      <c r="F139" s="454"/>
      <c r="G139" s="454"/>
      <c r="H139" s="457"/>
      <c r="I139" s="158" t="str">
        <f t="shared" si="10"/>
        <v/>
      </c>
      <c r="J139" s="148" t="str">
        <f>IF(OR($D139="",$E139=""),"",VLOOKUP($AO139,Sw_Req!$A$2:$I$19,5))</f>
        <v/>
      </c>
      <c r="K139" s="457"/>
      <c r="L139" s="158" t="str">
        <f t="shared" si="11"/>
        <v/>
      </c>
      <c r="M139" s="148" t="str">
        <f>IF(OR($D139="",$E139=""),"",VLOOKUP($AO139,Sw_Req!$A$2:$K$6,6))</f>
        <v/>
      </c>
      <c r="N139" s="457"/>
      <c r="O139" s="158" t="str">
        <f t="shared" si="12"/>
        <v/>
      </c>
      <c r="P139" s="148" t="str">
        <f t="shared" si="13"/>
        <v/>
      </c>
      <c r="Q139" s="455"/>
      <c r="R139" s="455"/>
      <c r="S139" s="158" t="str">
        <f t="shared" si="14"/>
        <v/>
      </c>
      <c r="T139" s="455"/>
      <c r="U139" s="147" t="str">
        <f t="shared" si="15"/>
        <v/>
      </c>
      <c r="V139" s="147" t="str">
        <f t="shared" si="16"/>
        <v/>
      </c>
      <c r="W139" s="455"/>
      <c r="X139" s="147" t="str">
        <f t="shared" si="17"/>
        <v/>
      </c>
      <c r="Y139" s="149" t="str">
        <f t="shared" si="19"/>
        <v/>
      </c>
      <c r="Z139" s="150" t="str">
        <f t="shared" si="18"/>
        <v/>
      </c>
      <c r="AA139" s="151"/>
      <c r="AB139" s="453"/>
      <c r="AC139" s="453"/>
      <c r="AD139" s="453"/>
      <c r="AE139" s="453"/>
      <c r="AF139" s="453"/>
      <c r="AG139" s="453"/>
      <c r="AH139" s="453"/>
      <c r="AI139" s="453"/>
      <c r="AJ139" s="453"/>
      <c r="AK139" s="152" t="str">
        <f>IF(OR($D139="",$AL139="",GlobalParameters!$C$12=""),"",IF($AO139&lt;200,IF($E139="","",$AL139-VLOOKUP($AO139,Sw_Req!$A$2:$K$19,9)),IF($AO139&gt;=200,MIN(VLOOKUP($AO139,Sw_Req!$A$2:$K$19,10),$AL139),"")))</f>
        <v/>
      </c>
      <c r="AL139" s="453"/>
      <c r="AM139" s="453"/>
      <c r="AN139" s="151"/>
      <c r="AO139" s="126" t="e">
        <f>IF(VLOOKUP($E139,Sw_Req!$O$2:$P$5,2)&lt;&gt;40,VLOOKUP($E139,Sw_Req!$O$2:$P$5,2),VLOOKUP($E139,Sw_Req!$O$2:$P$5,2)+VLOOKUP($F139,Sw_Req!$Q$2:$R$4,2))</f>
        <v>#N/A</v>
      </c>
      <c r="AV139" s="218"/>
      <c r="AW139" s="218"/>
      <c r="AX139" s="218"/>
      <c r="AY139" s="218"/>
    </row>
    <row r="140" spans="1:51" x14ac:dyDescent="0.25">
      <c r="A140" s="125"/>
      <c r="B140" s="453"/>
      <c r="C140" s="453"/>
      <c r="D140" s="453"/>
      <c r="E140" s="454"/>
      <c r="F140" s="454"/>
      <c r="G140" s="454"/>
      <c r="H140" s="457"/>
      <c r="I140" s="158" t="str">
        <f t="shared" si="10"/>
        <v/>
      </c>
      <c r="J140" s="148" t="str">
        <f>IF(OR($D140="",$E140=""),"",VLOOKUP($AO140,Sw_Req!$A$2:$I$19,5))</f>
        <v/>
      </c>
      <c r="K140" s="457"/>
      <c r="L140" s="158" t="str">
        <f t="shared" si="11"/>
        <v/>
      </c>
      <c r="M140" s="148" t="str">
        <f>IF(OR($D140="",$E140=""),"",VLOOKUP($AO140,Sw_Req!$A$2:$K$6,6))</f>
        <v/>
      </c>
      <c r="N140" s="457"/>
      <c r="O140" s="158" t="str">
        <f t="shared" si="12"/>
        <v/>
      </c>
      <c r="P140" s="148" t="str">
        <f t="shared" si="13"/>
        <v/>
      </c>
      <c r="Q140" s="455"/>
      <c r="R140" s="455"/>
      <c r="S140" s="158" t="str">
        <f t="shared" si="14"/>
        <v/>
      </c>
      <c r="T140" s="455"/>
      <c r="U140" s="147" t="str">
        <f t="shared" si="15"/>
        <v/>
      </c>
      <c r="V140" s="147" t="str">
        <f t="shared" si="16"/>
        <v/>
      </c>
      <c r="W140" s="455"/>
      <c r="X140" s="147" t="str">
        <f t="shared" si="17"/>
        <v/>
      </c>
      <c r="Y140" s="149" t="str">
        <f t="shared" si="19"/>
        <v/>
      </c>
      <c r="Z140" s="150" t="str">
        <f t="shared" si="18"/>
        <v/>
      </c>
      <c r="AA140" s="151"/>
      <c r="AB140" s="453"/>
      <c r="AC140" s="453"/>
      <c r="AD140" s="453"/>
      <c r="AE140" s="453"/>
      <c r="AF140" s="453"/>
      <c r="AG140" s="453"/>
      <c r="AH140" s="453"/>
      <c r="AI140" s="453"/>
      <c r="AJ140" s="453"/>
      <c r="AK140" s="152" t="str">
        <f>IF(OR($D140="",$AL140="",GlobalParameters!$C$12=""),"",IF($AO140&lt;200,IF($E140="","",$AL140-VLOOKUP($AO140,Sw_Req!$A$2:$K$19,9)),IF($AO140&gt;=200,MIN(VLOOKUP($AO140,Sw_Req!$A$2:$K$19,10),$AL140),"")))</f>
        <v/>
      </c>
      <c r="AL140" s="453"/>
      <c r="AM140" s="453"/>
      <c r="AN140" s="151"/>
      <c r="AO140" s="126" t="e">
        <f>IF(VLOOKUP($E140,Sw_Req!$O$2:$P$5,2)&lt;&gt;40,VLOOKUP($E140,Sw_Req!$O$2:$P$5,2),VLOOKUP($E140,Sw_Req!$O$2:$P$5,2)+VLOOKUP($F140,Sw_Req!$Q$2:$R$4,2))</f>
        <v>#N/A</v>
      </c>
      <c r="AV140" s="218"/>
      <c r="AW140" s="218"/>
      <c r="AX140" s="218"/>
      <c r="AY140" s="218"/>
    </row>
    <row r="141" spans="1:51" x14ac:dyDescent="0.25">
      <c r="A141" s="125"/>
      <c r="B141" s="453"/>
      <c r="C141" s="453"/>
      <c r="D141" s="453"/>
      <c r="E141" s="454"/>
      <c r="F141" s="454"/>
      <c r="G141" s="454"/>
      <c r="H141" s="457"/>
      <c r="I141" s="158" t="str">
        <f t="shared" si="10"/>
        <v/>
      </c>
      <c r="J141" s="148" t="str">
        <f>IF(OR($D141="",$E141=""),"",VLOOKUP($AO141,Sw_Req!$A$2:$I$19,5))</f>
        <v/>
      </c>
      <c r="K141" s="457"/>
      <c r="L141" s="158" t="str">
        <f t="shared" si="11"/>
        <v/>
      </c>
      <c r="M141" s="148" t="str">
        <f>IF(OR($D141="",$E141=""),"",VLOOKUP($AO141,Sw_Req!$A$2:$K$6,6))</f>
        <v/>
      </c>
      <c r="N141" s="457"/>
      <c r="O141" s="158" t="str">
        <f t="shared" si="12"/>
        <v/>
      </c>
      <c r="P141" s="148" t="str">
        <f t="shared" si="13"/>
        <v/>
      </c>
      <c r="Q141" s="455"/>
      <c r="R141" s="455"/>
      <c r="S141" s="158" t="str">
        <f t="shared" si="14"/>
        <v/>
      </c>
      <c r="T141" s="455"/>
      <c r="U141" s="147" t="str">
        <f t="shared" si="15"/>
        <v/>
      </c>
      <c r="V141" s="147" t="str">
        <f t="shared" si="16"/>
        <v/>
      </c>
      <c r="W141" s="455"/>
      <c r="X141" s="147" t="str">
        <f t="shared" si="17"/>
        <v/>
      </c>
      <c r="Y141" s="149" t="str">
        <f t="shared" si="19"/>
        <v/>
      </c>
      <c r="Z141" s="150" t="str">
        <f t="shared" si="18"/>
        <v/>
      </c>
      <c r="AA141" s="151"/>
      <c r="AB141" s="453"/>
      <c r="AC141" s="453"/>
      <c r="AD141" s="453"/>
      <c r="AE141" s="453"/>
      <c r="AF141" s="453"/>
      <c r="AG141" s="453"/>
      <c r="AH141" s="453"/>
      <c r="AI141" s="453"/>
      <c r="AJ141" s="453"/>
      <c r="AK141" s="152" t="str">
        <f>IF(OR($D141="",$AL141="",GlobalParameters!$C$12=""),"",IF($AO141&lt;200,IF($E141="","",$AL141-VLOOKUP($AO141,Sw_Req!$A$2:$K$19,9)),IF($AO141&gt;=200,MIN(VLOOKUP($AO141,Sw_Req!$A$2:$K$19,10),$AL141),"")))</f>
        <v/>
      </c>
      <c r="AL141" s="453"/>
      <c r="AM141" s="453"/>
      <c r="AN141" s="151"/>
      <c r="AO141" s="126" t="e">
        <f>IF(VLOOKUP($E141,Sw_Req!$O$2:$P$5,2)&lt;&gt;40,VLOOKUP($E141,Sw_Req!$O$2:$P$5,2),VLOOKUP($E141,Sw_Req!$O$2:$P$5,2)+VLOOKUP($F141,Sw_Req!$Q$2:$R$4,2))</f>
        <v>#N/A</v>
      </c>
      <c r="AV141" s="218"/>
      <c r="AW141" s="218"/>
      <c r="AX141" s="218"/>
      <c r="AY141" s="218"/>
    </row>
    <row r="142" spans="1:51" x14ac:dyDescent="0.25">
      <c r="A142" s="125"/>
      <c r="B142" s="453"/>
      <c r="C142" s="453"/>
      <c r="D142" s="453"/>
      <c r="E142" s="454"/>
      <c r="F142" s="454"/>
      <c r="G142" s="454"/>
      <c r="H142" s="457"/>
      <c r="I142" s="158" t="str">
        <f t="shared" si="10"/>
        <v/>
      </c>
      <c r="J142" s="148" t="str">
        <f>IF(OR($D142="",$E142=""),"",VLOOKUP($AO142,Sw_Req!$A$2:$I$19,5))</f>
        <v/>
      </c>
      <c r="K142" s="457"/>
      <c r="L142" s="158" t="str">
        <f t="shared" si="11"/>
        <v/>
      </c>
      <c r="M142" s="148" t="str">
        <f>IF(OR($D142="",$E142=""),"",VLOOKUP($AO142,Sw_Req!$A$2:$K$6,6))</f>
        <v/>
      </c>
      <c r="N142" s="457"/>
      <c r="O142" s="158" t="str">
        <f t="shared" si="12"/>
        <v/>
      </c>
      <c r="P142" s="148" t="str">
        <f t="shared" si="13"/>
        <v/>
      </c>
      <c r="Q142" s="455"/>
      <c r="R142" s="455"/>
      <c r="S142" s="158" t="str">
        <f t="shared" si="14"/>
        <v/>
      </c>
      <c r="T142" s="455"/>
      <c r="U142" s="147" t="str">
        <f t="shared" si="15"/>
        <v/>
      </c>
      <c r="V142" s="147" t="str">
        <f t="shared" si="16"/>
        <v/>
      </c>
      <c r="W142" s="455"/>
      <c r="X142" s="147" t="str">
        <f t="shared" si="17"/>
        <v/>
      </c>
      <c r="Y142" s="149" t="str">
        <f t="shared" si="19"/>
        <v/>
      </c>
      <c r="Z142" s="150" t="str">
        <f t="shared" si="18"/>
        <v/>
      </c>
      <c r="AA142" s="151"/>
      <c r="AB142" s="453"/>
      <c r="AC142" s="453"/>
      <c r="AD142" s="453"/>
      <c r="AE142" s="453"/>
      <c r="AF142" s="453"/>
      <c r="AG142" s="453"/>
      <c r="AH142" s="453"/>
      <c r="AI142" s="453"/>
      <c r="AJ142" s="453"/>
      <c r="AK142" s="152" t="str">
        <f>IF(OR($D142="",$AL142="",GlobalParameters!$C$12=""),"",IF($AO142&lt;200,IF($E142="","",$AL142-VLOOKUP($AO142,Sw_Req!$A$2:$K$19,9)),IF($AO142&gt;=200,MIN(VLOOKUP($AO142,Sw_Req!$A$2:$K$19,10),$AL142),"")))</f>
        <v/>
      </c>
      <c r="AL142" s="453"/>
      <c r="AM142" s="453"/>
      <c r="AN142" s="151"/>
      <c r="AO142" s="126" t="e">
        <f>IF(VLOOKUP($E142,Sw_Req!$O$2:$P$5,2)&lt;&gt;40,VLOOKUP($E142,Sw_Req!$O$2:$P$5,2),VLOOKUP($E142,Sw_Req!$O$2:$P$5,2)+VLOOKUP($F142,Sw_Req!$Q$2:$R$4,2))</f>
        <v>#N/A</v>
      </c>
      <c r="AV142" s="218"/>
      <c r="AW142" s="218"/>
      <c r="AX142" s="218"/>
      <c r="AY142" s="218"/>
    </row>
    <row r="143" spans="1:51" x14ac:dyDescent="0.25">
      <c r="A143" s="125"/>
      <c r="B143" s="453"/>
      <c r="C143" s="453"/>
      <c r="D143" s="453"/>
      <c r="E143" s="454"/>
      <c r="F143" s="454"/>
      <c r="G143" s="454"/>
      <c r="H143" s="457"/>
      <c r="I143" s="158" t="str">
        <f t="shared" ref="I143:I206" si="20">IF(OR($D143="",$E143="",$AB143="",$J143=""),"",IF($AO143&lt;200,$AB143*$J143,""))</f>
        <v/>
      </c>
      <c r="J143" s="148" t="str">
        <f>IF(OR($D143="",$E143=""),"",VLOOKUP($AO143,Sw_Req!$A$2:$I$19,5))</f>
        <v/>
      </c>
      <c r="K143" s="457"/>
      <c r="L143" s="158" t="str">
        <f t="shared" ref="L143:L206" si="21">IF(OR($D143="",$E143="",$M143=""),"",IF($AO143=10,"",IF(AND($AO143&gt;=41,$AO143&lt;=42),IF($AC143="","",$AC143*$M143),IF($AO143=20,IF($AD143="","",$AD143*$M143),IF($AO143=30,IF($AE143="","",$AE143*$M143))))))</f>
        <v/>
      </c>
      <c r="M143" s="148" t="str">
        <f>IF(OR($D143="",$E143=""),"",VLOOKUP($AO143,Sw_Req!$A$2:$K$6,6))</f>
        <v/>
      </c>
      <c r="N143" s="457"/>
      <c r="O143" s="158" t="str">
        <f t="shared" ref="O143:O206" si="22">IF(OR($D143="",$E143="",$AF143=""),"",IF($AF143&lt;=1,"No Limit",IF(AND($AF143&gt;1,$AF143&lt;=5),0.01,0.1*$AF143)))</f>
        <v/>
      </c>
      <c r="P143" s="148" t="str">
        <f t="shared" ref="P143:P206" si="23">IF(OR($D143="",$E143="",$AF143=""),"",IF($AF143&lt;=1,"No Limit",IF(AND($AF143&gt;1,$AF143&lt;=5),0.01/$AF143,0.1)))</f>
        <v/>
      </c>
      <c r="Q143" s="455"/>
      <c r="R143" s="455"/>
      <c r="S143" s="158" t="str">
        <f t="shared" ref="S143:S206" si="24">IF(OR($D143="",$R143="",$AF143=""),"",IF($R143&lt;=10,4*$AF143,SQRT((16*0.00001*$AF143^2)/($R143*10^-6))))</f>
        <v/>
      </c>
      <c r="T143" s="455"/>
      <c r="U143" s="147" t="str">
        <f t="shared" ref="U143:U206" si="25">IF(OR($D143="",$V143=""),"",IF(AND($AG143="",$AI143=""),"",IF($AG143&lt;&gt;"",$AG143,MIN($AH143,1.1*$AI143))))</f>
        <v/>
      </c>
      <c r="V143" s="147" t="str">
        <f t="shared" ref="V143:V206" si="26">IF($D143="","",$AH143)</f>
        <v/>
      </c>
      <c r="W143" s="455"/>
      <c r="X143" s="147" t="str">
        <f t="shared" si="17"/>
        <v/>
      </c>
      <c r="Y143" s="149" t="str">
        <f t="shared" si="19"/>
        <v/>
      </c>
      <c r="Z143" s="150" t="str">
        <f t="shared" si="18"/>
        <v/>
      </c>
      <c r="AA143" s="151"/>
      <c r="AB143" s="453"/>
      <c r="AC143" s="453"/>
      <c r="AD143" s="453"/>
      <c r="AE143" s="453"/>
      <c r="AF143" s="453"/>
      <c r="AG143" s="453"/>
      <c r="AH143" s="453"/>
      <c r="AI143" s="453"/>
      <c r="AJ143" s="453"/>
      <c r="AK143" s="152" t="str">
        <f>IF(OR($D143="",$AL143="",GlobalParameters!$C$12=""),"",IF($AO143&lt;200,IF($E143="","",$AL143-VLOOKUP($AO143,Sw_Req!$A$2:$K$19,9)),IF($AO143&gt;=200,MIN(VLOOKUP($AO143,Sw_Req!$A$2:$K$19,10),$AL143),"")))</f>
        <v/>
      </c>
      <c r="AL143" s="453"/>
      <c r="AM143" s="453"/>
      <c r="AN143" s="151"/>
      <c r="AO143" s="126" t="e">
        <f>IF(VLOOKUP($E143,Sw_Req!$O$2:$P$5,2)&lt;&gt;40,VLOOKUP($E143,Sw_Req!$O$2:$P$5,2),VLOOKUP($E143,Sw_Req!$O$2:$P$5,2)+VLOOKUP($F143,Sw_Req!$Q$2:$R$4,2))</f>
        <v>#N/A</v>
      </c>
      <c r="AV143" s="218"/>
      <c r="AW143" s="218"/>
      <c r="AX143" s="218"/>
      <c r="AY143" s="218"/>
    </row>
    <row r="144" spans="1:51" x14ac:dyDescent="0.25">
      <c r="A144" s="125"/>
      <c r="B144" s="453"/>
      <c r="C144" s="453"/>
      <c r="D144" s="453"/>
      <c r="E144" s="454"/>
      <c r="F144" s="454"/>
      <c r="G144" s="454"/>
      <c r="H144" s="457"/>
      <c r="I144" s="158" t="str">
        <f t="shared" si="20"/>
        <v/>
      </c>
      <c r="J144" s="148" t="str">
        <f>IF(OR($D144="",$E144=""),"",VLOOKUP($AO144,Sw_Req!$A$2:$I$19,5))</f>
        <v/>
      </c>
      <c r="K144" s="457"/>
      <c r="L144" s="158" t="str">
        <f t="shared" si="21"/>
        <v/>
      </c>
      <c r="M144" s="148" t="str">
        <f>IF(OR($D144="",$E144=""),"",VLOOKUP($AO144,Sw_Req!$A$2:$K$6,6))</f>
        <v/>
      </c>
      <c r="N144" s="457"/>
      <c r="O144" s="158" t="str">
        <f t="shared" si="22"/>
        <v/>
      </c>
      <c r="P144" s="148" t="str">
        <f t="shared" si="23"/>
        <v/>
      </c>
      <c r="Q144" s="455"/>
      <c r="R144" s="455"/>
      <c r="S144" s="158" t="str">
        <f t="shared" si="24"/>
        <v/>
      </c>
      <c r="T144" s="455"/>
      <c r="U144" s="147" t="str">
        <f t="shared" si="25"/>
        <v/>
      </c>
      <c r="V144" s="147" t="str">
        <f t="shared" si="26"/>
        <v/>
      </c>
      <c r="W144" s="455"/>
      <c r="X144" s="147" t="str">
        <f t="shared" ref="X144:X207" si="27">IF(OR($D144="",$AJ144=""),"",$AJ144)</f>
        <v/>
      </c>
      <c r="Y144" s="149" t="str">
        <f t="shared" si="19"/>
        <v/>
      </c>
      <c r="Z144" s="150" t="str">
        <f t="shared" ref="Z144:Z207" si="28">IF(OR($D144="",$G144="",$AL144=""),"",MAX(3*$AL144,40))</f>
        <v/>
      </c>
      <c r="AA144" s="151"/>
      <c r="AB144" s="453"/>
      <c r="AC144" s="453"/>
      <c r="AD144" s="453"/>
      <c r="AE144" s="453"/>
      <c r="AF144" s="453"/>
      <c r="AG144" s="453"/>
      <c r="AH144" s="453"/>
      <c r="AI144" s="453"/>
      <c r="AJ144" s="453"/>
      <c r="AK144" s="152" t="str">
        <f>IF(OR($D144="",$AL144="",GlobalParameters!$C$12=""),"",IF($AO144&lt;200,IF($E144="","",$AL144-VLOOKUP($AO144,Sw_Req!$A$2:$K$19,9)),IF($AO144&gt;=200,MIN(VLOOKUP($AO144,Sw_Req!$A$2:$K$19,10),$AL144),"")))</f>
        <v/>
      </c>
      <c r="AL144" s="453"/>
      <c r="AM144" s="453"/>
      <c r="AN144" s="151"/>
      <c r="AO144" s="126" t="e">
        <f>IF(VLOOKUP($E144,Sw_Req!$O$2:$P$5,2)&lt;&gt;40,VLOOKUP($E144,Sw_Req!$O$2:$P$5,2),VLOOKUP($E144,Sw_Req!$O$2:$P$5,2)+VLOOKUP($F144,Sw_Req!$Q$2:$R$4,2))</f>
        <v>#N/A</v>
      </c>
      <c r="AV144" s="218"/>
      <c r="AW144" s="218"/>
      <c r="AX144" s="218"/>
      <c r="AY144" s="218"/>
    </row>
    <row r="145" spans="1:51" x14ac:dyDescent="0.25">
      <c r="A145" s="125"/>
      <c r="B145" s="453"/>
      <c r="C145" s="453"/>
      <c r="D145" s="453"/>
      <c r="E145" s="454"/>
      <c r="F145" s="454"/>
      <c r="G145" s="454"/>
      <c r="H145" s="457"/>
      <c r="I145" s="158" t="str">
        <f t="shared" si="20"/>
        <v/>
      </c>
      <c r="J145" s="148" t="str">
        <f>IF(OR($D145="",$E145=""),"",VLOOKUP($AO145,Sw_Req!$A$2:$I$19,5))</f>
        <v/>
      </c>
      <c r="K145" s="457"/>
      <c r="L145" s="158" t="str">
        <f t="shared" si="21"/>
        <v/>
      </c>
      <c r="M145" s="148" t="str">
        <f>IF(OR($D145="",$E145=""),"",VLOOKUP($AO145,Sw_Req!$A$2:$K$6,6))</f>
        <v/>
      </c>
      <c r="N145" s="457"/>
      <c r="O145" s="158" t="str">
        <f t="shared" si="22"/>
        <v/>
      </c>
      <c r="P145" s="148" t="str">
        <f t="shared" si="23"/>
        <v/>
      </c>
      <c r="Q145" s="455"/>
      <c r="R145" s="455"/>
      <c r="S145" s="158" t="str">
        <f t="shared" si="24"/>
        <v/>
      </c>
      <c r="T145" s="455"/>
      <c r="U145" s="147" t="str">
        <f t="shared" si="25"/>
        <v/>
      </c>
      <c r="V145" s="147" t="str">
        <f t="shared" si="26"/>
        <v/>
      </c>
      <c r="W145" s="455"/>
      <c r="X145" s="147" t="str">
        <f t="shared" si="27"/>
        <v/>
      </c>
      <c r="Y145" s="149" t="str">
        <f t="shared" si="19"/>
        <v/>
      </c>
      <c r="Z145" s="150" t="str">
        <f t="shared" si="28"/>
        <v/>
      </c>
      <c r="AA145" s="151"/>
      <c r="AB145" s="453"/>
      <c r="AC145" s="453"/>
      <c r="AD145" s="453"/>
      <c r="AE145" s="453"/>
      <c r="AF145" s="453"/>
      <c r="AG145" s="453"/>
      <c r="AH145" s="453"/>
      <c r="AI145" s="453"/>
      <c r="AJ145" s="453"/>
      <c r="AK145" s="152" t="str">
        <f>IF(OR($D145="",$AL145="",GlobalParameters!$C$12=""),"",IF($AO145&lt;200,IF($E145="","",$AL145-VLOOKUP($AO145,Sw_Req!$A$2:$K$19,9)),IF($AO145&gt;=200,MIN(VLOOKUP($AO145,Sw_Req!$A$2:$K$19,10),$AL145),"")))</f>
        <v/>
      </c>
      <c r="AL145" s="453"/>
      <c r="AM145" s="453"/>
      <c r="AN145" s="151"/>
      <c r="AO145" s="126" t="e">
        <f>IF(VLOOKUP($E145,Sw_Req!$O$2:$P$5,2)&lt;&gt;40,VLOOKUP($E145,Sw_Req!$O$2:$P$5,2),VLOOKUP($E145,Sw_Req!$O$2:$P$5,2)+VLOOKUP($F145,Sw_Req!$Q$2:$R$4,2))</f>
        <v>#N/A</v>
      </c>
      <c r="AV145" s="218"/>
      <c r="AW145" s="218"/>
      <c r="AX145" s="218"/>
      <c r="AY145" s="218"/>
    </row>
    <row r="146" spans="1:51" x14ac:dyDescent="0.25">
      <c r="A146" s="125"/>
      <c r="B146" s="453"/>
      <c r="C146" s="453"/>
      <c r="D146" s="453"/>
      <c r="E146" s="454"/>
      <c r="F146" s="454"/>
      <c r="G146" s="454"/>
      <c r="H146" s="457"/>
      <c r="I146" s="158" t="str">
        <f t="shared" si="20"/>
        <v/>
      </c>
      <c r="J146" s="148" t="str">
        <f>IF(OR($D146="",$E146=""),"",VLOOKUP($AO146,Sw_Req!$A$2:$I$19,5))</f>
        <v/>
      </c>
      <c r="K146" s="457"/>
      <c r="L146" s="158" t="str">
        <f t="shared" si="21"/>
        <v/>
      </c>
      <c r="M146" s="148" t="str">
        <f>IF(OR($D146="",$E146=""),"",VLOOKUP($AO146,Sw_Req!$A$2:$K$6,6))</f>
        <v/>
      </c>
      <c r="N146" s="457"/>
      <c r="O146" s="158" t="str">
        <f t="shared" si="22"/>
        <v/>
      </c>
      <c r="P146" s="148" t="str">
        <f t="shared" si="23"/>
        <v/>
      </c>
      <c r="Q146" s="455"/>
      <c r="R146" s="455"/>
      <c r="S146" s="158" t="str">
        <f t="shared" si="24"/>
        <v/>
      </c>
      <c r="T146" s="455"/>
      <c r="U146" s="147" t="str">
        <f t="shared" si="25"/>
        <v/>
      </c>
      <c r="V146" s="147" t="str">
        <f t="shared" si="26"/>
        <v/>
      </c>
      <c r="W146" s="455"/>
      <c r="X146" s="147" t="str">
        <f t="shared" si="27"/>
        <v/>
      </c>
      <c r="Y146" s="149" t="str">
        <f t="shared" si="19"/>
        <v/>
      </c>
      <c r="Z146" s="150" t="str">
        <f t="shared" si="28"/>
        <v/>
      </c>
      <c r="AA146" s="151"/>
      <c r="AB146" s="453"/>
      <c r="AC146" s="453"/>
      <c r="AD146" s="453"/>
      <c r="AE146" s="453"/>
      <c r="AF146" s="453"/>
      <c r="AG146" s="453"/>
      <c r="AH146" s="453"/>
      <c r="AI146" s="453"/>
      <c r="AJ146" s="453"/>
      <c r="AK146" s="152" t="str">
        <f>IF(OR($D146="",$AL146="",GlobalParameters!$C$12=""),"",IF($AO146&lt;200,IF($E146="","",$AL146-VLOOKUP($AO146,Sw_Req!$A$2:$K$19,9)),IF($AO146&gt;=200,MIN(VLOOKUP($AO146,Sw_Req!$A$2:$K$19,10),$AL146),"")))</f>
        <v/>
      </c>
      <c r="AL146" s="453"/>
      <c r="AM146" s="453"/>
      <c r="AN146" s="151"/>
      <c r="AO146" s="126" t="e">
        <f>IF(VLOOKUP($E146,Sw_Req!$O$2:$P$5,2)&lt;&gt;40,VLOOKUP($E146,Sw_Req!$O$2:$P$5,2),VLOOKUP($E146,Sw_Req!$O$2:$P$5,2)+VLOOKUP($F146,Sw_Req!$Q$2:$R$4,2))</f>
        <v>#N/A</v>
      </c>
      <c r="AV146" s="218"/>
      <c r="AW146" s="218"/>
      <c r="AX146" s="218"/>
      <c r="AY146" s="218"/>
    </row>
    <row r="147" spans="1:51" x14ac:dyDescent="0.25">
      <c r="A147" s="125"/>
      <c r="B147" s="453"/>
      <c r="C147" s="453"/>
      <c r="D147" s="453"/>
      <c r="E147" s="454"/>
      <c r="F147" s="454"/>
      <c r="G147" s="454"/>
      <c r="H147" s="457"/>
      <c r="I147" s="158" t="str">
        <f t="shared" si="20"/>
        <v/>
      </c>
      <c r="J147" s="148" t="str">
        <f>IF(OR($D147="",$E147=""),"",VLOOKUP($AO147,Sw_Req!$A$2:$I$19,5))</f>
        <v/>
      </c>
      <c r="K147" s="457"/>
      <c r="L147" s="158" t="str">
        <f t="shared" si="21"/>
        <v/>
      </c>
      <c r="M147" s="148" t="str">
        <f>IF(OR($D147="",$E147=""),"",VLOOKUP($AO147,Sw_Req!$A$2:$K$6,6))</f>
        <v/>
      </c>
      <c r="N147" s="457"/>
      <c r="O147" s="158" t="str">
        <f t="shared" si="22"/>
        <v/>
      </c>
      <c r="P147" s="148" t="str">
        <f t="shared" si="23"/>
        <v/>
      </c>
      <c r="Q147" s="455"/>
      <c r="R147" s="455"/>
      <c r="S147" s="158" t="str">
        <f t="shared" si="24"/>
        <v/>
      </c>
      <c r="T147" s="455"/>
      <c r="U147" s="147" t="str">
        <f t="shared" si="25"/>
        <v/>
      </c>
      <c r="V147" s="147" t="str">
        <f t="shared" si="26"/>
        <v/>
      </c>
      <c r="W147" s="455"/>
      <c r="X147" s="147" t="str">
        <f t="shared" si="27"/>
        <v/>
      </c>
      <c r="Y147" s="149" t="str">
        <f t="shared" ref="Y147:Y210" si="29">IF($D147="","",$M$6+AM147)</f>
        <v/>
      </c>
      <c r="Z147" s="150" t="str">
        <f t="shared" si="28"/>
        <v/>
      </c>
      <c r="AA147" s="151"/>
      <c r="AB147" s="453"/>
      <c r="AC147" s="453"/>
      <c r="AD147" s="453"/>
      <c r="AE147" s="453"/>
      <c r="AF147" s="453"/>
      <c r="AG147" s="453"/>
      <c r="AH147" s="453"/>
      <c r="AI147" s="453"/>
      <c r="AJ147" s="453"/>
      <c r="AK147" s="152" t="str">
        <f>IF(OR($D147="",$AL147="",GlobalParameters!$C$12=""),"",IF($AO147&lt;200,IF($E147="","",$AL147-VLOOKUP($AO147,Sw_Req!$A$2:$K$19,9)),IF($AO147&gt;=200,MIN(VLOOKUP($AO147,Sw_Req!$A$2:$K$19,10),$AL147),"")))</f>
        <v/>
      </c>
      <c r="AL147" s="453"/>
      <c r="AM147" s="453"/>
      <c r="AN147" s="151"/>
      <c r="AO147" s="126" t="e">
        <f>IF(VLOOKUP($E147,Sw_Req!$O$2:$P$5,2)&lt;&gt;40,VLOOKUP($E147,Sw_Req!$O$2:$P$5,2),VLOOKUP($E147,Sw_Req!$O$2:$P$5,2)+VLOOKUP($F147,Sw_Req!$Q$2:$R$4,2))</f>
        <v>#N/A</v>
      </c>
      <c r="AV147" s="218"/>
      <c r="AW147" s="218"/>
      <c r="AX147" s="218"/>
      <c r="AY147" s="218"/>
    </row>
    <row r="148" spans="1:51" x14ac:dyDescent="0.25">
      <c r="A148" s="125"/>
      <c r="B148" s="453"/>
      <c r="C148" s="453"/>
      <c r="D148" s="453"/>
      <c r="E148" s="454"/>
      <c r="F148" s="454"/>
      <c r="G148" s="454"/>
      <c r="H148" s="457"/>
      <c r="I148" s="158" t="str">
        <f t="shared" si="20"/>
        <v/>
      </c>
      <c r="J148" s="148" t="str">
        <f>IF(OR($D148="",$E148=""),"",VLOOKUP($AO148,Sw_Req!$A$2:$I$19,5))</f>
        <v/>
      </c>
      <c r="K148" s="457"/>
      <c r="L148" s="158" t="str">
        <f t="shared" si="21"/>
        <v/>
      </c>
      <c r="M148" s="148" t="str">
        <f>IF(OR($D148="",$E148=""),"",VLOOKUP($AO148,Sw_Req!$A$2:$K$6,6))</f>
        <v/>
      </c>
      <c r="N148" s="457"/>
      <c r="O148" s="158" t="str">
        <f t="shared" si="22"/>
        <v/>
      </c>
      <c r="P148" s="148" t="str">
        <f t="shared" si="23"/>
        <v/>
      </c>
      <c r="Q148" s="455"/>
      <c r="R148" s="455"/>
      <c r="S148" s="158" t="str">
        <f t="shared" si="24"/>
        <v/>
      </c>
      <c r="T148" s="455"/>
      <c r="U148" s="147" t="str">
        <f t="shared" si="25"/>
        <v/>
      </c>
      <c r="V148" s="147" t="str">
        <f t="shared" si="26"/>
        <v/>
      </c>
      <c r="W148" s="455"/>
      <c r="X148" s="147" t="str">
        <f t="shared" si="27"/>
        <v/>
      </c>
      <c r="Y148" s="149" t="str">
        <f t="shared" si="29"/>
        <v/>
      </c>
      <c r="Z148" s="150" t="str">
        <f t="shared" si="28"/>
        <v/>
      </c>
      <c r="AA148" s="151"/>
      <c r="AB148" s="453"/>
      <c r="AC148" s="453"/>
      <c r="AD148" s="453"/>
      <c r="AE148" s="453"/>
      <c r="AF148" s="453"/>
      <c r="AG148" s="453"/>
      <c r="AH148" s="453"/>
      <c r="AI148" s="453"/>
      <c r="AJ148" s="453"/>
      <c r="AK148" s="152" t="str">
        <f>IF(OR($D148="",$AL148="",GlobalParameters!$C$12=""),"",IF($AO148&lt;200,IF($E148="","",$AL148-VLOOKUP($AO148,Sw_Req!$A$2:$K$19,9)),IF($AO148&gt;=200,MIN(VLOOKUP($AO148,Sw_Req!$A$2:$K$19,10),$AL148),"")))</f>
        <v/>
      </c>
      <c r="AL148" s="453"/>
      <c r="AM148" s="453"/>
      <c r="AN148" s="151"/>
      <c r="AO148" s="126" t="e">
        <f>IF(VLOOKUP($E148,Sw_Req!$O$2:$P$5,2)&lt;&gt;40,VLOOKUP($E148,Sw_Req!$O$2:$P$5,2),VLOOKUP($E148,Sw_Req!$O$2:$P$5,2)+VLOOKUP($F148,Sw_Req!$Q$2:$R$4,2))</f>
        <v>#N/A</v>
      </c>
      <c r="AV148" s="218"/>
      <c r="AW148" s="218"/>
      <c r="AX148" s="218"/>
      <c r="AY148" s="218"/>
    </row>
    <row r="149" spans="1:51" x14ac:dyDescent="0.25">
      <c r="A149" s="125"/>
      <c r="B149" s="453"/>
      <c r="C149" s="453"/>
      <c r="D149" s="453"/>
      <c r="E149" s="454"/>
      <c r="F149" s="454"/>
      <c r="G149" s="454"/>
      <c r="H149" s="457"/>
      <c r="I149" s="158" t="str">
        <f t="shared" si="20"/>
        <v/>
      </c>
      <c r="J149" s="148" t="str">
        <f>IF(OR($D149="",$E149=""),"",VLOOKUP($AO149,Sw_Req!$A$2:$I$19,5))</f>
        <v/>
      </c>
      <c r="K149" s="457"/>
      <c r="L149" s="158" t="str">
        <f t="shared" si="21"/>
        <v/>
      </c>
      <c r="M149" s="148" t="str">
        <f>IF(OR($D149="",$E149=""),"",VLOOKUP($AO149,Sw_Req!$A$2:$K$6,6))</f>
        <v/>
      </c>
      <c r="N149" s="457"/>
      <c r="O149" s="158" t="str">
        <f t="shared" si="22"/>
        <v/>
      </c>
      <c r="P149" s="148" t="str">
        <f t="shared" si="23"/>
        <v/>
      </c>
      <c r="Q149" s="455"/>
      <c r="R149" s="455"/>
      <c r="S149" s="158" t="str">
        <f t="shared" si="24"/>
        <v/>
      </c>
      <c r="T149" s="455"/>
      <c r="U149" s="147" t="str">
        <f t="shared" si="25"/>
        <v/>
      </c>
      <c r="V149" s="147" t="str">
        <f t="shared" si="26"/>
        <v/>
      </c>
      <c r="W149" s="455"/>
      <c r="X149" s="147" t="str">
        <f t="shared" si="27"/>
        <v/>
      </c>
      <c r="Y149" s="149" t="str">
        <f t="shared" si="29"/>
        <v/>
      </c>
      <c r="Z149" s="150" t="str">
        <f t="shared" si="28"/>
        <v/>
      </c>
      <c r="AA149" s="151"/>
      <c r="AB149" s="453"/>
      <c r="AC149" s="453"/>
      <c r="AD149" s="453"/>
      <c r="AE149" s="453"/>
      <c r="AF149" s="453"/>
      <c r="AG149" s="453"/>
      <c r="AH149" s="453"/>
      <c r="AI149" s="453"/>
      <c r="AJ149" s="453"/>
      <c r="AK149" s="152" t="str">
        <f>IF(OR($D149="",$AL149="",GlobalParameters!$C$12=""),"",IF($AO149&lt;200,IF($E149="","",$AL149-VLOOKUP($AO149,Sw_Req!$A$2:$K$19,9)),IF($AO149&gt;=200,MIN(VLOOKUP($AO149,Sw_Req!$A$2:$K$19,10),$AL149),"")))</f>
        <v/>
      </c>
      <c r="AL149" s="453"/>
      <c r="AM149" s="453"/>
      <c r="AN149" s="151"/>
      <c r="AO149" s="126" t="e">
        <f>IF(VLOOKUP($E149,Sw_Req!$O$2:$P$5,2)&lt;&gt;40,VLOOKUP($E149,Sw_Req!$O$2:$P$5,2),VLOOKUP($E149,Sw_Req!$O$2:$P$5,2)+VLOOKUP($F149,Sw_Req!$Q$2:$R$4,2))</f>
        <v>#N/A</v>
      </c>
      <c r="AV149" s="218"/>
      <c r="AW149" s="218"/>
      <c r="AX149" s="218"/>
      <c r="AY149" s="218"/>
    </row>
    <row r="150" spans="1:51" x14ac:dyDescent="0.25">
      <c r="A150" s="125"/>
      <c r="B150" s="453"/>
      <c r="C150" s="453"/>
      <c r="D150" s="453"/>
      <c r="E150" s="454"/>
      <c r="F150" s="454"/>
      <c r="G150" s="454"/>
      <c r="H150" s="457"/>
      <c r="I150" s="158" t="str">
        <f t="shared" si="20"/>
        <v/>
      </c>
      <c r="J150" s="148" t="str">
        <f>IF(OR($D150="",$E150=""),"",VLOOKUP($AO150,Sw_Req!$A$2:$I$19,5))</f>
        <v/>
      </c>
      <c r="K150" s="457"/>
      <c r="L150" s="158" t="str">
        <f t="shared" si="21"/>
        <v/>
      </c>
      <c r="M150" s="148" t="str">
        <f>IF(OR($D150="",$E150=""),"",VLOOKUP($AO150,Sw_Req!$A$2:$K$6,6))</f>
        <v/>
      </c>
      <c r="N150" s="457"/>
      <c r="O150" s="158" t="str">
        <f t="shared" si="22"/>
        <v/>
      </c>
      <c r="P150" s="148" t="str">
        <f t="shared" si="23"/>
        <v/>
      </c>
      <c r="Q150" s="455"/>
      <c r="R150" s="455"/>
      <c r="S150" s="158" t="str">
        <f t="shared" si="24"/>
        <v/>
      </c>
      <c r="T150" s="455"/>
      <c r="U150" s="147" t="str">
        <f t="shared" si="25"/>
        <v/>
      </c>
      <c r="V150" s="147" t="str">
        <f t="shared" si="26"/>
        <v/>
      </c>
      <c r="W150" s="455"/>
      <c r="X150" s="147" t="str">
        <f t="shared" si="27"/>
        <v/>
      </c>
      <c r="Y150" s="149" t="str">
        <f t="shared" si="29"/>
        <v/>
      </c>
      <c r="Z150" s="150" t="str">
        <f t="shared" si="28"/>
        <v/>
      </c>
      <c r="AA150" s="151"/>
      <c r="AB150" s="453"/>
      <c r="AC150" s="453"/>
      <c r="AD150" s="453"/>
      <c r="AE150" s="453"/>
      <c r="AF150" s="453"/>
      <c r="AG150" s="453"/>
      <c r="AH150" s="453"/>
      <c r="AI150" s="453"/>
      <c r="AJ150" s="453"/>
      <c r="AK150" s="152" t="str">
        <f>IF(OR($D150="",$AL150="",GlobalParameters!$C$12=""),"",IF($AO150&lt;200,IF($E150="","",$AL150-VLOOKUP($AO150,Sw_Req!$A$2:$K$19,9)),IF($AO150&gt;=200,MIN(VLOOKUP($AO150,Sw_Req!$A$2:$K$19,10),$AL150),"")))</f>
        <v/>
      </c>
      <c r="AL150" s="453"/>
      <c r="AM150" s="453"/>
      <c r="AN150" s="151"/>
      <c r="AO150" s="126" t="e">
        <f>IF(VLOOKUP($E150,Sw_Req!$O$2:$P$5,2)&lt;&gt;40,VLOOKUP($E150,Sw_Req!$O$2:$P$5,2),VLOOKUP($E150,Sw_Req!$O$2:$P$5,2)+VLOOKUP($F150,Sw_Req!$Q$2:$R$4,2))</f>
        <v>#N/A</v>
      </c>
      <c r="AV150" s="218"/>
      <c r="AW150" s="218"/>
      <c r="AX150" s="218"/>
      <c r="AY150" s="218"/>
    </row>
    <row r="151" spans="1:51" x14ac:dyDescent="0.25">
      <c r="A151" s="125"/>
      <c r="B151" s="453"/>
      <c r="C151" s="453"/>
      <c r="D151" s="453"/>
      <c r="E151" s="454"/>
      <c r="F151" s="454"/>
      <c r="G151" s="454"/>
      <c r="H151" s="457"/>
      <c r="I151" s="158" t="str">
        <f t="shared" si="20"/>
        <v/>
      </c>
      <c r="J151" s="148" t="str">
        <f>IF(OR($D151="",$E151=""),"",VLOOKUP($AO151,Sw_Req!$A$2:$I$19,5))</f>
        <v/>
      </c>
      <c r="K151" s="457"/>
      <c r="L151" s="158" t="str">
        <f t="shared" si="21"/>
        <v/>
      </c>
      <c r="M151" s="148" t="str">
        <f>IF(OR($D151="",$E151=""),"",VLOOKUP($AO151,Sw_Req!$A$2:$K$6,6))</f>
        <v/>
      </c>
      <c r="N151" s="457"/>
      <c r="O151" s="158" t="str">
        <f t="shared" si="22"/>
        <v/>
      </c>
      <c r="P151" s="148" t="str">
        <f t="shared" si="23"/>
        <v/>
      </c>
      <c r="Q151" s="455"/>
      <c r="R151" s="455"/>
      <c r="S151" s="158" t="str">
        <f t="shared" si="24"/>
        <v/>
      </c>
      <c r="T151" s="455"/>
      <c r="U151" s="147" t="str">
        <f t="shared" si="25"/>
        <v/>
      </c>
      <c r="V151" s="147" t="str">
        <f t="shared" si="26"/>
        <v/>
      </c>
      <c r="W151" s="455"/>
      <c r="X151" s="147" t="str">
        <f t="shared" si="27"/>
        <v/>
      </c>
      <c r="Y151" s="149" t="str">
        <f t="shared" si="29"/>
        <v/>
      </c>
      <c r="Z151" s="150" t="str">
        <f t="shared" si="28"/>
        <v/>
      </c>
      <c r="AA151" s="151"/>
      <c r="AB151" s="453"/>
      <c r="AC151" s="453"/>
      <c r="AD151" s="453"/>
      <c r="AE151" s="453"/>
      <c r="AF151" s="453"/>
      <c r="AG151" s="453"/>
      <c r="AH151" s="453"/>
      <c r="AI151" s="453"/>
      <c r="AJ151" s="453"/>
      <c r="AK151" s="152" t="str">
        <f>IF(OR($D151="",$AL151="",GlobalParameters!$C$12=""),"",IF($AO151&lt;200,IF($E151="","",$AL151-VLOOKUP($AO151,Sw_Req!$A$2:$K$19,9)),IF($AO151&gt;=200,MIN(VLOOKUP($AO151,Sw_Req!$A$2:$K$19,10),$AL151),"")))</f>
        <v/>
      </c>
      <c r="AL151" s="453"/>
      <c r="AM151" s="453"/>
      <c r="AN151" s="151"/>
      <c r="AO151" s="126" t="e">
        <f>IF(VLOOKUP($E151,Sw_Req!$O$2:$P$5,2)&lt;&gt;40,VLOOKUP($E151,Sw_Req!$O$2:$P$5,2),VLOOKUP($E151,Sw_Req!$O$2:$P$5,2)+VLOOKUP($F151,Sw_Req!$Q$2:$R$4,2))</f>
        <v>#N/A</v>
      </c>
      <c r="AV151" s="218"/>
      <c r="AW151" s="218"/>
      <c r="AX151" s="218"/>
      <c r="AY151" s="218"/>
    </row>
    <row r="152" spans="1:51" x14ac:dyDescent="0.25">
      <c r="A152" s="125"/>
      <c r="B152" s="453"/>
      <c r="C152" s="453"/>
      <c r="D152" s="453"/>
      <c r="E152" s="454"/>
      <c r="F152" s="454"/>
      <c r="G152" s="454"/>
      <c r="H152" s="457"/>
      <c r="I152" s="158" t="str">
        <f t="shared" si="20"/>
        <v/>
      </c>
      <c r="J152" s="148" t="str">
        <f>IF(OR($D152="",$E152=""),"",VLOOKUP($AO152,Sw_Req!$A$2:$I$19,5))</f>
        <v/>
      </c>
      <c r="K152" s="457"/>
      <c r="L152" s="158" t="str">
        <f t="shared" si="21"/>
        <v/>
      </c>
      <c r="M152" s="148" t="str">
        <f>IF(OR($D152="",$E152=""),"",VLOOKUP($AO152,Sw_Req!$A$2:$K$6,6))</f>
        <v/>
      </c>
      <c r="N152" s="457"/>
      <c r="O152" s="158" t="str">
        <f t="shared" si="22"/>
        <v/>
      </c>
      <c r="P152" s="148" t="str">
        <f t="shared" si="23"/>
        <v/>
      </c>
      <c r="Q152" s="455"/>
      <c r="R152" s="455"/>
      <c r="S152" s="158" t="str">
        <f t="shared" si="24"/>
        <v/>
      </c>
      <c r="T152" s="455"/>
      <c r="U152" s="147" t="str">
        <f t="shared" si="25"/>
        <v/>
      </c>
      <c r="V152" s="147" t="str">
        <f t="shared" si="26"/>
        <v/>
      </c>
      <c r="W152" s="455"/>
      <c r="X152" s="147" t="str">
        <f t="shared" si="27"/>
        <v/>
      </c>
      <c r="Y152" s="149" t="str">
        <f t="shared" si="29"/>
        <v/>
      </c>
      <c r="Z152" s="150" t="str">
        <f t="shared" si="28"/>
        <v/>
      </c>
      <c r="AA152" s="151"/>
      <c r="AB152" s="453"/>
      <c r="AC152" s="453"/>
      <c r="AD152" s="453"/>
      <c r="AE152" s="453"/>
      <c r="AF152" s="453"/>
      <c r="AG152" s="453"/>
      <c r="AH152" s="453"/>
      <c r="AI152" s="453"/>
      <c r="AJ152" s="453"/>
      <c r="AK152" s="152" t="str">
        <f>IF(OR($D152="",$AL152="",GlobalParameters!$C$12=""),"",IF($AO152&lt;200,IF($E152="","",$AL152-VLOOKUP($AO152,Sw_Req!$A$2:$K$19,9)),IF($AO152&gt;=200,MIN(VLOOKUP($AO152,Sw_Req!$A$2:$K$19,10),$AL152),"")))</f>
        <v/>
      </c>
      <c r="AL152" s="453"/>
      <c r="AM152" s="453"/>
      <c r="AN152" s="151"/>
      <c r="AO152" s="126" t="e">
        <f>IF(VLOOKUP($E152,Sw_Req!$O$2:$P$5,2)&lt;&gt;40,VLOOKUP($E152,Sw_Req!$O$2:$P$5,2),VLOOKUP($E152,Sw_Req!$O$2:$P$5,2)+VLOOKUP($F152,Sw_Req!$Q$2:$R$4,2))</f>
        <v>#N/A</v>
      </c>
      <c r="AV152" s="218"/>
      <c r="AW152" s="218"/>
      <c r="AX152" s="218"/>
      <c r="AY152" s="218"/>
    </row>
    <row r="153" spans="1:51" x14ac:dyDescent="0.25">
      <c r="A153" s="125"/>
      <c r="B153" s="453"/>
      <c r="C153" s="453"/>
      <c r="D153" s="453"/>
      <c r="E153" s="454"/>
      <c r="F153" s="454"/>
      <c r="G153" s="454"/>
      <c r="H153" s="457"/>
      <c r="I153" s="158" t="str">
        <f t="shared" si="20"/>
        <v/>
      </c>
      <c r="J153" s="148" t="str">
        <f>IF(OR($D153="",$E153=""),"",VLOOKUP($AO153,Sw_Req!$A$2:$I$19,5))</f>
        <v/>
      </c>
      <c r="K153" s="457"/>
      <c r="L153" s="158" t="str">
        <f t="shared" si="21"/>
        <v/>
      </c>
      <c r="M153" s="148" t="str">
        <f>IF(OR($D153="",$E153=""),"",VLOOKUP($AO153,Sw_Req!$A$2:$K$6,6))</f>
        <v/>
      </c>
      <c r="N153" s="457"/>
      <c r="O153" s="158" t="str">
        <f t="shared" si="22"/>
        <v/>
      </c>
      <c r="P153" s="148" t="str">
        <f t="shared" si="23"/>
        <v/>
      </c>
      <c r="Q153" s="455"/>
      <c r="R153" s="455"/>
      <c r="S153" s="158" t="str">
        <f t="shared" si="24"/>
        <v/>
      </c>
      <c r="T153" s="455"/>
      <c r="U153" s="147" t="str">
        <f t="shared" si="25"/>
        <v/>
      </c>
      <c r="V153" s="147" t="str">
        <f t="shared" si="26"/>
        <v/>
      </c>
      <c r="W153" s="455"/>
      <c r="X153" s="147" t="str">
        <f t="shared" si="27"/>
        <v/>
      </c>
      <c r="Y153" s="149" t="str">
        <f t="shared" si="29"/>
        <v/>
      </c>
      <c r="Z153" s="150" t="str">
        <f t="shared" si="28"/>
        <v/>
      </c>
      <c r="AA153" s="151"/>
      <c r="AB153" s="453"/>
      <c r="AC153" s="453"/>
      <c r="AD153" s="453"/>
      <c r="AE153" s="453"/>
      <c r="AF153" s="453"/>
      <c r="AG153" s="453"/>
      <c r="AH153" s="453"/>
      <c r="AI153" s="453"/>
      <c r="AJ153" s="453"/>
      <c r="AK153" s="152" t="str">
        <f>IF(OR($D153="",$AL153="",GlobalParameters!$C$12=""),"",IF($AO153&lt;200,IF($E153="","",$AL153-VLOOKUP($AO153,Sw_Req!$A$2:$K$19,9)),IF($AO153&gt;=200,MIN(VLOOKUP($AO153,Sw_Req!$A$2:$K$19,10),$AL153),"")))</f>
        <v/>
      </c>
      <c r="AL153" s="453"/>
      <c r="AM153" s="453"/>
      <c r="AN153" s="151"/>
      <c r="AO153" s="126" t="e">
        <f>IF(VLOOKUP($E153,Sw_Req!$O$2:$P$5,2)&lt;&gt;40,VLOOKUP($E153,Sw_Req!$O$2:$P$5,2),VLOOKUP($E153,Sw_Req!$O$2:$P$5,2)+VLOOKUP($F153,Sw_Req!$Q$2:$R$4,2))</f>
        <v>#N/A</v>
      </c>
      <c r="AV153" s="218"/>
      <c r="AW153" s="218"/>
      <c r="AX153" s="218"/>
      <c r="AY153" s="218"/>
    </row>
    <row r="154" spans="1:51" x14ac:dyDescent="0.25">
      <c r="A154" s="125"/>
      <c r="B154" s="453"/>
      <c r="C154" s="453"/>
      <c r="D154" s="453"/>
      <c r="E154" s="454"/>
      <c r="F154" s="454"/>
      <c r="G154" s="454"/>
      <c r="H154" s="457"/>
      <c r="I154" s="158" t="str">
        <f t="shared" si="20"/>
        <v/>
      </c>
      <c r="J154" s="148" t="str">
        <f>IF(OR($D154="",$E154=""),"",VLOOKUP($AO154,Sw_Req!$A$2:$I$19,5))</f>
        <v/>
      </c>
      <c r="K154" s="457"/>
      <c r="L154" s="158" t="str">
        <f t="shared" si="21"/>
        <v/>
      </c>
      <c r="M154" s="148" t="str">
        <f>IF(OR($D154="",$E154=""),"",VLOOKUP($AO154,Sw_Req!$A$2:$K$6,6))</f>
        <v/>
      </c>
      <c r="N154" s="457"/>
      <c r="O154" s="158" t="str">
        <f t="shared" si="22"/>
        <v/>
      </c>
      <c r="P154" s="148" t="str">
        <f t="shared" si="23"/>
        <v/>
      </c>
      <c r="Q154" s="455"/>
      <c r="R154" s="455"/>
      <c r="S154" s="158" t="str">
        <f t="shared" si="24"/>
        <v/>
      </c>
      <c r="T154" s="455"/>
      <c r="U154" s="147" t="str">
        <f t="shared" si="25"/>
        <v/>
      </c>
      <c r="V154" s="147" t="str">
        <f t="shared" si="26"/>
        <v/>
      </c>
      <c r="W154" s="455"/>
      <c r="X154" s="147" t="str">
        <f t="shared" si="27"/>
        <v/>
      </c>
      <c r="Y154" s="149" t="str">
        <f t="shared" si="29"/>
        <v/>
      </c>
      <c r="Z154" s="150" t="str">
        <f t="shared" si="28"/>
        <v/>
      </c>
      <c r="AA154" s="151"/>
      <c r="AB154" s="453"/>
      <c r="AC154" s="453"/>
      <c r="AD154" s="453"/>
      <c r="AE154" s="453"/>
      <c r="AF154" s="453"/>
      <c r="AG154" s="453"/>
      <c r="AH154" s="453"/>
      <c r="AI154" s="453"/>
      <c r="AJ154" s="453"/>
      <c r="AK154" s="152" t="str">
        <f>IF(OR($D154="",$AL154="",GlobalParameters!$C$12=""),"",IF($AO154&lt;200,IF($E154="","",$AL154-VLOOKUP($AO154,Sw_Req!$A$2:$K$19,9)),IF($AO154&gt;=200,MIN(VLOOKUP($AO154,Sw_Req!$A$2:$K$19,10),$AL154),"")))</f>
        <v/>
      </c>
      <c r="AL154" s="453"/>
      <c r="AM154" s="453"/>
      <c r="AN154" s="151"/>
      <c r="AO154" s="126" t="e">
        <f>IF(VLOOKUP($E154,Sw_Req!$O$2:$P$5,2)&lt;&gt;40,VLOOKUP($E154,Sw_Req!$O$2:$P$5,2),VLOOKUP($E154,Sw_Req!$O$2:$P$5,2)+VLOOKUP($F154,Sw_Req!$Q$2:$R$4,2))</f>
        <v>#N/A</v>
      </c>
      <c r="AV154" s="218"/>
      <c r="AW154" s="218"/>
      <c r="AX154" s="218"/>
      <c r="AY154" s="218"/>
    </row>
    <row r="155" spans="1:51" x14ac:dyDescent="0.25">
      <c r="A155" s="125"/>
      <c r="B155" s="453"/>
      <c r="C155" s="453"/>
      <c r="D155" s="453"/>
      <c r="E155" s="454"/>
      <c r="F155" s="454"/>
      <c r="G155" s="454"/>
      <c r="H155" s="457"/>
      <c r="I155" s="158" t="str">
        <f t="shared" si="20"/>
        <v/>
      </c>
      <c r="J155" s="148" t="str">
        <f>IF(OR($D155="",$E155=""),"",VLOOKUP($AO155,Sw_Req!$A$2:$I$19,5))</f>
        <v/>
      </c>
      <c r="K155" s="457"/>
      <c r="L155" s="158" t="str">
        <f t="shared" si="21"/>
        <v/>
      </c>
      <c r="M155" s="148" t="str">
        <f>IF(OR($D155="",$E155=""),"",VLOOKUP($AO155,Sw_Req!$A$2:$K$6,6))</f>
        <v/>
      </c>
      <c r="N155" s="457"/>
      <c r="O155" s="158" t="str">
        <f t="shared" si="22"/>
        <v/>
      </c>
      <c r="P155" s="148" t="str">
        <f t="shared" si="23"/>
        <v/>
      </c>
      <c r="Q155" s="455"/>
      <c r="R155" s="455"/>
      <c r="S155" s="158" t="str">
        <f t="shared" si="24"/>
        <v/>
      </c>
      <c r="T155" s="455"/>
      <c r="U155" s="147" t="str">
        <f t="shared" si="25"/>
        <v/>
      </c>
      <c r="V155" s="147" t="str">
        <f t="shared" si="26"/>
        <v/>
      </c>
      <c r="W155" s="455"/>
      <c r="X155" s="147" t="str">
        <f t="shared" si="27"/>
        <v/>
      </c>
      <c r="Y155" s="149" t="str">
        <f t="shared" si="29"/>
        <v/>
      </c>
      <c r="Z155" s="150" t="str">
        <f t="shared" si="28"/>
        <v/>
      </c>
      <c r="AA155" s="151"/>
      <c r="AB155" s="453"/>
      <c r="AC155" s="453"/>
      <c r="AD155" s="453"/>
      <c r="AE155" s="453"/>
      <c r="AF155" s="453"/>
      <c r="AG155" s="453"/>
      <c r="AH155" s="453"/>
      <c r="AI155" s="453"/>
      <c r="AJ155" s="453"/>
      <c r="AK155" s="152" t="str">
        <f>IF(OR($D155="",$AL155="",GlobalParameters!$C$12=""),"",IF($AO155&lt;200,IF($E155="","",$AL155-VLOOKUP($AO155,Sw_Req!$A$2:$K$19,9)),IF($AO155&gt;=200,MIN(VLOOKUP($AO155,Sw_Req!$A$2:$K$19,10),$AL155),"")))</f>
        <v/>
      </c>
      <c r="AL155" s="453"/>
      <c r="AM155" s="453"/>
      <c r="AN155" s="151"/>
      <c r="AO155" s="126" t="e">
        <f>IF(VLOOKUP($E155,Sw_Req!$O$2:$P$5,2)&lt;&gt;40,VLOOKUP($E155,Sw_Req!$O$2:$P$5,2),VLOOKUP($E155,Sw_Req!$O$2:$P$5,2)+VLOOKUP($F155,Sw_Req!$Q$2:$R$4,2))</f>
        <v>#N/A</v>
      </c>
      <c r="AV155" s="218"/>
      <c r="AW155" s="218"/>
      <c r="AX155" s="218"/>
      <c r="AY155" s="218"/>
    </row>
    <row r="156" spans="1:51" x14ac:dyDescent="0.25">
      <c r="A156" s="125"/>
      <c r="B156" s="453"/>
      <c r="C156" s="453"/>
      <c r="D156" s="453"/>
      <c r="E156" s="454"/>
      <c r="F156" s="454"/>
      <c r="G156" s="454"/>
      <c r="H156" s="457"/>
      <c r="I156" s="158" t="str">
        <f t="shared" si="20"/>
        <v/>
      </c>
      <c r="J156" s="148" t="str">
        <f>IF(OR($D156="",$E156=""),"",VLOOKUP($AO156,Sw_Req!$A$2:$I$19,5))</f>
        <v/>
      </c>
      <c r="K156" s="457"/>
      <c r="L156" s="158" t="str">
        <f t="shared" si="21"/>
        <v/>
      </c>
      <c r="M156" s="148" t="str">
        <f>IF(OR($D156="",$E156=""),"",VLOOKUP($AO156,Sw_Req!$A$2:$K$6,6))</f>
        <v/>
      </c>
      <c r="N156" s="457"/>
      <c r="O156" s="158" t="str">
        <f t="shared" si="22"/>
        <v/>
      </c>
      <c r="P156" s="148" t="str">
        <f t="shared" si="23"/>
        <v/>
      </c>
      <c r="Q156" s="455"/>
      <c r="R156" s="455"/>
      <c r="S156" s="158" t="str">
        <f t="shared" si="24"/>
        <v/>
      </c>
      <c r="T156" s="455"/>
      <c r="U156" s="147" t="str">
        <f t="shared" si="25"/>
        <v/>
      </c>
      <c r="V156" s="147" t="str">
        <f t="shared" si="26"/>
        <v/>
      </c>
      <c r="W156" s="455"/>
      <c r="X156" s="147" t="str">
        <f t="shared" si="27"/>
        <v/>
      </c>
      <c r="Y156" s="149" t="str">
        <f t="shared" si="29"/>
        <v/>
      </c>
      <c r="Z156" s="150" t="str">
        <f t="shared" si="28"/>
        <v/>
      </c>
      <c r="AA156" s="151"/>
      <c r="AB156" s="453"/>
      <c r="AC156" s="453"/>
      <c r="AD156" s="453"/>
      <c r="AE156" s="453"/>
      <c r="AF156" s="453"/>
      <c r="AG156" s="453"/>
      <c r="AH156" s="453"/>
      <c r="AI156" s="453"/>
      <c r="AJ156" s="453"/>
      <c r="AK156" s="152" t="str">
        <f>IF(OR($D156="",$AL156="",GlobalParameters!$C$12=""),"",IF($AO156&lt;200,IF($E156="","",$AL156-VLOOKUP($AO156,Sw_Req!$A$2:$K$19,9)),IF($AO156&gt;=200,MIN(VLOOKUP($AO156,Sw_Req!$A$2:$K$19,10),$AL156),"")))</f>
        <v/>
      </c>
      <c r="AL156" s="453"/>
      <c r="AM156" s="453"/>
      <c r="AN156" s="151"/>
      <c r="AO156" s="126" t="e">
        <f>IF(VLOOKUP($E156,Sw_Req!$O$2:$P$5,2)&lt;&gt;40,VLOOKUP($E156,Sw_Req!$O$2:$P$5,2),VLOOKUP($E156,Sw_Req!$O$2:$P$5,2)+VLOOKUP($F156,Sw_Req!$Q$2:$R$4,2))</f>
        <v>#N/A</v>
      </c>
      <c r="AV156" s="218"/>
      <c r="AW156" s="218"/>
      <c r="AX156" s="218"/>
      <c r="AY156" s="218"/>
    </row>
    <row r="157" spans="1:51" x14ac:dyDescent="0.25">
      <c r="A157" s="125"/>
      <c r="B157" s="453"/>
      <c r="C157" s="453"/>
      <c r="D157" s="453"/>
      <c r="E157" s="454"/>
      <c r="F157" s="454"/>
      <c r="G157" s="454"/>
      <c r="H157" s="457"/>
      <c r="I157" s="158" t="str">
        <f t="shared" si="20"/>
        <v/>
      </c>
      <c r="J157" s="148" t="str">
        <f>IF(OR($D157="",$E157=""),"",VLOOKUP($AO157,Sw_Req!$A$2:$I$19,5))</f>
        <v/>
      </c>
      <c r="K157" s="457"/>
      <c r="L157" s="158" t="str">
        <f t="shared" si="21"/>
        <v/>
      </c>
      <c r="M157" s="148" t="str">
        <f>IF(OR($D157="",$E157=""),"",VLOOKUP($AO157,Sw_Req!$A$2:$K$6,6))</f>
        <v/>
      </c>
      <c r="N157" s="457"/>
      <c r="O157" s="158" t="str">
        <f t="shared" si="22"/>
        <v/>
      </c>
      <c r="P157" s="148" t="str">
        <f t="shared" si="23"/>
        <v/>
      </c>
      <c r="Q157" s="455"/>
      <c r="R157" s="455"/>
      <c r="S157" s="158" t="str">
        <f t="shared" si="24"/>
        <v/>
      </c>
      <c r="T157" s="455"/>
      <c r="U157" s="147" t="str">
        <f t="shared" si="25"/>
        <v/>
      </c>
      <c r="V157" s="147" t="str">
        <f t="shared" si="26"/>
        <v/>
      </c>
      <c r="W157" s="455"/>
      <c r="X157" s="147" t="str">
        <f t="shared" si="27"/>
        <v/>
      </c>
      <c r="Y157" s="149" t="str">
        <f t="shared" si="29"/>
        <v/>
      </c>
      <c r="Z157" s="150" t="str">
        <f t="shared" si="28"/>
        <v/>
      </c>
      <c r="AA157" s="151"/>
      <c r="AB157" s="453"/>
      <c r="AC157" s="453"/>
      <c r="AD157" s="453"/>
      <c r="AE157" s="453"/>
      <c r="AF157" s="453"/>
      <c r="AG157" s="453"/>
      <c r="AH157" s="453"/>
      <c r="AI157" s="453"/>
      <c r="AJ157" s="453"/>
      <c r="AK157" s="152" t="str">
        <f>IF(OR($D157="",$AL157="",GlobalParameters!$C$12=""),"",IF($AO157&lt;200,IF($E157="","",$AL157-VLOOKUP($AO157,Sw_Req!$A$2:$K$19,9)),IF($AO157&gt;=200,MIN(VLOOKUP($AO157,Sw_Req!$A$2:$K$19,10),$AL157),"")))</f>
        <v/>
      </c>
      <c r="AL157" s="453"/>
      <c r="AM157" s="453"/>
      <c r="AN157" s="151"/>
      <c r="AO157" s="126" t="e">
        <f>IF(VLOOKUP($E157,Sw_Req!$O$2:$P$5,2)&lt;&gt;40,VLOOKUP($E157,Sw_Req!$O$2:$P$5,2),VLOOKUP($E157,Sw_Req!$O$2:$P$5,2)+VLOOKUP($F157,Sw_Req!$Q$2:$R$4,2))</f>
        <v>#N/A</v>
      </c>
      <c r="AV157" s="218"/>
      <c r="AW157" s="218"/>
      <c r="AX157" s="218"/>
      <c r="AY157" s="218"/>
    </row>
    <row r="158" spans="1:51" x14ac:dyDescent="0.25">
      <c r="A158" s="125"/>
      <c r="B158" s="453"/>
      <c r="C158" s="453"/>
      <c r="D158" s="453"/>
      <c r="E158" s="454"/>
      <c r="F158" s="454"/>
      <c r="G158" s="454"/>
      <c r="H158" s="457"/>
      <c r="I158" s="158" t="str">
        <f t="shared" si="20"/>
        <v/>
      </c>
      <c r="J158" s="148" t="str">
        <f>IF(OR($D158="",$E158=""),"",VLOOKUP($AO158,Sw_Req!$A$2:$I$19,5))</f>
        <v/>
      </c>
      <c r="K158" s="457"/>
      <c r="L158" s="158" t="str">
        <f t="shared" si="21"/>
        <v/>
      </c>
      <c r="M158" s="148" t="str">
        <f>IF(OR($D158="",$E158=""),"",VLOOKUP($AO158,Sw_Req!$A$2:$K$6,6))</f>
        <v/>
      </c>
      <c r="N158" s="457"/>
      <c r="O158" s="158" t="str">
        <f t="shared" si="22"/>
        <v/>
      </c>
      <c r="P158" s="148" t="str">
        <f t="shared" si="23"/>
        <v/>
      </c>
      <c r="Q158" s="455"/>
      <c r="R158" s="455"/>
      <c r="S158" s="158" t="str">
        <f t="shared" si="24"/>
        <v/>
      </c>
      <c r="T158" s="455"/>
      <c r="U158" s="147" t="str">
        <f t="shared" si="25"/>
        <v/>
      </c>
      <c r="V158" s="147" t="str">
        <f t="shared" si="26"/>
        <v/>
      </c>
      <c r="W158" s="455"/>
      <c r="X158" s="147" t="str">
        <f t="shared" si="27"/>
        <v/>
      </c>
      <c r="Y158" s="149" t="str">
        <f t="shared" si="29"/>
        <v/>
      </c>
      <c r="Z158" s="150" t="str">
        <f t="shared" si="28"/>
        <v/>
      </c>
      <c r="AA158" s="151"/>
      <c r="AB158" s="453"/>
      <c r="AC158" s="453"/>
      <c r="AD158" s="453"/>
      <c r="AE158" s="453"/>
      <c r="AF158" s="453"/>
      <c r="AG158" s="453"/>
      <c r="AH158" s="453"/>
      <c r="AI158" s="453"/>
      <c r="AJ158" s="453"/>
      <c r="AK158" s="152" t="str">
        <f>IF(OR($D158="",$AL158="",GlobalParameters!$C$12=""),"",IF($AO158&lt;200,IF($E158="","",$AL158-VLOOKUP($AO158,Sw_Req!$A$2:$K$19,9)),IF($AO158&gt;=200,MIN(VLOOKUP($AO158,Sw_Req!$A$2:$K$19,10),$AL158),"")))</f>
        <v/>
      </c>
      <c r="AL158" s="453"/>
      <c r="AM158" s="453"/>
      <c r="AN158" s="151"/>
      <c r="AO158" s="126" t="e">
        <f>IF(VLOOKUP($E158,Sw_Req!$O$2:$P$5,2)&lt;&gt;40,VLOOKUP($E158,Sw_Req!$O$2:$P$5,2),VLOOKUP($E158,Sw_Req!$O$2:$P$5,2)+VLOOKUP($F158,Sw_Req!$Q$2:$R$4,2))</f>
        <v>#N/A</v>
      </c>
      <c r="AV158" s="218"/>
      <c r="AW158" s="218"/>
      <c r="AX158" s="218"/>
      <c r="AY158" s="218"/>
    </row>
    <row r="159" spans="1:51" x14ac:dyDescent="0.25">
      <c r="A159" s="125"/>
      <c r="B159" s="453"/>
      <c r="C159" s="453"/>
      <c r="D159" s="453"/>
      <c r="E159" s="454"/>
      <c r="F159" s="454"/>
      <c r="G159" s="454"/>
      <c r="H159" s="457"/>
      <c r="I159" s="158" t="str">
        <f t="shared" si="20"/>
        <v/>
      </c>
      <c r="J159" s="148" t="str">
        <f>IF(OR($D159="",$E159=""),"",VLOOKUP($AO159,Sw_Req!$A$2:$I$19,5))</f>
        <v/>
      </c>
      <c r="K159" s="457"/>
      <c r="L159" s="158" t="str">
        <f t="shared" si="21"/>
        <v/>
      </c>
      <c r="M159" s="148" t="str">
        <f>IF(OR($D159="",$E159=""),"",VLOOKUP($AO159,Sw_Req!$A$2:$K$6,6))</f>
        <v/>
      </c>
      <c r="N159" s="457"/>
      <c r="O159" s="158" t="str">
        <f t="shared" si="22"/>
        <v/>
      </c>
      <c r="P159" s="148" t="str">
        <f t="shared" si="23"/>
        <v/>
      </c>
      <c r="Q159" s="455"/>
      <c r="R159" s="455"/>
      <c r="S159" s="158" t="str">
        <f t="shared" si="24"/>
        <v/>
      </c>
      <c r="T159" s="455"/>
      <c r="U159" s="147" t="str">
        <f t="shared" si="25"/>
        <v/>
      </c>
      <c r="V159" s="147" t="str">
        <f t="shared" si="26"/>
        <v/>
      </c>
      <c r="W159" s="455"/>
      <c r="X159" s="147" t="str">
        <f t="shared" si="27"/>
        <v/>
      </c>
      <c r="Y159" s="149" t="str">
        <f t="shared" si="29"/>
        <v/>
      </c>
      <c r="Z159" s="150" t="str">
        <f t="shared" si="28"/>
        <v/>
      </c>
      <c r="AA159" s="151"/>
      <c r="AB159" s="453"/>
      <c r="AC159" s="453"/>
      <c r="AD159" s="453"/>
      <c r="AE159" s="453"/>
      <c r="AF159" s="453"/>
      <c r="AG159" s="453"/>
      <c r="AH159" s="453"/>
      <c r="AI159" s="453"/>
      <c r="AJ159" s="453"/>
      <c r="AK159" s="152" t="str">
        <f>IF(OR($D159="",$AL159="",GlobalParameters!$C$12=""),"",IF($AO159&lt;200,IF($E159="","",$AL159-VLOOKUP($AO159,Sw_Req!$A$2:$K$19,9)),IF($AO159&gt;=200,MIN(VLOOKUP($AO159,Sw_Req!$A$2:$K$19,10),$AL159),"")))</f>
        <v/>
      </c>
      <c r="AL159" s="453"/>
      <c r="AM159" s="453"/>
      <c r="AN159" s="151"/>
      <c r="AO159" s="126" t="e">
        <f>IF(VLOOKUP($E159,Sw_Req!$O$2:$P$5,2)&lt;&gt;40,VLOOKUP($E159,Sw_Req!$O$2:$P$5,2),VLOOKUP($E159,Sw_Req!$O$2:$P$5,2)+VLOOKUP($F159,Sw_Req!$Q$2:$R$4,2))</f>
        <v>#N/A</v>
      </c>
      <c r="AV159" s="218"/>
      <c r="AW159" s="218"/>
      <c r="AX159" s="218"/>
      <c r="AY159" s="218"/>
    </row>
    <row r="160" spans="1:51" x14ac:dyDescent="0.25">
      <c r="A160" s="125"/>
      <c r="B160" s="453"/>
      <c r="C160" s="453"/>
      <c r="D160" s="453"/>
      <c r="E160" s="454"/>
      <c r="F160" s="454"/>
      <c r="G160" s="454"/>
      <c r="H160" s="457"/>
      <c r="I160" s="158" t="str">
        <f t="shared" si="20"/>
        <v/>
      </c>
      <c r="J160" s="148" t="str">
        <f>IF(OR($D160="",$E160=""),"",VLOOKUP($AO160,Sw_Req!$A$2:$I$19,5))</f>
        <v/>
      </c>
      <c r="K160" s="457"/>
      <c r="L160" s="158" t="str">
        <f t="shared" si="21"/>
        <v/>
      </c>
      <c r="M160" s="148" t="str">
        <f>IF(OR($D160="",$E160=""),"",VLOOKUP($AO160,Sw_Req!$A$2:$K$6,6))</f>
        <v/>
      </c>
      <c r="N160" s="457"/>
      <c r="O160" s="158" t="str">
        <f t="shared" si="22"/>
        <v/>
      </c>
      <c r="P160" s="148" t="str">
        <f t="shared" si="23"/>
        <v/>
      </c>
      <c r="Q160" s="455"/>
      <c r="R160" s="455"/>
      <c r="S160" s="158" t="str">
        <f t="shared" si="24"/>
        <v/>
      </c>
      <c r="T160" s="455"/>
      <c r="U160" s="147" t="str">
        <f t="shared" si="25"/>
        <v/>
      </c>
      <c r="V160" s="147" t="str">
        <f t="shared" si="26"/>
        <v/>
      </c>
      <c r="W160" s="455"/>
      <c r="X160" s="147" t="str">
        <f t="shared" si="27"/>
        <v/>
      </c>
      <c r="Y160" s="149" t="str">
        <f t="shared" si="29"/>
        <v/>
      </c>
      <c r="Z160" s="150" t="str">
        <f t="shared" si="28"/>
        <v/>
      </c>
      <c r="AA160" s="151"/>
      <c r="AB160" s="453"/>
      <c r="AC160" s="453"/>
      <c r="AD160" s="453"/>
      <c r="AE160" s="453"/>
      <c r="AF160" s="453"/>
      <c r="AG160" s="453"/>
      <c r="AH160" s="453"/>
      <c r="AI160" s="453"/>
      <c r="AJ160" s="453"/>
      <c r="AK160" s="152" t="str">
        <f>IF(OR($D160="",$AL160="",GlobalParameters!$C$12=""),"",IF($AO160&lt;200,IF($E160="","",$AL160-VLOOKUP($AO160,Sw_Req!$A$2:$K$19,9)),IF($AO160&gt;=200,MIN(VLOOKUP($AO160,Sw_Req!$A$2:$K$19,10),$AL160),"")))</f>
        <v/>
      </c>
      <c r="AL160" s="453"/>
      <c r="AM160" s="453"/>
      <c r="AN160" s="151"/>
      <c r="AO160" s="126" t="e">
        <f>IF(VLOOKUP($E160,Sw_Req!$O$2:$P$5,2)&lt;&gt;40,VLOOKUP($E160,Sw_Req!$O$2:$P$5,2),VLOOKUP($E160,Sw_Req!$O$2:$P$5,2)+VLOOKUP($F160,Sw_Req!$Q$2:$R$4,2))</f>
        <v>#N/A</v>
      </c>
      <c r="AV160" s="218"/>
      <c r="AW160" s="218"/>
      <c r="AX160" s="218"/>
      <c r="AY160" s="218"/>
    </row>
    <row r="161" spans="1:51" x14ac:dyDescent="0.25">
      <c r="A161" s="125"/>
      <c r="B161" s="453"/>
      <c r="C161" s="453"/>
      <c r="D161" s="453"/>
      <c r="E161" s="454"/>
      <c r="F161" s="454"/>
      <c r="G161" s="454"/>
      <c r="H161" s="457"/>
      <c r="I161" s="158" t="str">
        <f t="shared" si="20"/>
        <v/>
      </c>
      <c r="J161" s="148" t="str">
        <f>IF(OR($D161="",$E161=""),"",VLOOKUP($AO161,Sw_Req!$A$2:$I$19,5))</f>
        <v/>
      </c>
      <c r="K161" s="457"/>
      <c r="L161" s="158" t="str">
        <f t="shared" si="21"/>
        <v/>
      </c>
      <c r="M161" s="148" t="str">
        <f>IF(OR($D161="",$E161=""),"",VLOOKUP($AO161,Sw_Req!$A$2:$K$6,6))</f>
        <v/>
      </c>
      <c r="N161" s="457"/>
      <c r="O161" s="158" t="str">
        <f t="shared" si="22"/>
        <v/>
      </c>
      <c r="P161" s="148" t="str">
        <f t="shared" si="23"/>
        <v/>
      </c>
      <c r="Q161" s="455"/>
      <c r="R161" s="455"/>
      <c r="S161" s="158" t="str">
        <f t="shared" si="24"/>
        <v/>
      </c>
      <c r="T161" s="455"/>
      <c r="U161" s="147" t="str">
        <f t="shared" si="25"/>
        <v/>
      </c>
      <c r="V161" s="147" t="str">
        <f t="shared" si="26"/>
        <v/>
      </c>
      <c r="W161" s="455"/>
      <c r="X161" s="147" t="str">
        <f t="shared" si="27"/>
        <v/>
      </c>
      <c r="Y161" s="149" t="str">
        <f t="shared" si="29"/>
        <v/>
      </c>
      <c r="Z161" s="150" t="str">
        <f t="shared" si="28"/>
        <v/>
      </c>
      <c r="AA161" s="151"/>
      <c r="AB161" s="453"/>
      <c r="AC161" s="453"/>
      <c r="AD161" s="453"/>
      <c r="AE161" s="453"/>
      <c r="AF161" s="453"/>
      <c r="AG161" s="453"/>
      <c r="AH161" s="453"/>
      <c r="AI161" s="453"/>
      <c r="AJ161" s="453"/>
      <c r="AK161" s="152" t="str">
        <f>IF(OR($D161="",$AL161="",GlobalParameters!$C$12=""),"",IF($AO161&lt;200,IF($E161="","",$AL161-VLOOKUP($AO161,Sw_Req!$A$2:$K$19,9)),IF($AO161&gt;=200,MIN(VLOOKUP($AO161,Sw_Req!$A$2:$K$19,10),$AL161),"")))</f>
        <v/>
      </c>
      <c r="AL161" s="453"/>
      <c r="AM161" s="453"/>
      <c r="AN161" s="151"/>
      <c r="AO161" s="126" t="e">
        <f>IF(VLOOKUP($E161,Sw_Req!$O$2:$P$5,2)&lt;&gt;40,VLOOKUP($E161,Sw_Req!$O$2:$P$5,2),VLOOKUP($E161,Sw_Req!$O$2:$P$5,2)+VLOOKUP($F161,Sw_Req!$Q$2:$R$4,2))</f>
        <v>#N/A</v>
      </c>
      <c r="AV161" s="218"/>
      <c r="AW161" s="218"/>
      <c r="AX161" s="218"/>
      <c r="AY161" s="218"/>
    </row>
    <row r="162" spans="1:51" x14ac:dyDescent="0.25">
      <c r="A162" s="125"/>
      <c r="B162" s="453"/>
      <c r="C162" s="453"/>
      <c r="D162" s="453"/>
      <c r="E162" s="454"/>
      <c r="F162" s="454"/>
      <c r="G162" s="454"/>
      <c r="H162" s="457"/>
      <c r="I162" s="158" t="str">
        <f t="shared" si="20"/>
        <v/>
      </c>
      <c r="J162" s="148" t="str">
        <f>IF(OR($D162="",$E162=""),"",VLOOKUP($AO162,Sw_Req!$A$2:$I$19,5))</f>
        <v/>
      </c>
      <c r="K162" s="457"/>
      <c r="L162" s="158" t="str">
        <f t="shared" si="21"/>
        <v/>
      </c>
      <c r="M162" s="148" t="str">
        <f>IF(OR($D162="",$E162=""),"",VLOOKUP($AO162,Sw_Req!$A$2:$K$6,6))</f>
        <v/>
      </c>
      <c r="N162" s="457"/>
      <c r="O162" s="158" t="str">
        <f t="shared" si="22"/>
        <v/>
      </c>
      <c r="P162" s="148" t="str">
        <f t="shared" si="23"/>
        <v/>
      </c>
      <c r="Q162" s="455"/>
      <c r="R162" s="455"/>
      <c r="S162" s="158" t="str">
        <f t="shared" si="24"/>
        <v/>
      </c>
      <c r="T162" s="455"/>
      <c r="U162" s="147" t="str">
        <f t="shared" si="25"/>
        <v/>
      </c>
      <c r="V162" s="147" t="str">
        <f t="shared" si="26"/>
        <v/>
      </c>
      <c r="W162" s="455"/>
      <c r="X162" s="147" t="str">
        <f t="shared" si="27"/>
        <v/>
      </c>
      <c r="Y162" s="149" t="str">
        <f t="shared" si="29"/>
        <v/>
      </c>
      <c r="Z162" s="150" t="str">
        <f t="shared" si="28"/>
        <v/>
      </c>
      <c r="AA162" s="151"/>
      <c r="AB162" s="453"/>
      <c r="AC162" s="453"/>
      <c r="AD162" s="453"/>
      <c r="AE162" s="453"/>
      <c r="AF162" s="453"/>
      <c r="AG162" s="453"/>
      <c r="AH162" s="453"/>
      <c r="AI162" s="453"/>
      <c r="AJ162" s="453"/>
      <c r="AK162" s="152" t="str">
        <f>IF(OR($D162="",$AL162="",GlobalParameters!$C$12=""),"",IF($AO162&lt;200,IF($E162="","",$AL162-VLOOKUP($AO162,Sw_Req!$A$2:$K$19,9)),IF($AO162&gt;=200,MIN(VLOOKUP($AO162,Sw_Req!$A$2:$K$19,10),$AL162),"")))</f>
        <v/>
      </c>
      <c r="AL162" s="453"/>
      <c r="AM162" s="453"/>
      <c r="AN162" s="151"/>
      <c r="AO162" s="126" t="e">
        <f>IF(VLOOKUP($E162,Sw_Req!$O$2:$P$5,2)&lt;&gt;40,VLOOKUP($E162,Sw_Req!$O$2:$P$5,2),VLOOKUP($E162,Sw_Req!$O$2:$P$5,2)+VLOOKUP($F162,Sw_Req!$Q$2:$R$4,2))</f>
        <v>#N/A</v>
      </c>
      <c r="AV162" s="218"/>
      <c r="AW162" s="218"/>
      <c r="AX162" s="218"/>
      <c r="AY162" s="218"/>
    </row>
    <row r="163" spans="1:51" x14ac:dyDescent="0.25">
      <c r="A163" s="125"/>
      <c r="B163" s="453"/>
      <c r="C163" s="453"/>
      <c r="D163" s="453"/>
      <c r="E163" s="454"/>
      <c r="F163" s="454"/>
      <c r="G163" s="454"/>
      <c r="H163" s="457"/>
      <c r="I163" s="158" t="str">
        <f t="shared" si="20"/>
        <v/>
      </c>
      <c r="J163" s="148" t="str">
        <f>IF(OR($D163="",$E163=""),"",VLOOKUP($AO163,Sw_Req!$A$2:$I$19,5))</f>
        <v/>
      </c>
      <c r="K163" s="457"/>
      <c r="L163" s="158" t="str">
        <f t="shared" si="21"/>
        <v/>
      </c>
      <c r="M163" s="148" t="str">
        <f>IF(OR($D163="",$E163=""),"",VLOOKUP($AO163,Sw_Req!$A$2:$K$6,6))</f>
        <v/>
      </c>
      <c r="N163" s="457"/>
      <c r="O163" s="158" t="str">
        <f t="shared" si="22"/>
        <v/>
      </c>
      <c r="P163" s="148" t="str">
        <f t="shared" si="23"/>
        <v/>
      </c>
      <c r="Q163" s="455"/>
      <c r="R163" s="455"/>
      <c r="S163" s="158" t="str">
        <f t="shared" si="24"/>
        <v/>
      </c>
      <c r="T163" s="455"/>
      <c r="U163" s="147" t="str">
        <f t="shared" si="25"/>
        <v/>
      </c>
      <c r="V163" s="147" t="str">
        <f t="shared" si="26"/>
        <v/>
      </c>
      <c r="W163" s="455"/>
      <c r="X163" s="147" t="str">
        <f t="shared" si="27"/>
        <v/>
      </c>
      <c r="Y163" s="149" t="str">
        <f t="shared" si="29"/>
        <v/>
      </c>
      <c r="Z163" s="150" t="str">
        <f t="shared" si="28"/>
        <v/>
      </c>
      <c r="AA163" s="151"/>
      <c r="AB163" s="453"/>
      <c r="AC163" s="453"/>
      <c r="AD163" s="453"/>
      <c r="AE163" s="453"/>
      <c r="AF163" s="453"/>
      <c r="AG163" s="453"/>
      <c r="AH163" s="453"/>
      <c r="AI163" s="453"/>
      <c r="AJ163" s="453"/>
      <c r="AK163" s="152" t="str">
        <f>IF(OR($D163="",$AL163="",GlobalParameters!$C$12=""),"",IF($AO163&lt;200,IF($E163="","",$AL163-VLOOKUP($AO163,Sw_Req!$A$2:$K$19,9)),IF($AO163&gt;=200,MIN(VLOOKUP($AO163,Sw_Req!$A$2:$K$19,10),$AL163),"")))</f>
        <v/>
      </c>
      <c r="AL163" s="453"/>
      <c r="AM163" s="453"/>
      <c r="AN163" s="151"/>
      <c r="AO163" s="126" t="e">
        <f>IF(VLOOKUP($E163,Sw_Req!$O$2:$P$5,2)&lt;&gt;40,VLOOKUP($E163,Sw_Req!$O$2:$P$5,2),VLOOKUP($E163,Sw_Req!$O$2:$P$5,2)+VLOOKUP($F163,Sw_Req!$Q$2:$R$4,2))</f>
        <v>#N/A</v>
      </c>
      <c r="AV163" s="218"/>
      <c r="AW163" s="218"/>
      <c r="AX163" s="218"/>
      <c r="AY163" s="218"/>
    </row>
    <row r="164" spans="1:51" s="143" customFormat="1" x14ac:dyDescent="0.25">
      <c r="A164" s="125"/>
      <c r="B164" s="453"/>
      <c r="C164" s="453"/>
      <c r="D164" s="453"/>
      <c r="E164" s="454"/>
      <c r="F164" s="454"/>
      <c r="G164" s="454"/>
      <c r="H164" s="457"/>
      <c r="I164" s="158" t="str">
        <f t="shared" si="20"/>
        <v/>
      </c>
      <c r="J164" s="148" t="str">
        <f>IF(OR($D164="",$E164=""),"",VLOOKUP($AO164,Sw_Req!$A$2:$I$19,5))</f>
        <v/>
      </c>
      <c r="K164" s="457"/>
      <c r="L164" s="158" t="str">
        <f t="shared" si="21"/>
        <v/>
      </c>
      <c r="M164" s="148" t="str">
        <f>IF(OR($D164="",$E164=""),"",VLOOKUP($AO164,Sw_Req!$A$2:$K$6,6))</f>
        <v/>
      </c>
      <c r="N164" s="457"/>
      <c r="O164" s="158" t="str">
        <f t="shared" si="22"/>
        <v/>
      </c>
      <c r="P164" s="148" t="str">
        <f t="shared" si="23"/>
        <v/>
      </c>
      <c r="Q164" s="455"/>
      <c r="R164" s="455"/>
      <c r="S164" s="158" t="str">
        <f t="shared" si="24"/>
        <v/>
      </c>
      <c r="T164" s="455"/>
      <c r="U164" s="147" t="str">
        <f t="shared" si="25"/>
        <v/>
      </c>
      <c r="V164" s="147" t="str">
        <f t="shared" si="26"/>
        <v/>
      </c>
      <c r="W164" s="455"/>
      <c r="X164" s="147" t="str">
        <f t="shared" si="27"/>
        <v/>
      </c>
      <c r="Y164" s="149" t="str">
        <f t="shared" si="29"/>
        <v/>
      </c>
      <c r="Z164" s="150" t="str">
        <f t="shared" si="28"/>
        <v/>
      </c>
      <c r="AA164" s="151"/>
      <c r="AB164" s="453"/>
      <c r="AC164" s="453"/>
      <c r="AD164" s="453"/>
      <c r="AE164" s="453"/>
      <c r="AF164" s="453"/>
      <c r="AG164" s="453"/>
      <c r="AH164" s="453"/>
      <c r="AI164" s="453"/>
      <c r="AJ164" s="453"/>
      <c r="AK164" s="152" t="str">
        <f>IF(OR($D164="",$AL164="",GlobalParameters!$C$12=""),"",IF($AO164&lt;200,IF($E164="","",$AL164-VLOOKUP($AO164,Sw_Req!$A$2:$K$19,9)),IF($AO164&gt;=200,MIN(VLOOKUP($AO164,Sw_Req!$A$2:$K$19,10),$AL164),"")))</f>
        <v/>
      </c>
      <c r="AL164" s="453"/>
      <c r="AM164" s="453"/>
      <c r="AN164" s="151"/>
      <c r="AO164" s="126" t="e">
        <f>IF(VLOOKUP($E164,Sw_Req!$O$2:$P$5,2)&lt;&gt;40,VLOOKUP($E164,Sw_Req!$O$2:$P$5,2),VLOOKUP($E164,Sw_Req!$O$2:$P$5,2)+VLOOKUP($F164,Sw_Req!$Q$2:$R$4,2))</f>
        <v>#N/A</v>
      </c>
      <c r="AR164" s="172"/>
      <c r="AS164" s="172"/>
      <c r="AV164" s="218"/>
      <c r="AW164" s="218"/>
      <c r="AX164" s="218"/>
      <c r="AY164" s="218"/>
    </row>
    <row r="165" spans="1:51" s="143" customFormat="1" x14ac:dyDescent="0.25">
      <c r="A165" s="125"/>
      <c r="B165" s="453"/>
      <c r="C165" s="453"/>
      <c r="D165" s="453"/>
      <c r="E165" s="454"/>
      <c r="F165" s="454"/>
      <c r="G165" s="454"/>
      <c r="H165" s="457"/>
      <c r="I165" s="158" t="str">
        <f t="shared" si="20"/>
        <v/>
      </c>
      <c r="J165" s="148" t="str">
        <f>IF(OR($D165="",$E165=""),"",VLOOKUP($AO165,Sw_Req!$A$2:$I$19,5))</f>
        <v/>
      </c>
      <c r="K165" s="457"/>
      <c r="L165" s="158" t="str">
        <f t="shared" si="21"/>
        <v/>
      </c>
      <c r="M165" s="148" t="str">
        <f>IF(OR($D165="",$E165=""),"",VLOOKUP($AO165,Sw_Req!$A$2:$K$6,6))</f>
        <v/>
      </c>
      <c r="N165" s="457"/>
      <c r="O165" s="158" t="str">
        <f t="shared" si="22"/>
        <v/>
      </c>
      <c r="P165" s="148" t="str">
        <f t="shared" si="23"/>
        <v/>
      </c>
      <c r="Q165" s="455"/>
      <c r="R165" s="455"/>
      <c r="S165" s="158" t="str">
        <f t="shared" si="24"/>
        <v/>
      </c>
      <c r="T165" s="455"/>
      <c r="U165" s="147" t="str">
        <f t="shared" si="25"/>
        <v/>
      </c>
      <c r="V165" s="147" t="str">
        <f t="shared" si="26"/>
        <v/>
      </c>
      <c r="W165" s="455"/>
      <c r="X165" s="147" t="str">
        <f t="shared" si="27"/>
        <v/>
      </c>
      <c r="Y165" s="149" t="str">
        <f t="shared" si="29"/>
        <v/>
      </c>
      <c r="Z165" s="150" t="str">
        <f t="shared" si="28"/>
        <v/>
      </c>
      <c r="AA165" s="151"/>
      <c r="AB165" s="453"/>
      <c r="AC165" s="453"/>
      <c r="AD165" s="453"/>
      <c r="AE165" s="453"/>
      <c r="AF165" s="453"/>
      <c r="AG165" s="453"/>
      <c r="AH165" s="453"/>
      <c r="AI165" s="453"/>
      <c r="AJ165" s="453"/>
      <c r="AK165" s="152" t="str">
        <f>IF(OR($D165="",$AL165="",GlobalParameters!$C$12=""),"",IF($AO165&lt;200,IF($E165="","",$AL165-VLOOKUP($AO165,Sw_Req!$A$2:$K$19,9)),IF($AO165&gt;=200,MIN(VLOOKUP($AO165,Sw_Req!$A$2:$K$19,10),$AL165),"")))</f>
        <v/>
      </c>
      <c r="AL165" s="453"/>
      <c r="AM165" s="453"/>
      <c r="AN165" s="151"/>
      <c r="AO165" s="126" t="e">
        <f>IF(VLOOKUP($E165,Sw_Req!$O$2:$P$5,2)&lt;&gt;40,VLOOKUP($E165,Sw_Req!$O$2:$P$5,2),VLOOKUP($E165,Sw_Req!$O$2:$P$5,2)+VLOOKUP($F165,Sw_Req!$Q$2:$R$4,2))</f>
        <v>#N/A</v>
      </c>
      <c r="AR165" s="172"/>
      <c r="AS165" s="172"/>
      <c r="AV165" s="218"/>
      <c r="AW165" s="218"/>
      <c r="AX165" s="218"/>
      <c r="AY165" s="218"/>
    </row>
    <row r="166" spans="1:51" x14ac:dyDescent="0.25">
      <c r="A166" s="125"/>
      <c r="B166" s="453"/>
      <c r="C166" s="453"/>
      <c r="D166" s="453"/>
      <c r="E166" s="454"/>
      <c r="F166" s="454"/>
      <c r="G166" s="454"/>
      <c r="H166" s="457"/>
      <c r="I166" s="158" t="str">
        <f t="shared" si="20"/>
        <v/>
      </c>
      <c r="J166" s="148" t="str">
        <f>IF(OR($D166="",$E166=""),"",VLOOKUP($AO166,Sw_Req!$A$2:$I$19,5))</f>
        <v/>
      </c>
      <c r="K166" s="457"/>
      <c r="L166" s="158" t="str">
        <f t="shared" si="21"/>
        <v/>
      </c>
      <c r="M166" s="148" t="str">
        <f>IF(OR($D166="",$E166=""),"",VLOOKUP($AO166,Sw_Req!$A$2:$K$6,6))</f>
        <v/>
      </c>
      <c r="N166" s="457"/>
      <c r="O166" s="158" t="str">
        <f t="shared" si="22"/>
        <v/>
      </c>
      <c r="P166" s="148" t="str">
        <f t="shared" si="23"/>
        <v/>
      </c>
      <c r="Q166" s="455"/>
      <c r="R166" s="455"/>
      <c r="S166" s="158" t="str">
        <f t="shared" si="24"/>
        <v/>
      </c>
      <c r="T166" s="455"/>
      <c r="U166" s="147" t="str">
        <f t="shared" si="25"/>
        <v/>
      </c>
      <c r="V166" s="147" t="str">
        <f t="shared" si="26"/>
        <v/>
      </c>
      <c r="W166" s="455"/>
      <c r="X166" s="147" t="str">
        <f t="shared" si="27"/>
        <v/>
      </c>
      <c r="Y166" s="149" t="str">
        <f t="shared" si="29"/>
        <v/>
      </c>
      <c r="Z166" s="150" t="str">
        <f t="shared" si="28"/>
        <v/>
      </c>
      <c r="AA166" s="151"/>
      <c r="AB166" s="453"/>
      <c r="AC166" s="453"/>
      <c r="AD166" s="453"/>
      <c r="AE166" s="453"/>
      <c r="AF166" s="453"/>
      <c r="AG166" s="453"/>
      <c r="AH166" s="453"/>
      <c r="AI166" s="453"/>
      <c r="AJ166" s="453"/>
      <c r="AK166" s="152" t="str">
        <f>IF(OR($D166="",$AL166="",GlobalParameters!$C$12=""),"",IF($AO166&lt;200,IF($E166="","",$AL166-VLOOKUP($AO166,Sw_Req!$A$2:$K$19,9)),IF($AO166&gt;=200,MIN(VLOOKUP($AO166,Sw_Req!$A$2:$K$19,10),$AL166),"")))</f>
        <v/>
      </c>
      <c r="AL166" s="453"/>
      <c r="AM166" s="453"/>
      <c r="AN166" s="151"/>
      <c r="AO166" s="126" t="e">
        <f>IF(VLOOKUP($E166,Sw_Req!$O$2:$P$5,2)&lt;&gt;40,VLOOKUP($E166,Sw_Req!$O$2:$P$5,2),VLOOKUP($E166,Sw_Req!$O$2:$P$5,2)+VLOOKUP($F166,Sw_Req!$Q$2:$R$4,2))</f>
        <v>#N/A</v>
      </c>
      <c r="AV166" s="218"/>
      <c r="AW166" s="218"/>
      <c r="AX166" s="218"/>
      <c r="AY166" s="218"/>
    </row>
    <row r="167" spans="1:51" x14ac:dyDescent="0.25">
      <c r="A167" s="125"/>
      <c r="B167" s="453"/>
      <c r="C167" s="453"/>
      <c r="D167" s="453"/>
      <c r="E167" s="454"/>
      <c r="F167" s="454"/>
      <c r="G167" s="454"/>
      <c r="H167" s="457"/>
      <c r="I167" s="158" t="str">
        <f t="shared" si="20"/>
        <v/>
      </c>
      <c r="J167" s="148" t="str">
        <f>IF(OR($D167="",$E167=""),"",VLOOKUP($AO167,Sw_Req!$A$2:$I$19,5))</f>
        <v/>
      </c>
      <c r="K167" s="457"/>
      <c r="L167" s="158" t="str">
        <f t="shared" si="21"/>
        <v/>
      </c>
      <c r="M167" s="148" t="str">
        <f>IF(OR($D167="",$E167=""),"",VLOOKUP($AO167,Sw_Req!$A$2:$K$6,6))</f>
        <v/>
      </c>
      <c r="N167" s="457"/>
      <c r="O167" s="158" t="str">
        <f t="shared" si="22"/>
        <v/>
      </c>
      <c r="P167" s="148" t="str">
        <f t="shared" si="23"/>
        <v/>
      </c>
      <c r="Q167" s="455"/>
      <c r="R167" s="455"/>
      <c r="S167" s="158" t="str">
        <f t="shared" si="24"/>
        <v/>
      </c>
      <c r="T167" s="455"/>
      <c r="U167" s="147" t="str">
        <f t="shared" si="25"/>
        <v/>
      </c>
      <c r="V167" s="147" t="str">
        <f t="shared" si="26"/>
        <v/>
      </c>
      <c r="W167" s="455"/>
      <c r="X167" s="147" t="str">
        <f t="shared" si="27"/>
        <v/>
      </c>
      <c r="Y167" s="149" t="str">
        <f t="shared" si="29"/>
        <v/>
      </c>
      <c r="Z167" s="150" t="str">
        <f t="shared" si="28"/>
        <v/>
      </c>
      <c r="AA167" s="151"/>
      <c r="AB167" s="453"/>
      <c r="AC167" s="453"/>
      <c r="AD167" s="453"/>
      <c r="AE167" s="453"/>
      <c r="AF167" s="453"/>
      <c r="AG167" s="453"/>
      <c r="AH167" s="453"/>
      <c r="AI167" s="453"/>
      <c r="AJ167" s="453"/>
      <c r="AK167" s="152" t="str">
        <f>IF(OR($D167="",$AL167="",GlobalParameters!$C$12=""),"",IF($AO167&lt;200,IF($E167="","",$AL167-VLOOKUP($AO167,Sw_Req!$A$2:$K$19,9)),IF($AO167&gt;=200,MIN(VLOOKUP($AO167,Sw_Req!$A$2:$K$19,10),$AL167),"")))</f>
        <v/>
      </c>
      <c r="AL167" s="453"/>
      <c r="AM167" s="453"/>
      <c r="AN167" s="151"/>
      <c r="AO167" s="126" t="e">
        <f>IF(VLOOKUP($E167,Sw_Req!$O$2:$P$5,2)&lt;&gt;40,VLOOKUP($E167,Sw_Req!$O$2:$P$5,2),VLOOKUP($E167,Sw_Req!$O$2:$P$5,2)+VLOOKUP($F167,Sw_Req!$Q$2:$R$4,2))</f>
        <v>#N/A</v>
      </c>
      <c r="AV167" s="218"/>
      <c r="AW167" s="218"/>
      <c r="AX167" s="218"/>
      <c r="AY167" s="218"/>
    </row>
    <row r="168" spans="1:51" x14ac:dyDescent="0.25">
      <c r="A168" s="125"/>
      <c r="B168" s="453"/>
      <c r="C168" s="453"/>
      <c r="D168" s="453"/>
      <c r="E168" s="454"/>
      <c r="F168" s="454"/>
      <c r="G168" s="454"/>
      <c r="H168" s="457"/>
      <c r="I168" s="158" t="str">
        <f t="shared" si="20"/>
        <v/>
      </c>
      <c r="J168" s="148" t="str">
        <f>IF(OR($D168="",$E168=""),"",VLOOKUP($AO168,Sw_Req!$A$2:$I$19,5))</f>
        <v/>
      </c>
      <c r="K168" s="457"/>
      <c r="L168" s="158" t="str">
        <f t="shared" si="21"/>
        <v/>
      </c>
      <c r="M168" s="148" t="str">
        <f>IF(OR($D168="",$E168=""),"",VLOOKUP($AO168,Sw_Req!$A$2:$K$6,6))</f>
        <v/>
      </c>
      <c r="N168" s="457"/>
      <c r="O168" s="158" t="str">
        <f t="shared" si="22"/>
        <v/>
      </c>
      <c r="P168" s="148" t="str">
        <f t="shared" si="23"/>
        <v/>
      </c>
      <c r="Q168" s="455"/>
      <c r="R168" s="455"/>
      <c r="S168" s="158" t="str">
        <f t="shared" si="24"/>
        <v/>
      </c>
      <c r="T168" s="455"/>
      <c r="U168" s="147" t="str">
        <f t="shared" si="25"/>
        <v/>
      </c>
      <c r="V168" s="147" t="str">
        <f t="shared" si="26"/>
        <v/>
      </c>
      <c r="W168" s="455"/>
      <c r="X168" s="147" t="str">
        <f t="shared" si="27"/>
        <v/>
      </c>
      <c r="Y168" s="149" t="str">
        <f t="shared" si="29"/>
        <v/>
      </c>
      <c r="Z168" s="150" t="str">
        <f t="shared" si="28"/>
        <v/>
      </c>
      <c r="AA168" s="151"/>
      <c r="AB168" s="453"/>
      <c r="AC168" s="453"/>
      <c r="AD168" s="453"/>
      <c r="AE168" s="453"/>
      <c r="AF168" s="453"/>
      <c r="AG168" s="453"/>
      <c r="AH168" s="453"/>
      <c r="AI168" s="453"/>
      <c r="AJ168" s="453"/>
      <c r="AK168" s="152" t="str">
        <f>IF(OR($D168="",$AL168="",GlobalParameters!$C$12=""),"",IF($AO168&lt;200,IF($E168="","",$AL168-VLOOKUP($AO168,Sw_Req!$A$2:$K$19,9)),IF($AO168&gt;=200,MIN(VLOOKUP($AO168,Sw_Req!$A$2:$K$19,10),$AL168),"")))</f>
        <v/>
      </c>
      <c r="AL168" s="453"/>
      <c r="AM168" s="453"/>
      <c r="AN168" s="151"/>
      <c r="AO168" s="126" t="e">
        <f>IF(VLOOKUP($E168,Sw_Req!$O$2:$P$5,2)&lt;&gt;40,VLOOKUP($E168,Sw_Req!$O$2:$P$5,2),VLOOKUP($E168,Sw_Req!$O$2:$P$5,2)+VLOOKUP($F168,Sw_Req!$Q$2:$R$4,2))</f>
        <v>#N/A</v>
      </c>
      <c r="AV168" s="218"/>
      <c r="AW168" s="218"/>
      <c r="AX168" s="218"/>
      <c r="AY168" s="218"/>
    </row>
    <row r="169" spans="1:51" x14ac:dyDescent="0.25">
      <c r="A169" s="125"/>
      <c r="B169" s="453"/>
      <c r="C169" s="453"/>
      <c r="D169" s="453"/>
      <c r="E169" s="454"/>
      <c r="F169" s="454"/>
      <c r="G169" s="454"/>
      <c r="H169" s="457"/>
      <c r="I169" s="158" t="str">
        <f t="shared" si="20"/>
        <v/>
      </c>
      <c r="J169" s="148" t="str">
        <f>IF(OR($D169="",$E169=""),"",VLOOKUP($AO169,Sw_Req!$A$2:$I$19,5))</f>
        <v/>
      </c>
      <c r="K169" s="457"/>
      <c r="L169" s="158" t="str">
        <f t="shared" si="21"/>
        <v/>
      </c>
      <c r="M169" s="148" t="str">
        <f>IF(OR($D169="",$E169=""),"",VLOOKUP($AO169,Sw_Req!$A$2:$K$6,6))</f>
        <v/>
      </c>
      <c r="N169" s="457"/>
      <c r="O169" s="158" t="str">
        <f t="shared" si="22"/>
        <v/>
      </c>
      <c r="P169" s="148" t="str">
        <f t="shared" si="23"/>
        <v/>
      </c>
      <c r="Q169" s="455"/>
      <c r="R169" s="455"/>
      <c r="S169" s="158" t="str">
        <f t="shared" si="24"/>
        <v/>
      </c>
      <c r="T169" s="455"/>
      <c r="U169" s="147" t="str">
        <f t="shared" si="25"/>
        <v/>
      </c>
      <c r="V169" s="147" t="str">
        <f t="shared" si="26"/>
        <v/>
      </c>
      <c r="W169" s="455"/>
      <c r="X169" s="147" t="str">
        <f t="shared" si="27"/>
        <v/>
      </c>
      <c r="Y169" s="149" t="str">
        <f t="shared" si="29"/>
        <v/>
      </c>
      <c r="Z169" s="150" t="str">
        <f t="shared" si="28"/>
        <v/>
      </c>
      <c r="AA169" s="151"/>
      <c r="AB169" s="453"/>
      <c r="AC169" s="453"/>
      <c r="AD169" s="453"/>
      <c r="AE169" s="453"/>
      <c r="AF169" s="453"/>
      <c r="AG169" s="453"/>
      <c r="AH169" s="453"/>
      <c r="AI169" s="453"/>
      <c r="AJ169" s="453"/>
      <c r="AK169" s="152" t="str">
        <f>IF(OR($D169="",$AL169="",GlobalParameters!$C$12=""),"",IF($AO169&lt;200,IF($E169="","",$AL169-VLOOKUP($AO169,Sw_Req!$A$2:$K$19,9)),IF($AO169&gt;=200,MIN(VLOOKUP($AO169,Sw_Req!$A$2:$K$19,10),$AL169),"")))</f>
        <v/>
      </c>
      <c r="AL169" s="453"/>
      <c r="AM169" s="453"/>
      <c r="AN169" s="151"/>
      <c r="AO169" s="126" t="e">
        <f>IF(VLOOKUP($E169,Sw_Req!$O$2:$P$5,2)&lt;&gt;40,VLOOKUP($E169,Sw_Req!$O$2:$P$5,2),VLOOKUP($E169,Sw_Req!$O$2:$P$5,2)+VLOOKUP($F169,Sw_Req!$Q$2:$R$4,2))</f>
        <v>#N/A</v>
      </c>
      <c r="AV169" s="218"/>
      <c r="AW169" s="218"/>
      <c r="AX169" s="218"/>
      <c r="AY169" s="218"/>
    </row>
    <row r="170" spans="1:51" x14ac:dyDescent="0.25">
      <c r="A170" s="125"/>
      <c r="B170" s="453"/>
      <c r="C170" s="453"/>
      <c r="D170" s="453"/>
      <c r="E170" s="454"/>
      <c r="F170" s="454"/>
      <c r="G170" s="454"/>
      <c r="H170" s="457"/>
      <c r="I170" s="158" t="str">
        <f t="shared" si="20"/>
        <v/>
      </c>
      <c r="J170" s="148" t="str">
        <f>IF(OR($D170="",$E170=""),"",VLOOKUP($AO170,Sw_Req!$A$2:$I$19,5))</f>
        <v/>
      </c>
      <c r="K170" s="457"/>
      <c r="L170" s="158" t="str">
        <f t="shared" si="21"/>
        <v/>
      </c>
      <c r="M170" s="148" t="str">
        <f>IF(OR($D170="",$E170=""),"",VLOOKUP($AO170,Sw_Req!$A$2:$K$6,6))</f>
        <v/>
      </c>
      <c r="N170" s="457"/>
      <c r="O170" s="158" t="str">
        <f t="shared" si="22"/>
        <v/>
      </c>
      <c r="P170" s="148" t="str">
        <f t="shared" si="23"/>
        <v/>
      </c>
      <c r="Q170" s="455"/>
      <c r="R170" s="455"/>
      <c r="S170" s="158" t="str">
        <f t="shared" si="24"/>
        <v/>
      </c>
      <c r="T170" s="455"/>
      <c r="U170" s="147" t="str">
        <f t="shared" si="25"/>
        <v/>
      </c>
      <c r="V170" s="147" t="str">
        <f t="shared" si="26"/>
        <v/>
      </c>
      <c r="W170" s="455"/>
      <c r="X170" s="147" t="str">
        <f t="shared" si="27"/>
        <v/>
      </c>
      <c r="Y170" s="149" t="str">
        <f t="shared" si="29"/>
        <v/>
      </c>
      <c r="Z170" s="150" t="str">
        <f t="shared" si="28"/>
        <v/>
      </c>
      <c r="AA170" s="151"/>
      <c r="AB170" s="453"/>
      <c r="AC170" s="453"/>
      <c r="AD170" s="453"/>
      <c r="AE170" s="453"/>
      <c r="AF170" s="453"/>
      <c r="AG170" s="453"/>
      <c r="AH170" s="453"/>
      <c r="AI170" s="453"/>
      <c r="AJ170" s="453"/>
      <c r="AK170" s="152" t="str">
        <f>IF(OR($D170="",$AL170="",GlobalParameters!$C$12=""),"",IF($AO170&lt;200,IF($E170="","",$AL170-VLOOKUP($AO170,Sw_Req!$A$2:$K$19,9)),IF($AO170&gt;=200,MIN(VLOOKUP($AO170,Sw_Req!$A$2:$K$19,10),$AL170),"")))</f>
        <v/>
      </c>
      <c r="AL170" s="453"/>
      <c r="AM170" s="453"/>
      <c r="AN170" s="151"/>
      <c r="AO170" s="126" t="e">
        <f>IF(VLOOKUP($E170,Sw_Req!$O$2:$P$5,2)&lt;&gt;40,VLOOKUP($E170,Sw_Req!$O$2:$P$5,2),VLOOKUP($E170,Sw_Req!$O$2:$P$5,2)+VLOOKUP($F170,Sw_Req!$Q$2:$R$4,2))</f>
        <v>#N/A</v>
      </c>
      <c r="AV170" s="218"/>
      <c r="AW170" s="218"/>
      <c r="AX170" s="218"/>
      <c r="AY170" s="218"/>
    </row>
    <row r="171" spans="1:51" x14ac:dyDescent="0.25">
      <c r="A171" s="125"/>
      <c r="B171" s="453"/>
      <c r="C171" s="453"/>
      <c r="D171" s="453"/>
      <c r="E171" s="454"/>
      <c r="F171" s="454"/>
      <c r="G171" s="454"/>
      <c r="H171" s="457"/>
      <c r="I171" s="158" t="str">
        <f t="shared" si="20"/>
        <v/>
      </c>
      <c r="J171" s="148" t="str">
        <f>IF(OR($D171="",$E171=""),"",VLOOKUP($AO171,Sw_Req!$A$2:$I$19,5))</f>
        <v/>
      </c>
      <c r="K171" s="457"/>
      <c r="L171" s="158" t="str">
        <f t="shared" si="21"/>
        <v/>
      </c>
      <c r="M171" s="148" t="str">
        <f>IF(OR($D171="",$E171=""),"",VLOOKUP($AO171,Sw_Req!$A$2:$K$6,6))</f>
        <v/>
      </c>
      <c r="N171" s="457"/>
      <c r="O171" s="158" t="str">
        <f t="shared" si="22"/>
        <v/>
      </c>
      <c r="P171" s="148" t="str">
        <f t="shared" si="23"/>
        <v/>
      </c>
      <c r="Q171" s="455"/>
      <c r="R171" s="455"/>
      <c r="S171" s="158" t="str">
        <f t="shared" si="24"/>
        <v/>
      </c>
      <c r="T171" s="455"/>
      <c r="U171" s="147" t="str">
        <f t="shared" si="25"/>
        <v/>
      </c>
      <c r="V171" s="147" t="str">
        <f t="shared" si="26"/>
        <v/>
      </c>
      <c r="W171" s="455"/>
      <c r="X171" s="147" t="str">
        <f t="shared" si="27"/>
        <v/>
      </c>
      <c r="Y171" s="149" t="str">
        <f t="shared" si="29"/>
        <v/>
      </c>
      <c r="Z171" s="150" t="str">
        <f t="shared" si="28"/>
        <v/>
      </c>
      <c r="AA171" s="151"/>
      <c r="AB171" s="453"/>
      <c r="AC171" s="453"/>
      <c r="AD171" s="453"/>
      <c r="AE171" s="453"/>
      <c r="AF171" s="453"/>
      <c r="AG171" s="453"/>
      <c r="AH171" s="453"/>
      <c r="AI171" s="453"/>
      <c r="AJ171" s="453"/>
      <c r="AK171" s="152" t="str">
        <f>IF(OR($D171="",$AL171="",GlobalParameters!$C$12=""),"",IF($AO171&lt;200,IF($E171="","",$AL171-VLOOKUP($AO171,Sw_Req!$A$2:$K$19,9)),IF($AO171&gt;=200,MIN(VLOOKUP($AO171,Sw_Req!$A$2:$K$19,10),$AL171),"")))</f>
        <v/>
      </c>
      <c r="AL171" s="453"/>
      <c r="AM171" s="453"/>
      <c r="AN171" s="151"/>
      <c r="AO171" s="126" t="e">
        <f>IF(VLOOKUP($E171,Sw_Req!$O$2:$P$5,2)&lt;&gt;40,VLOOKUP($E171,Sw_Req!$O$2:$P$5,2),VLOOKUP($E171,Sw_Req!$O$2:$P$5,2)+VLOOKUP($F171,Sw_Req!$Q$2:$R$4,2))</f>
        <v>#N/A</v>
      </c>
      <c r="AV171" s="218"/>
      <c r="AW171" s="218"/>
      <c r="AX171" s="218"/>
      <c r="AY171" s="218"/>
    </row>
    <row r="172" spans="1:51" x14ac:dyDescent="0.25">
      <c r="A172" s="125"/>
      <c r="B172" s="453"/>
      <c r="C172" s="453"/>
      <c r="D172" s="453"/>
      <c r="E172" s="454"/>
      <c r="F172" s="454"/>
      <c r="G172" s="454"/>
      <c r="H172" s="457"/>
      <c r="I172" s="158" t="str">
        <f t="shared" si="20"/>
        <v/>
      </c>
      <c r="J172" s="148" t="str">
        <f>IF(OR($D172="",$E172=""),"",VLOOKUP($AO172,Sw_Req!$A$2:$I$19,5))</f>
        <v/>
      </c>
      <c r="K172" s="457"/>
      <c r="L172" s="158" t="str">
        <f t="shared" si="21"/>
        <v/>
      </c>
      <c r="M172" s="148" t="str">
        <f>IF(OR($D172="",$E172=""),"",VLOOKUP($AO172,Sw_Req!$A$2:$K$6,6))</f>
        <v/>
      </c>
      <c r="N172" s="457"/>
      <c r="O172" s="158" t="str">
        <f t="shared" si="22"/>
        <v/>
      </c>
      <c r="P172" s="148" t="str">
        <f t="shared" si="23"/>
        <v/>
      </c>
      <c r="Q172" s="455"/>
      <c r="R172" s="455"/>
      <c r="S172" s="158" t="str">
        <f t="shared" si="24"/>
        <v/>
      </c>
      <c r="T172" s="455"/>
      <c r="U172" s="147" t="str">
        <f t="shared" si="25"/>
        <v/>
      </c>
      <c r="V172" s="147" t="str">
        <f t="shared" si="26"/>
        <v/>
      </c>
      <c r="W172" s="455"/>
      <c r="X172" s="147" t="str">
        <f t="shared" si="27"/>
        <v/>
      </c>
      <c r="Y172" s="149" t="str">
        <f t="shared" si="29"/>
        <v/>
      </c>
      <c r="Z172" s="150" t="str">
        <f t="shared" si="28"/>
        <v/>
      </c>
      <c r="AA172" s="151"/>
      <c r="AB172" s="453"/>
      <c r="AC172" s="453"/>
      <c r="AD172" s="453"/>
      <c r="AE172" s="453"/>
      <c r="AF172" s="453"/>
      <c r="AG172" s="453"/>
      <c r="AH172" s="453"/>
      <c r="AI172" s="453"/>
      <c r="AJ172" s="453"/>
      <c r="AK172" s="152" t="str">
        <f>IF(OR($D172="",$AL172="",GlobalParameters!$C$12=""),"",IF($AO172&lt;200,IF($E172="","",$AL172-VLOOKUP($AO172,Sw_Req!$A$2:$K$19,9)),IF($AO172&gt;=200,MIN(VLOOKUP($AO172,Sw_Req!$A$2:$K$19,10),$AL172),"")))</f>
        <v/>
      </c>
      <c r="AL172" s="453"/>
      <c r="AM172" s="453"/>
      <c r="AN172" s="151"/>
      <c r="AO172" s="126" t="e">
        <f>IF(VLOOKUP($E172,Sw_Req!$O$2:$P$5,2)&lt;&gt;40,VLOOKUP($E172,Sw_Req!$O$2:$P$5,2),VLOOKUP($E172,Sw_Req!$O$2:$P$5,2)+VLOOKUP($F172,Sw_Req!$Q$2:$R$4,2))</f>
        <v>#N/A</v>
      </c>
      <c r="AV172" s="218"/>
      <c r="AW172" s="218"/>
      <c r="AX172" s="218"/>
      <c r="AY172" s="218"/>
    </row>
    <row r="173" spans="1:51" x14ac:dyDescent="0.25">
      <c r="A173" s="125"/>
      <c r="B173" s="453"/>
      <c r="C173" s="453"/>
      <c r="D173" s="453"/>
      <c r="E173" s="454"/>
      <c r="F173" s="454"/>
      <c r="G173" s="454"/>
      <c r="H173" s="457"/>
      <c r="I173" s="158" t="str">
        <f t="shared" si="20"/>
        <v/>
      </c>
      <c r="J173" s="148" t="str">
        <f>IF(OR($D173="",$E173=""),"",VLOOKUP($AO173,Sw_Req!$A$2:$I$19,5))</f>
        <v/>
      </c>
      <c r="K173" s="457"/>
      <c r="L173" s="158" t="str">
        <f t="shared" si="21"/>
        <v/>
      </c>
      <c r="M173" s="148" t="str">
        <f>IF(OR($D173="",$E173=""),"",VLOOKUP($AO173,Sw_Req!$A$2:$K$6,6))</f>
        <v/>
      </c>
      <c r="N173" s="457"/>
      <c r="O173" s="158" t="str">
        <f t="shared" si="22"/>
        <v/>
      </c>
      <c r="P173" s="148" t="str">
        <f t="shared" si="23"/>
        <v/>
      </c>
      <c r="Q173" s="455"/>
      <c r="R173" s="455"/>
      <c r="S173" s="158" t="str">
        <f t="shared" si="24"/>
        <v/>
      </c>
      <c r="T173" s="455"/>
      <c r="U173" s="147" t="str">
        <f t="shared" si="25"/>
        <v/>
      </c>
      <c r="V173" s="147" t="str">
        <f t="shared" si="26"/>
        <v/>
      </c>
      <c r="W173" s="455"/>
      <c r="X173" s="147" t="str">
        <f t="shared" si="27"/>
        <v/>
      </c>
      <c r="Y173" s="149" t="str">
        <f t="shared" si="29"/>
        <v/>
      </c>
      <c r="Z173" s="150" t="str">
        <f t="shared" si="28"/>
        <v/>
      </c>
      <c r="AA173" s="151"/>
      <c r="AB173" s="453"/>
      <c r="AC173" s="453"/>
      <c r="AD173" s="453"/>
      <c r="AE173" s="453"/>
      <c r="AF173" s="453"/>
      <c r="AG173" s="453"/>
      <c r="AH173" s="453"/>
      <c r="AI173" s="453"/>
      <c r="AJ173" s="453"/>
      <c r="AK173" s="152" t="str">
        <f>IF(OR($D173="",$AL173="",GlobalParameters!$C$12=""),"",IF($AO173&lt;200,IF($E173="","",$AL173-VLOOKUP($AO173,Sw_Req!$A$2:$K$19,9)),IF($AO173&gt;=200,MIN(VLOOKUP($AO173,Sw_Req!$A$2:$K$19,10),$AL173),"")))</f>
        <v/>
      </c>
      <c r="AL173" s="453"/>
      <c r="AM173" s="453"/>
      <c r="AN173" s="151"/>
      <c r="AO173" s="126" t="e">
        <f>IF(VLOOKUP($E173,Sw_Req!$O$2:$P$5,2)&lt;&gt;40,VLOOKUP($E173,Sw_Req!$O$2:$P$5,2),VLOOKUP($E173,Sw_Req!$O$2:$P$5,2)+VLOOKUP($F173,Sw_Req!$Q$2:$R$4,2))</f>
        <v>#N/A</v>
      </c>
      <c r="AV173" s="218"/>
      <c r="AW173" s="218"/>
      <c r="AX173" s="218"/>
      <c r="AY173" s="218"/>
    </row>
    <row r="174" spans="1:51" x14ac:dyDescent="0.25">
      <c r="A174" s="125"/>
      <c r="B174" s="453"/>
      <c r="C174" s="453"/>
      <c r="D174" s="453"/>
      <c r="E174" s="454"/>
      <c r="F174" s="454"/>
      <c r="G174" s="454"/>
      <c r="H174" s="457"/>
      <c r="I174" s="158" t="str">
        <f t="shared" si="20"/>
        <v/>
      </c>
      <c r="J174" s="148" t="str">
        <f>IF(OR($D174="",$E174=""),"",VLOOKUP($AO174,Sw_Req!$A$2:$I$19,5))</f>
        <v/>
      </c>
      <c r="K174" s="457"/>
      <c r="L174" s="158" t="str">
        <f t="shared" si="21"/>
        <v/>
      </c>
      <c r="M174" s="148" t="str">
        <f>IF(OR($D174="",$E174=""),"",VLOOKUP($AO174,Sw_Req!$A$2:$K$6,6))</f>
        <v/>
      </c>
      <c r="N174" s="457"/>
      <c r="O174" s="158" t="str">
        <f t="shared" si="22"/>
        <v/>
      </c>
      <c r="P174" s="148" t="str">
        <f t="shared" si="23"/>
        <v/>
      </c>
      <c r="Q174" s="455"/>
      <c r="R174" s="455"/>
      <c r="S174" s="158" t="str">
        <f t="shared" si="24"/>
        <v/>
      </c>
      <c r="T174" s="455"/>
      <c r="U174" s="147" t="str">
        <f t="shared" si="25"/>
        <v/>
      </c>
      <c r="V174" s="147" t="str">
        <f t="shared" si="26"/>
        <v/>
      </c>
      <c r="W174" s="455"/>
      <c r="X174" s="147" t="str">
        <f t="shared" si="27"/>
        <v/>
      </c>
      <c r="Y174" s="149" t="str">
        <f t="shared" si="29"/>
        <v/>
      </c>
      <c r="Z174" s="150" t="str">
        <f t="shared" si="28"/>
        <v/>
      </c>
      <c r="AA174" s="151"/>
      <c r="AB174" s="453"/>
      <c r="AC174" s="453"/>
      <c r="AD174" s="453"/>
      <c r="AE174" s="453"/>
      <c r="AF174" s="453"/>
      <c r="AG174" s="453"/>
      <c r="AH174" s="453"/>
      <c r="AI174" s="453"/>
      <c r="AJ174" s="453"/>
      <c r="AK174" s="152" t="str">
        <f>IF(OR($D174="",$AL174="",GlobalParameters!$C$12=""),"",IF($AO174&lt;200,IF($E174="","",$AL174-VLOOKUP($AO174,Sw_Req!$A$2:$K$19,9)),IF($AO174&gt;=200,MIN(VLOOKUP($AO174,Sw_Req!$A$2:$K$19,10),$AL174),"")))</f>
        <v/>
      </c>
      <c r="AL174" s="453"/>
      <c r="AM174" s="453"/>
      <c r="AN174" s="151"/>
      <c r="AO174" s="126" t="e">
        <f>IF(VLOOKUP($E174,Sw_Req!$O$2:$P$5,2)&lt;&gt;40,VLOOKUP($E174,Sw_Req!$O$2:$P$5,2),VLOOKUP($E174,Sw_Req!$O$2:$P$5,2)+VLOOKUP($F174,Sw_Req!$Q$2:$R$4,2))</f>
        <v>#N/A</v>
      </c>
      <c r="AV174" s="218"/>
      <c r="AW174" s="218"/>
      <c r="AX174" s="218"/>
      <c r="AY174" s="218"/>
    </row>
    <row r="175" spans="1:51" x14ac:dyDescent="0.25">
      <c r="A175" s="125"/>
      <c r="B175" s="453"/>
      <c r="C175" s="453"/>
      <c r="D175" s="453"/>
      <c r="E175" s="454"/>
      <c r="F175" s="454"/>
      <c r="G175" s="454"/>
      <c r="H175" s="457"/>
      <c r="I175" s="158" t="str">
        <f t="shared" si="20"/>
        <v/>
      </c>
      <c r="J175" s="148" t="str">
        <f>IF(OR($D175="",$E175=""),"",VLOOKUP($AO175,Sw_Req!$A$2:$I$19,5))</f>
        <v/>
      </c>
      <c r="K175" s="457"/>
      <c r="L175" s="158" t="str">
        <f t="shared" si="21"/>
        <v/>
      </c>
      <c r="M175" s="148" t="str">
        <f>IF(OR($D175="",$E175=""),"",VLOOKUP($AO175,Sw_Req!$A$2:$K$6,6))</f>
        <v/>
      </c>
      <c r="N175" s="457"/>
      <c r="O175" s="158" t="str">
        <f t="shared" si="22"/>
        <v/>
      </c>
      <c r="P175" s="148" t="str">
        <f t="shared" si="23"/>
        <v/>
      </c>
      <c r="Q175" s="455"/>
      <c r="R175" s="455"/>
      <c r="S175" s="158" t="str">
        <f t="shared" si="24"/>
        <v/>
      </c>
      <c r="T175" s="455"/>
      <c r="U175" s="147" t="str">
        <f t="shared" si="25"/>
        <v/>
      </c>
      <c r="V175" s="147" t="str">
        <f t="shared" si="26"/>
        <v/>
      </c>
      <c r="W175" s="455"/>
      <c r="X175" s="147" t="str">
        <f t="shared" si="27"/>
        <v/>
      </c>
      <c r="Y175" s="149" t="str">
        <f t="shared" si="29"/>
        <v/>
      </c>
      <c r="Z175" s="150" t="str">
        <f t="shared" si="28"/>
        <v/>
      </c>
      <c r="AA175" s="151"/>
      <c r="AB175" s="453"/>
      <c r="AC175" s="453"/>
      <c r="AD175" s="453"/>
      <c r="AE175" s="453"/>
      <c r="AF175" s="453"/>
      <c r="AG175" s="453"/>
      <c r="AH175" s="453"/>
      <c r="AI175" s="453"/>
      <c r="AJ175" s="453"/>
      <c r="AK175" s="152" t="str">
        <f>IF(OR($D175="",$AL175="",GlobalParameters!$C$12=""),"",IF($AO175&lt;200,IF($E175="","",$AL175-VLOOKUP($AO175,Sw_Req!$A$2:$K$19,9)),IF($AO175&gt;=200,MIN(VLOOKUP($AO175,Sw_Req!$A$2:$K$19,10),$AL175),"")))</f>
        <v/>
      </c>
      <c r="AL175" s="453"/>
      <c r="AM175" s="453"/>
      <c r="AN175" s="151"/>
      <c r="AO175" s="126" t="e">
        <f>IF(VLOOKUP($E175,Sw_Req!$O$2:$P$5,2)&lt;&gt;40,VLOOKUP($E175,Sw_Req!$O$2:$P$5,2),VLOOKUP($E175,Sw_Req!$O$2:$P$5,2)+VLOOKUP($F175,Sw_Req!$Q$2:$R$4,2))</f>
        <v>#N/A</v>
      </c>
      <c r="AV175" s="218"/>
      <c r="AW175" s="218"/>
      <c r="AX175" s="218"/>
      <c r="AY175" s="218"/>
    </row>
    <row r="176" spans="1:51" x14ac:dyDescent="0.25">
      <c r="A176" s="125"/>
      <c r="B176" s="453"/>
      <c r="C176" s="453"/>
      <c r="D176" s="453"/>
      <c r="E176" s="454"/>
      <c r="F176" s="454"/>
      <c r="G176" s="454"/>
      <c r="H176" s="457"/>
      <c r="I176" s="158" t="str">
        <f t="shared" si="20"/>
        <v/>
      </c>
      <c r="J176" s="148" t="str">
        <f>IF(OR($D176="",$E176=""),"",VLOOKUP($AO176,Sw_Req!$A$2:$I$19,5))</f>
        <v/>
      </c>
      <c r="K176" s="457"/>
      <c r="L176" s="158" t="str">
        <f t="shared" si="21"/>
        <v/>
      </c>
      <c r="M176" s="148" t="str">
        <f>IF(OR($D176="",$E176=""),"",VLOOKUP($AO176,Sw_Req!$A$2:$K$6,6))</f>
        <v/>
      </c>
      <c r="N176" s="457"/>
      <c r="O176" s="158" t="str">
        <f t="shared" si="22"/>
        <v/>
      </c>
      <c r="P176" s="148" t="str">
        <f t="shared" si="23"/>
        <v/>
      </c>
      <c r="Q176" s="455"/>
      <c r="R176" s="455"/>
      <c r="S176" s="158" t="str">
        <f t="shared" si="24"/>
        <v/>
      </c>
      <c r="T176" s="455"/>
      <c r="U176" s="147" t="str">
        <f t="shared" si="25"/>
        <v/>
      </c>
      <c r="V176" s="147" t="str">
        <f t="shared" si="26"/>
        <v/>
      </c>
      <c r="W176" s="455"/>
      <c r="X176" s="147" t="str">
        <f t="shared" si="27"/>
        <v/>
      </c>
      <c r="Y176" s="149" t="str">
        <f t="shared" si="29"/>
        <v/>
      </c>
      <c r="Z176" s="150" t="str">
        <f t="shared" si="28"/>
        <v/>
      </c>
      <c r="AA176" s="151"/>
      <c r="AB176" s="453"/>
      <c r="AC176" s="453"/>
      <c r="AD176" s="453"/>
      <c r="AE176" s="453"/>
      <c r="AF176" s="453"/>
      <c r="AG176" s="453"/>
      <c r="AH176" s="453"/>
      <c r="AI176" s="453"/>
      <c r="AJ176" s="453"/>
      <c r="AK176" s="152" t="str">
        <f>IF(OR($D176="",$AL176="",GlobalParameters!$C$12=""),"",IF($AO176&lt;200,IF($E176="","",$AL176-VLOOKUP($AO176,Sw_Req!$A$2:$K$19,9)),IF($AO176&gt;=200,MIN(VLOOKUP($AO176,Sw_Req!$A$2:$K$19,10),$AL176),"")))</f>
        <v/>
      </c>
      <c r="AL176" s="453"/>
      <c r="AM176" s="453"/>
      <c r="AN176" s="151"/>
      <c r="AO176" s="126" t="e">
        <f>IF(VLOOKUP($E176,Sw_Req!$O$2:$P$5,2)&lt;&gt;40,VLOOKUP($E176,Sw_Req!$O$2:$P$5,2),VLOOKUP($E176,Sw_Req!$O$2:$P$5,2)+VLOOKUP($F176,Sw_Req!$Q$2:$R$4,2))</f>
        <v>#N/A</v>
      </c>
      <c r="AV176" s="218"/>
      <c r="AW176" s="218"/>
      <c r="AX176" s="218"/>
      <c r="AY176" s="218"/>
    </row>
    <row r="177" spans="1:51" x14ac:dyDescent="0.25">
      <c r="A177" s="125"/>
      <c r="B177" s="453"/>
      <c r="C177" s="453"/>
      <c r="D177" s="453"/>
      <c r="E177" s="454"/>
      <c r="F177" s="454"/>
      <c r="G177" s="454"/>
      <c r="H177" s="457"/>
      <c r="I177" s="158" t="str">
        <f t="shared" si="20"/>
        <v/>
      </c>
      <c r="J177" s="148" t="str">
        <f>IF(OR($D177="",$E177=""),"",VLOOKUP($AO177,Sw_Req!$A$2:$I$19,5))</f>
        <v/>
      </c>
      <c r="K177" s="457"/>
      <c r="L177" s="158" t="str">
        <f t="shared" si="21"/>
        <v/>
      </c>
      <c r="M177" s="148" t="str">
        <f>IF(OR($D177="",$E177=""),"",VLOOKUP($AO177,Sw_Req!$A$2:$K$6,6))</f>
        <v/>
      </c>
      <c r="N177" s="457"/>
      <c r="O177" s="158" t="str">
        <f t="shared" si="22"/>
        <v/>
      </c>
      <c r="P177" s="148" t="str">
        <f t="shared" si="23"/>
        <v/>
      </c>
      <c r="Q177" s="455"/>
      <c r="R177" s="455"/>
      <c r="S177" s="158" t="str">
        <f t="shared" si="24"/>
        <v/>
      </c>
      <c r="T177" s="455"/>
      <c r="U177" s="147" t="str">
        <f t="shared" si="25"/>
        <v/>
      </c>
      <c r="V177" s="147" t="str">
        <f t="shared" si="26"/>
        <v/>
      </c>
      <c r="W177" s="455"/>
      <c r="X177" s="147" t="str">
        <f t="shared" si="27"/>
        <v/>
      </c>
      <c r="Y177" s="149" t="str">
        <f t="shared" si="29"/>
        <v/>
      </c>
      <c r="Z177" s="150" t="str">
        <f t="shared" si="28"/>
        <v/>
      </c>
      <c r="AA177" s="151"/>
      <c r="AB177" s="453"/>
      <c r="AC177" s="453"/>
      <c r="AD177" s="453"/>
      <c r="AE177" s="453"/>
      <c r="AF177" s="453"/>
      <c r="AG177" s="453"/>
      <c r="AH177" s="453"/>
      <c r="AI177" s="453"/>
      <c r="AJ177" s="453"/>
      <c r="AK177" s="152" t="str">
        <f>IF(OR($D177="",$AL177="",GlobalParameters!$C$12=""),"",IF($AO177&lt;200,IF($E177="","",$AL177-VLOOKUP($AO177,Sw_Req!$A$2:$K$19,9)),IF($AO177&gt;=200,MIN(VLOOKUP($AO177,Sw_Req!$A$2:$K$19,10),$AL177),"")))</f>
        <v/>
      </c>
      <c r="AL177" s="453"/>
      <c r="AM177" s="453"/>
      <c r="AN177" s="151"/>
      <c r="AO177" s="126" t="e">
        <f>IF(VLOOKUP($E177,Sw_Req!$O$2:$P$5,2)&lt;&gt;40,VLOOKUP($E177,Sw_Req!$O$2:$P$5,2),VLOOKUP($E177,Sw_Req!$O$2:$P$5,2)+VLOOKUP($F177,Sw_Req!$Q$2:$R$4,2))</f>
        <v>#N/A</v>
      </c>
      <c r="AV177" s="218"/>
      <c r="AW177" s="218"/>
      <c r="AX177" s="218"/>
      <c r="AY177" s="218"/>
    </row>
    <row r="178" spans="1:51" x14ac:dyDescent="0.25">
      <c r="A178" s="125"/>
      <c r="B178" s="453"/>
      <c r="C178" s="453"/>
      <c r="D178" s="453"/>
      <c r="E178" s="454"/>
      <c r="F178" s="454"/>
      <c r="G178" s="454"/>
      <c r="H178" s="457"/>
      <c r="I178" s="158" t="str">
        <f t="shared" si="20"/>
        <v/>
      </c>
      <c r="J178" s="148" t="str">
        <f>IF(OR($D178="",$E178=""),"",VLOOKUP($AO178,Sw_Req!$A$2:$I$19,5))</f>
        <v/>
      </c>
      <c r="K178" s="457"/>
      <c r="L178" s="158" t="str">
        <f t="shared" si="21"/>
        <v/>
      </c>
      <c r="M178" s="148" t="str">
        <f>IF(OR($D178="",$E178=""),"",VLOOKUP($AO178,Sw_Req!$A$2:$K$6,6))</f>
        <v/>
      </c>
      <c r="N178" s="457"/>
      <c r="O178" s="158" t="str">
        <f t="shared" si="22"/>
        <v/>
      </c>
      <c r="P178" s="148" t="str">
        <f t="shared" si="23"/>
        <v/>
      </c>
      <c r="Q178" s="455"/>
      <c r="R178" s="455"/>
      <c r="S178" s="158" t="str">
        <f t="shared" si="24"/>
        <v/>
      </c>
      <c r="T178" s="455"/>
      <c r="U178" s="147" t="str">
        <f t="shared" si="25"/>
        <v/>
      </c>
      <c r="V178" s="147" t="str">
        <f t="shared" si="26"/>
        <v/>
      </c>
      <c r="W178" s="455"/>
      <c r="X178" s="147" t="str">
        <f t="shared" si="27"/>
        <v/>
      </c>
      <c r="Y178" s="149" t="str">
        <f t="shared" si="29"/>
        <v/>
      </c>
      <c r="Z178" s="150" t="str">
        <f t="shared" si="28"/>
        <v/>
      </c>
      <c r="AA178" s="151"/>
      <c r="AB178" s="453"/>
      <c r="AC178" s="453"/>
      <c r="AD178" s="453"/>
      <c r="AE178" s="453"/>
      <c r="AF178" s="453"/>
      <c r="AG178" s="453"/>
      <c r="AH178" s="453"/>
      <c r="AI178" s="453"/>
      <c r="AJ178" s="453"/>
      <c r="AK178" s="152" t="str">
        <f>IF(OR($D178="",$AL178="",GlobalParameters!$C$12=""),"",IF($AO178&lt;200,IF($E178="","",$AL178-VLOOKUP($AO178,Sw_Req!$A$2:$K$19,9)),IF($AO178&gt;=200,MIN(VLOOKUP($AO178,Sw_Req!$A$2:$K$19,10),$AL178),"")))</f>
        <v/>
      </c>
      <c r="AL178" s="453"/>
      <c r="AM178" s="453"/>
      <c r="AN178" s="151"/>
      <c r="AO178" s="126" t="e">
        <f>IF(VLOOKUP($E178,Sw_Req!$O$2:$P$5,2)&lt;&gt;40,VLOOKUP($E178,Sw_Req!$O$2:$P$5,2),VLOOKUP($E178,Sw_Req!$O$2:$P$5,2)+VLOOKUP($F178,Sw_Req!$Q$2:$R$4,2))</f>
        <v>#N/A</v>
      </c>
      <c r="AV178" s="218"/>
      <c r="AW178" s="218"/>
      <c r="AX178" s="218"/>
      <c r="AY178" s="218"/>
    </row>
    <row r="179" spans="1:51" x14ac:dyDescent="0.25">
      <c r="A179" s="125"/>
      <c r="B179" s="453"/>
      <c r="C179" s="453"/>
      <c r="D179" s="453"/>
      <c r="E179" s="454"/>
      <c r="F179" s="454"/>
      <c r="G179" s="454"/>
      <c r="H179" s="457"/>
      <c r="I179" s="158" t="str">
        <f t="shared" si="20"/>
        <v/>
      </c>
      <c r="J179" s="148" t="str">
        <f>IF(OR($D179="",$E179=""),"",VLOOKUP($AO179,Sw_Req!$A$2:$I$19,5))</f>
        <v/>
      </c>
      <c r="K179" s="457"/>
      <c r="L179" s="158" t="str">
        <f t="shared" si="21"/>
        <v/>
      </c>
      <c r="M179" s="148" t="str">
        <f>IF(OR($D179="",$E179=""),"",VLOOKUP($AO179,Sw_Req!$A$2:$K$6,6))</f>
        <v/>
      </c>
      <c r="N179" s="457"/>
      <c r="O179" s="158" t="str">
        <f t="shared" si="22"/>
        <v/>
      </c>
      <c r="P179" s="148" t="str">
        <f t="shared" si="23"/>
        <v/>
      </c>
      <c r="Q179" s="455"/>
      <c r="R179" s="455"/>
      <c r="S179" s="158" t="str">
        <f t="shared" si="24"/>
        <v/>
      </c>
      <c r="T179" s="455"/>
      <c r="U179" s="147" t="str">
        <f t="shared" si="25"/>
        <v/>
      </c>
      <c r="V179" s="147" t="str">
        <f t="shared" si="26"/>
        <v/>
      </c>
      <c r="W179" s="455"/>
      <c r="X179" s="147" t="str">
        <f t="shared" si="27"/>
        <v/>
      </c>
      <c r="Y179" s="149" t="str">
        <f t="shared" si="29"/>
        <v/>
      </c>
      <c r="Z179" s="150" t="str">
        <f t="shared" si="28"/>
        <v/>
      </c>
      <c r="AA179" s="151"/>
      <c r="AB179" s="453"/>
      <c r="AC179" s="453"/>
      <c r="AD179" s="453"/>
      <c r="AE179" s="453"/>
      <c r="AF179" s="453"/>
      <c r="AG179" s="453"/>
      <c r="AH179" s="453"/>
      <c r="AI179" s="453"/>
      <c r="AJ179" s="453"/>
      <c r="AK179" s="152" t="str">
        <f>IF(OR($D179="",$AL179="",GlobalParameters!$C$12=""),"",IF($AO179&lt;200,IF($E179="","",$AL179-VLOOKUP($AO179,Sw_Req!$A$2:$K$19,9)),IF($AO179&gt;=200,MIN(VLOOKUP($AO179,Sw_Req!$A$2:$K$19,10),$AL179),"")))</f>
        <v/>
      </c>
      <c r="AL179" s="453"/>
      <c r="AM179" s="453"/>
      <c r="AN179" s="151"/>
      <c r="AO179" s="126" t="e">
        <f>IF(VLOOKUP($E179,Sw_Req!$O$2:$P$5,2)&lt;&gt;40,VLOOKUP($E179,Sw_Req!$O$2:$P$5,2),VLOOKUP($E179,Sw_Req!$O$2:$P$5,2)+VLOOKUP($F179,Sw_Req!$Q$2:$R$4,2))</f>
        <v>#N/A</v>
      </c>
      <c r="AV179" s="218"/>
      <c r="AW179" s="218"/>
      <c r="AX179" s="218"/>
      <c r="AY179" s="218"/>
    </row>
    <row r="180" spans="1:51" x14ac:dyDescent="0.25">
      <c r="A180" s="125"/>
      <c r="B180" s="453"/>
      <c r="C180" s="453"/>
      <c r="D180" s="453"/>
      <c r="E180" s="454"/>
      <c r="F180" s="454"/>
      <c r="G180" s="454"/>
      <c r="H180" s="457"/>
      <c r="I180" s="158" t="str">
        <f t="shared" si="20"/>
        <v/>
      </c>
      <c r="J180" s="148" t="str">
        <f>IF(OR($D180="",$E180=""),"",VLOOKUP($AO180,Sw_Req!$A$2:$I$19,5))</f>
        <v/>
      </c>
      <c r="K180" s="457"/>
      <c r="L180" s="158" t="str">
        <f t="shared" si="21"/>
        <v/>
      </c>
      <c r="M180" s="148" t="str">
        <f>IF(OR($D180="",$E180=""),"",VLOOKUP($AO180,Sw_Req!$A$2:$K$6,6))</f>
        <v/>
      </c>
      <c r="N180" s="457"/>
      <c r="O180" s="158" t="str">
        <f t="shared" si="22"/>
        <v/>
      </c>
      <c r="P180" s="148" t="str">
        <f t="shared" si="23"/>
        <v/>
      </c>
      <c r="Q180" s="455"/>
      <c r="R180" s="455"/>
      <c r="S180" s="158" t="str">
        <f t="shared" si="24"/>
        <v/>
      </c>
      <c r="T180" s="455"/>
      <c r="U180" s="147" t="str">
        <f t="shared" si="25"/>
        <v/>
      </c>
      <c r="V180" s="147" t="str">
        <f t="shared" si="26"/>
        <v/>
      </c>
      <c r="W180" s="455"/>
      <c r="X180" s="147" t="str">
        <f t="shared" si="27"/>
        <v/>
      </c>
      <c r="Y180" s="149" t="str">
        <f t="shared" si="29"/>
        <v/>
      </c>
      <c r="Z180" s="150" t="str">
        <f t="shared" si="28"/>
        <v/>
      </c>
      <c r="AA180" s="151"/>
      <c r="AB180" s="453"/>
      <c r="AC180" s="453"/>
      <c r="AD180" s="453"/>
      <c r="AE180" s="453"/>
      <c r="AF180" s="453"/>
      <c r="AG180" s="453"/>
      <c r="AH180" s="453"/>
      <c r="AI180" s="453"/>
      <c r="AJ180" s="453"/>
      <c r="AK180" s="152" t="str">
        <f>IF(OR($D180="",$AL180="",GlobalParameters!$C$12=""),"",IF($AO180&lt;200,IF($E180="","",$AL180-VLOOKUP($AO180,Sw_Req!$A$2:$K$19,9)),IF($AO180&gt;=200,MIN(VLOOKUP($AO180,Sw_Req!$A$2:$K$19,10),$AL180),"")))</f>
        <v/>
      </c>
      <c r="AL180" s="453"/>
      <c r="AM180" s="453"/>
      <c r="AN180" s="151"/>
      <c r="AO180" s="126" t="e">
        <f>IF(VLOOKUP($E180,Sw_Req!$O$2:$P$5,2)&lt;&gt;40,VLOOKUP($E180,Sw_Req!$O$2:$P$5,2),VLOOKUP($E180,Sw_Req!$O$2:$P$5,2)+VLOOKUP($F180,Sw_Req!$Q$2:$R$4,2))</f>
        <v>#N/A</v>
      </c>
      <c r="AV180" s="218"/>
      <c r="AW180" s="218"/>
      <c r="AX180" s="218"/>
      <c r="AY180" s="218"/>
    </row>
    <row r="181" spans="1:51" x14ac:dyDescent="0.25">
      <c r="A181" s="125"/>
      <c r="B181" s="453"/>
      <c r="C181" s="453"/>
      <c r="D181" s="453"/>
      <c r="E181" s="454"/>
      <c r="F181" s="454"/>
      <c r="G181" s="454"/>
      <c r="H181" s="457"/>
      <c r="I181" s="158" t="str">
        <f t="shared" si="20"/>
        <v/>
      </c>
      <c r="J181" s="148" t="str">
        <f>IF(OR($D181="",$E181=""),"",VLOOKUP($AO181,Sw_Req!$A$2:$I$19,5))</f>
        <v/>
      </c>
      <c r="K181" s="457"/>
      <c r="L181" s="158" t="str">
        <f t="shared" si="21"/>
        <v/>
      </c>
      <c r="M181" s="148" t="str">
        <f>IF(OR($D181="",$E181=""),"",VLOOKUP($AO181,Sw_Req!$A$2:$K$6,6))</f>
        <v/>
      </c>
      <c r="N181" s="457"/>
      <c r="O181" s="158" t="str">
        <f t="shared" si="22"/>
        <v/>
      </c>
      <c r="P181" s="148" t="str">
        <f t="shared" si="23"/>
        <v/>
      </c>
      <c r="Q181" s="455"/>
      <c r="R181" s="455"/>
      <c r="S181" s="158" t="str">
        <f t="shared" si="24"/>
        <v/>
      </c>
      <c r="T181" s="455"/>
      <c r="U181" s="147" t="str">
        <f t="shared" si="25"/>
        <v/>
      </c>
      <c r="V181" s="147" t="str">
        <f t="shared" si="26"/>
        <v/>
      </c>
      <c r="W181" s="455"/>
      <c r="X181" s="147" t="str">
        <f t="shared" si="27"/>
        <v/>
      </c>
      <c r="Y181" s="149" t="str">
        <f t="shared" si="29"/>
        <v/>
      </c>
      <c r="Z181" s="150" t="str">
        <f t="shared" si="28"/>
        <v/>
      </c>
      <c r="AA181" s="151"/>
      <c r="AB181" s="453"/>
      <c r="AC181" s="453"/>
      <c r="AD181" s="453"/>
      <c r="AE181" s="453"/>
      <c r="AF181" s="453"/>
      <c r="AG181" s="453"/>
      <c r="AH181" s="453"/>
      <c r="AI181" s="453"/>
      <c r="AJ181" s="453"/>
      <c r="AK181" s="152" t="str">
        <f>IF(OR($D181="",$AL181="",GlobalParameters!$C$12=""),"",IF($AO181&lt;200,IF($E181="","",$AL181-VLOOKUP($AO181,Sw_Req!$A$2:$K$19,9)),IF($AO181&gt;=200,MIN(VLOOKUP($AO181,Sw_Req!$A$2:$K$19,10),$AL181),"")))</f>
        <v/>
      </c>
      <c r="AL181" s="453"/>
      <c r="AM181" s="453"/>
      <c r="AN181" s="151"/>
      <c r="AO181" s="126" t="e">
        <f>IF(VLOOKUP($E181,Sw_Req!$O$2:$P$5,2)&lt;&gt;40,VLOOKUP($E181,Sw_Req!$O$2:$P$5,2),VLOOKUP($E181,Sw_Req!$O$2:$P$5,2)+VLOOKUP($F181,Sw_Req!$Q$2:$R$4,2))</f>
        <v>#N/A</v>
      </c>
      <c r="AV181" s="218"/>
      <c r="AW181" s="218"/>
      <c r="AX181" s="218"/>
      <c r="AY181" s="218"/>
    </row>
    <row r="182" spans="1:51" x14ac:dyDescent="0.25">
      <c r="A182" s="125"/>
      <c r="B182" s="453"/>
      <c r="C182" s="453"/>
      <c r="D182" s="453"/>
      <c r="E182" s="454"/>
      <c r="F182" s="454"/>
      <c r="G182" s="454"/>
      <c r="H182" s="457"/>
      <c r="I182" s="158" t="str">
        <f t="shared" si="20"/>
        <v/>
      </c>
      <c r="J182" s="148" t="str">
        <f>IF(OR($D182="",$E182=""),"",VLOOKUP($AO182,Sw_Req!$A$2:$I$19,5))</f>
        <v/>
      </c>
      <c r="K182" s="457"/>
      <c r="L182" s="158" t="str">
        <f t="shared" si="21"/>
        <v/>
      </c>
      <c r="M182" s="148" t="str">
        <f>IF(OR($D182="",$E182=""),"",VLOOKUP($AO182,Sw_Req!$A$2:$K$6,6))</f>
        <v/>
      </c>
      <c r="N182" s="457"/>
      <c r="O182" s="158" t="str">
        <f t="shared" si="22"/>
        <v/>
      </c>
      <c r="P182" s="148" t="str">
        <f t="shared" si="23"/>
        <v/>
      </c>
      <c r="Q182" s="455"/>
      <c r="R182" s="455"/>
      <c r="S182" s="158" t="str">
        <f t="shared" si="24"/>
        <v/>
      </c>
      <c r="T182" s="455"/>
      <c r="U182" s="147" t="str">
        <f t="shared" si="25"/>
        <v/>
      </c>
      <c r="V182" s="147" t="str">
        <f t="shared" si="26"/>
        <v/>
      </c>
      <c r="W182" s="455"/>
      <c r="X182" s="147" t="str">
        <f t="shared" si="27"/>
        <v/>
      </c>
      <c r="Y182" s="149" t="str">
        <f t="shared" si="29"/>
        <v/>
      </c>
      <c r="Z182" s="150" t="str">
        <f t="shared" si="28"/>
        <v/>
      </c>
      <c r="AA182" s="151"/>
      <c r="AB182" s="453"/>
      <c r="AC182" s="453"/>
      <c r="AD182" s="453"/>
      <c r="AE182" s="453"/>
      <c r="AF182" s="453"/>
      <c r="AG182" s="453"/>
      <c r="AH182" s="453"/>
      <c r="AI182" s="453"/>
      <c r="AJ182" s="453"/>
      <c r="AK182" s="152" t="str">
        <f>IF(OR($D182="",$AL182="",GlobalParameters!$C$12=""),"",IF($AO182&lt;200,IF($E182="","",$AL182-VLOOKUP($AO182,Sw_Req!$A$2:$K$19,9)),IF($AO182&gt;=200,MIN(VLOOKUP($AO182,Sw_Req!$A$2:$K$19,10),$AL182),"")))</f>
        <v/>
      </c>
      <c r="AL182" s="453"/>
      <c r="AM182" s="453"/>
      <c r="AN182" s="151"/>
      <c r="AO182" s="126" t="e">
        <f>IF(VLOOKUP($E182,Sw_Req!$O$2:$P$5,2)&lt;&gt;40,VLOOKUP($E182,Sw_Req!$O$2:$P$5,2),VLOOKUP($E182,Sw_Req!$O$2:$P$5,2)+VLOOKUP($F182,Sw_Req!$Q$2:$R$4,2))</f>
        <v>#N/A</v>
      </c>
      <c r="AV182" s="218"/>
      <c r="AW182" s="218"/>
      <c r="AX182" s="218"/>
      <c r="AY182" s="218"/>
    </row>
    <row r="183" spans="1:51" x14ac:dyDescent="0.25">
      <c r="A183" s="125"/>
      <c r="B183" s="453"/>
      <c r="C183" s="453"/>
      <c r="D183" s="453"/>
      <c r="E183" s="454"/>
      <c r="F183" s="454"/>
      <c r="G183" s="454"/>
      <c r="H183" s="457"/>
      <c r="I183" s="158" t="str">
        <f t="shared" si="20"/>
        <v/>
      </c>
      <c r="J183" s="148" t="str">
        <f>IF(OR($D183="",$E183=""),"",VLOOKUP($AO183,Sw_Req!$A$2:$I$19,5))</f>
        <v/>
      </c>
      <c r="K183" s="457"/>
      <c r="L183" s="158" t="str">
        <f t="shared" si="21"/>
        <v/>
      </c>
      <c r="M183" s="148" t="str">
        <f>IF(OR($D183="",$E183=""),"",VLOOKUP($AO183,Sw_Req!$A$2:$K$6,6))</f>
        <v/>
      </c>
      <c r="N183" s="457"/>
      <c r="O183" s="158" t="str">
        <f t="shared" si="22"/>
        <v/>
      </c>
      <c r="P183" s="148" t="str">
        <f t="shared" si="23"/>
        <v/>
      </c>
      <c r="Q183" s="455"/>
      <c r="R183" s="455"/>
      <c r="S183" s="158" t="str">
        <f t="shared" si="24"/>
        <v/>
      </c>
      <c r="T183" s="455"/>
      <c r="U183" s="147" t="str">
        <f t="shared" si="25"/>
        <v/>
      </c>
      <c r="V183" s="147" t="str">
        <f t="shared" si="26"/>
        <v/>
      </c>
      <c r="W183" s="455"/>
      <c r="X183" s="147" t="str">
        <f t="shared" si="27"/>
        <v/>
      </c>
      <c r="Y183" s="149" t="str">
        <f t="shared" si="29"/>
        <v/>
      </c>
      <c r="Z183" s="150" t="str">
        <f t="shared" si="28"/>
        <v/>
      </c>
      <c r="AA183" s="151"/>
      <c r="AB183" s="453"/>
      <c r="AC183" s="453"/>
      <c r="AD183" s="453"/>
      <c r="AE183" s="453"/>
      <c r="AF183" s="453"/>
      <c r="AG183" s="453"/>
      <c r="AH183" s="453"/>
      <c r="AI183" s="453"/>
      <c r="AJ183" s="453"/>
      <c r="AK183" s="152" t="str">
        <f>IF(OR($D183="",$AL183="",GlobalParameters!$C$12=""),"",IF($AO183&lt;200,IF($E183="","",$AL183-VLOOKUP($AO183,Sw_Req!$A$2:$K$19,9)),IF($AO183&gt;=200,MIN(VLOOKUP($AO183,Sw_Req!$A$2:$K$19,10),$AL183),"")))</f>
        <v/>
      </c>
      <c r="AL183" s="453"/>
      <c r="AM183" s="453"/>
      <c r="AN183" s="151"/>
      <c r="AO183" s="126" t="e">
        <f>IF(VLOOKUP($E183,Sw_Req!$O$2:$P$5,2)&lt;&gt;40,VLOOKUP($E183,Sw_Req!$O$2:$P$5,2),VLOOKUP($E183,Sw_Req!$O$2:$P$5,2)+VLOOKUP($F183,Sw_Req!$Q$2:$R$4,2))</f>
        <v>#N/A</v>
      </c>
      <c r="AV183" s="218"/>
      <c r="AW183" s="218"/>
      <c r="AX183" s="218"/>
      <c r="AY183" s="218"/>
    </row>
    <row r="184" spans="1:51" x14ac:dyDescent="0.25">
      <c r="A184" s="125"/>
      <c r="B184" s="453"/>
      <c r="C184" s="453"/>
      <c r="D184" s="453"/>
      <c r="E184" s="454"/>
      <c r="F184" s="454"/>
      <c r="G184" s="454"/>
      <c r="H184" s="457"/>
      <c r="I184" s="158" t="str">
        <f t="shared" si="20"/>
        <v/>
      </c>
      <c r="J184" s="148" t="str">
        <f>IF(OR($D184="",$E184=""),"",VLOOKUP($AO184,Sw_Req!$A$2:$I$19,5))</f>
        <v/>
      </c>
      <c r="K184" s="457"/>
      <c r="L184" s="158" t="str">
        <f t="shared" si="21"/>
        <v/>
      </c>
      <c r="M184" s="148" t="str">
        <f>IF(OR($D184="",$E184=""),"",VLOOKUP($AO184,Sw_Req!$A$2:$K$6,6))</f>
        <v/>
      </c>
      <c r="N184" s="457"/>
      <c r="O184" s="158" t="str">
        <f t="shared" si="22"/>
        <v/>
      </c>
      <c r="P184" s="148" t="str">
        <f t="shared" si="23"/>
        <v/>
      </c>
      <c r="Q184" s="455"/>
      <c r="R184" s="455"/>
      <c r="S184" s="158" t="str">
        <f t="shared" si="24"/>
        <v/>
      </c>
      <c r="T184" s="455"/>
      <c r="U184" s="147" t="str">
        <f t="shared" si="25"/>
        <v/>
      </c>
      <c r="V184" s="147" t="str">
        <f t="shared" si="26"/>
        <v/>
      </c>
      <c r="W184" s="455"/>
      <c r="X184" s="147" t="str">
        <f t="shared" si="27"/>
        <v/>
      </c>
      <c r="Y184" s="149" t="str">
        <f t="shared" si="29"/>
        <v/>
      </c>
      <c r="Z184" s="150" t="str">
        <f t="shared" si="28"/>
        <v/>
      </c>
      <c r="AA184" s="151"/>
      <c r="AB184" s="453"/>
      <c r="AC184" s="453"/>
      <c r="AD184" s="453"/>
      <c r="AE184" s="453"/>
      <c r="AF184" s="453"/>
      <c r="AG184" s="453"/>
      <c r="AH184" s="453"/>
      <c r="AI184" s="453"/>
      <c r="AJ184" s="453"/>
      <c r="AK184" s="152" t="str">
        <f>IF(OR($D184="",$AL184="",GlobalParameters!$C$12=""),"",IF($AO184&lt;200,IF($E184="","",$AL184-VLOOKUP($AO184,Sw_Req!$A$2:$K$19,9)),IF($AO184&gt;=200,MIN(VLOOKUP($AO184,Sw_Req!$A$2:$K$19,10),$AL184),"")))</f>
        <v/>
      </c>
      <c r="AL184" s="453"/>
      <c r="AM184" s="453"/>
      <c r="AN184" s="151"/>
      <c r="AO184" s="126" t="e">
        <f>IF(VLOOKUP($E184,Sw_Req!$O$2:$P$5,2)&lt;&gt;40,VLOOKUP($E184,Sw_Req!$O$2:$P$5,2),VLOOKUP($E184,Sw_Req!$O$2:$P$5,2)+VLOOKUP($F184,Sw_Req!$Q$2:$R$4,2))</f>
        <v>#N/A</v>
      </c>
      <c r="AV184" s="218"/>
      <c r="AW184" s="218"/>
      <c r="AX184" s="218"/>
      <c r="AY184" s="218"/>
    </row>
    <row r="185" spans="1:51" x14ac:dyDescent="0.25">
      <c r="A185" s="125"/>
      <c r="B185" s="453"/>
      <c r="C185" s="453"/>
      <c r="D185" s="453"/>
      <c r="E185" s="454"/>
      <c r="F185" s="454"/>
      <c r="G185" s="454"/>
      <c r="H185" s="457"/>
      <c r="I185" s="158" t="str">
        <f t="shared" si="20"/>
        <v/>
      </c>
      <c r="J185" s="148" t="str">
        <f>IF(OR($D185="",$E185=""),"",VLOOKUP($AO185,Sw_Req!$A$2:$I$19,5))</f>
        <v/>
      </c>
      <c r="K185" s="457"/>
      <c r="L185" s="158" t="str">
        <f t="shared" si="21"/>
        <v/>
      </c>
      <c r="M185" s="148" t="str">
        <f>IF(OR($D185="",$E185=""),"",VLOOKUP($AO185,Sw_Req!$A$2:$K$6,6))</f>
        <v/>
      </c>
      <c r="N185" s="457"/>
      <c r="O185" s="158" t="str">
        <f t="shared" si="22"/>
        <v/>
      </c>
      <c r="P185" s="148" t="str">
        <f t="shared" si="23"/>
        <v/>
      </c>
      <c r="Q185" s="455"/>
      <c r="R185" s="455"/>
      <c r="S185" s="158" t="str">
        <f t="shared" si="24"/>
        <v/>
      </c>
      <c r="T185" s="455"/>
      <c r="U185" s="147" t="str">
        <f t="shared" si="25"/>
        <v/>
      </c>
      <c r="V185" s="147" t="str">
        <f t="shared" si="26"/>
        <v/>
      </c>
      <c r="W185" s="455"/>
      <c r="X185" s="147" t="str">
        <f t="shared" si="27"/>
        <v/>
      </c>
      <c r="Y185" s="149" t="str">
        <f t="shared" si="29"/>
        <v/>
      </c>
      <c r="Z185" s="150" t="str">
        <f t="shared" si="28"/>
        <v/>
      </c>
      <c r="AA185" s="151"/>
      <c r="AB185" s="453"/>
      <c r="AC185" s="453"/>
      <c r="AD185" s="453"/>
      <c r="AE185" s="453"/>
      <c r="AF185" s="453"/>
      <c r="AG185" s="453"/>
      <c r="AH185" s="453"/>
      <c r="AI185" s="453"/>
      <c r="AJ185" s="453"/>
      <c r="AK185" s="152" t="str">
        <f>IF(OR($D185="",$AL185="",GlobalParameters!$C$12=""),"",IF($AO185&lt;200,IF($E185="","",$AL185-VLOOKUP($AO185,Sw_Req!$A$2:$K$19,9)),IF($AO185&gt;=200,MIN(VLOOKUP($AO185,Sw_Req!$A$2:$K$19,10),$AL185),"")))</f>
        <v/>
      </c>
      <c r="AL185" s="453"/>
      <c r="AM185" s="453"/>
      <c r="AN185" s="151"/>
      <c r="AO185" s="126" t="e">
        <f>IF(VLOOKUP($E185,Sw_Req!$O$2:$P$5,2)&lt;&gt;40,VLOOKUP($E185,Sw_Req!$O$2:$P$5,2),VLOOKUP($E185,Sw_Req!$O$2:$P$5,2)+VLOOKUP($F185,Sw_Req!$Q$2:$R$4,2))</f>
        <v>#N/A</v>
      </c>
      <c r="AV185" s="218"/>
      <c r="AW185" s="218"/>
      <c r="AX185" s="218"/>
      <c r="AY185" s="218"/>
    </row>
    <row r="186" spans="1:51" x14ac:dyDescent="0.25">
      <c r="A186" s="125"/>
      <c r="B186" s="453"/>
      <c r="C186" s="453"/>
      <c r="D186" s="453"/>
      <c r="E186" s="454"/>
      <c r="F186" s="454"/>
      <c r="G186" s="454"/>
      <c r="H186" s="457"/>
      <c r="I186" s="158" t="str">
        <f t="shared" si="20"/>
        <v/>
      </c>
      <c r="J186" s="148" t="str">
        <f>IF(OR($D186="",$E186=""),"",VLOOKUP($AO186,Sw_Req!$A$2:$I$19,5))</f>
        <v/>
      </c>
      <c r="K186" s="457"/>
      <c r="L186" s="158" t="str">
        <f t="shared" si="21"/>
        <v/>
      </c>
      <c r="M186" s="148" t="str">
        <f>IF(OR($D186="",$E186=""),"",VLOOKUP($AO186,Sw_Req!$A$2:$K$6,6))</f>
        <v/>
      </c>
      <c r="N186" s="457"/>
      <c r="O186" s="158" t="str">
        <f t="shared" si="22"/>
        <v/>
      </c>
      <c r="P186" s="148" t="str">
        <f t="shared" si="23"/>
        <v/>
      </c>
      <c r="Q186" s="455"/>
      <c r="R186" s="455"/>
      <c r="S186" s="158" t="str">
        <f t="shared" si="24"/>
        <v/>
      </c>
      <c r="T186" s="455"/>
      <c r="U186" s="147" t="str">
        <f t="shared" si="25"/>
        <v/>
      </c>
      <c r="V186" s="147" t="str">
        <f t="shared" si="26"/>
        <v/>
      </c>
      <c r="W186" s="455"/>
      <c r="X186" s="147" t="str">
        <f t="shared" si="27"/>
        <v/>
      </c>
      <c r="Y186" s="149" t="str">
        <f t="shared" si="29"/>
        <v/>
      </c>
      <c r="Z186" s="150" t="str">
        <f t="shared" si="28"/>
        <v/>
      </c>
      <c r="AA186" s="151"/>
      <c r="AB186" s="453"/>
      <c r="AC186" s="453"/>
      <c r="AD186" s="453"/>
      <c r="AE186" s="453"/>
      <c r="AF186" s="453"/>
      <c r="AG186" s="453"/>
      <c r="AH186" s="453"/>
      <c r="AI186" s="453"/>
      <c r="AJ186" s="453"/>
      <c r="AK186" s="152" t="str">
        <f>IF(OR($D186="",$AL186="",GlobalParameters!$C$12=""),"",IF($AO186&lt;200,IF($E186="","",$AL186-VLOOKUP($AO186,Sw_Req!$A$2:$K$19,9)),IF($AO186&gt;=200,MIN(VLOOKUP($AO186,Sw_Req!$A$2:$K$19,10),$AL186),"")))</f>
        <v/>
      </c>
      <c r="AL186" s="453"/>
      <c r="AM186" s="453"/>
      <c r="AN186" s="151"/>
      <c r="AO186" s="126" t="e">
        <f>IF(VLOOKUP($E186,Sw_Req!$O$2:$P$5,2)&lt;&gt;40,VLOOKUP($E186,Sw_Req!$O$2:$P$5,2),VLOOKUP($E186,Sw_Req!$O$2:$P$5,2)+VLOOKUP($F186,Sw_Req!$Q$2:$R$4,2))</f>
        <v>#N/A</v>
      </c>
      <c r="AV186" s="218"/>
      <c r="AW186" s="218"/>
      <c r="AX186" s="218"/>
      <c r="AY186" s="218"/>
    </row>
    <row r="187" spans="1:51" x14ac:dyDescent="0.25">
      <c r="A187" s="125"/>
      <c r="B187" s="453"/>
      <c r="C187" s="453"/>
      <c r="D187" s="453"/>
      <c r="E187" s="454"/>
      <c r="F187" s="454"/>
      <c r="G187" s="454"/>
      <c r="H187" s="457"/>
      <c r="I187" s="158" t="str">
        <f t="shared" si="20"/>
        <v/>
      </c>
      <c r="J187" s="148" t="str">
        <f>IF(OR($D187="",$E187=""),"",VLOOKUP($AO187,Sw_Req!$A$2:$I$19,5))</f>
        <v/>
      </c>
      <c r="K187" s="457"/>
      <c r="L187" s="158" t="str">
        <f t="shared" si="21"/>
        <v/>
      </c>
      <c r="M187" s="148" t="str">
        <f>IF(OR($D187="",$E187=""),"",VLOOKUP($AO187,Sw_Req!$A$2:$K$6,6))</f>
        <v/>
      </c>
      <c r="N187" s="457"/>
      <c r="O187" s="158" t="str">
        <f t="shared" si="22"/>
        <v/>
      </c>
      <c r="P187" s="148" t="str">
        <f t="shared" si="23"/>
        <v/>
      </c>
      <c r="Q187" s="455"/>
      <c r="R187" s="455"/>
      <c r="S187" s="158" t="str">
        <f t="shared" si="24"/>
        <v/>
      </c>
      <c r="T187" s="455"/>
      <c r="U187" s="147" t="str">
        <f t="shared" si="25"/>
        <v/>
      </c>
      <c r="V187" s="147" t="str">
        <f t="shared" si="26"/>
        <v/>
      </c>
      <c r="W187" s="455"/>
      <c r="X187" s="147" t="str">
        <f t="shared" si="27"/>
        <v/>
      </c>
      <c r="Y187" s="149" t="str">
        <f t="shared" si="29"/>
        <v/>
      </c>
      <c r="Z187" s="150" t="str">
        <f t="shared" si="28"/>
        <v/>
      </c>
      <c r="AA187" s="151"/>
      <c r="AB187" s="453"/>
      <c r="AC187" s="453"/>
      <c r="AD187" s="453"/>
      <c r="AE187" s="453"/>
      <c r="AF187" s="453"/>
      <c r="AG187" s="453"/>
      <c r="AH187" s="453"/>
      <c r="AI187" s="453"/>
      <c r="AJ187" s="453"/>
      <c r="AK187" s="152" t="str">
        <f>IF(OR($D187="",$AL187="",GlobalParameters!$C$12=""),"",IF($AO187&lt;200,IF($E187="","",$AL187-VLOOKUP($AO187,Sw_Req!$A$2:$K$19,9)),IF($AO187&gt;=200,MIN(VLOOKUP($AO187,Sw_Req!$A$2:$K$19,10),$AL187),"")))</f>
        <v/>
      </c>
      <c r="AL187" s="453"/>
      <c r="AM187" s="453"/>
      <c r="AN187" s="151"/>
      <c r="AO187" s="126" t="e">
        <f>IF(VLOOKUP($E187,Sw_Req!$O$2:$P$5,2)&lt;&gt;40,VLOOKUP($E187,Sw_Req!$O$2:$P$5,2),VLOOKUP($E187,Sw_Req!$O$2:$P$5,2)+VLOOKUP($F187,Sw_Req!$Q$2:$R$4,2))</f>
        <v>#N/A</v>
      </c>
      <c r="AV187" s="218"/>
      <c r="AW187" s="218"/>
      <c r="AX187" s="218"/>
      <c r="AY187" s="218"/>
    </row>
    <row r="188" spans="1:51" x14ac:dyDescent="0.25">
      <c r="A188" s="125"/>
      <c r="B188" s="453"/>
      <c r="C188" s="453"/>
      <c r="D188" s="453"/>
      <c r="E188" s="454"/>
      <c r="F188" s="454"/>
      <c r="G188" s="454"/>
      <c r="H188" s="457"/>
      <c r="I188" s="158" t="str">
        <f t="shared" si="20"/>
        <v/>
      </c>
      <c r="J188" s="148" t="str">
        <f>IF(OR($D188="",$E188=""),"",VLOOKUP($AO188,Sw_Req!$A$2:$I$19,5))</f>
        <v/>
      </c>
      <c r="K188" s="457"/>
      <c r="L188" s="158" t="str">
        <f t="shared" si="21"/>
        <v/>
      </c>
      <c r="M188" s="148" t="str">
        <f>IF(OR($D188="",$E188=""),"",VLOOKUP($AO188,Sw_Req!$A$2:$K$6,6))</f>
        <v/>
      </c>
      <c r="N188" s="457"/>
      <c r="O188" s="158" t="str">
        <f t="shared" si="22"/>
        <v/>
      </c>
      <c r="P188" s="148" t="str">
        <f t="shared" si="23"/>
        <v/>
      </c>
      <c r="Q188" s="455"/>
      <c r="R188" s="455"/>
      <c r="S188" s="158" t="str">
        <f t="shared" si="24"/>
        <v/>
      </c>
      <c r="T188" s="455"/>
      <c r="U188" s="147" t="str">
        <f t="shared" si="25"/>
        <v/>
      </c>
      <c r="V188" s="147" t="str">
        <f t="shared" si="26"/>
        <v/>
      </c>
      <c r="W188" s="455"/>
      <c r="X188" s="147" t="str">
        <f t="shared" si="27"/>
        <v/>
      </c>
      <c r="Y188" s="149" t="str">
        <f t="shared" si="29"/>
        <v/>
      </c>
      <c r="Z188" s="150" t="str">
        <f t="shared" si="28"/>
        <v/>
      </c>
      <c r="AA188" s="151"/>
      <c r="AB188" s="453"/>
      <c r="AC188" s="453"/>
      <c r="AD188" s="453"/>
      <c r="AE188" s="453"/>
      <c r="AF188" s="453"/>
      <c r="AG188" s="453"/>
      <c r="AH188" s="453"/>
      <c r="AI188" s="453"/>
      <c r="AJ188" s="453"/>
      <c r="AK188" s="152" t="str">
        <f>IF(OR($D188="",$AL188="",GlobalParameters!$C$12=""),"",IF($AO188&lt;200,IF($E188="","",$AL188-VLOOKUP($AO188,Sw_Req!$A$2:$K$19,9)),IF($AO188&gt;=200,MIN(VLOOKUP($AO188,Sw_Req!$A$2:$K$19,10),$AL188),"")))</f>
        <v/>
      </c>
      <c r="AL188" s="453"/>
      <c r="AM188" s="453"/>
      <c r="AN188" s="151"/>
      <c r="AO188" s="126" t="e">
        <f>IF(VLOOKUP($E188,Sw_Req!$O$2:$P$5,2)&lt;&gt;40,VLOOKUP($E188,Sw_Req!$O$2:$P$5,2),VLOOKUP($E188,Sw_Req!$O$2:$P$5,2)+VLOOKUP($F188,Sw_Req!$Q$2:$R$4,2))</f>
        <v>#N/A</v>
      </c>
      <c r="AV188" s="218"/>
      <c r="AW188" s="218"/>
      <c r="AX188" s="218"/>
      <c r="AY188" s="218"/>
    </row>
    <row r="189" spans="1:51" x14ac:dyDescent="0.25">
      <c r="A189" s="125"/>
      <c r="B189" s="453"/>
      <c r="C189" s="453"/>
      <c r="D189" s="453"/>
      <c r="E189" s="454"/>
      <c r="F189" s="454"/>
      <c r="G189" s="454"/>
      <c r="H189" s="457"/>
      <c r="I189" s="158" t="str">
        <f t="shared" si="20"/>
        <v/>
      </c>
      <c r="J189" s="148" t="str">
        <f>IF(OR($D189="",$E189=""),"",VLOOKUP($AO189,Sw_Req!$A$2:$I$19,5))</f>
        <v/>
      </c>
      <c r="K189" s="457"/>
      <c r="L189" s="158" t="str">
        <f t="shared" si="21"/>
        <v/>
      </c>
      <c r="M189" s="148" t="str">
        <f>IF(OR($D189="",$E189=""),"",VLOOKUP($AO189,Sw_Req!$A$2:$K$6,6))</f>
        <v/>
      </c>
      <c r="N189" s="457"/>
      <c r="O189" s="158" t="str">
        <f t="shared" si="22"/>
        <v/>
      </c>
      <c r="P189" s="148" t="str">
        <f t="shared" si="23"/>
        <v/>
      </c>
      <c r="Q189" s="455"/>
      <c r="R189" s="455"/>
      <c r="S189" s="158" t="str">
        <f t="shared" si="24"/>
        <v/>
      </c>
      <c r="T189" s="455"/>
      <c r="U189" s="147" t="str">
        <f t="shared" si="25"/>
        <v/>
      </c>
      <c r="V189" s="147" t="str">
        <f t="shared" si="26"/>
        <v/>
      </c>
      <c r="W189" s="455"/>
      <c r="X189" s="147" t="str">
        <f t="shared" si="27"/>
        <v/>
      </c>
      <c r="Y189" s="149" t="str">
        <f t="shared" si="29"/>
        <v/>
      </c>
      <c r="Z189" s="150" t="str">
        <f t="shared" si="28"/>
        <v/>
      </c>
      <c r="AA189" s="151"/>
      <c r="AB189" s="453"/>
      <c r="AC189" s="453"/>
      <c r="AD189" s="453"/>
      <c r="AE189" s="453"/>
      <c r="AF189" s="453"/>
      <c r="AG189" s="453"/>
      <c r="AH189" s="453"/>
      <c r="AI189" s="453"/>
      <c r="AJ189" s="453"/>
      <c r="AK189" s="152" t="str">
        <f>IF(OR($D189="",$AL189="",GlobalParameters!$C$12=""),"",IF($AO189&lt;200,IF($E189="","",$AL189-VLOOKUP($AO189,Sw_Req!$A$2:$K$19,9)),IF($AO189&gt;=200,MIN(VLOOKUP($AO189,Sw_Req!$A$2:$K$19,10),$AL189),"")))</f>
        <v/>
      </c>
      <c r="AL189" s="453"/>
      <c r="AM189" s="453"/>
      <c r="AN189" s="151"/>
      <c r="AO189" s="126" t="e">
        <f>IF(VLOOKUP($E189,Sw_Req!$O$2:$P$5,2)&lt;&gt;40,VLOOKUP($E189,Sw_Req!$O$2:$P$5,2),VLOOKUP($E189,Sw_Req!$O$2:$P$5,2)+VLOOKUP($F189,Sw_Req!$Q$2:$R$4,2))</f>
        <v>#N/A</v>
      </c>
      <c r="AV189" s="218"/>
      <c r="AW189" s="218"/>
      <c r="AX189" s="218"/>
      <c r="AY189" s="218"/>
    </row>
    <row r="190" spans="1:51" x14ac:dyDescent="0.25">
      <c r="A190" s="125"/>
      <c r="B190" s="453"/>
      <c r="C190" s="453"/>
      <c r="D190" s="453"/>
      <c r="E190" s="454"/>
      <c r="F190" s="454"/>
      <c r="G190" s="454"/>
      <c r="H190" s="457"/>
      <c r="I190" s="158" t="str">
        <f t="shared" si="20"/>
        <v/>
      </c>
      <c r="J190" s="148" t="str">
        <f>IF(OR($D190="",$E190=""),"",VLOOKUP($AO190,Sw_Req!$A$2:$I$19,5))</f>
        <v/>
      </c>
      <c r="K190" s="457"/>
      <c r="L190" s="158" t="str">
        <f t="shared" si="21"/>
        <v/>
      </c>
      <c r="M190" s="148" t="str">
        <f>IF(OR($D190="",$E190=""),"",VLOOKUP($AO190,Sw_Req!$A$2:$K$6,6))</f>
        <v/>
      </c>
      <c r="N190" s="457"/>
      <c r="O190" s="158" t="str">
        <f t="shared" si="22"/>
        <v/>
      </c>
      <c r="P190" s="148" t="str">
        <f t="shared" si="23"/>
        <v/>
      </c>
      <c r="Q190" s="455"/>
      <c r="R190" s="455"/>
      <c r="S190" s="158" t="str">
        <f t="shared" si="24"/>
        <v/>
      </c>
      <c r="T190" s="455"/>
      <c r="U190" s="147" t="str">
        <f t="shared" si="25"/>
        <v/>
      </c>
      <c r="V190" s="147" t="str">
        <f t="shared" si="26"/>
        <v/>
      </c>
      <c r="W190" s="455"/>
      <c r="X190" s="147" t="str">
        <f t="shared" si="27"/>
        <v/>
      </c>
      <c r="Y190" s="149" t="str">
        <f t="shared" si="29"/>
        <v/>
      </c>
      <c r="Z190" s="150" t="str">
        <f t="shared" si="28"/>
        <v/>
      </c>
      <c r="AA190" s="151"/>
      <c r="AB190" s="453"/>
      <c r="AC190" s="453"/>
      <c r="AD190" s="453"/>
      <c r="AE190" s="453"/>
      <c r="AF190" s="453"/>
      <c r="AG190" s="453"/>
      <c r="AH190" s="453"/>
      <c r="AI190" s="453"/>
      <c r="AJ190" s="453"/>
      <c r="AK190" s="152" t="str">
        <f>IF(OR($D190="",$AL190="",GlobalParameters!$C$12=""),"",IF($AO190&lt;200,IF($E190="","",$AL190-VLOOKUP($AO190,Sw_Req!$A$2:$K$19,9)),IF($AO190&gt;=200,MIN(VLOOKUP($AO190,Sw_Req!$A$2:$K$19,10),$AL190),"")))</f>
        <v/>
      </c>
      <c r="AL190" s="453"/>
      <c r="AM190" s="453"/>
      <c r="AN190" s="151"/>
      <c r="AO190" s="126" t="e">
        <f>IF(VLOOKUP($E190,Sw_Req!$O$2:$P$5,2)&lt;&gt;40,VLOOKUP($E190,Sw_Req!$O$2:$P$5,2),VLOOKUP($E190,Sw_Req!$O$2:$P$5,2)+VLOOKUP($F190,Sw_Req!$Q$2:$R$4,2))</f>
        <v>#N/A</v>
      </c>
      <c r="AV190" s="218"/>
      <c r="AW190" s="218"/>
      <c r="AX190" s="218"/>
      <c r="AY190" s="218"/>
    </row>
    <row r="191" spans="1:51" x14ac:dyDescent="0.25">
      <c r="A191" s="125"/>
      <c r="B191" s="453"/>
      <c r="C191" s="453"/>
      <c r="D191" s="453"/>
      <c r="E191" s="454"/>
      <c r="F191" s="454"/>
      <c r="G191" s="454"/>
      <c r="H191" s="457"/>
      <c r="I191" s="158" t="str">
        <f t="shared" si="20"/>
        <v/>
      </c>
      <c r="J191" s="148" t="str">
        <f>IF(OR($D191="",$E191=""),"",VLOOKUP($AO191,Sw_Req!$A$2:$I$19,5))</f>
        <v/>
      </c>
      <c r="K191" s="457"/>
      <c r="L191" s="158" t="str">
        <f t="shared" si="21"/>
        <v/>
      </c>
      <c r="M191" s="148" t="str">
        <f>IF(OR($D191="",$E191=""),"",VLOOKUP($AO191,Sw_Req!$A$2:$K$6,6))</f>
        <v/>
      </c>
      <c r="N191" s="457"/>
      <c r="O191" s="158" t="str">
        <f t="shared" si="22"/>
        <v/>
      </c>
      <c r="P191" s="148" t="str">
        <f t="shared" si="23"/>
        <v/>
      </c>
      <c r="Q191" s="455"/>
      <c r="R191" s="455"/>
      <c r="S191" s="158" t="str">
        <f t="shared" si="24"/>
        <v/>
      </c>
      <c r="T191" s="455"/>
      <c r="U191" s="147" t="str">
        <f t="shared" si="25"/>
        <v/>
      </c>
      <c r="V191" s="147" t="str">
        <f t="shared" si="26"/>
        <v/>
      </c>
      <c r="W191" s="455"/>
      <c r="X191" s="147" t="str">
        <f t="shared" si="27"/>
        <v/>
      </c>
      <c r="Y191" s="149" t="str">
        <f t="shared" si="29"/>
        <v/>
      </c>
      <c r="Z191" s="150" t="str">
        <f t="shared" si="28"/>
        <v/>
      </c>
      <c r="AA191" s="151"/>
      <c r="AB191" s="453"/>
      <c r="AC191" s="453"/>
      <c r="AD191" s="453"/>
      <c r="AE191" s="453"/>
      <c r="AF191" s="453"/>
      <c r="AG191" s="453"/>
      <c r="AH191" s="453"/>
      <c r="AI191" s="453"/>
      <c r="AJ191" s="453"/>
      <c r="AK191" s="152" t="str">
        <f>IF(OR($D191="",$AL191="",GlobalParameters!$C$12=""),"",IF($AO191&lt;200,IF($E191="","",$AL191-VLOOKUP($AO191,Sw_Req!$A$2:$K$19,9)),IF($AO191&gt;=200,MIN(VLOOKUP($AO191,Sw_Req!$A$2:$K$19,10),$AL191),"")))</f>
        <v/>
      </c>
      <c r="AL191" s="453"/>
      <c r="AM191" s="453"/>
      <c r="AN191" s="151"/>
      <c r="AO191" s="126" t="e">
        <f>IF(VLOOKUP($E191,Sw_Req!$O$2:$P$5,2)&lt;&gt;40,VLOOKUP($E191,Sw_Req!$O$2:$P$5,2),VLOOKUP($E191,Sw_Req!$O$2:$P$5,2)+VLOOKUP($F191,Sw_Req!$Q$2:$R$4,2))</f>
        <v>#N/A</v>
      </c>
      <c r="AV191" s="218"/>
      <c r="AW191" s="218"/>
      <c r="AX191" s="218"/>
      <c r="AY191" s="218"/>
    </row>
    <row r="192" spans="1:51" x14ac:dyDescent="0.25">
      <c r="A192" s="125"/>
      <c r="B192" s="453"/>
      <c r="C192" s="453"/>
      <c r="D192" s="453"/>
      <c r="E192" s="454"/>
      <c r="F192" s="454"/>
      <c r="G192" s="454"/>
      <c r="H192" s="457"/>
      <c r="I192" s="158" t="str">
        <f t="shared" si="20"/>
        <v/>
      </c>
      <c r="J192" s="148" t="str">
        <f>IF(OR($D192="",$E192=""),"",VLOOKUP($AO192,Sw_Req!$A$2:$I$19,5))</f>
        <v/>
      </c>
      <c r="K192" s="457"/>
      <c r="L192" s="158" t="str">
        <f t="shared" si="21"/>
        <v/>
      </c>
      <c r="M192" s="148" t="str">
        <f>IF(OR($D192="",$E192=""),"",VLOOKUP($AO192,Sw_Req!$A$2:$K$6,6))</f>
        <v/>
      </c>
      <c r="N192" s="457"/>
      <c r="O192" s="158" t="str">
        <f t="shared" si="22"/>
        <v/>
      </c>
      <c r="P192" s="148" t="str">
        <f t="shared" si="23"/>
        <v/>
      </c>
      <c r="Q192" s="455"/>
      <c r="R192" s="455"/>
      <c r="S192" s="158" t="str">
        <f t="shared" si="24"/>
        <v/>
      </c>
      <c r="T192" s="455"/>
      <c r="U192" s="147" t="str">
        <f t="shared" si="25"/>
        <v/>
      </c>
      <c r="V192" s="147" t="str">
        <f t="shared" si="26"/>
        <v/>
      </c>
      <c r="W192" s="455"/>
      <c r="X192" s="147" t="str">
        <f t="shared" si="27"/>
        <v/>
      </c>
      <c r="Y192" s="149" t="str">
        <f t="shared" si="29"/>
        <v/>
      </c>
      <c r="Z192" s="150" t="str">
        <f t="shared" si="28"/>
        <v/>
      </c>
      <c r="AA192" s="151"/>
      <c r="AB192" s="453"/>
      <c r="AC192" s="453"/>
      <c r="AD192" s="453"/>
      <c r="AE192" s="453"/>
      <c r="AF192" s="453"/>
      <c r="AG192" s="453"/>
      <c r="AH192" s="453"/>
      <c r="AI192" s="453"/>
      <c r="AJ192" s="453"/>
      <c r="AK192" s="152" t="str">
        <f>IF(OR($D192="",$AL192="",GlobalParameters!$C$12=""),"",IF($AO192&lt;200,IF($E192="","",$AL192-VLOOKUP($AO192,Sw_Req!$A$2:$K$19,9)),IF($AO192&gt;=200,MIN(VLOOKUP($AO192,Sw_Req!$A$2:$K$19,10),$AL192),"")))</f>
        <v/>
      </c>
      <c r="AL192" s="453"/>
      <c r="AM192" s="453"/>
      <c r="AN192" s="151"/>
      <c r="AO192" s="126" t="e">
        <f>IF(VLOOKUP($E192,Sw_Req!$O$2:$P$5,2)&lt;&gt;40,VLOOKUP($E192,Sw_Req!$O$2:$P$5,2),VLOOKUP($E192,Sw_Req!$O$2:$P$5,2)+VLOOKUP($F192,Sw_Req!$Q$2:$R$4,2))</f>
        <v>#N/A</v>
      </c>
      <c r="AV192" s="218"/>
      <c r="AW192" s="218"/>
      <c r="AX192" s="218"/>
      <c r="AY192" s="218"/>
    </row>
    <row r="193" spans="1:51" x14ac:dyDescent="0.25">
      <c r="A193" s="125"/>
      <c r="B193" s="453"/>
      <c r="C193" s="453"/>
      <c r="D193" s="453"/>
      <c r="E193" s="454"/>
      <c r="F193" s="454"/>
      <c r="G193" s="454"/>
      <c r="H193" s="457"/>
      <c r="I193" s="158" t="str">
        <f t="shared" si="20"/>
        <v/>
      </c>
      <c r="J193" s="148" t="str">
        <f>IF(OR($D193="",$E193=""),"",VLOOKUP($AO193,Sw_Req!$A$2:$I$19,5))</f>
        <v/>
      </c>
      <c r="K193" s="457"/>
      <c r="L193" s="158" t="str">
        <f t="shared" si="21"/>
        <v/>
      </c>
      <c r="M193" s="148" t="str">
        <f>IF(OR($D193="",$E193=""),"",VLOOKUP($AO193,Sw_Req!$A$2:$K$6,6))</f>
        <v/>
      </c>
      <c r="N193" s="457"/>
      <c r="O193" s="158" t="str">
        <f t="shared" si="22"/>
        <v/>
      </c>
      <c r="P193" s="148" t="str">
        <f t="shared" si="23"/>
        <v/>
      </c>
      <c r="Q193" s="455"/>
      <c r="R193" s="455"/>
      <c r="S193" s="158" t="str">
        <f t="shared" si="24"/>
        <v/>
      </c>
      <c r="T193" s="455"/>
      <c r="U193" s="147" t="str">
        <f t="shared" si="25"/>
        <v/>
      </c>
      <c r="V193" s="147" t="str">
        <f t="shared" si="26"/>
        <v/>
      </c>
      <c r="W193" s="455"/>
      <c r="X193" s="147" t="str">
        <f t="shared" si="27"/>
        <v/>
      </c>
      <c r="Y193" s="149" t="str">
        <f t="shared" si="29"/>
        <v/>
      </c>
      <c r="Z193" s="150" t="str">
        <f t="shared" si="28"/>
        <v/>
      </c>
      <c r="AA193" s="151"/>
      <c r="AB193" s="453"/>
      <c r="AC193" s="453"/>
      <c r="AD193" s="453"/>
      <c r="AE193" s="453"/>
      <c r="AF193" s="453"/>
      <c r="AG193" s="453"/>
      <c r="AH193" s="453"/>
      <c r="AI193" s="453"/>
      <c r="AJ193" s="453"/>
      <c r="AK193" s="152" t="str">
        <f>IF(OR($D193="",$AL193="",GlobalParameters!$C$12=""),"",IF($AO193&lt;200,IF($E193="","",$AL193-VLOOKUP($AO193,Sw_Req!$A$2:$K$19,9)),IF($AO193&gt;=200,MIN(VLOOKUP($AO193,Sw_Req!$A$2:$K$19,10),$AL193),"")))</f>
        <v/>
      </c>
      <c r="AL193" s="453"/>
      <c r="AM193" s="453"/>
      <c r="AN193" s="151"/>
      <c r="AO193" s="126" t="e">
        <f>IF(VLOOKUP($E193,Sw_Req!$O$2:$P$5,2)&lt;&gt;40,VLOOKUP($E193,Sw_Req!$O$2:$P$5,2),VLOOKUP($E193,Sw_Req!$O$2:$P$5,2)+VLOOKUP($F193,Sw_Req!$Q$2:$R$4,2))</f>
        <v>#N/A</v>
      </c>
      <c r="AV193" s="218"/>
      <c r="AW193" s="218"/>
      <c r="AX193" s="218"/>
      <c r="AY193" s="218"/>
    </row>
    <row r="194" spans="1:51" x14ac:dyDescent="0.25">
      <c r="A194" s="125"/>
      <c r="B194" s="453"/>
      <c r="C194" s="453"/>
      <c r="D194" s="453"/>
      <c r="E194" s="454"/>
      <c r="F194" s="454"/>
      <c r="G194" s="454"/>
      <c r="H194" s="457"/>
      <c r="I194" s="158" t="str">
        <f t="shared" si="20"/>
        <v/>
      </c>
      <c r="J194" s="148" t="str">
        <f>IF(OR($D194="",$E194=""),"",VLOOKUP($AO194,Sw_Req!$A$2:$I$19,5))</f>
        <v/>
      </c>
      <c r="K194" s="457"/>
      <c r="L194" s="158" t="str">
        <f t="shared" si="21"/>
        <v/>
      </c>
      <c r="M194" s="148" t="str">
        <f>IF(OR($D194="",$E194=""),"",VLOOKUP($AO194,Sw_Req!$A$2:$K$6,6))</f>
        <v/>
      </c>
      <c r="N194" s="457"/>
      <c r="O194" s="158" t="str">
        <f t="shared" si="22"/>
        <v/>
      </c>
      <c r="P194" s="148" t="str">
        <f t="shared" si="23"/>
        <v/>
      </c>
      <c r="Q194" s="455"/>
      <c r="R194" s="455"/>
      <c r="S194" s="158" t="str">
        <f t="shared" si="24"/>
        <v/>
      </c>
      <c r="T194" s="455"/>
      <c r="U194" s="147" t="str">
        <f t="shared" si="25"/>
        <v/>
      </c>
      <c r="V194" s="147" t="str">
        <f t="shared" si="26"/>
        <v/>
      </c>
      <c r="W194" s="455"/>
      <c r="X194" s="147" t="str">
        <f t="shared" si="27"/>
        <v/>
      </c>
      <c r="Y194" s="149" t="str">
        <f t="shared" si="29"/>
        <v/>
      </c>
      <c r="Z194" s="150" t="str">
        <f t="shared" si="28"/>
        <v/>
      </c>
      <c r="AA194" s="151"/>
      <c r="AB194" s="453"/>
      <c r="AC194" s="453"/>
      <c r="AD194" s="453"/>
      <c r="AE194" s="453"/>
      <c r="AF194" s="453"/>
      <c r="AG194" s="453"/>
      <c r="AH194" s="453"/>
      <c r="AI194" s="453"/>
      <c r="AJ194" s="453"/>
      <c r="AK194" s="152" t="str">
        <f>IF(OR($D194="",$AL194="",GlobalParameters!$C$12=""),"",IF($AO194&lt;200,IF($E194="","",$AL194-VLOOKUP($AO194,Sw_Req!$A$2:$K$19,9)),IF($AO194&gt;=200,MIN(VLOOKUP($AO194,Sw_Req!$A$2:$K$19,10),$AL194),"")))</f>
        <v/>
      </c>
      <c r="AL194" s="453"/>
      <c r="AM194" s="453"/>
      <c r="AN194" s="151"/>
      <c r="AO194" s="126" t="e">
        <f>IF(VLOOKUP($E194,Sw_Req!$O$2:$P$5,2)&lt;&gt;40,VLOOKUP($E194,Sw_Req!$O$2:$P$5,2),VLOOKUP($E194,Sw_Req!$O$2:$P$5,2)+VLOOKUP($F194,Sw_Req!$Q$2:$R$4,2))</f>
        <v>#N/A</v>
      </c>
      <c r="AV194" s="218"/>
      <c r="AW194" s="218"/>
      <c r="AX194" s="218"/>
      <c r="AY194" s="218"/>
    </row>
    <row r="195" spans="1:51" x14ac:dyDescent="0.25">
      <c r="A195" s="125"/>
      <c r="B195" s="453"/>
      <c r="C195" s="453"/>
      <c r="D195" s="453"/>
      <c r="E195" s="454"/>
      <c r="F195" s="454"/>
      <c r="G195" s="454"/>
      <c r="H195" s="457"/>
      <c r="I195" s="158" t="str">
        <f t="shared" si="20"/>
        <v/>
      </c>
      <c r="J195" s="148" t="str">
        <f>IF(OR($D195="",$E195=""),"",VLOOKUP($AO195,Sw_Req!$A$2:$I$19,5))</f>
        <v/>
      </c>
      <c r="K195" s="457"/>
      <c r="L195" s="158" t="str">
        <f t="shared" si="21"/>
        <v/>
      </c>
      <c r="M195" s="148" t="str">
        <f>IF(OR($D195="",$E195=""),"",VLOOKUP($AO195,Sw_Req!$A$2:$K$6,6))</f>
        <v/>
      </c>
      <c r="N195" s="457"/>
      <c r="O195" s="158" t="str">
        <f t="shared" si="22"/>
        <v/>
      </c>
      <c r="P195" s="148" t="str">
        <f t="shared" si="23"/>
        <v/>
      </c>
      <c r="Q195" s="455"/>
      <c r="R195" s="455"/>
      <c r="S195" s="158" t="str">
        <f t="shared" si="24"/>
        <v/>
      </c>
      <c r="T195" s="455"/>
      <c r="U195" s="147" t="str">
        <f t="shared" si="25"/>
        <v/>
      </c>
      <c r="V195" s="147" t="str">
        <f t="shared" si="26"/>
        <v/>
      </c>
      <c r="W195" s="455"/>
      <c r="X195" s="147" t="str">
        <f t="shared" si="27"/>
        <v/>
      </c>
      <c r="Y195" s="149" t="str">
        <f t="shared" si="29"/>
        <v/>
      </c>
      <c r="Z195" s="150" t="str">
        <f t="shared" si="28"/>
        <v/>
      </c>
      <c r="AA195" s="151"/>
      <c r="AB195" s="453"/>
      <c r="AC195" s="453"/>
      <c r="AD195" s="453"/>
      <c r="AE195" s="453"/>
      <c r="AF195" s="453"/>
      <c r="AG195" s="453"/>
      <c r="AH195" s="453"/>
      <c r="AI195" s="453"/>
      <c r="AJ195" s="453"/>
      <c r="AK195" s="152" t="str">
        <f>IF(OR($D195="",$AL195="",GlobalParameters!$C$12=""),"",IF($AO195&lt;200,IF($E195="","",$AL195-VLOOKUP($AO195,Sw_Req!$A$2:$K$19,9)),IF($AO195&gt;=200,MIN(VLOOKUP($AO195,Sw_Req!$A$2:$K$19,10),$AL195),"")))</f>
        <v/>
      </c>
      <c r="AL195" s="453"/>
      <c r="AM195" s="453"/>
      <c r="AN195" s="151"/>
      <c r="AO195" s="126" t="e">
        <f>IF(VLOOKUP($E195,Sw_Req!$O$2:$P$5,2)&lt;&gt;40,VLOOKUP($E195,Sw_Req!$O$2:$P$5,2),VLOOKUP($E195,Sw_Req!$O$2:$P$5,2)+VLOOKUP($F195,Sw_Req!$Q$2:$R$4,2))</f>
        <v>#N/A</v>
      </c>
      <c r="AV195" s="218"/>
      <c r="AW195" s="218"/>
      <c r="AX195" s="218"/>
      <c r="AY195" s="218"/>
    </row>
    <row r="196" spans="1:51" x14ac:dyDescent="0.25">
      <c r="A196" s="125"/>
      <c r="B196" s="453"/>
      <c r="C196" s="453"/>
      <c r="D196" s="453"/>
      <c r="E196" s="454"/>
      <c r="F196" s="454"/>
      <c r="G196" s="454"/>
      <c r="H196" s="457"/>
      <c r="I196" s="158" t="str">
        <f t="shared" si="20"/>
        <v/>
      </c>
      <c r="J196" s="148" t="str">
        <f>IF(OR($D196="",$E196=""),"",VLOOKUP($AO196,Sw_Req!$A$2:$I$19,5))</f>
        <v/>
      </c>
      <c r="K196" s="457"/>
      <c r="L196" s="158" t="str">
        <f t="shared" si="21"/>
        <v/>
      </c>
      <c r="M196" s="148" t="str">
        <f>IF(OR($D196="",$E196=""),"",VLOOKUP($AO196,Sw_Req!$A$2:$K$6,6))</f>
        <v/>
      </c>
      <c r="N196" s="457"/>
      <c r="O196" s="158" t="str">
        <f t="shared" si="22"/>
        <v/>
      </c>
      <c r="P196" s="148" t="str">
        <f t="shared" si="23"/>
        <v/>
      </c>
      <c r="Q196" s="455"/>
      <c r="R196" s="455"/>
      <c r="S196" s="158" t="str">
        <f t="shared" si="24"/>
        <v/>
      </c>
      <c r="T196" s="455"/>
      <c r="U196" s="147" t="str">
        <f t="shared" si="25"/>
        <v/>
      </c>
      <c r="V196" s="147" t="str">
        <f t="shared" si="26"/>
        <v/>
      </c>
      <c r="W196" s="455"/>
      <c r="X196" s="147" t="str">
        <f t="shared" si="27"/>
        <v/>
      </c>
      <c r="Y196" s="149" t="str">
        <f t="shared" si="29"/>
        <v/>
      </c>
      <c r="Z196" s="150" t="str">
        <f t="shared" si="28"/>
        <v/>
      </c>
      <c r="AA196" s="151"/>
      <c r="AB196" s="453"/>
      <c r="AC196" s="453"/>
      <c r="AD196" s="453"/>
      <c r="AE196" s="453"/>
      <c r="AF196" s="453"/>
      <c r="AG196" s="453"/>
      <c r="AH196" s="453"/>
      <c r="AI196" s="453"/>
      <c r="AJ196" s="453"/>
      <c r="AK196" s="152" t="str">
        <f>IF(OR($D196="",$AL196="",GlobalParameters!$C$12=""),"",IF($AO196&lt;200,IF($E196="","",$AL196-VLOOKUP($AO196,Sw_Req!$A$2:$K$19,9)),IF($AO196&gt;=200,MIN(VLOOKUP($AO196,Sw_Req!$A$2:$K$19,10),$AL196),"")))</f>
        <v/>
      </c>
      <c r="AL196" s="453"/>
      <c r="AM196" s="453"/>
      <c r="AN196" s="151"/>
      <c r="AO196" s="126" t="e">
        <f>IF(VLOOKUP($E196,Sw_Req!$O$2:$P$5,2)&lt;&gt;40,VLOOKUP($E196,Sw_Req!$O$2:$P$5,2),VLOOKUP($E196,Sw_Req!$O$2:$P$5,2)+VLOOKUP($F196,Sw_Req!$Q$2:$R$4,2))</f>
        <v>#N/A</v>
      </c>
      <c r="AV196" s="218"/>
      <c r="AW196" s="218"/>
      <c r="AX196" s="218"/>
      <c r="AY196" s="218"/>
    </row>
    <row r="197" spans="1:51" x14ac:dyDescent="0.25">
      <c r="A197" s="125"/>
      <c r="B197" s="453"/>
      <c r="C197" s="453"/>
      <c r="D197" s="453"/>
      <c r="E197" s="454"/>
      <c r="F197" s="454"/>
      <c r="G197" s="454"/>
      <c r="H197" s="457"/>
      <c r="I197" s="158" t="str">
        <f t="shared" si="20"/>
        <v/>
      </c>
      <c r="J197" s="148" t="str">
        <f>IF(OR($D197="",$E197=""),"",VLOOKUP($AO197,Sw_Req!$A$2:$I$19,5))</f>
        <v/>
      </c>
      <c r="K197" s="457"/>
      <c r="L197" s="158" t="str">
        <f t="shared" si="21"/>
        <v/>
      </c>
      <c r="M197" s="148" t="str">
        <f>IF(OR($D197="",$E197=""),"",VLOOKUP($AO197,Sw_Req!$A$2:$K$6,6))</f>
        <v/>
      </c>
      <c r="N197" s="457"/>
      <c r="O197" s="158" t="str">
        <f t="shared" si="22"/>
        <v/>
      </c>
      <c r="P197" s="148" t="str">
        <f t="shared" si="23"/>
        <v/>
      </c>
      <c r="Q197" s="455"/>
      <c r="R197" s="455"/>
      <c r="S197" s="158" t="str">
        <f t="shared" si="24"/>
        <v/>
      </c>
      <c r="T197" s="455"/>
      <c r="U197" s="147" t="str">
        <f t="shared" si="25"/>
        <v/>
      </c>
      <c r="V197" s="147" t="str">
        <f t="shared" si="26"/>
        <v/>
      </c>
      <c r="W197" s="455"/>
      <c r="X197" s="147" t="str">
        <f t="shared" si="27"/>
        <v/>
      </c>
      <c r="Y197" s="149" t="str">
        <f t="shared" si="29"/>
        <v/>
      </c>
      <c r="Z197" s="150" t="str">
        <f t="shared" si="28"/>
        <v/>
      </c>
      <c r="AA197" s="151"/>
      <c r="AB197" s="453"/>
      <c r="AC197" s="453"/>
      <c r="AD197" s="453"/>
      <c r="AE197" s="453"/>
      <c r="AF197" s="453"/>
      <c r="AG197" s="453"/>
      <c r="AH197" s="453"/>
      <c r="AI197" s="453"/>
      <c r="AJ197" s="453"/>
      <c r="AK197" s="152" t="str">
        <f>IF(OR($D197="",$AL197="",GlobalParameters!$C$12=""),"",IF($AO197&lt;200,IF($E197="","",$AL197-VLOOKUP($AO197,Sw_Req!$A$2:$K$19,9)),IF($AO197&gt;=200,MIN(VLOOKUP($AO197,Sw_Req!$A$2:$K$19,10),$AL197),"")))</f>
        <v/>
      </c>
      <c r="AL197" s="453"/>
      <c r="AM197" s="453"/>
      <c r="AN197" s="151"/>
      <c r="AO197" s="126" t="e">
        <f>IF(VLOOKUP($E197,Sw_Req!$O$2:$P$5,2)&lt;&gt;40,VLOOKUP($E197,Sw_Req!$O$2:$P$5,2),VLOOKUP($E197,Sw_Req!$O$2:$P$5,2)+VLOOKUP($F197,Sw_Req!$Q$2:$R$4,2))</f>
        <v>#N/A</v>
      </c>
      <c r="AV197" s="218"/>
      <c r="AW197" s="218"/>
      <c r="AX197" s="218"/>
      <c r="AY197" s="218"/>
    </row>
    <row r="198" spans="1:51" s="143" customFormat="1" x14ac:dyDescent="0.25">
      <c r="A198" s="125"/>
      <c r="B198" s="453"/>
      <c r="C198" s="453"/>
      <c r="D198" s="453"/>
      <c r="E198" s="454"/>
      <c r="F198" s="454"/>
      <c r="G198" s="454"/>
      <c r="H198" s="457"/>
      <c r="I198" s="158" t="str">
        <f t="shared" si="20"/>
        <v/>
      </c>
      <c r="J198" s="148" t="str">
        <f>IF(OR($D198="",$E198=""),"",VLOOKUP($AO198,Sw_Req!$A$2:$I$19,5))</f>
        <v/>
      </c>
      <c r="K198" s="457"/>
      <c r="L198" s="158" t="str">
        <f t="shared" si="21"/>
        <v/>
      </c>
      <c r="M198" s="148" t="str">
        <f>IF(OR($D198="",$E198=""),"",VLOOKUP($AO198,Sw_Req!$A$2:$K$6,6))</f>
        <v/>
      </c>
      <c r="N198" s="457"/>
      <c r="O198" s="158" t="str">
        <f t="shared" si="22"/>
        <v/>
      </c>
      <c r="P198" s="148" t="str">
        <f t="shared" si="23"/>
        <v/>
      </c>
      <c r="Q198" s="455"/>
      <c r="R198" s="455"/>
      <c r="S198" s="158" t="str">
        <f t="shared" si="24"/>
        <v/>
      </c>
      <c r="T198" s="455"/>
      <c r="U198" s="147" t="str">
        <f t="shared" si="25"/>
        <v/>
      </c>
      <c r="V198" s="147" t="str">
        <f t="shared" si="26"/>
        <v/>
      </c>
      <c r="W198" s="455"/>
      <c r="X198" s="147" t="str">
        <f t="shared" si="27"/>
        <v/>
      </c>
      <c r="Y198" s="149" t="str">
        <f t="shared" si="29"/>
        <v/>
      </c>
      <c r="Z198" s="150" t="str">
        <f t="shared" si="28"/>
        <v/>
      </c>
      <c r="AA198" s="151"/>
      <c r="AB198" s="453"/>
      <c r="AC198" s="453"/>
      <c r="AD198" s="453"/>
      <c r="AE198" s="453"/>
      <c r="AF198" s="453"/>
      <c r="AG198" s="453"/>
      <c r="AH198" s="453"/>
      <c r="AI198" s="453"/>
      <c r="AJ198" s="453"/>
      <c r="AK198" s="152" t="str">
        <f>IF(OR($D198="",$AL198="",GlobalParameters!$C$12=""),"",IF($AO198&lt;200,IF($E198="","",$AL198-VLOOKUP($AO198,Sw_Req!$A$2:$K$19,9)),IF($AO198&gt;=200,MIN(VLOOKUP($AO198,Sw_Req!$A$2:$K$19,10),$AL198),"")))</f>
        <v/>
      </c>
      <c r="AL198" s="453"/>
      <c r="AM198" s="453"/>
      <c r="AN198" s="151"/>
      <c r="AO198" s="126" t="e">
        <f>IF(VLOOKUP($E198,Sw_Req!$O$2:$P$5,2)&lt;&gt;40,VLOOKUP($E198,Sw_Req!$O$2:$P$5,2),VLOOKUP($E198,Sw_Req!$O$2:$P$5,2)+VLOOKUP($F198,Sw_Req!$Q$2:$R$4,2))</f>
        <v>#N/A</v>
      </c>
      <c r="AR198" s="172"/>
      <c r="AS198" s="172"/>
      <c r="AV198" s="218"/>
      <c r="AW198" s="218"/>
      <c r="AX198" s="218"/>
      <c r="AY198" s="218"/>
    </row>
    <row r="199" spans="1:51" s="143" customFormat="1" x14ac:dyDescent="0.25">
      <c r="A199" s="125"/>
      <c r="B199" s="453"/>
      <c r="C199" s="453"/>
      <c r="D199" s="453"/>
      <c r="E199" s="454"/>
      <c r="F199" s="454"/>
      <c r="G199" s="454"/>
      <c r="H199" s="457"/>
      <c r="I199" s="158" t="str">
        <f t="shared" si="20"/>
        <v/>
      </c>
      <c r="J199" s="148" t="str">
        <f>IF(OR($D199="",$E199=""),"",VLOOKUP($AO199,Sw_Req!$A$2:$I$19,5))</f>
        <v/>
      </c>
      <c r="K199" s="457"/>
      <c r="L199" s="158" t="str">
        <f t="shared" si="21"/>
        <v/>
      </c>
      <c r="M199" s="148" t="str">
        <f>IF(OR($D199="",$E199=""),"",VLOOKUP($AO199,Sw_Req!$A$2:$K$6,6))</f>
        <v/>
      </c>
      <c r="N199" s="457"/>
      <c r="O199" s="158" t="str">
        <f t="shared" si="22"/>
        <v/>
      </c>
      <c r="P199" s="148" t="str">
        <f t="shared" si="23"/>
        <v/>
      </c>
      <c r="Q199" s="455"/>
      <c r="R199" s="455"/>
      <c r="S199" s="158" t="str">
        <f t="shared" si="24"/>
        <v/>
      </c>
      <c r="T199" s="455"/>
      <c r="U199" s="147" t="str">
        <f t="shared" si="25"/>
        <v/>
      </c>
      <c r="V199" s="147" t="str">
        <f t="shared" si="26"/>
        <v/>
      </c>
      <c r="W199" s="455"/>
      <c r="X199" s="147" t="str">
        <f t="shared" si="27"/>
        <v/>
      </c>
      <c r="Y199" s="149" t="str">
        <f t="shared" si="29"/>
        <v/>
      </c>
      <c r="Z199" s="150" t="str">
        <f t="shared" si="28"/>
        <v/>
      </c>
      <c r="AA199" s="151"/>
      <c r="AB199" s="453"/>
      <c r="AC199" s="453"/>
      <c r="AD199" s="453"/>
      <c r="AE199" s="453"/>
      <c r="AF199" s="453"/>
      <c r="AG199" s="453"/>
      <c r="AH199" s="453"/>
      <c r="AI199" s="453"/>
      <c r="AJ199" s="453"/>
      <c r="AK199" s="152" t="str">
        <f>IF(OR($D199="",$AL199="",GlobalParameters!$C$12=""),"",IF($AO199&lt;200,IF($E199="","",$AL199-VLOOKUP($AO199,Sw_Req!$A$2:$K$19,9)),IF($AO199&gt;=200,MIN(VLOOKUP($AO199,Sw_Req!$A$2:$K$19,10),$AL199),"")))</f>
        <v/>
      </c>
      <c r="AL199" s="453"/>
      <c r="AM199" s="453"/>
      <c r="AN199" s="151"/>
      <c r="AO199" s="126" t="e">
        <f>IF(VLOOKUP($E199,Sw_Req!$O$2:$P$5,2)&lt;&gt;40,VLOOKUP($E199,Sw_Req!$O$2:$P$5,2),VLOOKUP($E199,Sw_Req!$O$2:$P$5,2)+VLOOKUP($F199,Sw_Req!$Q$2:$R$4,2))</f>
        <v>#N/A</v>
      </c>
      <c r="AR199" s="172"/>
      <c r="AS199" s="172"/>
      <c r="AV199" s="218"/>
      <c r="AW199" s="218"/>
      <c r="AX199" s="218"/>
      <c r="AY199" s="218"/>
    </row>
    <row r="200" spans="1:51" x14ac:dyDescent="0.25">
      <c r="A200" s="125"/>
      <c r="B200" s="453"/>
      <c r="C200" s="453"/>
      <c r="D200" s="453"/>
      <c r="E200" s="454"/>
      <c r="F200" s="454"/>
      <c r="G200" s="454"/>
      <c r="H200" s="457"/>
      <c r="I200" s="158" t="str">
        <f t="shared" si="20"/>
        <v/>
      </c>
      <c r="J200" s="148" t="str">
        <f>IF(OR($D200="",$E200=""),"",VLOOKUP($AO200,Sw_Req!$A$2:$I$19,5))</f>
        <v/>
      </c>
      <c r="K200" s="457"/>
      <c r="L200" s="158" t="str">
        <f t="shared" si="21"/>
        <v/>
      </c>
      <c r="M200" s="148" t="str">
        <f>IF(OR($D200="",$E200=""),"",VLOOKUP($AO200,Sw_Req!$A$2:$K$6,6))</f>
        <v/>
      </c>
      <c r="N200" s="457"/>
      <c r="O200" s="158" t="str">
        <f t="shared" si="22"/>
        <v/>
      </c>
      <c r="P200" s="148" t="str">
        <f t="shared" si="23"/>
        <v/>
      </c>
      <c r="Q200" s="455"/>
      <c r="R200" s="455"/>
      <c r="S200" s="158" t="str">
        <f t="shared" si="24"/>
        <v/>
      </c>
      <c r="T200" s="455"/>
      <c r="U200" s="147" t="str">
        <f t="shared" si="25"/>
        <v/>
      </c>
      <c r="V200" s="147" t="str">
        <f t="shared" si="26"/>
        <v/>
      </c>
      <c r="W200" s="455"/>
      <c r="X200" s="147" t="str">
        <f t="shared" si="27"/>
        <v/>
      </c>
      <c r="Y200" s="149" t="str">
        <f t="shared" si="29"/>
        <v/>
      </c>
      <c r="Z200" s="150" t="str">
        <f t="shared" si="28"/>
        <v/>
      </c>
      <c r="AA200" s="151"/>
      <c r="AB200" s="453"/>
      <c r="AC200" s="453"/>
      <c r="AD200" s="453"/>
      <c r="AE200" s="453"/>
      <c r="AF200" s="453"/>
      <c r="AG200" s="453"/>
      <c r="AH200" s="453"/>
      <c r="AI200" s="453"/>
      <c r="AJ200" s="453"/>
      <c r="AK200" s="152" t="str">
        <f>IF(OR($D200="",$AL200="",GlobalParameters!$C$12=""),"",IF($AO200&lt;200,IF($E200="","",$AL200-VLOOKUP($AO200,Sw_Req!$A$2:$K$19,9)),IF($AO200&gt;=200,MIN(VLOOKUP($AO200,Sw_Req!$A$2:$K$19,10),$AL200),"")))</f>
        <v/>
      </c>
      <c r="AL200" s="453"/>
      <c r="AM200" s="453"/>
      <c r="AN200" s="151"/>
      <c r="AO200" s="126" t="e">
        <f>IF(VLOOKUP($E200,Sw_Req!$O$2:$P$5,2)&lt;&gt;40,VLOOKUP($E200,Sw_Req!$O$2:$P$5,2),VLOOKUP($E200,Sw_Req!$O$2:$P$5,2)+VLOOKUP($F200,Sw_Req!$Q$2:$R$4,2))</f>
        <v>#N/A</v>
      </c>
      <c r="AV200" s="218"/>
      <c r="AW200" s="218"/>
      <c r="AX200" s="218"/>
      <c r="AY200" s="218"/>
    </row>
    <row r="201" spans="1:51" x14ac:dyDescent="0.25">
      <c r="A201" s="125"/>
      <c r="B201" s="453"/>
      <c r="C201" s="453"/>
      <c r="D201" s="453"/>
      <c r="E201" s="454"/>
      <c r="F201" s="454"/>
      <c r="G201" s="454"/>
      <c r="H201" s="457"/>
      <c r="I201" s="158" t="str">
        <f t="shared" si="20"/>
        <v/>
      </c>
      <c r="J201" s="148" t="str">
        <f>IF(OR($D201="",$E201=""),"",VLOOKUP($AO201,Sw_Req!$A$2:$I$19,5))</f>
        <v/>
      </c>
      <c r="K201" s="457"/>
      <c r="L201" s="158" t="str">
        <f t="shared" si="21"/>
        <v/>
      </c>
      <c r="M201" s="148" t="str">
        <f>IF(OR($D201="",$E201=""),"",VLOOKUP($AO201,Sw_Req!$A$2:$K$6,6))</f>
        <v/>
      </c>
      <c r="N201" s="457"/>
      <c r="O201" s="158" t="str">
        <f t="shared" si="22"/>
        <v/>
      </c>
      <c r="P201" s="148" t="str">
        <f t="shared" si="23"/>
        <v/>
      </c>
      <c r="Q201" s="455"/>
      <c r="R201" s="455"/>
      <c r="S201" s="158" t="str">
        <f t="shared" si="24"/>
        <v/>
      </c>
      <c r="T201" s="455"/>
      <c r="U201" s="147" t="str">
        <f t="shared" si="25"/>
        <v/>
      </c>
      <c r="V201" s="147" t="str">
        <f t="shared" si="26"/>
        <v/>
      </c>
      <c r="W201" s="455"/>
      <c r="X201" s="147" t="str">
        <f t="shared" si="27"/>
        <v/>
      </c>
      <c r="Y201" s="149" t="str">
        <f t="shared" si="29"/>
        <v/>
      </c>
      <c r="Z201" s="150" t="str">
        <f t="shared" si="28"/>
        <v/>
      </c>
      <c r="AA201" s="151"/>
      <c r="AB201" s="453"/>
      <c r="AC201" s="453"/>
      <c r="AD201" s="453"/>
      <c r="AE201" s="453"/>
      <c r="AF201" s="453"/>
      <c r="AG201" s="453"/>
      <c r="AH201" s="453"/>
      <c r="AI201" s="453"/>
      <c r="AJ201" s="453"/>
      <c r="AK201" s="152" t="str">
        <f>IF(OR($D201="",$AL201="",GlobalParameters!$C$12=""),"",IF($AO201&lt;200,IF($E201="","",$AL201-VLOOKUP($AO201,Sw_Req!$A$2:$K$19,9)),IF($AO201&gt;=200,MIN(VLOOKUP($AO201,Sw_Req!$A$2:$K$19,10),$AL201),"")))</f>
        <v/>
      </c>
      <c r="AL201" s="453"/>
      <c r="AM201" s="453"/>
      <c r="AN201" s="151"/>
      <c r="AO201" s="126" t="e">
        <f>IF(VLOOKUP($E201,Sw_Req!$O$2:$P$5,2)&lt;&gt;40,VLOOKUP($E201,Sw_Req!$O$2:$P$5,2),VLOOKUP($E201,Sw_Req!$O$2:$P$5,2)+VLOOKUP($F201,Sw_Req!$Q$2:$R$4,2))</f>
        <v>#N/A</v>
      </c>
      <c r="AV201" s="218"/>
      <c r="AW201" s="218"/>
      <c r="AX201" s="218"/>
      <c r="AY201" s="218"/>
    </row>
    <row r="202" spans="1:51" x14ac:dyDescent="0.25">
      <c r="A202" s="125"/>
      <c r="B202" s="453"/>
      <c r="C202" s="453"/>
      <c r="D202" s="453"/>
      <c r="E202" s="454"/>
      <c r="F202" s="454"/>
      <c r="G202" s="454"/>
      <c r="H202" s="457"/>
      <c r="I202" s="158" t="str">
        <f t="shared" si="20"/>
        <v/>
      </c>
      <c r="J202" s="148" t="str">
        <f>IF(OR($D202="",$E202=""),"",VLOOKUP($AO202,Sw_Req!$A$2:$I$19,5))</f>
        <v/>
      </c>
      <c r="K202" s="457"/>
      <c r="L202" s="158" t="str">
        <f t="shared" si="21"/>
        <v/>
      </c>
      <c r="M202" s="148" t="str">
        <f>IF(OR($D202="",$E202=""),"",VLOOKUP($AO202,Sw_Req!$A$2:$K$6,6))</f>
        <v/>
      </c>
      <c r="N202" s="457"/>
      <c r="O202" s="158" t="str">
        <f t="shared" si="22"/>
        <v/>
      </c>
      <c r="P202" s="148" t="str">
        <f t="shared" si="23"/>
        <v/>
      </c>
      <c r="Q202" s="455"/>
      <c r="R202" s="455"/>
      <c r="S202" s="158" t="str">
        <f t="shared" si="24"/>
        <v/>
      </c>
      <c r="T202" s="455"/>
      <c r="U202" s="147" t="str">
        <f t="shared" si="25"/>
        <v/>
      </c>
      <c r="V202" s="147" t="str">
        <f t="shared" si="26"/>
        <v/>
      </c>
      <c r="W202" s="455"/>
      <c r="X202" s="147" t="str">
        <f t="shared" si="27"/>
        <v/>
      </c>
      <c r="Y202" s="149" t="str">
        <f t="shared" si="29"/>
        <v/>
      </c>
      <c r="Z202" s="150" t="str">
        <f t="shared" si="28"/>
        <v/>
      </c>
      <c r="AA202" s="151"/>
      <c r="AB202" s="453"/>
      <c r="AC202" s="453"/>
      <c r="AD202" s="453"/>
      <c r="AE202" s="453"/>
      <c r="AF202" s="453"/>
      <c r="AG202" s="453"/>
      <c r="AH202" s="453"/>
      <c r="AI202" s="453"/>
      <c r="AJ202" s="453"/>
      <c r="AK202" s="152" t="str">
        <f>IF(OR($D202="",$AL202="",GlobalParameters!$C$12=""),"",IF($AO202&lt;200,IF($E202="","",$AL202-VLOOKUP($AO202,Sw_Req!$A$2:$K$19,9)),IF($AO202&gt;=200,MIN(VLOOKUP($AO202,Sw_Req!$A$2:$K$19,10),$AL202),"")))</f>
        <v/>
      </c>
      <c r="AL202" s="453"/>
      <c r="AM202" s="453"/>
      <c r="AN202" s="151"/>
      <c r="AO202" s="126" t="e">
        <f>IF(VLOOKUP($E202,Sw_Req!$O$2:$P$5,2)&lt;&gt;40,VLOOKUP($E202,Sw_Req!$O$2:$P$5,2),VLOOKUP($E202,Sw_Req!$O$2:$P$5,2)+VLOOKUP($F202,Sw_Req!$Q$2:$R$4,2))</f>
        <v>#N/A</v>
      </c>
      <c r="AV202" s="218"/>
      <c r="AW202" s="218"/>
      <c r="AX202" s="218"/>
      <c r="AY202" s="218"/>
    </row>
    <row r="203" spans="1:51" x14ac:dyDescent="0.25">
      <c r="A203" s="125"/>
      <c r="B203" s="453"/>
      <c r="C203" s="453"/>
      <c r="D203" s="453"/>
      <c r="E203" s="454"/>
      <c r="F203" s="454"/>
      <c r="G203" s="454"/>
      <c r="H203" s="457"/>
      <c r="I203" s="158" t="str">
        <f t="shared" si="20"/>
        <v/>
      </c>
      <c r="J203" s="148" t="str">
        <f>IF(OR($D203="",$E203=""),"",VLOOKUP($AO203,Sw_Req!$A$2:$I$19,5))</f>
        <v/>
      </c>
      <c r="K203" s="457"/>
      <c r="L203" s="158" t="str">
        <f t="shared" si="21"/>
        <v/>
      </c>
      <c r="M203" s="148" t="str">
        <f>IF(OR($D203="",$E203=""),"",VLOOKUP($AO203,Sw_Req!$A$2:$K$6,6))</f>
        <v/>
      </c>
      <c r="N203" s="457"/>
      <c r="O203" s="158" t="str">
        <f t="shared" si="22"/>
        <v/>
      </c>
      <c r="P203" s="148" t="str">
        <f t="shared" si="23"/>
        <v/>
      </c>
      <c r="Q203" s="455"/>
      <c r="R203" s="455"/>
      <c r="S203" s="158" t="str">
        <f t="shared" si="24"/>
        <v/>
      </c>
      <c r="T203" s="455"/>
      <c r="U203" s="147" t="str">
        <f t="shared" si="25"/>
        <v/>
      </c>
      <c r="V203" s="147" t="str">
        <f t="shared" si="26"/>
        <v/>
      </c>
      <c r="W203" s="455"/>
      <c r="X203" s="147" t="str">
        <f t="shared" si="27"/>
        <v/>
      </c>
      <c r="Y203" s="149" t="str">
        <f t="shared" si="29"/>
        <v/>
      </c>
      <c r="Z203" s="150" t="str">
        <f t="shared" si="28"/>
        <v/>
      </c>
      <c r="AA203" s="151"/>
      <c r="AB203" s="453"/>
      <c r="AC203" s="453"/>
      <c r="AD203" s="453"/>
      <c r="AE203" s="453"/>
      <c r="AF203" s="453"/>
      <c r="AG203" s="453"/>
      <c r="AH203" s="453"/>
      <c r="AI203" s="453"/>
      <c r="AJ203" s="453"/>
      <c r="AK203" s="152" t="str">
        <f>IF(OR($D203="",$AL203="",GlobalParameters!$C$12=""),"",IF($AO203&lt;200,IF($E203="","",$AL203-VLOOKUP($AO203,Sw_Req!$A$2:$K$19,9)),IF($AO203&gt;=200,MIN(VLOOKUP($AO203,Sw_Req!$A$2:$K$19,10),$AL203),"")))</f>
        <v/>
      </c>
      <c r="AL203" s="453"/>
      <c r="AM203" s="453"/>
      <c r="AN203" s="151"/>
      <c r="AO203" s="126" t="e">
        <f>IF(VLOOKUP($E203,Sw_Req!$O$2:$P$5,2)&lt;&gt;40,VLOOKUP($E203,Sw_Req!$O$2:$P$5,2),VLOOKUP($E203,Sw_Req!$O$2:$P$5,2)+VLOOKUP($F203,Sw_Req!$Q$2:$R$4,2))</f>
        <v>#N/A</v>
      </c>
      <c r="AV203" s="218"/>
      <c r="AW203" s="218"/>
      <c r="AX203" s="218"/>
      <c r="AY203" s="218"/>
    </row>
    <row r="204" spans="1:51" x14ac:dyDescent="0.25">
      <c r="A204" s="125"/>
      <c r="B204" s="453"/>
      <c r="C204" s="453"/>
      <c r="D204" s="453"/>
      <c r="E204" s="454"/>
      <c r="F204" s="454"/>
      <c r="G204" s="454"/>
      <c r="H204" s="457"/>
      <c r="I204" s="158" t="str">
        <f t="shared" si="20"/>
        <v/>
      </c>
      <c r="J204" s="148" t="str">
        <f>IF(OR($D204="",$E204=""),"",VLOOKUP($AO204,Sw_Req!$A$2:$I$19,5))</f>
        <v/>
      </c>
      <c r="K204" s="457"/>
      <c r="L204" s="158" t="str">
        <f t="shared" si="21"/>
        <v/>
      </c>
      <c r="M204" s="148" t="str">
        <f>IF(OR($D204="",$E204=""),"",VLOOKUP($AO204,Sw_Req!$A$2:$K$6,6))</f>
        <v/>
      </c>
      <c r="N204" s="457"/>
      <c r="O204" s="158" t="str">
        <f t="shared" si="22"/>
        <v/>
      </c>
      <c r="P204" s="148" t="str">
        <f t="shared" si="23"/>
        <v/>
      </c>
      <c r="Q204" s="455"/>
      <c r="R204" s="455"/>
      <c r="S204" s="158" t="str">
        <f t="shared" si="24"/>
        <v/>
      </c>
      <c r="T204" s="455"/>
      <c r="U204" s="147" t="str">
        <f t="shared" si="25"/>
        <v/>
      </c>
      <c r="V204" s="147" t="str">
        <f t="shared" si="26"/>
        <v/>
      </c>
      <c r="W204" s="455"/>
      <c r="X204" s="147" t="str">
        <f t="shared" si="27"/>
        <v/>
      </c>
      <c r="Y204" s="149" t="str">
        <f t="shared" si="29"/>
        <v/>
      </c>
      <c r="Z204" s="150" t="str">
        <f t="shared" si="28"/>
        <v/>
      </c>
      <c r="AA204" s="151"/>
      <c r="AB204" s="453"/>
      <c r="AC204" s="453"/>
      <c r="AD204" s="453"/>
      <c r="AE204" s="453"/>
      <c r="AF204" s="453"/>
      <c r="AG204" s="453"/>
      <c r="AH204" s="453"/>
      <c r="AI204" s="453"/>
      <c r="AJ204" s="453"/>
      <c r="AK204" s="152" t="str">
        <f>IF(OR($D204="",$AL204="",GlobalParameters!$C$12=""),"",IF($AO204&lt;200,IF($E204="","",$AL204-VLOOKUP($AO204,Sw_Req!$A$2:$K$19,9)),IF($AO204&gt;=200,MIN(VLOOKUP($AO204,Sw_Req!$A$2:$K$19,10),$AL204),"")))</f>
        <v/>
      </c>
      <c r="AL204" s="453"/>
      <c r="AM204" s="453"/>
      <c r="AN204" s="151"/>
      <c r="AO204" s="126" t="e">
        <f>IF(VLOOKUP($E204,Sw_Req!$O$2:$P$5,2)&lt;&gt;40,VLOOKUP($E204,Sw_Req!$O$2:$P$5,2),VLOOKUP($E204,Sw_Req!$O$2:$P$5,2)+VLOOKUP($F204,Sw_Req!$Q$2:$R$4,2))</f>
        <v>#N/A</v>
      </c>
      <c r="AV204" s="218"/>
      <c r="AW204" s="218"/>
      <c r="AX204" s="218"/>
      <c r="AY204" s="218"/>
    </row>
    <row r="205" spans="1:51" x14ac:dyDescent="0.25">
      <c r="A205" s="125"/>
      <c r="B205" s="453"/>
      <c r="C205" s="453"/>
      <c r="D205" s="453"/>
      <c r="E205" s="454"/>
      <c r="F205" s="454"/>
      <c r="G205" s="454"/>
      <c r="H205" s="457"/>
      <c r="I205" s="158" t="str">
        <f t="shared" si="20"/>
        <v/>
      </c>
      <c r="J205" s="148" t="str">
        <f>IF(OR($D205="",$E205=""),"",VLOOKUP($AO205,Sw_Req!$A$2:$I$19,5))</f>
        <v/>
      </c>
      <c r="K205" s="457"/>
      <c r="L205" s="158" t="str">
        <f t="shared" si="21"/>
        <v/>
      </c>
      <c r="M205" s="148" t="str">
        <f>IF(OR($D205="",$E205=""),"",VLOOKUP($AO205,Sw_Req!$A$2:$K$6,6))</f>
        <v/>
      </c>
      <c r="N205" s="457"/>
      <c r="O205" s="158" t="str">
        <f t="shared" si="22"/>
        <v/>
      </c>
      <c r="P205" s="148" t="str">
        <f t="shared" si="23"/>
        <v/>
      </c>
      <c r="Q205" s="455"/>
      <c r="R205" s="455"/>
      <c r="S205" s="158" t="str">
        <f t="shared" si="24"/>
        <v/>
      </c>
      <c r="T205" s="455"/>
      <c r="U205" s="147" t="str">
        <f t="shared" si="25"/>
        <v/>
      </c>
      <c r="V205" s="147" t="str">
        <f t="shared" si="26"/>
        <v/>
      </c>
      <c r="W205" s="455"/>
      <c r="X205" s="147" t="str">
        <f t="shared" si="27"/>
        <v/>
      </c>
      <c r="Y205" s="149" t="str">
        <f t="shared" si="29"/>
        <v/>
      </c>
      <c r="Z205" s="150" t="str">
        <f t="shared" si="28"/>
        <v/>
      </c>
      <c r="AA205" s="151"/>
      <c r="AB205" s="453"/>
      <c r="AC205" s="453"/>
      <c r="AD205" s="453"/>
      <c r="AE205" s="453"/>
      <c r="AF205" s="453"/>
      <c r="AG205" s="453"/>
      <c r="AH205" s="453"/>
      <c r="AI205" s="453"/>
      <c r="AJ205" s="453"/>
      <c r="AK205" s="152" t="str">
        <f>IF(OR($D205="",$AL205="",GlobalParameters!$C$12=""),"",IF($AO205&lt;200,IF($E205="","",$AL205-VLOOKUP($AO205,Sw_Req!$A$2:$K$19,9)),IF($AO205&gt;=200,MIN(VLOOKUP($AO205,Sw_Req!$A$2:$K$19,10),$AL205),"")))</f>
        <v/>
      </c>
      <c r="AL205" s="453"/>
      <c r="AM205" s="453"/>
      <c r="AN205" s="151"/>
      <c r="AO205" s="126" t="e">
        <f>IF(VLOOKUP($E205,Sw_Req!$O$2:$P$5,2)&lt;&gt;40,VLOOKUP($E205,Sw_Req!$O$2:$P$5,2),VLOOKUP($E205,Sw_Req!$O$2:$P$5,2)+VLOOKUP($F205,Sw_Req!$Q$2:$R$4,2))</f>
        <v>#N/A</v>
      </c>
      <c r="AV205" s="218"/>
      <c r="AW205" s="218"/>
      <c r="AX205" s="218"/>
      <c r="AY205" s="218"/>
    </row>
    <row r="206" spans="1:51" x14ac:dyDescent="0.25">
      <c r="A206" s="125"/>
      <c r="B206" s="453"/>
      <c r="C206" s="453"/>
      <c r="D206" s="453"/>
      <c r="E206" s="454"/>
      <c r="F206" s="454"/>
      <c r="G206" s="454"/>
      <c r="H206" s="457"/>
      <c r="I206" s="158" t="str">
        <f t="shared" si="20"/>
        <v/>
      </c>
      <c r="J206" s="148" t="str">
        <f>IF(OR($D206="",$E206=""),"",VLOOKUP($AO206,Sw_Req!$A$2:$I$19,5))</f>
        <v/>
      </c>
      <c r="K206" s="457"/>
      <c r="L206" s="158" t="str">
        <f t="shared" si="21"/>
        <v/>
      </c>
      <c r="M206" s="148" t="str">
        <f>IF(OR($D206="",$E206=""),"",VLOOKUP($AO206,Sw_Req!$A$2:$K$6,6))</f>
        <v/>
      </c>
      <c r="N206" s="457"/>
      <c r="O206" s="158" t="str">
        <f t="shared" si="22"/>
        <v/>
      </c>
      <c r="P206" s="148" t="str">
        <f t="shared" si="23"/>
        <v/>
      </c>
      <c r="Q206" s="455"/>
      <c r="R206" s="455"/>
      <c r="S206" s="158" t="str">
        <f t="shared" si="24"/>
        <v/>
      </c>
      <c r="T206" s="455"/>
      <c r="U206" s="147" t="str">
        <f t="shared" si="25"/>
        <v/>
      </c>
      <c r="V206" s="147" t="str">
        <f t="shared" si="26"/>
        <v/>
      </c>
      <c r="W206" s="455"/>
      <c r="X206" s="147" t="str">
        <f t="shared" si="27"/>
        <v/>
      </c>
      <c r="Y206" s="149" t="str">
        <f t="shared" si="29"/>
        <v/>
      </c>
      <c r="Z206" s="150" t="str">
        <f t="shared" si="28"/>
        <v/>
      </c>
      <c r="AA206" s="151"/>
      <c r="AB206" s="453"/>
      <c r="AC206" s="453"/>
      <c r="AD206" s="453"/>
      <c r="AE206" s="453"/>
      <c r="AF206" s="453"/>
      <c r="AG206" s="453"/>
      <c r="AH206" s="453"/>
      <c r="AI206" s="453"/>
      <c r="AJ206" s="453"/>
      <c r="AK206" s="152" t="str">
        <f>IF(OR($D206="",$AL206="",GlobalParameters!$C$12=""),"",IF($AO206&lt;200,IF($E206="","",$AL206-VLOOKUP($AO206,Sw_Req!$A$2:$K$19,9)),IF($AO206&gt;=200,MIN(VLOOKUP($AO206,Sw_Req!$A$2:$K$19,10),$AL206),"")))</f>
        <v/>
      </c>
      <c r="AL206" s="453"/>
      <c r="AM206" s="453"/>
      <c r="AN206" s="151"/>
      <c r="AO206" s="126" t="e">
        <f>IF(VLOOKUP($E206,Sw_Req!$O$2:$P$5,2)&lt;&gt;40,VLOOKUP($E206,Sw_Req!$O$2:$P$5,2),VLOOKUP($E206,Sw_Req!$O$2:$P$5,2)+VLOOKUP($F206,Sw_Req!$Q$2:$R$4,2))</f>
        <v>#N/A</v>
      </c>
      <c r="AV206" s="218"/>
      <c r="AW206" s="218"/>
      <c r="AX206" s="218"/>
      <c r="AY206" s="218"/>
    </row>
    <row r="207" spans="1:51" x14ac:dyDescent="0.25">
      <c r="A207" s="125"/>
      <c r="B207" s="453"/>
      <c r="C207" s="453"/>
      <c r="D207" s="453"/>
      <c r="E207" s="454"/>
      <c r="F207" s="454"/>
      <c r="G207" s="454"/>
      <c r="H207" s="457"/>
      <c r="I207" s="158" t="str">
        <f t="shared" ref="I207:I270" si="30">IF(OR($D207="",$E207="",$AB207="",$J207=""),"",IF($AO207&lt;200,$AB207*$J207,""))</f>
        <v/>
      </c>
      <c r="J207" s="148" t="str">
        <f>IF(OR($D207="",$E207=""),"",VLOOKUP($AO207,Sw_Req!$A$2:$I$19,5))</f>
        <v/>
      </c>
      <c r="K207" s="457"/>
      <c r="L207" s="158" t="str">
        <f t="shared" ref="L207:L270" si="31">IF(OR($D207="",$E207="",$M207=""),"",IF($AO207=10,"",IF(AND($AO207&gt;=41,$AO207&lt;=42),IF($AC207="","",$AC207*$M207),IF($AO207=20,IF($AD207="","",$AD207*$M207),IF($AO207=30,IF($AE207="","",$AE207*$M207))))))</f>
        <v/>
      </c>
      <c r="M207" s="148" t="str">
        <f>IF(OR($D207="",$E207=""),"",VLOOKUP($AO207,Sw_Req!$A$2:$K$6,6))</f>
        <v/>
      </c>
      <c r="N207" s="457"/>
      <c r="O207" s="158" t="str">
        <f t="shared" ref="O207:O270" si="32">IF(OR($D207="",$E207="",$AF207=""),"",IF($AF207&lt;=1,"No Limit",IF(AND($AF207&gt;1,$AF207&lt;=5),0.01,0.1*$AF207)))</f>
        <v/>
      </c>
      <c r="P207" s="148" t="str">
        <f t="shared" ref="P207:P270" si="33">IF(OR($D207="",$E207="",$AF207=""),"",IF($AF207&lt;=1,"No Limit",IF(AND($AF207&gt;1,$AF207&lt;=5),0.01/$AF207,0.1)))</f>
        <v/>
      </c>
      <c r="Q207" s="455"/>
      <c r="R207" s="455"/>
      <c r="S207" s="158" t="str">
        <f t="shared" ref="S207:S270" si="34">IF(OR($D207="",$R207="",$AF207=""),"",IF($R207&lt;=10,4*$AF207,SQRT((16*0.00001*$AF207^2)/($R207*10^-6))))</f>
        <v/>
      </c>
      <c r="T207" s="455"/>
      <c r="U207" s="147" t="str">
        <f t="shared" ref="U207:U270" si="35">IF(OR($D207="",$V207=""),"",IF(AND($AG207="",$AI207=""),"",IF($AG207&lt;&gt;"",$AG207,MIN($AH207,1.1*$AI207))))</f>
        <v/>
      </c>
      <c r="V207" s="147" t="str">
        <f t="shared" ref="V207:V270" si="36">IF($D207="","",$AH207)</f>
        <v/>
      </c>
      <c r="W207" s="455"/>
      <c r="X207" s="147" t="str">
        <f t="shared" si="27"/>
        <v/>
      </c>
      <c r="Y207" s="149" t="str">
        <f t="shared" si="29"/>
        <v/>
      </c>
      <c r="Z207" s="150" t="str">
        <f t="shared" si="28"/>
        <v/>
      </c>
      <c r="AA207" s="151"/>
      <c r="AB207" s="453"/>
      <c r="AC207" s="453"/>
      <c r="AD207" s="453"/>
      <c r="AE207" s="453"/>
      <c r="AF207" s="453"/>
      <c r="AG207" s="453"/>
      <c r="AH207" s="453"/>
      <c r="AI207" s="453"/>
      <c r="AJ207" s="453"/>
      <c r="AK207" s="152" t="str">
        <f>IF(OR($D207="",$AL207="",GlobalParameters!$C$12=""),"",IF($AO207&lt;200,IF($E207="","",$AL207-VLOOKUP($AO207,Sw_Req!$A$2:$K$19,9)),IF($AO207&gt;=200,MIN(VLOOKUP($AO207,Sw_Req!$A$2:$K$19,10),$AL207),"")))</f>
        <v/>
      </c>
      <c r="AL207" s="453"/>
      <c r="AM207" s="453"/>
      <c r="AN207" s="151"/>
      <c r="AO207" s="126" t="e">
        <f>IF(VLOOKUP($E207,Sw_Req!$O$2:$P$5,2)&lt;&gt;40,VLOOKUP($E207,Sw_Req!$O$2:$P$5,2),VLOOKUP($E207,Sw_Req!$O$2:$P$5,2)+VLOOKUP($F207,Sw_Req!$Q$2:$R$4,2))</f>
        <v>#N/A</v>
      </c>
      <c r="AV207" s="218"/>
      <c r="AW207" s="218"/>
      <c r="AX207" s="218"/>
      <c r="AY207" s="218"/>
    </row>
    <row r="208" spans="1:51" x14ac:dyDescent="0.25">
      <c r="A208" s="125"/>
      <c r="B208" s="453"/>
      <c r="C208" s="453"/>
      <c r="D208" s="453"/>
      <c r="E208" s="454"/>
      <c r="F208" s="454"/>
      <c r="G208" s="454"/>
      <c r="H208" s="457"/>
      <c r="I208" s="158" t="str">
        <f t="shared" si="30"/>
        <v/>
      </c>
      <c r="J208" s="148" t="str">
        <f>IF(OR($D208="",$E208=""),"",VLOOKUP($AO208,Sw_Req!$A$2:$I$19,5))</f>
        <v/>
      </c>
      <c r="K208" s="457"/>
      <c r="L208" s="158" t="str">
        <f t="shared" si="31"/>
        <v/>
      </c>
      <c r="M208" s="148" t="str">
        <f>IF(OR($D208="",$E208=""),"",VLOOKUP($AO208,Sw_Req!$A$2:$K$6,6))</f>
        <v/>
      </c>
      <c r="N208" s="457"/>
      <c r="O208" s="158" t="str">
        <f t="shared" si="32"/>
        <v/>
      </c>
      <c r="P208" s="148" t="str">
        <f t="shared" si="33"/>
        <v/>
      </c>
      <c r="Q208" s="455"/>
      <c r="R208" s="455"/>
      <c r="S208" s="158" t="str">
        <f t="shared" si="34"/>
        <v/>
      </c>
      <c r="T208" s="455"/>
      <c r="U208" s="147" t="str">
        <f t="shared" si="35"/>
        <v/>
      </c>
      <c r="V208" s="147" t="str">
        <f t="shared" si="36"/>
        <v/>
      </c>
      <c r="W208" s="455"/>
      <c r="X208" s="147" t="str">
        <f t="shared" ref="X208:X271" si="37">IF(OR($D208="",$AJ208=""),"",$AJ208)</f>
        <v/>
      </c>
      <c r="Y208" s="149" t="str">
        <f t="shared" si="29"/>
        <v/>
      </c>
      <c r="Z208" s="150" t="str">
        <f t="shared" ref="Z208:Z271" si="38">IF(OR($D208="",$G208="",$AL208=""),"",MAX(3*$AL208,40))</f>
        <v/>
      </c>
      <c r="AA208" s="151"/>
      <c r="AB208" s="453"/>
      <c r="AC208" s="453"/>
      <c r="AD208" s="453"/>
      <c r="AE208" s="453"/>
      <c r="AF208" s="453"/>
      <c r="AG208" s="453"/>
      <c r="AH208" s="453"/>
      <c r="AI208" s="453"/>
      <c r="AJ208" s="453"/>
      <c r="AK208" s="152" t="str">
        <f>IF(OR($D208="",$AL208="",GlobalParameters!$C$12=""),"",IF($AO208&lt;200,IF($E208="","",$AL208-VLOOKUP($AO208,Sw_Req!$A$2:$K$19,9)),IF($AO208&gt;=200,MIN(VLOOKUP($AO208,Sw_Req!$A$2:$K$19,10),$AL208),"")))</f>
        <v/>
      </c>
      <c r="AL208" s="453"/>
      <c r="AM208" s="453"/>
      <c r="AN208" s="151"/>
      <c r="AO208" s="126" t="e">
        <f>IF(VLOOKUP($E208,Sw_Req!$O$2:$P$5,2)&lt;&gt;40,VLOOKUP($E208,Sw_Req!$O$2:$P$5,2),VLOOKUP($E208,Sw_Req!$O$2:$P$5,2)+VLOOKUP($F208,Sw_Req!$Q$2:$R$4,2))</f>
        <v>#N/A</v>
      </c>
      <c r="AV208" s="218"/>
      <c r="AW208" s="218"/>
      <c r="AX208" s="218"/>
      <c r="AY208" s="218"/>
    </row>
    <row r="209" spans="1:51" x14ac:dyDescent="0.25">
      <c r="A209" s="125"/>
      <c r="B209" s="453"/>
      <c r="C209" s="453"/>
      <c r="D209" s="453"/>
      <c r="E209" s="454"/>
      <c r="F209" s="454"/>
      <c r="G209" s="454"/>
      <c r="H209" s="457"/>
      <c r="I209" s="158" t="str">
        <f t="shared" si="30"/>
        <v/>
      </c>
      <c r="J209" s="148" t="str">
        <f>IF(OR($D209="",$E209=""),"",VLOOKUP($AO209,Sw_Req!$A$2:$I$19,5))</f>
        <v/>
      </c>
      <c r="K209" s="457"/>
      <c r="L209" s="158" t="str">
        <f t="shared" si="31"/>
        <v/>
      </c>
      <c r="M209" s="148" t="str">
        <f>IF(OR($D209="",$E209=""),"",VLOOKUP($AO209,Sw_Req!$A$2:$K$6,6))</f>
        <v/>
      </c>
      <c r="N209" s="457"/>
      <c r="O209" s="158" t="str">
        <f t="shared" si="32"/>
        <v/>
      </c>
      <c r="P209" s="148" t="str">
        <f t="shared" si="33"/>
        <v/>
      </c>
      <c r="Q209" s="455"/>
      <c r="R209" s="455"/>
      <c r="S209" s="158" t="str">
        <f t="shared" si="34"/>
        <v/>
      </c>
      <c r="T209" s="455"/>
      <c r="U209" s="147" t="str">
        <f t="shared" si="35"/>
        <v/>
      </c>
      <c r="V209" s="147" t="str">
        <f t="shared" si="36"/>
        <v/>
      </c>
      <c r="W209" s="455"/>
      <c r="X209" s="147" t="str">
        <f t="shared" si="37"/>
        <v/>
      </c>
      <c r="Y209" s="149" t="str">
        <f t="shared" si="29"/>
        <v/>
      </c>
      <c r="Z209" s="150" t="str">
        <f t="shared" si="38"/>
        <v/>
      </c>
      <c r="AA209" s="151"/>
      <c r="AB209" s="453"/>
      <c r="AC209" s="453"/>
      <c r="AD209" s="453"/>
      <c r="AE209" s="453"/>
      <c r="AF209" s="453"/>
      <c r="AG209" s="453"/>
      <c r="AH209" s="453"/>
      <c r="AI209" s="453"/>
      <c r="AJ209" s="453"/>
      <c r="AK209" s="152" t="str">
        <f>IF(OR($D209="",$AL209="",GlobalParameters!$C$12=""),"",IF($AO209&lt;200,IF($E209="","",$AL209-VLOOKUP($AO209,Sw_Req!$A$2:$K$19,9)),IF($AO209&gt;=200,MIN(VLOOKUP($AO209,Sw_Req!$A$2:$K$19,10),$AL209),"")))</f>
        <v/>
      </c>
      <c r="AL209" s="453"/>
      <c r="AM209" s="453"/>
      <c r="AN209" s="151"/>
      <c r="AO209" s="126" t="e">
        <f>IF(VLOOKUP($E209,Sw_Req!$O$2:$P$5,2)&lt;&gt;40,VLOOKUP($E209,Sw_Req!$O$2:$P$5,2),VLOOKUP($E209,Sw_Req!$O$2:$P$5,2)+VLOOKUP($F209,Sw_Req!$Q$2:$R$4,2))</f>
        <v>#N/A</v>
      </c>
      <c r="AV209" s="218"/>
      <c r="AW209" s="218"/>
      <c r="AX209" s="218"/>
      <c r="AY209" s="218"/>
    </row>
    <row r="210" spans="1:51" x14ac:dyDescent="0.25">
      <c r="A210" s="125"/>
      <c r="B210" s="453"/>
      <c r="C210" s="453"/>
      <c r="D210" s="453"/>
      <c r="E210" s="454"/>
      <c r="F210" s="454"/>
      <c r="G210" s="454"/>
      <c r="H210" s="457"/>
      <c r="I210" s="158" t="str">
        <f t="shared" si="30"/>
        <v/>
      </c>
      <c r="J210" s="148" t="str">
        <f>IF(OR($D210="",$E210=""),"",VLOOKUP($AO210,Sw_Req!$A$2:$I$19,5))</f>
        <v/>
      </c>
      <c r="K210" s="457"/>
      <c r="L210" s="158" t="str">
        <f t="shared" si="31"/>
        <v/>
      </c>
      <c r="M210" s="148" t="str">
        <f>IF(OR($D210="",$E210=""),"",VLOOKUP($AO210,Sw_Req!$A$2:$K$6,6))</f>
        <v/>
      </c>
      <c r="N210" s="457"/>
      <c r="O210" s="158" t="str">
        <f t="shared" si="32"/>
        <v/>
      </c>
      <c r="P210" s="148" t="str">
        <f t="shared" si="33"/>
        <v/>
      </c>
      <c r="Q210" s="455"/>
      <c r="R210" s="455"/>
      <c r="S210" s="158" t="str">
        <f t="shared" si="34"/>
        <v/>
      </c>
      <c r="T210" s="455"/>
      <c r="U210" s="147" t="str">
        <f t="shared" si="35"/>
        <v/>
      </c>
      <c r="V210" s="147" t="str">
        <f t="shared" si="36"/>
        <v/>
      </c>
      <c r="W210" s="455"/>
      <c r="X210" s="147" t="str">
        <f t="shared" si="37"/>
        <v/>
      </c>
      <c r="Y210" s="149" t="str">
        <f t="shared" si="29"/>
        <v/>
      </c>
      <c r="Z210" s="150" t="str">
        <f t="shared" si="38"/>
        <v/>
      </c>
      <c r="AA210" s="151"/>
      <c r="AB210" s="453"/>
      <c r="AC210" s="453"/>
      <c r="AD210" s="453"/>
      <c r="AE210" s="453"/>
      <c r="AF210" s="453"/>
      <c r="AG210" s="453"/>
      <c r="AH210" s="453"/>
      <c r="AI210" s="453"/>
      <c r="AJ210" s="453"/>
      <c r="AK210" s="152" t="str">
        <f>IF(OR($D210="",$AL210="",GlobalParameters!$C$12=""),"",IF($AO210&lt;200,IF($E210="","",$AL210-VLOOKUP($AO210,Sw_Req!$A$2:$K$19,9)),IF($AO210&gt;=200,MIN(VLOOKUP($AO210,Sw_Req!$A$2:$K$19,10),$AL210),"")))</f>
        <v/>
      </c>
      <c r="AL210" s="453"/>
      <c r="AM210" s="453"/>
      <c r="AN210" s="151"/>
      <c r="AO210" s="126" t="e">
        <f>IF(VLOOKUP($E210,Sw_Req!$O$2:$P$5,2)&lt;&gt;40,VLOOKUP($E210,Sw_Req!$O$2:$P$5,2),VLOOKUP($E210,Sw_Req!$O$2:$P$5,2)+VLOOKUP($F210,Sw_Req!$Q$2:$R$4,2))</f>
        <v>#N/A</v>
      </c>
      <c r="AV210" s="218"/>
      <c r="AW210" s="218"/>
      <c r="AX210" s="218"/>
      <c r="AY210" s="218"/>
    </row>
    <row r="211" spans="1:51" x14ac:dyDescent="0.25">
      <c r="A211" s="125"/>
      <c r="B211" s="453"/>
      <c r="C211" s="453"/>
      <c r="D211" s="453"/>
      <c r="E211" s="454"/>
      <c r="F211" s="454"/>
      <c r="G211" s="454"/>
      <c r="H211" s="457"/>
      <c r="I211" s="158" t="str">
        <f t="shared" si="30"/>
        <v/>
      </c>
      <c r="J211" s="148" t="str">
        <f>IF(OR($D211="",$E211=""),"",VLOOKUP($AO211,Sw_Req!$A$2:$I$19,5))</f>
        <v/>
      </c>
      <c r="K211" s="457"/>
      <c r="L211" s="158" t="str">
        <f t="shared" si="31"/>
        <v/>
      </c>
      <c r="M211" s="148" t="str">
        <f>IF(OR($D211="",$E211=""),"",VLOOKUP($AO211,Sw_Req!$A$2:$K$6,6))</f>
        <v/>
      </c>
      <c r="N211" s="457"/>
      <c r="O211" s="158" t="str">
        <f t="shared" si="32"/>
        <v/>
      </c>
      <c r="P211" s="148" t="str">
        <f t="shared" si="33"/>
        <v/>
      </c>
      <c r="Q211" s="455"/>
      <c r="R211" s="455"/>
      <c r="S211" s="158" t="str">
        <f t="shared" si="34"/>
        <v/>
      </c>
      <c r="T211" s="455"/>
      <c r="U211" s="147" t="str">
        <f t="shared" si="35"/>
        <v/>
      </c>
      <c r="V211" s="147" t="str">
        <f t="shared" si="36"/>
        <v/>
      </c>
      <c r="W211" s="455"/>
      <c r="X211" s="147" t="str">
        <f t="shared" si="37"/>
        <v/>
      </c>
      <c r="Y211" s="149" t="str">
        <f t="shared" ref="Y211:Y274" si="39">IF($D211="","",$M$6+AM211)</f>
        <v/>
      </c>
      <c r="Z211" s="150" t="str">
        <f t="shared" si="38"/>
        <v/>
      </c>
      <c r="AA211" s="151"/>
      <c r="AB211" s="453"/>
      <c r="AC211" s="453"/>
      <c r="AD211" s="453"/>
      <c r="AE211" s="453"/>
      <c r="AF211" s="453"/>
      <c r="AG211" s="453"/>
      <c r="AH211" s="453"/>
      <c r="AI211" s="453"/>
      <c r="AJ211" s="453"/>
      <c r="AK211" s="152" t="str">
        <f>IF(OR($D211="",$AL211="",GlobalParameters!$C$12=""),"",IF($AO211&lt;200,IF($E211="","",$AL211-VLOOKUP($AO211,Sw_Req!$A$2:$K$19,9)),IF($AO211&gt;=200,MIN(VLOOKUP($AO211,Sw_Req!$A$2:$K$19,10),$AL211),"")))</f>
        <v/>
      </c>
      <c r="AL211" s="453"/>
      <c r="AM211" s="453"/>
      <c r="AN211" s="151"/>
      <c r="AO211" s="126" t="e">
        <f>IF(VLOOKUP($E211,Sw_Req!$O$2:$P$5,2)&lt;&gt;40,VLOOKUP($E211,Sw_Req!$O$2:$P$5,2),VLOOKUP($E211,Sw_Req!$O$2:$P$5,2)+VLOOKUP($F211,Sw_Req!$Q$2:$R$4,2))</f>
        <v>#N/A</v>
      </c>
      <c r="AV211" s="218"/>
      <c r="AW211" s="218"/>
      <c r="AX211" s="218"/>
      <c r="AY211" s="218"/>
    </row>
    <row r="212" spans="1:51" x14ac:dyDescent="0.25">
      <c r="A212" s="125"/>
      <c r="B212" s="453"/>
      <c r="C212" s="453"/>
      <c r="D212" s="453"/>
      <c r="E212" s="454"/>
      <c r="F212" s="454"/>
      <c r="G212" s="454"/>
      <c r="H212" s="457"/>
      <c r="I212" s="158" t="str">
        <f t="shared" si="30"/>
        <v/>
      </c>
      <c r="J212" s="148" t="str">
        <f>IF(OR($D212="",$E212=""),"",VLOOKUP($AO212,Sw_Req!$A$2:$I$19,5))</f>
        <v/>
      </c>
      <c r="K212" s="457"/>
      <c r="L212" s="158" t="str">
        <f t="shared" si="31"/>
        <v/>
      </c>
      <c r="M212" s="148" t="str">
        <f>IF(OR($D212="",$E212=""),"",VLOOKUP($AO212,Sw_Req!$A$2:$K$6,6))</f>
        <v/>
      </c>
      <c r="N212" s="457"/>
      <c r="O212" s="158" t="str">
        <f t="shared" si="32"/>
        <v/>
      </c>
      <c r="P212" s="148" t="str">
        <f t="shared" si="33"/>
        <v/>
      </c>
      <c r="Q212" s="455"/>
      <c r="R212" s="455"/>
      <c r="S212" s="158" t="str">
        <f t="shared" si="34"/>
        <v/>
      </c>
      <c r="T212" s="455"/>
      <c r="U212" s="147" t="str">
        <f t="shared" si="35"/>
        <v/>
      </c>
      <c r="V212" s="147" t="str">
        <f t="shared" si="36"/>
        <v/>
      </c>
      <c r="W212" s="455"/>
      <c r="X212" s="147" t="str">
        <f t="shared" si="37"/>
        <v/>
      </c>
      <c r="Y212" s="149" t="str">
        <f t="shared" si="39"/>
        <v/>
      </c>
      <c r="Z212" s="150" t="str">
        <f t="shared" si="38"/>
        <v/>
      </c>
      <c r="AA212" s="151"/>
      <c r="AB212" s="453"/>
      <c r="AC212" s="453"/>
      <c r="AD212" s="453"/>
      <c r="AE212" s="453"/>
      <c r="AF212" s="453"/>
      <c r="AG212" s="453"/>
      <c r="AH212" s="453"/>
      <c r="AI212" s="453"/>
      <c r="AJ212" s="453"/>
      <c r="AK212" s="152" t="str">
        <f>IF(OR($D212="",$AL212="",GlobalParameters!$C$12=""),"",IF($AO212&lt;200,IF($E212="","",$AL212-VLOOKUP($AO212,Sw_Req!$A$2:$K$19,9)),IF($AO212&gt;=200,MIN(VLOOKUP($AO212,Sw_Req!$A$2:$K$19,10),$AL212),"")))</f>
        <v/>
      </c>
      <c r="AL212" s="453"/>
      <c r="AM212" s="453"/>
      <c r="AN212" s="151"/>
      <c r="AO212" s="126" t="e">
        <f>IF(VLOOKUP($E212,Sw_Req!$O$2:$P$5,2)&lt;&gt;40,VLOOKUP($E212,Sw_Req!$O$2:$P$5,2),VLOOKUP($E212,Sw_Req!$O$2:$P$5,2)+VLOOKUP($F212,Sw_Req!$Q$2:$R$4,2))</f>
        <v>#N/A</v>
      </c>
      <c r="AV212" s="218"/>
      <c r="AW212" s="218"/>
      <c r="AX212" s="218"/>
      <c r="AY212" s="218"/>
    </row>
    <row r="213" spans="1:51" x14ac:dyDescent="0.25">
      <c r="A213" s="125"/>
      <c r="B213" s="453"/>
      <c r="C213" s="453"/>
      <c r="D213" s="453"/>
      <c r="E213" s="454"/>
      <c r="F213" s="454"/>
      <c r="G213" s="454"/>
      <c r="H213" s="457"/>
      <c r="I213" s="158" t="str">
        <f t="shared" si="30"/>
        <v/>
      </c>
      <c r="J213" s="148" t="str">
        <f>IF(OR($D213="",$E213=""),"",VLOOKUP($AO213,Sw_Req!$A$2:$I$19,5))</f>
        <v/>
      </c>
      <c r="K213" s="457"/>
      <c r="L213" s="158" t="str">
        <f t="shared" si="31"/>
        <v/>
      </c>
      <c r="M213" s="148" t="str">
        <f>IF(OR($D213="",$E213=""),"",VLOOKUP($AO213,Sw_Req!$A$2:$K$6,6))</f>
        <v/>
      </c>
      <c r="N213" s="457"/>
      <c r="O213" s="158" t="str">
        <f t="shared" si="32"/>
        <v/>
      </c>
      <c r="P213" s="148" t="str">
        <f t="shared" si="33"/>
        <v/>
      </c>
      <c r="Q213" s="455"/>
      <c r="R213" s="455"/>
      <c r="S213" s="158" t="str">
        <f t="shared" si="34"/>
        <v/>
      </c>
      <c r="T213" s="455"/>
      <c r="U213" s="147" t="str">
        <f t="shared" si="35"/>
        <v/>
      </c>
      <c r="V213" s="147" t="str">
        <f t="shared" si="36"/>
        <v/>
      </c>
      <c r="W213" s="455"/>
      <c r="X213" s="147" t="str">
        <f t="shared" si="37"/>
        <v/>
      </c>
      <c r="Y213" s="149" t="str">
        <f t="shared" si="39"/>
        <v/>
      </c>
      <c r="Z213" s="150" t="str">
        <f t="shared" si="38"/>
        <v/>
      </c>
      <c r="AA213" s="151"/>
      <c r="AB213" s="453"/>
      <c r="AC213" s="453"/>
      <c r="AD213" s="453"/>
      <c r="AE213" s="453"/>
      <c r="AF213" s="453"/>
      <c r="AG213" s="453"/>
      <c r="AH213" s="453"/>
      <c r="AI213" s="453"/>
      <c r="AJ213" s="453"/>
      <c r="AK213" s="152" t="str">
        <f>IF(OR($D213="",$AL213="",GlobalParameters!$C$12=""),"",IF($AO213&lt;200,IF($E213="","",$AL213-VLOOKUP($AO213,Sw_Req!$A$2:$K$19,9)),IF($AO213&gt;=200,MIN(VLOOKUP($AO213,Sw_Req!$A$2:$K$19,10),$AL213),"")))</f>
        <v/>
      </c>
      <c r="AL213" s="453"/>
      <c r="AM213" s="453"/>
      <c r="AN213" s="151"/>
      <c r="AO213" s="126" t="e">
        <f>IF(VLOOKUP($E213,Sw_Req!$O$2:$P$5,2)&lt;&gt;40,VLOOKUP($E213,Sw_Req!$O$2:$P$5,2),VLOOKUP($E213,Sw_Req!$O$2:$P$5,2)+VLOOKUP($F213,Sw_Req!$Q$2:$R$4,2))</f>
        <v>#N/A</v>
      </c>
      <c r="AV213" s="218"/>
      <c r="AW213" s="218"/>
      <c r="AX213" s="218"/>
      <c r="AY213" s="218"/>
    </row>
    <row r="214" spans="1:51" x14ac:dyDescent="0.25">
      <c r="A214" s="125"/>
      <c r="B214" s="453"/>
      <c r="C214" s="453"/>
      <c r="D214" s="453"/>
      <c r="E214" s="454"/>
      <c r="F214" s="454"/>
      <c r="G214" s="454"/>
      <c r="H214" s="457"/>
      <c r="I214" s="158" t="str">
        <f t="shared" si="30"/>
        <v/>
      </c>
      <c r="J214" s="148" t="str">
        <f>IF(OR($D214="",$E214=""),"",VLOOKUP($AO214,Sw_Req!$A$2:$I$19,5))</f>
        <v/>
      </c>
      <c r="K214" s="457"/>
      <c r="L214" s="158" t="str">
        <f t="shared" si="31"/>
        <v/>
      </c>
      <c r="M214" s="148" t="str">
        <f>IF(OR($D214="",$E214=""),"",VLOOKUP($AO214,Sw_Req!$A$2:$K$6,6))</f>
        <v/>
      </c>
      <c r="N214" s="457"/>
      <c r="O214" s="158" t="str">
        <f t="shared" si="32"/>
        <v/>
      </c>
      <c r="P214" s="148" t="str">
        <f t="shared" si="33"/>
        <v/>
      </c>
      <c r="Q214" s="455"/>
      <c r="R214" s="455"/>
      <c r="S214" s="158" t="str">
        <f t="shared" si="34"/>
        <v/>
      </c>
      <c r="T214" s="455"/>
      <c r="U214" s="147" t="str">
        <f t="shared" si="35"/>
        <v/>
      </c>
      <c r="V214" s="147" t="str">
        <f t="shared" si="36"/>
        <v/>
      </c>
      <c r="W214" s="455"/>
      <c r="X214" s="147" t="str">
        <f t="shared" si="37"/>
        <v/>
      </c>
      <c r="Y214" s="149" t="str">
        <f t="shared" si="39"/>
        <v/>
      </c>
      <c r="Z214" s="150" t="str">
        <f t="shared" si="38"/>
        <v/>
      </c>
      <c r="AA214" s="151"/>
      <c r="AB214" s="453"/>
      <c r="AC214" s="453"/>
      <c r="AD214" s="453"/>
      <c r="AE214" s="453"/>
      <c r="AF214" s="453"/>
      <c r="AG214" s="453"/>
      <c r="AH214" s="453"/>
      <c r="AI214" s="453"/>
      <c r="AJ214" s="453"/>
      <c r="AK214" s="152" t="str">
        <f>IF(OR($D214="",$AL214="",GlobalParameters!$C$12=""),"",IF($AO214&lt;200,IF($E214="","",$AL214-VLOOKUP($AO214,Sw_Req!$A$2:$K$19,9)),IF($AO214&gt;=200,MIN(VLOOKUP($AO214,Sw_Req!$A$2:$K$19,10),$AL214),"")))</f>
        <v/>
      </c>
      <c r="AL214" s="453"/>
      <c r="AM214" s="453"/>
      <c r="AN214" s="151"/>
      <c r="AO214" s="126" t="e">
        <f>IF(VLOOKUP($E214,Sw_Req!$O$2:$P$5,2)&lt;&gt;40,VLOOKUP($E214,Sw_Req!$O$2:$P$5,2),VLOOKUP($E214,Sw_Req!$O$2:$P$5,2)+VLOOKUP($F214,Sw_Req!$Q$2:$R$4,2))</f>
        <v>#N/A</v>
      </c>
      <c r="AV214" s="218"/>
      <c r="AW214" s="218"/>
      <c r="AX214" s="218"/>
      <c r="AY214" s="218"/>
    </row>
    <row r="215" spans="1:51" x14ac:dyDescent="0.25">
      <c r="A215" s="125"/>
      <c r="B215" s="453"/>
      <c r="C215" s="453"/>
      <c r="D215" s="453"/>
      <c r="E215" s="454"/>
      <c r="F215" s="454"/>
      <c r="G215" s="454"/>
      <c r="H215" s="457"/>
      <c r="I215" s="158" t="str">
        <f t="shared" si="30"/>
        <v/>
      </c>
      <c r="J215" s="148" t="str">
        <f>IF(OR($D215="",$E215=""),"",VLOOKUP($AO215,Sw_Req!$A$2:$I$19,5))</f>
        <v/>
      </c>
      <c r="K215" s="457"/>
      <c r="L215" s="158" t="str">
        <f t="shared" si="31"/>
        <v/>
      </c>
      <c r="M215" s="148" t="str">
        <f>IF(OR($D215="",$E215=""),"",VLOOKUP($AO215,Sw_Req!$A$2:$K$6,6))</f>
        <v/>
      </c>
      <c r="N215" s="457"/>
      <c r="O215" s="158" t="str">
        <f t="shared" si="32"/>
        <v/>
      </c>
      <c r="P215" s="148" t="str">
        <f t="shared" si="33"/>
        <v/>
      </c>
      <c r="Q215" s="455"/>
      <c r="R215" s="455"/>
      <c r="S215" s="158" t="str">
        <f t="shared" si="34"/>
        <v/>
      </c>
      <c r="T215" s="455"/>
      <c r="U215" s="147" t="str">
        <f t="shared" si="35"/>
        <v/>
      </c>
      <c r="V215" s="147" t="str">
        <f t="shared" si="36"/>
        <v/>
      </c>
      <c r="W215" s="455"/>
      <c r="X215" s="147" t="str">
        <f t="shared" si="37"/>
        <v/>
      </c>
      <c r="Y215" s="149" t="str">
        <f t="shared" si="39"/>
        <v/>
      </c>
      <c r="Z215" s="150" t="str">
        <f t="shared" si="38"/>
        <v/>
      </c>
      <c r="AA215" s="151"/>
      <c r="AB215" s="453"/>
      <c r="AC215" s="453"/>
      <c r="AD215" s="453"/>
      <c r="AE215" s="453"/>
      <c r="AF215" s="453"/>
      <c r="AG215" s="453"/>
      <c r="AH215" s="453"/>
      <c r="AI215" s="453"/>
      <c r="AJ215" s="453"/>
      <c r="AK215" s="152" t="str">
        <f>IF(OR($D215="",$AL215="",GlobalParameters!$C$12=""),"",IF($AO215&lt;200,IF($E215="","",$AL215-VLOOKUP($AO215,Sw_Req!$A$2:$K$19,9)),IF($AO215&gt;=200,MIN(VLOOKUP($AO215,Sw_Req!$A$2:$K$19,10),$AL215),"")))</f>
        <v/>
      </c>
      <c r="AL215" s="453"/>
      <c r="AM215" s="453"/>
      <c r="AN215" s="151"/>
      <c r="AO215" s="126" t="e">
        <f>IF(VLOOKUP($E215,Sw_Req!$O$2:$P$5,2)&lt;&gt;40,VLOOKUP($E215,Sw_Req!$O$2:$P$5,2),VLOOKUP($E215,Sw_Req!$O$2:$P$5,2)+VLOOKUP($F215,Sw_Req!$Q$2:$R$4,2))</f>
        <v>#N/A</v>
      </c>
      <c r="AV215" s="218"/>
      <c r="AW215" s="218"/>
      <c r="AX215" s="218"/>
      <c r="AY215" s="218"/>
    </row>
    <row r="216" spans="1:51" x14ac:dyDescent="0.25">
      <c r="A216" s="125"/>
      <c r="B216" s="453"/>
      <c r="C216" s="453"/>
      <c r="D216" s="453"/>
      <c r="E216" s="454"/>
      <c r="F216" s="454"/>
      <c r="G216" s="454"/>
      <c r="H216" s="457"/>
      <c r="I216" s="158" t="str">
        <f t="shared" si="30"/>
        <v/>
      </c>
      <c r="J216" s="148" t="str">
        <f>IF(OR($D216="",$E216=""),"",VLOOKUP($AO216,Sw_Req!$A$2:$I$19,5))</f>
        <v/>
      </c>
      <c r="K216" s="457"/>
      <c r="L216" s="158" t="str">
        <f t="shared" si="31"/>
        <v/>
      </c>
      <c r="M216" s="148" t="str">
        <f>IF(OR($D216="",$E216=""),"",VLOOKUP($AO216,Sw_Req!$A$2:$K$6,6))</f>
        <v/>
      </c>
      <c r="N216" s="457"/>
      <c r="O216" s="158" t="str">
        <f t="shared" si="32"/>
        <v/>
      </c>
      <c r="P216" s="148" t="str">
        <f t="shared" si="33"/>
        <v/>
      </c>
      <c r="Q216" s="455"/>
      <c r="R216" s="455"/>
      <c r="S216" s="158" t="str">
        <f t="shared" si="34"/>
        <v/>
      </c>
      <c r="T216" s="455"/>
      <c r="U216" s="147" t="str">
        <f t="shared" si="35"/>
        <v/>
      </c>
      <c r="V216" s="147" t="str">
        <f t="shared" si="36"/>
        <v/>
      </c>
      <c r="W216" s="455"/>
      <c r="X216" s="147" t="str">
        <f t="shared" si="37"/>
        <v/>
      </c>
      <c r="Y216" s="149" t="str">
        <f t="shared" si="39"/>
        <v/>
      </c>
      <c r="Z216" s="150" t="str">
        <f t="shared" si="38"/>
        <v/>
      </c>
      <c r="AA216" s="151"/>
      <c r="AB216" s="453"/>
      <c r="AC216" s="453"/>
      <c r="AD216" s="453"/>
      <c r="AE216" s="453"/>
      <c r="AF216" s="453"/>
      <c r="AG216" s="453"/>
      <c r="AH216" s="453"/>
      <c r="AI216" s="453"/>
      <c r="AJ216" s="453"/>
      <c r="AK216" s="152" t="str">
        <f>IF(OR($D216="",$AL216="",GlobalParameters!$C$12=""),"",IF($AO216&lt;200,IF($E216="","",$AL216-VLOOKUP($AO216,Sw_Req!$A$2:$K$19,9)),IF($AO216&gt;=200,MIN(VLOOKUP($AO216,Sw_Req!$A$2:$K$19,10),$AL216),"")))</f>
        <v/>
      </c>
      <c r="AL216" s="453"/>
      <c r="AM216" s="453"/>
      <c r="AN216" s="151"/>
      <c r="AO216" s="126" t="e">
        <f>IF(VLOOKUP($E216,Sw_Req!$O$2:$P$5,2)&lt;&gt;40,VLOOKUP($E216,Sw_Req!$O$2:$P$5,2),VLOOKUP($E216,Sw_Req!$O$2:$P$5,2)+VLOOKUP($F216,Sw_Req!$Q$2:$R$4,2))</f>
        <v>#N/A</v>
      </c>
      <c r="AV216" s="218"/>
      <c r="AW216" s="218"/>
      <c r="AX216" s="218"/>
      <c r="AY216" s="218"/>
    </row>
    <row r="217" spans="1:51" x14ac:dyDescent="0.25">
      <c r="A217" s="125"/>
      <c r="B217" s="453"/>
      <c r="C217" s="453"/>
      <c r="D217" s="453"/>
      <c r="E217" s="454"/>
      <c r="F217" s="454"/>
      <c r="G217" s="454"/>
      <c r="H217" s="457"/>
      <c r="I217" s="158" t="str">
        <f t="shared" si="30"/>
        <v/>
      </c>
      <c r="J217" s="148" t="str">
        <f>IF(OR($D217="",$E217=""),"",VLOOKUP($AO217,Sw_Req!$A$2:$I$19,5))</f>
        <v/>
      </c>
      <c r="K217" s="457"/>
      <c r="L217" s="158" t="str">
        <f t="shared" si="31"/>
        <v/>
      </c>
      <c r="M217" s="148" t="str">
        <f>IF(OR($D217="",$E217=""),"",VLOOKUP($AO217,Sw_Req!$A$2:$K$6,6))</f>
        <v/>
      </c>
      <c r="N217" s="457"/>
      <c r="O217" s="158" t="str">
        <f t="shared" si="32"/>
        <v/>
      </c>
      <c r="P217" s="148" t="str">
        <f t="shared" si="33"/>
        <v/>
      </c>
      <c r="Q217" s="455"/>
      <c r="R217" s="455"/>
      <c r="S217" s="158" t="str">
        <f t="shared" si="34"/>
        <v/>
      </c>
      <c r="T217" s="455"/>
      <c r="U217" s="147" t="str">
        <f t="shared" si="35"/>
        <v/>
      </c>
      <c r="V217" s="147" t="str">
        <f t="shared" si="36"/>
        <v/>
      </c>
      <c r="W217" s="455"/>
      <c r="X217" s="147" t="str">
        <f t="shared" si="37"/>
        <v/>
      </c>
      <c r="Y217" s="149" t="str">
        <f t="shared" si="39"/>
        <v/>
      </c>
      <c r="Z217" s="150" t="str">
        <f t="shared" si="38"/>
        <v/>
      </c>
      <c r="AA217" s="151"/>
      <c r="AB217" s="453"/>
      <c r="AC217" s="453"/>
      <c r="AD217" s="453"/>
      <c r="AE217" s="453"/>
      <c r="AF217" s="453"/>
      <c r="AG217" s="453"/>
      <c r="AH217" s="453"/>
      <c r="AI217" s="453"/>
      <c r="AJ217" s="453"/>
      <c r="AK217" s="152" t="str">
        <f>IF(OR($D217="",$AL217="",GlobalParameters!$C$12=""),"",IF($AO217&lt;200,IF($E217="","",$AL217-VLOOKUP($AO217,Sw_Req!$A$2:$K$19,9)),IF($AO217&gt;=200,MIN(VLOOKUP($AO217,Sw_Req!$A$2:$K$19,10),$AL217),"")))</f>
        <v/>
      </c>
      <c r="AL217" s="453"/>
      <c r="AM217" s="453"/>
      <c r="AN217" s="151"/>
      <c r="AO217" s="126" t="e">
        <f>IF(VLOOKUP($E217,Sw_Req!$O$2:$P$5,2)&lt;&gt;40,VLOOKUP($E217,Sw_Req!$O$2:$P$5,2),VLOOKUP($E217,Sw_Req!$O$2:$P$5,2)+VLOOKUP($F217,Sw_Req!$Q$2:$R$4,2))</f>
        <v>#N/A</v>
      </c>
      <c r="AV217" s="218"/>
      <c r="AW217" s="218"/>
      <c r="AX217" s="218"/>
      <c r="AY217" s="218"/>
    </row>
    <row r="218" spans="1:51" x14ac:dyDescent="0.25">
      <c r="A218" s="125"/>
      <c r="B218" s="453"/>
      <c r="C218" s="453"/>
      <c r="D218" s="453"/>
      <c r="E218" s="454"/>
      <c r="F218" s="454"/>
      <c r="G218" s="454"/>
      <c r="H218" s="457"/>
      <c r="I218" s="158" t="str">
        <f t="shared" si="30"/>
        <v/>
      </c>
      <c r="J218" s="148" t="str">
        <f>IF(OR($D218="",$E218=""),"",VLOOKUP($AO218,Sw_Req!$A$2:$I$19,5))</f>
        <v/>
      </c>
      <c r="K218" s="457"/>
      <c r="L218" s="158" t="str">
        <f t="shared" si="31"/>
        <v/>
      </c>
      <c r="M218" s="148" t="str">
        <f>IF(OR($D218="",$E218=""),"",VLOOKUP($AO218,Sw_Req!$A$2:$K$6,6))</f>
        <v/>
      </c>
      <c r="N218" s="457"/>
      <c r="O218" s="158" t="str">
        <f t="shared" si="32"/>
        <v/>
      </c>
      <c r="P218" s="148" t="str">
        <f t="shared" si="33"/>
        <v/>
      </c>
      <c r="Q218" s="455"/>
      <c r="R218" s="455"/>
      <c r="S218" s="158" t="str">
        <f t="shared" si="34"/>
        <v/>
      </c>
      <c r="T218" s="455"/>
      <c r="U218" s="147" t="str">
        <f t="shared" si="35"/>
        <v/>
      </c>
      <c r="V218" s="147" t="str">
        <f t="shared" si="36"/>
        <v/>
      </c>
      <c r="W218" s="455"/>
      <c r="X218" s="147" t="str">
        <f t="shared" si="37"/>
        <v/>
      </c>
      <c r="Y218" s="149" t="str">
        <f t="shared" si="39"/>
        <v/>
      </c>
      <c r="Z218" s="150" t="str">
        <f t="shared" si="38"/>
        <v/>
      </c>
      <c r="AA218" s="151"/>
      <c r="AB218" s="453"/>
      <c r="AC218" s="453"/>
      <c r="AD218" s="453"/>
      <c r="AE218" s="453"/>
      <c r="AF218" s="453"/>
      <c r="AG218" s="453"/>
      <c r="AH218" s="453"/>
      <c r="AI218" s="453"/>
      <c r="AJ218" s="453"/>
      <c r="AK218" s="152" t="str">
        <f>IF(OR($D218="",$AL218="",GlobalParameters!$C$12=""),"",IF($AO218&lt;200,IF($E218="","",$AL218-VLOOKUP($AO218,Sw_Req!$A$2:$K$19,9)),IF($AO218&gt;=200,MIN(VLOOKUP($AO218,Sw_Req!$A$2:$K$19,10),$AL218),"")))</f>
        <v/>
      </c>
      <c r="AL218" s="453"/>
      <c r="AM218" s="453"/>
      <c r="AN218" s="151"/>
      <c r="AO218" s="126" t="e">
        <f>IF(VLOOKUP($E218,Sw_Req!$O$2:$P$5,2)&lt;&gt;40,VLOOKUP($E218,Sw_Req!$O$2:$P$5,2),VLOOKUP($E218,Sw_Req!$O$2:$P$5,2)+VLOOKUP($F218,Sw_Req!$Q$2:$R$4,2))</f>
        <v>#N/A</v>
      </c>
      <c r="AV218" s="218"/>
      <c r="AW218" s="218"/>
      <c r="AX218" s="218"/>
      <c r="AY218" s="218"/>
    </row>
    <row r="219" spans="1:51" x14ac:dyDescent="0.25">
      <c r="A219" s="125"/>
      <c r="B219" s="453"/>
      <c r="C219" s="453"/>
      <c r="D219" s="453"/>
      <c r="E219" s="454"/>
      <c r="F219" s="454"/>
      <c r="G219" s="454"/>
      <c r="H219" s="457"/>
      <c r="I219" s="158" t="str">
        <f t="shared" si="30"/>
        <v/>
      </c>
      <c r="J219" s="148" t="str">
        <f>IF(OR($D219="",$E219=""),"",VLOOKUP($AO219,Sw_Req!$A$2:$I$19,5))</f>
        <v/>
      </c>
      <c r="K219" s="457"/>
      <c r="L219" s="158" t="str">
        <f t="shared" si="31"/>
        <v/>
      </c>
      <c r="M219" s="148" t="str">
        <f>IF(OR($D219="",$E219=""),"",VLOOKUP($AO219,Sw_Req!$A$2:$K$6,6))</f>
        <v/>
      </c>
      <c r="N219" s="457"/>
      <c r="O219" s="158" t="str">
        <f t="shared" si="32"/>
        <v/>
      </c>
      <c r="P219" s="148" t="str">
        <f t="shared" si="33"/>
        <v/>
      </c>
      <c r="Q219" s="455"/>
      <c r="R219" s="455"/>
      <c r="S219" s="158" t="str">
        <f t="shared" si="34"/>
        <v/>
      </c>
      <c r="T219" s="455"/>
      <c r="U219" s="147" t="str">
        <f t="shared" si="35"/>
        <v/>
      </c>
      <c r="V219" s="147" t="str">
        <f t="shared" si="36"/>
        <v/>
      </c>
      <c r="W219" s="455"/>
      <c r="X219" s="147" t="str">
        <f t="shared" si="37"/>
        <v/>
      </c>
      <c r="Y219" s="149" t="str">
        <f t="shared" si="39"/>
        <v/>
      </c>
      <c r="Z219" s="150" t="str">
        <f t="shared" si="38"/>
        <v/>
      </c>
      <c r="AA219" s="151"/>
      <c r="AB219" s="453"/>
      <c r="AC219" s="453"/>
      <c r="AD219" s="453"/>
      <c r="AE219" s="453"/>
      <c r="AF219" s="453"/>
      <c r="AG219" s="453"/>
      <c r="AH219" s="453"/>
      <c r="AI219" s="453"/>
      <c r="AJ219" s="453"/>
      <c r="AK219" s="152" t="str">
        <f>IF(OR($D219="",$AL219="",GlobalParameters!$C$12=""),"",IF($AO219&lt;200,IF($E219="","",$AL219-VLOOKUP($AO219,Sw_Req!$A$2:$K$19,9)),IF($AO219&gt;=200,MIN(VLOOKUP($AO219,Sw_Req!$A$2:$K$19,10),$AL219),"")))</f>
        <v/>
      </c>
      <c r="AL219" s="453"/>
      <c r="AM219" s="453"/>
      <c r="AN219" s="151"/>
      <c r="AO219" s="126" t="e">
        <f>IF(VLOOKUP($E219,Sw_Req!$O$2:$P$5,2)&lt;&gt;40,VLOOKUP($E219,Sw_Req!$O$2:$P$5,2),VLOOKUP($E219,Sw_Req!$O$2:$P$5,2)+VLOOKUP($F219,Sw_Req!$Q$2:$R$4,2))</f>
        <v>#N/A</v>
      </c>
      <c r="AV219" s="218"/>
      <c r="AW219" s="218"/>
      <c r="AX219" s="218"/>
      <c r="AY219" s="218"/>
    </row>
    <row r="220" spans="1:51" x14ac:dyDescent="0.25">
      <c r="A220" s="125"/>
      <c r="B220" s="453"/>
      <c r="C220" s="453"/>
      <c r="D220" s="453"/>
      <c r="E220" s="454"/>
      <c r="F220" s="454"/>
      <c r="G220" s="454"/>
      <c r="H220" s="457"/>
      <c r="I220" s="158" t="str">
        <f t="shared" si="30"/>
        <v/>
      </c>
      <c r="J220" s="148" t="str">
        <f>IF(OR($D220="",$E220=""),"",VLOOKUP($AO220,Sw_Req!$A$2:$I$19,5))</f>
        <v/>
      </c>
      <c r="K220" s="457"/>
      <c r="L220" s="158" t="str">
        <f t="shared" si="31"/>
        <v/>
      </c>
      <c r="M220" s="148" t="str">
        <f>IF(OR($D220="",$E220=""),"",VLOOKUP($AO220,Sw_Req!$A$2:$K$6,6))</f>
        <v/>
      </c>
      <c r="N220" s="457"/>
      <c r="O220" s="158" t="str">
        <f t="shared" si="32"/>
        <v/>
      </c>
      <c r="P220" s="148" t="str">
        <f t="shared" si="33"/>
        <v/>
      </c>
      <c r="Q220" s="455"/>
      <c r="R220" s="455"/>
      <c r="S220" s="158" t="str">
        <f t="shared" si="34"/>
        <v/>
      </c>
      <c r="T220" s="455"/>
      <c r="U220" s="147" t="str">
        <f t="shared" si="35"/>
        <v/>
      </c>
      <c r="V220" s="147" t="str">
        <f t="shared" si="36"/>
        <v/>
      </c>
      <c r="W220" s="455"/>
      <c r="X220" s="147" t="str">
        <f t="shared" si="37"/>
        <v/>
      </c>
      <c r="Y220" s="149" t="str">
        <f t="shared" si="39"/>
        <v/>
      </c>
      <c r="Z220" s="150" t="str">
        <f t="shared" si="38"/>
        <v/>
      </c>
      <c r="AA220" s="151"/>
      <c r="AB220" s="453"/>
      <c r="AC220" s="453"/>
      <c r="AD220" s="453"/>
      <c r="AE220" s="453"/>
      <c r="AF220" s="453"/>
      <c r="AG220" s="453"/>
      <c r="AH220" s="453"/>
      <c r="AI220" s="453"/>
      <c r="AJ220" s="453"/>
      <c r="AK220" s="152" t="str">
        <f>IF(OR($D220="",$AL220="",GlobalParameters!$C$12=""),"",IF($AO220&lt;200,IF($E220="","",$AL220-VLOOKUP($AO220,Sw_Req!$A$2:$K$19,9)),IF($AO220&gt;=200,MIN(VLOOKUP($AO220,Sw_Req!$A$2:$K$19,10),$AL220),"")))</f>
        <v/>
      </c>
      <c r="AL220" s="453"/>
      <c r="AM220" s="453"/>
      <c r="AN220" s="151"/>
      <c r="AO220" s="126" t="e">
        <f>IF(VLOOKUP($E220,Sw_Req!$O$2:$P$5,2)&lt;&gt;40,VLOOKUP($E220,Sw_Req!$O$2:$P$5,2),VLOOKUP($E220,Sw_Req!$O$2:$P$5,2)+VLOOKUP($F220,Sw_Req!$Q$2:$R$4,2))</f>
        <v>#N/A</v>
      </c>
      <c r="AV220" s="218"/>
      <c r="AW220" s="218"/>
      <c r="AX220" s="218"/>
      <c r="AY220" s="218"/>
    </row>
    <row r="221" spans="1:51" x14ac:dyDescent="0.25">
      <c r="A221" s="125"/>
      <c r="B221" s="453"/>
      <c r="C221" s="453"/>
      <c r="D221" s="453"/>
      <c r="E221" s="454"/>
      <c r="F221" s="454"/>
      <c r="G221" s="454"/>
      <c r="H221" s="457"/>
      <c r="I221" s="158" t="str">
        <f t="shared" si="30"/>
        <v/>
      </c>
      <c r="J221" s="148" t="str">
        <f>IF(OR($D221="",$E221=""),"",VLOOKUP($AO221,Sw_Req!$A$2:$I$19,5))</f>
        <v/>
      </c>
      <c r="K221" s="457"/>
      <c r="L221" s="158" t="str">
        <f t="shared" si="31"/>
        <v/>
      </c>
      <c r="M221" s="148" t="str">
        <f>IF(OR($D221="",$E221=""),"",VLOOKUP($AO221,Sw_Req!$A$2:$K$6,6))</f>
        <v/>
      </c>
      <c r="N221" s="457"/>
      <c r="O221" s="158" t="str">
        <f t="shared" si="32"/>
        <v/>
      </c>
      <c r="P221" s="148" t="str">
        <f t="shared" si="33"/>
        <v/>
      </c>
      <c r="Q221" s="455"/>
      <c r="R221" s="455"/>
      <c r="S221" s="158" t="str">
        <f t="shared" si="34"/>
        <v/>
      </c>
      <c r="T221" s="455"/>
      <c r="U221" s="147" t="str">
        <f t="shared" si="35"/>
        <v/>
      </c>
      <c r="V221" s="147" t="str">
        <f t="shared" si="36"/>
        <v/>
      </c>
      <c r="W221" s="455"/>
      <c r="X221" s="147" t="str">
        <f t="shared" si="37"/>
        <v/>
      </c>
      <c r="Y221" s="149" t="str">
        <f t="shared" si="39"/>
        <v/>
      </c>
      <c r="Z221" s="150" t="str">
        <f t="shared" si="38"/>
        <v/>
      </c>
      <c r="AA221" s="151"/>
      <c r="AB221" s="453"/>
      <c r="AC221" s="453"/>
      <c r="AD221" s="453"/>
      <c r="AE221" s="453"/>
      <c r="AF221" s="453"/>
      <c r="AG221" s="453"/>
      <c r="AH221" s="453"/>
      <c r="AI221" s="453"/>
      <c r="AJ221" s="453"/>
      <c r="AK221" s="152" t="str">
        <f>IF(OR($D221="",$AL221="",GlobalParameters!$C$12=""),"",IF($AO221&lt;200,IF($E221="","",$AL221-VLOOKUP($AO221,Sw_Req!$A$2:$K$19,9)),IF($AO221&gt;=200,MIN(VLOOKUP($AO221,Sw_Req!$A$2:$K$19,10),$AL221),"")))</f>
        <v/>
      </c>
      <c r="AL221" s="453"/>
      <c r="AM221" s="453"/>
      <c r="AN221" s="151"/>
      <c r="AO221" s="126" t="e">
        <f>IF(VLOOKUP($E221,Sw_Req!$O$2:$P$5,2)&lt;&gt;40,VLOOKUP($E221,Sw_Req!$O$2:$P$5,2),VLOOKUP($E221,Sw_Req!$O$2:$P$5,2)+VLOOKUP($F221,Sw_Req!$Q$2:$R$4,2))</f>
        <v>#N/A</v>
      </c>
      <c r="AV221" s="218"/>
      <c r="AW221" s="218"/>
      <c r="AX221" s="218"/>
      <c r="AY221" s="218"/>
    </row>
    <row r="222" spans="1:51" x14ac:dyDescent="0.25">
      <c r="A222" s="125"/>
      <c r="B222" s="453"/>
      <c r="C222" s="453"/>
      <c r="D222" s="453"/>
      <c r="E222" s="454"/>
      <c r="F222" s="454"/>
      <c r="G222" s="454"/>
      <c r="H222" s="457"/>
      <c r="I222" s="158" t="str">
        <f t="shared" si="30"/>
        <v/>
      </c>
      <c r="J222" s="148" t="str">
        <f>IF(OR($D222="",$E222=""),"",VLOOKUP($AO222,Sw_Req!$A$2:$I$19,5))</f>
        <v/>
      </c>
      <c r="K222" s="457"/>
      <c r="L222" s="158" t="str">
        <f t="shared" si="31"/>
        <v/>
      </c>
      <c r="M222" s="148" t="str">
        <f>IF(OR($D222="",$E222=""),"",VLOOKUP($AO222,Sw_Req!$A$2:$K$6,6))</f>
        <v/>
      </c>
      <c r="N222" s="457"/>
      <c r="O222" s="158" t="str">
        <f t="shared" si="32"/>
        <v/>
      </c>
      <c r="P222" s="148" t="str">
        <f t="shared" si="33"/>
        <v/>
      </c>
      <c r="Q222" s="455"/>
      <c r="R222" s="455"/>
      <c r="S222" s="158" t="str">
        <f t="shared" si="34"/>
        <v/>
      </c>
      <c r="T222" s="455"/>
      <c r="U222" s="147" t="str">
        <f t="shared" si="35"/>
        <v/>
      </c>
      <c r="V222" s="147" t="str">
        <f t="shared" si="36"/>
        <v/>
      </c>
      <c r="W222" s="455"/>
      <c r="X222" s="147" t="str">
        <f t="shared" si="37"/>
        <v/>
      </c>
      <c r="Y222" s="149" t="str">
        <f t="shared" si="39"/>
        <v/>
      </c>
      <c r="Z222" s="150" t="str">
        <f t="shared" si="38"/>
        <v/>
      </c>
      <c r="AA222" s="151"/>
      <c r="AB222" s="453"/>
      <c r="AC222" s="453"/>
      <c r="AD222" s="453"/>
      <c r="AE222" s="453"/>
      <c r="AF222" s="453"/>
      <c r="AG222" s="453"/>
      <c r="AH222" s="453"/>
      <c r="AI222" s="453"/>
      <c r="AJ222" s="453"/>
      <c r="AK222" s="152" t="str">
        <f>IF(OR($D222="",$AL222="",GlobalParameters!$C$12=""),"",IF($AO222&lt;200,IF($E222="","",$AL222-VLOOKUP($AO222,Sw_Req!$A$2:$K$19,9)),IF($AO222&gt;=200,MIN(VLOOKUP($AO222,Sw_Req!$A$2:$K$19,10),$AL222),"")))</f>
        <v/>
      </c>
      <c r="AL222" s="453"/>
      <c r="AM222" s="453"/>
      <c r="AN222" s="151"/>
      <c r="AO222" s="126" t="e">
        <f>IF(VLOOKUP($E222,Sw_Req!$O$2:$P$5,2)&lt;&gt;40,VLOOKUP($E222,Sw_Req!$O$2:$P$5,2),VLOOKUP($E222,Sw_Req!$O$2:$P$5,2)+VLOOKUP($F222,Sw_Req!$Q$2:$R$4,2))</f>
        <v>#N/A</v>
      </c>
      <c r="AV222" s="218"/>
      <c r="AW222" s="218"/>
      <c r="AX222" s="218"/>
      <c r="AY222" s="218"/>
    </row>
    <row r="223" spans="1:51" x14ac:dyDescent="0.25">
      <c r="A223" s="125"/>
      <c r="B223" s="453"/>
      <c r="C223" s="453"/>
      <c r="D223" s="453"/>
      <c r="E223" s="454"/>
      <c r="F223" s="454"/>
      <c r="G223" s="454"/>
      <c r="H223" s="457"/>
      <c r="I223" s="158" t="str">
        <f t="shared" si="30"/>
        <v/>
      </c>
      <c r="J223" s="148" t="str">
        <f>IF(OR($D223="",$E223=""),"",VLOOKUP($AO223,Sw_Req!$A$2:$I$19,5))</f>
        <v/>
      </c>
      <c r="K223" s="457"/>
      <c r="L223" s="158" t="str">
        <f t="shared" si="31"/>
        <v/>
      </c>
      <c r="M223" s="148" t="str">
        <f>IF(OR($D223="",$E223=""),"",VLOOKUP($AO223,Sw_Req!$A$2:$K$6,6))</f>
        <v/>
      </c>
      <c r="N223" s="457"/>
      <c r="O223" s="158" t="str">
        <f t="shared" si="32"/>
        <v/>
      </c>
      <c r="P223" s="148" t="str">
        <f t="shared" si="33"/>
        <v/>
      </c>
      <c r="Q223" s="455"/>
      <c r="R223" s="455"/>
      <c r="S223" s="158" t="str">
        <f t="shared" si="34"/>
        <v/>
      </c>
      <c r="T223" s="455"/>
      <c r="U223" s="147" t="str">
        <f t="shared" si="35"/>
        <v/>
      </c>
      <c r="V223" s="147" t="str">
        <f t="shared" si="36"/>
        <v/>
      </c>
      <c r="W223" s="455"/>
      <c r="X223" s="147" t="str">
        <f t="shared" si="37"/>
        <v/>
      </c>
      <c r="Y223" s="149" t="str">
        <f t="shared" si="39"/>
        <v/>
      </c>
      <c r="Z223" s="150" t="str">
        <f t="shared" si="38"/>
        <v/>
      </c>
      <c r="AA223" s="151"/>
      <c r="AB223" s="453"/>
      <c r="AC223" s="453"/>
      <c r="AD223" s="453"/>
      <c r="AE223" s="453"/>
      <c r="AF223" s="453"/>
      <c r="AG223" s="453"/>
      <c r="AH223" s="453"/>
      <c r="AI223" s="453"/>
      <c r="AJ223" s="453"/>
      <c r="AK223" s="152" t="str">
        <f>IF(OR($D223="",$AL223="",GlobalParameters!$C$12=""),"",IF($AO223&lt;200,IF($E223="","",$AL223-VLOOKUP($AO223,Sw_Req!$A$2:$K$19,9)),IF($AO223&gt;=200,MIN(VLOOKUP($AO223,Sw_Req!$A$2:$K$19,10),$AL223),"")))</f>
        <v/>
      </c>
      <c r="AL223" s="453"/>
      <c r="AM223" s="453"/>
      <c r="AN223" s="151"/>
      <c r="AO223" s="126" t="e">
        <f>IF(VLOOKUP($E223,Sw_Req!$O$2:$P$5,2)&lt;&gt;40,VLOOKUP($E223,Sw_Req!$O$2:$P$5,2),VLOOKUP($E223,Sw_Req!$O$2:$P$5,2)+VLOOKUP($F223,Sw_Req!$Q$2:$R$4,2))</f>
        <v>#N/A</v>
      </c>
      <c r="AV223" s="218"/>
      <c r="AW223" s="218"/>
      <c r="AX223" s="218"/>
      <c r="AY223" s="218"/>
    </row>
    <row r="224" spans="1:51" x14ac:dyDescent="0.25">
      <c r="A224" s="125"/>
      <c r="B224" s="453"/>
      <c r="C224" s="453"/>
      <c r="D224" s="453"/>
      <c r="E224" s="454"/>
      <c r="F224" s="454"/>
      <c r="G224" s="454"/>
      <c r="H224" s="457"/>
      <c r="I224" s="158" t="str">
        <f t="shared" si="30"/>
        <v/>
      </c>
      <c r="J224" s="148" t="str">
        <f>IF(OR($D224="",$E224=""),"",VLOOKUP($AO224,Sw_Req!$A$2:$I$19,5))</f>
        <v/>
      </c>
      <c r="K224" s="457"/>
      <c r="L224" s="158" t="str">
        <f t="shared" si="31"/>
        <v/>
      </c>
      <c r="M224" s="148" t="str">
        <f>IF(OR($D224="",$E224=""),"",VLOOKUP($AO224,Sw_Req!$A$2:$K$6,6))</f>
        <v/>
      </c>
      <c r="N224" s="457"/>
      <c r="O224" s="158" t="str">
        <f t="shared" si="32"/>
        <v/>
      </c>
      <c r="P224" s="148" t="str">
        <f t="shared" si="33"/>
        <v/>
      </c>
      <c r="Q224" s="455"/>
      <c r="R224" s="455"/>
      <c r="S224" s="158" t="str">
        <f t="shared" si="34"/>
        <v/>
      </c>
      <c r="T224" s="455"/>
      <c r="U224" s="147" t="str">
        <f t="shared" si="35"/>
        <v/>
      </c>
      <c r="V224" s="147" t="str">
        <f t="shared" si="36"/>
        <v/>
      </c>
      <c r="W224" s="455"/>
      <c r="X224" s="147" t="str">
        <f t="shared" si="37"/>
        <v/>
      </c>
      <c r="Y224" s="149" t="str">
        <f t="shared" si="39"/>
        <v/>
      </c>
      <c r="Z224" s="150" t="str">
        <f t="shared" si="38"/>
        <v/>
      </c>
      <c r="AA224" s="151"/>
      <c r="AB224" s="453"/>
      <c r="AC224" s="453"/>
      <c r="AD224" s="453"/>
      <c r="AE224" s="453"/>
      <c r="AF224" s="453"/>
      <c r="AG224" s="453"/>
      <c r="AH224" s="453"/>
      <c r="AI224" s="453"/>
      <c r="AJ224" s="453"/>
      <c r="AK224" s="152" t="str">
        <f>IF(OR($D224="",$AL224="",GlobalParameters!$C$12=""),"",IF($AO224&lt;200,IF($E224="","",$AL224-VLOOKUP($AO224,Sw_Req!$A$2:$K$19,9)),IF($AO224&gt;=200,MIN(VLOOKUP($AO224,Sw_Req!$A$2:$K$19,10),$AL224),"")))</f>
        <v/>
      </c>
      <c r="AL224" s="453"/>
      <c r="AM224" s="453"/>
      <c r="AN224" s="151"/>
      <c r="AO224" s="126" t="e">
        <f>IF(VLOOKUP($E224,Sw_Req!$O$2:$P$5,2)&lt;&gt;40,VLOOKUP($E224,Sw_Req!$O$2:$P$5,2),VLOOKUP($E224,Sw_Req!$O$2:$P$5,2)+VLOOKUP($F224,Sw_Req!$Q$2:$R$4,2))</f>
        <v>#N/A</v>
      </c>
      <c r="AV224" s="218"/>
      <c r="AW224" s="218"/>
      <c r="AX224" s="218"/>
      <c r="AY224" s="218"/>
    </row>
    <row r="225" spans="1:51" x14ac:dyDescent="0.25">
      <c r="A225" s="125"/>
      <c r="B225" s="453"/>
      <c r="C225" s="453"/>
      <c r="D225" s="453"/>
      <c r="E225" s="454"/>
      <c r="F225" s="454"/>
      <c r="G225" s="454"/>
      <c r="H225" s="457"/>
      <c r="I225" s="158" t="str">
        <f t="shared" si="30"/>
        <v/>
      </c>
      <c r="J225" s="148" t="str">
        <f>IF(OR($D225="",$E225=""),"",VLOOKUP($AO225,Sw_Req!$A$2:$I$19,5))</f>
        <v/>
      </c>
      <c r="K225" s="457"/>
      <c r="L225" s="158" t="str">
        <f t="shared" si="31"/>
        <v/>
      </c>
      <c r="M225" s="148" t="str">
        <f>IF(OR($D225="",$E225=""),"",VLOOKUP($AO225,Sw_Req!$A$2:$K$6,6))</f>
        <v/>
      </c>
      <c r="N225" s="457"/>
      <c r="O225" s="158" t="str">
        <f t="shared" si="32"/>
        <v/>
      </c>
      <c r="P225" s="148" t="str">
        <f t="shared" si="33"/>
        <v/>
      </c>
      <c r="Q225" s="455"/>
      <c r="R225" s="455"/>
      <c r="S225" s="158" t="str">
        <f t="shared" si="34"/>
        <v/>
      </c>
      <c r="T225" s="455"/>
      <c r="U225" s="147" t="str">
        <f t="shared" si="35"/>
        <v/>
      </c>
      <c r="V225" s="147" t="str">
        <f t="shared" si="36"/>
        <v/>
      </c>
      <c r="W225" s="455"/>
      <c r="X225" s="147" t="str">
        <f t="shared" si="37"/>
        <v/>
      </c>
      <c r="Y225" s="149" t="str">
        <f t="shared" si="39"/>
        <v/>
      </c>
      <c r="Z225" s="150" t="str">
        <f t="shared" si="38"/>
        <v/>
      </c>
      <c r="AA225" s="151"/>
      <c r="AB225" s="453"/>
      <c r="AC225" s="453"/>
      <c r="AD225" s="453"/>
      <c r="AE225" s="453"/>
      <c r="AF225" s="453"/>
      <c r="AG225" s="453"/>
      <c r="AH225" s="453"/>
      <c r="AI225" s="453"/>
      <c r="AJ225" s="453"/>
      <c r="AK225" s="152" t="str">
        <f>IF(OR($D225="",$AL225="",GlobalParameters!$C$12=""),"",IF($AO225&lt;200,IF($E225="","",$AL225-VLOOKUP($AO225,Sw_Req!$A$2:$K$19,9)),IF($AO225&gt;=200,MIN(VLOOKUP($AO225,Sw_Req!$A$2:$K$19,10),$AL225),"")))</f>
        <v/>
      </c>
      <c r="AL225" s="453"/>
      <c r="AM225" s="453"/>
      <c r="AN225" s="151"/>
      <c r="AO225" s="126" t="e">
        <f>IF(VLOOKUP($E225,Sw_Req!$O$2:$P$5,2)&lt;&gt;40,VLOOKUP($E225,Sw_Req!$O$2:$P$5,2),VLOOKUP($E225,Sw_Req!$O$2:$P$5,2)+VLOOKUP($F225,Sw_Req!$Q$2:$R$4,2))</f>
        <v>#N/A</v>
      </c>
      <c r="AV225" s="218"/>
      <c r="AW225" s="218"/>
      <c r="AX225" s="218"/>
      <c r="AY225" s="218"/>
    </row>
    <row r="226" spans="1:51" x14ac:dyDescent="0.25">
      <c r="A226" s="125"/>
      <c r="B226" s="453"/>
      <c r="C226" s="453"/>
      <c r="D226" s="453"/>
      <c r="E226" s="454"/>
      <c r="F226" s="454"/>
      <c r="G226" s="454"/>
      <c r="H226" s="457"/>
      <c r="I226" s="158" t="str">
        <f t="shared" si="30"/>
        <v/>
      </c>
      <c r="J226" s="148" t="str">
        <f>IF(OR($D226="",$E226=""),"",VLOOKUP($AO226,Sw_Req!$A$2:$I$19,5))</f>
        <v/>
      </c>
      <c r="K226" s="457"/>
      <c r="L226" s="158" t="str">
        <f t="shared" si="31"/>
        <v/>
      </c>
      <c r="M226" s="148" t="str">
        <f>IF(OR($D226="",$E226=""),"",VLOOKUP($AO226,Sw_Req!$A$2:$K$6,6))</f>
        <v/>
      </c>
      <c r="N226" s="457"/>
      <c r="O226" s="158" t="str">
        <f t="shared" si="32"/>
        <v/>
      </c>
      <c r="P226" s="148" t="str">
        <f t="shared" si="33"/>
        <v/>
      </c>
      <c r="Q226" s="455"/>
      <c r="R226" s="455"/>
      <c r="S226" s="158" t="str">
        <f t="shared" si="34"/>
        <v/>
      </c>
      <c r="T226" s="455"/>
      <c r="U226" s="147" t="str">
        <f t="shared" si="35"/>
        <v/>
      </c>
      <c r="V226" s="147" t="str">
        <f t="shared" si="36"/>
        <v/>
      </c>
      <c r="W226" s="455"/>
      <c r="X226" s="147" t="str">
        <f t="shared" si="37"/>
        <v/>
      </c>
      <c r="Y226" s="149" t="str">
        <f t="shared" si="39"/>
        <v/>
      </c>
      <c r="Z226" s="150" t="str">
        <f t="shared" si="38"/>
        <v/>
      </c>
      <c r="AA226" s="151"/>
      <c r="AB226" s="453"/>
      <c r="AC226" s="453"/>
      <c r="AD226" s="453"/>
      <c r="AE226" s="453"/>
      <c r="AF226" s="453"/>
      <c r="AG226" s="453"/>
      <c r="AH226" s="453"/>
      <c r="AI226" s="453"/>
      <c r="AJ226" s="453"/>
      <c r="AK226" s="152" t="str">
        <f>IF(OR($D226="",$AL226="",GlobalParameters!$C$12=""),"",IF($AO226&lt;200,IF($E226="","",$AL226-VLOOKUP($AO226,Sw_Req!$A$2:$K$19,9)),IF($AO226&gt;=200,MIN(VLOOKUP($AO226,Sw_Req!$A$2:$K$19,10),$AL226),"")))</f>
        <v/>
      </c>
      <c r="AL226" s="453"/>
      <c r="AM226" s="453"/>
      <c r="AN226" s="151"/>
      <c r="AO226" s="126" t="e">
        <f>IF(VLOOKUP($E226,Sw_Req!$O$2:$P$5,2)&lt;&gt;40,VLOOKUP($E226,Sw_Req!$O$2:$P$5,2),VLOOKUP($E226,Sw_Req!$O$2:$P$5,2)+VLOOKUP($F226,Sw_Req!$Q$2:$R$4,2))</f>
        <v>#N/A</v>
      </c>
      <c r="AV226" s="218"/>
      <c r="AW226" s="218"/>
      <c r="AX226" s="218"/>
      <c r="AY226" s="218"/>
    </row>
    <row r="227" spans="1:51" x14ac:dyDescent="0.25">
      <c r="A227" s="125"/>
      <c r="B227" s="453"/>
      <c r="C227" s="453"/>
      <c r="D227" s="453"/>
      <c r="E227" s="454"/>
      <c r="F227" s="454"/>
      <c r="G227" s="454"/>
      <c r="H227" s="457"/>
      <c r="I227" s="158" t="str">
        <f t="shared" si="30"/>
        <v/>
      </c>
      <c r="J227" s="148" t="str">
        <f>IF(OR($D227="",$E227=""),"",VLOOKUP($AO227,Sw_Req!$A$2:$I$19,5))</f>
        <v/>
      </c>
      <c r="K227" s="457"/>
      <c r="L227" s="158" t="str">
        <f t="shared" si="31"/>
        <v/>
      </c>
      <c r="M227" s="148" t="str">
        <f>IF(OR($D227="",$E227=""),"",VLOOKUP($AO227,Sw_Req!$A$2:$K$6,6))</f>
        <v/>
      </c>
      <c r="N227" s="457"/>
      <c r="O227" s="158" t="str">
        <f t="shared" si="32"/>
        <v/>
      </c>
      <c r="P227" s="148" t="str">
        <f t="shared" si="33"/>
        <v/>
      </c>
      <c r="Q227" s="455"/>
      <c r="R227" s="455"/>
      <c r="S227" s="158" t="str">
        <f t="shared" si="34"/>
        <v/>
      </c>
      <c r="T227" s="455"/>
      <c r="U227" s="147" t="str">
        <f t="shared" si="35"/>
        <v/>
      </c>
      <c r="V227" s="147" t="str">
        <f t="shared" si="36"/>
        <v/>
      </c>
      <c r="W227" s="455"/>
      <c r="X227" s="147" t="str">
        <f t="shared" si="37"/>
        <v/>
      </c>
      <c r="Y227" s="149" t="str">
        <f t="shared" si="39"/>
        <v/>
      </c>
      <c r="Z227" s="150" t="str">
        <f t="shared" si="38"/>
        <v/>
      </c>
      <c r="AA227" s="151"/>
      <c r="AB227" s="453"/>
      <c r="AC227" s="453"/>
      <c r="AD227" s="453"/>
      <c r="AE227" s="453"/>
      <c r="AF227" s="453"/>
      <c r="AG227" s="453"/>
      <c r="AH227" s="453"/>
      <c r="AI227" s="453"/>
      <c r="AJ227" s="453"/>
      <c r="AK227" s="152" t="str">
        <f>IF(OR($D227="",$AL227="",GlobalParameters!$C$12=""),"",IF($AO227&lt;200,IF($E227="","",$AL227-VLOOKUP($AO227,Sw_Req!$A$2:$K$19,9)),IF($AO227&gt;=200,MIN(VLOOKUP($AO227,Sw_Req!$A$2:$K$19,10),$AL227),"")))</f>
        <v/>
      </c>
      <c r="AL227" s="453"/>
      <c r="AM227" s="453"/>
      <c r="AN227" s="151"/>
      <c r="AO227" s="126" t="e">
        <f>IF(VLOOKUP($E227,Sw_Req!$O$2:$P$5,2)&lt;&gt;40,VLOOKUP($E227,Sw_Req!$O$2:$P$5,2),VLOOKUP($E227,Sw_Req!$O$2:$P$5,2)+VLOOKUP($F227,Sw_Req!$Q$2:$R$4,2))</f>
        <v>#N/A</v>
      </c>
      <c r="AV227" s="218"/>
      <c r="AW227" s="218"/>
      <c r="AX227" s="218"/>
      <c r="AY227" s="218"/>
    </row>
    <row r="228" spans="1:51" x14ac:dyDescent="0.25">
      <c r="A228" s="125"/>
      <c r="B228" s="453"/>
      <c r="C228" s="453"/>
      <c r="D228" s="453"/>
      <c r="E228" s="454"/>
      <c r="F228" s="454"/>
      <c r="G228" s="454"/>
      <c r="H228" s="457"/>
      <c r="I228" s="158" t="str">
        <f t="shared" si="30"/>
        <v/>
      </c>
      <c r="J228" s="148" t="str">
        <f>IF(OR($D228="",$E228=""),"",VLOOKUP($AO228,Sw_Req!$A$2:$I$19,5))</f>
        <v/>
      </c>
      <c r="K228" s="457"/>
      <c r="L228" s="158" t="str">
        <f t="shared" si="31"/>
        <v/>
      </c>
      <c r="M228" s="148" t="str">
        <f>IF(OR($D228="",$E228=""),"",VLOOKUP($AO228,Sw_Req!$A$2:$K$6,6))</f>
        <v/>
      </c>
      <c r="N228" s="457"/>
      <c r="O228" s="158" t="str">
        <f t="shared" si="32"/>
        <v/>
      </c>
      <c r="P228" s="148" t="str">
        <f t="shared" si="33"/>
        <v/>
      </c>
      <c r="Q228" s="455"/>
      <c r="R228" s="455"/>
      <c r="S228" s="158" t="str">
        <f t="shared" si="34"/>
        <v/>
      </c>
      <c r="T228" s="455"/>
      <c r="U228" s="147" t="str">
        <f t="shared" si="35"/>
        <v/>
      </c>
      <c r="V228" s="147" t="str">
        <f t="shared" si="36"/>
        <v/>
      </c>
      <c r="W228" s="455"/>
      <c r="X228" s="147" t="str">
        <f t="shared" si="37"/>
        <v/>
      </c>
      <c r="Y228" s="149" t="str">
        <f t="shared" si="39"/>
        <v/>
      </c>
      <c r="Z228" s="150" t="str">
        <f t="shared" si="38"/>
        <v/>
      </c>
      <c r="AA228" s="151"/>
      <c r="AB228" s="453"/>
      <c r="AC228" s="453"/>
      <c r="AD228" s="453"/>
      <c r="AE228" s="453"/>
      <c r="AF228" s="453"/>
      <c r="AG228" s="453"/>
      <c r="AH228" s="453"/>
      <c r="AI228" s="453"/>
      <c r="AJ228" s="453"/>
      <c r="AK228" s="152" t="str">
        <f>IF(OR($D228="",$AL228="",GlobalParameters!$C$12=""),"",IF($AO228&lt;200,IF($E228="","",$AL228-VLOOKUP($AO228,Sw_Req!$A$2:$K$19,9)),IF($AO228&gt;=200,MIN(VLOOKUP($AO228,Sw_Req!$A$2:$K$19,10),$AL228),"")))</f>
        <v/>
      </c>
      <c r="AL228" s="453"/>
      <c r="AM228" s="453"/>
      <c r="AN228" s="151"/>
      <c r="AO228" s="126" t="e">
        <f>IF(VLOOKUP($E228,Sw_Req!$O$2:$P$5,2)&lt;&gt;40,VLOOKUP($E228,Sw_Req!$O$2:$P$5,2),VLOOKUP($E228,Sw_Req!$O$2:$P$5,2)+VLOOKUP($F228,Sw_Req!$Q$2:$R$4,2))</f>
        <v>#N/A</v>
      </c>
      <c r="AV228" s="218"/>
      <c r="AW228" s="218"/>
      <c r="AX228" s="218"/>
      <c r="AY228" s="218"/>
    </row>
    <row r="229" spans="1:51" x14ac:dyDescent="0.25">
      <c r="A229" s="125"/>
      <c r="B229" s="453"/>
      <c r="C229" s="453"/>
      <c r="D229" s="453"/>
      <c r="E229" s="454"/>
      <c r="F229" s="454"/>
      <c r="G229" s="454"/>
      <c r="H229" s="457"/>
      <c r="I229" s="158" t="str">
        <f t="shared" si="30"/>
        <v/>
      </c>
      <c r="J229" s="148" t="str">
        <f>IF(OR($D229="",$E229=""),"",VLOOKUP($AO229,Sw_Req!$A$2:$I$19,5))</f>
        <v/>
      </c>
      <c r="K229" s="457"/>
      <c r="L229" s="158" t="str">
        <f t="shared" si="31"/>
        <v/>
      </c>
      <c r="M229" s="148" t="str">
        <f>IF(OR($D229="",$E229=""),"",VLOOKUP($AO229,Sw_Req!$A$2:$K$6,6))</f>
        <v/>
      </c>
      <c r="N229" s="457"/>
      <c r="O229" s="158" t="str">
        <f t="shared" si="32"/>
        <v/>
      </c>
      <c r="P229" s="148" t="str">
        <f t="shared" si="33"/>
        <v/>
      </c>
      <c r="Q229" s="455"/>
      <c r="R229" s="455"/>
      <c r="S229" s="158" t="str">
        <f t="shared" si="34"/>
        <v/>
      </c>
      <c r="T229" s="455"/>
      <c r="U229" s="147" t="str">
        <f t="shared" si="35"/>
        <v/>
      </c>
      <c r="V229" s="147" t="str">
        <f t="shared" si="36"/>
        <v/>
      </c>
      <c r="W229" s="455"/>
      <c r="X229" s="147" t="str">
        <f t="shared" si="37"/>
        <v/>
      </c>
      <c r="Y229" s="149" t="str">
        <f t="shared" si="39"/>
        <v/>
      </c>
      <c r="Z229" s="150" t="str">
        <f t="shared" si="38"/>
        <v/>
      </c>
      <c r="AA229" s="151"/>
      <c r="AB229" s="453"/>
      <c r="AC229" s="453"/>
      <c r="AD229" s="453"/>
      <c r="AE229" s="453"/>
      <c r="AF229" s="453"/>
      <c r="AG229" s="453"/>
      <c r="AH229" s="453"/>
      <c r="AI229" s="453"/>
      <c r="AJ229" s="453"/>
      <c r="AK229" s="152" t="str">
        <f>IF(OR($D229="",$AL229="",GlobalParameters!$C$12=""),"",IF($AO229&lt;200,IF($E229="","",$AL229-VLOOKUP($AO229,Sw_Req!$A$2:$K$19,9)),IF($AO229&gt;=200,MIN(VLOOKUP($AO229,Sw_Req!$A$2:$K$19,10),$AL229),"")))</f>
        <v/>
      </c>
      <c r="AL229" s="453"/>
      <c r="AM229" s="453"/>
      <c r="AN229" s="151"/>
      <c r="AO229" s="126" t="e">
        <f>IF(VLOOKUP($E229,Sw_Req!$O$2:$P$5,2)&lt;&gt;40,VLOOKUP($E229,Sw_Req!$O$2:$P$5,2),VLOOKUP($E229,Sw_Req!$O$2:$P$5,2)+VLOOKUP($F229,Sw_Req!$Q$2:$R$4,2))</f>
        <v>#N/A</v>
      </c>
      <c r="AV229" s="218"/>
      <c r="AW229" s="218"/>
      <c r="AX229" s="218"/>
      <c r="AY229" s="218"/>
    </row>
    <row r="230" spans="1:51" s="143" customFormat="1" x14ac:dyDescent="0.25">
      <c r="A230" s="125"/>
      <c r="B230" s="453"/>
      <c r="C230" s="453"/>
      <c r="D230" s="453"/>
      <c r="E230" s="454"/>
      <c r="F230" s="454"/>
      <c r="G230" s="454"/>
      <c r="H230" s="457"/>
      <c r="I230" s="158" t="str">
        <f t="shared" si="30"/>
        <v/>
      </c>
      <c r="J230" s="148" t="str">
        <f>IF(OR($D230="",$E230=""),"",VLOOKUP($AO230,Sw_Req!$A$2:$I$19,5))</f>
        <v/>
      </c>
      <c r="K230" s="457"/>
      <c r="L230" s="158" t="str">
        <f t="shared" si="31"/>
        <v/>
      </c>
      <c r="M230" s="148" t="str">
        <f>IF(OR($D230="",$E230=""),"",VLOOKUP($AO230,Sw_Req!$A$2:$K$6,6))</f>
        <v/>
      </c>
      <c r="N230" s="457"/>
      <c r="O230" s="158" t="str">
        <f t="shared" si="32"/>
        <v/>
      </c>
      <c r="P230" s="148" t="str">
        <f t="shared" si="33"/>
        <v/>
      </c>
      <c r="Q230" s="455"/>
      <c r="R230" s="455"/>
      <c r="S230" s="158" t="str">
        <f t="shared" si="34"/>
        <v/>
      </c>
      <c r="T230" s="455"/>
      <c r="U230" s="147" t="str">
        <f t="shared" si="35"/>
        <v/>
      </c>
      <c r="V230" s="147" t="str">
        <f t="shared" si="36"/>
        <v/>
      </c>
      <c r="W230" s="455"/>
      <c r="X230" s="147" t="str">
        <f t="shared" si="37"/>
        <v/>
      </c>
      <c r="Y230" s="149" t="str">
        <f t="shared" si="39"/>
        <v/>
      </c>
      <c r="Z230" s="150" t="str">
        <f t="shared" si="38"/>
        <v/>
      </c>
      <c r="AA230" s="151"/>
      <c r="AB230" s="453"/>
      <c r="AC230" s="453"/>
      <c r="AD230" s="453"/>
      <c r="AE230" s="453"/>
      <c r="AF230" s="453"/>
      <c r="AG230" s="453"/>
      <c r="AH230" s="453"/>
      <c r="AI230" s="453"/>
      <c r="AJ230" s="453"/>
      <c r="AK230" s="152" t="str">
        <f>IF(OR($D230="",$AL230="",GlobalParameters!$C$12=""),"",IF($AO230&lt;200,IF($E230="","",$AL230-VLOOKUP($AO230,Sw_Req!$A$2:$K$19,9)),IF($AO230&gt;=200,MIN(VLOOKUP($AO230,Sw_Req!$A$2:$K$19,10),$AL230),"")))</f>
        <v/>
      </c>
      <c r="AL230" s="453"/>
      <c r="AM230" s="453"/>
      <c r="AN230" s="151"/>
      <c r="AO230" s="126" t="e">
        <f>IF(VLOOKUP($E230,Sw_Req!$O$2:$P$5,2)&lt;&gt;40,VLOOKUP($E230,Sw_Req!$O$2:$P$5,2),VLOOKUP($E230,Sw_Req!$O$2:$P$5,2)+VLOOKUP($F230,Sw_Req!$Q$2:$R$4,2))</f>
        <v>#N/A</v>
      </c>
      <c r="AR230" s="172"/>
      <c r="AS230" s="172"/>
      <c r="AV230" s="218"/>
      <c r="AW230" s="218"/>
      <c r="AX230" s="218"/>
      <c r="AY230" s="218"/>
    </row>
    <row r="231" spans="1:51" s="143" customFormat="1" x14ac:dyDescent="0.25">
      <c r="A231" s="125"/>
      <c r="B231" s="453"/>
      <c r="C231" s="453"/>
      <c r="D231" s="453"/>
      <c r="E231" s="454"/>
      <c r="F231" s="454"/>
      <c r="G231" s="454"/>
      <c r="H231" s="457"/>
      <c r="I231" s="158" t="str">
        <f t="shared" si="30"/>
        <v/>
      </c>
      <c r="J231" s="148" t="str">
        <f>IF(OR($D231="",$E231=""),"",VLOOKUP($AO231,Sw_Req!$A$2:$I$19,5))</f>
        <v/>
      </c>
      <c r="K231" s="457"/>
      <c r="L231" s="158" t="str">
        <f t="shared" si="31"/>
        <v/>
      </c>
      <c r="M231" s="148" t="str">
        <f>IF(OR($D231="",$E231=""),"",VLOOKUP($AO231,Sw_Req!$A$2:$K$6,6))</f>
        <v/>
      </c>
      <c r="N231" s="457"/>
      <c r="O231" s="158" t="str">
        <f t="shared" si="32"/>
        <v/>
      </c>
      <c r="P231" s="148" t="str">
        <f t="shared" si="33"/>
        <v/>
      </c>
      <c r="Q231" s="455"/>
      <c r="R231" s="455"/>
      <c r="S231" s="158" t="str">
        <f t="shared" si="34"/>
        <v/>
      </c>
      <c r="T231" s="455"/>
      <c r="U231" s="147" t="str">
        <f t="shared" si="35"/>
        <v/>
      </c>
      <c r="V231" s="147" t="str">
        <f t="shared" si="36"/>
        <v/>
      </c>
      <c r="W231" s="455"/>
      <c r="X231" s="147" t="str">
        <f t="shared" si="37"/>
        <v/>
      </c>
      <c r="Y231" s="149" t="str">
        <f t="shared" si="39"/>
        <v/>
      </c>
      <c r="Z231" s="150" t="str">
        <f t="shared" si="38"/>
        <v/>
      </c>
      <c r="AA231" s="151"/>
      <c r="AB231" s="453"/>
      <c r="AC231" s="453"/>
      <c r="AD231" s="453"/>
      <c r="AE231" s="453"/>
      <c r="AF231" s="453"/>
      <c r="AG231" s="453"/>
      <c r="AH231" s="453"/>
      <c r="AI231" s="453"/>
      <c r="AJ231" s="453"/>
      <c r="AK231" s="152" t="str">
        <f>IF(OR($D231="",$AL231="",GlobalParameters!$C$12=""),"",IF($AO231&lt;200,IF($E231="","",$AL231-VLOOKUP($AO231,Sw_Req!$A$2:$K$19,9)),IF($AO231&gt;=200,MIN(VLOOKUP($AO231,Sw_Req!$A$2:$K$19,10),$AL231),"")))</f>
        <v/>
      </c>
      <c r="AL231" s="453"/>
      <c r="AM231" s="453"/>
      <c r="AN231" s="151"/>
      <c r="AO231" s="126" t="e">
        <f>IF(VLOOKUP($E231,Sw_Req!$O$2:$P$5,2)&lt;&gt;40,VLOOKUP($E231,Sw_Req!$O$2:$P$5,2),VLOOKUP($E231,Sw_Req!$O$2:$P$5,2)+VLOOKUP($F231,Sw_Req!$Q$2:$R$4,2))</f>
        <v>#N/A</v>
      </c>
      <c r="AR231" s="172"/>
      <c r="AS231" s="172"/>
      <c r="AV231" s="218"/>
      <c r="AW231" s="218"/>
      <c r="AX231" s="218"/>
      <c r="AY231" s="218"/>
    </row>
    <row r="232" spans="1:51" x14ac:dyDescent="0.25">
      <c r="A232" s="125"/>
      <c r="B232" s="453"/>
      <c r="C232" s="453"/>
      <c r="D232" s="453"/>
      <c r="E232" s="454"/>
      <c r="F232" s="454"/>
      <c r="G232" s="454"/>
      <c r="H232" s="457"/>
      <c r="I232" s="158" t="str">
        <f t="shared" si="30"/>
        <v/>
      </c>
      <c r="J232" s="148" t="str">
        <f>IF(OR($D232="",$E232=""),"",VLOOKUP($AO232,Sw_Req!$A$2:$I$19,5))</f>
        <v/>
      </c>
      <c r="K232" s="457"/>
      <c r="L232" s="158" t="str">
        <f t="shared" si="31"/>
        <v/>
      </c>
      <c r="M232" s="148" t="str">
        <f>IF(OR($D232="",$E232=""),"",VLOOKUP($AO232,Sw_Req!$A$2:$K$6,6))</f>
        <v/>
      </c>
      <c r="N232" s="457"/>
      <c r="O232" s="158" t="str">
        <f t="shared" si="32"/>
        <v/>
      </c>
      <c r="P232" s="148" t="str">
        <f t="shared" si="33"/>
        <v/>
      </c>
      <c r="Q232" s="455"/>
      <c r="R232" s="455"/>
      <c r="S232" s="158" t="str">
        <f t="shared" si="34"/>
        <v/>
      </c>
      <c r="T232" s="455"/>
      <c r="U232" s="147" t="str">
        <f t="shared" si="35"/>
        <v/>
      </c>
      <c r="V232" s="147" t="str">
        <f t="shared" si="36"/>
        <v/>
      </c>
      <c r="W232" s="455"/>
      <c r="X232" s="147" t="str">
        <f t="shared" si="37"/>
        <v/>
      </c>
      <c r="Y232" s="149" t="str">
        <f t="shared" si="39"/>
        <v/>
      </c>
      <c r="Z232" s="150" t="str">
        <f t="shared" si="38"/>
        <v/>
      </c>
      <c r="AA232" s="151"/>
      <c r="AB232" s="453"/>
      <c r="AC232" s="453"/>
      <c r="AD232" s="453"/>
      <c r="AE232" s="453"/>
      <c r="AF232" s="453"/>
      <c r="AG232" s="453"/>
      <c r="AH232" s="453"/>
      <c r="AI232" s="453"/>
      <c r="AJ232" s="453"/>
      <c r="AK232" s="152" t="str">
        <f>IF(OR($D232="",$AL232="",GlobalParameters!$C$12=""),"",IF($AO232&lt;200,IF($E232="","",$AL232-VLOOKUP($AO232,Sw_Req!$A$2:$K$19,9)),IF($AO232&gt;=200,MIN(VLOOKUP($AO232,Sw_Req!$A$2:$K$19,10),$AL232),"")))</f>
        <v/>
      </c>
      <c r="AL232" s="453"/>
      <c r="AM232" s="453"/>
      <c r="AN232" s="151"/>
      <c r="AO232" s="126" t="e">
        <f>IF(VLOOKUP($E232,Sw_Req!$O$2:$P$5,2)&lt;&gt;40,VLOOKUP($E232,Sw_Req!$O$2:$P$5,2),VLOOKUP($E232,Sw_Req!$O$2:$P$5,2)+VLOOKUP($F232,Sw_Req!$Q$2:$R$4,2))</f>
        <v>#N/A</v>
      </c>
      <c r="AV232" s="218"/>
      <c r="AW232" s="218"/>
      <c r="AX232" s="218"/>
      <c r="AY232" s="218"/>
    </row>
    <row r="233" spans="1:51" x14ac:dyDescent="0.25">
      <c r="A233" s="125"/>
      <c r="B233" s="453"/>
      <c r="C233" s="453"/>
      <c r="D233" s="453"/>
      <c r="E233" s="454"/>
      <c r="F233" s="454"/>
      <c r="G233" s="454"/>
      <c r="H233" s="457"/>
      <c r="I233" s="158" t="str">
        <f t="shared" si="30"/>
        <v/>
      </c>
      <c r="J233" s="148" t="str">
        <f>IF(OR($D233="",$E233=""),"",VLOOKUP($AO233,Sw_Req!$A$2:$I$19,5))</f>
        <v/>
      </c>
      <c r="K233" s="457"/>
      <c r="L233" s="158" t="str">
        <f t="shared" si="31"/>
        <v/>
      </c>
      <c r="M233" s="148" t="str">
        <f>IF(OR($D233="",$E233=""),"",VLOOKUP($AO233,Sw_Req!$A$2:$K$6,6))</f>
        <v/>
      </c>
      <c r="N233" s="457"/>
      <c r="O233" s="158" t="str">
        <f t="shared" si="32"/>
        <v/>
      </c>
      <c r="P233" s="148" t="str">
        <f t="shared" si="33"/>
        <v/>
      </c>
      <c r="Q233" s="455"/>
      <c r="R233" s="455"/>
      <c r="S233" s="158" t="str">
        <f t="shared" si="34"/>
        <v/>
      </c>
      <c r="T233" s="455"/>
      <c r="U233" s="147" t="str">
        <f t="shared" si="35"/>
        <v/>
      </c>
      <c r="V233" s="147" t="str">
        <f t="shared" si="36"/>
        <v/>
      </c>
      <c r="W233" s="455"/>
      <c r="X233" s="147" t="str">
        <f t="shared" si="37"/>
        <v/>
      </c>
      <c r="Y233" s="149" t="str">
        <f t="shared" si="39"/>
        <v/>
      </c>
      <c r="Z233" s="150" t="str">
        <f t="shared" si="38"/>
        <v/>
      </c>
      <c r="AA233" s="151"/>
      <c r="AB233" s="453"/>
      <c r="AC233" s="453"/>
      <c r="AD233" s="453"/>
      <c r="AE233" s="453"/>
      <c r="AF233" s="453"/>
      <c r="AG233" s="453"/>
      <c r="AH233" s="453"/>
      <c r="AI233" s="453"/>
      <c r="AJ233" s="453"/>
      <c r="AK233" s="152" t="str">
        <f>IF(OR($D233="",$AL233="",GlobalParameters!$C$12=""),"",IF($AO233&lt;200,IF($E233="","",$AL233-VLOOKUP($AO233,Sw_Req!$A$2:$K$19,9)),IF($AO233&gt;=200,MIN(VLOOKUP($AO233,Sw_Req!$A$2:$K$19,10),$AL233),"")))</f>
        <v/>
      </c>
      <c r="AL233" s="453"/>
      <c r="AM233" s="453"/>
      <c r="AN233" s="151"/>
      <c r="AO233" s="126" t="e">
        <f>IF(VLOOKUP($E233,Sw_Req!$O$2:$P$5,2)&lt;&gt;40,VLOOKUP($E233,Sw_Req!$O$2:$P$5,2),VLOOKUP($E233,Sw_Req!$O$2:$P$5,2)+VLOOKUP($F233,Sw_Req!$Q$2:$R$4,2))</f>
        <v>#N/A</v>
      </c>
      <c r="AV233" s="218"/>
      <c r="AW233" s="218"/>
      <c r="AX233" s="218"/>
      <c r="AY233" s="218"/>
    </row>
    <row r="234" spans="1:51" x14ac:dyDescent="0.25">
      <c r="A234" s="125"/>
      <c r="B234" s="453"/>
      <c r="C234" s="453"/>
      <c r="D234" s="453"/>
      <c r="E234" s="454"/>
      <c r="F234" s="454"/>
      <c r="G234" s="454"/>
      <c r="H234" s="457"/>
      <c r="I234" s="158" t="str">
        <f t="shared" si="30"/>
        <v/>
      </c>
      <c r="J234" s="148" t="str">
        <f>IF(OR($D234="",$E234=""),"",VLOOKUP($AO234,Sw_Req!$A$2:$I$19,5))</f>
        <v/>
      </c>
      <c r="K234" s="457"/>
      <c r="L234" s="158" t="str">
        <f t="shared" si="31"/>
        <v/>
      </c>
      <c r="M234" s="148" t="str">
        <f>IF(OR($D234="",$E234=""),"",VLOOKUP($AO234,Sw_Req!$A$2:$K$6,6))</f>
        <v/>
      </c>
      <c r="N234" s="457"/>
      <c r="O234" s="158" t="str">
        <f t="shared" si="32"/>
        <v/>
      </c>
      <c r="P234" s="148" t="str">
        <f t="shared" si="33"/>
        <v/>
      </c>
      <c r="Q234" s="455"/>
      <c r="R234" s="455"/>
      <c r="S234" s="158" t="str">
        <f t="shared" si="34"/>
        <v/>
      </c>
      <c r="T234" s="455"/>
      <c r="U234" s="147" t="str">
        <f t="shared" si="35"/>
        <v/>
      </c>
      <c r="V234" s="147" t="str">
        <f t="shared" si="36"/>
        <v/>
      </c>
      <c r="W234" s="455"/>
      <c r="X234" s="147" t="str">
        <f t="shared" si="37"/>
        <v/>
      </c>
      <c r="Y234" s="149" t="str">
        <f t="shared" si="39"/>
        <v/>
      </c>
      <c r="Z234" s="150" t="str">
        <f t="shared" si="38"/>
        <v/>
      </c>
      <c r="AA234" s="151"/>
      <c r="AB234" s="453"/>
      <c r="AC234" s="453"/>
      <c r="AD234" s="453"/>
      <c r="AE234" s="453"/>
      <c r="AF234" s="453"/>
      <c r="AG234" s="453"/>
      <c r="AH234" s="453"/>
      <c r="AI234" s="453"/>
      <c r="AJ234" s="453"/>
      <c r="AK234" s="152" t="str">
        <f>IF(OR($D234="",$AL234="",GlobalParameters!$C$12=""),"",IF($AO234&lt;200,IF($E234="","",$AL234-VLOOKUP($AO234,Sw_Req!$A$2:$K$19,9)),IF($AO234&gt;=200,MIN(VLOOKUP($AO234,Sw_Req!$A$2:$K$19,10),$AL234),"")))</f>
        <v/>
      </c>
      <c r="AL234" s="453"/>
      <c r="AM234" s="453"/>
      <c r="AN234" s="151"/>
      <c r="AO234" s="126" t="e">
        <f>IF(VLOOKUP($E234,Sw_Req!$O$2:$P$5,2)&lt;&gt;40,VLOOKUP($E234,Sw_Req!$O$2:$P$5,2),VLOOKUP($E234,Sw_Req!$O$2:$P$5,2)+VLOOKUP($F234,Sw_Req!$Q$2:$R$4,2))</f>
        <v>#N/A</v>
      </c>
      <c r="AV234" s="218"/>
      <c r="AW234" s="218"/>
      <c r="AX234" s="218"/>
      <c r="AY234" s="218"/>
    </row>
    <row r="235" spans="1:51" x14ac:dyDescent="0.25">
      <c r="A235" s="125"/>
      <c r="B235" s="453"/>
      <c r="C235" s="453"/>
      <c r="D235" s="453"/>
      <c r="E235" s="454"/>
      <c r="F235" s="454"/>
      <c r="G235" s="454"/>
      <c r="H235" s="457"/>
      <c r="I235" s="158" t="str">
        <f t="shared" si="30"/>
        <v/>
      </c>
      <c r="J235" s="148" t="str">
        <f>IF(OR($D235="",$E235=""),"",VLOOKUP($AO235,Sw_Req!$A$2:$I$19,5))</f>
        <v/>
      </c>
      <c r="K235" s="457"/>
      <c r="L235" s="158" t="str">
        <f t="shared" si="31"/>
        <v/>
      </c>
      <c r="M235" s="148" t="str">
        <f>IF(OR($D235="",$E235=""),"",VLOOKUP($AO235,Sw_Req!$A$2:$K$6,6))</f>
        <v/>
      </c>
      <c r="N235" s="457"/>
      <c r="O235" s="158" t="str">
        <f t="shared" si="32"/>
        <v/>
      </c>
      <c r="P235" s="148" t="str">
        <f t="shared" si="33"/>
        <v/>
      </c>
      <c r="Q235" s="455"/>
      <c r="R235" s="455"/>
      <c r="S235" s="158" t="str">
        <f t="shared" si="34"/>
        <v/>
      </c>
      <c r="T235" s="455"/>
      <c r="U235" s="147" t="str">
        <f t="shared" si="35"/>
        <v/>
      </c>
      <c r="V235" s="147" t="str">
        <f t="shared" si="36"/>
        <v/>
      </c>
      <c r="W235" s="455"/>
      <c r="X235" s="147" t="str">
        <f t="shared" si="37"/>
        <v/>
      </c>
      <c r="Y235" s="149" t="str">
        <f t="shared" si="39"/>
        <v/>
      </c>
      <c r="Z235" s="150" t="str">
        <f t="shared" si="38"/>
        <v/>
      </c>
      <c r="AA235" s="151"/>
      <c r="AB235" s="453"/>
      <c r="AC235" s="453"/>
      <c r="AD235" s="453"/>
      <c r="AE235" s="453"/>
      <c r="AF235" s="453"/>
      <c r="AG235" s="453"/>
      <c r="AH235" s="453"/>
      <c r="AI235" s="453"/>
      <c r="AJ235" s="453"/>
      <c r="AK235" s="152" t="str">
        <f>IF(OR($D235="",$AL235="",GlobalParameters!$C$12=""),"",IF($AO235&lt;200,IF($E235="","",$AL235-VLOOKUP($AO235,Sw_Req!$A$2:$K$19,9)),IF($AO235&gt;=200,MIN(VLOOKUP($AO235,Sw_Req!$A$2:$K$19,10),$AL235),"")))</f>
        <v/>
      </c>
      <c r="AL235" s="453"/>
      <c r="AM235" s="453"/>
      <c r="AN235" s="151"/>
      <c r="AO235" s="126" t="e">
        <f>IF(VLOOKUP($E235,Sw_Req!$O$2:$P$5,2)&lt;&gt;40,VLOOKUP($E235,Sw_Req!$O$2:$P$5,2),VLOOKUP($E235,Sw_Req!$O$2:$P$5,2)+VLOOKUP($F235,Sw_Req!$Q$2:$R$4,2))</f>
        <v>#N/A</v>
      </c>
      <c r="AV235" s="218"/>
      <c r="AW235" s="218"/>
      <c r="AX235" s="218"/>
      <c r="AY235" s="218"/>
    </row>
    <row r="236" spans="1:51" x14ac:dyDescent="0.25">
      <c r="A236" s="125"/>
      <c r="B236" s="453"/>
      <c r="C236" s="453"/>
      <c r="D236" s="453"/>
      <c r="E236" s="454"/>
      <c r="F236" s="454"/>
      <c r="G236" s="454"/>
      <c r="H236" s="457"/>
      <c r="I236" s="158" t="str">
        <f t="shared" si="30"/>
        <v/>
      </c>
      <c r="J236" s="148" t="str">
        <f>IF(OR($D236="",$E236=""),"",VLOOKUP($AO236,Sw_Req!$A$2:$I$19,5))</f>
        <v/>
      </c>
      <c r="K236" s="457"/>
      <c r="L236" s="158" t="str">
        <f t="shared" si="31"/>
        <v/>
      </c>
      <c r="M236" s="148" t="str">
        <f>IF(OR($D236="",$E236=""),"",VLOOKUP($AO236,Sw_Req!$A$2:$K$6,6))</f>
        <v/>
      </c>
      <c r="N236" s="457"/>
      <c r="O236" s="158" t="str">
        <f t="shared" si="32"/>
        <v/>
      </c>
      <c r="P236" s="148" t="str">
        <f t="shared" si="33"/>
        <v/>
      </c>
      <c r="Q236" s="455"/>
      <c r="R236" s="455"/>
      <c r="S236" s="158" t="str">
        <f t="shared" si="34"/>
        <v/>
      </c>
      <c r="T236" s="455"/>
      <c r="U236" s="147" t="str">
        <f t="shared" si="35"/>
        <v/>
      </c>
      <c r="V236" s="147" t="str">
        <f t="shared" si="36"/>
        <v/>
      </c>
      <c r="W236" s="455"/>
      <c r="X236" s="147" t="str">
        <f t="shared" si="37"/>
        <v/>
      </c>
      <c r="Y236" s="149" t="str">
        <f t="shared" si="39"/>
        <v/>
      </c>
      <c r="Z236" s="150" t="str">
        <f t="shared" si="38"/>
        <v/>
      </c>
      <c r="AA236" s="151"/>
      <c r="AB236" s="453"/>
      <c r="AC236" s="453"/>
      <c r="AD236" s="453"/>
      <c r="AE236" s="453"/>
      <c r="AF236" s="453"/>
      <c r="AG236" s="453"/>
      <c r="AH236" s="453"/>
      <c r="AI236" s="453"/>
      <c r="AJ236" s="453"/>
      <c r="AK236" s="152" t="str">
        <f>IF(OR($D236="",$AL236="",GlobalParameters!$C$12=""),"",IF($AO236&lt;200,IF($E236="","",$AL236-VLOOKUP($AO236,Sw_Req!$A$2:$K$19,9)),IF($AO236&gt;=200,MIN(VLOOKUP($AO236,Sw_Req!$A$2:$K$19,10),$AL236),"")))</f>
        <v/>
      </c>
      <c r="AL236" s="453"/>
      <c r="AM236" s="453"/>
      <c r="AN236" s="151"/>
      <c r="AO236" s="126" t="e">
        <f>IF(VLOOKUP($E236,Sw_Req!$O$2:$P$5,2)&lt;&gt;40,VLOOKUP($E236,Sw_Req!$O$2:$P$5,2),VLOOKUP($E236,Sw_Req!$O$2:$P$5,2)+VLOOKUP($F236,Sw_Req!$Q$2:$R$4,2))</f>
        <v>#N/A</v>
      </c>
      <c r="AV236" s="218"/>
      <c r="AW236" s="218"/>
      <c r="AX236" s="218"/>
      <c r="AY236" s="218"/>
    </row>
    <row r="237" spans="1:51" x14ac:dyDescent="0.25">
      <c r="A237" s="125"/>
      <c r="B237" s="453"/>
      <c r="C237" s="453"/>
      <c r="D237" s="453"/>
      <c r="E237" s="454"/>
      <c r="F237" s="454"/>
      <c r="G237" s="454"/>
      <c r="H237" s="457"/>
      <c r="I237" s="158" t="str">
        <f t="shared" si="30"/>
        <v/>
      </c>
      <c r="J237" s="148" t="str">
        <f>IF(OR($D237="",$E237=""),"",VLOOKUP($AO237,Sw_Req!$A$2:$I$19,5))</f>
        <v/>
      </c>
      <c r="K237" s="457"/>
      <c r="L237" s="158" t="str">
        <f t="shared" si="31"/>
        <v/>
      </c>
      <c r="M237" s="148" t="str">
        <f>IF(OR($D237="",$E237=""),"",VLOOKUP($AO237,Sw_Req!$A$2:$K$6,6))</f>
        <v/>
      </c>
      <c r="N237" s="457"/>
      <c r="O237" s="158" t="str">
        <f t="shared" si="32"/>
        <v/>
      </c>
      <c r="P237" s="148" t="str">
        <f t="shared" si="33"/>
        <v/>
      </c>
      <c r="Q237" s="455"/>
      <c r="R237" s="455"/>
      <c r="S237" s="158" t="str">
        <f t="shared" si="34"/>
        <v/>
      </c>
      <c r="T237" s="455"/>
      <c r="U237" s="147" t="str">
        <f t="shared" si="35"/>
        <v/>
      </c>
      <c r="V237" s="147" t="str">
        <f t="shared" si="36"/>
        <v/>
      </c>
      <c r="W237" s="455"/>
      <c r="X237" s="147" t="str">
        <f t="shared" si="37"/>
        <v/>
      </c>
      <c r="Y237" s="149" t="str">
        <f t="shared" si="39"/>
        <v/>
      </c>
      <c r="Z237" s="150" t="str">
        <f t="shared" si="38"/>
        <v/>
      </c>
      <c r="AA237" s="151"/>
      <c r="AB237" s="453"/>
      <c r="AC237" s="453"/>
      <c r="AD237" s="453"/>
      <c r="AE237" s="453"/>
      <c r="AF237" s="453"/>
      <c r="AG237" s="453"/>
      <c r="AH237" s="453"/>
      <c r="AI237" s="453"/>
      <c r="AJ237" s="453"/>
      <c r="AK237" s="152" t="str">
        <f>IF(OR($D237="",$AL237="",GlobalParameters!$C$12=""),"",IF($AO237&lt;200,IF($E237="","",$AL237-VLOOKUP($AO237,Sw_Req!$A$2:$K$19,9)),IF($AO237&gt;=200,MIN(VLOOKUP($AO237,Sw_Req!$A$2:$K$19,10),$AL237),"")))</f>
        <v/>
      </c>
      <c r="AL237" s="453"/>
      <c r="AM237" s="453"/>
      <c r="AN237" s="151"/>
      <c r="AO237" s="126" t="e">
        <f>IF(VLOOKUP($E237,Sw_Req!$O$2:$P$5,2)&lt;&gt;40,VLOOKUP($E237,Sw_Req!$O$2:$P$5,2),VLOOKUP($E237,Sw_Req!$O$2:$P$5,2)+VLOOKUP($F237,Sw_Req!$Q$2:$R$4,2))</f>
        <v>#N/A</v>
      </c>
      <c r="AV237" s="218"/>
      <c r="AW237" s="218"/>
      <c r="AX237" s="218"/>
      <c r="AY237" s="218"/>
    </row>
    <row r="238" spans="1:51" x14ac:dyDescent="0.25">
      <c r="A238" s="125"/>
      <c r="B238" s="453"/>
      <c r="C238" s="453"/>
      <c r="D238" s="453"/>
      <c r="E238" s="454"/>
      <c r="F238" s="454"/>
      <c r="G238" s="454"/>
      <c r="H238" s="457"/>
      <c r="I238" s="158" t="str">
        <f t="shared" si="30"/>
        <v/>
      </c>
      <c r="J238" s="148" t="str">
        <f>IF(OR($D238="",$E238=""),"",VLOOKUP($AO238,Sw_Req!$A$2:$I$19,5))</f>
        <v/>
      </c>
      <c r="K238" s="457"/>
      <c r="L238" s="158" t="str">
        <f t="shared" si="31"/>
        <v/>
      </c>
      <c r="M238" s="148" t="str">
        <f>IF(OR($D238="",$E238=""),"",VLOOKUP($AO238,Sw_Req!$A$2:$K$6,6))</f>
        <v/>
      </c>
      <c r="N238" s="457"/>
      <c r="O238" s="158" t="str">
        <f t="shared" si="32"/>
        <v/>
      </c>
      <c r="P238" s="148" t="str">
        <f t="shared" si="33"/>
        <v/>
      </c>
      <c r="Q238" s="455"/>
      <c r="R238" s="455"/>
      <c r="S238" s="158" t="str">
        <f t="shared" si="34"/>
        <v/>
      </c>
      <c r="T238" s="455"/>
      <c r="U238" s="147" t="str">
        <f t="shared" si="35"/>
        <v/>
      </c>
      <c r="V238" s="147" t="str">
        <f t="shared" si="36"/>
        <v/>
      </c>
      <c r="W238" s="455"/>
      <c r="X238" s="147" t="str">
        <f t="shared" si="37"/>
        <v/>
      </c>
      <c r="Y238" s="149" t="str">
        <f t="shared" si="39"/>
        <v/>
      </c>
      <c r="Z238" s="150" t="str">
        <f t="shared" si="38"/>
        <v/>
      </c>
      <c r="AA238" s="151"/>
      <c r="AB238" s="453"/>
      <c r="AC238" s="453"/>
      <c r="AD238" s="453"/>
      <c r="AE238" s="453"/>
      <c r="AF238" s="453"/>
      <c r="AG238" s="453"/>
      <c r="AH238" s="453"/>
      <c r="AI238" s="453"/>
      <c r="AJ238" s="453"/>
      <c r="AK238" s="152" t="str">
        <f>IF(OR($D238="",$AL238="",GlobalParameters!$C$12=""),"",IF($AO238&lt;200,IF($E238="","",$AL238-VLOOKUP($AO238,Sw_Req!$A$2:$K$19,9)),IF($AO238&gt;=200,MIN(VLOOKUP($AO238,Sw_Req!$A$2:$K$19,10),$AL238),"")))</f>
        <v/>
      </c>
      <c r="AL238" s="453"/>
      <c r="AM238" s="453"/>
      <c r="AN238" s="151"/>
      <c r="AO238" s="126" t="e">
        <f>IF(VLOOKUP($E238,Sw_Req!$O$2:$P$5,2)&lt;&gt;40,VLOOKUP($E238,Sw_Req!$O$2:$P$5,2),VLOOKUP($E238,Sw_Req!$O$2:$P$5,2)+VLOOKUP($F238,Sw_Req!$Q$2:$R$4,2))</f>
        <v>#N/A</v>
      </c>
      <c r="AV238" s="218"/>
      <c r="AW238" s="218"/>
      <c r="AX238" s="218"/>
      <c r="AY238" s="218"/>
    </row>
    <row r="239" spans="1:51" x14ac:dyDescent="0.25">
      <c r="A239" s="125"/>
      <c r="B239" s="453"/>
      <c r="C239" s="453"/>
      <c r="D239" s="453"/>
      <c r="E239" s="454"/>
      <c r="F239" s="454"/>
      <c r="G239" s="454"/>
      <c r="H239" s="457"/>
      <c r="I239" s="158" t="str">
        <f t="shared" si="30"/>
        <v/>
      </c>
      <c r="J239" s="148" t="str">
        <f>IF(OR($D239="",$E239=""),"",VLOOKUP($AO239,Sw_Req!$A$2:$I$19,5))</f>
        <v/>
      </c>
      <c r="K239" s="457"/>
      <c r="L239" s="158" t="str">
        <f t="shared" si="31"/>
        <v/>
      </c>
      <c r="M239" s="148" t="str">
        <f>IF(OR($D239="",$E239=""),"",VLOOKUP($AO239,Sw_Req!$A$2:$K$6,6))</f>
        <v/>
      </c>
      <c r="N239" s="457"/>
      <c r="O239" s="158" t="str">
        <f t="shared" si="32"/>
        <v/>
      </c>
      <c r="P239" s="148" t="str">
        <f t="shared" si="33"/>
        <v/>
      </c>
      <c r="Q239" s="455"/>
      <c r="R239" s="455"/>
      <c r="S239" s="158" t="str">
        <f t="shared" si="34"/>
        <v/>
      </c>
      <c r="T239" s="455"/>
      <c r="U239" s="147" t="str">
        <f t="shared" si="35"/>
        <v/>
      </c>
      <c r="V239" s="147" t="str">
        <f t="shared" si="36"/>
        <v/>
      </c>
      <c r="W239" s="455"/>
      <c r="X239" s="147" t="str">
        <f t="shared" si="37"/>
        <v/>
      </c>
      <c r="Y239" s="149" t="str">
        <f t="shared" si="39"/>
        <v/>
      </c>
      <c r="Z239" s="150" t="str">
        <f t="shared" si="38"/>
        <v/>
      </c>
      <c r="AA239" s="151"/>
      <c r="AB239" s="453"/>
      <c r="AC239" s="453"/>
      <c r="AD239" s="453"/>
      <c r="AE239" s="453"/>
      <c r="AF239" s="453"/>
      <c r="AG239" s="453"/>
      <c r="AH239" s="453"/>
      <c r="AI239" s="453"/>
      <c r="AJ239" s="453"/>
      <c r="AK239" s="152" t="str">
        <f>IF(OR($D239="",$AL239="",GlobalParameters!$C$12=""),"",IF($AO239&lt;200,IF($E239="","",$AL239-VLOOKUP($AO239,Sw_Req!$A$2:$K$19,9)),IF($AO239&gt;=200,MIN(VLOOKUP($AO239,Sw_Req!$A$2:$K$19,10),$AL239),"")))</f>
        <v/>
      </c>
      <c r="AL239" s="453"/>
      <c r="AM239" s="453"/>
      <c r="AN239" s="151"/>
      <c r="AO239" s="126" t="e">
        <f>IF(VLOOKUP($E239,Sw_Req!$O$2:$P$5,2)&lt;&gt;40,VLOOKUP($E239,Sw_Req!$O$2:$P$5,2),VLOOKUP($E239,Sw_Req!$O$2:$P$5,2)+VLOOKUP($F239,Sw_Req!$Q$2:$R$4,2))</f>
        <v>#N/A</v>
      </c>
      <c r="AV239" s="218"/>
      <c r="AW239" s="218"/>
      <c r="AX239" s="218"/>
      <c r="AY239" s="218"/>
    </row>
    <row r="240" spans="1:51" x14ac:dyDescent="0.25">
      <c r="A240" s="125"/>
      <c r="B240" s="453"/>
      <c r="C240" s="453"/>
      <c r="D240" s="453"/>
      <c r="E240" s="454"/>
      <c r="F240" s="454"/>
      <c r="G240" s="454"/>
      <c r="H240" s="457"/>
      <c r="I240" s="158" t="str">
        <f t="shared" si="30"/>
        <v/>
      </c>
      <c r="J240" s="148" t="str">
        <f>IF(OR($D240="",$E240=""),"",VLOOKUP($AO240,Sw_Req!$A$2:$I$19,5))</f>
        <v/>
      </c>
      <c r="K240" s="457"/>
      <c r="L240" s="158" t="str">
        <f t="shared" si="31"/>
        <v/>
      </c>
      <c r="M240" s="148" t="str">
        <f>IF(OR($D240="",$E240=""),"",VLOOKUP($AO240,Sw_Req!$A$2:$K$6,6))</f>
        <v/>
      </c>
      <c r="N240" s="457"/>
      <c r="O240" s="158" t="str">
        <f t="shared" si="32"/>
        <v/>
      </c>
      <c r="P240" s="148" t="str">
        <f t="shared" si="33"/>
        <v/>
      </c>
      <c r="Q240" s="455"/>
      <c r="R240" s="455"/>
      <c r="S240" s="158" t="str">
        <f t="shared" si="34"/>
        <v/>
      </c>
      <c r="T240" s="455"/>
      <c r="U240" s="147" t="str">
        <f t="shared" si="35"/>
        <v/>
      </c>
      <c r="V240" s="147" t="str">
        <f t="shared" si="36"/>
        <v/>
      </c>
      <c r="W240" s="455"/>
      <c r="X240" s="147" t="str">
        <f t="shared" si="37"/>
        <v/>
      </c>
      <c r="Y240" s="149" t="str">
        <f t="shared" si="39"/>
        <v/>
      </c>
      <c r="Z240" s="150" t="str">
        <f t="shared" si="38"/>
        <v/>
      </c>
      <c r="AA240" s="151"/>
      <c r="AB240" s="453"/>
      <c r="AC240" s="453"/>
      <c r="AD240" s="453"/>
      <c r="AE240" s="453"/>
      <c r="AF240" s="453"/>
      <c r="AG240" s="453"/>
      <c r="AH240" s="453"/>
      <c r="AI240" s="453"/>
      <c r="AJ240" s="453"/>
      <c r="AK240" s="152" t="str">
        <f>IF(OR($D240="",$AL240="",GlobalParameters!$C$12=""),"",IF($AO240&lt;200,IF($E240="","",$AL240-VLOOKUP($AO240,Sw_Req!$A$2:$K$19,9)),IF($AO240&gt;=200,MIN(VLOOKUP($AO240,Sw_Req!$A$2:$K$19,10),$AL240),"")))</f>
        <v/>
      </c>
      <c r="AL240" s="453"/>
      <c r="AM240" s="453"/>
      <c r="AN240" s="151"/>
      <c r="AO240" s="126" t="e">
        <f>IF(VLOOKUP($E240,Sw_Req!$O$2:$P$5,2)&lt;&gt;40,VLOOKUP($E240,Sw_Req!$O$2:$P$5,2),VLOOKUP($E240,Sw_Req!$O$2:$P$5,2)+VLOOKUP($F240,Sw_Req!$Q$2:$R$4,2))</f>
        <v>#N/A</v>
      </c>
      <c r="AV240" s="218"/>
      <c r="AW240" s="218"/>
      <c r="AX240" s="218"/>
      <c r="AY240" s="218"/>
    </row>
    <row r="241" spans="1:51" x14ac:dyDescent="0.25">
      <c r="A241" s="125"/>
      <c r="B241" s="453"/>
      <c r="C241" s="453"/>
      <c r="D241" s="453"/>
      <c r="E241" s="454"/>
      <c r="F241" s="454"/>
      <c r="G241" s="454"/>
      <c r="H241" s="457"/>
      <c r="I241" s="158" t="str">
        <f t="shared" si="30"/>
        <v/>
      </c>
      <c r="J241" s="148" t="str">
        <f>IF(OR($D241="",$E241=""),"",VLOOKUP($AO241,Sw_Req!$A$2:$I$19,5))</f>
        <v/>
      </c>
      <c r="K241" s="457"/>
      <c r="L241" s="158" t="str">
        <f t="shared" si="31"/>
        <v/>
      </c>
      <c r="M241" s="148" t="str">
        <f>IF(OR($D241="",$E241=""),"",VLOOKUP($AO241,Sw_Req!$A$2:$K$6,6))</f>
        <v/>
      </c>
      <c r="N241" s="457"/>
      <c r="O241" s="158" t="str">
        <f t="shared" si="32"/>
        <v/>
      </c>
      <c r="P241" s="148" t="str">
        <f t="shared" si="33"/>
        <v/>
      </c>
      <c r="Q241" s="455"/>
      <c r="R241" s="455"/>
      <c r="S241" s="158" t="str">
        <f t="shared" si="34"/>
        <v/>
      </c>
      <c r="T241" s="455"/>
      <c r="U241" s="147" t="str">
        <f t="shared" si="35"/>
        <v/>
      </c>
      <c r="V241" s="147" t="str">
        <f t="shared" si="36"/>
        <v/>
      </c>
      <c r="W241" s="455"/>
      <c r="X241" s="147" t="str">
        <f t="shared" si="37"/>
        <v/>
      </c>
      <c r="Y241" s="149" t="str">
        <f t="shared" si="39"/>
        <v/>
      </c>
      <c r="Z241" s="150" t="str">
        <f t="shared" si="38"/>
        <v/>
      </c>
      <c r="AA241" s="151"/>
      <c r="AB241" s="453"/>
      <c r="AC241" s="453"/>
      <c r="AD241" s="453"/>
      <c r="AE241" s="453"/>
      <c r="AF241" s="453"/>
      <c r="AG241" s="453"/>
      <c r="AH241" s="453"/>
      <c r="AI241" s="453"/>
      <c r="AJ241" s="453"/>
      <c r="AK241" s="152" t="str">
        <f>IF(OR($D241="",$AL241="",GlobalParameters!$C$12=""),"",IF($AO241&lt;200,IF($E241="","",$AL241-VLOOKUP($AO241,Sw_Req!$A$2:$K$19,9)),IF($AO241&gt;=200,MIN(VLOOKUP($AO241,Sw_Req!$A$2:$K$19,10),$AL241),"")))</f>
        <v/>
      </c>
      <c r="AL241" s="453"/>
      <c r="AM241" s="453"/>
      <c r="AN241" s="151"/>
      <c r="AO241" s="126" t="e">
        <f>IF(VLOOKUP($E241,Sw_Req!$O$2:$P$5,2)&lt;&gt;40,VLOOKUP($E241,Sw_Req!$O$2:$P$5,2),VLOOKUP($E241,Sw_Req!$O$2:$P$5,2)+VLOOKUP($F241,Sw_Req!$Q$2:$R$4,2))</f>
        <v>#N/A</v>
      </c>
      <c r="AV241" s="218"/>
      <c r="AW241" s="218"/>
      <c r="AX241" s="218"/>
      <c r="AY241" s="218"/>
    </row>
    <row r="242" spans="1:51" x14ac:dyDescent="0.25">
      <c r="A242" s="125"/>
      <c r="B242" s="453"/>
      <c r="C242" s="453"/>
      <c r="D242" s="453"/>
      <c r="E242" s="454"/>
      <c r="F242" s="454"/>
      <c r="G242" s="454"/>
      <c r="H242" s="457"/>
      <c r="I242" s="158" t="str">
        <f t="shared" si="30"/>
        <v/>
      </c>
      <c r="J242" s="148" t="str">
        <f>IF(OR($D242="",$E242=""),"",VLOOKUP($AO242,Sw_Req!$A$2:$I$19,5))</f>
        <v/>
      </c>
      <c r="K242" s="457"/>
      <c r="L242" s="158" t="str">
        <f t="shared" si="31"/>
        <v/>
      </c>
      <c r="M242" s="148" t="str">
        <f>IF(OR($D242="",$E242=""),"",VLOOKUP($AO242,Sw_Req!$A$2:$K$6,6))</f>
        <v/>
      </c>
      <c r="N242" s="457"/>
      <c r="O242" s="158" t="str">
        <f t="shared" si="32"/>
        <v/>
      </c>
      <c r="P242" s="148" t="str">
        <f t="shared" si="33"/>
        <v/>
      </c>
      <c r="Q242" s="455"/>
      <c r="R242" s="455"/>
      <c r="S242" s="158" t="str">
        <f t="shared" si="34"/>
        <v/>
      </c>
      <c r="T242" s="455"/>
      <c r="U242" s="147" t="str">
        <f t="shared" si="35"/>
        <v/>
      </c>
      <c r="V242" s="147" t="str">
        <f t="shared" si="36"/>
        <v/>
      </c>
      <c r="W242" s="455"/>
      <c r="X242" s="147" t="str">
        <f t="shared" si="37"/>
        <v/>
      </c>
      <c r="Y242" s="149" t="str">
        <f t="shared" si="39"/>
        <v/>
      </c>
      <c r="Z242" s="150" t="str">
        <f t="shared" si="38"/>
        <v/>
      </c>
      <c r="AA242" s="151"/>
      <c r="AB242" s="453"/>
      <c r="AC242" s="453"/>
      <c r="AD242" s="453"/>
      <c r="AE242" s="453"/>
      <c r="AF242" s="453"/>
      <c r="AG242" s="453"/>
      <c r="AH242" s="453"/>
      <c r="AI242" s="453"/>
      <c r="AJ242" s="453"/>
      <c r="AK242" s="152" t="str">
        <f>IF(OR($D242="",$AL242="",GlobalParameters!$C$12=""),"",IF($AO242&lt;200,IF($E242="","",$AL242-VLOOKUP($AO242,Sw_Req!$A$2:$K$19,9)),IF($AO242&gt;=200,MIN(VLOOKUP($AO242,Sw_Req!$A$2:$K$19,10),$AL242),"")))</f>
        <v/>
      </c>
      <c r="AL242" s="453"/>
      <c r="AM242" s="453"/>
      <c r="AN242" s="151"/>
      <c r="AO242" s="126" t="e">
        <f>IF(VLOOKUP($E242,Sw_Req!$O$2:$P$5,2)&lt;&gt;40,VLOOKUP($E242,Sw_Req!$O$2:$P$5,2),VLOOKUP($E242,Sw_Req!$O$2:$P$5,2)+VLOOKUP($F242,Sw_Req!$Q$2:$R$4,2))</f>
        <v>#N/A</v>
      </c>
      <c r="AV242" s="218"/>
      <c r="AW242" s="218"/>
      <c r="AX242" s="218"/>
      <c r="AY242" s="218"/>
    </row>
    <row r="243" spans="1:51" x14ac:dyDescent="0.25">
      <c r="A243" s="125"/>
      <c r="B243" s="453"/>
      <c r="C243" s="453"/>
      <c r="D243" s="453"/>
      <c r="E243" s="454"/>
      <c r="F243" s="454"/>
      <c r="G243" s="454"/>
      <c r="H243" s="457"/>
      <c r="I243" s="158" t="str">
        <f t="shared" si="30"/>
        <v/>
      </c>
      <c r="J243" s="148" t="str">
        <f>IF(OR($D243="",$E243=""),"",VLOOKUP($AO243,Sw_Req!$A$2:$I$19,5))</f>
        <v/>
      </c>
      <c r="K243" s="457"/>
      <c r="L243" s="158" t="str">
        <f t="shared" si="31"/>
        <v/>
      </c>
      <c r="M243" s="148" t="str">
        <f>IF(OR($D243="",$E243=""),"",VLOOKUP($AO243,Sw_Req!$A$2:$K$6,6))</f>
        <v/>
      </c>
      <c r="N243" s="457"/>
      <c r="O243" s="158" t="str">
        <f t="shared" si="32"/>
        <v/>
      </c>
      <c r="P243" s="148" t="str">
        <f t="shared" si="33"/>
        <v/>
      </c>
      <c r="Q243" s="455"/>
      <c r="R243" s="455"/>
      <c r="S243" s="158" t="str">
        <f t="shared" si="34"/>
        <v/>
      </c>
      <c r="T243" s="455"/>
      <c r="U243" s="147" t="str">
        <f t="shared" si="35"/>
        <v/>
      </c>
      <c r="V243" s="147" t="str">
        <f t="shared" si="36"/>
        <v/>
      </c>
      <c r="W243" s="455"/>
      <c r="X243" s="147" t="str">
        <f t="shared" si="37"/>
        <v/>
      </c>
      <c r="Y243" s="149" t="str">
        <f t="shared" si="39"/>
        <v/>
      </c>
      <c r="Z243" s="150" t="str">
        <f t="shared" si="38"/>
        <v/>
      </c>
      <c r="AA243" s="151"/>
      <c r="AB243" s="453"/>
      <c r="AC243" s="453"/>
      <c r="AD243" s="453"/>
      <c r="AE243" s="453"/>
      <c r="AF243" s="453"/>
      <c r="AG243" s="453"/>
      <c r="AH243" s="453"/>
      <c r="AI243" s="453"/>
      <c r="AJ243" s="453"/>
      <c r="AK243" s="152" t="str">
        <f>IF(OR($D243="",$AL243="",GlobalParameters!$C$12=""),"",IF($AO243&lt;200,IF($E243="","",$AL243-VLOOKUP($AO243,Sw_Req!$A$2:$K$19,9)),IF($AO243&gt;=200,MIN(VLOOKUP($AO243,Sw_Req!$A$2:$K$19,10),$AL243),"")))</f>
        <v/>
      </c>
      <c r="AL243" s="453"/>
      <c r="AM243" s="453"/>
      <c r="AN243" s="151"/>
      <c r="AO243" s="126" t="e">
        <f>IF(VLOOKUP($E243,Sw_Req!$O$2:$P$5,2)&lt;&gt;40,VLOOKUP($E243,Sw_Req!$O$2:$P$5,2),VLOOKUP($E243,Sw_Req!$O$2:$P$5,2)+VLOOKUP($F243,Sw_Req!$Q$2:$R$4,2))</f>
        <v>#N/A</v>
      </c>
      <c r="AV243" s="218"/>
      <c r="AW243" s="218"/>
      <c r="AX243" s="218"/>
      <c r="AY243" s="218"/>
    </row>
    <row r="244" spans="1:51" x14ac:dyDescent="0.25">
      <c r="A244" s="125"/>
      <c r="B244" s="453"/>
      <c r="C244" s="453"/>
      <c r="D244" s="453"/>
      <c r="E244" s="454"/>
      <c r="F244" s="454"/>
      <c r="G244" s="454"/>
      <c r="H244" s="457"/>
      <c r="I244" s="158" t="str">
        <f t="shared" si="30"/>
        <v/>
      </c>
      <c r="J244" s="148" t="str">
        <f>IF(OR($D244="",$E244=""),"",VLOOKUP($AO244,Sw_Req!$A$2:$I$19,5))</f>
        <v/>
      </c>
      <c r="K244" s="457"/>
      <c r="L244" s="158" t="str">
        <f t="shared" si="31"/>
        <v/>
      </c>
      <c r="M244" s="148" t="str">
        <f>IF(OR($D244="",$E244=""),"",VLOOKUP($AO244,Sw_Req!$A$2:$K$6,6))</f>
        <v/>
      </c>
      <c r="N244" s="457"/>
      <c r="O244" s="158" t="str">
        <f t="shared" si="32"/>
        <v/>
      </c>
      <c r="P244" s="148" t="str">
        <f t="shared" si="33"/>
        <v/>
      </c>
      <c r="Q244" s="455"/>
      <c r="R244" s="455"/>
      <c r="S244" s="158" t="str">
        <f t="shared" si="34"/>
        <v/>
      </c>
      <c r="T244" s="455"/>
      <c r="U244" s="147" t="str">
        <f t="shared" si="35"/>
        <v/>
      </c>
      <c r="V244" s="147" t="str">
        <f t="shared" si="36"/>
        <v/>
      </c>
      <c r="W244" s="455"/>
      <c r="X244" s="147" t="str">
        <f t="shared" si="37"/>
        <v/>
      </c>
      <c r="Y244" s="149" t="str">
        <f t="shared" si="39"/>
        <v/>
      </c>
      <c r="Z244" s="150" t="str">
        <f t="shared" si="38"/>
        <v/>
      </c>
      <c r="AA244" s="151"/>
      <c r="AB244" s="453"/>
      <c r="AC244" s="453"/>
      <c r="AD244" s="453"/>
      <c r="AE244" s="453"/>
      <c r="AF244" s="453"/>
      <c r="AG244" s="453"/>
      <c r="AH244" s="453"/>
      <c r="AI244" s="453"/>
      <c r="AJ244" s="453"/>
      <c r="AK244" s="152" t="str">
        <f>IF(OR($D244="",$AL244="",GlobalParameters!$C$12=""),"",IF($AO244&lt;200,IF($E244="","",$AL244-VLOOKUP($AO244,Sw_Req!$A$2:$K$19,9)),IF($AO244&gt;=200,MIN(VLOOKUP($AO244,Sw_Req!$A$2:$K$19,10),$AL244),"")))</f>
        <v/>
      </c>
      <c r="AL244" s="453"/>
      <c r="AM244" s="453"/>
      <c r="AN244" s="151"/>
      <c r="AO244" s="126" t="e">
        <f>IF(VLOOKUP($E244,Sw_Req!$O$2:$P$5,2)&lt;&gt;40,VLOOKUP($E244,Sw_Req!$O$2:$P$5,2),VLOOKUP($E244,Sw_Req!$O$2:$P$5,2)+VLOOKUP($F244,Sw_Req!$Q$2:$R$4,2))</f>
        <v>#N/A</v>
      </c>
      <c r="AV244" s="218"/>
      <c r="AW244" s="218"/>
      <c r="AX244" s="218"/>
      <c r="AY244" s="218"/>
    </row>
    <row r="245" spans="1:51" x14ac:dyDescent="0.25">
      <c r="A245" s="125"/>
      <c r="B245" s="453"/>
      <c r="C245" s="453"/>
      <c r="D245" s="453"/>
      <c r="E245" s="454"/>
      <c r="F245" s="454"/>
      <c r="G245" s="454"/>
      <c r="H245" s="457"/>
      <c r="I245" s="158" t="str">
        <f t="shared" si="30"/>
        <v/>
      </c>
      <c r="J245" s="148" t="str">
        <f>IF(OR($D245="",$E245=""),"",VLOOKUP($AO245,Sw_Req!$A$2:$I$19,5))</f>
        <v/>
      </c>
      <c r="K245" s="457"/>
      <c r="L245" s="158" t="str">
        <f t="shared" si="31"/>
        <v/>
      </c>
      <c r="M245" s="148" t="str">
        <f>IF(OR($D245="",$E245=""),"",VLOOKUP($AO245,Sw_Req!$A$2:$K$6,6))</f>
        <v/>
      </c>
      <c r="N245" s="457"/>
      <c r="O245" s="158" t="str">
        <f t="shared" si="32"/>
        <v/>
      </c>
      <c r="P245" s="148" t="str">
        <f t="shared" si="33"/>
        <v/>
      </c>
      <c r="Q245" s="455"/>
      <c r="R245" s="455"/>
      <c r="S245" s="158" t="str">
        <f t="shared" si="34"/>
        <v/>
      </c>
      <c r="T245" s="455"/>
      <c r="U245" s="147" t="str">
        <f t="shared" si="35"/>
        <v/>
      </c>
      <c r="V245" s="147" t="str">
        <f t="shared" si="36"/>
        <v/>
      </c>
      <c r="W245" s="455"/>
      <c r="X245" s="147" t="str">
        <f t="shared" si="37"/>
        <v/>
      </c>
      <c r="Y245" s="149" t="str">
        <f t="shared" si="39"/>
        <v/>
      </c>
      <c r="Z245" s="150" t="str">
        <f t="shared" si="38"/>
        <v/>
      </c>
      <c r="AA245" s="151"/>
      <c r="AB245" s="453"/>
      <c r="AC245" s="453"/>
      <c r="AD245" s="453"/>
      <c r="AE245" s="453"/>
      <c r="AF245" s="453"/>
      <c r="AG245" s="453"/>
      <c r="AH245" s="453"/>
      <c r="AI245" s="453"/>
      <c r="AJ245" s="453"/>
      <c r="AK245" s="152" t="str">
        <f>IF(OR($D245="",$AL245="",GlobalParameters!$C$12=""),"",IF($AO245&lt;200,IF($E245="","",$AL245-VLOOKUP($AO245,Sw_Req!$A$2:$K$19,9)),IF($AO245&gt;=200,MIN(VLOOKUP($AO245,Sw_Req!$A$2:$K$19,10),$AL245),"")))</f>
        <v/>
      </c>
      <c r="AL245" s="453"/>
      <c r="AM245" s="453"/>
      <c r="AN245" s="151"/>
      <c r="AO245" s="126" t="e">
        <f>IF(VLOOKUP($E245,Sw_Req!$O$2:$P$5,2)&lt;&gt;40,VLOOKUP($E245,Sw_Req!$O$2:$P$5,2),VLOOKUP($E245,Sw_Req!$O$2:$P$5,2)+VLOOKUP($F245,Sw_Req!$Q$2:$R$4,2))</f>
        <v>#N/A</v>
      </c>
      <c r="AV245" s="218"/>
      <c r="AW245" s="218"/>
      <c r="AX245" s="218"/>
      <c r="AY245" s="218"/>
    </row>
    <row r="246" spans="1:51" x14ac:dyDescent="0.25">
      <c r="A246" s="125"/>
      <c r="B246" s="453"/>
      <c r="C246" s="453"/>
      <c r="D246" s="453"/>
      <c r="E246" s="454"/>
      <c r="F246" s="454"/>
      <c r="G246" s="454"/>
      <c r="H246" s="457"/>
      <c r="I246" s="158" t="str">
        <f t="shared" si="30"/>
        <v/>
      </c>
      <c r="J246" s="148" t="str">
        <f>IF(OR($D246="",$E246=""),"",VLOOKUP($AO246,Sw_Req!$A$2:$I$19,5))</f>
        <v/>
      </c>
      <c r="K246" s="457"/>
      <c r="L246" s="158" t="str">
        <f t="shared" si="31"/>
        <v/>
      </c>
      <c r="M246" s="148" t="str">
        <f>IF(OR($D246="",$E246=""),"",VLOOKUP($AO246,Sw_Req!$A$2:$K$6,6))</f>
        <v/>
      </c>
      <c r="N246" s="457"/>
      <c r="O246" s="158" t="str">
        <f t="shared" si="32"/>
        <v/>
      </c>
      <c r="P246" s="148" t="str">
        <f t="shared" si="33"/>
        <v/>
      </c>
      <c r="Q246" s="455"/>
      <c r="R246" s="455"/>
      <c r="S246" s="158" t="str">
        <f t="shared" si="34"/>
        <v/>
      </c>
      <c r="T246" s="455"/>
      <c r="U246" s="147" t="str">
        <f t="shared" si="35"/>
        <v/>
      </c>
      <c r="V246" s="147" t="str">
        <f t="shared" si="36"/>
        <v/>
      </c>
      <c r="W246" s="455"/>
      <c r="X246" s="147" t="str">
        <f t="shared" si="37"/>
        <v/>
      </c>
      <c r="Y246" s="149" t="str">
        <f t="shared" si="39"/>
        <v/>
      </c>
      <c r="Z246" s="150" t="str">
        <f t="shared" si="38"/>
        <v/>
      </c>
      <c r="AA246" s="151"/>
      <c r="AB246" s="453"/>
      <c r="AC246" s="453"/>
      <c r="AD246" s="453"/>
      <c r="AE246" s="453"/>
      <c r="AF246" s="453"/>
      <c r="AG246" s="453"/>
      <c r="AH246" s="453"/>
      <c r="AI246" s="453"/>
      <c r="AJ246" s="453"/>
      <c r="AK246" s="152" t="str">
        <f>IF(OR($D246="",$AL246="",GlobalParameters!$C$12=""),"",IF($AO246&lt;200,IF($E246="","",$AL246-VLOOKUP($AO246,Sw_Req!$A$2:$K$19,9)),IF($AO246&gt;=200,MIN(VLOOKUP($AO246,Sw_Req!$A$2:$K$19,10),$AL246),"")))</f>
        <v/>
      </c>
      <c r="AL246" s="453"/>
      <c r="AM246" s="453"/>
      <c r="AN246" s="151"/>
      <c r="AO246" s="126" t="e">
        <f>IF(VLOOKUP($E246,Sw_Req!$O$2:$P$5,2)&lt;&gt;40,VLOOKUP($E246,Sw_Req!$O$2:$P$5,2),VLOOKUP($E246,Sw_Req!$O$2:$P$5,2)+VLOOKUP($F246,Sw_Req!$Q$2:$R$4,2))</f>
        <v>#N/A</v>
      </c>
      <c r="AV246" s="218"/>
      <c r="AW246" s="218"/>
      <c r="AX246" s="218"/>
      <c r="AY246" s="218"/>
    </row>
    <row r="247" spans="1:51" x14ac:dyDescent="0.25">
      <c r="A247" s="125"/>
      <c r="B247" s="453"/>
      <c r="C247" s="453"/>
      <c r="D247" s="453"/>
      <c r="E247" s="454"/>
      <c r="F247" s="454"/>
      <c r="G247" s="454"/>
      <c r="H247" s="457"/>
      <c r="I247" s="158" t="str">
        <f t="shared" si="30"/>
        <v/>
      </c>
      <c r="J247" s="148" t="str">
        <f>IF(OR($D247="",$E247=""),"",VLOOKUP($AO247,Sw_Req!$A$2:$I$19,5))</f>
        <v/>
      </c>
      <c r="K247" s="457"/>
      <c r="L247" s="158" t="str">
        <f t="shared" si="31"/>
        <v/>
      </c>
      <c r="M247" s="148" t="str">
        <f>IF(OR($D247="",$E247=""),"",VLOOKUP($AO247,Sw_Req!$A$2:$K$6,6))</f>
        <v/>
      </c>
      <c r="N247" s="457"/>
      <c r="O247" s="158" t="str">
        <f t="shared" si="32"/>
        <v/>
      </c>
      <c r="P247" s="148" t="str">
        <f t="shared" si="33"/>
        <v/>
      </c>
      <c r="Q247" s="455"/>
      <c r="R247" s="455"/>
      <c r="S247" s="158" t="str">
        <f t="shared" si="34"/>
        <v/>
      </c>
      <c r="T247" s="455"/>
      <c r="U247" s="147" t="str">
        <f t="shared" si="35"/>
        <v/>
      </c>
      <c r="V247" s="147" t="str">
        <f t="shared" si="36"/>
        <v/>
      </c>
      <c r="W247" s="455"/>
      <c r="X247" s="147" t="str">
        <f t="shared" si="37"/>
        <v/>
      </c>
      <c r="Y247" s="149" t="str">
        <f t="shared" si="39"/>
        <v/>
      </c>
      <c r="Z247" s="150" t="str">
        <f t="shared" si="38"/>
        <v/>
      </c>
      <c r="AA247" s="151"/>
      <c r="AB247" s="453"/>
      <c r="AC247" s="453"/>
      <c r="AD247" s="453"/>
      <c r="AE247" s="453"/>
      <c r="AF247" s="453"/>
      <c r="AG247" s="453"/>
      <c r="AH247" s="453"/>
      <c r="AI247" s="453"/>
      <c r="AJ247" s="453"/>
      <c r="AK247" s="152" t="str">
        <f>IF(OR($D247="",$AL247="",GlobalParameters!$C$12=""),"",IF($AO247&lt;200,IF($E247="","",$AL247-VLOOKUP($AO247,Sw_Req!$A$2:$K$19,9)),IF($AO247&gt;=200,MIN(VLOOKUP($AO247,Sw_Req!$A$2:$K$19,10),$AL247),"")))</f>
        <v/>
      </c>
      <c r="AL247" s="453"/>
      <c r="AM247" s="453"/>
      <c r="AN247" s="151"/>
      <c r="AO247" s="126" t="e">
        <f>IF(VLOOKUP($E247,Sw_Req!$O$2:$P$5,2)&lt;&gt;40,VLOOKUP($E247,Sw_Req!$O$2:$P$5,2),VLOOKUP($E247,Sw_Req!$O$2:$P$5,2)+VLOOKUP($F247,Sw_Req!$Q$2:$R$4,2))</f>
        <v>#N/A</v>
      </c>
      <c r="AV247" s="218"/>
      <c r="AW247" s="218"/>
      <c r="AX247" s="218"/>
      <c r="AY247" s="218"/>
    </row>
    <row r="248" spans="1:51" x14ac:dyDescent="0.25">
      <c r="A248" s="125"/>
      <c r="B248" s="453"/>
      <c r="C248" s="453"/>
      <c r="D248" s="453"/>
      <c r="E248" s="454"/>
      <c r="F248" s="454"/>
      <c r="G248" s="454"/>
      <c r="H248" s="457"/>
      <c r="I248" s="158" t="str">
        <f t="shared" si="30"/>
        <v/>
      </c>
      <c r="J248" s="148" t="str">
        <f>IF(OR($D248="",$E248=""),"",VLOOKUP($AO248,Sw_Req!$A$2:$I$19,5))</f>
        <v/>
      </c>
      <c r="K248" s="457"/>
      <c r="L248" s="158" t="str">
        <f t="shared" si="31"/>
        <v/>
      </c>
      <c r="M248" s="148" t="str">
        <f>IF(OR($D248="",$E248=""),"",VLOOKUP($AO248,Sw_Req!$A$2:$K$6,6))</f>
        <v/>
      </c>
      <c r="N248" s="457"/>
      <c r="O248" s="158" t="str">
        <f t="shared" si="32"/>
        <v/>
      </c>
      <c r="P248" s="148" t="str">
        <f t="shared" si="33"/>
        <v/>
      </c>
      <c r="Q248" s="455"/>
      <c r="R248" s="455"/>
      <c r="S248" s="158" t="str">
        <f t="shared" si="34"/>
        <v/>
      </c>
      <c r="T248" s="455"/>
      <c r="U248" s="147" t="str">
        <f t="shared" si="35"/>
        <v/>
      </c>
      <c r="V248" s="147" t="str">
        <f t="shared" si="36"/>
        <v/>
      </c>
      <c r="W248" s="455"/>
      <c r="X248" s="147" t="str">
        <f t="shared" si="37"/>
        <v/>
      </c>
      <c r="Y248" s="149" t="str">
        <f t="shared" si="39"/>
        <v/>
      </c>
      <c r="Z248" s="150" t="str">
        <f t="shared" si="38"/>
        <v/>
      </c>
      <c r="AA248" s="151"/>
      <c r="AB248" s="453"/>
      <c r="AC248" s="453"/>
      <c r="AD248" s="453"/>
      <c r="AE248" s="453"/>
      <c r="AF248" s="453"/>
      <c r="AG248" s="453"/>
      <c r="AH248" s="453"/>
      <c r="AI248" s="453"/>
      <c r="AJ248" s="453"/>
      <c r="AK248" s="152" t="str">
        <f>IF(OR($D248="",$AL248="",GlobalParameters!$C$12=""),"",IF($AO248&lt;200,IF($E248="","",$AL248-VLOOKUP($AO248,Sw_Req!$A$2:$K$19,9)),IF($AO248&gt;=200,MIN(VLOOKUP($AO248,Sw_Req!$A$2:$K$19,10),$AL248),"")))</f>
        <v/>
      </c>
      <c r="AL248" s="453"/>
      <c r="AM248" s="453"/>
      <c r="AN248" s="151"/>
      <c r="AO248" s="126" t="e">
        <f>IF(VLOOKUP($E248,Sw_Req!$O$2:$P$5,2)&lt;&gt;40,VLOOKUP($E248,Sw_Req!$O$2:$P$5,2),VLOOKUP($E248,Sw_Req!$O$2:$P$5,2)+VLOOKUP($F248,Sw_Req!$Q$2:$R$4,2))</f>
        <v>#N/A</v>
      </c>
      <c r="AV248" s="218"/>
      <c r="AW248" s="218"/>
      <c r="AX248" s="218"/>
      <c r="AY248" s="218"/>
    </row>
    <row r="249" spans="1:51" x14ac:dyDescent="0.25">
      <c r="A249" s="125"/>
      <c r="B249" s="453"/>
      <c r="C249" s="453"/>
      <c r="D249" s="453"/>
      <c r="E249" s="454"/>
      <c r="F249" s="454"/>
      <c r="G249" s="454"/>
      <c r="H249" s="457"/>
      <c r="I249" s="158" t="str">
        <f t="shared" si="30"/>
        <v/>
      </c>
      <c r="J249" s="148" t="str">
        <f>IF(OR($D249="",$E249=""),"",VLOOKUP($AO249,Sw_Req!$A$2:$I$19,5))</f>
        <v/>
      </c>
      <c r="K249" s="457"/>
      <c r="L249" s="158" t="str">
        <f t="shared" si="31"/>
        <v/>
      </c>
      <c r="M249" s="148" t="str">
        <f>IF(OR($D249="",$E249=""),"",VLOOKUP($AO249,Sw_Req!$A$2:$K$6,6))</f>
        <v/>
      </c>
      <c r="N249" s="457"/>
      <c r="O249" s="158" t="str">
        <f t="shared" si="32"/>
        <v/>
      </c>
      <c r="P249" s="148" t="str">
        <f t="shared" si="33"/>
        <v/>
      </c>
      <c r="Q249" s="455"/>
      <c r="R249" s="455"/>
      <c r="S249" s="158" t="str">
        <f t="shared" si="34"/>
        <v/>
      </c>
      <c r="T249" s="455"/>
      <c r="U249" s="147" t="str">
        <f t="shared" si="35"/>
        <v/>
      </c>
      <c r="V249" s="147" t="str">
        <f t="shared" si="36"/>
        <v/>
      </c>
      <c r="W249" s="455"/>
      <c r="X249" s="147" t="str">
        <f t="shared" si="37"/>
        <v/>
      </c>
      <c r="Y249" s="149" t="str">
        <f t="shared" si="39"/>
        <v/>
      </c>
      <c r="Z249" s="150" t="str">
        <f t="shared" si="38"/>
        <v/>
      </c>
      <c r="AA249" s="151"/>
      <c r="AB249" s="453"/>
      <c r="AC249" s="453"/>
      <c r="AD249" s="453"/>
      <c r="AE249" s="453"/>
      <c r="AF249" s="453"/>
      <c r="AG249" s="453"/>
      <c r="AH249" s="453"/>
      <c r="AI249" s="453"/>
      <c r="AJ249" s="453"/>
      <c r="AK249" s="152" t="str">
        <f>IF(OR($D249="",$AL249="",GlobalParameters!$C$12=""),"",IF($AO249&lt;200,IF($E249="","",$AL249-VLOOKUP($AO249,Sw_Req!$A$2:$K$19,9)),IF($AO249&gt;=200,MIN(VLOOKUP($AO249,Sw_Req!$A$2:$K$19,10),$AL249),"")))</f>
        <v/>
      </c>
      <c r="AL249" s="453"/>
      <c r="AM249" s="453"/>
      <c r="AN249" s="151"/>
      <c r="AO249" s="126" t="e">
        <f>IF(VLOOKUP($E249,Sw_Req!$O$2:$P$5,2)&lt;&gt;40,VLOOKUP($E249,Sw_Req!$O$2:$P$5,2),VLOOKUP($E249,Sw_Req!$O$2:$P$5,2)+VLOOKUP($F249,Sw_Req!$Q$2:$R$4,2))</f>
        <v>#N/A</v>
      </c>
      <c r="AV249" s="218"/>
      <c r="AW249" s="218"/>
      <c r="AX249" s="218"/>
      <c r="AY249" s="218"/>
    </row>
    <row r="250" spans="1:51" x14ac:dyDescent="0.25">
      <c r="A250" s="125"/>
      <c r="B250" s="453"/>
      <c r="C250" s="453"/>
      <c r="D250" s="453"/>
      <c r="E250" s="454"/>
      <c r="F250" s="454"/>
      <c r="G250" s="454"/>
      <c r="H250" s="457"/>
      <c r="I250" s="158" t="str">
        <f t="shared" si="30"/>
        <v/>
      </c>
      <c r="J250" s="148" t="str">
        <f>IF(OR($D250="",$E250=""),"",VLOOKUP($AO250,Sw_Req!$A$2:$I$19,5))</f>
        <v/>
      </c>
      <c r="K250" s="457"/>
      <c r="L250" s="158" t="str">
        <f t="shared" si="31"/>
        <v/>
      </c>
      <c r="M250" s="148" t="str">
        <f>IF(OR($D250="",$E250=""),"",VLOOKUP($AO250,Sw_Req!$A$2:$K$6,6))</f>
        <v/>
      </c>
      <c r="N250" s="457"/>
      <c r="O250" s="158" t="str">
        <f t="shared" si="32"/>
        <v/>
      </c>
      <c r="P250" s="148" t="str">
        <f t="shared" si="33"/>
        <v/>
      </c>
      <c r="Q250" s="455"/>
      <c r="R250" s="455"/>
      <c r="S250" s="158" t="str">
        <f t="shared" si="34"/>
        <v/>
      </c>
      <c r="T250" s="455"/>
      <c r="U250" s="147" t="str">
        <f t="shared" si="35"/>
        <v/>
      </c>
      <c r="V250" s="147" t="str">
        <f t="shared" si="36"/>
        <v/>
      </c>
      <c r="W250" s="455"/>
      <c r="X250" s="147" t="str">
        <f t="shared" si="37"/>
        <v/>
      </c>
      <c r="Y250" s="149" t="str">
        <f t="shared" si="39"/>
        <v/>
      </c>
      <c r="Z250" s="150" t="str">
        <f t="shared" si="38"/>
        <v/>
      </c>
      <c r="AA250" s="151"/>
      <c r="AB250" s="453"/>
      <c r="AC250" s="453"/>
      <c r="AD250" s="453"/>
      <c r="AE250" s="453"/>
      <c r="AF250" s="453"/>
      <c r="AG250" s="453"/>
      <c r="AH250" s="453"/>
      <c r="AI250" s="453"/>
      <c r="AJ250" s="453"/>
      <c r="AK250" s="152" t="str">
        <f>IF(OR($D250="",$AL250="",GlobalParameters!$C$12=""),"",IF($AO250&lt;200,IF($E250="","",$AL250-VLOOKUP($AO250,Sw_Req!$A$2:$K$19,9)),IF($AO250&gt;=200,MIN(VLOOKUP($AO250,Sw_Req!$A$2:$K$19,10),$AL250),"")))</f>
        <v/>
      </c>
      <c r="AL250" s="453"/>
      <c r="AM250" s="453"/>
      <c r="AN250" s="151"/>
      <c r="AO250" s="126" t="e">
        <f>IF(VLOOKUP($E250,Sw_Req!$O$2:$P$5,2)&lt;&gt;40,VLOOKUP($E250,Sw_Req!$O$2:$P$5,2),VLOOKUP($E250,Sw_Req!$O$2:$P$5,2)+VLOOKUP($F250,Sw_Req!$Q$2:$R$4,2))</f>
        <v>#N/A</v>
      </c>
      <c r="AV250" s="218"/>
      <c r="AW250" s="218"/>
      <c r="AX250" s="218"/>
      <c r="AY250" s="218"/>
    </row>
    <row r="251" spans="1:51" x14ac:dyDescent="0.25">
      <c r="A251" s="125"/>
      <c r="B251" s="453"/>
      <c r="C251" s="453"/>
      <c r="D251" s="453"/>
      <c r="E251" s="454"/>
      <c r="F251" s="454"/>
      <c r="G251" s="454"/>
      <c r="H251" s="457"/>
      <c r="I251" s="158" t="str">
        <f t="shared" si="30"/>
        <v/>
      </c>
      <c r="J251" s="148" t="str">
        <f>IF(OR($D251="",$E251=""),"",VLOOKUP($AO251,Sw_Req!$A$2:$I$19,5))</f>
        <v/>
      </c>
      <c r="K251" s="457"/>
      <c r="L251" s="158" t="str">
        <f t="shared" si="31"/>
        <v/>
      </c>
      <c r="M251" s="148" t="str">
        <f>IF(OR($D251="",$E251=""),"",VLOOKUP($AO251,Sw_Req!$A$2:$K$6,6))</f>
        <v/>
      </c>
      <c r="N251" s="457"/>
      <c r="O251" s="158" t="str">
        <f t="shared" si="32"/>
        <v/>
      </c>
      <c r="P251" s="148" t="str">
        <f t="shared" si="33"/>
        <v/>
      </c>
      <c r="Q251" s="455"/>
      <c r="R251" s="455"/>
      <c r="S251" s="158" t="str">
        <f t="shared" si="34"/>
        <v/>
      </c>
      <c r="T251" s="455"/>
      <c r="U251" s="147" t="str">
        <f t="shared" si="35"/>
        <v/>
      </c>
      <c r="V251" s="147" t="str">
        <f t="shared" si="36"/>
        <v/>
      </c>
      <c r="W251" s="455"/>
      <c r="X251" s="147" t="str">
        <f t="shared" si="37"/>
        <v/>
      </c>
      <c r="Y251" s="149" t="str">
        <f t="shared" si="39"/>
        <v/>
      </c>
      <c r="Z251" s="150" t="str">
        <f t="shared" si="38"/>
        <v/>
      </c>
      <c r="AA251" s="151"/>
      <c r="AB251" s="453"/>
      <c r="AC251" s="453"/>
      <c r="AD251" s="453"/>
      <c r="AE251" s="453"/>
      <c r="AF251" s="453"/>
      <c r="AG251" s="453"/>
      <c r="AH251" s="453"/>
      <c r="AI251" s="453"/>
      <c r="AJ251" s="453"/>
      <c r="AK251" s="152" t="str">
        <f>IF(OR($D251="",$AL251="",GlobalParameters!$C$12=""),"",IF($AO251&lt;200,IF($E251="","",$AL251-VLOOKUP($AO251,Sw_Req!$A$2:$K$19,9)),IF($AO251&gt;=200,MIN(VLOOKUP($AO251,Sw_Req!$A$2:$K$19,10),$AL251),"")))</f>
        <v/>
      </c>
      <c r="AL251" s="453"/>
      <c r="AM251" s="453"/>
      <c r="AN251" s="151"/>
      <c r="AO251" s="126" t="e">
        <f>IF(VLOOKUP($E251,Sw_Req!$O$2:$P$5,2)&lt;&gt;40,VLOOKUP($E251,Sw_Req!$O$2:$P$5,2),VLOOKUP($E251,Sw_Req!$O$2:$P$5,2)+VLOOKUP($F251,Sw_Req!$Q$2:$R$4,2))</f>
        <v>#N/A</v>
      </c>
      <c r="AV251" s="218"/>
      <c r="AW251" s="218"/>
      <c r="AX251" s="218"/>
      <c r="AY251" s="218"/>
    </row>
    <row r="252" spans="1:51" x14ac:dyDescent="0.25">
      <c r="A252" s="125"/>
      <c r="B252" s="453"/>
      <c r="C252" s="453"/>
      <c r="D252" s="453"/>
      <c r="E252" s="454"/>
      <c r="F252" s="454"/>
      <c r="G252" s="454"/>
      <c r="H252" s="457"/>
      <c r="I252" s="158" t="str">
        <f t="shared" si="30"/>
        <v/>
      </c>
      <c r="J252" s="148" t="str">
        <f>IF(OR($D252="",$E252=""),"",VLOOKUP($AO252,Sw_Req!$A$2:$I$19,5))</f>
        <v/>
      </c>
      <c r="K252" s="457"/>
      <c r="L252" s="158" t="str">
        <f t="shared" si="31"/>
        <v/>
      </c>
      <c r="M252" s="148" t="str">
        <f>IF(OR($D252="",$E252=""),"",VLOOKUP($AO252,Sw_Req!$A$2:$K$6,6))</f>
        <v/>
      </c>
      <c r="N252" s="457"/>
      <c r="O252" s="158" t="str">
        <f t="shared" si="32"/>
        <v/>
      </c>
      <c r="P252" s="148" t="str">
        <f t="shared" si="33"/>
        <v/>
      </c>
      <c r="Q252" s="455"/>
      <c r="R252" s="455"/>
      <c r="S252" s="158" t="str">
        <f t="shared" si="34"/>
        <v/>
      </c>
      <c r="T252" s="455"/>
      <c r="U252" s="147" t="str">
        <f t="shared" si="35"/>
        <v/>
      </c>
      <c r="V252" s="147" t="str">
        <f t="shared" si="36"/>
        <v/>
      </c>
      <c r="W252" s="455"/>
      <c r="X252" s="147" t="str">
        <f t="shared" si="37"/>
        <v/>
      </c>
      <c r="Y252" s="149" t="str">
        <f t="shared" si="39"/>
        <v/>
      </c>
      <c r="Z252" s="150" t="str">
        <f t="shared" si="38"/>
        <v/>
      </c>
      <c r="AA252" s="151"/>
      <c r="AB252" s="453"/>
      <c r="AC252" s="453"/>
      <c r="AD252" s="453"/>
      <c r="AE252" s="453"/>
      <c r="AF252" s="453"/>
      <c r="AG252" s="453"/>
      <c r="AH252" s="453"/>
      <c r="AI252" s="453"/>
      <c r="AJ252" s="453"/>
      <c r="AK252" s="152" t="str">
        <f>IF(OR($D252="",$AL252="",GlobalParameters!$C$12=""),"",IF($AO252&lt;200,IF($E252="","",$AL252-VLOOKUP($AO252,Sw_Req!$A$2:$K$19,9)),IF($AO252&gt;=200,MIN(VLOOKUP($AO252,Sw_Req!$A$2:$K$19,10),$AL252),"")))</f>
        <v/>
      </c>
      <c r="AL252" s="453"/>
      <c r="AM252" s="453"/>
      <c r="AN252" s="151"/>
      <c r="AO252" s="126" t="e">
        <f>IF(VLOOKUP($E252,Sw_Req!$O$2:$P$5,2)&lt;&gt;40,VLOOKUP($E252,Sw_Req!$O$2:$P$5,2),VLOOKUP($E252,Sw_Req!$O$2:$P$5,2)+VLOOKUP($F252,Sw_Req!$Q$2:$R$4,2))</f>
        <v>#N/A</v>
      </c>
      <c r="AV252" s="218"/>
      <c r="AW252" s="218"/>
      <c r="AX252" s="218"/>
      <c r="AY252" s="218"/>
    </row>
    <row r="253" spans="1:51" x14ac:dyDescent="0.25">
      <c r="A253" s="125"/>
      <c r="B253" s="453"/>
      <c r="C253" s="453"/>
      <c r="D253" s="453"/>
      <c r="E253" s="454"/>
      <c r="F253" s="454"/>
      <c r="G253" s="454"/>
      <c r="H253" s="457"/>
      <c r="I253" s="158" t="str">
        <f t="shared" si="30"/>
        <v/>
      </c>
      <c r="J253" s="148" t="str">
        <f>IF(OR($D253="",$E253=""),"",VLOOKUP($AO253,Sw_Req!$A$2:$I$19,5))</f>
        <v/>
      </c>
      <c r="K253" s="457"/>
      <c r="L253" s="158" t="str">
        <f t="shared" si="31"/>
        <v/>
      </c>
      <c r="M253" s="148" t="str">
        <f>IF(OR($D253="",$E253=""),"",VLOOKUP($AO253,Sw_Req!$A$2:$K$6,6))</f>
        <v/>
      </c>
      <c r="N253" s="457"/>
      <c r="O253" s="158" t="str">
        <f t="shared" si="32"/>
        <v/>
      </c>
      <c r="P253" s="148" t="str">
        <f t="shared" si="33"/>
        <v/>
      </c>
      <c r="Q253" s="455"/>
      <c r="R253" s="455"/>
      <c r="S253" s="158" t="str">
        <f t="shared" si="34"/>
        <v/>
      </c>
      <c r="T253" s="455"/>
      <c r="U253" s="147" t="str">
        <f t="shared" si="35"/>
        <v/>
      </c>
      <c r="V253" s="147" t="str">
        <f t="shared" si="36"/>
        <v/>
      </c>
      <c r="W253" s="455"/>
      <c r="X253" s="147" t="str">
        <f t="shared" si="37"/>
        <v/>
      </c>
      <c r="Y253" s="149" t="str">
        <f t="shared" si="39"/>
        <v/>
      </c>
      <c r="Z253" s="150" t="str">
        <f t="shared" si="38"/>
        <v/>
      </c>
      <c r="AA253" s="151"/>
      <c r="AB253" s="453"/>
      <c r="AC253" s="453"/>
      <c r="AD253" s="453"/>
      <c r="AE253" s="453"/>
      <c r="AF253" s="453"/>
      <c r="AG253" s="453"/>
      <c r="AH253" s="453"/>
      <c r="AI253" s="453"/>
      <c r="AJ253" s="453"/>
      <c r="AK253" s="152" t="str">
        <f>IF(OR($D253="",$AL253="",GlobalParameters!$C$12=""),"",IF($AO253&lt;200,IF($E253="","",$AL253-VLOOKUP($AO253,Sw_Req!$A$2:$K$19,9)),IF($AO253&gt;=200,MIN(VLOOKUP($AO253,Sw_Req!$A$2:$K$19,10),$AL253),"")))</f>
        <v/>
      </c>
      <c r="AL253" s="453"/>
      <c r="AM253" s="453"/>
      <c r="AN253" s="151"/>
      <c r="AO253" s="126" t="e">
        <f>IF(VLOOKUP($E253,Sw_Req!$O$2:$P$5,2)&lt;&gt;40,VLOOKUP($E253,Sw_Req!$O$2:$P$5,2),VLOOKUP($E253,Sw_Req!$O$2:$P$5,2)+VLOOKUP($F253,Sw_Req!$Q$2:$R$4,2))</f>
        <v>#N/A</v>
      </c>
      <c r="AV253" s="218"/>
      <c r="AW253" s="218"/>
      <c r="AX253" s="218"/>
      <c r="AY253" s="218"/>
    </row>
    <row r="254" spans="1:51" x14ac:dyDescent="0.25">
      <c r="A254" s="125"/>
      <c r="B254" s="453"/>
      <c r="C254" s="453"/>
      <c r="D254" s="453"/>
      <c r="E254" s="454"/>
      <c r="F254" s="454"/>
      <c r="G254" s="454"/>
      <c r="H254" s="457"/>
      <c r="I254" s="158" t="str">
        <f t="shared" si="30"/>
        <v/>
      </c>
      <c r="J254" s="148" t="str">
        <f>IF(OR($D254="",$E254=""),"",VLOOKUP($AO254,Sw_Req!$A$2:$I$19,5))</f>
        <v/>
      </c>
      <c r="K254" s="457"/>
      <c r="L254" s="158" t="str">
        <f t="shared" si="31"/>
        <v/>
      </c>
      <c r="M254" s="148" t="str">
        <f>IF(OR($D254="",$E254=""),"",VLOOKUP($AO254,Sw_Req!$A$2:$K$6,6))</f>
        <v/>
      </c>
      <c r="N254" s="457"/>
      <c r="O254" s="158" t="str">
        <f t="shared" si="32"/>
        <v/>
      </c>
      <c r="P254" s="148" t="str">
        <f t="shared" si="33"/>
        <v/>
      </c>
      <c r="Q254" s="455"/>
      <c r="R254" s="455"/>
      <c r="S254" s="158" t="str">
        <f t="shared" si="34"/>
        <v/>
      </c>
      <c r="T254" s="455"/>
      <c r="U254" s="147" t="str">
        <f t="shared" si="35"/>
        <v/>
      </c>
      <c r="V254" s="147" t="str">
        <f t="shared" si="36"/>
        <v/>
      </c>
      <c r="W254" s="455"/>
      <c r="X254" s="147" t="str">
        <f t="shared" si="37"/>
        <v/>
      </c>
      <c r="Y254" s="149" t="str">
        <f t="shared" si="39"/>
        <v/>
      </c>
      <c r="Z254" s="150" t="str">
        <f t="shared" si="38"/>
        <v/>
      </c>
      <c r="AA254" s="151"/>
      <c r="AB254" s="453"/>
      <c r="AC254" s="453"/>
      <c r="AD254" s="453"/>
      <c r="AE254" s="453"/>
      <c r="AF254" s="453"/>
      <c r="AG254" s="453"/>
      <c r="AH254" s="453"/>
      <c r="AI254" s="453"/>
      <c r="AJ254" s="453"/>
      <c r="AK254" s="152" t="str">
        <f>IF(OR($D254="",$AL254="",GlobalParameters!$C$12=""),"",IF($AO254&lt;200,IF($E254="","",$AL254-VLOOKUP($AO254,Sw_Req!$A$2:$K$19,9)),IF($AO254&gt;=200,MIN(VLOOKUP($AO254,Sw_Req!$A$2:$K$19,10),$AL254),"")))</f>
        <v/>
      </c>
      <c r="AL254" s="453"/>
      <c r="AM254" s="453"/>
      <c r="AN254" s="151"/>
      <c r="AO254" s="126" t="e">
        <f>IF(VLOOKUP($E254,Sw_Req!$O$2:$P$5,2)&lt;&gt;40,VLOOKUP($E254,Sw_Req!$O$2:$P$5,2),VLOOKUP($E254,Sw_Req!$O$2:$P$5,2)+VLOOKUP($F254,Sw_Req!$Q$2:$R$4,2))</f>
        <v>#N/A</v>
      </c>
      <c r="AV254" s="218"/>
      <c r="AW254" s="218"/>
      <c r="AX254" s="218"/>
      <c r="AY254" s="218"/>
    </row>
    <row r="255" spans="1:51" x14ac:dyDescent="0.25">
      <c r="A255" s="125"/>
      <c r="B255" s="453"/>
      <c r="C255" s="453"/>
      <c r="D255" s="453"/>
      <c r="E255" s="454"/>
      <c r="F255" s="454"/>
      <c r="G255" s="454"/>
      <c r="H255" s="457"/>
      <c r="I255" s="158" t="str">
        <f t="shared" si="30"/>
        <v/>
      </c>
      <c r="J255" s="148" t="str">
        <f>IF(OR($D255="",$E255=""),"",VLOOKUP($AO255,Sw_Req!$A$2:$I$19,5))</f>
        <v/>
      </c>
      <c r="K255" s="457"/>
      <c r="L255" s="158" t="str">
        <f t="shared" si="31"/>
        <v/>
      </c>
      <c r="M255" s="148" t="str">
        <f>IF(OR($D255="",$E255=""),"",VLOOKUP($AO255,Sw_Req!$A$2:$K$6,6))</f>
        <v/>
      </c>
      <c r="N255" s="457"/>
      <c r="O255" s="158" t="str">
        <f t="shared" si="32"/>
        <v/>
      </c>
      <c r="P255" s="148" t="str">
        <f t="shared" si="33"/>
        <v/>
      </c>
      <c r="Q255" s="455"/>
      <c r="R255" s="455"/>
      <c r="S255" s="158" t="str">
        <f t="shared" si="34"/>
        <v/>
      </c>
      <c r="T255" s="455"/>
      <c r="U255" s="147" t="str">
        <f t="shared" si="35"/>
        <v/>
      </c>
      <c r="V255" s="147" t="str">
        <f t="shared" si="36"/>
        <v/>
      </c>
      <c r="W255" s="455"/>
      <c r="X255" s="147" t="str">
        <f t="shared" si="37"/>
        <v/>
      </c>
      <c r="Y255" s="149" t="str">
        <f t="shared" si="39"/>
        <v/>
      </c>
      <c r="Z255" s="150" t="str">
        <f t="shared" si="38"/>
        <v/>
      </c>
      <c r="AA255" s="151"/>
      <c r="AB255" s="453"/>
      <c r="AC255" s="453"/>
      <c r="AD255" s="453"/>
      <c r="AE255" s="453"/>
      <c r="AF255" s="453"/>
      <c r="AG255" s="453"/>
      <c r="AH255" s="453"/>
      <c r="AI255" s="453"/>
      <c r="AJ255" s="453"/>
      <c r="AK255" s="152" t="str">
        <f>IF(OR($D255="",$AL255="",GlobalParameters!$C$12=""),"",IF($AO255&lt;200,IF($E255="","",$AL255-VLOOKUP($AO255,Sw_Req!$A$2:$K$19,9)),IF($AO255&gt;=200,MIN(VLOOKUP($AO255,Sw_Req!$A$2:$K$19,10),$AL255),"")))</f>
        <v/>
      </c>
      <c r="AL255" s="453"/>
      <c r="AM255" s="453"/>
      <c r="AN255" s="151"/>
      <c r="AO255" s="126" t="e">
        <f>IF(VLOOKUP($E255,Sw_Req!$O$2:$P$5,2)&lt;&gt;40,VLOOKUP($E255,Sw_Req!$O$2:$P$5,2),VLOOKUP($E255,Sw_Req!$O$2:$P$5,2)+VLOOKUP($F255,Sw_Req!$Q$2:$R$4,2))</f>
        <v>#N/A</v>
      </c>
      <c r="AV255" s="218"/>
      <c r="AW255" s="218"/>
      <c r="AX255" s="218"/>
      <c r="AY255" s="218"/>
    </row>
    <row r="256" spans="1:51" x14ac:dyDescent="0.25">
      <c r="A256" s="125"/>
      <c r="B256" s="453"/>
      <c r="C256" s="453"/>
      <c r="D256" s="453"/>
      <c r="E256" s="454"/>
      <c r="F256" s="454"/>
      <c r="G256" s="454"/>
      <c r="H256" s="457"/>
      <c r="I256" s="158" t="str">
        <f t="shared" si="30"/>
        <v/>
      </c>
      <c r="J256" s="148" t="str">
        <f>IF(OR($D256="",$E256=""),"",VLOOKUP($AO256,Sw_Req!$A$2:$I$19,5))</f>
        <v/>
      </c>
      <c r="K256" s="457"/>
      <c r="L256" s="158" t="str">
        <f t="shared" si="31"/>
        <v/>
      </c>
      <c r="M256" s="148" t="str">
        <f>IF(OR($D256="",$E256=""),"",VLOOKUP($AO256,Sw_Req!$A$2:$K$6,6))</f>
        <v/>
      </c>
      <c r="N256" s="457"/>
      <c r="O256" s="158" t="str">
        <f t="shared" si="32"/>
        <v/>
      </c>
      <c r="P256" s="148" t="str">
        <f t="shared" si="33"/>
        <v/>
      </c>
      <c r="Q256" s="455"/>
      <c r="R256" s="455"/>
      <c r="S256" s="158" t="str">
        <f t="shared" si="34"/>
        <v/>
      </c>
      <c r="T256" s="455"/>
      <c r="U256" s="147" t="str">
        <f t="shared" si="35"/>
        <v/>
      </c>
      <c r="V256" s="147" t="str">
        <f t="shared" si="36"/>
        <v/>
      </c>
      <c r="W256" s="455"/>
      <c r="X256" s="147" t="str">
        <f t="shared" si="37"/>
        <v/>
      </c>
      <c r="Y256" s="149" t="str">
        <f t="shared" si="39"/>
        <v/>
      </c>
      <c r="Z256" s="150" t="str">
        <f t="shared" si="38"/>
        <v/>
      </c>
      <c r="AA256" s="151"/>
      <c r="AB256" s="453"/>
      <c r="AC256" s="453"/>
      <c r="AD256" s="453"/>
      <c r="AE256" s="453"/>
      <c r="AF256" s="453"/>
      <c r="AG256" s="453"/>
      <c r="AH256" s="453"/>
      <c r="AI256" s="453"/>
      <c r="AJ256" s="453"/>
      <c r="AK256" s="152" t="str">
        <f>IF(OR($D256="",$AL256="",GlobalParameters!$C$12=""),"",IF($AO256&lt;200,IF($E256="","",$AL256-VLOOKUP($AO256,Sw_Req!$A$2:$K$19,9)),IF($AO256&gt;=200,MIN(VLOOKUP($AO256,Sw_Req!$A$2:$K$19,10),$AL256),"")))</f>
        <v/>
      </c>
      <c r="AL256" s="453"/>
      <c r="AM256" s="453"/>
      <c r="AN256" s="151"/>
      <c r="AO256" s="126" t="e">
        <f>IF(VLOOKUP($E256,Sw_Req!$O$2:$P$5,2)&lt;&gt;40,VLOOKUP($E256,Sw_Req!$O$2:$P$5,2),VLOOKUP($E256,Sw_Req!$O$2:$P$5,2)+VLOOKUP($F256,Sw_Req!$Q$2:$R$4,2))</f>
        <v>#N/A</v>
      </c>
      <c r="AV256" s="218"/>
      <c r="AW256" s="218"/>
      <c r="AX256" s="218"/>
      <c r="AY256" s="218"/>
    </row>
    <row r="257" spans="1:51" x14ac:dyDescent="0.25">
      <c r="A257" s="125"/>
      <c r="B257" s="453"/>
      <c r="C257" s="453"/>
      <c r="D257" s="453"/>
      <c r="E257" s="454"/>
      <c r="F257" s="454"/>
      <c r="G257" s="454"/>
      <c r="H257" s="457"/>
      <c r="I257" s="158" t="str">
        <f t="shared" si="30"/>
        <v/>
      </c>
      <c r="J257" s="148" t="str">
        <f>IF(OR($D257="",$E257=""),"",VLOOKUP($AO257,Sw_Req!$A$2:$I$19,5))</f>
        <v/>
      </c>
      <c r="K257" s="457"/>
      <c r="L257" s="158" t="str">
        <f t="shared" si="31"/>
        <v/>
      </c>
      <c r="M257" s="148" t="str">
        <f>IF(OR($D257="",$E257=""),"",VLOOKUP($AO257,Sw_Req!$A$2:$K$6,6))</f>
        <v/>
      </c>
      <c r="N257" s="457"/>
      <c r="O257" s="158" t="str">
        <f t="shared" si="32"/>
        <v/>
      </c>
      <c r="P257" s="148" t="str">
        <f t="shared" si="33"/>
        <v/>
      </c>
      <c r="Q257" s="455"/>
      <c r="R257" s="455"/>
      <c r="S257" s="158" t="str">
        <f t="shared" si="34"/>
        <v/>
      </c>
      <c r="T257" s="455"/>
      <c r="U257" s="147" t="str">
        <f t="shared" si="35"/>
        <v/>
      </c>
      <c r="V257" s="147" t="str">
        <f t="shared" si="36"/>
        <v/>
      </c>
      <c r="W257" s="455"/>
      <c r="X257" s="147" t="str">
        <f t="shared" si="37"/>
        <v/>
      </c>
      <c r="Y257" s="149" t="str">
        <f t="shared" si="39"/>
        <v/>
      </c>
      <c r="Z257" s="150" t="str">
        <f t="shared" si="38"/>
        <v/>
      </c>
      <c r="AA257" s="151"/>
      <c r="AB257" s="453"/>
      <c r="AC257" s="453"/>
      <c r="AD257" s="453"/>
      <c r="AE257" s="453"/>
      <c r="AF257" s="453"/>
      <c r="AG257" s="453"/>
      <c r="AH257" s="453"/>
      <c r="AI257" s="453"/>
      <c r="AJ257" s="453"/>
      <c r="AK257" s="152" t="str">
        <f>IF(OR($D257="",$AL257="",GlobalParameters!$C$12=""),"",IF($AO257&lt;200,IF($E257="","",$AL257-VLOOKUP($AO257,Sw_Req!$A$2:$K$19,9)),IF($AO257&gt;=200,MIN(VLOOKUP($AO257,Sw_Req!$A$2:$K$19,10),$AL257),"")))</f>
        <v/>
      </c>
      <c r="AL257" s="453"/>
      <c r="AM257" s="453"/>
      <c r="AN257" s="151"/>
      <c r="AO257" s="126" t="e">
        <f>IF(VLOOKUP($E257,Sw_Req!$O$2:$P$5,2)&lt;&gt;40,VLOOKUP($E257,Sw_Req!$O$2:$P$5,2),VLOOKUP($E257,Sw_Req!$O$2:$P$5,2)+VLOOKUP($F257,Sw_Req!$Q$2:$R$4,2))</f>
        <v>#N/A</v>
      </c>
      <c r="AV257" s="218"/>
      <c r="AW257" s="218"/>
      <c r="AX257" s="218"/>
      <c r="AY257" s="218"/>
    </row>
    <row r="258" spans="1:51" x14ac:dyDescent="0.25">
      <c r="A258" s="125"/>
      <c r="B258" s="453"/>
      <c r="C258" s="453"/>
      <c r="D258" s="453"/>
      <c r="E258" s="454"/>
      <c r="F258" s="454"/>
      <c r="G258" s="454"/>
      <c r="H258" s="457"/>
      <c r="I258" s="158" t="str">
        <f t="shared" si="30"/>
        <v/>
      </c>
      <c r="J258" s="148" t="str">
        <f>IF(OR($D258="",$E258=""),"",VLOOKUP($AO258,Sw_Req!$A$2:$I$19,5))</f>
        <v/>
      </c>
      <c r="K258" s="457"/>
      <c r="L258" s="158" t="str">
        <f t="shared" si="31"/>
        <v/>
      </c>
      <c r="M258" s="148" t="str">
        <f>IF(OR($D258="",$E258=""),"",VLOOKUP($AO258,Sw_Req!$A$2:$K$6,6))</f>
        <v/>
      </c>
      <c r="N258" s="457"/>
      <c r="O258" s="158" t="str">
        <f t="shared" si="32"/>
        <v/>
      </c>
      <c r="P258" s="148" t="str">
        <f t="shared" si="33"/>
        <v/>
      </c>
      <c r="Q258" s="455"/>
      <c r="R258" s="455"/>
      <c r="S258" s="158" t="str">
        <f t="shared" si="34"/>
        <v/>
      </c>
      <c r="T258" s="455"/>
      <c r="U258" s="147" t="str">
        <f t="shared" si="35"/>
        <v/>
      </c>
      <c r="V258" s="147" t="str">
        <f t="shared" si="36"/>
        <v/>
      </c>
      <c r="W258" s="455"/>
      <c r="X258" s="147" t="str">
        <f t="shared" si="37"/>
        <v/>
      </c>
      <c r="Y258" s="149" t="str">
        <f t="shared" si="39"/>
        <v/>
      </c>
      <c r="Z258" s="150" t="str">
        <f t="shared" si="38"/>
        <v/>
      </c>
      <c r="AA258" s="151"/>
      <c r="AB258" s="453"/>
      <c r="AC258" s="453"/>
      <c r="AD258" s="453"/>
      <c r="AE258" s="453"/>
      <c r="AF258" s="453"/>
      <c r="AG258" s="453"/>
      <c r="AH258" s="453"/>
      <c r="AI258" s="453"/>
      <c r="AJ258" s="453"/>
      <c r="AK258" s="152" t="str">
        <f>IF(OR($D258="",$AL258="",GlobalParameters!$C$12=""),"",IF($AO258&lt;200,IF($E258="","",$AL258-VLOOKUP($AO258,Sw_Req!$A$2:$K$19,9)),IF($AO258&gt;=200,MIN(VLOOKUP($AO258,Sw_Req!$A$2:$K$19,10),$AL258),"")))</f>
        <v/>
      </c>
      <c r="AL258" s="453"/>
      <c r="AM258" s="453"/>
      <c r="AN258" s="151"/>
      <c r="AO258" s="126" t="e">
        <f>IF(VLOOKUP($E258,Sw_Req!$O$2:$P$5,2)&lt;&gt;40,VLOOKUP($E258,Sw_Req!$O$2:$P$5,2),VLOOKUP($E258,Sw_Req!$O$2:$P$5,2)+VLOOKUP($F258,Sw_Req!$Q$2:$R$4,2))</f>
        <v>#N/A</v>
      </c>
      <c r="AV258" s="218"/>
      <c r="AW258" s="218"/>
      <c r="AX258" s="218"/>
      <c r="AY258" s="218"/>
    </row>
    <row r="259" spans="1:51" x14ac:dyDescent="0.25">
      <c r="A259" s="125"/>
      <c r="B259" s="453"/>
      <c r="C259" s="453"/>
      <c r="D259" s="453"/>
      <c r="E259" s="454"/>
      <c r="F259" s="454"/>
      <c r="G259" s="454"/>
      <c r="H259" s="457"/>
      <c r="I259" s="158" t="str">
        <f t="shared" si="30"/>
        <v/>
      </c>
      <c r="J259" s="148" t="str">
        <f>IF(OR($D259="",$E259=""),"",VLOOKUP($AO259,Sw_Req!$A$2:$I$19,5))</f>
        <v/>
      </c>
      <c r="K259" s="457"/>
      <c r="L259" s="158" t="str">
        <f t="shared" si="31"/>
        <v/>
      </c>
      <c r="M259" s="148" t="str">
        <f>IF(OR($D259="",$E259=""),"",VLOOKUP($AO259,Sw_Req!$A$2:$K$6,6))</f>
        <v/>
      </c>
      <c r="N259" s="457"/>
      <c r="O259" s="158" t="str">
        <f t="shared" si="32"/>
        <v/>
      </c>
      <c r="P259" s="148" t="str">
        <f t="shared" si="33"/>
        <v/>
      </c>
      <c r="Q259" s="455"/>
      <c r="R259" s="455"/>
      <c r="S259" s="158" t="str">
        <f t="shared" si="34"/>
        <v/>
      </c>
      <c r="T259" s="455"/>
      <c r="U259" s="147" t="str">
        <f t="shared" si="35"/>
        <v/>
      </c>
      <c r="V259" s="147" t="str">
        <f t="shared" si="36"/>
        <v/>
      </c>
      <c r="W259" s="455"/>
      <c r="X259" s="147" t="str">
        <f t="shared" si="37"/>
        <v/>
      </c>
      <c r="Y259" s="149" t="str">
        <f t="shared" si="39"/>
        <v/>
      </c>
      <c r="Z259" s="150" t="str">
        <f t="shared" si="38"/>
        <v/>
      </c>
      <c r="AA259" s="151"/>
      <c r="AB259" s="453"/>
      <c r="AC259" s="453"/>
      <c r="AD259" s="453"/>
      <c r="AE259" s="453"/>
      <c r="AF259" s="453"/>
      <c r="AG259" s="453"/>
      <c r="AH259" s="453"/>
      <c r="AI259" s="453"/>
      <c r="AJ259" s="453"/>
      <c r="AK259" s="152" t="str">
        <f>IF(OR($D259="",$AL259="",GlobalParameters!$C$12=""),"",IF($AO259&lt;200,IF($E259="","",$AL259-VLOOKUP($AO259,Sw_Req!$A$2:$K$19,9)),IF($AO259&gt;=200,MIN(VLOOKUP($AO259,Sw_Req!$A$2:$K$19,10),$AL259),"")))</f>
        <v/>
      </c>
      <c r="AL259" s="453"/>
      <c r="AM259" s="453"/>
      <c r="AN259" s="151"/>
      <c r="AO259" s="126" t="e">
        <f>IF(VLOOKUP($E259,Sw_Req!$O$2:$P$5,2)&lt;&gt;40,VLOOKUP($E259,Sw_Req!$O$2:$P$5,2),VLOOKUP($E259,Sw_Req!$O$2:$P$5,2)+VLOOKUP($F259,Sw_Req!$Q$2:$R$4,2))</f>
        <v>#N/A</v>
      </c>
      <c r="AV259" s="218"/>
      <c r="AW259" s="218"/>
      <c r="AX259" s="218"/>
      <c r="AY259" s="218"/>
    </row>
    <row r="260" spans="1:51" x14ac:dyDescent="0.25">
      <c r="A260" s="125"/>
      <c r="B260" s="453"/>
      <c r="C260" s="453"/>
      <c r="D260" s="453"/>
      <c r="E260" s="454"/>
      <c r="F260" s="454"/>
      <c r="G260" s="454"/>
      <c r="H260" s="457"/>
      <c r="I260" s="158" t="str">
        <f t="shared" si="30"/>
        <v/>
      </c>
      <c r="J260" s="148" t="str">
        <f>IF(OR($D260="",$E260=""),"",VLOOKUP($AO260,Sw_Req!$A$2:$I$19,5))</f>
        <v/>
      </c>
      <c r="K260" s="457"/>
      <c r="L260" s="158" t="str">
        <f t="shared" si="31"/>
        <v/>
      </c>
      <c r="M260" s="148" t="str">
        <f>IF(OR($D260="",$E260=""),"",VLOOKUP($AO260,Sw_Req!$A$2:$K$6,6))</f>
        <v/>
      </c>
      <c r="N260" s="457"/>
      <c r="O260" s="158" t="str">
        <f t="shared" si="32"/>
        <v/>
      </c>
      <c r="P260" s="148" t="str">
        <f t="shared" si="33"/>
        <v/>
      </c>
      <c r="Q260" s="455"/>
      <c r="R260" s="455"/>
      <c r="S260" s="158" t="str">
        <f t="shared" si="34"/>
        <v/>
      </c>
      <c r="T260" s="455"/>
      <c r="U260" s="147" t="str">
        <f t="shared" si="35"/>
        <v/>
      </c>
      <c r="V260" s="147" t="str">
        <f t="shared" si="36"/>
        <v/>
      </c>
      <c r="W260" s="455"/>
      <c r="X260" s="147" t="str">
        <f t="shared" si="37"/>
        <v/>
      </c>
      <c r="Y260" s="149" t="str">
        <f t="shared" si="39"/>
        <v/>
      </c>
      <c r="Z260" s="150" t="str">
        <f t="shared" si="38"/>
        <v/>
      </c>
      <c r="AA260" s="151"/>
      <c r="AB260" s="453"/>
      <c r="AC260" s="453"/>
      <c r="AD260" s="453"/>
      <c r="AE260" s="453"/>
      <c r="AF260" s="453"/>
      <c r="AG260" s="453"/>
      <c r="AH260" s="453"/>
      <c r="AI260" s="453"/>
      <c r="AJ260" s="453"/>
      <c r="AK260" s="152" t="str">
        <f>IF(OR($D260="",$AL260="",GlobalParameters!$C$12=""),"",IF($AO260&lt;200,IF($E260="","",$AL260-VLOOKUP($AO260,Sw_Req!$A$2:$K$19,9)),IF($AO260&gt;=200,MIN(VLOOKUP($AO260,Sw_Req!$A$2:$K$19,10),$AL260),"")))</f>
        <v/>
      </c>
      <c r="AL260" s="453"/>
      <c r="AM260" s="453"/>
      <c r="AN260" s="151"/>
      <c r="AO260" s="126" t="e">
        <f>IF(VLOOKUP($E260,Sw_Req!$O$2:$P$5,2)&lt;&gt;40,VLOOKUP($E260,Sw_Req!$O$2:$P$5,2),VLOOKUP($E260,Sw_Req!$O$2:$P$5,2)+VLOOKUP($F260,Sw_Req!$Q$2:$R$4,2))</f>
        <v>#N/A</v>
      </c>
      <c r="AV260" s="218"/>
      <c r="AW260" s="218"/>
      <c r="AX260" s="218"/>
      <c r="AY260" s="218"/>
    </row>
    <row r="261" spans="1:51" x14ac:dyDescent="0.25">
      <c r="A261" s="125"/>
      <c r="B261" s="453"/>
      <c r="C261" s="453"/>
      <c r="D261" s="453"/>
      <c r="E261" s="454"/>
      <c r="F261" s="454"/>
      <c r="G261" s="454"/>
      <c r="H261" s="457"/>
      <c r="I261" s="158" t="str">
        <f t="shared" si="30"/>
        <v/>
      </c>
      <c r="J261" s="148" t="str">
        <f>IF(OR($D261="",$E261=""),"",VLOOKUP($AO261,Sw_Req!$A$2:$I$19,5))</f>
        <v/>
      </c>
      <c r="K261" s="457"/>
      <c r="L261" s="158" t="str">
        <f t="shared" si="31"/>
        <v/>
      </c>
      <c r="M261" s="148" t="str">
        <f>IF(OR($D261="",$E261=""),"",VLOOKUP($AO261,Sw_Req!$A$2:$K$6,6))</f>
        <v/>
      </c>
      <c r="N261" s="457"/>
      <c r="O261" s="158" t="str">
        <f t="shared" si="32"/>
        <v/>
      </c>
      <c r="P261" s="148" t="str">
        <f t="shared" si="33"/>
        <v/>
      </c>
      <c r="Q261" s="455"/>
      <c r="R261" s="455"/>
      <c r="S261" s="158" t="str">
        <f t="shared" si="34"/>
        <v/>
      </c>
      <c r="T261" s="455"/>
      <c r="U261" s="147" t="str">
        <f t="shared" si="35"/>
        <v/>
      </c>
      <c r="V261" s="147" t="str">
        <f t="shared" si="36"/>
        <v/>
      </c>
      <c r="W261" s="455"/>
      <c r="X261" s="147" t="str">
        <f t="shared" si="37"/>
        <v/>
      </c>
      <c r="Y261" s="149" t="str">
        <f t="shared" si="39"/>
        <v/>
      </c>
      <c r="Z261" s="150" t="str">
        <f t="shared" si="38"/>
        <v/>
      </c>
      <c r="AA261" s="151"/>
      <c r="AB261" s="453"/>
      <c r="AC261" s="453"/>
      <c r="AD261" s="453"/>
      <c r="AE261" s="453"/>
      <c r="AF261" s="453"/>
      <c r="AG261" s="453"/>
      <c r="AH261" s="453"/>
      <c r="AI261" s="453"/>
      <c r="AJ261" s="453"/>
      <c r="AK261" s="152" t="str">
        <f>IF(OR($D261="",$AL261="",GlobalParameters!$C$12=""),"",IF($AO261&lt;200,IF($E261="","",$AL261-VLOOKUP($AO261,Sw_Req!$A$2:$K$19,9)),IF($AO261&gt;=200,MIN(VLOOKUP($AO261,Sw_Req!$A$2:$K$19,10),$AL261),"")))</f>
        <v/>
      </c>
      <c r="AL261" s="453"/>
      <c r="AM261" s="453"/>
      <c r="AN261" s="151"/>
      <c r="AO261" s="126" t="e">
        <f>IF(VLOOKUP($E261,Sw_Req!$O$2:$P$5,2)&lt;&gt;40,VLOOKUP($E261,Sw_Req!$O$2:$P$5,2),VLOOKUP($E261,Sw_Req!$O$2:$P$5,2)+VLOOKUP($F261,Sw_Req!$Q$2:$R$4,2))</f>
        <v>#N/A</v>
      </c>
      <c r="AV261" s="218"/>
      <c r="AW261" s="218"/>
      <c r="AX261" s="218"/>
      <c r="AY261" s="218"/>
    </row>
    <row r="262" spans="1:51" x14ac:dyDescent="0.25">
      <c r="A262" s="125"/>
      <c r="B262" s="453"/>
      <c r="C262" s="453"/>
      <c r="D262" s="453"/>
      <c r="E262" s="454"/>
      <c r="F262" s="454"/>
      <c r="G262" s="454"/>
      <c r="H262" s="457"/>
      <c r="I262" s="158" t="str">
        <f t="shared" si="30"/>
        <v/>
      </c>
      <c r="J262" s="148" t="str">
        <f>IF(OR($D262="",$E262=""),"",VLOOKUP($AO262,Sw_Req!$A$2:$I$19,5))</f>
        <v/>
      </c>
      <c r="K262" s="457"/>
      <c r="L262" s="158" t="str">
        <f t="shared" si="31"/>
        <v/>
      </c>
      <c r="M262" s="148" t="str">
        <f>IF(OR($D262="",$E262=""),"",VLOOKUP($AO262,Sw_Req!$A$2:$K$6,6))</f>
        <v/>
      </c>
      <c r="N262" s="457"/>
      <c r="O262" s="158" t="str">
        <f t="shared" si="32"/>
        <v/>
      </c>
      <c r="P262" s="148" t="str">
        <f t="shared" si="33"/>
        <v/>
      </c>
      <c r="Q262" s="455"/>
      <c r="R262" s="455"/>
      <c r="S262" s="158" t="str">
        <f t="shared" si="34"/>
        <v/>
      </c>
      <c r="T262" s="455"/>
      <c r="U262" s="147" t="str">
        <f t="shared" si="35"/>
        <v/>
      </c>
      <c r="V262" s="147" t="str">
        <f t="shared" si="36"/>
        <v/>
      </c>
      <c r="W262" s="455"/>
      <c r="X262" s="147" t="str">
        <f t="shared" si="37"/>
        <v/>
      </c>
      <c r="Y262" s="149" t="str">
        <f t="shared" si="39"/>
        <v/>
      </c>
      <c r="Z262" s="150" t="str">
        <f t="shared" si="38"/>
        <v/>
      </c>
      <c r="AA262" s="151"/>
      <c r="AB262" s="453"/>
      <c r="AC262" s="453"/>
      <c r="AD262" s="453"/>
      <c r="AE262" s="453"/>
      <c r="AF262" s="453"/>
      <c r="AG262" s="453"/>
      <c r="AH262" s="453"/>
      <c r="AI262" s="453"/>
      <c r="AJ262" s="453"/>
      <c r="AK262" s="152" t="str">
        <f>IF(OR($D262="",$AL262="",GlobalParameters!$C$12=""),"",IF($AO262&lt;200,IF($E262="","",$AL262-VLOOKUP($AO262,Sw_Req!$A$2:$K$19,9)),IF($AO262&gt;=200,MIN(VLOOKUP($AO262,Sw_Req!$A$2:$K$19,10),$AL262),"")))</f>
        <v/>
      </c>
      <c r="AL262" s="453"/>
      <c r="AM262" s="453"/>
      <c r="AN262" s="151"/>
      <c r="AO262" s="126" t="e">
        <f>IF(VLOOKUP($E262,Sw_Req!$O$2:$P$5,2)&lt;&gt;40,VLOOKUP($E262,Sw_Req!$O$2:$P$5,2),VLOOKUP($E262,Sw_Req!$O$2:$P$5,2)+VLOOKUP($F262,Sw_Req!$Q$2:$R$4,2))</f>
        <v>#N/A</v>
      </c>
      <c r="AV262" s="218"/>
      <c r="AW262" s="218"/>
      <c r="AX262" s="218"/>
      <c r="AY262" s="218"/>
    </row>
    <row r="263" spans="1:51" x14ac:dyDescent="0.25">
      <c r="A263" s="125"/>
      <c r="B263" s="453"/>
      <c r="C263" s="453"/>
      <c r="D263" s="453"/>
      <c r="E263" s="454"/>
      <c r="F263" s="454"/>
      <c r="G263" s="454"/>
      <c r="H263" s="457"/>
      <c r="I263" s="158" t="str">
        <f t="shared" si="30"/>
        <v/>
      </c>
      <c r="J263" s="148" t="str">
        <f>IF(OR($D263="",$E263=""),"",VLOOKUP($AO263,Sw_Req!$A$2:$I$19,5))</f>
        <v/>
      </c>
      <c r="K263" s="457"/>
      <c r="L263" s="158" t="str">
        <f t="shared" si="31"/>
        <v/>
      </c>
      <c r="M263" s="148" t="str">
        <f>IF(OR($D263="",$E263=""),"",VLOOKUP($AO263,Sw_Req!$A$2:$K$6,6))</f>
        <v/>
      </c>
      <c r="N263" s="457"/>
      <c r="O263" s="158" t="str">
        <f t="shared" si="32"/>
        <v/>
      </c>
      <c r="P263" s="148" t="str">
        <f t="shared" si="33"/>
        <v/>
      </c>
      <c r="Q263" s="455"/>
      <c r="R263" s="455"/>
      <c r="S263" s="158" t="str">
        <f t="shared" si="34"/>
        <v/>
      </c>
      <c r="T263" s="455"/>
      <c r="U263" s="147" t="str">
        <f t="shared" si="35"/>
        <v/>
      </c>
      <c r="V263" s="147" t="str">
        <f t="shared" si="36"/>
        <v/>
      </c>
      <c r="W263" s="455"/>
      <c r="X263" s="147" t="str">
        <f t="shared" si="37"/>
        <v/>
      </c>
      <c r="Y263" s="149" t="str">
        <f t="shared" si="39"/>
        <v/>
      </c>
      <c r="Z263" s="150" t="str">
        <f t="shared" si="38"/>
        <v/>
      </c>
      <c r="AA263" s="151"/>
      <c r="AB263" s="453"/>
      <c r="AC263" s="453"/>
      <c r="AD263" s="453"/>
      <c r="AE263" s="453"/>
      <c r="AF263" s="453"/>
      <c r="AG263" s="453"/>
      <c r="AH263" s="453"/>
      <c r="AI263" s="453"/>
      <c r="AJ263" s="453"/>
      <c r="AK263" s="152" t="str">
        <f>IF(OR($D263="",$AL263="",GlobalParameters!$C$12=""),"",IF($AO263&lt;200,IF($E263="","",$AL263-VLOOKUP($AO263,Sw_Req!$A$2:$K$19,9)),IF($AO263&gt;=200,MIN(VLOOKUP($AO263,Sw_Req!$A$2:$K$19,10),$AL263),"")))</f>
        <v/>
      </c>
      <c r="AL263" s="453"/>
      <c r="AM263" s="453"/>
      <c r="AN263" s="151"/>
      <c r="AO263" s="126" t="e">
        <f>IF(VLOOKUP($E263,Sw_Req!$O$2:$P$5,2)&lt;&gt;40,VLOOKUP($E263,Sw_Req!$O$2:$P$5,2),VLOOKUP($E263,Sw_Req!$O$2:$P$5,2)+VLOOKUP($F263,Sw_Req!$Q$2:$R$4,2))</f>
        <v>#N/A</v>
      </c>
      <c r="AV263" s="218"/>
      <c r="AW263" s="218"/>
      <c r="AX263" s="218"/>
      <c r="AY263" s="218"/>
    </row>
    <row r="264" spans="1:51" s="143" customFormat="1" x14ac:dyDescent="0.25">
      <c r="A264" s="125"/>
      <c r="B264" s="453"/>
      <c r="C264" s="453"/>
      <c r="D264" s="453"/>
      <c r="E264" s="454"/>
      <c r="F264" s="454"/>
      <c r="G264" s="454"/>
      <c r="H264" s="457"/>
      <c r="I264" s="158" t="str">
        <f t="shared" si="30"/>
        <v/>
      </c>
      <c r="J264" s="148" t="str">
        <f>IF(OR($D264="",$E264=""),"",VLOOKUP($AO264,Sw_Req!$A$2:$I$19,5))</f>
        <v/>
      </c>
      <c r="K264" s="457"/>
      <c r="L264" s="158" t="str">
        <f t="shared" si="31"/>
        <v/>
      </c>
      <c r="M264" s="148" t="str">
        <f>IF(OR($D264="",$E264=""),"",VLOOKUP($AO264,Sw_Req!$A$2:$K$6,6))</f>
        <v/>
      </c>
      <c r="N264" s="457"/>
      <c r="O264" s="158" t="str">
        <f t="shared" si="32"/>
        <v/>
      </c>
      <c r="P264" s="148" t="str">
        <f t="shared" si="33"/>
        <v/>
      </c>
      <c r="Q264" s="455"/>
      <c r="R264" s="455"/>
      <c r="S264" s="158" t="str">
        <f t="shared" si="34"/>
        <v/>
      </c>
      <c r="T264" s="455"/>
      <c r="U264" s="147" t="str">
        <f t="shared" si="35"/>
        <v/>
      </c>
      <c r="V264" s="147" t="str">
        <f t="shared" si="36"/>
        <v/>
      </c>
      <c r="W264" s="455"/>
      <c r="X264" s="147" t="str">
        <f t="shared" si="37"/>
        <v/>
      </c>
      <c r="Y264" s="149" t="str">
        <f t="shared" si="39"/>
        <v/>
      </c>
      <c r="Z264" s="150" t="str">
        <f t="shared" si="38"/>
        <v/>
      </c>
      <c r="AA264" s="151"/>
      <c r="AB264" s="453"/>
      <c r="AC264" s="453"/>
      <c r="AD264" s="453"/>
      <c r="AE264" s="453"/>
      <c r="AF264" s="453"/>
      <c r="AG264" s="453"/>
      <c r="AH264" s="453"/>
      <c r="AI264" s="453"/>
      <c r="AJ264" s="453"/>
      <c r="AK264" s="152" t="str">
        <f>IF(OR($D264="",$AL264="",GlobalParameters!$C$12=""),"",IF($AO264&lt;200,IF($E264="","",$AL264-VLOOKUP($AO264,Sw_Req!$A$2:$K$19,9)),IF($AO264&gt;=200,MIN(VLOOKUP($AO264,Sw_Req!$A$2:$K$19,10),$AL264),"")))</f>
        <v/>
      </c>
      <c r="AL264" s="453"/>
      <c r="AM264" s="453"/>
      <c r="AN264" s="151"/>
      <c r="AO264" s="126" t="e">
        <f>IF(VLOOKUP($E264,Sw_Req!$O$2:$P$5,2)&lt;&gt;40,VLOOKUP($E264,Sw_Req!$O$2:$P$5,2),VLOOKUP($E264,Sw_Req!$O$2:$P$5,2)+VLOOKUP($F264,Sw_Req!$Q$2:$R$4,2))</f>
        <v>#N/A</v>
      </c>
      <c r="AR264" s="172"/>
      <c r="AS264" s="172"/>
      <c r="AV264" s="218"/>
      <c r="AW264" s="218"/>
      <c r="AX264" s="218"/>
      <c r="AY264" s="218"/>
    </row>
    <row r="265" spans="1:51" s="143" customFormat="1" x14ac:dyDescent="0.25">
      <c r="A265" s="125"/>
      <c r="B265" s="453"/>
      <c r="C265" s="453"/>
      <c r="D265" s="453"/>
      <c r="E265" s="454"/>
      <c r="F265" s="454"/>
      <c r="G265" s="454"/>
      <c r="H265" s="457"/>
      <c r="I265" s="158" t="str">
        <f t="shared" si="30"/>
        <v/>
      </c>
      <c r="J265" s="148" t="str">
        <f>IF(OR($D265="",$E265=""),"",VLOOKUP($AO265,Sw_Req!$A$2:$I$19,5))</f>
        <v/>
      </c>
      <c r="K265" s="457"/>
      <c r="L265" s="158" t="str">
        <f t="shared" si="31"/>
        <v/>
      </c>
      <c r="M265" s="148" t="str">
        <f>IF(OR($D265="",$E265=""),"",VLOOKUP($AO265,Sw_Req!$A$2:$K$6,6))</f>
        <v/>
      </c>
      <c r="N265" s="457"/>
      <c r="O265" s="158" t="str">
        <f t="shared" si="32"/>
        <v/>
      </c>
      <c r="P265" s="148" t="str">
        <f t="shared" si="33"/>
        <v/>
      </c>
      <c r="Q265" s="455"/>
      <c r="R265" s="455"/>
      <c r="S265" s="158" t="str">
        <f t="shared" si="34"/>
        <v/>
      </c>
      <c r="T265" s="455"/>
      <c r="U265" s="147" t="str">
        <f t="shared" si="35"/>
        <v/>
      </c>
      <c r="V265" s="147" t="str">
        <f t="shared" si="36"/>
        <v/>
      </c>
      <c r="W265" s="455"/>
      <c r="X265" s="147" t="str">
        <f t="shared" si="37"/>
        <v/>
      </c>
      <c r="Y265" s="149" t="str">
        <f t="shared" si="39"/>
        <v/>
      </c>
      <c r="Z265" s="150" t="str">
        <f t="shared" si="38"/>
        <v/>
      </c>
      <c r="AA265" s="151"/>
      <c r="AB265" s="453"/>
      <c r="AC265" s="453"/>
      <c r="AD265" s="453"/>
      <c r="AE265" s="453"/>
      <c r="AF265" s="453"/>
      <c r="AG265" s="453"/>
      <c r="AH265" s="453"/>
      <c r="AI265" s="453"/>
      <c r="AJ265" s="453"/>
      <c r="AK265" s="152" t="str">
        <f>IF(OR($D265="",$AL265="",GlobalParameters!$C$12=""),"",IF($AO265&lt;200,IF($E265="","",$AL265-VLOOKUP($AO265,Sw_Req!$A$2:$K$19,9)),IF($AO265&gt;=200,MIN(VLOOKUP($AO265,Sw_Req!$A$2:$K$19,10),$AL265),"")))</f>
        <v/>
      </c>
      <c r="AL265" s="453"/>
      <c r="AM265" s="453"/>
      <c r="AN265" s="151"/>
      <c r="AO265" s="126" t="e">
        <f>IF(VLOOKUP($E265,Sw_Req!$O$2:$P$5,2)&lt;&gt;40,VLOOKUP($E265,Sw_Req!$O$2:$P$5,2),VLOOKUP($E265,Sw_Req!$O$2:$P$5,2)+VLOOKUP($F265,Sw_Req!$Q$2:$R$4,2))</f>
        <v>#N/A</v>
      </c>
      <c r="AR265" s="172"/>
      <c r="AS265" s="172"/>
      <c r="AV265" s="218"/>
      <c r="AW265" s="218"/>
      <c r="AX265" s="218"/>
      <c r="AY265" s="218"/>
    </row>
    <row r="266" spans="1:51" x14ac:dyDescent="0.25">
      <c r="A266" s="125"/>
      <c r="B266" s="453"/>
      <c r="C266" s="453"/>
      <c r="D266" s="453"/>
      <c r="E266" s="454"/>
      <c r="F266" s="454"/>
      <c r="G266" s="454"/>
      <c r="H266" s="457"/>
      <c r="I266" s="158" t="str">
        <f t="shared" si="30"/>
        <v/>
      </c>
      <c r="J266" s="148" t="str">
        <f>IF(OR($D266="",$E266=""),"",VLOOKUP($AO266,Sw_Req!$A$2:$I$19,5))</f>
        <v/>
      </c>
      <c r="K266" s="457"/>
      <c r="L266" s="158" t="str">
        <f t="shared" si="31"/>
        <v/>
      </c>
      <c r="M266" s="148" t="str">
        <f>IF(OR($D266="",$E266=""),"",VLOOKUP($AO266,Sw_Req!$A$2:$K$6,6))</f>
        <v/>
      </c>
      <c r="N266" s="457"/>
      <c r="O266" s="158" t="str">
        <f t="shared" si="32"/>
        <v/>
      </c>
      <c r="P266" s="148" t="str">
        <f t="shared" si="33"/>
        <v/>
      </c>
      <c r="Q266" s="455"/>
      <c r="R266" s="455"/>
      <c r="S266" s="158" t="str">
        <f t="shared" si="34"/>
        <v/>
      </c>
      <c r="T266" s="455"/>
      <c r="U266" s="147" t="str">
        <f t="shared" si="35"/>
        <v/>
      </c>
      <c r="V266" s="147" t="str">
        <f t="shared" si="36"/>
        <v/>
      </c>
      <c r="W266" s="455"/>
      <c r="X266" s="147" t="str">
        <f t="shared" si="37"/>
        <v/>
      </c>
      <c r="Y266" s="149" t="str">
        <f t="shared" si="39"/>
        <v/>
      </c>
      <c r="Z266" s="150" t="str">
        <f t="shared" si="38"/>
        <v/>
      </c>
      <c r="AA266" s="151"/>
      <c r="AB266" s="453"/>
      <c r="AC266" s="453"/>
      <c r="AD266" s="453"/>
      <c r="AE266" s="453"/>
      <c r="AF266" s="453"/>
      <c r="AG266" s="453"/>
      <c r="AH266" s="453"/>
      <c r="AI266" s="453"/>
      <c r="AJ266" s="453"/>
      <c r="AK266" s="152" t="str">
        <f>IF(OR($D266="",$AL266="",GlobalParameters!$C$12=""),"",IF($AO266&lt;200,IF($E266="","",$AL266-VLOOKUP($AO266,Sw_Req!$A$2:$K$19,9)),IF($AO266&gt;=200,MIN(VLOOKUP($AO266,Sw_Req!$A$2:$K$19,10),$AL266),"")))</f>
        <v/>
      </c>
      <c r="AL266" s="453"/>
      <c r="AM266" s="453"/>
      <c r="AN266" s="151"/>
      <c r="AO266" s="126" t="e">
        <f>IF(VLOOKUP($E266,Sw_Req!$O$2:$P$5,2)&lt;&gt;40,VLOOKUP($E266,Sw_Req!$O$2:$P$5,2),VLOOKUP($E266,Sw_Req!$O$2:$P$5,2)+VLOOKUP($F266,Sw_Req!$Q$2:$R$4,2))</f>
        <v>#N/A</v>
      </c>
      <c r="AV266" s="218"/>
      <c r="AW266" s="218"/>
      <c r="AX266" s="218"/>
      <c r="AY266" s="218"/>
    </row>
    <row r="267" spans="1:51" x14ac:dyDescent="0.25">
      <c r="A267" s="125"/>
      <c r="B267" s="453"/>
      <c r="C267" s="453"/>
      <c r="D267" s="453"/>
      <c r="E267" s="454"/>
      <c r="F267" s="454"/>
      <c r="G267" s="454"/>
      <c r="H267" s="457"/>
      <c r="I267" s="158" t="str">
        <f t="shared" si="30"/>
        <v/>
      </c>
      <c r="J267" s="148" t="str">
        <f>IF(OR($D267="",$E267=""),"",VLOOKUP($AO267,Sw_Req!$A$2:$I$19,5))</f>
        <v/>
      </c>
      <c r="K267" s="457"/>
      <c r="L267" s="158" t="str">
        <f t="shared" si="31"/>
        <v/>
      </c>
      <c r="M267" s="148" t="str">
        <f>IF(OR($D267="",$E267=""),"",VLOOKUP($AO267,Sw_Req!$A$2:$K$6,6))</f>
        <v/>
      </c>
      <c r="N267" s="457"/>
      <c r="O267" s="158" t="str">
        <f t="shared" si="32"/>
        <v/>
      </c>
      <c r="P267" s="148" t="str">
        <f t="shared" si="33"/>
        <v/>
      </c>
      <c r="Q267" s="455"/>
      <c r="R267" s="455"/>
      <c r="S267" s="158" t="str">
        <f t="shared" si="34"/>
        <v/>
      </c>
      <c r="T267" s="455"/>
      <c r="U267" s="147" t="str">
        <f t="shared" si="35"/>
        <v/>
      </c>
      <c r="V267" s="147" t="str">
        <f t="shared" si="36"/>
        <v/>
      </c>
      <c r="W267" s="455"/>
      <c r="X267" s="147" t="str">
        <f t="shared" si="37"/>
        <v/>
      </c>
      <c r="Y267" s="149" t="str">
        <f t="shared" si="39"/>
        <v/>
      </c>
      <c r="Z267" s="150" t="str">
        <f t="shared" si="38"/>
        <v/>
      </c>
      <c r="AA267" s="151"/>
      <c r="AB267" s="453"/>
      <c r="AC267" s="453"/>
      <c r="AD267" s="453"/>
      <c r="AE267" s="453"/>
      <c r="AF267" s="453"/>
      <c r="AG267" s="453"/>
      <c r="AH267" s="453"/>
      <c r="AI267" s="453"/>
      <c r="AJ267" s="453"/>
      <c r="AK267" s="152" t="str">
        <f>IF(OR($D267="",$AL267="",GlobalParameters!$C$12=""),"",IF($AO267&lt;200,IF($E267="","",$AL267-VLOOKUP($AO267,Sw_Req!$A$2:$K$19,9)),IF($AO267&gt;=200,MIN(VLOOKUP($AO267,Sw_Req!$A$2:$K$19,10),$AL267),"")))</f>
        <v/>
      </c>
      <c r="AL267" s="453"/>
      <c r="AM267" s="453"/>
      <c r="AN267" s="151"/>
      <c r="AO267" s="126" t="e">
        <f>IF(VLOOKUP($E267,Sw_Req!$O$2:$P$5,2)&lt;&gt;40,VLOOKUP($E267,Sw_Req!$O$2:$P$5,2),VLOOKUP($E267,Sw_Req!$O$2:$P$5,2)+VLOOKUP($F267,Sw_Req!$Q$2:$R$4,2))</f>
        <v>#N/A</v>
      </c>
      <c r="AV267" s="218"/>
      <c r="AW267" s="218"/>
      <c r="AX267" s="218"/>
      <c r="AY267" s="218"/>
    </row>
    <row r="268" spans="1:51" x14ac:dyDescent="0.25">
      <c r="A268" s="125"/>
      <c r="B268" s="453"/>
      <c r="C268" s="453"/>
      <c r="D268" s="453"/>
      <c r="E268" s="454"/>
      <c r="F268" s="454"/>
      <c r="G268" s="454"/>
      <c r="H268" s="457"/>
      <c r="I268" s="158" t="str">
        <f t="shared" si="30"/>
        <v/>
      </c>
      <c r="J268" s="148" t="str">
        <f>IF(OR($D268="",$E268=""),"",VLOOKUP($AO268,Sw_Req!$A$2:$I$19,5))</f>
        <v/>
      </c>
      <c r="K268" s="457"/>
      <c r="L268" s="158" t="str">
        <f t="shared" si="31"/>
        <v/>
      </c>
      <c r="M268" s="148" t="str">
        <f>IF(OR($D268="",$E268=""),"",VLOOKUP($AO268,Sw_Req!$A$2:$K$6,6))</f>
        <v/>
      </c>
      <c r="N268" s="457"/>
      <c r="O268" s="158" t="str">
        <f t="shared" si="32"/>
        <v/>
      </c>
      <c r="P268" s="148" t="str">
        <f t="shared" si="33"/>
        <v/>
      </c>
      <c r="Q268" s="455"/>
      <c r="R268" s="455"/>
      <c r="S268" s="158" t="str">
        <f t="shared" si="34"/>
        <v/>
      </c>
      <c r="T268" s="455"/>
      <c r="U268" s="147" t="str">
        <f t="shared" si="35"/>
        <v/>
      </c>
      <c r="V268" s="147" t="str">
        <f t="shared" si="36"/>
        <v/>
      </c>
      <c r="W268" s="455"/>
      <c r="X268" s="147" t="str">
        <f t="shared" si="37"/>
        <v/>
      </c>
      <c r="Y268" s="149" t="str">
        <f t="shared" si="39"/>
        <v/>
      </c>
      <c r="Z268" s="150" t="str">
        <f t="shared" si="38"/>
        <v/>
      </c>
      <c r="AA268" s="151"/>
      <c r="AB268" s="453"/>
      <c r="AC268" s="453"/>
      <c r="AD268" s="453"/>
      <c r="AE268" s="453"/>
      <c r="AF268" s="453"/>
      <c r="AG268" s="453"/>
      <c r="AH268" s="453"/>
      <c r="AI268" s="453"/>
      <c r="AJ268" s="453"/>
      <c r="AK268" s="152" t="str">
        <f>IF(OR($D268="",$AL268="",GlobalParameters!$C$12=""),"",IF($AO268&lt;200,IF($E268="","",$AL268-VLOOKUP($AO268,Sw_Req!$A$2:$K$19,9)),IF($AO268&gt;=200,MIN(VLOOKUP($AO268,Sw_Req!$A$2:$K$19,10),$AL268),"")))</f>
        <v/>
      </c>
      <c r="AL268" s="453"/>
      <c r="AM268" s="453"/>
      <c r="AN268" s="151"/>
      <c r="AO268" s="126" t="e">
        <f>IF(VLOOKUP($E268,Sw_Req!$O$2:$P$5,2)&lt;&gt;40,VLOOKUP($E268,Sw_Req!$O$2:$P$5,2),VLOOKUP($E268,Sw_Req!$O$2:$P$5,2)+VLOOKUP($F268,Sw_Req!$Q$2:$R$4,2))</f>
        <v>#N/A</v>
      </c>
      <c r="AV268" s="218"/>
      <c r="AW268" s="218"/>
      <c r="AX268" s="218"/>
      <c r="AY268" s="218"/>
    </row>
    <row r="269" spans="1:51" x14ac:dyDescent="0.25">
      <c r="A269" s="125"/>
      <c r="B269" s="453"/>
      <c r="C269" s="453"/>
      <c r="D269" s="453"/>
      <c r="E269" s="454"/>
      <c r="F269" s="454"/>
      <c r="G269" s="454"/>
      <c r="H269" s="457"/>
      <c r="I269" s="158" t="str">
        <f t="shared" si="30"/>
        <v/>
      </c>
      <c r="J269" s="148" t="str">
        <f>IF(OR($D269="",$E269=""),"",VLOOKUP($AO269,Sw_Req!$A$2:$I$19,5))</f>
        <v/>
      </c>
      <c r="K269" s="457"/>
      <c r="L269" s="158" t="str">
        <f t="shared" si="31"/>
        <v/>
      </c>
      <c r="M269" s="148" t="str">
        <f>IF(OR($D269="",$E269=""),"",VLOOKUP($AO269,Sw_Req!$A$2:$K$6,6))</f>
        <v/>
      </c>
      <c r="N269" s="457"/>
      <c r="O269" s="158" t="str">
        <f t="shared" si="32"/>
        <v/>
      </c>
      <c r="P269" s="148" t="str">
        <f t="shared" si="33"/>
        <v/>
      </c>
      <c r="Q269" s="455"/>
      <c r="R269" s="455"/>
      <c r="S269" s="158" t="str">
        <f t="shared" si="34"/>
        <v/>
      </c>
      <c r="T269" s="455"/>
      <c r="U269" s="147" t="str">
        <f t="shared" si="35"/>
        <v/>
      </c>
      <c r="V269" s="147" t="str">
        <f t="shared" si="36"/>
        <v/>
      </c>
      <c r="W269" s="455"/>
      <c r="X269" s="147" t="str">
        <f t="shared" si="37"/>
        <v/>
      </c>
      <c r="Y269" s="149" t="str">
        <f t="shared" si="39"/>
        <v/>
      </c>
      <c r="Z269" s="150" t="str">
        <f t="shared" si="38"/>
        <v/>
      </c>
      <c r="AA269" s="151"/>
      <c r="AB269" s="453"/>
      <c r="AC269" s="453"/>
      <c r="AD269" s="453"/>
      <c r="AE269" s="453"/>
      <c r="AF269" s="453"/>
      <c r="AG269" s="453"/>
      <c r="AH269" s="453"/>
      <c r="AI269" s="453"/>
      <c r="AJ269" s="453"/>
      <c r="AK269" s="152" t="str">
        <f>IF(OR($D269="",$AL269="",GlobalParameters!$C$12=""),"",IF($AO269&lt;200,IF($E269="","",$AL269-VLOOKUP($AO269,Sw_Req!$A$2:$K$19,9)),IF($AO269&gt;=200,MIN(VLOOKUP($AO269,Sw_Req!$A$2:$K$19,10),$AL269),"")))</f>
        <v/>
      </c>
      <c r="AL269" s="453"/>
      <c r="AM269" s="453"/>
      <c r="AN269" s="151"/>
      <c r="AO269" s="126" t="e">
        <f>IF(VLOOKUP($E269,Sw_Req!$O$2:$P$5,2)&lt;&gt;40,VLOOKUP($E269,Sw_Req!$O$2:$P$5,2),VLOOKUP($E269,Sw_Req!$O$2:$P$5,2)+VLOOKUP($F269,Sw_Req!$Q$2:$R$4,2))</f>
        <v>#N/A</v>
      </c>
      <c r="AV269" s="218"/>
      <c r="AW269" s="218"/>
      <c r="AX269" s="218"/>
      <c r="AY269" s="218"/>
    </row>
    <row r="270" spans="1:51" x14ac:dyDescent="0.25">
      <c r="A270" s="125"/>
      <c r="B270" s="453"/>
      <c r="C270" s="453"/>
      <c r="D270" s="453"/>
      <c r="E270" s="454"/>
      <c r="F270" s="454"/>
      <c r="G270" s="454"/>
      <c r="H270" s="457"/>
      <c r="I270" s="158" t="str">
        <f t="shared" si="30"/>
        <v/>
      </c>
      <c r="J270" s="148" t="str">
        <f>IF(OR($D270="",$E270=""),"",VLOOKUP($AO270,Sw_Req!$A$2:$I$19,5))</f>
        <v/>
      </c>
      <c r="K270" s="457"/>
      <c r="L270" s="158" t="str">
        <f t="shared" si="31"/>
        <v/>
      </c>
      <c r="M270" s="148" t="str">
        <f>IF(OR($D270="",$E270=""),"",VLOOKUP($AO270,Sw_Req!$A$2:$K$6,6))</f>
        <v/>
      </c>
      <c r="N270" s="457"/>
      <c r="O270" s="158" t="str">
        <f t="shared" si="32"/>
        <v/>
      </c>
      <c r="P270" s="148" t="str">
        <f t="shared" si="33"/>
        <v/>
      </c>
      <c r="Q270" s="455"/>
      <c r="R270" s="455"/>
      <c r="S270" s="158" t="str">
        <f t="shared" si="34"/>
        <v/>
      </c>
      <c r="T270" s="455"/>
      <c r="U270" s="147" t="str">
        <f t="shared" si="35"/>
        <v/>
      </c>
      <c r="V270" s="147" t="str">
        <f t="shared" si="36"/>
        <v/>
      </c>
      <c r="W270" s="455"/>
      <c r="X270" s="147" t="str">
        <f t="shared" si="37"/>
        <v/>
      </c>
      <c r="Y270" s="149" t="str">
        <f t="shared" si="39"/>
        <v/>
      </c>
      <c r="Z270" s="150" t="str">
        <f t="shared" si="38"/>
        <v/>
      </c>
      <c r="AA270" s="151"/>
      <c r="AB270" s="453"/>
      <c r="AC270" s="453"/>
      <c r="AD270" s="453"/>
      <c r="AE270" s="453"/>
      <c r="AF270" s="453"/>
      <c r="AG270" s="453"/>
      <c r="AH270" s="453"/>
      <c r="AI270" s="453"/>
      <c r="AJ270" s="453"/>
      <c r="AK270" s="152" t="str">
        <f>IF(OR($D270="",$AL270="",GlobalParameters!$C$12=""),"",IF($AO270&lt;200,IF($E270="","",$AL270-VLOOKUP($AO270,Sw_Req!$A$2:$K$19,9)),IF($AO270&gt;=200,MIN(VLOOKUP($AO270,Sw_Req!$A$2:$K$19,10),$AL270),"")))</f>
        <v/>
      </c>
      <c r="AL270" s="453"/>
      <c r="AM270" s="453"/>
      <c r="AN270" s="151"/>
      <c r="AO270" s="126" t="e">
        <f>IF(VLOOKUP($E270,Sw_Req!$O$2:$P$5,2)&lt;&gt;40,VLOOKUP($E270,Sw_Req!$O$2:$P$5,2),VLOOKUP($E270,Sw_Req!$O$2:$P$5,2)+VLOOKUP($F270,Sw_Req!$Q$2:$R$4,2))</f>
        <v>#N/A</v>
      </c>
      <c r="AV270" s="218"/>
      <c r="AW270" s="218"/>
      <c r="AX270" s="218"/>
      <c r="AY270" s="218"/>
    </row>
    <row r="271" spans="1:51" x14ac:dyDescent="0.25">
      <c r="A271" s="125"/>
      <c r="B271" s="453"/>
      <c r="C271" s="453"/>
      <c r="D271" s="453"/>
      <c r="E271" s="454"/>
      <c r="F271" s="454"/>
      <c r="G271" s="454"/>
      <c r="H271" s="457"/>
      <c r="I271" s="158" t="str">
        <f t="shared" ref="I271:I313" si="40">IF(OR($D271="",$E271="",$AB271="",$J271=""),"",IF($AO271&lt;200,$AB271*$J271,""))</f>
        <v/>
      </c>
      <c r="J271" s="148" t="str">
        <f>IF(OR($D271="",$E271=""),"",VLOOKUP($AO271,Sw_Req!$A$2:$I$19,5))</f>
        <v/>
      </c>
      <c r="K271" s="457"/>
      <c r="L271" s="158" t="str">
        <f t="shared" ref="L271:L313" si="41">IF(OR($D271="",$E271="",$M271=""),"",IF($AO271=10,"",IF(AND($AO271&gt;=41,$AO271&lt;=42),IF($AC271="","",$AC271*$M271),IF($AO271=20,IF($AD271="","",$AD271*$M271),IF($AO271=30,IF($AE271="","",$AE271*$M271))))))</f>
        <v/>
      </c>
      <c r="M271" s="148" t="str">
        <f>IF(OR($D271="",$E271=""),"",VLOOKUP($AO271,Sw_Req!$A$2:$K$6,6))</f>
        <v/>
      </c>
      <c r="N271" s="457"/>
      <c r="O271" s="158" t="str">
        <f t="shared" ref="O271:O313" si="42">IF(OR($D271="",$E271="",$AF271=""),"",IF($AF271&lt;=1,"No Limit",IF(AND($AF271&gt;1,$AF271&lt;=5),0.01,0.1*$AF271)))</f>
        <v/>
      </c>
      <c r="P271" s="148" t="str">
        <f t="shared" ref="P271:P313" si="43">IF(OR($D271="",$E271="",$AF271=""),"",IF($AF271&lt;=1,"No Limit",IF(AND($AF271&gt;1,$AF271&lt;=5),0.01/$AF271,0.1)))</f>
        <v/>
      </c>
      <c r="Q271" s="455"/>
      <c r="R271" s="455"/>
      <c r="S271" s="158" t="str">
        <f t="shared" ref="S271:S313" si="44">IF(OR($D271="",$R271="",$AF271=""),"",IF($R271&lt;=10,4*$AF271,SQRT((16*0.00001*$AF271^2)/($R271*10^-6))))</f>
        <v/>
      </c>
      <c r="T271" s="455"/>
      <c r="U271" s="147" t="str">
        <f t="shared" ref="U271:U313" si="45">IF(OR($D271="",$V271=""),"",IF(AND($AG271="",$AI271=""),"",IF($AG271&lt;&gt;"",$AG271,MIN($AH271,1.1*$AI271))))</f>
        <v/>
      </c>
      <c r="V271" s="147" t="str">
        <f t="shared" ref="V271:V313" si="46">IF($D271="","",$AH271)</f>
        <v/>
      </c>
      <c r="W271" s="455"/>
      <c r="X271" s="147" t="str">
        <f t="shared" si="37"/>
        <v/>
      </c>
      <c r="Y271" s="149" t="str">
        <f t="shared" si="39"/>
        <v/>
      </c>
      <c r="Z271" s="150" t="str">
        <f t="shared" si="38"/>
        <v/>
      </c>
      <c r="AA271" s="151"/>
      <c r="AB271" s="453"/>
      <c r="AC271" s="453"/>
      <c r="AD271" s="453"/>
      <c r="AE271" s="453"/>
      <c r="AF271" s="453"/>
      <c r="AG271" s="453"/>
      <c r="AH271" s="453"/>
      <c r="AI271" s="453"/>
      <c r="AJ271" s="453"/>
      <c r="AK271" s="152" t="str">
        <f>IF(OR($D271="",$AL271="",GlobalParameters!$C$12=""),"",IF($AO271&lt;200,IF($E271="","",$AL271-VLOOKUP($AO271,Sw_Req!$A$2:$K$19,9)),IF($AO271&gt;=200,MIN(VLOOKUP($AO271,Sw_Req!$A$2:$K$19,10),$AL271),"")))</f>
        <v/>
      </c>
      <c r="AL271" s="453"/>
      <c r="AM271" s="453"/>
      <c r="AN271" s="151"/>
      <c r="AO271" s="126" t="e">
        <f>IF(VLOOKUP($E271,Sw_Req!$O$2:$P$5,2)&lt;&gt;40,VLOOKUP($E271,Sw_Req!$O$2:$P$5,2),VLOOKUP($E271,Sw_Req!$O$2:$P$5,2)+VLOOKUP($F271,Sw_Req!$Q$2:$R$4,2))</f>
        <v>#N/A</v>
      </c>
      <c r="AV271" s="218"/>
      <c r="AW271" s="218"/>
      <c r="AX271" s="218"/>
      <c r="AY271" s="218"/>
    </row>
    <row r="272" spans="1:51" x14ac:dyDescent="0.25">
      <c r="A272" s="125"/>
      <c r="B272" s="453"/>
      <c r="C272" s="453"/>
      <c r="D272" s="453"/>
      <c r="E272" s="454"/>
      <c r="F272" s="454"/>
      <c r="G272" s="454"/>
      <c r="H272" s="457"/>
      <c r="I272" s="158" t="str">
        <f t="shared" si="40"/>
        <v/>
      </c>
      <c r="J272" s="148" t="str">
        <f>IF(OR($D272="",$E272=""),"",VLOOKUP($AO272,Sw_Req!$A$2:$I$19,5))</f>
        <v/>
      </c>
      <c r="K272" s="457"/>
      <c r="L272" s="158" t="str">
        <f t="shared" si="41"/>
        <v/>
      </c>
      <c r="M272" s="148" t="str">
        <f>IF(OR($D272="",$E272=""),"",VLOOKUP($AO272,Sw_Req!$A$2:$K$6,6))</f>
        <v/>
      </c>
      <c r="N272" s="457"/>
      <c r="O272" s="158" t="str">
        <f t="shared" si="42"/>
        <v/>
      </c>
      <c r="P272" s="148" t="str">
        <f t="shared" si="43"/>
        <v/>
      </c>
      <c r="Q272" s="455"/>
      <c r="R272" s="455"/>
      <c r="S272" s="158" t="str">
        <f t="shared" si="44"/>
        <v/>
      </c>
      <c r="T272" s="455"/>
      <c r="U272" s="147" t="str">
        <f t="shared" si="45"/>
        <v/>
      </c>
      <c r="V272" s="147" t="str">
        <f t="shared" si="46"/>
        <v/>
      </c>
      <c r="W272" s="455"/>
      <c r="X272" s="147" t="str">
        <f t="shared" ref="X272:X313" si="47">IF(OR($D272="",$AJ272=""),"",$AJ272)</f>
        <v/>
      </c>
      <c r="Y272" s="149" t="str">
        <f t="shared" si="39"/>
        <v/>
      </c>
      <c r="Z272" s="150" t="str">
        <f t="shared" ref="Z272:Z313" si="48">IF(OR($D272="",$G272="",$AL272=""),"",MAX(3*$AL272,40))</f>
        <v/>
      </c>
      <c r="AA272" s="151"/>
      <c r="AB272" s="453"/>
      <c r="AC272" s="453"/>
      <c r="AD272" s="453"/>
      <c r="AE272" s="453"/>
      <c r="AF272" s="453"/>
      <c r="AG272" s="453"/>
      <c r="AH272" s="453"/>
      <c r="AI272" s="453"/>
      <c r="AJ272" s="453"/>
      <c r="AK272" s="152" t="str">
        <f>IF(OR($D272="",$AL272="",GlobalParameters!$C$12=""),"",IF($AO272&lt;200,IF($E272="","",$AL272-VLOOKUP($AO272,Sw_Req!$A$2:$K$19,9)),IF($AO272&gt;=200,MIN(VLOOKUP($AO272,Sw_Req!$A$2:$K$19,10),$AL272),"")))</f>
        <v/>
      </c>
      <c r="AL272" s="453"/>
      <c r="AM272" s="453"/>
      <c r="AN272" s="151"/>
      <c r="AO272" s="126" t="e">
        <f>IF(VLOOKUP($E272,Sw_Req!$O$2:$P$5,2)&lt;&gt;40,VLOOKUP($E272,Sw_Req!$O$2:$P$5,2),VLOOKUP($E272,Sw_Req!$O$2:$P$5,2)+VLOOKUP($F272,Sw_Req!$Q$2:$R$4,2))</f>
        <v>#N/A</v>
      </c>
      <c r="AV272" s="218"/>
      <c r="AW272" s="218"/>
      <c r="AX272" s="218"/>
      <c r="AY272" s="218"/>
    </row>
    <row r="273" spans="1:51" x14ac:dyDescent="0.25">
      <c r="A273" s="125"/>
      <c r="B273" s="453"/>
      <c r="C273" s="453"/>
      <c r="D273" s="453"/>
      <c r="E273" s="454"/>
      <c r="F273" s="454"/>
      <c r="G273" s="454"/>
      <c r="H273" s="457"/>
      <c r="I273" s="158" t="str">
        <f t="shared" si="40"/>
        <v/>
      </c>
      <c r="J273" s="148" t="str">
        <f>IF(OR($D273="",$E273=""),"",VLOOKUP($AO273,Sw_Req!$A$2:$I$19,5))</f>
        <v/>
      </c>
      <c r="K273" s="457"/>
      <c r="L273" s="158" t="str">
        <f t="shared" si="41"/>
        <v/>
      </c>
      <c r="M273" s="148" t="str">
        <f>IF(OR($D273="",$E273=""),"",VLOOKUP($AO273,Sw_Req!$A$2:$K$6,6))</f>
        <v/>
      </c>
      <c r="N273" s="457"/>
      <c r="O273" s="158" t="str">
        <f t="shared" si="42"/>
        <v/>
      </c>
      <c r="P273" s="148" t="str">
        <f t="shared" si="43"/>
        <v/>
      </c>
      <c r="Q273" s="455"/>
      <c r="R273" s="455"/>
      <c r="S273" s="158" t="str">
        <f t="shared" si="44"/>
        <v/>
      </c>
      <c r="T273" s="455"/>
      <c r="U273" s="147" t="str">
        <f t="shared" si="45"/>
        <v/>
      </c>
      <c r="V273" s="147" t="str">
        <f t="shared" si="46"/>
        <v/>
      </c>
      <c r="W273" s="455"/>
      <c r="X273" s="147" t="str">
        <f t="shared" si="47"/>
        <v/>
      </c>
      <c r="Y273" s="149" t="str">
        <f t="shared" si="39"/>
        <v/>
      </c>
      <c r="Z273" s="150" t="str">
        <f t="shared" si="48"/>
        <v/>
      </c>
      <c r="AA273" s="151"/>
      <c r="AB273" s="453"/>
      <c r="AC273" s="453"/>
      <c r="AD273" s="453"/>
      <c r="AE273" s="453"/>
      <c r="AF273" s="453"/>
      <c r="AG273" s="453"/>
      <c r="AH273" s="453"/>
      <c r="AI273" s="453"/>
      <c r="AJ273" s="453"/>
      <c r="AK273" s="152" t="str">
        <f>IF(OR($D273="",$AL273="",GlobalParameters!$C$12=""),"",IF($AO273&lt;200,IF($E273="","",$AL273-VLOOKUP($AO273,Sw_Req!$A$2:$K$19,9)),IF($AO273&gt;=200,MIN(VLOOKUP($AO273,Sw_Req!$A$2:$K$19,10),$AL273),"")))</f>
        <v/>
      </c>
      <c r="AL273" s="453"/>
      <c r="AM273" s="453"/>
      <c r="AN273" s="151"/>
      <c r="AO273" s="126" t="e">
        <f>IF(VLOOKUP($E273,Sw_Req!$O$2:$P$5,2)&lt;&gt;40,VLOOKUP($E273,Sw_Req!$O$2:$P$5,2),VLOOKUP($E273,Sw_Req!$O$2:$P$5,2)+VLOOKUP($F273,Sw_Req!$Q$2:$R$4,2))</f>
        <v>#N/A</v>
      </c>
      <c r="AV273" s="218"/>
      <c r="AW273" s="218"/>
      <c r="AX273" s="218"/>
      <c r="AY273" s="218"/>
    </row>
    <row r="274" spans="1:51" x14ac:dyDescent="0.25">
      <c r="A274" s="125"/>
      <c r="B274" s="453"/>
      <c r="C274" s="453"/>
      <c r="D274" s="453"/>
      <c r="E274" s="454"/>
      <c r="F274" s="454"/>
      <c r="G274" s="454"/>
      <c r="H274" s="457"/>
      <c r="I274" s="158" t="str">
        <f t="shared" si="40"/>
        <v/>
      </c>
      <c r="J274" s="148" t="str">
        <f>IF(OR($D274="",$E274=""),"",VLOOKUP($AO274,Sw_Req!$A$2:$I$19,5))</f>
        <v/>
      </c>
      <c r="K274" s="457"/>
      <c r="L274" s="158" t="str">
        <f t="shared" si="41"/>
        <v/>
      </c>
      <c r="M274" s="148" t="str">
        <f>IF(OR($D274="",$E274=""),"",VLOOKUP($AO274,Sw_Req!$A$2:$K$6,6))</f>
        <v/>
      </c>
      <c r="N274" s="457"/>
      <c r="O274" s="158" t="str">
        <f t="shared" si="42"/>
        <v/>
      </c>
      <c r="P274" s="148" t="str">
        <f t="shared" si="43"/>
        <v/>
      </c>
      <c r="Q274" s="455"/>
      <c r="R274" s="455"/>
      <c r="S274" s="158" t="str">
        <f t="shared" si="44"/>
        <v/>
      </c>
      <c r="T274" s="455"/>
      <c r="U274" s="147" t="str">
        <f t="shared" si="45"/>
        <v/>
      </c>
      <c r="V274" s="147" t="str">
        <f t="shared" si="46"/>
        <v/>
      </c>
      <c r="W274" s="455"/>
      <c r="X274" s="147" t="str">
        <f t="shared" si="47"/>
        <v/>
      </c>
      <c r="Y274" s="149" t="str">
        <f t="shared" si="39"/>
        <v/>
      </c>
      <c r="Z274" s="150" t="str">
        <f t="shared" si="48"/>
        <v/>
      </c>
      <c r="AA274" s="151"/>
      <c r="AB274" s="453"/>
      <c r="AC274" s="453"/>
      <c r="AD274" s="453"/>
      <c r="AE274" s="453"/>
      <c r="AF274" s="453"/>
      <c r="AG274" s="453"/>
      <c r="AH274" s="453"/>
      <c r="AI274" s="453"/>
      <c r="AJ274" s="453"/>
      <c r="AK274" s="152" t="str">
        <f>IF(OR($D274="",$AL274="",GlobalParameters!$C$12=""),"",IF($AO274&lt;200,IF($E274="","",$AL274-VLOOKUP($AO274,Sw_Req!$A$2:$K$19,9)),IF($AO274&gt;=200,MIN(VLOOKUP($AO274,Sw_Req!$A$2:$K$19,10),$AL274),"")))</f>
        <v/>
      </c>
      <c r="AL274" s="453"/>
      <c r="AM274" s="453"/>
      <c r="AN274" s="151"/>
      <c r="AO274" s="126" t="e">
        <f>IF(VLOOKUP($E274,Sw_Req!$O$2:$P$5,2)&lt;&gt;40,VLOOKUP($E274,Sw_Req!$O$2:$P$5,2),VLOOKUP($E274,Sw_Req!$O$2:$P$5,2)+VLOOKUP($F274,Sw_Req!$Q$2:$R$4,2))</f>
        <v>#N/A</v>
      </c>
      <c r="AV274" s="218"/>
      <c r="AW274" s="218"/>
      <c r="AX274" s="218"/>
      <c r="AY274" s="218"/>
    </row>
    <row r="275" spans="1:51" x14ac:dyDescent="0.25">
      <c r="A275" s="125"/>
      <c r="B275" s="453"/>
      <c r="C275" s="453"/>
      <c r="D275" s="453"/>
      <c r="E275" s="454"/>
      <c r="F275" s="454"/>
      <c r="G275" s="454"/>
      <c r="H275" s="457"/>
      <c r="I275" s="158" t="str">
        <f t="shared" si="40"/>
        <v/>
      </c>
      <c r="J275" s="148" t="str">
        <f>IF(OR($D275="",$E275=""),"",VLOOKUP($AO275,Sw_Req!$A$2:$I$19,5))</f>
        <v/>
      </c>
      <c r="K275" s="457"/>
      <c r="L275" s="158" t="str">
        <f t="shared" si="41"/>
        <v/>
      </c>
      <c r="M275" s="148" t="str">
        <f>IF(OR($D275="",$E275=""),"",VLOOKUP($AO275,Sw_Req!$A$2:$K$6,6))</f>
        <v/>
      </c>
      <c r="N275" s="457"/>
      <c r="O275" s="158" t="str">
        <f t="shared" si="42"/>
        <v/>
      </c>
      <c r="P275" s="148" t="str">
        <f t="shared" si="43"/>
        <v/>
      </c>
      <c r="Q275" s="455"/>
      <c r="R275" s="455"/>
      <c r="S275" s="158" t="str">
        <f t="shared" si="44"/>
        <v/>
      </c>
      <c r="T275" s="455"/>
      <c r="U275" s="147" t="str">
        <f t="shared" si="45"/>
        <v/>
      </c>
      <c r="V275" s="147" t="str">
        <f t="shared" si="46"/>
        <v/>
      </c>
      <c r="W275" s="455"/>
      <c r="X275" s="147" t="str">
        <f t="shared" si="47"/>
        <v/>
      </c>
      <c r="Y275" s="149" t="str">
        <f t="shared" ref="Y275:Y313" si="49">IF($D275="","",$M$6+AM275)</f>
        <v/>
      </c>
      <c r="Z275" s="150" t="str">
        <f t="shared" si="48"/>
        <v/>
      </c>
      <c r="AA275" s="151"/>
      <c r="AB275" s="453"/>
      <c r="AC275" s="453"/>
      <c r="AD275" s="453"/>
      <c r="AE275" s="453"/>
      <c r="AF275" s="453"/>
      <c r="AG275" s="453"/>
      <c r="AH275" s="453"/>
      <c r="AI275" s="453"/>
      <c r="AJ275" s="453"/>
      <c r="AK275" s="152" t="str">
        <f>IF(OR($D275="",$AL275="",GlobalParameters!$C$12=""),"",IF($AO275&lt;200,IF($E275="","",$AL275-VLOOKUP($AO275,Sw_Req!$A$2:$K$19,9)),IF($AO275&gt;=200,MIN(VLOOKUP($AO275,Sw_Req!$A$2:$K$19,10),$AL275),"")))</f>
        <v/>
      </c>
      <c r="AL275" s="453"/>
      <c r="AM275" s="453"/>
      <c r="AN275" s="151"/>
      <c r="AO275" s="126" t="e">
        <f>IF(VLOOKUP($E275,Sw_Req!$O$2:$P$5,2)&lt;&gt;40,VLOOKUP($E275,Sw_Req!$O$2:$P$5,2),VLOOKUP($E275,Sw_Req!$O$2:$P$5,2)+VLOOKUP($F275,Sw_Req!$Q$2:$R$4,2))</f>
        <v>#N/A</v>
      </c>
      <c r="AV275" s="218"/>
      <c r="AW275" s="218"/>
      <c r="AX275" s="218"/>
      <c r="AY275" s="218"/>
    </row>
    <row r="276" spans="1:51" x14ac:dyDescent="0.25">
      <c r="A276" s="125"/>
      <c r="B276" s="453"/>
      <c r="C276" s="453"/>
      <c r="D276" s="453"/>
      <c r="E276" s="454"/>
      <c r="F276" s="454"/>
      <c r="G276" s="454"/>
      <c r="H276" s="457"/>
      <c r="I276" s="158" t="str">
        <f t="shared" si="40"/>
        <v/>
      </c>
      <c r="J276" s="148" t="str">
        <f>IF(OR($D276="",$E276=""),"",VLOOKUP($AO276,Sw_Req!$A$2:$I$19,5))</f>
        <v/>
      </c>
      <c r="K276" s="457"/>
      <c r="L276" s="158" t="str">
        <f t="shared" si="41"/>
        <v/>
      </c>
      <c r="M276" s="148" t="str">
        <f>IF(OR($D276="",$E276=""),"",VLOOKUP($AO276,Sw_Req!$A$2:$K$6,6))</f>
        <v/>
      </c>
      <c r="N276" s="457"/>
      <c r="O276" s="158" t="str">
        <f t="shared" si="42"/>
        <v/>
      </c>
      <c r="P276" s="148" t="str">
        <f t="shared" si="43"/>
        <v/>
      </c>
      <c r="Q276" s="455"/>
      <c r="R276" s="455"/>
      <c r="S276" s="158" t="str">
        <f t="shared" si="44"/>
        <v/>
      </c>
      <c r="T276" s="455"/>
      <c r="U276" s="147" t="str">
        <f t="shared" si="45"/>
        <v/>
      </c>
      <c r="V276" s="147" t="str">
        <f t="shared" si="46"/>
        <v/>
      </c>
      <c r="W276" s="455"/>
      <c r="X276" s="147" t="str">
        <f t="shared" si="47"/>
        <v/>
      </c>
      <c r="Y276" s="149" t="str">
        <f t="shared" si="49"/>
        <v/>
      </c>
      <c r="Z276" s="150" t="str">
        <f t="shared" si="48"/>
        <v/>
      </c>
      <c r="AA276" s="151"/>
      <c r="AB276" s="453"/>
      <c r="AC276" s="453"/>
      <c r="AD276" s="453"/>
      <c r="AE276" s="453"/>
      <c r="AF276" s="453"/>
      <c r="AG276" s="453"/>
      <c r="AH276" s="453"/>
      <c r="AI276" s="453"/>
      <c r="AJ276" s="453"/>
      <c r="AK276" s="152" t="str">
        <f>IF(OR($D276="",$AL276="",GlobalParameters!$C$12=""),"",IF($AO276&lt;200,IF($E276="","",$AL276-VLOOKUP($AO276,Sw_Req!$A$2:$K$19,9)),IF($AO276&gt;=200,MIN(VLOOKUP($AO276,Sw_Req!$A$2:$K$19,10),$AL276),"")))</f>
        <v/>
      </c>
      <c r="AL276" s="453"/>
      <c r="AM276" s="453"/>
      <c r="AN276" s="151"/>
      <c r="AO276" s="126" t="e">
        <f>IF(VLOOKUP($E276,Sw_Req!$O$2:$P$5,2)&lt;&gt;40,VLOOKUP($E276,Sw_Req!$O$2:$P$5,2),VLOOKUP($E276,Sw_Req!$O$2:$P$5,2)+VLOOKUP($F276,Sw_Req!$Q$2:$R$4,2))</f>
        <v>#N/A</v>
      </c>
      <c r="AV276" s="218"/>
      <c r="AW276" s="218"/>
      <c r="AX276" s="218"/>
      <c r="AY276" s="218"/>
    </row>
    <row r="277" spans="1:51" x14ac:dyDescent="0.25">
      <c r="A277" s="125"/>
      <c r="B277" s="453"/>
      <c r="C277" s="453"/>
      <c r="D277" s="453"/>
      <c r="E277" s="454"/>
      <c r="F277" s="454"/>
      <c r="G277" s="454"/>
      <c r="H277" s="457"/>
      <c r="I277" s="158" t="str">
        <f t="shared" si="40"/>
        <v/>
      </c>
      <c r="J277" s="148" t="str">
        <f>IF(OR($D277="",$E277=""),"",VLOOKUP($AO277,Sw_Req!$A$2:$I$19,5))</f>
        <v/>
      </c>
      <c r="K277" s="457"/>
      <c r="L277" s="158" t="str">
        <f t="shared" si="41"/>
        <v/>
      </c>
      <c r="M277" s="148" t="str">
        <f>IF(OR($D277="",$E277=""),"",VLOOKUP($AO277,Sw_Req!$A$2:$K$6,6))</f>
        <v/>
      </c>
      <c r="N277" s="457"/>
      <c r="O277" s="158" t="str">
        <f t="shared" si="42"/>
        <v/>
      </c>
      <c r="P277" s="148" t="str">
        <f t="shared" si="43"/>
        <v/>
      </c>
      <c r="Q277" s="455"/>
      <c r="R277" s="455"/>
      <c r="S277" s="158" t="str">
        <f t="shared" si="44"/>
        <v/>
      </c>
      <c r="T277" s="455"/>
      <c r="U277" s="147" t="str">
        <f t="shared" si="45"/>
        <v/>
      </c>
      <c r="V277" s="147" t="str">
        <f t="shared" si="46"/>
        <v/>
      </c>
      <c r="W277" s="455"/>
      <c r="X277" s="147" t="str">
        <f t="shared" si="47"/>
        <v/>
      </c>
      <c r="Y277" s="149" t="str">
        <f t="shared" si="49"/>
        <v/>
      </c>
      <c r="Z277" s="150" t="str">
        <f t="shared" si="48"/>
        <v/>
      </c>
      <c r="AA277" s="151"/>
      <c r="AB277" s="453"/>
      <c r="AC277" s="453"/>
      <c r="AD277" s="453"/>
      <c r="AE277" s="453"/>
      <c r="AF277" s="453"/>
      <c r="AG277" s="453"/>
      <c r="AH277" s="453"/>
      <c r="AI277" s="453"/>
      <c r="AJ277" s="453"/>
      <c r="AK277" s="152" t="str">
        <f>IF(OR($D277="",$AL277="",GlobalParameters!$C$12=""),"",IF($AO277&lt;200,IF($E277="","",$AL277-VLOOKUP($AO277,Sw_Req!$A$2:$K$19,9)),IF($AO277&gt;=200,MIN(VLOOKUP($AO277,Sw_Req!$A$2:$K$19,10),$AL277),"")))</f>
        <v/>
      </c>
      <c r="AL277" s="453"/>
      <c r="AM277" s="453"/>
      <c r="AN277" s="151"/>
      <c r="AO277" s="126" t="e">
        <f>IF(VLOOKUP($E277,Sw_Req!$O$2:$P$5,2)&lt;&gt;40,VLOOKUP($E277,Sw_Req!$O$2:$P$5,2),VLOOKUP($E277,Sw_Req!$O$2:$P$5,2)+VLOOKUP($F277,Sw_Req!$Q$2:$R$4,2))</f>
        <v>#N/A</v>
      </c>
      <c r="AV277" s="218"/>
      <c r="AW277" s="218"/>
      <c r="AX277" s="218"/>
      <c r="AY277" s="218"/>
    </row>
    <row r="278" spans="1:51" x14ac:dyDescent="0.25">
      <c r="A278" s="125"/>
      <c r="B278" s="453"/>
      <c r="C278" s="453"/>
      <c r="D278" s="453"/>
      <c r="E278" s="454"/>
      <c r="F278" s="454"/>
      <c r="G278" s="454"/>
      <c r="H278" s="457"/>
      <c r="I278" s="158" t="str">
        <f t="shared" si="40"/>
        <v/>
      </c>
      <c r="J278" s="148" t="str">
        <f>IF(OR($D278="",$E278=""),"",VLOOKUP($AO278,Sw_Req!$A$2:$I$19,5))</f>
        <v/>
      </c>
      <c r="K278" s="457"/>
      <c r="L278" s="158" t="str">
        <f t="shared" si="41"/>
        <v/>
      </c>
      <c r="M278" s="148" t="str">
        <f>IF(OR($D278="",$E278=""),"",VLOOKUP($AO278,Sw_Req!$A$2:$K$6,6))</f>
        <v/>
      </c>
      <c r="N278" s="457"/>
      <c r="O278" s="158" t="str">
        <f t="shared" si="42"/>
        <v/>
      </c>
      <c r="P278" s="148" t="str">
        <f t="shared" si="43"/>
        <v/>
      </c>
      <c r="Q278" s="455"/>
      <c r="R278" s="455"/>
      <c r="S278" s="158" t="str">
        <f t="shared" si="44"/>
        <v/>
      </c>
      <c r="T278" s="455"/>
      <c r="U278" s="147" t="str">
        <f t="shared" si="45"/>
        <v/>
      </c>
      <c r="V278" s="147" t="str">
        <f t="shared" si="46"/>
        <v/>
      </c>
      <c r="W278" s="455"/>
      <c r="X278" s="147" t="str">
        <f t="shared" si="47"/>
        <v/>
      </c>
      <c r="Y278" s="149" t="str">
        <f t="shared" si="49"/>
        <v/>
      </c>
      <c r="Z278" s="150" t="str">
        <f t="shared" si="48"/>
        <v/>
      </c>
      <c r="AA278" s="151"/>
      <c r="AB278" s="453"/>
      <c r="AC278" s="453"/>
      <c r="AD278" s="453"/>
      <c r="AE278" s="453"/>
      <c r="AF278" s="453"/>
      <c r="AG278" s="453"/>
      <c r="AH278" s="453"/>
      <c r="AI278" s="453"/>
      <c r="AJ278" s="453"/>
      <c r="AK278" s="152" t="str">
        <f>IF(OR($D278="",$AL278="",GlobalParameters!$C$12=""),"",IF($AO278&lt;200,IF($E278="","",$AL278-VLOOKUP($AO278,Sw_Req!$A$2:$K$19,9)),IF($AO278&gt;=200,MIN(VLOOKUP($AO278,Sw_Req!$A$2:$K$19,10),$AL278),"")))</f>
        <v/>
      </c>
      <c r="AL278" s="453"/>
      <c r="AM278" s="453"/>
      <c r="AN278" s="151"/>
      <c r="AO278" s="126" t="e">
        <f>IF(VLOOKUP($E278,Sw_Req!$O$2:$P$5,2)&lt;&gt;40,VLOOKUP($E278,Sw_Req!$O$2:$P$5,2),VLOOKUP($E278,Sw_Req!$O$2:$P$5,2)+VLOOKUP($F278,Sw_Req!$Q$2:$R$4,2))</f>
        <v>#N/A</v>
      </c>
      <c r="AV278" s="218"/>
      <c r="AW278" s="218"/>
      <c r="AX278" s="218"/>
      <c r="AY278" s="218"/>
    </row>
    <row r="279" spans="1:51" x14ac:dyDescent="0.25">
      <c r="A279" s="125"/>
      <c r="B279" s="453"/>
      <c r="C279" s="453"/>
      <c r="D279" s="453"/>
      <c r="E279" s="454"/>
      <c r="F279" s="454"/>
      <c r="G279" s="454"/>
      <c r="H279" s="457"/>
      <c r="I279" s="158" t="str">
        <f t="shared" si="40"/>
        <v/>
      </c>
      <c r="J279" s="148" t="str">
        <f>IF(OR($D279="",$E279=""),"",VLOOKUP($AO279,Sw_Req!$A$2:$I$19,5))</f>
        <v/>
      </c>
      <c r="K279" s="457"/>
      <c r="L279" s="158" t="str">
        <f t="shared" si="41"/>
        <v/>
      </c>
      <c r="M279" s="148" t="str">
        <f>IF(OR($D279="",$E279=""),"",VLOOKUP($AO279,Sw_Req!$A$2:$K$6,6))</f>
        <v/>
      </c>
      <c r="N279" s="457"/>
      <c r="O279" s="158" t="str">
        <f t="shared" si="42"/>
        <v/>
      </c>
      <c r="P279" s="148" t="str">
        <f t="shared" si="43"/>
        <v/>
      </c>
      <c r="Q279" s="455"/>
      <c r="R279" s="455"/>
      <c r="S279" s="158" t="str">
        <f t="shared" si="44"/>
        <v/>
      </c>
      <c r="T279" s="455"/>
      <c r="U279" s="147" t="str">
        <f t="shared" si="45"/>
        <v/>
      </c>
      <c r="V279" s="147" t="str">
        <f t="shared" si="46"/>
        <v/>
      </c>
      <c r="W279" s="455"/>
      <c r="X279" s="147" t="str">
        <f t="shared" si="47"/>
        <v/>
      </c>
      <c r="Y279" s="149" t="str">
        <f t="shared" si="49"/>
        <v/>
      </c>
      <c r="Z279" s="150" t="str">
        <f t="shared" si="48"/>
        <v/>
      </c>
      <c r="AA279" s="151"/>
      <c r="AB279" s="453"/>
      <c r="AC279" s="453"/>
      <c r="AD279" s="453"/>
      <c r="AE279" s="453"/>
      <c r="AF279" s="453"/>
      <c r="AG279" s="453"/>
      <c r="AH279" s="453"/>
      <c r="AI279" s="453"/>
      <c r="AJ279" s="453"/>
      <c r="AK279" s="152" t="str">
        <f>IF(OR($D279="",$AL279="",GlobalParameters!$C$12=""),"",IF($AO279&lt;200,IF($E279="","",$AL279-VLOOKUP($AO279,Sw_Req!$A$2:$K$19,9)),IF($AO279&gt;=200,MIN(VLOOKUP($AO279,Sw_Req!$A$2:$K$19,10),$AL279),"")))</f>
        <v/>
      </c>
      <c r="AL279" s="453"/>
      <c r="AM279" s="453"/>
      <c r="AN279" s="151"/>
      <c r="AO279" s="126" t="e">
        <f>IF(VLOOKUP($E279,Sw_Req!$O$2:$P$5,2)&lt;&gt;40,VLOOKUP($E279,Sw_Req!$O$2:$P$5,2),VLOOKUP($E279,Sw_Req!$O$2:$P$5,2)+VLOOKUP($F279,Sw_Req!$Q$2:$R$4,2))</f>
        <v>#N/A</v>
      </c>
      <c r="AV279" s="218"/>
      <c r="AW279" s="218"/>
      <c r="AX279" s="218"/>
      <c r="AY279" s="218"/>
    </row>
    <row r="280" spans="1:51" x14ac:dyDescent="0.25">
      <c r="A280" s="125"/>
      <c r="B280" s="453"/>
      <c r="C280" s="453"/>
      <c r="D280" s="453"/>
      <c r="E280" s="454"/>
      <c r="F280" s="454"/>
      <c r="G280" s="454"/>
      <c r="H280" s="457"/>
      <c r="I280" s="158" t="str">
        <f t="shared" si="40"/>
        <v/>
      </c>
      <c r="J280" s="148" t="str">
        <f>IF(OR($D280="",$E280=""),"",VLOOKUP($AO280,Sw_Req!$A$2:$I$19,5))</f>
        <v/>
      </c>
      <c r="K280" s="457"/>
      <c r="L280" s="158" t="str">
        <f t="shared" si="41"/>
        <v/>
      </c>
      <c r="M280" s="148" t="str">
        <f>IF(OR($D280="",$E280=""),"",VLOOKUP($AO280,Sw_Req!$A$2:$K$6,6))</f>
        <v/>
      </c>
      <c r="N280" s="457"/>
      <c r="O280" s="158" t="str">
        <f t="shared" si="42"/>
        <v/>
      </c>
      <c r="P280" s="148" t="str">
        <f t="shared" si="43"/>
        <v/>
      </c>
      <c r="Q280" s="455"/>
      <c r="R280" s="455"/>
      <c r="S280" s="158" t="str">
        <f t="shared" si="44"/>
        <v/>
      </c>
      <c r="T280" s="455"/>
      <c r="U280" s="147" t="str">
        <f t="shared" si="45"/>
        <v/>
      </c>
      <c r="V280" s="147" t="str">
        <f t="shared" si="46"/>
        <v/>
      </c>
      <c r="W280" s="455"/>
      <c r="X280" s="147" t="str">
        <f t="shared" si="47"/>
        <v/>
      </c>
      <c r="Y280" s="149" t="str">
        <f t="shared" si="49"/>
        <v/>
      </c>
      <c r="Z280" s="150" t="str">
        <f t="shared" si="48"/>
        <v/>
      </c>
      <c r="AA280" s="151"/>
      <c r="AB280" s="453"/>
      <c r="AC280" s="453"/>
      <c r="AD280" s="453"/>
      <c r="AE280" s="453"/>
      <c r="AF280" s="453"/>
      <c r="AG280" s="453"/>
      <c r="AH280" s="453"/>
      <c r="AI280" s="453"/>
      <c r="AJ280" s="453"/>
      <c r="AK280" s="152" t="str">
        <f>IF(OR($D280="",$AL280="",GlobalParameters!$C$12=""),"",IF($AO280&lt;200,IF($E280="","",$AL280-VLOOKUP($AO280,Sw_Req!$A$2:$K$19,9)),IF($AO280&gt;=200,MIN(VLOOKUP($AO280,Sw_Req!$A$2:$K$19,10),$AL280),"")))</f>
        <v/>
      </c>
      <c r="AL280" s="453"/>
      <c r="AM280" s="453"/>
      <c r="AN280" s="151"/>
      <c r="AO280" s="126" t="e">
        <f>IF(VLOOKUP($E280,Sw_Req!$O$2:$P$5,2)&lt;&gt;40,VLOOKUP($E280,Sw_Req!$O$2:$P$5,2),VLOOKUP($E280,Sw_Req!$O$2:$P$5,2)+VLOOKUP($F280,Sw_Req!$Q$2:$R$4,2))</f>
        <v>#N/A</v>
      </c>
      <c r="AV280" s="218"/>
      <c r="AW280" s="218"/>
      <c r="AX280" s="218"/>
      <c r="AY280" s="218"/>
    </row>
    <row r="281" spans="1:51" x14ac:dyDescent="0.25">
      <c r="A281" s="125"/>
      <c r="B281" s="453"/>
      <c r="C281" s="453"/>
      <c r="D281" s="453"/>
      <c r="E281" s="454"/>
      <c r="F281" s="454"/>
      <c r="G281" s="454"/>
      <c r="H281" s="457"/>
      <c r="I281" s="158" t="str">
        <f t="shared" si="40"/>
        <v/>
      </c>
      <c r="J281" s="148" t="str">
        <f>IF(OR($D281="",$E281=""),"",VLOOKUP($AO281,Sw_Req!$A$2:$I$19,5))</f>
        <v/>
      </c>
      <c r="K281" s="457"/>
      <c r="L281" s="158" t="str">
        <f t="shared" si="41"/>
        <v/>
      </c>
      <c r="M281" s="148" t="str">
        <f>IF(OR($D281="",$E281=""),"",VLOOKUP($AO281,Sw_Req!$A$2:$K$6,6))</f>
        <v/>
      </c>
      <c r="N281" s="457"/>
      <c r="O281" s="158" t="str">
        <f t="shared" si="42"/>
        <v/>
      </c>
      <c r="P281" s="148" t="str">
        <f t="shared" si="43"/>
        <v/>
      </c>
      <c r="Q281" s="455"/>
      <c r="R281" s="455"/>
      <c r="S281" s="158" t="str">
        <f t="shared" si="44"/>
        <v/>
      </c>
      <c r="T281" s="455"/>
      <c r="U281" s="147" t="str">
        <f t="shared" si="45"/>
        <v/>
      </c>
      <c r="V281" s="147" t="str">
        <f t="shared" si="46"/>
        <v/>
      </c>
      <c r="W281" s="455"/>
      <c r="X281" s="147" t="str">
        <f t="shared" si="47"/>
        <v/>
      </c>
      <c r="Y281" s="149" t="str">
        <f t="shared" si="49"/>
        <v/>
      </c>
      <c r="Z281" s="150" t="str">
        <f t="shared" si="48"/>
        <v/>
      </c>
      <c r="AA281" s="151"/>
      <c r="AB281" s="453"/>
      <c r="AC281" s="453"/>
      <c r="AD281" s="453"/>
      <c r="AE281" s="453"/>
      <c r="AF281" s="453"/>
      <c r="AG281" s="453"/>
      <c r="AH281" s="453"/>
      <c r="AI281" s="453"/>
      <c r="AJ281" s="453"/>
      <c r="AK281" s="152" t="str">
        <f>IF(OR($D281="",$AL281="",GlobalParameters!$C$12=""),"",IF($AO281&lt;200,IF($E281="","",$AL281-VLOOKUP($AO281,Sw_Req!$A$2:$K$19,9)),IF($AO281&gt;=200,MIN(VLOOKUP($AO281,Sw_Req!$A$2:$K$19,10),$AL281),"")))</f>
        <v/>
      </c>
      <c r="AL281" s="453"/>
      <c r="AM281" s="453"/>
      <c r="AN281" s="151"/>
      <c r="AO281" s="126" t="e">
        <f>IF(VLOOKUP($E281,Sw_Req!$O$2:$P$5,2)&lt;&gt;40,VLOOKUP($E281,Sw_Req!$O$2:$P$5,2),VLOOKUP($E281,Sw_Req!$O$2:$P$5,2)+VLOOKUP($F281,Sw_Req!$Q$2:$R$4,2))</f>
        <v>#N/A</v>
      </c>
      <c r="AV281" s="218"/>
      <c r="AW281" s="218"/>
      <c r="AX281" s="218"/>
      <c r="AY281" s="218"/>
    </row>
    <row r="282" spans="1:51" x14ac:dyDescent="0.25">
      <c r="A282" s="125"/>
      <c r="B282" s="453"/>
      <c r="C282" s="453"/>
      <c r="D282" s="453"/>
      <c r="E282" s="454"/>
      <c r="F282" s="454"/>
      <c r="G282" s="454"/>
      <c r="H282" s="457"/>
      <c r="I282" s="158" t="str">
        <f t="shared" si="40"/>
        <v/>
      </c>
      <c r="J282" s="148" t="str">
        <f>IF(OR($D282="",$E282=""),"",VLOOKUP($AO282,Sw_Req!$A$2:$I$19,5))</f>
        <v/>
      </c>
      <c r="K282" s="457"/>
      <c r="L282" s="158" t="str">
        <f t="shared" si="41"/>
        <v/>
      </c>
      <c r="M282" s="148" t="str">
        <f>IF(OR($D282="",$E282=""),"",VLOOKUP($AO282,Sw_Req!$A$2:$K$6,6))</f>
        <v/>
      </c>
      <c r="N282" s="457"/>
      <c r="O282" s="158" t="str">
        <f t="shared" si="42"/>
        <v/>
      </c>
      <c r="P282" s="148" t="str">
        <f t="shared" si="43"/>
        <v/>
      </c>
      <c r="Q282" s="455"/>
      <c r="R282" s="455"/>
      <c r="S282" s="158" t="str">
        <f t="shared" si="44"/>
        <v/>
      </c>
      <c r="T282" s="455"/>
      <c r="U282" s="147" t="str">
        <f t="shared" si="45"/>
        <v/>
      </c>
      <c r="V282" s="147" t="str">
        <f t="shared" si="46"/>
        <v/>
      </c>
      <c r="W282" s="455"/>
      <c r="X282" s="147" t="str">
        <f t="shared" si="47"/>
        <v/>
      </c>
      <c r="Y282" s="149" t="str">
        <f t="shared" si="49"/>
        <v/>
      </c>
      <c r="Z282" s="150" t="str">
        <f t="shared" si="48"/>
        <v/>
      </c>
      <c r="AA282" s="151"/>
      <c r="AB282" s="453"/>
      <c r="AC282" s="453"/>
      <c r="AD282" s="453"/>
      <c r="AE282" s="453"/>
      <c r="AF282" s="453"/>
      <c r="AG282" s="453"/>
      <c r="AH282" s="453"/>
      <c r="AI282" s="453"/>
      <c r="AJ282" s="453"/>
      <c r="AK282" s="152" t="str">
        <f>IF(OR($D282="",$AL282="",GlobalParameters!$C$12=""),"",IF($AO282&lt;200,IF($E282="","",$AL282-VLOOKUP($AO282,Sw_Req!$A$2:$K$19,9)),IF($AO282&gt;=200,MIN(VLOOKUP($AO282,Sw_Req!$A$2:$K$19,10),$AL282),"")))</f>
        <v/>
      </c>
      <c r="AL282" s="453"/>
      <c r="AM282" s="453"/>
      <c r="AN282" s="151"/>
      <c r="AO282" s="126" t="e">
        <f>IF(VLOOKUP($E282,Sw_Req!$O$2:$P$5,2)&lt;&gt;40,VLOOKUP($E282,Sw_Req!$O$2:$P$5,2),VLOOKUP($E282,Sw_Req!$O$2:$P$5,2)+VLOOKUP($F282,Sw_Req!$Q$2:$R$4,2))</f>
        <v>#N/A</v>
      </c>
      <c r="AV282" s="218"/>
      <c r="AW282" s="218"/>
      <c r="AX282" s="218"/>
      <c r="AY282" s="218"/>
    </row>
    <row r="283" spans="1:51" x14ac:dyDescent="0.25">
      <c r="A283" s="125"/>
      <c r="B283" s="453"/>
      <c r="C283" s="453"/>
      <c r="D283" s="453"/>
      <c r="E283" s="454"/>
      <c r="F283" s="454"/>
      <c r="G283" s="454"/>
      <c r="H283" s="457"/>
      <c r="I283" s="158" t="str">
        <f t="shared" si="40"/>
        <v/>
      </c>
      <c r="J283" s="148" t="str">
        <f>IF(OR($D283="",$E283=""),"",VLOOKUP($AO283,Sw_Req!$A$2:$I$19,5))</f>
        <v/>
      </c>
      <c r="K283" s="457"/>
      <c r="L283" s="158" t="str">
        <f t="shared" si="41"/>
        <v/>
      </c>
      <c r="M283" s="148" t="str">
        <f>IF(OR($D283="",$E283=""),"",VLOOKUP($AO283,Sw_Req!$A$2:$K$6,6))</f>
        <v/>
      </c>
      <c r="N283" s="457"/>
      <c r="O283" s="158" t="str">
        <f t="shared" si="42"/>
        <v/>
      </c>
      <c r="P283" s="148" t="str">
        <f t="shared" si="43"/>
        <v/>
      </c>
      <c r="Q283" s="455"/>
      <c r="R283" s="455"/>
      <c r="S283" s="158" t="str">
        <f t="shared" si="44"/>
        <v/>
      </c>
      <c r="T283" s="455"/>
      <c r="U283" s="147" t="str">
        <f t="shared" si="45"/>
        <v/>
      </c>
      <c r="V283" s="147" t="str">
        <f t="shared" si="46"/>
        <v/>
      </c>
      <c r="W283" s="455"/>
      <c r="X283" s="147" t="str">
        <f t="shared" si="47"/>
        <v/>
      </c>
      <c r="Y283" s="149" t="str">
        <f t="shared" si="49"/>
        <v/>
      </c>
      <c r="Z283" s="150" t="str">
        <f t="shared" si="48"/>
        <v/>
      </c>
      <c r="AA283" s="151"/>
      <c r="AB283" s="453"/>
      <c r="AC283" s="453"/>
      <c r="AD283" s="453"/>
      <c r="AE283" s="453"/>
      <c r="AF283" s="453"/>
      <c r="AG283" s="453"/>
      <c r="AH283" s="453"/>
      <c r="AI283" s="453"/>
      <c r="AJ283" s="453"/>
      <c r="AK283" s="152" t="str">
        <f>IF(OR($D283="",$AL283="",GlobalParameters!$C$12=""),"",IF($AO283&lt;200,IF($E283="","",$AL283-VLOOKUP($AO283,Sw_Req!$A$2:$K$19,9)),IF($AO283&gt;=200,MIN(VLOOKUP($AO283,Sw_Req!$A$2:$K$19,10),$AL283),"")))</f>
        <v/>
      </c>
      <c r="AL283" s="453"/>
      <c r="AM283" s="453"/>
      <c r="AN283" s="151"/>
      <c r="AO283" s="126" t="e">
        <f>IF(VLOOKUP($E283,Sw_Req!$O$2:$P$5,2)&lt;&gt;40,VLOOKUP($E283,Sw_Req!$O$2:$P$5,2),VLOOKUP($E283,Sw_Req!$O$2:$P$5,2)+VLOOKUP($F283,Sw_Req!$Q$2:$R$4,2))</f>
        <v>#N/A</v>
      </c>
      <c r="AV283" s="218"/>
      <c r="AW283" s="218"/>
      <c r="AX283" s="218"/>
      <c r="AY283" s="218"/>
    </row>
    <row r="284" spans="1:51" x14ac:dyDescent="0.25">
      <c r="A284" s="125"/>
      <c r="B284" s="453"/>
      <c r="C284" s="453"/>
      <c r="D284" s="453"/>
      <c r="E284" s="454"/>
      <c r="F284" s="454"/>
      <c r="G284" s="454"/>
      <c r="H284" s="457"/>
      <c r="I284" s="158" t="str">
        <f t="shared" si="40"/>
        <v/>
      </c>
      <c r="J284" s="148" t="str">
        <f>IF(OR($D284="",$E284=""),"",VLOOKUP($AO284,Sw_Req!$A$2:$I$19,5))</f>
        <v/>
      </c>
      <c r="K284" s="457"/>
      <c r="L284" s="158" t="str">
        <f t="shared" si="41"/>
        <v/>
      </c>
      <c r="M284" s="148" t="str">
        <f>IF(OR($D284="",$E284=""),"",VLOOKUP($AO284,Sw_Req!$A$2:$K$6,6))</f>
        <v/>
      </c>
      <c r="N284" s="457"/>
      <c r="O284" s="158" t="str">
        <f t="shared" si="42"/>
        <v/>
      </c>
      <c r="P284" s="148" t="str">
        <f t="shared" si="43"/>
        <v/>
      </c>
      <c r="Q284" s="455"/>
      <c r="R284" s="455"/>
      <c r="S284" s="158" t="str">
        <f t="shared" si="44"/>
        <v/>
      </c>
      <c r="T284" s="455"/>
      <c r="U284" s="147" t="str">
        <f t="shared" si="45"/>
        <v/>
      </c>
      <c r="V284" s="147" t="str">
        <f t="shared" si="46"/>
        <v/>
      </c>
      <c r="W284" s="455"/>
      <c r="X284" s="147" t="str">
        <f t="shared" si="47"/>
        <v/>
      </c>
      <c r="Y284" s="149" t="str">
        <f t="shared" si="49"/>
        <v/>
      </c>
      <c r="Z284" s="150" t="str">
        <f t="shared" si="48"/>
        <v/>
      </c>
      <c r="AA284" s="151"/>
      <c r="AB284" s="453"/>
      <c r="AC284" s="453"/>
      <c r="AD284" s="453"/>
      <c r="AE284" s="453"/>
      <c r="AF284" s="453"/>
      <c r="AG284" s="453"/>
      <c r="AH284" s="453"/>
      <c r="AI284" s="453"/>
      <c r="AJ284" s="453"/>
      <c r="AK284" s="152" t="str">
        <f>IF(OR($D284="",$AL284="",GlobalParameters!$C$12=""),"",IF($AO284&lt;200,IF($E284="","",$AL284-VLOOKUP($AO284,Sw_Req!$A$2:$K$19,9)),IF($AO284&gt;=200,MIN(VLOOKUP($AO284,Sw_Req!$A$2:$K$19,10),$AL284),"")))</f>
        <v/>
      </c>
      <c r="AL284" s="453"/>
      <c r="AM284" s="453"/>
      <c r="AN284" s="151"/>
      <c r="AO284" s="126" t="e">
        <f>IF(VLOOKUP($E284,Sw_Req!$O$2:$P$5,2)&lt;&gt;40,VLOOKUP($E284,Sw_Req!$O$2:$P$5,2),VLOOKUP($E284,Sw_Req!$O$2:$P$5,2)+VLOOKUP($F284,Sw_Req!$Q$2:$R$4,2))</f>
        <v>#N/A</v>
      </c>
      <c r="AV284" s="218"/>
      <c r="AW284" s="218"/>
      <c r="AX284" s="218"/>
      <c r="AY284" s="218"/>
    </row>
    <row r="285" spans="1:51" x14ac:dyDescent="0.25">
      <c r="A285" s="125"/>
      <c r="B285" s="453"/>
      <c r="C285" s="453"/>
      <c r="D285" s="453"/>
      <c r="E285" s="454"/>
      <c r="F285" s="454"/>
      <c r="G285" s="454"/>
      <c r="H285" s="457"/>
      <c r="I285" s="158" t="str">
        <f t="shared" si="40"/>
        <v/>
      </c>
      <c r="J285" s="148" t="str">
        <f>IF(OR($D285="",$E285=""),"",VLOOKUP($AO285,Sw_Req!$A$2:$I$19,5))</f>
        <v/>
      </c>
      <c r="K285" s="457"/>
      <c r="L285" s="158" t="str">
        <f t="shared" si="41"/>
        <v/>
      </c>
      <c r="M285" s="148" t="str">
        <f>IF(OR($D285="",$E285=""),"",VLOOKUP($AO285,Sw_Req!$A$2:$K$6,6))</f>
        <v/>
      </c>
      <c r="N285" s="457"/>
      <c r="O285" s="158" t="str">
        <f t="shared" si="42"/>
        <v/>
      </c>
      <c r="P285" s="148" t="str">
        <f t="shared" si="43"/>
        <v/>
      </c>
      <c r="Q285" s="455"/>
      <c r="R285" s="455"/>
      <c r="S285" s="158" t="str">
        <f t="shared" si="44"/>
        <v/>
      </c>
      <c r="T285" s="455"/>
      <c r="U285" s="147" t="str">
        <f t="shared" si="45"/>
        <v/>
      </c>
      <c r="V285" s="147" t="str">
        <f t="shared" si="46"/>
        <v/>
      </c>
      <c r="W285" s="455"/>
      <c r="X285" s="147" t="str">
        <f t="shared" si="47"/>
        <v/>
      </c>
      <c r="Y285" s="149" t="str">
        <f t="shared" si="49"/>
        <v/>
      </c>
      <c r="Z285" s="150" t="str">
        <f t="shared" si="48"/>
        <v/>
      </c>
      <c r="AA285" s="151"/>
      <c r="AB285" s="453"/>
      <c r="AC285" s="453"/>
      <c r="AD285" s="453"/>
      <c r="AE285" s="453"/>
      <c r="AF285" s="453"/>
      <c r="AG285" s="453"/>
      <c r="AH285" s="453"/>
      <c r="AI285" s="453"/>
      <c r="AJ285" s="453"/>
      <c r="AK285" s="152" t="str">
        <f>IF(OR($D285="",$AL285="",GlobalParameters!$C$12=""),"",IF($AO285&lt;200,IF($E285="","",$AL285-VLOOKUP($AO285,Sw_Req!$A$2:$K$19,9)),IF($AO285&gt;=200,MIN(VLOOKUP($AO285,Sw_Req!$A$2:$K$19,10),$AL285),"")))</f>
        <v/>
      </c>
      <c r="AL285" s="453"/>
      <c r="AM285" s="453"/>
      <c r="AN285" s="151"/>
      <c r="AO285" s="126" t="e">
        <f>IF(VLOOKUP($E285,Sw_Req!$O$2:$P$5,2)&lt;&gt;40,VLOOKUP($E285,Sw_Req!$O$2:$P$5,2),VLOOKUP($E285,Sw_Req!$O$2:$P$5,2)+VLOOKUP($F285,Sw_Req!$Q$2:$R$4,2))</f>
        <v>#N/A</v>
      </c>
      <c r="AV285" s="218"/>
      <c r="AW285" s="218"/>
      <c r="AX285" s="218"/>
      <c r="AY285" s="218"/>
    </row>
    <row r="286" spans="1:51" x14ac:dyDescent="0.25">
      <c r="A286" s="125"/>
      <c r="B286" s="453"/>
      <c r="C286" s="453"/>
      <c r="D286" s="453"/>
      <c r="E286" s="454"/>
      <c r="F286" s="454"/>
      <c r="G286" s="454"/>
      <c r="H286" s="457"/>
      <c r="I286" s="158" t="str">
        <f t="shared" si="40"/>
        <v/>
      </c>
      <c r="J286" s="148" t="str">
        <f>IF(OR($D286="",$E286=""),"",VLOOKUP($AO286,Sw_Req!$A$2:$I$19,5))</f>
        <v/>
      </c>
      <c r="K286" s="457"/>
      <c r="L286" s="158" t="str">
        <f t="shared" si="41"/>
        <v/>
      </c>
      <c r="M286" s="148" t="str">
        <f>IF(OR($D286="",$E286=""),"",VLOOKUP($AO286,Sw_Req!$A$2:$K$6,6))</f>
        <v/>
      </c>
      <c r="N286" s="457"/>
      <c r="O286" s="158" t="str">
        <f t="shared" si="42"/>
        <v/>
      </c>
      <c r="P286" s="148" t="str">
        <f t="shared" si="43"/>
        <v/>
      </c>
      <c r="Q286" s="455"/>
      <c r="R286" s="455"/>
      <c r="S286" s="158" t="str">
        <f t="shared" si="44"/>
        <v/>
      </c>
      <c r="T286" s="455"/>
      <c r="U286" s="147" t="str">
        <f t="shared" si="45"/>
        <v/>
      </c>
      <c r="V286" s="147" t="str">
        <f t="shared" si="46"/>
        <v/>
      </c>
      <c r="W286" s="455"/>
      <c r="X286" s="147" t="str">
        <f t="shared" si="47"/>
        <v/>
      </c>
      <c r="Y286" s="149" t="str">
        <f t="shared" si="49"/>
        <v/>
      </c>
      <c r="Z286" s="150" t="str">
        <f t="shared" si="48"/>
        <v/>
      </c>
      <c r="AA286" s="151"/>
      <c r="AB286" s="453"/>
      <c r="AC286" s="453"/>
      <c r="AD286" s="453"/>
      <c r="AE286" s="453"/>
      <c r="AF286" s="453"/>
      <c r="AG286" s="453"/>
      <c r="AH286" s="453"/>
      <c r="AI286" s="453"/>
      <c r="AJ286" s="453"/>
      <c r="AK286" s="152" t="str">
        <f>IF(OR($D286="",$AL286="",GlobalParameters!$C$12=""),"",IF($AO286&lt;200,IF($E286="","",$AL286-VLOOKUP($AO286,Sw_Req!$A$2:$K$19,9)),IF($AO286&gt;=200,MIN(VLOOKUP($AO286,Sw_Req!$A$2:$K$19,10),$AL286),"")))</f>
        <v/>
      </c>
      <c r="AL286" s="453"/>
      <c r="AM286" s="453"/>
      <c r="AN286" s="151"/>
      <c r="AO286" s="126" t="e">
        <f>IF(VLOOKUP($E286,Sw_Req!$O$2:$P$5,2)&lt;&gt;40,VLOOKUP($E286,Sw_Req!$O$2:$P$5,2),VLOOKUP($E286,Sw_Req!$O$2:$P$5,2)+VLOOKUP($F286,Sw_Req!$Q$2:$R$4,2))</f>
        <v>#N/A</v>
      </c>
      <c r="AV286" s="218"/>
      <c r="AW286" s="218"/>
      <c r="AX286" s="218"/>
      <c r="AY286" s="218"/>
    </row>
    <row r="287" spans="1:51" x14ac:dyDescent="0.25">
      <c r="A287" s="125"/>
      <c r="B287" s="453"/>
      <c r="C287" s="453"/>
      <c r="D287" s="453"/>
      <c r="E287" s="454"/>
      <c r="F287" s="454"/>
      <c r="G287" s="454"/>
      <c r="H287" s="457"/>
      <c r="I287" s="158" t="str">
        <f t="shared" si="40"/>
        <v/>
      </c>
      <c r="J287" s="148" t="str">
        <f>IF(OR($D287="",$E287=""),"",VLOOKUP($AO287,Sw_Req!$A$2:$I$19,5))</f>
        <v/>
      </c>
      <c r="K287" s="457"/>
      <c r="L287" s="158" t="str">
        <f t="shared" si="41"/>
        <v/>
      </c>
      <c r="M287" s="148" t="str">
        <f>IF(OR($D287="",$E287=""),"",VLOOKUP($AO287,Sw_Req!$A$2:$K$6,6))</f>
        <v/>
      </c>
      <c r="N287" s="457"/>
      <c r="O287" s="158" t="str">
        <f t="shared" si="42"/>
        <v/>
      </c>
      <c r="P287" s="148" t="str">
        <f t="shared" si="43"/>
        <v/>
      </c>
      <c r="Q287" s="455"/>
      <c r="R287" s="455"/>
      <c r="S287" s="158" t="str">
        <f t="shared" si="44"/>
        <v/>
      </c>
      <c r="T287" s="455"/>
      <c r="U287" s="147" t="str">
        <f t="shared" si="45"/>
        <v/>
      </c>
      <c r="V287" s="147" t="str">
        <f t="shared" si="46"/>
        <v/>
      </c>
      <c r="W287" s="455"/>
      <c r="X287" s="147" t="str">
        <f t="shared" si="47"/>
        <v/>
      </c>
      <c r="Y287" s="149" t="str">
        <f t="shared" si="49"/>
        <v/>
      </c>
      <c r="Z287" s="150" t="str">
        <f t="shared" si="48"/>
        <v/>
      </c>
      <c r="AA287" s="151"/>
      <c r="AB287" s="453"/>
      <c r="AC287" s="453"/>
      <c r="AD287" s="453"/>
      <c r="AE287" s="453"/>
      <c r="AF287" s="453"/>
      <c r="AG287" s="453"/>
      <c r="AH287" s="453"/>
      <c r="AI287" s="453"/>
      <c r="AJ287" s="453"/>
      <c r="AK287" s="152" t="str">
        <f>IF(OR($D287="",$AL287="",GlobalParameters!$C$12=""),"",IF($AO287&lt;200,IF($E287="","",$AL287-VLOOKUP($AO287,Sw_Req!$A$2:$K$19,9)),IF($AO287&gt;=200,MIN(VLOOKUP($AO287,Sw_Req!$A$2:$K$19,10),$AL287),"")))</f>
        <v/>
      </c>
      <c r="AL287" s="453"/>
      <c r="AM287" s="453"/>
      <c r="AN287" s="151"/>
      <c r="AO287" s="126" t="e">
        <f>IF(VLOOKUP($E287,Sw_Req!$O$2:$P$5,2)&lt;&gt;40,VLOOKUP($E287,Sw_Req!$O$2:$P$5,2),VLOOKUP($E287,Sw_Req!$O$2:$P$5,2)+VLOOKUP($F287,Sw_Req!$Q$2:$R$4,2))</f>
        <v>#N/A</v>
      </c>
      <c r="AV287" s="218"/>
      <c r="AW287" s="218"/>
      <c r="AX287" s="218"/>
      <c r="AY287" s="218"/>
    </row>
    <row r="288" spans="1:51" x14ac:dyDescent="0.25">
      <c r="A288" s="125"/>
      <c r="B288" s="453"/>
      <c r="C288" s="453"/>
      <c r="D288" s="453"/>
      <c r="E288" s="454"/>
      <c r="F288" s="454"/>
      <c r="G288" s="454"/>
      <c r="H288" s="457"/>
      <c r="I288" s="158" t="str">
        <f t="shared" si="40"/>
        <v/>
      </c>
      <c r="J288" s="148" t="str">
        <f>IF(OR($D288="",$E288=""),"",VLOOKUP($AO288,Sw_Req!$A$2:$I$19,5))</f>
        <v/>
      </c>
      <c r="K288" s="457"/>
      <c r="L288" s="158" t="str">
        <f t="shared" si="41"/>
        <v/>
      </c>
      <c r="M288" s="148" t="str">
        <f>IF(OR($D288="",$E288=""),"",VLOOKUP($AO288,Sw_Req!$A$2:$K$6,6))</f>
        <v/>
      </c>
      <c r="N288" s="457"/>
      <c r="O288" s="158" t="str">
        <f t="shared" si="42"/>
        <v/>
      </c>
      <c r="P288" s="148" t="str">
        <f t="shared" si="43"/>
        <v/>
      </c>
      <c r="Q288" s="455"/>
      <c r="R288" s="455"/>
      <c r="S288" s="158" t="str">
        <f t="shared" si="44"/>
        <v/>
      </c>
      <c r="T288" s="455"/>
      <c r="U288" s="147" t="str">
        <f t="shared" si="45"/>
        <v/>
      </c>
      <c r="V288" s="147" t="str">
        <f t="shared" si="46"/>
        <v/>
      </c>
      <c r="W288" s="455"/>
      <c r="X288" s="147" t="str">
        <f t="shared" si="47"/>
        <v/>
      </c>
      <c r="Y288" s="149" t="str">
        <f t="shared" si="49"/>
        <v/>
      </c>
      <c r="Z288" s="150" t="str">
        <f t="shared" si="48"/>
        <v/>
      </c>
      <c r="AA288" s="151"/>
      <c r="AB288" s="453"/>
      <c r="AC288" s="453"/>
      <c r="AD288" s="453"/>
      <c r="AE288" s="453"/>
      <c r="AF288" s="453"/>
      <c r="AG288" s="453"/>
      <c r="AH288" s="453"/>
      <c r="AI288" s="453"/>
      <c r="AJ288" s="453"/>
      <c r="AK288" s="152" t="str">
        <f>IF(OR($D288="",$AL288="",GlobalParameters!$C$12=""),"",IF($AO288&lt;200,IF($E288="","",$AL288-VLOOKUP($AO288,Sw_Req!$A$2:$K$19,9)),IF($AO288&gt;=200,MIN(VLOOKUP($AO288,Sw_Req!$A$2:$K$19,10),$AL288),"")))</f>
        <v/>
      </c>
      <c r="AL288" s="453"/>
      <c r="AM288" s="453"/>
      <c r="AN288" s="151"/>
      <c r="AO288" s="126" t="e">
        <f>IF(VLOOKUP($E288,Sw_Req!$O$2:$P$5,2)&lt;&gt;40,VLOOKUP($E288,Sw_Req!$O$2:$P$5,2),VLOOKUP($E288,Sw_Req!$O$2:$P$5,2)+VLOOKUP($F288,Sw_Req!$Q$2:$R$4,2))</f>
        <v>#N/A</v>
      </c>
      <c r="AV288" s="218"/>
      <c r="AW288" s="218"/>
      <c r="AX288" s="218"/>
      <c r="AY288" s="218"/>
    </row>
    <row r="289" spans="1:51" x14ac:dyDescent="0.25">
      <c r="A289" s="125"/>
      <c r="B289" s="453"/>
      <c r="C289" s="453"/>
      <c r="D289" s="453"/>
      <c r="E289" s="454"/>
      <c r="F289" s="454"/>
      <c r="G289" s="454"/>
      <c r="H289" s="457"/>
      <c r="I289" s="158" t="str">
        <f t="shared" si="40"/>
        <v/>
      </c>
      <c r="J289" s="148" t="str">
        <f>IF(OR($D289="",$E289=""),"",VLOOKUP($AO289,Sw_Req!$A$2:$I$19,5))</f>
        <v/>
      </c>
      <c r="K289" s="457"/>
      <c r="L289" s="158" t="str">
        <f t="shared" si="41"/>
        <v/>
      </c>
      <c r="M289" s="148" t="str">
        <f>IF(OR($D289="",$E289=""),"",VLOOKUP($AO289,Sw_Req!$A$2:$K$6,6))</f>
        <v/>
      </c>
      <c r="N289" s="457"/>
      <c r="O289" s="158" t="str">
        <f t="shared" si="42"/>
        <v/>
      </c>
      <c r="P289" s="148" t="str">
        <f t="shared" si="43"/>
        <v/>
      </c>
      <c r="Q289" s="455"/>
      <c r="R289" s="455"/>
      <c r="S289" s="158" t="str">
        <f t="shared" si="44"/>
        <v/>
      </c>
      <c r="T289" s="455"/>
      <c r="U289" s="147" t="str">
        <f t="shared" si="45"/>
        <v/>
      </c>
      <c r="V289" s="147" t="str">
        <f t="shared" si="46"/>
        <v/>
      </c>
      <c r="W289" s="455"/>
      <c r="X289" s="147" t="str">
        <f t="shared" si="47"/>
        <v/>
      </c>
      <c r="Y289" s="149" t="str">
        <f t="shared" si="49"/>
        <v/>
      </c>
      <c r="Z289" s="150" t="str">
        <f t="shared" si="48"/>
        <v/>
      </c>
      <c r="AA289" s="151"/>
      <c r="AB289" s="453"/>
      <c r="AC289" s="453"/>
      <c r="AD289" s="453"/>
      <c r="AE289" s="453"/>
      <c r="AF289" s="453"/>
      <c r="AG289" s="453"/>
      <c r="AH289" s="453"/>
      <c r="AI289" s="453"/>
      <c r="AJ289" s="453"/>
      <c r="AK289" s="152" t="str">
        <f>IF(OR($D289="",$AL289="",GlobalParameters!$C$12=""),"",IF($AO289&lt;200,IF($E289="","",$AL289-VLOOKUP($AO289,Sw_Req!$A$2:$K$19,9)),IF($AO289&gt;=200,MIN(VLOOKUP($AO289,Sw_Req!$A$2:$K$19,10),$AL289),"")))</f>
        <v/>
      </c>
      <c r="AL289" s="453"/>
      <c r="AM289" s="453"/>
      <c r="AN289" s="151"/>
      <c r="AO289" s="126" t="e">
        <f>IF(VLOOKUP($E289,Sw_Req!$O$2:$P$5,2)&lt;&gt;40,VLOOKUP($E289,Sw_Req!$O$2:$P$5,2),VLOOKUP($E289,Sw_Req!$O$2:$P$5,2)+VLOOKUP($F289,Sw_Req!$Q$2:$R$4,2))</f>
        <v>#N/A</v>
      </c>
      <c r="AV289" s="218"/>
      <c r="AW289" s="218"/>
      <c r="AX289" s="218"/>
      <c r="AY289" s="218"/>
    </row>
    <row r="290" spans="1:51" x14ac:dyDescent="0.25">
      <c r="A290" s="125"/>
      <c r="B290" s="453"/>
      <c r="C290" s="453"/>
      <c r="D290" s="453"/>
      <c r="E290" s="454"/>
      <c r="F290" s="454"/>
      <c r="G290" s="454"/>
      <c r="H290" s="457"/>
      <c r="I290" s="158" t="str">
        <f t="shared" si="40"/>
        <v/>
      </c>
      <c r="J290" s="148" t="str">
        <f>IF(OR($D290="",$E290=""),"",VLOOKUP($AO290,Sw_Req!$A$2:$I$19,5))</f>
        <v/>
      </c>
      <c r="K290" s="457"/>
      <c r="L290" s="158" t="str">
        <f t="shared" si="41"/>
        <v/>
      </c>
      <c r="M290" s="148" t="str">
        <f>IF(OR($D290="",$E290=""),"",VLOOKUP($AO290,Sw_Req!$A$2:$K$6,6))</f>
        <v/>
      </c>
      <c r="N290" s="457"/>
      <c r="O290" s="158" t="str">
        <f t="shared" si="42"/>
        <v/>
      </c>
      <c r="P290" s="148" t="str">
        <f t="shared" si="43"/>
        <v/>
      </c>
      <c r="Q290" s="455"/>
      <c r="R290" s="455"/>
      <c r="S290" s="158" t="str">
        <f t="shared" si="44"/>
        <v/>
      </c>
      <c r="T290" s="455"/>
      <c r="U290" s="147" t="str">
        <f t="shared" si="45"/>
        <v/>
      </c>
      <c r="V290" s="147" t="str">
        <f t="shared" si="46"/>
        <v/>
      </c>
      <c r="W290" s="455"/>
      <c r="X290" s="147" t="str">
        <f t="shared" si="47"/>
        <v/>
      </c>
      <c r="Y290" s="149" t="str">
        <f t="shared" si="49"/>
        <v/>
      </c>
      <c r="Z290" s="150" t="str">
        <f t="shared" si="48"/>
        <v/>
      </c>
      <c r="AA290" s="151"/>
      <c r="AB290" s="453"/>
      <c r="AC290" s="453"/>
      <c r="AD290" s="453"/>
      <c r="AE290" s="453"/>
      <c r="AF290" s="453"/>
      <c r="AG290" s="453"/>
      <c r="AH290" s="453"/>
      <c r="AI290" s="453"/>
      <c r="AJ290" s="453"/>
      <c r="AK290" s="152" t="str">
        <f>IF(OR($D290="",$AL290="",GlobalParameters!$C$12=""),"",IF($AO290&lt;200,IF($E290="","",$AL290-VLOOKUP($AO290,Sw_Req!$A$2:$K$19,9)),IF($AO290&gt;=200,MIN(VLOOKUP($AO290,Sw_Req!$A$2:$K$19,10),$AL290),"")))</f>
        <v/>
      </c>
      <c r="AL290" s="453"/>
      <c r="AM290" s="453"/>
      <c r="AN290" s="151"/>
      <c r="AO290" s="126" t="e">
        <f>IF(VLOOKUP($E290,Sw_Req!$O$2:$P$5,2)&lt;&gt;40,VLOOKUP($E290,Sw_Req!$O$2:$P$5,2),VLOOKUP($E290,Sw_Req!$O$2:$P$5,2)+VLOOKUP($F290,Sw_Req!$Q$2:$R$4,2))</f>
        <v>#N/A</v>
      </c>
      <c r="AV290" s="218"/>
      <c r="AW290" s="218"/>
      <c r="AX290" s="218"/>
      <c r="AY290" s="218"/>
    </row>
    <row r="291" spans="1:51" x14ac:dyDescent="0.25">
      <c r="A291" s="125"/>
      <c r="B291" s="453"/>
      <c r="C291" s="453"/>
      <c r="D291" s="453"/>
      <c r="E291" s="454"/>
      <c r="F291" s="454"/>
      <c r="G291" s="454"/>
      <c r="H291" s="457"/>
      <c r="I291" s="158" t="str">
        <f t="shared" si="40"/>
        <v/>
      </c>
      <c r="J291" s="148" t="str">
        <f>IF(OR($D291="",$E291=""),"",VLOOKUP($AO291,Sw_Req!$A$2:$I$19,5))</f>
        <v/>
      </c>
      <c r="K291" s="457"/>
      <c r="L291" s="158" t="str">
        <f t="shared" si="41"/>
        <v/>
      </c>
      <c r="M291" s="148" t="str">
        <f>IF(OR($D291="",$E291=""),"",VLOOKUP($AO291,Sw_Req!$A$2:$K$6,6))</f>
        <v/>
      </c>
      <c r="N291" s="457"/>
      <c r="O291" s="158" t="str">
        <f t="shared" si="42"/>
        <v/>
      </c>
      <c r="P291" s="148" t="str">
        <f t="shared" si="43"/>
        <v/>
      </c>
      <c r="Q291" s="455"/>
      <c r="R291" s="455"/>
      <c r="S291" s="158" t="str">
        <f t="shared" si="44"/>
        <v/>
      </c>
      <c r="T291" s="455"/>
      <c r="U291" s="147" t="str">
        <f t="shared" si="45"/>
        <v/>
      </c>
      <c r="V291" s="147" t="str">
        <f t="shared" si="46"/>
        <v/>
      </c>
      <c r="W291" s="455"/>
      <c r="X291" s="147" t="str">
        <f t="shared" si="47"/>
        <v/>
      </c>
      <c r="Y291" s="149" t="str">
        <f t="shared" si="49"/>
        <v/>
      </c>
      <c r="Z291" s="150" t="str">
        <f t="shared" si="48"/>
        <v/>
      </c>
      <c r="AA291" s="151"/>
      <c r="AB291" s="453"/>
      <c r="AC291" s="453"/>
      <c r="AD291" s="453"/>
      <c r="AE291" s="453"/>
      <c r="AF291" s="453"/>
      <c r="AG291" s="453"/>
      <c r="AH291" s="453"/>
      <c r="AI291" s="453"/>
      <c r="AJ291" s="453"/>
      <c r="AK291" s="152" t="str">
        <f>IF(OR($D291="",$AL291="",GlobalParameters!$C$12=""),"",IF($AO291&lt;200,IF($E291="","",$AL291-VLOOKUP($AO291,Sw_Req!$A$2:$K$19,9)),IF($AO291&gt;=200,MIN(VLOOKUP($AO291,Sw_Req!$A$2:$K$19,10),$AL291),"")))</f>
        <v/>
      </c>
      <c r="AL291" s="453"/>
      <c r="AM291" s="453"/>
      <c r="AN291" s="151"/>
      <c r="AO291" s="126" t="e">
        <f>IF(VLOOKUP($E291,Sw_Req!$O$2:$P$5,2)&lt;&gt;40,VLOOKUP($E291,Sw_Req!$O$2:$P$5,2),VLOOKUP($E291,Sw_Req!$O$2:$P$5,2)+VLOOKUP($F291,Sw_Req!$Q$2:$R$4,2))</f>
        <v>#N/A</v>
      </c>
      <c r="AV291" s="218"/>
      <c r="AW291" s="218"/>
      <c r="AX291" s="218"/>
      <c r="AY291" s="218"/>
    </row>
    <row r="292" spans="1:51" x14ac:dyDescent="0.25">
      <c r="A292" s="125"/>
      <c r="B292" s="453"/>
      <c r="C292" s="453"/>
      <c r="D292" s="453"/>
      <c r="E292" s="454"/>
      <c r="F292" s="454"/>
      <c r="G292" s="454"/>
      <c r="H292" s="457"/>
      <c r="I292" s="158" t="str">
        <f t="shared" si="40"/>
        <v/>
      </c>
      <c r="J292" s="148" t="str">
        <f>IF(OR($D292="",$E292=""),"",VLOOKUP($AO292,Sw_Req!$A$2:$I$19,5))</f>
        <v/>
      </c>
      <c r="K292" s="457"/>
      <c r="L292" s="158" t="str">
        <f t="shared" si="41"/>
        <v/>
      </c>
      <c r="M292" s="148" t="str">
        <f>IF(OR($D292="",$E292=""),"",VLOOKUP($AO292,Sw_Req!$A$2:$K$6,6))</f>
        <v/>
      </c>
      <c r="N292" s="457"/>
      <c r="O292" s="158" t="str">
        <f t="shared" si="42"/>
        <v/>
      </c>
      <c r="P292" s="148" t="str">
        <f t="shared" si="43"/>
        <v/>
      </c>
      <c r="Q292" s="455"/>
      <c r="R292" s="455"/>
      <c r="S292" s="158" t="str">
        <f t="shared" si="44"/>
        <v/>
      </c>
      <c r="T292" s="455"/>
      <c r="U292" s="147" t="str">
        <f t="shared" si="45"/>
        <v/>
      </c>
      <c r="V292" s="147" t="str">
        <f t="shared" si="46"/>
        <v/>
      </c>
      <c r="W292" s="455"/>
      <c r="X292" s="147" t="str">
        <f t="shared" si="47"/>
        <v/>
      </c>
      <c r="Y292" s="149" t="str">
        <f t="shared" si="49"/>
        <v/>
      </c>
      <c r="Z292" s="150" t="str">
        <f t="shared" si="48"/>
        <v/>
      </c>
      <c r="AA292" s="151"/>
      <c r="AB292" s="453"/>
      <c r="AC292" s="453"/>
      <c r="AD292" s="453"/>
      <c r="AE292" s="453"/>
      <c r="AF292" s="453"/>
      <c r="AG292" s="453"/>
      <c r="AH292" s="453"/>
      <c r="AI292" s="453"/>
      <c r="AJ292" s="453"/>
      <c r="AK292" s="152" t="str">
        <f>IF(OR($D292="",$AL292="",GlobalParameters!$C$12=""),"",IF($AO292&lt;200,IF($E292="","",$AL292-VLOOKUP($AO292,Sw_Req!$A$2:$K$19,9)),IF($AO292&gt;=200,MIN(VLOOKUP($AO292,Sw_Req!$A$2:$K$19,10),$AL292),"")))</f>
        <v/>
      </c>
      <c r="AL292" s="453"/>
      <c r="AM292" s="453"/>
      <c r="AN292" s="151"/>
      <c r="AO292" s="126" t="e">
        <f>IF(VLOOKUP($E292,Sw_Req!$O$2:$P$5,2)&lt;&gt;40,VLOOKUP($E292,Sw_Req!$O$2:$P$5,2),VLOOKUP($E292,Sw_Req!$O$2:$P$5,2)+VLOOKUP($F292,Sw_Req!$Q$2:$R$4,2))</f>
        <v>#N/A</v>
      </c>
      <c r="AV292" s="218"/>
      <c r="AW292" s="218"/>
      <c r="AX292" s="218"/>
      <c r="AY292" s="218"/>
    </row>
    <row r="293" spans="1:51" x14ac:dyDescent="0.25">
      <c r="A293" s="125"/>
      <c r="B293" s="453"/>
      <c r="C293" s="453"/>
      <c r="D293" s="453"/>
      <c r="E293" s="454"/>
      <c r="F293" s="454"/>
      <c r="G293" s="454"/>
      <c r="H293" s="457"/>
      <c r="I293" s="158" t="str">
        <f t="shared" si="40"/>
        <v/>
      </c>
      <c r="J293" s="148" t="str">
        <f>IF(OR($D293="",$E293=""),"",VLOOKUP($AO293,Sw_Req!$A$2:$I$19,5))</f>
        <v/>
      </c>
      <c r="K293" s="457"/>
      <c r="L293" s="158" t="str">
        <f t="shared" si="41"/>
        <v/>
      </c>
      <c r="M293" s="148" t="str">
        <f>IF(OR($D293="",$E293=""),"",VLOOKUP($AO293,Sw_Req!$A$2:$K$6,6))</f>
        <v/>
      </c>
      <c r="N293" s="457"/>
      <c r="O293" s="158" t="str">
        <f t="shared" si="42"/>
        <v/>
      </c>
      <c r="P293" s="148" t="str">
        <f t="shared" si="43"/>
        <v/>
      </c>
      <c r="Q293" s="455"/>
      <c r="R293" s="455"/>
      <c r="S293" s="158" t="str">
        <f t="shared" si="44"/>
        <v/>
      </c>
      <c r="T293" s="455"/>
      <c r="U293" s="147" t="str">
        <f t="shared" si="45"/>
        <v/>
      </c>
      <c r="V293" s="147" t="str">
        <f t="shared" si="46"/>
        <v/>
      </c>
      <c r="W293" s="455"/>
      <c r="X293" s="147" t="str">
        <f t="shared" si="47"/>
        <v/>
      </c>
      <c r="Y293" s="149" t="str">
        <f t="shared" si="49"/>
        <v/>
      </c>
      <c r="Z293" s="150" t="str">
        <f t="shared" si="48"/>
        <v/>
      </c>
      <c r="AA293" s="151"/>
      <c r="AB293" s="453"/>
      <c r="AC293" s="453"/>
      <c r="AD293" s="453"/>
      <c r="AE293" s="453"/>
      <c r="AF293" s="453"/>
      <c r="AG293" s="453"/>
      <c r="AH293" s="453"/>
      <c r="AI293" s="453"/>
      <c r="AJ293" s="453"/>
      <c r="AK293" s="152" t="str">
        <f>IF(OR($D293="",$AL293="",GlobalParameters!$C$12=""),"",IF($AO293&lt;200,IF($E293="","",$AL293-VLOOKUP($AO293,Sw_Req!$A$2:$K$19,9)),IF($AO293&gt;=200,MIN(VLOOKUP($AO293,Sw_Req!$A$2:$K$19,10),$AL293),"")))</f>
        <v/>
      </c>
      <c r="AL293" s="453"/>
      <c r="AM293" s="453"/>
      <c r="AN293" s="151"/>
      <c r="AO293" s="126" t="e">
        <f>IF(VLOOKUP($E293,Sw_Req!$O$2:$P$5,2)&lt;&gt;40,VLOOKUP($E293,Sw_Req!$O$2:$P$5,2),VLOOKUP($E293,Sw_Req!$O$2:$P$5,2)+VLOOKUP($F293,Sw_Req!$Q$2:$R$4,2))</f>
        <v>#N/A</v>
      </c>
      <c r="AV293" s="218"/>
      <c r="AW293" s="218"/>
      <c r="AX293" s="218"/>
      <c r="AY293" s="218"/>
    </row>
    <row r="294" spans="1:51" x14ac:dyDescent="0.25">
      <c r="A294" s="125"/>
      <c r="B294" s="453"/>
      <c r="C294" s="453"/>
      <c r="D294" s="453"/>
      <c r="E294" s="454"/>
      <c r="F294" s="454"/>
      <c r="G294" s="454"/>
      <c r="H294" s="457"/>
      <c r="I294" s="158" t="str">
        <f t="shared" si="40"/>
        <v/>
      </c>
      <c r="J294" s="148" t="str">
        <f>IF(OR($D294="",$E294=""),"",VLOOKUP($AO294,Sw_Req!$A$2:$I$19,5))</f>
        <v/>
      </c>
      <c r="K294" s="457"/>
      <c r="L294" s="158" t="str">
        <f t="shared" si="41"/>
        <v/>
      </c>
      <c r="M294" s="148" t="str">
        <f>IF(OR($D294="",$E294=""),"",VLOOKUP($AO294,Sw_Req!$A$2:$K$6,6))</f>
        <v/>
      </c>
      <c r="N294" s="457"/>
      <c r="O294" s="158" t="str">
        <f t="shared" si="42"/>
        <v/>
      </c>
      <c r="P294" s="148" t="str">
        <f t="shared" si="43"/>
        <v/>
      </c>
      <c r="Q294" s="455"/>
      <c r="R294" s="455"/>
      <c r="S294" s="158" t="str">
        <f t="shared" si="44"/>
        <v/>
      </c>
      <c r="T294" s="455"/>
      <c r="U294" s="147" t="str">
        <f t="shared" si="45"/>
        <v/>
      </c>
      <c r="V294" s="147" t="str">
        <f t="shared" si="46"/>
        <v/>
      </c>
      <c r="W294" s="455"/>
      <c r="X294" s="147" t="str">
        <f t="shared" si="47"/>
        <v/>
      </c>
      <c r="Y294" s="149" t="str">
        <f t="shared" si="49"/>
        <v/>
      </c>
      <c r="Z294" s="150" t="str">
        <f t="shared" si="48"/>
        <v/>
      </c>
      <c r="AA294" s="151"/>
      <c r="AB294" s="453"/>
      <c r="AC294" s="453"/>
      <c r="AD294" s="453"/>
      <c r="AE294" s="453"/>
      <c r="AF294" s="453"/>
      <c r="AG294" s="453"/>
      <c r="AH294" s="453"/>
      <c r="AI294" s="453"/>
      <c r="AJ294" s="453"/>
      <c r="AK294" s="152" t="str">
        <f>IF(OR($D294="",$AL294="",GlobalParameters!$C$12=""),"",IF($AO294&lt;200,IF($E294="","",$AL294-VLOOKUP($AO294,Sw_Req!$A$2:$K$19,9)),IF($AO294&gt;=200,MIN(VLOOKUP($AO294,Sw_Req!$A$2:$K$19,10),$AL294),"")))</f>
        <v/>
      </c>
      <c r="AL294" s="453"/>
      <c r="AM294" s="453"/>
      <c r="AN294" s="151"/>
      <c r="AO294" s="126" t="e">
        <f>IF(VLOOKUP($E294,Sw_Req!$O$2:$P$5,2)&lt;&gt;40,VLOOKUP($E294,Sw_Req!$O$2:$P$5,2),VLOOKUP($E294,Sw_Req!$O$2:$P$5,2)+VLOOKUP($F294,Sw_Req!$Q$2:$R$4,2))</f>
        <v>#N/A</v>
      </c>
      <c r="AV294" s="218"/>
      <c r="AW294" s="218"/>
      <c r="AX294" s="218"/>
      <c r="AY294" s="218"/>
    </row>
    <row r="295" spans="1:51" x14ac:dyDescent="0.25">
      <c r="A295" s="125"/>
      <c r="B295" s="453"/>
      <c r="C295" s="453"/>
      <c r="D295" s="453"/>
      <c r="E295" s="454"/>
      <c r="F295" s="454"/>
      <c r="G295" s="454"/>
      <c r="H295" s="457"/>
      <c r="I295" s="158" t="str">
        <f t="shared" si="40"/>
        <v/>
      </c>
      <c r="J295" s="148" t="str">
        <f>IF(OR($D295="",$E295=""),"",VLOOKUP($AO295,Sw_Req!$A$2:$I$19,5))</f>
        <v/>
      </c>
      <c r="K295" s="457"/>
      <c r="L295" s="158" t="str">
        <f t="shared" si="41"/>
        <v/>
      </c>
      <c r="M295" s="148" t="str">
        <f>IF(OR($D295="",$E295=""),"",VLOOKUP($AO295,Sw_Req!$A$2:$K$6,6))</f>
        <v/>
      </c>
      <c r="N295" s="457"/>
      <c r="O295" s="158" t="str">
        <f t="shared" si="42"/>
        <v/>
      </c>
      <c r="P295" s="148" t="str">
        <f t="shared" si="43"/>
        <v/>
      </c>
      <c r="Q295" s="455"/>
      <c r="R295" s="455"/>
      <c r="S295" s="158" t="str">
        <f t="shared" si="44"/>
        <v/>
      </c>
      <c r="T295" s="455"/>
      <c r="U295" s="147" t="str">
        <f t="shared" si="45"/>
        <v/>
      </c>
      <c r="V295" s="147" t="str">
        <f t="shared" si="46"/>
        <v/>
      </c>
      <c r="W295" s="455"/>
      <c r="X295" s="147" t="str">
        <f t="shared" si="47"/>
        <v/>
      </c>
      <c r="Y295" s="149" t="str">
        <f t="shared" si="49"/>
        <v/>
      </c>
      <c r="Z295" s="150" t="str">
        <f t="shared" si="48"/>
        <v/>
      </c>
      <c r="AA295" s="151"/>
      <c r="AB295" s="453"/>
      <c r="AC295" s="453"/>
      <c r="AD295" s="453"/>
      <c r="AE295" s="453"/>
      <c r="AF295" s="453"/>
      <c r="AG295" s="453"/>
      <c r="AH295" s="453"/>
      <c r="AI295" s="453"/>
      <c r="AJ295" s="453"/>
      <c r="AK295" s="152" t="str">
        <f>IF(OR($D295="",$AL295="",GlobalParameters!$C$12=""),"",IF($AO295&lt;200,IF($E295="","",$AL295-VLOOKUP($AO295,Sw_Req!$A$2:$K$19,9)),IF($AO295&gt;=200,MIN(VLOOKUP($AO295,Sw_Req!$A$2:$K$19,10),$AL295),"")))</f>
        <v/>
      </c>
      <c r="AL295" s="453"/>
      <c r="AM295" s="453"/>
      <c r="AN295" s="151"/>
      <c r="AO295" s="126" t="e">
        <f>IF(VLOOKUP($E295,Sw_Req!$O$2:$P$5,2)&lt;&gt;40,VLOOKUP($E295,Sw_Req!$O$2:$P$5,2),VLOOKUP($E295,Sw_Req!$O$2:$P$5,2)+VLOOKUP($F295,Sw_Req!$Q$2:$R$4,2))</f>
        <v>#N/A</v>
      </c>
      <c r="AV295" s="218"/>
      <c r="AW295" s="218"/>
      <c r="AX295" s="218"/>
      <c r="AY295" s="218"/>
    </row>
    <row r="296" spans="1:51" s="143" customFormat="1" x14ac:dyDescent="0.25">
      <c r="A296" s="125"/>
      <c r="B296" s="453"/>
      <c r="C296" s="453"/>
      <c r="D296" s="453"/>
      <c r="E296" s="454"/>
      <c r="F296" s="454"/>
      <c r="G296" s="454"/>
      <c r="H296" s="457"/>
      <c r="I296" s="158" t="str">
        <f t="shared" si="40"/>
        <v/>
      </c>
      <c r="J296" s="148" t="str">
        <f>IF(OR($D296="",$E296=""),"",VLOOKUP($AO296,Sw_Req!$A$2:$I$19,5))</f>
        <v/>
      </c>
      <c r="K296" s="457"/>
      <c r="L296" s="158" t="str">
        <f t="shared" si="41"/>
        <v/>
      </c>
      <c r="M296" s="148" t="str">
        <f>IF(OR($D296="",$E296=""),"",VLOOKUP($AO296,Sw_Req!$A$2:$K$6,6))</f>
        <v/>
      </c>
      <c r="N296" s="457"/>
      <c r="O296" s="158" t="str">
        <f t="shared" si="42"/>
        <v/>
      </c>
      <c r="P296" s="148" t="str">
        <f t="shared" si="43"/>
        <v/>
      </c>
      <c r="Q296" s="455"/>
      <c r="R296" s="455"/>
      <c r="S296" s="158" t="str">
        <f t="shared" si="44"/>
        <v/>
      </c>
      <c r="T296" s="455"/>
      <c r="U296" s="147" t="str">
        <f t="shared" si="45"/>
        <v/>
      </c>
      <c r="V296" s="147" t="str">
        <f t="shared" si="46"/>
        <v/>
      </c>
      <c r="W296" s="455"/>
      <c r="X296" s="147" t="str">
        <f t="shared" si="47"/>
        <v/>
      </c>
      <c r="Y296" s="149" t="str">
        <f t="shared" si="49"/>
        <v/>
      </c>
      <c r="Z296" s="150" t="str">
        <f t="shared" si="48"/>
        <v/>
      </c>
      <c r="AA296" s="151"/>
      <c r="AB296" s="453"/>
      <c r="AC296" s="453"/>
      <c r="AD296" s="453"/>
      <c r="AE296" s="453"/>
      <c r="AF296" s="453"/>
      <c r="AG296" s="453"/>
      <c r="AH296" s="453"/>
      <c r="AI296" s="453"/>
      <c r="AJ296" s="453"/>
      <c r="AK296" s="152" t="str">
        <f>IF(OR($D296="",$AL296="",GlobalParameters!$C$12=""),"",IF($AO296&lt;200,IF($E296="","",$AL296-VLOOKUP($AO296,Sw_Req!$A$2:$K$19,9)),IF($AO296&gt;=200,MIN(VLOOKUP($AO296,Sw_Req!$A$2:$K$19,10),$AL296),"")))</f>
        <v/>
      </c>
      <c r="AL296" s="453"/>
      <c r="AM296" s="453"/>
      <c r="AN296" s="151"/>
      <c r="AO296" s="126" t="e">
        <f>IF(VLOOKUP($E296,Sw_Req!$O$2:$P$5,2)&lt;&gt;40,VLOOKUP($E296,Sw_Req!$O$2:$P$5,2),VLOOKUP($E296,Sw_Req!$O$2:$P$5,2)+VLOOKUP($F296,Sw_Req!$Q$2:$R$4,2))</f>
        <v>#N/A</v>
      </c>
      <c r="AR296" s="172"/>
      <c r="AS296" s="172"/>
      <c r="AV296" s="218"/>
      <c r="AW296" s="218"/>
      <c r="AX296" s="218"/>
      <c r="AY296" s="218"/>
    </row>
    <row r="297" spans="1:51" s="143" customFormat="1" x14ac:dyDescent="0.25">
      <c r="A297" s="125"/>
      <c r="B297" s="453"/>
      <c r="C297" s="453"/>
      <c r="D297" s="453"/>
      <c r="E297" s="454"/>
      <c r="F297" s="454"/>
      <c r="G297" s="454"/>
      <c r="H297" s="457"/>
      <c r="I297" s="158" t="str">
        <f t="shared" si="40"/>
        <v/>
      </c>
      <c r="J297" s="148" t="str">
        <f>IF(OR($D297="",$E297=""),"",VLOOKUP($AO297,Sw_Req!$A$2:$I$19,5))</f>
        <v/>
      </c>
      <c r="K297" s="457"/>
      <c r="L297" s="158" t="str">
        <f t="shared" si="41"/>
        <v/>
      </c>
      <c r="M297" s="148" t="str">
        <f>IF(OR($D297="",$E297=""),"",VLOOKUP($AO297,Sw_Req!$A$2:$K$6,6))</f>
        <v/>
      </c>
      <c r="N297" s="457"/>
      <c r="O297" s="158" t="str">
        <f t="shared" si="42"/>
        <v/>
      </c>
      <c r="P297" s="148" t="str">
        <f t="shared" si="43"/>
        <v/>
      </c>
      <c r="Q297" s="455"/>
      <c r="R297" s="455"/>
      <c r="S297" s="158" t="str">
        <f t="shared" si="44"/>
        <v/>
      </c>
      <c r="T297" s="455"/>
      <c r="U297" s="147" t="str">
        <f t="shared" si="45"/>
        <v/>
      </c>
      <c r="V297" s="147" t="str">
        <f t="shared" si="46"/>
        <v/>
      </c>
      <c r="W297" s="455"/>
      <c r="X297" s="147" t="str">
        <f t="shared" si="47"/>
        <v/>
      </c>
      <c r="Y297" s="149" t="str">
        <f t="shared" si="49"/>
        <v/>
      </c>
      <c r="Z297" s="150" t="str">
        <f t="shared" si="48"/>
        <v/>
      </c>
      <c r="AA297" s="151"/>
      <c r="AB297" s="453"/>
      <c r="AC297" s="453"/>
      <c r="AD297" s="453"/>
      <c r="AE297" s="453"/>
      <c r="AF297" s="453"/>
      <c r="AG297" s="453"/>
      <c r="AH297" s="453"/>
      <c r="AI297" s="453"/>
      <c r="AJ297" s="453"/>
      <c r="AK297" s="152" t="str">
        <f>IF(OR($D297="",$AL297="",GlobalParameters!$C$12=""),"",IF($AO297&lt;200,IF($E297="","",$AL297-VLOOKUP($AO297,Sw_Req!$A$2:$K$19,9)),IF($AO297&gt;=200,MIN(VLOOKUP($AO297,Sw_Req!$A$2:$K$19,10),$AL297),"")))</f>
        <v/>
      </c>
      <c r="AL297" s="453"/>
      <c r="AM297" s="453"/>
      <c r="AN297" s="151"/>
      <c r="AO297" s="126" t="e">
        <f>IF(VLOOKUP($E297,Sw_Req!$O$2:$P$5,2)&lt;&gt;40,VLOOKUP($E297,Sw_Req!$O$2:$P$5,2),VLOOKUP($E297,Sw_Req!$O$2:$P$5,2)+VLOOKUP($F297,Sw_Req!$Q$2:$R$4,2))</f>
        <v>#N/A</v>
      </c>
      <c r="AR297" s="172"/>
      <c r="AS297" s="172"/>
      <c r="AV297" s="218"/>
      <c r="AW297" s="218"/>
      <c r="AX297" s="218"/>
      <c r="AY297" s="218"/>
    </row>
    <row r="298" spans="1:51" x14ac:dyDescent="0.25">
      <c r="A298" s="125"/>
      <c r="B298" s="453"/>
      <c r="C298" s="453"/>
      <c r="D298" s="453"/>
      <c r="E298" s="454"/>
      <c r="F298" s="454"/>
      <c r="G298" s="454"/>
      <c r="H298" s="457"/>
      <c r="I298" s="158" t="str">
        <f t="shared" si="40"/>
        <v/>
      </c>
      <c r="J298" s="148" t="str">
        <f>IF(OR($D298="",$E298=""),"",VLOOKUP($AO298,Sw_Req!$A$2:$I$19,5))</f>
        <v/>
      </c>
      <c r="K298" s="457"/>
      <c r="L298" s="158" t="str">
        <f t="shared" si="41"/>
        <v/>
      </c>
      <c r="M298" s="148" t="str">
        <f>IF(OR($D298="",$E298=""),"",VLOOKUP($AO298,Sw_Req!$A$2:$K$6,6))</f>
        <v/>
      </c>
      <c r="N298" s="457"/>
      <c r="O298" s="158" t="str">
        <f t="shared" si="42"/>
        <v/>
      </c>
      <c r="P298" s="148" t="str">
        <f t="shared" si="43"/>
        <v/>
      </c>
      <c r="Q298" s="455"/>
      <c r="R298" s="455"/>
      <c r="S298" s="158" t="str">
        <f t="shared" si="44"/>
        <v/>
      </c>
      <c r="T298" s="455"/>
      <c r="U298" s="147" t="str">
        <f t="shared" si="45"/>
        <v/>
      </c>
      <c r="V298" s="147" t="str">
        <f t="shared" si="46"/>
        <v/>
      </c>
      <c r="W298" s="455"/>
      <c r="X298" s="147" t="str">
        <f t="shared" si="47"/>
        <v/>
      </c>
      <c r="Y298" s="149" t="str">
        <f t="shared" si="49"/>
        <v/>
      </c>
      <c r="Z298" s="150" t="str">
        <f t="shared" si="48"/>
        <v/>
      </c>
      <c r="AA298" s="151"/>
      <c r="AB298" s="453"/>
      <c r="AC298" s="453"/>
      <c r="AD298" s="453"/>
      <c r="AE298" s="453"/>
      <c r="AF298" s="453"/>
      <c r="AG298" s="453"/>
      <c r="AH298" s="453"/>
      <c r="AI298" s="453"/>
      <c r="AJ298" s="453"/>
      <c r="AK298" s="152" t="str">
        <f>IF(OR($D298="",$AL298="",GlobalParameters!$C$12=""),"",IF($AO298&lt;200,IF($E298="","",$AL298-VLOOKUP($AO298,Sw_Req!$A$2:$K$19,9)),IF($AO298&gt;=200,MIN(VLOOKUP($AO298,Sw_Req!$A$2:$K$19,10),$AL298),"")))</f>
        <v/>
      </c>
      <c r="AL298" s="453"/>
      <c r="AM298" s="453"/>
      <c r="AN298" s="151"/>
      <c r="AO298" s="126" t="e">
        <f>IF(VLOOKUP($E298,Sw_Req!$O$2:$P$5,2)&lt;&gt;40,VLOOKUP($E298,Sw_Req!$O$2:$P$5,2),VLOOKUP($E298,Sw_Req!$O$2:$P$5,2)+VLOOKUP($F298,Sw_Req!$Q$2:$R$4,2))</f>
        <v>#N/A</v>
      </c>
      <c r="AV298" s="218"/>
      <c r="AW298" s="218"/>
      <c r="AX298" s="218"/>
      <c r="AY298" s="218"/>
    </row>
    <row r="299" spans="1:51" x14ac:dyDescent="0.25">
      <c r="A299" s="125"/>
      <c r="B299" s="453"/>
      <c r="C299" s="453"/>
      <c r="D299" s="453"/>
      <c r="E299" s="454"/>
      <c r="F299" s="454"/>
      <c r="G299" s="454"/>
      <c r="H299" s="457"/>
      <c r="I299" s="158" t="str">
        <f t="shared" si="40"/>
        <v/>
      </c>
      <c r="J299" s="148" t="str">
        <f>IF(OR($D299="",$E299=""),"",VLOOKUP($AO299,Sw_Req!$A$2:$I$19,5))</f>
        <v/>
      </c>
      <c r="K299" s="457"/>
      <c r="L299" s="158" t="str">
        <f t="shared" si="41"/>
        <v/>
      </c>
      <c r="M299" s="148" t="str">
        <f>IF(OR($D299="",$E299=""),"",VLOOKUP($AO299,Sw_Req!$A$2:$K$6,6))</f>
        <v/>
      </c>
      <c r="N299" s="457"/>
      <c r="O299" s="158" t="str">
        <f t="shared" si="42"/>
        <v/>
      </c>
      <c r="P299" s="148" t="str">
        <f t="shared" si="43"/>
        <v/>
      </c>
      <c r="Q299" s="455"/>
      <c r="R299" s="455"/>
      <c r="S299" s="158" t="str">
        <f t="shared" si="44"/>
        <v/>
      </c>
      <c r="T299" s="455"/>
      <c r="U299" s="147" t="str">
        <f t="shared" si="45"/>
        <v/>
      </c>
      <c r="V299" s="147" t="str">
        <f t="shared" si="46"/>
        <v/>
      </c>
      <c r="W299" s="455"/>
      <c r="X299" s="147" t="str">
        <f t="shared" si="47"/>
        <v/>
      </c>
      <c r="Y299" s="149" t="str">
        <f t="shared" si="49"/>
        <v/>
      </c>
      <c r="Z299" s="150" t="str">
        <f t="shared" si="48"/>
        <v/>
      </c>
      <c r="AA299" s="151"/>
      <c r="AB299" s="453"/>
      <c r="AC299" s="453"/>
      <c r="AD299" s="453"/>
      <c r="AE299" s="453"/>
      <c r="AF299" s="453"/>
      <c r="AG299" s="453"/>
      <c r="AH299" s="453"/>
      <c r="AI299" s="453"/>
      <c r="AJ299" s="453"/>
      <c r="AK299" s="152" t="str">
        <f>IF(OR($D299="",$AL299="",GlobalParameters!$C$12=""),"",IF($AO299&lt;200,IF($E299="","",$AL299-VLOOKUP($AO299,Sw_Req!$A$2:$K$19,9)),IF($AO299&gt;=200,MIN(VLOOKUP($AO299,Sw_Req!$A$2:$K$19,10),$AL299),"")))</f>
        <v/>
      </c>
      <c r="AL299" s="453"/>
      <c r="AM299" s="453"/>
      <c r="AN299" s="151"/>
      <c r="AO299" s="126" t="e">
        <f>IF(VLOOKUP($E299,Sw_Req!$O$2:$P$5,2)&lt;&gt;40,VLOOKUP($E299,Sw_Req!$O$2:$P$5,2),VLOOKUP($E299,Sw_Req!$O$2:$P$5,2)+VLOOKUP($F299,Sw_Req!$Q$2:$R$4,2))</f>
        <v>#N/A</v>
      </c>
      <c r="AV299" s="218"/>
      <c r="AW299" s="218"/>
      <c r="AX299" s="218"/>
      <c r="AY299" s="218"/>
    </row>
    <row r="300" spans="1:51" x14ac:dyDescent="0.25">
      <c r="A300" s="125"/>
      <c r="B300" s="453"/>
      <c r="C300" s="453"/>
      <c r="D300" s="453"/>
      <c r="E300" s="454"/>
      <c r="F300" s="454"/>
      <c r="G300" s="454"/>
      <c r="H300" s="457"/>
      <c r="I300" s="158" t="str">
        <f t="shared" si="40"/>
        <v/>
      </c>
      <c r="J300" s="148" t="str">
        <f>IF(OR($D300="",$E300=""),"",VLOOKUP($AO300,Sw_Req!$A$2:$I$19,5))</f>
        <v/>
      </c>
      <c r="K300" s="457"/>
      <c r="L300" s="158" t="str">
        <f t="shared" si="41"/>
        <v/>
      </c>
      <c r="M300" s="148" t="str">
        <f>IF(OR($D300="",$E300=""),"",VLOOKUP($AO300,Sw_Req!$A$2:$K$6,6))</f>
        <v/>
      </c>
      <c r="N300" s="457"/>
      <c r="O300" s="158" t="str">
        <f t="shared" si="42"/>
        <v/>
      </c>
      <c r="P300" s="148" t="str">
        <f t="shared" si="43"/>
        <v/>
      </c>
      <c r="Q300" s="455"/>
      <c r="R300" s="455"/>
      <c r="S300" s="158" t="str">
        <f t="shared" si="44"/>
        <v/>
      </c>
      <c r="T300" s="455"/>
      <c r="U300" s="147" t="str">
        <f t="shared" si="45"/>
        <v/>
      </c>
      <c r="V300" s="147" t="str">
        <f t="shared" si="46"/>
        <v/>
      </c>
      <c r="W300" s="455"/>
      <c r="X300" s="147" t="str">
        <f t="shared" si="47"/>
        <v/>
      </c>
      <c r="Y300" s="149" t="str">
        <f t="shared" si="49"/>
        <v/>
      </c>
      <c r="Z300" s="150" t="str">
        <f t="shared" si="48"/>
        <v/>
      </c>
      <c r="AA300" s="151"/>
      <c r="AB300" s="453"/>
      <c r="AC300" s="453"/>
      <c r="AD300" s="453"/>
      <c r="AE300" s="453"/>
      <c r="AF300" s="453"/>
      <c r="AG300" s="453"/>
      <c r="AH300" s="453"/>
      <c r="AI300" s="453"/>
      <c r="AJ300" s="453"/>
      <c r="AK300" s="152" t="str">
        <f>IF(OR($D300="",$AL300="",GlobalParameters!$C$12=""),"",IF($AO300&lt;200,IF($E300="","",$AL300-VLOOKUP($AO300,Sw_Req!$A$2:$K$19,9)),IF($AO300&gt;=200,MIN(VLOOKUP($AO300,Sw_Req!$A$2:$K$19,10),$AL300),"")))</f>
        <v/>
      </c>
      <c r="AL300" s="453"/>
      <c r="AM300" s="453"/>
      <c r="AN300" s="151"/>
      <c r="AO300" s="126" t="e">
        <f>IF(VLOOKUP($E300,Sw_Req!$O$2:$P$5,2)&lt;&gt;40,VLOOKUP($E300,Sw_Req!$O$2:$P$5,2),VLOOKUP($E300,Sw_Req!$O$2:$P$5,2)+VLOOKUP($F300,Sw_Req!$Q$2:$R$4,2))</f>
        <v>#N/A</v>
      </c>
      <c r="AV300" s="218"/>
      <c r="AW300" s="218"/>
      <c r="AX300" s="218"/>
      <c r="AY300" s="218"/>
    </row>
    <row r="301" spans="1:51" x14ac:dyDescent="0.25">
      <c r="A301" s="125"/>
      <c r="B301" s="453"/>
      <c r="C301" s="453"/>
      <c r="D301" s="453"/>
      <c r="E301" s="454"/>
      <c r="F301" s="454"/>
      <c r="G301" s="454"/>
      <c r="H301" s="457"/>
      <c r="I301" s="158" t="str">
        <f t="shared" si="40"/>
        <v/>
      </c>
      <c r="J301" s="148" t="str">
        <f>IF(OR($D301="",$E301=""),"",VLOOKUP($AO301,Sw_Req!$A$2:$I$19,5))</f>
        <v/>
      </c>
      <c r="K301" s="457"/>
      <c r="L301" s="158" t="str">
        <f t="shared" si="41"/>
        <v/>
      </c>
      <c r="M301" s="148" t="str">
        <f>IF(OR($D301="",$E301=""),"",VLOOKUP($AO301,Sw_Req!$A$2:$K$6,6))</f>
        <v/>
      </c>
      <c r="N301" s="457"/>
      <c r="O301" s="158" t="str">
        <f t="shared" si="42"/>
        <v/>
      </c>
      <c r="P301" s="148" t="str">
        <f t="shared" si="43"/>
        <v/>
      </c>
      <c r="Q301" s="455"/>
      <c r="R301" s="455"/>
      <c r="S301" s="158" t="str">
        <f t="shared" si="44"/>
        <v/>
      </c>
      <c r="T301" s="455"/>
      <c r="U301" s="147" t="str">
        <f t="shared" si="45"/>
        <v/>
      </c>
      <c r="V301" s="147" t="str">
        <f t="shared" si="46"/>
        <v/>
      </c>
      <c r="W301" s="455"/>
      <c r="X301" s="147" t="str">
        <f t="shared" si="47"/>
        <v/>
      </c>
      <c r="Y301" s="149" t="str">
        <f t="shared" si="49"/>
        <v/>
      </c>
      <c r="Z301" s="150" t="str">
        <f t="shared" si="48"/>
        <v/>
      </c>
      <c r="AA301" s="151"/>
      <c r="AB301" s="453"/>
      <c r="AC301" s="453"/>
      <c r="AD301" s="453"/>
      <c r="AE301" s="453"/>
      <c r="AF301" s="453"/>
      <c r="AG301" s="453"/>
      <c r="AH301" s="453"/>
      <c r="AI301" s="453"/>
      <c r="AJ301" s="453"/>
      <c r="AK301" s="152" t="str">
        <f>IF(OR($D301="",$AL301="",GlobalParameters!$C$12=""),"",IF($AO301&lt;200,IF($E301="","",$AL301-VLOOKUP($AO301,Sw_Req!$A$2:$K$19,9)),IF($AO301&gt;=200,MIN(VLOOKUP($AO301,Sw_Req!$A$2:$K$19,10),$AL301),"")))</f>
        <v/>
      </c>
      <c r="AL301" s="453"/>
      <c r="AM301" s="453"/>
      <c r="AN301" s="151"/>
      <c r="AO301" s="126" t="e">
        <f>IF(VLOOKUP($E301,Sw_Req!$O$2:$P$5,2)&lt;&gt;40,VLOOKUP($E301,Sw_Req!$O$2:$P$5,2),VLOOKUP($E301,Sw_Req!$O$2:$P$5,2)+VLOOKUP($F301,Sw_Req!$Q$2:$R$4,2))</f>
        <v>#N/A</v>
      </c>
      <c r="AV301" s="218"/>
      <c r="AW301" s="218"/>
      <c r="AX301" s="218"/>
      <c r="AY301" s="218"/>
    </row>
    <row r="302" spans="1:51" x14ac:dyDescent="0.25">
      <c r="A302" s="125"/>
      <c r="B302" s="453"/>
      <c r="C302" s="453"/>
      <c r="D302" s="453"/>
      <c r="E302" s="454"/>
      <c r="F302" s="454"/>
      <c r="G302" s="454"/>
      <c r="H302" s="457"/>
      <c r="I302" s="158" t="str">
        <f t="shared" si="40"/>
        <v/>
      </c>
      <c r="J302" s="148" t="str">
        <f>IF(OR($D302="",$E302=""),"",VLOOKUP($AO302,Sw_Req!$A$2:$I$19,5))</f>
        <v/>
      </c>
      <c r="K302" s="457"/>
      <c r="L302" s="158" t="str">
        <f t="shared" si="41"/>
        <v/>
      </c>
      <c r="M302" s="148" t="str">
        <f>IF(OR($D302="",$E302=""),"",VLOOKUP($AO302,Sw_Req!$A$2:$K$6,6))</f>
        <v/>
      </c>
      <c r="N302" s="457"/>
      <c r="O302" s="158" t="str">
        <f t="shared" si="42"/>
        <v/>
      </c>
      <c r="P302" s="148" t="str">
        <f t="shared" si="43"/>
        <v/>
      </c>
      <c r="Q302" s="455"/>
      <c r="R302" s="455"/>
      <c r="S302" s="158" t="str">
        <f t="shared" si="44"/>
        <v/>
      </c>
      <c r="T302" s="455"/>
      <c r="U302" s="147" t="str">
        <f t="shared" si="45"/>
        <v/>
      </c>
      <c r="V302" s="147" t="str">
        <f t="shared" si="46"/>
        <v/>
      </c>
      <c r="W302" s="455"/>
      <c r="X302" s="147" t="str">
        <f t="shared" si="47"/>
        <v/>
      </c>
      <c r="Y302" s="149" t="str">
        <f t="shared" si="49"/>
        <v/>
      </c>
      <c r="Z302" s="150" t="str">
        <f t="shared" si="48"/>
        <v/>
      </c>
      <c r="AA302" s="151"/>
      <c r="AB302" s="453"/>
      <c r="AC302" s="453"/>
      <c r="AD302" s="453"/>
      <c r="AE302" s="453"/>
      <c r="AF302" s="453"/>
      <c r="AG302" s="453"/>
      <c r="AH302" s="453"/>
      <c r="AI302" s="453"/>
      <c r="AJ302" s="453"/>
      <c r="AK302" s="152" t="str">
        <f>IF(OR($D302="",$AL302="",GlobalParameters!$C$12=""),"",IF($AO302&lt;200,IF($E302="","",$AL302-VLOOKUP($AO302,Sw_Req!$A$2:$K$19,9)),IF($AO302&gt;=200,MIN(VLOOKUP($AO302,Sw_Req!$A$2:$K$19,10),$AL302),"")))</f>
        <v/>
      </c>
      <c r="AL302" s="453"/>
      <c r="AM302" s="453"/>
      <c r="AN302" s="151"/>
      <c r="AO302" s="126" t="e">
        <f>IF(VLOOKUP($E302,Sw_Req!$O$2:$P$5,2)&lt;&gt;40,VLOOKUP($E302,Sw_Req!$O$2:$P$5,2),VLOOKUP($E302,Sw_Req!$O$2:$P$5,2)+VLOOKUP($F302,Sw_Req!$Q$2:$R$4,2))</f>
        <v>#N/A</v>
      </c>
      <c r="AV302" s="218"/>
      <c r="AW302" s="218"/>
      <c r="AX302" s="218"/>
      <c r="AY302" s="218"/>
    </row>
    <row r="303" spans="1:51" x14ac:dyDescent="0.25">
      <c r="A303" s="125"/>
      <c r="B303" s="453"/>
      <c r="C303" s="453"/>
      <c r="D303" s="453"/>
      <c r="E303" s="454"/>
      <c r="F303" s="454"/>
      <c r="G303" s="454"/>
      <c r="H303" s="457"/>
      <c r="I303" s="158" t="str">
        <f t="shared" si="40"/>
        <v/>
      </c>
      <c r="J303" s="148" t="str">
        <f>IF(OR($D303="",$E303=""),"",VLOOKUP($AO303,Sw_Req!$A$2:$I$19,5))</f>
        <v/>
      </c>
      <c r="K303" s="457"/>
      <c r="L303" s="158" t="str">
        <f t="shared" si="41"/>
        <v/>
      </c>
      <c r="M303" s="148" t="str">
        <f>IF(OR($D303="",$E303=""),"",VLOOKUP($AO303,Sw_Req!$A$2:$K$6,6))</f>
        <v/>
      </c>
      <c r="N303" s="457"/>
      <c r="O303" s="158" t="str">
        <f t="shared" si="42"/>
        <v/>
      </c>
      <c r="P303" s="148" t="str">
        <f t="shared" si="43"/>
        <v/>
      </c>
      <c r="Q303" s="455"/>
      <c r="R303" s="455"/>
      <c r="S303" s="158" t="str">
        <f t="shared" si="44"/>
        <v/>
      </c>
      <c r="T303" s="455"/>
      <c r="U303" s="147" t="str">
        <f t="shared" si="45"/>
        <v/>
      </c>
      <c r="V303" s="147" t="str">
        <f t="shared" si="46"/>
        <v/>
      </c>
      <c r="W303" s="455"/>
      <c r="X303" s="147" t="str">
        <f t="shared" si="47"/>
        <v/>
      </c>
      <c r="Y303" s="149" t="str">
        <f t="shared" si="49"/>
        <v/>
      </c>
      <c r="Z303" s="150" t="str">
        <f t="shared" si="48"/>
        <v/>
      </c>
      <c r="AA303" s="151"/>
      <c r="AB303" s="453"/>
      <c r="AC303" s="453"/>
      <c r="AD303" s="453"/>
      <c r="AE303" s="453"/>
      <c r="AF303" s="453"/>
      <c r="AG303" s="453"/>
      <c r="AH303" s="453"/>
      <c r="AI303" s="453"/>
      <c r="AJ303" s="453"/>
      <c r="AK303" s="152" t="str">
        <f>IF(OR($D303="",$AL303="",GlobalParameters!$C$12=""),"",IF($AO303&lt;200,IF($E303="","",$AL303-VLOOKUP($AO303,Sw_Req!$A$2:$K$19,9)),IF($AO303&gt;=200,MIN(VLOOKUP($AO303,Sw_Req!$A$2:$K$19,10),$AL303),"")))</f>
        <v/>
      </c>
      <c r="AL303" s="453"/>
      <c r="AM303" s="453"/>
      <c r="AN303" s="151"/>
      <c r="AO303" s="126" t="e">
        <f>IF(VLOOKUP($E303,Sw_Req!$O$2:$P$5,2)&lt;&gt;40,VLOOKUP($E303,Sw_Req!$O$2:$P$5,2),VLOOKUP($E303,Sw_Req!$O$2:$P$5,2)+VLOOKUP($F303,Sw_Req!$Q$2:$R$4,2))</f>
        <v>#N/A</v>
      </c>
      <c r="AV303" s="218"/>
      <c r="AW303" s="218"/>
      <c r="AX303" s="218"/>
      <c r="AY303" s="218"/>
    </row>
    <row r="304" spans="1:51" x14ac:dyDescent="0.25">
      <c r="A304" s="125"/>
      <c r="B304" s="453"/>
      <c r="C304" s="453"/>
      <c r="D304" s="453"/>
      <c r="E304" s="454"/>
      <c r="F304" s="454"/>
      <c r="G304" s="454"/>
      <c r="H304" s="457"/>
      <c r="I304" s="158" t="str">
        <f t="shared" si="40"/>
        <v/>
      </c>
      <c r="J304" s="148" t="str">
        <f>IF(OR($D304="",$E304=""),"",VLOOKUP($AO304,Sw_Req!$A$2:$I$19,5))</f>
        <v/>
      </c>
      <c r="K304" s="457"/>
      <c r="L304" s="158" t="str">
        <f t="shared" si="41"/>
        <v/>
      </c>
      <c r="M304" s="148" t="str">
        <f>IF(OR($D304="",$E304=""),"",VLOOKUP($AO304,Sw_Req!$A$2:$K$6,6))</f>
        <v/>
      </c>
      <c r="N304" s="457"/>
      <c r="O304" s="158" t="str">
        <f t="shared" si="42"/>
        <v/>
      </c>
      <c r="P304" s="148" t="str">
        <f t="shared" si="43"/>
        <v/>
      </c>
      <c r="Q304" s="455"/>
      <c r="R304" s="455"/>
      <c r="S304" s="158" t="str">
        <f t="shared" si="44"/>
        <v/>
      </c>
      <c r="T304" s="455"/>
      <c r="U304" s="147" t="str">
        <f t="shared" si="45"/>
        <v/>
      </c>
      <c r="V304" s="147" t="str">
        <f t="shared" si="46"/>
        <v/>
      </c>
      <c r="W304" s="455"/>
      <c r="X304" s="147" t="str">
        <f t="shared" si="47"/>
        <v/>
      </c>
      <c r="Y304" s="149" t="str">
        <f t="shared" si="49"/>
        <v/>
      </c>
      <c r="Z304" s="150" t="str">
        <f t="shared" si="48"/>
        <v/>
      </c>
      <c r="AA304" s="151"/>
      <c r="AB304" s="453"/>
      <c r="AC304" s="453"/>
      <c r="AD304" s="453"/>
      <c r="AE304" s="453"/>
      <c r="AF304" s="453"/>
      <c r="AG304" s="453"/>
      <c r="AH304" s="453"/>
      <c r="AI304" s="453"/>
      <c r="AJ304" s="453"/>
      <c r="AK304" s="152" t="str">
        <f>IF(OR($D304="",$AL304="",GlobalParameters!$C$12=""),"",IF($AO304&lt;200,IF($E304="","",$AL304-VLOOKUP($AO304,Sw_Req!$A$2:$K$19,9)),IF($AO304&gt;=200,MIN(VLOOKUP($AO304,Sw_Req!$A$2:$K$19,10),$AL304),"")))</f>
        <v/>
      </c>
      <c r="AL304" s="453"/>
      <c r="AM304" s="453"/>
      <c r="AN304" s="151"/>
      <c r="AO304" s="126" t="e">
        <f>IF(VLOOKUP($E304,Sw_Req!$O$2:$P$5,2)&lt;&gt;40,VLOOKUP($E304,Sw_Req!$O$2:$P$5,2),VLOOKUP($E304,Sw_Req!$O$2:$P$5,2)+VLOOKUP($F304,Sw_Req!$Q$2:$R$4,2))</f>
        <v>#N/A</v>
      </c>
      <c r="AV304" s="218"/>
      <c r="AW304" s="218"/>
      <c r="AX304" s="218"/>
      <c r="AY304" s="218"/>
    </row>
    <row r="305" spans="1:51" x14ac:dyDescent="0.25">
      <c r="A305" s="125"/>
      <c r="B305" s="453"/>
      <c r="C305" s="453"/>
      <c r="D305" s="453"/>
      <c r="E305" s="454"/>
      <c r="F305" s="454"/>
      <c r="G305" s="454"/>
      <c r="H305" s="457"/>
      <c r="I305" s="158" t="str">
        <f t="shared" si="40"/>
        <v/>
      </c>
      <c r="J305" s="148" t="str">
        <f>IF(OR($D305="",$E305=""),"",VLOOKUP($AO305,Sw_Req!$A$2:$I$19,5))</f>
        <v/>
      </c>
      <c r="K305" s="457"/>
      <c r="L305" s="158" t="str">
        <f t="shared" si="41"/>
        <v/>
      </c>
      <c r="M305" s="148" t="str">
        <f>IF(OR($D305="",$E305=""),"",VLOOKUP($AO305,Sw_Req!$A$2:$K$6,6))</f>
        <v/>
      </c>
      <c r="N305" s="457"/>
      <c r="O305" s="158" t="str">
        <f t="shared" si="42"/>
        <v/>
      </c>
      <c r="P305" s="148" t="str">
        <f t="shared" si="43"/>
        <v/>
      </c>
      <c r="Q305" s="455"/>
      <c r="R305" s="455"/>
      <c r="S305" s="158" t="str">
        <f t="shared" si="44"/>
        <v/>
      </c>
      <c r="T305" s="455"/>
      <c r="U305" s="147" t="str">
        <f t="shared" si="45"/>
        <v/>
      </c>
      <c r="V305" s="147" t="str">
        <f t="shared" si="46"/>
        <v/>
      </c>
      <c r="W305" s="455"/>
      <c r="X305" s="147" t="str">
        <f t="shared" si="47"/>
        <v/>
      </c>
      <c r="Y305" s="149" t="str">
        <f t="shared" si="49"/>
        <v/>
      </c>
      <c r="Z305" s="150" t="str">
        <f t="shared" si="48"/>
        <v/>
      </c>
      <c r="AA305" s="151"/>
      <c r="AB305" s="453"/>
      <c r="AC305" s="453"/>
      <c r="AD305" s="453"/>
      <c r="AE305" s="453"/>
      <c r="AF305" s="453"/>
      <c r="AG305" s="453"/>
      <c r="AH305" s="453"/>
      <c r="AI305" s="453"/>
      <c r="AJ305" s="453"/>
      <c r="AK305" s="152" t="str">
        <f>IF(OR($D305="",$AL305="",GlobalParameters!$C$12=""),"",IF($AO305&lt;200,IF($E305="","",$AL305-VLOOKUP($AO305,Sw_Req!$A$2:$K$19,9)),IF($AO305&gt;=200,MIN(VLOOKUP($AO305,Sw_Req!$A$2:$K$19,10),$AL305),"")))</f>
        <v/>
      </c>
      <c r="AL305" s="453"/>
      <c r="AM305" s="453"/>
      <c r="AN305" s="151"/>
      <c r="AO305" s="126" t="e">
        <f>IF(VLOOKUP($E305,Sw_Req!$O$2:$P$5,2)&lt;&gt;40,VLOOKUP($E305,Sw_Req!$O$2:$P$5,2),VLOOKUP($E305,Sw_Req!$O$2:$P$5,2)+VLOOKUP($F305,Sw_Req!$Q$2:$R$4,2))</f>
        <v>#N/A</v>
      </c>
      <c r="AV305" s="218"/>
      <c r="AW305" s="218"/>
      <c r="AX305" s="218"/>
      <c r="AY305" s="218"/>
    </row>
    <row r="306" spans="1:51" x14ac:dyDescent="0.25">
      <c r="A306" s="125"/>
      <c r="B306" s="453"/>
      <c r="C306" s="453"/>
      <c r="D306" s="453"/>
      <c r="E306" s="454"/>
      <c r="F306" s="454"/>
      <c r="G306" s="454"/>
      <c r="H306" s="457"/>
      <c r="I306" s="158" t="str">
        <f t="shared" si="40"/>
        <v/>
      </c>
      <c r="J306" s="148" t="str">
        <f>IF(OR($D306="",$E306=""),"",VLOOKUP($AO306,Sw_Req!$A$2:$I$19,5))</f>
        <v/>
      </c>
      <c r="K306" s="457"/>
      <c r="L306" s="158" t="str">
        <f t="shared" si="41"/>
        <v/>
      </c>
      <c r="M306" s="148" t="str">
        <f>IF(OR($D306="",$E306=""),"",VLOOKUP($AO306,Sw_Req!$A$2:$K$6,6))</f>
        <v/>
      </c>
      <c r="N306" s="457"/>
      <c r="O306" s="158" t="str">
        <f t="shared" si="42"/>
        <v/>
      </c>
      <c r="P306" s="148" t="str">
        <f t="shared" si="43"/>
        <v/>
      </c>
      <c r="Q306" s="455"/>
      <c r="R306" s="455"/>
      <c r="S306" s="158" t="str">
        <f t="shared" si="44"/>
        <v/>
      </c>
      <c r="T306" s="455"/>
      <c r="U306" s="147" t="str">
        <f t="shared" si="45"/>
        <v/>
      </c>
      <c r="V306" s="147" t="str">
        <f t="shared" si="46"/>
        <v/>
      </c>
      <c r="W306" s="455"/>
      <c r="X306" s="147" t="str">
        <f t="shared" si="47"/>
        <v/>
      </c>
      <c r="Y306" s="149" t="str">
        <f t="shared" si="49"/>
        <v/>
      </c>
      <c r="Z306" s="150" t="str">
        <f t="shared" si="48"/>
        <v/>
      </c>
      <c r="AA306" s="151"/>
      <c r="AB306" s="453"/>
      <c r="AC306" s="453"/>
      <c r="AD306" s="453"/>
      <c r="AE306" s="453"/>
      <c r="AF306" s="453"/>
      <c r="AG306" s="453"/>
      <c r="AH306" s="453"/>
      <c r="AI306" s="453"/>
      <c r="AJ306" s="453"/>
      <c r="AK306" s="152" t="str">
        <f>IF(OR($D306="",$AL306="",GlobalParameters!$C$12=""),"",IF($AO306&lt;200,IF($E306="","",$AL306-VLOOKUP($AO306,Sw_Req!$A$2:$K$19,9)),IF($AO306&gt;=200,MIN(VLOOKUP($AO306,Sw_Req!$A$2:$K$19,10),$AL306),"")))</f>
        <v/>
      </c>
      <c r="AL306" s="453"/>
      <c r="AM306" s="453"/>
      <c r="AN306" s="151"/>
      <c r="AO306" s="126" t="e">
        <f>IF(VLOOKUP($E306,Sw_Req!$O$2:$P$5,2)&lt;&gt;40,VLOOKUP($E306,Sw_Req!$O$2:$P$5,2),VLOOKUP($E306,Sw_Req!$O$2:$P$5,2)+VLOOKUP($F306,Sw_Req!$Q$2:$R$4,2))</f>
        <v>#N/A</v>
      </c>
      <c r="AV306" s="218"/>
      <c r="AW306" s="218"/>
      <c r="AX306" s="218"/>
      <c r="AY306" s="218"/>
    </row>
    <row r="307" spans="1:51" x14ac:dyDescent="0.25">
      <c r="A307" s="125"/>
      <c r="B307" s="453"/>
      <c r="C307" s="453"/>
      <c r="D307" s="453"/>
      <c r="E307" s="454"/>
      <c r="F307" s="454"/>
      <c r="G307" s="454"/>
      <c r="H307" s="457"/>
      <c r="I307" s="158" t="str">
        <f t="shared" si="40"/>
        <v/>
      </c>
      <c r="J307" s="148" t="str">
        <f>IF(OR($D307="",$E307=""),"",VLOOKUP($AO307,Sw_Req!$A$2:$I$19,5))</f>
        <v/>
      </c>
      <c r="K307" s="457"/>
      <c r="L307" s="158" t="str">
        <f t="shared" si="41"/>
        <v/>
      </c>
      <c r="M307" s="148" t="str">
        <f>IF(OR($D307="",$E307=""),"",VLOOKUP($AO307,Sw_Req!$A$2:$K$6,6))</f>
        <v/>
      </c>
      <c r="N307" s="457"/>
      <c r="O307" s="158" t="str">
        <f t="shared" si="42"/>
        <v/>
      </c>
      <c r="P307" s="148" t="str">
        <f t="shared" si="43"/>
        <v/>
      </c>
      <c r="Q307" s="455"/>
      <c r="R307" s="455"/>
      <c r="S307" s="158" t="str">
        <f t="shared" si="44"/>
        <v/>
      </c>
      <c r="T307" s="455"/>
      <c r="U307" s="147" t="str">
        <f t="shared" si="45"/>
        <v/>
      </c>
      <c r="V307" s="147" t="str">
        <f t="shared" si="46"/>
        <v/>
      </c>
      <c r="W307" s="455"/>
      <c r="X307" s="147" t="str">
        <f t="shared" si="47"/>
        <v/>
      </c>
      <c r="Y307" s="149" t="str">
        <f t="shared" si="49"/>
        <v/>
      </c>
      <c r="Z307" s="150" t="str">
        <f t="shared" si="48"/>
        <v/>
      </c>
      <c r="AA307" s="151"/>
      <c r="AB307" s="453"/>
      <c r="AC307" s="453"/>
      <c r="AD307" s="453"/>
      <c r="AE307" s="453"/>
      <c r="AF307" s="453"/>
      <c r="AG307" s="453"/>
      <c r="AH307" s="453"/>
      <c r="AI307" s="453"/>
      <c r="AJ307" s="453"/>
      <c r="AK307" s="152" t="str">
        <f>IF(OR($D307="",$AL307="",GlobalParameters!$C$12=""),"",IF($AO307&lt;200,IF($E307="","",$AL307-VLOOKUP($AO307,Sw_Req!$A$2:$K$19,9)),IF($AO307&gt;=200,MIN(VLOOKUP($AO307,Sw_Req!$A$2:$K$19,10),$AL307),"")))</f>
        <v/>
      </c>
      <c r="AL307" s="453"/>
      <c r="AM307" s="453"/>
      <c r="AN307" s="151"/>
      <c r="AO307" s="126" t="e">
        <f>IF(VLOOKUP($E307,Sw_Req!$O$2:$P$5,2)&lt;&gt;40,VLOOKUP($E307,Sw_Req!$O$2:$P$5,2),VLOOKUP($E307,Sw_Req!$O$2:$P$5,2)+VLOOKUP($F307,Sw_Req!$Q$2:$R$4,2))</f>
        <v>#N/A</v>
      </c>
      <c r="AV307" s="218"/>
      <c r="AW307" s="218"/>
      <c r="AX307" s="218"/>
      <c r="AY307" s="218"/>
    </row>
    <row r="308" spans="1:51" x14ac:dyDescent="0.25">
      <c r="A308" s="125"/>
      <c r="B308" s="453"/>
      <c r="C308" s="453"/>
      <c r="D308" s="453"/>
      <c r="E308" s="454"/>
      <c r="F308" s="454"/>
      <c r="G308" s="454"/>
      <c r="H308" s="457"/>
      <c r="I308" s="158" t="str">
        <f t="shared" si="40"/>
        <v/>
      </c>
      <c r="J308" s="148" t="str">
        <f>IF(OR($D308="",$E308=""),"",VLOOKUP($AO308,Sw_Req!$A$2:$I$19,5))</f>
        <v/>
      </c>
      <c r="K308" s="457"/>
      <c r="L308" s="158" t="str">
        <f t="shared" si="41"/>
        <v/>
      </c>
      <c r="M308" s="148" t="str">
        <f>IF(OR($D308="",$E308=""),"",VLOOKUP($AO308,Sw_Req!$A$2:$K$6,6))</f>
        <v/>
      </c>
      <c r="N308" s="457"/>
      <c r="O308" s="158" t="str">
        <f t="shared" si="42"/>
        <v/>
      </c>
      <c r="P308" s="148" t="str">
        <f t="shared" si="43"/>
        <v/>
      </c>
      <c r="Q308" s="455"/>
      <c r="R308" s="455"/>
      <c r="S308" s="158" t="str">
        <f t="shared" si="44"/>
        <v/>
      </c>
      <c r="T308" s="455"/>
      <c r="U308" s="147" t="str">
        <f t="shared" si="45"/>
        <v/>
      </c>
      <c r="V308" s="147" t="str">
        <f t="shared" si="46"/>
        <v/>
      </c>
      <c r="W308" s="455"/>
      <c r="X308" s="147" t="str">
        <f t="shared" si="47"/>
        <v/>
      </c>
      <c r="Y308" s="149" t="str">
        <f t="shared" si="49"/>
        <v/>
      </c>
      <c r="Z308" s="150" t="str">
        <f t="shared" si="48"/>
        <v/>
      </c>
      <c r="AA308" s="151"/>
      <c r="AB308" s="453"/>
      <c r="AC308" s="453"/>
      <c r="AD308" s="453"/>
      <c r="AE308" s="453"/>
      <c r="AF308" s="453"/>
      <c r="AG308" s="453"/>
      <c r="AH308" s="453"/>
      <c r="AI308" s="453"/>
      <c r="AJ308" s="453"/>
      <c r="AK308" s="152" t="str">
        <f>IF(OR($D308="",$AL308="",GlobalParameters!$C$12=""),"",IF($AO308&lt;200,IF($E308="","",$AL308-VLOOKUP($AO308,Sw_Req!$A$2:$K$19,9)),IF($AO308&gt;=200,MIN(VLOOKUP($AO308,Sw_Req!$A$2:$K$19,10),$AL308),"")))</f>
        <v/>
      </c>
      <c r="AL308" s="453"/>
      <c r="AM308" s="453"/>
      <c r="AN308" s="151"/>
      <c r="AO308" s="126" t="e">
        <f>IF(VLOOKUP($E308,Sw_Req!$O$2:$P$5,2)&lt;&gt;40,VLOOKUP($E308,Sw_Req!$O$2:$P$5,2),VLOOKUP($E308,Sw_Req!$O$2:$P$5,2)+VLOOKUP($F308,Sw_Req!$Q$2:$R$4,2))</f>
        <v>#N/A</v>
      </c>
      <c r="AV308" s="218"/>
      <c r="AW308" s="218"/>
      <c r="AX308" s="218"/>
      <c r="AY308" s="218"/>
    </row>
    <row r="309" spans="1:51" x14ac:dyDescent="0.25">
      <c r="A309" s="125"/>
      <c r="B309" s="453"/>
      <c r="C309" s="453"/>
      <c r="D309" s="453"/>
      <c r="E309" s="454"/>
      <c r="F309" s="454"/>
      <c r="G309" s="454"/>
      <c r="H309" s="457"/>
      <c r="I309" s="158" t="str">
        <f t="shared" si="40"/>
        <v/>
      </c>
      <c r="J309" s="148" t="str">
        <f>IF(OR($D309="",$E309=""),"",VLOOKUP($AO309,Sw_Req!$A$2:$I$19,5))</f>
        <v/>
      </c>
      <c r="K309" s="457"/>
      <c r="L309" s="158" t="str">
        <f t="shared" si="41"/>
        <v/>
      </c>
      <c r="M309" s="148" t="str">
        <f>IF(OR($D309="",$E309=""),"",VLOOKUP($AO309,Sw_Req!$A$2:$K$6,6))</f>
        <v/>
      </c>
      <c r="N309" s="457"/>
      <c r="O309" s="158" t="str">
        <f t="shared" si="42"/>
        <v/>
      </c>
      <c r="P309" s="148" t="str">
        <f t="shared" si="43"/>
        <v/>
      </c>
      <c r="Q309" s="455"/>
      <c r="R309" s="455"/>
      <c r="S309" s="158" t="str">
        <f t="shared" si="44"/>
        <v/>
      </c>
      <c r="T309" s="455"/>
      <c r="U309" s="147" t="str">
        <f t="shared" si="45"/>
        <v/>
      </c>
      <c r="V309" s="147" t="str">
        <f t="shared" si="46"/>
        <v/>
      </c>
      <c r="W309" s="455"/>
      <c r="X309" s="147" t="str">
        <f t="shared" si="47"/>
        <v/>
      </c>
      <c r="Y309" s="149" t="str">
        <f t="shared" si="49"/>
        <v/>
      </c>
      <c r="Z309" s="150" t="str">
        <f t="shared" si="48"/>
        <v/>
      </c>
      <c r="AA309" s="151"/>
      <c r="AB309" s="453"/>
      <c r="AC309" s="453"/>
      <c r="AD309" s="453"/>
      <c r="AE309" s="453"/>
      <c r="AF309" s="453"/>
      <c r="AG309" s="453"/>
      <c r="AH309" s="453"/>
      <c r="AI309" s="453"/>
      <c r="AJ309" s="453"/>
      <c r="AK309" s="152" t="str">
        <f>IF(OR($D309="",$AL309="",GlobalParameters!$C$12=""),"",IF($AO309&lt;200,IF($E309="","",$AL309-VLOOKUP($AO309,Sw_Req!$A$2:$K$19,9)),IF($AO309&gt;=200,MIN(VLOOKUP($AO309,Sw_Req!$A$2:$K$19,10),$AL309),"")))</f>
        <v/>
      </c>
      <c r="AL309" s="453"/>
      <c r="AM309" s="453"/>
      <c r="AN309" s="151"/>
      <c r="AO309" s="126" t="e">
        <f>IF(VLOOKUP($E309,Sw_Req!$O$2:$P$5,2)&lt;&gt;40,VLOOKUP($E309,Sw_Req!$O$2:$P$5,2),VLOOKUP($E309,Sw_Req!$O$2:$P$5,2)+VLOOKUP($F309,Sw_Req!$Q$2:$R$4,2))</f>
        <v>#N/A</v>
      </c>
      <c r="AV309" s="218"/>
      <c r="AW309" s="218"/>
      <c r="AX309" s="218"/>
      <c r="AY309" s="218"/>
    </row>
    <row r="310" spans="1:51" x14ac:dyDescent="0.25">
      <c r="A310" s="125"/>
      <c r="B310" s="453"/>
      <c r="C310" s="453"/>
      <c r="D310" s="453"/>
      <c r="E310" s="454"/>
      <c r="F310" s="454"/>
      <c r="G310" s="454"/>
      <c r="H310" s="457"/>
      <c r="I310" s="158" t="str">
        <f t="shared" si="40"/>
        <v/>
      </c>
      <c r="J310" s="148" t="str">
        <f>IF(OR($D310="",$E310=""),"",VLOOKUP($AO310,Sw_Req!$A$2:$I$19,5))</f>
        <v/>
      </c>
      <c r="K310" s="457"/>
      <c r="L310" s="158" t="str">
        <f t="shared" si="41"/>
        <v/>
      </c>
      <c r="M310" s="148" t="str">
        <f>IF(OR($D310="",$E310=""),"",VLOOKUP($AO310,Sw_Req!$A$2:$K$6,6))</f>
        <v/>
      </c>
      <c r="N310" s="457"/>
      <c r="O310" s="158" t="str">
        <f t="shared" si="42"/>
        <v/>
      </c>
      <c r="P310" s="148" t="str">
        <f t="shared" si="43"/>
        <v/>
      </c>
      <c r="Q310" s="455"/>
      <c r="R310" s="455"/>
      <c r="S310" s="158" t="str">
        <f t="shared" si="44"/>
        <v/>
      </c>
      <c r="T310" s="455"/>
      <c r="U310" s="147" t="str">
        <f t="shared" si="45"/>
        <v/>
      </c>
      <c r="V310" s="147" t="str">
        <f t="shared" si="46"/>
        <v/>
      </c>
      <c r="W310" s="455"/>
      <c r="X310" s="147" t="str">
        <f t="shared" si="47"/>
        <v/>
      </c>
      <c r="Y310" s="149" t="str">
        <f t="shared" si="49"/>
        <v/>
      </c>
      <c r="Z310" s="150" t="str">
        <f t="shared" si="48"/>
        <v/>
      </c>
      <c r="AA310" s="151"/>
      <c r="AB310" s="453"/>
      <c r="AC310" s="453"/>
      <c r="AD310" s="453"/>
      <c r="AE310" s="453"/>
      <c r="AF310" s="453"/>
      <c r="AG310" s="453"/>
      <c r="AH310" s="453"/>
      <c r="AI310" s="453"/>
      <c r="AJ310" s="453"/>
      <c r="AK310" s="152" t="str">
        <f>IF(OR($D310="",$AL310="",GlobalParameters!$C$12=""),"",IF($AO310&lt;200,IF($E310="","",$AL310-VLOOKUP($AO310,Sw_Req!$A$2:$K$19,9)),IF($AO310&gt;=200,MIN(VLOOKUP($AO310,Sw_Req!$A$2:$K$19,10),$AL310),"")))</f>
        <v/>
      </c>
      <c r="AL310" s="453"/>
      <c r="AM310" s="453"/>
      <c r="AN310" s="151"/>
      <c r="AO310" s="126" t="e">
        <f>IF(VLOOKUP($E310,Sw_Req!$O$2:$P$5,2)&lt;&gt;40,VLOOKUP($E310,Sw_Req!$O$2:$P$5,2),VLOOKUP($E310,Sw_Req!$O$2:$P$5,2)+VLOOKUP($F310,Sw_Req!$Q$2:$R$4,2))</f>
        <v>#N/A</v>
      </c>
      <c r="AV310" s="218"/>
      <c r="AW310" s="218"/>
      <c r="AX310" s="218"/>
      <c r="AY310" s="218"/>
    </row>
    <row r="311" spans="1:51" x14ac:dyDescent="0.25">
      <c r="A311" s="125"/>
      <c r="B311" s="453"/>
      <c r="C311" s="453"/>
      <c r="D311" s="453"/>
      <c r="E311" s="454"/>
      <c r="F311" s="454"/>
      <c r="G311" s="454"/>
      <c r="H311" s="457"/>
      <c r="I311" s="158" t="str">
        <f t="shared" si="40"/>
        <v/>
      </c>
      <c r="J311" s="148" t="str">
        <f>IF(OR($D311="",$E311=""),"",VLOOKUP($AO311,Sw_Req!$A$2:$I$19,5))</f>
        <v/>
      </c>
      <c r="K311" s="457"/>
      <c r="L311" s="158" t="str">
        <f t="shared" si="41"/>
        <v/>
      </c>
      <c r="M311" s="148" t="str">
        <f>IF(OR($D311="",$E311=""),"",VLOOKUP($AO311,Sw_Req!$A$2:$K$6,6))</f>
        <v/>
      </c>
      <c r="N311" s="457"/>
      <c r="O311" s="158" t="str">
        <f t="shared" si="42"/>
        <v/>
      </c>
      <c r="P311" s="148" t="str">
        <f t="shared" si="43"/>
        <v/>
      </c>
      <c r="Q311" s="455"/>
      <c r="R311" s="455"/>
      <c r="S311" s="158" t="str">
        <f t="shared" si="44"/>
        <v/>
      </c>
      <c r="T311" s="455"/>
      <c r="U311" s="147" t="str">
        <f t="shared" si="45"/>
        <v/>
      </c>
      <c r="V311" s="147" t="str">
        <f t="shared" si="46"/>
        <v/>
      </c>
      <c r="W311" s="455"/>
      <c r="X311" s="147" t="str">
        <f t="shared" si="47"/>
        <v/>
      </c>
      <c r="Y311" s="149" t="str">
        <f t="shared" si="49"/>
        <v/>
      </c>
      <c r="Z311" s="150" t="str">
        <f t="shared" si="48"/>
        <v/>
      </c>
      <c r="AA311" s="151"/>
      <c r="AB311" s="453"/>
      <c r="AC311" s="453"/>
      <c r="AD311" s="453"/>
      <c r="AE311" s="453"/>
      <c r="AF311" s="453"/>
      <c r="AG311" s="453"/>
      <c r="AH311" s="453"/>
      <c r="AI311" s="453"/>
      <c r="AJ311" s="453"/>
      <c r="AK311" s="152" t="str">
        <f>IF(OR($D311="",$AL311="",GlobalParameters!$C$12=""),"",IF($AO311&lt;200,IF($E311="","",$AL311-VLOOKUP($AO311,Sw_Req!$A$2:$K$19,9)),IF($AO311&gt;=200,MIN(VLOOKUP($AO311,Sw_Req!$A$2:$K$19,10),$AL311),"")))</f>
        <v/>
      </c>
      <c r="AL311" s="453"/>
      <c r="AM311" s="453"/>
      <c r="AN311" s="151"/>
      <c r="AO311" s="126" t="e">
        <f>IF(VLOOKUP($E311,Sw_Req!$O$2:$P$5,2)&lt;&gt;40,VLOOKUP($E311,Sw_Req!$O$2:$P$5,2),VLOOKUP($E311,Sw_Req!$O$2:$P$5,2)+VLOOKUP($F311,Sw_Req!$Q$2:$R$4,2))</f>
        <v>#N/A</v>
      </c>
      <c r="AV311" s="218"/>
      <c r="AW311" s="218"/>
      <c r="AX311" s="218"/>
      <c r="AY311" s="218"/>
    </row>
    <row r="312" spans="1:51" x14ac:dyDescent="0.25">
      <c r="A312" s="125"/>
      <c r="B312" s="453"/>
      <c r="C312" s="453"/>
      <c r="D312" s="453"/>
      <c r="E312" s="454"/>
      <c r="F312" s="454"/>
      <c r="G312" s="454"/>
      <c r="H312" s="457"/>
      <c r="I312" s="158" t="str">
        <f t="shared" si="40"/>
        <v/>
      </c>
      <c r="J312" s="148" t="str">
        <f>IF(OR($D312="",$E312=""),"",VLOOKUP($AO312,Sw_Req!$A$2:$I$19,5))</f>
        <v/>
      </c>
      <c r="K312" s="457"/>
      <c r="L312" s="158" t="str">
        <f t="shared" si="41"/>
        <v/>
      </c>
      <c r="M312" s="148" t="str">
        <f>IF(OR($D312="",$E312=""),"",VLOOKUP($AO312,Sw_Req!$A$2:$K$6,6))</f>
        <v/>
      </c>
      <c r="N312" s="457"/>
      <c r="O312" s="158" t="str">
        <f t="shared" si="42"/>
        <v/>
      </c>
      <c r="P312" s="148" t="str">
        <f t="shared" si="43"/>
        <v/>
      </c>
      <c r="Q312" s="455"/>
      <c r="R312" s="455"/>
      <c r="S312" s="158" t="str">
        <f t="shared" si="44"/>
        <v/>
      </c>
      <c r="T312" s="455"/>
      <c r="U312" s="147" t="str">
        <f t="shared" si="45"/>
        <v/>
      </c>
      <c r="V312" s="147" t="str">
        <f t="shared" si="46"/>
        <v/>
      </c>
      <c r="W312" s="455"/>
      <c r="X312" s="147" t="str">
        <f t="shared" si="47"/>
        <v/>
      </c>
      <c r="Y312" s="149" t="str">
        <f t="shared" si="49"/>
        <v/>
      </c>
      <c r="Z312" s="150" t="str">
        <f t="shared" si="48"/>
        <v/>
      </c>
      <c r="AA312" s="151"/>
      <c r="AB312" s="453"/>
      <c r="AC312" s="453"/>
      <c r="AD312" s="453"/>
      <c r="AE312" s="453"/>
      <c r="AF312" s="453"/>
      <c r="AG312" s="453"/>
      <c r="AH312" s="453"/>
      <c r="AI312" s="453"/>
      <c r="AJ312" s="453"/>
      <c r="AK312" s="152" t="str">
        <f>IF(OR($D312="",$AL312="",GlobalParameters!$C$12=""),"",IF($AO312&lt;200,IF($E312="","",$AL312-VLOOKUP($AO312,Sw_Req!$A$2:$K$19,9)),IF($AO312&gt;=200,MIN(VLOOKUP($AO312,Sw_Req!$A$2:$K$19,10),$AL312),"")))</f>
        <v/>
      </c>
      <c r="AL312" s="453"/>
      <c r="AM312" s="453"/>
      <c r="AN312" s="151"/>
      <c r="AO312" s="126" t="e">
        <f>IF(VLOOKUP($E312,Sw_Req!$O$2:$P$5,2)&lt;&gt;40,VLOOKUP($E312,Sw_Req!$O$2:$P$5,2),VLOOKUP($E312,Sw_Req!$O$2:$P$5,2)+VLOOKUP($F312,Sw_Req!$Q$2:$R$4,2))</f>
        <v>#N/A</v>
      </c>
      <c r="AV312" s="218"/>
      <c r="AW312" s="218"/>
      <c r="AX312" s="218"/>
      <c r="AY312" s="218"/>
    </row>
    <row r="313" spans="1:51" x14ac:dyDescent="0.25">
      <c r="A313" s="125"/>
      <c r="B313" s="453"/>
      <c r="C313" s="453"/>
      <c r="D313" s="453"/>
      <c r="E313" s="454"/>
      <c r="F313" s="454"/>
      <c r="G313" s="454"/>
      <c r="H313" s="457"/>
      <c r="I313" s="158" t="str">
        <f t="shared" si="40"/>
        <v/>
      </c>
      <c r="J313" s="148" t="str">
        <f>IF(OR($D313="",$E313=""),"",VLOOKUP($AO313,Sw_Req!$A$2:$I$19,5))</f>
        <v/>
      </c>
      <c r="K313" s="457"/>
      <c r="L313" s="158" t="str">
        <f t="shared" si="41"/>
        <v/>
      </c>
      <c r="M313" s="148" t="str">
        <f>IF(OR($D313="",$E313=""),"",VLOOKUP($AO313,Sw_Req!$A$2:$K$6,6))</f>
        <v/>
      </c>
      <c r="N313" s="457"/>
      <c r="O313" s="158" t="str">
        <f t="shared" si="42"/>
        <v/>
      </c>
      <c r="P313" s="148" t="str">
        <f t="shared" si="43"/>
        <v/>
      </c>
      <c r="Q313" s="455"/>
      <c r="R313" s="455"/>
      <c r="S313" s="158" t="str">
        <f t="shared" si="44"/>
        <v/>
      </c>
      <c r="T313" s="455"/>
      <c r="U313" s="147" t="str">
        <f t="shared" si="45"/>
        <v/>
      </c>
      <c r="V313" s="147" t="str">
        <f t="shared" si="46"/>
        <v/>
      </c>
      <c r="W313" s="455"/>
      <c r="X313" s="147" t="str">
        <f t="shared" si="47"/>
        <v/>
      </c>
      <c r="Y313" s="149" t="str">
        <f t="shared" si="49"/>
        <v/>
      </c>
      <c r="Z313" s="150" t="str">
        <f t="shared" si="48"/>
        <v/>
      </c>
      <c r="AA313" s="151"/>
      <c r="AB313" s="453"/>
      <c r="AC313" s="453"/>
      <c r="AD313" s="453"/>
      <c r="AE313" s="453"/>
      <c r="AF313" s="453"/>
      <c r="AG313" s="453"/>
      <c r="AH313" s="453"/>
      <c r="AI313" s="453"/>
      <c r="AJ313" s="453"/>
      <c r="AK313" s="152" t="str">
        <f>IF(OR($D313="",$AL313="",GlobalParameters!$C$12=""),"",IF($AO313&lt;200,IF($E313="","",$AL313-VLOOKUP($AO313,Sw_Req!$A$2:$K$19,9)),IF($AO313&gt;=200,MIN(VLOOKUP($AO313,Sw_Req!$A$2:$K$19,10),$AL313),"")))</f>
        <v/>
      </c>
      <c r="AL313" s="453"/>
      <c r="AM313" s="453"/>
      <c r="AN313" s="151"/>
      <c r="AO313" s="126" t="e">
        <f>IF(VLOOKUP($E313,Sw_Req!$O$2:$P$5,2)&lt;&gt;40,VLOOKUP($E313,Sw_Req!$O$2:$P$5,2),VLOOKUP($E313,Sw_Req!$O$2:$P$5,2)+VLOOKUP($F313,Sw_Req!$Q$2:$R$4,2))</f>
        <v>#N/A</v>
      </c>
      <c r="AV313" s="218"/>
      <c r="AW313" s="218"/>
      <c r="AX313" s="218"/>
      <c r="AY313" s="218"/>
    </row>
    <row r="314" spans="1:51" x14ac:dyDescent="0.25">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V314" s="218"/>
      <c r="AW314" s="218"/>
      <c r="AX314" s="218"/>
      <c r="AY314" s="218"/>
    </row>
    <row r="315" spans="1:51" x14ac:dyDescent="0.25">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V315" s="218"/>
      <c r="AW315" s="218"/>
      <c r="AX315" s="218"/>
      <c r="AY315" s="218"/>
    </row>
    <row r="316" spans="1:51"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V316" s="218"/>
      <c r="AW316" s="218"/>
      <c r="AX316" s="218"/>
      <c r="AY316" s="218"/>
    </row>
    <row r="317" spans="1:51"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V317" s="218"/>
      <c r="AW317" s="218"/>
      <c r="AX317" s="218"/>
      <c r="AY317" s="218"/>
    </row>
    <row r="318" spans="1:51"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V318" s="218"/>
      <c r="AW318" s="218"/>
      <c r="AX318" s="218"/>
      <c r="AY318" s="218"/>
    </row>
    <row r="319" spans="1:51"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V319" s="218"/>
      <c r="AW319" s="218"/>
      <c r="AX319" s="218"/>
      <c r="AY319" s="218"/>
    </row>
    <row r="320" spans="1:51"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V320" s="218"/>
      <c r="AW320" s="218"/>
      <c r="AX320" s="218"/>
      <c r="AY320" s="218"/>
    </row>
    <row r="321" spans="1:51"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V321" s="218"/>
      <c r="AW321" s="218"/>
      <c r="AX321" s="218"/>
      <c r="AY321" s="218"/>
    </row>
    <row r="322" spans="1:51"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V322" s="218"/>
      <c r="AW322" s="218"/>
      <c r="AX322" s="218"/>
      <c r="AY322" s="218"/>
    </row>
    <row r="323" spans="1:51"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V323" s="218"/>
      <c r="AW323" s="218"/>
      <c r="AX323" s="218"/>
      <c r="AY323" s="218"/>
    </row>
  </sheetData>
  <sheetProtection algorithmName="SHA-512" hashValue="786CjVfXuOGfTh1smqfoB+gAw0cC32ZKP9fx8YhdsXUXuOflZFbcJrwgiNQRuZSq6/AK28BAGCS+7O8ppBrmKA==" saltValue="JGTVuyBf2solx4AsZFBBoQ==" spinCount="100000" sheet="1" objects="1" scenarios="1"/>
  <mergeCells count="20">
    <mergeCell ref="C3:E3"/>
    <mergeCell ref="J3:L3"/>
    <mergeCell ref="C4:E4"/>
    <mergeCell ref="J4:L4"/>
    <mergeCell ref="K13:M13"/>
    <mergeCell ref="M4:P4"/>
    <mergeCell ref="C11:F12"/>
    <mergeCell ref="C6:E6"/>
    <mergeCell ref="J6:L6"/>
    <mergeCell ref="H13:J13"/>
    <mergeCell ref="Q13:S13"/>
    <mergeCell ref="AB13:AL13"/>
    <mergeCell ref="J5:L5"/>
    <mergeCell ref="M5:P5"/>
    <mergeCell ref="T13:V13"/>
    <mergeCell ref="W13:X13"/>
    <mergeCell ref="N13:P13"/>
    <mergeCell ref="Y13:Z13"/>
    <mergeCell ref="R2:AJ11"/>
    <mergeCell ref="M3:P3"/>
  </mergeCells>
  <conditionalFormatting sqref="I15:J313 AB15:AB313 P15:P313 AG15:AG313">
    <cfRule type="expression" dxfId="500" priority="1098">
      <formula>$AO15&gt;=200</formula>
    </cfRule>
  </conditionalFormatting>
  <conditionalFormatting sqref="AE15:AE313">
    <cfRule type="expression" dxfId="499" priority="1097">
      <formula>OR($AO15&lt;30,$AO15&gt;30)</formula>
    </cfRule>
  </conditionalFormatting>
  <conditionalFormatting sqref="L15:M313">
    <cfRule type="expression" dxfId="498" priority="1095">
      <formula>$AO15=10</formula>
    </cfRule>
  </conditionalFormatting>
  <conditionalFormatting sqref="AC15:AC313">
    <cfRule type="expression" dxfId="497" priority="1093">
      <formula>OR($AO15&lt;41,$AO15&gt;42)</formula>
    </cfRule>
  </conditionalFormatting>
  <conditionalFormatting sqref="AD15:AD313">
    <cfRule type="expression" dxfId="496" priority="1092">
      <formula>OR($AO15&lt;20,$AO15&gt;20)</formula>
    </cfRule>
  </conditionalFormatting>
  <conditionalFormatting sqref="R15:S313 U15:V313 AH15:AJ313">
    <cfRule type="expression" dxfId="495" priority="1090">
      <formula>$AO15&gt;42</formula>
    </cfRule>
  </conditionalFormatting>
  <conditionalFormatting sqref="H15:H313">
    <cfRule type="expression" dxfId="494" priority="5856">
      <formula>$AO15&gt;=200</formula>
    </cfRule>
    <cfRule type="expression" dxfId="493" priority="5857">
      <formula>OR($H15="",$I15="")</formula>
    </cfRule>
    <cfRule type="cellIs" dxfId="492" priority="5858" operator="between">
      <formula>0</formula>
      <formula>$I15</formula>
    </cfRule>
    <cfRule type="cellIs" dxfId="491" priority="5859" operator="greaterThan">
      <formula>$I15</formula>
    </cfRule>
  </conditionalFormatting>
  <conditionalFormatting sqref="K15:K313">
    <cfRule type="expression" dxfId="490" priority="5860">
      <formula>$AO15=10</formula>
    </cfRule>
    <cfRule type="expression" dxfId="489" priority="5861">
      <formula>OR($K15="",$L15="")</formula>
    </cfRule>
    <cfRule type="cellIs" dxfId="488" priority="5862" operator="between">
      <formula>0</formula>
      <formula>$L15</formula>
    </cfRule>
    <cfRule type="cellIs" dxfId="487" priority="5863" operator="greaterThan">
      <formula>$L15</formula>
    </cfRule>
  </conditionalFormatting>
  <conditionalFormatting sqref="N15:N313">
    <cfRule type="expression" dxfId="486" priority="584">
      <formula>$AO15&gt;=200</formula>
    </cfRule>
    <cfRule type="expression" dxfId="485" priority="585">
      <formula>OR($N15="",$O15="")</formula>
    </cfRule>
    <cfRule type="expression" dxfId="484" priority="586">
      <formula>OR($N15&gt;=$O15,$O15="No Limit")</formula>
    </cfRule>
    <cfRule type="cellIs" dxfId="483" priority="587" operator="between">
      <formula>0</formula>
      <formula>$O15</formula>
    </cfRule>
  </conditionalFormatting>
  <conditionalFormatting sqref="Q15:Q313">
    <cfRule type="expression" dxfId="482" priority="1106">
      <formula>$AO15&gt;42</formula>
    </cfRule>
    <cfRule type="expression" dxfId="481" priority="1107">
      <formula>OR($Q15="",$R15="")</formula>
    </cfRule>
    <cfRule type="cellIs" dxfId="480" priority="1108" operator="between">
      <formula>0</formula>
      <formula>$R15</formula>
    </cfRule>
    <cfRule type="cellIs" dxfId="479" priority="1109" operator="greaterThan">
      <formula>$R15</formula>
    </cfRule>
  </conditionalFormatting>
  <conditionalFormatting sqref="T15:T313">
    <cfRule type="expression" dxfId="478" priority="1114">
      <formula>$AO15&gt;42</formula>
    </cfRule>
    <cfRule type="expression" dxfId="477" priority="1115">
      <formula>OR($T15="",$U15="",$V15="")</formula>
    </cfRule>
    <cfRule type="cellIs" dxfId="476" priority="1116" operator="between">
      <formula>$U15</formula>
      <formula>$V15</formula>
    </cfRule>
    <cfRule type="cellIs" dxfId="475" priority="1117" operator="notBetween">
      <formula>$U15</formula>
      <formula>$V15</formula>
    </cfRule>
  </conditionalFormatting>
  <conditionalFormatting sqref="Y15:Y313">
    <cfRule type="expression" dxfId="474" priority="3">
      <formula>$G15="Non-Latching"</formula>
    </cfRule>
    <cfRule type="expression" dxfId="473" priority="1099">
      <formula>OR($Y15="",$Z15="",$AL15="")</formula>
    </cfRule>
    <cfRule type="cellIs" dxfId="472" priority="1100" operator="greaterThanOrEqual">
      <formula>$Z15</formula>
    </cfRule>
    <cfRule type="cellIs" dxfId="471" priority="1101" operator="lessThan">
      <formula>$Z15</formula>
    </cfRule>
  </conditionalFormatting>
  <conditionalFormatting sqref="W15:W313">
    <cfRule type="expression" dxfId="470" priority="4">
      <formula>OR($W15="",$X15="")</formula>
    </cfRule>
    <cfRule type="cellIs" dxfId="469" priority="5" operator="between">
      <formula>0</formula>
      <formula>$X15</formula>
    </cfRule>
    <cfRule type="cellIs" dxfId="468" priority="6" operator="greaterThan">
      <formula>$X15</formula>
    </cfRule>
  </conditionalFormatting>
  <conditionalFormatting sqref="Z15:Z313">
    <cfRule type="expression" dxfId="467" priority="2">
      <formula>$G15="Non-Latching"</formula>
    </cfRule>
  </conditionalFormatting>
  <conditionalFormatting sqref="AL15:AL313">
    <cfRule type="expression" dxfId="466" priority="1">
      <formula>$G15="Non-Latching"</formula>
    </cfRule>
  </conditionalFormatting>
  <dataValidations count="9">
    <dataValidation type="decimal" operator="greaterThanOrEqual" allowBlank="1" showInputMessage="1" showErrorMessage="1" error="Data must be a numeric value greater than or equal to 0" sqref="AL15:AL313 H15:H313 T15:T313 Q15:Q313 N15:N313 K15:K313 AB15:AJ313">
      <formula1>0</formula1>
    </dataValidation>
    <dataValidation type="decimal" allowBlank="1" showInputMessage="1" showErrorMessage="1" error="Data must be a numeric value" prompt="Enter the temperature rise from the ambient (reference) to the component operating temperature" sqref="AM15:AM313">
      <formula1>-500</formula1>
      <formula2>500</formula2>
    </dataValidation>
    <dataValidation type="list" allowBlank="1" showInputMessage="1" showErrorMessage="1" sqref="D15:D313">
      <formula1>$AR$15:$AR$17</formula1>
    </dataValidation>
    <dataValidation type="list" allowBlank="1" showInputMessage="1" showErrorMessage="1" sqref="E15:E313">
      <formula1>$AS$15:$AS$18</formula1>
    </dataValidation>
    <dataValidation type="list" allowBlank="1" showInputMessage="1" showErrorMessage="1" sqref="F15:F313">
      <formula1>$AT$15:$AT$17</formula1>
    </dataValidation>
    <dataValidation type="decimal" operator="greaterThanOrEqual" allowBlank="1" showInputMessage="1" showErrorMessage="1" error="Surge duration must be a decimal number greater than or equal to 0." promptTitle="Surge Duration" prompt="Enter Surge Contact Current Duration in microseconds." sqref="R15:R313">
      <formula1>0</formula1>
    </dataValidation>
    <dataValidation type="list" allowBlank="1" showInputMessage="1" showErrorMessage="1" sqref="G15:G313">
      <formula1>$AU$15:$AU$16</formula1>
    </dataValidation>
    <dataValidation type="decimal" operator="greaterThanOrEqual" allowBlank="1" showInputMessage="1" showErrorMessage="1" error="Contact Voltage must be a decimal value greater than or equal to 0." sqref="W15:W313">
      <formula1>0</formula1>
    </dataValidation>
    <dataValidation type="decimal" operator="greaterThanOrEqual" allowBlank="1" showInputMessage="1" showErrorMessage="1" error="Coil Pulse Duration must be a decimal value greater than or equal to 0." sqref="Y15:Y313">
      <formula1>0</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AD324"/>
  <sheetViews>
    <sheetView zoomScaleNormal="100" workbookViewId="0">
      <pane ySplit="14" topLeftCell="A15" activePane="bottomLeft" state="frozen"/>
      <selection activeCell="K16" sqref="K16"/>
      <selection pane="bottomLeft" activeCell="D15" sqref="D15"/>
    </sheetView>
  </sheetViews>
  <sheetFormatPr defaultRowHeight="15" x14ac:dyDescent="0.25"/>
  <cols>
    <col min="1" max="1" width="3.140625" style="126" customWidth="1"/>
    <col min="2" max="2" width="9.140625" style="126" customWidth="1"/>
    <col min="3" max="3" width="23.42578125" style="126" customWidth="1"/>
    <col min="4" max="4" width="30.7109375" style="126" customWidth="1"/>
    <col min="5" max="20" width="9.140625" style="126"/>
    <col min="21" max="23" width="9.140625" style="126" customWidth="1"/>
    <col min="24" max="26" width="9.140625" style="126"/>
    <col min="27" max="27" width="9.140625" style="126" hidden="1" customWidth="1"/>
    <col min="28" max="29" width="0" style="126" hidden="1" customWidth="1"/>
    <col min="30" max="30" width="9.140625" style="170" hidden="1" customWidth="1"/>
    <col min="31" max="34" width="9.140625" style="126"/>
    <col min="35" max="38" width="9.140625" style="126" customWidth="1"/>
    <col min="39" max="16384" width="9.140625" style="126"/>
  </cols>
  <sheetData>
    <row r="1" spans="1:30" x14ac:dyDescent="0.25">
      <c r="A1" s="125"/>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D1" s="126"/>
    </row>
    <row r="2" spans="1:30" ht="15.75" thickBot="1" x14ac:dyDescent="0.3">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D2" s="126"/>
    </row>
    <row r="3" spans="1:30" ht="15.75" thickBot="1" x14ac:dyDescent="0.3">
      <c r="A3" s="125"/>
      <c r="B3" s="125"/>
      <c r="C3" s="271" t="s">
        <v>16</v>
      </c>
      <c r="D3" s="263"/>
      <c r="E3" s="264"/>
      <c r="F3" s="127"/>
      <c r="G3" s="127"/>
      <c r="H3" s="271" t="s">
        <v>18</v>
      </c>
      <c r="I3" s="272"/>
      <c r="J3" s="273"/>
      <c r="K3" s="277" t="str">
        <f>IF(GlobalParameters!$C$8="","",GlobalParameters!$C$8)</f>
        <v/>
      </c>
      <c r="L3" s="278"/>
      <c r="M3" s="278"/>
      <c r="N3" s="279"/>
      <c r="O3" s="125"/>
      <c r="P3" s="291" t="s">
        <v>186</v>
      </c>
      <c r="Q3" s="292"/>
      <c r="R3" s="292"/>
      <c r="S3" s="292"/>
      <c r="T3" s="292"/>
      <c r="U3" s="292"/>
      <c r="V3" s="292"/>
      <c r="W3" s="292"/>
      <c r="X3" s="292"/>
      <c r="Y3" s="293"/>
      <c r="Z3" s="125"/>
      <c r="AD3" s="126"/>
    </row>
    <row r="4" spans="1:30" ht="15.75" thickBot="1" x14ac:dyDescent="0.3">
      <c r="A4" s="125"/>
      <c r="B4" s="125"/>
      <c r="C4" s="271" t="s">
        <v>238</v>
      </c>
      <c r="D4" s="263"/>
      <c r="E4" s="264"/>
      <c r="F4" s="127"/>
      <c r="G4" s="128"/>
      <c r="H4" s="271" t="s">
        <v>19</v>
      </c>
      <c r="I4" s="272"/>
      <c r="J4" s="273"/>
      <c r="K4" s="277" t="str">
        <f>IF(GlobalParameters!$E$8="","",GlobalParameters!$E$8)</f>
        <v/>
      </c>
      <c r="L4" s="278"/>
      <c r="M4" s="278"/>
      <c r="N4" s="279"/>
      <c r="O4" s="125"/>
      <c r="P4" s="274" t="s">
        <v>240</v>
      </c>
      <c r="Q4" s="275"/>
      <c r="R4" s="275"/>
      <c r="S4" s="275"/>
      <c r="T4" s="275"/>
      <c r="U4" s="275"/>
      <c r="V4" s="275"/>
      <c r="W4" s="275"/>
      <c r="X4" s="275"/>
      <c r="Y4" s="276"/>
      <c r="Z4" s="125"/>
      <c r="AD4" s="126"/>
    </row>
    <row r="5" spans="1:30" ht="15.75" thickBot="1" x14ac:dyDescent="0.3">
      <c r="A5" s="125"/>
      <c r="B5" s="125"/>
      <c r="C5" s="125"/>
      <c r="D5" s="125"/>
      <c r="E5" s="125"/>
      <c r="F5" s="125"/>
      <c r="G5" s="125"/>
      <c r="H5" s="271" t="s">
        <v>20</v>
      </c>
      <c r="I5" s="263"/>
      <c r="J5" s="264"/>
      <c r="K5" s="277" t="str">
        <f>IF(GlobalParameters!$C$12="","",GlobalParameters!$C$12)</f>
        <v/>
      </c>
      <c r="L5" s="289"/>
      <c r="M5" s="289"/>
      <c r="N5" s="290"/>
      <c r="O5" s="125"/>
      <c r="P5" s="179" t="s">
        <v>188</v>
      </c>
      <c r="Q5" s="180"/>
      <c r="R5" s="180"/>
      <c r="S5" s="180"/>
      <c r="T5" s="180"/>
      <c r="U5" s="180"/>
      <c r="V5" s="180"/>
      <c r="W5" s="180"/>
      <c r="X5" s="180"/>
      <c r="Y5" s="181"/>
      <c r="Z5" s="125"/>
      <c r="AD5" s="126"/>
    </row>
    <row r="6" spans="1:30" ht="15.75" customHeight="1" thickBot="1" x14ac:dyDescent="0.3">
      <c r="A6" s="125"/>
      <c r="B6" s="125"/>
      <c r="C6" s="294" t="s">
        <v>275</v>
      </c>
      <c r="D6" s="295"/>
      <c r="E6" s="296"/>
      <c r="F6" s="129"/>
      <c r="G6" s="129"/>
      <c r="H6" s="271" t="s">
        <v>195</v>
      </c>
      <c r="I6" s="272"/>
      <c r="J6" s="273"/>
      <c r="K6" s="130" t="str">
        <f>IF(GlobalParameters!$K$11="","",GlobalParameters!$K$11)</f>
        <v/>
      </c>
      <c r="L6" s="125"/>
      <c r="M6" s="125"/>
      <c r="N6" s="125"/>
      <c r="O6" s="125"/>
      <c r="P6" s="179" t="s">
        <v>187</v>
      </c>
      <c r="Q6" s="180"/>
      <c r="R6" s="180"/>
      <c r="S6" s="180"/>
      <c r="T6" s="180"/>
      <c r="U6" s="180"/>
      <c r="V6" s="180"/>
      <c r="W6" s="180"/>
      <c r="X6" s="180"/>
      <c r="Y6" s="181"/>
      <c r="Z6" s="125"/>
      <c r="AD6" s="126"/>
    </row>
    <row r="7" spans="1:30" x14ac:dyDescent="0.25">
      <c r="A7" s="125"/>
      <c r="B7" s="125"/>
      <c r="C7" s="131"/>
      <c r="D7" s="178"/>
      <c r="E7" s="178"/>
      <c r="F7" s="127"/>
      <c r="G7" s="127"/>
      <c r="H7" s="128"/>
      <c r="I7" s="125"/>
      <c r="J7" s="125"/>
      <c r="K7" s="125"/>
      <c r="L7" s="125"/>
      <c r="M7" s="125"/>
      <c r="N7" s="125"/>
      <c r="O7" s="125"/>
      <c r="P7" s="274" t="s">
        <v>189</v>
      </c>
      <c r="Q7" s="275"/>
      <c r="R7" s="275"/>
      <c r="S7" s="275"/>
      <c r="T7" s="275"/>
      <c r="U7" s="275"/>
      <c r="V7" s="275"/>
      <c r="W7" s="275"/>
      <c r="X7" s="275"/>
      <c r="Y7" s="276"/>
      <c r="Z7" s="125"/>
      <c r="AD7" s="126"/>
    </row>
    <row r="8" spans="1:30" ht="15.75" thickBot="1" x14ac:dyDescent="0.3">
      <c r="A8" s="125"/>
      <c r="B8" s="133" t="s">
        <v>170</v>
      </c>
      <c r="C8" s="134" t="s">
        <v>169</v>
      </c>
      <c r="D8" s="127"/>
      <c r="E8" s="127"/>
      <c r="F8" s="127"/>
      <c r="G8" s="127"/>
      <c r="H8" s="128"/>
      <c r="I8" s="125"/>
      <c r="J8" s="125"/>
      <c r="K8" s="125"/>
      <c r="L8" s="125"/>
      <c r="M8" s="125"/>
      <c r="N8" s="125"/>
      <c r="O8" s="125"/>
      <c r="P8" s="297"/>
      <c r="Q8" s="298"/>
      <c r="R8" s="298"/>
      <c r="S8" s="298"/>
      <c r="T8" s="298"/>
      <c r="U8" s="298"/>
      <c r="V8" s="298"/>
      <c r="W8" s="298"/>
      <c r="X8" s="298"/>
      <c r="Y8" s="299"/>
      <c r="Z8" s="125"/>
      <c r="AD8" s="126"/>
    </row>
    <row r="9" spans="1:30" x14ac:dyDescent="0.25">
      <c r="A9" s="125"/>
      <c r="B9" s="125"/>
      <c r="C9" s="135" t="s">
        <v>119</v>
      </c>
      <c r="D9" s="127"/>
      <c r="E9" s="127"/>
      <c r="F9" s="127"/>
      <c r="G9" s="127"/>
      <c r="H9" s="128"/>
      <c r="I9" s="125"/>
      <c r="J9" s="125"/>
      <c r="K9" s="125"/>
      <c r="L9" s="125"/>
      <c r="M9" s="125"/>
      <c r="N9" s="125"/>
      <c r="O9" s="125"/>
      <c r="P9" s="125"/>
      <c r="Q9" s="125"/>
      <c r="R9" s="125"/>
      <c r="S9" s="125"/>
      <c r="T9" s="125"/>
      <c r="U9" s="125"/>
      <c r="V9" s="125"/>
      <c r="W9" s="125"/>
      <c r="X9" s="125"/>
      <c r="Y9" s="125"/>
      <c r="Z9" s="125"/>
      <c r="AD9" s="126"/>
    </row>
    <row r="10" spans="1:30" x14ac:dyDescent="0.25">
      <c r="A10" s="125"/>
      <c r="B10" s="125"/>
      <c r="C10" s="128"/>
      <c r="D10" s="127"/>
      <c r="E10" s="127"/>
      <c r="F10" s="127"/>
      <c r="G10" s="127"/>
      <c r="H10" s="128"/>
      <c r="I10" s="125"/>
      <c r="J10" s="125"/>
      <c r="K10" s="125"/>
      <c r="L10" s="125"/>
      <c r="M10" s="125"/>
      <c r="N10" s="125"/>
      <c r="O10" s="125"/>
      <c r="P10" s="125"/>
      <c r="Q10" s="125"/>
      <c r="R10" s="125"/>
      <c r="S10" s="125"/>
      <c r="T10" s="125"/>
      <c r="U10" s="125"/>
      <c r="V10" s="125"/>
      <c r="W10" s="125"/>
      <c r="X10" s="125"/>
      <c r="Y10" s="125"/>
      <c r="Z10" s="125"/>
      <c r="AD10" s="126"/>
    </row>
    <row r="11" spans="1:30" ht="21" x14ac:dyDescent="0.35">
      <c r="A11" s="125"/>
      <c r="B11" s="125"/>
      <c r="C11" s="461" t="s">
        <v>598</v>
      </c>
      <c r="D11" s="127"/>
      <c r="E11" s="127"/>
      <c r="F11" s="127"/>
      <c r="G11" s="127"/>
      <c r="H11" s="128"/>
      <c r="I11" s="125"/>
      <c r="J11" s="125"/>
      <c r="K11" s="125"/>
      <c r="L11" s="125"/>
      <c r="M11" s="125"/>
      <c r="N11" s="125"/>
      <c r="O11" s="125"/>
      <c r="P11" s="125"/>
      <c r="Q11" s="125"/>
      <c r="R11" s="125"/>
      <c r="S11" s="125"/>
      <c r="T11" s="125"/>
      <c r="U11" s="125"/>
      <c r="V11" s="125"/>
      <c r="W11" s="125"/>
      <c r="X11" s="125"/>
      <c r="Y11" s="125"/>
      <c r="Z11" s="125"/>
      <c r="AD11" s="126"/>
    </row>
    <row r="12" spans="1:30" x14ac:dyDescent="0.25">
      <c r="A12" s="125"/>
      <c r="B12" s="125"/>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D12" s="126"/>
    </row>
    <row r="13" spans="1:30" x14ac:dyDescent="0.25">
      <c r="A13" s="125"/>
      <c r="B13" s="125"/>
      <c r="C13" s="125"/>
      <c r="D13" s="125"/>
      <c r="E13" s="269" t="s">
        <v>23</v>
      </c>
      <c r="F13" s="269"/>
      <c r="G13" s="270"/>
      <c r="H13" s="268" t="s">
        <v>277</v>
      </c>
      <c r="I13" s="266"/>
      <c r="J13" s="267"/>
      <c r="K13" s="269" t="s">
        <v>150</v>
      </c>
      <c r="L13" s="269"/>
      <c r="M13" s="270"/>
      <c r="N13" s="269" t="s">
        <v>29</v>
      </c>
      <c r="O13" s="270"/>
      <c r="P13" s="125"/>
      <c r="Q13" s="265" t="s">
        <v>171</v>
      </c>
      <c r="R13" s="316"/>
      <c r="S13" s="316"/>
      <c r="T13" s="316"/>
      <c r="U13" s="316"/>
      <c r="V13" s="316"/>
      <c r="W13" s="316"/>
      <c r="X13" s="317"/>
      <c r="Y13" s="125"/>
      <c r="Z13" s="125"/>
    </row>
    <row r="14" spans="1:30" ht="51.75" x14ac:dyDescent="0.25">
      <c r="A14" s="136"/>
      <c r="B14" s="137" t="s">
        <v>21</v>
      </c>
      <c r="C14" s="137" t="s">
        <v>22</v>
      </c>
      <c r="D14" s="137" t="s">
        <v>24</v>
      </c>
      <c r="E14" s="138" t="s">
        <v>25</v>
      </c>
      <c r="F14" s="138" t="s">
        <v>26</v>
      </c>
      <c r="G14" s="138" t="s">
        <v>27</v>
      </c>
      <c r="H14" s="139" t="s">
        <v>85</v>
      </c>
      <c r="I14" s="139" t="s">
        <v>86</v>
      </c>
      <c r="J14" s="138" t="s">
        <v>27</v>
      </c>
      <c r="K14" s="138" t="s">
        <v>25</v>
      </c>
      <c r="L14" s="138" t="s">
        <v>26</v>
      </c>
      <c r="M14" s="138" t="s">
        <v>27</v>
      </c>
      <c r="N14" s="139" t="s">
        <v>30</v>
      </c>
      <c r="O14" s="138" t="s">
        <v>31</v>
      </c>
      <c r="P14" s="140"/>
      <c r="Q14" s="141" t="s">
        <v>35</v>
      </c>
      <c r="R14" s="141" t="s">
        <v>34</v>
      </c>
      <c r="S14" s="142" t="s">
        <v>278</v>
      </c>
      <c r="T14" s="142" t="s">
        <v>91</v>
      </c>
      <c r="U14" s="142" t="s">
        <v>190</v>
      </c>
      <c r="V14" s="142" t="s">
        <v>194</v>
      </c>
      <c r="W14" s="142" t="s">
        <v>191</v>
      </c>
      <c r="X14" s="142" t="s">
        <v>192</v>
      </c>
      <c r="Y14" s="139" t="s">
        <v>193</v>
      </c>
      <c r="Z14" s="125"/>
      <c r="AA14" s="143" t="s">
        <v>82</v>
      </c>
    </row>
    <row r="15" spans="1:30" x14ac:dyDescent="0.25">
      <c r="A15" s="125"/>
      <c r="B15" s="453"/>
      <c r="C15" s="453"/>
      <c r="D15" s="454"/>
      <c r="E15" s="455"/>
      <c r="F15" s="147" t="str">
        <f>IF($D15="","",IF($Q15="","",IF(VLOOKUP($D15,Filter_Req!$A$2:$K$19,2)=1,IF($R15="","",IF($N15&lt;=$U15,$R15*$G15,IF(AND($N15&gt;$U15,$N15&lt;=$X15),$G15*($R15+((($Q15-$R15)/($X15-$U15))*($N15-$U15))),0))),$Q15*$G15)))</f>
        <v/>
      </c>
      <c r="G15" s="148" t="str">
        <f>IF($D15="","",IF(VLOOKUP($D15,Filter_Req!$A$2:$K$19,2)=1,IF($N15&lt;=$U15,VLOOKUP($D15,Filter_Req!$A$2:$K$19,3),IF(AND($N15&gt;$U15,$N15&lt;=$W15),VLOOKUP($D15,Filter_Req!$A$2:$K$19,3)+(((VLOOKUP($D15,Filter_Req!$A$2:$K$19,5)-VLOOKUP($D15,Filter_Req!$A$2:$K$19,3))/($W15-$U15))*($N15-$U15)),0))))</f>
        <v/>
      </c>
      <c r="H15" s="455"/>
      <c r="I15" s="147" t="str">
        <f>IF($D15="","",IF(VLOOKUP($D15,Filter_Req!$A$2:$K$19,2)=1,IF($S15="","",$S15*$J15),""))</f>
        <v/>
      </c>
      <c r="J15" s="148" t="str">
        <f>IF($D15="","",IF(VLOOKUP($D15,Filter_Req!$A$2:$K$19,2)=1,VLOOKUP($D15,Filter_Req!$A$2:$M$19,12),""))</f>
        <v/>
      </c>
      <c r="K15" s="455"/>
      <c r="L15" s="147" t="str">
        <f>IF($D15="","",IF(VLOOKUP($D15,Filter_Req!$A$2:$K$19,2)=1,IF($T15="","",$T15*$M15),""))</f>
        <v/>
      </c>
      <c r="M15" s="148" t="str">
        <f>IF($D15="","",IF(VLOOKUP($D15,Filter_Req!$A$2:$K$19,2)=1,VLOOKUP($D15,Filter_Req!$A$2:$K$19,8),""))</f>
        <v/>
      </c>
      <c r="N15" s="149" t="str">
        <f t="shared" ref="N15:N78" si="0">IF($D15="","",$K$6+Y15)</f>
        <v/>
      </c>
      <c r="O15" s="150" t="str">
        <f t="shared" ref="O15:O78" si="1">IF($D15="","",$W15)</f>
        <v/>
      </c>
      <c r="P15" s="151"/>
      <c r="Q15" s="453"/>
      <c r="R15" s="453"/>
      <c r="S15" s="453"/>
      <c r="T15" s="453"/>
      <c r="U15" s="152" t="str">
        <f>IF($D15="","",IF(VLOOKUP($D15,Filter_Req!$A$2:$K$19,2)=1,MIN($X15,VLOOKUP($D15,Filter_Req!$A$2:$K$19,9)),85))</f>
        <v/>
      </c>
      <c r="V15" s="152" t="str">
        <f>IF($D15="","",IF(VLOOKUP($D15,Filter_Req!$A$2:$K$19,2)=1,MIN($X15,VLOOKUP($D15,Filter_Req!$A$2:$K$19,10)),85))</f>
        <v/>
      </c>
      <c r="W15" s="152" t="str">
        <f>IF($D15="","",IF($X15="","",MIN($X15,VLOOKUP($D15,Filter_Req!$A$2:$K$19,11))))</f>
        <v/>
      </c>
      <c r="X15" s="453"/>
      <c r="Y15" s="453"/>
      <c r="Z15" s="151"/>
      <c r="AA15" s="126" t="e">
        <f>VLOOKUP($D15,Filter_Req!$A$2:$K$19,2)</f>
        <v>#N/A</v>
      </c>
      <c r="AD15" s="170" t="s">
        <v>276</v>
      </c>
    </row>
    <row r="16" spans="1:30" x14ac:dyDescent="0.25">
      <c r="A16" s="125"/>
      <c r="B16" s="453"/>
      <c r="C16" s="453"/>
      <c r="D16" s="454"/>
      <c r="E16" s="455"/>
      <c r="F16" s="147" t="str">
        <f>IF($D16="","",IF($Q16="","",IF(VLOOKUP($D16,Filter_Req!$A$2:$K$19,2)=1,IF($R16="","",IF($N16&lt;=$U16,$R16*$G16,IF(AND($N16&gt;$U16,$N16&lt;=$X16),$G16*($R16+((($Q16-$R16)/($X16-$U16))*($N16-$U16))),0))),$Q16*$G16)))</f>
        <v/>
      </c>
      <c r="G16" s="148" t="str">
        <f>IF($D16="","",IF(VLOOKUP($D16,Filter_Req!$A$2:$K$19,2)=1,IF($N16&lt;=$U16,VLOOKUP($D16,Filter_Req!$A$2:$K$19,3),IF(AND($N16&gt;$U16,$N16&lt;=$W16),VLOOKUP($D16,Filter_Req!$A$2:$K$19,3)+(((VLOOKUP($D16,Filter_Req!$A$2:$K$19,5)-VLOOKUP($D16,Filter_Req!$A$2:$K$19,3))/($W16-$U16))*($N16-$U16)),0))))</f>
        <v/>
      </c>
      <c r="H16" s="455"/>
      <c r="I16" s="147" t="str">
        <f>IF($D16="","",IF(VLOOKUP($D16,Filter_Req!$A$2:$K$19,2)=1,IF($S16="","",$S16*$J16),""))</f>
        <v/>
      </c>
      <c r="J16" s="148" t="str">
        <f>IF($D16="","",IF(VLOOKUP($D16,Filter_Req!$A$2:$K$19,2)=1,VLOOKUP($D16,Filter_Req!$A$2:$M$19,12),""))</f>
        <v/>
      </c>
      <c r="K16" s="455"/>
      <c r="L16" s="147" t="str">
        <f>IF($D16="","",IF(VLOOKUP($D16,Filter_Req!$A$2:$K$19,2)=1,IF($T16="","",$T16*$M16),""))</f>
        <v/>
      </c>
      <c r="M16" s="148" t="str">
        <f>IF($D16="","",IF(VLOOKUP($D16,Filter_Req!$A$2:$K$19,2)=1,VLOOKUP($D16,Filter_Req!$A$2:$K$19,8),""))</f>
        <v/>
      </c>
      <c r="N16" s="149" t="str">
        <f t="shared" si="0"/>
        <v/>
      </c>
      <c r="O16" s="150" t="str">
        <f t="shared" si="1"/>
        <v/>
      </c>
      <c r="P16" s="151"/>
      <c r="Q16" s="453"/>
      <c r="R16" s="453"/>
      <c r="S16" s="453"/>
      <c r="T16" s="453"/>
      <c r="U16" s="152" t="str">
        <f>IF($D16="","",IF(VLOOKUP($D16,Filter_Req!$A$2:$K$19,2)=1,MIN($X16,VLOOKUP($D16,Filter_Req!$A$2:$K$19,9)),85))</f>
        <v/>
      </c>
      <c r="V16" s="152" t="str">
        <f>IF($D16="","",IF(VLOOKUP($D16,Filter_Req!$A$2:$K$19,2)=1,MIN($X16,VLOOKUP($D16,Filter_Req!$A$2:$K$19,10)),85))</f>
        <v/>
      </c>
      <c r="W16" s="152" t="str">
        <f>IF($D16="","",IF($X16="","",MIN($X16,VLOOKUP($D16,Filter_Req!$A$2:$K$19,11))))</f>
        <v/>
      </c>
      <c r="X16" s="453"/>
      <c r="Y16" s="453"/>
      <c r="Z16" s="151"/>
      <c r="AA16" s="126" t="e">
        <f>VLOOKUP($D16,Filter_Req!$A$2:$K$19,2)</f>
        <v>#N/A</v>
      </c>
    </row>
    <row r="17" spans="1:27" x14ac:dyDescent="0.25">
      <c r="A17" s="125"/>
      <c r="B17" s="453"/>
      <c r="C17" s="453"/>
      <c r="D17" s="454"/>
      <c r="E17" s="455"/>
      <c r="F17" s="147" t="str">
        <f>IF($D17="","",IF($Q17="","",IF(VLOOKUP($D17,Filter_Req!$A$2:$K$19,2)=1,IF($R17="","",IF($N17&lt;=$U17,$R17*$G17,IF(AND($N17&gt;$U17,$N17&lt;=$X17),$G17*($R17+((($Q17-$R17)/($X17-$U17))*($N17-$U17))),0))),$Q17*$G17)))</f>
        <v/>
      </c>
      <c r="G17" s="148" t="str">
        <f>IF($D17="","",IF(VLOOKUP($D17,Filter_Req!$A$2:$K$19,2)=1,IF($N17&lt;=$U17,VLOOKUP($D17,Filter_Req!$A$2:$K$19,3),IF(AND($N17&gt;$U17,$N17&lt;=$W17),VLOOKUP($D17,Filter_Req!$A$2:$K$19,3)+(((VLOOKUP($D17,Filter_Req!$A$2:$K$19,5)-VLOOKUP($D17,Filter_Req!$A$2:$K$19,3))/($W17-$U17))*($N17-$U17)),0))))</f>
        <v/>
      </c>
      <c r="H17" s="455"/>
      <c r="I17" s="147" t="str">
        <f>IF($D17="","",IF(VLOOKUP($D17,Filter_Req!$A$2:$K$19,2)=1,IF($S17="","",$S17*$J17),""))</f>
        <v/>
      </c>
      <c r="J17" s="148" t="str">
        <f>IF($D17="","",IF(VLOOKUP($D17,Filter_Req!$A$2:$K$19,2)=1,VLOOKUP($D17,Filter_Req!$A$2:$M$19,12),""))</f>
        <v/>
      </c>
      <c r="K17" s="455"/>
      <c r="L17" s="147" t="str">
        <f>IF($D17="","",IF(VLOOKUP($D17,Filter_Req!$A$2:$K$19,2)=1,IF($T17="","",$T17*$M17),""))</f>
        <v/>
      </c>
      <c r="M17" s="148" t="str">
        <f>IF($D17="","",IF(VLOOKUP($D17,Filter_Req!$A$2:$K$19,2)=1,VLOOKUP($D17,Filter_Req!$A$2:$K$19,8),""))</f>
        <v/>
      </c>
      <c r="N17" s="149" t="str">
        <f t="shared" si="0"/>
        <v/>
      </c>
      <c r="O17" s="150" t="str">
        <f t="shared" si="1"/>
        <v/>
      </c>
      <c r="P17" s="151"/>
      <c r="Q17" s="453"/>
      <c r="R17" s="453"/>
      <c r="S17" s="453"/>
      <c r="T17" s="453"/>
      <c r="U17" s="152" t="str">
        <f>IF($D17="","",IF(VLOOKUP($D17,Filter_Req!$A$2:$K$19,2)=1,MIN($X17,VLOOKUP($D17,Filter_Req!$A$2:$K$19,9)),85))</f>
        <v/>
      </c>
      <c r="V17" s="152" t="str">
        <f>IF($D17="","",IF(VLOOKUP($D17,Filter_Req!$A$2:$K$19,2)=1,MIN($X17,VLOOKUP($D17,Filter_Req!$A$2:$K$19,10)),85))</f>
        <v/>
      </c>
      <c r="W17" s="152" t="str">
        <f>IF($D17="","",IF($X17="","",MIN($X17,VLOOKUP($D17,Filter_Req!$A$2:$K$19,11))))</f>
        <v/>
      </c>
      <c r="X17" s="453"/>
      <c r="Y17" s="453"/>
      <c r="Z17" s="151"/>
      <c r="AA17" s="126" t="e">
        <f>VLOOKUP($D17,Filter_Req!$A$2:$K$19,2)</f>
        <v>#N/A</v>
      </c>
    </row>
    <row r="18" spans="1:27" x14ac:dyDescent="0.25">
      <c r="A18" s="125"/>
      <c r="B18" s="453"/>
      <c r="C18" s="453"/>
      <c r="D18" s="454"/>
      <c r="E18" s="455"/>
      <c r="F18" s="147" t="str">
        <f>IF($D18="","",IF($Q18="","",IF(VLOOKUP($D18,Filter_Req!$A$2:$K$19,2)=1,IF($R18="","",IF($N18&lt;=$U18,$R18*$G18,IF(AND($N18&gt;$U18,$N18&lt;=$X18),$G18*($R18+((($Q18-$R18)/($X18-$U18))*($N18-$U18))),0))),$Q18*$G18)))</f>
        <v/>
      </c>
      <c r="G18" s="148" t="str">
        <f>IF($D18="","",IF(VLOOKUP($D18,Filter_Req!$A$2:$K$19,2)=1,IF($N18&lt;=$U18,VLOOKUP($D18,Filter_Req!$A$2:$K$19,3),IF(AND($N18&gt;$U18,$N18&lt;=$W18),VLOOKUP($D18,Filter_Req!$A$2:$K$19,3)+(((VLOOKUP($D18,Filter_Req!$A$2:$K$19,5)-VLOOKUP($D18,Filter_Req!$A$2:$K$19,3))/($W18-$U18))*($N18-$U18)),0))))</f>
        <v/>
      </c>
      <c r="H18" s="455"/>
      <c r="I18" s="147" t="str">
        <f>IF($D18="","",IF(VLOOKUP($D18,Filter_Req!$A$2:$K$19,2)=1,IF($S18="","",$S18*$J18),""))</f>
        <v/>
      </c>
      <c r="J18" s="148" t="str">
        <f>IF($D18="","",IF(VLOOKUP($D18,Filter_Req!$A$2:$K$19,2)=1,VLOOKUP($D18,Filter_Req!$A$2:$M$19,12),""))</f>
        <v/>
      </c>
      <c r="K18" s="455"/>
      <c r="L18" s="147" t="str">
        <f>IF($D18="","",IF(VLOOKUP($D18,Filter_Req!$A$2:$K$19,2)=1,IF($T18="","",$T18*$M18),""))</f>
        <v/>
      </c>
      <c r="M18" s="148" t="str">
        <f>IF($D18="","",IF(VLOOKUP($D18,Filter_Req!$A$2:$K$19,2)=1,VLOOKUP($D18,Filter_Req!$A$2:$K$19,8),""))</f>
        <v/>
      </c>
      <c r="N18" s="149" t="str">
        <f t="shared" si="0"/>
        <v/>
      </c>
      <c r="O18" s="150" t="str">
        <f t="shared" si="1"/>
        <v/>
      </c>
      <c r="P18" s="151"/>
      <c r="Q18" s="453"/>
      <c r="R18" s="453"/>
      <c r="S18" s="453"/>
      <c r="T18" s="453"/>
      <c r="U18" s="152" t="str">
        <f>IF($D18="","",IF(VLOOKUP($D18,Filter_Req!$A$2:$K$19,2)=1,MIN($X18,VLOOKUP($D18,Filter_Req!$A$2:$K$19,9)),85))</f>
        <v/>
      </c>
      <c r="V18" s="152" t="str">
        <f>IF($D18="","",IF(VLOOKUP($D18,Filter_Req!$A$2:$K$19,2)=1,MIN($X18,VLOOKUP($D18,Filter_Req!$A$2:$K$19,10)),85))</f>
        <v/>
      </c>
      <c r="W18" s="152" t="str">
        <f>IF($D18="","",IF($X18="","",MIN($X18,VLOOKUP($D18,Filter_Req!$A$2:$K$19,11))))</f>
        <v/>
      </c>
      <c r="X18" s="453"/>
      <c r="Y18" s="453"/>
      <c r="Z18" s="151"/>
      <c r="AA18" s="126" t="e">
        <f>VLOOKUP($D18,Filter_Req!$A$2:$K$19,2)</f>
        <v>#N/A</v>
      </c>
    </row>
    <row r="19" spans="1:27" x14ac:dyDescent="0.25">
      <c r="A19" s="125"/>
      <c r="B19" s="453"/>
      <c r="C19" s="453"/>
      <c r="D19" s="454"/>
      <c r="E19" s="455"/>
      <c r="F19" s="147" t="str">
        <f>IF($D19="","",IF($Q19="","",IF(VLOOKUP($D19,Filter_Req!$A$2:$K$19,2)=1,IF($R19="","",IF($N19&lt;=$U19,$R19*$G19,IF(AND($N19&gt;$U19,$N19&lt;=$X19),$G19*($R19+((($Q19-$R19)/($X19-$U19))*($N19-$U19))),0))),$Q19*$G19)))</f>
        <v/>
      </c>
      <c r="G19" s="148" t="str">
        <f>IF($D19="","",IF(VLOOKUP($D19,Filter_Req!$A$2:$K$19,2)=1,IF($N19&lt;=$U19,VLOOKUP($D19,Filter_Req!$A$2:$K$19,3),IF(AND($N19&gt;$U19,$N19&lt;=$W19),VLOOKUP($D19,Filter_Req!$A$2:$K$19,3)+(((VLOOKUP($D19,Filter_Req!$A$2:$K$19,5)-VLOOKUP($D19,Filter_Req!$A$2:$K$19,3))/($W19-$U19))*($N19-$U19)),0))))</f>
        <v/>
      </c>
      <c r="H19" s="455"/>
      <c r="I19" s="147" t="str">
        <f>IF($D19="","",IF(VLOOKUP($D19,Filter_Req!$A$2:$K$19,2)=1,IF($S19="","",$S19*$J19),""))</f>
        <v/>
      </c>
      <c r="J19" s="148" t="str">
        <f>IF($D19="","",IF(VLOOKUP($D19,Filter_Req!$A$2:$K$19,2)=1,VLOOKUP($D19,Filter_Req!$A$2:$M$19,12),""))</f>
        <v/>
      </c>
      <c r="K19" s="455"/>
      <c r="L19" s="147" t="str">
        <f>IF($D19="","",IF(VLOOKUP($D19,Filter_Req!$A$2:$K$19,2)=1,IF($T19="","",$T19*$M19),""))</f>
        <v/>
      </c>
      <c r="M19" s="148" t="str">
        <f>IF($D19="","",IF(VLOOKUP($D19,Filter_Req!$A$2:$K$19,2)=1,VLOOKUP($D19,Filter_Req!$A$2:$K$19,8),""))</f>
        <v/>
      </c>
      <c r="N19" s="149" t="str">
        <f t="shared" si="0"/>
        <v/>
      </c>
      <c r="O19" s="150" t="str">
        <f t="shared" si="1"/>
        <v/>
      </c>
      <c r="P19" s="151"/>
      <c r="Q19" s="453"/>
      <c r="R19" s="453"/>
      <c r="S19" s="453"/>
      <c r="T19" s="453"/>
      <c r="U19" s="152" t="str">
        <f>IF($D19="","",IF(VLOOKUP($D19,Filter_Req!$A$2:$K$19,2)=1,MIN($X19,VLOOKUP($D19,Filter_Req!$A$2:$K$19,9)),85))</f>
        <v/>
      </c>
      <c r="V19" s="152" t="str">
        <f>IF($D19="","",IF(VLOOKUP($D19,Filter_Req!$A$2:$K$19,2)=1,MIN($X19,VLOOKUP($D19,Filter_Req!$A$2:$K$19,10)),85))</f>
        <v/>
      </c>
      <c r="W19" s="152" t="str">
        <f>IF($D19="","",IF($X19="","",MIN($X19,VLOOKUP($D19,Filter_Req!$A$2:$K$19,11))))</f>
        <v/>
      </c>
      <c r="X19" s="453"/>
      <c r="Y19" s="453"/>
      <c r="Z19" s="151"/>
      <c r="AA19" s="126" t="e">
        <f>VLOOKUP($D19,Filter_Req!$A$2:$K$19,2)</f>
        <v>#N/A</v>
      </c>
    </row>
    <row r="20" spans="1:27" x14ac:dyDescent="0.25">
      <c r="A20" s="125"/>
      <c r="B20" s="453"/>
      <c r="C20" s="453"/>
      <c r="D20" s="454"/>
      <c r="E20" s="455"/>
      <c r="F20" s="147" t="str">
        <f>IF($D20="","",IF($Q20="","",IF(VLOOKUP($D20,Filter_Req!$A$2:$K$19,2)=1,IF($R20="","",IF($N20&lt;=$U20,$R20*$G20,IF(AND($N20&gt;$U20,$N20&lt;=$X20),$G20*($R20+((($Q20-$R20)/($X20-$U20))*($N20-$U20))),0))),$Q20*$G20)))</f>
        <v/>
      </c>
      <c r="G20" s="148" t="str">
        <f>IF($D20="","",IF(VLOOKUP($D20,Filter_Req!$A$2:$K$19,2)=1,IF($N20&lt;=$U20,VLOOKUP($D20,Filter_Req!$A$2:$K$19,3),IF(AND($N20&gt;$U20,$N20&lt;=$W20),VLOOKUP($D20,Filter_Req!$A$2:$K$19,3)+(((VLOOKUP($D20,Filter_Req!$A$2:$K$19,5)-VLOOKUP($D20,Filter_Req!$A$2:$K$19,3))/($W20-$U20))*($N20-$U20)),0))))</f>
        <v/>
      </c>
      <c r="H20" s="455"/>
      <c r="I20" s="147" t="str">
        <f>IF($D20="","",IF(VLOOKUP($D20,Filter_Req!$A$2:$K$19,2)=1,IF($S20="","",$S20*$J20),""))</f>
        <v/>
      </c>
      <c r="J20" s="148" t="str">
        <f>IF($D20="","",IF(VLOOKUP($D20,Filter_Req!$A$2:$K$19,2)=1,VLOOKUP($D20,Filter_Req!$A$2:$M$19,12),""))</f>
        <v/>
      </c>
      <c r="K20" s="455"/>
      <c r="L20" s="147" t="str">
        <f>IF($D20="","",IF(VLOOKUP($D20,Filter_Req!$A$2:$K$19,2)=1,IF($T20="","",$T20*$M20),""))</f>
        <v/>
      </c>
      <c r="M20" s="148" t="str">
        <f>IF($D20="","",IF(VLOOKUP($D20,Filter_Req!$A$2:$K$19,2)=1,VLOOKUP($D20,Filter_Req!$A$2:$K$19,8),""))</f>
        <v/>
      </c>
      <c r="N20" s="149" t="str">
        <f t="shared" si="0"/>
        <v/>
      </c>
      <c r="O20" s="150" t="str">
        <f t="shared" si="1"/>
        <v/>
      </c>
      <c r="P20" s="151"/>
      <c r="Q20" s="453"/>
      <c r="R20" s="453"/>
      <c r="S20" s="453"/>
      <c r="T20" s="453"/>
      <c r="U20" s="152" t="str">
        <f>IF($D20="","",IF(VLOOKUP($D20,Filter_Req!$A$2:$K$19,2)=1,MIN($X20,VLOOKUP($D20,Filter_Req!$A$2:$K$19,9)),85))</f>
        <v/>
      </c>
      <c r="V20" s="152" t="str">
        <f>IF($D20="","",IF(VLOOKUP($D20,Filter_Req!$A$2:$K$19,2)=1,MIN($X20,VLOOKUP($D20,Filter_Req!$A$2:$K$19,10)),85))</f>
        <v/>
      </c>
      <c r="W20" s="152" t="str">
        <f>IF($D20="","",IF($X20="","",MIN($X20,VLOOKUP($D20,Filter_Req!$A$2:$K$19,11))))</f>
        <v/>
      </c>
      <c r="X20" s="453"/>
      <c r="Y20" s="453"/>
      <c r="Z20" s="151"/>
      <c r="AA20" s="126" t="e">
        <f>VLOOKUP($D20,Filter_Req!$A$2:$K$19,2)</f>
        <v>#N/A</v>
      </c>
    </row>
    <row r="21" spans="1:27" x14ac:dyDescent="0.25">
      <c r="A21" s="125"/>
      <c r="B21" s="453"/>
      <c r="C21" s="453"/>
      <c r="D21" s="454"/>
      <c r="E21" s="455"/>
      <c r="F21" s="147" t="str">
        <f>IF($D21="","",IF($Q21="","",IF(VLOOKUP($D21,Filter_Req!$A$2:$K$19,2)=1,IF($R21="","",IF($N21&lt;=$U21,$R21*$G21,IF(AND($N21&gt;$U21,$N21&lt;=$X21),$G21*($R21+((($Q21-$R21)/($X21-$U21))*($N21-$U21))),0))),$Q21*$G21)))</f>
        <v/>
      </c>
      <c r="G21" s="148" t="str">
        <f>IF($D21="","",IF(VLOOKUP($D21,Filter_Req!$A$2:$K$19,2)=1,IF($N21&lt;=$U21,VLOOKUP($D21,Filter_Req!$A$2:$K$19,3),IF(AND($N21&gt;$U21,$N21&lt;=$W21),VLOOKUP($D21,Filter_Req!$A$2:$K$19,3)+(((VLOOKUP($D21,Filter_Req!$A$2:$K$19,5)-VLOOKUP($D21,Filter_Req!$A$2:$K$19,3))/($W21-$U21))*($N21-$U21)),0))))</f>
        <v/>
      </c>
      <c r="H21" s="455"/>
      <c r="I21" s="147" t="str">
        <f>IF($D21="","",IF(VLOOKUP($D21,Filter_Req!$A$2:$K$19,2)=1,IF($S21="","",$S21*$J21),""))</f>
        <v/>
      </c>
      <c r="J21" s="148" t="str">
        <f>IF($D21="","",IF(VLOOKUP($D21,Filter_Req!$A$2:$K$19,2)=1,VLOOKUP($D21,Filter_Req!$A$2:$M$19,12),""))</f>
        <v/>
      </c>
      <c r="K21" s="455"/>
      <c r="L21" s="147" t="str">
        <f>IF($D21="","",IF(VLOOKUP($D21,Filter_Req!$A$2:$K$19,2)=1,IF($T21="","",$T21*$M21),""))</f>
        <v/>
      </c>
      <c r="M21" s="148" t="str">
        <f>IF($D21="","",IF(VLOOKUP($D21,Filter_Req!$A$2:$K$19,2)=1,VLOOKUP($D21,Filter_Req!$A$2:$K$19,8),""))</f>
        <v/>
      </c>
      <c r="N21" s="149" t="str">
        <f t="shared" si="0"/>
        <v/>
      </c>
      <c r="O21" s="150" t="str">
        <f t="shared" si="1"/>
        <v/>
      </c>
      <c r="P21" s="151"/>
      <c r="Q21" s="453"/>
      <c r="R21" s="453"/>
      <c r="S21" s="453"/>
      <c r="T21" s="453"/>
      <c r="U21" s="152" t="str">
        <f>IF($D21="","",IF(VLOOKUP($D21,Filter_Req!$A$2:$K$19,2)=1,MIN($X21,VLOOKUP($D21,Filter_Req!$A$2:$K$19,9)),85))</f>
        <v/>
      </c>
      <c r="V21" s="152" t="str">
        <f>IF($D21="","",IF(VLOOKUP($D21,Filter_Req!$A$2:$K$19,2)=1,MIN($X21,VLOOKUP($D21,Filter_Req!$A$2:$K$19,10)),85))</f>
        <v/>
      </c>
      <c r="W21" s="152" t="str">
        <f>IF($D21="","",IF($X21="","",MIN($X21,VLOOKUP($D21,Filter_Req!$A$2:$K$19,11))))</f>
        <v/>
      </c>
      <c r="X21" s="453"/>
      <c r="Y21" s="453"/>
      <c r="Z21" s="151"/>
      <c r="AA21" s="126" t="e">
        <f>VLOOKUP($D21,Filter_Req!$A$2:$K$19,2)</f>
        <v>#N/A</v>
      </c>
    </row>
    <row r="22" spans="1:27" x14ac:dyDescent="0.25">
      <c r="A22" s="125"/>
      <c r="B22" s="453"/>
      <c r="C22" s="453"/>
      <c r="D22" s="454"/>
      <c r="E22" s="455"/>
      <c r="F22" s="147" t="str">
        <f>IF($D22="","",IF($Q22="","",IF(VLOOKUP($D22,Filter_Req!$A$2:$K$19,2)=1,IF($R22="","",IF($N22&lt;=$U22,$R22*$G22,IF(AND($N22&gt;$U22,$N22&lt;=$X22),$G22*($R22+((($Q22-$R22)/($X22-$U22))*($N22-$U22))),0))),$Q22*$G22)))</f>
        <v/>
      </c>
      <c r="G22" s="148" t="str">
        <f>IF($D22="","",IF(VLOOKUP($D22,Filter_Req!$A$2:$K$19,2)=1,IF($N22&lt;=$U22,VLOOKUP($D22,Filter_Req!$A$2:$K$19,3),IF(AND($N22&gt;$U22,$N22&lt;=$W22),VLOOKUP($D22,Filter_Req!$A$2:$K$19,3)+(((VLOOKUP($D22,Filter_Req!$A$2:$K$19,5)-VLOOKUP($D22,Filter_Req!$A$2:$K$19,3))/($W22-$U22))*($N22-$U22)),0))))</f>
        <v/>
      </c>
      <c r="H22" s="455"/>
      <c r="I22" s="147" t="str">
        <f>IF($D22="","",IF(VLOOKUP($D22,Filter_Req!$A$2:$K$19,2)=1,IF($S22="","",$S22*$J22),""))</f>
        <v/>
      </c>
      <c r="J22" s="148" t="str">
        <f>IF($D22="","",IF(VLOOKUP($D22,Filter_Req!$A$2:$K$19,2)=1,VLOOKUP($D22,Filter_Req!$A$2:$M$19,12),""))</f>
        <v/>
      </c>
      <c r="K22" s="455"/>
      <c r="L22" s="147" t="str">
        <f>IF($D22="","",IF(VLOOKUP($D22,Filter_Req!$A$2:$K$19,2)=1,IF($T22="","",$T22*$M22),""))</f>
        <v/>
      </c>
      <c r="M22" s="148" t="str">
        <f>IF($D22="","",IF(VLOOKUP($D22,Filter_Req!$A$2:$K$19,2)=1,VLOOKUP($D22,Filter_Req!$A$2:$K$19,8),""))</f>
        <v/>
      </c>
      <c r="N22" s="149" t="str">
        <f t="shared" si="0"/>
        <v/>
      </c>
      <c r="O22" s="150" t="str">
        <f t="shared" si="1"/>
        <v/>
      </c>
      <c r="P22" s="151"/>
      <c r="Q22" s="453"/>
      <c r="R22" s="453"/>
      <c r="S22" s="453"/>
      <c r="T22" s="453"/>
      <c r="U22" s="152" t="str">
        <f>IF($D22="","",IF(VLOOKUP($D22,Filter_Req!$A$2:$K$19,2)=1,MIN($X22,VLOOKUP($D22,Filter_Req!$A$2:$K$19,9)),85))</f>
        <v/>
      </c>
      <c r="V22" s="152" t="str">
        <f>IF($D22="","",IF(VLOOKUP($D22,Filter_Req!$A$2:$K$19,2)=1,MIN($X22,VLOOKUP($D22,Filter_Req!$A$2:$K$19,10)),85))</f>
        <v/>
      </c>
      <c r="W22" s="152" t="str">
        <f>IF($D22="","",IF($X22="","",MIN($X22,VLOOKUP($D22,Filter_Req!$A$2:$K$19,11))))</f>
        <v/>
      </c>
      <c r="X22" s="453"/>
      <c r="Y22" s="453"/>
      <c r="Z22" s="151"/>
      <c r="AA22" s="126" t="e">
        <f>VLOOKUP($D22,Filter_Req!$A$2:$K$19,2)</f>
        <v>#N/A</v>
      </c>
    </row>
    <row r="23" spans="1:27" x14ac:dyDescent="0.25">
      <c r="A23" s="125"/>
      <c r="B23" s="453"/>
      <c r="C23" s="453"/>
      <c r="D23" s="454"/>
      <c r="E23" s="455"/>
      <c r="F23" s="147" t="str">
        <f>IF($D23="","",IF($Q23="","",IF(VLOOKUP($D23,Filter_Req!$A$2:$K$19,2)=1,IF($R23="","",IF($N23&lt;=$U23,$R23*$G23,IF(AND($N23&gt;$U23,$N23&lt;=$X23),$G23*($R23+((($Q23-$R23)/($X23-$U23))*($N23-$U23))),0))),$Q23*$G23)))</f>
        <v/>
      </c>
      <c r="G23" s="148" t="str">
        <f>IF($D23="","",IF(VLOOKUP($D23,Filter_Req!$A$2:$K$19,2)=1,IF($N23&lt;=$U23,VLOOKUP($D23,Filter_Req!$A$2:$K$19,3),IF(AND($N23&gt;$U23,$N23&lt;=$W23),VLOOKUP($D23,Filter_Req!$A$2:$K$19,3)+(((VLOOKUP($D23,Filter_Req!$A$2:$K$19,5)-VLOOKUP($D23,Filter_Req!$A$2:$K$19,3))/($W23-$U23))*($N23-$U23)),0))))</f>
        <v/>
      </c>
      <c r="H23" s="455"/>
      <c r="I23" s="147" t="str">
        <f>IF($D23="","",IF(VLOOKUP($D23,Filter_Req!$A$2:$K$19,2)=1,IF($S23="","",$S23*$J23),""))</f>
        <v/>
      </c>
      <c r="J23" s="148" t="str">
        <f>IF($D23="","",IF(VLOOKUP($D23,Filter_Req!$A$2:$K$19,2)=1,VLOOKUP($D23,Filter_Req!$A$2:$M$19,12),""))</f>
        <v/>
      </c>
      <c r="K23" s="455"/>
      <c r="L23" s="147" t="str">
        <f>IF($D23="","",IF(VLOOKUP($D23,Filter_Req!$A$2:$K$19,2)=1,IF($T23="","",$T23*$M23),""))</f>
        <v/>
      </c>
      <c r="M23" s="148" t="str">
        <f>IF($D23="","",IF(VLOOKUP($D23,Filter_Req!$A$2:$K$19,2)=1,VLOOKUP($D23,Filter_Req!$A$2:$K$19,8),""))</f>
        <v/>
      </c>
      <c r="N23" s="149" t="str">
        <f t="shared" si="0"/>
        <v/>
      </c>
      <c r="O23" s="150" t="str">
        <f t="shared" si="1"/>
        <v/>
      </c>
      <c r="P23" s="151"/>
      <c r="Q23" s="453"/>
      <c r="R23" s="453"/>
      <c r="S23" s="453"/>
      <c r="T23" s="453"/>
      <c r="U23" s="152" t="str">
        <f>IF($D23="","",IF(VLOOKUP($D23,Filter_Req!$A$2:$K$19,2)=1,MIN($X23,VLOOKUP($D23,Filter_Req!$A$2:$K$19,9)),85))</f>
        <v/>
      </c>
      <c r="V23" s="152" t="str">
        <f>IF($D23="","",IF(VLOOKUP($D23,Filter_Req!$A$2:$K$19,2)=1,MIN($X23,VLOOKUP($D23,Filter_Req!$A$2:$K$19,10)),85))</f>
        <v/>
      </c>
      <c r="W23" s="152" t="str">
        <f>IF($D23="","",IF($X23="","",MIN($X23,VLOOKUP($D23,Filter_Req!$A$2:$K$19,11))))</f>
        <v/>
      </c>
      <c r="X23" s="453"/>
      <c r="Y23" s="453"/>
      <c r="Z23" s="151"/>
      <c r="AA23" s="126" t="e">
        <f>VLOOKUP($D23,Filter_Req!$A$2:$K$19,2)</f>
        <v>#N/A</v>
      </c>
    </row>
    <row r="24" spans="1:27" x14ac:dyDescent="0.25">
      <c r="A24" s="125"/>
      <c r="B24" s="453"/>
      <c r="C24" s="453"/>
      <c r="D24" s="454"/>
      <c r="E24" s="455"/>
      <c r="F24" s="147" t="str">
        <f>IF($D24="","",IF($Q24="","",IF(VLOOKUP($D24,Filter_Req!$A$2:$K$19,2)=1,IF($R24="","",IF($N24&lt;=$U24,$R24*$G24,IF(AND($N24&gt;$U24,$N24&lt;=$X24),$G24*($R24+((($Q24-$R24)/($X24-$U24))*($N24-$U24))),0))),$Q24*$G24)))</f>
        <v/>
      </c>
      <c r="G24" s="148" t="str">
        <f>IF($D24="","",IF(VLOOKUP($D24,Filter_Req!$A$2:$K$19,2)=1,IF($N24&lt;=$U24,VLOOKUP($D24,Filter_Req!$A$2:$K$19,3),IF(AND($N24&gt;$U24,$N24&lt;=$W24),VLOOKUP($D24,Filter_Req!$A$2:$K$19,3)+(((VLOOKUP($D24,Filter_Req!$A$2:$K$19,5)-VLOOKUP($D24,Filter_Req!$A$2:$K$19,3))/($W24-$U24))*($N24-$U24)),0))))</f>
        <v/>
      </c>
      <c r="H24" s="455"/>
      <c r="I24" s="147" t="str">
        <f>IF($D24="","",IF(VLOOKUP($D24,Filter_Req!$A$2:$K$19,2)=1,IF($S24="","",$S24*$J24),""))</f>
        <v/>
      </c>
      <c r="J24" s="148" t="str">
        <f>IF($D24="","",IF(VLOOKUP($D24,Filter_Req!$A$2:$K$19,2)=1,VLOOKUP($D24,Filter_Req!$A$2:$M$19,12),""))</f>
        <v/>
      </c>
      <c r="K24" s="455"/>
      <c r="L24" s="147" t="str">
        <f>IF($D24="","",IF(VLOOKUP($D24,Filter_Req!$A$2:$K$19,2)=1,IF($T24="","",$T24*$M24),""))</f>
        <v/>
      </c>
      <c r="M24" s="148" t="str">
        <f>IF($D24="","",IF(VLOOKUP($D24,Filter_Req!$A$2:$K$19,2)=1,VLOOKUP($D24,Filter_Req!$A$2:$K$19,8),""))</f>
        <v/>
      </c>
      <c r="N24" s="149" t="str">
        <f t="shared" si="0"/>
        <v/>
      </c>
      <c r="O24" s="150" t="str">
        <f t="shared" si="1"/>
        <v/>
      </c>
      <c r="P24" s="151"/>
      <c r="Q24" s="453"/>
      <c r="R24" s="453"/>
      <c r="S24" s="453"/>
      <c r="T24" s="453"/>
      <c r="U24" s="152" t="str">
        <f>IF($D24="","",IF(VLOOKUP($D24,Filter_Req!$A$2:$K$19,2)=1,MIN($X24,VLOOKUP($D24,Filter_Req!$A$2:$K$19,9)),85))</f>
        <v/>
      </c>
      <c r="V24" s="152" t="str">
        <f>IF($D24="","",IF(VLOOKUP($D24,Filter_Req!$A$2:$K$19,2)=1,MIN($X24,VLOOKUP($D24,Filter_Req!$A$2:$K$19,10)),85))</f>
        <v/>
      </c>
      <c r="W24" s="152" t="str">
        <f>IF($D24="","",IF($X24="","",MIN($X24,VLOOKUP($D24,Filter_Req!$A$2:$K$19,11))))</f>
        <v/>
      </c>
      <c r="X24" s="453"/>
      <c r="Y24" s="453"/>
      <c r="Z24" s="151"/>
      <c r="AA24" s="126" t="e">
        <f>VLOOKUP($D24,Filter_Req!$A$2:$K$19,2)</f>
        <v>#N/A</v>
      </c>
    </row>
    <row r="25" spans="1:27" x14ac:dyDescent="0.25">
      <c r="A25" s="125"/>
      <c r="B25" s="453"/>
      <c r="C25" s="453"/>
      <c r="D25" s="454"/>
      <c r="E25" s="455"/>
      <c r="F25" s="147" t="str">
        <f>IF($D25="","",IF($Q25="","",IF(VLOOKUP($D25,Filter_Req!$A$2:$K$19,2)=1,IF($R25="","",IF($N25&lt;=$U25,$R25*$G25,IF(AND($N25&gt;$U25,$N25&lt;=$X25),$G25*($R25+((($Q25-$R25)/($X25-$U25))*($N25-$U25))),0))),$Q25*$G25)))</f>
        <v/>
      </c>
      <c r="G25" s="148" t="str">
        <f>IF($D25="","",IF(VLOOKUP($D25,Filter_Req!$A$2:$K$19,2)=1,IF($N25&lt;=$U25,VLOOKUP($D25,Filter_Req!$A$2:$K$19,3),IF(AND($N25&gt;$U25,$N25&lt;=$W25),VLOOKUP($D25,Filter_Req!$A$2:$K$19,3)+(((VLOOKUP($D25,Filter_Req!$A$2:$K$19,5)-VLOOKUP($D25,Filter_Req!$A$2:$K$19,3))/($W25-$U25))*($N25-$U25)),0))))</f>
        <v/>
      </c>
      <c r="H25" s="455"/>
      <c r="I25" s="147" t="str">
        <f>IF($D25="","",IF(VLOOKUP($D25,Filter_Req!$A$2:$K$19,2)=1,IF($S25="","",$S25*$J25),""))</f>
        <v/>
      </c>
      <c r="J25" s="148" t="str">
        <f>IF($D25="","",IF(VLOOKUP($D25,Filter_Req!$A$2:$K$19,2)=1,VLOOKUP($D25,Filter_Req!$A$2:$M$19,12),""))</f>
        <v/>
      </c>
      <c r="K25" s="455"/>
      <c r="L25" s="147" t="str">
        <f>IF($D25="","",IF(VLOOKUP($D25,Filter_Req!$A$2:$K$19,2)=1,IF($T25="","",$T25*$M25),""))</f>
        <v/>
      </c>
      <c r="M25" s="148" t="str">
        <f>IF($D25="","",IF(VLOOKUP($D25,Filter_Req!$A$2:$K$19,2)=1,VLOOKUP($D25,Filter_Req!$A$2:$K$19,8),""))</f>
        <v/>
      </c>
      <c r="N25" s="149" t="str">
        <f t="shared" si="0"/>
        <v/>
      </c>
      <c r="O25" s="150" t="str">
        <f t="shared" si="1"/>
        <v/>
      </c>
      <c r="P25" s="151"/>
      <c r="Q25" s="453"/>
      <c r="R25" s="453"/>
      <c r="S25" s="453"/>
      <c r="T25" s="453"/>
      <c r="U25" s="152" t="str">
        <f>IF($D25="","",IF(VLOOKUP($D25,Filter_Req!$A$2:$K$19,2)=1,MIN($X25,VLOOKUP($D25,Filter_Req!$A$2:$K$19,9)),85))</f>
        <v/>
      </c>
      <c r="V25" s="152" t="str">
        <f>IF($D25="","",IF(VLOOKUP($D25,Filter_Req!$A$2:$K$19,2)=1,MIN($X25,VLOOKUP($D25,Filter_Req!$A$2:$K$19,10)),85))</f>
        <v/>
      </c>
      <c r="W25" s="152" t="str">
        <f>IF($D25="","",IF($X25="","",MIN($X25,VLOOKUP($D25,Filter_Req!$A$2:$K$19,11))))</f>
        <v/>
      </c>
      <c r="X25" s="453"/>
      <c r="Y25" s="453"/>
      <c r="Z25" s="151"/>
      <c r="AA25" s="126" t="e">
        <f>VLOOKUP($D25,Filter_Req!$A$2:$K$19,2)</f>
        <v>#N/A</v>
      </c>
    </row>
    <row r="26" spans="1:27" x14ac:dyDescent="0.25">
      <c r="A26" s="125"/>
      <c r="B26" s="453"/>
      <c r="C26" s="453"/>
      <c r="D26" s="454"/>
      <c r="E26" s="455"/>
      <c r="F26" s="147" t="str">
        <f>IF($D26="","",IF($Q26="","",IF(VLOOKUP($D26,Filter_Req!$A$2:$K$19,2)=1,IF($R26="","",IF($N26&lt;=$U26,$R26*$G26,IF(AND($N26&gt;$U26,$N26&lt;=$X26),$G26*($R26+((($Q26-$R26)/($X26-$U26))*($N26-$U26))),0))),$Q26*$G26)))</f>
        <v/>
      </c>
      <c r="G26" s="148" t="str">
        <f>IF($D26="","",IF(VLOOKUP($D26,Filter_Req!$A$2:$K$19,2)=1,IF($N26&lt;=$U26,VLOOKUP($D26,Filter_Req!$A$2:$K$19,3),IF(AND($N26&gt;$U26,$N26&lt;=$W26),VLOOKUP($D26,Filter_Req!$A$2:$K$19,3)+(((VLOOKUP($D26,Filter_Req!$A$2:$K$19,5)-VLOOKUP($D26,Filter_Req!$A$2:$K$19,3))/($W26-$U26))*($N26-$U26)),0))))</f>
        <v/>
      </c>
      <c r="H26" s="455"/>
      <c r="I26" s="147" t="str">
        <f>IF($D26="","",IF(VLOOKUP($D26,Filter_Req!$A$2:$K$19,2)=1,IF($S26="","",$S26*$J26),""))</f>
        <v/>
      </c>
      <c r="J26" s="148" t="str">
        <f>IF($D26="","",IF(VLOOKUP($D26,Filter_Req!$A$2:$K$19,2)=1,VLOOKUP($D26,Filter_Req!$A$2:$M$19,12),""))</f>
        <v/>
      </c>
      <c r="K26" s="455"/>
      <c r="L26" s="147" t="str">
        <f>IF($D26="","",IF(VLOOKUP($D26,Filter_Req!$A$2:$K$19,2)=1,IF($T26="","",$T26*$M26),""))</f>
        <v/>
      </c>
      <c r="M26" s="148" t="str">
        <f>IF($D26="","",IF(VLOOKUP($D26,Filter_Req!$A$2:$K$19,2)=1,VLOOKUP($D26,Filter_Req!$A$2:$K$19,8),""))</f>
        <v/>
      </c>
      <c r="N26" s="149" t="str">
        <f t="shared" si="0"/>
        <v/>
      </c>
      <c r="O26" s="150" t="str">
        <f t="shared" si="1"/>
        <v/>
      </c>
      <c r="P26" s="151"/>
      <c r="Q26" s="453"/>
      <c r="R26" s="453"/>
      <c r="S26" s="453"/>
      <c r="T26" s="453"/>
      <c r="U26" s="152" t="str">
        <f>IF($D26="","",IF(VLOOKUP($D26,Filter_Req!$A$2:$K$19,2)=1,MIN($X26,VLOOKUP($D26,Filter_Req!$A$2:$K$19,9)),85))</f>
        <v/>
      </c>
      <c r="V26" s="152" t="str">
        <f>IF($D26="","",IF(VLOOKUP($D26,Filter_Req!$A$2:$K$19,2)=1,MIN($X26,VLOOKUP($D26,Filter_Req!$A$2:$K$19,10)),85))</f>
        <v/>
      </c>
      <c r="W26" s="152" t="str">
        <f>IF($D26="","",IF($X26="","",MIN($X26,VLOOKUP($D26,Filter_Req!$A$2:$K$19,11))))</f>
        <v/>
      </c>
      <c r="X26" s="453"/>
      <c r="Y26" s="453"/>
      <c r="Z26" s="151"/>
      <c r="AA26" s="126" t="e">
        <f>VLOOKUP($D26,Filter_Req!$A$2:$K$19,2)</f>
        <v>#N/A</v>
      </c>
    </row>
    <row r="27" spans="1:27" x14ac:dyDescent="0.25">
      <c r="A27" s="125"/>
      <c r="B27" s="453"/>
      <c r="C27" s="453"/>
      <c r="D27" s="454"/>
      <c r="E27" s="455"/>
      <c r="F27" s="147" t="str">
        <f>IF($D27="","",IF($Q27="","",IF(VLOOKUP($D27,Filter_Req!$A$2:$K$19,2)=1,IF($R27="","",IF($N27&lt;=$U27,$R27*$G27,IF(AND($N27&gt;$U27,$N27&lt;=$X27),$G27*($R27+((($Q27-$R27)/($X27-$U27))*($N27-$U27))),0))),$Q27*$G27)))</f>
        <v/>
      </c>
      <c r="G27" s="148" t="str">
        <f>IF($D27="","",IF(VLOOKUP($D27,Filter_Req!$A$2:$K$19,2)=1,IF($N27&lt;=$U27,VLOOKUP($D27,Filter_Req!$A$2:$K$19,3),IF(AND($N27&gt;$U27,$N27&lt;=$W27),VLOOKUP($D27,Filter_Req!$A$2:$K$19,3)+(((VLOOKUP($D27,Filter_Req!$A$2:$K$19,5)-VLOOKUP($D27,Filter_Req!$A$2:$K$19,3))/($W27-$U27))*($N27-$U27)),0))))</f>
        <v/>
      </c>
      <c r="H27" s="455"/>
      <c r="I27" s="147" t="str">
        <f>IF($D27="","",IF(VLOOKUP($D27,Filter_Req!$A$2:$K$19,2)=1,IF($S27="","",$S27*$J27),""))</f>
        <v/>
      </c>
      <c r="J27" s="148" t="str">
        <f>IF($D27="","",IF(VLOOKUP($D27,Filter_Req!$A$2:$K$19,2)=1,VLOOKUP($D27,Filter_Req!$A$2:$M$19,12),""))</f>
        <v/>
      </c>
      <c r="K27" s="455"/>
      <c r="L27" s="147" t="str">
        <f>IF($D27="","",IF(VLOOKUP($D27,Filter_Req!$A$2:$K$19,2)=1,IF($T27="","",$T27*$M27),""))</f>
        <v/>
      </c>
      <c r="M27" s="148" t="str">
        <f>IF($D27="","",IF(VLOOKUP($D27,Filter_Req!$A$2:$K$19,2)=1,VLOOKUP($D27,Filter_Req!$A$2:$K$19,8),""))</f>
        <v/>
      </c>
      <c r="N27" s="149" t="str">
        <f t="shared" si="0"/>
        <v/>
      </c>
      <c r="O27" s="150" t="str">
        <f t="shared" si="1"/>
        <v/>
      </c>
      <c r="P27" s="151"/>
      <c r="Q27" s="453"/>
      <c r="R27" s="453"/>
      <c r="S27" s="453"/>
      <c r="T27" s="453"/>
      <c r="U27" s="152" t="str">
        <f>IF($D27="","",IF(VLOOKUP($D27,Filter_Req!$A$2:$K$19,2)=1,MIN($X27,VLOOKUP($D27,Filter_Req!$A$2:$K$19,9)),85))</f>
        <v/>
      </c>
      <c r="V27" s="152" t="str">
        <f>IF($D27="","",IF(VLOOKUP($D27,Filter_Req!$A$2:$K$19,2)=1,MIN($X27,VLOOKUP($D27,Filter_Req!$A$2:$K$19,10)),85))</f>
        <v/>
      </c>
      <c r="W27" s="152" t="str">
        <f>IF($D27="","",IF($X27="","",MIN($X27,VLOOKUP($D27,Filter_Req!$A$2:$K$19,11))))</f>
        <v/>
      </c>
      <c r="X27" s="453"/>
      <c r="Y27" s="453"/>
      <c r="Z27" s="151"/>
      <c r="AA27" s="126" t="e">
        <f>VLOOKUP($D27,Filter_Req!$A$2:$K$19,2)</f>
        <v>#N/A</v>
      </c>
    </row>
    <row r="28" spans="1:27" x14ac:dyDescent="0.25">
      <c r="A28" s="125"/>
      <c r="B28" s="453"/>
      <c r="C28" s="453"/>
      <c r="D28" s="454"/>
      <c r="E28" s="455"/>
      <c r="F28" s="147" t="str">
        <f>IF($D28="","",IF($Q28="","",IF(VLOOKUP($D28,Filter_Req!$A$2:$K$19,2)=1,IF($R28="","",IF($N28&lt;=$U28,$R28*$G28,IF(AND($N28&gt;$U28,$N28&lt;=$X28),$G28*($R28+((($Q28-$R28)/($X28-$U28))*($N28-$U28))),0))),$Q28*$G28)))</f>
        <v/>
      </c>
      <c r="G28" s="148" t="str">
        <f>IF($D28="","",IF(VLOOKUP($D28,Filter_Req!$A$2:$K$19,2)=1,IF($N28&lt;=$U28,VLOOKUP($D28,Filter_Req!$A$2:$K$19,3),IF(AND($N28&gt;$U28,$N28&lt;=$W28),VLOOKUP($D28,Filter_Req!$A$2:$K$19,3)+(((VLOOKUP($D28,Filter_Req!$A$2:$K$19,5)-VLOOKUP($D28,Filter_Req!$A$2:$K$19,3))/($W28-$U28))*($N28-$U28)),0))))</f>
        <v/>
      </c>
      <c r="H28" s="455"/>
      <c r="I28" s="147" t="str">
        <f>IF($D28="","",IF(VLOOKUP($D28,Filter_Req!$A$2:$K$19,2)=1,IF($S28="","",$S28*$J28),""))</f>
        <v/>
      </c>
      <c r="J28" s="148" t="str">
        <f>IF($D28="","",IF(VLOOKUP($D28,Filter_Req!$A$2:$K$19,2)=1,VLOOKUP($D28,Filter_Req!$A$2:$M$19,12),""))</f>
        <v/>
      </c>
      <c r="K28" s="455"/>
      <c r="L28" s="147" t="str">
        <f>IF($D28="","",IF(VLOOKUP($D28,Filter_Req!$A$2:$K$19,2)=1,IF($T28="","",$T28*$M28),""))</f>
        <v/>
      </c>
      <c r="M28" s="148" t="str">
        <f>IF($D28="","",IF(VLOOKUP($D28,Filter_Req!$A$2:$K$19,2)=1,VLOOKUP($D28,Filter_Req!$A$2:$K$19,8),""))</f>
        <v/>
      </c>
      <c r="N28" s="149" t="str">
        <f t="shared" si="0"/>
        <v/>
      </c>
      <c r="O28" s="150" t="str">
        <f t="shared" si="1"/>
        <v/>
      </c>
      <c r="P28" s="151"/>
      <c r="Q28" s="453"/>
      <c r="R28" s="453"/>
      <c r="S28" s="453"/>
      <c r="T28" s="453"/>
      <c r="U28" s="152" t="str">
        <f>IF($D28="","",IF(VLOOKUP($D28,Filter_Req!$A$2:$K$19,2)=1,MIN($X28,VLOOKUP($D28,Filter_Req!$A$2:$K$19,9)),85))</f>
        <v/>
      </c>
      <c r="V28" s="152" t="str">
        <f>IF($D28="","",IF(VLOOKUP($D28,Filter_Req!$A$2:$K$19,2)=1,MIN($X28,VLOOKUP($D28,Filter_Req!$A$2:$K$19,10)),85))</f>
        <v/>
      </c>
      <c r="W28" s="152" t="str">
        <f>IF($D28="","",IF($X28="","",MIN($X28,VLOOKUP($D28,Filter_Req!$A$2:$K$19,11))))</f>
        <v/>
      </c>
      <c r="X28" s="453"/>
      <c r="Y28" s="453"/>
      <c r="Z28" s="151"/>
      <c r="AA28" s="126" t="e">
        <f>VLOOKUP($D28,Filter_Req!$A$2:$K$19,2)</f>
        <v>#N/A</v>
      </c>
    </row>
    <row r="29" spans="1:27" x14ac:dyDescent="0.25">
      <c r="A29" s="125"/>
      <c r="B29" s="453"/>
      <c r="C29" s="453"/>
      <c r="D29" s="454"/>
      <c r="E29" s="455"/>
      <c r="F29" s="147" t="str">
        <f>IF($D29="","",IF($Q29="","",IF(VLOOKUP($D29,Filter_Req!$A$2:$K$19,2)=1,IF($R29="","",IF($N29&lt;=$U29,$R29*$G29,IF(AND($N29&gt;$U29,$N29&lt;=$X29),$G29*($R29+((($Q29-$R29)/($X29-$U29))*($N29-$U29))),0))),$Q29*$G29)))</f>
        <v/>
      </c>
      <c r="G29" s="148" t="str">
        <f>IF($D29="","",IF(VLOOKUP($D29,Filter_Req!$A$2:$K$19,2)=1,IF($N29&lt;=$U29,VLOOKUP($D29,Filter_Req!$A$2:$K$19,3),IF(AND($N29&gt;$U29,$N29&lt;=$W29),VLOOKUP($D29,Filter_Req!$A$2:$K$19,3)+(((VLOOKUP($D29,Filter_Req!$A$2:$K$19,5)-VLOOKUP($D29,Filter_Req!$A$2:$K$19,3))/($W29-$U29))*($N29-$U29)),0))))</f>
        <v/>
      </c>
      <c r="H29" s="455"/>
      <c r="I29" s="147" t="str">
        <f>IF($D29="","",IF(VLOOKUP($D29,Filter_Req!$A$2:$K$19,2)=1,IF($S29="","",$S29*$J29),""))</f>
        <v/>
      </c>
      <c r="J29" s="148" t="str">
        <f>IF($D29="","",IF(VLOOKUP($D29,Filter_Req!$A$2:$K$19,2)=1,VLOOKUP($D29,Filter_Req!$A$2:$M$19,12),""))</f>
        <v/>
      </c>
      <c r="K29" s="455"/>
      <c r="L29" s="147" t="str">
        <f>IF($D29="","",IF(VLOOKUP($D29,Filter_Req!$A$2:$K$19,2)=1,IF($T29="","",$T29*$M29),""))</f>
        <v/>
      </c>
      <c r="M29" s="148" t="str">
        <f>IF($D29="","",IF(VLOOKUP($D29,Filter_Req!$A$2:$K$19,2)=1,VLOOKUP($D29,Filter_Req!$A$2:$K$19,8),""))</f>
        <v/>
      </c>
      <c r="N29" s="149" t="str">
        <f t="shared" si="0"/>
        <v/>
      </c>
      <c r="O29" s="150" t="str">
        <f t="shared" si="1"/>
        <v/>
      </c>
      <c r="P29" s="151"/>
      <c r="Q29" s="453"/>
      <c r="R29" s="453"/>
      <c r="S29" s="453"/>
      <c r="T29" s="453"/>
      <c r="U29" s="152" t="str">
        <f>IF($D29="","",IF(VLOOKUP($D29,Filter_Req!$A$2:$K$19,2)=1,MIN($X29,VLOOKUP($D29,Filter_Req!$A$2:$K$19,9)),85))</f>
        <v/>
      </c>
      <c r="V29" s="152" t="str">
        <f>IF($D29="","",IF(VLOOKUP($D29,Filter_Req!$A$2:$K$19,2)=1,MIN($X29,VLOOKUP($D29,Filter_Req!$A$2:$K$19,10)),85))</f>
        <v/>
      </c>
      <c r="W29" s="152" t="str">
        <f>IF($D29="","",IF($X29="","",MIN($X29,VLOOKUP($D29,Filter_Req!$A$2:$K$19,11))))</f>
        <v/>
      </c>
      <c r="X29" s="453"/>
      <c r="Y29" s="453"/>
      <c r="Z29" s="151"/>
      <c r="AA29" s="126" t="e">
        <f>VLOOKUP($D29,Filter_Req!$A$2:$K$19,2)</f>
        <v>#N/A</v>
      </c>
    </row>
    <row r="30" spans="1:27" x14ac:dyDescent="0.25">
      <c r="A30" s="125"/>
      <c r="B30" s="453"/>
      <c r="C30" s="453"/>
      <c r="D30" s="454"/>
      <c r="E30" s="455"/>
      <c r="F30" s="147" t="str">
        <f>IF($D30="","",IF($Q30="","",IF(VLOOKUP($D30,Filter_Req!$A$2:$K$19,2)=1,IF($R30="","",IF($N30&lt;=$U30,$R30*$G30,IF(AND($N30&gt;$U30,$N30&lt;=$X30),$G30*($R30+((($Q30-$R30)/($X30-$U30))*($N30-$U30))),0))),$Q30*$G30)))</f>
        <v/>
      </c>
      <c r="G30" s="148" t="str">
        <f>IF($D30="","",IF(VLOOKUP($D30,Filter_Req!$A$2:$K$19,2)=1,IF($N30&lt;=$U30,VLOOKUP($D30,Filter_Req!$A$2:$K$19,3),IF(AND($N30&gt;$U30,$N30&lt;=$W30),VLOOKUP($D30,Filter_Req!$A$2:$K$19,3)+(((VLOOKUP($D30,Filter_Req!$A$2:$K$19,5)-VLOOKUP($D30,Filter_Req!$A$2:$K$19,3))/($W30-$U30))*($N30-$U30)),0))))</f>
        <v/>
      </c>
      <c r="H30" s="455"/>
      <c r="I30" s="147" t="str">
        <f>IF($D30="","",IF(VLOOKUP($D30,Filter_Req!$A$2:$K$19,2)=1,IF($S30="","",$S30*$J30),""))</f>
        <v/>
      </c>
      <c r="J30" s="148" t="str">
        <f>IF($D30="","",IF(VLOOKUP($D30,Filter_Req!$A$2:$K$19,2)=1,VLOOKUP($D30,Filter_Req!$A$2:$M$19,12),""))</f>
        <v/>
      </c>
      <c r="K30" s="455"/>
      <c r="L30" s="147" t="str">
        <f>IF($D30="","",IF(VLOOKUP($D30,Filter_Req!$A$2:$K$19,2)=1,IF($T30="","",$T30*$M30),""))</f>
        <v/>
      </c>
      <c r="M30" s="148" t="str">
        <f>IF($D30="","",IF(VLOOKUP($D30,Filter_Req!$A$2:$K$19,2)=1,VLOOKUP($D30,Filter_Req!$A$2:$K$19,8),""))</f>
        <v/>
      </c>
      <c r="N30" s="149" t="str">
        <f t="shared" si="0"/>
        <v/>
      </c>
      <c r="O30" s="150" t="str">
        <f t="shared" si="1"/>
        <v/>
      </c>
      <c r="P30" s="151"/>
      <c r="Q30" s="453"/>
      <c r="R30" s="453"/>
      <c r="S30" s="453"/>
      <c r="T30" s="453"/>
      <c r="U30" s="152" t="str">
        <f>IF($D30="","",IF(VLOOKUP($D30,Filter_Req!$A$2:$K$19,2)=1,MIN($X30,VLOOKUP($D30,Filter_Req!$A$2:$K$19,9)),85))</f>
        <v/>
      </c>
      <c r="V30" s="152" t="str">
        <f>IF($D30="","",IF(VLOOKUP($D30,Filter_Req!$A$2:$K$19,2)=1,MIN($X30,VLOOKUP($D30,Filter_Req!$A$2:$K$19,10)),85))</f>
        <v/>
      </c>
      <c r="W30" s="152" t="str">
        <f>IF($D30="","",IF($X30="","",MIN($X30,VLOOKUP($D30,Filter_Req!$A$2:$K$19,11))))</f>
        <v/>
      </c>
      <c r="X30" s="453"/>
      <c r="Y30" s="453"/>
      <c r="Z30" s="151"/>
      <c r="AA30" s="126" t="e">
        <f>VLOOKUP($D30,Filter_Req!$A$2:$K$19,2)</f>
        <v>#N/A</v>
      </c>
    </row>
    <row r="31" spans="1:27" x14ac:dyDescent="0.25">
      <c r="A31" s="125"/>
      <c r="B31" s="453"/>
      <c r="C31" s="453"/>
      <c r="D31" s="454"/>
      <c r="E31" s="455"/>
      <c r="F31" s="147" t="str">
        <f>IF($D31="","",IF($Q31="","",IF(VLOOKUP($D31,Filter_Req!$A$2:$K$19,2)=1,IF($R31="","",IF($N31&lt;=$U31,$R31*$G31,IF(AND($N31&gt;$U31,$N31&lt;=$X31),$G31*($R31+((($Q31-$R31)/($X31-$U31))*($N31-$U31))),0))),$Q31*$G31)))</f>
        <v/>
      </c>
      <c r="G31" s="148" t="str">
        <f>IF($D31="","",IF(VLOOKUP($D31,Filter_Req!$A$2:$K$19,2)=1,IF($N31&lt;=$U31,VLOOKUP($D31,Filter_Req!$A$2:$K$19,3),IF(AND($N31&gt;$U31,$N31&lt;=$W31),VLOOKUP($D31,Filter_Req!$A$2:$K$19,3)+(((VLOOKUP($D31,Filter_Req!$A$2:$K$19,5)-VLOOKUP($D31,Filter_Req!$A$2:$K$19,3))/($W31-$U31))*($N31-$U31)),0))))</f>
        <v/>
      </c>
      <c r="H31" s="455"/>
      <c r="I31" s="147" t="str">
        <f>IF($D31="","",IF(VLOOKUP($D31,Filter_Req!$A$2:$K$19,2)=1,IF($S31="","",$S31*$J31),""))</f>
        <v/>
      </c>
      <c r="J31" s="148" t="str">
        <f>IF($D31="","",IF(VLOOKUP($D31,Filter_Req!$A$2:$K$19,2)=1,VLOOKUP($D31,Filter_Req!$A$2:$M$19,12),""))</f>
        <v/>
      </c>
      <c r="K31" s="455"/>
      <c r="L31" s="147" t="str">
        <f>IF($D31="","",IF(VLOOKUP($D31,Filter_Req!$A$2:$K$19,2)=1,IF($T31="","",$T31*$M31),""))</f>
        <v/>
      </c>
      <c r="M31" s="148" t="str">
        <f>IF($D31="","",IF(VLOOKUP($D31,Filter_Req!$A$2:$K$19,2)=1,VLOOKUP($D31,Filter_Req!$A$2:$K$19,8),""))</f>
        <v/>
      </c>
      <c r="N31" s="149" t="str">
        <f t="shared" si="0"/>
        <v/>
      </c>
      <c r="O31" s="150" t="str">
        <f t="shared" si="1"/>
        <v/>
      </c>
      <c r="P31" s="151"/>
      <c r="Q31" s="453"/>
      <c r="R31" s="453"/>
      <c r="S31" s="453"/>
      <c r="T31" s="453"/>
      <c r="U31" s="152" t="str">
        <f>IF($D31="","",IF(VLOOKUP($D31,Filter_Req!$A$2:$K$19,2)=1,MIN($X31,VLOOKUP($D31,Filter_Req!$A$2:$K$19,9)),85))</f>
        <v/>
      </c>
      <c r="V31" s="152" t="str">
        <f>IF($D31="","",IF(VLOOKUP($D31,Filter_Req!$A$2:$K$19,2)=1,MIN($X31,VLOOKUP($D31,Filter_Req!$A$2:$K$19,10)),85))</f>
        <v/>
      </c>
      <c r="W31" s="152" t="str">
        <f>IF($D31="","",IF($X31="","",MIN($X31,VLOOKUP($D31,Filter_Req!$A$2:$K$19,11))))</f>
        <v/>
      </c>
      <c r="X31" s="453"/>
      <c r="Y31" s="453"/>
      <c r="Z31" s="151"/>
      <c r="AA31" s="126" t="e">
        <f>VLOOKUP($D31,Filter_Req!$A$2:$K$19,2)</f>
        <v>#N/A</v>
      </c>
    </row>
    <row r="32" spans="1:27" x14ac:dyDescent="0.25">
      <c r="A32" s="125"/>
      <c r="B32" s="453"/>
      <c r="C32" s="453"/>
      <c r="D32" s="454"/>
      <c r="E32" s="455"/>
      <c r="F32" s="147" t="str">
        <f>IF($D32="","",IF($Q32="","",IF(VLOOKUP($D32,Filter_Req!$A$2:$K$19,2)=1,IF($R32="","",IF($N32&lt;=$U32,$R32*$G32,IF(AND($N32&gt;$U32,$N32&lt;=$X32),$G32*($R32+((($Q32-$R32)/($X32-$U32))*($N32-$U32))),0))),$Q32*$G32)))</f>
        <v/>
      </c>
      <c r="G32" s="148" t="str">
        <f>IF($D32="","",IF(VLOOKUP($D32,Filter_Req!$A$2:$K$19,2)=1,IF($N32&lt;=$U32,VLOOKUP($D32,Filter_Req!$A$2:$K$19,3),IF(AND($N32&gt;$U32,$N32&lt;=$W32),VLOOKUP($D32,Filter_Req!$A$2:$K$19,3)+(((VLOOKUP($D32,Filter_Req!$A$2:$K$19,5)-VLOOKUP($D32,Filter_Req!$A$2:$K$19,3))/($W32-$U32))*($N32-$U32)),0))))</f>
        <v/>
      </c>
      <c r="H32" s="455"/>
      <c r="I32" s="147" t="str">
        <f>IF($D32="","",IF(VLOOKUP($D32,Filter_Req!$A$2:$K$19,2)=1,IF($S32="","",$S32*$J32),""))</f>
        <v/>
      </c>
      <c r="J32" s="148" t="str">
        <f>IF($D32="","",IF(VLOOKUP($D32,Filter_Req!$A$2:$K$19,2)=1,VLOOKUP($D32,Filter_Req!$A$2:$M$19,12),""))</f>
        <v/>
      </c>
      <c r="K32" s="455"/>
      <c r="L32" s="147" t="str">
        <f>IF($D32="","",IF(VLOOKUP($D32,Filter_Req!$A$2:$K$19,2)=1,IF($T32="","",$T32*$M32),""))</f>
        <v/>
      </c>
      <c r="M32" s="148" t="str">
        <f>IF($D32="","",IF(VLOOKUP($D32,Filter_Req!$A$2:$K$19,2)=1,VLOOKUP($D32,Filter_Req!$A$2:$K$19,8),""))</f>
        <v/>
      </c>
      <c r="N32" s="149" t="str">
        <f t="shared" si="0"/>
        <v/>
      </c>
      <c r="O32" s="150" t="str">
        <f t="shared" si="1"/>
        <v/>
      </c>
      <c r="P32" s="151"/>
      <c r="Q32" s="453"/>
      <c r="R32" s="453"/>
      <c r="S32" s="453"/>
      <c r="T32" s="453"/>
      <c r="U32" s="152" t="str">
        <f>IF($D32="","",IF(VLOOKUP($D32,Filter_Req!$A$2:$K$19,2)=1,MIN($X32,VLOOKUP($D32,Filter_Req!$A$2:$K$19,9)),85))</f>
        <v/>
      </c>
      <c r="V32" s="152" t="str">
        <f>IF($D32="","",IF(VLOOKUP($D32,Filter_Req!$A$2:$K$19,2)=1,MIN($X32,VLOOKUP($D32,Filter_Req!$A$2:$K$19,10)),85))</f>
        <v/>
      </c>
      <c r="W32" s="152" t="str">
        <f>IF($D32="","",IF($X32="","",MIN($X32,VLOOKUP($D32,Filter_Req!$A$2:$K$19,11))))</f>
        <v/>
      </c>
      <c r="X32" s="453"/>
      <c r="Y32" s="453"/>
      <c r="Z32" s="151"/>
      <c r="AA32" s="126" t="e">
        <f>VLOOKUP($D32,Filter_Req!$A$2:$K$19,2)</f>
        <v>#N/A</v>
      </c>
    </row>
    <row r="33" spans="1:27" x14ac:dyDescent="0.25">
      <c r="A33" s="125"/>
      <c r="B33" s="453"/>
      <c r="C33" s="453"/>
      <c r="D33" s="454"/>
      <c r="E33" s="455"/>
      <c r="F33" s="147" t="str">
        <f>IF($D33="","",IF($Q33="","",IF(VLOOKUP($D33,Filter_Req!$A$2:$K$19,2)=1,IF($R33="","",IF($N33&lt;=$U33,$R33*$G33,IF(AND($N33&gt;$U33,$N33&lt;=$X33),$G33*($R33+((($Q33-$R33)/($X33-$U33))*($N33-$U33))),0))),$Q33*$G33)))</f>
        <v/>
      </c>
      <c r="G33" s="148" t="str">
        <f>IF($D33="","",IF(VLOOKUP($D33,Filter_Req!$A$2:$K$19,2)=1,IF($N33&lt;=$U33,VLOOKUP($D33,Filter_Req!$A$2:$K$19,3),IF(AND($N33&gt;$U33,$N33&lt;=$W33),VLOOKUP($D33,Filter_Req!$A$2:$K$19,3)+(((VLOOKUP($D33,Filter_Req!$A$2:$K$19,5)-VLOOKUP($D33,Filter_Req!$A$2:$K$19,3))/($W33-$U33))*($N33-$U33)),0))))</f>
        <v/>
      </c>
      <c r="H33" s="455"/>
      <c r="I33" s="147" t="str">
        <f>IF($D33="","",IF(VLOOKUP($D33,Filter_Req!$A$2:$K$19,2)=1,IF($S33="","",$S33*$J33),""))</f>
        <v/>
      </c>
      <c r="J33" s="148" t="str">
        <f>IF($D33="","",IF(VLOOKUP($D33,Filter_Req!$A$2:$K$19,2)=1,VLOOKUP($D33,Filter_Req!$A$2:$M$19,12),""))</f>
        <v/>
      </c>
      <c r="K33" s="455"/>
      <c r="L33" s="147" t="str">
        <f>IF($D33="","",IF(VLOOKUP($D33,Filter_Req!$A$2:$K$19,2)=1,IF($T33="","",$T33*$M33),""))</f>
        <v/>
      </c>
      <c r="M33" s="148" t="str">
        <f>IF($D33="","",IF(VLOOKUP($D33,Filter_Req!$A$2:$K$19,2)=1,VLOOKUP($D33,Filter_Req!$A$2:$K$19,8),""))</f>
        <v/>
      </c>
      <c r="N33" s="149" t="str">
        <f t="shared" si="0"/>
        <v/>
      </c>
      <c r="O33" s="150" t="str">
        <f t="shared" si="1"/>
        <v/>
      </c>
      <c r="P33" s="151"/>
      <c r="Q33" s="453"/>
      <c r="R33" s="453"/>
      <c r="S33" s="453"/>
      <c r="T33" s="453"/>
      <c r="U33" s="152" t="str">
        <f>IF($D33="","",IF(VLOOKUP($D33,Filter_Req!$A$2:$K$19,2)=1,MIN($X33,VLOOKUP($D33,Filter_Req!$A$2:$K$19,9)),85))</f>
        <v/>
      </c>
      <c r="V33" s="152" t="str">
        <f>IF($D33="","",IF(VLOOKUP($D33,Filter_Req!$A$2:$K$19,2)=1,MIN($X33,VLOOKUP($D33,Filter_Req!$A$2:$K$19,10)),85))</f>
        <v/>
      </c>
      <c r="W33" s="152" t="str">
        <f>IF($D33="","",IF($X33="","",MIN($X33,VLOOKUP($D33,Filter_Req!$A$2:$K$19,11))))</f>
        <v/>
      </c>
      <c r="X33" s="453"/>
      <c r="Y33" s="453"/>
      <c r="Z33" s="151"/>
      <c r="AA33" s="126" t="e">
        <f>VLOOKUP($D33,Filter_Req!$A$2:$K$19,2)</f>
        <v>#N/A</v>
      </c>
    </row>
    <row r="34" spans="1:27" x14ac:dyDescent="0.25">
      <c r="A34" s="125"/>
      <c r="B34" s="453"/>
      <c r="C34" s="453"/>
      <c r="D34" s="454"/>
      <c r="E34" s="455"/>
      <c r="F34" s="147" t="str">
        <f>IF($D34="","",IF($Q34="","",IF(VLOOKUP($D34,Filter_Req!$A$2:$K$19,2)=1,IF($R34="","",IF($N34&lt;=$U34,$R34*$G34,IF(AND($N34&gt;$U34,$N34&lt;=$X34),$G34*($R34+((($Q34-$R34)/($X34-$U34))*($N34-$U34))),0))),$Q34*$G34)))</f>
        <v/>
      </c>
      <c r="G34" s="148" t="str">
        <f>IF($D34="","",IF(VLOOKUP($D34,Filter_Req!$A$2:$K$19,2)=1,IF($N34&lt;=$U34,VLOOKUP($D34,Filter_Req!$A$2:$K$19,3),IF(AND($N34&gt;$U34,$N34&lt;=$W34),VLOOKUP($D34,Filter_Req!$A$2:$K$19,3)+(((VLOOKUP($D34,Filter_Req!$A$2:$K$19,5)-VLOOKUP($D34,Filter_Req!$A$2:$K$19,3))/($W34-$U34))*($N34-$U34)),0))))</f>
        <v/>
      </c>
      <c r="H34" s="455"/>
      <c r="I34" s="147" t="str">
        <f>IF($D34="","",IF(VLOOKUP($D34,Filter_Req!$A$2:$K$19,2)=1,IF($S34="","",$S34*$J34),""))</f>
        <v/>
      </c>
      <c r="J34" s="148" t="str">
        <f>IF($D34="","",IF(VLOOKUP($D34,Filter_Req!$A$2:$K$19,2)=1,VLOOKUP($D34,Filter_Req!$A$2:$M$19,12),""))</f>
        <v/>
      </c>
      <c r="K34" s="455"/>
      <c r="L34" s="147" t="str">
        <f>IF($D34="","",IF(VLOOKUP($D34,Filter_Req!$A$2:$K$19,2)=1,IF($T34="","",$T34*$M34),""))</f>
        <v/>
      </c>
      <c r="M34" s="148" t="str">
        <f>IF($D34="","",IF(VLOOKUP($D34,Filter_Req!$A$2:$K$19,2)=1,VLOOKUP($D34,Filter_Req!$A$2:$K$19,8),""))</f>
        <v/>
      </c>
      <c r="N34" s="149" t="str">
        <f t="shared" si="0"/>
        <v/>
      </c>
      <c r="O34" s="150" t="str">
        <f t="shared" si="1"/>
        <v/>
      </c>
      <c r="P34" s="151"/>
      <c r="Q34" s="453"/>
      <c r="R34" s="453"/>
      <c r="S34" s="453"/>
      <c r="T34" s="453"/>
      <c r="U34" s="152" t="str">
        <f>IF($D34="","",IF(VLOOKUP($D34,Filter_Req!$A$2:$K$19,2)=1,MIN($X34,VLOOKUP($D34,Filter_Req!$A$2:$K$19,9)),85))</f>
        <v/>
      </c>
      <c r="V34" s="152" t="str">
        <f>IF($D34="","",IF(VLOOKUP($D34,Filter_Req!$A$2:$K$19,2)=1,MIN($X34,VLOOKUP($D34,Filter_Req!$A$2:$K$19,10)),85))</f>
        <v/>
      </c>
      <c r="W34" s="152" t="str">
        <f>IF($D34="","",IF($X34="","",MIN($X34,VLOOKUP($D34,Filter_Req!$A$2:$K$19,11))))</f>
        <v/>
      </c>
      <c r="X34" s="453"/>
      <c r="Y34" s="453"/>
      <c r="Z34" s="151"/>
      <c r="AA34" s="126" t="e">
        <f>VLOOKUP($D34,Filter_Req!$A$2:$K$19,2)</f>
        <v>#N/A</v>
      </c>
    </row>
    <row r="35" spans="1:27" x14ac:dyDescent="0.25">
      <c r="A35" s="125"/>
      <c r="B35" s="453"/>
      <c r="C35" s="453"/>
      <c r="D35" s="454"/>
      <c r="E35" s="455"/>
      <c r="F35" s="147" t="str">
        <f>IF($D35="","",IF($Q35="","",IF(VLOOKUP($D35,Filter_Req!$A$2:$K$19,2)=1,IF($R35="","",IF($N35&lt;=$U35,$R35*$G35,IF(AND($N35&gt;$U35,$N35&lt;=$X35),$G35*($R35+((($Q35-$R35)/($X35-$U35))*($N35-$U35))),0))),$Q35*$G35)))</f>
        <v/>
      </c>
      <c r="G35" s="148" t="str">
        <f>IF($D35="","",IF(VLOOKUP($D35,Filter_Req!$A$2:$K$19,2)=1,IF($N35&lt;=$U35,VLOOKUP($D35,Filter_Req!$A$2:$K$19,3),IF(AND($N35&gt;$U35,$N35&lt;=$W35),VLOOKUP($D35,Filter_Req!$A$2:$K$19,3)+(((VLOOKUP($D35,Filter_Req!$A$2:$K$19,5)-VLOOKUP($D35,Filter_Req!$A$2:$K$19,3))/($W35-$U35))*($N35-$U35)),0))))</f>
        <v/>
      </c>
      <c r="H35" s="455"/>
      <c r="I35" s="147" t="str">
        <f>IF($D35="","",IF(VLOOKUP($D35,Filter_Req!$A$2:$K$19,2)=1,IF($S35="","",$S35*$J35),""))</f>
        <v/>
      </c>
      <c r="J35" s="148" t="str">
        <f>IF($D35="","",IF(VLOOKUP($D35,Filter_Req!$A$2:$K$19,2)=1,VLOOKUP($D35,Filter_Req!$A$2:$M$19,12),""))</f>
        <v/>
      </c>
      <c r="K35" s="455"/>
      <c r="L35" s="147" t="str">
        <f>IF($D35="","",IF(VLOOKUP($D35,Filter_Req!$A$2:$K$19,2)=1,IF($T35="","",$T35*$M35),""))</f>
        <v/>
      </c>
      <c r="M35" s="148" t="str">
        <f>IF($D35="","",IF(VLOOKUP($D35,Filter_Req!$A$2:$K$19,2)=1,VLOOKUP($D35,Filter_Req!$A$2:$K$19,8),""))</f>
        <v/>
      </c>
      <c r="N35" s="149" t="str">
        <f t="shared" si="0"/>
        <v/>
      </c>
      <c r="O35" s="150" t="str">
        <f t="shared" si="1"/>
        <v/>
      </c>
      <c r="P35" s="151"/>
      <c r="Q35" s="453"/>
      <c r="R35" s="453"/>
      <c r="S35" s="453"/>
      <c r="T35" s="453"/>
      <c r="U35" s="152" t="str">
        <f>IF($D35="","",IF(VLOOKUP($D35,Filter_Req!$A$2:$K$19,2)=1,MIN($X35,VLOOKUP($D35,Filter_Req!$A$2:$K$19,9)),85))</f>
        <v/>
      </c>
      <c r="V35" s="152" t="str">
        <f>IF($D35="","",IF(VLOOKUP($D35,Filter_Req!$A$2:$K$19,2)=1,MIN($X35,VLOOKUP($D35,Filter_Req!$A$2:$K$19,10)),85))</f>
        <v/>
      </c>
      <c r="W35" s="152" t="str">
        <f>IF($D35="","",IF($X35="","",MIN($X35,VLOOKUP($D35,Filter_Req!$A$2:$K$19,11))))</f>
        <v/>
      </c>
      <c r="X35" s="453"/>
      <c r="Y35" s="453"/>
      <c r="Z35" s="151"/>
      <c r="AA35" s="126" t="e">
        <f>VLOOKUP($D35,Filter_Req!$A$2:$K$19,2)</f>
        <v>#N/A</v>
      </c>
    </row>
    <row r="36" spans="1:27" x14ac:dyDescent="0.25">
      <c r="A36" s="125"/>
      <c r="B36" s="453"/>
      <c r="C36" s="453"/>
      <c r="D36" s="454"/>
      <c r="E36" s="455"/>
      <c r="F36" s="147" t="str">
        <f>IF($D36="","",IF($Q36="","",IF(VLOOKUP($D36,Filter_Req!$A$2:$K$19,2)=1,IF($R36="","",IF($N36&lt;=$U36,$R36*$G36,IF(AND($N36&gt;$U36,$N36&lt;=$X36),$G36*($R36+((($Q36-$R36)/($X36-$U36))*($N36-$U36))),0))),$Q36*$G36)))</f>
        <v/>
      </c>
      <c r="G36" s="148" t="str">
        <f>IF($D36="","",IF(VLOOKUP($D36,Filter_Req!$A$2:$K$19,2)=1,IF($N36&lt;=$U36,VLOOKUP($D36,Filter_Req!$A$2:$K$19,3),IF(AND($N36&gt;$U36,$N36&lt;=$W36),VLOOKUP($D36,Filter_Req!$A$2:$K$19,3)+(((VLOOKUP($D36,Filter_Req!$A$2:$K$19,5)-VLOOKUP($D36,Filter_Req!$A$2:$K$19,3))/($W36-$U36))*($N36-$U36)),0))))</f>
        <v/>
      </c>
      <c r="H36" s="455"/>
      <c r="I36" s="147" t="str">
        <f>IF($D36="","",IF(VLOOKUP($D36,Filter_Req!$A$2:$K$19,2)=1,IF($S36="","",$S36*$J36),""))</f>
        <v/>
      </c>
      <c r="J36" s="148" t="str">
        <f>IF($D36="","",IF(VLOOKUP($D36,Filter_Req!$A$2:$K$19,2)=1,VLOOKUP($D36,Filter_Req!$A$2:$M$19,12),""))</f>
        <v/>
      </c>
      <c r="K36" s="455"/>
      <c r="L36" s="147" t="str">
        <f>IF($D36="","",IF(VLOOKUP($D36,Filter_Req!$A$2:$K$19,2)=1,IF($T36="","",$T36*$M36),""))</f>
        <v/>
      </c>
      <c r="M36" s="148" t="str">
        <f>IF($D36="","",IF(VLOOKUP($D36,Filter_Req!$A$2:$K$19,2)=1,VLOOKUP($D36,Filter_Req!$A$2:$K$19,8),""))</f>
        <v/>
      </c>
      <c r="N36" s="149" t="str">
        <f t="shared" si="0"/>
        <v/>
      </c>
      <c r="O36" s="150" t="str">
        <f t="shared" si="1"/>
        <v/>
      </c>
      <c r="P36" s="151"/>
      <c r="Q36" s="453"/>
      <c r="R36" s="453"/>
      <c r="S36" s="453"/>
      <c r="T36" s="453"/>
      <c r="U36" s="152" t="str">
        <f>IF($D36="","",IF(VLOOKUP($D36,Filter_Req!$A$2:$K$19,2)=1,MIN($X36,VLOOKUP($D36,Filter_Req!$A$2:$K$19,9)),85))</f>
        <v/>
      </c>
      <c r="V36" s="152" t="str">
        <f>IF($D36="","",IF(VLOOKUP($D36,Filter_Req!$A$2:$K$19,2)=1,MIN($X36,VLOOKUP($D36,Filter_Req!$A$2:$K$19,10)),85))</f>
        <v/>
      </c>
      <c r="W36" s="152" t="str">
        <f>IF($D36="","",IF($X36="","",MIN($X36,VLOOKUP($D36,Filter_Req!$A$2:$K$19,11))))</f>
        <v/>
      </c>
      <c r="X36" s="453"/>
      <c r="Y36" s="453"/>
      <c r="Z36" s="151"/>
      <c r="AA36" s="126" t="e">
        <f>VLOOKUP($D36,Filter_Req!$A$2:$K$19,2)</f>
        <v>#N/A</v>
      </c>
    </row>
    <row r="37" spans="1:27" x14ac:dyDescent="0.25">
      <c r="A37" s="125"/>
      <c r="B37" s="453"/>
      <c r="C37" s="453"/>
      <c r="D37" s="454"/>
      <c r="E37" s="455"/>
      <c r="F37" s="147" t="str">
        <f>IF($D37="","",IF($Q37="","",IF(VLOOKUP($D37,Filter_Req!$A$2:$K$19,2)=1,IF($R37="","",IF($N37&lt;=$U37,$R37*$G37,IF(AND($N37&gt;$U37,$N37&lt;=$X37),$G37*($R37+((($Q37-$R37)/($X37-$U37))*($N37-$U37))),0))),$Q37*$G37)))</f>
        <v/>
      </c>
      <c r="G37" s="148" t="str">
        <f>IF($D37="","",IF(VLOOKUP($D37,Filter_Req!$A$2:$K$19,2)=1,IF($N37&lt;=$U37,VLOOKUP($D37,Filter_Req!$A$2:$K$19,3),IF(AND($N37&gt;$U37,$N37&lt;=$W37),VLOOKUP($D37,Filter_Req!$A$2:$K$19,3)+(((VLOOKUP($D37,Filter_Req!$A$2:$K$19,5)-VLOOKUP($D37,Filter_Req!$A$2:$K$19,3))/($W37-$U37))*($N37-$U37)),0))))</f>
        <v/>
      </c>
      <c r="H37" s="455"/>
      <c r="I37" s="147" t="str">
        <f>IF($D37="","",IF(VLOOKUP($D37,Filter_Req!$A$2:$K$19,2)=1,IF($S37="","",$S37*$J37),""))</f>
        <v/>
      </c>
      <c r="J37" s="148" t="str">
        <f>IF($D37="","",IF(VLOOKUP($D37,Filter_Req!$A$2:$K$19,2)=1,VLOOKUP($D37,Filter_Req!$A$2:$M$19,12),""))</f>
        <v/>
      </c>
      <c r="K37" s="455"/>
      <c r="L37" s="147" t="str">
        <f>IF($D37="","",IF(VLOOKUP($D37,Filter_Req!$A$2:$K$19,2)=1,IF($T37="","",$T37*$M37),""))</f>
        <v/>
      </c>
      <c r="M37" s="148" t="str">
        <f>IF($D37="","",IF(VLOOKUP($D37,Filter_Req!$A$2:$K$19,2)=1,VLOOKUP($D37,Filter_Req!$A$2:$K$19,8),""))</f>
        <v/>
      </c>
      <c r="N37" s="149" t="str">
        <f t="shared" si="0"/>
        <v/>
      </c>
      <c r="O37" s="150" t="str">
        <f t="shared" si="1"/>
        <v/>
      </c>
      <c r="P37" s="151"/>
      <c r="Q37" s="453"/>
      <c r="R37" s="453"/>
      <c r="S37" s="453"/>
      <c r="T37" s="453"/>
      <c r="U37" s="152" t="str">
        <f>IF($D37="","",IF(VLOOKUP($D37,Filter_Req!$A$2:$K$19,2)=1,MIN($X37,VLOOKUP($D37,Filter_Req!$A$2:$K$19,9)),85))</f>
        <v/>
      </c>
      <c r="V37" s="152" t="str">
        <f>IF($D37="","",IF(VLOOKUP($D37,Filter_Req!$A$2:$K$19,2)=1,MIN($X37,VLOOKUP($D37,Filter_Req!$A$2:$K$19,10)),85))</f>
        <v/>
      </c>
      <c r="W37" s="152" t="str">
        <f>IF($D37="","",IF($X37="","",MIN($X37,VLOOKUP($D37,Filter_Req!$A$2:$K$19,11))))</f>
        <v/>
      </c>
      <c r="X37" s="453"/>
      <c r="Y37" s="453"/>
      <c r="Z37" s="125"/>
      <c r="AA37" s="126" t="e">
        <f>VLOOKUP($D37,Filter_Req!$A$2:$K$19,2)</f>
        <v>#N/A</v>
      </c>
    </row>
    <row r="38" spans="1:27" x14ac:dyDescent="0.25">
      <c r="A38" s="125"/>
      <c r="B38" s="453"/>
      <c r="C38" s="453"/>
      <c r="D38" s="454"/>
      <c r="E38" s="455"/>
      <c r="F38" s="147" t="str">
        <f>IF($D38="","",IF($Q38="","",IF(VLOOKUP($D38,Filter_Req!$A$2:$K$19,2)=1,IF($R38="","",IF($N38&lt;=$U38,$R38*$G38,IF(AND($N38&gt;$U38,$N38&lt;=$X38),$G38*($R38+((($Q38-$R38)/($X38-$U38))*($N38-$U38))),0))),$Q38*$G38)))</f>
        <v/>
      </c>
      <c r="G38" s="148" t="str">
        <f>IF($D38="","",IF(VLOOKUP($D38,Filter_Req!$A$2:$K$19,2)=1,IF($N38&lt;=$U38,VLOOKUP($D38,Filter_Req!$A$2:$K$19,3),IF(AND($N38&gt;$U38,$N38&lt;=$W38),VLOOKUP($D38,Filter_Req!$A$2:$K$19,3)+(((VLOOKUP($D38,Filter_Req!$A$2:$K$19,5)-VLOOKUP($D38,Filter_Req!$A$2:$K$19,3))/($W38-$U38))*($N38-$U38)),0))))</f>
        <v/>
      </c>
      <c r="H38" s="455"/>
      <c r="I38" s="147" t="str">
        <f>IF($D38="","",IF(VLOOKUP($D38,Filter_Req!$A$2:$K$19,2)=1,IF($S38="","",$S38*$J38),""))</f>
        <v/>
      </c>
      <c r="J38" s="148" t="str">
        <f>IF($D38="","",IF(VLOOKUP($D38,Filter_Req!$A$2:$K$19,2)=1,VLOOKUP($D38,Filter_Req!$A$2:$M$19,12),""))</f>
        <v/>
      </c>
      <c r="K38" s="455"/>
      <c r="L38" s="147" t="str">
        <f>IF($D38="","",IF(VLOOKUP($D38,Filter_Req!$A$2:$K$19,2)=1,IF($T38="","",$T38*$M38),""))</f>
        <v/>
      </c>
      <c r="M38" s="148" t="str">
        <f>IF($D38="","",IF(VLOOKUP($D38,Filter_Req!$A$2:$K$19,2)=1,VLOOKUP($D38,Filter_Req!$A$2:$K$19,8),""))</f>
        <v/>
      </c>
      <c r="N38" s="149" t="str">
        <f t="shared" si="0"/>
        <v/>
      </c>
      <c r="O38" s="150" t="str">
        <f t="shared" si="1"/>
        <v/>
      </c>
      <c r="P38" s="151"/>
      <c r="Q38" s="453"/>
      <c r="R38" s="453"/>
      <c r="S38" s="453"/>
      <c r="T38" s="453"/>
      <c r="U38" s="152" t="str">
        <f>IF($D38="","",IF(VLOOKUP($D38,Filter_Req!$A$2:$K$19,2)=1,MIN($X38,VLOOKUP($D38,Filter_Req!$A$2:$K$19,9)),85))</f>
        <v/>
      </c>
      <c r="V38" s="152" t="str">
        <f>IF($D38="","",IF(VLOOKUP($D38,Filter_Req!$A$2:$K$19,2)=1,MIN($X38,VLOOKUP($D38,Filter_Req!$A$2:$K$19,10)),85))</f>
        <v/>
      </c>
      <c r="W38" s="152" t="str">
        <f>IF($D38="","",IF($X38="","",MIN($X38,VLOOKUP($D38,Filter_Req!$A$2:$K$19,11))))</f>
        <v/>
      </c>
      <c r="X38" s="453"/>
      <c r="Y38" s="453"/>
      <c r="Z38" s="125"/>
      <c r="AA38" s="126" t="e">
        <f>VLOOKUP($D38,Filter_Req!$A$2:$K$19,2)</f>
        <v>#N/A</v>
      </c>
    </row>
    <row r="39" spans="1:27" x14ac:dyDescent="0.25">
      <c r="A39" s="125"/>
      <c r="B39" s="453"/>
      <c r="C39" s="453"/>
      <c r="D39" s="454"/>
      <c r="E39" s="455"/>
      <c r="F39" s="147" t="str">
        <f>IF($D39="","",IF($Q39="","",IF(VLOOKUP($D39,Filter_Req!$A$2:$K$19,2)=1,IF($R39="","",IF($N39&lt;=$U39,$R39*$G39,IF(AND($N39&gt;$U39,$N39&lt;=$X39),$G39*($R39+((($Q39-$R39)/($X39-$U39))*($N39-$U39))),0))),$Q39*$G39)))</f>
        <v/>
      </c>
      <c r="G39" s="148" t="str">
        <f>IF($D39="","",IF(VLOOKUP($D39,Filter_Req!$A$2:$K$19,2)=1,IF($N39&lt;=$U39,VLOOKUP($D39,Filter_Req!$A$2:$K$19,3),IF(AND($N39&gt;$U39,$N39&lt;=$W39),VLOOKUP($D39,Filter_Req!$A$2:$K$19,3)+(((VLOOKUP($D39,Filter_Req!$A$2:$K$19,5)-VLOOKUP($D39,Filter_Req!$A$2:$K$19,3))/($W39-$U39))*($N39-$U39)),0))))</f>
        <v/>
      </c>
      <c r="H39" s="455"/>
      <c r="I39" s="147" t="str">
        <f>IF($D39="","",IF(VLOOKUP($D39,Filter_Req!$A$2:$K$19,2)=1,IF($S39="","",$S39*$J39),""))</f>
        <v/>
      </c>
      <c r="J39" s="148" t="str">
        <f>IF($D39="","",IF(VLOOKUP($D39,Filter_Req!$A$2:$K$19,2)=1,VLOOKUP($D39,Filter_Req!$A$2:$M$19,12),""))</f>
        <v/>
      </c>
      <c r="K39" s="455"/>
      <c r="L39" s="147" t="str">
        <f>IF($D39="","",IF(VLOOKUP($D39,Filter_Req!$A$2:$K$19,2)=1,IF($T39="","",$T39*$M39),""))</f>
        <v/>
      </c>
      <c r="M39" s="148" t="str">
        <f>IF($D39="","",IF(VLOOKUP($D39,Filter_Req!$A$2:$K$19,2)=1,VLOOKUP($D39,Filter_Req!$A$2:$K$19,8),""))</f>
        <v/>
      </c>
      <c r="N39" s="149" t="str">
        <f t="shared" si="0"/>
        <v/>
      </c>
      <c r="O39" s="150" t="str">
        <f t="shared" si="1"/>
        <v/>
      </c>
      <c r="P39" s="151"/>
      <c r="Q39" s="453"/>
      <c r="R39" s="453"/>
      <c r="S39" s="453"/>
      <c r="T39" s="453"/>
      <c r="U39" s="152" t="str">
        <f>IF($D39="","",IF(VLOOKUP($D39,Filter_Req!$A$2:$K$19,2)=1,MIN($X39,VLOOKUP($D39,Filter_Req!$A$2:$K$19,9)),85))</f>
        <v/>
      </c>
      <c r="V39" s="152" t="str">
        <f>IF($D39="","",IF(VLOOKUP($D39,Filter_Req!$A$2:$K$19,2)=1,MIN($X39,VLOOKUP($D39,Filter_Req!$A$2:$K$19,10)),85))</f>
        <v/>
      </c>
      <c r="W39" s="152" t="str">
        <f>IF($D39="","",IF($X39="","",MIN($X39,VLOOKUP($D39,Filter_Req!$A$2:$K$19,11))))</f>
        <v/>
      </c>
      <c r="X39" s="453"/>
      <c r="Y39" s="453"/>
      <c r="Z39" s="125"/>
      <c r="AA39" s="126" t="e">
        <f>VLOOKUP($D39,Filter_Req!$A$2:$K$19,2)</f>
        <v>#N/A</v>
      </c>
    </row>
    <row r="40" spans="1:27" x14ac:dyDescent="0.25">
      <c r="A40" s="125"/>
      <c r="B40" s="453"/>
      <c r="C40" s="453"/>
      <c r="D40" s="454"/>
      <c r="E40" s="455"/>
      <c r="F40" s="147" t="str">
        <f>IF($D40="","",IF($Q40="","",IF(VLOOKUP($D40,Filter_Req!$A$2:$K$19,2)=1,IF($R40="","",IF($N40&lt;=$U40,$R40*$G40,IF(AND($N40&gt;$U40,$N40&lt;=$X40),$G40*($R40+((($Q40-$R40)/($X40-$U40))*($N40-$U40))),0))),$Q40*$G40)))</f>
        <v/>
      </c>
      <c r="G40" s="148" t="str">
        <f>IF($D40="","",IF(VLOOKUP($D40,Filter_Req!$A$2:$K$19,2)=1,IF($N40&lt;=$U40,VLOOKUP($D40,Filter_Req!$A$2:$K$19,3),IF(AND($N40&gt;$U40,$N40&lt;=$W40),VLOOKUP($D40,Filter_Req!$A$2:$K$19,3)+(((VLOOKUP($D40,Filter_Req!$A$2:$K$19,5)-VLOOKUP($D40,Filter_Req!$A$2:$K$19,3))/($W40-$U40))*($N40-$U40)),0))))</f>
        <v/>
      </c>
      <c r="H40" s="455"/>
      <c r="I40" s="147" t="str">
        <f>IF($D40="","",IF(VLOOKUP($D40,Filter_Req!$A$2:$K$19,2)=1,IF($S40="","",$S40*$J40),""))</f>
        <v/>
      </c>
      <c r="J40" s="148" t="str">
        <f>IF($D40="","",IF(VLOOKUP($D40,Filter_Req!$A$2:$K$19,2)=1,VLOOKUP($D40,Filter_Req!$A$2:$M$19,12),""))</f>
        <v/>
      </c>
      <c r="K40" s="455"/>
      <c r="L40" s="147" t="str">
        <f>IF($D40="","",IF(VLOOKUP($D40,Filter_Req!$A$2:$K$19,2)=1,IF($T40="","",$T40*$M40),""))</f>
        <v/>
      </c>
      <c r="M40" s="148" t="str">
        <f>IF($D40="","",IF(VLOOKUP($D40,Filter_Req!$A$2:$K$19,2)=1,VLOOKUP($D40,Filter_Req!$A$2:$K$19,8),""))</f>
        <v/>
      </c>
      <c r="N40" s="149" t="str">
        <f t="shared" si="0"/>
        <v/>
      </c>
      <c r="O40" s="150" t="str">
        <f t="shared" si="1"/>
        <v/>
      </c>
      <c r="P40" s="151"/>
      <c r="Q40" s="453"/>
      <c r="R40" s="453"/>
      <c r="S40" s="453"/>
      <c r="T40" s="453"/>
      <c r="U40" s="152" t="str">
        <f>IF($D40="","",IF(VLOOKUP($D40,Filter_Req!$A$2:$K$19,2)=1,MIN($X40,VLOOKUP($D40,Filter_Req!$A$2:$K$19,9)),85))</f>
        <v/>
      </c>
      <c r="V40" s="152" t="str">
        <f>IF($D40="","",IF(VLOOKUP($D40,Filter_Req!$A$2:$K$19,2)=1,MIN($X40,VLOOKUP($D40,Filter_Req!$A$2:$K$19,10)),85))</f>
        <v/>
      </c>
      <c r="W40" s="152" t="str">
        <f>IF($D40="","",IF($X40="","",MIN($X40,VLOOKUP($D40,Filter_Req!$A$2:$K$19,11))))</f>
        <v/>
      </c>
      <c r="X40" s="453"/>
      <c r="Y40" s="453"/>
      <c r="Z40" s="125"/>
      <c r="AA40" s="126" t="e">
        <f>VLOOKUP($D40,Filter_Req!$A$2:$K$19,2)</f>
        <v>#N/A</v>
      </c>
    </row>
    <row r="41" spans="1:27" x14ac:dyDescent="0.25">
      <c r="A41" s="125"/>
      <c r="B41" s="453"/>
      <c r="C41" s="453"/>
      <c r="D41" s="454"/>
      <c r="E41" s="455"/>
      <c r="F41" s="147" t="str">
        <f>IF($D41="","",IF($Q41="","",IF(VLOOKUP($D41,Filter_Req!$A$2:$K$19,2)=1,IF($R41="","",IF($N41&lt;=$U41,$R41*$G41,IF(AND($N41&gt;$U41,$N41&lt;=$X41),$G41*($R41+((($Q41-$R41)/($X41-$U41))*($N41-$U41))),0))),$Q41*$G41)))</f>
        <v/>
      </c>
      <c r="G41" s="148" t="str">
        <f>IF($D41="","",IF(VLOOKUP($D41,Filter_Req!$A$2:$K$19,2)=1,IF($N41&lt;=$U41,VLOOKUP($D41,Filter_Req!$A$2:$K$19,3),IF(AND($N41&gt;$U41,$N41&lt;=$W41),VLOOKUP($D41,Filter_Req!$A$2:$K$19,3)+(((VLOOKUP($D41,Filter_Req!$A$2:$K$19,5)-VLOOKUP($D41,Filter_Req!$A$2:$K$19,3))/($W41-$U41))*($N41-$U41)),0))))</f>
        <v/>
      </c>
      <c r="H41" s="455"/>
      <c r="I41" s="147" t="str">
        <f>IF($D41="","",IF(VLOOKUP($D41,Filter_Req!$A$2:$K$19,2)=1,IF($S41="","",$S41*$J41),""))</f>
        <v/>
      </c>
      <c r="J41" s="148" t="str">
        <f>IF($D41="","",IF(VLOOKUP($D41,Filter_Req!$A$2:$K$19,2)=1,VLOOKUP($D41,Filter_Req!$A$2:$M$19,12),""))</f>
        <v/>
      </c>
      <c r="K41" s="455"/>
      <c r="L41" s="147" t="str">
        <f>IF($D41="","",IF(VLOOKUP($D41,Filter_Req!$A$2:$K$19,2)=1,IF($T41="","",$T41*$M41),""))</f>
        <v/>
      </c>
      <c r="M41" s="148" t="str">
        <f>IF($D41="","",IF(VLOOKUP($D41,Filter_Req!$A$2:$K$19,2)=1,VLOOKUP($D41,Filter_Req!$A$2:$K$19,8),""))</f>
        <v/>
      </c>
      <c r="N41" s="149" t="str">
        <f t="shared" si="0"/>
        <v/>
      </c>
      <c r="O41" s="150" t="str">
        <f t="shared" si="1"/>
        <v/>
      </c>
      <c r="P41" s="151"/>
      <c r="Q41" s="453"/>
      <c r="R41" s="453"/>
      <c r="S41" s="453"/>
      <c r="T41" s="453"/>
      <c r="U41" s="152" t="str">
        <f>IF($D41="","",IF(VLOOKUP($D41,Filter_Req!$A$2:$K$19,2)=1,MIN($X41,VLOOKUP($D41,Filter_Req!$A$2:$K$19,9)),85))</f>
        <v/>
      </c>
      <c r="V41" s="152" t="str">
        <f>IF($D41="","",IF(VLOOKUP($D41,Filter_Req!$A$2:$K$19,2)=1,MIN($X41,VLOOKUP($D41,Filter_Req!$A$2:$K$19,10)),85))</f>
        <v/>
      </c>
      <c r="W41" s="152" t="str">
        <f>IF($D41="","",IF($X41="","",MIN($X41,VLOOKUP($D41,Filter_Req!$A$2:$K$19,11))))</f>
        <v/>
      </c>
      <c r="X41" s="453"/>
      <c r="Y41" s="453"/>
      <c r="Z41" s="125"/>
      <c r="AA41" s="126" t="e">
        <f>VLOOKUP($D41,Filter_Req!$A$2:$K$19,2)</f>
        <v>#N/A</v>
      </c>
    </row>
    <row r="42" spans="1:27" x14ac:dyDescent="0.25">
      <c r="A42" s="125"/>
      <c r="B42" s="453"/>
      <c r="C42" s="453"/>
      <c r="D42" s="454"/>
      <c r="E42" s="455"/>
      <c r="F42" s="147" t="str">
        <f>IF($D42="","",IF($Q42="","",IF(VLOOKUP($D42,Filter_Req!$A$2:$K$19,2)=1,IF($R42="","",IF($N42&lt;=$U42,$R42*$G42,IF(AND($N42&gt;$U42,$N42&lt;=$X42),$G42*($R42+((($Q42-$R42)/($X42-$U42))*($N42-$U42))),0))),$Q42*$G42)))</f>
        <v/>
      </c>
      <c r="G42" s="148" t="str">
        <f>IF($D42="","",IF(VLOOKUP($D42,Filter_Req!$A$2:$K$19,2)=1,IF($N42&lt;=$U42,VLOOKUP($D42,Filter_Req!$A$2:$K$19,3),IF(AND($N42&gt;$U42,$N42&lt;=$W42),VLOOKUP($D42,Filter_Req!$A$2:$K$19,3)+(((VLOOKUP($D42,Filter_Req!$A$2:$K$19,5)-VLOOKUP($D42,Filter_Req!$A$2:$K$19,3))/($W42-$U42))*($N42-$U42)),0))))</f>
        <v/>
      </c>
      <c r="H42" s="455"/>
      <c r="I42" s="147" t="str">
        <f>IF($D42="","",IF(VLOOKUP($D42,Filter_Req!$A$2:$K$19,2)=1,IF($S42="","",$S42*$J42),""))</f>
        <v/>
      </c>
      <c r="J42" s="148" t="str">
        <f>IF($D42="","",IF(VLOOKUP($D42,Filter_Req!$A$2:$K$19,2)=1,VLOOKUP($D42,Filter_Req!$A$2:$M$19,12),""))</f>
        <v/>
      </c>
      <c r="K42" s="455"/>
      <c r="L42" s="147" t="str">
        <f>IF($D42="","",IF(VLOOKUP($D42,Filter_Req!$A$2:$K$19,2)=1,IF($T42="","",$T42*$M42),""))</f>
        <v/>
      </c>
      <c r="M42" s="148" t="str">
        <f>IF($D42="","",IF(VLOOKUP($D42,Filter_Req!$A$2:$K$19,2)=1,VLOOKUP($D42,Filter_Req!$A$2:$K$19,8),""))</f>
        <v/>
      </c>
      <c r="N42" s="149" t="str">
        <f t="shared" si="0"/>
        <v/>
      </c>
      <c r="O42" s="150" t="str">
        <f t="shared" si="1"/>
        <v/>
      </c>
      <c r="P42" s="151"/>
      <c r="Q42" s="453"/>
      <c r="R42" s="453"/>
      <c r="S42" s="453"/>
      <c r="T42" s="453"/>
      <c r="U42" s="152" t="str">
        <f>IF($D42="","",IF(VLOOKUP($D42,Filter_Req!$A$2:$K$19,2)=1,MIN($X42,VLOOKUP($D42,Filter_Req!$A$2:$K$19,9)),85))</f>
        <v/>
      </c>
      <c r="V42" s="152" t="str">
        <f>IF($D42="","",IF(VLOOKUP($D42,Filter_Req!$A$2:$K$19,2)=1,MIN($X42,VLOOKUP($D42,Filter_Req!$A$2:$K$19,10)),85))</f>
        <v/>
      </c>
      <c r="W42" s="152" t="str">
        <f>IF($D42="","",IF($X42="","",MIN($X42,VLOOKUP($D42,Filter_Req!$A$2:$K$19,11))))</f>
        <v/>
      </c>
      <c r="X42" s="453"/>
      <c r="Y42" s="453"/>
      <c r="Z42" s="125"/>
      <c r="AA42" s="126" t="e">
        <f>VLOOKUP($D42,Filter_Req!$A$2:$K$19,2)</f>
        <v>#N/A</v>
      </c>
    </row>
    <row r="43" spans="1:27" x14ac:dyDescent="0.25">
      <c r="A43" s="125"/>
      <c r="B43" s="453"/>
      <c r="C43" s="453"/>
      <c r="D43" s="454"/>
      <c r="E43" s="455"/>
      <c r="F43" s="147" t="str">
        <f>IF($D43="","",IF($Q43="","",IF(VLOOKUP($D43,Filter_Req!$A$2:$K$19,2)=1,IF($R43="","",IF($N43&lt;=$U43,$R43*$G43,IF(AND($N43&gt;$U43,$N43&lt;=$X43),$G43*($R43+((($Q43-$R43)/($X43-$U43))*($N43-$U43))),0))),$Q43*$G43)))</f>
        <v/>
      </c>
      <c r="G43" s="148" t="str">
        <f>IF($D43="","",IF(VLOOKUP($D43,Filter_Req!$A$2:$K$19,2)=1,IF($N43&lt;=$U43,VLOOKUP($D43,Filter_Req!$A$2:$K$19,3),IF(AND($N43&gt;$U43,$N43&lt;=$W43),VLOOKUP($D43,Filter_Req!$A$2:$K$19,3)+(((VLOOKUP($D43,Filter_Req!$A$2:$K$19,5)-VLOOKUP($D43,Filter_Req!$A$2:$K$19,3))/($W43-$U43))*($N43-$U43)),0))))</f>
        <v/>
      </c>
      <c r="H43" s="455"/>
      <c r="I43" s="147" t="str">
        <f>IF($D43="","",IF(VLOOKUP($D43,Filter_Req!$A$2:$K$19,2)=1,IF($S43="","",$S43*$J43),""))</f>
        <v/>
      </c>
      <c r="J43" s="148" t="str">
        <f>IF($D43="","",IF(VLOOKUP($D43,Filter_Req!$A$2:$K$19,2)=1,VLOOKUP($D43,Filter_Req!$A$2:$M$19,12),""))</f>
        <v/>
      </c>
      <c r="K43" s="455"/>
      <c r="L43" s="147" t="str">
        <f>IF($D43="","",IF(VLOOKUP($D43,Filter_Req!$A$2:$K$19,2)=1,IF($T43="","",$T43*$M43),""))</f>
        <v/>
      </c>
      <c r="M43" s="148" t="str">
        <f>IF($D43="","",IF(VLOOKUP($D43,Filter_Req!$A$2:$K$19,2)=1,VLOOKUP($D43,Filter_Req!$A$2:$K$19,8),""))</f>
        <v/>
      </c>
      <c r="N43" s="149" t="str">
        <f t="shared" si="0"/>
        <v/>
      </c>
      <c r="O43" s="150" t="str">
        <f t="shared" si="1"/>
        <v/>
      </c>
      <c r="P43" s="151"/>
      <c r="Q43" s="453"/>
      <c r="R43" s="453"/>
      <c r="S43" s="453"/>
      <c r="T43" s="453"/>
      <c r="U43" s="152" t="str">
        <f>IF($D43="","",IF(VLOOKUP($D43,Filter_Req!$A$2:$K$19,2)=1,MIN($X43,VLOOKUP($D43,Filter_Req!$A$2:$K$19,9)),85))</f>
        <v/>
      </c>
      <c r="V43" s="152" t="str">
        <f>IF($D43="","",IF(VLOOKUP($D43,Filter_Req!$A$2:$K$19,2)=1,MIN($X43,VLOOKUP($D43,Filter_Req!$A$2:$K$19,10)),85))</f>
        <v/>
      </c>
      <c r="W43" s="152" t="str">
        <f>IF($D43="","",IF($X43="","",MIN($X43,VLOOKUP($D43,Filter_Req!$A$2:$K$19,11))))</f>
        <v/>
      </c>
      <c r="X43" s="453"/>
      <c r="Y43" s="453"/>
      <c r="Z43" s="125"/>
      <c r="AA43" s="126" t="e">
        <f>VLOOKUP($D43,Filter_Req!$A$2:$K$19,2)</f>
        <v>#N/A</v>
      </c>
    </row>
    <row r="44" spans="1:27" x14ac:dyDescent="0.25">
      <c r="A44" s="125"/>
      <c r="B44" s="453"/>
      <c r="C44" s="453"/>
      <c r="D44" s="454"/>
      <c r="E44" s="455"/>
      <c r="F44" s="147" t="str">
        <f>IF($D44="","",IF($Q44="","",IF(VLOOKUP($D44,Filter_Req!$A$2:$K$19,2)=1,IF($R44="","",IF($N44&lt;=$U44,$R44*$G44,IF(AND($N44&gt;$U44,$N44&lt;=$X44),$G44*($R44+((($Q44-$R44)/($X44-$U44))*($N44-$U44))),0))),$Q44*$G44)))</f>
        <v/>
      </c>
      <c r="G44" s="148" t="str">
        <f>IF($D44="","",IF(VLOOKUP($D44,Filter_Req!$A$2:$K$19,2)=1,IF($N44&lt;=$U44,VLOOKUP($D44,Filter_Req!$A$2:$K$19,3),IF(AND($N44&gt;$U44,$N44&lt;=$W44),VLOOKUP($D44,Filter_Req!$A$2:$K$19,3)+(((VLOOKUP($D44,Filter_Req!$A$2:$K$19,5)-VLOOKUP($D44,Filter_Req!$A$2:$K$19,3))/($W44-$U44))*($N44-$U44)),0))))</f>
        <v/>
      </c>
      <c r="H44" s="455"/>
      <c r="I44" s="147" t="str">
        <f>IF($D44="","",IF(VLOOKUP($D44,Filter_Req!$A$2:$K$19,2)=1,IF($S44="","",$S44*$J44),""))</f>
        <v/>
      </c>
      <c r="J44" s="148" t="str">
        <f>IF($D44="","",IF(VLOOKUP($D44,Filter_Req!$A$2:$K$19,2)=1,VLOOKUP($D44,Filter_Req!$A$2:$M$19,12),""))</f>
        <v/>
      </c>
      <c r="K44" s="455"/>
      <c r="L44" s="147" t="str">
        <f>IF($D44="","",IF(VLOOKUP($D44,Filter_Req!$A$2:$K$19,2)=1,IF($T44="","",$T44*$M44),""))</f>
        <v/>
      </c>
      <c r="M44" s="148" t="str">
        <f>IF($D44="","",IF(VLOOKUP($D44,Filter_Req!$A$2:$K$19,2)=1,VLOOKUP($D44,Filter_Req!$A$2:$K$19,8),""))</f>
        <v/>
      </c>
      <c r="N44" s="149" t="str">
        <f t="shared" si="0"/>
        <v/>
      </c>
      <c r="O44" s="150" t="str">
        <f t="shared" si="1"/>
        <v/>
      </c>
      <c r="P44" s="151"/>
      <c r="Q44" s="453"/>
      <c r="R44" s="453"/>
      <c r="S44" s="453"/>
      <c r="T44" s="453"/>
      <c r="U44" s="152" t="str">
        <f>IF($D44="","",IF(VLOOKUP($D44,Filter_Req!$A$2:$K$19,2)=1,MIN($X44,VLOOKUP($D44,Filter_Req!$A$2:$K$19,9)),85))</f>
        <v/>
      </c>
      <c r="V44" s="152" t="str">
        <f>IF($D44="","",IF(VLOOKUP($D44,Filter_Req!$A$2:$K$19,2)=1,MIN($X44,VLOOKUP($D44,Filter_Req!$A$2:$K$19,10)),85))</f>
        <v/>
      </c>
      <c r="W44" s="152" t="str">
        <f>IF($D44="","",IF($X44="","",MIN($X44,VLOOKUP($D44,Filter_Req!$A$2:$K$19,11))))</f>
        <v/>
      </c>
      <c r="X44" s="453"/>
      <c r="Y44" s="453"/>
      <c r="Z44" s="125"/>
      <c r="AA44" s="126" t="e">
        <f>VLOOKUP($D44,Filter_Req!$A$2:$K$19,2)</f>
        <v>#N/A</v>
      </c>
    </row>
    <row r="45" spans="1:27" x14ac:dyDescent="0.25">
      <c r="A45" s="125"/>
      <c r="B45" s="453"/>
      <c r="C45" s="453"/>
      <c r="D45" s="454"/>
      <c r="E45" s="455"/>
      <c r="F45" s="147" t="str">
        <f>IF($D45="","",IF($Q45="","",IF(VLOOKUP($D45,Filter_Req!$A$2:$K$19,2)=1,IF($R45="","",IF($N45&lt;=$U45,$R45*$G45,IF(AND($N45&gt;$U45,$N45&lt;=$X45),$G45*($R45+((($Q45-$R45)/($X45-$U45))*($N45-$U45))),0))),$Q45*$G45)))</f>
        <v/>
      </c>
      <c r="G45" s="148" t="str">
        <f>IF($D45="","",IF(VLOOKUP($D45,Filter_Req!$A$2:$K$19,2)=1,IF($N45&lt;=$U45,VLOOKUP($D45,Filter_Req!$A$2:$K$19,3),IF(AND($N45&gt;$U45,$N45&lt;=$W45),VLOOKUP($D45,Filter_Req!$A$2:$K$19,3)+(((VLOOKUP($D45,Filter_Req!$A$2:$K$19,5)-VLOOKUP($D45,Filter_Req!$A$2:$K$19,3))/($W45-$U45))*($N45-$U45)),0))))</f>
        <v/>
      </c>
      <c r="H45" s="455"/>
      <c r="I45" s="147" t="str">
        <f>IF($D45="","",IF(VLOOKUP($D45,Filter_Req!$A$2:$K$19,2)=1,IF($S45="","",$S45*$J45),""))</f>
        <v/>
      </c>
      <c r="J45" s="148" t="str">
        <f>IF($D45="","",IF(VLOOKUP($D45,Filter_Req!$A$2:$K$19,2)=1,VLOOKUP($D45,Filter_Req!$A$2:$M$19,12),""))</f>
        <v/>
      </c>
      <c r="K45" s="455"/>
      <c r="L45" s="147" t="str">
        <f>IF($D45="","",IF(VLOOKUP($D45,Filter_Req!$A$2:$K$19,2)=1,IF($T45="","",$T45*$M45),""))</f>
        <v/>
      </c>
      <c r="M45" s="148" t="str">
        <f>IF($D45="","",IF(VLOOKUP($D45,Filter_Req!$A$2:$K$19,2)=1,VLOOKUP($D45,Filter_Req!$A$2:$K$19,8),""))</f>
        <v/>
      </c>
      <c r="N45" s="149" t="str">
        <f t="shared" si="0"/>
        <v/>
      </c>
      <c r="O45" s="150" t="str">
        <f t="shared" si="1"/>
        <v/>
      </c>
      <c r="P45" s="151"/>
      <c r="Q45" s="453"/>
      <c r="R45" s="453"/>
      <c r="S45" s="453"/>
      <c r="T45" s="453"/>
      <c r="U45" s="152" t="str">
        <f>IF($D45="","",IF(VLOOKUP($D45,Filter_Req!$A$2:$K$19,2)=1,MIN($X45,VLOOKUP($D45,Filter_Req!$A$2:$K$19,9)),85))</f>
        <v/>
      </c>
      <c r="V45" s="152" t="str">
        <f>IF($D45="","",IF(VLOOKUP($D45,Filter_Req!$A$2:$K$19,2)=1,MIN($X45,VLOOKUP($D45,Filter_Req!$A$2:$K$19,10)),85))</f>
        <v/>
      </c>
      <c r="W45" s="152" t="str">
        <f>IF($D45="","",IF($X45="","",MIN($X45,VLOOKUP($D45,Filter_Req!$A$2:$K$19,11))))</f>
        <v/>
      </c>
      <c r="X45" s="453"/>
      <c r="Y45" s="453"/>
      <c r="Z45" s="125"/>
      <c r="AA45" s="126" t="e">
        <f>VLOOKUP($D45,Filter_Req!$A$2:$K$19,2)</f>
        <v>#N/A</v>
      </c>
    </row>
    <row r="46" spans="1:27" x14ac:dyDescent="0.25">
      <c r="A46" s="125"/>
      <c r="B46" s="453"/>
      <c r="C46" s="453"/>
      <c r="D46" s="454"/>
      <c r="E46" s="455"/>
      <c r="F46" s="147" t="str">
        <f>IF($D46="","",IF($Q46="","",IF(VLOOKUP($D46,Filter_Req!$A$2:$K$19,2)=1,IF($R46="","",IF($N46&lt;=$U46,$R46*$G46,IF(AND($N46&gt;$U46,$N46&lt;=$X46),$G46*($R46+((($Q46-$R46)/($X46-$U46))*($N46-$U46))),0))),$Q46*$G46)))</f>
        <v/>
      </c>
      <c r="G46" s="148" t="str">
        <f>IF($D46="","",IF(VLOOKUP($D46,Filter_Req!$A$2:$K$19,2)=1,IF($N46&lt;=$U46,VLOOKUP($D46,Filter_Req!$A$2:$K$19,3),IF(AND($N46&gt;$U46,$N46&lt;=$W46),VLOOKUP($D46,Filter_Req!$A$2:$K$19,3)+(((VLOOKUP($D46,Filter_Req!$A$2:$K$19,5)-VLOOKUP($D46,Filter_Req!$A$2:$K$19,3))/($W46-$U46))*($N46-$U46)),0))))</f>
        <v/>
      </c>
      <c r="H46" s="455"/>
      <c r="I46" s="147" t="str">
        <f>IF($D46="","",IF(VLOOKUP($D46,Filter_Req!$A$2:$K$19,2)=1,IF($S46="","",$S46*$J46),""))</f>
        <v/>
      </c>
      <c r="J46" s="148" t="str">
        <f>IF($D46="","",IF(VLOOKUP($D46,Filter_Req!$A$2:$K$19,2)=1,VLOOKUP($D46,Filter_Req!$A$2:$M$19,12),""))</f>
        <v/>
      </c>
      <c r="K46" s="455"/>
      <c r="L46" s="147" t="str">
        <f>IF($D46="","",IF(VLOOKUP($D46,Filter_Req!$A$2:$K$19,2)=1,IF($T46="","",$T46*$M46),""))</f>
        <v/>
      </c>
      <c r="M46" s="148" t="str">
        <f>IF($D46="","",IF(VLOOKUP($D46,Filter_Req!$A$2:$K$19,2)=1,VLOOKUP($D46,Filter_Req!$A$2:$K$19,8),""))</f>
        <v/>
      </c>
      <c r="N46" s="149" t="str">
        <f t="shared" si="0"/>
        <v/>
      </c>
      <c r="O46" s="150" t="str">
        <f t="shared" si="1"/>
        <v/>
      </c>
      <c r="P46" s="151"/>
      <c r="Q46" s="453"/>
      <c r="R46" s="453"/>
      <c r="S46" s="453"/>
      <c r="T46" s="453"/>
      <c r="U46" s="152" t="str">
        <f>IF($D46="","",IF(VLOOKUP($D46,Filter_Req!$A$2:$K$19,2)=1,MIN($X46,VLOOKUP($D46,Filter_Req!$A$2:$K$19,9)),85))</f>
        <v/>
      </c>
      <c r="V46" s="152" t="str">
        <f>IF($D46="","",IF(VLOOKUP($D46,Filter_Req!$A$2:$K$19,2)=1,MIN($X46,VLOOKUP($D46,Filter_Req!$A$2:$K$19,10)),85))</f>
        <v/>
      </c>
      <c r="W46" s="152" t="str">
        <f>IF($D46="","",IF($X46="","",MIN($X46,VLOOKUP($D46,Filter_Req!$A$2:$K$19,11))))</f>
        <v/>
      </c>
      <c r="X46" s="453"/>
      <c r="Y46" s="453"/>
      <c r="Z46" s="125"/>
      <c r="AA46" s="126" t="e">
        <f>VLOOKUP($D46,Filter_Req!$A$2:$K$19,2)</f>
        <v>#N/A</v>
      </c>
    </row>
    <row r="47" spans="1:27" x14ac:dyDescent="0.25">
      <c r="A47" s="125"/>
      <c r="B47" s="453"/>
      <c r="C47" s="453"/>
      <c r="D47" s="454"/>
      <c r="E47" s="455"/>
      <c r="F47" s="147" t="str">
        <f>IF($D47="","",IF($Q47="","",IF(VLOOKUP($D47,Filter_Req!$A$2:$K$19,2)=1,IF($R47="","",IF($N47&lt;=$U47,$R47*$G47,IF(AND($N47&gt;$U47,$N47&lt;=$X47),$G47*($R47+((($Q47-$R47)/($X47-$U47))*($N47-$U47))),0))),$Q47*$G47)))</f>
        <v/>
      </c>
      <c r="G47" s="148" t="str">
        <f>IF($D47="","",IF(VLOOKUP($D47,Filter_Req!$A$2:$K$19,2)=1,IF($N47&lt;=$U47,VLOOKUP($D47,Filter_Req!$A$2:$K$19,3),IF(AND($N47&gt;$U47,$N47&lt;=$W47),VLOOKUP($D47,Filter_Req!$A$2:$K$19,3)+(((VLOOKUP($D47,Filter_Req!$A$2:$K$19,5)-VLOOKUP($D47,Filter_Req!$A$2:$K$19,3))/($W47-$U47))*($N47-$U47)),0))))</f>
        <v/>
      </c>
      <c r="H47" s="455"/>
      <c r="I47" s="147" t="str">
        <f>IF($D47="","",IF(VLOOKUP($D47,Filter_Req!$A$2:$K$19,2)=1,IF($S47="","",$S47*$J47),""))</f>
        <v/>
      </c>
      <c r="J47" s="148" t="str">
        <f>IF($D47="","",IF(VLOOKUP($D47,Filter_Req!$A$2:$K$19,2)=1,VLOOKUP($D47,Filter_Req!$A$2:$M$19,12),""))</f>
        <v/>
      </c>
      <c r="K47" s="455"/>
      <c r="L47" s="147" t="str">
        <f>IF($D47="","",IF(VLOOKUP($D47,Filter_Req!$A$2:$K$19,2)=1,IF($T47="","",$T47*$M47),""))</f>
        <v/>
      </c>
      <c r="M47" s="148" t="str">
        <f>IF($D47="","",IF(VLOOKUP($D47,Filter_Req!$A$2:$K$19,2)=1,VLOOKUP($D47,Filter_Req!$A$2:$K$19,8),""))</f>
        <v/>
      </c>
      <c r="N47" s="149" t="str">
        <f t="shared" si="0"/>
        <v/>
      </c>
      <c r="O47" s="150" t="str">
        <f t="shared" si="1"/>
        <v/>
      </c>
      <c r="P47" s="151"/>
      <c r="Q47" s="453"/>
      <c r="R47" s="453"/>
      <c r="S47" s="453"/>
      <c r="T47" s="453"/>
      <c r="U47" s="152" t="str">
        <f>IF($D47="","",IF(VLOOKUP($D47,Filter_Req!$A$2:$K$19,2)=1,MIN($X47,VLOOKUP($D47,Filter_Req!$A$2:$K$19,9)),85))</f>
        <v/>
      </c>
      <c r="V47" s="152" t="str">
        <f>IF($D47="","",IF(VLOOKUP($D47,Filter_Req!$A$2:$K$19,2)=1,MIN($X47,VLOOKUP($D47,Filter_Req!$A$2:$K$19,10)),85))</f>
        <v/>
      </c>
      <c r="W47" s="152" t="str">
        <f>IF($D47="","",IF($X47="","",MIN($X47,VLOOKUP($D47,Filter_Req!$A$2:$K$19,11))))</f>
        <v/>
      </c>
      <c r="X47" s="453"/>
      <c r="Y47" s="453"/>
      <c r="Z47" s="125"/>
      <c r="AA47" s="126" t="e">
        <f>VLOOKUP($D47,Filter_Req!$A$2:$K$19,2)</f>
        <v>#N/A</v>
      </c>
    </row>
    <row r="48" spans="1:27" x14ac:dyDescent="0.25">
      <c r="A48" s="125"/>
      <c r="B48" s="453"/>
      <c r="C48" s="453"/>
      <c r="D48" s="454"/>
      <c r="E48" s="455"/>
      <c r="F48" s="147" t="str">
        <f>IF($D48="","",IF($Q48="","",IF(VLOOKUP($D48,Filter_Req!$A$2:$K$19,2)=1,IF($R48="","",IF($N48&lt;=$U48,$R48*$G48,IF(AND($N48&gt;$U48,$N48&lt;=$X48),$G48*($R48+((($Q48-$R48)/($X48-$U48))*($N48-$U48))),0))),$Q48*$G48)))</f>
        <v/>
      </c>
      <c r="G48" s="148" t="str">
        <f>IF($D48="","",IF(VLOOKUP($D48,Filter_Req!$A$2:$K$19,2)=1,IF($N48&lt;=$U48,VLOOKUP($D48,Filter_Req!$A$2:$K$19,3),IF(AND($N48&gt;$U48,$N48&lt;=$W48),VLOOKUP($D48,Filter_Req!$A$2:$K$19,3)+(((VLOOKUP($D48,Filter_Req!$A$2:$K$19,5)-VLOOKUP($D48,Filter_Req!$A$2:$K$19,3))/($W48-$U48))*($N48-$U48)),0))))</f>
        <v/>
      </c>
      <c r="H48" s="455"/>
      <c r="I48" s="147" t="str">
        <f>IF($D48="","",IF(VLOOKUP($D48,Filter_Req!$A$2:$K$19,2)=1,IF($S48="","",$S48*$J48),""))</f>
        <v/>
      </c>
      <c r="J48" s="148" t="str">
        <f>IF($D48="","",IF(VLOOKUP($D48,Filter_Req!$A$2:$K$19,2)=1,VLOOKUP($D48,Filter_Req!$A$2:$M$19,12),""))</f>
        <v/>
      </c>
      <c r="K48" s="455"/>
      <c r="L48" s="147" t="str">
        <f>IF($D48="","",IF(VLOOKUP($D48,Filter_Req!$A$2:$K$19,2)=1,IF($T48="","",$T48*$M48),""))</f>
        <v/>
      </c>
      <c r="M48" s="148" t="str">
        <f>IF($D48="","",IF(VLOOKUP($D48,Filter_Req!$A$2:$K$19,2)=1,VLOOKUP($D48,Filter_Req!$A$2:$K$19,8),""))</f>
        <v/>
      </c>
      <c r="N48" s="149" t="str">
        <f t="shared" si="0"/>
        <v/>
      </c>
      <c r="O48" s="150" t="str">
        <f t="shared" si="1"/>
        <v/>
      </c>
      <c r="P48" s="151"/>
      <c r="Q48" s="453"/>
      <c r="R48" s="453"/>
      <c r="S48" s="453"/>
      <c r="T48" s="453"/>
      <c r="U48" s="152" t="str">
        <f>IF($D48="","",IF(VLOOKUP($D48,Filter_Req!$A$2:$K$19,2)=1,MIN($X48,VLOOKUP($D48,Filter_Req!$A$2:$K$19,9)),85))</f>
        <v/>
      </c>
      <c r="V48" s="152" t="str">
        <f>IF($D48="","",IF(VLOOKUP($D48,Filter_Req!$A$2:$K$19,2)=1,MIN($X48,VLOOKUP($D48,Filter_Req!$A$2:$K$19,10)),85))</f>
        <v/>
      </c>
      <c r="W48" s="152" t="str">
        <f>IF($D48="","",IF($X48="","",MIN($X48,VLOOKUP($D48,Filter_Req!$A$2:$K$19,11))))</f>
        <v/>
      </c>
      <c r="X48" s="453"/>
      <c r="Y48" s="453"/>
      <c r="Z48" s="125"/>
      <c r="AA48" s="126" t="e">
        <f>VLOOKUP($D48,Filter_Req!$A$2:$K$19,2)</f>
        <v>#N/A</v>
      </c>
    </row>
    <row r="49" spans="1:27" x14ac:dyDescent="0.25">
      <c r="A49" s="125"/>
      <c r="B49" s="453"/>
      <c r="C49" s="453"/>
      <c r="D49" s="454"/>
      <c r="E49" s="455"/>
      <c r="F49" s="147" t="str">
        <f>IF($D49="","",IF($Q49="","",IF(VLOOKUP($D49,Filter_Req!$A$2:$K$19,2)=1,IF($R49="","",IF($N49&lt;=$U49,$R49*$G49,IF(AND($N49&gt;$U49,$N49&lt;=$X49),$G49*($R49+((($Q49-$R49)/($X49-$U49))*($N49-$U49))),0))),$Q49*$G49)))</f>
        <v/>
      </c>
      <c r="G49" s="148" t="str">
        <f>IF($D49="","",IF(VLOOKUP($D49,Filter_Req!$A$2:$K$19,2)=1,IF($N49&lt;=$U49,VLOOKUP($D49,Filter_Req!$A$2:$K$19,3),IF(AND($N49&gt;$U49,$N49&lt;=$W49),VLOOKUP($D49,Filter_Req!$A$2:$K$19,3)+(((VLOOKUP($D49,Filter_Req!$A$2:$K$19,5)-VLOOKUP($D49,Filter_Req!$A$2:$K$19,3))/($W49-$U49))*($N49-$U49)),0))))</f>
        <v/>
      </c>
      <c r="H49" s="455"/>
      <c r="I49" s="147" t="str">
        <f>IF($D49="","",IF(VLOOKUP($D49,Filter_Req!$A$2:$K$19,2)=1,IF($S49="","",$S49*$J49),""))</f>
        <v/>
      </c>
      <c r="J49" s="148" t="str">
        <f>IF($D49="","",IF(VLOOKUP($D49,Filter_Req!$A$2:$K$19,2)=1,VLOOKUP($D49,Filter_Req!$A$2:$M$19,12),""))</f>
        <v/>
      </c>
      <c r="K49" s="455"/>
      <c r="L49" s="147" t="str">
        <f>IF($D49="","",IF(VLOOKUP($D49,Filter_Req!$A$2:$K$19,2)=1,IF($T49="","",$T49*$M49),""))</f>
        <v/>
      </c>
      <c r="M49" s="148" t="str">
        <f>IF($D49="","",IF(VLOOKUP($D49,Filter_Req!$A$2:$K$19,2)=1,VLOOKUP($D49,Filter_Req!$A$2:$K$19,8),""))</f>
        <v/>
      </c>
      <c r="N49" s="149" t="str">
        <f t="shared" si="0"/>
        <v/>
      </c>
      <c r="O49" s="150" t="str">
        <f t="shared" si="1"/>
        <v/>
      </c>
      <c r="P49" s="151"/>
      <c r="Q49" s="453"/>
      <c r="R49" s="453"/>
      <c r="S49" s="453"/>
      <c r="T49" s="453"/>
      <c r="U49" s="152" t="str">
        <f>IF($D49="","",IF(VLOOKUP($D49,Filter_Req!$A$2:$K$19,2)=1,MIN($X49,VLOOKUP($D49,Filter_Req!$A$2:$K$19,9)),85))</f>
        <v/>
      </c>
      <c r="V49" s="152" t="str">
        <f>IF($D49="","",IF(VLOOKUP($D49,Filter_Req!$A$2:$K$19,2)=1,MIN($X49,VLOOKUP($D49,Filter_Req!$A$2:$K$19,10)),85))</f>
        <v/>
      </c>
      <c r="W49" s="152" t="str">
        <f>IF($D49="","",IF($X49="","",MIN($X49,VLOOKUP($D49,Filter_Req!$A$2:$K$19,11))))</f>
        <v/>
      </c>
      <c r="X49" s="453"/>
      <c r="Y49" s="453"/>
      <c r="Z49" s="125"/>
      <c r="AA49" s="126" t="e">
        <f>VLOOKUP($D49,Filter_Req!$A$2:$K$19,2)</f>
        <v>#N/A</v>
      </c>
    </row>
    <row r="50" spans="1:27" x14ac:dyDescent="0.25">
      <c r="A50" s="125"/>
      <c r="B50" s="453"/>
      <c r="C50" s="453"/>
      <c r="D50" s="454"/>
      <c r="E50" s="455"/>
      <c r="F50" s="147" t="str">
        <f>IF($D50="","",IF($Q50="","",IF(VLOOKUP($D50,Filter_Req!$A$2:$K$19,2)=1,IF($R50="","",IF($N50&lt;=$U50,$R50*$G50,IF(AND($N50&gt;$U50,$N50&lt;=$X50),$G50*($R50+((($Q50-$R50)/($X50-$U50))*($N50-$U50))),0))),$Q50*$G50)))</f>
        <v/>
      </c>
      <c r="G50" s="148" t="str">
        <f>IF($D50="","",IF(VLOOKUP($D50,Filter_Req!$A$2:$K$19,2)=1,IF($N50&lt;=$U50,VLOOKUP($D50,Filter_Req!$A$2:$K$19,3),IF(AND($N50&gt;$U50,$N50&lt;=$W50),VLOOKUP($D50,Filter_Req!$A$2:$K$19,3)+(((VLOOKUP($D50,Filter_Req!$A$2:$K$19,5)-VLOOKUP($D50,Filter_Req!$A$2:$K$19,3))/($W50-$U50))*($N50-$U50)),0))))</f>
        <v/>
      </c>
      <c r="H50" s="455"/>
      <c r="I50" s="147" t="str">
        <f>IF($D50="","",IF(VLOOKUP($D50,Filter_Req!$A$2:$K$19,2)=1,IF($S50="","",$S50*$J50),""))</f>
        <v/>
      </c>
      <c r="J50" s="148" t="str">
        <f>IF($D50="","",IF(VLOOKUP($D50,Filter_Req!$A$2:$K$19,2)=1,VLOOKUP($D50,Filter_Req!$A$2:$M$19,12),""))</f>
        <v/>
      </c>
      <c r="K50" s="455"/>
      <c r="L50" s="147" t="str">
        <f>IF($D50="","",IF(VLOOKUP($D50,Filter_Req!$A$2:$K$19,2)=1,IF($T50="","",$T50*$M50),""))</f>
        <v/>
      </c>
      <c r="M50" s="148" t="str">
        <f>IF($D50="","",IF(VLOOKUP($D50,Filter_Req!$A$2:$K$19,2)=1,VLOOKUP($D50,Filter_Req!$A$2:$K$19,8),""))</f>
        <v/>
      </c>
      <c r="N50" s="149" t="str">
        <f t="shared" si="0"/>
        <v/>
      </c>
      <c r="O50" s="150" t="str">
        <f t="shared" si="1"/>
        <v/>
      </c>
      <c r="P50" s="151"/>
      <c r="Q50" s="453"/>
      <c r="R50" s="453"/>
      <c r="S50" s="453"/>
      <c r="T50" s="453"/>
      <c r="U50" s="152" t="str">
        <f>IF($D50="","",IF(VLOOKUP($D50,Filter_Req!$A$2:$K$19,2)=1,MIN($X50,VLOOKUP($D50,Filter_Req!$A$2:$K$19,9)),85))</f>
        <v/>
      </c>
      <c r="V50" s="152" t="str">
        <f>IF($D50="","",IF(VLOOKUP($D50,Filter_Req!$A$2:$K$19,2)=1,MIN($X50,VLOOKUP($D50,Filter_Req!$A$2:$K$19,10)),85))</f>
        <v/>
      </c>
      <c r="W50" s="152" t="str">
        <f>IF($D50="","",IF($X50="","",MIN($X50,VLOOKUP($D50,Filter_Req!$A$2:$K$19,11))))</f>
        <v/>
      </c>
      <c r="X50" s="453"/>
      <c r="Y50" s="453"/>
      <c r="Z50" s="125"/>
      <c r="AA50" s="126" t="e">
        <f>VLOOKUP($D50,Filter_Req!$A$2:$K$19,2)</f>
        <v>#N/A</v>
      </c>
    </row>
    <row r="51" spans="1:27" x14ac:dyDescent="0.25">
      <c r="A51" s="125"/>
      <c r="B51" s="453"/>
      <c r="C51" s="453"/>
      <c r="D51" s="454"/>
      <c r="E51" s="455"/>
      <c r="F51" s="147" t="str">
        <f>IF($D51="","",IF($Q51="","",IF(VLOOKUP($D51,Filter_Req!$A$2:$K$19,2)=1,IF($R51="","",IF($N51&lt;=$U51,$R51*$G51,IF(AND($N51&gt;$U51,$N51&lt;=$X51),$G51*($R51+((($Q51-$R51)/($X51-$U51))*($N51-$U51))),0))),$Q51*$G51)))</f>
        <v/>
      </c>
      <c r="G51" s="148" t="str">
        <f>IF($D51="","",IF(VLOOKUP($D51,Filter_Req!$A$2:$K$19,2)=1,IF($N51&lt;=$U51,VLOOKUP($D51,Filter_Req!$A$2:$K$19,3),IF(AND($N51&gt;$U51,$N51&lt;=$W51),VLOOKUP($D51,Filter_Req!$A$2:$K$19,3)+(((VLOOKUP($D51,Filter_Req!$A$2:$K$19,5)-VLOOKUP($D51,Filter_Req!$A$2:$K$19,3))/($W51-$U51))*($N51-$U51)),0))))</f>
        <v/>
      </c>
      <c r="H51" s="455"/>
      <c r="I51" s="147" t="str">
        <f>IF($D51="","",IF(VLOOKUP($D51,Filter_Req!$A$2:$K$19,2)=1,IF($S51="","",$S51*$J51),""))</f>
        <v/>
      </c>
      <c r="J51" s="148" t="str">
        <f>IF($D51="","",IF(VLOOKUP($D51,Filter_Req!$A$2:$K$19,2)=1,VLOOKUP($D51,Filter_Req!$A$2:$M$19,12),""))</f>
        <v/>
      </c>
      <c r="K51" s="455"/>
      <c r="L51" s="147" t="str">
        <f>IF($D51="","",IF(VLOOKUP($D51,Filter_Req!$A$2:$K$19,2)=1,IF($T51="","",$T51*$M51),""))</f>
        <v/>
      </c>
      <c r="M51" s="148" t="str">
        <f>IF($D51="","",IF(VLOOKUP($D51,Filter_Req!$A$2:$K$19,2)=1,VLOOKUP($D51,Filter_Req!$A$2:$K$19,8),""))</f>
        <v/>
      </c>
      <c r="N51" s="149" t="str">
        <f t="shared" si="0"/>
        <v/>
      </c>
      <c r="O51" s="150" t="str">
        <f t="shared" si="1"/>
        <v/>
      </c>
      <c r="P51" s="151"/>
      <c r="Q51" s="453"/>
      <c r="R51" s="453"/>
      <c r="S51" s="453"/>
      <c r="T51" s="453"/>
      <c r="U51" s="152" t="str">
        <f>IF($D51="","",IF(VLOOKUP($D51,Filter_Req!$A$2:$K$19,2)=1,MIN($X51,VLOOKUP($D51,Filter_Req!$A$2:$K$19,9)),85))</f>
        <v/>
      </c>
      <c r="V51" s="152" t="str">
        <f>IF($D51="","",IF(VLOOKUP($D51,Filter_Req!$A$2:$K$19,2)=1,MIN($X51,VLOOKUP($D51,Filter_Req!$A$2:$K$19,10)),85))</f>
        <v/>
      </c>
      <c r="W51" s="152" t="str">
        <f>IF($D51="","",IF($X51="","",MIN($X51,VLOOKUP($D51,Filter_Req!$A$2:$K$19,11))))</f>
        <v/>
      </c>
      <c r="X51" s="453"/>
      <c r="Y51" s="453"/>
      <c r="Z51" s="125"/>
      <c r="AA51" s="126" t="e">
        <f>VLOOKUP($D51,Filter_Req!$A$2:$K$19,2)</f>
        <v>#N/A</v>
      </c>
    </row>
    <row r="52" spans="1:27" x14ac:dyDescent="0.25">
      <c r="A52" s="125"/>
      <c r="B52" s="453"/>
      <c r="C52" s="453"/>
      <c r="D52" s="454"/>
      <c r="E52" s="455"/>
      <c r="F52" s="147" t="str">
        <f>IF($D52="","",IF($Q52="","",IF(VLOOKUP($D52,Filter_Req!$A$2:$K$19,2)=1,IF($R52="","",IF($N52&lt;=$U52,$R52*$G52,IF(AND($N52&gt;$U52,$N52&lt;=$X52),$G52*($R52+((($Q52-$R52)/($X52-$U52))*($N52-$U52))),0))),$Q52*$G52)))</f>
        <v/>
      </c>
      <c r="G52" s="148" t="str">
        <f>IF($D52="","",IF(VLOOKUP($D52,Filter_Req!$A$2:$K$19,2)=1,IF($N52&lt;=$U52,VLOOKUP($D52,Filter_Req!$A$2:$K$19,3),IF(AND($N52&gt;$U52,$N52&lt;=$W52),VLOOKUP($D52,Filter_Req!$A$2:$K$19,3)+(((VLOOKUP($D52,Filter_Req!$A$2:$K$19,5)-VLOOKUP($D52,Filter_Req!$A$2:$K$19,3))/($W52-$U52))*($N52-$U52)),0))))</f>
        <v/>
      </c>
      <c r="H52" s="455"/>
      <c r="I52" s="147" t="str">
        <f>IF($D52="","",IF(VLOOKUP($D52,Filter_Req!$A$2:$K$19,2)=1,IF($S52="","",$S52*$J52),""))</f>
        <v/>
      </c>
      <c r="J52" s="148" t="str">
        <f>IF($D52="","",IF(VLOOKUP($D52,Filter_Req!$A$2:$K$19,2)=1,VLOOKUP($D52,Filter_Req!$A$2:$M$19,12),""))</f>
        <v/>
      </c>
      <c r="K52" s="455"/>
      <c r="L52" s="147" t="str">
        <f>IF($D52="","",IF(VLOOKUP($D52,Filter_Req!$A$2:$K$19,2)=1,IF($T52="","",$T52*$M52),""))</f>
        <v/>
      </c>
      <c r="M52" s="148" t="str">
        <f>IF($D52="","",IF(VLOOKUP($D52,Filter_Req!$A$2:$K$19,2)=1,VLOOKUP($D52,Filter_Req!$A$2:$K$19,8),""))</f>
        <v/>
      </c>
      <c r="N52" s="149" t="str">
        <f t="shared" si="0"/>
        <v/>
      </c>
      <c r="O52" s="150" t="str">
        <f t="shared" si="1"/>
        <v/>
      </c>
      <c r="P52" s="151"/>
      <c r="Q52" s="453"/>
      <c r="R52" s="453"/>
      <c r="S52" s="453"/>
      <c r="T52" s="453"/>
      <c r="U52" s="152" t="str">
        <f>IF($D52="","",IF(VLOOKUP($D52,Filter_Req!$A$2:$K$19,2)=1,MIN($X52,VLOOKUP($D52,Filter_Req!$A$2:$K$19,9)),85))</f>
        <v/>
      </c>
      <c r="V52" s="152" t="str">
        <f>IF($D52="","",IF(VLOOKUP($D52,Filter_Req!$A$2:$K$19,2)=1,MIN($X52,VLOOKUP($D52,Filter_Req!$A$2:$K$19,10)),85))</f>
        <v/>
      </c>
      <c r="W52" s="152" t="str">
        <f>IF($D52="","",IF($X52="","",MIN($X52,VLOOKUP($D52,Filter_Req!$A$2:$K$19,11))))</f>
        <v/>
      </c>
      <c r="X52" s="453"/>
      <c r="Y52" s="453"/>
      <c r="Z52" s="125"/>
      <c r="AA52" s="126" t="e">
        <f>VLOOKUP($D52,Filter_Req!$A$2:$K$19,2)</f>
        <v>#N/A</v>
      </c>
    </row>
    <row r="53" spans="1:27" x14ac:dyDescent="0.25">
      <c r="A53" s="125"/>
      <c r="B53" s="453"/>
      <c r="C53" s="453"/>
      <c r="D53" s="454"/>
      <c r="E53" s="455"/>
      <c r="F53" s="147" t="str">
        <f>IF($D53="","",IF($Q53="","",IF(VLOOKUP($D53,Filter_Req!$A$2:$K$19,2)=1,IF($R53="","",IF($N53&lt;=$U53,$R53*$G53,IF(AND($N53&gt;$U53,$N53&lt;=$X53),$G53*($R53+((($Q53-$R53)/($X53-$U53))*($N53-$U53))),0))),$Q53*$G53)))</f>
        <v/>
      </c>
      <c r="G53" s="148" t="str">
        <f>IF($D53="","",IF(VLOOKUP($D53,Filter_Req!$A$2:$K$19,2)=1,IF($N53&lt;=$U53,VLOOKUP($D53,Filter_Req!$A$2:$K$19,3),IF(AND($N53&gt;$U53,$N53&lt;=$W53),VLOOKUP($D53,Filter_Req!$A$2:$K$19,3)+(((VLOOKUP($D53,Filter_Req!$A$2:$K$19,5)-VLOOKUP($D53,Filter_Req!$A$2:$K$19,3))/($W53-$U53))*($N53-$U53)),0))))</f>
        <v/>
      </c>
      <c r="H53" s="455"/>
      <c r="I53" s="147" t="str">
        <f>IF($D53="","",IF(VLOOKUP($D53,Filter_Req!$A$2:$K$19,2)=1,IF($S53="","",$S53*$J53),""))</f>
        <v/>
      </c>
      <c r="J53" s="148" t="str">
        <f>IF($D53="","",IF(VLOOKUP($D53,Filter_Req!$A$2:$K$19,2)=1,VLOOKUP($D53,Filter_Req!$A$2:$M$19,12),""))</f>
        <v/>
      </c>
      <c r="K53" s="455"/>
      <c r="L53" s="147" t="str">
        <f>IF($D53="","",IF(VLOOKUP($D53,Filter_Req!$A$2:$K$19,2)=1,IF($T53="","",$T53*$M53),""))</f>
        <v/>
      </c>
      <c r="M53" s="148" t="str">
        <f>IF($D53="","",IF(VLOOKUP($D53,Filter_Req!$A$2:$K$19,2)=1,VLOOKUP($D53,Filter_Req!$A$2:$K$19,8),""))</f>
        <v/>
      </c>
      <c r="N53" s="149" t="str">
        <f t="shared" si="0"/>
        <v/>
      </c>
      <c r="O53" s="150" t="str">
        <f t="shared" si="1"/>
        <v/>
      </c>
      <c r="P53" s="151"/>
      <c r="Q53" s="453"/>
      <c r="R53" s="453"/>
      <c r="S53" s="453"/>
      <c r="T53" s="453"/>
      <c r="U53" s="152" t="str">
        <f>IF($D53="","",IF(VLOOKUP($D53,Filter_Req!$A$2:$K$19,2)=1,MIN($X53,VLOOKUP($D53,Filter_Req!$A$2:$K$19,9)),85))</f>
        <v/>
      </c>
      <c r="V53" s="152" t="str">
        <f>IF($D53="","",IF(VLOOKUP($D53,Filter_Req!$A$2:$K$19,2)=1,MIN($X53,VLOOKUP($D53,Filter_Req!$A$2:$K$19,10)),85))</f>
        <v/>
      </c>
      <c r="W53" s="152" t="str">
        <f>IF($D53="","",IF($X53="","",MIN($X53,VLOOKUP($D53,Filter_Req!$A$2:$K$19,11))))</f>
        <v/>
      </c>
      <c r="X53" s="453"/>
      <c r="Y53" s="453"/>
      <c r="Z53" s="125"/>
      <c r="AA53" s="126" t="e">
        <f>VLOOKUP($D53,Filter_Req!$A$2:$K$19,2)</f>
        <v>#N/A</v>
      </c>
    </row>
    <row r="54" spans="1:27" x14ac:dyDescent="0.25">
      <c r="A54" s="125"/>
      <c r="B54" s="453"/>
      <c r="C54" s="453"/>
      <c r="D54" s="454"/>
      <c r="E54" s="455"/>
      <c r="F54" s="147" t="str">
        <f>IF($D54="","",IF($Q54="","",IF(VLOOKUP($D54,Filter_Req!$A$2:$K$19,2)=1,IF($R54="","",IF($N54&lt;=$U54,$R54*$G54,IF(AND($N54&gt;$U54,$N54&lt;=$X54),$G54*($R54+((($Q54-$R54)/($X54-$U54))*($N54-$U54))),0))),$Q54*$G54)))</f>
        <v/>
      </c>
      <c r="G54" s="148" t="str">
        <f>IF($D54="","",IF(VLOOKUP($D54,Filter_Req!$A$2:$K$19,2)=1,IF($N54&lt;=$U54,VLOOKUP($D54,Filter_Req!$A$2:$K$19,3),IF(AND($N54&gt;$U54,$N54&lt;=$W54),VLOOKUP($D54,Filter_Req!$A$2:$K$19,3)+(((VLOOKUP($D54,Filter_Req!$A$2:$K$19,5)-VLOOKUP($D54,Filter_Req!$A$2:$K$19,3))/($W54-$U54))*($N54-$U54)),0))))</f>
        <v/>
      </c>
      <c r="H54" s="455"/>
      <c r="I54" s="147" t="str">
        <f>IF($D54="","",IF(VLOOKUP($D54,Filter_Req!$A$2:$K$19,2)=1,IF($S54="","",$S54*$J54),""))</f>
        <v/>
      </c>
      <c r="J54" s="148" t="str">
        <f>IF($D54="","",IF(VLOOKUP($D54,Filter_Req!$A$2:$K$19,2)=1,VLOOKUP($D54,Filter_Req!$A$2:$M$19,12),""))</f>
        <v/>
      </c>
      <c r="K54" s="455"/>
      <c r="L54" s="147" t="str">
        <f>IF($D54="","",IF(VLOOKUP($D54,Filter_Req!$A$2:$K$19,2)=1,IF($T54="","",$T54*$M54),""))</f>
        <v/>
      </c>
      <c r="M54" s="148" t="str">
        <f>IF($D54="","",IF(VLOOKUP($D54,Filter_Req!$A$2:$K$19,2)=1,VLOOKUP($D54,Filter_Req!$A$2:$K$19,8),""))</f>
        <v/>
      </c>
      <c r="N54" s="149" t="str">
        <f t="shared" si="0"/>
        <v/>
      </c>
      <c r="O54" s="150" t="str">
        <f t="shared" si="1"/>
        <v/>
      </c>
      <c r="P54" s="151"/>
      <c r="Q54" s="453"/>
      <c r="R54" s="453"/>
      <c r="S54" s="453"/>
      <c r="T54" s="453"/>
      <c r="U54" s="152" t="str">
        <f>IF($D54="","",IF(VLOOKUP($D54,Filter_Req!$A$2:$K$19,2)=1,MIN($X54,VLOOKUP($D54,Filter_Req!$A$2:$K$19,9)),85))</f>
        <v/>
      </c>
      <c r="V54" s="152" t="str">
        <f>IF($D54="","",IF(VLOOKUP($D54,Filter_Req!$A$2:$K$19,2)=1,MIN($X54,VLOOKUP($D54,Filter_Req!$A$2:$K$19,10)),85))</f>
        <v/>
      </c>
      <c r="W54" s="152" t="str">
        <f>IF($D54="","",IF($X54="","",MIN($X54,VLOOKUP($D54,Filter_Req!$A$2:$K$19,11))))</f>
        <v/>
      </c>
      <c r="X54" s="453"/>
      <c r="Y54" s="453"/>
      <c r="Z54" s="125"/>
      <c r="AA54" s="126" t="e">
        <f>VLOOKUP($D54,Filter_Req!$A$2:$K$19,2)</f>
        <v>#N/A</v>
      </c>
    </row>
    <row r="55" spans="1:27" x14ac:dyDescent="0.25">
      <c r="A55" s="125"/>
      <c r="B55" s="453"/>
      <c r="C55" s="453"/>
      <c r="D55" s="454"/>
      <c r="E55" s="455"/>
      <c r="F55" s="147" t="str">
        <f>IF($D55="","",IF($Q55="","",IF(VLOOKUP($D55,Filter_Req!$A$2:$K$19,2)=1,IF($R55="","",IF($N55&lt;=$U55,$R55*$G55,IF(AND($N55&gt;$U55,$N55&lt;=$X55),$G55*($R55+((($Q55-$R55)/($X55-$U55))*($N55-$U55))),0))),$Q55*$G55)))</f>
        <v/>
      </c>
      <c r="G55" s="148" t="str">
        <f>IF($D55="","",IF(VLOOKUP($D55,Filter_Req!$A$2:$K$19,2)=1,IF($N55&lt;=$U55,VLOOKUP($D55,Filter_Req!$A$2:$K$19,3),IF(AND($N55&gt;$U55,$N55&lt;=$W55),VLOOKUP($D55,Filter_Req!$A$2:$K$19,3)+(((VLOOKUP($D55,Filter_Req!$A$2:$K$19,5)-VLOOKUP($D55,Filter_Req!$A$2:$K$19,3))/($W55-$U55))*($N55-$U55)),0))))</f>
        <v/>
      </c>
      <c r="H55" s="455"/>
      <c r="I55" s="147" t="str">
        <f>IF($D55="","",IF(VLOOKUP($D55,Filter_Req!$A$2:$K$19,2)=1,IF($S55="","",$S55*$J55),""))</f>
        <v/>
      </c>
      <c r="J55" s="148" t="str">
        <f>IF($D55="","",IF(VLOOKUP($D55,Filter_Req!$A$2:$K$19,2)=1,VLOOKUP($D55,Filter_Req!$A$2:$M$19,12),""))</f>
        <v/>
      </c>
      <c r="K55" s="455"/>
      <c r="L55" s="147" t="str">
        <f>IF($D55="","",IF(VLOOKUP($D55,Filter_Req!$A$2:$K$19,2)=1,IF($T55="","",$T55*$M55),""))</f>
        <v/>
      </c>
      <c r="M55" s="148" t="str">
        <f>IF($D55="","",IF(VLOOKUP($D55,Filter_Req!$A$2:$K$19,2)=1,VLOOKUP($D55,Filter_Req!$A$2:$K$19,8),""))</f>
        <v/>
      </c>
      <c r="N55" s="149" t="str">
        <f t="shared" si="0"/>
        <v/>
      </c>
      <c r="O55" s="150" t="str">
        <f t="shared" si="1"/>
        <v/>
      </c>
      <c r="P55" s="151"/>
      <c r="Q55" s="453"/>
      <c r="R55" s="453"/>
      <c r="S55" s="453"/>
      <c r="T55" s="453"/>
      <c r="U55" s="152" t="str">
        <f>IF($D55="","",IF(VLOOKUP($D55,Filter_Req!$A$2:$K$19,2)=1,MIN($X55,VLOOKUP($D55,Filter_Req!$A$2:$K$19,9)),85))</f>
        <v/>
      </c>
      <c r="V55" s="152" t="str">
        <f>IF($D55="","",IF(VLOOKUP($D55,Filter_Req!$A$2:$K$19,2)=1,MIN($X55,VLOOKUP($D55,Filter_Req!$A$2:$K$19,10)),85))</f>
        <v/>
      </c>
      <c r="W55" s="152" t="str">
        <f>IF($D55="","",IF($X55="","",MIN($X55,VLOOKUP($D55,Filter_Req!$A$2:$K$19,11))))</f>
        <v/>
      </c>
      <c r="X55" s="453"/>
      <c r="Y55" s="453"/>
      <c r="Z55" s="125"/>
      <c r="AA55" s="126" t="e">
        <f>VLOOKUP($D55,Filter_Req!$A$2:$K$19,2)</f>
        <v>#N/A</v>
      </c>
    </row>
    <row r="56" spans="1:27" x14ac:dyDescent="0.25">
      <c r="A56" s="125"/>
      <c r="B56" s="453"/>
      <c r="C56" s="453"/>
      <c r="D56" s="454"/>
      <c r="E56" s="455"/>
      <c r="F56" s="147" t="str">
        <f>IF($D56="","",IF($Q56="","",IF(VLOOKUP($D56,Filter_Req!$A$2:$K$19,2)=1,IF($R56="","",IF($N56&lt;=$U56,$R56*$G56,IF(AND($N56&gt;$U56,$N56&lt;=$X56),$G56*($R56+((($Q56-$R56)/($X56-$U56))*($N56-$U56))),0))),$Q56*$G56)))</f>
        <v/>
      </c>
      <c r="G56" s="148" t="str">
        <f>IF($D56="","",IF(VLOOKUP($D56,Filter_Req!$A$2:$K$19,2)=1,IF($N56&lt;=$U56,VLOOKUP($D56,Filter_Req!$A$2:$K$19,3),IF(AND($N56&gt;$U56,$N56&lt;=$W56),VLOOKUP($D56,Filter_Req!$A$2:$K$19,3)+(((VLOOKUP($D56,Filter_Req!$A$2:$K$19,5)-VLOOKUP($D56,Filter_Req!$A$2:$K$19,3))/($W56-$U56))*($N56-$U56)),0))))</f>
        <v/>
      </c>
      <c r="H56" s="455"/>
      <c r="I56" s="147" t="str">
        <f>IF($D56="","",IF(VLOOKUP($D56,Filter_Req!$A$2:$K$19,2)=1,IF($S56="","",$S56*$J56),""))</f>
        <v/>
      </c>
      <c r="J56" s="148" t="str">
        <f>IF($D56="","",IF(VLOOKUP($D56,Filter_Req!$A$2:$K$19,2)=1,VLOOKUP($D56,Filter_Req!$A$2:$M$19,12),""))</f>
        <v/>
      </c>
      <c r="K56" s="455"/>
      <c r="L56" s="147" t="str">
        <f>IF($D56="","",IF(VLOOKUP($D56,Filter_Req!$A$2:$K$19,2)=1,IF($T56="","",$T56*$M56),""))</f>
        <v/>
      </c>
      <c r="M56" s="148" t="str">
        <f>IF($D56="","",IF(VLOOKUP($D56,Filter_Req!$A$2:$K$19,2)=1,VLOOKUP($D56,Filter_Req!$A$2:$K$19,8),""))</f>
        <v/>
      </c>
      <c r="N56" s="149" t="str">
        <f t="shared" si="0"/>
        <v/>
      </c>
      <c r="O56" s="150" t="str">
        <f t="shared" si="1"/>
        <v/>
      </c>
      <c r="P56" s="151"/>
      <c r="Q56" s="453"/>
      <c r="R56" s="453"/>
      <c r="S56" s="453"/>
      <c r="T56" s="453"/>
      <c r="U56" s="152" t="str">
        <f>IF($D56="","",IF(VLOOKUP($D56,Filter_Req!$A$2:$K$19,2)=1,MIN($X56,VLOOKUP($D56,Filter_Req!$A$2:$K$19,9)),85))</f>
        <v/>
      </c>
      <c r="V56" s="152" t="str">
        <f>IF($D56="","",IF(VLOOKUP($D56,Filter_Req!$A$2:$K$19,2)=1,MIN($X56,VLOOKUP($D56,Filter_Req!$A$2:$K$19,10)),85))</f>
        <v/>
      </c>
      <c r="W56" s="152" t="str">
        <f>IF($D56="","",IF($X56="","",MIN($X56,VLOOKUP($D56,Filter_Req!$A$2:$K$19,11))))</f>
        <v/>
      </c>
      <c r="X56" s="453"/>
      <c r="Y56" s="453"/>
      <c r="Z56" s="125"/>
      <c r="AA56" s="126" t="e">
        <f>VLOOKUP($D56,Filter_Req!$A$2:$K$19,2)</f>
        <v>#N/A</v>
      </c>
    </row>
    <row r="57" spans="1:27" x14ac:dyDescent="0.25">
      <c r="A57" s="125"/>
      <c r="B57" s="453"/>
      <c r="C57" s="453"/>
      <c r="D57" s="454"/>
      <c r="E57" s="455"/>
      <c r="F57" s="147" t="str">
        <f>IF($D57="","",IF($Q57="","",IF(VLOOKUP($D57,Filter_Req!$A$2:$K$19,2)=1,IF($R57="","",IF($N57&lt;=$U57,$R57*$G57,IF(AND($N57&gt;$U57,$N57&lt;=$X57),$G57*($R57+((($Q57-$R57)/($X57-$U57))*($N57-$U57))),0))),$Q57*$G57)))</f>
        <v/>
      </c>
      <c r="G57" s="148" t="str">
        <f>IF($D57="","",IF(VLOOKUP($D57,Filter_Req!$A$2:$K$19,2)=1,IF($N57&lt;=$U57,VLOOKUP($D57,Filter_Req!$A$2:$K$19,3),IF(AND($N57&gt;$U57,$N57&lt;=$W57),VLOOKUP($D57,Filter_Req!$A$2:$K$19,3)+(((VLOOKUP($D57,Filter_Req!$A$2:$K$19,5)-VLOOKUP($D57,Filter_Req!$A$2:$K$19,3))/($W57-$U57))*($N57-$U57)),0))))</f>
        <v/>
      </c>
      <c r="H57" s="455"/>
      <c r="I57" s="147" t="str">
        <f>IF($D57="","",IF(VLOOKUP($D57,Filter_Req!$A$2:$K$19,2)=1,IF($S57="","",$S57*$J57),""))</f>
        <v/>
      </c>
      <c r="J57" s="148" t="str">
        <f>IF($D57="","",IF(VLOOKUP($D57,Filter_Req!$A$2:$K$19,2)=1,VLOOKUP($D57,Filter_Req!$A$2:$M$19,12),""))</f>
        <v/>
      </c>
      <c r="K57" s="455"/>
      <c r="L57" s="147" t="str">
        <f>IF($D57="","",IF(VLOOKUP($D57,Filter_Req!$A$2:$K$19,2)=1,IF($T57="","",$T57*$M57),""))</f>
        <v/>
      </c>
      <c r="M57" s="148" t="str">
        <f>IF($D57="","",IF(VLOOKUP($D57,Filter_Req!$A$2:$K$19,2)=1,VLOOKUP($D57,Filter_Req!$A$2:$K$19,8),""))</f>
        <v/>
      </c>
      <c r="N57" s="149" t="str">
        <f t="shared" si="0"/>
        <v/>
      </c>
      <c r="O57" s="150" t="str">
        <f t="shared" si="1"/>
        <v/>
      </c>
      <c r="P57" s="151"/>
      <c r="Q57" s="453"/>
      <c r="R57" s="453"/>
      <c r="S57" s="453"/>
      <c r="T57" s="453"/>
      <c r="U57" s="152" t="str">
        <f>IF($D57="","",IF(VLOOKUP($D57,Filter_Req!$A$2:$K$19,2)=1,MIN($X57,VLOOKUP($D57,Filter_Req!$A$2:$K$19,9)),85))</f>
        <v/>
      </c>
      <c r="V57" s="152" t="str">
        <f>IF($D57="","",IF(VLOOKUP($D57,Filter_Req!$A$2:$K$19,2)=1,MIN($X57,VLOOKUP($D57,Filter_Req!$A$2:$K$19,10)),85))</f>
        <v/>
      </c>
      <c r="W57" s="152" t="str">
        <f>IF($D57="","",IF($X57="","",MIN($X57,VLOOKUP($D57,Filter_Req!$A$2:$K$19,11))))</f>
        <v/>
      </c>
      <c r="X57" s="453"/>
      <c r="Y57" s="453"/>
      <c r="Z57" s="125"/>
      <c r="AA57" s="126" t="e">
        <f>VLOOKUP($D57,Filter_Req!$A$2:$K$19,2)</f>
        <v>#N/A</v>
      </c>
    </row>
    <row r="58" spans="1:27" x14ac:dyDescent="0.25">
      <c r="A58" s="125"/>
      <c r="B58" s="453"/>
      <c r="C58" s="453"/>
      <c r="D58" s="454"/>
      <c r="E58" s="455"/>
      <c r="F58" s="147" t="str">
        <f>IF($D58="","",IF($Q58="","",IF(VLOOKUP($D58,Filter_Req!$A$2:$K$19,2)=1,IF($R58="","",IF($N58&lt;=$U58,$R58*$G58,IF(AND($N58&gt;$U58,$N58&lt;=$X58),$G58*($R58+((($Q58-$R58)/($X58-$U58))*($N58-$U58))),0))),$Q58*$G58)))</f>
        <v/>
      </c>
      <c r="G58" s="148" t="str">
        <f>IF($D58="","",IF(VLOOKUP($D58,Filter_Req!$A$2:$K$19,2)=1,IF($N58&lt;=$U58,VLOOKUP($D58,Filter_Req!$A$2:$K$19,3),IF(AND($N58&gt;$U58,$N58&lt;=$W58),VLOOKUP($D58,Filter_Req!$A$2:$K$19,3)+(((VLOOKUP($D58,Filter_Req!$A$2:$K$19,5)-VLOOKUP($D58,Filter_Req!$A$2:$K$19,3))/($W58-$U58))*($N58-$U58)),0))))</f>
        <v/>
      </c>
      <c r="H58" s="455"/>
      <c r="I58" s="147" t="str">
        <f>IF($D58="","",IF(VLOOKUP($D58,Filter_Req!$A$2:$K$19,2)=1,IF($S58="","",$S58*$J58),""))</f>
        <v/>
      </c>
      <c r="J58" s="148" t="str">
        <f>IF($D58="","",IF(VLOOKUP($D58,Filter_Req!$A$2:$K$19,2)=1,VLOOKUP($D58,Filter_Req!$A$2:$M$19,12),""))</f>
        <v/>
      </c>
      <c r="K58" s="455"/>
      <c r="L58" s="147" t="str">
        <f>IF($D58="","",IF(VLOOKUP($D58,Filter_Req!$A$2:$K$19,2)=1,IF($T58="","",$T58*$M58),""))</f>
        <v/>
      </c>
      <c r="M58" s="148" t="str">
        <f>IF($D58="","",IF(VLOOKUP($D58,Filter_Req!$A$2:$K$19,2)=1,VLOOKUP($D58,Filter_Req!$A$2:$K$19,8),""))</f>
        <v/>
      </c>
      <c r="N58" s="149" t="str">
        <f t="shared" si="0"/>
        <v/>
      </c>
      <c r="O58" s="150" t="str">
        <f t="shared" si="1"/>
        <v/>
      </c>
      <c r="P58" s="151"/>
      <c r="Q58" s="453"/>
      <c r="R58" s="453"/>
      <c r="S58" s="453"/>
      <c r="T58" s="453"/>
      <c r="U58" s="152" t="str">
        <f>IF($D58="","",IF(VLOOKUP($D58,Filter_Req!$A$2:$K$19,2)=1,MIN($X58,VLOOKUP($D58,Filter_Req!$A$2:$K$19,9)),85))</f>
        <v/>
      </c>
      <c r="V58" s="152" t="str">
        <f>IF($D58="","",IF(VLOOKUP($D58,Filter_Req!$A$2:$K$19,2)=1,MIN($X58,VLOOKUP($D58,Filter_Req!$A$2:$K$19,10)),85))</f>
        <v/>
      </c>
      <c r="W58" s="152" t="str">
        <f>IF($D58="","",IF($X58="","",MIN($X58,VLOOKUP($D58,Filter_Req!$A$2:$K$19,11))))</f>
        <v/>
      </c>
      <c r="X58" s="453"/>
      <c r="Y58" s="453"/>
      <c r="Z58" s="125"/>
      <c r="AA58" s="126" t="e">
        <f>VLOOKUP($D58,Filter_Req!$A$2:$K$19,2)</f>
        <v>#N/A</v>
      </c>
    </row>
    <row r="59" spans="1:27" x14ac:dyDescent="0.25">
      <c r="A59" s="125"/>
      <c r="B59" s="453"/>
      <c r="C59" s="453"/>
      <c r="D59" s="454"/>
      <c r="E59" s="455"/>
      <c r="F59" s="147" t="str">
        <f>IF($D59="","",IF($Q59="","",IF(VLOOKUP($D59,Filter_Req!$A$2:$K$19,2)=1,IF($R59="","",IF($N59&lt;=$U59,$R59*$G59,IF(AND($N59&gt;$U59,$N59&lt;=$X59),$G59*($R59+((($Q59-$R59)/($X59-$U59))*($N59-$U59))),0))),$Q59*$G59)))</f>
        <v/>
      </c>
      <c r="G59" s="148" t="str">
        <f>IF($D59="","",IF(VLOOKUP($D59,Filter_Req!$A$2:$K$19,2)=1,IF($N59&lt;=$U59,VLOOKUP($D59,Filter_Req!$A$2:$K$19,3),IF(AND($N59&gt;$U59,$N59&lt;=$W59),VLOOKUP($D59,Filter_Req!$A$2:$K$19,3)+(((VLOOKUP($D59,Filter_Req!$A$2:$K$19,5)-VLOOKUP($D59,Filter_Req!$A$2:$K$19,3))/($W59-$U59))*($N59-$U59)),0))))</f>
        <v/>
      </c>
      <c r="H59" s="455"/>
      <c r="I59" s="147" t="str">
        <f>IF($D59="","",IF(VLOOKUP($D59,Filter_Req!$A$2:$K$19,2)=1,IF($S59="","",$S59*$J59),""))</f>
        <v/>
      </c>
      <c r="J59" s="148" t="str">
        <f>IF($D59="","",IF(VLOOKUP($D59,Filter_Req!$A$2:$K$19,2)=1,VLOOKUP($D59,Filter_Req!$A$2:$M$19,12),""))</f>
        <v/>
      </c>
      <c r="K59" s="455"/>
      <c r="L59" s="147" t="str">
        <f>IF($D59="","",IF(VLOOKUP($D59,Filter_Req!$A$2:$K$19,2)=1,IF($T59="","",$T59*$M59),""))</f>
        <v/>
      </c>
      <c r="M59" s="148" t="str">
        <f>IF($D59="","",IF(VLOOKUP($D59,Filter_Req!$A$2:$K$19,2)=1,VLOOKUP($D59,Filter_Req!$A$2:$K$19,8),""))</f>
        <v/>
      </c>
      <c r="N59" s="149" t="str">
        <f t="shared" si="0"/>
        <v/>
      </c>
      <c r="O59" s="150" t="str">
        <f t="shared" si="1"/>
        <v/>
      </c>
      <c r="P59" s="151"/>
      <c r="Q59" s="453"/>
      <c r="R59" s="453"/>
      <c r="S59" s="453"/>
      <c r="T59" s="453"/>
      <c r="U59" s="152" t="str">
        <f>IF($D59="","",IF(VLOOKUP($D59,Filter_Req!$A$2:$K$19,2)=1,MIN($X59,VLOOKUP($D59,Filter_Req!$A$2:$K$19,9)),85))</f>
        <v/>
      </c>
      <c r="V59" s="152" t="str">
        <f>IF($D59="","",IF(VLOOKUP($D59,Filter_Req!$A$2:$K$19,2)=1,MIN($X59,VLOOKUP($D59,Filter_Req!$A$2:$K$19,10)),85))</f>
        <v/>
      </c>
      <c r="W59" s="152" t="str">
        <f>IF($D59="","",IF($X59="","",MIN($X59,VLOOKUP($D59,Filter_Req!$A$2:$K$19,11))))</f>
        <v/>
      </c>
      <c r="X59" s="453"/>
      <c r="Y59" s="453"/>
      <c r="Z59" s="125"/>
      <c r="AA59" s="126" t="e">
        <f>VLOOKUP($D59,Filter_Req!$A$2:$K$19,2)</f>
        <v>#N/A</v>
      </c>
    </row>
    <row r="60" spans="1:27" x14ac:dyDescent="0.25">
      <c r="A60" s="125"/>
      <c r="B60" s="453"/>
      <c r="C60" s="453"/>
      <c r="D60" s="454"/>
      <c r="E60" s="455"/>
      <c r="F60" s="147" t="str">
        <f>IF($D60="","",IF($Q60="","",IF(VLOOKUP($D60,Filter_Req!$A$2:$K$19,2)=1,IF($R60="","",IF($N60&lt;=$U60,$R60*$G60,IF(AND($N60&gt;$U60,$N60&lt;=$X60),$G60*($R60+((($Q60-$R60)/($X60-$U60))*($N60-$U60))),0))),$Q60*$G60)))</f>
        <v/>
      </c>
      <c r="G60" s="148" t="str">
        <f>IF($D60="","",IF(VLOOKUP($D60,Filter_Req!$A$2:$K$19,2)=1,IF($N60&lt;=$U60,VLOOKUP($D60,Filter_Req!$A$2:$K$19,3),IF(AND($N60&gt;$U60,$N60&lt;=$W60),VLOOKUP($D60,Filter_Req!$A$2:$K$19,3)+(((VLOOKUP($D60,Filter_Req!$A$2:$K$19,5)-VLOOKUP($D60,Filter_Req!$A$2:$K$19,3))/($W60-$U60))*($N60-$U60)),0))))</f>
        <v/>
      </c>
      <c r="H60" s="455"/>
      <c r="I60" s="147" t="str">
        <f>IF($D60="","",IF(VLOOKUP($D60,Filter_Req!$A$2:$K$19,2)=1,IF($S60="","",$S60*$J60),""))</f>
        <v/>
      </c>
      <c r="J60" s="148" t="str">
        <f>IF($D60="","",IF(VLOOKUP($D60,Filter_Req!$A$2:$K$19,2)=1,VLOOKUP($D60,Filter_Req!$A$2:$M$19,12),""))</f>
        <v/>
      </c>
      <c r="K60" s="455"/>
      <c r="L60" s="147" t="str">
        <f>IF($D60="","",IF(VLOOKUP($D60,Filter_Req!$A$2:$K$19,2)=1,IF($T60="","",$T60*$M60),""))</f>
        <v/>
      </c>
      <c r="M60" s="148" t="str">
        <f>IF($D60="","",IF(VLOOKUP($D60,Filter_Req!$A$2:$K$19,2)=1,VLOOKUP($D60,Filter_Req!$A$2:$K$19,8),""))</f>
        <v/>
      </c>
      <c r="N60" s="149" t="str">
        <f t="shared" si="0"/>
        <v/>
      </c>
      <c r="O60" s="150" t="str">
        <f t="shared" si="1"/>
        <v/>
      </c>
      <c r="P60" s="151"/>
      <c r="Q60" s="453"/>
      <c r="R60" s="453"/>
      <c r="S60" s="453"/>
      <c r="T60" s="453"/>
      <c r="U60" s="152" t="str">
        <f>IF($D60="","",IF(VLOOKUP($D60,Filter_Req!$A$2:$K$19,2)=1,MIN($X60,VLOOKUP($D60,Filter_Req!$A$2:$K$19,9)),85))</f>
        <v/>
      </c>
      <c r="V60" s="152" t="str">
        <f>IF($D60="","",IF(VLOOKUP($D60,Filter_Req!$A$2:$K$19,2)=1,MIN($X60,VLOOKUP($D60,Filter_Req!$A$2:$K$19,10)),85))</f>
        <v/>
      </c>
      <c r="W60" s="152" t="str">
        <f>IF($D60="","",IF($X60="","",MIN($X60,VLOOKUP($D60,Filter_Req!$A$2:$K$19,11))))</f>
        <v/>
      </c>
      <c r="X60" s="453"/>
      <c r="Y60" s="453"/>
      <c r="Z60" s="125"/>
      <c r="AA60" s="126" t="e">
        <f>VLOOKUP($D60,Filter_Req!$A$2:$K$19,2)</f>
        <v>#N/A</v>
      </c>
    </row>
    <row r="61" spans="1:27" x14ac:dyDescent="0.25">
      <c r="A61" s="125"/>
      <c r="B61" s="453"/>
      <c r="C61" s="453"/>
      <c r="D61" s="454"/>
      <c r="E61" s="455"/>
      <c r="F61" s="147" t="str">
        <f>IF($D61="","",IF($Q61="","",IF(VLOOKUP($D61,Filter_Req!$A$2:$K$19,2)=1,IF($R61="","",IF($N61&lt;=$U61,$R61*$G61,IF(AND($N61&gt;$U61,$N61&lt;=$X61),$G61*($R61+((($Q61-$R61)/($X61-$U61))*($N61-$U61))),0))),$Q61*$G61)))</f>
        <v/>
      </c>
      <c r="G61" s="148" t="str">
        <f>IF($D61="","",IF(VLOOKUP($D61,Filter_Req!$A$2:$K$19,2)=1,IF($N61&lt;=$U61,VLOOKUP($D61,Filter_Req!$A$2:$K$19,3),IF(AND($N61&gt;$U61,$N61&lt;=$W61),VLOOKUP($D61,Filter_Req!$A$2:$K$19,3)+(((VLOOKUP($D61,Filter_Req!$A$2:$K$19,5)-VLOOKUP($D61,Filter_Req!$A$2:$K$19,3))/($W61-$U61))*($N61-$U61)),0))))</f>
        <v/>
      </c>
      <c r="H61" s="455"/>
      <c r="I61" s="147" t="str">
        <f>IF($D61="","",IF(VLOOKUP($D61,Filter_Req!$A$2:$K$19,2)=1,IF($S61="","",$S61*$J61),""))</f>
        <v/>
      </c>
      <c r="J61" s="148" t="str">
        <f>IF($D61="","",IF(VLOOKUP($D61,Filter_Req!$A$2:$K$19,2)=1,VLOOKUP($D61,Filter_Req!$A$2:$M$19,12),""))</f>
        <v/>
      </c>
      <c r="K61" s="455"/>
      <c r="L61" s="147" t="str">
        <f>IF($D61="","",IF(VLOOKUP($D61,Filter_Req!$A$2:$K$19,2)=1,IF($T61="","",$T61*$M61),""))</f>
        <v/>
      </c>
      <c r="M61" s="148" t="str">
        <f>IF($D61="","",IF(VLOOKUP($D61,Filter_Req!$A$2:$K$19,2)=1,VLOOKUP($D61,Filter_Req!$A$2:$K$19,8),""))</f>
        <v/>
      </c>
      <c r="N61" s="149" t="str">
        <f t="shared" si="0"/>
        <v/>
      </c>
      <c r="O61" s="150" t="str">
        <f t="shared" si="1"/>
        <v/>
      </c>
      <c r="P61" s="151"/>
      <c r="Q61" s="453"/>
      <c r="R61" s="453"/>
      <c r="S61" s="453"/>
      <c r="T61" s="453"/>
      <c r="U61" s="152" t="str">
        <f>IF($D61="","",IF(VLOOKUP($D61,Filter_Req!$A$2:$K$19,2)=1,MIN($X61,VLOOKUP($D61,Filter_Req!$A$2:$K$19,9)),85))</f>
        <v/>
      </c>
      <c r="V61" s="152" t="str">
        <f>IF($D61="","",IF(VLOOKUP($D61,Filter_Req!$A$2:$K$19,2)=1,MIN($X61,VLOOKUP($D61,Filter_Req!$A$2:$K$19,10)),85))</f>
        <v/>
      </c>
      <c r="W61" s="152" t="str">
        <f>IF($D61="","",IF($X61="","",MIN($X61,VLOOKUP($D61,Filter_Req!$A$2:$K$19,11))))</f>
        <v/>
      </c>
      <c r="X61" s="453"/>
      <c r="Y61" s="453"/>
      <c r="Z61" s="125"/>
      <c r="AA61" s="126" t="e">
        <f>VLOOKUP($D61,Filter_Req!$A$2:$K$19,2)</f>
        <v>#N/A</v>
      </c>
    </row>
    <row r="62" spans="1:27" x14ac:dyDescent="0.25">
      <c r="A62" s="125"/>
      <c r="B62" s="453"/>
      <c r="C62" s="453"/>
      <c r="D62" s="454"/>
      <c r="E62" s="455"/>
      <c r="F62" s="147" t="str">
        <f>IF($D62="","",IF($Q62="","",IF(VLOOKUP($D62,Filter_Req!$A$2:$K$19,2)=1,IF($R62="","",IF($N62&lt;=$U62,$R62*$G62,IF(AND($N62&gt;$U62,$N62&lt;=$X62),$G62*($R62+((($Q62-$R62)/($X62-$U62))*($N62-$U62))),0))),$Q62*$G62)))</f>
        <v/>
      </c>
      <c r="G62" s="148" t="str">
        <f>IF($D62="","",IF(VLOOKUP($D62,Filter_Req!$A$2:$K$19,2)=1,IF($N62&lt;=$U62,VLOOKUP($D62,Filter_Req!$A$2:$K$19,3),IF(AND($N62&gt;$U62,$N62&lt;=$W62),VLOOKUP($D62,Filter_Req!$A$2:$K$19,3)+(((VLOOKUP($D62,Filter_Req!$A$2:$K$19,5)-VLOOKUP($D62,Filter_Req!$A$2:$K$19,3))/($W62-$U62))*($N62-$U62)),0))))</f>
        <v/>
      </c>
      <c r="H62" s="455"/>
      <c r="I62" s="147" t="str">
        <f>IF($D62="","",IF(VLOOKUP($D62,Filter_Req!$A$2:$K$19,2)=1,IF($S62="","",$S62*$J62),""))</f>
        <v/>
      </c>
      <c r="J62" s="148" t="str">
        <f>IF($D62="","",IF(VLOOKUP($D62,Filter_Req!$A$2:$K$19,2)=1,VLOOKUP($D62,Filter_Req!$A$2:$M$19,12),""))</f>
        <v/>
      </c>
      <c r="K62" s="455"/>
      <c r="L62" s="147" t="str">
        <f>IF($D62="","",IF(VLOOKUP($D62,Filter_Req!$A$2:$K$19,2)=1,IF($T62="","",$T62*$M62),""))</f>
        <v/>
      </c>
      <c r="M62" s="148" t="str">
        <f>IF($D62="","",IF(VLOOKUP($D62,Filter_Req!$A$2:$K$19,2)=1,VLOOKUP($D62,Filter_Req!$A$2:$K$19,8),""))</f>
        <v/>
      </c>
      <c r="N62" s="149" t="str">
        <f t="shared" si="0"/>
        <v/>
      </c>
      <c r="O62" s="150" t="str">
        <f t="shared" si="1"/>
        <v/>
      </c>
      <c r="P62" s="151"/>
      <c r="Q62" s="453"/>
      <c r="R62" s="453"/>
      <c r="S62" s="453"/>
      <c r="T62" s="453"/>
      <c r="U62" s="152" t="str">
        <f>IF($D62="","",IF(VLOOKUP($D62,Filter_Req!$A$2:$K$19,2)=1,MIN($X62,VLOOKUP($D62,Filter_Req!$A$2:$K$19,9)),85))</f>
        <v/>
      </c>
      <c r="V62" s="152" t="str">
        <f>IF($D62="","",IF(VLOOKUP($D62,Filter_Req!$A$2:$K$19,2)=1,MIN($X62,VLOOKUP($D62,Filter_Req!$A$2:$K$19,10)),85))</f>
        <v/>
      </c>
      <c r="W62" s="152" t="str">
        <f>IF($D62="","",IF($X62="","",MIN($X62,VLOOKUP($D62,Filter_Req!$A$2:$K$19,11))))</f>
        <v/>
      </c>
      <c r="X62" s="453"/>
      <c r="Y62" s="453"/>
      <c r="Z62" s="125"/>
      <c r="AA62" s="126" t="e">
        <f>VLOOKUP($D62,Filter_Req!$A$2:$K$19,2)</f>
        <v>#N/A</v>
      </c>
    </row>
    <row r="63" spans="1:27" x14ac:dyDescent="0.25">
      <c r="A63" s="125"/>
      <c r="B63" s="453"/>
      <c r="C63" s="453"/>
      <c r="D63" s="454"/>
      <c r="E63" s="455"/>
      <c r="F63" s="147" t="str">
        <f>IF($D63="","",IF($Q63="","",IF(VLOOKUP($D63,Filter_Req!$A$2:$K$19,2)=1,IF($R63="","",IF($N63&lt;=$U63,$R63*$G63,IF(AND($N63&gt;$U63,$N63&lt;=$X63),$G63*($R63+((($Q63-$R63)/($X63-$U63))*($N63-$U63))),0))),$Q63*$G63)))</f>
        <v/>
      </c>
      <c r="G63" s="148" t="str">
        <f>IF($D63="","",IF(VLOOKUP($D63,Filter_Req!$A$2:$K$19,2)=1,IF($N63&lt;=$U63,VLOOKUP($D63,Filter_Req!$A$2:$K$19,3),IF(AND($N63&gt;$U63,$N63&lt;=$W63),VLOOKUP($D63,Filter_Req!$A$2:$K$19,3)+(((VLOOKUP($D63,Filter_Req!$A$2:$K$19,5)-VLOOKUP($D63,Filter_Req!$A$2:$K$19,3))/($W63-$U63))*($N63-$U63)),0))))</f>
        <v/>
      </c>
      <c r="H63" s="455"/>
      <c r="I63" s="147" t="str">
        <f>IF($D63="","",IF(VLOOKUP($D63,Filter_Req!$A$2:$K$19,2)=1,IF($S63="","",$S63*$J63),""))</f>
        <v/>
      </c>
      <c r="J63" s="148" t="str">
        <f>IF($D63="","",IF(VLOOKUP($D63,Filter_Req!$A$2:$K$19,2)=1,VLOOKUP($D63,Filter_Req!$A$2:$M$19,12),""))</f>
        <v/>
      </c>
      <c r="K63" s="455"/>
      <c r="L63" s="147" t="str">
        <f>IF($D63="","",IF(VLOOKUP($D63,Filter_Req!$A$2:$K$19,2)=1,IF($T63="","",$T63*$M63),""))</f>
        <v/>
      </c>
      <c r="M63" s="148" t="str">
        <f>IF($D63="","",IF(VLOOKUP($D63,Filter_Req!$A$2:$K$19,2)=1,VLOOKUP($D63,Filter_Req!$A$2:$K$19,8),""))</f>
        <v/>
      </c>
      <c r="N63" s="149" t="str">
        <f t="shared" si="0"/>
        <v/>
      </c>
      <c r="O63" s="150" t="str">
        <f t="shared" si="1"/>
        <v/>
      </c>
      <c r="P63" s="151"/>
      <c r="Q63" s="453"/>
      <c r="R63" s="453"/>
      <c r="S63" s="453"/>
      <c r="T63" s="453"/>
      <c r="U63" s="152" t="str">
        <f>IF($D63="","",IF(VLOOKUP($D63,Filter_Req!$A$2:$K$19,2)=1,MIN($X63,VLOOKUP($D63,Filter_Req!$A$2:$K$19,9)),85))</f>
        <v/>
      </c>
      <c r="V63" s="152" t="str">
        <f>IF($D63="","",IF(VLOOKUP($D63,Filter_Req!$A$2:$K$19,2)=1,MIN($X63,VLOOKUP($D63,Filter_Req!$A$2:$K$19,10)),85))</f>
        <v/>
      </c>
      <c r="W63" s="152" t="str">
        <f>IF($D63="","",IF($X63="","",MIN($X63,VLOOKUP($D63,Filter_Req!$A$2:$K$19,11))))</f>
        <v/>
      </c>
      <c r="X63" s="453"/>
      <c r="Y63" s="453"/>
      <c r="Z63" s="125"/>
      <c r="AA63" s="126" t="e">
        <f>VLOOKUP($D63,Filter_Req!$A$2:$K$19,2)</f>
        <v>#N/A</v>
      </c>
    </row>
    <row r="64" spans="1:27" x14ac:dyDescent="0.25">
      <c r="A64" s="125"/>
      <c r="B64" s="453"/>
      <c r="C64" s="453"/>
      <c r="D64" s="454"/>
      <c r="E64" s="455"/>
      <c r="F64" s="147" t="str">
        <f>IF($D64="","",IF($Q64="","",IF(VLOOKUP($D64,Filter_Req!$A$2:$K$19,2)=1,IF($R64="","",IF($N64&lt;=$U64,$R64*$G64,IF(AND($N64&gt;$U64,$N64&lt;=$X64),$G64*($R64+((($Q64-$R64)/($X64-$U64))*($N64-$U64))),0))),$Q64*$G64)))</f>
        <v/>
      </c>
      <c r="G64" s="148" t="str">
        <f>IF($D64="","",IF(VLOOKUP($D64,Filter_Req!$A$2:$K$19,2)=1,IF($N64&lt;=$U64,VLOOKUP($D64,Filter_Req!$A$2:$K$19,3),IF(AND($N64&gt;$U64,$N64&lt;=$W64),VLOOKUP($D64,Filter_Req!$A$2:$K$19,3)+(((VLOOKUP($D64,Filter_Req!$A$2:$K$19,5)-VLOOKUP($D64,Filter_Req!$A$2:$K$19,3))/($W64-$U64))*($N64-$U64)),0))))</f>
        <v/>
      </c>
      <c r="H64" s="455"/>
      <c r="I64" s="147" t="str">
        <f>IF($D64="","",IF(VLOOKUP($D64,Filter_Req!$A$2:$K$19,2)=1,IF($S64="","",$S64*$J64),""))</f>
        <v/>
      </c>
      <c r="J64" s="148" t="str">
        <f>IF($D64="","",IF(VLOOKUP($D64,Filter_Req!$A$2:$K$19,2)=1,VLOOKUP($D64,Filter_Req!$A$2:$M$19,12),""))</f>
        <v/>
      </c>
      <c r="K64" s="455"/>
      <c r="L64" s="147" t="str">
        <f>IF($D64="","",IF(VLOOKUP($D64,Filter_Req!$A$2:$K$19,2)=1,IF($T64="","",$T64*$M64),""))</f>
        <v/>
      </c>
      <c r="M64" s="148" t="str">
        <f>IF($D64="","",IF(VLOOKUP($D64,Filter_Req!$A$2:$K$19,2)=1,VLOOKUP($D64,Filter_Req!$A$2:$K$19,8),""))</f>
        <v/>
      </c>
      <c r="N64" s="149" t="str">
        <f t="shared" si="0"/>
        <v/>
      </c>
      <c r="O64" s="150" t="str">
        <f t="shared" si="1"/>
        <v/>
      </c>
      <c r="P64" s="151"/>
      <c r="Q64" s="453"/>
      <c r="R64" s="453"/>
      <c r="S64" s="453"/>
      <c r="T64" s="453"/>
      <c r="U64" s="152" t="str">
        <f>IF($D64="","",IF(VLOOKUP($D64,Filter_Req!$A$2:$K$19,2)=1,MIN($X64,VLOOKUP($D64,Filter_Req!$A$2:$K$19,9)),85))</f>
        <v/>
      </c>
      <c r="V64" s="152" t="str">
        <f>IF($D64="","",IF(VLOOKUP($D64,Filter_Req!$A$2:$K$19,2)=1,MIN($X64,VLOOKUP($D64,Filter_Req!$A$2:$K$19,10)),85))</f>
        <v/>
      </c>
      <c r="W64" s="152" t="str">
        <f>IF($D64="","",IF($X64="","",MIN($X64,VLOOKUP($D64,Filter_Req!$A$2:$K$19,11))))</f>
        <v/>
      </c>
      <c r="X64" s="453"/>
      <c r="Y64" s="453"/>
      <c r="Z64" s="125"/>
      <c r="AA64" s="126" t="e">
        <f>VLOOKUP($D64,Filter_Req!$A$2:$K$19,2)</f>
        <v>#N/A</v>
      </c>
    </row>
    <row r="65" spans="1:27" x14ac:dyDescent="0.25">
      <c r="A65" s="125"/>
      <c r="B65" s="453"/>
      <c r="C65" s="453"/>
      <c r="D65" s="454"/>
      <c r="E65" s="455"/>
      <c r="F65" s="147" t="str">
        <f>IF($D65="","",IF($Q65="","",IF(VLOOKUP($D65,Filter_Req!$A$2:$K$19,2)=1,IF($R65="","",IF($N65&lt;=$U65,$R65*$G65,IF(AND($N65&gt;$U65,$N65&lt;=$X65),$G65*($R65+((($Q65-$R65)/($X65-$U65))*($N65-$U65))),0))),$Q65*$G65)))</f>
        <v/>
      </c>
      <c r="G65" s="148" t="str">
        <f>IF($D65="","",IF(VLOOKUP($D65,Filter_Req!$A$2:$K$19,2)=1,IF($N65&lt;=$U65,VLOOKUP($D65,Filter_Req!$A$2:$K$19,3),IF(AND($N65&gt;$U65,$N65&lt;=$W65),VLOOKUP($D65,Filter_Req!$A$2:$K$19,3)+(((VLOOKUP($D65,Filter_Req!$A$2:$K$19,5)-VLOOKUP($D65,Filter_Req!$A$2:$K$19,3))/($W65-$U65))*($N65-$U65)),0))))</f>
        <v/>
      </c>
      <c r="H65" s="455"/>
      <c r="I65" s="147" t="str">
        <f>IF($D65="","",IF(VLOOKUP($D65,Filter_Req!$A$2:$K$19,2)=1,IF($S65="","",$S65*$J65),""))</f>
        <v/>
      </c>
      <c r="J65" s="148" t="str">
        <f>IF($D65="","",IF(VLOOKUP($D65,Filter_Req!$A$2:$K$19,2)=1,VLOOKUP($D65,Filter_Req!$A$2:$M$19,12),""))</f>
        <v/>
      </c>
      <c r="K65" s="455"/>
      <c r="L65" s="147" t="str">
        <f>IF($D65="","",IF(VLOOKUP($D65,Filter_Req!$A$2:$K$19,2)=1,IF($T65="","",$T65*$M65),""))</f>
        <v/>
      </c>
      <c r="M65" s="148" t="str">
        <f>IF($D65="","",IF(VLOOKUP($D65,Filter_Req!$A$2:$K$19,2)=1,VLOOKUP($D65,Filter_Req!$A$2:$K$19,8),""))</f>
        <v/>
      </c>
      <c r="N65" s="149" t="str">
        <f t="shared" si="0"/>
        <v/>
      </c>
      <c r="O65" s="150" t="str">
        <f t="shared" si="1"/>
        <v/>
      </c>
      <c r="P65" s="151"/>
      <c r="Q65" s="453"/>
      <c r="R65" s="453"/>
      <c r="S65" s="453"/>
      <c r="T65" s="453"/>
      <c r="U65" s="152" t="str">
        <f>IF($D65="","",IF(VLOOKUP($D65,Filter_Req!$A$2:$K$19,2)=1,MIN($X65,VLOOKUP($D65,Filter_Req!$A$2:$K$19,9)),85))</f>
        <v/>
      </c>
      <c r="V65" s="152" t="str">
        <f>IF($D65="","",IF(VLOOKUP($D65,Filter_Req!$A$2:$K$19,2)=1,MIN($X65,VLOOKUP($D65,Filter_Req!$A$2:$K$19,10)),85))</f>
        <v/>
      </c>
      <c r="W65" s="152" t="str">
        <f>IF($D65="","",IF($X65="","",MIN($X65,VLOOKUP($D65,Filter_Req!$A$2:$K$19,11))))</f>
        <v/>
      </c>
      <c r="X65" s="453"/>
      <c r="Y65" s="453"/>
      <c r="Z65" s="125"/>
      <c r="AA65" s="126" t="e">
        <f>VLOOKUP($D65,Filter_Req!$A$2:$K$19,2)</f>
        <v>#N/A</v>
      </c>
    </row>
    <row r="66" spans="1:27" x14ac:dyDescent="0.25">
      <c r="A66" s="125"/>
      <c r="B66" s="453"/>
      <c r="C66" s="453"/>
      <c r="D66" s="454"/>
      <c r="E66" s="455"/>
      <c r="F66" s="147" t="str">
        <f>IF($D66="","",IF($Q66="","",IF(VLOOKUP($D66,Filter_Req!$A$2:$K$19,2)=1,IF($R66="","",IF($N66&lt;=$U66,$R66*$G66,IF(AND($N66&gt;$U66,$N66&lt;=$X66),$G66*($R66+((($Q66-$R66)/($X66-$U66))*($N66-$U66))),0))),$Q66*$G66)))</f>
        <v/>
      </c>
      <c r="G66" s="148" t="str">
        <f>IF($D66="","",IF(VLOOKUP($D66,Filter_Req!$A$2:$K$19,2)=1,IF($N66&lt;=$U66,VLOOKUP($D66,Filter_Req!$A$2:$K$19,3),IF(AND($N66&gt;$U66,$N66&lt;=$W66),VLOOKUP($D66,Filter_Req!$A$2:$K$19,3)+(((VLOOKUP($D66,Filter_Req!$A$2:$K$19,5)-VLOOKUP($D66,Filter_Req!$A$2:$K$19,3))/($W66-$U66))*($N66-$U66)),0))))</f>
        <v/>
      </c>
      <c r="H66" s="455"/>
      <c r="I66" s="147" t="str">
        <f>IF($D66="","",IF(VLOOKUP($D66,Filter_Req!$A$2:$K$19,2)=1,IF($S66="","",$S66*$J66),""))</f>
        <v/>
      </c>
      <c r="J66" s="148" t="str">
        <f>IF($D66="","",IF(VLOOKUP($D66,Filter_Req!$A$2:$K$19,2)=1,VLOOKUP($D66,Filter_Req!$A$2:$M$19,12),""))</f>
        <v/>
      </c>
      <c r="K66" s="455"/>
      <c r="L66" s="147" t="str">
        <f>IF($D66="","",IF(VLOOKUP($D66,Filter_Req!$A$2:$K$19,2)=1,IF($T66="","",$T66*$M66),""))</f>
        <v/>
      </c>
      <c r="M66" s="148" t="str">
        <f>IF($D66="","",IF(VLOOKUP($D66,Filter_Req!$A$2:$K$19,2)=1,VLOOKUP($D66,Filter_Req!$A$2:$K$19,8),""))</f>
        <v/>
      </c>
      <c r="N66" s="149" t="str">
        <f t="shared" si="0"/>
        <v/>
      </c>
      <c r="O66" s="150" t="str">
        <f t="shared" si="1"/>
        <v/>
      </c>
      <c r="P66" s="151"/>
      <c r="Q66" s="453"/>
      <c r="R66" s="453"/>
      <c r="S66" s="453"/>
      <c r="T66" s="453"/>
      <c r="U66" s="152" t="str">
        <f>IF($D66="","",IF(VLOOKUP($D66,Filter_Req!$A$2:$K$19,2)=1,MIN($X66,VLOOKUP($D66,Filter_Req!$A$2:$K$19,9)),85))</f>
        <v/>
      </c>
      <c r="V66" s="152" t="str">
        <f>IF($D66="","",IF(VLOOKUP($D66,Filter_Req!$A$2:$K$19,2)=1,MIN($X66,VLOOKUP($D66,Filter_Req!$A$2:$K$19,10)),85))</f>
        <v/>
      </c>
      <c r="W66" s="152" t="str">
        <f>IF($D66="","",IF($X66="","",MIN($X66,VLOOKUP($D66,Filter_Req!$A$2:$K$19,11))))</f>
        <v/>
      </c>
      <c r="X66" s="453"/>
      <c r="Y66" s="453"/>
      <c r="Z66" s="125"/>
      <c r="AA66" s="126" t="e">
        <f>VLOOKUP($D66,Filter_Req!$A$2:$K$19,2)</f>
        <v>#N/A</v>
      </c>
    </row>
    <row r="67" spans="1:27" x14ac:dyDescent="0.25">
      <c r="A67" s="125"/>
      <c r="B67" s="453"/>
      <c r="C67" s="453"/>
      <c r="D67" s="454"/>
      <c r="E67" s="455"/>
      <c r="F67" s="147" t="str">
        <f>IF($D67="","",IF($Q67="","",IF(VLOOKUP($D67,Filter_Req!$A$2:$K$19,2)=1,IF($R67="","",IF($N67&lt;=$U67,$R67*$G67,IF(AND($N67&gt;$U67,$N67&lt;=$X67),$G67*($R67+((($Q67-$R67)/($X67-$U67))*($N67-$U67))),0))),$Q67*$G67)))</f>
        <v/>
      </c>
      <c r="G67" s="148" t="str">
        <f>IF($D67="","",IF(VLOOKUP($D67,Filter_Req!$A$2:$K$19,2)=1,IF($N67&lt;=$U67,VLOOKUP($D67,Filter_Req!$A$2:$K$19,3),IF(AND($N67&gt;$U67,$N67&lt;=$W67),VLOOKUP($D67,Filter_Req!$A$2:$K$19,3)+(((VLOOKUP($D67,Filter_Req!$A$2:$K$19,5)-VLOOKUP($D67,Filter_Req!$A$2:$K$19,3))/($W67-$U67))*($N67-$U67)),0))))</f>
        <v/>
      </c>
      <c r="H67" s="455"/>
      <c r="I67" s="147" t="str">
        <f>IF($D67="","",IF(VLOOKUP($D67,Filter_Req!$A$2:$K$19,2)=1,IF($S67="","",$S67*$J67),""))</f>
        <v/>
      </c>
      <c r="J67" s="148" t="str">
        <f>IF($D67="","",IF(VLOOKUP($D67,Filter_Req!$A$2:$K$19,2)=1,VLOOKUP($D67,Filter_Req!$A$2:$M$19,12),""))</f>
        <v/>
      </c>
      <c r="K67" s="455"/>
      <c r="L67" s="147" t="str">
        <f>IF($D67="","",IF(VLOOKUP($D67,Filter_Req!$A$2:$K$19,2)=1,IF($T67="","",$T67*$M67),""))</f>
        <v/>
      </c>
      <c r="M67" s="148" t="str">
        <f>IF($D67="","",IF(VLOOKUP($D67,Filter_Req!$A$2:$K$19,2)=1,VLOOKUP($D67,Filter_Req!$A$2:$K$19,8),""))</f>
        <v/>
      </c>
      <c r="N67" s="149" t="str">
        <f t="shared" si="0"/>
        <v/>
      </c>
      <c r="O67" s="150" t="str">
        <f t="shared" si="1"/>
        <v/>
      </c>
      <c r="P67" s="151"/>
      <c r="Q67" s="453"/>
      <c r="R67" s="453"/>
      <c r="S67" s="453"/>
      <c r="T67" s="453"/>
      <c r="U67" s="152" t="str">
        <f>IF($D67="","",IF(VLOOKUP($D67,Filter_Req!$A$2:$K$19,2)=1,MIN($X67,VLOOKUP($D67,Filter_Req!$A$2:$K$19,9)),85))</f>
        <v/>
      </c>
      <c r="V67" s="152" t="str">
        <f>IF($D67="","",IF(VLOOKUP($D67,Filter_Req!$A$2:$K$19,2)=1,MIN($X67,VLOOKUP($D67,Filter_Req!$A$2:$K$19,10)),85))</f>
        <v/>
      </c>
      <c r="W67" s="152" t="str">
        <f>IF($D67="","",IF($X67="","",MIN($X67,VLOOKUP($D67,Filter_Req!$A$2:$K$19,11))))</f>
        <v/>
      </c>
      <c r="X67" s="453"/>
      <c r="Y67" s="453"/>
      <c r="Z67" s="125"/>
      <c r="AA67" s="126" t="e">
        <f>VLOOKUP($D67,Filter_Req!$A$2:$K$19,2)</f>
        <v>#N/A</v>
      </c>
    </row>
    <row r="68" spans="1:27" x14ac:dyDescent="0.25">
      <c r="A68" s="125"/>
      <c r="B68" s="453"/>
      <c r="C68" s="453"/>
      <c r="D68" s="454"/>
      <c r="E68" s="455"/>
      <c r="F68" s="147" t="str">
        <f>IF($D68="","",IF($Q68="","",IF(VLOOKUP($D68,Filter_Req!$A$2:$K$19,2)=1,IF($R68="","",IF($N68&lt;=$U68,$R68*$G68,IF(AND($N68&gt;$U68,$N68&lt;=$X68),$G68*($R68+((($Q68-$R68)/($X68-$U68))*($N68-$U68))),0))),$Q68*$G68)))</f>
        <v/>
      </c>
      <c r="G68" s="148" t="str">
        <f>IF($D68="","",IF(VLOOKUP($D68,Filter_Req!$A$2:$K$19,2)=1,IF($N68&lt;=$U68,VLOOKUP($D68,Filter_Req!$A$2:$K$19,3),IF(AND($N68&gt;$U68,$N68&lt;=$W68),VLOOKUP($D68,Filter_Req!$A$2:$K$19,3)+(((VLOOKUP($D68,Filter_Req!$A$2:$K$19,5)-VLOOKUP($D68,Filter_Req!$A$2:$K$19,3))/($W68-$U68))*($N68-$U68)),0))))</f>
        <v/>
      </c>
      <c r="H68" s="455"/>
      <c r="I68" s="147" t="str">
        <f>IF($D68="","",IF(VLOOKUP($D68,Filter_Req!$A$2:$K$19,2)=1,IF($S68="","",$S68*$J68),""))</f>
        <v/>
      </c>
      <c r="J68" s="148" t="str">
        <f>IF($D68="","",IF(VLOOKUP($D68,Filter_Req!$A$2:$K$19,2)=1,VLOOKUP($D68,Filter_Req!$A$2:$M$19,12),""))</f>
        <v/>
      </c>
      <c r="K68" s="455"/>
      <c r="L68" s="147" t="str">
        <f>IF($D68="","",IF(VLOOKUP($D68,Filter_Req!$A$2:$K$19,2)=1,IF($T68="","",$T68*$M68),""))</f>
        <v/>
      </c>
      <c r="M68" s="148" t="str">
        <f>IF($D68="","",IF(VLOOKUP($D68,Filter_Req!$A$2:$K$19,2)=1,VLOOKUP($D68,Filter_Req!$A$2:$K$19,8),""))</f>
        <v/>
      </c>
      <c r="N68" s="149" t="str">
        <f t="shared" si="0"/>
        <v/>
      </c>
      <c r="O68" s="150" t="str">
        <f t="shared" si="1"/>
        <v/>
      </c>
      <c r="P68" s="151"/>
      <c r="Q68" s="453"/>
      <c r="R68" s="453"/>
      <c r="S68" s="453"/>
      <c r="T68" s="453"/>
      <c r="U68" s="152" t="str">
        <f>IF($D68="","",IF(VLOOKUP($D68,Filter_Req!$A$2:$K$19,2)=1,MIN($X68,VLOOKUP($D68,Filter_Req!$A$2:$K$19,9)),85))</f>
        <v/>
      </c>
      <c r="V68" s="152" t="str">
        <f>IF($D68="","",IF(VLOOKUP($D68,Filter_Req!$A$2:$K$19,2)=1,MIN($X68,VLOOKUP($D68,Filter_Req!$A$2:$K$19,10)),85))</f>
        <v/>
      </c>
      <c r="W68" s="152" t="str">
        <f>IF($D68="","",IF($X68="","",MIN($X68,VLOOKUP($D68,Filter_Req!$A$2:$K$19,11))))</f>
        <v/>
      </c>
      <c r="X68" s="453"/>
      <c r="Y68" s="453"/>
      <c r="Z68" s="125"/>
      <c r="AA68" s="126" t="e">
        <f>VLOOKUP($D68,Filter_Req!$A$2:$K$19,2)</f>
        <v>#N/A</v>
      </c>
    </row>
    <row r="69" spans="1:27" x14ac:dyDescent="0.25">
      <c r="A69" s="125"/>
      <c r="B69" s="453"/>
      <c r="C69" s="453"/>
      <c r="D69" s="454"/>
      <c r="E69" s="455"/>
      <c r="F69" s="147" t="str">
        <f>IF($D69="","",IF($Q69="","",IF(VLOOKUP($D69,Filter_Req!$A$2:$K$19,2)=1,IF($R69="","",IF($N69&lt;=$U69,$R69*$G69,IF(AND($N69&gt;$U69,$N69&lt;=$X69),$G69*($R69+((($Q69-$R69)/($X69-$U69))*($N69-$U69))),0))),$Q69*$G69)))</f>
        <v/>
      </c>
      <c r="G69" s="148" t="str">
        <f>IF($D69="","",IF(VLOOKUP($D69,Filter_Req!$A$2:$K$19,2)=1,IF($N69&lt;=$U69,VLOOKUP($D69,Filter_Req!$A$2:$K$19,3),IF(AND($N69&gt;$U69,$N69&lt;=$W69),VLOOKUP($D69,Filter_Req!$A$2:$K$19,3)+(((VLOOKUP($D69,Filter_Req!$A$2:$K$19,5)-VLOOKUP($D69,Filter_Req!$A$2:$K$19,3))/($W69-$U69))*($N69-$U69)),0))))</f>
        <v/>
      </c>
      <c r="H69" s="455"/>
      <c r="I69" s="147" t="str">
        <f>IF($D69="","",IF(VLOOKUP($D69,Filter_Req!$A$2:$K$19,2)=1,IF($S69="","",$S69*$J69),""))</f>
        <v/>
      </c>
      <c r="J69" s="148" t="str">
        <f>IF($D69="","",IF(VLOOKUP($D69,Filter_Req!$A$2:$K$19,2)=1,VLOOKUP($D69,Filter_Req!$A$2:$M$19,12),""))</f>
        <v/>
      </c>
      <c r="K69" s="455"/>
      <c r="L69" s="147" t="str">
        <f>IF($D69="","",IF(VLOOKUP($D69,Filter_Req!$A$2:$K$19,2)=1,IF($T69="","",$T69*$M69),""))</f>
        <v/>
      </c>
      <c r="M69" s="148" t="str">
        <f>IF($D69="","",IF(VLOOKUP($D69,Filter_Req!$A$2:$K$19,2)=1,VLOOKUP($D69,Filter_Req!$A$2:$K$19,8),""))</f>
        <v/>
      </c>
      <c r="N69" s="149" t="str">
        <f t="shared" si="0"/>
        <v/>
      </c>
      <c r="O69" s="150" t="str">
        <f t="shared" si="1"/>
        <v/>
      </c>
      <c r="P69" s="151"/>
      <c r="Q69" s="453"/>
      <c r="R69" s="453"/>
      <c r="S69" s="453"/>
      <c r="T69" s="453"/>
      <c r="U69" s="152" t="str">
        <f>IF($D69="","",IF(VLOOKUP($D69,Filter_Req!$A$2:$K$19,2)=1,MIN($X69,VLOOKUP($D69,Filter_Req!$A$2:$K$19,9)),85))</f>
        <v/>
      </c>
      <c r="V69" s="152" t="str">
        <f>IF($D69="","",IF(VLOOKUP($D69,Filter_Req!$A$2:$K$19,2)=1,MIN($X69,VLOOKUP($D69,Filter_Req!$A$2:$K$19,10)),85))</f>
        <v/>
      </c>
      <c r="W69" s="152" t="str">
        <f>IF($D69="","",IF($X69="","",MIN($X69,VLOOKUP($D69,Filter_Req!$A$2:$K$19,11))))</f>
        <v/>
      </c>
      <c r="X69" s="453"/>
      <c r="Y69" s="453"/>
      <c r="Z69" s="125"/>
      <c r="AA69" s="126" t="e">
        <f>VLOOKUP($D69,Filter_Req!$A$2:$K$19,2)</f>
        <v>#N/A</v>
      </c>
    </row>
    <row r="70" spans="1:27" x14ac:dyDescent="0.25">
      <c r="A70" s="125"/>
      <c r="B70" s="453"/>
      <c r="C70" s="453"/>
      <c r="D70" s="454"/>
      <c r="E70" s="455"/>
      <c r="F70" s="147" t="str">
        <f>IF($D70="","",IF($Q70="","",IF(VLOOKUP($D70,Filter_Req!$A$2:$K$19,2)=1,IF($R70="","",IF($N70&lt;=$U70,$R70*$G70,IF(AND($N70&gt;$U70,$N70&lt;=$X70),$G70*($R70+((($Q70-$R70)/($X70-$U70))*($N70-$U70))),0))),$Q70*$G70)))</f>
        <v/>
      </c>
      <c r="G70" s="148" t="str">
        <f>IF($D70="","",IF(VLOOKUP($D70,Filter_Req!$A$2:$K$19,2)=1,IF($N70&lt;=$U70,VLOOKUP($D70,Filter_Req!$A$2:$K$19,3),IF(AND($N70&gt;$U70,$N70&lt;=$W70),VLOOKUP($D70,Filter_Req!$A$2:$K$19,3)+(((VLOOKUP($D70,Filter_Req!$A$2:$K$19,5)-VLOOKUP($D70,Filter_Req!$A$2:$K$19,3))/($W70-$U70))*($N70-$U70)),0))))</f>
        <v/>
      </c>
      <c r="H70" s="455"/>
      <c r="I70" s="147" t="str">
        <f>IF($D70="","",IF(VLOOKUP($D70,Filter_Req!$A$2:$K$19,2)=1,IF($S70="","",$S70*$J70),""))</f>
        <v/>
      </c>
      <c r="J70" s="148" t="str">
        <f>IF($D70="","",IF(VLOOKUP($D70,Filter_Req!$A$2:$K$19,2)=1,VLOOKUP($D70,Filter_Req!$A$2:$M$19,12),""))</f>
        <v/>
      </c>
      <c r="K70" s="455"/>
      <c r="L70" s="147" t="str">
        <f>IF($D70="","",IF(VLOOKUP($D70,Filter_Req!$A$2:$K$19,2)=1,IF($T70="","",$T70*$M70),""))</f>
        <v/>
      </c>
      <c r="M70" s="148" t="str">
        <f>IF($D70="","",IF(VLOOKUP($D70,Filter_Req!$A$2:$K$19,2)=1,VLOOKUP($D70,Filter_Req!$A$2:$K$19,8),""))</f>
        <v/>
      </c>
      <c r="N70" s="149" t="str">
        <f t="shared" si="0"/>
        <v/>
      </c>
      <c r="O70" s="150" t="str">
        <f t="shared" si="1"/>
        <v/>
      </c>
      <c r="P70" s="151"/>
      <c r="Q70" s="453"/>
      <c r="R70" s="453"/>
      <c r="S70" s="453"/>
      <c r="T70" s="453"/>
      <c r="U70" s="152" t="str">
        <f>IF($D70="","",IF(VLOOKUP($D70,Filter_Req!$A$2:$K$19,2)=1,MIN($X70,VLOOKUP($D70,Filter_Req!$A$2:$K$19,9)),85))</f>
        <v/>
      </c>
      <c r="V70" s="152" t="str">
        <f>IF($D70="","",IF(VLOOKUP($D70,Filter_Req!$A$2:$K$19,2)=1,MIN($X70,VLOOKUP($D70,Filter_Req!$A$2:$K$19,10)),85))</f>
        <v/>
      </c>
      <c r="W70" s="152" t="str">
        <f>IF($D70="","",IF($X70="","",MIN($X70,VLOOKUP($D70,Filter_Req!$A$2:$K$19,11))))</f>
        <v/>
      </c>
      <c r="X70" s="453"/>
      <c r="Y70" s="453"/>
      <c r="Z70" s="125"/>
      <c r="AA70" s="126" t="e">
        <f>VLOOKUP($D70,Filter_Req!$A$2:$K$19,2)</f>
        <v>#N/A</v>
      </c>
    </row>
    <row r="71" spans="1:27" x14ac:dyDescent="0.25">
      <c r="A71" s="125"/>
      <c r="B71" s="453"/>
      <c r="C71" s="453"/>
      <c r="D71" s="454"/>
      <c r="E71" s="455"/>
      <c r="F71" s="147" t="str">
        <f>IF($D71="","",IF($Q71="","",IF(VLOOKUP($D71,Filter_Req!$A$2:$K$19,2)=1,IF($R71="","",IF($N71&lt;=$U71,$R71*$G71,IF(AND($N71&gt;$U71,$N71&lt;=$X71),$G71*($R71+((($Q71-$R71)/($X71-$U71))*($N71-$U71))),0))),$Q71*$G71)))</f>
        <v/>
      </c>
      <c r="G71" s="148" t="str">
        <f>IF($D71="","",IF(VLOOKUP($D71,Filter_Req!$A$2:$K$19,2)=1,IF($N71&lt;=$U71,VLOOKUP($D71,Filter_Req!$A$2:$K$19,3),IF(AND($N71&gt;$U71,$N71&lt;=$W71),VLOOKUP($D71,Filter_Req!$A$2:$K$19,3)+(((VLOOKUP($D71,Filter_Req!$A$2:$K$19,5)-VLOOKUP($D71,Filter_Req!$A$2:$K$19,3))/($W71-$U71))*($N71-$U71)),0))))</f>
        <v/>
      </c>
      <c r="H71" s="455"/>
      <c r="I71" s="147" t="str">
        <f>IF($D71="","",IF(VLOOKUP($D71,Filter_Req!$A$2:$K$19,2)=1,IF($S71="","",$S71*$J71),""))</f>
        <v/>
      </c>
      <c r="J71" s="148" t="str">
        <f>IF($D71="","",IF(VLOOKUP($D71,Filter_Req!$A$2:$K$19,2)=1,VLOOKUP($D71,Filter_Req!$A$2:$M$19,12),""))</f>
        <v/>
      </c>
      <c r="K71" s="455"/>
      <c r="L71" s="147" t="str">
        <f>IF($D71="","",IF(VLOOKUP($D71,Filter_Req!$A$2:$K$19,2)=1,IF($T71="","",$T71*$M71),""))</f>
        <v/>
      </c>
      <c r="M71" s="148" t="str">
        <f>IF($D71="","",IF(VLOOKUP($D71,Filter_Req!$A$2:$K$19,2)=1,VLOOKUP($D71,Filter_Req!$A$2:$K$19,8),""))</f>
        <v/>
      </c>
      <c r="N71" s="149" t="str">
        <f t="shared" si="0"/>
        <v/>
      </c>
      <c r="O71" s="150" t="str">
        <f t="shared" si="1"/>
        <v/>
      </c>
      <c r="P71" s="151"/>
      <c r="Q71" s="453"/>
      <c r="R71" s="453"/>
      <c r="S71" s="453"/>
      <c r="T71" s="453"/>
      <c r="U71" s="152" t="str">
        <f>IF($D71="","",IF(VLOOKUP($D71,Filter_Req!$A$2:$K$19,2)=1,MIN($X71,VLOOKUP($D71,Filter_Req!$A$2:$K$19,9)),85))</f>
        <v/>
      </c>
      <c r="V71" s="152" t="str">
        <f>IF($D71="","",IF(VLOOKUP($D71,Filter_Req!$A$2:$K$19,2)=1,MIN($X71,VLOOKUP($D71,Filter_Req!$A$2:$K$19,10)),85))</f>
        <v/>
      </c>
      <c r="W71" s="152" t="str">
        <f>IF($D71="","",IF($X71="","",MIN($X71,VLOOKUP($D71,Filter_Req!$A$2:$K$19,11))))</f>
        <v/>
      </c>
      <c r="X71" s="453"/>
      <c r="Y71" s="453"/>
      <c r="Z71" s="125"/>
      <c r="AA71" s="126" t="e">
        <f>VLOOKUP($D71,Filter_Req!$A$2:$K$19,2)</f>
        <v>#N/A</v>
      </c>
    </row>
    <row r="72" spans="1:27" x14ac:dyDescent="0.25">
      <c r="A72" s="125"/>
      <c r="B72" s="453"/>
      <c r="C72" s="453"/>
      <c r="D72" s="454"/>
      <c r="E72" s="455"/>
      <c r="F72" s="147" t="str">
        <f>IF($D72="","",IF($Q72="","",IF(VLOOKUP($D72,Filter_Req!$A$2:$K$19,2)=1,IF($R72="","",IF($N72&lt;=$U72,$R72*$G72,IF(AND($N72&gt;$U72,$N72&lt;=$X72),$G72*($R72+((($Q72-$R72)/($X72-$U72))*($N72-$U72))),0))),$Q72*$G72)))</f>
        <v/>
      </c>
      <c r="G72" s="148" t="str">
        <f>IF($D72="","",IF(VLOOKUP($D72,Filter_Req!$A$2:$K$19,2)=1,IF($N72&lt;=$U72,VLOOKUP($D72,Filter_Req!$A$2:$K$19,3),IF(AND($N72&gt;$U72,$N72&lt;=$W72),VLOOKUP($D72,Filter_Req!$A$2:$K$19,3)+(((VLOOKUP($D72,Filter_Req!$A$2:$K$19,5)-VLOOKUP($D72,Filter_Req!$A$2:$K$19,3))/($W72-$U72))*($N72-$U72)),0))))</f>
        <v/>
      </c>
      <c r="H72" s="455"/>
      <c r="I72" s="147" t="str">
        <f>IF($D72="","",IF(VLOOKUP($D72,Filter_Req!$A$2:$K$19,2)=1,IF($S72="","",$S72*$J72),""))</f>
        <v/>
      </c>
      <c r="J72" s="148" t="str">
        <f>IF($D72="","",IF(VLOOKUP($D72,Filter_Req!$A$2:$K$19,2)=1,VLOOKUP($D72,Filter_Req!$A$2:$M$19,12),""))</f>
        <v/>
      </c>
      <c r="K72" s="455"/>
      <c r="L72" s="147" t="str">
        <f>IF($D72="","",IF(VLOOKUP($D72,Filter_Req!$A$2:$K$19,2)=1,IF($T72="","",$T72*$M72),""))</f>
        <v/>
      </c>
      <c r="M72" s="148" t="str">
        <f>IF($D72="","",IF(VLOOKUP($D72,Filter_Req!$A$2:$K$19,2)=1,VLOOKUP($D72,Filter_Req!$A$2:$K$19,8),""))</f>
        <v/>
      </c>
      <c r="N72" s="149" t="str">
        <f t="shared" si="0"/>
        <v/>
      </c>
      <c r="O72" s="150" t="str">
        <f t="shared" si="1"/>
        <v/>
      </c>
      <c r="P72" s="151"/>
      <c r="Q72" s="453"/>
      <c r="R72" s="453"/>
      <c r="S72" s="453"/>
      <c r="T72" s="453"/>
      <c r="U72" s="152" t="str">
        <f>IF($D72="","",IF(VLOOKUP($D72,Filter_Req!$A$2:$K$19,2)=1,MIN($X72,VLOOKUP($D72,Filter_Req!$A$2:$K$19,9)),85))</f>
        <v/>
      </c>
      <c r="V72" s="152" t="str">
        <f>IF($D72="","",IF(VLOOKUP($D72,Filter_Req!$A$2:$K$19,2)=1,MIN($X72,VLOOKUP($D72,Filter_Req!$A$2:$K$19,10)),85))</f>
        <v/>
      </c>
      <c r="W72" s="152" t="str">
        <f>IF($D72="","",IF($X72="","",MIN($X72,VLOOKUP($D72,Filter_Req!$A$2:$K$19,11))))</f>
        <v/>
      </c>
      <c r="X72" s="453"/>
      <c r="Y72" s="453"/>
      <c r="Z72" s="125"/>
      <c r="AA72" s="126" t="e">
        <f>VLOOKUP($D72,Filter_Req!$A$2:$K$19,2)</f>
        <v>#N/A</v>
      </c>
    </row>
    <row r="73" spans="1:27" x14ac:dyDescent="0.25">
      <c r="A73" s="125"/>
      <c r="B73" s="453"/>
      <c r="C73" s="453"/>
      <c r="D73" s="454"/>
      <c r="E73" s="455"/>
      <c r="F73" s="147" t="str">
        <f>IF($D73="","",IF($Q73="","",IF(VLOOKUP($D73,Filter_Req!$A$2:$K$19,2)=1,IF($R73="","",IF($N73&lt;=$U73,$R73*$G73,IF(AND($N73&gt;$U73,$N73&lt;=$X73),$G73*($R73+((($Q73-$R73)/($X73-$U73))*($N73-$U73))),0))),$Q73*$G73)))</f>
        <v/>
      </c>
      <c r="G73" s="148" t="str">
        <f>IF($D73="","",IF(VLOOKUP($D73,Filter_Req!$A$2:$K$19,2)=1,IF($N73&lt;=$U73,VLOOKUP($D73,Filter_Req!$A$2:$K$19,3),IF(AND($N73&gt;$U73,$N73&lt;=$W73),VLOOKUP($D73,Filter_Req!$A$2:$K$19,3)+(((VLOOKUP($D73,Filter_Req!$A$2:$K$19,5)-VLOOKUP($D73,Filter_Req!$A$2:$K$19,3))/($W73-$U73))*($N73-$U73)),0))))</f>
        <v/>
      </c>
      <c r="H73" s="455"/>
      <c r="I73" s="147" t="str">
        <f>IF($D73="","",IF(VLOOKUP($D73,Filter_Req!$A$2:$K$19,2)=1,IF($S73="","",$S73*$J73),""))</f>
        <v/>
      </c>
      <c r="J73" s="148" t="str">
        <f>IF($D73="","",IF(VLOOKUP($D73,Filter_Req!$A$2:$K$19,2)=1,VLOOKUP($D73,Filter_Req!$A$2:$M$19,12),""))</f>
        <v/>
      </c>
      <c r="K73" s="455"/>
      <c r="L73" s="147" t="str">
        <f>IF($D73="","",IF(VLOOKUP($D73,Filter_Req!$A$2:$K$19,2)=1,IF($T73="","",$T73*$M73),""))</f>
        <v/>
      </c>
      <c r="M73" s="148" t="str">
        <f>IF($D73="","",IF(VLOOKUP($D73,Filter_Req!$A$2:$K$19,2)=1,VLOOKUP($D73,Filter_Req!$A$2:$K$19,8),""))</f>
        <v/>
      </c>
      <c r="N73" s="149" t="str">
        <f t="shared" si="0"/>
        <v/>
      </c>
      <c r="O73" s="150" t="str">
        <f t="shared" si="1"/>
        <v/>
      </c>
      <c r="P73" s="151"/>
      <c r="Q73" s="453"/>
      <c r="R73" s="453"/>
      <c r="S73" s="453"/>
      <c r="T73" s="453"/>
      <c r="U73" s="152" t="str">
        <f>IF($D73="","",IF(VLOOKUP($D73,Filter_Req!$A$2:$K$19,2)=1,MIN($X73,VLOOKUP($D73,Filter_Req!$A$2:$K$19,9)),85))</f>
        <v/>
      </c>
      <c r="V73" s="152" t="str">
        <f>IF($D73="","",IF(VLOOKUP($D73,Filter_Req!$A$2:$K$19,2)=1,MIN($X73,VLOOKUP($D73,Filter_Req!$A$2:$K$19,10)),85))</f>
        <v/>
      </c>
      <c r="W73" s="152" t="str">
        <f>IF($D73="","",IF($X73="","",MIN($X73,VLOOKUP($D73,Filter_Req!$A$2:$K$19,11))))</f>
        <v/>
      </c>
      <c r="X73" s="453"/>
      <c r="Y73" s="453"/>
      <c r="Z73" s="125"/>
      <c r="AA73" s="126" t="e">
        <f>VLOOKUP($D73,Filter_Req!$A$2:$K$19,2)</f>
        <v>#N/A</v>
      </c>
    </row>
    <row r="74" spans="1:27" x14ac:dyDescent="0.25">
      <c r="A74" s="125"/>
      <c r="B74" s="453"/>
      <c r="C74" s="453"/>
      <c r="D74" s="454"/>
      <c r="E74" s="455"/>
      <c r="F74" s="147" t="str">
        <f>IF($D74="","",IF($Q74="","",IF(VLOOKUP($D74,Filter_Req!$A$2:$K$19,2)=1,IF($R74="","",IF($N74&lt;=$U74,$R74*$G74,IF(AND($N74&gt;$U74,$N74&lt;=$X74),$G74*($R74+((($Q74-$R74)/($X74-$U74))*($N74-$U74))),0))),$Q74*$G74)))</f>
        <v/>
      </c>
      <c r="G74" s="148" t="str">
        <f>IF($D74="","",IF(VLOOKUP($D74,Filter_Req!$A$2:$K$19,2)=1,IF($N74&lt;=$U74,VLOOKUP($D74,Filter_Req!$A$2:$K$19,3),IF(AND($N74&gt;$U74,$N74&lt;=$W74),VLOOKUP($D74,Filter_Req!$A$2:$K$19,3)+(((VLOOKUP($D74,Filter_Req!$A$2:$K$19,5)-VLOOKUP($D74,Filter_Req!$A$2:$K$19,3))/($W74-$U74))*($N74-$U74)),0))))</f>
        <v/>
      </c>
      <c r="H74" s="455"/>
      <c r="I74" s="147" t="str">
        <f>IF($D74="","",IF(VLOOKUP($D74,Filter_Req!$A$2:$K$19,2)=1,IF($S74="","",$S74*$J74),""))</f>
        <v/>
      </c>
      <c r="J74" s="148" t="str">
        <f>IF($D74="","",IF(VLOOKUP($D74,Filter_Req!$A$2:$K$19,2)=1,VLOOKUP($D74,Filter_Req!$A$2:$M$19,12),""))</f>
        <v/>
      </c>
      <c r="K74" s="455"/>
      <c r="L74" s="147" t="str">
        <f>IF($D74="","",IF(VLOOKUP($D74,Filter_Req!$A$2:$K$19,2)=1,IF($T74="","",$T74*$M74),""))</f>
        <v/>
      </c>
      <c r="M74" s="148" t="str">
        <f>IF($D74="","",IF(VLOOKUP($D74,Filter_Req!$A$2:$K$19,2)=1,VLOOKUP($D74,Filter_Req!$A$2:$K$19,8),""))</f>
        <v/>
      </c>
      <c r="N74" s="149" t="str">
        <f t="shared" si="0"/>
        <v/>
      </c>
      <c r="O74" s="150" t="str">
        <f t="shared" si="1"/>
        <v/>
      </c>
      <c r="P74" s="151"/>
      <c r="Q74" s="453"/>
      <c r="R74" s="453"/>
      <c r="S74" s="453"/>
      <c r="T74" s="453"/>
      <c r="U74" s="152" t="str">
        <f>IF($D74="","",IF(VLOOKUP($D74,Filter_Req!$A$2:$K$19,2)=1,MIN($X74,VLOOKUP($D74,Filter_Req!$A$2:$K$19,9)),85))</f>
        <v/>
      </c>
      <c r="V74" s="152" t="str">
        <f>IF($D74="","",IF(VLOOKUP($D74,Filter_Req!$A$2:$K$19,2)=1,MIN($X74,VLOOKUP($D74,Filter_Req!$A$2:$K$19,10)),85))</f>
        <v/>
      </c>
      <c r="W74" s="152" t="str">
        <f>IF($D74="","",IF($X74="","",MIN($X74,VLOOKUP($D74,Filter_Req!$A$2:$K$19,11))))</f>
        <v/>
      </c>
      <c r="X74" s="453"/>
      <c r="Y74" s="453"/>
      <c r="Z74" s="125"/>
      <c r="AA74" s="126" t="e">
        <f>VLOOKUP($D74,Filter_Req!$A$2:$K$19,2)</f>
        <v>#N/A</v>
      </c>
    </row>
    <row r="75" spans="1:27" x14ac:dyDescent="0.25">
      <c r="A75" s="125"/>
      <c r="B75" s="453"/>
      <c r="C75" s="453"/>
      <c r="D75" s="454"/>
      <c r="E75" s="455"/>
      <c r="F75" s="147" t="str">
        <f>IF($D75="","",IF($Q75="","",IF(VLOOKUP($D75,Filter_Req!$A$2:$K$19,2)=1,IF($R75="","",IF($N75&lt;=$U75,$R75*$G75,IF(AND($N75&gt;$U75,$N75&lt;=$X75),$G75*($R75+((($Q75-$R75)/($X75-$U75))*($N75-$U75))),0))),$Q75*$G75)))</f>
        <v/>
      </c>
      <c r="G75" s="148" t="str">
        <f>IF($D75="","",IF(VLOOKUP($D75,Filter_Req!$A$2:$K$19,2)=1,IF($N75&lt;=$U75,VLOOKUP($D75,Filter_Req!$A$2:$K$19,3),IF(AND($N75&gt;$U75,$N75&lt;=$W75),VLOOKUP($D75,Filter_Req!$A$2:$K$19,3)+(((VLOOKUP($D75,Filter_Req!$A$2:$K$19,5)-VLOOKUP($D75,Filter_Req!$A$2:$K$19,3))/($W75-$U75))*($N75-$U75)),0))))</f>
        <v/>
      </c>
      <c r="H75" s="455"/>
      <c r="I75" s="147" t="str">
        <f>IF($D75="","",IF(VLOOKUP($D75,Filter_Req!$A$2:$K$19,2)=1,IF($S75="","",$S75*$J75),""))</f>
        <v/>
      </c>
      <c r="J75" s="148" t="str">
        <f>IF($D75="","",IF(VLOOKUP($D75,Filter_Req!$A$2:$K$19,2)=1,VLOOKUP($D75,Filter_Req!$A$2:$M$19,12),""))</f>
        <v/>
      </c>
      <c r="K75" s="455"/>
      <c r="L75" s="147" t="str">
        <f>IF($D75="","",IF(VLOOKUP($D75,Filter_Req!$A$2:$K$19,2)=1,IF($T75="","",$T75*$M75),""))</f>
        <v/>
      </c>
      <c r="M75" s="148" t="str">
        <f>IF($D75="","",IF(VLOOKUP($D75,Filter_Req!$A$2:$K$19,2)=1,VLOOKUP($D75,Filter_Req!$A$2:$K$19,8),""))</f>
        <v/>
      </c>
      <c r="N75" s="149" t="str">
        <f t="shared" si="0"/>
        <v/>
      </c>
      <c r="O75" s="150" t="str">
        <f t="shared" si="1"/>
        <v/>
      </c>
      <c r="P75" s="151"/>
      <c r="Q75" s="453"/>
      <c r="R75" s="453"/>
      <c r="S75" s="453"/>
      <c r="T75" s="453"/>
      <c r="U75" s="152" t="str">
        <f>IF($D75="","",IF(VLOOKUP($D75,Filter_Req!$A$2:$K$19,2)=1,MIN($X75,VLOOKUP($D75,Filter_Req!$A$2:$K$19,9)),85))</f>
        <v/>
      </c>
      <c r="V75" s="152" t="str">
        <f>IF($D75="","",IF(VLOOKUP($D75,Filter_Req!$A$2:$K$19,2)=1,MIN($X75,VLOOKUP($D75,Filter_Req!$A$2:$K$19,10)),85))</f>
        <v/>
      </c>
      <c r="W75" s="152" t="str">
        <f>IF($D75="","",IF($X75="","",MIN($X75,VLOOKUP($D75,Filter_Req!$A$2:$K$19,11))))</f>
        <v/>
      </c>
      <c r="X75" s="453"/>
      <c r="Y75" s="453"/>
      <c r="Z75" s="125"/>
      <c r="AA75" s="126" t="e">
        <f>VLOOKUP($D75,Filter_Req!$A$2:$K$19,2)</f>
        <v>#N/A</v>
      </c>
    </row>
    <row r="76" spans="1:27" x14ac:dyDescent="0.25">
      <c r="A76" s="125"/>
      <c r="B76" s="453"/>
      <c r="C76" s="453"/>
      <c r="D76" s="454"/>
      <c r="E76" s="455"/>
      <c r="F76" s="147" t="str">
        <f>IF($D76="","",IF($Q76="","",IF(VLOOKUP($D76,Filter_Req!$A$2:$K$19,2)=1,IF($R76="","",IF($N76&lt;=$U76,$R76*$G76,IF(AND($N76&gt;$U76,$N76&lt;=$X76),$G76*($R76+((($Q76-$R76)/($X76-$U76))*($N76-$U76))),0))),$Q76*$G76)))</f>
        <v/>
      </c>
      <c r="G76" s="148" t="str">
        <f>IF($D76="","",IF(VLOOKUP($D76,Filter_Req!$A$2:$K$19,2)=1,IF($N76&lt;=$U76,VLOOKUP($D76,Filter_Req!$A$2:$K$19,3),IF(AND($N76&gt;$U76,$N76&lt;=$W76),VLOOKUP($D76,Filter_Req!$A$2:$K$19,3)+(((VLOOKUP($D76,Filter_Req!$A$2:$K$19,5)-VLOOKUP($D76,Filter_Req!$A$2:$K$19,3))/($W76-$U76))*($N76-$U76)),0))))</f>
        <v/>
      </c>
      <c r="H76" s="455"/>
      <c r="I76" s="147" t="str">
        <f>IF($D76="","",IF(VLOOKUP($D76,Filter_Req!$A$2:$K$19,2)=1,IF($S76="","",$S76*$J76),""))</f>
        <v/>
      </c>
      <c r="J76" s="148" t="str">
        <f>IF($D76="","",IF(VLOOKUP($D76,Filter_Req!$A$2:$K$19,2)=1,VLOOKUP($D76,Filter_Req!$A$2:$M$19,12),""))</f>
        <v/>
      </c>
      <c r="K76" s="455"/>
      <c r="L76" s="147" t="str">
        <f>IF($D76="","",IF(VLOOKUP($D76,Filter_Req!$A$2:$K$19,2)=1,IF($T76="","",$T76*$M76),""))</f>
        <v/>
      </c>
      <c r="M76" s="148" t="str">
        <f>IF($D76="","",IF(VLOOKUP($D76,Filter_Req!$A$2:$K$19,2)=1,VLOOKUP($D76,Filter_Req!$A$2:$K$19,8),""))</f>
        <v/>
      </c>
      <c r="N76" s="149" t="str">
        <f t="shared" si="0"/>
        <v/>
      </c>
      <c r="O76" s="150" t="str">
        <f t="shared" si="1"/>
        <v/>
      </c>
      <c r="P76" s="151"/>
      <c r="Q76" s="453"/>
      <c r="R76" s="453"/>
      <c r="S76" s="453"/>
      <c r="T76" s="453"/>
      <c r="U76" s="152" t="str">
        <f>IF($D76="","",IF(VLOOKUP($D76,Filter_Req!$A$2:$K$19,2)=1,MIN($X76,VLOOKUP($D76,Filter_Req!$A$2:$K$19,9)),85))</f>
        <v/>
      </c>
      <c r="V76" s="152" t="str">
        <f>IF($D76="","",IF(VLOOKUP($D76,Filter_Req!$A$2:$K$19,2)=1,MIN($X76,VLOOKUP($D76,Filter_Req!$A$2:$K$19,10)),85))</f>
        <v/>
      </c>
      <c r="W76" s="152" t="str">
        <f>IF($D76="","",IF($X76="","",MIN($X76,VLOOKUP($D76,Filter_Req!$A$2:$K$19,11))))</f>
        <v/>
      </c>
      <c r="X76" s="453"/>
      <c r="Y76" s="453"/>
      <c r="Z76" s="125"/>
      <c r="AA76" s="126" t="e">
        <f>VLOOKUP($D76,Filter_Req!$A$2:$K$19,2)</f>
        <v>#N/A</v>
      </c>
    </row>
    <row r="77" spans="1:27" x14ac:dyDescent="0.25">
      <c r="A77" s="125"/>
      <c r="B77" s="453"/>
      <c r="C77" s="453"/>
      <c r="D77" s="454"/>
      <c r="E77" s="455"/>
      <c r="F77" s="147" t="str">
        <f>IF($D77="","",IF($Q77="","",IF(VLOOKUP($D77,Filter_Req!$A$2:$K$19,2)=1,IF($R77="","",IF($N77&lt;=$U77,$R77*$G77,IF(AND($N77&gt;$U77,$N77&lt;=$X77),$G77*($R77+((($Q77-$R77)/($X77-$U77))*($N77-$U77))),0))),$Q77*$G77)))</f>
        <v/>
      </c>
      <c r="G77" s="148" t="str">
        <f>IF($D77="","",IF(VLOOKUP($D77,Filter_Req!$A$2:$K$19,2)=1,IF($N77&lt;=$U77,VLOOKUP($D77,Filter_Req!$A$2:$K$19,3),IF(AND($N77&gt;$U77,$N77&lt;=$W77),VLOOKUP($D77,Filter_Req!$A$2:$K$19,3)+(((VLOOKUP($D77,Filter_Req!$A$2:$K$19,5)-VLOOKUP($D77,Filter_Req!$A$2:$K$19,3))/($W77-$U77))*($N77-$U77)),0))))</f>
        <v/>
      </c>
      <c r="H77" s="455"/>
      <c r="I77" s="147" t="str">
        <f>IF($D77="","",IF(VLOOKUP($D77,Filter_Req!$A$2:$K$19,2)=1,IF($S77="","",$S77*$J77),""))</f>
        <v/>
      </c>
      <c r="J77" s="148" t="str">
        <f>IF($D77="","",IF(VLOOKUP($D77,Filter_Req!$A$2:$K$19,2)=1,VLOOKUP($D77,Filter_Req!$A$2:$M$19,12),""))</f>
        <v/>
      </c>
      <c r="K77" s="455"/>
      <c r="L77" s="147" t="str">
        <f>IF($D77="","",IF(VLOOKUP($D77,Filter_Req!$A$2:$K$19,2)=1,IF($T77="","",$T77*$M77),""))</f>
        <v/>
      </c>
      <c r="M77" s="148" t="str">
        <f>IF($D77="","",IF(VLOOKUP($D77,Filter_Req!$A$2:$K$19,2)=1,VLOOKUP($D77,Filter_Req!$A$2:$K$19,8),""))</f>
        <v/>
      </c>
      <c r="N77" s="149" t="str">
        <f t="shared" si="0"/>
        <v/>
      </c>
      <c r="O77" s="150" t="str">
        <f t="shared" si="1"/>
        <v/>
      </c>
      <c r="P77" s="151"/>
      <c r="Q77" s="453"/>
      <c r="R77" s="453"/>
      <c r="S77" s="453"/>
      <c r="T77" s="453"/>
      <c r="U77" s="152" t="str">
        <f>IF($D77="","",IF(VLOOKUP($D77,Filter_Req!$A$2:$K$19,2)=1,MIN($X77,VLOOKUP($D77,Filter_Req!$A$2:$K$19,9)),85))</f>
        <v/>
      </c>
      <c r="V77" s="152" t="str">
        <f>IF($D77="","",IF(VLOOKUP($D77,Filter_Req!$A$2:$K$19,2)=1,MIN($X77,VLOOKUP($D77,Filter_Req!$A$2:$K$19,10)),85))</f>
        <v/>
      </c>
      <c r="W77" s="152" t="str">
        <f>IF($D77="","",IF($X77="","",MIN($X77,VLOOKUP($D77,Filter_Req!$A$2:$K$19,11))))</f>
        <v/>
      </c>
      <c r="X77" s="453"/>
      <c r="Y77" s="453"/>
      <c r="Z77" s="125"/>
      <c r="AA77" s="126" t="e">
        <f>VLOOKUP($D77,Filter_Req!$A$2:$K$19,2)</f>
        <v>#N/A</v>
      </c>
    </row>
    <row r="78" spans="1:27" x14ac:dyDescent="0.25">
      <c r="A78" s="125"/>
      <c r="B78" s="453"/>
      <c r="C78" s="453"/>
      <c r="D78" s="454"/>
      <c r="E78" s="455"/>
      <c r="F78" s="147" t="str">
        <f>IF($D78="","",IF($Q78="","",IF(VLOOKUP($D78,Filter_Req!$A$2:$K$19,2)=1,IF($R78="","",IF($N78&lt;=$U78,$R78*$G78,IF(AND($N78&gt;$U78,$N78&lt;=$X78),$G78*($R78+((($Q78-$R78)/($X78-$U78))*($N78-$U78))),0))),$Q78*$G78)))</f>
        <v/>
      </c>
      <c r="G78" s="148" t="str">
        <f>IF($D78="","",IF(VLOOKUP($D78,Filter_Req!$A$2:$K$19,2)=1,IF($N78&lt;=$U78,VLOOKUP($D78,Filter_Req!$A$2:$K$19,3),IF(AND($N78&gt;$U78,$N78&lt;=$W78),VLOOKUP($D78,Filter_Req!$A$2:$K$19,3)+(((VLOOKUP($D78,Filter_Req!$A$2:$K$19,5)-VLOOKUP($D78,Filter_Req!$A$2:$K$19,3))/($W78-$U78))*($N78-$U78)),0))))</f>
        <v/>
      </c>
      <c r="H78" s="455"/>
      <c r="I78" s="147" t="str">
        <f>IF($D78="","",IF(VLOOKUP($D78,Filter_Req!$A$2:$K$19,2)=1,IF($S78="","",$S78*$J78),""))</f>
        <v/>
      </c>
      <c r="J78" s="148" t="str">
        <f>IF($D78="","",IF(VLOOKUP($D78,Filter_Req!$A$2:$K$19,2)=1,VLOOKUP($D78,Filter_Req!$A$2:$M$19,12),""))</f>
        <v/>
      </c>
      <c r="K78" s="455"/>
      <c r="L78" s="147" t="str">
        <f>IF($D78="","",IF(VLOOKUP($D78,Filter_Req!$A$2:$K$19,2)=1,IF($T78="","",$T78*$M78),""))</f>
        <v/>
      </c>
      <c r="M78" s="148" t="str">
        <f>IF($D78="","",IF(VLOOKUP($D78,Filter_Req!$A$2:$K$19,2)=1,VLOOKUP($D78,Filter_Req!$A$2:$K$19,8),""))</f>
        <v/>
      </c>
      <c r="N78" s="149" t="str">
        <f t="shared" si="0"/>
        <v/>
      </c>
      <c r="O78" s="150" t="str">
        <f t="shared" si="1"/>
        <v/>
      </c>
      <c r="P78" s="151"/>
      <c r="Q78" s="453"/>
      <c r="R78" s="453"/>
      <c r="S78" s="453"/>
      <c r="T78" s="453"/>
      <c r="U78" s="152" t="str">
        <f>IF($D78="","",IF(VLOOKUP($D78,Filter_Req!$A$2:$K$19,2)=1,MIN($X78,VLOOKUP($D78,Filter_Req!$A$2:$K$19,9)),85))</f>
        <v/>
      </c>
      <c r="V78" s="152" t="str">
        <f>IF($D78="","",IF(VLOOKUP($D78,Filter_Req!$A$2:$K$19,2)=1,MIN($X78,VLOOKUP($D78,Filter_Req!$A$2:$K$19,10)),85))</f>
        <v/>
      </c>
      <c r="W78" s="152" t="str">
        <f>IF($D78="","",IF($X78="","",MIN($X78,VLOOKUP($D78,Filter_Req!$A$2:$K$19,11))))</f>
        <v/>
      </c>
      <c r="X78" s="453"/>
      <c r="Y78" s="453"/>
      <c r="Z78" s="125"/>
      <c r="AA78" s="126" t="e">
        <f>VLOOKUP($D78,Filter_Req!$A$2:$K$19,2)</f>
        <v>#N/A</v>
      </c>
    </row>
    <row r="79" spans="1:27" x14ac:dyDescent="0.25">
      <c r="A79" s="125"/>
      <c r="B79" s="453"/>
      <c r="C79" s="453"/>
      <c r="D79" s="454"/>
      <c r="E79" s="455"/>
      <c r="F79" s="147" t="str">
        <f>IF($D79="","",IF($Q79="","",IF(VLOOKUP($D79,Filter_Req!$A$2:$K$19,2)=1,IF($R79="","",IF($N79&lt;=$U79,$R79*$G79,IF(AND($N79&gt;$U79,$N79&lt;=$X79),$G79*($R79+((($Q79-$R79)/($X79-$U79))*($N79-$U79))),0))),$Q79*$G79)))</f>
        <v/>
      </c>
      <c r="G79" s="148" t="str">
        <f>IF($D79="","",IF(VLOOKUP($D79,Filter_Req!$A$2:$K$19,2)=1,IF($N79&lt;=$U79,VLOOKUP($D79,Filter_Req!$A$2:$K$19,3),IF(AND($N79&gt;$U79,$N79&lt;=$W79),VLOOKUP($D79,Filter_Req!$A$2:$K$19,3)+(((VLOOKUP($D79,Filter_Req!$A$2:$K$19,5)-VLOOKUP($D79,Filter_Req!$A$2:$K$19,3))/($W79-$U79))*($N79-$U79)),0))))</f>
        <v/>
      </c>
      <c r="H79" s="455"/>
      <c r="I79" s="147" t="str">
        <f>IF($D79="","",IF(VLOOKUP($D79,Filter_Req!$A$2:$K$19,2)=1,IF($S79="","",$S79*$J79),""))</f>
        <v/>
      </c>
      <c r="J79" s="148" t="str">
        <f>IF($D79="","",IF(VLOOKUP($D79,Filter_Req!$A$2:$K$19,2)=1,VLOOKUP($D79,Filter_Req!$A$2:$M$19,12),""))</f>
        <v/>
      </c>
      <c r="K79" s="455"/>
      <c r="L79" s="147" t="str">
        <f>IF($D79="","",IF(VLOOKUP($D79,Filter_Req!$A$2:$K$19,2)=1,IF($T79="","",$T79*$M79),""))</f>
        <v/>
      </c>
      <c r="M79" s="148" t="str">
        <f>IF($D79="","",IF(VLOOKUP($D79,Filter_Req!$A$2:$K$19,2)=1,VLOOKUP($D79,Filter_Req!$A$2:$K$19,8),""))</f>
        <v/>
      </c>
      <c r="N79" s="149" t="str">
        <f t="shared" ref="N79:N142" si="2">IF($D79="","",$K$6+Y79)</f>
        <v/>
      </c>
      <c r="O79" s="150" t="str">
        <f t="shared" ref="O79:O142" si="3">IF($D79="","",$W79)</f>
        <v/>
      </c>
      <c r="P79" s="151"/>
      <c r="Q79" s="453"/>
      <c r="R79" s="453"/>
      <c r="S79" s="453"/>
      <c r="T79" s="453"/>
      <c r="U79" s="152" t="str">
        <f>IF($D79="","",IF(VLOOKUP($D79,Filter_Req!$A$2:$K$19,2)=1,MIN($X79,VLOOKUP($D79,Filter_Req!$A$2:$K$19,9)),85))</f>
        <v/>
      </c>
      <c r="V79" s="152" t="str">
        <f>IF($D79="","",IF(VLOOKUP($D79,Filter_Req!$A$2:$K$19,2)=1,MIN($X79,VLOOKUP($D79,Filter_Req!$A$2:$K$19,10)),85))</f>
        <v/>
      </c>
      <c r="W79" s="152" t="str">
        <f>IF($D79="","",IF($X79="","",MIN($X79,VLOOKUP($D79,Filter_Req!$A$2:$K$19,11))))</f>
        <v/>
      </c>
      <c r="X79" s="453"/>
      <c r="Y79" s="453"/>
      <c r="Z79" s="125"/>
      <c r="AA79" s="126" t="e">
        <f>VLOOKUP($D79,Filter_Req!$A$2:$K$19,2)</f>
        <v>#N/A</v>
      </c>
    </row>
    <row r="80" spans="1:27" x14ac:dyDescent="0.25">
      <c r="A80" s="125"/>
      <c r="B80" s="453"/>
      <c r="C80" s="453"/>
      <c r="D80" s="454"/>
      <c r="E80" s="455"/>
      <c r="F80" s="147" t="str">
        <f>IF($D80="","",IF($Q80="","",IF(VLOOKUP($D80,Filter_Req!$A$2:$K$19,2)=1,IF($R80="","",IF($N80&lt;=$U80,$R80*$G80,IF(AND($N80&gt;$U80,$N80&lt;=$X80),$G80*($R80+((($Q80-$R80)/($X80-$U80))*($N80-$U80))),0))),$Q80*$G80)))</f>
        <v/>
      </c>
      <c r="G80" s="148" t="str">
        <f>IF($D80="","",IF(VLOOKUP($D80,Filter_Req!$A$2:$K$19,2)=1,IF($N80&lt;=$U80,VLOOKUP($D80,Filter_Req!$A$2:$K$19,3),IF(AND($N80&gt;$U80,$N80&lt;=$W80),VLOOKUP($D80,Filter_Req!$A$2:$K$19,3)+(((VLOOKUP($D80,Filter_Req!$A$2:$K$19,5)-VLOOKUP($D80,Filter_Req!$A$2:$K$19,3))/($W80-$U80))*($N80-$U80)),0))))</f>
        <v/>
      </c>
      <c r="H80" s="455"/>
      <c r="I80" s="147" t="str">
        <f>IF($D80="","",IF(VLOOKUP($D80,Filter_Req!$A$2:$K$19,2)=1,IF($S80="","",$S80*$J80),""))</f>
        <v/>
      </c>
      <c r="J80" s="148" t="str">
        <f>IF($D80="","",IF(VLOOKUP($D80,Filter_Req!$A$2:$K$19,2)=1,VLOOKUP($D80,Filter_Req!$A$2:$M$19,12),""))</f>
        <v/>
      </c>
      <c r="K80" s="455"/>
      <c r="L80" s="147" t="str">
        <f>IF($D80="","",IF(VLOOKUP($D80,Filter_Req!$A$2:$K$19,2)=1,IF($T80="","",$T80*$M80),""))</f>
        <v/>
      </c>
      <c r="M80" s="148" t="str">
        <f>IF($D80="","",IF(VLOOKUP($D80,Filter_Req!$A$2:$K$19,2)=1,VLOOKUP($D80,Filter_Req!$A$2:$K$19,8),""))</f>
        <v/>
      </c>
      <c r="N80" s="149" t="str">
        <f t="shared" si="2"/>
        <v/>
      </c>
      <c r="O80" s="150" t="str">
        <f t="shared" si="3"/>
        <v/>
      </c>
      <c r="P80" s="151"/>
      <c r="Q80" s="453"/>
      <c r="R80" s="453"/>
      <c r="S80" s="453"/>
      <c r="T80" s="453"/>
      <c r="U80" s="152" t="str">
        <f>IF($D80="","",IF(VLOOKUP($D80,Filter_Req!$A$2:$K$19,2)=1,MIN($X80,VLOOKUP($D80,Filter_Req!$A$2:$K$19,9)),85))</f>
        <v/>
      </c>
      <c r="V80" s="152" t="str">
        <f>IF($D80="","",IF(VLOOKUP($D80,Filter_Req!$A$2:$K$19,2)=1,MIN($X80,VLOOKUP($D80,Filter_Req!$A$2:$K$19,10)),85))</f>
        <v/>
      </c>
      <c r="W80" s="152" t="str">
        <f>IF($D80="","",IF($X80="","",MIN($X80,VLOOKUP($D80,Filter_Req!$A$2:$K$19,11))))</f>
        <v/>
      </c>
      <c r="X80" s="453"/>
      <c r="Y80" s="453"/>
      <c r="Z80" s="125"/>
      <c r="AA80" s="126" t="e">
        <f>VLOOKUP($D80,Filter_Req!$A$2:$K$19,2)</f>
        <v>#N/A</v>
      </c>
    </row>
    <row r="81" spans="1:27" x14ac:dyDescent="0.25">
      <c r="A81" s="125"/>
      <c r="B81" s="453"/>
      <c r="C81" s="453"/>
      <c r="D81" s="454"/>
      <c r="E81" s="455"/>
      <c r="F81" s="147" t="str">
        <f>IF($D81="","",IF($Q81="","",IF(VLOOKUP($D81,Filter_Req!$A$2:$K$19,2)=1,IF($R81="","",IF($N81&lt;=$U81,$R81*$G81,IF(AND($N81&gt;$U81,$N81&lt;=$X81),$G81*($R81+((($Q81-$R81)/($X81-$U81))*($N81-$U81))),0))),$Q81*$G81)))</f>
        <v/>
      </c>
      <c r="G81" s="148" t="str">
        <f>IF($D81="","",IF(VLOOKUP($D81,Filter_Req!$A$2:$K$19,2)=1,IF($N81&lt;=$U81,VLOOKUP($D81,Filter_Req!$A$2:$K$19,3),IF(AND($N81&gt;$U81,$N81&lt;=$W81),VLOOKUP($D81,Filter_Req!$A$2:$K$19,3)+(((VLOOKUP($D81,Filter_Req!$A$2:$K$19,5)-VLOOKUP($D81,Filter_Req!$A$2:$K$19,3))/($W81-$U81))*($N81-$U81)),0))))</f>
        <v/>
      </c>
      <c r="H81" s="455"/>
      <c r="I81" s="147" t="str">
        <f>IF($D81="","",IF(VLOOKUP($D81,Filter_Req!$A$2:$K$19,2)=1,IF($S81="","",$S81*$J81),""))</f>
        <v/>
      </c>
      <c r="J81" s="148" t="str">
        <f>IF($D81="","",IF(VLOOKUP($D81,Filter_Req!$A$2:$K$19,2)=1,VLOOKUP($D81,Filter_Req!$A$2:$M$19,12),""))</f>
        <v/>
      </c>
      <c r="K81" s="455"/>
      <c r="L81" s="147" t="str">
        <f>IF($D81="","",IF(VLOOKUP($D81,Filter_Req!$A$2:$K$19,2)=1,IF($T81="","",$T81*$M81),""))</f>
        <v/>
      </c>
      <c r="M81" s="148" t="str">
        <f>IF($D81="","",IF(VLOOKUP($D81,Filter_Req!$A$2:$K$19,2)=1,VLOOKUP($D81,Filter_Req!$A$2:$K$19,8),""))</f>
        <v/>
      </c>
      <c r="N81" s="149" t="str">
        <f t="shared" si="2"/>
        <v/>
      </c>
      <c r="O81" s="150" t="str">
        <f t="shared" si="3"/>
        <v/>
      </c>
      <c r="P81" s="151"/>
      <c r="Q81" s="453"/>
      <c r="R81" s="453"/>
      <c r="S81" s="453"/>
      <c r="T81" s="453"/>
      <c r="U81" s="152" t="str">
        <f>IF($D81="","",IF(VLOOKUP($D81,Filter_Req!$A$2:$K$19,2)=1,MIN($X81,VLOOKUP($D81,Filter_Req!$A$2:$K$19,9)),85))</f>
        <v/>
      </c>
      <c r="V81" s="152" t="str">
        <f>IF($D81="","",IF(VLOOKUP($D81,Filter_Req!$A$2:$K$19,2)=1,MIN($X81,VLOOKUP($D81,Filter_Req!$A$2:$K$19,10)),85))</f>
        <v/>
      </c>
      <c r="W81" s="152" t="str">
        <f>IF($D81="","",IF($X81="","",MIN($X81,VLOOKUP($D81,Filter_Req!$A$2:$K$19,11))))</f>
        <v/>
      </c>
      <c r="X81" s="453"/>
      <c r="Y81" s="453"/>
      <c r="Z81" s="125"/>
      <c r="AA81" s="126" t="e">
        <f>VLOOKUP($D81,Filter_Req!$A$2:$K$19,2)</f>
        <v>#N/A</v>
      </c>
    </row>
    <row r="82" spans="1:27" x14ac:dyDescent="0.25">
      <c r="A82" s="125"/>
      <c r="B82" s="453"/>
      <c r="C82" s="453"/>
      <c r="D82" s="454"/>
      <c r="E82" s="455"/>
      <c r="F82" s="147" t="str">
        <f>IF($D82="","",IF($Q82="","",IF(VLOOKUP($D82,Filter_Req!$A$2:$K$19,2)=1,IF($R82="","",IF($N82&lt;=$U82,$R82*$G82,IF(AND($N82&gt;$U82,$N82&lt;=$X82),$G82*($R82+((($Q82-$R82)/($X82-$U82))*($N82-$U82))),0))),$Q82*$G82)))</f>
        <v/>
      </c>
      <c r="G82" s="148" t="str">
        <f>IF($D82="","",IF(VLOOKUP($D82,Filter_Req!$A$2:$K$19,2)=1,IF($N82&lt;=$U82,VLOOKUP($D82,Filter_Req!$A$2:$K$19,3),IF(AND($N82&gt;$U82,$N82&lt;=$W82),VLOOKUP($D82,Filter_Req!$A$2:$K$19,3)+(((VLOOKUP($D82,Filter_Req!$A$2:$K$19,5)-VLOOKUP($D82,Filter_Req!$A$2:$K$19,3))/($W82-$U82))*($N82-$U82)),0))))</f>
        <v/>
      </c>
      <c r="H82" s="455"/>
      <c r="I82" s="147" t="str">
        <f>IF($D82="","",IF(VLOOKUP($D82,Filter_Req!$A$2:$K$19,2)=1,IF($S82="","",$S82*$J82),""))</f>
        <v/>
      </c>
      <c r="J82" s="148" t="str">
        <f>IF($D82="","",IF(VLOOKUP($D82,Filter_Req!$A$2:$K$19,2)=1,VLOOKUP($D82,Filter_Req!$A$2:$M$19,12),""))</f>
        <v/>
      </c>
      <c r="K82" s="455"/>
      <c r="L82" s="147" t="str">
        <f>IF($D82="","",IF(VLOOKUP($D82,Filter_Req!$A$2:$K$19,2)=1,IF($T82="","",$T82*$M82),""))</f>
        <v/>
      </c>
      <c r="M82" s="148" t="str">
        <f>IF($D82="","",IF(VLOOKUP($D82,Filter_Req!$A$2:$K$19,2)=1,VLOOKUP($D82,Filter_Req!$A$2:$K$19,8),""))</f>
        <v/>
      </c>
      <c r="N82" s="149" t="str">
        <f t="shared" si="2"/>
        <v/>
      </c>
      <c r="O82" s="150" t="str">
        <f t="shared" si="3"/>
        <v/>
      </c>
      <c r="P82" s="151"/>
      <c r="Q82" s="453"/>
      <c r="R82" s="453"/>
      <c r="S82" s="453"/>
      <c r="T82" s="453"/>
      <c r="U82" s="152" t="str">
        <f>IF($D82="","",IF(VLOOKUP($D82,Filter_Req!$A$2:$K$19,2)=1,MIN($X82,VLOOKUP($D82,Filter_Req!$A$2:$K$19,9)),85))</f>
        <v/>
      </c>
      <c r="V82" s="152" t="str">
        <f>IF($D82="","",IF(VLOOKUP($D82,Filter_Req!$A$2:$K$19,2)=1,MIN($X82,VLOOKUP($D82,Filter_Req!$A$2:$K$19,10)),85))</f>
        <v/>
      </c>
      <c r="W82" s="152" t="str">
        <f>IF($D82="","",IF($X82="","",MIN($X82,VLOOKUP($D82,Filter_Req!$A$2:$K$19,11))))</f>
        <v/>
      </c>
      <c r="X82" s="453"/>
      <c r="Y82" s="453"/>
      <c r="Z82" s="125"/>
      <c r="AA82" s="126" t="e">
        <f>VLOOKUP($D82,Filter_Req!$A$2:$K$19,2)</f>
        <v>#N/A</v>
      </c>
    </row>
    <row r="83" spans="1:27" x14ac:dyDescent="0.25">
      <c r="A83" s="125"/>
      <c r="B83" s="453"/>
      <c r="C83" s="453"/>
      <c r="D83" s="454"/>
      <c r="E83" s="455"/>
      <c r="F83" s="147" t="str">
        <f>IF($D83="","",IF($Q83="","",IF(VLOOKUP($D83,Filter_Req!$A$2:$K$19,2)=1,IF($R83="","",IF($N83&lt;=$U83,$R83*$G83,IF(AND($N83&gt;$U83,$N83&lt;=$X83),$G83*($R83+((($Q83-$R83)/($X83-$U83))*($N83-$U83))),0))),$Q83*$G83)))</f>
        <v/>
      </c>
      <c r="G83" s="148" t="str">
        <f>IF($D83="","",IF(VLOOKUP($D83,Filter_Req!$A$2:$K$19,2)=1,IF($N83&lt;=$U83,VLOOKUP($D83,Filter_Req!$A$2:$K$19,3),IF(AND($N83&gt;$U83,$N83&lt;=$W83),VLOOKUP($D83,Filter_Req!$A$2:$K$19,3)+(((VLOOKUP($D83,Filter_Req!$A$2:$K$19,5)-VLOOKUP($D83,Filter_Req!$A$2:$K$19,3))/($W83-$U83))*($N83-$U83)),0))))</f>
        <v/>
      </c>
      <c r="H83" s="455"/>
      <c r="I83" s="147" t="str">
        <f>IF($D83="","",IF(VLOOKUP($D83,Filter_Req!$A$2:$K$19,2)=1,IF($S83="","",$S83*$J83),""))</f>
        <v/>
      </c>
      <c r="J83" s="148" t="str">
        <f>IF($D83="","",IF(VLOOKUP($D83,Filter_Req!$A$2:$K$19,2)=1,VLOOKUP($D83,Filter_Req!$A$2:$M$19,12),""))</f>
        <v/>
      </c>
      <c r="K83" s="455"/>
      <c r="L83" s="147" t="str">
        <f>IF($D83="","",IF(VLOOKUP($D83,Filter_Req!$A$2:$K$19,2)=1,IF($T83="","",$T83*$M83),""))</f>
        <v/>
      </c>
      <c r="M83" s="148" t="str">
        <f>IF($D83="","",IF(VLOOKUP($D83,Filter_Req!$A$2:$K$19,2)=1,VLOOKUP($D83,Filter_Req!$A$2:$K$19,8),""))</f>
        <v/>
      </c>
      <c r="N83" s="149" t="str">
        <f t="shared" si="2"/>
        <v/>
      </c>
      <c r="O83" s="150" t="str">
        <f t="shared" si="3"/>
        <v/>
      </c>
      <c r="P83" s="151"/>
      <c r="Q83" s="453"/>
      <c r="R83" s="453"/>
      <c r="S83" s="453"/>
      <c r="T83" s="453"/>
      <c r="U83" s="152" t="str">
        <f>IF($D83="","",IF(VLOOKUP($D83,Filter_Req!$A$2:$K$19,2)=1,MIN($X83,VLOOKUP($D83,Filter_Req!$A$2:$K$19,9)),85))</f>
        <v/>
      </c>
      <c r="V83" s="152" t="str">
        <f>IF($D83="","",IF(VLOOKUP($D83,Filter_Req!$A$2:$K$19,2)=1,MIN($X83,VLOOKUP($D83,Filter_Req!$A$2:$K$19,10)),85))</f>
        <v/>
      </c>
      <c r="W83" s="152" t="str">
        <f>IF($D83="","",IF($X83="","",MIN($X83,VLOOKUP($D83,Filter_Req!$A$2:$K$19,11))))</f>
        <v/>
      </c>
      <c r="X83" s="453"/>
      <c r="Y83" s="453"/>
      <c r="Z83" s="125"/>
      <c r="AA83" s="126" t="e">
        <f>VLOOKUP($D83,Filter_Req!$A$2:$K$19,2)</f>
        <v>#N/A</v>
      </c>
    </row>
    <row r="84" spans="1:27" x14ac:dyDescent="0.25">
      <c r="A84" s="125"/>
      <c r="B84" s="453"/>
      <c r="C84" s="453"/>
      <c r="D84" s="454"/>
      <c r="E84" s="455"/>
      <c r="F84" s="147" t="str">
        <f>IF($D84="","",IF($Q84="","",IF(VLOOKUP($D84,Filter_Req!$A$2:$K$19,2)=1,IF($R84="","",IF($N84&lt;=$U84,$R84*$G84,IF(AND($N84&gt;$U84,$N84&lt;=$X84),$G84*($R84+((($Q84-$R84)/($X84-$U84))*($N84-$U84))),0))),$Q84*$G84)))</f>
        <v/>
      </c>
      <c r="G84" s="148" t="str">
        <f>IF($D84="","",IF(VLOOKUP($D84,Filter_Req!$A$2:$K$19,2)=1,IF($N84&lt;=$U84,VLOOKUP($D84,Filter_Req!$A$2:$K$19,3),IF(AND($N84&gt;$U84,$N84&lt;=$W84),VLOOKUP($D84,Filter_Req!$A$2:$K$19,3)+(((VLOOKUP($D84,Filter_Req!$A$2:$K$19,5)-VLOOKUP($D84,Filter_Req!$A$2:$K$19,3))/($W84-$U84))*($N84-$U84)),0))))</f>
        <v/>
      </c>
      <c r="H84" s="455"/>
      <c r="I84" s="147" t="str">
        <f>IF($D84="","",IF(VLOOKUP($D84,Filter_Req!$A$2:$K$19,2)=1,IF($S84="","",$S84*$J84),""))</f>
        <v/>
      </c>
      <c r="J84" s="148" t="str">
        <f>IF($D84="","",IF(VLOOKUP($D84,Filter_Req!$A$2:$K$19,2)=1,VLOOKUP($D84,Filter_Req!$A$2:$M$19,12),""))</f>
        <v/>
      </c>
      <c r="K84" s="455"/>
      <c r="L84" s="147" t="str">
        <f>IF($D84="","",IF(VLOOKUP($D84,Filter_Req!$A$2:$K$19,2)=1,IF($T84="","",$T84*$M84),""))</f>
        <v/>
      </c>
      <c r="M84" s="148" t="str">
        <f>IF($D84="","",IF(VLOOKUP($D84,Filter_Req!$A$2:$K$19,2)=1,VLOOKUP($D84,Filter_Req!$A$2:$K$19,8),""))</f>
        <v/>
      </c>
      <c r="N84" s="149" t="str">
        <f t="shared" si="2"/>
        <v/>
      </c>
      <c r="O84" s="150" t="str">
        <f t="shared" si="3"/>
        <v/>
      </c>
      <c r="P84" s="151"/>
      <c r="Q84" s="453"/>
      <c r="R84" s="453"/>
      <c r="S84" s="453"/>
      <c r="T84" s="453"/>
      <c r="U84" s="152" t="str">
        <f>IF($D84="","",IF(VLOOKUP($D84,Filter_Req!$A$2:$K$19,2)=1,MIN($X84,VLOOKUP($D84,Filter_Req!$A$2:$K$19,9)),85))</f>
        <v/>
      </c>
      <c r="V84" s="152" t="str">
        <f>IF($D84="","",IF(VLOOKUP($D84,Filter_Req!$A$2:$K$19,2)=1,MIN($X84,VLOOKUP($D84,Filter_Req!$A$2:$K$19,10)),85))</f>
        <v/>
      </c>
      <c r="W84" s="152" t="str">
        <f>IF($D84="","",IF($X84="","",MIN($X84,VLOOKUP($D84,Filter_Req!$A$2:$K$19,11))))</f>
        <v/>
      </c>
      <c r="X84" s="453"/>
      <c r="Y84" s="453"/>
      <c r="Z84" s="125"/>
      <c r="AA84" s="126" t="e">
        <f>VLOOKUP($D84,Filter_Req!$A$2:$K$19,2)</f>
        <v>#N/A</v>
      </c>
    </row>
    <row r="85" spans="1:27" x14ac:dyDescent="0.25">
      <c r="A85" s="125"/>
      <c r="B85" s="453"/>
      <c r="C85" s="453"/>
      <c r="D85" s="454"/>
      <c r="E85" s="455"/>
      <c r="F85" s="147" t="str">
        <f>IF($D85="","",IF($Q85="","",IF(VLOOKUP($D85,Filter_Req!$A$2:$K$19,2)=1,IF($R85="","",IF($N85&lt;=$U85,$R85*$G85,IF(AND($N85&gt;$U85,$N85&lt;=$X85),$G85*($R85+((($Q85-$R85)/($X85-$U85))*($N85-$U85))),0))),$Q85*$G85)))</f>
        <v/>
      </c>
      <c r="G85" s="148" t="str">
        <f>IF($D85="","",IF(VLOOKUP($D85,Filter_Req!$A$2:$K$19,2)=1,IF($N85&lt;=$U85,VLOOKUP($D85,Filter_Req!$A$2:$K$19,3),IF(AND($N85&gt;$U85,$N85&lt;=$W85),VLOOKUP($D85,Filter_Req!$A$2:$K$19,3)+(((VLOOKUP($D85,Filter_Req!$A$2:$K$19,5)-VLOOKUP($D85,Filter_Req!$A$2:$K$19,3))/($W85-$U85))*($N85-$U85)),0))))</f>
        <v/>
      </c>
      <c r="H85" s="455"/>
      <c r="I85" s="147" t="str">
        <f>IF($D85="","",IF(VLOOKUP($D85,Filter_Req!$A$2:$K$19,2)=1,IF($S85="","",$S85*$J85),""))</f>
        <v/>
      </c>
      <c r="J85" s="148" t="str">
        <f>IF($D85="","",IF(VLOOKUP($D85,Filter_Req!$A$2:$K$19,2)=1,VLOOKUP($D85,Filter_Req!$A$2:$M$19,12),""))</f>
        <v/>
      </c>
      <c r="K85" s="455"/>
      <c r="L85" s="147" t="str">
        <f>IF($D85="","",IF(VLOOKUP($D85,Filter_Req!$A$2:$K$19,2)=1,IF($T85="","",$T85*$M85),""))</f>
        <v/>
      </c>
      <c r="M85" s="148" t="str">
        <f>IF($D85="","",IF(VLOOKUP($D85,Filter_Req!$A$2:$K$19,2)=1,VLOOKUP($D85,Filter_Req!$A$2:$K$19,8),""))</f>
        <v/>
      </c>
      <c r="N85" s="149" t="str">
        <f t="shared" si="2"/>
        <v/>
      </c>
      <c r="O85" s="150" t="str">
        <f t="shared" si="3"/>
        <v/>
      </c>
      <c r="P85" s="151"/>
      <c r="Q85" s="453"/>
      <c r="R85" s="453"/>
      <c r="S85" s="453"/>
      <c r="T85" s="453"/>
      <c r="U85" s="152" t="str">
        <f>IF($D85="","",IF(VLOOKUP($D85,Filter_Req!$A$2:$K$19,2)=1,MIN($X85,VLOOKUP($D85,Filter_Req!$A$2:$K$19,9)),85))</f>
        <v/>
      </c>
      <c r="V85" s="152" t="str">
        <f>IF($D85="","",IF(VLOOKUP($D85,Filter_Req!$A$2:$K$19,2)=1,MIN($X85,VLOOKUP($D85,Filter_Req!$A$2:$K$19,10)),85))</f>
        <v/>
      </c>
      <c r="W85" s="152" t="str">
        <f>IF($D85="","",IF($X85="","",MIN($X85,VLOOKUP($D85,Filter_Req!$A$2:$K$19,11))))</f>
        <v/>
      </c>
      <c r="X85" s="453"/>
      <c r="Y85" s="453"/>
      <c r="Z85" s="125"/>
      <c r="AA85" s="126" t="e">
        <f>VLOOKUP($D85,Filter_Req!$A$2:$K$19,2)</f>
        <v>#N/A</v>
      </c>
    </row>
    <row r="86" spans="1:27" x14ac:dyDescent="0.25">
      <c r="A86" s="125"/>
      <c r="B86" s="453"/>
      <c r="C86" s="453"/>
      <c r="D86" s="454"/>
      <c r="E86" s="455"/>
      <c r="F86" s="147" t="str">
        <f>IF($D86="","",IF($Q86="","",IF(VLOOKUP($D86,Filter_Req!$A$2:$K$19,2)=1,IF($R86="","",IF($N86&lt;=$U86,$R86*$G86,IF(AND($N86&gt;$U86,$N86&lt;=$X86),$G86*($R86+((($Q86-$R86)/($X86-$U86))*($N86-$U86))),0))),$Q86*$G86)))</f>
        <v/>
      </c>
      <c r="G86" s="148" t="str">
        <f>IF($D86="","",IF(VLOOKUP($D86,Filter_Req!$A$2:$K$19,2)=1,IF($N86&lt;=$U86,VLOOKUP($D86,Filter_Req!$A$2:$K$19,3),IF(AND($N86&gt;$U86,$N86&lt;=$W86),VLOOKUP($D86,Filter_Req!$A$2:$K$19,3)+(((VLOOKUP($D86,Filter_Req!$A$2:$K$19,5)-VLOOKUP($D86,Filter_Req!$A$2:$K$19,3))/($W86-$U86))*($N86-$U86)),0))))</f>
        <v/>
      </c>
      <c r="H86" s="455"/>
      <c r="I86" s="147" t="str">
        <f>IF($D86="","",IF(VLOOKUP($D86,Filter_Req!$A$2:$K$19,2)=1,IF($S86="","",$S86*$J86),""))</f>
        <v/>
      </c>
      <c r="J86" s="148" t="str">
        <f>IF($D86="","",IF(VLOOKUP($D86,Filter_Req!$A$2:$K$19,2)=1,VLOOKUP($D86,Filter_Req!$A$2:$M$19,12),""))</f>
        <v/>
      </c>
      <c r="K86" s="455"/>
      <c r="L86" s="147" t="str">
        <f>IF($D86="","",IF(VLOOKUP($D86,Filter_Req!$A$2:$K$19,2)=1,IF($T86="","",$T86*$M86),""))</f>
        <v/>
      </c>
      <c r="M86" s="148" t="str">
        <f>IF($D86="","",IF(VLOOKUP($D86,Filter_Req!$A$2:$K$19,2)=1,VLOOKUP($D86,Filter_Req!$A$2:$K$19,8),""))</f>
        <v/>
      </c>
      <c r="N86" s="149" t="str">
        <f t="shared" si="2"/>
        <v/>
      </c>
      <c r="O86" s="150" t="str">
        <f t="shared" si="3"/>
        <v/>
      </c>
      <c r="P86" s="151"/>
      <c r="Q86" s="453"/>
      <c r="R86" s="453"/>
      <c r="S86" s="453"/>
      <c r="T86" s="453"/>
      <c r="U86" s="152" t="str">
        <f>IF($D86="","",IF(VLOOKUP($D86,Filter_Req!$A$2:$K$19,2)=1,MIN($X86,VLOOKUP($D86,Filter_Req!$A$2:$K$19,9)),85))</f>
        <v/>
      </c>
      <c r="V86" s="152" t="str">
        <f>IF($D86="","",IF(VLOOKUP($D86,Filter_Req!$A$2:$K$19,2)=1,MIN($X86,VLOOKUP($D86,Filter_Req!$A$2:$K$19,10)),85))</f>
        <v/>
      </c>
      <c r="W86" s="152" t="str">
        <f>IF($D86="","",IF($X86="","",MIN($X86,VLOOKUP($D86,Filter_Req!$A$2:$K$19,11))))</f>
        <v/>
      </c>
      <c r="X86" s="453"/>
      <c r="Y86" s="453"/>
      <c r="Z86" s="125"/>
      <c r="AA86" s="126" t="e">
        <f>VLOOKUP($D86,Filter_Req!$A$2:$K$19,2)</f>
        <v>#N/A</v>
      </c>
    </row>
    <row r="87" spans="1:27" x14ac:dyDescent="0.25">
      <c r="A87" s="125"/>
      <c r="B87" s="453"/>
      <c r="C87" s="453"/>
      <c r="D87" s="454"/>
      <c r="E87" s="455"/>
      <c r="F87" s="147" t="str">
        <f>IF($D87="","",IF($Q87="","",IF(VLOOKUP($D87,Filter_Req!$A$2:$K$19,2)=1,IF($R87="","",IF($N87&lt;=$U87,$R87*$G87,IF(AND($N87&gt;$U87,$N87&lt;=$X87),$G87*($R87+((($Q87-$R87)/($X87-$U87))*($N87-$U87))),0))),$Q87*$G87)))</f>
        <v/>
      </c>
      <c r="G87" s="148" t="str">
        <f>IF($D87="","",IF(VLOOKUP($D87,Filter_Req!$A$2:$K$19,2)=1,IF($N87&lt;=$U87,VLOOKUP($D87,Filter_Req!$A$2:$K$19,3),IF(AND($N87&gt;$U87,$N87&lt;=$W87),VLOOKUP($D87,Filter_Req!$A$2:$K$19,3)+(((VLOOKUP($D87,Filter_Req!$A$2:$K$19,5)-VLOOKUP($D87,Filter_Req!$A$2:$K$19,3))/($W87-$U87))*($N87-$U87)),0))))</f>
        <v/>
      </c>
      <c r="H87" s="455"/>
      <c r="I87" s="147" t="str">
        <f>IF($D87="","",IF(VLOOKUP($D87,Filter_Req!$A$2:$K$19,2)=1,IF($S87="","",$S87*$J87),""))</f>
        <v/>
      </c>
      <c r="J87" s="148" t="str">
        <f>IF($D87="","",IF(VLOOKUP($D87,Filter_Req!$A$2:$K$19,2)=1,VLOOKUP($D87,Filter_Req!$A$2:$M$19,12),""))</f>
        <v/>
      </c>
      <c r="K87" s="455"/>
      <c r="L87" s="147" t="str">
        <f>IF($D87="","",IF(VLOOKUP($D87,Filter_Req!$A$2:$K$19,2)=1,IF($T87="","",$T87*$M87),""))</f>
        <v/>
      </c>
      <c r="M87" s="148" t="str">
        <f>IF($D87="","",IF(VLOOKUP($D87,Filter_Req!$A$2:$K$19,2)=1,VLOOKUP($D87,Filter_Req!$A$2:$K$19,8),""))</f>
        <v/>
      </c>
      <c r="N87" s="149" t="str">
        <f t="shared" si="2"/>
        <v/>
      </c>
      <c r="O87" s="150" t="str">
        <f t="shared" si="3"/>
        <v/>
      </c>
      <c r="P87" s="151"/>
      <c r="Q87" s="453"/>
      <c r="R87" s="453"/>
      <c r="S87" s="453"/>
      <c r="T87" s="453"/>
      <c r="U87" s="152" t="str">
        <f>IF($D87="","",IF(VLOOKUP($D87,Filter_Req!$A$2:$K$19,2)=1,MIN($X87,VLOOKUP($D87,Filter_Req!$A$2:$K$19,9)),85))</f>
        <v/>
      </c>
      <c r="V87" s="152" t="str">
        <f>IF($D87="","",IF(VLOOKUP($D87,Filter_Req!$A$2:$K$19,2)=1,MIN($X87,VLOOKUP($D87,Filter_Req!$A$2:$K$19,10)),85))</f>
        <v/>
      </c>
      <c r="W87" s="152" t="str">
        <f>IF($D87="","",IF($X87="","",MIN($X87,VLOOKUP($D87,Filter_Req!$A$2:$K$19,11))))</f>
        <v/>
      </c>
      <c r="X87" s="453"/>
      <c r="Y87" s="453"/>
      <c r="Z87" s="125"/>
      <c r="AA87" s="126" t="e">
        <f>VLOOKUP($D87,Filter_Req!$A$2:$K$19,2)</f>
        <v>#N/A</v>
      </c>
    </row>
    <row r="88" spans="1:27" x14ac:dyDescent="0.25">
      <c r="A88" s="125"/>
      <c r="B88" s="453"/>
      <c r="C88" s="453"/>
      <c r="D88" s="454"/>
      <c r="E88" s="455"/>
      <c r="F88" s="147" t="str">
        <f>IF($D88="","",IF($Q88="","",IF(VLOOKUP($D88,Filter_Req!$A$2:$K$19,2)=1,IF($R88="","",IF($N88&lt;=$U88,$R88*$G88,IF(AND($N88&gt;$U88,$N88&lt;=$X88),$G88*($R88+((($Q88-$R88)/($X88-$U88))*($N88-$U88))),0))),$Q88*$G88)))</f>
        <v/>
      </c>
      <c r="G88" s="148" t="str">
        <f>IF($D88="","",IF(VLOOKUP($D88,Filter_Req!$A$2:$K$19,2)=1,IF($N88&lt;=$U88,VLOOKUP($D88,Filter_Req!$A$2:$K$19,3),IF(AND($N88&gt;$U88,$N88&lt;=$W88),VLOOKUP($D88,Filter_Req!$A$2:$K$19,3)+(((VLOOKUP($D88,Filter_Req!$A$2:$K$19,5)-VLOOKUP($D88,Filter_Req!$A$2:$K$19,3))/($W88-$U88))*($N88-$U88)),0))))</f>
        <v/>
      </c>
      <c r="H88" s="455"/>
      <c r="I88" s="147" t="str">
        <f>IF($D88="","",IF(VLOOKUP($D88,Filter_Req!$A$2:$K$19,2)=1,IF($S88="","",$S88*$J88),""))</f>
        <v/>
      </c>
      <c r="J88" s="148" t="str">
        <f>IF($D88="","",IF(VLOOKUP($D88,Filter_Req!$A$2:$K$19,2)=1,VLOOKUP($D88,Filter_Req!$A$2:$M$19,12),""))</f>
        <v/>
      </c>
      <c r="K88" s="455"/>
      <c r="L88" s="147" t="str">
        <f>IF($D88="","",IF(VLOOKUP($D88,Filter_Req!$A$2:$K$19,2)=1,IF($T88="","",$T88*$M88),""))</f>
        <v/>
      </c>
      <c r="M88" s="148" t="str">
        <f>IF($D88="","",IF(VLOOKUP($D88,Filter_Req!$A$2:$K$19,2)=1,VLOOKUP($D88,Filter_Req!$A$2:$K$19,8),""))</f>
        <v/>
      </c>
      <c r="N88" s="149" t="str">
        <f t="shared" si="2"/>
        <v/>
      </c>
      <c r="O88" s="150" t="str">
        <f t="shared" si="3"/>
        <v/>
      </c>
      <c r="P88" s="151"/>
      <c r="Q88" s="453"/>
      <c r="R88" s="453"/>
      <c r="S88" s="453"/>
      <c r="T88" s="453"/>
      <c r="U88" s="152" t="str">
        <f>IF($D88="","",IF(VLOOKUP($D88,Filter_Req!$A$2:$K$19,2)=1,MIN($X88,VLOOKUP($D88,Filter_Req!$A$2:$K$19,9)),85))</f>
        <v/>
      </c>
      <c r="V88" s="152" t="str">
        <f>IF($D88="","",IF(VLOOKUP($D88,Filter_Req!$A$2:$K$19,2)=1,MIN($X88,VLOOKUP($D88,Filter_Req!$A$2:$K$19,10)),85))</f>
        <v/>
      </c>
      <c r="W88" s="152" t="str">
        <f>IF($D88="","",IF($X88="","",MIN($X88,VLOOKUP($D88,Filter_Req!$A$2:$K$19,11))))</f>
        <v/>
      </c>
      <c r="X88" s="453"/>
      <c r="Y88" s="453"/>
      <c r="Z88" s="125"/>
      <c r="AA88" s="126" t="e">
        <f>VLOOKUP($D88,Filter_Req!$A$2:$K$19,2)</f>
        <v>#N/A</v>
      </c>
    </row>
    <row r="89" spans="1:27" x14ac:dyDescent="0.25">
      <c r="A89" s="125"/>
      <c r="B89" s="453"/>
      <c r="C89" s="453"/>
      <c r="D89" s="454"/>
      <c r="E89" s="455"/>
      <c r="F89" s="147" t="str">
        <f>IF($D89="","",IF($Q89="","",IF(VLOOKUP($D89,Filter_Req!$A$2:$K$19,2)=1,IF($R89="","",IF($N89&lt;=$U89,$R89*$G89,IF(AND($N89&gt;$U89,$N89&lt;=$X89),$G89*($R89+((($Q89-$R89)/($X89-$U89))*($N89-$U89))),0))),$Q89*$G89)))</f>
        <v/>
      </c>
      <c r="G89" s="148" t="str">
        <f>IF($D89="","",IF(VLOOKUP($D89,Filter_Req!$A$2:$K$19,2)=1,IF($N89&lt;=$U89,VLOOKUP($D89,Filter_Req!$A$2:$K$19,3),IF(AND($N89&gt;$U89,$N89&lt;=$W89),VLOOKUP($D89,Filter_Req!$A$2:$K$19,3)+(((VLOOKUP($D89,Filter_Req!$A$2:$K$19,5)-VLOOKUP($D89,Filter_Req!$A$2:$K$19,3))/($W89-$U89))*($N89-$U89)),0))))</f>
        <v/>
      </c>
      <c r="H89" s="455"/>
      <c r="I89" s="147" t="str">
        <f>IF($D89="","",IF(VLOOKUP($D89,Filter_Req!$A$2:$K$19,2)=1,IF($S89="","",$S89*$J89),""))</f>
        <v/>
      </c>
      <c r="J89" s="148" t="str">
        <f>IF($D89="","",IF(VLOOKUP($D89,Filter_Req!$A$2:$K$19,2)=1,VLOOKUP($D89,Filter_Req!$A$2:$M$19,12),""))</f>
        <v/>
      </c>
      <c r="K89" s="455"/>
      <c r="L89" s="147" t="str">
        <f>IF($D89="","",IF(VLOOKUP($D89,Filter_Req!$A$2:$K$19,2)=1,IF($T89="","",$T89*$M89),""))</f>
        <v/>
      </c>
      <c r="M89" s="148" t="str">
        <f>IF($D89="","",IF(VLOOKUP($D89,Filter_Req!$A$2:$K$19,2)=1,VLOOKUP($D89,Filter_Req!$A$2:$K$19,8),""))</f>
        <v/>
      </c>
      <c r="N89" s="149" t="str">
        <f t="shared" si="2"/>
        <v/>
      </c>
      <c r="O89" s="150" t="str">
        <f t="shared" si="3"/>
        <v/>
      </c>
      <c r="P89" s="151"/>
      <c r="Q89" s="453"/>
      <c r="R89" s="453"/>
      <c r="S89" s="453"/>
      <c r="T89" s="453"/>
      <c r="U89" s="152" t="str">
        <f>IF($D89="","",IF(VLOOKUP($D89,Filter_Req!$A$2:$K$19,2)=1,MIN($X89,VLOOKUP($D89,Filter_Req!$A$2:$K$19,9)),85))</f>
        <v/>
      </c>
      <c r="V89" s="152" t="str">
        <f>IF($D89="","",IF(VLOOKUP($D89,Filter_Req!$A$2:$K$19,2)=1,MIN($X89,VLOOKUP($D89,Filter_Req!$A$2:$K$19,10)),85))</f>
        <v/>
      </c>
      <c r="W89" s="152" t="str">
        <f>IF($D89="","",IF($X89="","",MIN($X89,VLOOKUP($D89,Filter_Req!$A$2:$K$19,11))))</f>
        <v/>
      </c>
      <c r="X89" s="453"/>
      <c r="Y89" s="453"/>
      <c r="Z89" s="125"/>
      <c r="AA89" s="126" t="e">
        <f>VLOOKUP($D89,Filter_Req!$A$2:$K$19,2)</f>
        <v>#N/A</v>
      </c>
    </row>
    <row r="90" spans="1:27" x14ac:dyDescent="0.25">
      <c r="A90" s="125"/>
      <c r="B90" s="453"/>
      <c r="C90" s="453"/>
      <c r="D90" s="454"/>
      <c r="E90" s="455"/>
      <c r="F90" s="147" t="str">
        <f>IF($D90="","",IF($Q90="","",IF(VLOOKUP($D90,Filter_Req!$A$2:$K$19,2)=1,IF($R90="","",IF($N90&lt;=$U90,$R90*$G90,IF(AND($N90&gt;$U90,$N90&lt;=$X90),$G90*($R90+((($Q90-$R90)/($X90-$U90))*($N90-$U90))),0))),$Q90*$G90)))</f>
        <v/>
      </c>
      <c r="G90" s="148" t="str">
        <f>IF($D90="","",IF(VLOOKUP($D90,Filter_Req!$A$2:$K$19,2)=1,IF($N90&lt;=$U90,VLOOKUP($D90,Filter_Req!$A$2:$K$19,3),IF(AND($N90&gt;$U90,$N90&lt;=$W90),VLOOKUP($D90,Filter_Req!$A$2:$K$19,3)+(((VLOOKUP($D90,Filter_Req!$A$2:$K$19,5)-VLOOKUP($D90,Filter_Req!$A$2:$K$19,3))/($W90-$U90))*($N90-$U90)),0))))</f>
        <v/>
      </c>
      <c r="H90" s="455"/>
      <c r="I90" s="147" t="str">
        <f>IF($D90="","",IF(VLOOKUP($D90,Filter_Req!$A$2:$K$19,2)=1,IF($S90="","",$S90*$J90),""))</f>
        <v/>
      </c>
      <c r="J90" s="148" t="str">
        <f>IF($D90="","",IF(VLOOKUP($D90,Filter_Req!$A$2:$K$19,2)=1,VLOOKUP($D90,Filter_Req!$A$2:$M$19,12),""))</f>
        <v/>
      </c>
      <c r="K90" s="455"/>
      <c r="L90" s="147" t="str">
        <f>IF($D90="","",IF(VLOOKUP($D90,Filter_Req!$A$2:$K$19,2)=1,IF($T90="","",$T90*$M90),""))</f>
        <v/>
      </c>
      <c r="M90" s="148" t="str">
        <f>IF($D90="","",IF(VLOOKUP($D90,Filter_Req!$A$2:$K$19,2)=1,VLOOKUP($D90,Filter_Req!$A$2:$K$19,8),""))</f>
        <v/>
      </c>
      <c r="N90" s="149" t="str">
        <f t="shared" si="2"/>
        <v/>
      </c>
      <c r="O90" s="150" t="str">
        <f t="shared" si="3"/>
        <v/>
      </c>
      <c r="P90" s="151"/>
      <c r="Q90" s="453"/>
      <c r="R90" s="453"/>
      <c r="S90" s="453"/>
      <c r="T90" s="453"/>
      <c r="U90" s="152" t="str">
        <f>IF($D90="","",IF(VLOOKUP($D90,Filter_Req!$A$2:$K$19,2)=1,MIN($X90,VLOOKUP($D90,Filter_Req!$A$2:$K$19,9)),85))</f>
        <v/>
      </c>
      <c r="V90" s="152" t="str">
        <f>IF($D90="","",IF(VLOOKUP($D90,Filter_Req!$A$2:$K$19,2)=1,MIN($X90,VLOOKUP($D90,Filter_Req!$A$2:$K$19,10)),85))</f>
        <v/>
      </c>
      <c r="W90" s="152" t="str">
        <f>IF($D90="","",IF($X90="","",MIN($X90,VLOOKUP($D90,Filter_Req!$A$2:$K$19,11))))</f>
        <v/>
      </c>
      <c r="X90" s="453"/>
      <c r="Y90" s="453"/>
      <c r="Z90" s="125"/>
      <c r="AA90" s="126" t="e">
        <f>VLOOKUP($D90,Filter_Req!$A$2:$K$19,2)</f>
        <v>#N/A</v>
      </c>
    </row>
    <row r="91" spans="1:27" x14ac:dyDescent="0.25">
      <c r="A91" s="125"/>
      <c r="B91" s="453"/>
      <c r="C91" s="453"/>
      <c r="D91" s="454"/>
      <c r="E91" s="455"/>
      <c r="F91" s="147" t="str">
        <f>IF($D91="","",IF($Q91="","",IF(VLOOKUP($D91,Filter_Req!$A$2:$K$19,2)=1,IF($R91="","",IF($N91&lt;=$U91,$R91*$G91,IF(AND($N91&gt;$U91,$N91&lt;=$X91),$G91*($R91+((($Q91-$R91)/($X91-$U91))*($N91-$U91))),0))),$Q91*$G91)))</f>
        <v/>
      </c>
      <c r="G91" s="148" t="str">
        <f>IF($D91="","",IF(VLOOKUP($D91,Filter_Req!$A$2:$K$19,2)=1,IF($N91&lt;=$U91,VLOOKUP($D91,Filter_Req!$A$2:$K$19,3),IF(AND($N91&gt;$U91,$N91&lt;=$W91),VLOOKUP($D91,Filter_Req!$A$2:$K$19,3)+(((VLOOKUP($D91,Filter_Req!$A$2:$K$19,5)-VLOOKUP($D91,Filter_Req!$A$2:$K$19,3))/($W91-$U91))*($N91-$U91)),0))))</f>
        <v/>
      </c>
      <c r="H91" s="455"/>
      <c r="I91" s="147" t="str">
        <f>IF($D91="","",IF(VLOOKUP($D91,Filter_Req!$A$2:$K$19,2)=1,IF($S91="","",$S91*$J91),""))</f>
        <v/>
      </c>
      <c r="J91" s="148" t="str">
        <f>IF($D91="","",IF(VLOOKUP($D91,Filter_Req!$A$2:$K$19,2)=1,VLOOKUP($D91,Filter_Req!$A$2:$M$19,12),""))</f>
        <v/>
      </c>
      <c r="K91" s="455"/>
      <c r="L91" s="147" t="str">
        <f>IF($D91="","",IF(VLOOKUP($D91,Filter_Req!$A$2:$K$19,2)=1,IF($T91="","",$T91*$M91),""))</f>
        <v/>
      </c>
      <c r="M91" s="148" t="str">
        <f>IF($D91="","",IF(VLOOKUP($D91,Filter_Req!$A$2:$K$19,2)=1,VLOOKUP($D91,Filter_Req!$A$2:$K$19,8),""))</f>
        <v/>
      </c>
      <c r="N91" s="149" t="str">
        <f t="shared" si="2"/>
        <v/>
      </c>
      <c r="O91" s="150" t="str">
        <f t="shared" si="3"/>
        <v/>
      </c>
      <c r="P91" s="151"/>
      <c r="Q91" s="453"/>
      <c r="R91" s="453"/>
      <c r="S91" s="453"/>
      <c r="T91" s="453"/>
      <c r="U91" s="152" t="str">
        <f>IF($D91="","",IF(VLOOKUP($D91,Filter_Req!$A$2:$K$19,2)=1,MIN($X91,VLOOKUP($D91,Filter_Req!$A$2:$K$19,9)),85))</f>
        <v/>
      </c>
      <c r="V91" s="152" t="str">
        <f>IF($D91="","",IF(VLOOKUP($D91,Filter_Req!$A$2:$K$19,2)=1,MIN($X91,VLOOKUP($D91,Filter_Req!$A$2:$K$19,10)),85))</f>
        <v/>
      </c>
      <c r="W91" s="152" t="str">
        <f>IF($D91="","",IF($X91="","",MIN($X91,VLOOKUP($D91,Filter_Req!$A$2:$K$19,11))))</f>
        <v/>
      </c>
      <c r="X91" s="453"/>
      <c r="Y91" s="453"/>
      <c r="Z91" s="125"/>
      <c r="AA91" s="126" t="e">
        <f>VLOOKUP($D91,Filter_Req!$A$2:$K$19,2)</f>
        <v>#N/A</v>
      </c>
    </row>
    <row r="92" spans="1:27" x14ac:dyDescent="0.25">
      <c r="A92" s="125"/>
      <c r="B92" s="453"/>
      <c r="C92" s="453"/>
      <c r="D92" s="454"/>
      <c r="E92" s="455"/>
      <c r="F92" s="147" t="str">
        <f>IF($D92="","",IF($Q92="","",IF(VLOOKUP($D92,Filter_Req!$A$2:$K$19,2)=1,IF($R92="","",IF($N92&lt;=$U92,$R92*$G92,IF(AND($N92&gt;$U92,$N92&lt;=$X92),$G92*($R92+((($Q92-$R92)/($X92-$U92))*($N92-$U92))),0))),$Q92*$G92)))</f>
        <v/>
      </c>
      <c r="G92" s="148" t="str">
        <f>IF($D92="","",IF(VLOOKUP($D92,Filter_Req!$A$2:$K$19,2)=1,IF($N92&lt;=$U92,VLOOKUP($D92,Filter_Req!$A$2:$K$19,3),IF(AND($N92&gt;$U92,$N92&lt;=$W92),VLOOKUP($D92,Filter_Req!$A$2:$K$19,3)+(((VLOOKUP($D92,Filter_Req!$A$2:$K$19,5)-VLOOKUP($D92,Filter_Req!$A$2:$K$19,3))/($W92-$U92))*($N92-$U92)),0))))</f>
        <v/>
      </c>
      <c r="H92" s="455"/>
      <c r="I92" s="147" t="str">
        <f>IF($D92="","",IF(VLOOKUP($D92,Filter_Req!$A$2:$K$19,2)=1,IF($S92="","",$S92*$J92),""))</f>
        <v/>
      </c>
      <c r="J92" s="148" t="str">
        <f>IF($D92="","",IF(VLOOKUP($D92,Filter_Req!$A$2:$K$19,2)=1,VLOOKUP($D92,Filter_Req!$A$2:$M$19,12),""))</f>
        <v/>
      </c>
      <c r="K92" s="455"/>
      <c r="L92" s="147" t="str">
        <f>IF($D92="","",IF(VLOOKUP($D92,Filter_Req!$A$2:$K$19,2)=1,IF($T92="","",$T92*$M92),""))</f>
        <v/>
      </c>
      <c r="M92" s="148" t="str">
        <f>IF($D92="","",IF(VLOOKUP($D92,Filter_Req!$A$2:$K$19,2)=1,VLOOKUP($D92,Filter_Req!$A$2:$K$19,8),""))</f>
        <v/>
      </c>
      <c r="N92" s="149" t="str">
        <f t="shared" si="2"/>
        <v/>
      </c>
      <c r="O92" s="150" t="str">
        <f t="shared" si="3"/>
        <v/>
      </c>
      <c r="P92" s="151"/>
      <c r="Q92" s="453"/>
      <c r="R92" s="453"/>
      <c r="S92" s="453"/>
      <c r="T92" s="453"/>
      <c r="U92" s="152" t="str">
        <f>IF($D92="","",IF(VLOOKUP($D92,Filter_Req!$A$2:$K$19,2)=1,MIN($X92,VLOOKUP($D92,Filter_Req!$A$2:$K$19,9)),85))</f>
        <v/>
      </c>
      <c r="V92" s="152" t="str">
        <f>IF($D92="","",IF(VLOOKUP($D92,Filter_Req!$A$2:$K$19,2)=1,MIN($X92,VLOOKUP($D92,Filter_Req!$A$2:$K$19,10)),85))</f>
        <v/>
      </c>
      <c r="W92" s="152" t="str">
        <f>IF($D92="","",IF($X92="","",MIN($X92,VLOOKUP($D92,Filter_Req!$A$2:$K$19,11))))</f>
        <v/>
      </c>
      <c r="X92" s="453"/>
      <c r="Y92" s="453"/>
      <c r="Z92" s="125"/>
      <c r="AA92" s="126" t="e">
        <f>VLOOKUP($D92,Filter_Req!$A$2:$K$19,2)</f>
        <v>#N/A</v>
      </c>
    </row>
    <row r="93" spans="1:27" x14ac:dyDescent="0.25">
      <c r="A93" s="125"/>
      <c r="B93" s="453"/>
      <c r="C93" s="453"/>
      <c r="D93" s="454"/>
      <c r="E93" s="455"/>
      <c r="F93" s="147" t="str">
        <f>IF($D93="","",IF($Q93="","",IF(VLOOKUP($D93,Filter_Req!$A$2:$K$19,2)=1,IF($R93="","",IF($N93&lt;=$U93,$R93*$G93,IF(AND($N93&gt;$U93,$N93&lt;=$X93),$G93*($R93+((($Q93-$R93)/($X93-$U93))*($N93-$U93))),0))),$Q93*$G93)))</f>
        <v/>
      </c>
      <c r="G93" s="148" t="str">
        <f>IF($D93="","",IF(VLOOKUP($D93,Filter_Req!$A$2:$K$19,2)=1,IF($N93&lt;=$U93,VLOOKUP($D93,Filter_Req!$A$2:$K$19,3),IF(AND($N93&gt;$U93,$N93&lt;=$W93),VLOOKUP($D93,Filter_Req!$A$2:$K$19,3)+(((VLOOKUP($D93,Filter_Req!$A$2:$K$19,5)-VLOOKUP($D93,Filter_Req!$A$2:$K$19,3))/($W93-$U93))*($N93-$U93)),0))))</f>
        <v/>
      </c>
      <c r="H93" s="455"/>
      <c r="I93" s="147" t="str">
        <f>IF($D93="","",IF(VLOOKUP($D93,Filter_Req!$A$2:$K$19,2)=1,IF($S93="","",$S93*$J93),""))</f>
        <v/>
      </c>
      <c r="J93" s="148" t="str">
        <f>IF($D93="","",IF(VLOOKUP($D93,Filter_Req!$A$2:$K$19,2)=1,VLOOKUP($D93,Filter_Req!$A$2:$M$19,12),""))</f>
        <v/>
      </c>
      <c r="K93" s="455"/>
      <c r="L93" s="147" t="str">
        <f>IF($D93="","",IF(VLOOKUP($D93,Filter_Req!$A$2:$K$19,2)=1,IF($T93="","",$T93*$M93),""))</f>
        <v/>
      </c>
      <c r="M93" s="148" t="str">
        <f>IF($D93="","",IF(VLOOKUP($D93,Filter_Req!$A$2:$K$19,2)=1,VLOOKUP($D93,Filter_Req!$A$2:$K$19,8),""))</f>
        <v/>
      </c>
      <c r="N93" s="149" t="str">
        <f t="shared" si="2"/>
        <v/>
      </c>
      <c r="O93" s="150" t="str">
        <f t="shared" si="3"/>
        <v/>
      </c>
      <c r="P93" s="151"/>
      <c r="Q93" s="453"/>
      <c r="R93" s="453"/>
      <c r="S93" s="453"/>
      <c r="T93" s="453"/>
      <c r="U93" s="152" t="str">
        <f>IF($D93="","",IF(VLOOKUP($D93,Filter_Req!$A$2:$K$19,2)=1,MIN($X93,VLOOKUP($D93,Filter_Req!$A$2:$K$19,9)),85))</f>
        <v/>
      </c>
      <c r="V93" s="152" t="str">
        <f>IF($D93="","",IF(VLOOKUP($D93,Filter_Req!$A$2:$K$19,2)=1,MIN($X93,VLOOKUP($D93,Filter_Req!$A$2:$K$19,10)),85))</f>
        <v/>
      </c>
      <c r="W93" s="152" t="str">
        <f>IF($D93="","",IF($X93="","",MIN($X93,VLOOKUP($D93,Filter_Req!$A$2:$K$19,11))))</f>
        <v/>
      </c>
      <c r="X93" s="453"/>
      <c r="Y93" s="453"/>
      <c r="Z93" s="125"/>
      <c r="AA93" s="126" t="e">
        <f>VLOOKUP($D93,Filter_Req!$A$2:$K$19,2)</f>
        <v>#N/A</v>
      </c>
    </row>
    <row r="94" spans="1:27" x14ac:dyDescent="0.25">
      <c r="A94" s="125"/>
      <c r="B94" s="453"/>
      <c r="C94" s="453"/>
      <c r="D94" s="454"/>
      <c r="E94" s="455"/>
      <c r="F94" s="147" t="str">
        <f>IF($D94="","",IF($Q94="","",IF(VLOOKUP($D94,Filter_Req!$A$2:$K$19,2)=1,IF($R94="","",IF($N94&lt;=$U94,$R94*$G94,IF(AND($N94&gt;$U94,$N94&lt;=$X94),$G94*($R94+((($Q94-$R94)/($X94-$U94))*($N94-$U94))),0))),$Q94*$G94)))</f>
        <v/>
      </c>
      <c r="G94" s="148" t="str">
        <f>IF($D94="","",IF(VLOOKUP($D94,Filter_Req!$A$2:$K$19,2)=1,IF($N94&lt;=$U94,VLOOKUP($D94,Filter_Req!$A$2:$K$19,3),IF(AND($N94&gt;$U94,$N94&lt;=$W94),VLOOKUP($D94,Filter_Req!$A$2:$K$19,3)+(((VLOOKUP($D94,Filter_Req!$A$2:$K$19,5)-VLOOKUP($D94,Filter_Req!$A$2:$K$19,3))/($W94-$U94))*($N94-$U94)),0))))</f>
        <v/>
      </c>
      <c r="H94" s="455"/>
      <c r="I94" s="147" t="str">
        <f>IF($D94="","",IF(VLOOKUP($D94,Filter_Req!$A$2:$K$19,2)=1,IF($S94="","",$S94*$J94),""))</f>
        <v/>
      </c>
      <c r="J94" s="148" t="str">
        <f>IF($D94="","",IF(VLOOKUP($D94,Filter_Req!$A$2:$K$19,2)=1,VLOOKUP($D94,Filter_Req!$A$2:$M$19,12),""))</f>
        <v/>
      </c>
      <c r="K94" s="455"/>
      <c r="L94" s="147" t="str">
        <f>IF($D94="","",IF(VLOOKUP($D94,Filter_Req!$A$2:$K$19,2)=1,IF($T94="","",$T94*$M94),""))</f>
        <v/>
      </c>
      <c r="M94" s="148" t="str">
        <f>IF($D94="","",IF(VLOOKUP($D94,Filter_Req!$A$2:$K$19,2)=1,VLOOKUP($D94,Filter_Req!$A$2:$K$19,8),""))</f>
        <v/>
      </c>
      <c r="N94" s="149" t="str">
        <f t="shared" si="2"/>
        <v/>
      </c>
      <c r="O94" s="150" t="str">
        <f t="shared" si="3"/>
        <v/>
      </c>
      <c r="P94" s="151"/>
      <c r="Q94" s="453"/>
      <c r="R94" s="453"/>
      <c r="S94" s="453"/>
      <c r="T94" s="453"/>
      <c r="U94" s="152" t="str">
        <f>IF($D94="","",IF(VLOOKUP($D94,Filter_Req!$A$2:$K$19,2)=1,MIN($X94,VLOOKUP($D94,Filter_Req!$A$2:$K$19,9)),85))</f>
        <v/>
      </c>
      <c r="V94" s="152" t="str">
        <f>IF($D94="","",IF(VLOOKUP($D94,Filter_Req!$A$2:$K$19,2)=1,MIN($X94,VLOOKUP($D94,Filter_Req!$A$2:$K$19,10)),85))</f>
        <v/>
      </c>
      <c r="W94" s="152" t="str">
        <f>IF($D94="","",IF($X94="","",MIN($X94,VLOOKUP($D94,Filter_Req!$A$2:$K$19,11))))</f>
        <v/>
      </c>
      <c r="X94" s="453"/>
      <c r="Y94" s="453"/>
      <c r="Z94" s="125"/>
      <c r="AA94" s="126" t="e">
        <f>VLOOKUP($D94,Filter_Req!$A$2:$K$19,2)</f>
        <v>#N/A</v>
      </c>
    </row>
    <row r="95" spans="1:27" x14ac:dyDescent="0.25">
      <c r="A95" s="125"/>
      <c r="B95" s="453"/>
      <c r="C95" s="453"/>
      <c r="D95" s="454"/>
      <c r="E95" s="455"/>
      <c r="F95" s="147" t="str">
        <f>IF($D95="","",IF($Q95="","",IF(VLOOKUP($D95,Filter_Req!$A$2:$K$19,2)=1,IF($R95="","",IF($N95&lt;=$U95,$R95*$G95,IF(AND($N95&gt;$U95,$N95&lt;=$X95),$G95*($R95+((($Q95-$R95)/($X95-$U95))*($N95-$U95))),0))),$Q95*$G95)))</f>
        <v/>
      </c>
      <c r="G95" s="148" t="str">
        <f>IF($D95="","",IF(VLOOKUP($D95,Filter_Req!$A$2:$K$19,2)=1,IF($N95&lt;=$U95,VLOOKUP($D95,Filter_Req!$A$2:$K$19,3),IF(AND($N95&gt;$U95,$N95&lt;=$W95),VLOOKUP($D95,Filter_Req!$A$2:$K$19,3)+(((VLOOKUP($D95,Filter_Req!$A$2:$K$19,5)-VLOOKUP($D95,Filter_Req!$A$2:$K$19,3))/($W95-$U95))*($N95-$U95)),0))))</f>
        <v/>
      </c>
      <c r="H95" s="455"/>
      <c r="I95" s="147" t="str">
        <f>IF($D95="","",IF(VLOOKUP($D95,Filter_Req!$A$2:$K$19,2)=1,IF($S95="","",$S95*$J95),""))</f>
        <v/>
      </c>
      <c r="J95" s="148" t="str">
        <f>IF($D95="","",IF(VLOOKUP($D95,Filter_Req!$A$2:$K$19,2)=1,VLOOKUP($D95,Filter_Req!$A$2:$M$19,12),""))</f>
        <v/>
      </c>
      <c r="K95" s="455"/>
      <c r="L95" s="147" t="str">
        <f>IF($D95="","",IF(VLOOKUP($D95,Filter_Req!$A$2:$K$19,2)=1,IF($T95="","",$T95*$M95),""))</f>
        <v/>
      </c>
      <c r="M95" s="148" t="str">
        <f>IF($D95="","",IF(VLOOKUP($D95,Filter_Req!$A$2:$K$19,2)=1,VLOOKUP($D95,Filter_Req!$A$2:$K$19,8),""))</f>
        <v/>
      </c>
      <c r="N95" s="149" t="str">
        <f t="shared" si="2"/>
        <v/>
      </c>
      <c r="O95" s="150" t="str">
        <f t="shared" si="3"/>
        <v/>
      </c>
      <c r="P95" s="151"/>
      <c r="Q95" s="453"/>
      <c r="R95" s="453"/>
      <c r="S95" s="453"/>
      <c r="T95" s="453"/>
      <c r="U95" s="152" t="str">
        <f>IF($D95="","",IF(VLOOKUP($D95,Filter_Req!$A$2:$K$19,2)=1,MIN($X95,VLOOKUP($D95,Filter_Req!$A$2:$K$19,9)),85))</f>
        <v/>
      </c>
      <c r="V95" s="152" t="str">
        <f>IF($D95="","",IF(VLOOKUP($D95,Filter_Req!$A$2:$K$19,2)=1,MIN($X95,VLOOKUP($D95,Filter_Req!$A$2:$K$19,10)),85))</f>
        <v/>
      </c>
      <c r="W95" s="152" t="str">
        <f>IF($D95="","",IF($X95="","",MIN($X95,VLOOKUP($D95,Filter_Req!$A$2:$K$19,11))))</f>
        <v/>
      </c>
      <c r="X95" s="453"/>
      <c r="Y95" s="453"/>
      <c r="Z95" s="125"/>
      <c r="AA95" s="126" t="e">
        <f>VLOOKUP($D95,Filter_Req!$A$2:$K$19,2)</f>
        <v>#N/A</v>
      </c>
    </row>
    <row r="96" spans="1:27" x14ac:dyDescent="0.25">
      <c r="A96" s="125"/>
      <c r="B96" s="453"/>
      <c r="C96" s="453"/>
      <c r="D96" s="454"/>
      <c r="E96" s="455"/>
      <c r="F96" s="147" t="str">
        <f>IF($D96="","",IF($Q96="","",IF(VLOOKUP($D96,Filter_Req!$A$2:$K$19,2)=1,IF($R96="","",IF($N96&lt;=$U96,$R96*$G96,IF(AND($N96&gt;$U96,$N96&lt;=$X96),$G96*($R96+((($Q96-$R96)/($X96-$U96))*($N96-$U96))),0))),$Q96*$G96)))</f>
        <v/>
      </c>
      <c r="G96" s="148" t="str">
        <f>IF($D96="","",IF(VLOOKUP($D96,Filter_Req!$A$2:$K$19,2)=1,IF($N96&lt;=$U96,VLOOKUP($D96,Filter_Req!$A$2:$K$19,3),IF(AND($N96&gt;$U96,$N96&lt;=$W96),VLOOKUP($D96,Filter_Req!$A$2:$K$19,3)+(((VLOOKUP($D96,Filter_Req!$A$2:$K$19,5)-VLOOKUP($D96,Filter_Req!$A$2:$K$19,3))/($W96-$U96))*($N96-$U96)),0))))</f>
        <v/>
      </c>
      <c r="H96" s="455"/>
      <c r="I96" s="147" t="str">
        <f>IF($D96="","",IF(VLOOKUP($D96,Filter_Req!$A$2:$K$19,2)=1,IF($S96="","",$S96*$J96),""))</f>
        <v/>
      </c>
      <c r="J96" s="148" t="str">
        <f>IF($D96="","",IF(VLOOKUP($D96,Filter_Req!$A$2:$K$19,2)=1,VLOOKUP($D96,Filter_Req!$A$2:$M$19,12),""))</f>
        <v/>
      </c>
      <c r="K96" s="455"/>
      <c r="L96" s="147" t="str">
        <f>IF($D96="","",IF(VLOOKUP($D96,Filter_Req!$A$2:$K$19,2)=1,IF($T96="","",$T96*$M96),""))</f>
        <v/>
      </c>
      <c r="M96" s="148" t="str">
        <f>IF($D96="","",IF(VLOOKUP($D96,Filter_Req!$A$2:$K$19,2)=1,VLOOKUP($D96,Filter_Req!$A$2:$K$19,8),""))</f>
        <v/>
      </c>
      <c r="N96" s="149" t="str">
        <f t="shared" si="2"/>
        <v/>
      </c>
      <c r="O96" s="150" t="str">
        <f t="shared" si="3"/>
        <v/>
      </c>
      <c r="P96" s="151"/>
      <c r="Q96" s="453"/>
      <c r="R96" s="453"/>
      <c r="S96" s="453"/>
      <c r="T96" s="453"/>
      <c r="U96" s="152" t="str">
        <f>IF($D96="","",IF(VLOOKUP($D96,Filter_Req!$A$2:$K$19,2)=1,MIN($X96,VLOOKUP($D96,Filter_Req!$A$2:$K$19,9)),85))</f>
        <v/>
      </c>
      <c r="V96" s="152" t="str">
        <f>IF($D96="","",IF(VLOOKUP($D96,Filter_Req!$A$2:$K$19,2)=1,MIN($X96,VLOOKUP($D96,Filter_Req!$A$2:$K$19,10)),85))</f>
        <v/>
      </c>
      <c r="W96" s="152" t="str">
        <f>IF($D96="","",IF($X96="","",MIN($X96,VLOOKUP($D96,Filter_Req!$A$2:$K$19,11))))</f>
        <v/>
      </c>
      <c r="X96" s="453"/>
      <c r="Y96" s="453"/>
      <c r="Z96" s="125"/>
      <c r="AA96" s="126" t="e">
        <f>VLOOKUP($D96,Filter_Req!$A$2:$K$19,2)</f>
        <v>#N/A</v>
      </c>
    </row>
    <row r="97" spans="1:27" x14ac:dyDescent="0.25">
      <c r="A97" s="125"/>
      <c r="B97" s="453"/>
      <c r="C97" s="453"/>
      <c r="D97" s="454"/>
      <c r="E97" s="455"/>
      <c r="F97" s="147" t="str">
        <f>IF($D97="","",IF($Q97="","",IF(VLOOKUP($D97,Filter_Req!$A$2:$K$19,2)=1,IF($R97="","",IF($N97&lt;=$U97,$R97*$G97,IF(AND($N97&gt;$U97,$N97&lt;=$X97),$G97*($R97+((($Q97-$R97)/($X97-$U97))*($N97-$U97))),0))),$Q97*$G97)))</f>
        <v/>
      </c>
      <c r="G97" s="148" t="str">
        <f>IF($D97="","",IF(VLOOKUP($D97,Filter_Req!$A$2:$K$19,2)=1,IF($N97&lt;=$U97,VLOOKUP($D97,Filter_Req!$A$2:$K$19,3),IF(AND($N97&gt;$U97,$N97&lt;=$W97),VLOOKUP($D97,Filter_Req!$A$2:$K$19,3)+(((VLOOKUP($D97,Filter_Req!$A$2:$K$19,5)-VLOOKUP($D97,Filter_Req!$A$2:$K$19,3))/($W97-$U97))*($N97-$U97)),0))))</f>
        <v/>
      </c>
      <c r="H97" s="455"/>
      <c r="I97" s="147" t="str">
        <f>IF($D97="","",IF(VLOOKUP($D97,Filter_Req!$A$2:$K$19,2)=1,IF($S97="","",$S97*$J97),""))</f>
        <v/>
      </c>
      <c r="J97" s="148" t="str">
        <f>IF($D97="","",IF(VLOOKUP($D97,Filter_Req!$A$2:$K$19,2)=1,VLOOKUP($D97,Filter_Req!$A$2:$M$19,12),""))</f>
        <v/>
      </c>
      <c r="K97" s="455"/>
      <c r="L97" s="147" t="str">
        <f>IF($D97="","",IF(VLOOKUP($D97,Filter_Req!$A$2:$K$19,2)=1,IF($T97="","",$T97*$M97),""))</f>
        <v/>
      </c>
      <c r="M97" s="148" t="str">
        <f>IF($D97="","",IF(VLOOKUP($D97,Filter_Req!$A$2:$K$19,2)=1,VLOOKUP($D97,Filter_Req!$A$2:$K$19,8),""))</f>
        <v/>
      </c>
      <c r="N97" s="149" t="str">
        <f t="shared" si="2"/>
        <v/>
      </c>
      <c r="O97" s="150" t="str">
        <f t="shared" si="3"/>
        <v/>
      </c>
      <c r="P97" s="151"/>
      <c r="Q97" s="453"/>
      <c r="R97" s="453"/>
      <c r="S97" s="453"/>
      <c r="T97" s="453"/>
      <c r="U97" s="152" t="str">
        <f>IF($D97="","",IF(VLOOKUP($D97,Filter_Req!$A$2:$K$19,2)=1,MIN($X97,VLOOKUP($D97,Filter_Req!$A$2:$K$19,9)),85))</f>
        <v/>
      </c>
      <c r="V97" s="152" t="str">
        <f>IF($D97="","",IF(VLOOKUP($D97,Filter_Req!$A$2:$K$19,2)=1,MIN($X97,VLOOKUP($D97,Filter_Req!$A$2:$K$19,10)),85))</f>
        <v/>
      </c>
      <c r="W97" s="152" t="str">
        <f>IF($D97="","",IF($X97="","",MIN($X97,VLOOKUP($D97,Filter_Req!$A$2:$K$19,11))))</f>
        <v/>
      </c>
      <c r="X97" s="453"/>
      <c r="Y97" s="453"/>
      <c r="Z97" s="125"/>
      <c r="AA97" s="126" t="e">
        <f>VLOOKUP($D97,Filter_Req!$A$2:$K$19,2)</f>
        <v>#N/A</v>
      </c>
    </row>
    <row r="98" spans="1:27" x14ac:dyDescent="0.25">
      <c r="A98" s="125"/>
      <c r="B98" s="453"/>
      <c r="C98" s="453"/>
      <c r="D98" s="454"/>
      <c r="E98" s="455"/>
      <c r="F98" s="147" t="str">
        <f>IF($D98="","",IF($Q98="","",IF(VLOOKUP($D98,Filter_Req!$A$2:$K$19,2)=1,IF($R98="","",IF($N98&lt;=$U98,$R98*$G98,IF(AND($N98&gt;$U98,$N98&lt;=$X98),$G98*($R98+((($Q98-$R98)/($X98-$U98))*($N98-$U98))),0))),$Q98*$G98)))</f>
        <v/>
      </c>
      <c r="G98" s="148" t="str">
        <f>IF($D98="","",IF(VLOOKUP($D98,Filter_Req!$A$2:$K$19,2)=1,IF($N98&lt;=$U98,VLOOKUP($D98,Filter_Req!$A$2:$K$19,3),IF(AND($N98&gt;$U98,$N98&lt;=$W98),VLOOKUP($D98,Filter_Req!$A$2:$K$19,3)+(((VLOOKUP($D98,Filter_Req!$A$2:$K$19,5)-VLOOKUP($D98,Filter_Req!$A$2:$K$19,3))/($W98-$U98))*($N98-$U98)),0))))</f>
        <v/>
      </c>
      <c r="H98" s="455"/>
      <c r="I98" s="147" t="str">
        <f>IF($D98="","",IF(VLOOKUP($D98,Filter_Req!$A$2:$K$19,2)=1,IF($S98="","",$S98*$J98),""))</f>
        <v/>
      </c>
      <c r="J98" s="148" t="str">
        <f>IF($D98="","",IF(VLOOKUP($D98,Filter_Req!$A$2:$K$19,2)=1,VLOOKUP($D98,Filter_Req!$A$2:$M$19,12),""))</f>
        <v/>
      </c>
      <c r="K98" s="455"/>
      <c r="L98" s="147" t="str">
        <f>IF($D98="","",IF(VLOOKUP($D98,Filter_Req!$A$2:$K$19,2)=1,IF($T98="","",$T98*$M98),""))</f>
        <v/>
      </c>
      <c r="M98" s="148" t="str">
        <f>IF($D98="","",IF(VLOOKUP($D98,Filter_Req!$A$2:$K$19,2)=1,VLOOKUP($D98,Filter_Req!$A$2:$K$19,8),""))</f>
        <v/>
      </c>
      <c r="N98" s="149" t="str">
        <f t="shared" si="2"/>
        <v/>
      </c>
      <c r="O98" s="150" t="str">
        <f t="shared" si="3"/>
        <v/>
      </c>
      <c r="P98" s="151"/>
      <c r="Q98" s="453"/>
      <c r="R98" s="453"/>
      <c r="S98" s="453"/>
      <c r="T98" s="453"/>
      <c r="U98" s="152" t="str">
        <f>IF($D98="","",IF(VLOOKUP($D98,Filter_Req!$A$2:$K$19,2)=1,MIN($X98,VLOOKUP($D98,Filter_Req!$A$2:$K$19,9)),85))</f>
        <v/>
      </c>
      <c r="V98" s="152" t="str">
        <f>IF($D98="","",IF(VLOOKUP($D98,Filter_Req!$A$2:$K$19,2)=1,MIN($X98,VLOOKUP($D98,Filter_Req!$A$2:$K$19,10)),85))</f>
        <v/>
      </c>
      <c r="W98" s="152" t="str">
        <f>IF($D98="","",IF($X98="","",MIN($X98,VLOOKUP($D98,Filter_Req!$A$2:$K$19,11))))</f>
        <v/>
      </c>
      <c r="X98" s="453"/>
      <c r="Y98" s="453"/>
      <c r="Z98" s="125"/>
      <c r="AA98" s="126" t="e">
        <f>VLOOKUP($D98,Filter_Req!$A$2:$K$19,2)</f>
        <v>#N/A</v>
      </c>
    </row>
    <row r="99" spans="1:27" x14ac:dyDescent="0.25">
      <c r="A99" s="125"/>
      <c r="B99" s="453"/>
      <c r="C99" s="453"/>
      <c r="D99" s="454"/>
      <c r="E99" s="455"/>
      <c r="F99" s="147" t="str">
        <f>IF($D99="","",IF($Q99="","",IF(VLOOKUP($D99,Filter_Req!$A$2:$K$19,2)=1,IF($R99="","",IF($N99&lt;=$U99,$R99*$G99,IF(AND($N99&gt;$U99,$N99&lt;=$X99),$G99*($R99+((($Q99-$R99)/($X99-$U99))*($N99-$U99))),0))),$Q99*$G99)))</f>
        <v/>
      </c>
      <c r="G99" s="148" t="str">
        <f>IF($D99="","",IF(VLOOKUP($D99,Filter_Req!$A$2:$K$19,2)=1,IF($N99&lt;=$U99,VLOOKUP($D99,Filter_Req!$A$2:$K$19,3),IF(AND($N99&gt;$U99,$N99&lt;=$W99),VLOOKUP($D99,Filter_Req!$A$2:$K$19,3)+(((VLOOKUP($D99,Filter_Req!$A$2:$K$19,5)-VLOOKUP($D99,Filter_Req!$A$2:$K$19,3))/($W99-$U99))*($N99-$U99)),0))))</f>
        <v/>
      </c>
      <c r="H99" s="455"/>
      <c r="I99" s="147" t="str">
        <f>IF($D99="","",IF(VLOOKUP($D99,Filter_Req!$A$2:$K$19,2)=1,IF($S99="","",$S99*$J99),""))</f>
        <v/>
      </c>
      <c r="J99" s="148" t="str">
        <f>IF($D99="","",IF(VLOOKUP($D99,Filter_Req!$A$2:$K$19,2)=1,VLOOKUP($D99,Filter_Req!$A$2:$M$19,12),""))</f>
        <v/>
      </c>
      <c r="K99" s="455"/>
      <c r="L99" s="147" t="str">
        <f>IF($D99="","",IF(VLOOKUP($D99,Filter_Req!$A$2:$K$19,2)=1,IF($T99="","",$T99*$M99),""))</f>
        <v/>
      </c>
      <c r="M99" s="148" t="str">
        <f>IF($D99="","",IF(VLOOKUP($D99,Filter_Req!$A$2:$K$19,2)=1,VLOOKUP($D99,Filter_Req!$A$2:$K$19,8),""))</f>
        <v/>
      </c>
      <c r="N99" s="149" t="str">
        <f t="shared" si="2"/>
        <v/>
      </c>
      <c r="O99" s="150" t="str">
        <f t="shared" si="3"/>
        <v/>
      </c>
      <c r="P99" s="151"/>
      <c r="Q99" s="453"/>
      <c r="R99" s="453"/>
      <c r="S99" s="453"/>
      <c r="T99" s="453"/>
      <c r="U99" s="152" t="str">
        <f>IF($D99="","",IF(VLOOKUP($D99,Filter_Req!$A$2:$K$19,2)=1,MIN($X99,VLOOKUP($D99,Filter_Req!$A$2:$K$19,9)),85))</f>
        <v/>
      </c>
      <c r="V99" s="152" t="str">
        <f>IF($D99="","",IF(VLOOKUP($D99,Filter_Req!$A$2:$K$19,2)=1,MIN($X99,VLOOKUP($D99,Filter_Req!$A$2:$K$19,10)),85))</f>
        <v/>
      </c>
      <c r="W99" s="152" t="str">
        <f>IF($D99="","",IF($X99="","",MIN($X99,VLOOKUP($D99,Filter_Req!$A$2:$K$19,11))))</f>
        <v/>
      </c>
      <c r="X99" s="453"/>
      <c r="Y99" s="453"/>
      <c r="Z99" s="125"/>
      <c r="AA99" s="126" t="e">
        <f>VLOOKUP($D99,Filter_Req!$A$2:$K$19,2)</f>
        <v>#N/A</v>
      </c>
    </row>
    <row r="100" spans="1:27" x14ac:dyDescent="0.25">
      <c r="A100" s="125"/>
      <c r="B100" s="453"/>
      <c r="C100" s="453"/>
      <c r="D100" s="454"/>
      <c r="E100" s="455"/>
      <c r="F100" s="147" t="str">
        <f>IF($D100="","",IF($Q100="","",IF(VLOOKUP($D100,Filter_Req!$A$2:$K$19,2)=1,IF($R100="","",IF($N100&lt;=$U100,$R100*$G100,IF(AND($N100&gt;$U100,$N100&lt;=$X100),$G100*($R100+((($Q100-$R100)/($X100-$U100))*($N100-$U100))),0))),$Q100*$G100)))</f>
        <v/>
      </c>
      <c r="G100" s="148" t="str">
        <f>IF($D100="","",IF(VLOOKUP($D100,Filter_Req!$A$2:$K$19,2)=1,IF($N100&lt;=$U100,VLOOKUP($D100,Filter_Req!$A$2:$K$19,3),IF(AND($N100&gt;$U100,$N100&lt;=$W100),VLOOKUP($D100,Filter_Req!$A$2:$K$19,3)+(((VLOOKUP($D100,Filter_Req!$A$2:$K$19,5)-VLOOKUP($D100,Filter_Req!$A$2:$K$19,3))/($W100-$U100))*($N100-$U100)),0))))</f>
        <v/>
      </c>
      <c r="H100" s="455"/>
      <c r="I100" s="147" t="str">
        <f>IF($D100="","",IF(VLOOKUP($D100,Filter_Req!$A$2:$K$19,2)=1,IF($S100="","",$S100*$J100),""))</f>
        <v/>
      </c>
      <c r="J100" s="148" t="str">
        <f>IF($D100="","",IF(VLOOKUP($D100,Filter_Req!$A$2:$K$19,2)=1,VLOOKUP($D100,Filter_Req!$A$2:$M$19,12),""))</f>
        <v/>
      </c>
      <c r="K100" s="455"/>
      <c r="L100" s="147" t="str">
        <f>IF($D100="","",IF(VLOOKUP($D100,Filter_Req!$A$2:$K$19,2)=1,IF($T100="","",$T100*$M100),""))</f>
        <v/>
      </c>
      <c r="M100" s="148" t="str">
        <f>IF($D100="","",IF(VLOOKUP($D100,Filter_Req!$A$2:$K$19,2)=1,VLOOKUP($D100,Filter_Req!$A$2:$K$19,8),""))</f>
        <v/>
      </c>
      <c r="N100" s="149" t="str">
        <f t="shared" si="2"/>
        <v/>
      </c>
      <c r="O100" s="150" t="str">
        <f t="shared" si="3"/>
        <v/>
      </c>
      <c r="P100" s="151"/>
      <c r="Q100" s="453"/>
      <c r="R100" s="453"/>
      <c r="S100" s="453"/>
      <c r="T100" s="453"/>
      <c r="U100" s="152" t="str">
        <f>IF($D100="","",IF(VLOOKUP($D100,Filter_Req!$A$2:$K$19,2)=1,MIN($X100,VLOOKUP($D100,Filter_Req!$A$2:$K$19,9)),85))</f>
        <v/>
      </c>
      <c r="V100" s="152" t="str">
        <f>IF($D100="","",IF(VLOOKUP($D100,Filter_Req!$A$2:$K$19,2)=1,MIN($X100,VLOOKUP($D100,Filter_Req!$A$2:$K$19,10)),85))</f>
        <v/>
      </c>
      <c r="W100" s="152" t="str">
        <f>IF($D100="","",IF($X100="","",MIN($X100,VLOOKUP($D100,Filter_Req!$A$2:$K$19,11))))</f>
        <v/>
      </c>
      <c r="X100" s="453"/>
      <c r="Y100" s="453"/>
      <c r="Z100" s="125"/>
      <c r="AA100" s="126" t="e">
        <f>VLOOKUP($D100,Filter_Req!$A$2:$K$19,2)</f>
        <v>#N/A</v>
      </c>
    </row>
    <row r="101" spans="1:27" x14ac:dyDescent="0.25">
      <c r="A101" s="125"/>
      <c r="B101" s="453"/>
      <c r="C101" s="453"/>
      <c r="D101" s="454"/>
      <c r="E101" s="455"/>
      <c r="F101" s="147" t="str">
        <f>IF($D101="","",IF($Q101="","",IF(VLOOKUP($D101,Filter_Req!$A$2:$K$19,2)=1,IF($R101="","",IF($N101&lt;=$U101,$R101*$G101,IF(AND($N101&gt;$U101,$N101&lt;=$X101),$G101*($R101+((($Q101-$R101)/($X101-$U101))*($N101-$U101))),0))),$Q101*$G101)))</f>
        <v/>
      </c>
      <c r="G101" s="148" t="str">
        <f>IF($D101="","",IF(VLOOKUP($D101,Filter_Req!$A$2:$K$19,2)=1,IF($N101&lt;=$U101,VLOOKUP($D101,Filter_Req!$A$2:$K$19,3),IF(AND($N101&gt;$U101,$N101&lt;=$W101),VLOOKUP($D101,Filter_Req!$A$2:$K$19,3)+(((VLOOKUP($D101,Filter_Req!$A$2:$K$19,5)-VLOOKUP($D101,Filter_Req!$A$2:$K$19,3))/($W101-$U101))*($N101-$U101)),0))))</f>
        <v/>
      </c>
      <c r="H101" s="455"/>
      <c r="I101" s="147" t="str">
        <f>IF($D101="","",IF(VLOOKUP($D101,Filter_Req!$A$2:$K$19,2)=1,IF($S101="","",$S101*$J101),""))</f>
        <v/>
      </c>
      <c r="J101" s="148" t="str">
        <f>IF($D101="","",IF(VLOOKUP($D101,Filter_Req!$A$2:$K$19,2)=1,VLOOKUP($D101,Filter_Req!$A$2:$M$19,12),""))</f>
        <v/>
      </c>
      <c r="K101" s="455"/>
      <c r="L101" s="147" t="str">
        <f>IF($D101="","",IF(VLOOKUP($D101,Filter_Req!$A$2:$K$19,2)=1,IF($T101="","",$T101*$M101),""))</f>
        <v/>
      </c>
      <c r="M101" s="148" t="str">
        <f>IF($D101="","",IF(VLOOKUP($D101,Filter_Req!$A$2:$K$19,2)=1,VLOOKUP($D101,Filter_Req!$A$2:$K$19,8),""))</f>
        <v/>
      </c>
      <c r="N101" s="149" t="str">
        <f t="shared" si="2"/>
        <v/>
      </c>
      <c r="O101" s="150" t="str">
        <f t="shared" si="3"/>
        <v/>
      </c>
      <c r="P101" s="151"/>
      <c r="Q101" s="453"/>
      <c r="R101" s="453"/>
      <c r="S101" s="453"/>
      <c r="T101" s="453"/>
      <c r="U101" s="152" t="str">
        <f>IF($D101="","",IF(VLOOKUP($D101,Filter_Req!$A$2:$K$19,2)=1,MIN($X101,VLOOKUP($D101,Filter_Req!$A$2:$K$19,9)),85))</f>
        <v/>
      </c>
      <c r="V101" s="152" t="str">
        <f>IF($D101="","",IF(VLOOKUP($D101,Filter_Req!$A$2:$K$19,2)=1,MIN($X101,VLOOKUP($D101,Filter_Req!$A$2:$K$19,10)),85))</f>
        <v/>
      </c>
      <c r="W101" s="152" t="str">
        <f>IF($D101="","",IF($X101="","",MIN($X101,VLOOKUP($D101,Filter_Req!$A$2:$K$19,11))))</f>
        <v/>
      </c>
      <c r="X101" s="453"/>
      <c r="Y101" s="453"/>
      <c r="Z101" s="125"/>
      <c r="AA101" s="126" t="e">
        <f>VLOOKUP($D101,Filter_Req!$A$2:$K$19,2)</f>
        <v>#N/A</v>
      </c>
    </row>
    <row r="102" spans="1:27" x14ac:dyDescent="0.25">
      <c r="A102" s="125"/>
      <c r="B102" s="453"/>
      <c r="C102" s="453"/>
      <c r="D102" s="454"/>
      <c r="E102" s="455"/>
      <c r="F102" s="147" t="str">
        <f>IF($D102="","",IF($Q102="","",IF(VLOOKUP($D102,Filter_Req!$A$2:$K$19,2)=1,IF($R102="","",IF($N102&lt;=$U102,$R102*$G102,IF(AND($N102&gt;$U102,$N102&lt;=$X102),$G102*($R102+((($Q102-$R102)/($X102-$U102))*($N102-$U102))),0))),$Q102*$G102)))</f>
        <v/>
      </c>
      <c r="G102" s="148" t="str">
        <f>IF($D102="","",IF(VLOOKUP($D102,Filter_Req!$A$2:$K$19,2)=1,IF($N102&lt;=$U102,VLOOKUP($D102,Filter_Req!$A$2:$K$19,3),IF(AND($N102&gt;$U102,$N102&lt;=$W102),VLOOKUP($D102,Filter_Req!$A$2:$K$19,3)+(((VLOOKUP($D102,Filter_Req!$A$2:$K$19,5)-VLOOKUP($D102,Filter_Req!$A$2:$K$19,3))/($W102-$U102))*($N102-$U102)),0))))</f>
        <v/>
      </c>
      <c r="H102" s="455"/>
      <c r="I102" s="147" t="str">
        <f>IF($D102="","",IF(VLOOKUP($D102,Filter_Req!$A$2:$K$19,2)=1,IF($S102="","",$S102*$J102),""))</f>
        <v/>
      </c>
      <c r="J102" s="148" t="str">
        <f>IF($D102="","",IF(VLOOKUP($D102,Filter_Req!$A$2:$K$19,2)=1,VLOOKUP($D102,Filter_Req!$A$2:$M$19,12),""))</f>
        <v/>
      </c>
      <c r="K102" s="455"/>
      <c r="L102" s="147" t="str">
        <f>IF($D102="","",IF(VLOOKUP($D102,Filter_Req!$A$2:$K$19,2)=1,IF($T102="","",$T102*$M102),""))</f>
        <v/>
      </c>
      <c r="M102" s="148" t="str">
        <f>IF($D102="","",IF(VLOOKUP($D102,Filter_Req!$A$2:$K$19,2)=1,VLOOKUP($D102,Filter_Req!$A$2:$K$19,8),""))</f>
        <v/>
      </c>
      <c r="N102" s="149" t="str">
        <f t="shared" si="2"/>
        <v/>
      </c>
      <c r="O102" s="150" t="str">
        <f t="shared" si="3"/>
        <v/>
      </c>
      <c r="P102" s="151"/>
      <c r="Q102" s="453"/>
      <c r="R102" s="453"/>
      <c r="S102" s="453"/>
      <c r="T102" s="453"/>
      <c r="U102" s="152" t="str">
        <f>IF($D102="","",IF(VLOOKUP($D102,Filter_Req!$A$2:$K$19,2)=1,MIN($X102,VLOOKUP($D102,Filter_Req!$A$2:$K$19,9)),85))</f>
        <v/>
      </c>
      <c r="V102" s="152" t="str">
        <f>IF($D102="","",IF(VLOOKUP($D102,Filter_Req!$A$2:$K$19,2)=1,MIN($X102,VLOOKUP($D102,Filter_Req!$A$2:$K$19,10)),85))</f>
        <v/>
      </c>
      <c r="W102" s="152" t="str">
        <f>IF($D102="","",IF($X102="","",MIN($X102,VLOOKUP($D102,Filter_Req!$A$2:$K$19,11))))</f>
        <v/>
      </c>
      <c r="X102" s="453"/>
      <c r="Y102" s="453"/>
      <c r="Z102" s="125"/>
      <c r="AA102" s="126" t="e">
        <f>VLOOKUP($D102,Filter_Req!$A$2:$K$19,2)</f>
        <v>#N/A</v>
      </c>
    </row>
    <row r="103" spans="1:27" x14ac:dyDescent="0.25">
      <c r="A103" s="125"/>
      <c r="B103" s="453"/>
      <c r="C103" s="453"/>
      <c r="D103" s="454"/>
      <c r="E103" s="455"/>
      <c r="F103" s="147" t="str">
        <f>IF($D103="","",IF($Q103="","",IF(VLOOKUP($D103,Filter_Req!$A$2:$K$19,2)=1,IF($R103="","",IF($N103&lt;=$U103,$R103*$G103,IF(AND($N103&gt;$U103,$N103&lt;=$X103),$G103*($R103+((($Q103-$R103)/($X103-$U103))*($N103-$U103))),0))),$Q103*$G103)))</f>
        <v/>
      </c>
      <c r="G103" s="148" t="str">
        <f>IF($D103="","",IF(VLOOKUP($D103,Filter_Req!$A$2:$K$19,2)=1,IF($N103&lt;=$U103,VLOOKUP($D103,Filter_Req!$A$2:$K$19,3),IF(AND($N103&gt;$U103,$N103&lt;=$W103),VLOOKUP($D103,Filter_Req!$A$2:$K$19,3)+(((VLOOKUP($D103,Filter_Req!$A$2:$K$19,5)-VLOOKUP($D103,Filter_Req!$A$2:$K$19,3))/($W103-$U103))*($N103-$U103)),0))))</f>
        <v/>
      </c>
      <c r="H103" s="455"/>
      <c r="I103" s="147" t="str">
        <f>IF($D103="","",IF(VLOOKUP($D103,Filter_Req!$A$2:$K$19,2)=1,IF($S103="","",$S103*$J103),""))</f>
        <v/>
      </c>
      <c r="J103" s="148" t="str">
        <f>IF($D103="","",IF(VLOOKUP($D103,Filter_Req!$A$2:$K$19,2)=1,VLOOKUP($D103,Filter_Req!$A$2:$M$19,12),""))</f>
        <v/>
      </c>
      <c r="K103" s="455"/>
      <c r="L103" s="147" t="str">
        <f>IF($D103="","",IF(VLOOKUP($D103,Filter_Req!$A$2:$K$19,2)=1,IF($T103="","",$T103*$M103),""))</f>
        <v/>
      </c>
      <c r="M103" s="148" t="str">
        <f>IF($D103="","",IF(VLOOKUP($D103,Filter_Req!$A$2:$K$19,2)=1,VLOOKUP($D103,Filter_Req!$A$2:$K$19,8),""))</f>
        <v/>
      </c>
      <c r="N103" s="149" t="str">
        <f t="shared" si="2"/>
        <v/>
      </c>
      <c r="O103" s="150" t="str">
        <f t="shared" si="3"/>
        <v/>
      </c>
      <c r="P103" s="151"/>
      <c r="Q103" s="453"/>
      <c r="R103" s="453"/>
      <c r="S103" s="453"/>
      <c r="T103" s="453"/>
      <c r="U103" s="152" t="str">
        <f>IF($D103="","",IF(VLOOKUP($D103,Filter_Req!$A$2:$K$19,2)=1,MIN($X103,VLOOKUP($D103,Filter_Req!$A$2:$K$19,9)),85))</f>
        <v/>
      </c>
      <c r="V103" s="152" t="str">
        <f>IF($D103="","",IF(VLOOKUP($D103,Filter_Req!$A$2:$K$19,2)=1,MIN($X103,VLOOKUP($D103,Filter_Req!$A$2:$K$19,10)),85))</f>
        <v/>
      </c>
      <c r="W103" s="152" t="str">
        <f>IF($D103="","",IF($X103="","",MIN($X103,VLOOKUP($D103,Filter_Req!$A$2:$K$19,11))))</f>
        <v/>
      </c>
      <c r="X103" s="453"/>
      <c r="Y103" s="453"/>
      <c r="Z103" s="125"/>
      <c r="AA103" s="126" t="e">
        <f>VLOOKUP($D103,Filter_Req!$A$2:$K$19,2)</f>
        <v>#N/A</v>
      </c>
    </row>
    <row r="104" spans="1:27" x14ac:dyDescent="0.25">
      <c r="A104" s="125"/>
      <c r="B104" s="453"/>
      <c r="C104" s="453"/>
      <c r="D104" s="454"/>
      <c r="E104" s="455"/>
      <c r="F104" s="147" t="str">
        <f>IF($D104="","",IF($Q104="","",IF(VLOOKUP($D104,Filter_Req!$A$2:$K$19,2)=1,IF($R104="","",IF($N104&lt;=$U104,$R104*$G104,IF(AND($N104&gt;$U104,$N104&lt;=$X104),$G104*($R104+((($Q104-$R104)/($X104-$U104))*($N104-$U104))),0))),$Q104*$G104)))</f>
        <v/>
      </c>
      <c r="G104" s="148" t="str">
        <f>IF($D104="","",IF(VLOOKUP($D104,Filter_Req!$A$2:$K$19,2)=1,IF($N104&lt;=$U104,VLOOKUP($D104,Filter_Req!$A$2:$K$19,3),IF(AND($N104&gt;$U104,$N104&lt;=$W104),VLOOKUP($D104,Filter_Req!$A$2:$K$19,3)+(((VLOOKUP($D104,Filter_Req!$A$2:$K$19,5)-VLOOKUP($D104,Filter_Req!$A$2:$K$19,3))/($W104-$U104))*($N104-$U104)),0))))</f>
        <v/>
      </c>
      <c r="H104" s="455"/>
      <c r="I104" s="147" t="str">
        <f>IF($D104="","",IF(VLOOKUP($D104,Filter_Req!$A$2:$K$19,2)=1,IF($S104="","",$S104*$J104),""))</f>
        <v/>
      </c>
      <c r="J104" s="148" t="str">
        <f>IF($D104="","",IF(VLOOKUP($D104,Filter_Req!$A$2:$K$19,2)=1,VLOOKUP($D104,Filter_Req!$A$2:$M$19,12),""))</f>
        <v/>
      </c>
      <c r="K104" s="455"/>
      <c r="L104" s="147" t="str">
        <f>IF($D104="","",IF(VLOOKUP($D104,Filter_Req!$A$2:$K$19,2)=1,IF($T104="","",$T104*$M104),""))</f>
        <v/>
      </c>
      <c r="M104" s="148" t="str">
        <f>IF($D104="","",IF(VLOOKUP($D104,Filter_Req!$A$2:$K$19,2)=1,VLOOKUP($D104,Filter_Req!$A$2:$K$19,8),""))</f>
        <v/>
      </c>
      <c r="N104" s="149" t="str">
        <f t="shared" si="2"/>
        <v/>
      </c>
      <c r="O104" s="150" t="str">
        <f t="shared" si="3"/>
        <v/>
      </c>
      <c r="P104" s="151"/>
      <c r="Q104" s="453"/>
      <c r="R104" s="453"/>
      <c r="S104" s="453"/>
      <c r="T104" s="453"/>
      <c r="U104" s="152" t="str">
        <f>IF($D104="","",IF(VLOOKUP($D104,Filter_Req!$A$2:$K$19,2)=1,MIN($X104,VLOOKUP($D104,Filter_Req!$A$2:$K$19,9)),85))</f>
        <v/>
      </c>
      <c r="V104" s="152" t="str">
        <f>IF($D104="","",IF(VLOOKUP($D104,Filter_Req!$A$2:$K$19,2)=1,MIN($X104,VLOOKUP($D104,Filter_Req!$A$2:$K$19,10)),85))</f>
        <v/>
      </c>
      <c r="W104" s="152" t="str">
        <f>IF($D104="","",IF($X104="","",MIN($X104,VLOOKUP($D104,Filter_Req!$A$2:$K$19,11))))</f>
        <v/>
      </c>
      <c r="X104" s="453"/>
      <c r="Y104" s="453"/>
      <c r="Z104" s="125"/>
      <c r="AA104" s="126" t="e">
        <f>VLOOKUP($D104,Filter_Req!$A$2:$K$19,2)</f>
        <v>#N/A</v>
      </c>
    </row>
    <row r="105" spans="1:27" x14ac:dyDescent="0.25">
      <c r="A105" s="125"/>
      <c r="B105" s="453"/>
      <c r="C105" s="453"/>
      <c r="D105" s="454"/>
      <c r="E105" s="455"/>
      <c r="F105" s="147" t="str">
        <f>IF($D105="","",IF($Q105="","",IF(VLOOKUP($D105,Filter_Req!$A$2:$K$19,2)=1,IF($R105="","",IF($N105&lt;=$U105,$R105*$G105,IF(AND($N105&gt;$U105,$N105&lt;=$X105),$G105*($R105+((($Q105-$R105)/($X105-$U105))*($N105-$U105))),0))),$Q105*$G105)))</f>
        <v/>
      </c>
      <c r="G105" s="148" t="str">
        <f>IF($D105="","",IF(VLOOKUP($D105,Filter_Req!$A$2:$K$19,2)=1,IF($N105&lt;=$U105,VLOOKUP($D105,Filter_Req!$A$2:$K$19,3),IF(AND($N105&gt;$U105,$N105&lt;=$W105),VLOOKUP($D105,Filter_Req!$A$2:$K$19,3)+(((VLOOKUP($D105,Filter_Req!$A$2:$K$19,5)-VLOOKUP($D105,Filter_Req!$A$2:$K$19,3))/($W105-$U105))*($N105-$U105)),0))))</f>
        <v/>
      </c>
      <c r="H105" s="455"/>
      <c r="I105" s="147" t="str">
        <f>IF($D105="","",IF(VLOOKUP($D105,Filter_Req!$A$2:$K$19,2)=1,IF($S105="","",$S105*$J105),""))</f>
        <v/>
      </c>
      <c r="J105" s="148" t="str">
        <f>IF($D105="","",IF(VLOOKUP($D105,Filter_Req!$A$2:$K$19,2)=1,VLOOKUP($D105,Filter_Req!$A$2:$M$19,12),""))</f>
        <v/>
      </c>
      <c r="K105" s="455"/>
      <c r="L105" s="147" t="str">
        <f>IF($D105="","",IF(VLOOKUP($D105,Filter_Req!$A$2:$K$19,2)=1,IF($T105="","",$T105*$M105),""))</f>
        <v/>
      </c>
      <c r="M105" s="148" t="str">
        <f>IF($D105="","",IF(VLOOKUP($D105,Filter_Req!$A$2:$K$19,2)=1,VLOOKUP($D105,Filter_Req!$A$2:$K$19,8),""))</f>
        <v/>
      </c>
      <c r="N105" s="149" t="str">
        <f t="shared" si="2"/>
        <v/>
      </c>
      <c r="O105" s="150" t="str">
        <f t="shared" si="3"/>
        <v/>
      </c>
      <c r="P105" s="151"/>
      <c r="Q105" s="453"/>
      <c r="R105" s="453"/>
      <c r="S105" s="453"/>
      <c r="T105" s="453"/>
      <c r="U105" s="152" t="str">
        <f>IF($D105="","",IF(VLOOKUP($D105,Filter_Req!$A$2:$K$19,2)=1,MIN($X105,VLOOKUP($D105,Filter_Req!$A$2:$K$19,9)),85))</f>
        <v/>
      </c>
      <c r="V105" s="152" t="str">
        <f>IF($D105="","",IF(VLOOKUP($D105,Filter_Req!$A$2:$K$19,2)=1,MIN($X105,VLOOKUP($D105,Filter_Req!$A$2:$K$19,10)),85))</f>
        <v/>
      </c>
      <c r="W105" s="152" t="str">
        <f>IF($D105="","",IF($X105="","",MIN($X105,VLOOKUP($D105,Filter_Req!$A$2:$K$19,11))))</f>
        <v/>
      </c>
      <c r="X105" s="453"/>
      <c r="Y105" s="453"/>
      <c r="Z105" s="125"/>
      <c r="AA105" s="126" t="e">
        <f>VLOOKUP($D105,Filter_Req!$A$2:$K$19,2)</f>
        <v>#N/A</v>
      </c>
    </row>
    <row r="106" spans="1:27" x14ac:dyDescent="0.25">
      <c r="A106" s="125"/>
      <c r="B106" s="453"/>
      <c r="C106" s="453"/>
      <c r="D106" s="454"/>
      <c r="E106" s="455"/>
      <c r="F106" s="147" t="str">
        <f>IF($D106="","",IF($Q106="","",IF(VLOOKUP($D106,Filter_Req!$A$2:$K$19,2)=1,IF($R106="","",IF($N106&lt;=$U106,$R106*$G106,IF(AND($N106&gt;$U106,$N106&lt;=$X106),$G106*($R106+((($Q106-$R106)/($X106-$U106))*($N106-$U106))),0))),$Q106*$G106)))</f>
        <v/>
      </c>
      <c r="G106" s="148" t="str">
        <f>IF($D106="","",IF(VLOOKUP($D106,Filter_Req!$A$2:$K$19,2)=1,IF($N106&lt;=$U106,VLOOKUP($D106,Filter_Req!$A$2:$K$19,3),IF(AND($N106&gt;$U106,$N106&lt;=$W106),VLOOKUP($D106,Filter_Req!$A$2:$K$19,3)+(((VLOOKUP($D106,Filter_Req!$A$2:$K$19,5)-VLOOKUP($D106,Filter_Req!$A$2:$K$19,3))/($W106-$U106))*($N106-$U106)),0))))</f>
        <v/>
      </c>
      <c r="H106" s="455"/>
      <c r="I106" s="147" t="str">
        <f>IF($D106="","",IF(VLOOKUP($D106,Filter_Req!$A$2:$K$19,2)=1,IF($S106="","",$S106*$J106),""))</f>
        <v/>
      </c>
      <c r="J106" s="148" t="str">
        <f>IF($D106="","",IF(VLOOKUP($D106,Filter_Req!$A$2:$K$19,2)=1,VLOOKUP($D106,Filter_Req!$A$2:$M$19,12),""))</f>
        <v/>
      </c>
      <c r="K106" s="455"/>
      <c r="L106" s="147" t="str">
        <f>IF($D106="","",IF(VLOOKUP($D106,Filter_Req!$A$2:$K$19,2)=1,IF($T106="","",$T106*$M106),""))</f>
        <v/>
      </c>
      <c r="M106" s="148" t="str">
        <f>IF($D106="","",IF(VLOOKUP($D106,Filter_Req!$A$2:$K$19,2)=1,VLOOKUP($D106,Filter_Req!$A$2:$K$19,8),""))</f>
        <v/>
      </c>
      <c r="N106" s="149" t="str">
        <f t="shared" si="2"/>
        <v/>
      </c>
      <c r="O106" s="150" t="str">
        <f t="shared" si="3"/>
        <v/>
      </c>
      <c r="P106" s="151"/>
      <c r="Q106" s="453"/>
      <c r="R106" s="453"/>
      <c r="S106" s="453"/>
      <c r="T106" s="453"/>
      <c r="U106" s="152" t="str">
        <f>IF($D106="","",IF(VLOOKUP($D106,Filter_Req!$A$2:$K$19,2)=1,MIN($X106,VLOOKUP($D106,Filter_Req!$A$2:$K$19,9)),85))</f>
        <v/>
      </c>
      <c r="V106" s="152" t="str">
        <f>IF($D106="","",IF(VLOOKUP($D106,Filter_Req!$A$2:$K$19,2)=1,MIN($X106,VLOOKUP($D106,Filter_Req!$A$2:$K$19,10)),85))</f>
        <v/>
      </c>
      <c r="W106" s="152" t="str">
        <f>IF($D106="","",IF($X106="","",MIN($X106,VLOOKUP($D106,Filter_Req!$A$2:$K$19,11))))</f>
        <v/>
      </c>
      <c r="X106" s="453"/>
      <c r="Y106" s="453"/>
      <c r="Z106" s="125"/>
      <c r="AA106" s="126" t="e">
        <f>VLOOKUP($D106,Filter_Req!$A$2:$K$19,2)</f>
        <v>#N/A</v>
      </c>
    </row>
    <row r="107" spans="1:27" x14ac:dyDescent="0.25">
      <c r="A107" s="125"/>
      <c r="B107" s="453"/>
      <c r="C107" s="453"/>
      <c r="D107" s="454"/>
      <c r="E107" s="455"/>
      <c r="F107" s="147" t="str">
        <f>IF($D107="","",IF($Q107="","",IF(VLOOKUP($D107,Filter_Req!$A$2:$K$19,2)=1,IF($R107="","",IF($N107&lt;=$U107,$R107*$G107,IF(AND($N107&gt;$U107,$N107&lt;=$X107),$G107*($R107+((($Q107-$R107)/($X107-$U107))*($N107-$U107))),0))),$Q107*$G107)))</f>
        <v/>
      </c>
      <c r="G107" s="148" t="str">
        <f>IF($D107="","",IF(VLOOKUP($D107,Filter_Req!$A$2:$K$19,2)=1,IF($N107&lt;=$U107,VLOOKUP($D107,Filter_Req!$A$2:$K$19,3),IF(AND($N107&gt;$U107,$N107&lt;=$W107),VLOOKUP($D107,Filter_Req!$A$2:$K$19,3)+(((VLOOKUP($D107,Filter_Req!$A$2:$K$19,5)-VLOOKUP($D107,Filter_Req!$A$2:$K$19,3))/($W107-$U107))*($N107-$U107)),0))))</f>
        <v/>
      </c>
      <c r="H107" s="455"/>
      <c r="I107" s="147" t="str">
        <f>IF($D107="","",IF(VLOOKUP($D107,Filter_Req!$A$2:$K$19,2)=1,IF($S107="","",$S107*$J107),""))</f>
        <v/>
      </c>
      <c r="J107" s="148" t="str">
        <f>IF($D107="","",IF(VLOOKUP($D107,Filter_Req!$A$2:$K$19,2)=1,VLOOKUP($D107,Filter_Req!$A$2:$M$19,12),""))</f>
        <v/>
      </c>
      <c r="K107" s="455"/>
      <c r="L107" s="147" t="str">
        <f>IF($D107="","",IF(VLOOKUP($D107,Filter_Req!$A$2:$K$19,2)=1,IF($T107="","",$T107*$M107),""))</f>
        <v/>
      </c>
      <c r="M107" s="148" t="str">
        <f>IF($D107="","",IF(VLOOKUP($D107,Filter_Req!$A$2:$K$19,2)=1,VLOOKUP($D107,Filter_Req!$A$2:$K$19,8),""))</f>
        <v/>
      </c>
      <c r="N107" s="149" t="str">
        <f t="shared" si="2"/>
        <v/>
      </c>
      <c r="O107" s="150" t="str">
        <f t="shared" si="3"/>
        <v/>
      </c>
      <c r="P107" s="151"/>
      <c r="Q107" s="453"/>
      <c r="R107" s="453"/>
      <c r="S107" s="453"/>
      <c r="T107" s="453"/>
      <c r="U107" s="152" t="str">
        <f>IF($D107="","",IF(VLOOKUP($D107,Filter_Req!$A$2:$K$19,2)=1,MIN($X107,VLOOKUP($D107,Filter_Req!$A$2:$K$19,9)),85))</f>
        <v/>
      </c>
      <c r="V107" s="152" t="str">
        <f>IF($D107="","",IF(VLOOKUP($D107,Filter_Req!$A$2:$K$19,2)=1,MIN($X107,VLOOKUP($D107,Filter_Req!$A$2:$K$19,10)),85))</f>
        <v/>
      </c>
      <c r="W107" s="152" t="str">
        <f>IF($D107="","",IF($X107="","",MIN($X107,VLOOKUP($D107,Filter_Req!$A$2:$K$19,11))))</f>
        <v/>
      </c>
      <c r="X107" s="453"/>
      <c r="Y107" s="453"/>
      <c r="Z107" s="125"/>
      <c r="AA107" s="126" t="e">
        <f>VLOOKUP($D107,Filter_Req!$A$2:$K$19,2)</f>
        <v>#N/A</v>
      </c>
    </row>
    <row r="108" spans="1:27" x14ac:dyDescent="0.25">
      <c r="A108" s="125"/>
      <c r="B108" s="453"/>
      <c r="C108" s="453"/>
      <c r="D108" s="454"/>
      <c r="E108" s="455"/>
      <c r="F108" s="147" t="str">
        <f>IF($D108="","",IF($Q108="","",IF(VLOOKUP($D108,Filter_Req!$A$2:$K$19,2)=1,IF($R108="","",IF($N108&lt;=$U108,$R108*$G108,IF(AND($N108&gt;$U108,$N108&lt;=$X108),$G108*($R108+((($Q108-$R108)/($X108-$U108))*($N108-$U108))),0))),$Q108*$G108)))</f>
        <v/>
      </c>
      <c r="G108" s="148" t="str">
        <f>IF($D108="","",IF(VLOOKUP($D108,Filter_Req!$A$2:$K$19,2)=1,IF($N108&lt;=$U108,VLOOKUP($D108,Filter_Req!$A$2:$K$19,3),IF(AND($N108&gt;$U108,$N108&lt;=$W108),VLOOKUP($D108,Filter_Req!$A$2:$K$19,3)+(((VLOOKUP($D108,Filter_Req!$A$2:$K$19,5)-VLOOKUP($D108,Filter_Req!$A$2:$K$19,3))/($W108-$U108))*($N108-$U108)),0))))</f>
        <v/>
      </c>
      <c r="H108" s="455"/>
      <c r="I108" s="147" t="str">
        <f>IF($D108="","",IF(VLOOKUP($D108,Filter_Req!$A$2:$K$19,2)=1,IF($S108="","",$S108*$J108),""))</f>
        <v/>
      </c>
      <c r="J108" s="148" t="str">
        <f>IF($D108="","",IF(VLOOKUP($D108,Filter_Req!$A$2:$K$19,2)=1,VLOOKUP($D108,Filter_Req!$A$2:$M$19,12),""))</f>
        <v/>
      </c>
      <c r="K108" s="455"/>
      <c r="L108" s="147" t="str">
        <f>IF($D108="","",IF(VLOOKUP($D108,Filter_Req!$A$2:$K$19,2)=1,IF($T108="","",$T108*$M108),""))</f>
        <v/>
      </c>
      <c r="M108" s="148" t="str">
        <f>IF($D108="","",IF(VLOOKUP($D108,Filter_Req!$A$2:$K$19,2)=1,VLOOKUP($D108,Filter_Req!$A$2:$K$19,8),""))</f>
        <v/>
      </c>
      <c r="N108" s="149" t="str">
        <f t="shared" si="2"/>
        <v/>
      </c>
      <c r="O108" s="150" t="str">
        <f t="shared" si="3"/>
        <v/>
      </c>
      <c r="P108" s="151"/>
      <c r="Q108" s="453"/>
      <c r="R108" s="453"/>
      <c r="S108" s="453"/>
      <c r="T108" s="453"/>
      <c r="U108" s="152" t="str">
        <f>IF($D108="","",IF(VLOOKUP($D108,Filter_Req!$A$2:$K$19,2)=1,MIN($X108,VLOOKUP($D108,Filter_Req!$A$2:$K$19,9)),85))</f>
        <v/>
      </c>
      <c r="V108" s="152" t="str">
        <f>IF($D108="","",IF(VLOOKUP($D108,Filter_Req!$A$2:$K$19,2)=1,MIN($X108,VLOOKUP($D108,Filter_Req!$A$2:$K$19,10)),85))</f>
        <v/>
      </c>
      <c r="W108" s="152" t="str">
        <f>IF($D108="","",IF($X108="","",MIN($X108,VLOOKUP($D108,Filter_Req!$A$2:$K$19,11))))</f>
        <v/>
      </c>
      <c r="X108" s="453"/>
      <c r="Y108" s="453"/>
      <c r="Z108" s="125"/>
      <c r="AA108" s="126" t="e">
        <f>VLOOKUP($D108,Filter_Req!$A$2:$K$19,2)</f>
        <v>#N/A</v>
      </c>
    </row>
    <row r="109" spans="1:27" x14ac:dyDescent="0.25">
      <c r="A109" s="125"/>
      <c r="B109" s="453"/>
      <c r="C109" s="453"/>
      <c r="D109" s="454"/>
      <c r="E109" s="455"/>
      <c r="F109" s="147" t="str">
        <f>IF($D109="","",IF($Q109="","",IF(VLOOKUP($D109,Filter_Req!$A$2:$K$19,2)=1,IF($R109="","",IF($N109&lt;=$U109,$R109*$G109,IF(AND($N109&gt;$U109,$N109&lt;=$X109),$G109*($R109+((($Q109-$R109)/($X109-$U109))*($N109-$U109))),0))),$Q109*$G109)))</f>
        <v/>
      </c>
      <c r="G109" s="148" t="str">
        <f>IF($D109="","",IF(VLOOKUP($D109,Filter_Req!$A$2:$K$19,2)=1,IF($N109&lt;=$U109,VLOOKUP($D109,Filter_Req!$A$2:$K$19,3),IF(AND($N109&gt;$U109,$N109&lt;=$W109),VLOOKUP($D109,Filter_Req!$A$2:$K$19,3)+(((VLOOKUP($D109,Filter_Req!$A$2:$K$19,5)-VLOOKUP($D109,Filter_Req!$A$2:$K$19,3))/($W109-$U109))*($N109-$U109)),0))))</f>
        <v/>
      </c>
      <c r="H109" s="455"/>
      <c r="I109" s="147" t="str">
        <f>IF($D109="","",IF(VLOOKUP($D109,Filter_Req!$A$2:$K$19,2)=1,IF($S109="","",$S109*$J109),""))</f>
        <v/>
      </c>
      <c r="J109" s="148" t="str">
        <f>IF($D109="","",IF(VLOOKUP($D109,Filter_Req!$A$2:$K$19,2)=1,VLOOKUP($D109,Filter_Req!$A$2:$M$19,12),""))</f>
        <v/>
      </c>
      <c r="K109" s="455"/>
      <c r="L109" s="147" t="str">
        <f>IF($D109="","",IF(VLOOKUP($D109,Filter_Req!$A$2:$K$19,2)=1,IF($T109="","",$T109*$M109),""))</f>
        <v/>
      </c>
      <c r="M109" s="148" t="str">
        <f>IF($D109="","",IF(VLOOKUP($D109,Filter_Req!$A$2:$K$19,2)=1,VLOOKUP($D109,Filter_Req!$A$2:$K$19,8),""))</f>
        <v/>
      </c>
      <c r="N109" s="149" t="str">
        <f t="shared" si="2"/>
        <v/>
      </c>
      <c r="O109" s="150" t="str">
        <f t="shared" si="3"/>
        <v/>
      </c>
      <c r="P109" s="151"/>
      <c r="Q109" s="453"/>
      <c r="R109" s="453"/>
      <c r="S109" s="453"/>
      <c r="T109" s="453"/>
      <c r="U109" s="152" t="str">
        <f>IF($D109="","",IF(VLOOKUP($D109,Filter_Req!$A$2:$K$19,2)=1,MIN($X109,VLOOKUP($D109,Filter_Req!$A$2:$K$19,9)),85))</f>
        <v/>
      </c>
      <c r="V109" s="152" t="str">
        <f>IF($D109="","",IF(VLOOKUP($D109,Filter_Req!$A$2:$K$19,2)=1,MIN($X109,VLOOKUP($D109,Filter_Req!$A$2:$K$19,10)),85))</f>
        <v/>
      </c>
      <c r="W109" s="152" t="str">
        <f>IF($D109="","",IF($X109="","",MIN($X109,VLOOKUP($D109,Filter_Req!$A$2:$K$19,11))))</f>
        <v/>
      </c>
      <c r="X109" s="453"/>
      <c r="Y109" s="453"/>
      <c r="Z109" s="125"/>
      <c r="AA109" s="126" t="e">
        <f>VLOOKUP($D109,Filter_Req!$A$2:$K$19,2)</f>
        <v>#N/A</v>
      </c>
    </row>
    <row r="110" spans="1:27" x14ac:dyDescent="0.25">
      <c r="A110" s="125"/>
      <c r="B110" s="453"/>
      <c r="C110" s="453"/>
      <c r="D110" s="454"/>
      <c r="E110" s="455"/>
      <c r="F110" s="147" t="str">
        <f>IF($D110="","",IF($Q110="","",IF(VLOOKUP($D110,Filter_Req!$A$2:$K$19,2)=1,IF($R110="","",IF($N110&lt;=$U110,$R110*$G110,IF(AND($N110&gt;$U110,$N110&lt;=$X110),$G110*($R110+((($Q110-$R110)/($X110-$U110))*($N110-$U110))),0))),$Q110*$G110)))</f>
        <v/>
      </c>
      <c r="G110" s="148" t="str">
        <f>IF($D110="","",IF(VLOOKUP($D110,Filter_Req!$A$2:$K$19,2)=1,IF($N110&lt;=$U110,VLOOKUP($D110,Filter_Req!$A$2:$K$19,3),IF(AND($N110&gt;$U110,$N110&lt;=$W110),VLOOKUP($D110,Filter_Req!$A$2:$K$19,3)+(((VLOOKUP($D110,Filter_Req!$A$2:$K$19,5)-VLOOKUP($D110,Filter_Req!$A$2:$K$19,3))/($W110-$U110))*($N110-$U110)),0))))</f>
        <v/>
      </c>
      <c r="H110" s="455"/>
      <c r="I110" s="147" t="str">
        <f>IF($D110="","",IF(VLOOKUP($D110,Filter_Req!$A$2:$K$19,2)=1,IF($S110="","",$S110*$J110),""))</f>
        <v/>
      </c>
      <c r="J110" s="148" t="str">
        <f>IF($D110="","",IF(VLOOKUP($D110,Filter_Req!$A$2:$K$19,2)=1,VLOOKUP($D110,Filter_Req!$A$2:$M$19,12),""))</f>
        <v/>
      </c>
      <c r="K110" s="455"/>
      <c r="L110" s="147" t="str">
        <f>IF($D110="","",IF(VLOOKUP($D110,Filter_Req!$A$2:$K$19,2)=1,IF($T110="","",$T110*$M110),""))</f>
        <v/>
      </c>
      <c r="M110" s="148" t="str">
        <f>IF($D110="","",IF(VLOOKUP($D110,Filter_Req!$A$2:$K$19,2)=1,VLOOKUP($D110,Filter_Req!$A$2:$K$19,8),""))</f>
        <v/>
      </c>
      <c r="N110" s="149" t="str">
        <f t="shared" si="2"/>
        <v/>
      </c>
      <c r="O110" s="150" t="str">
        <f t="shared" si="3"/>
        <v/>
      </c>
      <c r="P110" s="151"/>
      <c r="Q110" s="453"/>
      <c r="R110" s="453"/>
      <c r="S110" s="453"/>
      <c r="T110" s="453"/>
      <c r="U110" s="152" t="str">
        <f>IF($D110="","",IF(VLOOKUP($D110,Filter_Req!$A$2:$K$19,2)=1,MIN($X110,VLOOKUP($D110,Filter_Req!$A$2:$K$19,9)),85))</f>
        <v/>
      </c>
      <c r="V110" s="152" t="str">
        <f>IF($D110="","",IF(VLOOKUP($D110,Filter_Req!$A$2:$K$19,2)=1,MIN($X110,VLOOKUP($D110,Filter_Req!$A$2:$K$19,10)),85))</f>
        <v/>
      </c>
      <c r="W110" s="152" t="str">
        <f>IF($D110="","",IF($X110="","",MIN($X110,VLOOKUP($D110,Filter_Req!$A$2:$K$19,11))))</f>
        <v/>
      </c>
      <c r="X110" s="453"/>
      <c r="Y110" s="453"/>
      <c r="Z110" s="125"/>
      <c r="AA110" s="126" t="e">
        <f>VLOOKUP($D110,Filter_Req!$A$2:$K$19,2)</f>
        <v>#N/A</v>
      </c>
    </row>
    <row r="111" spans="1:27" x14ac:dyDescent="0.25">
      <c r="A111" s="125"/>
      <c r="B111" s="453"/>
      <c r="C111" s="453"/>
      <c r="D111" s="454"/>
      <c r="E111" s="455"/>
      <c r="F111" s="147" t="str">
        <f>IF($D111="","",IF($Q111="","",IF(VLOOKUP($D111,Filter_Req!$A$2:$K$19,2)=1,IF($R111="","",IF($N111&lt;=$U111,$R111*$G111,IF(AND($N111&gt;$U111,$N111&lt;=$X111),$G111*($R111+((($Q111-$R111)/($X111-$U111))*($N111-$U111))),0))),$Q111*$G111)))</f>
        <v/>
      </c>
      <c r="G111" s="148" t="str">
        <f>IF($D111="","",IF(VLOOKUP($D111,Filter_Req!$A$2:$K$19,2)=1,IF($N111&lt;=$U111,VLOOKUP($D111,Filter_Req!$A$2:$K$19,3),IF(AND($N111&gt;$U111,$N111&lt;=$W111),VLOOKUP($D111,Filter_Req!$A$2:$K$19,3)+(((VLOOKUP($D111,Filter_Req!$A$2:$K$19,5)-VLOOKUP($D111,Filter_Req!$A$2:$K$19,3))/($W111-$U111))*($N111-$U111)),0))))</f>
        <v/>
      </c>
      <c r="H111" s="455"/>
      <c r="I111" s="147" t="str">
        <f>IF($D111="","",IF(VLOOKUP($D111,Filter_Req!$A$2:$K$19,2)=1,IF($S111="","",$S111*$J111),""))</f>
        <v/>
      </c>
      <c r="J111" s="148" t="str">
        <f>IF($D111="","",IF(VLOOKUP($D111,Filter_Req!$A$2:$K$19,2)=1,VLOOKUP($D111,Filter_Req!$A$2:$M$19,12),""))</f>
        <v/>
      </c>
      <c r="K111" s="455"/>
      <c r="L111" s="147" t="str">
        <f>IF($D111="","",IF(VLOOKUP($D111,Filter_Req!$A$2:$K$19,2)=1,IF($T111="","",$T111*$M111),""))</f>
        <v/>
      </c>
      <c r="M111" s="148" t="str">
        <f>IF($D111="","",IF(VLOOKUP($D111,Filter_Req!$A$2:$K$19,2)=1,VLOOKUP($D111,Filter_Req!$A$2:$K$19,8),""))</f>
        <v/>
      </c>
      <c r="N111" s="149" t="str">
        <f t="shared" si="2"/>
        <v/>
      </c>
      <c r="O111" s="150" t="str">
        <f t="shared" si="3"/>
        <v/>
      </c>
      <c r="P111" s="151"/>
      <c r="Q111" s="453"/>
      <c r="R111" s="453"/>
      <c r="S111" s="453"/>
      <c r="T111" s="453"/>
      <c r="U111" s="152" t="str">
        <f>IF($D111="","",IF(VLOOKUP($D111,Filter_Req!$A$2:$K$19,2)=1,MIN($X111,VLOOKUP($D111,Filter_Req!$A$2:$K$19,9)),85))</f>
        <v/>
      </c>
      <c r="V111" s="152" t="str">
        <f>IF($D111="","",IF(VLOOKUP($D111,Filter_Req!$A$2:$K$19,2)=1,MIN($X111,VLOOKUP($D111,Filter_Req!$A$2:$K$19,10)),85))</f>
        <v/>
      </c>
      <c r="W111" s="152" t="str">
        <f>IF($D111="","",IF($X111="","",MIN($X111,VLOOKUP($D111,Filter_Req!$A$2:$K$19,11))))</f>
        <v/>
      </c>
      <c r="X111" s="453"/>
      <c r="Y111" s="453"/>
      <c r="Z111" s="125"/>
      <c r="AA111" s="126" t="e">
        <f>VLOOKUP($D111,Filter_Req!$A$2:$K$19,2)</f>
        <v>#N/A</v>
      </c>
    </row>
    <row r="112" spans="1:27" x14ac:dyDescent="0.25">
      <c r="A112" s="125"/>
      <c r="B112" s="453"/>
      <c r="C112" s="453"/>
      <c r="D112" s="454"/>
      <c r="E112" s="455"/>
      <c r="F112" s="147" t="str">
        <f>IF($D112="","",IF($Q112="","",IF(VLOOKUP($D112,Filter_Req!$A$2:$K$19,2)=1,IF($R112="","",IF($N112&lt;=$U112,$R112*$G112,IF(AND($N112&gt;$U112,$N112&lt;=$X112),$G112*($R112+((($Q112-$R112)/($X112-$U112))*($N112-$U112))),0))),$Q112*$G112)))</f>
        <v/>
      </c>
      <c r="G112" s="148" t="str">
        <f>IF($D112="","",IF(VLOOKUP($D112,Filter_Req!$A$2:$K$19,2)=1,IF($N112&lt;=$U112,VLOOKUP($D112,Filter_Req!$A$2:$K$19,3),IF(AND($N112&gt;$U112,$N112&lt;=$W112),VLOOKUP($D112,Filter_Req!$A$2:$K$19,3)+(((VLOOKUP($D112,Filter_Req!$A$2:$K$19,5)-VLOOKUP($D112,Filter_Req!$A$2:$K$19,3))/($W112-$U112))*($N112-$U112)),0))))</f>
        <v/>
      </c>
      <c r="H112" s="455"/>
      <c r="I112" s="147" t="str">
        <f>IF($D112="","",IF(VLOOKUP($D112,Filter_Req!$A$2:$K$19,2)=1,IF($S112="","",$S112*$J112),""))</f>
        <v/>
      </c>
      <c r="J112" s="148" t="str">
        <f>IF($D112="","",IF(VLOOKUP($D112,Filter_Req!$A$2:$K$19,2)=1,VLOOKUP($D112,Filter_Req!$A$2:$M$19,12),""))</f>
        <v/>
      </c>
      <c r="K112" s="455"/>
      <c r="L112" s="147" t="str">
        <f>IF($D112="","",IF(VLOOKUP($D112,Filter_Req!$A$2:$K$19,2)=1,IF($T112="","",$T112*$M112),""))</f>
        <v/>
      </c>
      <c r="M112" s="148" t="str">
        <f>IF($D112="","",IF(VLOOKUP($D112,Filter_Req!$A$2:$K$19,2)=1,VLOOKUP($D112,Filter_Req!$A$2:$K$19,8),""))</f>
        <v/>
      </c>
      <c r="N112" s="149" t="str">
        <f t="shared" si="2"/>
        <v/>
      </c>
      <c r="O112" s="150" t="str">
        <f t="shared" si="3"/>
        <v/>
      </c>
      <c r="P112" s="151"/>
      <c r="Q112" s="453"/>
      <c r="R112" s="453"/>
      <c r="S112" s="453"/>
      <c r="T112" s="453"/>
      <c r="U112" s="152" t="str">
        <f>IF($D112="","",IF(VLOOKUP($D112,Filter_Req!$A$2:$K$19,2)=1,MIN($X112,VLOOKUP($D112,Filter_Req!$A$2:$K$19,9)),85))</f>
        <v/>
      </c>
      <c r="V112" s="152" t="str">
        <f>IF($D112="","",IF(VLOOKUP($D112,Filter_Req!$A$2:$K$19,2)=1,MIN($X112,VLOOKUP($D112,Filter_Req!$A$2:$K$19,10)),85))</f>
        <v/>
      </c>
      <c r="W112" s="152" t="str">
        <f>IF($D112="","",IF($X112="","",MIN($X112,VLOOKUP($D112,Filter_Req!$A$2:$K$19,11))))</f>
        <v/>
      </c>
      <c r="X112" s="453"/>
      <c r="Y112" s="453"/>
      <c r="Z112" s="125"/>
      <c r="AA112" s="126" t="e">
        <f>VLOOKUP($D112,Filter_Req!$A$2:$K$19,2)</f>
        <v>#N/A</v>
      </c>
    </row>
    <row r="113" spans="1:27" x14ac:dyDescent="0.25">
      <c r="A113" s="125"/>
      <c r="B113" s="453"/>
      <c r="C113" s="453"/>
      <c r="D113" s="454"/>
      <c r="E113" s="455"/>
      <c r="F113" s="147" t="str">
        <f>IF($D113="","",IF($Q113="","",IF(VLOOKUP($D113,Filter_Req!$A$2:$K$19,2)=1,IF($R113="","",IF($N113&lt;=$U113,$R113*$G113,IF(AND($N113&gt;$U113,$N113&lt;=$X113),$G113*($R113+((($Q113-$R113)/($X113-$U113))*($N113-$U113))),0))),$Q113*$G113)))</f>
        <v/>
      </c>
      <c r="G113" s="148" t="str">
        <f>IF($D113="","",IF(VLOOKUP($D113,Filter_Req!$A$2:$K$19,2)=1,IF($N113&lt;=$U113,VLOOKUP($D113,Filter_Req!$A$2:$K$19,3),IF(AND($N113&gt;$U113,$N113&lt;=$W113),VLOOKUP($D113,Filter_Req!$A$2:$K$19,3)+(((VLOOKUP($D113,Filter_Req!$A$2:$K$19,5)-VLOOKUP($D113,Filter_Req!$A$2:$K$19,3))/($W113-$U113))*($N113-$U113)),0))))</f>
        <v/>
      </c>
      <c r="H113" s="455"/>
      <c r="I113" s="147" t="str">
        <f>IF($D113="","",IF(VLOOKUP($D113,Filter_Req!$A$2:$K$19,2)=1,IF($S113="","",$S113*$J113),""))</f>
        <v/>
      </c>
      <c r="J113" s="148" t="str">
        <f>IF($D113="","",IF(VLOOKUP($D113,Filter_Req!$A$2:$K$19,2)=1,VLOOKUP($D113,Filter_Req!$A$2:$M$19,12),""))</f>
        <v/>
      </c>
      <c r="K113" s="455"/>
      <c r="L113" s="147" t="str">
        <f>IF($D113="","",IF(VLOOKUP($D113,Filter_Req!$A$2:$K$19,2)=1,IF($T113="","",$T113*$M113),""))</f>
        <v/>
      </c>
      <c r="M113" s="148" t="str">
        <f>IF($D113="","",IF(VLOOKUP($D113,Filter_Req!$A$2:$K$19,2)=1,VLOOKUP($D113,Filter_Req!$A$2:$K$19,8),""))</f>
        <v/>
      </c>
      <c r="N113" s="149" t="str">
        <f t="shared" si="2"/>
        <v/>
      </c>
      <c r="O113" s="150" t="str">
        <f t="shared" si="3"/>
        <v/>
      </c>
      <c r="P113" s="151"/>
      <c r="Q113" s="453"/>
      <c r="R113" s="453"/>
      <c r="S113" s="453"/>
      <c r="T113" s="453"/>
      <c r="U113" s="152" t="str">
        <f>IF($D113="","",IF(VLOOKUP($D113,Filter_Req!$A$2:$K$19,2)=1,MIN($X113,VLOOKUP($D113,Filter_Req!$A$2:$K$19,9)),85))</f>
        <v/>
      </c>
      <c r="V113" s="152" t="str">
        <f>IF($D113="","",IF(VLOOKUP($D113,Filter_Req!$A$2:$K$19,2)=1,MIN($X113,VLOOKUP($D113,Filter_Req!$A$2:$K$19,10)),85))</f>
        <v/>
      </c>
      <c r="W113" s="152" t="str">
        <f>IF($D113="","",IF($X113="","",MIN($X113,VLOOKUP($D113,Filter_Req!$A$2:$K$19,11))))</f>
        <v/>
      </c>
      <c r="X113" s="453"/>
      <c r="Y113" s="453"/>
      <c r="Z113" s="125"/>
      <c r="AA113" s="126" t="e">
        <f>VLOOKUP($D113,Filter_Req!$A$2:$K$19,2)</f>
        <v>#N/A</v>
      </c>
    </row>
    <row r="114" spans="1:27" x14ac:dyDescent="0.25">
      <c r="A114" s="125"/>
      <c r="B114" s="453"/>
      <c r="C114" s="453"/>
      <c r="D114" s="454"/>
      <c r="E114" s="455"/>
      <c r="F114" s="147" t="str">
        <f>IF($D114="","",IF($Q114="","",IF(VLOOKUP($D114,Filter_Req!$A$2:$K$19,2)=1,IF($R114="","",IF($N114&lt;=$U114,$R114*$G114,IF(AND($N114&gt;$U114,$N114&lt;=$X114),$G114*($R114+((($Q114-$R114)/($X114-$U114))*($N114-$U114))),0))),$Q114*$G114)))</f>
        <v/>
      </c>
      <c r="G114" s="148" t="str">
        <f>IF($D114="","",IF(VLOOKUP($D114,Filter_Req!$A$2:$K$19,2)=1,IF($N114&lt;=$U114,VLOOKUP($D114,Filter_Req!$A$2:$K$19,3),IF(AND($N114&gt;$U114,$N114&lt;=$W114),VLOOKUP($D114,Filter_Req!$A$2:$K$19,3)+(((VLOOKUP($D114,Filter_Req!$A$2:$K$19,5)-VLOOKUP($D114,Filter_Req!$A$2:$K$19,3))/($W114-$U114))*($N114-$U114)),0))))</f>
        <v/>
      </c>
      <c r="H114" s="455"/>
      <c r="I114" s="147" t="str">
        <f>IF($D114="","",IF(VLOOKUP($D114,Filter_Req!$A$2:$K$19,2)=1,IF($S114="","",$S114*$J114),""))</f>
        <v/>
      </c>
      <c r="J114" s="148" t="str">
        <f>IF($D114="","",IF(VLOOKUP($D114,Filter_Req!$A$2:$K$19,2)=1,VLOOKUP($D114,Filter_Req!$A$2:$M$19,12),""))</f>
        <v/>
      </c>
      <c r="K114" s="455"/>
      <c r="L114" s="147" t="str">
        <f>IF($D114="","",IF(VLOOKUP($D114,Filter_Req!$A$2:$K$19,2)=1,IF($T114="","",$T114*$M114),""))</f>
        <v/>
      </c>
      <c r="M114" s="148" t="str">
        <f>IF($D114="","",IF(VLOOKUP($D114,Filter_Req!$A$2:$K$19,2)=1,VLOOKUP($D114,Filter_Req!$A$2:$K$19,8),""))</f>
        <v/>
      </c>
      <c r="N114" s="149" t="str">
        <f t="shared" si="2"/>
        <v/>
      </c>
      <c r="O114" s="150" t="str">
        <f t="shared" si="3"/>
        <v/>
      </c>
      <c r="P114" s="151"/>
      <c r="Q114" s="453"/>
      <c r="R114" s="453"/>
      <c r="S114" s="453"/>
      <c r="T114" s="453"/>
      <c r="U114" s="152" t="str">
        <f>IF($D114="","",IF(VLOOKUP($D114,Filter_Req!$A$2:$K$19,2)=1,MIN($X114,VLOOKUP($D114,Filter_Req!$A$2:$K$19,9)),85))</f>
        <v/>
      </c>
      <c r="V114" s="152" t="str">
        <f>IF($D114="","",IF(VLOOKUP($D114,Filter_Req!$A$2:$K$19,2)=1,MIN($X114,VLOOKUP($D114,Filter_Req!$A$2:$K$19,10)),85))</f>
        <v/>
      </c>
      <c r="W114" s="152" t="str">
        <f>IF($D114="","",IF($X114="","",MIN($X114,VLOOKUP($D114,Filter_Req!$A$2:$K$19,11))))</f>
        <v/>
      </c>
      <c r="X114" s="453"/>
      <c r="Y114" s="453"/>
      <c r="Z114" s="125"/>
      <c r="AA114" s="126" t="e">
        <f>VLOOKUP($D114,Filter_Req!$A$2:$K$19,2)</f>
        <v>#N/A</v>
      </c>
    </row>
    <row r="115" spans="1:27" x14ac:dyDescent="0.25">
      <c r="A115" s="125"/>
      <c r="B115" s="453"/>
      <c r="C115" s="453"/>
      <c r="D115" s="454"/>
      <c r="E115" s="455"/>
      <c r="F115" s="147" t="str">
        <f>IF($D115="","",IF($Q115="","",IF(VLOOKUP($D115,Filter_Req!$A$2:$K$19,2)=1,IF($R115="","",IF($N115&lt;=$U115,$R115*$G115,IF(AND($N115&gt;$U115,$N115&lt;=$X115),$G115*($R115+((($Q115-$R115)/($X115-$U115))*($N115-$U115))),0))),$Q115*$G115)))</f>
        <v/>
      </c>
      <c r="G115" s="148" t="str">
        <f>IF($D115="","",IF(VLOOKUP($D115,Filter_Req!$A$2:$K$19,2)=1,IF($N115&lt;=$U115,VLOOKUP($D115,Filter_Req!$A$2:$K$19,3),IF(AND($N115&gt;$U115,$N115&lt;=$W115),VLOOKUP($D115,Filter_Req!$A$2:$K$19,3)+(((VLOOKUP($D115,Filter_Req!$A$2:$K$19,5)-VLOOKUP($D115,Filter_Req!$A$2:$K$19,3))/($W115-$U115))*($N115-$U115)),0))))</f>
        <v/>
      </c>
      <c r="H115" s="455"/>
      <c r="I115" s="147" t="str">
        <f>IF($D115="","",IF(VLOOKUP($D115,Filter_Req!$A$2:$K$19,2)=1,IF($S115="","",$S115*$J115),""))</f>
        <v/>
      </c>
      <c r="J115" s="148" t="str">
        <f>IF($D115="","",IF(VLOOKUP($D115,Filter_Req!$A$2:$K$19,2)=1,VLOOKUP($D115,Filter_Req!$A$2:$M$19,12),""))</f>
        <v/>
      </c>
      <c r="K115" s="455"/>
      <c r="L115" s="147" t="str">
        <f>IF($D115="","",IF(VLOOKUP($D115,Filter_Req!$A$2:$K$19,2)=1,IF($T115="","",$T115*$M115),""))</f>
        <v/>
      </c>
      <c r="M115" s="148" t="str">
        <f>IF($D115="","",IF(VLOOKUP($D115,Filter_Req!$A$2:$K$19,2)=1,VLOOKUP($D115,Filter_Req!$A$2:$K$19,8),""))</f>
        <v/>
      </c>
      <c r="N115" s="149" t="str">
        <f t="shared" si="2"/>
        <v/>
      </c>
      <c r="O115" s="150" t="str">
        <f t="shared" si="3"/>
        <v/>
      </c>
      <c r="P115" s="151"/>
      <c r="Q115" s="453"/>
      <c r="R115" s="453"/>
      <c r="S115" s="453"/>
      <c r="T115" s="453"/>
      <c r="U115" s="152" t="str">
        <f>IF($D115="","",IF(VLOOKUP($D115,Filter_Req!$A$2:$K$19,2)=1,MIN($X115,VLOOKUP($D115,Filter_Req!$A$2:$K$19,9)),85))</f>
        <v/>
      </c>
      <c r="V115" s="152" t="str">
        <f>IF($D115="","",IF(VLOOKUP($D115,Filter_Req!$A$2:$K$19,2)=1,MIN($X115,VLOOKUP($D115,Filter_Req!$A$2:$K$19,10)),85))</f>
        <v/>
      </c>
      <c r="W115" s="152" t="str">
        <f>IF($D115="","",IF($X115="","",MIN($X115,VLOOKUP($D115,Filter_Req!$A$2:$K$19,11))))</f>
        <v/>
      </c>
      <c r="X115" s="453"/>
      <c r="Y115" s="453"/>
      <c r="Z115" s="125"/>
      <c r="AA115" s="126" t="e">
        <f>VLOOKUP($D115,Filter_Req!$A$2:$K$19,2)</f>
        <v>#N/A</v>
      </c>
    </row>
    <row r="116" spans="1:27" x14ac:dyDescent="0.25">
      <c r="A116" s="125"/>
      <c r="B116" s="453"/>
      <c r="C116" s="453"/>
      <c r="D116" s="454"/>
      <c r="E116" s="455"/>
      <c r="F116" s="147" t="str">
        <f>IF($D116="","",IF($Q116="","",IF(VLOOKUP($D116,Filter_Req!$A$2:$K$19,2)=1,IF($R116="","",IF($N116&lt;=$U116,$R116*$G116,IF(AND($N116&gt;$U116,$N116&lt;=$X116),$G116*($R116+((($Q116-$R116)/($X116-$U116))*($N116-$U116))),0))),$Q116*$G116)))</f>
        <v/>
      </c>
      <c r="G116" s="148" t="str">
        <f>IF($D116="","",IF(VLOOKUP($D116,Filter_Req!$A$2:$K$19,2)=1,IF($N116&lt;=$U116,VLOOKUP($D116,Filter_Req!$A$2:$K$19,3),IF(AND($N116&gt;$U116,$N116&lt;=$W116),VLOOKUP($D116,Filter_Req!$A$2:$K$19,3)+(((VLOOKUP($D116,Filter_Req!$A$2:$K$19,5)-VLOOKUP($D116,Filter_Req!$A$2:$K$19,3))/($W116-$U116))*($N116-$U116)),0))))</f>
        <v/>
      </c>
      <c r="H116" s="455"/>
      <c r="I116" s="147" t="str">
        <f>IF($D116="","",IF(VLOOKUP($D116,Filter_Req!$A$2:$K$19,2)=1,IF($S116="","",$S116*$J116),""))</f>
        <v/>
      </c>
      <c r="J116" s="148" t="str">
        <f>IF($D116="","",IF(VLOOKUP($D116,Filter_Req!$A$2:$K$19,2)=1,VLOOKUP($D116,Filter_Req!$A$2:$M$19,12),""))</f>
        <v/>
      </c>
      <c r="K116" s="455"/>
      <c r="L116" s="147" t="str">
        <f>IF($D116="","",IF(VLOOKUP($D116,Filter_Req!$A$2:$K$19,2)=1,IF($T116="","",$T116*$M116),""))</f>
        <v/>
      </c>
      <c r="M116" s="148" t="str">
        <f>IF($D116="","",IF(VLOOKUP($D116,Filter_Req!$A$2:$K$19,2)=1,VLOOKUP($D116,Filter_Req!$A$2:$K$19,8),""))</f>
        <v/>
      </c>
      <c r="N116" s="149" t="str">
        <f t="shared" si="2"/>
        <v/>
      </c>
      <c r="O116" s="150" t="str">
        <f t="shared" si="3"/>
        <v/>
      </c>
      <c r="P116" s="151"/>
      <c r="Q116" s="453"/>
      <c r="R116" s="453"/>
      <c r="S116" s="453"/>
      <c r="T116" s="453"/>
      <c r="U116" s="152" t="str">
        <f>IF($D116="","",IF(VLOOKUP($D116,Filter_Req!$A$2:$K$19,2)=1,MIN($X116,VLOOKUP($D116,Filter_Req!$A$2:$K$19,9)),85))</f>
        <v/>
      </c>
      <c r="V116" s="152" t="str">
        <f>IF($D116="","",IF(VLOOKUP($D116,Filter_Req!$A$2:$K$19,2)=1,MIN($X116,VLOOKUP($D116,Filter_Req!$A$2:$K$19,10)),85))</f>
        <v/>
      </c>
      <c r="W116" s="152" t="str">
        <f>IF($D116="","",IF($X116="","",MIN($X116,VLOOKUP($D116,Filter_Req!$A$2:$K$19,11))))</f>
        <v/>
      </c>
      <c r="X116" s="453"/>
      <c r="Y116" s="453"/>
      <c r="Z116" s="125"/>
      <c r="AA116" s="126" t="e">
        <f>VLOOKUP($D116,Filter_Req!$A$2:$K$19,2)</f>
        <v>#N/A</v>
      </c>
    </row>
    <row r="117" spans="1:27" x14ac:dyDescent="0.25">
      <c r="A117" s="125"/>
      <c r="B117" s="453"/>
      <c r="C117" s="453"/>
      <c r="D117" s="454"/>
      <c r="E117" s="455"/>
      <c r="F117" s="147" t="str">
        <f>IF($D117="","",IF($Q117="","",IF(VLOOKUP($D117,Filter_Req!$A$2:$K$19,2)=1,IF($R117="","",IF($N117&lt;=$U117,$R117*$G117,IF(AND($N117&gt;$U117,$N117&lt;=$X117),$G117*($R117+((($Q117-$R117)/($X117-$U117))*($N117-$U117))),0))),$Q117*$G117)))</f>
        <v/>
      </c>
      <c r="G117" s="148" t="str">
        <f>IF($D117="","",IF(VLOOKUP($D117,Filter_Req!$A$2:$K$19,2)=1,IF($N117&lt;=$U117,VLOOKUP($D117,Filter_Req!$A$2:$K$19,3),IF(AND($N117&gt;$U117,$N117&lt;=$W117),VLOOKUP($D117,Filter_Req!$A$2:$K$19,3)+(((VLOOKUP($D117,Filter_Req!$A$2:$K$19,5)-VLOOKUP($D117,Filter_Req!$A$2:$K$19,3))/($W117-$U117))*($N117-$U117)),0))))</f>
        <v/>
      </c>
      <c r="H117" s="455"/>
      <c r="I117" s="147" t="str">
        <f>IF($D117="","",IF(VLOOKUP($D117,Filter_Req!$A$2:$K$19,2)=1,IF($S117="","",$S117*$J117),""))</f>
        <v/>
      </c>
      <c r="J117" s="148" t="str">
        <f>IF($D117="","",IF(VLOOKUP($D117,Filter_Req!$A$2:$K$19,2)=1,VLOOKUP($D117,Filter_Req!$A$2:$M$19,12),""))</f>
        <v/>
      </c>
      <c r="K117" s="455"/>
      <c r="L117" s="147" t="str">
        <f>IF($D117="","",IF(VLOOKUP($D117,Filter_Req!$A$2:$K$19,2)=1,IF($T117="","",$T117*$M117),""))</f>
        <v/>
      </c>
      <c r="M117" s="148" t="str">
        <f>IF($D117="","",IF(VLOOKUP($D117,Filter_Req!$A$2:$K$19,2)=1,VLOOKUP($D117,Filter_Req!$A$2:$K$19,8),""))</f>
        <v/>
      </c>
      <c r="N117" s="149" t="str">
        <f t="shared" si="2"/>
        <v/>
      </c>
      <c r="O117" s="150" t="str">
        <f t="shared" si="3"/>
        <v/>
      </c>
      <c r="P117" s="151"/>
      <c r="Q117" s="453"/>
      <c r="R117" s="453"/>
      <c r="S117" s="453"/>
      <c r="T117" s="453"/>
      <c r="U117" s="152" t="str">
        <f>IF($D117="","",IF(VLOOKUP($D117,Filter_Req!$A$2:$K$19,2)=1,MIN($X117,VLOOKUP($D117,Filter_Req!$A$2:$K$19,9)),85))</f>
        <v/>
      </c>
      <c r="V117" s="152" t="str">
        <f>IF($D117="","",IF(VLOOKUP($D117,Filter_Req!$A$2:$K$19,2)=1,MIN($X117,VLOOKUP($D117,Filter_Req!$A$2:$K$19,10)),85))</f>
        <v/>
      </c>
      <c r="W117" s="152" t="str">
        <f>IF($D117="","",IF($X117="","",MIN($X117,VLOOKUP($D117,Filter_Req!$A$2:$K$19,11))))</f>
        <v/>
      </c>
      <c r="X117" s="453"/>
      <c r="Y117" s="453"/>
      <c r="Z117" s="125"/>
      <c r="AA117" s="126" t="e">
        <f>VLOOKUP($D117,Filter_Req!$A$2:$K$19,2)</f>
        <v>#N/A</v>
      </c>
    </row>
    <row r="118" spans="1:27" x14ac:dyDescent="0.25">
      <c r="A118" s="125"/>
      <c r="B118" s="453"/>
      <c r="C118" s="453"/>
      <c r="D118" s="454"/>
      <c r="E118" s="455"/>
      <c r="F118" s="147" t="str">
        <f>IF($D118="","",IF($Q118="","",IF(VLOOKUP($D118,Filter_Req!$A$2:$K$19,2)=1,IF($R118="","",IF($N118&lt;=$U118,$R118*$G118,IF(AND($N118&gt;$U118,$N118&lt;=$X118),$G118*($R118+((($Q118-$R118)/($X118-$U118))*($N118-$U118))),0))),$Q118*$G118)))</f>
        <v/>
      </c>
      <c r="G118" s="148" t="str">
        <f>IF($D118="","",IF(VLOOKUP($D118,Filter_Req!$A$2:$K$19,2)=1,IF($N118&lt;=$U118,VLOOKUP($D118,Filter_Req!$A$2:$K$19,3),IF(AND($N118&gt;$U118,$N118&lt;=$W118),VLOOKUP($D118,Filter_Req!$A$2:$K$19,3)+(((VLOOKUP($D118,Filter_Req!$A$2:$K$19,5)-VLOOKUP($D118,Filter_Req!$A$2:$K$19,3))/($W118-$U118))*($N118-$U118)),0))))</f>
        <v/>
      </c>
      <c r="H118" s="455"/>
      <c r="I118" s="147" t="str">
        <f>IF($D118="","",IF(VLOOKUP($D118,Filter_Req!$A$2:$K$19,2)=1,IF($S118="","",$S118*$J118),""))</f>
        <v/>
      </c>
      <c r="J118" s="148" t="str">
        <f>IF($D118="","",IF(VLOOKUP($D118,Filter_Req!$A$2:$K$19,2)=1,VLOOKUP($D118,Filter_Req!$A$2:$M$19,12),""))</f>
        <v/>
      </c>
      <c r="K118" s="455"/>
      <c r="L118" s="147" t="str">
        <f>IF($D118="","",IF(VLOOKUP($D118,Filter_Req!$A$2:$K$19,2)=1,IF($T118="","",$T118*$M118),""))</f>
        <v/>
      </c>
      <c r="M118" s="148" t="str">
        <f>IF($D118="","",IF(VLOOKUP($D118,Filter_Req!$A$2:$K$19,2)=1,VLOOKUP($D118,Filter_Req!$A$2:$K$19,8),""))</f>
        <v/>
      </c>
      <c r="N118" s="149" t="str">
        <f t="shared" si="2"/>
        <v/>
      </c>
      <c r="O118" s="150" t="str">
        <f t="shared" si="3"/>
        <v/>
      </c>
      <c r="P118" s="151"/>
      <c r="Q118" s="453"/>
      <c r="R118" s="453"/>
      <c r="S118" s="453"/>
      <c r="T118" s="453"/>
      <c r="U118" s="152" t="str">
        <f>IF($D118="","",IF(VLOOKUP($D118,Filter_Req!$A$2:$K$19,2)=1,MIN($X118,VLOOKUP($D118,Filter_Req!$A$2:$K$19,9)),85))</f>
        <v/>
      </c>
      <c r="V118" s="152" t="str">
        <f>IF($D118="","",IF(VLOOKUP($D118,Filter_Req!$A$2:$K$19,2)=1,MIN($X118,VLOOKUP($D118,Filter_Req!$A$2:$K$19,10)),85))</f>
        <v/>
      </c>
      <c r="W118" s="152" t="str">
        <f>IF($D118="","",IF($X118="","",MIN($X118,VLOOKUP($D118,Filter_Req!$A$2:$K$19,11))))</f>
        <v/>
      </c>
      <c r="X118" s="453"/>
      <c r="Y118" s="453"/>
      <c r="Z118" s="125"/>
      <c r="AA118" s="126" t="e">
        <f>VLOOKUP($D118,Filter_Req!$A$2:$K$19,2)</f>
        <v>#N/A</v>
      </c>
    </row>
    <row r="119" spans="1:27" x14ac:dyDescent="0.25">
      <c r="A119" s="125"/>
      <c r="B119" s="453"/>
      <c r="C119" s="453"/>
      <c r="D119" s="454"/>
      <c r="E119" s="455"/>
      <c r="F119" s="147" t="str">
        <f>IF($D119="","",IF($Q119="","",IF(VLOOKUP($D119,Filter_Req!$A$2:$K$19,2)=1,IF($R119="","",IF($N119&lt;=$U119,$R119*$G119,IF(AND($N119&gt;$U119,$N119&lt;=$X119),$G119*($R119+((($Q119-$R119)/($X119-$U119))*($N119-$U119))),0))),$Q119*$G119)))</f>
        <v/>
      </c>
      <c r="G119" s="148" t="str">
        <f>IF($D119="","",IF(VLOOKUP($D119,Filter_Req!$A$2:$K$19,2)=1,IF($N119&lt;=$U119,VLOOKUP($D119,Filter_Req!$A$2:$K$19,3),IF(AND($N119&gt;$U119,$N119&lt;=$W119),VLOOKUP($D119,Filter_Req!$A$2:$K$19,3)+(((VLOOKUP($D119,Filter_Req!$A$2:$K$19,5)-VLOOKUP($D119,Filter_Req!$A$2:$K$19,3))/($W119-$U119))*($N119-$U119)),0))))</f>
        <v/>
      </c>
      <c r="H119" s="455"/>
      <c r="I119" s="147" t="str">
        <f>IF($D119="","",IF(VLOOKUP($D119,Filter_Req!$A$2:$K$19,2)=1,IF($S119="","",$S119*$J119),""))</f>
        <v/>
      </c>
      <c r="J119" s="148" t="str">
        <f>IF($D119="","",IF(VLOOKUP($D119,Filter_Req!$A$2:$K$19,2)=1,VLOOKUP($D119,Filter_Req!$A$2:$M$19,12),""))</f>
        <v/>
      </c>
      <c r="K119" s="455"/>
      <c r="L119" s="147" t="str">
        <f>IF($D119="","",IF(VLOOKUP($D119,Filter_Req!$A$2:$K$19,2)=1,IF($T119="","",$T119*$M119),""))</f>
        <v/>
      </c>
      <c r="M119" s="148" t="str">
        <f>IF($D119="","",IF(VLOOKUP($D119,Filter_Req!$A$2:$K$19,2)=1,VLOOKUP($D119,Filter_Req!$A$2:$K$19,8),""))</f>
        <v/>
      </c>
      <c r="N119" s="149" t="str">
        <f t="shared" si="2"/>
        <v/>
      </c>
      <c r="O119" s="150" t="str">
        <f t="shared" si="3"/>
        <v/>
      </c>
      <c r="P119" s="151"/>
      <c r="Q119" s="453"/>
      <c r="R119" s="453"/>
      <c r="S119" s="453"/>
      <c r="T119" s="453"/>
      <c r="U119" s="152" t="str">
        <f>IF($D119="","",IF(VLOOKUP($D119,Filter_Req!$A$2:$K$19,2)=1,MIN($X119,VLOOKUP($D119,Filter_Req!$A$2:$K$19,9)),85))</f>
        <v/>
      </c>
      <c r="V119" s="152" t="str">
        <f>IF($D119="","",IF(VLOOKUP($D119,Filter_Req!$A$2:$K$19,2)=1,MIN($X119,VLOOKUP($D119,Filter_Req!$A$2:$K$19,10)),85))</f>
        <v/>
      </c>
      <c r="W119" s="152" t="str">
        <f>IF($D119="","",IF($X119="","",MIN($X119,VLOOKUP($D119,Filter_Req!$A$2:$K$19,11))))</f>
        <v/>
      </c>
      <c r="X119" s="453"/>
      <c r="Y119" s="453"/>
      <c r="Z119" s="125"/>
      <c r="AA119" s="126" t="e">
        <f>VLOOKUP($D119,Filter_Req!$A$2:$K$19,2)</f>
        <v>#N/A</v>
      </c>
    </row>
    <row r="120" spans="1:27" x14ac:dyDescent="0.25">
      <c r="A120" s="125"/>
      <c r="B120" s="453"/>
      <c r="C120" s="453"/>
      <c r="D120" s="454"/>
      <c r="E120" s="455"/>
      <c r="F120" s="147" t="str">
        <f>IF($D120="","",IF($Q120="","",IF(VLOOKUP($D120,Filter_Req!$A$2:$K$19,2)=1,IF($R120="","",IF($N120&lt;=$U120,$R120*$G120,IF(AND($N120&gt;$U120,$N120&lt;=$X120),$G120*($R120+((($Q120-$R120)/($X120-$U120))*($N120-$U120))),0))),$Q120*$G120)))</f>
        <v/>
      </c>
      <c r="G120" s="148" t="str">
        <f>IF($D120="","",IF(VLOOKUP($D120,Filter_Req!$A$2:$K$19,2)=1,IF($N120&lt;=$U120,VLOOKUP($D120,Filter_Req!$A$2:$K$19,3),IF(AND($N120&gt;$U120,$N120&lt;=$W120),VLOOKUP($D120,Filter_Req!$A$2:$K$19,3)+(((VLOOKUP($D120,Filter_Req!$A$2:$K$19,5)-VLOOKUP($D120,Filter_Req!$A$2:$K$19,3))/($W120-$U120))*($N120-$U120)),0))))</f>
        <v/>
      </c>
      <c r="H120" s="455"/>
      <c r="I120" s="147" t="str">
        <f>IF($D120="","",IF(VLOOKUP($D120,Filter_Req!$A$2:$K$19,2)=1,IF($S120="","",$S120*$J120),""))</f>
        <v/>
      </c>
      <c r="J120" s="148" t="str">
        <f>IF($D120="","",IF(VLOOKUP($D120,Filter_Req!$A$2:$K$19,2)=1,VLOOKUP($D120,Filter_Req!$A$2:$M$19,12),""))</f>
        <v/>
      </c>
      <c r="K120" s="455"/>
      <c r="L120" s="147" t="str">
        <f>IF($D120="","",IF(VLOOKUP($D120,Filter_Req!$A$2:$K$19,2)=1,IF($T120="","",$T120*$M120),""))</f>
        <v/>
      </c>
      <c r="M120" s="148" t="str">
        <f>IF($D120="","",IF(VLOOKUP($D120,Filter_Req!$A$2:$K$19,2)=1,VLOOKUP($D120,Filter_Req!$A$2:$K$19,8),""))</f>
        <v/>
      </c>
      <c r="N120" s="149" t="str">
        <f t="shared" si="2"/>
        <v/>
      </c>
      <c r="O120" s="150" t="str">
        <f t="shared" si="3"/>
        <v/>
      </c>
      <c r="P120" s="151"/>
      <c r="Q120" s="453"/>
      <c r="R120" s="453"/>
      <c r="S120" s="453"/>
      <c r="T120" s="453"/>
      <c r="U120" s="152" t="str">
        <f>IF($D120="","",IF(VLOOKUP($D120,Filter_Req!$A$2:$K$19,2)=1,MIN($X120,VLOOKUP($D120,Filter_Req!$A$2:$K$19,9)),85))</f>
        <v/>
      </c>
      <c r="V120" s="152" t="str">
        <f>IF($D120="","",IF(VLOOKUP($D120,Filter_Req!$A$2:$K$19,2)=1,MIN($X120,VLOOKUP($D120,Filter_Req!$A$2:$K$19,10)),85))</f>
        <v/>
      </c>
      <c r="W120" s="152" t="str">
        <f>IF($D120="","",IF($X120="","",MIN($X120,VLOOKUP($D120,Filter_Req!$A$2:$K$19,11))))</f>
        <v/>
      </c>
      <c r="X120" s="453"/>
      <c r="Y120" s="453"/>
      <c r="Z120" s="125"/>
      <c r="AA120" s="126" t="e">
        <f>VLOOKUP($D120,Filter_Req!$A$2:$K$19,2)</f>
        <v>#N/A</v>
      </c>
    </row>
    <row r="121" spans="1:27" x14ac:dyDescent="0.25">
      <c r="A121" s="125"/>
      <c r="B121" s="453"/>
      <c r="C121" s="453"/>
      <c r="D121" s="454"/>
      <c r="E121" s="455"/>
      <c r="F121" s="147" t="str">
        <f>IF($D121="","",IF($Q121="","",IF(VLOOKUP($D121,Filter_Req!$A$2:$K$19,2)=1,IF($R121="","",IF($N121&lt;=$U121,$R121*$G121,IF(AND($N121&gt;$U121,$N121&lt;=$X121),$G121*($R121+((($Q121-$R121)/($X121-$U121))*($N121-$U121))),0))),$Q121*$G121)))</f>
        <v/>
      </c>
      <c r="G121" s="148" t="str">
        <f>IF($D121="","",IF(VLOOKUP($D121,Filter_Req!$A$2:$K$19,2)=1,IF($N121&lt;=$U121,VLOOKUP($D121,Filter_Req!$A$2:$K$19,3),IF(AND($N121&gt;$U121,$N121&lt;=$W121),VLOOKUP($D121,Filter_Req!$A$2:$K$19,3)+(((VLOOKUP($D121,Filter_Req!$A$2:$K$19,5)-VLOOKUP($D121,Filter_Req!$A$2:$K$19,3))/($W121-$U121))*($N121-$U121)),0))))</f>
        <v/>
      </c>
      <c r="H121" s="455"/>
      <c r="I121" s="147" t="str">
        <f>IF($D121="","",IF(VLOOKUP($D121,Filter_Req!$A$2:$K$19,2)=1,IF($S121="","",$S121*$J121),""))</f>
        <v/>
      </c>
      <c r="J121" s="148" t="str">
        <f>IF($D121="","",IF(VLOOKUP($D121,Filter_Req!$A$2:$K$19,2)=1,VLOOKUP($D121,Filter_Req!$A$2:$M$19,12),""))</f>
        <v/>
      </c>
      <c r="K121" s="455"/>
      <c r="L121" s="147" t="str">
        <f>IF($D121="","",IF(VLOOKUP($D121,Filter_Req!$A$2:$K$19,2)=1,IF($T121="","",$T121*$M121),""))</f>
        <v/>
      </c>
      <c r="M121" s="148" t="str">
        <f>IF($D121="","",IF(VLOOKUP($D121,Filter_Req!$A$2:$K$19,2)=1,VLOOKUP($D121,Filter_Req!$A$2:$K$19,8),""))</f>
        <v/>
      </c>
      <c r="N121" s="149" t="str">
        <f t="shared" si="2"/>
        <v/>
      </c>
      <c r="O121" s="150" t="str">
        <f t="shared" si="3"/>
        <v/>
      </c>
      <c r="P121" s="151"/>
      <c r="Q121" s="453"/>
      <c r="R121" s="453"/>
      <c r="S121" s="453"/>
      <c r="T121" s="453"/>
      <c r="U121" s="152" t="str">
        <f>IF($D121="","",IF(VLOOKUP($D121,Filter_Req!$A$2:$K$19,2)=1,MIN($X121,VLOOKUP($D121,Filter_Req!$A$2:$K$19,9)),85))</f>
        <v/>
      </c>
      <c r="V121" s="152" t="str">
        <f>IF($D121="","",IF(VLOOKUP($D121,Filter_Req!$A$2:$K$19,2)=1,MIN($X121,VLOOKUP($D121,Filter_Req!$A$2:$K$19,10)),85))</f>
        <v/>
      </c>
      <c r="W121" s="152" t="str">
        <f>IF($D121="","",IF($X121="","",MIN($X121,VLOOKUP($D121,Filter_Req!$A$2:$K$19,11))))</f>
        <v/>
      </c>
      <c r="X121" s="453"/>
      <c r="Y121" s="453"/>
      <c r="Z121" s="125"/>
      <c r="AA121" s="126" t="e">
        <f>VLOOKUP($D121,Filter_Req!$A$2:$K$19,2)</f>
        <v>#N/A</v>
      </c>
    </row>
    <row r="122" spans="1:27" x14ac:dyDescent="0.25">
      <c r="A122" s="125"/>
      <c r="B122" s="453"/>
      <c r="C122" s="453"/>
      <c r="D122" s="454"/>
      <c r="E122" s="455"/>
      <c r="F122" s="147" t="str">
        <f>IF($D122="","",IF($Q122="","",IF(VLOOKUP($D122,Filter_Req!$A$2:$K$19,2)=1,IF($R122="","",IF($N122&lt;=$U122,$R122*$G122,IF(AND($N122&gt;$U122,$N122&lt;=$X122),$G122*($R122+((($Q122-$R122)/($X122-$U122))*($N122-$U122))),0))),$Q122*$G122)))</f>
        <v/>
      </c>
      <c r="G122" s="148" t="str">
        <f>IF($D122="","",IF(VLOOKUP($D122,Filter_Req!$A$2:$K$19,2)=1,IF($N122&lt;=$U122,VLOOKUP($D122,Filter_Req!$A$2:$K$19,3),IF(AND($N122&gt;$U122,$N122&lt;=$W122),VLOOKUP($D122,Filter_Req!$A$2:$K$19,3)+(((VLOOKUP($D122,Filter_Req!$A$2:$K$19,5)-VLOOKUP($D122,Filter_Req!$A$2:$K$19,3))/($W122-$U122))*($N122-$U122)),0))))</f>
        <v/>
      </c>
      <c r="H122" s="455"/>
      <c r="I122" s="147" t="str">
        <f>IF($D122="","",IF(VLOOKUP($D122,Filter_Req!$A$2:$K$19,2)=1,IF($S122="","",$S122*$J122),""))</f>
        <v/>
      </c>
      <c r="J122" s="148" t="str">
        <f>IF($D122="","",IF(VLOOKUP($D122,Filter_Req!$A$2:$K$19,2)=1,VLOOKUP($D122,Filter_Req!$A$2:$M$19,12),""))</f>
        <v/>
      </c>
      <c r="K122" s="455"/>
      <c r="L122" s="147" t="str">
        <f>IF($D122="","",IF(VLOOKUP($D122,Filter_Req!$A$2:$K$19,2)=1,IF($T122="","",$T122*$M122),""))</f>
        <v/>
      </c>
      <c r="M122" s="148" t="str">
        <f>IF($D122="","",IF(VLOOKUP($D122,Filter_Req!$A$2:$K$19,2)=1,VLOOKUP($D122,Filter_Req!$A$2:$K$19,8),""))</f>
        <v/>
      </c>
      <c r="N122" s="149" t="str">
        <f t="shared" si="2"/>
        <v/>
      </c>
      <c r="O122" s="150" t="str">
        <f t="shared" si="3"/>
        <v/>
      </c>
      <c r="P122" s="151"/>
      <c r="Q122" s="453"/>
      <c r="R122" s="453"/>
      <c r="S122" s="453"/>
      <c r="T122" s="453"/>
      <c r="U122" s="152" t="str">
        <f>IF($D122="","",IF(VLOOKUP($D122,Filter_Req!$A$2:$K$19,2)=1,MIN($X122,VLOOKUP($D122,Filter_Req!$A$2:$K$19,9)),85))</f>
        <v/>
      </c>
      <c r="V122" s="152" t="str">
        <f>IF($D122="","",IF(VLOOKUP($D122,Filter_Req!$A$2:$K$19,2)=1,MIN($X122,VLOOKUP($D122,Filter_Req!$A$2:$K$19,10)),85))</f>
        <v/>
      </c>
      <c r="W122" s="152" t="str">
        <f>IF($D122="","",IF($X122="","",MIN($X122,VLOOKUP($D122,Filter_Req!$A$2:$K$19,11))))</f>
        <v/>
      </c>
      <c r="X122" s="453"/>
      <c r="Y122" s="453"/>
      <c r="Z122" s="125"/>
      <c r="AA122" s="126" t="e">
        <f>VLOOKUP($D122,Filter_Req!$A$2:$K$19,2)</f>
        <v>#N/A</v>
      </c>
    </row>
    <row r="123" spans="1:27" x14ac:dyDescent="0.25">
      <c r="A123" s="125"/>
      <c r="B123" s="453"/>
      <c r="C123" s="453"/>
      <c r="D123" s="454"/>
      <c r="E123" s="455"/>
      <c r="F123" s="147" t="str">
        <f>IF($D123="","",IF($Q123="","",IF(VLOOKUP($D123,Filter_Req!$A$2:$K$19,2)=1,IF($R123="","",IF($N123&lt;=$U123,$R123*$G123,IF(AND($N123&gt;$U123,$N123&lt;=$X123),$G123*($R123+((($Q123-$R123)/($X123-$U123))*($N123-$U123))),0))),$Q123*$G123)))</f>
        <v/>
      </c>
      <c r="G123" s="148" t="str">
        <f>IF($D123="","",IF(VLOOKUP($D123,Filter_Req!$A$2:$K$19,2)=1,IF($N123&lt;=$U123,VLOOKUP($D123,Filter_Req!$A$2:$K$19,3),IF(AND($N123&gt;$U123,$N123&lt;=$W123),VLOOKUP($D123,Filter_Req!$A$2:$K$19,3)+(((VLOOKUP($D123,Filter_Req!$A$2:$K$19,5)-VLOOKUP($D123,Filter_Req!$A$2:$K$19,3))/($W123-$U123))*($N123-$U123)),0))))</f>
        <v/>
      </c>
      <c r="H123" s="455"/>
      <c r="I123" s="147" t="str">
        <f>IF($D123="","",IF(VLOOKUP($D123,Filter_Req!$A$2:$K$19,2)=1,IF($S123="","",$S123*$J123),""))</f>
        <v/>
      </c>
      <c r="J123" s="148" t="str">
        <f>IF($D123="","",IF(VLOOKUP($D123,Filter_Req!$A$2:$K$19,2)=1,VLOOKUP($D123,Filter_Req!$A$2:$M$19,12),""))</f>
        <v/>
      </c>
      <c r="K123" s="455"/>
      <c r="L123" s="147" t="str">
        <f>IF($D123="","",IF(VLOOKUP($D123,Filter_Req!$A$2:$K$19,2)=1,IF($T123="","",$T123*$M123),""))</f>
        <v/>
      </c>
      <c r="M123" s="148" t="str">
        <f>IF($D123="","",IF(VLOOKUP($D123,Filter_Req!$A$2:$K$19,2)=1,VLOOKUP($D123,Filter_Req!$A$2:$K$19,8),""))</f>
        <v/>
      </c>
      <c r="N123" s="149" t="str">
        <f t="shared" si="2"/>
        <v/>
      </c>
      <c r="O123" s="150" t="str">
        <f t="shared" si="3"/>
        <v/>
      </c>
      <c r="P123" s="151"/>
      <c r="Q123" s="453"/>
      <c r="R123" s="453"/>
      <c r="S123" s="453"/>
      <c r="T123" s="453"/>
      <c r="U123" s="152" t="str">
        <f>IF($D123="","",IF(VLOOKUP($D123,Filter_Req!$A$2:$K$19,2)=1,MIN($X123,VLOOKUP($D123,Filter_Req!$A$2:$K$19,9)),85))</f>
        <v/>
      </c>
      <c r="V123" s="152" t="str">
        <f>IF($D123="","",IF(VLOOKUP($D123,Filter_Req!$A$2:$K$19,2)=1,MIN($X123,VLOOKUP($D123,Filter_Req!$A$2:$K$19,10)),85))</f>
        <v/>
      </c>
      <c r="W123" s="152" t="str">
        <f>IF($D123="","",IF($X123="","",MIN($X123,VLOOKUP($D123,Filter_Req!$A$2:$K$19,11))))</f>
        <v/>
      </c>
      <c r="X123" s="453"/>
      <c r="Y123" s="453"/>
      <c r="Z123" s="125"/>
      <c r="AA123" s="126" t="e">
        <f>VLOOKUP($D123,Filter_Req!$A$2:$K$19,2)</f>
        <v>#N/A</v>
      </c>
    </row>
    <row r="124" spans="1:27" x14ac:dyDescent="0.25">
      <c r="A124" s="125"/>
      <c r="B124" s="453"/>
      <c r="C124" s="453"/>
      <c r="D124" s="454"/>
      <c r="E124" s="455"/>
      <c r="F124" s="147" t="str">
        <f>IF($D124="","",IF($Q124="","",IF(VLOOKUP($D124,Filter_Req!$A$2:$K$19,2)=1,IF($R124="","",IF($N124&lt;=$U124,$R124*$G124,IF(AND($N124&gt;$U124,$N124&lt;=$X124),$G124*($R124+((($Q124-$R124)/($X124-$U124))*($N124-$U124))),0))),$Q124*$G124)))</f>
        <v/>
      </c>
      <c r="G124" s="148" t="str">
        <f>IF($D124="","",IF(VLOOKUP($D124,Filter_Req!$A$2:$K$19,2)=1,IF($N124&lt;=$U124,VLOOKUP($D124,Filter_Req!$A$2:$K$19,3),IF(AND($N124&gt;$U124,$N124&lt;=$W124),VLOOKUP($D124,Filter_Req!$A$2:$K$19,3)+(((VLOOKUP($D124,Filter_Req!$A$2:$K$19,5)-VLOOKUP($D124,Filter_Req!$A$2:$K$19,3))/($W124-$U124))*($N124-$U124)),0))))</f>
        <v/>
      </c>
      <c r="H124" s="455"/>
      <c r="I124" s="147" t="str">
        <f>IF($D124="","",IF(VLOOKUP($D124,Filter_Req!$A$2:$K$19,2)=1,IF($S124="","",$S124*$J124),""))</f>
        <v/>
      </c>
      <c r="J124" s="148" t="str">
        <f>IF($D124="","",IF(VLOOKUP($D124,Filter_Req!$A$2:$K$19,2)=1,VLOOKUP($D124,Filter_Req!$A$2:$M$19,12),""))</f>
        <v/>
      </c>
      <c r="K124" s="455"/>
      <c r="L124" s="147" t="str">
        <f>IF($D124="","",IF(VLOOKUP($D124,Filter_Req!$A$2:$K$19,2)=1,IF($T124="","",$T124*$M124),""))</f>
        <v/>
      </c>
      <c r="M124" s="148" t="str">
        <f>IF($D124="","",IF(VLOOKUP($D124,Filter_Req!$A$2:$K$19,2)=1,VLOOKUP($D124,Filter_Req!$A$2:$K$19,8),""))</f>
        <v/>
      </c>
      <c r="N124" s="149" t="str">
        <f t="shared" si="2"/>
        <v/>
      </c>
      <c r="O124" s="150" t="str">
        <f t="shared" si="3"/>
        <v/>
      </c>
      <c r="P124" s="151"/>
      <c r="Q124" s="453"/>
      <c r="R124" s="453"/>
      <c r="S124" s="453"/>
      <c r="T124" s="453"/>
      <c r="U124" s="152" t="str">
        <f>IF($D124="","",IF(VLOOKUP($D124,Filter_Req!$A$2:$K$19,2)=1,MIN($X124,VLOOKUP($D124,Filter_Req!$A$2:$K$19,9)),85))</f>
        <v/>
      </c>
      <c r="V124" s="152" t="str">
        <f>IF($D124="","",IF(VLOOKUP($D124,Filter_Req!$A$2:$K$19,2)=1,MIN($X124,VLOOKUP($D124,Filter_Req!$A$2:$K$19,10)),85))</f>
        <v/>
      </c>
      <c r="W124" s="152" t="str">
        <f>IF($D124="","",IF($X124="","",MIN($X124,VLOOKUP($D124,Filter_Req!$A$2:$K$19,11))))</f>
        <v/>
      </c>
      <c r="X124" s="453"/>
      <c r="Y124" s="453"/>
      <c r="Z124" s="125"/>
      <c r="AA124" s="126" t="e">
        <f>VLOOKUP($D124,Filter_Req!$A$2:$K$19,2)</f>
        <v>#N/A</v>
      </c>
    </row>
    <row r="125" spans="1:27" x14ac:dyDescent="0.25">
      <c r="A125" s="125"/>
      <c r="B125" s="453"/>
      <c r="C125" s="453"/>
      <c r="D125" s="454"/>
      <c r="E125" s="455"/>
      <c r="F125" s="147" t="str">
        <f>IF($D125="","",IF($Q125="","",IF(VLOOKUP($D125,Filter_Req!$A$2:$K$19,2)=1,IF($R125="","",IF($N125&lt;=$U125,$R125*$G125,IF(AND($N125&gt;$U125,$N125&lt;=$X125),$G125*($R125+((($Q125-$R125)/($X125-$U125))*($N125-$U125))),0))),$Q125*$G125)))</f>
        <v/>
      </c>
      <c r="G125" s="148" t="str">
        <f>IF($D125="","",IF(VLOOKUP($D125,Filter_Req!$A$2:$K$19,2)=1,IF($N125&lt;=$U125,VLOOKUP($D125,Filter_Req!$A$2:$K$19,3),IF(AND($N125&gt;$U125,$N125&lt;=$W125),VLOOKUP($D125,Filter_Req!$A$2:$K$19,3)+(((VLOOKUP($D125,Filter_Req!$A$2:$K$19,5)-VLOOKUP($D125,Filter_Req!$A$2:$K$19,3))/($W125-$U125))*($N125-$U125)),0))))</f>
        <v/>
      </c>
      <c r="H125" s="455"/>
      <c r="I125" s="147" t="str">
        <f>IF($D125="","",IF(VLOOKUP($D125,Filter_Req!$A$2:$K$19,2)=1,IF($S125="","",$S125*$J125),""))</f>
        <v/>
      </c>
      <c r="J125" s="148" t="str">
        <f>IF($D125="","",IF(VLOOKUP($D125,Filter_Req!$A$2:$K$19,2)=1,VLOOKUP($D125,Filter_Req!$A$2:$M$19,12),""))</f>
        <v/>
      </c>
      <c r="K125" s="455"/>
      <c r="L125" s="147" t="str">
        <f>IF($D125="","",IF(VLOOKUP($D125,Filter_Req!$A$2:$K$19,2)=1,IF($T125="","",$T125*$M125),""))</f>
        <v/>
      </c>
      <c r="M125" s="148" t="str">
        <f>IF($D125="","",IF(VLOOKUP($D125,Filter_Req!$A$2:$K$19,2)=1,VLOOKUP($D125,Filter_Req!$A$2:$K$19,8),""))</f>
        <v/>
      </c>
      <c r="N125" s="149" t="str">
        <f t="shared" si="2"/>
        <v/>
      </c>
      <c r="O125" s="150" t="str">
        <f t="shared" si="3"/>
        <v/>
      </c>
      <c r="P125" s="151"/>
      <c r="Q125" s="453"/>
      <c r="R125" s="453"/>
      <c r="S125" s="453"/>
      <c r="T125" s="453"/>
      <c r="U125" s="152" t="str">
        <f>IF($D125="","",IF(VLOOKUP($D125,Filter_Req!$A$2:$K$19,2)=1,MIN($X125,VLOOKUP($D125,Filter_Req!$A$2:$K$19,9)),85))</f>
        <v/>
      </c>
      <c r="V125" s="152" t="str">
        <f>IF($D125="","",IF(VLOOKUP($D125,Filter_Req!$A$2:$K$19,2)=1,MIN($X125,VLOOKUP($D125,Filter_Req!$A$2:$K$19,10)),85))</f>
        <v/>
      </c>
      <c r="W125" s="152" t="str">
        <f>IF($D125="","",IF($X125="","",MIN($X125,VLOOKUP($D125,Filter_Req!$A$2:$K$19,11))))</f>
        <v/>
      </c>
      <c r="X125" s="453"/>
      <c r="Y125" s="453"/>
      <c r="Z125" s="125"/>
      <c r="AA125" s="126" t="e">
        <f>VLOOKUP($D125,Filter_Req!$A$2:$K$19,2)</f>
        <v>#N/A</v>
      </c>
    </row>
    <row r="126" spans="1:27" x14ac:dyDescent="0.25">
      <c r="A126" s="125"/>
      <c r="B126" s="453"/>
      <c r="C126" s="453"/>
      <c r="D126" s="454"/>
      <c r="E126" s="455"/>
      <c r="F126" s="147" t="str">
        <f>IF($D126="","",IF($Q126="","",IF(VLOOKUP($D126,Filter_Req!$A$2:$K$19,2)=1,IF($R126="","",IF($N126&lt;=$U126,$R126*$G126,IF(AND($N126&gt;$U126,$N126&lt;=$X126),$G126*($R126+((($Q126-$R126)/($X126-$U126))*($N126-$U126))),0))),$Q126*$G126)))</f>
        <v/>
      </c>
      <c r="G126" s="148" t="str">
        <f>IF($D126="","",IF(VLOOKUP($D126,Filter_Req!$A$2:$K$19,2)=1,IF($N126&lt;=$U126,VLOOKUP($D126,Filter_Req!$A$2:$K$19,3),IF(AND($N126&gt;$U126,$N126&lt;=$W126),VLOOKUP($D126,Filter_Req!$A$2:$K$19,3)+(((VLOOKUP($D126,Filter_Req!$A$2:$K$19,5)-VLOOKUP($D126,Filter_Req!$A$2:$K$19,3))/($W126-$U126))*($N126-$U126)),0))))</f>
        <v/>
      </c>
      <c r="H126" s="455"/>
      <c r="I126" s="147" t="str">
        <f>IF($D126="","",IF(VLOOKUP($D126,Filter_Req!$A$2:$K$19,2)=1,IF($S126="","",$S126*$J126),""))</f>
        <v/>
      </c>
      <c r="J126" s="148" t="str">
        <f>IF($D126="","",IF(VLOOKUP($D126,Filter_Req!$A$2:$K$19,2)=1,VLOOKUP($D126,Filter_Req!$A$2:$M$19,12),""))</f>
        <v/>
      </c>
      <c r="K126" s="455"/>
      <c r="L126" s="147" t="str">
        <f>IF($D126="","",IF(VLOOKUP($D126,Filter_Req!$A$2:$K$19,2)=1,IF($T126="","",$T126*$M126),""))</f>
        <v/>
      </c>
      <c r="M126" s="148" t="str">
        <f>IF($D126="","",IF(VLOOKUP($D126,Filter_Req!$A$2:$K$19,2)=1,VLOOKUP($D126,Filter_Req!$A$2:$K$19,8),""))</f>
        <v/>
      </c>
      <c r="N126" s="149" t="str">
        <f t="shared" si="2"/>
        <v/>
      </c>
      <c r="O126" s="150" t="str">
        <f t="shared" si="3"/>
        <v/>
      </c>
      <c r="P126" s="151"/>
      <c r="Q126" s="453"/>
      <c r="R126" s="453"/>
      <c r="S126" s="453"/>
      <c r="T126" s="453"/>
      <c r="U126" s="152" t="str">
        <f>IF($D126="","",IF(VLOOKUP($D126,Filter_Req!$A$2:$K$19,2)=1,MIN($X126,VLOOKUP($D126,Filter_Req!$A$2:$K$19,9)),85))</f>
        <v/>
      </c>
      <c r="V126" s="152" t="str">
        <f>IF($D126="","",IF(VLOOKUP($D126,Filter_Req!$A$2:$K$19,2)=1,MIN($X126,VLOOKUP($D126,Filter_Req!$A$2:$K$19,10)),85))</f>
        <v/>
      </c>
      <c r="W126" s="152" t="str">
        <f>IF($D126="","",IF($X126="","",MIN($X126,VLOOKUP($D126,Filter_Req!$A$2:$K$19,11))))</f>
        <v/>
      </c>
      <c r="X126" s="453"/>
      <c r="Y126" s="453"/>
      <c r="Z126" s="125"/>
      <c r="AA126" s="126" t="e">
        <f>VLOOKUP($D126,Filter_Req!$A$2:$K$19,2)</f>
        <v>#N/A</v>
      </c>
    </row>
    <row r="127" spans="1:27" x14ac:dyDescent="0.25">
      <c r="A127" s="125"/>
      <c r="B127" s="453"/>
      <c r="C127" s="453"/>
      <c r="D127" s="454"/>
      <c r="E127" s="455"/>
      <c r="F127" s="147" t="str">
        <f>IF($D127="","",IF($Q127="","",IF(VLOOKUP($D127,Filter_Req!$A$2:$K$19,2)=1,IF($R127="","",IF($N127&lt;=$U127,$R127*$G127,IF(AND($N127&gt;$U127,$N127&lt;=$X127),$G127*($R127+((($Q127-$R127)/($X127-$U127))*($N127-$U127))),0))),$Q127*$G127)))</f>
        <v/>
      </c>
      <c r="G127" s="148" t="str">
        <f>IF($D127="","",IF(VLOOKUP($D127,Filter_Req!$A$2:$K$19,2)=1,IF($N127&lt;=$U127,VLOOKUP($D127,Filter_Req!$A$2:$K$19,3),IF(AND($N127&gt;$U127,$N127&lt;=$W127),VLOOKUP($D127,Filter_Req!$A$2:$K$19,3)+(((VLOOKUP($D127,Filter_Req!$A$2:$K$19,5)-VLOOKUP($D127,Filter_Req!$A$2:$K$19,3))/($W127-$U127))*($N127-$U127)),0))))</f>
        <v/>
      </c>
      <c r="H127" s="455"/>
      <c r="I127" s="147" t="str">
        <f>IF($D127="","",IF(VLOOKUP($D127,Filter_Req!$A$2:$K$19,2)=1,IF($S127="","",$S127*$J127),""))</f>
        <v/>
      </c>
      <c r="J127" s="148" t="str">
        <f>IF($D127="","",IF(VLOOKUP($D127,Filter_Req!$A$2:$K$19,2)=1,VLOOKUP($D127,Filter_Req!$A$2:$M$19,12),""))</f>
        <v/>
      </c>
      <c r="K127" s="455"/>
      <c r="L127" s="147" t="str">
        <f>IF($D127="","",IF(VLOOKUP($D127,Filter_Req!$A$2:$K$19,2)=1,IF($T127="","",$T127*$M127),""))</f>
        <v/>
      </c>
      <c r="M127" s="148" t="str">
        <f>IF($D127="","",IF(VLOOKUP($D127,Filter_Req!$A$2:$K$19,2)=1,VLOOKUP($D127,Filter_Req!$A$2:$K$19,8),""))</f>
        <v/>
      </c>
      <c r="N127" s="149" t="str">
        <f t="shared" si="2"/>
        <v/>
      </c>
      <c r="O127" s="150" t="str">
        <f t="shared" si="3"/>
        <v/>
      </c>
      <c r="P127" s="151"/>
      <c r="Q127" s="453"/>
      <c r="R127" s="453"/>
      <c r="S127" s="453"/>
      <c r="T127" s="453"/>
      <c r="U127" s="152" t="str">
        <f>IF($D127="","",IF(VLOOKUP($D127,Filter_Req!$A$2:$K$19,2)=1,MIN($X127,VLOOKUP($D127,Filter_Req!$A$2:$K$19,9)),85))</f>
        <v/>
      </c>
      <c r="V127" s="152" t="str">
        <f>IF($D127="","",IF(VLOOKUP($D127,Filter_Req!$A$2:$K$19,2)=1,MIN($X127,VLOOKUP($D127,Filter_Req!$A$2:$K$19,10)),85))</f>
        <v/>
      </c>
      <c r="W127" s="152" t="str">
        <f>IF($D127="","",IF($X127="","",MIN($X127,VLOOKUP($D127,Filter_Req!$A$2:$K$19,11))))</f>
        <v/>
      </c>
      <c r="X127" s="453"/>
      <c r="Y127" s="453"/>
      <c r="Z127" s="125"/>
      <c r="AA127" s="126" t="e">
        <f>VLOOKUP($D127,Filter_Req!$A$2:$K$19,2)</f>
        <v>#N/A</v>
      </c>
    </row>
    <row r="128" spans="1:27" x14ac:dyDescent="0.25">
      <c r="A128" s="125"/>
      <c r="B128" s="453"/>
      <c r="C128" s="453"/>
      <c r="D128" s="454"/>
      <c r="E128" s="455"/>
      <c r="F128" s="147" t="str">
        <f>IF($D128="","",IF($Q128="","",IF(VLOOKUP($D128,Filter_Req!$A$2:$K$19,2)=1,IF($R128="","",IF($N128&lt;=$U128,$R128*$G128,IF(AND($N128&gt;$U128,$N128&lt;=$X128),$G128*($R128+((($Q128-$R128)/($X128-$U128))*($N128-$U128))),0))),$Q128*$G128)))</f>
        <v/>
      </c>
      <c r="G128" s="148" t="str">
        <f>IF($D128="","",IF(VLOOKUP($D128,Filter_Req!$A$2:$K$19,2)=1,IF($N128&lt;=$U128,VLOOKUP($D128,Filter_Req!$A$2:$K$19,3),IF(AND($N128&gt;$U128,$N128&lt;=$W128),VLOOKUP($D128,Filter_Req!$A$2:$K$19,3)+(((VLOOKUP($D128,Filter_Req!$A$2:$K$19,5)-VLOOKUP($D128,Filter_Req!$A$2:$K$19,3))/($W128-$U128))*($N128-$U128)),0))))</f>
        <v/>
      </c>
      <c r="H128" s="455"/>
      <c r="I128" s="147" t="str">
        <f>IF($D128="","",IF(VLOOKUP($D128,Filter_Req!$A$2:$K$19,2)=1,IF($S128="","",$S128*$J128),""))</f>
        <v/>
      </c>
      <c r="J128" s="148" t="str">
        <f>IF($D128="","",IF(VLOOKUP($D128,Filter_Req!$A$2:$K$19,2)=1,VLOOKUP($D128,Filter_Req!$A$2:$M$19,12),""))</f>
        <v/>
      </c>
      <c r="K128" s="455"/>
      <c r="L128" s="147" t="str">
        <f>IF($D128="","",IF(VLOOKUP($D128,Filter_Req!$A$2:$K$19,2)=1,IF($T128="","",$T128*$M128),""))</f>
        <v/>
      </c>
      <c r="M128" s="148" t="str">
        <f>IF($D128="","",IF(VLOOKUP($D128,Filter_Req!$A$2:$K$19,2)=1,VLOOKUP($D128,Filter_Req!$A$2:$K$19,8),""))</f>
        <v/>
      </c>
      <c r="N128" s="149" t="str">
        <f t="shared" si="2"/>
        <v/>
      </c>
      <c r="O128" s="150" t="str">
        <f t="shared" si="3"/>
        <v/>
      </c>
      <c r="P128" s="151"/>
      <c r="Q128" s="453"/>
      <c r="R128" s="453"/>
      <c r="S128" s="453"/>
      <c r="T128" s="453"/>
      <c r="U128" s="152" t="str">
        <f>IF($D128="","",IF(VLOOKUP($D128,Filter_Req!$A$2:$K$19,2)=1,MIN($X128,VLOOKUP($D128,Filter_Req!$A$2:$K$19,9)),85))</f>
        <v/>
      </c>
      <c r="V128" s="152" t="str">
        <f>IF($D128="","",IF(VLOOKUP($D128,Filter_Req!$A$2:$K$19,2)=1,MIN($X128,VLOOKUP($D128,Filter_Req!$A$2:$K$19,10)),85))</f>
        <v/>
      </c>
      <c r="W128" s="152" t="str">
        <f>IF($D128="","",IF($X128="","",MIN($X128,VLOOKUP($D128,Filter_Req!$A$2:$K$19,11))))</f>
        <v/>
      </c>
      <c r="X128" s="453"/>
      <c r="Y128" s="453"/>
      <c r="Z128" s="125"/>
      <c r="AA128" s="126" t="e">
        <f>VLOOKUP($D128,Filter_Req!$A$2:$K$19,2)</f>
        <v>#N/A</v>
      </c>
    </row>
    <row r="129" spans="1:27" x14ac:dyDescent="0.25">
      <c r="A129" s="125"/>
      <c r="B129" s="453"/>
      <c r="C129" s="453"/>
      <c r="D129" s="454"/>
      <c r="E129" s="455"/>
      <c r="F129" s="147" t="str">
        <f>IF($D129="","",IF($Q129="","",IF(VLOOKUP($D129,Filter_Req!$A$2:$K$19,2)=1,IF($R129="","",IF($N129&lt;=$U129,$R129*$G129,IF(AND($N129&gt;$U129,$N129&lt;=$X129),$G129*($R129+((($Q129-$R129)/($X129-$U129))*($N129-$U129))),0))),$Q129*$G129)))</f>
        <v/>
      </c>
      <c r="G129" s="148" t="str">
        <f>IF($D129="","",IF(VLOOKUP($D129,Filter_Req!$A$2:$K$19,2)=1,IF($N129&lt;=$U129,VLOOKUP($D129,Filter_Req!$A$2:$K$19,3),IF(AND($N129&gt;$U129,$N129&lt;=$W129),VLOOKUP($D129,Filter_Req!$A$2:$K$19,3)+(((VLOOKUP($D129,Filter_Req!$A$2:$K$19,5)-VLOOKUP($D129,Filter_Req!$A$2:$K$19,3))/($W129-$U129))*($N129-$U129)),0))))</f>
        <v/>
      </c>
      <c r="H129" s="455"/>
      <c r="I129" s="147" t="str">
        <f>IF($D129="","",IF(VLOOKUP($D129,Filter_Req!$A$2:$K$19,2)=1,IF($S129="","",$S129*$J129),""))</f>
        <v/>
      </c>
      <c r="J129" s="148" t="str">
        <f>IF($D129="","",IF(VLOOKUP($D129,Filter_Req!$A$2:$K$19,2)=1,VLOOKUP($D129,Filter_Req!$A$2:$M$19,12),""))</f>
        <v/>
      </c>
      <c r="K129" s="455"/>
      <c r="L129" s="147" t="str">
        <f>IF($D129="","",IF(VLOOKUP($D129,Filter_Req!$A$2:$K$19,2)=1,IF($T129="","",$T129*$M129),""))</f>
        <v/>
      </c>
      <c r="M129" s="148" t="str">
        <f>IF($D129="","",IF(VLOOKUP($D129,Filter_Req!$A$2:$K$19,2)=1,VLOOKUP($D129,Filter_Req!$A$2:$K$19,8),""))</f>
        <v/>
      </c>
      <c r="N129" s="149" t="str">
        <f t="shared" si="2"/>
        <v/>
      </c>
      <c r="O129" s="150" t="str">
        <f t="shared" si="3"/>
        <v/>
      </c>
      <c r="P129" s="151"/>
      <c r="Q129" s="453"/>
      <c r="R129" s="453"/>
      <c r="S129" s="453"/>
      <c r="T129" s="453"/>
      <c r="U129" s="152" t="str">
        <f>IF($D129="","",IF(VLOOKUP($D129,Filter_Req!$A$2:$K$19,2)=1,MIN($X129,VLOOKUP($D129,Filter_Req!$A$2:$K$19,9)),85))</f>
        <v/>
      </c>
      <c r="V129" s="152" t="str">
        <f>IF($D129="","",IF(VLOOKUP($D129,Filter_Req!$A$2:$K$19,2)=1,MIN($X129,VLOOKUP($D129,Filter_Req!$A$2:$K$19,10)),85))</f>
        <v/>
      </c>
      <c r="W129" s="152" t="str">
        <f>IF($D129="","",IF($X129="","",MIN($X129,VLOOKUP($D129,Filter_Req!$A$2:$K$19,11))))</f>
        <v/>
      </c>
      <c r="X129" s="453"/>
      <c r="Y129" s="453"/>
      <c r="Z129" s="125"/>
      <c r="AA129" s="126" t="e">
        <f>VLOOKUP($D129,Filter_Req!$A$2:$K$19,2)</f>
        <v>#N/A</v>
      </c>
    </row>
    <row r="130" spans="1:27" x14ac:dyDescent="0.25">
      <c r="A130" s="125"/>
      <c r="B130" s="453"/>
      <c r="C130" s="453"/>
      <c r="D130" s="454"/>
      <c r="E130" s="455"/>
      <c r="F130" s="147" t="str">
        <f>IF($D130="","",IF($Q130="","",IF(VLOOKUP($D130,Filter_Req!$A$2:$K$19,2)=1,IF($R130="","",IF($N130&lt;=$U130,$R130*$G130,IF(AND($N130&gt;$U130,$N130&lt;=$X130),$G130*($R130+((($Q130-$R130)/($X130-$U130))*($N130-$U130))),0))),$Q130*$G130)))</f>
        <v/>
      </c>
      <c r="G130" s="148" t="str">
        <f>IF($D130="","",IF(VLOOKUP($D130,Filter_Req!$A$2:$K$19,2)=1,IF($N130&lt;=$U130,VLOOKUP($D130,Filter_Req!$A$2:$K$19,3),IF(AND($N130&gt;$U130,$N130&lt;=$W130),VLOOKUP($D130,Filter_Req!$A$2:$K$19,3)+(((VLOOKUP($D130,Filter_Req!$A$2:$K$19,5)-VLOOKUP($D130,Filter_Req!$A$2:$K$19,3))/($W130-$U130))*($N130-$U130)),0))))</f>
        <v/>
      </c>
      <c r="H130" s="455"/>
      <c r="I130" s="147" t="str">
        <f>IF($D130="","",IF(VLOOKUP($D130,Filter_Req!$A$2:$K$19,2)=1,IF($S130="","",$S130*$J130),""))</f>
        <v/>
      </c>
      <c r="J130" s="148" t="str">
        <f>IF($D130="","",IF(VLOOKUP($D130,Filter_Req!$A$2:$K$19,2)=1,VLOOKUP($D130,Filter_Req!$A$2:$M$19,12),""))</f>
        <v/>
      </c>
      <c r="K130" s="455"/>
      <c r="L130" s="147" t="str">
        <f>IF($D130="","",IF(VLOOKUP($D130,Filter_Req!$A$2:$K$19,2)=1,IF($T130="","",$T130*$M130),""))</f>
        <v/>
      </c>
      <c r="M130" s="148" t="str">
        <f>IF($D130="","",IF(VLOOKUP($D130,Filter_Req!$A$2:$K$19,2)=1,VLOOKUP($D130,Filter_Req!$A$2:$K$19,8),""))</f>
        <v/>
      </c>
      <c r="N130" s="149" t="str">
        <f t="shared" si="2"/>
        <v/>
      </c>
      <c r="O130" s="150" t="str">
        <f t="shared" si="3"/>
        <v/>
      </c>
      <c r="P130" s="151"/>
      <c r="Q130" s="453"/>
      <c r="R130" s="453"/>
      <c r="S130" s="453"/>
      <c r="T130" s="453"/>
      <c r="U130" s="152" t="str">
        <f>IF($D130="","",IF(VLOOKUP($D130,Filter_Req!$A$2:$K$19,2)=1,MIN($X130,VLOOKUP($D130,Filter_Req!$A$2:$K$19,9)),85))</f>
        <v/>
      </c>
      <c r="V130" s="152" t="str">
        <f>IF($D130="","",IF(VLOOKUP($D130,Filter_Req!$A$2:$K$19,2)=1,MIN($X130,VLOOKUP($D130,Filter_Req!$A$2:$K$19,10)),85))</f>
        <v/>
      </c>
      <c r="W130" s="152" t="str">
        <f>IF($D130="","",IF($X130="","",MIN($X130,VLOOKUP($D130,Filter_Req!$A$2:$K$19,11))))</f>
        <v/>
      </c>
      <c r="X130" s="453"/>
      <c r="Y130" s="453"/>
      <c r="Z130" s="125"/>
      <c r="AA130" s="126" t="e">
        <f>VLOOKUP($D130,Filter_Req!$A$2:$K$19,2)</f>
        <v>#N/A</v>
      </c>
    </row>
    <row r="131" spans="1:27" x14ac:dyDescent="0.25">
      <c r="A131" s="125"/>
      <c r="B131" s="453"/>
      <c r="C131" s="453"/>
      <c r="D131" s="454"/>
      <c r="E131" s="455"/>
      <c r="F131" s="147" t="str">
        <f>IF($D131="","",IF($Q131="","",IF(VLOOKUP($D131,Filter_Req!$A$2:$K$19,2)=1,IF($R131="","",IF($N131&lt;=$U131,$R131*$G131,IF(AND($N131&gt;$U131,$N131&lt;=$X131),$G131*($R131+((($Q131-$R131)/($X131-$U131))*($N131-$U131))),0))),$Q131*$G131)))</f>
        <v/>
      </c>
      <c r="G131" s="148" t="str">
        <f>IF($D131="","",IF(VLOOKUP($D131,Filter_Req!$A$2:$K$19,2)=1,IF($N131&lt;=$U131,VLOOKUP($D131,Filter_Req!$A$2:$K$19,3),IF(AND($N131&gt;$U131,$N131&lt;=$W131),VLOOKUP($D131,Filter_Req!$A$2:$K$19,3)+(((VLOOKUP($D131,Filter_Req!$A$2:$K$19,5)-VLOOKUP($D131,Filter_Req!$A$2:$K$19,3))/($W131-$U131))*($N131-$U131)),0))))</f>
        <v/>
      </c>
      <c r="H131" s="455"/>
      <c r="I131" s="147" t="str">
        <f>IF($D131="","",IF(VLOOKUP($D131,Filter_Req!$A$2:$K$19,2)=1,IF($S131="","",$S131*$J131),""))</f>
        <v/>
      </c>
      <c r="J131" s="148" t="str">
        <f>IF($D131="","",IF(VLOOKUP($D131,Filter_Req!$A$2:$K$19,2)=1,VLOOKUP($D131,Filter_Req!$A$2:$M$19,12),""))</f>
        <v/>
      </c>
      <c r="K131" s="455"/>
      <c r="L131" s="147" t="str">
        <f>IF($D131="","",IF(VLOOKUP($D131,Filter_Req!$A$2:$K$19,2)=1,IF($T131="","",$T131*$M131),""))</f>
        <v/>
      </c>
      <c r="M131" s="148" t="str">
        <f>IF($D131="","",IF(VLOOKUP($D131,Filter_Req!$A$2:$K$19,2)=1,VLOOKUP($D131,Filter_Req!$A$2:$K$19,8),""))</f>
        <v/>
      </c>
      <c r="N131" s="149" t="str">
        <f t="shared" si="2"/>
        <v/>
      </c>
      <c r="O131" s="150" t="str">
        <f t="shared" si="3"/>
        <v/>
      </c>
      <c r="P131" s="151"/>
      <c r="Q131" s="453"/>
      <c r="R131" s="453"/>
      <c r="S131" s="453"/>
      <c r="T131" s="453"/>
      <c r="U131" s="152" t="str">
        <f>IF($D131="","",IF(VLOOKUP($D131,Filter_Req!$A$2:$K$19,2)=1,MIN($X131,VLOOKUP($D131,Filter_Req!$A$2:$K$19,9)),85))</f>
        <v/>
      </c>
      <c r="V131" s="152" t="str">
        <f>IF($D131="","",IF(VLOOKUP($D131,Filter_Req!$A$2:$K$19,2)=1,MIN($X131,VLOOKUP($D131,Filter_Req!$A$2:$K$19,10)),85))</f>
        <v/>
      </c>
      <c r="W131" s="152" t="str">
        <f>IF($D131="","",IF($X131="","",MIN($X131,VLOOKUP($D131,Filter_Req!$A$2:$K$19,11))))</f>
        <v/>
      </c>
      <c r="X131" s="453"/>
      <c r="Y131" s="453"/>
      <c r="Z131" s="125"/>
      <c r="AA131" s="126" t="e">
        <f>VLOOKUP($D131,Filter_Req!$A$2:$K$19,2)</f>
        <v>#N/A</v>
      </c>
    </row>
    <row r="132" spans="1:27" x14ac:dyDescent="0.25">
      <c r="A132" s="125"/>
      <c r="B132" s="453"/>
      <c r="C132" s="453"/>
      <c r="D132" s="454"/>
      <c r="E132" s="455"/>
      <c r="F132" s="147" t="str">
        <f>IF($D132="","",IF($Q132="","",IF(VLOOKUP($D132,Filter_Req!$A$2:$K$19,2)=1,IF($R132="","",IF($N132&lt;=$U132,$R132*$G132,IF(AND($N132&gt;$U132,$N132&lt;=$X132),$G132*($R132+((($Q132-$R132)/($X132-$U132))*($N132-$U132))),0))),$Q132*$G132)))</f>
        <v/>
      </c>
      <c r="G132" s="148" t="str">
        <f>IF($D132="","",IF(VLOOKUP($D132,Filter_Req!$A$2:$K$19,2)=1,IF($N132&lt;=$U132,VLOOKUP($D132,Filter_Req!$A$2:$K$19,3),IF(AND($N132&gt;$U132,$N132&lt;=$W132),VLOOKUP($D132,Filter_Req!$A$2:$K$19,3)+(((VLOOKUP($D132,Filter_Req!$A$2:$K$19,5)-VLOOKUP($D132,Filter_Req!$A$2:$K$19,3))/($W132-$U132))*($N132-$U132)),0))))</f>
        <v/>
      </c>
      <c r="H132" s="455"/>
      <c r="I132" s="147" t="str">
        <f>IF($D132="","",IF(VLOOKUP($D132,Filter_Req!$A$2:$K$19,2)=1,IF($S132="","",$S132*$J132),""))</f>
        <v/>
      </c>
      <c r="J132" s="148" t="str">
        <f>IF($D132="","",IF(VLOOKUP($D132,Filter_Req!$A$2:$K$19,2)=1,VLOOKUP($D132,Filter_Req!$A$2:$M$19,12),""))</f>
        <v/>
      </c>
      <c r="K132" s="455"/>
      <c r="L132" s="147" t="str">
        <f>IF($D132="","",IF(VLOOKUP($D132,Filter_Req!$A$2:$K$19,2)=1,IF($T132="","",$T132*$M132),""))</f>
        <v/>
      </c>
      <c r="M132" s="148" t="str">
        <f>IF($D132="","",IF(VLOOKUP($D132,Filter_Req!$A$2:$K$19,2)=1,VLOOKUP($D132,Filter_Req!$A$2:$K$19,8),""))</f>
        <v/>
      </c>
      <c r="N132" s="149" t="str">
        <f t="shared" si="2"/>
        <v/>
      </c>
      <c r="O132" s="150" t="str">
        <f t="shared" si="3"/>
        <v/>
      </c>
      <c r="P132" s="151"/>
      <c r="Q132" s="453"/>
      <c r="R132" s="453"/>
      <c r="S132" s="453"/>
      <c r="T132" s="453"/>
      <c r="U132" s="152" t="str">
        <f>IF($D132="","",IF(VLOOKUP($D132,Filter_Req!$A$2:$K$19,2)=1,MIN($X132,VLOOKUP($D132,Filter_Req!$A$2:$K$19,9)),85))</f>
        <v/>
      </c>
      <c r="V132" s="152" t="str">
        <f>IF($D132="","",IF(VLOOKUP($D132,Filter_Req!$A$2:$K$19,2)=1,MIN($X132,VLOOKUP($D132,Filter_Req!$A$2:$K$19,10)),85))</f>
        <v/>
      </c>
      <c r="W132" s="152" t="str">
        <f>IF($D132="","",IF($X132="","",MIN($X132,VLOOKUP($D132,Filter_Req!$A$2:$K$19,11))))</f>
        <v/>
      </c>
      <c r="X132" s="453"/>
      <c r="Y132" s="453"/>
      <c r="Z132" s="125"/>
      <c r="AA132" s="126" t="e">
        <f>VLOOKUP($D132,Filter_Req!$A$2:$K$19,2)</f>
        <v>#N/A</v>
      </c>
    </row>
    <row r="133" spans="1:27" x14ac:dyDescent="0.25">
      <c r="A133" s="125"/>
      <c r="B133" s="453"/>
      <c r="C133" s="453"/>
      <c r="D133" s="454"/>
      <c r="E133" s="455"/>
      <c r="F133" s="147" t="str">
        <f>IF($D133="","",IF($Q133="","",IF(VLOOKUP($D133,Filter_Req!$A$2:$K$19,2)=1,IF($R133="","",IF($N133&lt;=$U133,$R133*$G133,IF(AND($N133&gt;$U133,$N133&lt;=$X133),$G133*($R133+((($Q133-$R133)/($X133-$U133))*($N133-$U133))),0))),$Q133*$G133)))</f>
        <v/>
      </c>
      <c r="G133" s="148" t="str">
        <f>IF($D133="","",IF(VLOOKUP($D133,Filter_Req!$A$2:$K$19,2)=1,IF($N133&lt;=$U133,VLOOKUP($D133,Filter_Req!$A$2:$K$19,3),IF(AND($N133&gt;$U133,$N133&lt;=$W133),VLOOKUP($D133,Filter_Req!$A$2:$K$19,3)+(((VLOOKUP($D133,Filter_Req!$A$2:$K$19,5)-VLOOKUP($D133,Filter_Req!$A$2:$K$19,3))/($W133-$U133))*($N133-$U133)),0))))</f>
        <v/>
      </c>
      <c r="H133" s="455"/>
      <c r="I133" s="147" t="str">
        <f>IF($D133="","",IF(VLOOKUP($D133,Filter_Req!$A$2:$K$19,2)=1,IF($S133="","",$S133*$J133),""))</f>
        <v/>
      </c>
      <c r="J133" s="148" t="str">
        <f>IF($D133="","",IF(VLOOKUP($D133,Filter_Req!$A$2:$K$19,2)=1,VLOOKUP($D133,Filter_Req!$A$2:$M$19,12),""))</f>
        <v/>
      </c>
      <c r="K133" s="455"/>
      <c r="L133" s="147" t="str">
        <f>IF($D133="","",IF(VLOOKUP($D133,Filter_Req!$A$2:$K$19,2)=1,IF($T133="","",$T133*$M133),""))</f>
        <v/>
      </c>
      <c r="M133" s="148" t="str">
        <f>IF($D133="","",IF(VLOOKUP($D133,Filter_Req!$A$2:$K$19,2)=1,VLOOKUP($D133,Filter_Req!$A$2:$K$19,8),""))</f>
        <v/>
      </c>
      <c r="N133" s="149" t="str">
        <f t="shared" si="2"/>
        <v/>
      </c>
      <c r="O133" s="150" t="str">
        <f t="shared" si="3"/>
        <v/>
      </c>
      <c r="P133" s="151"/>
      <c r="Q133" s="453"/>
      <c r="R133" s="453"/>
      <c r="S133" s="453"/>
      <c r="T133" s="453"/>
      <c r="U133" s="152" t="str">
        <f>IF($D133="","",IF(VLOOKUP($D133,Filter_Req!$A$2:$K$19,2)=1,MIN($X133,VLOOKUP($D133,Filter_Req!$A$2:$K$19,9)),85))</f>
        <v/>
      </c>
      <c r="V133" s="152" t="str">
        <f>IF($D133="","",IF(VLOOKUP($D133,Filter_Req!$A$2:$K$19,2)=1,MIN($X133,VLOOKUP($D133,Filter_Req!$A$2:$K$19,10)),85))</f>
        <v/>
      </c>
      <c r="W133" s="152" t="str">
        <f>IF($D133="","",IF($X133="","",MIN($X133,VLOOKUP($D133,Filter_Req!$A$2:$K$19,11))))</f>
        <v/>
      </c>
      <c r="X133" s="453"/>
      <c r="Y133" s="453"/>
      <c r="Z133" s="125"/>
      <c r="AA133" s="126" t="e">
        <f>VLOOKUP($D133,Filter_Req!$A$2:$K$19,2)</f>
        <v>#N/A</v>
      </c>
    </row>
    <row r="134" spans="1:27" x14ac:dyDescent="0.25">
      <c r="A134" s="125"/>
      <c r="B134" s="453"/>
      <c r="C134" s="453"/>
      <c r="D134" s="454"/>
      <c r="E134" s="455"/>
      <c r="F134" s="147" t="str">
        <f>IF($D134="","",IF($Q134="","",IF(VLOOKUP($D134,Filter_Req!$A$2:$K$19,2)=1,IF($R134="","",IF($N134&lt;=$U134,$R134*$G134,IF(AND($N134&gt;$U134,$N134&lt;=$X134),$G134*($R134+((($Q134-$R134)/($X134-$U134))*($N134-$U134))),0))),$Q134*$G134)))</f>
        <v/>
      </c>
      <c r="G134" s="148" t="str">
        <f>IF($D134="","",IF(VLOOKUP($D134,Filter_Req!$A$2:$K$19,2)=1,IF($N134&lt;=$U134,VLOOKUP($D134,Filter_Req!$A$2:$K$19,3),IF(AND($N134&gt;$U134,$N134&lt;=$W134),VLOOKUP($D134,Filter_Req!$A$2:$K$19,3)+(((VLOOKUP($D134,Filter_Req!$A$2:$K$19,5)-VLOOKUP($D134,Filter_Req!$A$2:$K$19,3))/($W134-$U134))*($N134-$U134)),0))))</f>
        <v/>
      </c>
      <c r="H134" s="455"/>
      <c r="I134" s="147" t="str">
        <f>IF($D134="","",IF(VLOOKUP($D134,Filter_Req!$A$2:$K$19,2)=1,IF($S134="","",$S134*$J134),""))</f>
        <v/>
      </c>
      <c r="J134" s="148" t="str">
        <f>IF($D134="","",IF(VLOOKUP($D134,Filter_Req!$A$2:$K$19,2)=1,VLOOKUP($D134,Filter_Req!$A$2:$M$19,12),""))</f>
        <v/>
      </c>
      <c r="K134" s="455"/>
      <c r="L134" s="147" t="str">
        <f>IF($D134="","",IF(VLOOKUP($D134,Filter_Req!$A$2:$K$19,2)=1,IF($T134="","",$T134*$M134),""))</f>
        <v/>
      </c>
      <c r="M134" s="148" t="str">
        <f>IF($D134="","",IF(VLOOKUP($D134,Filter_Req!$A$2:$K$19,2)=1,VLOOKUP($D134,Filter_Req!$A$2:$K$19,8),""))</f>
        <v/>
      </c>
      <c r="N134" s="149" t="str">
        <f t="shared" si="2"/>
        <v/>
      </c>
      <c r="O134" s="150" t="str">
        <f t="shared" si="3"/>
        <v/>
      </c>
      <c r="P134" s="151"/>
      <c r="Q134" s="453"/>
      <c r="R134" s="453"/>
      <c r="S134" s="453"/>
      <c r="T134" s="453"/>
      <c r="U134" s="152" t="str">
        <f>IF($D134="","",IF(VLOOKUP($D134,Filter_Req!$A$2:$K$19,2)=1,MIN($X134,VLOOKUP($D134,Filter_Req!$A$2:$K$19,9)),85))</f>
        <v/>
      </c>
      <c r="V134" s="152" t="str">
        <f>IF($D134="","",IF(VLOOKUP($D134,Filter_Req!$A$2:$K$19,2)=1,MIN($X134,VLOOKUP($D134,Filter_Req!$A$2:$K$19,10)),85))</f>
        <v/>
      </c>
      <c r="W134" s="152" t="str">
        <f>IF($D134="","",IF($X134="","",MIN($X134,VLOOKUP($D134,Filter_Req!$A$2:$K$19,11))))</f>
        <v/>
      </c>
      <c r="X134" s="453"/>
      <c r="Y134" s="453"/>
      <c r="Z134" s="125"/>
      <c r="AA134" s="126" t="e">
        <f>VLOOKUP($D134,Filter_Req!$A$2:$K$19,2)</f>
        <v>#N/A</v>
      </c>
    </row>
    <row r="135" spans="1:27" x14ac:dyDescent="0.25">
      <c r="A135" s="125"/>
      <c r="B135" s="453"/>
      <c r="C135" s="453"/>
      <c r="D135" s="454"/>
      <c r="E135" s="455"/>
      <c r="F135" s="147" t="str">
        <f>IF($D135="","",IF($Q135="","",IF(VLOOKUP($D135,Filter_Req!$A$2:$K$19,2)=1,IF($R135="","",IF($N135&lt;=$U135,$R135*$G135,IF(AND($N135&gt;$U135,$N135&lt;=$X135),$G135*($R135+((($Q135-$R135)/($X135-$U135))*($N135-$U135))),0))),$Q135*$G135)))</f>
        <v/>
      </c>
      <c r="G135" s="148" t="str">
        <f>IF($D135="","",IF(VLOOKUP($D135,Filter_Req!$A$2:$K$19,2)=1,IF($N135&lt;=$U135,VLOOKUP($D135,Filter_Req!$A$2:$K$19,3),IF(AND($N135&gt;$U135,$N135&lt;=$W135),VLOOKUP($D135,Filter_Req!$A$2:$K$19,3)+(((VLOOKUP($D135,Filter_Req!$A$2:$K$19,5)-VLOOKUP($D135,Filter_Req!$A$2:$K$19,3))/($W135-$U135))*($N135-$U135)),0))))</f>
        <v/>
      </c>
      <c r="H135" s="455"/>
      <c r="I135" s="147" t="str">
        <f>IF($D135="","",IF(VLOOKUP($D135,Filter_Req!$A$2:$K$19,2)=1,IF($S135="","",$S135*$J135),""))</f>
        <v/>
      </c>
      <c r="J135" s="148" t="str">
        <f>IF($D135="","",IF(VLOOKUP($D135,Filter_Req!$A$2:$K$19,2)=1,VLOOKUP($D135,Filter_Req!$A$2:$M$19,12),""))</f>
        <v/>
      </c>
      <c r="K135" s="455"/>
      <c r="L135" s="147" t="str">
        <f>IF($D135="","",IF(VLOOKUP($D135,Filter_Req!$A$2:$K$19,2)=1,IF($T135="","",$T135*$M135),""))</f>
        <v/>
      </c>
      <c r="M135" s="148" t="str">
        <f>IF($D135="","",IF(VLOOKUP($D135,Filter_Req!$A$2:$K$19,2)=1,VLOOKUP($D135,Filter_Req!$A$2:$K$19,8),""))</f>
        <v/>
      </c>
      <c r="N135" s="149" t="str">
        <f t="shared" si="2"/>
        <v/>
      </c>
      <c r="O135" s="150" t="str">
        <f t="shared" si="3"/>
        <v/>
      </c>
      <c r="P135" s="151"/>
      <c r="Q135" s="453"/>
      <c r="R135" s="453"/>
      <c r="S135" s="453"/>
      <c r="T135" s="453"/>
      <c r="U135" s="152" t="str">
        <f>IF($D135="","",IF(VLOOKUP($D135,Filter_Req!$A$2:$K$19,2)=1,MIN($X135,VLOOKUP($D135,Filter_Req!$A$2:$K$19,9)),85))</f>
        <v/>
      </c>
      <c r="V135" s="152" t="str">
        <f>IF($D135="","",IF(VLOOKUP($D135,Filter_Req!$A$2:$K$19,2)=1,MIN($X135,VLOOKUP($D135,Filter_Req!$A$2:$K$19,10)),85))</f>
        <v/>
      </c>
      <c r="W135" s="152" t="str">
        <f>IF($D135="","",IF($X135="","",MIN($X135,VLOOKUP($D135,Filter_Req!$A$2:$K$19,11))))</f>
        <v/>
      </c>
      <c r="X135" s="453"/>
      <c r="Y135" s="453"/>
      <c r="Z135" s="125"/>
      <c r="AA135" s="126" t="e">
        <f>VLOOKUP($D135,Filter_Req!$A$2:$K$19,2)</f>
        <v>#N/A</v>
      </c>
    </row>
    <row r="136" spans="1:27" x14ac:dyDescent="0.25">
      <c r="A136" s="125"/>
      <c r="B136" s="453"/>
      <c r="C136" s="453"/>
      <c r="D136" s="454"/>
      <c r="E136" s="455"/>
      <c r="F136" s="147" t="str">
        <f>IF($D136="","",IF($Q136="","",IF(VLOOKUP($D136,Filter_Req!$A$2:$K$19,2)=1,IF($R136="","",IF($N136&lt;=$U136,$R136*$G136,IF(AND($N136&gt;$U136,$N136&lt;=$X136),$G136*($R136+((($Q136-$R136)/($X136-$U136))*($N136-$U136))),0))),$Q136*$G136)))</f>
        <v/>
      </c>
      <c r="G136" s="148" t="str">
        <f>IF($D136="","",IF(VLOOKUP($D136,Filter_Req!$A$2:$K$19,2)=1,IF($N136&lt;=$U136,VLOOKUP($D136,Filter_Req!$A$2:$K$19,3),IF(AND($N136&gt;$U136,$N136&lt;=$W136),VLOOKUP($D136,Filter_Req!$A$2:$K$19,3)+(((VLOOKUP($D136,Filter_Req!$A$2:$K$19,5)-VLOOKUP($D136,Filter_Req!$A$2:$K$19,3))/($W136-$U136))*($N136-$U136)),0))))</f>
        <v/>
      </c>
      <c r="H136" s="455"/>
      <c r="I136" s="147" t="str">
        <f>IF($D136="","",IF(VLOOKUP($D136,Filter_Req!$A$2:$K$19,2)=1,IF($S136="","",$S136*$J136),""))</f>
        <v/>
      </c>
      <c r="J136" s="148" t="str">
        <f>IF($D136="","",IF(VLOOKUP($D136,Filter_Req!$A$2:$K$19,2)=1,VLOOKUP($D136,Filter_Req!$A$2:$M$19,12),""))</f>
        <v/>
      </c>
      <c r="K136" s="455"/>
      <c r="L136" s="147" t="str">
        <f>IF($D136="","",IF(VLOOKUP($D136,Filter_Req!$A$2:$K$19,2)=1,IF($T136="","",$T136*$M136),""))</f>
        <v/>
      </c>
      <c r="M136" s="148" t="str">
        <f>IF($D136="","",IF(VLOOKUP($D136,Filter_Req!$A$2:$K$19,2)=1,VLOOKUP($D136,Filter_Req!$A$2:$K$19,8),""))</f>
        <v/>
      </c>
      <c r="N136" s="149" t="str">
        <f t="shared" si="2"/>
        <v/>
      </c>
      <c r="O136" s="150" t="str">
        <f t="shared" si="3"/>
        <v/>
      </c>
      <c r="P136" s="151"/>
      <c r="Q136" s="453"/>
      <c r="R136" s="453"/>
      <c r="S136" s="453"/>
      <c r="T136" s="453"/>
      <c r="U136" s="152" t="str">
        <f>IF($D136="","",IF(VLOOKUP($D136,Filter_Req!$A$2:$K$19,2)=1,MIN($X136,VLOOKUP($D136,Filter_Req!$A$2:$K$19,9)),85))</f>
        <v/>
      </c>
      <c r="V136" s="152" t="str">
        <f>IF($D136="","",IF(VLOOKUP($D136,Filter_Req!$A$2:$K$19,2)=1,MIN($X136,VLOOKUP($D136,Filter_Req!$A$2:$K$19,10)),85))</f>
        <v/>
      </c>
      <c r="W136" s="152" t="str">
        <f>IF($D136="","",IF($X136="","",MIN($X136,VLOOKUP($D136,Filter_Req!$A$2:$K$19,11))))</f>
        <v/>
      </c>
      <c r="X136" s="453"/>
      <c r="Y136" s="453"/>
      <c r="Z136" s="125"/>
      <c r="AA136" s="126" t="e">
        <f>VLOOKUP($D136,Filter_Req!$A$2:$K$19,2)</f>
        <v>#N/A</v>
      </c>
    </row>
    <row r="137" spans="1:27" x14ac:dyDescent="0.25">
      <c r="A137" s="125"/>
      <c r="B137" s="453"/>
      <c r="C137" s="453"/>
      <c r="D137" s="454"/>
      <c r="E137" s="455"/>
      <c r="F137" s="147" t="str">
        <f>IF($D137="","",IF($Q137="","",IF(VLOOKUP($D137,Filter_Req!$A$2:$K$19,2)=1,IF($R137="","",IF($N137&lt;=$U137,$R137*$G137,IF(AND($N137&gt;$U137,$N137&lt;=$X137),$G137*($R137+((($Q137-$R137)/($X137-$U137))*($N137-$U137))),0))),$Q137*$G137)))</f>
        <v/>
      </c>
      <c r="G137" s="148" t="str">
        <f>IF($D137="","",IF(VLOOKUP($D137,Filter_Req!$A$2:$K$19,2)=1,IF($N137&lt;=$U137,VLOOKUP($D137,Filter_Req!$A$2:$K$19,3),IF(AND($N137&gt;$U137,$N137&lt;=$W137),VLOOKUP($D137,Filter_Req!$A$2:$K$19,3)+(((VLOOKUP($D137,Filter_Req!$A$2:$K$19,5)-VLOOKUP($D137,Filter_Req!$A$2:$K$19,3))/($W137-$U137))*($N137-$U137)),0))))</f>
        <v/>
      </c>
      <c r="H137" s="455"/>
      <c r="I137" s="147" t="str">
        <f>IF($D137="","",IF(VLOOKUP($D137,Filter_Req!$A$2:$K$19,2)=1,IF($S137="","",$S137*$J137),""))</f>
        <v/>
      </c>
      <c r="J137" s="148" t="str">
        <f>IF($D137="","",IF(VLOOKUP($D137,Filter_Req!$A$2:$K$19,2)=1,VLOOKUP($D137,Filter_Req!$A$2:$M$19,12),""))</f>
        <v/>
      </c>
      <c r="K137" s="455"/>
      <c r="L137" s="147" t="str">
        <f>IF($D137="","",IF(VLOOKUP($D137,Filter_Req!$A$2:$K$19,2)=1,IF($T137="","",$T137*$M137),""))</f>
        <v/>
      </c>
      <c r="M137" s="148" t="str">
        <f>IF($D137="","",IF(VLOOKUP($D137,Filter_Req!$A$2:$K$19,2)=1,VLOOKUP($D137,Filter_Req!$A$2:$K$19,8),""))</f>
        <v/>
      </c>
      <c r="N137" s="149" t="str">
        <f t="shared" si="2"/>
        <v/>
      </c>
      <c r="O137" s="150" t="str">
        <f t="shared" si="3"/>
        <v/>
      </c>
      <c r="P137" s="151"/>
      <c r="Q137" s="453"/>
      <c r="R137" s="453"/>
      <c r="S137" s="453"/>
      <c r="T137" s="453"/>
      <c r="U137" s="152" t="str">
        <f>IF($D137="","",IF(VLOOKUP($D137,Filter_Req!$A$2:$K$19,2)=1,MIN($X137,VLOOKUP($D137,Filter_Req!$A$2:$K$19,9)),85))</f>
        <v/>
      </c>
      <c r="V137" s="152" t="str">
        <f>IF($D137="","",IF(VLOOKUP($D137,Filter_Req!$A$2:$K$19,2)=1,MIN($X137,VLOOKUP($D137,Filter_Req!$A$2:$K$19,10)),85))</f>
        <v/>
      </c>
      <c r="W137" s="152" t="str">
        <f>IF($D137="","",IF($X137="","",MIN($X137,VLOOKUP($D137,Filter_Req!$A$2:$K$19,11))))</f>
        <v/>
      </c>
      <c r="X137" s="453"/>
      <c r="Y137" s="453"/>
      <c r="Z137" s="125"/>
      <c r="AA137" s="126" t="e">
        <f>VLOOKUP($D137,Filter_Req!$A$2:$K$19,2)</f>
        <v>#N/A</v>
      </c>
    </row>
    <row r="138" spans="1:27" x14ac:dyDescent="0.25">
      <c r="A138" s="125"/>
      <c r="B138" s="453"/>
      <c r="C138" s="453"/>
      <c r="D138" s="454"/>
      <c r="E138" s="455"/>
      <c r="F138" s="147" t="str">
        <f>IF($D138="","",IF($Q138="","",IF(VLOOKUP($D138,Filter_Req!$A$2:$K$19,2)=1,IF($R138="","",IF($N138&lt;=$U138,$R138*$G138,IF(AND($N138&gt;$U138,$N138&lt;=$X138),$G138*($R138+((($Q138-$R138)/($X138-$U138))*($N138-$U138))),0))),$Q138*$G138)))</f>
        <v/>
      </c>
      <c r="G138" s="148" t="str">
        <f>IF($D138="","",IF(VLOOKUP($D138,Filter_Req!$A$2:$K$19,2)=1,IF($N138&lt;=$U138,VLOOKUP($D138,Filter_Req!$A$2:$K$19,3),IF(AND($N138&gt;$U138,$N138&lt;=$W138),VLOOKUP($D138,Filter_Req!$A$2:$K$19,3)+(((VLOOKUP($D138,Filter_Req!$A$2:$K$19,5)-VLOOKUP($D138,Filter_Req!$A$2:$K$19,3))/($W138-$U138))*($N138-$U138)),0))))</f>
        <v/>
      </c>
      <c r="H138" s="455"/>
      <c r="I138" s="147" t="str">
        <f>IF($D138="","",IF(VLOOKUP($D138,Filter_Req!$A$2:$K$19,2)=1,IF($S138="","",$S138*$J138),""))</f>
        <v/>
      </c>
      <c r="J138" s="148" t="str">
        <f>IF($D138="","",IF(VLOOKUP($D138,Filter_Req!$A$2:$K$19,2)=1,VLOOKUP($D138,Filter_Req!$A$2:$M$19,12),""))</f>
        <v/>
      </c>
      <c r="K138" s="455"/>
      <c r="L138" s="147" t="str">
        <f>IF($D138="","",IF(VLOOKUP($D138,Filter_Req!$A$2:$K$19,2)=1,IF($T138="","",$T138*$M138),""))</f>
        <v/>
      </c>
      <c r="M138" s="148" t="str">
        <f>IF($D138="","",IF(VLOOKUP($D138,Filter_Req!$A$2:$K$19,2)=1,VLOOKUP($D138,Filter_Req!$A$2:$K$19,8),""))</f>
        <v/>
      </c>
      <c r="N138" s="149" t="str">
        <f t="shared" si="2"/>
        <v/>
      </c>
      <c r="O138" s="150" t="str">
        <f t="shared" si="3"/>
        <v/>
      </c>
      <c r="P138" s="151"/>
      <c r="Q138" s="453"/>
      <c r="R138" s="453"/>
      <c r="S138" s="453"/>
      <c r="T138" s="453"/>
      <c r="U138" s="152" t="str">
        <f>IF($D138="","",IF(VLOOKUP($D138,Filter_Req!$A$2:$K$19,2)=1,MIN($X138,VLOOKUP($D138,Filter_Req!$A$2:$K$19,9)),85))</f>
        <v/>
      </c>
      <c r="V138" s="152" t="str">
        <f>IF($D138="","",IF(VLOOKUP($D138,Filter_Req!$A$2:$K$19,2)=1,MIN($X138,VLOOKUP($D138,Filter_Req!$A$2:$K$19,10)),85))</f>
        <v/>
      </c>
      <c r="W138" s="152" t="str">
        <f>IF($D138="","",IF($X138="","",MIN($X138,VLOOKUP($D138,Filter_Req!$A$2:$K$19,11))))</f>
        <v/>
      </c>
      <c r="X138" s="453"/>
      <c r="Y138" s="453"/>
      <c r="Z138" s="125"/>
      <c r="AA138" s="126" t="e">
        <f>VLOOKUP($D138,Filter_Req!$A$2:$K$19,2)</f>
        <v>#N/A</v>
      </c>
    </row>
    <row r="139" spans="1:27" x14ac:dyDescent="0.25">
      <c r="A139" s="125"/>
      <c r="B139" s="453"/>
      <c r="C139" s="453"/>
      <c r="D139" s="454"/>
      <c r="E139" s="455"/>
      <c r="F139" s="147" t="str">
        <f>IF($D139="","",IF($Q139="","",IF(VLOOKUP($D139,Filter_Req!$A$2:$K$19,2)=1,IF($R139="","",IF($N139&lt;=$U139,$R139*$G139,IF(AND($N139&gt;$U139,$N139&lt;=$X139),$G139*($R139+((($Q139-$R139)/($X139-$U139))*($N139-$U139))),0))),$Q139*$G139)))</f>
        <v/>
      </c>
      <c r="G139" s="148" t="str">
        <f>IF($D139="","",IF(VLOOKUP($D139,Filter_Req!$A$2:$K$19,2)=1,IF($N139&lt;=$U139,VLOOKUP($D139,Filter_Req!$A$2:$K$19,3),IF(AND($N139&gt;$U139,$N139&lt;=$W139),VLOOKUP($D139,Filter_Req!$A$2:$K$19,3)+(((VLOOKUP($D139,Filter_Req!$A$2:$K$19,5)-VLOOKUP($D139,Filter_Req!$A$2:$K$19,3))/($W139-$U139))*($N139-$U139)),0))))</f>
        <v/>
      </c>
      <c r="H139" s="455"/>
      <c r="I139" s="147" t="str">
        <f>IF($D139="","",IF(VLOOKUP($D139,Filter_Req!$A$2:$K$19,2)=1,IF($S139="","",$S139*$J139),""))</f>
        <v/>
      </c>
      <c r="J139" s="148" t="str">
        <f>IF($D139="","",IF(VLOOKUP($D139,Filter_Req!$A$2:$K$19,2)=1,VLOOKUP($D139,Filter_Req!$A$2:$M$19,12),""))</f>
        <v/>
      </c>
      <c r="K139" s="455"/>
      <c r="L139" s="147" t="str">
        <f>IF($D139="","",IF(VLOOKUP($D139,Filter_Req!$A$2:$K$19,2)=1,IF($T139="","",$T139*$M139),""))</f>
        <v/>
      </c>
      <c r="M139" s="148" t="str">
        <f>IF($D139="","",IF(VLOOKUP($D139,Filter_Req!$A$2:$K$19,2)=1,VLOOKUP($D139,Filter_Req!$A$2:$K$19,8),""))</f>
        <v/>
      </c>
      <c r="N139" s="149" t="str">
        <f t="shared" si="2"/>
        <v/>
      </c>
      <c r="O139" s="150" t="str">
        <f t="shared" si="3"/>
        <v/>
      </c>
      <c r="P139" s="151"/>
      <c r="Q139" s="453"/>
      <c r="R139" s="453"/>
      <c r="S139" s="453"/>
      <c r="T139" s="453"/>
      <c r="U139" s="152" t="str">
        <f>IF($D139="","",IF(VLOOKUP($D139,Filter_Req!$A$2:$K$19,2)=1,MIN($X139,VLOOKUP($D139,Filter_Req!$A$2:$K$19,9)),85))</f>
        <v/>
      </c>
      <c r="V139" s="152" t="str">
        <f>IF($D139="","",IF(VLOOKUP($D139,Filter_Req!$A$2:$K$19,2)=1,MIN($X139,VLOOKUP($D139,Filter_Req!$A$2:$K$19,10)),85))</f>
        <v/>
      </c>
      <c r="W139" s="152" t="str">
        <f>IF($D139="","",IF($X139="","",MIN($X139,VLOOKUP($D139,Filter_Req!$A$2:$K$19,11))))</f>
        <v/>
      </c>
      <c r="X139" s="453"/>
      <c r="Y139" s="453"/>
      <c r="Z139" s="125"/>
      <c r="AA139" s="126" t="e">
        <f>VLOOKUP($D139,Filter_Req!$A$2:$K$19,2)</f>
        <v>#N/A</v>
      </c>
    </row>
    <row r="140" spans="1:27" x14ac:dyDescent="0.25">
      <c r="A140" s="125"/>
      <c r="B140" s="453"/>
      <c r="C140" s="453"/>
      <c r="D140" s="454"/>
      <c r="E140" s="455"/>
      <c r="F140" s="147" t="str">
        <f>IF($D140="","",IF($Q140="","",IF(VLOOKUP($D140,Filter_Req!$A$2:$K$19,2)=1,IF($R140="","",IF($N140&lt;=$U140,$R140*$G140,IF(AND($N140&gt;$U140,$N140&lt;=$X140),$G140*($R140+((($Q140-$R140)/($X140-$U140))*($N140-$U140))),0))),$Q140*$G140)))</f>
        <v/>
      </c>
      <c r="G140" s="148" t="str">
        <f>IF($D140="","",IF(VLOOKUP($D140,Filter_Req!$A$2:$K$19,2)=1,IF($N140&lt;=$U140,VLOOKUP($D140,Filter_Req!$A$2:$K$19,3),IF(AND($N140&gt;$U140,$N140&lt;=$W140),VLOOKUP($D140,Filter_Req!$A$2:$K$19,3)+(((VLOOKUP($D140,Filter_Req!$A$2:$K$19,5)-VLOOKUP($D140,Filter_Req!$A$2:$K$19,3))/($W140-$U140))*($N140-$U140)),0))))</f>
        <v/>
      </c>
      <c r="H140" s="455"/>
      <c r="I140" s="147" t="str">
        <f>IF($D140="","",IF(VLOOKUP($D140,Filter_Req!$A$2:$K$19,2)=1,IF($S140="","",$S140*$J140),""))</f>
        <v/>
      </c>
      <c r="J140" s="148" t="str">
        <f>IF($D140="","",IF(VLOOKUP($D140,Filter_Req!$A$2:$K$19,2)=1,VLOOKUP($D140,Filter_Req!$A$2:$M$19,12),""))</f>
        <v/>
      </c>
      <c r="K140" s="455"/>
      <c r="L140" s="147" t="str">
        <f>IF($D140="","",IF(VLOOKUP($D140,Filter_Req!$A$2:$K$19,2)=1,IF($T140="","",$T140*$M140),""))</f>
        <v/>
      </c>
      <c r="M140" s="148" t="str">
        <f>IF($D140="","",IF(VLOOKUP($D140,Filter_Req!$A$2:$K$19,2)=1,VLOOKUP($D140,Filter_Req!$A$2:$K$19,8),""))</f>
        <v/>
      </c>
      <c r="N140" s="149" t="str">
        <f t="shared" si="2"/>
        <v/>
      </c>
      <c r="O140" s="150" t="str">
        <f t="shared" si="3"/>
        <v/>
      </c>
      <c r="P140" s="151"/>
      <c r="Q140" s="453"/>
      <c r="R140" s="453"/>
      <c r="S140" s="453"/>
      <c r="T140" s="453"/>
      <c r="U140" s="152" t="str">
        <f>IF($D140="","",IF(VLOOKUP($D140,Filter_Req!$A$2:$K$19,2)=1,MIN($X140,VLOOKUP($D140,Filter_Req!$A$2:$K$19,9)),85))</f>
        <v/>
      </c>
      <c r="V140" s="152" t="str">
        <f>IF($D140="","",IF(VLOOKUP($D140,Filter_Req!$A$2:$K$19,2)=1,MIN($X140,VLOOKUP($D140,Filter_Req!$A$2:$K$19,10)),85))</f>
        <v/>
      </c>
      <c r="W140" s="152" t="str">
        <f>IF($D140="","",IF($X140="","",MIN($X140,VLOOKUP($D140,Filter_Req!$A$2:$K$19,11))))</f>
        <v/>
      </c>
      <c r="X140" s="453"/>
      <c r="Y140" s="453"/>
      <c r="Z140" s="125"/>
      <c r="AA140" s="126" t="e">
        <f>VLOOKUP($D140,Filter_Req!$A$2:$K$19,2)</f>
        <v>#N/A</v>
      </c>
    </row>
    <row r="141" spans="1:27" x14ac:dyDescent="0.25">
      <c r="A141" s="125"/>
      <c r="B141" s="453"/>
      <c r="C141" s="453"/>
      <c r="D141" s="454"/>
      <c r="E141" s="455"/>
      <c r="F141" s="147" t="str">
        <f>IF($D141="","",IF($Q141="","",IF(VLOOKUP($D141,Filter_Req!$A$2:$K$19,2)=1,IF($R141="","",IF($N141&lt;=$U141,$R141*$G141,IF(AND($N141&gt;$U141,$N141&lt;=$X141),$G141*($R141+((($Q141-$R141)/($X141-$U141))*($N141-$U141))),0))),$Q141*$G141)))</f>
        <v/>
      </c>
      <c r="G141" s="148" t="str">
        <f>IF($D141="","",IF(VLOOKUP($D141,Filter_Req!$A$2:$K$19,2)=1,IF($N141&lt;=$U141,VLOOKUP($D141,Filter_Req!$A$2:$K$19,3),IF(AND($N141&gt;$U141,$N141&lt;=$W141),VLOOKUP($D141,Filter_Req!$A$2:$K$19,3)+(((VLOOKUP($D141,Filter_Req!$A$2:$K$19,5)-VLOOKUP($D141,Filter_Req!$A$2:$K$19,3))/($W141-$U141))*($N141-$U141)),0))))</f>
        <v/>
      </c>
      <c r="H141" s="455"/>
      <c r="I141" s="147" t="str">
        <f>IF($D141="","",IF(VLOOKUP($D141,Filter_Req!$A$2:$K$19,2)=1,IF($S141="","",$S141*$J141),""))</f>
        <v/>
      </c>
      <c r="J141" s="148" t="str">
        <f>IF($D141="","",IF(VLOOKUP($D141,Filter_Req!$A$2:$K$19,2)=1,VLOOKUP($D141,Filter_Req!$A$2:$M$19,12),""))</f>
        <v/>
      </c>
      <c r="K141" s="455"/>
      <c r="L141" s="147" t="str">
        <f>IF($D141="","",IF(VLOOKUP($D141,Filter_Req!$A$2:$K$19,2)=1,IF($T141="","",$T141*$M141),""))</f>
        <v/>
      </c>
      <c r="M141" s="148" t="str">
        <f>IF($D141="","",IF(VLOOKUP($D141,Filter_Req!$A$2:$K$19,2)=1,VLOOKUP($D141,Filter_Req!$A$2:$K$19,8),""))</f>
        <v/>
      </c>
      <c r="N141" s="149" t="str">
        <f t="shared" si="2"/>
        <v/>
      </c>
      <c r="O141" s="150" t="str">
        <f t="shared" si="3"/>
        <v/>
      </c>
      <c r="P141" s="151"/>
      <c r="Q141" s="453"/>
      <c r="R141" s="453"/>
      <c r="S141" s="453"/>
      <c r="T141" s="453"/>
      <c r="U141" s="152" t="str">
        <f>IF($D141="","",IF(VLOOKUP($D141,Filter_Req!$A$2:$K$19,2)=1,MIN($X141,VLOOKUP($D141,Filter_Req!$A$2:$K$19,9)),85))</f>
        <v/>
      </c>
      <c r="V141" s="152" t="str">
        <f>IF($D141="","",IF(VLOOKUP($D141,Filter_Req!$A$2:$K$19,2)=1,MIN($X141,VLOOKUP($D141,Filter_Req!$A$2:$K$19,10)),85))</f>
        <v/>
      </c>
      <c r="W141" s="152" t="str">
        <f>IF($D141="","",IF($X141="","",MIN($X141,VLOOKUP($D141,Filter_Req!$A$2:$K$19,11))))</f>
        <v/>
      </c>
      <c r="X141" s="453"/>
      <c r="Y141" s="453"/>
      <c r="Z141" s="125"/>
      <c r="AA141" s="126" t="e">
        <f>VLOOKUP($D141,Filter_Req!$A$2:$K$19,2)</f>
        <v>#N/A</v>
      </c>
    </row>
    <row r="142" spans="1:27" x14ac:dyDescent="0.25">
      <c r="A142" s="125"/>
      <c r="B142" s="453"/>
      <c r="C142" s="453"/>
      <c r="D142" s="454"/>
      <c r="E142" s="455"/>
      <c r="F142" s="147" t="str">
        <f>IF($D142="","",IF($Q142="","",IF(VLOOKUP($D142,Filter_Req!$A$2:$K$19,2)=1,IF($R142="","",IF($N142&lt;=$U142,$R142*$G142,IF(AND($N142&gt;$U142,$N142&lt;=$X142),$G142*($R142+((($Q142-$R142)/($X142-$U142))*($N142-$U142))),0))),$Q142*$G142)))</f>
        <v/>
      </c>
      <c r="G142" s="148" t="str">
        <f>IF($D142="","",IF(VLOOKUP($D142,Filter_Req!$A$2:$K$19,2)=1,IF($N142&lt;=$U142,VLOOKUP($D142,Filter_Req!$A$2:$K$19,3),IF(AND($N142&gt;$U142,$N142&lt;=$W142),VLOOKUP($D142,Filter_Req!$A$2:$K$19,3)+(((VLOOKUP($D142,Filter_Req!$A$2:$K$19,5)-VLOOKUP($D142,Filter_Req!$A$2:$K$19,3))/($W142-$U142))*($N142-$U142)),0))))</f>
        <v/>
      </c>
      <c r="H142" s="455"/>
      <c r="I142" s="147" t="str">
        <f>IF($D142="","",IF(VLOOKUP($D142,Filter_Req!$A$2:$K$19,2)=1,IF($S142="","",$S142*$J142),""))</f>
        <v/>
      </c>
      <c r="J142" s="148" t="str">
        <f>IF($D142="","",IF(VLOOKUP($D142,Filter_Req!$A$2:$K$19,2)=1,VLOOKUP($D142,Filter_Req!$A$2:$M$19,12),""))</f>
        <v/>
      </c>
      <c r="K142" s="455"/>
      <c r="L142" s="147" t="str">
        <f>IF($D142="","",IF(VLOOKUP($D142,Filter_Req!$A$2:$K$19,2)=1,IF($T142="","",$T142*$M142),""))</f>
        <v/>
      </c>
      <c r="M142" s="148" t="str">
        <f>IF($D142="","",IF(VLOOKUP($D142,Filter_Req!$A$2:$K$19,2)=1,VLOOKUP($D142,Filter_Req!$A$2:$K$19,8),""))</f>
        <v/>
      </c>
      <c r="N142" s="149" t="str">
        <f t="shared" si="2"/>
        <v/>
      </c>
      <c r="O142" s="150" t="str">
        <f t="shared" si="3"/>
        <v/>
      </c>
      <c r="P142" s="151"/>
      <c r="Q142" s="453"/>
      <c r="R142" s="453"/>
      <c r="S142" s="453"/>
      <c r="T142" s="453"/>
      <c r="U142" s="152" t="str">
        <f>IF($D142="","",IF(VLOOKUP($D142,Filter_Req!$A$2:$K$19,2)=1,MIN($X142,VLOOKUP($D142,Filter_Req!$A$2:$K$19,9)),85))</f>
        <v/>
      </c>
      <c r="V142" s="152" t="str">
        <f>IF($D142="","",IF(VLOOKUP($D142,Filter_Req!$A$2:$K$19,2)=1,MIN($X142,VLOOKUP($D142,Filter_Req!$A$2:$K$19,10)),85))</f>
        <v/>
      </c>
      <c r="W142" s="152" t="str">
        <f>IF($D142="","",IF($X142="","",MIN($X142,VLOOKUP($D142,Filter_Req!$A$2:$K$19,11))))</f>
        <v/>
      </c>
      <c r="X142" s="453"/>
      <c r="Y142" s="453"/>
      <c r="Z142" s="125"/>
      <c r="AA142" s="126" t="e">
        <f>VLOOKUP($D142,Filter_Req!$A$2:$K$19,2)</f>
        <v>#N/A</v>
      </c>
    </row>
    <row r="143" spans="1:27" x14ac:dyDescent="0.25">
      <c r="A143" s="125"/>
      <c r="B143" s="453"/>
      <c r="C143" s="453"/>
      <c r="D143" s="454"/>
      <c r="E143" s="455"/>
      <c r="F143" s="147" t="str">
        <f>IF($D143="","",IF($Q143="","",IF(VLOOKUP($D143,Filter_Req!$A$2:$K$19,2)=1,IF($R143="","",IF($N143&lt;=$U143,$R143*$G143,IF(AND($N143&gt;$U143,$N143&lt;=$X143),$G143*($R143+((($Q143-$R143)/($X143-$U143))*($N143-$U143))),0))),$Q143*$G143)))</f>
        <v/>
      </c>
      <c r="G143" s="148" t="str">
        <f>IF($D143="","",IF(VLOOKUP($D143,Filter_Req!$A$2:$K$19,2)=1,IF($N143&lt;=$U143,VLOOKUP($D143,Filter_Req!$A$2:$K$19,3),IF(AND($N143&gt;$U143,$N143&lt;=$W143),VLOOKUP($D143,Filter_Req!$A$2:$K$19,3)+(((VLOOKUP($D143,Filter_Req!$A$2:$K$19,5)-VLOOKUP($D143,Filter_Req!$A$2:$K$19,3))/($W143-$U143))*($N143-$U143)),0))))</f>
        <v/>
      </c>
      <c r="H143" s="455"/>
      <c r="I143" s="147" t="str">
        <f>IF($D143="","",IF(VLOOKUP($D143,Filter_Req!$A$2:$K$19,2)=1,IF($S143="","",$S143*$J143),""))</f>
        <v/>
      </c>
      <c r="J143" s="148" t="str">
        <f>IF($D143="","",IF(VLOOKUP($D143,Filter_Req!$A$2:$K$19,2)=1,VLOOKUP($D143,Filter_Req!$A$2:$M$19,12),""))</f>
        <v/>
      </c>
      <c r="K143" s="455"/>
      <c r="L143" s="147" t="str">
        <f>IF($D143="","",IF(VLOOKUP($D143,Filter_Req!$A$2:$K$19,2)=1,IF($T143="","",$T143*$M143),""))</f>
        <v/>
      </c>
      <c r="M143" s="148" t="str">
        <f>IF($D143="","",IF(VLOOKUP($D143,Filter_Req!$A$2:$K$19,2)=1,VLOOKUP($D143,Filter_Req!$A$2:$K$19,8),""))</f>
        <v/>
      </c>
      <c r="N143" s="149" t="str">
        <f t="shared" ref="N143:N206" si="4">IF($D143="","",$K$6+Y143)</f>
        <v/>
      </c>
      <c r="O143" s="150" t="str">
        <f t="shared" ref="O143:O206" si="5">IF($D143="","",$W143)</f>
        <v/>
      </c>
      <c r="P143" s="151"/>
      <c r="Q143" s="453"/>
      <c r="R143" s="453"/>
      <c r="S143" s="453"/>
      <c r="T143" s="453"/>
      <c r="U143" s="152" t="str">
        <f>IF($D143="","",IF(VLOOKUP($D143,Filter_Req!$A$2:$K$19,2)=1,MIN($X143,VLOOKUP($D143,Filter_Req!$A$2:$K$19,9)),85))</f>
        <v/>
      </c>
      <c r="V143" s="152" t="str">
        <f>IF($D143="","",IF(VLOOKUP($D143,Filter_Req!$A$2:$K$19,2)=1,MIN($X143,VLOOKUP($D143,Filter_Req!$A$2:$K$19,10)),85))</f>
        <v/>
      </c>
      <c r="W143" s="152" t="str">
        <f>IF($D143="","",IF($X143="","",MIN($X143,VLOOKUP($D143,Filter_Req!$A$2:$K$19,11))))</f>
        <v/>
      </c>
      <c r="X143" s="453"/>
      <c r="Y143" s="453"/>
      <c r="Z143" s="125"/>
      <c r="AA143" s="126" t="e">
        <f>VLOOKUP($D143,Filter_Req!$A$2:$K$19,2)</f>
        <v>#N/A</v>
      </c>
    </row>
    <row r="144" spans="1:27" x14ac:dyDescent="0.25">
      <c r="A144" s="125"/>
      <c r="B144" s="453"/>
      <c r="C144" s="453"/>
      <c r="D144" s="454"/>
      <c r="E144" s="455"/>
      <c r="F144" s="147" t="str">
        <f>IF($D144="","",IF($Q144="","",IF(VLOOKUP($D144,Filter_Req!$A$2:$K$19,2)=1,IF($R144="","",IF($N144&lt;=$U144,$R144*$G144,IF(AND($N144&gt;$U144,$N144&lt;=$X144),$G144*($R144+((($Q144-$R144)/($X144-$U144))*($N144-$U144))),0))),$Q144*$G144)))</f>
        <v/>
      </c>
      <c r="G144" s="148" t="str">
        <f>IF($D144="","",IF(VLOOKUP($D144,Filter_Req!$A$2:$K$19,2)=1,IF($N144&lt;=$U144,VLOOKUP($D144,Filter_Req!$A$2:$K$19,3),IF(AND($N144&gt;$U144,$N144&lt;=$W144),VLOOKUP($D144,Filter_Req!$A$2:$K$19,3)+(((VLOOKUP($D144,Filter_Req!$A$2:$K$19,5)-VLOOKUP($D144,Filter_Req!$A$2:$K$19,3))/($W144-$U144))*($N144-$U144)),0))))</f>
        <v/>
      </c>
      <c r="H144" s="455"/>
      <c r="I144" s="147" t="str">
        <f>IF($D144="","",IF(VLOOKUP($D144,Filter_Req!$A$2:$K$19,2)=1,IF($S144="","",$S144*$J144),""))</f>
        <v/>
      </c>
      <c r="J144" s="148" t="str">
        <f>IF($D144="","",IF(VLOOKUP($D144,Filter_Req!$A$2:$K$19,2)=1,VLOOKUP($D144,Filter_Req!$A$2:$M$19,12),""))</f>
        <v/>
      </c>
      <c r="K144" s="455"/>
      <c r="L144" s="147" t="str">
        <f>IF($D144="","",IF(VLOOKUP($D144,Filter_Req!$A$2:$K$19,2)=1,IF($T144="","",$T144*$M144),""))</f>
        <v/>
      </c>
      <c r="M144" s="148" t="str">
        <f>IF($D144="","",IF(VLOOKUP($D144,Filter_Req!$A$2:$K$19,2)=1,VLOOKUP($D144,Filter_Req!$A$2:$K$19,8),""))</f>
        <v/>
      </c>
      <c r="N144" s="149" t="str">
        <f t="shared" si="4"/>
        <v/>
      </c>
      <c r="O144" s="150" t="str">
        <f t="shared" si="5"/>
        <v/>
      </c>
      <c r="P144" s="151"/>
      <c r="Q144" s="453"/>
      <c r="R144" s="453"/>
      <c r="S144" s="453"/>
      <c r="T144" s="453"/>
      <c r="U144" s="152" t="str">
        <f>IF($D144="","",IF(VLOOKUP($D144,Filter_Req!$A$2:$K$19,2)=1,MIN($X144,VLOOKUP($D144,Filter_Req!$A$2:$K$19,9)),85))</f>
        <v/>
      </c>
      <c r="V144" s="152" t="str">
        <f>IF($D144="","",IF(VLOOKUP($D144,Filter_Req!$A$2:$K$19,2)=1,MIN($X144,VLOOKUP($D144,Filter_Req!$A$2:$K$19,10)),85))</f>
        <v/>
      </c>
      <c r="W144" s="152" t="str">
        <f>IF($D144="","",IF($X144="","",MIN($X144,VLOOKUP($D144,Filter_Req!$A$2:$K$19,11))))</f>
        <v/>
      </c>
      <c r="X144" s="453"/>
      <c r="Y144" s="453"/>
      <c r="Z144" s="125"/>
      <c r="AA144" s="126" t="e">
        <f>VLOOKUP($D144,Filter_Req!$A$2:$K$19,2)</f>
        <v>#N/A</v>
      </c>
    </row>
    <row r="145" spans="1:27" x14ac:dyDescent="0.25">
      <c r="A145" s="125"/>
      <c r="B145" s="453"/>
      <c r="C145" s="453"/>
      <c r="D145" s="454"/>
      <c r="E145" s="455"/>
      <c r="F145" s="147" t="str">
        <f>IF($D145="","",IF($Q145="","",IF(VLOOKUP($D145,Filter_Req!$A$2:$K$19,2)=1,IF($R145="","",IF($N145&lt;=$U145,$R145*$G145,IF(AND($N145&gt;$U145,$N145&lt;=$X145),$G145*($R145+((($Q145-$R145)/($X145-$U145))*($N145-$U145))),0))),$Q145*$G145)))</f>
        <v/>
      </c>
      <c r="G145" s="148" t="str">
        <f>IF($D145="","",IF(VLOOKUP($D145,Filter_Req!$A$2:$K$19,2)=1,IF($N145&lt;=$U145,VLOOKUP($D145,Filter_Req!$A$2:$K$19,3),IF(AND($N145&gt;$U145,$N145&lt;=$W145),VLOOKUP($D145,Filter_Req!$A$2:$K$19,3)+(((VLOOKUP($D145,Filter_Req!$A$2:$K$19,5)-VLOOKUP($D145,Filter_Req!$A$2:$K$19,3))/($W145-$U145))*($N145-$U145)),0))))</f>
        <v/>
      </c>
      <c r="H145" s="455"/>
      <c r="I145" s="147" t="str">
        <f>IF($D145="","",IF(VLOOKUP($D145,Filter_Req!$A$2:$K$19,2)=1,IF($S145="","",$S145*$J145),""))</f>
        <v/>
      </c>
      <c r="J145" s="148" t="str">
        <f>IF($D145="","",IF(VLOOKUP($D145,Filter_Req!$A$2:$K$19,2)=1,VLOOKUP($D145,Filter_Req!$A$2:$M$19,12),""))</f>
        <v/>
      </c>
      <c r="K145" s="455"/>
      <c r="L145" s="147" t="str">
        <f>IF($D145="","",IF(VLOOKUP($D145,Filter_Req!$A$2:$K$19,2)=1,IF($T145="","",$T145*$M145),""))</f>
        <v/>
      </c>
      <c r="M145" s="148" t="str">
        <f>IF($D145="","",IF(VLOOKUP($D145,Filter_Req!$A$2:$K$19,2)=1,VLOOKUP($D145,Filter_Req!$A$2:$K$19,8),""))</f>
        <v/>
      </c>
      <c r="N145" s="149" t="str">
        <f t="shared" si="4"/>
        <v/>
      </c>
      <c r="O145" s="150" t="str">
        <f t="shared" si="5"/>
        <v/>
      </c>
      <c r="P145" s="151"/>
      <c r="Q145" s="453"/>
      <c r="R145" s="453"/>
      <c r="S145" s="453"/>
      <c r="T145" s="453"/>
      <c r="U145" s="152" t="str">
        <f>IF($D145="","",IF(VLOOKUP($D145,Filter_Req!$A$2:$K$19,2)=1,MIN($X145,VLOOKUP($D145,Filter_Req!$A$2:$K$19,9)),85))</f>
        <v/>
      </c>
      <c r="V145" s="152" t="str">
        <f>IF($D145="","",IF(VLOOKUP($D145,Filter_Req!$A$2:$K$19,2)=1,MIN($X145,VLOOKUP($D145,Filter_Req!$A$2:$K$19,10)),85))</f>
        <v/>
      </c>
      <c r="W145" s="152" t="str">
        <f>IF($D145="","",IF($X145="","",MIN($X145,VLOOKUP($D145,Filter_Req!$A$2:$K$19,11))))</f>
        <v/>
      </c>
      <c r="X145" s="453"/>
      <c r="Y145" s="453"/>
      <c r="Z145" s="125"/>
      <c r="AA145" s="126" t="e">
        <f>VLOOKUP($D145,Filter_Req!$A$2:$K$19,2)</f>
        <v>#N/A</v>
      </c>
    </row>
    <row r="146" spans="1:27" x14ac:dyDescent="0.25">
      <c r="A146" s="125"/>
      <c r="B146" s="453"/>
      <c r="C146" s="453"/>
      <c r="D146" s="454"/>
      <c r="E146" s="455"/>
      <c r="F146" s="147" t="str">
        <f>IF($D146="","",IF($Q146="","",IF(VLOOKUP($D146,Filter_Req!$A$2:$K$19,2)=1,IF($R146="","",IF($N146&lt;=$U146,$R146*$G146,IF(AND($N146&gt;$U146,$N146&lt;=$X146),$G146*($R146+((($Q146-$R146)/($X146-$U146))*($N146-$U146))),0))),$Q146*$G146)))</f>
        <v/>
      </c>
      <c r="G146" s="148" t="str">
        <f>IF($D146="","",IF(VLOOKUP($D146,Filter_Req!$A$2:$K$19,2)=1,IF($N146&lt;=$U146,VLOOKUP($D146,Filter_Req!$A$2:$K$19,3),IF(AND($N146&gt;$U146,$N146&lt;=$W146),VLOOKUP($D146,Filter_Req!$A$2:$K$19,3)+(((VLOOKUP($D146,Filter_Req!$A$2:$K$19,5)-VLOOKUP($D146,Filter_Req!$A$2:$K$19,3))/($W146-$U146))*($N146-$U146)),0))))</f>
        <v/>
      </c>
      <c r="H146" s="455"/>
      <c r="I146" s="147" t="str">
        <f>IF($D146="","",IF(VLOOKUP($D146,Filter_Req!$A$2:$K$19,2)=1,IF($S146="","",$S146*$J146),""))</f>
        <v/>
      </c>
      <c r="J146" s="148" t="str">
        <f>IF($D146="","",IF(VLOOKUP($D146,Filter_Req!$A$2:$K$19,2)=1,VLOOKUP($D146,Filter_Req!$A$2:$M$19,12),""))</f>
        <v/>
      </c>
      <c r="K146" s="455"/>
      <c r="L146" s="147" t="str">
        <f>IF($D146="","",IF(VLOOKUP($D146,Filter_Req!$A$2:$K$19,2)=1,IF($T146="","",$T146*$M146),""))</f>
        <v/>
      </c>
      <c r="M146" s="148" t="str">
        <f>IF($D146="","",IF(VLOOKUP($D146,Filter_Req!$A$2:$K$19,2)=1,VLOOKUP($D146,Filter_Req!$A$2:$K$19,8),""))</f>
        <v/>
      </c>
      <c r="N146" s="149" t="str">
        <f t="shared" si="4"/>
        <v/>
      </c>
      <c r="O146" s="150" t="str">
        <f t="shared" si="5"/>
        <v/>
      </c>
      <c r="P146" s="151"/>
      <c r="Q146" s="453"/>
      <c r="R146" s="453"/>
      <c r="S146" s="453"/>
      <c r="T146" s="453"/>
      <c r="U146" s="152" t="str">
        <f>IF($D146="","",IF(VLOOKUP($D146,Filter_Req!$A$2:$K$19,2)=1,MIN($X146,VLOOKUP($D146,Filter_Req!$A$2:$K$19,9)),85))</f>
        <v/>
      </c>
      <c r="V146" s="152" t="str">
        <f>IF($D146="","",IF(VLOOKUP($D146,Filter_Req!$A$2:$K$19,2)=1,MIN($X146,VLOOKUP($D146,Filter_Req!$A$2:$K$19,10)),85))</f>
        <v/>
      </c>
      <c r="W146" s="152" t="str">
        <f>IF($D146="","",IF($X146="","",MIN($X146,VLOOKUP($D146,Filter_Req!$A$2:$K$19,11))))</f>
        <v/>
      </c>
      <c r="X146" s="453"/>
      <c r="Y146" s="453"/>
      <c r="Z146" s="125"/>
      <c r="AA146" s="126" t="e">
        <f>VLOOKUP($D146,Filter_Req!$A$2:$K$19,2)</f>
        <v>#N/A</v>
      </c>
    </row>
    <row r="147" spans="1:27" x14ac:dyDescent="0.25">
      <c r="A147" s="125"/>
      <c r="B147" s="453"/>
      <c r="C147" s="453"/>
      <c r="D147" s="454"/>
      <c r="E147" s="455"/>
      <c r="F147" s="147" t="str">
        <f>IF($D147="","",IF($Q147="","",IF(VLOOKUP($D147,Filter_Req!$A$2:$K$19,2)=1,IF($R147="","",IF($N147&lt;=$U147,$R147*$G147,IF(AND($N147&gt;$U147,$N147&lt;=$X147),$G147*($R147+((($Q147-$R147)/($X147-$U147))*($N147-$U147))),0))),$Q147*$G147)))</f>
        <v/>
      </c>
      <c r="G147" s="148" t="str">
        <f>IF($D147="","",IF(VLOOKUP($D147,Filter_Req!$A$2:$K$19,2)=1,IF($N147&lt;=$U147,VLOOKUP($D147,Filter_Req!$A$2:$K$19,3),IF(AND($N147&gt;$U147,$N147&lt;=$W147),VLOOKUP($D147,Filter_Req!$A$2:$K$19,3)+(((VLOOKUP($D147,Filter_Req!$A$2:$K$19,5)-VLOOKUP($D147,Filter_Req!$A$2:$K$19,3))/($W147-$U147))*($N147-$U147)),0))))</f>
        <v/>
      </c>
      <c r="H147" s="455"/>
      <c r="I147" s="147" t="str">
        <f>IF($D147="","",IF(VLOOKUP($D147,Filter_Req!$A$2:$K$19,2)=1,IF($S147="","",$S147*$J147),""))</f>
        <v/>
      </c>
      <c r="J147" s="148" t="str">
        <f>IF($D147="","",IF(VLOOKUP($D147,Filter_Req!$A$2:$K$19,2)=1,VLOOKUP($D147,Filter_Req!$A$2:$M$19,12),""))</f>
        <v/>
      </c>
      <c r="K147" s="455"/>
      <c r="L147" s="147" t="str">
        <f>IF($D147="","",IF(VLOOKUP($D147,Filter_Req!$A$2:$K$19,2)=1,IF($T147="","",$T147*$M147),""))</f>
        <v/>
      </c>
      <c r="M147" s="148" t="str">
        <f>IF($D147="","",IF(VLOOKUP($D147,Filter_Req!$A$2:$K$19,2)=1,VLOOKUP($D147,Filter_Req!$A$2:$K$19,8),""))</f>
        <v/>
      </c>
      <c r="N147" s="149" t="str">
        <f t="shared" si="4"/>
        <v/>
      </c>
      <c r="O147" s="150" t="str">
        <f t="shared" si="5"/>
        <v/>
      </c>
      <c r="P147" s="151"/>
      <c r="Q147" s="453"/>
      <c r="R147" s="453"/>
      <c r="S147" s="453"/>
      <c r="T147" s="453"/>
      <c r="U147" s="152" t="str">
        <f>IF($D147="","",IF(VLOOKUP($D147,Filter_Req!$A$2:$K$19,2)=1,MIN($X147,VLOOKUP($D147,Filter_Req!$A$2:$K$19,9)),85))</f>
        <v/>
      </c>
      <c r="V147" s="152" t="str">
        <f>IF($D147="","",IF(VLOOKUP($D147,Filter_Req!$A$2:$K$19,2)=1,MIN($X147,VLOOKUP($D147,Filter_Req!$A$2:$K$19,10)),85))</f>
        <v/>
      </c>
      <c r="W147" s="152" t="str">
        <f>IF($D147="","",IF($X147="","",MIN($X147,VLOOKUP($D147,Filter_Req!$A$2:$K$19,11))))</f>
        <v/>
      </c>
      <c r="X147" s="453"/>
      <c r="Y147" s="453"/>
      <c r="Z147" s="125"/>
      <c r="AA147" s="126" t="e">
        <f>VLOOKUP($D147,Filter_Req!$A$2:$K$19,2)</f>
        <v>#N/A</v>
      </c>
    </row>
    <row r="148" spans="1:27" x14ac:dyDescent="0.25">
      <c r="A148" s="125"/>
      <c r="B148" s="453"/>
      <c r="C148" s="453"/>
      <c r="D148" s="454"/>
      <c r="E148" s="455"/>
      <c r="F148" s="147" t="str">
        <f>IF($D148="","",IF($Q148="","",IF(VLOOKUP($D148,Filter_Req!$A$2:$K$19,2)=1,IF($R148="","",IF($N148&lt;=$U148,$R148*$G148,IF(AND($N148&gt;$U148,$N148&lt;=$X148),$G148*($R148+((($Q148-$R148)/($X148-$U148))*($N148-$U148))),0))),$Q148*$G148)))</f>
        <v/>
      </c>
      <c r="G148" s="148" t="str">
        <f>IF($D148="","",IF(VLOOKUP($D148,Filter_Req!$A$2:$K$19,2)=1,IF($N148&lt;=$U148,VLOOKUP($D148,Filter_Req!$A$2:$K$19,3),IF(AND($N148&gt;$U148,$N148&lt;=$W148),VLOOKUP($D148,Filter_Req!$A$2:$K$19,3)+(((VLOOKUP($D148,Filter_Req!$A$2:$K$19,5)-VLOOKUP($D148,Filter_Req!$A$2:$K$19,3))/($W148-$U148))*($N148-$U148)),0))))</f>
        <v/>
      </c>
      <c r="H148" s="455"/>
      <c r="I148" s="147" t="str">
        <f>IF($D148="","",IF(VLOOKUP($D148,Filter_Req!$A$2:$K$19,2)=1,IF($S148="","",$S148*$J148),""))</f>
        <v/>
      </c>
      <c r="J148" s="148" t="str">
        <f>IF($D148="","",IF(VLOOKUP($D148,Filter_Req!$A$2:$K$19,2)=1,VLOOKUP($D148,Filter_Req!$A$2:$M$19,12),""))</f>
        <v/>
      </c>
      <c r="K148" s="455"/>
      <c r="L148" s="147" t="str">
        <f>IF($D148="","",IF(VLOOKUP($D148,Filter_Req!$A$2:$K$19,2)=1,IF($T148="","",$T148*$M148),""))</f>
        <v/>
      </c>
      <c r="M148" s="148" t="str">
        <f>IF($D148="","",IF(VLOOKUP($D148,Filter_Req!$A$2:$K$19,2)=1,VLOOKUP($D148,Filter_Req!$A$2:$K$19,8),""))</f>
        <v/>
      </c>
      <c r="N148" s="149" t="str">
        <f t="shared" si="4"/>
        <v/>
      </c>
      <c r="O148" s="150" t="str">
        <f t="shared" si="5"/>
        <v/>
      </c>
      <c r="P148" s="151"/>
      <c r="Q148" s="453"/>
      <c r="R148" s="453"/>
      <c r="S148" s="453"/>
      <c r="T148" s="453"/>
      <c r="U148" s="152" t="str">
        <f>IF($D148="","",IF(VLOOKUP($D148,Filter_Req!$A$2:$K$19,2)=1,MIN($X148,VLOOKUP($D148,Filter_Req!$A$2:$K$19,9)),85))</f>
        <v/>
      </c>
      <c r="V148" s="152" t="str">
        <f>IF($D148="","",IF(VLOOKUP($D148,Filter_Req!$A$2:$K$19,2)=1,MIN($X148,VLOOKUP($D148,Filter_Req!$A$2:$K$19,10)),85))</f>
        <v/>
      </c>
      <c r="W148" s="152" t="str">
        <f>IF($D148="","",IF($X148="","",MIN($X148,VLOOKUP($D148,Filter_Req!$A$2:$K$19,11))))</f>
        <v/>
      </c>
      <c r="X148" s="453"/>
      <c r="Y148" s="453"/>
      <c r="Z148" s="125"/>
      <c r="AA148" s="126" t="e">
        <f>VLOOKUP($D148,Filter_Req!$A$2:$K$19,2)</f>
        <v>#N/A</v>
      </c>
    </row>
    <row r="149" spans="1:27" x14ac:dyDescent="0.25">
      <c r="A149" s="125"/>
      <c r="B149" s="453"/>
      <c r="C149" s="453"/>
      <c r="D149" s="454"/>
      <c r="E149" s="455"/>
      <c r="F149" s="147" t="str">
        <f>IF($D149="","",IF($Q149="","",IF(VLOOKUP($D149,Filter_Req!$A$2:$K$19,2)=1,IF($R149="","",IF($N149&lt;=$U149,$R149*$G149,IF(AND($N149&gt;$U149,$N149&lt;=$X149),$G149*($R149+((($Q149-$R149)/($X149-$U149))*($N149-$U149))),0))),$Q149*$G149)))</f>
        <v/>
      </c>
      <c r="G149" s="148" t="str">
        <f>IF($D149="","",IF(VLOOKUP($D149,Filter_Req!$A$2:$K$19,2)=1,IF($N149&lt;=$U149,VLOOKUP($D149,Filter_Req!$A$2:$K$19,3),IF(AND($N149&gt;$U149,$N149&lt;=$W149),VLOOKUP($D149,Filter_Req!$A$2:$K$19,3)+(((VLOOKUP($D149,Filter_Req!$A$2:$K$19,5)-VLOOKUP($D149,Filter_Req!$A$2:$K$19,3))/($W149-$U149))*($N149-$U149)),0))))</f>
        <v/>
      </c>
      <c r="H149" s="455"/>
      <c r="I149" s="147" t="str">
        <f>IF($D149="","",IF(VLOOKUP($D149,Filter_Req!$A$2:$K$19,2)=1,IF($S149="","",$S149*$J149),""))</f>
        <v/>
      </c>
      <c r="J149" s="148" t="str">
        <f>IF($D149="","",IF(VLOOKUP($D149,Filter_Req!$A$2:$K$19,2)=1,VLOOKUP($D149,Filter_Req!$A$2:$M$19,12),""))</f>
        <v/>
      </c>
      <c r="K149" s="455"/>
      <c r="L149" s="147" t="str">
        <f>IF($D149="","",IF(VLOOKUP($D149,Filter_Req!$A$2:$K$19,2)=1,IF($T149="","",$T149*$M149),""))</f>
        <v/>
      </c>
      <c r="M149" s="148" t="str">
        <f>IF($D149="","",IF(VLOOKUP($D149,Filter_Req!$A$2:$K$19,2)=1,VLOOKUP($D149,Filter_Req!$A$2:$K$19,8),""))</f>
        <v/>
      </c>
      <c r="N149" s="149" t="str">
        <f t="shared" si="4"/>
        <v/>
      </c>
      <c r="O149" s="150" t="str">
        <f t="shared" si="5"/>
        <v/>
      </c>
      <c r="P149" s="151"/>
      <c r="Q149" s="453"/>
      <c r="R149" s="453"/>
      <c r="S149" s="453"/>
      <c r="T149" s="453"/>
      <c r="U149" s="152" t="str">
        <f>IF($D149="","",IF(VLOOKUP($D149,Filter_Req!$A$2:$K$19,2)=1,MIN($X149,VLOOKUP($D149,Filter_Req!$A$2:$K$19,9)),85))</f>
        <v/>
      </c>
      <c r="V149" s="152" t="str">
        <f>IF($D149="","",IF(VLOOKUP($D149,Filter_Req!$A$2:$K$19,2)=1,MIN($X149,VLOOKUP($D149,Filter_Req!$A$2:$K$19,10)),85))</f>
        <v/>
      </c>
      <c r="W149" s="152" t="str">
        <f>IF($D149="","",IF($X149="","",MIN($X149,VLOOKUP($D149,Filter_Req!$A$2:$K$19,11))))</f>
        <v/>
      </c>
      <c r="X149" s="453"/>
      <c r="Y149" s="453"/>
      <c r="Z149" s="125"/>
      <c r="AA149" s="126" t="e">
        <f>VLOOKUP($D149,Filter_Req!$A$2:$K$19,2)</f>
        <v>#N/A</v>
      </c>
    </row>
    <row r="150" spans="1:27" x14ac:dyDescent="0.25">
      <c r="A150" s="125"/>
      <c r="B150" s="453"/>
      <c r="C150" s="453"/>
      <c r="D150" s="454"/>
      <c r="E150" s="455"/>
      <c r="F150" s="147" t="str">
        <f>IF($D150="","",IF($Q150="","",IF(VLOOKUP($D150,Filter_Req!$A$2:$K$19,2)=1,IF($R150="","",IF($N150&lt;=$U150,$R150*$G150,IF(AND($N150&gt;$U150,$N150&lt;=$X150),$G150*($R150+((($Q150-$R150)/($X150-$U150))*($N150-$U150))),0))),$Q150*$G150)))</f>
        <v/>
      </c>
      <c r="G150" s="148" t="str">
        <f>IF($D150="","",IF(VLOOKUP($D150,Filter_Req!$A$2:$K$19,2)=1,IF($N150&lt;=$U150,VLOOKUP($D150,Filter_Req!$A$2:$K$19,3),IF(AND($N150&gt;$U150,$N150&lt;=$W150),VLOOKUP($D150,Filter_Req!$A$2:$K$19,3)+(((VLOOKUP($D150,Filter_Req!$A$2:$K$19,5)-VLOOKUP($D150,Filter_Req!$A$2:$K$19,3))/($W150-$U150))*($N150-$U150)),0))))</f>
        <v/>
      </c>
      <c r="H150" s="455"/>
      <c r="I150" s="147" t="str">
        <f>IF($D150="","",IF(VLOOKUP($D150,Filter_Req!$A$2:$K$19,2)=1,IF($S150="","",$S150*$J150),""))</f>
        <v/>
      </c>
      <c r="J150" s="148" t="str">
        <f>IF($D150="","",IF(VLOOKUP($D150,Filter_Req!$A$2:$K$19,2)=1,VLOOKUP($D150,Filter_Req!$A$2:$M$19,12),""))</f>
        <v/>
      </c>
      <c r="K150" s="455"/>
      <c r="L150" s="147" t="str">
        <f>IF($D150="","",IF(VLOOKUP($D150,Filter_Req!$A$2:$K$19,2)=1,IF($T150="","",$T150*$M150),""))</f>
        <v/>
      </c>
      <c r="M150" s="148" t="str">
        <f>IF($D150="","",IF(VLOOKUP($D150,Filter_Req!$A$2:$K$19,2)=1,VLOOKUP($D150,Filter_Req!$A$2:$K$19,8),""))</f>
        <v/>
      </c>
      <c r="N150" s="149" t="str">
        <f t="shared" si="4"/>
        <v/>
      </c>
      <c r="O150" s="150" t="str">
        <f t="shared" si="5"/>
        <v/>
      </c>
      <c r="P150" s="151"/>
      <c r="Q150" s="453"/>
      <c r="R150" s="453"/>
      <c r="S150" s="453"/>
      <c r="T150" s="453"/>
      <c r="U150" s="152" t="str">
        <f>IF($D150="","",IF(VLOOKUP($D150,Filter_Req!$A$2:$K$19,2)=1,MIN($X150,VLOOKUP($D150,Filter_Req!$A$2:$K$19,9)),85))</f>
        <v/>
      </c>
      <c r="V150" s="152" t="str">
        <f>IF($D150="","",IF(VLOOKUP($D150,Filter_Req!$A$2:$K$19,2)=1,MIN($X150,VLOOKUP($D150,Filter_Req!$A$2:$K$19,10)),85))</f>
        <v/>
      </c>
      <c r="W150" s="152" t="str">
        <f>IF($D150="","",IF($X150="","",MIN($X150,VLOOKUP($D150,Filter_Req!$A$2:$K$19,11))))</f>
        <v/>
      </c>
      <c r="X150" s="453"/>
      <c r="Y150" s="453"/>
      <c r="Z150" s="125"/>
      <c r="AA150" s="126" t="e">
        <f>VLOOKUP($D150,Filter_Req!$A$2:$K$19,2)</f>
        <v>#N/A</v>
      </c>
    </row>
    <row r="151" spans="1:27" x14ac:dyDescent="0.25">
      <c r="A151" s="125"/>
      <c r="B151" s="453"/>
      <c r="C151" s="453"/>
      <c r="D151" s="454"/>
      <c r="E151" s="455"/>
      <c r="F151" s="147" t="str">
        <f>IF($D151="","",IF($Q151="","",IF(VLOOKUP($D151,Filter_Req!$A$2:$K$19,2)=1,IF($R151="","",IF($N151&lt;=$U151,$R151*$G151,IF(AND($N151&gt;$U151,$N151&lt;=$X151),$G151*($R151+((($Q151-$R151)/($X151-$U151))*($N151-$U151))),0))),$Q151*$G151)))</f>
        <v/>
      </c>
      <c r="G151" s="148" t="str">
        <f>IF($D151="","",IF(VLOOKUP($D151,Filter_Req!$A$2:$K$19,2)=1,IF($N151&lt;=$U151,VLOOKUP($D151,Filter_Req!$A$2:$K$19,3),IF(AND($N151&gt;$U151,$N151&lt;=$W151),VLOOKUP($D151,Filter_Req!$A$2:$K$19,3)+(((VLOOKUP($D151,Filter_Req!$A$2:$K$19,5)-VLOOKUP($D151,Filter_Req!$A$2:$K$19,3))/($W151-$U151))*($N151-$U151)),0))))</f>
        <v/>
      </c>
      <c r="H151" s="455"/>
      <c r="I151" s="147" t="str">
        <f>IF($D151="","",IF(VLOOKUP($D151,Filter_Req!$A$2:$K$19,2)=1,IF($S151="","",$S151*$J151),""))</f>
        <v/>
      </c>
      <c r="J151" s="148" t="str">
        <f>IF($D151="","",IF(VLOOKUP($D151,Filter_Req!$A$2:$K$19,2)=1,VLOOKUP($D151,Filter_Req!$A$2:$M$19,12),""))</f>
        <v/>
      </c>
      <c r="K151" s="455"/>
      <c r="L151" s="147" t="str">
        <f>IF($D151="","",IF(VLOOKUP($D151,Filter_Req!$A$2:$K$19,2)=1,IF($T151="","",$T151*$M151),""))</f>
        <v/>
      </c>
      <c r="M151" s="148" t="str">
        <f>IF($D151="","",IF(VLOOKUP($D151,Filter_Req!$A$2:$K$19,2)=1,VLOOKUP($D151,Filter_Req!$A$2:$K$19,8),""))</f>
        <v/>
      </c>
      <c r="N151" s="149" t="str">
        <f t="shared" si="4"/>
        <v/>
      </c>
      <c r="O151" s="150" t="str">
        <f t="shared" si="5"/>
        <v/>
      </c>
      <c r="P151" s="151"/>
      <c r="Q151" s="453"/>
      <c r="R151" s="453"/>
      <c r="S151" s="453"/>
      <c r="T151" s="453"/>
      <c r="U151" s="152" t="str">
        <f>IF($D151="","",IF(VLOOKUP($D151,Filter_Req!$A$2:$K$19,2)=1,MIN($X151,VLOOKUP($D151,Filter_Req!$A$2:$K$19,9)),85))</f>
        <v/>
      </c>
      <c r="V151" s="152" t="str">
        <f>IF($D151="","",IF(VLOOKUP($D151,Filter_Req!$A$2:$K$19,2)=1,MIN($X151,VLOOKUP($D151,Filter_Req!$A$2:$K$19,10)),85))</f>
        <v/>
      </c>
      <c r="W151" s="152" t="str">
        <f>IF($D151="","",IF($X151="","",MIN($X151,VLOOKUP($D151,Filter_Req!$A$2:$K$19,11))))</f>
        <v/>
      </c>
      <c r="X151" s="453"/>
      <c r="Y151" s="453"/>
      <c r="Z151" s="125"/>
      <c r="AA151" s="126" t="e">
        <f>VLOOKUP($D151,Filter_Req!$A$2:$K$19,2)</f>
        <v>#N/A</v>
      </c>
    </row>
    <row r="152" spans="1:27" x14ac:dyDescent="0.25">
      <c r="A152" s="125"/>
      <c r="B152" s="453"/>
      <c r="C152" s="453"/>
      <c r="D152" s="454"/>
      <c r="E152" s="455"/>
      <c r="F152" s="147" t="str">
        <f>IF($D152="","",IF($Q152="","",IF(VLOOKUP($D152,Filter_Req!$A$2:$K$19,2)=1,IF($R152="","",IF($N152&lt;=$U152,$R152*$G152,IF(AND($N152&gt;$U152,$N152&lt;=$X152),$G152*($R152+((($Q152-$R152)/($X152-$U152))*($N152-$U152))),0))),$Q152*$G152)))</f>
        <v/>
      </c>
      <c r="G152" s="148" t="str">
        <f>IF($D152="","",IF(VLOOKUP($D152,Filter_Req!$A$2:$K$19,2)=1,IF($N152&lt;=$U152,VLOOKUP($D152,Filter_Req!$A$2:$K$19,3),IF(AND($N152&gt;$U152,$N152&lt;=$W152),VLOOKUP($D152,Filter_Req!$A$2:$K$19,3)+(((VLOOKUP($D152,Filter_Req!$A$2:$K$19,5)-VLOOKUP($D152,Filter_Req!$A$2:$K$19,3))/($W152-$U152))*($N152-$U152)),0))))</f>
        <v/>
      </c>
      <c r="H152" s="455"/>
      <c r="I152" s="147" t="str">
        <f>IF($D152="","",IF(VLOOKUP($D152,Filter_Req!$A$2:$K$19,2)=1,IF($S152="","",$S152*$J152),""))</f>
        <v/>
      </c>
      <c r="J152" s="148" t="str">
        <f>IF($D152="","",IF(VLOOKUP($D152,Filter_Req!$A$2:$K$19,2)=1,VLOOKUP($D152,Filter_Req!$A$2:$M$19,12),""))</f>
        <v/>
      </c>
      <c r="K152" s="455"/>
      <c r="L152" s="147" t="str">
        <f>IF($D152="","",IF(VLOOKUP($D152,Filter_Req!$A$2:$K$19,2)=1,IF($T152="","",$T152*$M152),""))</f>
        <v/>
      </c>
      <c r="M152" s="148" t="str">
        <f>IF($D152="","",IF(VLOOKUP($D152,Filter_Req!$A$2:$K$19,2)=1,VLOOKUP($D152,Filter_Req!$A$2:$K$19,8),""))</f>
        <v/>
      </c>
      <c r="N152" s="149" t="str">
        <f t="shared" si="4"/>
        <v/>
      </c>
      <c r="O152" s="150" t="str">
        <f t="shared" si="5"/>
        <v/>
      </c>
      <c r="P152" s="151"/>
      <c r="Q152" s="453"/>
      <c r="R152" s="453"/>
      <c r="S152" s="453"/>
      <c r="T152" s="453"/>
      <c r="U152" s="152" t="str">
        <f>IF($D152="","",IF(VLOOKUP($D152,Filter_Req!$A$2:$K$19,2)=1,MIN($X152,VLOOKUP($D152,Filter_Req!$A$2:$K$19,9)),85))</f>
        <v/>
      </c>
      <c r="V152" s="152" t="str">
        <f>IF($D152="","",IF(VLOOKUP($D152,Filter_Req!$A$2:$K$19,2)=1,MIN($X152,VLOOKUP($D152,Filter_Req!$A$2:$K$19,10)),85))</f>
        <v/>
      </c>
      <c r="W152" s="152" t="str">
        <f>IF($D152="","",IF($X152="","",MIN($X152,VLOOKUP($D152,Filter_Req!$A$2:$K$19,11))))</f>
        <v/>
      </c>
      <c r="X152" s="453"/>
      <c r="Y152" s="453"/>
      <c r="Z152" s="125"/>
      <c r="AA152" s="126" t="e">
        <f>VLOOKUP($D152,Filter_Req!$A$2:$K$19,2)</f>
        <v>#N/A</v>
      </c>
    </row>
    <row r="153" spans="1:27" x14ac:dyDescent="0.25">
      <c r="A153" s="125"/>
      <c r="B153" s="453"/>
      <c r="C153" s="453"/>
      <c r="D153" s="454"/>
      <c r="E153" s="455"/>
      <c r="F153" s="147" t="str">
        <f>IF($D153="","",IF($Q153="","",IF(VLOOKUP($D153,Filter_Req!$A$2:$K$19,2)=1,IF($R153="","",IF($N153&lt;=$U153,$R153*$G153,IF(AND($N153&gt;$U153,$N153&lt;=$X153),$G153*($R153+((($Q153-$R153)/($X153-$U153))*($N153-$U153))),0))),$Q153*$G153)))</f>
        <v/>
      </c>
      <c r="G153" s="148" t="str">
        <f>IF($D153="","",IF(VLOOKUP($D153,Filter_Req!$A$2:$K$19,2)=1,IF($N153&lt;=$U153,VLOOKUP($D153,Filter_Req!$A$2:$K$19,3),IF(AND($N153&gt;$U153,$N153&lt;=$W153),VLOOKUP($D153,Filter_Req!$A$2:$K$19,3)+(((VLOOKUP($D153,Filter_Req!$A$2:$K$19,5)-VLOOKUP($D153,Filter_Req!$A$2:$K$19,3))/($W153-$U153))*($N153-$U153)),0))))</f>
        <v/>
      </c>
      <c r="H153" s="455"/>
      <c r="I153" s="147" t="str">
        <f>IF($D153="","",IF(VLOOKUP($D153,Filter_Req!$A$2:$K$19,2)=1,IF($S153="","",$S153*$J153),""))</f>
        <v/>
      </c>
      <c r="J153" s="148" t="str">
        <f>IF($D153="","",IF(VLOOKUP($D153,Filter_Req!$A$2:$K$19,2)=1,VLOOKUP($D153,Filter_Req!$A$2:$M$19,12),""))</f>
        <v/>
      </c>
      <c r="K153" s="455"/>
      <c r="L153" s="147" t="str">
        <f>IF($D153="","",IF(VLOOKUP($D153,Filter_Req!$A$2:$K$19,2)=1,IF($T153="","",$T153*$M153),""))</f>
        <v/>
      </c>
      <c r="M153" s="148" t="str">
        <f>IF($D153="","",IF(VLOOKUP($D153,Filter_Req!$A$2:$K$19,2)=1,VLOOKUP($D153,Filter_Req!$A$2:$K$19,8),""))</f>
        <v/>
      </c>
      <c r="N153" s="149" t="str">
        <f t="shared" si="4"/>
        <v/>
      </c>
      <c r="O153" s="150" t="str">
        <f t="shared" si="5"/>
        <v/>
      </c>
      <c r="P153" s="151"/>
      <c r="Q153" s="453"/>
      <c r="R153" s="453"/>
      <c r="S153" s="453"/>
      <c r="T153" s="453"/>
      <c r="U153" s="152" t="str">
        <f>IF($D153="","",IF(VLOOKUP($D153,Filter_Req!$A$2:$K$19,2)=1,MIN($X153,VLOOKUP($D153,Filter_Req!$A$2:$K$19,9)),85))</f>
        <v/>
      </c>
      <c r="V153" s="152" t="str">
        <f>IF($D153="","",IF(VLOOKUP($D153,Filter_Req!$A$2:$K$19,2)=1,MIN($X153,VLOOKUP($D153,Filter_Req!$A$2:$K$19,10)),85))</f>
        <v/>
      </c>
      <c r="W153" s="152" t="str">
        <f>IF($D153="","",IF($X153="","",MIN($X153,VLOOKUP($D153,Filter_Req!$A$2:$K$19,11))))</f>
        <v/>
      </c>
      <c r="X153" s="453"/>
      <c r="Y153" s="453"/>
      <c r="Z153" s="125"/>
      <c r="AA153" s="126" t="e">
        <f>VLOOKUP($D153,Filter_Req!$A$2:$K$19,2)</f>
        <v>#N/A</v>
      </c>
    </row>
    <row r="154" spans="1:27" x14ac:dyDescent="0.25">
      <c r="A154" s="125"/>
      <c r="B154" s="453"/>
      <c r="C154" s="453"/>
      <c r="D154" s="454"/>
      <c r="E154" s="455"/>
      <c r="F154" s="147" t="str">
        <f>IF($D154="","",IF($Q154="","",IF(VLOOKUP($D154,Filter_Req!$A$2:$K$19,2)=1,IF($R154="","",IF($N154&lt;=$U154,$R154*$G154,IF(AND($N154&gt;$U154,$N154&lt;=$X154),$G154*($R154+((($Q154-$R154)/($X154-$U154))*($N154-$U154))),0))),$Q154*$G154)))</f>
        <v/>
      </c>
      <c r="G154" s="148" t="str">
        <f>IF($D154="","",IF(VLOOKUP($D154,Filter_Req!$A$2:$K$19,2)=1,IF($N154&lt;=$U154,VLOOKUP($D154,Filter_Req!$A$2:$K$19,3),IF(AND($N154&gt;$U154,$N154&lt;=$W154),VLOOKUP($D154,Filter_Req!$A$2:$K$19,3)+(((VLOOKUP($D154,Filter_Req!$A$2:$K$19,5)-VLOOKUP($D154,Filter_Req!$A$2:$K$19,3))/($W154-$U154))*($N154-$U154)),0))))</f>
        <v/>
      </c>
      <c r="H154" s="455"/>
      <c r="I154" s="147" t="str">
        <f>IF($D154="","",IF(VLOOKUP($D154,Filter_Req!$A$2:$K$19,2)=1,IF($S154="","",$S154*$J154),""))</f>
        <v/>
      </c>
      <c r="J154" s="148" t="str">
        <f>IF($D154="","",IF(VLOOKUP($D154,Filter_Req!$A$2:$K$19,2)=1,VLOOKUP($D154,Filter_Req!$A$2:$M$19,12),""))</f>
        <v/>
      </c>
      <c r="K154" s="455"/>
      <c r="L154" s="147" t="str">
        <f>IF($D154="","",IF(VLOOKUP($D154,Filter_Req!$A$2:$K$19,2)=1,IF($T154="","",$T154*$M154),""))</f>
        <v/>
      </c>
      <c r="M154" s="148" t="str">
        <f>IF($D154="","",IF(VLOOKUP($D154,Filter_Req!$A$2:$K$19,2)=1,VLOOKUP($D154,Filter_Req!$A$2:$K$19,8),""))</f>
        <v/>
      </c>
      <c r="N154" s="149" t="str">
        <f t="shared" si="4"/>
        <v/>
      </c>
      <c r="O154" s="150" t="str">
        <f t="shared" si="5"/>
        <v/>
      </c>
      <c r="P154" s="151"/>
      <c r="Q154" s="453"/>
      <c r="R154" s="453"/>
      <c r="S154" s="453"/>
      <c r="T154" s="453"/>
      <c r="U154" s="152" t="str">
        <f>IF($D154="","",IF(VLOOKUP($D154,Filter_Req!$A$2:$K$19,2)=1,MIN($X154,VLOOKUP($D154,Filter_Req!$A$2:$K$19,9)),85))</f>
        <v/>
      </c>
      <c r="V154" s="152" t="str">
        <f>IF($D154="","",IF(VLOOKUP($D154,Filter_Req!$A$2:$K$19,2)=1,MIN($X154,VLOOKUP($D154,Filter_Req!$A$2:$K$19,10)),85))</f>
        <v/>
      </c>
      <c r="W154" s="152" t="str">
        <f>IF($D154="","",IF($X154="","",MIN($X154,VLOOKUP($D154,Filter_Req!$A$2:$K$19,11))))</f>
        <v/>
      </c>
      <c r="X154" s="453"/>
      <c r="Y154" s="453"/>
      <c r="Z154" s="125"/>
      <c r="AA154" s="126" t="e">
        <f>VLOOKUP($D154,Filter_Req!$A$2:$K$19,2)</f>
        <v>#N/A</v>
      </c>
    </row>
    <row r="155" spans="1:27" x14ac:dyDescent="0.25">
      <c r="A155" s="125"/>
      <c r="B155" s="453"/>
      <c r="C155" s="453"/>
      <c r="D155" s="454"/>
      <c r="E155" s="455"/>
      <c r="F155" s="147" t="str">
        <f>IF($D155="","",IF($Q155="","",IF(VLOOKUP($D155,Filter_Req!$A$2:$K$19,2)=1,IF($R155="","",IF($N155&lt;=$U155,$R155*$G155,IF(AND($N155&gt;$U155,$N155&lt;=$X155),$G155*($R155+((($Q155-$R155)/($X155-$U155))*($N155-$U155))),0))),$Q155*$G155)))</f>
        <v/>
      </c>
      <c r="G155" s="148" t="str">
        <f>IF($D155="","",IF(VLOOKUP($D155,Filter_Req!$A$2:$K$19,2)=1,IF($N155&lt;=$U155,VLOOKUP($D155,Filter_Req!$A$2:$K$19,3),IF(AND($N155&gt;$U155,$N155&lt;=$W155),VLOOKUP($D155,Filter_Req!$A$2:$K$19,3)+(((VLOOKUP($D155,Filter_Req!$A$2:$K$19,5)-VLOOKUP($D155,Filter_Req!$A$2:$K$19,3))/($W155-$U155))*($N155-$U155)),0))))</f>
        <v/>
      </c>
      <c r="H155" s="455"/>
      <c r="I155" s="147" t="str">
        <f>IF($D155="","",IF(VLOOKUP($D155,Filter_Req!$A$2:$K$19,2)=1,IF($S155="","",$S155*$J155),""))</f>
        <v/>
      </c>
      <c r="J155" s="148" t="str">
        <f>IF($D155="","",IF(VLOOKUP($D155,Filter_Req!$A$2:$K$19,2)=1,VLOOKUP($D155,Filter_Req!$A$2:$M$19,12),""))</f>
        <v/>
      </c>
      <c r="K155" s="455"/>
      <c r="L155" s="147" t="str">
        <f>IF($D155="","",IF(VLOOKUP($D155,Filter_Req!$A$2:$K$19,2)=1,IF($T155="","",$T155*$M155),""))</f>
        <v/>
      </c>
      <c r="M155" s="148" t="str">
        <f>IF($D155="","",IF(VLOOKUP($D155,Filter_Req!$A$2:$K$19,2)=1,VLOOKUP($D155,Filter_Req!$A$2:$K$19,8),""))</f>
        <v/>
      </c>
      <c r="N155" s="149" t="str">
        <f t="shared" si="4"/>
        <v/>
      </c>
      <c r="O155" s="150" t="str">
        <f t="shared" si="5"/>
        <v/>
      </c>
      <c r="P155" s="151"/>
      <c r="Q155" s="453"/>
      <c r="R155" s="453"/>
      <c r="S155" s="453"/>
      <c r="T155" s="453"/>
      <c r="U155" s="152" t="str">
        <f>IF($D155="","",IF(VLOOKUP($D155,Filter_Req!$A$2:$K$19,2)=1,MIN($X155,VLOOKUP($D155,Filter_Req!$A$2:$K$19,9)),85))</f>
        <v/>
      </c>
      <c r="V155" s="152" t="str">
        <f>IF($D155="","",IF(VLOOKUP($D155,Filter_Req!$A$2:$K$19,2)=1,MIN($X155,VLOOKUP($D155,Filter_Req!$A$2:$K$19,10)),85))</f>
        <v/>
      </c>
      <c r="W155" s="152" t="str">
        <f>IF($D155="","",IF($X155="","",MIN($X155,VLOOKUP($D155,Filter_Req!$A$2:$K$19,11))))</f>
        <v/>
      </c>
      <c r="X155" s="453"/>
      <c r="Y155" s="453"/>
      <c r="Z155" s="125"/>
      <c r="AA155" s="126" t="e">
        <f>VLOOKUP($D155,Filter_Req!$A$2:$K$19,2)</f>
        <v>#N/A</v>
      </c>
    </row>
    <row r="156" spans="1:27" x14ac:dyDescent="0.25">
      <c r="A156" s="125"/>
      <c r="B156" s="453"/>
      <c r="C156" s="453"/>
      <c r="D156" s="454"/>
      <c r="E156" s="455"/>
      <c r="F156" s="147" t="str">
        <f>IF($D156="","",IF($Q156="","",IF(VLOOKUP($D156,Filter_Req!$A$2:$K$19,2)=1,IF($R156="","",IF($N156&lt;=$U156,$R156*$G156,IF(AND($N156&gt;$U156,$N156&lt;=$X156),$G156*($R156+((($Q156-$R156)/($X156-$U156))*($N156-$U156))),0))),$Q156*$G156)))</f>
        <v/>
      </c>
      <c r="G156" s="148" t="str">
        <f>IF($D156="","",IF(VLOOKUP($D156,Filter_Req!$A$2:$K$19,2)=1,IF($N156&lt;=$U156,VLOOKUP($D156,Filter_Req!$A$2:$K$19,3),IF(AND($N156&gt;$U156,$N156&lt;=$W156),VLOOKUP($D156,Filter_Req!$A$2:$K$19,3)+(((VLOOKUP($D156,Filter_Req!$A$2:$K$19,5)-VLOOKUP($D156,Filter_Req!$A$2:$K$19,3))/($W156-$U156))*($N156-$U156)),0))))</f>
        <v/>
      </c>
      <c r="H156" s="455"/>
      <c r="I156" s="147" t="str">
        <f>IF($D156="","",IF(VLOOKUP($D156,Filter_Req!$A$2:$K$19,2)=1,IF($S156="","",$S156*$J156),""))</f>
        <v/>
      </c>
      <c r="J156" s="148" t="str">
        <f>IF($D156="","",IF(VLOOKUP($D156,Filter_Req!$A$2:$K$19,2)=1,VLOOKUP($D156,Filter_Req!$A$2:$M$19,12),""))</f>
        <v/>
      </c>
      <c r="K156" s="455"/>
      <c r="L156" s="147" t="str">
        <f>IF($D156="","",IF(VLOOKUP($D156,Filter_Req!$A$2:$K$19,2)=1,IF($T156="","",$T156*$M156),""))</f>
        <v/>
      </c>
      <c r="M156" s="148" t="str">
        <f>IF($D156="","",IF(VLOOKUP($D156,Filter_Req!$A$2:$K$19,2)=1,VLOOKUP($D156,Filter_Req!$A$2:$K$19,8),""))</f>
        <v/>
      </c>
      <c r="N156" s="149" t="str">
        <f t="shared" si="4"/>
        <v/>
      </c>
      <c r="O156" s="150" t="str">
        <f t="shared" si="5"/>
        <v/>
      </c>
      <c r="P156" s="151"/>
      <c r="Q156" s="453"/>
      <c r="R156" s="453"/>
      <c r="S156" s="453"/>
      <c r="T156" s="453"/>
      <c r="U156" s="152" t="str">
        <f>IF($D156="","",IF(VLOOKUP($D156,Filter_Req!$A$2:$K$19,2)=1,MIN($X156,VLOOKUP($D156,Filter_Req!$A$2:$K$19,9)),85))</f>
        <v/>
      </c>
      <c r="V156" s="152" t="str">
        <f>IF($D156="","",IF(VLOOKUP($D156,Filter_Req!$A$2:$K$19,2)=1,MIN($X156,VLOOKUP($D156,Filter_Req!$A$2:$K$19,10)),85))</f>
        <v/>
      </c>
      <c r="W156" s="152" t="str">
        <f>IF($D156="","",IF($X156="","",MIN($X156,VLOOKUP($D156,Filter_Req!$A$2:$K$19,11))))</f>
        <v/>
      </c>
      <c r="X156" s="453"/>
      <c r="Y156" s="453"/>
      <c r="Z156" s="125"/>
      <c r="AA156" s="126" t="e">
        <f>VLOOKUP($D156,Filter_Req!$A$2:$K$19,2)</f>
        <v>#N/A</v>
      </c>
    </row>
    <row r="157" spans="1:27" x14ac:dyDescent="0.25">
      <c r="A157" s="125"/>
      <c r="B157" s="453"/>
      <c r="C157" s="453"/>
      <c r="D157" s="454"/>
      <c r="E157" s="455"/>
      <c r="F157" s="147" t="str">
        <f>IF($D157="","",IF($Q157="","",IF(VLOOKUP($D157,Filter_Req!$A$2:$K$19,2)=1,IF($R157="","",IF($N157&lt;=$U157,$R157*$G157,IF(AND($N157&gt;$U157,$N157&lt;=$X157),$G157*($R157+((($Q157-$R157)/($X157-$U157))*($N157-$U157))),0))),$Q157*$G157)))</f>
        <v/>
      </c>
      <c r="G157" s="148" t="str">
        <f>IF($D157="","",IF(VLOOKUP($D157,Filter_Req!$A$2:$K$19,2)=1,IF($N157&lt;=$U157,VLOOKUP($D157,Filter_Req!$A$2:$K$19,3),IF(AND($N157&gt;$U157,$N157&lt;=$W157),VLOOKUP($D157,Filter_Req!$A$2:$K$19,3)+(((VLOOKUP($D157,Filter_Req!$A$2:$K$19,5)-VLOOKUP($D157,Filter_Req!$A$2:$K$19,3))/($W157-$U157))*($N157-$U157)),0))))</f>
        <v/>
      </c>
      <c r="H157" s="455"/>
      <c r="I157" s="147" t="str">
        <f>IF($D157="","",IF(VLOOKUP($D157,Filter_Req!$A$2:$K$19,2)=1,IF($S157="","",$S157*$J157),""))</f>
        <v/>
      </c>
      <c r="J157" s="148" t="str">
        <f>IF($D157="","",IF(VLOOKUP($D157,Filter_Req!$A$2:$K$19,2)=1,VLOOKUP($D157,Filter_Req!$A$2:$M$19,12),""))</f>
        <v/>
      </c>
      <c r="K157" s="455"/>
      <c r="L157" s="147" t="str">
        <f>IF($D157="","",IF(VLOOKUP($D157,Filter_Req!$A$2:$K$19,2)=1,IF($T157="","",$T157*$M157),""))</f>
        <v/>
      </c>
      <c r="M157" s="148" t="str">
        <f>IF($D157="","",IF(VLOOKUP($D157,Filter_Req!$A$2:$K$19,2)=1,VLOOKUP($D157,Filter_Req!$A$2:$K$19,8),""))</f>
        <v/>
      </c>
      <c r="N157" s="149" t="str">
        <f t="shared" si="4"/>
        <v/>
      </c>
      <c r="O157" s="150" t="str">
        <f t="shared" si="5"/>
        <v/>
      </c>
      <c r="P157" s="151"/>
      <c r="Q157" s="453"/>
      <c r="R157" s="453"/>
      <c r="S157" s="453"/>
      <c r="T157" s="453"/>
      <c r="U157" s="152" t="str">
        <f>IF($D157="","",IF(VLOOKUP($D157,Filter_Req!$A$2:$K$19,2)=1,MIN($X157,VLOOKUP($D157,Filter_Req!$A$2:$K$19,9)),85))</f>
        <v/>
      </c>
      <c r="V157" s="152" t="str">
        <f>IF($D157="","",IF(VLOOKUP($D157,Filter_Req!$A$2:$K$19,2)=1,MIN($X157,VLOOKUP($D157,Filter_Req!$A$2:$K$19,10)),85))</f>
        <v/>
      </c>
      <c r="W157" s="152" t="str">
        <f>IF($D157="","",IF($X157="","",MIN($X157,VLOOKUP($D157,Filter_Req!$A$2:$K$19,11))))</f>
        <v/>
      </c>
      <c r="X157" s="453"/>
      <c r="Y157" s="453"/>
      <c r="Z157" s="125"/>
      <c r="AA157" s="126" t="e">
        <f>VLOOKUP($D157,Filter_Req!$A$2:$K$19,2)</f>
        <v>#N/A</v>
      </c>
    </row>
    <row r="158" spans="1:27" x14ac:dyDescent="0.25">
      <c r="A158" s="125"/>
      <c r="B158" s="453"/>
      <c r="C158" s="453"/>
      <c r="D158" s="454"/>
      <c r="E158" s="455"/>
      <c r="F158" s="147" t="str">
        <f>IF($D158="","",IF($Q158="","",IF(VLOOKUP($D158,Filter_Req!$A$2:$K$19,2)=1,IF($R158="","",IF($N158&lt;=$U158,$R158*$G158,IF(AND($N158&gt;$U158,$N158&lt;=$X158),$G158*($R158+((($Q158-$R158)/($X158-$U158))*($N158-$U158))),0))),$Q158*$G158)))</f>
        <v/>
      </c>
      <c r="G158" s="148" t="str">
        <f>IF($D158="","",IF(VLOOKUP($D158,Filter_Req!$A$2:$K$19,2)=1,IF($N158&lt;=$U158,VLOOKUP($D158,Filter_Req!$A$2:$K$19,3),IF(AND($N158&gt;$U158,$N158&lt;=$W158),VLOOKUP($D158,Filter_Req!$A$2:$K$19,3)+(((VLOOKUP($D158,Filter_Req!$A$2:$K$19,5)-VLOOKUP($D158,Filter_Req!$A$2:$K$19,3))/($W158-$U158))*($N158-$U158)),0))))</f>
        <v/>
      </c>
      <c r="H158" s="455"/>
      <c r="I158" s="147" t="str">
        <f>IF($D158="","",IF(VLOOKUP($D158,Filter_Req!$A$2:$K$19,2)=1,IF($S158="","",$S158*$J158),""))</f>
        <v/>
      </c>
      <c r="J158" s="148" t="str">
        <f>IF($D158="","",IF(VLOOKUP($D158,Filter_Req!$A$2:$K$19,2)=1,VLOOKUP($D158,Filter_Req!$A$2:$M$19,12),""))</f>
        <v/>
      </c>
      <c r="K158" s="455"/>
      <c r="L158" s="147" t="str">
        <f>IF($D158="","",IF(VLOOKUP($D158,Filter_Req!$A$2:$K$19,2)=1,IF($T158="","",$T158*$M158),""))</f>
        <v/>
      </c>
      <c r="M158" s="148" t="str">
        <f>IF($D158="","",IF(VLOOKUP($D158,Filter_Req!$A$2:$K$19,2)=1,VLOOKUP($D158,Filter_Req!$A$2:$K$19,8),""))</f>
        <v/>
      </c>
      <c r="N158" s="149" t="str">
        <f t="shared" si="4"/>
        <v/>
      </c>
      <c r="O158" s="150" t="str">
        <f t="shared" si="5"/>
        <v/>
      </c>
      <c r="P158" s="151"/>
      <c r="Q158" s="453"/>
      <c r="R158" s="453"/>
      <c r="S158" s="453"/>
      <c r="T158" s="453"/>
      <c r="U158" s="152" t="str">
        <f>IF($D158="","",IF(VLOOKUP($D158,Filter_Req!$A$2:$K$19,2)=1,MIN($X158,VLOOKUP($D158,Filter_Req!$A$2:$K$19,9)),85))</f>
        <v/>
      </c>
      <c r="V158" s="152" t="str">
        <f>IF($D158="","",IF(VLOOKUP($D158,Filter_Req!$A$2:$K$19,2)=1,MIN($X158,VLOOKUP($D158,Filter_Req!$A$2:$K$19,10)),85))</f>
        <v/>
      </c>
      <c r="W158" s="152" t="str">
        <f>IF($D158="","",IF($X158="","",MIN($X158,VLOOKUP($D158,Filter_Req!$A$2:$K$19,11))))</f>
        <v/>
      </c>
      <c r="X158" s="453"/>
      <c r="Y158" s="453"/>
      <c r="Z158" s="125"/>
      <c r="AA158" s="126" t="e">
        <f>VLOOKUP($D158,Filter_Req!$A$2:$K$19,2)</f>
        <v>#N/A</v>
      </c>
    </row>
    <row r="159" spans="1:27" x14ac:dyDescent="0.25">
      <c r="A159" s="125"/>
      <c r="B159" s="453"/>
      <c r="C159" s="453"/>
      <c r="D159" s="454"/>
      <c r="E159" s="455"/>
      <c r="F159" s="147" t="str">
        <f>IF($D159="","",IF($Q159="","",IF(VLOOKUP($D159,Filter_Req!$A$2:$K$19,2)=1,IF($R159="","",IF($N159&lt;=$U159,$R159*$G159,IF(AND($N159&gt;$U159,$N159&lt;=$X159),$G159*($R159+((($Q159-$R159)/($X159-$U159))*($N159-$U159))),0))),$Q159*$G159)))</f>
        <v/>
      </c>
      <c r="G159" s="148" t="str">
        <f>IF($D159="","",IF(VLOOKUP($D159,Filter_Req!$A$2:$K$19,2)=1,IF($N159&lt;=$U159,VLOOKUP($D159,Filter_Req!$A$2:$K$19,3),IF(AND($N159&gt;$U159,$N159&lt;=$W159),VLOOKUP($D159,Filter_Req!$A$2:$K$19,3)+(((VLOOKUP($D159,Filter_Req!$A$2:$K$19,5)-VLOOKUP($D159,Filter_Req!$A$2:$K$19,3))/($W159-$U159))*($N159-$U159)),0))))</f>
        <v/>
      </c>
      <c r="H159" s="455"/>
      <c r="I159" s="147" t="str">
        <f>IF($D159="","",IF(VLOOKUP($D159,Filter_Req!$A$2:$K$19,2)=1,IF($S159="","",$S159*$J159),""))</f>
        <v/>
      </c>
      <c r="J159" s="148" t="str">
        <f>IF($D159="","",IF(VLOOKUP($D159,Filter_Req!$A$2:$K$19,2)=1,VLOOKUP($D159,Filter_Req!$A$2:$M$19,12),""))</f>
        <v/>
      </c>
      <c r="K159" s="455"/>
      <c r="L159" s="147" t="str">
        <f>IF($D159="","",IF(VLOOKUP($D159,Filter_Req!$A$2:$K$19,2)=1,IF($T159="","",$T159*$M159),""))</f>
        <v/>
      </c>
      <c r="M159" s="148" t="str">
        <f>IF($D159="","",IF(VLOOKUP($D159,Filter_Req!$A$2:$K$19,2)=1,VLOOKUP($D159,Filter_Req!$A$2:$K$19,8),""))</f>
        <v/>
      </c>
      <c r="N159" s="149" t="str">
        <f t="shared" si="4"/>
        <v/>
      </c>
      <c r="O159" s="150" t="str">
        <f t="shared" si="5"/>
        <v/>
      </c>
      <c r="P159" s="151"/>
      <c r="Q159" s="453"/>
      <c r="R159" s="453"/>
      <c r="S159" s="453"/>
      <c r="T159" s="453"/>
      <c r="U159" s="152" t="str">
        <f>IF($D159="","",IF(VLOOKUP($D159,Filter_Req!$A$2:$K$19,2)=1,MIN($X159,VLOOKUP($D159,Filter_Req!$A$2:$K$19,9)),85))</f>
        <v/>
      </c>
      <c r="V159" s="152" t="str">
        <f>IF($D159="","",IF(VLOOKUP($D159,Filter_Req!$A$2:$K$19,2)=1,MIN($X159,VLOOKUP($D159,Filter_Req!$A$2:$K$19,10)),85))</f>
        <v/>
      </c>
      <c r="W159" s="152" t="str">
        <f>IF($D159="","",IF($X159="","",MIN($X159,VLOOKUP($D159,Filter_Req!$A$2:$K$19,11))))</f>
        <v/>
      </c>
      <c r="X159" s="453"/>
      <c r="Y159" s="453"/>
      <c r="Z159" s="125"/>
      <c r="AA159" s="126" t="e">
        <f>VLOOKUP($D159,Filter_Req!$A$2:$K$19,2)</f>
        <v>#N/A</v>
      </c>
    </row>
    <row r="160" spans="1:27" x14ac:dyDescent="0.25">
      <c r="A160" s="125"/>
      <c r="B160" s="453"/>
      <c r="C160" s="453"/>
      <c r="D160" s="454"/>
      <c r="E160" s="455"/>
      <c r="F160" s="147" t="str">
        <f>IF($D160="","",IF($Q160="","",IF(VLOOKUP($D160,Filter_Req!$A$2:$K$19,2)=1,IF($R160="","",IF($N160&lt;=$U160,$R160*$G160,IF(AND($N160&gt;$U160,$N160&lt;=$X160),$G160*($R160+((($Q160-$R160)/($X160-$U160))*($N160-$U160))),0))),$Q160*$G160)))</f>
        <v/>
      </c>
      <c r="G160" s="148" t="str">
        <f>IF($D160="","",IF(VLOOKUP($D160,Filter_Req!$A$2:$K$19,2)=1,IF($N160&lt;=$U160,VLOOKUP($D160,Filter_Req!$A$2:$K$19,3),IF(AND($N160&gt;$U160,$N160&lt;=$W160),VLOOKUP($D160,Filter_Req!$A$2:$K$19,3)+(((VLOOKUP($D160,Filter_Req!$A$2:$K$19,5)-VLOOKUP($D160,Filter_Req!$A$2:$K$19,3))/($W160-$U160))*($N160-$U160)),0))))</f>
        <v/>
      </c>
      <c r="H160" s="455"/>
      <c r="I160" s="147" t="str">
        <f>IF($D160="","",IF(VLOOKUP($D160,Filter_Req!$A$2:$K$19,2)=1,IF($S160="","",$S160*$J160),""))</f>
        <v/>
      </c>
      <c r="J160" s="148" t="str">
        <f>IF($D160="","",IF(VLOOKUP($D160,Filter_Req!$A$2:$K$19,2)=1,VLOOKUP($D160,Filter_Req!$A$2:$M$19,12),""))</f>
        <v/>
      </c>
      <c r="K160" s="455"/>
      <c r="L160" s="147" t="str">
        <f>IF($D160="","",IF(VLOOKUP($D160,Filter_Req!$A$2:$K$19,2)=1,IF($T160="","",$T160*$M160),""))</f>
        <v/>
      </c>
      <c r="M160" s="148" t="str">
        <f>IF($D160="","",IF(VLOOKUP($D160,Filter_Req!$A$2:$K$19,2)=1,VLOOKUP($D160,Filter_Req!$A$2:$K$19,8),""))</f>
        <v/>
      </c>
      <c r="N160" s="149" t="str">
        <f t="shared" si="4"/>
        <v/>
      </c>
      <c r="O160" s="150" t="str">
        <f t="shared" si="5"/>
        <v/>
      </c>
      <c r="P160" s="151"/>
      <c r="Q160" s="453"/>
      <c r="R160" s="453"/>
      <c r="S160" s="453"/>
      <c r="T160" s="453"/>
      <c r="U160" s="152" t="str">
        <f>IF($D160="","",IF(VLOOKUP($D160,Filter_Req!$A$2:$K$19,2)=1,MIN($X160,VLOOKUP($D160,Filter_Req!$A$2:$K$19,9)),85))</f>
        <v/>
      </c>
      <c r="V160" s="152" t="str">
        <f>IF($D160="","",IF(VLOOKUP($D160,Filter_Req!$A$2:$K$19,2)=1,MIN($X160,VLOOKUP($D160,Filter_Req!$A$2:$K$19,10)),85))</f>
        <v/>
      </c>
      <c r="W160" s="152" t="str">
        <f>IF($D160="","",IF($X160="","",MIN($X160,VLOOKUP($D160,Filter_Req!$A$2:$K$19,11))))</f>
        <v/>
      </c>
      <c r="X160" s="453"/>
      <c r="Y160" s="453"/>
      <c r="Z160" s="125"/>
      <c r="AA160" s="126" t="e">
        <f>VLOOKUP($D160,Filter_Req!$A$2:$K$19,2)</f>
        <v>#N/A</v>
      </c>
    </row>
    <row r="161" spans="1:27" x14ac:dyDescent="0.25">
      <c r="A161" s="125"/>
      <c r="B161" s="453"/>
      <c r="C161" s="453"/>
      <c r="D161" s="454"/>
      <c r="E161" s="455"/>
      <c r="F161" s="147" t="str">
        <f>IF($D161="","",IF($Q161="","",IF(VLOOKUP($D161,Filter_Req!$A$2:$K$19,2)=1,IF($R161="","",IF($N161&lt;=$U161,$R161*$G161,IF(AND($N161&gt;$U161,$N161&lt;=$X161),$G161*($R161+((($Q161-$R161)/($X161-$U161))*($N161-$U161))),0))),$Q161*$G161)))</f>
        <v/>
      </c>
      <c r="G161" s="148" t="str">
        <f>IF($D161="","",IF(VLOOKUP($D161,Filter_Req!$A$2:$K$19,2)=1,IF($N161&lt;=$U161,VLOOKUP($D161,Filter_Req!$A$2:$K$19,3),IF(AND($N161&gt;$U161,$N161&lt;=$W161),VLOOKUP($D161,Filter_Req!$A$2:$K$19,3)+(((VLOOKUP($D161,Filter_Req!$A$2:$K$19,5)-VLOOKUP($D161,Filter_Req!$A$2:$K$19,3))/($W161-$U161))*($N161-$U161)),0))))</f>
        <v/>
      </c>
      <c r="H161" s="455"/>
      <c r="I161" s="147" t="str">
        <f>IF($D161="","",IF(VLOOKUP($D161,Filter_Req!$A$2:$K$19,2)=1,IF($S161="","",$S161*$J161),""))</f>
        <v/>
      </c>
      <c r="J161" s="148" t="str">
        <f>IF($D161="","",IF(VLOOKUP($D161,Filter_Req!$A$2:$K$19,2)=1,VLOOKUP($D161,Filter_Req!$A$2:$M$19,12),""))</f>
        <v/>
      </c>
      <c r="K161" s="455"/>
      <c r="L161" s="147" t="str">
        <f>IF($D161="","",IF(VLOOKUP($D161,Filter_Req!$A$2:$K$19,2)=1,IF($T161="","",$T161*$M161),""))</f>
        <v/>
      </c>
      <c r="M161" s="148" t="str">
        <f>IF($D161="","",IF(VLOOKUP($D161,Filter_Req!$A$2:$K$19,2)=1,VLOOKUP($D161,Filter_Req!$A$2:$K$19,8),""))</f>
        <v/>
      </c>
      <c r="N161" s="149" t="str">
        <f t="shared" si="4"/>
        <v/>
      </c>
      <c r="O161" s="150" t="str">
        <f t="shared" si="5"/>
        <v/>
      </c>
      <c r="P161" s="151"/>
      <c r="Q161" s="453"/>
      <c r="R161" s="453"/>
      <c r="S161" s="453"/>
      <c r="T161" s="453"/>
      <c r="U161" s="152" t="str">
        <f>IF($D161="","",IF(VLOOKUP($D161,Filter_Req!$A$2:$K$19,2)=1,MIN($X161,VLOOKUP($D161,Filter_Req!$A$2:$K$19,9)),85))</f>
        <v/>
      </c>
      <c r="V161" s="152" t="str">
        <f>IF($D161="","",IF(VLOOKUP($D161,Filter_Req!$A$2:$K$19,2)=1,MIN($X161,VLOOKUP($D161,Filter_Req!$A$2:$K$19,10)),85))</f>
        <v/>
      </c>
      <c r="W161" s="152" t="str">
        <f>IF($D161="","",IF($X161="","",MIN($X161,VLOOKUP($D161,Filter_Req!$A$2:$K$19,11))))</f>
        <v/>
      </c>
      <c r="X161" s="453"/>
      <c r="Y161" s="453"/>
      <c r="Z161" s="125"/>
      <c r="AA161" s="126" t="e">
        <f>VLOOKUP($D161,Filter_Req!$A$2:$K$19,2)</f>
        <v>#N/A</v>
      </c>
    </row>
    <row r="162" spans="1:27" x14ac:dyDescent="0.25">
      <c r="A162" s="125"/>
      <c r="B162" s="453"/>
      <c r="C162" s="453"/>
      <c r="D162" s="454"/>
      <c r="E162" s="455"/>
      <c r="F162" s="147" t="str">
        <f>IF($D162="","",IF($Q162="","",IF(VLOOKUP($D162,Filter_Req!$A$2:$K$19,2)=1,IF($R162="","",IF($N162&lt;=$U162,$R162*$G162,IF(AND($N162&gt;$U162,$N162&lt;=$X162),$G162*($R162+((($Q162-$R162)/($X162-$U162))*($N162-$U162))),0))),$Q162*$G162)))</f>
        <v/>
      </c>
      <c r="G162" s="148" t="str">
        <f>IF($D162="","",IF(VLOOKUP($D162,Filter_Req!$A$2:$K$19,2)=1,IF($N162&lt;=$U162,VLOOKUP($D162,Filter_Req!$A$2:$K$19,3),IF(AND($N162&gt;$U162,$N162&lt;=$W162),VLOOKUP($D162,Filter_Req!$A$2:$K$19,3)+(((VLOOKUP($D162,Filter_Req!$A$2:$K$19,5)-VLOOKUP($D162,Filter_Req!$A$2:$K$19,3))/($W162-$U162))*($N162-$U162)),0))))</f>
        <v/>
      </c>
      <c r="H162" s="455"/>
      <c r="I162" s="147" t="str">
        <f>IF($D162="","",IF(VLOOKUP($D162,Filter_Req!$A$2:$K$19,2)=1,IF($S162="","",$S162*$J162),""))</f>
        <v/>
      </c>
      <c r="J162" s="148" t="str">
        <f>IF($D162="","",IF(VLOOKUP($D162,Filter_Req!$A$2:$K$19,2)=1,VLOOKUP($D162,Filter_Req!$A$2:$M$19,12),""))</f>
        <v/>
      </c>
      <c r="K162" s="455"/>
      <c r="L162" s="147" t="str">
        <f>IF($D162="","",IF(VLOOKUP($D162,Filter_Req!$A$2:$K$19,2)=1,IF($T162="","",$T162*$M162),""))</f>
        <v/>
      </c>
      <c r="M162" s="148" t="str">
        <f>IF($D162="","",IF(VLOOKUP($D162,Filter_Req!$A$2:$K$19,2)=1,VLOOKUP($D162,Filter_Req!$A$2:$K$19,8),""))</f>
        <v/>
      </c>
      <c r="N162" s="149" t="str">
        <f t="shared" si="4"/>
        <v/>
      </c>
      <c r="O162" s="150" t="str">
        <f t="shared" si="5"/>
        <v/>
      </c>
      <c r="P162" s="151"/>
      <c r="Q162" s="453"/>
      <c r="R162" s="453"/>
      <c r="S162" s="453"/>
      <c r="T162" s="453"/>
      <c r="U162" s="152" t="str">
        <f>IF($D162="","",IF(VLOOKUP($D162,Filter_Req!$A$2:$K$19,2)=1,MIN($X162,VLOOKUP($D162,Filter_Req!$A$2:$K$19,9)),85))</f>
        <v/>
      </c>
      <c r="V162" s="152" t="str">
        <f>IF($D162="","",IF(VLOOKUP($D162,Filter_Req!$A$2:$K$19,2)=1,MIN($X162,VLOOKUP($D162,Filter_Req!$A$2:$K$19,10)),85))</f>
        <v/>
      </c>
      <c r="W162" s="152" t="str">
        <f>IF($D162="","",IF($X162="","",MIN($X162,VLOOKUP($D162,Filter_Req!$A$2:$K$19,11))))</f>
        <v/>
      </c>
      <c r="X162" s="453"/>
      <c r="Y162" s="453"/>
      <c r="Z162" s="125"/>
      <c r="AA162" s="126" t="e">
        <f>VLOOKUP($D162,Filter_Req!$A$2:$K$19,2)</f>
        <v>#N/A</v>
      </c>
    </row>
    <row r="163" spans="1:27" x14ac:dyDescent="0.25">
      <c r="A163" s="125"/>
      <c r="B163" s="453"/>
      <c r="C163" s="453"/>
      <c r="D163" s="454"/>
      <c r="E163" s="455"/>
      <c r="F163" s="147" t="str">
        <f>IF($D163="","",IF($Q163="","",IF(VLOOKUP($D163,Filter_Req!$A$2:$K$19,2)=1,IF($R163="","",IF($N163&lt;=$U163,$R163*$G163,IF(AND($N163&gt;$U163,$N163&lt;=$X163),$G163*($R163+((($Q163-$R163)/($X163-$U163))*($N163-$U163))),0))),$Q163*$G163)))</f>
        <v/>
      </c>
      <c r="G163" s="148" t="str">
        <f>IF($D163="","",IF(VLOOKUP($D163,Filter_Req!$A$2:$K$19,2)=1,IF($N163&lt;=$U163,VLOOKUP($D163,Filter_Req!$A$2:$K$19,3),IF(AND($N163&gt;$U163,$N163&lt;=$W163),VLOOKUP($D163,Filter_Req!$A$2:$K$19,3)+(((VLOOKUP($D163,Filter_Req!$A$2:$K$19,5)-VLOOKUP($D163,Filter_Req!$A$2:$K$19,3))/($W163-$U163))*($N163-$U163)),0))))</f>
        <v/>
      </c>
      <c r="H163" s="455"/>
      <c r="I163" s="147" t="str">
        <f>IF($D163="","",IF(VLOOKUP($D163,Filter_Req!$A$2:$K$19,2)=1,IF($S163="","",$S163*$J163),""))</f>
        <v/>
      </c>
      <c r="J163" s="148" t="str">
        <f>IF($D163="","",IF(VLOOKUP($D163,Filter_Req!$A$2:$K$19,2)=1,VLOOKUP($D163,Filter_Req!$A$2:$M$19,12),""))</f>
        <v/>
      </c>
      <c r="K163" s="455"/>
      <c r="L163" s="147" t="str">
        <f>IF($D163="","",IF(VLOOKUP($D163,Filter_Req!$A$2:$K$19,2)=1,IF($T163="","",$T163*$M163),""))</f>
        <v/>
      </c>
      <c r="M163" s="148" t="str">
        <f>IF($D163="","",IF(VLOOKUP($D163,Filter_Req!$A$2:$K$19,2)=1,VLOOKUP($D163,Filter_Req!$A$2:$K$19,8),""))</f>
        <v/>
      </c>
      <c r="N163" s="149" t="str">
        <f t="shared" si="4"/>
        <v/>
      </c>
      <c r="O163" s="150" t="str">
        <f t="shared" si="5"/>
        <v/>
      </c>
      <c r="P163" s="151"/>
      <c r="Q163" s="453"/>
      <c r="R163" s="453"/>
      <c r="S163" s="453"/>
      <c r="T163" s="453"/>
      <c r="U163" s="152" t="str">
        <f>IF($D163="","",IF(VLOOKUP($D163,Filter_Req!$A$2:$K$19,2)=1,MIN($X163,VLOOKUP($D163,Filter_Req!$A$2:$K$19,9)),85))</f>
        <v/>
      </c>
      <c r="V163" s="152" t="str">
        <f>IF($D163="","",IF(VLOOKUP($D163,Filter_Req!$A$2:$K$19,2)=1,MIN($X163,VLOOKUP($D163,Filter_Req!$A$2:$K$19,10)),85))</f>
        <v/>
      </c>
      <c r="W163" s="152" t="str">
        <f>IF($D163="","",IF($X163="","",MIN($X163,VLOOKUP($D163,Filter_Req!$A$2:$K$19,11))))</f>
        <v/>
      </c>
      <c r="X163" s="453"/>
      <c r="Y163" s="453"/>
      <c r="Z163" s="125"/>
      <c r="AA163" s="126" t="e">
        <f>VLOOKUP($D163,Filter_Req!$A$2:$K$19,2)</f>
        <v>#N/A</v>
      </c>
    </row>
    <row r="164" spans="1:27" x14ac:dyDescent="0.25">
      <c r="A164" s="125"/>
      <c r="B164" s="453"/>
      <c r="C164" s="453"/>
      <c r="D164" s="454"/>
      <c r="E164" s="455"/>
      <c r="F164" s="147" t="str">
        <f>IF($D164="","",IF($Q164="","",IF(VLOOKUP($D164,Filter_Req!$A$2:$K$19,2)=1,IF($R164="","",IF($N164&lt;=$U164,$R164*$G164,IF(AND($N164&gt;$U164,$N164&lt;=$X164),$G164*($R164+((($Q164-$R164)/($X164-$U164))*($N164-$U164))),0))),$Q164*$G164)))</f>
        <v/>
      </c>
      <c r="G164" s="148" t="str">
        <f>IF($D164="","",IF(VLOOKUP($D164,Filter_Req!$A$2:$K$19,2)=1,IF($N164&lt;=$U164,VLOOKUP($D164,Filter_Req!$A$2:$K$19,3),IF(AND($N164&gt;$U164,$N164&lt;=$W164),VLOOKUP($D164,Filter_Req!$A$2:$K$19,3)+(((VLOOKUP($D164,Filter_Req!$A$2:$K$19,5)-VLOOKUP($D164,Filter_Req!$A$2:$K$19,3))/($W164-$U164))*($N164-$U164)),0))))</f>
        <v/>
      </c>
      <c r="H164" s="455"/>
      <c r="I164" s="147" t="str">
        <f>IF($D164="","",IF(VLOOKUP($D164,Filter_Req!$A$2:$K$19,2)=1,IF($S164="","",$S164*$J164),""))</f>
        <v/>
      </c>
      <c r="J164" s="148" t="str">
        <f>IF($D164="","",IF(VLOOKUP($D164,Filter_Req!$A$2:$K$19,2)=1,VLOOKUP($D164,Filter_Req!$A$2:$M$19,12),""))</f>
        <v/>
      </c>
      <c r="K164" s="455"/>
      <c r="L164" s="147" t="str">
        <f>IF($D164="","",IF(VLOOKUP($D164,Filter_Req!$A$2:$K$19,2)=1,IF($T164="","",$T164*$M164),""))</f>
        <v/>
      </c>
      <c r="M164" s="148" t="str">
        <f>IF($D164="","",IF(VLOOKUP($D164,Filter_Req!$A$2:$K$19,2)=1,VLOOKUP($D164,Filter_Req!$A$2:$K$19,8),""))</f>
        <v/>
      </c>
      <c r="N164" s="149" t="str">
        <f t="shared" si="4"/>
        <v/>
      </c>
      <c r="O164" s="150" t="str">
        <f t="shared" si="5"/>
        <v/>
      </c>
      <c r="P164" s="151"/>
      <c r="Q164" s="453"/>
      <c r="R164" s="453"/>
      <c r="S164" s="453"/>
      <c r="T164" s="453"/>
      <c r="U164" s="152" t="str">
        <f>IF($D164="","",IF(VLOOKUP($D164,Filter_Req!$A$2:$K$19,2)=1,MIN($X164,VLOOKUP($D164,Filter_Req!$A$2:$K$19,9)),85))</f>
        <v/>
      </c>
      <c r="V164" s="152" t="str">
        <f>IF($D164="","",IF(VLOOKUP($D164,Filter_Req!$A$2:$K$19,2)=1,MIN($X164,VLOOKUP($D164,Filter_Req!$A$2:$K$19,10)),85))</f>
        <v/>
      </c>
      <c r="W164" s="152" t="str">
        <f>IF($D164="","",IF($X164="","",MIN($X164,VLOOKUP($D164,Filter_Req!$A$2:$K$19,11))))</f>
        <v/>
      </c>
      <c r="X164" s="453"/>
      <c r="Y164" s="453"/>
      <c r="Z164" s="125"/>
      <c r="AA164" s="126" t="e">
        <f>VLOOKUP($D164,Filter_Req!$A$2:$K$19,2)</f>
        <v>#N/A</v>
      </c>
    </row>
    <row r="165" spans="1:27" x14ac:dyDescent="0.25">
      <c r="A165" s="125"/>
      <c r="B165" s="453"/>
      <c r="C165" s="453"/>
      <c r="D165" s="454"/>
      <c r="E165" s="455"/>
      <c r="F165" s="147" t="str">
        <f>IF($D165="","",IF($Q165="","",IF(VLOOKUP($D165,Filter_Req!$A$2:$K$19,2)=1,IF($R165="","",IF($N165&lt;=$U165,$R165*$G165,IF(AND($N165&gt;$U165,$N165&lt;=$X165),$G165*($R165+((($Q165-$R165)/($X165-$U165))*($N165-$U165))),0))),$Q165*$G165)))</f>
        <v/>
      </c>
      <c r="G165" s="148" t="str">
        <f>IF($D165="","",IF(VLOOKUP($D165,Filter_Req!$A$2:$K$19,2)=1,IF($N165&lt;=$U165,VLOOKUP($D165,Filter_Req!$A$2:$K$19,3),IF(AND($N165&gt;$U165,$N165&lt;=$W165),VLOOKUP($D165,Filter_Req!$A$2:$K$19,3)+(((VLOOKUP($D165,Filter_Req!$A$2:$K$19,5)-VLOOKUP($D165,Filter_Req!$A$2:$K$19,3))/($W165-$U165))*($N165-$U165)),0))))</f>
        <v/>
      </c>
      <c r="H165" s="455"/>
      <c r="I165" s="147" t="str">
        <f>IF($D165="","",IF(VLOOKUP($D165,Filter_Req!$A$2:$K$19,2)=1,IF($S165="","",$S165*$J165),""))</f>
        <v/>
      </c>
      <c r="J165" s="148" t="str">
        <f>IF($D165="","",IF(VLOOKUP($D165,Filter_Req!$A$2:$K$19,2)=1,VLOOKUP($D165,Filter_Req!$A$2:$M$19,12),""))</f>
        <v/>
      </c>
      <c r="K165" s="455"/>
      <c r="L165" s="147" t="str">
        <f>IF($D165="","",IF(VLOOKUP($D165,Filter_Req!$A$2:$K$19,2)=1,IF($T165="","",$T165*$M165),""))</f>
        <v/>
      </c>
      <c r="M165" s="148" t="str">
        <f>IF($D165="","",IF(VLOOKUP($D165,Filter_Req!$A$2:$K$19,2)=1,VLOOKUP($D165,Filter_Req!$A$2:$K$19,8),""))</f>
        <v/>
      </c>
      <c r="N165" s="149" t="str">
        <f t="shared" si="4"/>
        <v/>
      </c>
      <c r="O165" s="150" t="str">
        <f t="shared" si="5"/>
        <v/>
      </c>
      <c r="P165" s="151"/>
      <c r="Q165" s="453"/>
      <c r="R165" s="453"/>
      <c r="S165" s="453"/>
      <c r="T165" s="453"/>
      <c r="U165" s="152" t="str">
        <f>IF($D165="","",IF(VLOOKUP($D165,Filter_Req!$A$2:$K$19,2)=1,MIN($X165,VLOOKUP($D165,Filter_Req!$A$2:$K$19,9)),85))</f>
        <v/>
      </c>
      <c r="V165" s="152" t="str">
        <f>IF($D165="","",IF(VLOOKUP($D165,Filter_Req!$A$2:$K$19,2)=1,MIN($X165,VLOOKUP($D165,Filter_Req!$A$2:$K$19,10)),85))</f>
        <v/>
      </c>
      <c r="W165" s="152" t="str">
        <f>IF($D165="","",IF($X165="","",MIN($X165,VLOOKUP($D165,Filter_Req!$A$2:$K$19,11))))</f>
        <v/>
      </c>
      <c r="X165" s="453"/>
      <c r="Y165" s="453"/>
      <c r="Z165" s="125"/>
      <c r="AA165" s="126" t="e">
        <f>VLOOKUP($D165,Filter_Req!$A$2:$K$19,2)</f>
        <v>#N/A</v>
      </c>
    </row>
    <row r="166" spans="1:27" x14ac:dyDescent="0.25">
      <c r="A166" s="125"/>
      <c r="B166" s="453"/>
      <c r="C166" s="453"/>
      <c r="D166" s="454"/>
      <c r="E166" s="455"/>
      <c r="F166" s="147" t="str">
        <f>IF($D166="","",IF($Q166="","",IF(VLOOKUP($D166,Filter_Req!$A$2:$K$19,2)=1,IF($R166="","",IF($N166&lt;=$U166,$R166*$G166,IF(AND($N166&gt;$U166,$N166&lt;=$X166),$G166*($R166+((($Q166-$R166)/($X166-$U166))*($N166-$U166))),0))),$Q166*$G166)))</f>
        <v/>
      </c>
      <c r="G166" s="148" t="str">
        <f>IF($D166="","",IF(VLOOKUP($D166,Filter_Req!$A$2:$K$19,2)=1,IF($N166&lt;=$U166,VLOOKUP($D166,Filter_Req!$A$2:$K$19,3),IF(AND($N166&gt;$U166,$N166&lt;=$W166),VLOOKUP($D166,Filter_Req!$A$2:$K$19,3)+(((VLOOKUP($D166,Filter_Req!$A$2:$K$19,5)-VLOOKUP($D166,Filter_Req!$A$2:$K$19,3))/($W166-$U166))*($N166-$U166)),0))))</f>
        <v/>
      </c>
      <c r="H166" s="455"/>
      <c r="I166" s="147" t="str">
        <f>IF($D166="","",IF(VLOOKUP($D166,Filter_Req!$A$2:$K$19,2)=1,IF($S166="","",$S166*$J166),""))</f>
        <v/>
      </c>
      <c r="J166" s="148" t="str">
        <f>IF($D166="","",IF(VLOOKUP($D166,Filter_Req!$A$2:$K$19,2)=1,VLOOKUP($D166,Filter_Req!$A$2:$M$19,12),""))</f>
        <v/>
      </c>
      <c r="K166" s="455"/>
      <c r="L166" s="147" t="str">
        <f>IF($D166="","",IF(VLOOKUP($D166,Filter_Req!$A$2:$K$19,2)=1,IF($T166="","",$T166*$M166),""))</f>
        <v/>
      </c>
      <c r="M166" s="148" t="str">
        <f>IF($D166="","",IF(VLOOKUP($D166,Filter_Req!$A$2:$K$19,2)=1,VLOOKUP($D166,Filter_Req!$A$2:$K$19,8),""))</f>
        <v/>
      </c>
      <c r="N166" s="149" t="str">
        <f t="shared" si="4"/>
        <v/>
      </c>
      <c r="O166" s="150" t="str">
        <f t="shared" si="5"/>
        <v/>
      </c>
      <c r="P166" s="151"/>
      <c r="Q166" s="453"/>
      <c r="R166" s="453"/>
      <c r="S166" s="453"/>
      <c r="T166" s="453"/>
      <c r="U166" s="152" t="str">
        <f>IF($D166="","",IF(VLOOKUP($D166,Filter_Req!$A$2:$K$19,2)=1,MIN($X166,VLOOKUP($D166,Filter_Req!$A$2:$K$19,9)),85))</f>
        <v/>
      </c>
      <c r="V166" s="152" t="str">
        <f>IF($D166="","",IF(VLOOKUP($D166,Filter_Req!$A$2:$K$19,2)=1,MIN($X166,VLOOKUP($D166,Filter_Req!$A$2:$K$19,10)),85))</f>
        <v/>
      </c>
      <c r="W166" s="152" t="str">
        <f>IF($D166="","",IF($X166="","",MIN($X166,VLOOKUP($D166,Filter_Req!$A$2:$K$19,11))))</f>
        <v/>
      </c>
      <c r="X166" s="453"/>
      <c r="Y166" s="453"/>
      <c r="Z166" s="125"/>
      <c r="AA166" s="126" t="e">
        <f>VLOOKUP($D166,Filter_Req!$A$2:$K$19,2)</f>
        <v>#N/A</v>
      </c>
    </row>
    <row r="167" spans="1:27" x14ac:dyDescent="0.25">
      <c r="A167" s="125"/>
      <c r="B167" s="453"/>
      <c r="C167" s="453"/>
      <c r="D167" s="454"/>
      <c r="E167" s="455"/>
      <c r="F167" s="147" t="str">
        <f>IF($D167="","",IF($Q167="","",IF(VLOOKUP($D167,Filter_Req!$A$2:$K$19,2)=1,IF($R167="","",IF($N167&lt;=$U167,$R167*$G167,IF(AND($N167&gt;$U167,$N167&lt;=$X167),$G167*($R167+((($Q167-$R167)/($X167-$U167))*($N167-$U167))),0))),$Q167*$G167)))</f>
        <v/>
      </c>
      <c r="G167" s="148" t="str">
        <f>IF($D167="","",IF(VLOOKUP($D167,Filter_Req!$A$2:$K$19,2)=1,IF($N167&lt;=$U167,VLOOKUP($D167,Filter_Req!$A$2:$K$19,3),IF(AND($N167&gt;$U167,$N167&lt;=$W167),VLOOKUP($D167,Filter_Req!$A$2:$K$19,3)+(((VLOOKUP($D167,Filter_Req!$A$2:$K$19,5)-VLOOKUP($D167,Filter_Req!$A$2:$K$19,3))/($W167-$U167))*($N167-$U167)),0))))</f>
        <v/>
      </c>
      <c r="H167" s="455"/>
      <c r="I167" s="147" t="str">
        <f>IF($D167="","",IF(VLOOKUP($D167,Filter_Req!$A$2:$K$19,2)=1,IF($S167="","",$S167*$J167),""))</f>
        <v/>
      </c>
      <c r="J167" s="148" t="str">
        <f>IF($D167="","",IF(VLOOKUP($D167,Filter_Req!$A$2:$K$19,2)=1,VLOOKUP($D167,Filter_Req!$A$2:$M$19,12),""))</f>
        <v/>
      </c>
      <c r="K167" s="455"/>
      <c r="L167" s="147" t="str">
        <f>IF($D167="","",IF(VLOOKUP($D167,Filter_Req!$A$2:$K$19,2)=1,IF($T167="","",$T167*$M167),""))</f>
        <v/>
      </c>
      <c r="M167" s="148" t="str">
        <f>IF($D167="","",IF(VLOOKUP($D167,Filter_Req!$A$2:$K$19,2)=1,VLOOKUP($D167,Filter_Req!$A$2:$K$19,8),""))</f>
        <v/>
      </c>
      <c r="N167" s="149" t="str">
        <f t="shared" si="4"/>
        <v/>
      </c>
      <c r="O167" s="150" t="str">
        <f t="shared" si="5"/>
        <v/>
      </c>
      <c r="P167" s="151"/>
      <c r="Q167" s="453"/>
      <c r="R167" s="453"/>
      <c r="S167" s="453"/>
      <c r="T167" s="453"/>
      <c r="U167" s="152" t="str">
        <f>IF($D167="","",IF(VLOOKUP($D167,Filter_Req!$A$2:$K$19,2)=1,MIN($X167,VLOOKUP($D167,Filter_Req!$A$2:$K$19,9)),85))</f>
        <v/>
      </c>
      <c r="V167" s="152" t="str">
        <f>IF($D167="","",IF(VLOOKUP($D167,Filter_Req!$A$2:$K$19,2)=1,MIN($X167,VLOOKUP($D167,Filter_Req!$A$2:$K$19,10)),85))</f>
        <v/>
      </c>
      <c r="W167" s="152" t="str">
        <f>IF($D167="","",IF($X167="","",MIN($X167,VLOOKUP($D167,Filter_Req!$A$2:$K$19,11))))</f>
        <v/>
      </c>
      <c r="X167" s="453"/>
      <c r="Y167" s="453"/>
      <c r="Z167" s="125"/>
      <c r="AA167" s="126" t="e">
        <f>VLOOKUP($D167,Filter_Req!$A$2:$K$19,2)</f>
        <v>#N/A</v>
      </c>
    </row>
    <row r="168" spans="1:27" x14ac:dyDescent="0.25">
      <c r="A168" s="125"/>
      <c r="B168" s="453"/>
      <c r="C168" s="453"/>
      <c r="D168" s="454"/>
      <c r="E168" s="455"/>
      <c r="F168" s="147" t="str">
        <f>IF($D168="","",IF($Q168="","",IF(VLOOKUP($D168,Filter_Req!$A$2:$K$19,2)=1,IF($R168="","",IF($N168&lt;=$U168,$R168*$G168,IF(AND($N168&gt;$U168,$N168&lt;=$X168),$G168*($R168+((($Q168-$R168)/($X168-$U168))*($N168-$U168))),0))),$Q168*$G168)))</f>
        <v/>
      </c>
      <c r="G168" s="148" t="str">
        <f>IF($D168="","",IF(VLOOKUP($D168,Filter_Req!$A$2:$K$19,2)=1,IF($N168&lt;=$U168,VLOOKUP($D168,Filter_Req!$A$2:$K$19,3),IF(AND($N168&gt;$U168,$N168&lt;=$W168),VLOOKUP($D168,Filter_Req!$A$2:$K$19,3)+(((VLOOKUP($D168,Filter_Req!$A$2:$K$19,5)-VLOOKUP($D168,Filter_Req!$A$2:$K$19,3))/($W168-$U168))*($N168-$U168)),0))))</f>
        <v/>
      </c>
      <c r="H168" s="455"/>
      <c r="I168" s="147" t="str">
        <f>IF($D168="","",IF(VLOOKUP($D168,Filter_Req!$A$2:$K$19,2)=1,IF($S168="","",$S168*$J168),""))</f>
        <v/>
      </c>
      <c r="J168" s="148" t="str">
        <f>IF($D168="","",IF(VLOOKUP($D168,Filter_Req!$A$2:$K$19,2)=1,VLOOKUP($D168,Filter_Req!$A$2:$M$19,12),""))</f>
        <v/>
      </c>
      <c r="K168" s="455"/>
      <c r="L168" s="147" t="str">
        <f>IF($D168="","",IF(VLOOKUP($D168,Filter_Req!$A$2:$K$19,2)=1,IF($T168="","",$T168*$M168),""))</f>
        <v/>
      </c>
      <c r="M168" s="148" t="str">
        <f>IF($D168="","",IF(VLOOKUP($D168,Filter_Req!$A$2:$K$19,2)=1,VLOOKUP($D168,Filter_Req!$A$2:$K$19,8),""))</f>
        <v/>
      </c>
      <c r="N168" s="149" t="str">
        <f t="shared" si="4"/>
        <v/>
      </c>
      <c r="O168" s="150" t="str">
        <f t="shared" si="5"/>
        <v/>
      </c>
      <c r="P168" s="151"/>
      <c r="Q168" s="453"/>
      <c r="R168" s="453"/>
      <c r="S168" s="453"/>
      <c r="T168" s="453"/>
      <c r="U168" s="152" t="str">
        <f>IF($D168="","",IF(VLOOKUP($D168,Filter_Req!$A$2:$K$19,2)=1,MIN($X168,VLOOKUP($D168,Filter_Req!$A$2:$K$19,9)),85))</f>
        <v/>
      </c>
      <c r="V168" s="152" t="str">
        <f>IF($D168="","",IF(VLOOKUP($D168,Filter_Req!$A$2:$K$19,2)=1,MIN($X168,VLOOKUP($D168,Filter_Req!$A$2:$K$19,10)),85))</f>
        <v/>
      </c>
      <c r="W168" s="152" t="str">
        <f>IF($D168="","",IF($X168="","",MIN($X168,VLOOKUP($D168,Filter_Req!$A$2:$K$19,11))))</f>
        <v/>
      </c>
      <c r="X168" s="453"/>
      <c r="Y168" s="453"/>
      <c r="Z168" s="125"/>
      <c r="AA168" s="126" t="e">
        <f>VLOOKUP($D168,Filter_Req!$A$2:$K$19,2)</f>
        <v>#N/A</v>
      </c>
    </row>
    <row r="169" spans="1:27" x14ac:dyDescent="0.25">
      <c r="A169" s="125"/>
      <c r="B169" s="453"/>
      <c r="C169" s="453"/>
      <c r="D169" s="454"/>
      <c r="E169" s="455"/>
      <c r="F169" s="147" t="str">
        <f>IF($D169="","",IF($Q169="","",IF(VLOOKUP($D169,Filter_Req!$A$2:$K$19,2)=1,IF($R169="","",IF($N169&lt;=$U169,$R169*$G169,IF(AND($N169&gt;$U169,$N169&lt;=$X169),$G169*($R169+((($Q169-$R169)/($X169-$U169))*($N169-$U169))),0))),$Q169*$G169)))</f>
        <v/>
      </c>
      <c r="G169" s="148" t="str">
        <f>IF($D169="","",IF(VLOOKUP($D169,Filter_Req!$A$2:$K$19,2)=1,IF($N169&lt;=$U169,VLOOKUP($D169,Filter_Req!$A$2:$K$19,3),IF(AND($N169&gt;$U169,$N169&lt;=$W169),VLOOKUP($D169,Filter_Req!$A$2:$K$19,3)+(((VLOOKUP($D169,Filter_Req!$A$2:$K$19,5)-VLOOKUP($D169,Filter_Req!$A$2:$K$19,3))/($W169-$U169))*($N169-$U169)),0))))</f>
        <v/>
      </c>
      <c r="H169" s="455"/>
      <c r="I169" s="147" t="str">
        <f>IF($D169="","",IF(VLOOKUP($D169,Filter_Req!$A$2:$K$19,2)=1,IF($S169="","",$S169*$J169),""))</f>
        <v/>
      </c>
      <c r="J169" s="148" t="str">
        <f>IF($D169="","",IF(VLOOKUP($D169,Filter_Req!$A$2:$K$19,2)=1,VLOOKUP($D169,Filter_Req!$A$2:$M$19,12),""))</f>
        <v/>
      </c>
      <c r="K169" s="455"/>
      <c r="L169" s="147" t="str">
        <f>IF($D169="","",IF(VLOOKUP($D169,Filter_Req!$A$2:$K$19,2)=1,IF($T169="","",$T169*$M169),""))</f>
        <v/>
      </c>
      <c r="M169" s="148" t="str">
        <f>IF($D169="","",IF(VLOOKUP($D169,Filter_Req!$A$2:$K$19,2)=1,VLOOKUP($D169,Filter_Req!$A$2:$K$19,8),""))</f>
        <v/>
      </c>
      <c r="N169" s="149" t="str">
        <f t="shared" si="4"/>
        <v/>
      </c>
      <c r="O169" s="150" t="str">
        <f t="shared" si="5"/>
        <v/>
      </c>
      <c r="P169" s="151"/>
      <c r="Q169" s="453"/>
      <c r="R169" s="453"/>
      <c r="S169" s="453"/>
      <c r="T169" s="453"/>
      <c r="U169" s="152" t="str">
        <f>IF($D169="","",IF(VLOOKUP($D169,Filter_Req!$A$2:$K$19,2)=1,MIN($X169,VLOOKUP($D169,Filter_Req!$A$2:$K$19,9)),85))</f>
        <v/>
      </c>
      <c r="V169" s="152" t="str">
        <f>IF($D169="","",IF(VLOOKUP($D169,Filter_Req!$A$2:$K$19,2)=1,MIN($X169,VLOOKUP($D169,Filter_Req!$A$2:$K$19,10)),85))</f>
        <v/>
      </c>
      <c r="W169" s="152" t="str">
        <f>IF($D169="","",IF($X169="","",MIN($X169,VLOOKUP($D169,Filter_Req!$A$2:$K$19,11))))</f>
        <v/>
      </c>
      <c r="X169" s="453"/>
      <c r="Y169" s="453"/>
      <c r="Z169" s="125"/>
      <c r="AA169" s="126" t="e">
        <f>VLOOKUP($D169,Filter_Req!$A$2:$K$19,2)</f>
        <v>#N/A</v>
      </c>
    </row>
    <row r="170" spans="1:27" x14ac:dyDescent="0.25">
      <c r="A170" s="125"/>
      <c r="B170" s="453"/>
      <c r="C170" s="453"/>
      <c r="D170" s="454"/>
      <c r="E170" s="455"/>
      <c r="F170" s="147" t="str">
        <f>IF($D170="","",IF($Q170="","",IF(VLOOKUP($D170,Filter_Req!$A$2:$K$19,2)=1,IF($R170="","",IF($N170&lt;=$U170,$R170*$G170,IF(AND($N170&gt;$U170,$N170&lt;=$X170),$G170*($R170+((($Q170-$R170)/($X170-$U170))*($N170-$U170))),0))),$Q170*$G170)))</f>
        <v/>
      </c>
      <c r="G170" s="148" t="str">
        <f>IF($D170="","",IF(VLOOKUP($D170,Filter_Req!$A$2:$K$19,2)=1,IF($N170&lt;=$U170,VLOOKUP($D170,Filter_Req!$A$2:$K$19,3),IF(AND($N170&gt;$U170,$N170&lt;=$W170),VLOOKUP($D170,Filter_Req!$A$2:$K$19,3)+(((VLOOKUP($D170,Filter_Req!$A$2:$K$19,5)-VLOOKUP($D170,Filter_Req!$A$2:$K$19,3))/($W170-$U170))*($N170-$U170)),0))))</f>
        <v/>
      </c>
      <c r="H170" s="455"/>
      <c r="I170" s="147" t="str">
        <f>IF($D170="","",IF(VLOOKUP($D170,Filter_Req!$A$2:$K$19,2)=1,IF($S170="","",$S170*$J170),""))</f>
        <v/>
      </c>
      <c r="J170" s="148" t="str">
        <f>IF($D170="","",IF(VLOOKUP($D170,Filter_Req!$A$2:$K$19,2)=1,VLOOKUP($D170,Filter_Req!$A$2:$M$19,12),""))</f>
        <v/>
      </c>
      <c r="K170" s="455"/>
      <c r="L170" s="147" t="str">
        <f>IF($D170="","",IF(VLOOKUP($D170,Filter_Req!$A$2:$K$19,2)=1,IF($T170="","",$T170*$M170),""))</f>
        <v/>
      </c>
      <c r="M170" s="148" t="str">
        <f>IF($D170="","",IF(VLOOKUP($D170,Filter_Req!$A$2:$K$19,2)=1,VLOOKUP($D170,Filter_Req!$A$2:$K$19,8),""))</f>
        <v/>
      </c>
      <c r="N170" s="149" t="str">
        <f t="shared" si="4"/>
        <v/>
      </c>
      <c r="O170" s="150" t="str">
        <f t="shared" si="5"/>
        <v/>
      </c>
      <c r="P170" s="151"/>
      <c r="Q170" s="453"/>
      <c r="R170" s="453"/>
      <c r="S170" s="453"/>
      <c r="T170" s="453"/>
      <c r="U170" s="152" t="str">
        <f>IF($D170="","",IF(VLOOKUP($D170,Filter_Req!$A$2:$K$19,2)=1,MIN($X170,VLOOKUP($D170,Filter_Req!$A$2:$K$19,9)),85))</f>
        <v/>
      </c>
      <c r="V170" s="152" t="str">
        <f>IF($D170="","",IF(VLOOKUP($D170,Filter_Req!$A$2:$K$19,2)=1,MIN($X170,VLOOKUP($D170,Filter_Req!$A$2:$K$19,10)),85))</f>
        <v/>
      </c>
      <c r="W170" s="152" t="str">
        <f>IF($D170="","",IF($X170="","",MIN($X170,VLOOKUP($D170,Filter_Req!$A$2:$K$19,11))))</f>
        <v/>
      </c>
      <c r="X170" s="453"/>
      <c r="Y170" s="453"/>
      <c r="Z170" s="125"/>
      <c r="AA170" s="126" t="e">
        <f>VLOOKUP($D170,Filter_Req!$A$2:$K$19,2)</f>
        <v>#N/A</v>
      </c>
    </row>
    <row r="171" spans="1:27" x14ac:dyDescent="0.25">
      <c r="A171" s="125"/>
      <c r="B171" s="453"/>
      <c r="C171" s="453"/>
      <c r="D171" s="454"/>
      <c r="E171" s="455"/>
      <c r="F171" s="147" t="str">
        <f>IF($D171="","",IF($Q171="","",IF(VLOOKUP($D171,Filter_Req!$A$2:$K$19,2)=1,IF($R171="","",IF($N171&lt;=$U171,$R171*$G171,IF(AND($N171&gt;$U171,$N171&lt;=$X171),$G171*($R171+((($Q171-$R171)/($X171-$U171))*($N171-$U171))),0))),$Q171*$G171)))</f>
        <v/>
      </c>
      <c r="G171" s="148" t="str">
        <f>IF($D171="","",IF(VLOOKUP($D171,Filter_Req!$A$2:$K$19,2)=1,IF($N171&lt;=$U171,VLOOKUP($D171,Filter_Req!$A$2:$K$19,3),IF(AND($N171&gt;$U171,$N171&lt;=$W171),VLOOKUP($D171,Filter_Req!$A$2:$K$19,3)+(((VLOOKUP($D171,Filter_Req!$A$2:$K$19,5)-VLOOKUP($D171,Filter_Req!$A$2:$K$19,3))/($W171-$U171))*($N171-$U171)),0))))</f>
        <v/>
      </c>
      <c r="H171" s="455"/>
      <c r="I171" s="147" t="str">
        <f>IF($D171="","",IF(VLOOKUP($D171,Filter_Req!$A$2:$K$19,2)=1,IF($S171="","",$S171*$J171),""))</f>
        <v/>
      </c>
      <c r="J171" s="148" t="str">
        <f>IF($D171="","",IF(VLOOKUP($D171,Filter_Req!$A$2:$K$19,2)=1,VLOOKUP($D171,Filter_Req!$A$2:$M$19,12),""))</f>
        <v/>
      </c>
      <c r="K171" s="455"/>
      <c r="L171" s="147" t="str">
        <f>IF($D171="","",IF(VLOOKUP($D171,Filter_Req!$A$2:$K$19,2)=1,IF($T171="","",$T171*$M171),""))</f>
        <v/>
      </c>
      <c r="M171" s="148" t="str">
        <f>IF($D171="","",IF(VLOOKUP($D171,Filter_Req!$A$2:$K$19,2)=1,VLOOKUP($D171,Filter_Req!$A$2:$K$19,8),""))</f>
        <v/>
      </c>
      <c r="N171" s="149" t="str">
        <f t="shared" si="4"/>
        <v/>
      </c>
      <c r="O171" s="150" t="str">
        <f t="shared" si="5"/>
        <v/>
      </c>
      <c r="P171" s="151"/>
      <c r="Q171" s="453"/>
      <c r="R171" s="453"/>
      <c r="S171" s="453"/>
      <c r="T171" s="453"/>
      <c r="U171" s="152" t="str">
        <f>IF($D171="","",IF(VLOOKUP($D171,Filter_Req!$A$2:$K$19,2)=1,MIN($X171,VLOOKUP($D171,Filter_Req!$A$2:$K$19,9)),85))</f>
        <v/>
      </c>
      <c r="V171" s="152" t="str">
        <f>IF($D171="","",IF(VLOOKUP($D171,Filter_Req!$A$2:$K$19,2)=1,MIN($X171,VLOOKUP($D171,Filter_Req!$A$2:$K$19,10)),85))</f>
        <v/>
      </c>
      <c r="W171" s="152" t="str">
        <f>IF($D171="","",IF($X171="","",MIN($X171,VLOOKUP($D171,Filter_Req!$A$2:$K$19,11))))</f>
        <v/>
      </c>
      <c r="X171" s="453"/>
      <c r="Y171" s="453"/>
      <c r="Z171" s="125"/>
      <c r="AA171" s="126" t="e">
        <f>VLOOKUP($D171,Filter_Req!$A$2:$K$19,2)</f>
        <v>#N/A</v>
      </c>
    </row>
    <row r="172" spans="1:27" x14ac:dyDescent="0.25">
      <c r="A172" s="125"/>
      <c r="B172" s="453"/>
      <c r="C172" s="453"/>
      <c r="D172" s="454"/>
      <c r="E172" s="455"/>
      <c r="F172" s="147" t="str">
        <f>IF($D172="","",IF($Q172="","",IF(VLOOKUP($D172,Filter_Req!$A$2:$K$19,2)=1,IF($R172="","",IF($N172&lt;=$U172,$R172*$G172,IF(AND($N172&gt;$U172,$N172&lt;=$X172),$G172*($R172+((($Q172-$R172)/($X172-$U172))*($N172-$U172))),0))),$Q172*$G172)))</f>
        <v/>
      </c>
      <c r="G172" s="148" t="str">
        <f>IF($D172="","",IF(VLOOKUP($D172,Filter_Req!$A$2:$K$19,2)=1,IF($N172&lt;=$U172,VLOOKUP($D172,Filter_Req!$A$2:$K$19,3),IF(AND($N172&gt;$U172,$N172&lt;=$W172),VLOOKUP($D172,Filter_Req!$A$2:$K$19,3)+(((VLOOKUP($D172,Filter_Req!$A$2:$K$19,5)-VLOOKUP($D172,Filter_Req!$A$2:$K$19,3))/($W172-$U172))*($N172-$U172)),0))))</f>
        <v/>
      </c>
      <c r="H172" s="455"/>
      <c r="I172" s="147" t="str">
        <f>IF($D172="","",IF(VLOOKUP($D172,Filter_Req!$A$2:$K$19,2)=1,IF($S172="","",$S172*$J172),""))</f>
        <v/>
      </c>
      <c r="J172" s="148" t="str">
        <f>IF($D172="","",IF(VLOOKUP($D172,Filter_Req!$A$2:$K$19,2)=1,VLOOKUP($D172,Filter_Req!$A$2:$M$19,12),""))</f>
        <v/>
      </c>
      <c r="K172" s="455"/>
      <c r="L172" s="147" t="str">
        <f>IF($D172="","",IF(VLOOKUP($D172,Filter_Req!$A$2:$K$19,2)=1,IF($T172="","",$T172*$M172),""))</f>
        <v/>
      </c>
      <c r="M172" s="148" t="str">
        <f>IF($D172="","",IF(VLOOKUP($D172,Filter_Req!$A$2:$K$19,2)=1,VLOOKUP($D172,Filter_Req!$A$2:$K$19,8),""))</f>
        <v/>
      </c>
      <c r="N172" s="149" t="str">
        <f t="shared" si="4"/>
        <v/>
      </c>
      <c r="O172" s="150" t="str">
        <f t="shared" si="5"/>
        <v/>
      </c>
      <c r="P172" s="151"/>
      <c r="Q172" s="453"/>
      <c r="R172" s="453"/>
      <c r="S172" s="453"/>
      <c r="T172" s="453"/>
      <c r="U172" s="152" t="str">
        <f>IF($D172="","",IF(VLOOKUP($D172,Filter_Req!$A$2:$K$19,2)=1,MIN($X172,VLOOKUP($D172,Filter_Req!$A$2:$K$19,9)),85))</f>
        <v/>
      </c>
      <c r="V172" s="152" t="str">
        <f>IF($D172="","",IF(VLOOKUP($D172,Filter_Req!$A$2:$K$19,2)=1,MIN($X172,VLOOKUP($D172,Filter_Req!$A$2:$K$19,10)),85))</f>
        <v/>
      </c>
      <c r="W172" s="152" t="str">
        <f>IF($D172="","",IF($X172="","",MIN($X172,VLOOKUP($D172,Filter_Req!$A$2:$K$19,11))))</f>
        <v/>
      </c>
      <c r="X172" s="453"/>
      <c r="Y172" s="453"/>
      <c r="Z172" s="125"/>
      <c r="AA172" s="126" t="e">
        <f>VLOOKUP($D172,Filter_Req!$A$2:$K$19,2)</f>
        <v>#N/A</v>
      </c>
    </row>
    <row r="173" spans="1:27" x14ac:dyDescent="0.25">
      <c r="A173" s="125"/>
      <c r="B173" s="453"/>
      <c r="C173" s="453"/>
      <c r="D173" s="454"/>
      <c r="E173" s="455"/>
      <c r="F173" s="147" t="str">
        <f>IF($D173="","",IF($Q173="","",IF(VLOOKUP($D173,Filter_Req!$A$2:$K$19,2)=1,IF($R173="","",IF($N173&lt;=$U173,$R173*$G173,IF(AND($N173&gt;$U173,$N173&lt;=$X173),$G173*($R173+((($Q173-$R173)/($X173-$U173))*($N173-$U173))),0))),$Q173*$G173)))</f>
        <v/>
      </c>
      <c r="G173" s="148" t="str">
        <f>IF($D173="","",IF(VLOOKUP($D173,Filter_Req!$A$2:$K$19,2)=1,IF($N173&lt;=$U173,VLOOKUP($D173,Filter_Req!$A$2:$K$19,3),IF(AND($N173&gt;$U173,$N173&lt;=$W173),VLOOKUP($D173,Filter_Req!$A$2:$K$19,3)+(((VLOOKUP($D173,Filter_Req!$A$2:$K$19,5)-VLOOKUP($D173,Filter_Req!$A$2:$K$19,3))/($W173-$U173))*($N173-$U173)),0))))</f>
        <v/>
      </c>
      <c r="H173" s="455"/>
      <c r="I173" s="147" t="str">
        <f>IF($D173="","",IF(VLOOKUP($D173,Filter_Req!$A$2:$K$19,2)=1,IF($S173="","",$S173*$J173),""))</f>
        <v/>
      </c>
      <c r="J173" s="148" t="str">
        <f>IF($D173="","",IF(VLOOKUP($D173,Filter_Req!$A$2:$K$19,2)=1,VLOOKUP($D173,Filter_Req!$A$2:$M$19,12),""))</f>
        <v/>
      </c>
      <c r="K173" s="455"/>
      <c r="L173" s="147" t="str">
        <f>IF($D173="","",IF(VLOOKUP($D173,Filter_Req!$A$2:$K$19,2)=1,IF($T173="","",$T173*$M173),""))</f>
        <v/>
      </c>
      <c r="M173" s="148" t="str">
        <f>IF($D173="","",IF(VLOOKUP($D173,Filter_Req!$A$2:$K$19,2)=1,VLOOKUP($D173,Filter_Req!$A$2:$K$19,8),""))</f>
        <v/>
      </c>
      <c r="N173" s="149" t="str">
        <f t="shared" si="4"/>
        <v/>
      </c>
      <c r="O173" s="150" t="str">
        <f t="shared" si="5"/>
        <v/>
      </c>
      <c r="P173" s="151"/>
      <c r="Q173" s="453"/>
      <c r="R173" s="453"/>
      <c r="S173" s="453"/>
      <c r="T173" s="453"/>
      <c r="U173" s="152" t="str">
        <f>IF($D173="","",IF(VLOOKUP($D173,Filter_Req!$A$2:$K$19,2)=1,MIN($X173,VLOOKUP($D173,Filter_Req!$A$2:$K$19,9)),85))</f>
        <v/>
      </c>
      <c r="V173" s="152" t="str">
        <f>IF($D173="","",IF(VLOOKUP($D173,Filter_Req!$A$2:$K$19,2)=1,MIN($X173,VLOOKUP($D173,Filter_Req!$A$2:$K$19,10)),85))</f>
        <v/>
      </c>
      <c r="W173" s="152" t="str">
        <f>IF($D173="","",IF($X173="","",MIN($X173,VLOOKUP($D173,Filter_Req!$A$2:$K$19,11))))</f>
        <v/>
      </c>
      <c r="X173" s="453"/>
      <c r="Y173" s="453"/>
      <c r="Z173" s="125"/>
      <c r="AA173" s="126" t="e">
        <f>VLOOKUP($D173,Filter_Req!$A$2:$K$19,2)</f>
        <v>#N/A</v>
      </c>
    </row>
    <row r="174" spans="1:27" x14ac:dyDescent="0.25">
      <c r="A174" s="125"/>
      <c r="B174" s="453"/>
      <c r="C174" s="453"/>
      <c r="D174" s="454"/>
      <c r="E174" s="455"/>
      <c r="F174" s="147" t="str">
        <f>IF($D174="","",IF($Q174="","",IF(VLOOKUP($D174,Filter_Req!$A$2:$K$19,2)=1,IF($R174="","",IF($N174&lt;=$U174,$R174*$G174,IF(AND($N174&gt;$U174,$N174&lt;=$X174),$G174*($R174+((($Q174-$R174)/($X174-$U174))*($N174-$U174))),0))),$Q174*$G174)))</f>
        <v/>
      </c>
      <c r="G174" s="148" t="str">
        <f>IF($D174="","",IF(VLOOKUP($D174,Filter_Req!$A$2:$K$19,2)=1,IF($N174&lt;=$U174,VLOOKUP($D174,Filter_Req!$A$2:$K$19,3),IF(AND($N174&gt;$U174,$N174&lt;=$W174),VLOOKUP($D174,Filter_Req!$A$2:$K$19,3)+(((VLOOKUP($D174,Filter_Req!$A$2:$K$19,5)-VLOOKUP($D174,Filter_Req!$A$2:$K$19,3))/($W174-$U174))*($N174-$U174)),0))))</f>
        <v/>
      </c>
      <c r="H174" s="455"/>
      <c r="I174" s="147" t="str">
        <f>IF($D174="","",IF(VLOOKUP($D174,Filter_Req!$A$2:$K$19,2)=1,IF($S174="","",$S174*$J174),""))</f>
        <v/>
      </c>
      <c r="J174" s="148" t="str">
        <f>IF($D174="","",IF(VLOOKUP($D174,Filter_Req!$A$2:$K$19,2)=1,VLOOKUP($D174,Filter_Req!$A$2:$M$19,12),""))</f>
        <v/>
      </c>
      <c r="K174" s="455"/>
      <c r="L174" s="147" t="str">
        <f>IF($D174="","",IF(VLOOKUP($D174,Filter_Req!$A$2:$K$19,2)=1,IF($T174="","",$T174*$M174),""))</f>
        <v/>
      </c>
      <c r="M174" s="148" t="str">
        <f>IF($D174="","",IF(VLOOKUP($D174,Filter_Req!$A$2:$K$19,2)=1,VLOOKUP($D174,Filter_Req!$A$2:$K$19,8),""))</f>
        <v/>
      </c>
      <c r="N174" s="149" t="str">
        <f t="shared" si="4"/>
        <v/>
      </c>
      <c r="O174" s="150" t="str">
        <f t="shared" si="5"/>
        <v/>
      </c>
      <c r="P174" s="151"/>
      <c r="Q174" s="453"/>
      <c r="R174" s="453"/>
      <c r="S174" s="453"/>
      <c r="T174" s="453"/>
      <c r="U174" s="152" t="str">
        <f>IF($D174="","",IF(VLOOKUP($D174,Filter_Req!$A$2:$K$19,2)=1,MIN($X174,VLOOKUP($D174,Filter_Req!$A$2:$K$19,9)),85))</f>
        <v/>
      </c>
      <c r="V174" s="152" t="str">
        <f>IF($D174="","",IF(VLOOKUP($D174,Filter_Req!$A$2:$K$19,2)=1,MIN($X174,VLOOKUP($D174,Filter_Req!$A$2:$K$19,10)),85))</f>
        <v/>
      </c>
      <c r="W174" s="152" t="str">
        <f>IF($D174="","",IF($X174="","",MIN($X174,VLOOKUP($D174,Filter_Req!$A$2:$K$19,11))))</f>
        <v/>
      </c>
      <c r="X174" s="453"/>
      <c r="Y174" s="453"/>
      <c r="Z174" s="125"/>
      <c r="AA174" s="126" t="e">
        <f>VLOOKUP($D174,Filter_Req!$A$2:$K$19,2)</f>
        <v>#N/A</v>
      </c>
    </row>
    <row r="175" spans="1:27" x14ac:dyDescent="0.25">
      <c r="A175" s="125"/>
      <c r="B175" s="453"/>
      <c r="C175" s="453"/>
      <c r="D175" s="454"/>
      <c r="E175" s="455"/>
      <c r="F175" s="147" t="str">
        <f>IF($D175="","",IF($Q175="","",IF(VLOOKUP($D175,Filter_Req!$A$2:$K$19,2)=1,IF($R175="","",IF($N175&lt;=$U175,$R175*$G175,IF(AND($N175&gt;$U175,$N175&lt;=$X175),$G175*($R175+((($Q175-$R175)/($X175-$U175))*($N175-$U175))),0))),$Q175*$G175)))</f>
        <v/>
      </c>
      <c r="G175" s="148" t="str">
        <f>IF($D175="","",IF(VLOOKUP($D175,Filter_Req!$A$2:$K$19,2)=1,IF($N175&lt;=$U175,VLOOKUP($D175,Filter_Req!$A$2:$K$19,3),IF(AND($N175&gt;$U175,$N175&lt;=$W175),VLOOKUP($D175,Filter_Req!$A$2:$K$19,3)+(((VLOOKUP($D175,Filter_Req!$A$2:$K$19,5)-VLOOKUP($D175,Filter_Req!$A$2:$K$19,3))/($W175-$U175))*($N175-$U175)),0))))</f>
        <v/>
      </c>
      <c r="H175" s="455"/>
      <c r="I175" s="147" t="str">
        <f>IF($D175="","",IF(VLOOKUP($D175,Filter_Req!$A$2:$K$19,2)=1,IF($S175="","",$S175*$J175),""))</f>
        <v/>
      </c>
      <c r="J175" s="148" t="str">
        <f>IF($D175="","",IF(VLOOKUP($D175,Filter_Req!$A$2:$K$19,2)=1,VLOOKUP($D175,Filter_Req!$A$2:$M$19,12),""))</f>
        <v/>
      </c>
      <c r="K175" s="455"/>
      <c r="L175" s="147" t="str">
        <f>IF($D175="","",IF(VLOOKUP($D175,Filter_Req!$A$2:$K$19,2)=1,IF($T175="","",$T175*$M175),""))</f>
        <v/>
      </c>
      <c r="M175" s="148" t="str">
        <f>IF($D175="","",IF(VLOOKUP($D175,Filter_Req!$A$2:$K$19,2)=1,VLOOKUP($D175,Filter_Req!$A$2:$K$19,8),""))</f>
        <v/>
      </c>
      <c r="N175" s="149" t="str">
        <f t="shared" si="4"/>
        <v/>
      </c>
      <c r="O175" s="150" t="str">
        <f t="shared" si="5"/>
        <v/>
      </c>
      <c r="P175" s="151"/>
      <c r="Q175" s="453"/>
      <c r="R175" s="453"/>
      <c r="S175" s="453"/>
      <c r="T175" s="453"/>
      <c r="U175" s="152" t="str">
        <f>IF($D175="","",IF(VLOOKUP($D175,Filter_Req!$A$2:$K$19,2)=1,MIN($X175,VLOOKUP($D175,Filter_Req!$A$2:$K$19,9)),85))</f>
        <v/>
      </c>
      <c r="V175" s="152" t="str">
        <f>IF($D175="","",IF(VLOOKUP($D175,Filter_Req!$A$2:$K$19,2)=1,MIN($X175,VLOOKUP($D175,Filter_Req!$A$2:$K$19,10)),85))</f>
        <v/>
      </c>
      <c r="W175" s="152" t="str">
        <f>IF($D175="","",IF($X175="","",MIN($X175,VLOOKUP($D175,Filter_Req!$A$2:$K$19,11))))</f>
        <v/>
      </c>
      <c r="X175" s="453"/>
      <c r="Y175" s="453"/>
      <c r="Z175" s="125"/>
      <c r="AA175" s="126" t="e">
        <f>VLOOKUP($D175,Filter_Req!$A$2:$K$19,2)</f>
        <v>#N/A</v>
      </c>
    </row>
    <row r="176" spans="1:27" x14ac:dyDescent="0.25">
      <c r="A176" s="125"/>
      <c r="B176" s="453"/>
      <c r="C176" s="453"/>
      <c r="D176" s="454"/>
      <c r="E176" s="455"/>
      <c r="F176" s="147" t="str">
        <f>IF($D176="","",IF($Q176="","",IF(VLOOKUP($D176,Filter_Req!$A$2:$K$19,2)=1,IF($R176="","",IF($N176&lt;=$U176,$R176*$G176,IF(AND($N176&gt;$U176,$N176&lt;=$X176),$G176*($R176+((($Q176-$R176)/($X176-$U176))*($N176-$U176))),0))),$Q176*$G176)))</f>
        <v/>
      </c>
      <c r="G176" s="148" t="str">
        <f>IF($D176="","",IF(VLOOKUP($D176,Filter_Req!$A$2:$K$19,2)=1,IF($N176&lt;=$U176,VLOOKUP($D176,Filter_Req!$A$2:$K$19,3),IF(AND($N176&gt;$U176,$N176&lt;=$W176),VLOOKUP($D176,Filter_Req!$A$2:$K$19,3)+(((VLOOKUP($D176,Filter_Req!$A$2:$K$19,5)-VLOOKUP($D176,Filter_Req!$A$2:$K$19,3))/($W176-$U176))*($N176-$U176)),0))))</f>
        <v/>
      </c>
      <c r="H176" s="455"/>
      <c r="I176" s="147" t="str">
        <f>IF($D176="","",IF(VLOOKUP($D176,Filter_Req!$A$2:$K$19,2)=1,IF($S176="","",$S176*$J176),""))</f>
        <v/>
      </c>
      <c r="J176" s="148" t="str">
        <f>IF($D176="","",IF(VLOOKUP($D176,Filter_Req!$A$2:$K$19,2)=1,VLOOKUP($D176,Filter_Req!$A$2:$M$19,12),""))</f>
        <v/>
      </c>
      <c r="K176" s="455"/>
      <c r="L176" s="147" t="str">
        <f>IF($D176="","",IF(VLOOKUP($D176,Filter_Req!$A$2:$K$19,2)=1,IF($T176="","",$T176*$M176),""))</f>
        <v/>
      </c>
      <c r="M176" s="148" t="str">
        <f>IF($D176="","",IF(VLOOKUP($D176,Filter_Req!$A$2:$K$19,2)=1,VLOOKUP($D176,Filter_Req!$A$2:$K$19,8),""))</f>
        <v/>
      </c>
      <c r="N176" s="149" t="str">
        <f t="shared" si="4"/>
        <v/>
      </c>
      <c r="O176" s="150" t="str">
        <f t="shared" si="5"/>
        <v/>
      </c>
      <c r="P176" s="151"/>
      <c r="Q176" s="453"/>
      <c r="R176" s="453"/>
      <c r="S176" s="453"/>
      <c r="T176" s="453"/>
      <c r="U176" s="152" t="str">
        <f>IF($D176="","",IF(VLOOKUP($D176,Filter_Req!$A$2:$K$19,2)=1,MIN($X176,VLOOKUP($D176,Filter_Req!$A$2:$K$19,9)),85))</f>
        <v/>
      </c>
      <c r="V176" s="152" t="str">
        <f>IF($D176="","",IF(VLOOKUP($D176,Filter_Req!$A$2:$K$19,2)=1,MIN($X176,VLOOKUP($D176,Filter_Req!$A$2:$K$19,10)),85))</f>
        <v/>
      </c>
      <c r="W176" s="152" t="str">
        <f>IF($D176="","",IF($X176="","",MIN($X176,VLOOKUP($D176,Filter_Req!$A$2:$K$19,11))))</f>
        <v/>
      </c>
      <c r="X176" s="453"/>
      <c r="Y176" s="453"/>
      <c r="Z176" s="125"/>
      <c r="AA176" s="126" t="e">
        <f>VLOOKUP($D176,Filter_Req!$A$2:$K$19,2)</f>
        <v>#N/A</v>
      </c>
    </row>
    <row r="177" spans="1:27" x14ac:dyDescent="0.25">
      <c r="A177" s="125"/>
      <c r="B177" s="453"/>
      <c r="C177" s="453"/>
      <c r="D177" s="454"/>
      <c r="E177" s="455"/>
      <c r="F177" s="147" t="str">
        <f>IF($D177="","",IF($Q177="","",IF(VLOOKUP($D177,Filter_Req!$A$2:$K$19,2)=1,IF($R177="","",IF($N177&lt;=$U177,$R177*$G177,IF(AND($N177&gt;$U177,$N177&lt;=$X177),$G177*($R177+((($Q177-$R177)/($X177-$U177))*($N177-$U177))),0))),$Q177*$G177)))</f>
        <v/>
      </c>
      <c r="G177" s="148" t="str">
        <f>IF($D177="","",IF(VLOOKUP($D177,Filter_Req!$A$2:$K$19,2)=1,IF($N177&lt;=$U177,VLOOKUP($D177,Filter_Req!$A$2:$K$19,3),IF(AND($N177&gt;$U177,$N177&lt;=$W177),VLOOKUP($D177,Filter_Req!$A$2:$K$19,3)+(((VLOOKUP($D177,Filter_Req!$A$2:$K$19,5)-VLOOKUP($D177,Filter_Req!$A$2:$K$19,3))/($W177-$U177))*($N177-$U177)),0))))</f>
        <v/>
      </c>
      <c r="H177" s="455"/>
      <c r="I177" s="147" t="str">
        <f>IF($D177="","",IF(VLOOKUP($D177,Filter_Req!$A$2:$K$19,2)=1,IF($S177="","",$S177*$J177),""))</f>
        <v/>
      </c>
      <c r="J177" s="148" t="str">
        <f>IF($D177="","",IF(VLOOKUP($D177,Filter_Req!$A$2:$K$19,2)=1,VLOOKUP($D177,Filter_Req!$A$2:$M$19,12),""))</f>
        <v/>
      </c>
      <c r="K177" s="455"/>
      <c r="L177" s="147" t="str">
        <f>IF($D177="","",IF(VLOOKUP($D177,Filter_Req!$A$2:$K$19,2)=1,IF($T177="","",$T177*$M177),""))</f>
        <v/>
      </c>
      <c r="M177" s="148" t="str">
        <f>IF($D177="","",IF(VLOOKUP($D177,Filter_Req!$A$2:$K$19,2)=1,VLOOKUP($D177,Filter_Req!$A$2:$K$19,8),""))</f>
        <v/>
      </c>
      <c r="N177" s="149" t="str">
        <f t="shared" si="4"/>
        <v/>
      </c>
      <c r="O177" s="150" t="str">
        <f t="shared" si="5"/>
        <v/>
      </c>
      <c r="P177" s="151"/>
      <c r="Q177" s="453"/>
      <c r="R177" s="453"/>
      <c r="S177" s="453"/>
      <c r="T177" s="453"/>
      <c r="U177" s="152" t="str">
        <f>IF($D177="","",IF(VLOOKUP($D177,Filter_Req!$A$2:$K$19,2)=1,MIN($X177,VLOOKUP($D177,Filter_Req!$A$2:$K$19,9)),85))</f>
        <v/>
      </c>
      <c r="V177" s="152" t="str">
        <f>IF($D177="","",IF(VLOOKUP($D177,Filter_Req!$A$2:$K$19,2)=1,MIN($X177,VLOOKUP($D177,Filter_Req!$A$2:$K$19,10)),85))</f>
        <v/>
      </c>
      <c r="W177" s="152" t="str">
        <f>IF($D177="","",IF($X177="","",MIN($X177,VLOOKUP($D177,Filter_Req!$A$2:$K$19,11))))</f>
        <v/>
      </c>
      <c r="X177" s="453"/>
      <c r="Y177" s="453"/>
      <c r="Z177" s="125"/>
      <c r="AA177" s="126" t="e">
        <f>VLOOKUP($D177,Filter_Req!$A$2:$K$19,2)</f>
        <v>#N/A</v>
      </c>
    </row>
    <row r="178" spans="1:27" x14ac:dyDescent="0.25">
      <c r="A178" s="125"/>
      <c r="B178" s="453"/>
      <c r="C178" s="453"/>
      <c r="D178" s="454"/>
      <c r="E178" s="455"/>
      <c r="F178" s="147" t="str">
        <f>IF($D178="","",IF($Q178="","",IF(VLOOKUP($D178,Filter_Req!$A$2:$K$19,2)=1,IF($R178="","",IF($N178&lt;=$U178,$R178*$G178,IF(AND($N178&gt;$U178,$N178&lt;=$X178),$G178*($R178+((($Q178-$R178)/($X178-$U178))*($N178-$U178))),0))),$Q178*$G178)))</f>
        <v/>
      </c>
      <c r="G178" s="148" t="str">
        <f>IF($D178="","",IF(VLOOKUP($D178,Filter_Req!$A$2:$K$19,2)=1,IF($N178&lt;=$U178,VLOOKUP($D178,Filter_Req!$A$2:$K$19,3),IF(AND($N178&gt;$U178,$N178&lt;=$W178),VLOOKUP($D178,Filter_Req!$A$2:$K$19,3)+(((VLOOKUP($D178,Filter_Req!$A$2:$K$19,5)-VLOOKUP($D178,Filter_Req!$A$2:$K$19,3))/($W178-$U178))*($N178-$U178)),0))))</f>
        <v/>
      </c>
      <c r="H178" s="455"/>
      <c r="I178" s="147" t="str">
        <f>IF($D178="","",IF(VLOOKUP($D178,Filter_Req!$A$2:$K$19,2)=1,IF($S178="","",$S178*$J178),""))</f>
        <v/>
      </c>
      <c r="J178" s="148" t="str">
        <f>IF($D178="","",IF(VLOOKUP($D178,Filter_Req!$A$2:$K$19,2)=1,VLOOKUP($D178,Filter_Req!$A$2:$M$19,12),""))</f>
        <v/>
      </c>
      <c r="K178" s="455"/>
      <c r="L178" s="147" t="str">
        <f>IF($D178="","",IF(VLOOKUP($D178,Filter_Req!$A$2:$K$19,2)=1,IF($T178="","",$T178*$M178),""))</f>
        <v/>
      </c>
      <c r="M178" s="148" t="str">
        <f>IF($D178="","",IF(VLOOKUP($D178,Filter_Req!$A$2:$K$19,2)=1,VLOOKUP($D178,Filter_Req!$A$2:$K$19,8),""))</f>
        <v/>
      </c>
      <c r="N178" s="149" t="str">
        <f t="shared" si="4"/>
        <v/>
      </c>
      <c r="O178" s="150" t="str">
        <f t="shared" si="5"/>
        <v/>
      </c>
      <c r="P178" s="151"/>
      <c r="Q178" s="453"/>
      <c r="R178" s="453"/>
      <c r="S178" s="453"/>
      <c r="T178" s="453"/>
      <c r="U178" s="152" t="str">
        <f>IF($D178="","",IF(VLOOKUP($D178,Filter_Req!$A$2:$K$19,2)=1,MIN($X178,VLOOKUP($D178,Filter_Req!$A$2:$K$19,9)),85))</f>
        <v/>
      </c>
      <c r="V178" s="152" t="str">
        <f>IF($D178="","",IF(VLOOKUP($D178,Filter_Req!$A$2:$K$19,2)=1,MIN($X178,VLOOKUP($D178,Filter_Req!$A$2:$K$19,10)),85))</f>
        <v/>
      </c>
      <c r="W178" s="152" t="str">
        <f>IF($D178="","",IF($X178="","",MIN($X178,VLOOKUP($D178,Filter_Req!$A$2:$K$19,11))))</f>
        <v/>
      </c>
      <c r="X178" s="453"/>
      <c r="Y178" s="453"/>
      <c r="Z178" s="125"/>
      <c r="AA178" s="126" t="e">
        <f>VLOOKUP($D178,Filter_Req!$A$2:$K$19,2)</f>
        <v>#N/A</v>
      </c>
    </row>
    <row r="179" spans="1:27" x14ac:dyDescent="0.25">
      <c r="A179" s="125"/>
      <c r="B179" s="453"/>
      <c r="C179" s="453"/>
      <c r="D179" s="454"/>
      <c r="E179" s="455"/>
      <c r="F179" s="147" t="str">
        <f>IF($D179="","",IF($Q179="","",IF(VLOOKUP($D179,Filter_Req!$A$2:$K$19,2)=1,IF($R179="","",IF($N179&lt;=$U179,$R179*$G179,IF(AND($N179&gt;$U179,$N179&lt;=$X179),$G179*($R179+((($Q179-$R179)/($X179-$U179))*($N179-$U179))),0))),$Q179*$G179)))</f>
        <v/>
      </c>
      <c r="G179" s="148" t="str">
        <f>IF($D179="","",IF(VLOOKUP($D179,Filter_Req!$A$2:$K$19,2)=1,IF($N179&lt;=$U179,VLOOKUP($D179,Filter_Req!$A$2:$K$19,3),IF(AND($N179&gt;$U179,$N179&lt;=$W179),VLOOKUP($D179,Filter_Req!$A$2:$K$19,3)+(((VLOOKUP($D179,Filter_Req!$A$2:$K$19,5)-VLOOKUP($D179,Filter_Req!$A$2:$K$19,3))/($W179-$U179))*($N179-$U179)),0))))</f>
        <v/>
      </c>
      <c r="H179" s="455"/>
      <c r="I179" s="147" t="str">
        <f>IF($D179="","",IF(VLOOKUP($D179,Filter_Req!$A$2:$K$19,2)=1,IF($S179="","",$S179*$J179),""))</f>
        <v/>
      </c>
      <c r="J179" s="148" t="str">
        <f>IF($D179="","",IF(VLOOKUP($D179,Filter_Req!$A$2:$K$19,2)=1,VLOOKUP($D179,Filter_Req!$A$2:$M$19,12),""))</f>
        <v/>
      </c>
      <c r="K179" s="455"/>
      <c r="L179" s="147" t="str">
        <f>IF($D179="","",IF(VLOOKUP($D179,Filter_Req!$A$2:$K$19,2)=1,IF($T179="","",$T179*$M179),""))</f>
        <v/>
      </c>
      <c r="M179" s="148" t="str">
        <f>IF($D179="","",IF(VLOOKUP($D179,Filter_Req!$A$2:$K$19,2)=1,VLOOKUP($D179,Filter_Req!$A$2:$K$19,8),""))</f>
        <v/>
      </c>
      <c r="N179" s="149" t="str">
        <f t="shared" si="4"/>
        <v/>
      </c>
      <c r="O179" s="150" t="str">
        <f t="shared" si="5"/>
        <v/>
      </c>
      <c r="P179" s="151"/>
      <c r="Q179" s="453"/>
      <c r="R179" s="453"/>
      <c r="S179" s="453"/>
      <c r="T179" s="453"/>
      <c r="U179" s="152" t="str">
        <f>IF($D179="","",IF(VLOOKUP($D179,Filter_Req!$A$2:$K$19,2)=1,MIN($X179,VLOOKUP($D179,Filter_Req!$A$2:$K$19,9)),85))</f>
        <v/>
      </c>
      <c r="V179" s="152" t="str">
        <f>IF($D179="","",IF(VLOOKUP($D179,Filter_Req!$A$2:$K$19,2)=1,MIN($X179,VLOOKUP($D179,Filter_Req!$A$2:$K$19,10)),85))</f>
        <v/>
      </c>
      <c r="W179" s="152" t="str">
        <f>IF($D179="","",IF($X179="","",MIN($X179,VLOOKUP($D179,Filter_Req!$A$2:$K$19,11))))</f>
        <v/>
      </c>
      <c r="X179" s="453"/>
      <c r="Y179" s="453"/>
      <c r="Z179" s="125"/>
      <c r="AA179" s="126" t="e">
        <f>VLOOKUP($D179,Filter_Req!$A$2:$K$19,2)</f>
        <v>#N/A</v>
      </c>
    </row>
    <row r="180" spans="1:27" x14ac:dyDescent="0.25">
      <c r="A180" s="125"/>
      <c r="B180" s="453"/>
      <c r="C180" s="453"/>
      <c r="D180" s="454"/>
      <c r="E180" s="455"/>
      <c r="F180" s="147" t="str">
        <f>IF($D180="","",IF($Q180="","",IF(VLOOKUP($D180,Filter_Req!$A$2:$K$19,2)=1,IF($R180="","",IF($N180&lt;=$U180,$R180*$G180,IF(AND($N180&gt;$U180,$N180&lt;=$X180),$G180*($R180+((($Q180-$R180)/($X180-$U180))*($N180-$U180))),0))),$Q180*$G180)))</f>
        <v/>
      </c>
      <c r="G180" s="148" t="str">
        <f>IF($D180="","",IF(VLOOKUP($D180,Filter_Req!$A$2:$K$19,2)=1,IF($N180&lt;=$U180,VLOOKUP($D180,Filter_Req!$A$2:$K$19,3),IF(AND($N180&gt;$U180,$N180&lt;=$W180),VLOOKUP($D180,Filter_Req!$A$2:$K$19,3)+(((VLOOKUP($D180,Filter_Req!$A$2:$K$19,5)-VLOOKUP($D180,Filter_Req!$A$2:$K$19,3))/($W180-$U180))*($N180-$U180)),0))))</f>
        <v/>
      </c>
      <c r="H180" s="455"/>
      <c r="I180" s="147" t="str">
        <f>IF($D180="","",IF(VLOOKUP($D180,Filter_Req!$A$2:$K$19,2)=1,IF($S180="","",$S180*$J180),""))</f>
        <v/>
      </c>
      <c r="J180" s="148" t="str">
        <f>IF($D180="","",IF(VLOOKUP($D180,Filter_Req!$A$2:$K$19,2)=1,VLOOKUP($D180,Filter_Req!$A$2:$M$19,12),""))</f>
        <v/>
      </c>
      <c r="K180" s="455"/>
      <c r="L180" s="147" t="str">
        <f>IF($D180="","",IF(VLOOKUP($D180,Filter_Req!$A$2:$K$19,2)=1,IF($T180="","",$T180*$M180),""))</f>
        <v/>
      </c>
      <c r="M180" s="148" t="str">
        <f>IF($D180="","",IF(VLOOKUP($D180,Filter_Req!$A$2:$K$19,2)=1,VLOOKUP($D180,Filter_Req!$A$2:$K$19,8),""))</f>
        <v/>
      </c>
      <c r="N180" s="149" t="str">
        <f t="shared" si="4"/>
        <v/>
      </c>
      <c r="O180" s="150" t="str">
        <f t="shared" si="5"/>
        <v/>
      </c>
      <c r="P180" s="151"/>
      <c r="Q180" s="453"/>
      <c r="R180" s="453"/>
      <c r="S180" s="453"/>
      <c r="T180" s="453"/>
      <c r="U180" s="152" t="str">
        <f>IF($D180="","",IF(VLOOKUP($D180,Filter_Req!$A$2:$K$19,2)=1,MIN($X180,VLOOKUP($D180,Filter_Req!$A$2:$K$19,9)),85))</f>
        <v/>
      </c>
      <c r="V180" s="152" t="str">
        <f>IF($D180="","",IF(VLOOKUP($D180,Filter_Req!$A$2:$K$19,2)=1,MIN($X180,VLOOKUP($D180,Filter_Req!$A$2:$K$19,10)),85))</f>
        <v/>
      </c>
      <c r="W180" s="152" t="str">
        <f>IF($D180="","",IF($X180="","",MIN($X180,VLOOKUP($D180,Filter_Req!$A$2:$K$19,11))))</f>
        <v/>
      </c>
      <c r="X180" s="453"/>
      <c r="Y180" s="453"/>
      <c r="Z180" s="125"/>
      <c r="AA180" s="126" t="e">
        <f>VLOOKUP($D180,Filter_Req!$A$2:$K$19,2)</f>
        <v>#N/A</v>
      </c>
    </row>
    <row r="181" spans="1:27" x14ac:dyDescent="0.25">
      <c r="A181" s="125"/>
      <c r="B181" s="453"/>
      <c r="C181" s="453"/>
      <c r="D181" s="454"/>
      <c r="E181" s="455"/>
      <c r="F181" s="147" t="str">
        <f>IF($D181="","",IF($Q181="","",IF(VLOOKUP($D181,Filter_Req!$A$2:$K$19,2)=1,IF($R181="","",IF($N181&lt;=$U181,$R181*$G181,IF(AND($N181&gt;$U181,$N181&lt;=$X181),$G181*($R181+((($Q181-$R181)/($X181-$U181))*($N181-$U181))),0))),$Q181*$G181)))</f>
        <v/>
      </c>
      <c r="G181" s="148" t="str">
        <f>IF($D181="","",IF(VLOOKUP($D181,Filter_Req!$A$2:$K$19,2)=1,IF($N181&lt;=$U181,VLOOKUP($D181,Filter_Req!$A$2:$K$19,3),IF(AND($N181&gt;$U181,$N181&lt;=$W181),VLOOKUP($D181,Filter_Req!$A$2:$K$19,3)+(((VLOOKUP($D181,Filter_Req!$A$2:$K$19,5)-VLOOKUP($D181,Filter_Req!$A$2:$K$19,3))/($W181-$U181))*($N181-$U181)),0))))</f>
        <v/>
      </c>
      <c r="H181" s="455"/>
      <c r="I181" s="147" t="str">
        <f>IF($D181="","",IF(VLOOKUP($D181,Filter_Req!$A$2:$K$19,2)=1,IF($S181="","",$S181*$J181),""))</f>
        <v/>
      </c>
      <c r="J181" s="148" t="str">
        <f>IF($D181="","",IF(VLOOKUP($D181,Filter_Req!$A$2:$K$19,2)=1,VLOOKUP($D181,Filter_Req!$A$2:$M$19,12),""))</f>
        <v/>
      </c>
      <c r="K181" s="455"/>
      <c r="L181" s="147" t="str">
        <f>IF($D181="","",IF(VLOOKUP($D181,Filter_Req!$A$2:$K$19,2)=1,IF($T181="","",$T181*$M181),""))</f>
        <v/>
      </c>
      <c r="M181" s="148" t="str">
        <f>IF($D181="","",IF(VLOOKUP($D181,Filter_Req!$A$2:$K$19,2)=1,VLOOKUP($D181,Filter_Req!$A$2:$K$19,8),""))</f>
        <v/>
      </c>
      <c r="N181" s="149" t="str">
        <f t="shared" si="4"/>
        <v/>
      </c>
      <c r="O181" s="150" t="str">
        <f t="shared" si="5"/>
        <v/>
      </c>
      <c r="P181" s="151"/>
      <c r="Q181" s="453"/>
      <c r="R181" s="453"/>
      <c r="S181" s="453"/>
      <c r="T181" s="453"/>
      <c r="U181" s="152" t="str">
        <f>IF($D181="","",IF(VLOOKUP($D181,Filter_Req!$A$2:$K$19,2)=1,MIN($X181,VLOOKUP($D181,Filter_Req!$A$2:$K$19,9)),85))</f>
        <v/>
      </c>
      <c r="V181" s="152" t="str">
        <f>IF($D181="","",IF(VLOOKUP($D181,Filter_Req!$A$2:$K$19,2)=1,MIN($X181,VLOOKUP($D181,Filter_Req!$A$2:$K$19,10)),85))</f>
        <v/>
      </c>
      <c r="W181" s="152" t="str">
        <f>IF($D181="","",IF($X181="","",MIN($X181,VLOOKUP($D181,Filter_Req!$A$2:$K$19,11))))</f>
        <v/>
      </c>
      <c r="X181" s="453"/>
      <c r="Y181" s="453"/>
      <c r="Z181" s="125"/>
      <c r="AA181" s="126" t="e">
        <f>VLOOKUP($D181,Filter_Req!$A$2:$K$19,2)</f>
        <v>#N/A</v>
      </c>
    </row>
    <row r="182" spans="1:27" x14ac:dyDescent="0.25">
      <c r="A182" s="125"/>
      <c r="B182" s="453"/>
      <c r="C182" s="453"/>
      <c r="D182" s="454"/>
      <c r="E182" s="455"/>
      <c r="F182" s="147" t="str">
        <f>IF($D182="","",IF($Q182="","",IF(VLOOKUP($D182,Filter_Req!$A$2:$K$19,2)=1,IF($R182="","",IF($N182&lt;=$U182,$R182*$G182,IF(AND($N182&gt;$U182,$N182&lt;=$X182),$G182*($R182+((($Q182-$R182)/($X182-$U182))*($N182-$U182))),0))),$Q182*$G182)))</f>
        <v/>
      </c>
      <c r="G182" s="148" t="str">
        <f>IF($D182="","",IF(VLOOKUP($D182,Filter_Req!$A$2:$K$19,2)=1,IF($N182&lt;=$U182,VLOOKUP($D182,Filter_Req!$A$2:$K$19,3),IF(AND($N182&gt;$U182,$N182&lt;=$W182),VLOOKUP($D182,Filter_Req!$A$2:$K$19,3)+(((VLOOKUP($D182,Filter_Req!$A$2:$K$19,5)-VLOOKUP($D182,Filter_Req!$A$2:$K$19,3))/($W182-$U182))*($N182-$U182)),0))))</f>
        <v/>
      </c>
      <c r="H182" s="455"/>
      <c r="I182" s="147" t="str">
        <f>IF($D182="","",IF(VLOOKUP($D182,Filter_Req!$A$2:$K$19,2)=1,IF($S182="","",$S182*$J182),""))</f>
        <v/>
      </c>
      <c r="J182" s="148" t="str">
        <f>IF($D182="","",IF(VLOOKUP($D182,Filter_Req!$A$2:$K$19,2)=1,VLOOKUP($D182,Filter_Req!$A$2:$M$19,12),""))</f>
        <v/>
      </c>
      <c r="K182" s="455"/>
      <c r="L182" s="147" t="str">
        <f>IF($D182="","",IF(VLOOKUP($D182,Filter_Req!$A$2:$K$19,2)=1,IF($T182="","",$T182*$M182),""))</f>
        <v/>
      </c>
      <c r="M182" s="148" t="str">
        <f>IF($D182="","",IF(VLOOKUP($D182,Filter_Req!$A$2:$K$19,2)=1,VLOOKUP($D182,Filter_Req!$A$2:$K$19,8),""))</f>
        <v/>
      </c>
      <c r="N182" s="149" t="str">
        <f t="shared" si="4"/>
        <v/>
      </c>
      <c r="O182" s="150" t="str">
        <f t="shared" si="5"/>
        <v/>
      </c>
      <c r="P182" s="151"/>
      <c r="Q182" s="453"/>
      <c r="R182" s="453"/>
      <c r="S182" s="453"/>
      <c r="T182" s="453"/>
      <c r="U182" s="152" t="str">
        <f>IF($D182="","",IF(VLOOKUP($D182,Filter_Req!$A$2:$K$19,2)=1,MIN($X182,VLOOKUP($D182,Filter_Req!$A$2:$K$19,9)),85))</f>
        <v/>
      </c>
      <c r="V182" s="152" t="str">
        <f>IF($D182="","",IF(VLOOKUP($D182,Filter_Req!$A$2:$K$19,2)=1,MIN($X182,VLOOKUP($D182,Filter_Req!$A$2:$K$19,10)),85))</f>
        <v/>
      </c>
      <c r="W182" s="152" t="str">
        <f>IF($D182="","",IF($X182="","",MIN($X182,VLOOKUP($D182,Filter_Req!$A$2:$K$19,11))))</f>
        <v/>
      </c>
      <c r="X182" s="453"/>
      <c r="Y182" s="453"/>
      <c r="Z182" s="125"/>
      <c r="AA182" s="126" t="e">
        <f>VLOOKUP($D182,Filter_Req!$A$2:$K$19,2)</f>
        <v>#N/A</v>
      </c>
    </row>
    <row r="183" spans="1:27" x14ac:dyDescent="0.25">
      <c r="A183" s="125"/>
      <c r="B183" s="453"/>
      <c r="C183" s="453"/>
      <c r="D183" s="454"/>
      <c r="E183" s="455"/>
      <c r="F183" s="147" t="str">
        <f>IF($D183="","",IF($Q183="","",IF(VLOOKUP($D183,Filter_Req!$A$2:$K$19,2)=1,IF($R183="","",IF($N183&lt;=$U183,$R183*$G183,IF(AND($N183&gt;$U183,$N183&lt;=$X183),$G183*($R183+((($Q183-$R183)/($X183-$U183))*($N183-$U183))),0))),$Q183*$G183)))</f>
        <v/>
      </c>
      <c r="G183" s="148" t="str">
        <f>IF($D183="","",IF(VLOOKUP($D183,Filter_Req!$A$2:$K$19,2)=1,IF($N183&lt;=$U183,VLOOKUP($D183,Filter_Req!$A$2:$K$19,3),IF(AND($N183&gt;$U183,$N183&lt;=$W183),VLOOKUP($D183,Filter_Req!$A$2:$K$19,3)+(((VLOOKUP($D183,Filter_Req!$A$2:$K$19,5)-VLOOKUP($D183,Filter_Req!$A$2:$K$19,3))/($W183-$U183))*($N183-$U183)),0))))</f>
        <v/>
      </c>
      <c r="H183" s="455"/>
      <c r="I183" s="147" t="str">
        <f>IF($D183="","",IF(VLOOKUP($D183,Filter_Req!$A$2:$K$19,2)=1,IF($S183="","",$S183*$J183),""))</f>
        <v/>
      </c>
      <c r="J183" s="148" t="str">
        <f>IF($D183="","",IF(VLOOKUP($D183,Filter_Req!$A$2:$K$19,2)=1,VLOOKUP($D183,Filter_Req!$A$2:$M$19,12),""))</f>
        <v/>
      </c>
      <c r="K183" s="455"/>
      <c r="L183" s="147" t="str">
        <f>IF($D183="","",IF(VLOOKUP($D183,Filter_Req!$A$2:$K$19,2)=1,IF($T183="","",$T183*$M183),""))</f>
        <v/>
      </c>
      <c r="M183" s="148" t="str">
        <f>IF($D183="","",IF(VLOOKUP($D183,Filter_Req!$A$2:$K$19,2)=1,VLOOKUP($D183,Filter_Req!$A$2:$K$19,8),""))</f>
        <v/>
      </c>
      <c r="N183" s="149" t="str">
        <f t="shared" si="4"/>
        <v/>
      </c>
      <c r="O183" s="150" t="str">
        <f t="shared" si="5"/>
        <v/>
      </c>
      <c r="P183" s="151"/>
      <c r="Q183" s="453"/>
      <c r="R183" s="453"/>
      <c r="S183" s="453"/>
      <c r="T183" s="453"/>
      <c r="U183" s="152" t="str">
        <f>IF($D183="","",IF(VLOOKUP($D183,Filter_Req!$A$2:$K$19,2)=1,MIN($X183,VLOOKUP($D183,Filter_Req!$A$2:$K$19,9)),85))</f>
        <v/>
      </c>
      <c r="V183" s="152" t="str">
        <f>IF($D183="","",IF(VLOOKUP($D183,Filter_Req!$A$2:$K$19,2)=1,MIN($X183,VLOOKUP($D183,Filter_Req!$A$2:$K$19,10)),85))</f>
        <v/>
      </c>
      <c r="W183" s="152" t="str">
        <f>IF($D183="","",IF($X183="","",MIN($X183,VLOOKUP($D183,Filter_Req!$A$2:$K$19,11))))</f>
        <v/>
      </c>
      <c r="X183" s="453"/>
      <c r="Y183" s="453"/>
      <c r="Z183" s="125"/>
      <c r="AA183" s="126" t="e">
        <f>VLOOKUP($D183,Filter_Req!$A$2:$K$19,2)</f>
        <v>#N/A</v>
      </c>
    </row>
    <row r="184" spans="1:27" x14ac:dyDescent="0.25">
      <c r="A184" s="125"/>
      <c r="B184" s="453"/>
      <c r="C184" s="453"/>
      <c r="D184" s="454"/>
      <c r="E184" s="455"/>
      <c r="F184" s="147" t="str">
        <f>IF($D184="","",IF($Q184="","",IF(VLOOKUP($D184,Filter_Req!$A$2:$K$19,2)=1,IF($R184="","",IF($N184&lt;=$U184,$R184*$G184,IF(AND($N184&gt;$U184,$N184&lt;=$X184),$G184*($R184+((($Q184-$R184)/($X184-$U184))*($N184-$U184))),0))),$Q184*$G184)))</f>
        <v/>
      </c>
      <c r="G184" s="148" t="str">
        <f>IF($D184="","",IF(VLOOKUP($D184,Filter_Req!$A$2:$K$19,2)=1,IF($N184&lt;=$U184,VLOOKUP($D184,Filter_Req!$A$2:$K$19,3),IF(AND($N184&gt;$U184,$N184&lt;=$W184),VLOOKUP($D184,Filter_Req!$A$2:$K$19,3)+(((VLOOKUP($D184,Filter_Req!$A$2:$K$19,5)-VLOOKUP($D184,Filter_Req!$A$2:$K$19,3))/($W184-$U184))*($N184-$U184)),0))))</f>
        <v/>
      </c>
      <c r="H184" s="455"/>
      <c r="I184" s="147" t="str">
        <f>IF($D184="","",IF(VLOOKUP($D184,Filter_Req!$A$2:$K$19,2)=1,IF($S184="","",$S184*$J184),""))</f>
        <v/>
      </c>
      <c r="J184" s="148" t="str">
        <f>IF($D184="","",IF(VLOOKUP($D184,Filter_Req!$A$2:$K$19,2)=1,VLOOKUP($D184,Filter_Req!$A$2:$M$19,12),""))</f>
        <v/>
      </c>
      <c r="K184" s="455"/>
      <c r="L184" s="147" t="str">
        <f>IF($D184="","",IF(VLOOKUP($D184,Filter_Req!$A$2:$K$19,2)=1,IF($T184="","",$T184*$M184),""))</f>
        <v/>
      </c>
      <c r="M184" s="148" t="str">
        <f>IF($D184="","",IF(VLOOKUP($D184,Filter_Req!$A$2:$K$19,2)=1,VLOOKUP($D184,Filter_Req!$A$2:$K$19,8),""))</f>
        <v/>
      </c>
      <c r="N184" s="149" t="str">
        <f t="shared" si="4"/>
        <v/>
      </c>
      <c r="O184" s="150" t="str">
        <f t="shared" si="5"/>
        <v/>
      </c>
      <c r="P184" s="151"/>
      <c r="Q184" s="453"/>
      <c r="R184" s="453"/>
      <c r="S184" s="453"/>
      <c r="T184" s="453"/>
      <c r="U184" s="152" t="str">
        <f>IF($D184="","",IF(VLOOKUP($D184,Filter_Req!$A$2:$K$19,2)=1,MIN($X184,VLOOKUP($D184,Filter_Req!$A$2:$K$19,9)),85))</f>
        <v/>
      </c>
      <c r="V184" s="152" t="str">
        <f>IF($D184="","",IF(VLOOKUP($D184,Filter_Req!$A$2:$K$19,2)=1,MIN($X184,VLOOKUP($D184,Filter_Req!$A$2:$K$19,10)),85))</f>
        <v/>
      </c>
      <c r="W184" s="152" t="str">
        <f>IF($D184="","",IF($X184="","",MIN($X184,VLOOKUP($D184,Filter_Req!$A$2:$K$19,11))))</f>
        <v/>
      </c>
      <c r="X184" s="453"/>
      <c r="Y184" s="453"/>
      <c r="Z184" s="125"/>
      <c r="AA184" s="126" t="e">
        <f>VLOOKUP($D184,Filter_Req!$A$2:$K$19,2)</f>
        <v>#N/A</v>
      </c>
    </row>
    <row r="185" spans="1:27" x14ac:dyDescent="0.25">
      <c r="A185" s="125"/>
      <c r="B185" s="453"/>
      <c r="C185" s="453"/>
      <c r="D185" s="454"/>
      <c r="E185" s="455"/>
      <c r="F185" s="147" t="str">
        <f>IF($D185="","",IF($Q185="","",IF(VLOOKUP($D185,Filter_Req!$A$2:$K$19,2)=1,IF($R185="","",IF($N185&lt;=$U185,$R185*$G185,IF(AND($N185&gt;$U185,$N185&lt;=$X185),$G185*($R185+((($Q185-$R185)/($X185-$U185))*($N185-$U185))),0))),$Q185*$G185)))</f>
        <v/>
      </c>
      <c r="G185" s="148" t="str">
        <f>IF($D185="","",IF(VLOOKUP($D185,Filter_Req!$A$2:$K$19,2)=1,IF($N185&lt;=$U185,VLOOKUP($D185,Filter_Req!$A$2:$K$19,3),IF(AND($N185&gt;$U185,$N185&lt;=$W185),VLOOKUP($D185,Filter_Req!$A$2:$K$19,3)+(((VLOOKUP($D185,Filter_Req!$A$2:$K$19,5)-VLOOKUP($D185,Filter_Req!$A$2:$K$19,3))/($W185-$U185))*($N185-$U185)),0))))</f>
        <v/>
      </c>
      <c r="H185" s="455"/>
      <c r="I185" s="147" t="str">
        <f>IF($D185="","",IF(VLOOKUP($D185,Filter_Req!$A$2:$K$19,2)=1,IF($S185="","",$S185*$J185),""))</f>
        <v/>
      </c>
      <c r="J185" s="148" t="str">
        <f>IF($D185="","",IF(VLOOKUP($D185,Filter_Req!$A$2:$K$19,2)=1,VLOOKUP($D185,Filter_Req!$A$2:$M$19,12),""))</f>
        <v/>
      </c>
      <c r="K185" s="455"/>
      <c r="L185" s="147" t="str">
        <f>IF($D185="","",IF(VLOOKUP($D185,Filter_Req!$A$2:$K$19,2)=1,IF($T185="","",$T185*$M185),""))</f>
        <v/>
      </c>
      <c r="M185" s="148" t="str">
        <f>IF($D185="","",IF(VLOOKUP($D185,Filter_Req!$A$2:$K$19,2)=1,VLOOKUP($D185,Filter_Req!$A$2:$K$19,8),""))</f>
        <v/>
      </c>
      <c r="N185" s="149" t="str">
        <f t="shared" si="4"/>
        <v/>
      </c>
      <c r="O185" s="150" t="str">
        <f t="shared" si="5"/>
        <v/>
      </c>
      <c r="P185" s="151"/>
      <c r="Q185" s="453"/>
      <c r="R185" s="453"/>
      <c r="S185" s="453"/>
      <c r="T185" s="453"/>
      <c r="U185" s="152" t="str">
        <f>IF($D185="","",IF(VLOOKUP($D185,Filter_Req!$A$2:$K$19,2)=1,MIN($X185,VLOOKUP($D185,Filter_Req!$A$2:$K$19,9)),85))</f>
        <v/>
      </c>
      <c r="V185" s="152" t="str">
        <f>IF($D185="","",IF(VLOOKUP($D185,Filter_Req!$A$2:$K$19,2)=1,MIN($X185,VLOOKUP($D185,Filter_Req!$A$2:$K$19,10)),85))</f>
        <v/>
      </c>
      <c r="W185" s="152" t="str">
        <f>IF($D185="","",IF($X185="","",MIN($X185,VLOOKUP($D185,Filter_Req!$A$2:$K$19,11))))</f>
        <v/>
      </c>
      <c r="X185" s="453"/>
      <c r="Y185" s="453"/>
      <c r="Z185" s="125"/>
      <c r="AA185" s="126" t="e">
        <f>VLOOKUP($D185,Filter_Req!$A$2:$K$19,2)</f>
        <v>#N/A</v>
      </c>
    </row>
    <row r="186" spans="1:27" x14ac:dyDescent="0.25">
      <c r="A186" s="125"/>
      <c r="B186" s="453"/>
      <c r="C186" s="453"/>
      <c r="D186" s="454"/>
      <c r="E186" s="455"/>
      <c r="F186" s="147" t="str">
        <f>IF($D186="","",IF($Q186="","",IF(VLOOKUP($D186,Filter_Req!$A$2:$K$19,2)=1,IF($R186="","",IF($N186&lt;=$U186,$R186*$G186,IF(AND($N186&gt;$U186,$N186&lt;=$X186),$G186*($R186+((($Q186-$R186)/($X186-$U186))*($N186-$U186))),0))),$Q186*$G186)))</f>
        <v/>
      </c>
      <c r="G186" s="148" t="str">
        <f>IF($D186="","",IF(VLOOKUP($D186,Filter_Req!$A$2:$K$19,2)=1,IF($N186&lt;=$U186,VLOOKUP($D186,Filter_Req!$A$2:$K$19,3),IF(AND($N186&gt;$U186,$N186&lt;=$W186),VLOOKUP($D186,Filter_Req!$A$2:$K$19,3)+(((VLOOKUP($D186,Filter_Req!$A$2:$K$19,5)-VLOOKUP($D186,Filter_Req!$A$2:$K$19,3))/($W186-$U186))*($N186-$U186)),0))))</f>
        <v/>
      </c>
      <c r="H186" s="455"/>
      <c r="I186" s="147" t="str">
        <f>IF($D186="","",IF(VLOOKUP($D186,Filter_Req!$A$2:$K$19,2)=1,IF($S186="","",$S186*$J186),""))</f>
        <v/>
      </c>
      <c r="J186" s="148" t="str">
        <f>IF($D186="","",IF(VLOOKUP($D186,Filter_Req!$A$2:$K$19,2)=1,VLOOKUP($D186,Filter_Req!$A$2:$M$19,12),""))</f>
        <v/>
      </c>
      <c r="K186" s="455"/>
      <c r="L186" s="147" t="str">
        <f>IF($D186="","",IF(VLOOKUP($D186,Filter_Req!$A$2:$K$19,2)=1,IF($T186="","",$T186*$M186),""))</f>
        <v/>
      </c>
      <c r="M186" s="148" t="str">
        <f>IF($D186="","",IF(VLOOKUP($D186,Filter_Req!$A$2:$K$19,2)=1,VLOOKUP($D186,Filter_Req!$A$2:$K$19,8),""))</f>
        <v/>
      </c>
      <c r="N186" s="149" t="str">
        <f t="shared" si="4"/>
        <v/>
      </c>
      <c r="O186" s="150" t="str">
        <f t="shared" si="5"/>
        <v/>
      </c>
      <c r="P186" s="151"/>
      <c r="Q186" s="453"/>
      <c r="R186" s="453"/>
      <c r="S186" s="453"/>
      <c r="T186" s="453"/>
      <c r="U186" s="152" t="str">
        <f>IF($D186="","",IF(VLOOKUP($D186,Filter_Req!$A$2:$K$19,2)=1,MIN($X186,VLOOKUP($D186,Filter_Req!$A$2:$K$19,9)),85))</f>
        <v/>
      </c>
      <c r="V186" s="152" t="str">
        <f>IF($D186="","",IF(VLOOKUP($D186,Filter_Req!$A$2:$K$19,2)=1,MIN($X186,VLOOKUP($D186,Filter_Req!$A$2:$K$19,10)),85))</f>
        <v/>
      </c>
      <c r="W186" s="152" t="str">
        <f>IF($D186="","",IF($X186="","",MIN($X186,VLOOKUP($D186,Filter_Req!$A$2:$K$19,11))))</f>
        <v/>
      </c>
      <c r="X186" s="453"/>
      <c r="Y186" s="453"/>
      <c r="Z186" s="125"/>
      <c r="AA186" s="126" t="e">
        <f>VLOOKUP($D186,Filter_Req!$A$2:$K$19,2)</f>
        <v>#N/A</v>
      </c>
    </row>
    <row r="187" spans="1:27" x14ac:dyDescent="0.25">
      <c r="A187" s="125"/>
      <c r="B187" s="453"/>
      <c r="C187" s="453"/>
      <c r="D187" s="454"/>
      <c r="E187" s="455"/>
      <c r="F187" s="147" t="str">
        <f>IF($D187="","",IF($Q187="","",IF(VLOOKUP($D187,Filter_Req!$A$2:$K$19,2)=1,IF($R187="","",IF($N187&lt;=$U187,$R187*$G187,IF(AND($N187&gt;$U187,$N187&lt;=$X187),$G187*($R187+((($Q187-$R187)/($X187-$U187))*($N187-$U187))),0))),$Q187*$G187)))</f>
        <v/>
      </c>
      <c r="G187" s="148" t="str">
        <f>IF($D187="","",IF(VLOOKUP($D187,Filter_Req!$A$2:$K$19,2)=1,IF($N187&lt;=$U187,VLOOKUP($D187,Filter_Req!$A$2:$K$19,3),IF(AND($N187&gt;$U187,$N187&lt;=$W187),VLOOKUP($D187,Filter_Req!$A$2:$K$19,3)+(((VLOOKUP($D187,Filter_Req!$A$2:$K$19,5)-VLOOKUP($D187,Filter_Req!$A$2:$K$19,3))/($W187-$U187))*($N187-$U187)),0))))</f>
        <v/>
      </c>
      <c r="H187" s="455"/>
      <c r="I187" s="147" t="str">
        <f>IF($D187="","",IF(VLOOKUP($D187,Filter_Req!$A$2:$K$19,2)=1,IF($S187="","",$S187*$J187),""))</f>
        <v/>
      </c>
      <c r="J187" s="148" t="str">
        <f>IF($D187="","",IF(VLOOKUP($D187,Filter_Req!$A$2:$K$19,2)=1,VLOOKUP($D187,Filter_Req!$A$2:$M$19,12),""))</f>
        <v/>
      </c>
      <c r="K187" s="455"/>
      <c r="L187" s="147" t="str">
        <f>IF($D187="","",IF(VLOOKUP($D187,Filter_Req!$A$2:$K$19,2)=1,IF($T187="","",$T187*$M187),""))</f>
        <v/>
      </c>
      <c r="M187" s="148" t="str">
        <f>IF($D187="","",IF(VLOOKUP($D187,Filter_Req!$A$2:$K$19,2)=1,VLOOKUP($D187,Filter_Req!$A$2:$K$19,8),""))</f>
        <v/>
      </c>
      <c r="N187" s="149" t="str">
        <f t="shared" si="4"/>
        <v/>
      </c>
      <c r="O187" s="150" t="str">
        <f t="shared" si="5"/>
        <v/>
      </c>
      <c r="P187" s="151"/>
      <c r="Q187" s="453"/>
      <c r="R187" s="453"/>
      <c r="S187" s="453"/>
      <c r="T187" s="453"/>
      <c r="U187" s="152" t="str">
        <f>IF($D187="","",IF(VLOOKUP($D187,Filter_Req!$A$2:$K$19,2)=1,MIN($X187,VLOOKUP($D187,Filter_Req!$A$2:$K$19,9)),85))</f>
        <v/>
      </c>
      <c r="V187" s="152" t="str">
        <f>IF($D187="","",IF(VLOOKUP($D187,Filter_Req!$A$2:$K$19,2)=1,MIN($X187,VLOOKUP($D187,Filter_Req!$A$2:$K$19,10)),85))</f>
        <v/>
      </c>
      <c r="W187" s="152" t="str">
        <f>IF($D187="","",IF($X187="","",MIN($X187,VLOOKUP($D187,Filter_Req!$A$2:$K$19,11))))</f>
        <v/>
      </c>
      <c r="X187" s="453"/>
      <c r="Y187" s="453"/>
      <c r="Z187" s="125"/>
      <c r="AA187" s="126" t="e">
        <f>VLOOKUP($D187,Filter_Req!$A$2:$K$19,2)</f>
        <v>#N/A</v>
      </c>
    </row>
    <row r="188" spans="1:27" x14ac:dyDescent="0.25">
      <c r="A188" s="125"/>
      <c r="B188" s="453"/>
      <c r="C188" s="453"/>
      <c r="D188" s="454"/>
      <c r="E188" s="455"/>
      <c r="F188" s="147" t="str">
        <f>IF($D188="","",IF($Q188="","",IF(VLOOKUP($D188,Filter_Req!$A$2:$K$19,2)=1,IF($R188="","",IF($N188&lt;=$U188,$R188*$G188,IF(AND($N188&gt;$U188,$N188&lt;=$X188),$G188*($R188+((($Q188-$R188)/($X188-$U188))*($N188-$U188))),0))),$Q188*$G188)))</f>
        <v/>
      </c>
      <c r="G188" s="148" t="str">
        <f>IF($D188="","",IF(VLOOKUP($D188,Filter_Req!$A$2:$K$19,2)=1,IF($N188&lt;=$U188,VLOOKUP($D188,Filter_Req!$A$2:$K$19,3),IF(AND($N188&gt;$U188,$N188&lt;=$W188),VLOOKUP($D188,Filter_Req!$A$2:$K$19,3)+(((VLOOKUP($D188,Filter_Req!$A$2:$K$19,5)-VLOOKUP($D188,Filter_Req!$A$2:$K$19,3))/($W188-$U188))*($N188-$U188)),0))))</f>
        <v/>
      </c>
      <c r="H188" s="455"/>
      <c r="I188" s="147" t="str">
        <f>IF($D188="","",IF(VLOOKUP($D188,Filter_Req!$A$2:$K$19,2)=1,IF($S188="","",$S188*$J188),""))</f>
        <v/>
      </c>
      <c r="J188" s="148" t="str">
        <f>IF($D188="","",IF(VLOOKUP($D188,Filter_Req!$A$2:$K$19,2)=1,VLOOKUP($D188,Filter_Req!$A$2:$M$19,12),""))</f>
        <v/>
      </c>
      <c r="K188" s="455"/>
      <c r="L188" s="147" t="str">
        <f>IF($D188="","",IF(VLOOKUP($D188,Filter_Req!$A$2:$K$19,2)=1,IF($T188="","",$T188*$M188),""))</f>
        <v/>
      </c>
      <c r="M188" s="148" t="str">
        <f>IF($D188="","",IF(VLOOKUP($D188,Filter_Req!$A$2:$K$19,2)=1,VLOOKUP($D188,Filter_Req!$A$2:$K$19,8),""))</f>
        <v/>
      </c>
      <c r="N188" s="149" t="str">
        <f t="shared" si="4"/>
        <v/>
      </c>
      <c r="O188" s="150" t="str">
        <f t="shared" si="5"/>
        <v/>
      </c>
      <c r="P188" s="151"/>
      <c r="Q188" s="453"/>
      <c r="R188" s="453"/>
      <c r="S188" s="453"/>
      <c r="T188" s="453"/>
      <c r="U188" s="152" t="str">
        <f>IF($D188="","",IF(VLOOKUP($D188,Filter_Req!$A$2:$K$19,2)=1,MIN($X188,VLOOKUP($D188,Filter_Req!$A$2:$K$19,9)),85))</f>
        <v/>
      </c>
      <c r="V188" s="152" t="str">
        <f>IF($D188="","",IF(VLOOKUP($D188,Filter_Req!$A$2:$K$19,2)=1,MIN($X188,VLOOKUP($D188,Filter_Req!$A$2:$K$19,10)),85))</f>
        <v/>
      </c>
      <c r="W188" s="152" t="str">
        <f>IF($D188="","",IF($X188="","",MIN($X188,VLOOKUP($D188,Filter_Req!$A$2:$K$19,11))))</f>
        <v/>
      </c>
      <c r="X188" s="453"/>
      <c r="Y188" s="453"/>
      <c r="Z188" s="125"/>
      <c r="AA188" s="126" t="e">
        <f>VLOOKUP($D188,Filter_Req!$A$2:$K$19,2)</f>
        <v>#N/A</v>
      </c>
    </row>
    <row r="189" spans="1:27" x14ac:dyDescent="0.25">
      <c r="A189" s="125"/>
      <c r="B189" s="453"/>
      <c r="C189" s="453"/>
      <c r="D189" s="454"/>
      <c r="E189" s="455"/>
      <c r="F189" s="147" t="str">
        <f>IF($D189="","",IF($Q189="","",IF(VLOOKUP($D189,Filter_Req!$A$2:$K$19,2)=1,IF($R189="","",IF($N189&lt;=$U189,$R189*$G189,IF(AND($N189&gt;$U189,$N189&lt;=$X189),$G189*($R189+((($Q189-$R189)/($X189-$U189))*($N189-$U189))),0))),$Q189*$G189)))</f>
        <v/>
      </c>
      <c r="G189" s="148" t="str">
        <f>IF($D189="","",IF(VLOOKUP($D189,Filter_Req!$A$2:$K$19,2)=1,IF($N189&lt;=$U189,VLOOKUP($D189,Filter_Req!$A$2:$K$19,3),IF(AND($N189&gt;$U189,$N189&lt;=$W189),VLOOKUP($D189,Filter_Req!$A$2:$K$19,3)+(((VLOOKUP($D189,Filter_Req!$A$2:$K$19,5)-VLOOKUP($D189,Filter_Req!$A$2:$K$19,3))/($W189-$U189))*($N189-$U189)),0))))</f>
        <v/>
      </c>
      <c r="H189" s="455"/>
      <c r="I189" s="147" t="str">
        <f>IF($D189="","",IF(VLOOKUP($D189,Filter_Req!$A$2:$K$19,2)=1,IF($S189="","",$S189*$J189),""))</f>
        <v/>
      </c>
      <c r="J189" s="148" t="str">
        <f>IF($D189="","",IF(VLOOKUP($D189,Filter_Req!$A$2:$K$19,2)=1,VLOOKUP($D189,Filter_Req!$A$2:$M$19,12),""))</f>
        <v/>
      </c>
      <c r="K189" s="455"/>
      <c r="L189" s="147" t="str">
        <f>IF($D189="","",IF(VLOOKUP($D189,Filter_Req!$A$2:$K$19,2)=1,IF($T189="","",$T189*$M189),""))</f>
        <v/>
      </c>
      <c r="M189" s="148" t="str">
        <f>IF($D189="","",IF(VLOOKUP($D189,Filter_Req!$A$2:$K$19,2)=1,VLOOKUP($D189,Filter_Req!$A$2:$K$19,8),""))</f>
        <v/>
      </c>
      <c r="N189" s="149" t="str">
        <f t="shared" si="4"/>
        <v/>
      </c>
      <c r="O189" s="150" t="str">
        <f t="shared" si="5"/>
        <v/>
      </c>
      <c r="P189" s="151"/>
      <c r="Q189" s="453"/>
      <c r="R189" s="453"/>
      <c r="S189" s="453"/>
      <c r="T189" s="453"/>
      <c r="U189" s="152" t="str">
        <f>IF($D189="","",IF(VLOOKUP($D189,Filter_Req!$A$2:$K$19,2)=1,MIN($X189,VLOOKUP($D189,Filter_Req!$A$2:$K$19,9)),85))</f>
        <v/>
      </c>
      <c r="V189" s="152" t="str">
        <f>IF($D189="","",IF(VLOOKUP($D189,Filter_Req!$A$2:$K$19,2)=1,MIN($X189,VLOOKUP($D189,Filter_Req!$A$2:$K$19,10)),85))</f>
        <v/>
      </c>
      <c r="W189" s="152" t="str">
        <f>IF($D189="","",IF($X189="","",MIN($X189,VLOOKUP($D189,Filter_Req!$A$2:$K$19,11))))</f>
        <v/>
      </c>
      <c r="X189" s="453"/>
      <c r="Y189" s="453"/>
      <c r="Z189" s="125"/>
      <c r="AA189" s="126" t="e">
        <f>VLOOKUP($D189,Filter_Req!$A$2:$K$19,2)</f>
        <v>#N/A</v>
      </c>
    </row>
    <row r="190" spans="1:27" x14ac:dyDescent="0.25">
      <c r="A190" s="125"/>
      <c r="B190" s="453"/>
      <c r="C190" s="453"/>
      <c r="D190" s="454"/>
      <c r="E190" s="455"/>
      <c r="F190" s="147" t="str">
        <f>IF($D190="","",IF($Q190="","",IF(VLOOKUP($D190,Filter_Req!$A$2:$K$19,2)=1,IF($R190="","",IF($N190&lt;=$U190,$R190*$G190,IF(AND($N190&gt;$U190,$N190&lt;=$X190),$G190*($R190+((($Q190-$R190)/($X190-$U190))*($N190-$U190))),0))),$Q190*$G190)))</f>
        <v/>
      </c>
      <c r="G190" s="148" t="str">
        <f>IF($D190="","",IF(VLOOKUP($D190,Filter_Req!$A$2:$K$19,2)=1,IF($N190&lt;=$U190,VLOOKUP($D190,Filter_Req!$A$2:$K$19,3),IF(AND($N190&gt;$U190,$N190&lt;=$W190),VLOOKUP($D190,Filter_Req!$A$2:$K$19,3)+(((VLOOKUP($D190,Filter_Req!$A$2:$K$19,5)-VLOOKUP($D190,Filter_Req!$A$2:$K$19,3))/($W190-$U190))*($N190-$U190)),0))))</f>
        <v/>
      </c>
      <c r="H190" s="455"/>
      <c r="I190" s="147" t="str">
        <f>IF($D190="","",IF(VLOOKUP($D190,Filter_Req!$A$2:$K$19,2)=1,IF($S190="","",$S190*$J190),""))</f>
        <v/>
      </c>
      <c r="J190" s="148" t="str">
        <f>IF($D190="","",IF(VLOOKUP($D190,Filter_Req!$A$2:$K$19,2)=1,VLOOKUP($D190,Filter_Req!$A$2:$M$19,12),""))</f>
        <v/>
      </c>
      <c r="K190" s="455"/>
      <c r="L190" s="147" t="str">
        <f>IF($D190="","",IF(VLOOKUP($D190,Filter_Req!$A$2:$K$19,2)=1,IF($T190="","",$T190*$M190),""))</f>
        <v/>
      </c>
      <c r="M190" s="148" t="str">
        <f>IF($D190="","",IF(VLOOKUP($D190,Filter_Req!$A$2:$K$19,2)=1,VLOOKUP($D190,Filter_Req!$A$2:$K$19,8),""))</f>
        <v/>
      </c>
      <c r="N190" s="149" t="str">
        <f t="shared" si="4"/>
        <v/>
      </c>
      <c r="O190" s="150" t="str">
        <f t="shared" si="5"/>
        <v/>
      </c>
      <c r="P190" s="151"/>
      <c r="Q190" s="453"/>
      <c r="R190" s="453"/>
      <c r="S190" s="453"/>
      <c r="T190" s="453"/>
      <c r="U190" s="152" t="str">
        <f>IF($D190="","",IF(VLOOKUP($D190,Filter_Req!$A$2:$K$19,2)=1,MIN($X190,VLOOKUP($D190,Filter_Req!$A$2:$K$19,9)),85))</f>
        <v/>
      </c>
      <c r="V190" s="152" t="str">
        <f>IF($D190="","",IF(VLOOKUP($D190,Filter_Req!$A$2:$K$19,2)=1,MIN($X190,VLOOKUP($D190,Filter_Req!$A$2:$K$19,10)),85))</f>
        <v/>
      </c>
      <c r="W190" s="152" t="str">
        <f>IF($D190="","",IF($X190="","",MIN($X190,VLOOKUP($D190,Filter_Req!$A$2:$K$19,11))))</f>
        <v/>
      </c>
      <c r="X190" s="453"/>
      <c r="Y190" s="453"/>
      <c r="Z190" s="125"/>
      <c r="AA190" s="126" t="e">
        <f>VLOOKUP($D190,Filter_Req!$A$2:$K$19,2)</f>
        <v>#N/A</v>
      </c>
    </row>
    <row r="191" spans="1:27" x14ac:dyDescent="0.25">
      <c r="A191" s="125"/>
      <c r="B191" s="453"/>
      <c r="C191" s="453"/>
      <c r="D191" s="454"/>
      <c r="E191" s="455"/>
      <c r="F191" s="147" t="str">
        <f>IF($D191="","",IF($Q191="","",IF(VLOOKUP($D191,Filter_Req!$A$2:$K$19,2)=1,IF($R191="","",IF($N191&lt;=$U191,$R191*$G191,IF(AND($N191&gt;$U191,$N191&lt;=$X191),$G191*($R191+((($Q191-$R191)/($X191-$U191))*($N191-$U191))),0))),$Q191*$G191)))</f>
        <v/>
      </c>
      <c r="G191" s="148" t="str">
        <f>IF($D191="","",IF(VLOOKUP($D191,Filter_Req!$A$2:$K$19,2)=1,IF($N191&lt;=$U191,VLOOKUP($D191,Filter_Req!$A$2:$K$19,3),IF(AND($N191&gt;$U191,$N191&lt;=$W191),VLOOKUP($D191,Filter_Req!$A$2:$K$19,3)+(((VLOOKUP($D191,Filter_Req!$A$2:$K$19,5)-VLOOKUP($D191,Filter_Req!$A$2:$K$19,3))/($W191-$U191))*($N191-$U191)),0))))</f>
        <v/>
      </c>
      <c r="H191" s="455"/>
      <c r="I191" s="147" t="str">
        <f>IF($D191="","",IF(VLOOKUP($D191,Filter_Req!$A$2:$K$19,2)=1,IF($S191="","",$S191*$J191),""))</f>
        <v/>
      </c>
      <c r="J191" s="148" t="str">
        <f>IF($D191="","",IF(VLOOKUP($D191,Filter_Req!$A$2:$K$19,2)=1,VLOOKUP($D191,Filter_Req!$A$2:$M$19,12),""))</f>
        <v/>
      </c>
      <c r="K191" s="455"/>
      <c r="L191" s="147" t="str">
        <f>IF($D191="","",IF(VLOOKUP($D191,Filter_Req!$A$2:$K$19,2)=1,IF($T191="","",$T191*$M191),""))</f>
        <v/>
      </c>
      <c r="M191" s="148" t="str">
        <f>IF($D191="","",IF(VLOOKUP($D191,Filter_Req!$A$2:$K$19,2)=1,VLOOKUP($D191,Filter_Req!$A$2:$K$19,8),""))</f>
        <v/>
      </c>
      <c r="N191" s="149" t="str">
        <f t="shared" si="4"/>
        <v/>
      </c>
      <c r="O191" s="150" t="str">
        <f t="shared" si="5"/>
        <v/>
      </c>
      <c r="P191" s="151"/>
      <c r="Q191" s="453"/>
      <c r="R191" s="453"/>
      <c r="S191" s="453"/>
      <c r="T191" s="453"/>
      <c r="U191" s="152" t="str">
        <f>IF($D191="","",IF(VLOOKUP($D191,Filter_Req!$A$2:$K$19,2)=1,MIN($X191,VLOOKUP($D191,Filter_Req!$A$2:$K$19,9)),85))</f>
        <v/>
      </c>
      <c r="V191" s="152" t="str">
        <f>IF($D191="","",IF(VLOOKUP($D191,Filter_Req!$A$2:$K$19,2)=1,MIN($X191,VLOOKUP($D191,Filter_Req!$A$2:$K$19,10)),85))</f>
        <v/>
      </c>
      <c r="W191" s="152" t="str">
        <f>IF($D191="","",IF($X191="","",MIN($X191,VLOOKUP($D191,Filter_Req!$A$2:$K$19,11))))</f>
        <v/>
      </c>
      <c r="X191" s="453"/>
      <c r="Y191" s="453"/>
      <c r="Z191" s="125"/>
      <c r="AA191" s="126" t="e">
        <f>VLOOKUP($D191,Filter_Req!$A$2:$K$19,2)</f>
        <v>#N/A</v>
      </c>
    </row>
    <row r="192" spans="1:27" x14ac:dyDescent="0.25">
      <c r="A192" s="125"/>
      <c r="B192" s="453"/>
      <c r="C192" s="453"/>
      <c r="D192" s="454"/>
      <c r="E192" s="455"/>
      <c r="F192" s="147" t="str">
        <f>IF($D192="","",IF($Q192="","",IF(VLOOKUP($D192,Filter_Req!$A$2:$K$19,2)=1,IF($R192="","",IF($N192&lt;=$U192,$R192*$G192,IF(AND($N192&gt;$U192,$N192&lt;=$X192),$G192*($R192+((($Q192-$R192)/($X192-$U192))*($N192-$U192))),0))),$Q192*$G192)))</f>
        <v/>
      </c>
      <c r="G192" s="148" t="str">
        <f>IF($D192="","",IF(VLOOKUP($D192,Filter_Req!$A$2:$K$19,2)=1,IF($N192&lt;=$U192,VLOOKUP($D192,Filter_Req!$A$2:$K$19,3),IF(AND($N192&gt;$U192,$N192&lt;=$W192),VLOOKUP($D192,Filter_Req!$A$2:$K$19,3)+(((VLOOKUP($D192,Filter_Req!$A$2:$K$19,5)-VLOOKUP($D192,Filter_Req!$A$2:$K$19,3))/($W192-$U192))*($N192-$U192)),0))))</f>
        <v/>
      </c>
      <c r="H192" s="455"/>
      <c r="I192" s="147" t="str">
        <f>IF($D192="","",IF(VLOOKUP($D192,Filter_Req!$A$2:$K$19,2)=1,IF($S192="","",$S192*$J192),""))</f>
        <v/>
      </c>
      <c r="J192" s="148" t="str">
        <f>IF($D192="","",IF(VLOOKUP($D192,Filter_Req!$A$2:$K$19,2)=1,VLOOKUP($D192,Filter_Req!$A$2:$M$19,12),""))</f>
        <v/>
      </c>
      <c r="K192" s="455"/>
      <c r="L192" s="147" t="str">
        <f>IF($D192="","",IF(VLOOKUP($D192,Filter_Req!$A$2:$K$19,2)=1,IF($T192="","",$T192*$M192),""))</f>
        <v/>
      </c>
      <c r="M192" s="148" t="str">
        <f>IF($D192="","",IF(VLOOKUP($D192,Filter_Req!$A$2:$K$19,2)=1,VLOOKUP($D192,Filter_Req!$A$2:$K$19,8),""))</f>
        <v/>
      </c>
      <c r="N192" s="149" t="str">
        <f t="shared" si="4"/>
        <v/>
      </c>
      <c r="O192" s="150" t="str">
        <f t="shared" si="5"/>
        <v/>
      </c>
      <c r="P192" s="151"/>
      <c r="Q192" s="453"/>
      <c r="R192" s="453"/>
      <c r="S192" s="453"/>
      <c r="T192" s="453"/>
      <c r="U192" s="152" t="str">
        <f>IF($D192="","",IF(VLOOKUP($D192,Filter_Req!$A$2:$K$19,2)=1,MIN($X192,VLOOKUP($D192,Filter_Req!$A$2:$K$19,9)),85))</f>
        <v/>
      </c>
      <c r="V192" s="152" t="str">
        <f>IF($D192="","",IF(VLOOKUP($D192,Filter_Req!$A$2:$K$19,2)=1,MIN($X192,VLOOKUP($D192,Filter_Req!$A$2:$K$19,10)),85))</f>
        <v/>
      </c>
      <c r="W192" s="152" t="str">
        <f>IF($D192="","",IF($X192="","",MIN($X192,VLOOKUP($D192,Filter_Req!$A$2:$K$19,11))))</f>
        <v/>
      </c>
      <c r="X192" s="453"/>
      <c r="Y192" s="453"/>
      <c r="Z192" s="125"/>
      <c r="AA192" s="126" t="e">
        <f>VLOOKUP($D192,Filter_Req!$A$2:$K$19,2)</f>
        <v>#N/A</v>
      </c>
    </row>
    <row r="193" spans="1:27" x14ac:dyDescent="0.25">
      <c r="A193" s="125"/>
      <c r="B193" s="453"/>
      <c r="C193" s="453"/>
      <c r="D193" s="454"/>
      <c r="E193" s="455"/>
      <c r="F193" s="147" t="str">
        <f>IF($D193="","",IF($Q193="","",IF(VLOOKUP($D193,Filter_Req!$A$2:$K$19,2)=1,IF($R193="","",IF($N193&lt;=$U193,$R193*$G193,IF(AND($N193&gt;$U193,$N193&lt;=$X193),$G193*($R193+((($Q193-$R193)/($X193-$U193))*($N193-$U193))),0))),$Q193*$G193)))</f>
        <v/>
      </c>
      <c r="G193" s="148" t="str">
        <f>IF($D193="","",IF(VLOOKUP($D193,Filter_Req!$A$2:$K$19,2)=1,IF($N193&lt;=$U193,VLOOKUP($D193,Filter_Req!$A$2:$K$19,3),IF(AND($N193&gt;$U193,$N193&lt;=$W193),VLOOKUP($D193,Filter_Req!$A$2:$K$19,3)+(((VLOOKUP($D193,Filter_Req!$A$2:$K$19,5)-VLOOKUP($D193,Filter_Req!$A$2:$K$19,3))/($W193-$U193))*($N193-$U193)),0))))</f>
        <v/>
      </c>
      <c r="H193" s="455"/>
      <c r="I193" s="147" t="str">
        <f>IF($D193="","",IF(VLOOKUP($D193,Filter_Req!$A$2:$K$19,2)=1,IF($S193="","",$S193*$J193),""))</f>
        <v/>
      </c>
      <c r="J193" s="148" t="str">
        <f>IF($D193="","",IF(VLOOKUP($D193,Filter_Req!$A$2:$K$19,2)=1,VLOOKUP($D193,Filter_Req!$A$2:$M$19,12),""))</f>
        <v/>
      </c>
      <c r="K193" s="455"/>
      <c r="L193" s="147" t="str">
        <f>IF($D193="","",IF(VLOOKUP($D193,Filter_Req!$A$2:$K$19,2)=1,IF($T193="","",$T193*$M193),""))</f>
        <v/>
      </c>
      <c r="M193" s="148" t="str">
        <f>IF($D193="","",IF(VLOOKUP($D193,Filter_Req!$A$2:$K$19,2)=1,VLOOKUP($D193,Filter_Req!$A$2:$K$19,8),""))</f>
        <v/>
      </c>
      <c r="N193" s="149" t="str">
        <f t="shared" si="4"/>
        <v/>
      </c>
      <c r="O193" s="150" t="str">
        <f t="shared" si="5"/>
        <v/>
      </c>
      <c r="P193" s="151"/>
      <c r="Q193" s="453"/>
      <c r="R193" s="453"/>
      <c r="S193" s="453"/>
      <c r="T193" s="453"/>
      <c r="U193" s="152" t="str">
        <f>IF($D193="","",IF(VLOOKUP($D193,Filter_Req!$A$2:$K$19,2)=1,MIN($X193,VLOOKUP($D193,Filter_Req!$A$2:$K$19,9)),85))</f>
        <v/>
      </c>
      <c r="V193" s="152" t="str">
        <f>IF($D193="","",IF(VLOOKUP($D193,Filter_Req!$A$2:$K$19,2)=1,MIN($X193,VLOOKUP($D193,Filter_Req!$A$2:$K$19,10)),85))</f>
        <v/>
      </c>
      <c r="W193" s="152" t="str">
        <f>IF($D193="","",IF($X193="","",MIN($X193,VLOOKUP($D193,Filter_Req!$A$2:$K$19,11))))</f>
        <v/>
      </c>
      <c r="X193" s="453"/>
      <c r="Y193" s="453"/>
      <c r="Z193" s="125"/>
      <c r="AA193" s="126" t="e">
        <f>VLOOKUP($D193,Filter_Req!$A$2:$K$19,2)</f>
        <v>#N/A</v>
      </c>
    </row>
    <row r="194" spans="1:27" x14ac:dyDescent="0.25">
      <c r="A194" s="125"/>
      <c r="B194" s="453"/>
      <c r="C194" s="453"/>
      <c r="D194" s="454"/>
      <c r="E194" s="455"/>
      <c r="F194" s="147" t="str">
        <f>IF($D194="","",IF($Q194="","",IF(VLOOKUP($D194,Filter_Req!$A$2:$K$19,2)=1,IF($R194="","",IF($N194&lt;=$U194,$R194*$G194,IF(AND($N194&gt;$U194,$N194&lt;=$X194),$G194*($R194+((($Q194-$R194)/($X194-$U194))*($N194-$U194))),0))),$Q194*$G194)))</f>
        <v/>
      </c>
      <c r="G194" s="148" t="str">
        <f>IF($D194="","",IF(VLOOKUP($D194,Filter_Req!$A$2:$K$19,2)=1,IF($N194&lt;=$U194,VLOOKUP($D194,Filter_Req!$A$2:$K$19,3),IF(AND($N194&gt;$U194,$N194&lt;=$W194),VLOOKUP($D194,Filter_Req!$A$2:$K$19,3)+(((VLOOKUP($D194,Filter_Req!$A$2:$K$19,5)-VLOOKUP($D194,Filter_Req!$A$2:$K$19,3))/($W194-$U194))*($N194-$U194)),0))))</f>
        <v/>
      </c>
      <c r="H194" s="455"/>
      <c r="I194" s="147" t="str">
        <f>IF($D194="","",IF(VLOOKUP($D194,Filter_Req!$A$2:$K$19,2)=1,IF($S194="","",$S194*$J194),""))</f>
        <v/>
      </c>
      <c r="J194" s="148" t="str">
        <f>IF($D194="","",IF(VLOOKUP($D194,Filter_Req!$A$2:$K$19,2)=1,VLOOKUP($D194,Filter_Req!$A$2:$M$19,12),""))</f>
        <v/>
      </c>
      <c r="K194" s="455"/>
      <c r="L194" s="147" t="str">
        <f>IF($D194="","",IF(VLOOKUP($D194,Filter_Req!$A$2:$K$19,2)=1,IF($T194="","",$T194*$M194),""))</f>
        <v/>
      </c>
      <c r="M194" s="148" t="str">
        <f>IF($D194="","",IF(VLOOKUP($D194,Filter_Req!$A$2:$K$19,2)=1,VLOOKUP($D194,Filter_Req!$A$2:$K$19,8),""))</f>
        <v/>
      </c>
      <c r="N194" s="149" t="str">
        <f t="shared" si="4"/>
        <v/>
      </c>
      <c r="O194" s="150" t="str">
        <f t="shared" si="5"/>
        <v/>
      </c>
      <c r="P194" s="151"/>
      <c r="Q194" s="453"/>
      <c r="R194" s="453"/>
      <c r="S194" s="453"/>
      <c r="T194" s="453"/>
      <c r="U194" s="152" t="str">
        <f>IF($D194="","",IF(VLOOKUP($D194,Filter_Req!$A$2:$K$19,2)=1,MIN($X194,VLOOKUP($D194,Filter_Req!$A$2:$K$19,9)),85))</f>
        <v/>
      </c>
      <c r="V194" s="152" t="str">
        <f>IF($D194="","",IF(VLOOKUP($D194,Filter_Req!$A$2:$K$19,2)=1,MIN($X194,VLOOKUP($D194,Filter_Req!$A$2:$K$19,10)),85))</f>
        <v/>
      </c>
      <c r="W194" s="152" t="str">
        <f>IF($D194="","",IF($X194="","",MIN($X194,VLOOKUP($D194,Filter_Req!$A$2:$K$19,11))))</f>
        <v/>
      </c>
      <c r="X194" s="453"/>
      <c r="Y194" s="453"/>
      <c r="Z194" s="125"/>
      <c r="AA194" s="126" t="e">
        <f>VLOOKUP($D194,Filter_Req!$A$2:$K$19,2)</f>
        <v>#N/A</v>
      </c>
    </row>
    <row r="195" spans="1:27" x14ac:dyDescent="0.25">
      <c r="A195" s="125"/>
      <c r="B195" s="453"/>
      <c r="C195" s="453"/>
      <c r="D195" s="454"/>
      <c r="E195" s="455"/>
      <c r="F195" s="147" t="str">
        <f>IF($D195="","",IF($Q195="","",IF(VLOOKUP($D195,Filter_Req!$A$2:$K$19,2)=1,IF($R195="","",IF($N195&lt;=$U195,$R195*$G195,IF(AND($N195&gt;$U195,$N195&lt;=$X195),$G195*($R195+((($Q195-$R195)/($X195-$U195))*($N195-$U195))),0))),$Q195*$G195)))</f>
        <v/>
      </c>
      <c r="G195" s="148" t="str">
        <f>IF($D195="","",IF(VLOOKUP($D195,Filter_Req!$A$2:$K$19,2)=1,IF($N195&lt;=$U195,VLOOKUP($D195,Filter_Req!$A$2:$K$19,3),IF(AND($N195&gt;$U195,$N195&lt;=$W195),VLOOKUP($D195,Filter_Req!$A$2:$K$19,3)+(((VLOOKUP($D195,Filter_Req!$A$2:$K$19,5)-VLOOKUP($D195,Filter_Req!$A$2:$K$19,3))/($W195-$U195))*($N195-$U195)),0))))</f>
        <v/>
      </c>
      <c r="H195" s="455"/>
      <c r="I195" s="147" t="str">
        <f>IF($D195="","",IF(VLOOKUP($D195,Filter_Req!$A$2:$K$19,2)=1,IF($S195="","",$S195*$J195),""))</f>
        <v/>
      </c>
      <c r="J195" s="148" t="str">
        <f>IF($D195="","",IF(VLOOKUP($D195,Filter_Req!$A$2:$K$19,2)=1,VLOOKUP($D195,Filter_Req!$A$2:$M$19,12),""))</f>
        <v/>
      </c>
      <c r="K195" s="455"/>
      <c r="L195" s="147" t="str">
        <f>IF($D195="","",IF(VLOOKUP($D195,Filter_Req!$A$2:$K$19,2)=1,IF($T195="","",$T195*$M195),""))</f>
        <v/>
      </c>
      <c r="M195" s="148" t="str">
        <f>IF($D195="","",IF(VLOOKUP($D195,Filter_Req!$A$2:$K$19,2)=1,VLOOKUP($D195,Filter_Req!$A$2:$K$19,8),""))</f>
        <v/>
      </c>
      <c r="N195" s="149" t="str">
        <f t="shared" si="4"/>
        <v/>
      </c>
      <c r="O195" s="150" t="str">
        <f t="shared" si="5"/>
        <v/>
      </c>
      <c r="P195" s="151"/>
      <c r="Q195" s="453"/>
      <c r="R195" s="453"/>
      <c r="S195" s="453"/>
      <c r="T195" s="453"/>
      <c r="U195" s="152" t="str">
        <f>IF($D195="","",IF(VLOOKUP($D195,Filter_Req!$A$2:$K$19,2)=1,MIN($X195,VLOOKUP($D195,Filter_Req!$A$2:$K$19,9)),85))</f>
        <v/>
      </c>
      <c r="V195" s="152" t="str">
        <f>IF($D195="","",IF(VLOOKUP($D195,Filter_Req!$A$2:$K$19,2)=1,MIN($X195,VLOOKUP($D195,Filter_Req!$A$2:$K$19,10)),85))</f>
        <v/>
      </c>
      <c r="W195" s="152" t="str">
        <f>IF($D195="","",IF($X195="","",MIN($X195,VLOOKUP($D195,Filter_Req!$A$2:$K$19,11))))</f>
        <v/>
      </c>
      <c r="X195" s="453"/>
      <c r="Y195" s="453"/>
      <c r="Z195" s="125"/>
      <c r="AA195" s="126" t="e">
        <f>VLOOKUP($D195,Filter_Req!$A$2:$K$19,2)</f>
        <v>#N/A</v>
      </c>
    </row>
    <row r="196" spans="1:27" x14ac:dyDescent="0.25">
      <c r="A196" s="125"/>
      <c r="B196" s="453"/>
      <c r="C196" s="453"/>
      <c r="D196" s="454"/>
      <c r="E196" s="455"/>
      <c r="F196" s="147" t="str">
        <f>IF($D196="","",IF($Q196="","",IF(VLOOKUP($D196,Filter_Req!$A$2:$K$19,2)=1,IF($R196="","",IF($N196&lt;=$U196,$R196*$G196,IF(AND($N196&gt;$U196,$N196&lt;=$X196),$G196*($R196+((($Q196-$R196)/($X196-$U196))*($N196-$U196))),0))),$Q196*$G196)))</f>
        <v/>
      </c>
      <c r="G196" s="148" t="str">
        <f>IF($D196="","",IF(VLOOKUP($D196,Filter_Req!$A$2:$K$19,2)=1,IF($N196&lt;=$U196,VLOOKUP($D196,Filter_Req!$A$2:$K$19,3),IF(AND($N196&gt;$U196,$N196&lt;=$W196),VLOOKUP($D196,Filter_Req!$A$2:$K$19,3)+(((VLOOKUP($D196,Filter_Req!$A$2:$K$19,5)-VLOOKUP($D196,Filter_Req!$A$2:$K$19,3))/($W196-$U196))*($N196-$U196)),0))))</f>
        <v/>
      </c>
      <c r="H196" s="455"/>
      <c r="I196" s="147" t="str">
        <f>IF($D196="","",IF(VLOOKUP($D196,Filter_Req!$A$2:$K$19,2)=1,IF($S196="","",$S196*$J196),""))</f>
        <v/>
      </c>
      <c r="J196" s="148" t="str">
        <f>IF($D196="","",IF(VLOOKUP($D196,Filter_Req!$A$2:$K$19,2)=1,VLOOKUP($D196,Filter_Req!$A$2:$M$19,12),""))</f>
        <v/>
      </c>
      <c r="K196" s="455"/>
      <c r="L196" s="147" t="str">
        <f>IF($D196="","",IF(VLOOKUP($D196,Filter_Req!$A$2:$K$19,2)=1,IF($T196="","",$T196*$M196),""))</f>
        <v/>
      </c>
      <c r="M196" s="148" t="str">
        <f>IF($D196="","",IF(VLOOKUP($D196,Filter_Req!$A$2:$K$19,2)=1,VLOOKUP($D196,Filter_Req!$A$2:$K$19,8),""))</f>
        <v/>
      </c>
      <c r="N196" s="149" t="str">
        <f t="shared" si="4"/>
        <v/>
      </c>
      <c r="O196" s="150" t="str">
        <f t="shared" si="5"/>
        <v/>
      </c>
      <c r="P196" s="151"/>
      <c r="Q196" s="453"/>
      <c r="R196" s="453"/>
      <c r="S196" s="453"/>
      <c r="T196" s="453"/>
      <c r="U196" s="152" t="str">
        <f>IF($D196="","",IF(VLOOKUP($D196,Filter_Req!$A$2:$K$19,2)=1,MIN($X196,VLOOKUP($D196,Filter_Req!$A$2:$K$19,9)),85))</f>
        <v/>
      </c>
      <c r="V196" s="152" t="str">
        <f>IF($D196="","",IF(VLOOKUP($D196,Filter_Req!$A$2:$K$19,2)=1,MIN($X196,VLOOKUP($D196,Filter_Req!$A$2:$K$19,10)),85))</f>
        <v/>
      </c>
      <c r="W196" s="152" t="str">
        <f>IF($D196="","",IF($X196="","",MIN($X196,VLOOKUP($D196,Filter_Req!$A$2:$K$19,11))))</f>
        <v/>
      </c>
      <c r="X196" s="453"/>
      <c r="Y196" s="453"/>
      <c r="Z196" s="125"/>
      <c r="AA196" s="126" t="e">
        <f>VLOOKUP($D196,Filter_Req!$A$2:$K$19,2)</f>
        <v>#N/A</v>
      </c>
    </row>
    <row r="197" spans="1:27" x14ac:dyDescent="0.25">
      <c r="A197" s="125"/>
      <c r="B197" s="453"/>
      <c r="C197" s="453"/>
      <c r="D197" s="454"/>
      <c r="E197" s="455"/>
      <c r="F197" s="147" t="str">
        <f>IF($D197="","",IF($Q197="","",IF(VLOOKUP($D197,Filter_Req!$A$2:$K$19,2)=1,IF($R197="","",IF($N197&lt;=$U197,$R197*$G197,IF(AND($N197&gt;$U197,$N197&lt;=$X197),$G197*($R197+((($Q197-$R197)/($X197-$U197))*($N197-$U197))),0))),$Q197*$G197)))</f>
        <v/>
      </c>
      <c r="G197" s="148" t="str">
        <f>IF($D197="","",IF(VLOOKUP($D197,Filter_Req!$A$2:$K$19,2)=1,IF($N197&lt;=$U197,VLOOKUP($D197,Filter_Req!$A$2:$K$19,3),IF(AND($N197&gt;$U197,$N197&lt;=$W197),VLOOKUP($D197,Filter_Req!$A$2:$K$19,3)+(((VLOOKUP($D197,Filter_Req!$A$2:$K$19,5)-VLOOKUP($D197,Filter_Req!$A$2:$K$19,3))/($W197-$U197))*($N197-$U197)),0))))</f>
        <v/>
      </c>
      <c r="H197" s="455"/>
      <c r="I197" s="147" t="str">
        <f>IF($D197="","",IF(VLOOKUP($D197,Filter_Req!$A$2:$K$19,2)=1,IF($S197="","",$S197*$J197),""))</f>
        <v/>
      </c>
      <c r="J197" s="148" t="str">
        <f>IF($D197="","",IF(VLOOKUP($D197,Filter_Req!$A$2:$K$19,2)=1,VLOOKUP($D197,Filter_Req!$A$2:$M$19,12),""))</f>
        <v/>
      </c>
      <c r="K197" s="455"/>
      <c r="L197" s="147" t="str">
        <f>IF($D197="","",IF(VLOOKUP($D197,Filter_Req!$A$2:$K$19,2)=1,IF($T197="","",$T197*$M197),""))</f>
        <v/>
      </c>
      <c r="M197" s="148" t="str">
        <f>IF($D197="","",IF(VLOOKUP($D197,Filter_Req!$A$2:$K$19,2)=1,VLOOKUP($D197,Filter_Req!$A$2:$K$19,8),""))</f>
        <v/>
      </c>
      <c r="N197" s="149" t="str">
        <f t="shared" si="4"/>
        <v/>
      </c>
      <c r="O197" s="150" t="str">
        <f t="shared" si="5"/>
        <v/>
      </c>
      <c r="P197" s="151"/>
      <c r="Q197" s="453"/>
      <c r="R197" s="453"/>
      <c r="S197" s="453"/>
      <c r="T197" s="453"/>
      <c r="U197" s="152" t="str">
        <f>IF($D197="","",IF(VLOOKUP($D197,Filter_Req!$A$2:$K$19,2)=1,MIN($X197,VLOOKUP($D197,Filter_Req!$A$2:$K$19,9)),85))</f>
        <v/>
      </c>
      <c r="V197" s="152" t="str">
        <f>IF($D197="","",IF(VLOOKUP($D197,Filter_Req!$A$2:$K$19,2)=1,MIN($X197,VLOOKUP($D197,Filter_Req!$A$2:$K$19,10)),85))</f>
        <v/>
      </c>
      <c r="W197" s="152" t="str">
        <f>IF($D197="","",IF($X197="","",MIN($X197,VLOOKUP($D197,Filter_Req!$A$2:$K$19,11))))</f>
        <v/>
      </c>
      <c r="X197" s="453"/>
      <c r="Y197" s="453"/>
      <c r="Z197" s="125"/>
      <c r="AA197" s="126" t="e">
        <f>VLOOKUP($D197,Filter_Req!$A$2:$K$19,2)</f>
        <v>#N/A</v>
      </c>
    </row>
    <row r="198" spans="1:27" x14ac:dyDescent="0.25">
      <c r="A198" s="125"/>
      <c r="B198" s="453"/>
      <c r="C198" s="453"/>
      <c r="D198" s="454"/>
      <c r="E198" s="455"/>
      <c r="F198" s="147" t="str">
        <f>IF($D198="","",IF($Q198="","",IF(VLOOKUP($D198,Filter_Req!$A$2:$K$19,2)=1,IF($R198="","",IF($N198&lt;=$U198,$R198*$G198,IF(AND($N198&gt;$U198,$N198&lt;=$X198),$G198*($R198+((($Q198-$R198)/($X198-$U198))*($N198-$U198))),0))),$Q198*$G198)))</f>
        <v/>
      </c>
      <c r="G198" s="148" t="str">
        <f>IF($D198="","",IF(VLOOKUP($D198,Filter_Req!$A$2:$K$19,2)=1,IF($N198&lt;=$U198,VLOOKUP($D198,Filter_Req!$A$2:$K$19,3),IF(AND($N198&gt;$U198,$N198&lt;=$W198),VLOOKUP($D198,Filter_Req!$A$2:$K$19,3)+(((VLOOKUP($D198,Filter_Req!$A$2:$K$19,5)-VLOOKUP($D198,Filter_Req!$A$2:$K$19,3))/($W198-$U198))*($N198-$U198)),0))))</f>
        <v/>
      </c>
      <c r="H198" s="455"/>
      <c r="I198" s="147" t="str">
        <f>IF($D198="","",IF(VLOOKUP($D198,Filter_Req!$A$2:$K$19,2)=1,IF($S198="","",$S198*$J198),""))</f>
        <v/>
      </c>
      <c r="J198" s="148" t="str">
        <f>IF($D198="","",IF(VLOOKUP($D198,Filter_Req!$A$2:$K$19,2)=1,VLOOKUP($D198,Filter_Req!$A$2:$M$19,12),""))</f>
        <v/>
      </c>
      <c r="K198" s="455"/>
      <c r="L198" s="147" t="str">
        <f>IF($D198="","",IF(VLOOKUP($D198,Filter_Req!$A$2:$K$19,2)=1,IF($T198="","",$T198*$M198),""))</f>
        <v/>
      </c>
      <c r="M198" s="148" t="str">
        <f>IF($D198="","",IF(VLOOKUP($D198,Filter_Req!$A$2:$K$19,2)=1,VLOOKUP($D198,Filter_Req!$A$2:$K$19,8),""))</f>
        <v/>
      </c>
      <c r="N198" s="149" t="str">
        <f t="shared" si="4"/>
        <v/>
      </c>
      <c r="O198" s="150" t="str">
        <f t="shared" si="5"/>
        <v/>
      </c>
      <c r="P198" s="151"/>
      <c r="Q198" s="453"/>
      <c r="R198" s="453"/>
      <c r="S198" s="453"/>
      <c r="T198" s="453"/>
      <c r="U198" s="152" t="str">
        <f>IF($D198="","",IF(VLOOKUP($D198,Filter_Req!$A$2:$K$19,2)=1,MIN($X198,VLOOKUP($D198,Filter_Req!$A$2:$K$19,9)),85))</f>
        <v/>
      </c>
      <c r="V198" s="152" t="str">
        <f>IF($D198="","",IF(VLOOKUP($D198,Filter_Req!$A$2:$K$19,2)=1,MIN($X198,VLOOKUP($D198,Filter_Req!$A$2:$K$19,10)),85))</f>
        <v/>
      </c>
      <c r="W198" s="152" t="str">
        <f>IF($D198="","",IF($X198="","",MIN($X198,VLOOKUP($D198,Filter_Req!$A$2:$K$19,11))))</f>
        <v/>
      </c>
      <c r="X198" s="453"/>
      <c r="Y198" s="453"/>
      <c r="Z198" s="125"/>
      <c r="AA198" s="126" t="e">
        <f>VLOOKUP($D198,Filter_Req!$A$2:$K$19,2)</f>
        <v>#N/A</v>
      </c>
    </row>
    <row r="199" spans="1:27" x14ac:dyDescent="0.25">
      <c r="A199" s="125"/>
      <c r="B199" s="453"/>
      <c r="C199" s="453"/>
      <c r="D199" s="454"/>
      <c r="E199" s="455"/>
      <c r="F199" s="147" t="str">
        <f>IF($D199="","",IF($Q199="","",IF(VLOOKUP($D199,Filter_Req!$A$2:$K$19,2)=1,IF($R199="","",IF($N199&lt;=$U199,$R199*$G199,IF(AND($N199&gt;$U199,$N199&lt;=$X199),$G199*($R199+((($Q199-$R199)/($X199-$U199))*($N199-$U199))),0))),$Q199*$G199)))</f>
        <v/>
      </c>
      <c r="G199" s="148" t="str">
        <f>IF($D199="","",IF(VLOOKUP($D199,Filter_Req!$A$2:$K$19,2)=1,IF($N199&lt;=$U199,VLOOKUP($D199,Filter_Req!$A$2:$K$19,3),IF(AND($N199&gt;$U199,$N199&lt;=$W199),VLOOKUP($D199,Filter_Req!$A$2:$K$19,3)+(((VLOOKUP($D199,Filter_Req!$A$2:$K$19,5)-VLOOKUP($D199,Filter_Req!$A$2:$K$19,3))/($W199-$U199))*($N199-$U199)),0))))</f>
        <v/>
      </c>
      <c r="H199" s="455"/>
      <c r="I199" s="147" t="str">
        <f>IF($D199="","",IF(VLOOKUP($D199,Filter_Req!$A$2:$K$19,2)=1,IF($S199="","",$S199*$J199),""))</f>
        <v/>
      </c>
      <c r="J199" s="148" t="str">
        <f>IF($D199="","",IF(VLOOKUP($D199,Filter_Req!$A$2:$K$19,2)=1,VLOOKUP($D199,Filter_Req!$A$2:$M$19,12),""))</f>
        <v/>
      </c>
      <c r="K199" s="455"/>
      <c r="L199" s="147" t="str">
        <f>IF($D199="","",IF(VLOOKUP($D199,Filter_Req!$A$2:$K$19,2)=1,IF($T199="","",$T199*$M199),""))</f>
        <v/>
      </c>
      <c r="M199" s="148" t="str">
        <f>IF($D199="","",IF(VLOOKUP($D199,Filter_Req!$A$2:$K$19,2)=1,VLOOKUP($D199,Filter_Req!$A$2:$K$19,8),""))</f>
        <v/>
      </c>
      <c r="N199" s="149" t="str">
        <f t="shared" si="4"/>
        <v/>
      </c>
      <c r="O199" s="150" t="str">
        <f t="shared" si="5"/>
        <v/>
      </c>
      <c r="P199" s="151"/>
      <c r="Q199" s="453"/>
      <c r="R199" s="453"/>
      <c r="S199" s="453"/>
      <c r="T199" s="453"/>
      <c r="U199" s="152" t="str">
        <f>IF($D199="","",IF(VLOOKUP($D199,Filter_Req!$A$2:$K$19,2)=1,MIN($X199,VLOOKUP($D199,Filter_Req!$A$2:$K$19,9)),85))</f>
        <v/>
      </c>
      <c r="V199" s="152" t="str">
        <f>IF($D199="","",IF(VLOOKUP($D199,Filter_Req!$A$2:$K$19,2)=1,MIN($X199,VLOOKUP($D199,Filter_Req!$A$2:$K$19,10)),85))</f>
        <v/>
      </c>
      <c r="W199" s="152" t="str">
        <f>IF($D199="","",IF($X199="","",MIN($X199,VLOOKUP($D199,Filter_Req!$A$2:$K$19,11))))</f>
        <v/>
      </c>
      <c r="X199" s="453"/>
      <c r="Y199" s="453"/>
      <c r="Z199" s="125"/>
      <c r="AA199" s="126" t="e">
        <f>VLOOKUP($D199,Filter_Req!$A$2:$K$19,2)</f>
        <v>#N/A</v>
      </c>
    </row>
    <row r="200" spans="1:27" x14ac:dyDescent="0.25">
      <c r="A200" s="125"/>
      <c r="B200" s="453"/>
      <c r="C200" s="453"/>
      <c r="D200" s="454"/>
      <c r="E200" s="455"/>
      <c r="F200" s="147" t="str">
        <f>IF($D200="","",IF($Q200="","",IF(VLOOKUP($D200,Filter_Req!$A$2:$K$19,2)=1,IF($R200="","",IF($N200&lt;=$U200,$R200*$G200,IF(AND($N200&gt;$U200,$N200&lt;=$X200),$G200*($R200+((($Q200-$R200)/($X200-$U200))*($N200-$U200))),0))),$Q200*$G200)))</f>
        <v/>
      </c>
      <c r="G200" s="148" t="str">
        <f>IF($D200="","",IF(VLOOKUP($D200,Filter_Req!$A$2:$K$19,2)=1,IF($N200&lt;=$U200,VLOOKUP($D200,Filter_Req!$A$2:$K$19,3),IF(AND($N200&gt;$U200,$N200&lt;=$W200),VLOOKUP($D200,Filter_Req!$A$2:$K$19,3)+(((VLOOKUP($D200,Filter_Req!$A$2:$K$19,5)-VLOOKUP($D200,Filter_Req!$A$2:$K$19,3))/($W200-$U200))*($N200-$U200)),0))))</f>
        <v/>
      </c>
      <c r="H200" s="455"/>
      <c r="I200" s="147" t="str">
        <f>IF($D200="","",IF(VLOOKUP($D200,Filter_Req!$A$2:$K$19,2)=1,IF($S200="","",$S200*$J200),""))</f>
        <v/>
      </c>
      <c r="J200" s="148" t="str">
        <f>IF($D200="","",IF(VLOOKUP($D200,Filter_Req!$A$2:$K$19,2)=1,VLOOKUP($D200,Filter_Req!$A$2:$M$19,12),""))</f>
        <v/>
      </c>
      <c r="K200" s="455"/>
      <c r="L200" s="147" t="str">
        <f>IF($D200="","",IF(VLOOKUP($D200,Filter_Req!$A$2:$K$19,2)=1,IF($T200="","",$T200*$M200),""))</f>
        <v/>
      </c>
      <c r="M200" s="148" t="str">
        <f>IF($D200="","",IF(VLOOKUP($D200,Filter_Req!$A$2:$K$19,2)=1,VLOOKUP($D200,Filter_Req!$A$2:$K$19,8),""))</f>
        <v/>
      </c>
      <c r="N200" s="149" t="str">
        <f t="shared" si="4"/>
        <v/>
      </c>
      <c r="O200" s="150" t="str">
        <f t="shared" si="5"/>
        <v/>
      </c>
      <c r="P200" s="151"/>
      <c r="Q200" s="453"/>
      <c r="R200" s="453"/>
      <c r="S200" s="453"/>
      <c r="T200" s="453"/>
      <c r="U200" s="152" t="str">
        <f>IF($D200="","",IF(VLOOKUP($D200,Filter_Req!$A$2:$K$19,2)=1,MIN($X200,VLOOKUP($D200,Filter_Req!$A$2:$K$19,9)),85))</f>
        <v/>
      </c>
      <c r="V200" s="152" t="str">
        <f>IF($D200="","",IF(VLOOKUP($D200,Filter_Req!$A$2:$K$19,2)=1,MIN($X200,VLOOKUP($D200,Filter_Req!$A$2:$K$19,10)),85))</f>
        <v/>
      </c>
      <c r="W200" s="152" t="str">
        <f>IF($D200="","",IF($X200="","",MIN($X200,VLOOKUP($D200,Filter_Req!$A$2:$K$19,11))))</f>
        <v/>
      </c>
      <c r="X200" s="453"/>
      <c r="Y200" s="453"/>
      <c r="Z200" s="125"/>
      <c r="AA200" s="126" t="e">
        <f>VLOOKUP($D200,Filter_Req!$A$2:$K$19,2)</f>
        <v>#N/A</v>
      </c>
    </row>
    <row r="201" spans="1:27" x14ac:dyDescent="0.25">
      <c r="A201" s="125"/>
      <c r="B201" s="453"/>
      <c r="C201" s="453"/>
      <c r="D201" s="454"/>
      <c r="E201" s="455"/>
      <c r="F201" s="147" t="str">
        <f>IF($D201="","",IF($Q201="","",IF(VLOOKUP($D201,Filter_Req!$A$2:$K$19,2)=1,IF($R201="","",IF($N201&lt;=$U201,$R201*$G201,IF(AND($N201&gt;$U201,$N201&lt;=$X201),$G201*($R201+((($Q201-$R201)/($X201-$U201))*($N201-$U201))),0))),$Q201*$G201)))</f>
        <v/>
      </c>
      <c r="G201" s="148" t="str">
        <f>IF($D201="","",IF(VLOOKUP($D201,Filter_Req!$A$2:$K$19,2)=1,IF($N201&lt;=$U201,VLOOKUP($D201,Filter_Req!$A$2:$K$19,3),IF(AND($N201&gt;$U201,$N201&lt;=$W201),VLOOKUP($D201,Filter_Req!$A$2:$K$19,3)+(((VLOOKUP($D201,Filter_Req!$A$2:$K$19,5)-VLOOKUP($D201,Filter_Req!$A$2:$K$19,3))/($W201-$U201))*($N201-$U201)),0))))</f>
        <v/>
      </c>
      <c r="H201" s="455"/>
      <c r="I201" s="147" t="str">
        <f>IF($D201="","",IF(VLOOKUP($D201,Filter_Req!$A$2:$K$19,2)=1,IF($S201="","",$S201*$J201),""))</f>
        <v/>
      </c>
      <c r="J201" s="148" t="str">
        <f>IF($D201="","",IF(VLOOKUP($D201,Filter_Req!$A$2:$K$19,2)=1,VLOOKUP($D201,Filter_Req!$A$2:$M$19,12),""))</f>
        <v/>
      </c>
      <c r="K201" s="455"/>
      <c r="L201" s="147" t="str">
        <f>IF($D201="","",IF(VLOOKUP($D201,Filter_Req!$A$2:$K$19,2)=1,IF($T201="","",$T201*$M201),""))</f>
        <v/>
      </c>
      <c r="M201" s="148" t="str">
        <f>IF($D201="","",IF(VLOOKUP($D201,Filter_Req!$A$2:$K$19,2)=1,VLOOKUP($D201,Filter_Req!$A$2:$K$19,8),""))</f>
        <v/>
      </c>
      <c r="N201" s="149" t="str">
        <f t="shared" si="4"/>
        <v/>
      </c>
      <c r="O201" s="150" t="str">
        <f t="shared" si="5"/>
        <v/>
      </c>
      <c r="P201" s="151"/>
      <c r="Q201" s="453"/>
      <c r="R201" s="453"/>
      <c r="S201" s="453"/>
      <c r="T201" s="453"/>
      <c r="U201" s="152" t="str">
        <f>IF($D201="","",IF(VLOOKUP($D201,Filter_Req!$A$2:$K$19,2)=1,MIN($X201,VLOOKUP($D201,Filter_Req!$A$2:$K$19,9)),85))</f>
        <v/>
      </c>
      <c r="V201" s="152" t="str">
        <f>IF($D201="","",IF(VLOOKUP($D201,Filter_Req!$A$2:$K$19,2)=1,MIN($X201,VLOOKUP($D201,Filter_Req!$A$2:$K$19,10)),85))</f>
        <v/>
      </c>
      <c r="W201" s="152" t="str">
        <f>IF($D201="","",IF($X201="","",MIN($X201,VLOOKUP($D201,Filter_Req!$A$2:$K$19,11))))</f>
        <v/>
      </c>
      <c r="X201" s="453"/>
      <c r="Y201" s="453"/>
      <c r="Z201" s="125"/>
      <c r="AA201" s="126" t="e">
        <f>VLOOKUP($D201,Filter_Req!$A$2:$K$19,2)</f>
        <v>#N/A</v>
      </c>
    </row>
    <row r="202" spans="1:27" x14ac:dyDescent="0.25">
      <c r="A202" s="125"/>
      <c r="B202" s="453"/>
      <c r="C202" s="453"/>
      <c r="D202" s="454"/>
      <c r="E202" s="455"/>
      <c r="F202" s="147" t="str">
        <f>IF($D202="","",IF($Q202="","",IF(VLOOKUP($D202,Filter_Req!$A$2:$K$19,2)=1,IF($R202="","",IF($N202&lt;=$U202,$R202*$G202,IF(AND($N202&gt;$U202,$N202&lt;=$X202),$G202*($R202+((($Q202-$R202)/($X202-$U202))*($N202-$U202))),0))),$Q202*$G202)))</f>
        <v/>
      </c>
      <c r="G202" s="148" t="str">
        <f>IF($D202="","",IF(VLOOKUP($D202,Filter_Req!$A$2:$K$19,2)=1,IF($N202&lt;=$U202,VLOOKUP($D202,Filter_Req!$A$2:$K$19,3),IF(AND($N202&gt;$U202,$N202&lt;=$W202),VLOOKUP($D202,Filter_Req!$A$2:$K$19,3)+(((VLOOKUP($D202,Filter_Req!$A$2:$K$19,5)-VLOOKUP($D202,Filter_Req!$A$2:$K$19,3))/($W202-$U202))*($N202-$U202)),0))))</f>
        <v/>
      </c>
      <c r="H202" s="455"/>
      <c r="I202" s="147" t="str">
        <f>IF($D202="","",IF(VLOOKUP($D202,Filter_Req!$A$2:$K$19,2)=1,IF($S202="","",$S202*$J202),""))</f>
        <v/>
      </c>
      <c r="J202" s="148" t="str">
        <f>IF($D202="","",IF(VLOOKUP($D202,Filter_Req!$A$2:$K$19,2)=1,VLOOKUP($D202,Filter_Req!$A$2:$M$19,12),""))</f>
        <v/>
      </c>
      <c r="K202" s="455"/>
      <c r="L202" s="147" t="str">
        <f>IF($D202="","",IF(VLOOKUP($D202,Filter_Req!$A$2:$K$19,2)=1,IF($T202="","",$T202*$M202),""))</f>
        <v/>
      </c>
      <c r="M202" s="148" t="str">
        <f>IF($D202="","",IF(VLOOKUP($D202,Filter_Req!$A$2:$K$19,2)=1,VLOOKUP($D202,Filter_Req!$A$2:$K$19,8),""))</f>
        <v/>
      </c>
      <c r="N202" s="149" t="str">
        <f t="shared" si="4"/>
        <v/>
      </c>
      <c r="O202" s="150" t="str">
        <f t="shared" si="5"/>
        <v/>
      </c>
      <c r="P202" s="151"/>
      <c r="Q202" s="453"/>
      <c r="R202" s="453"/>
      <c r="S202" s="453"/>
      <c r="T202" s="453"/>
      <c r="U202" s="152" t="str">
        <f>IF($D202="","",IF(VLOOKUP($D202,Filter_Req!$A$2:$K$19,2)=1,MIN($X202,VLOOKUP($D202,Filter_Req!$A$2:$K$19,9)),85))</f>
        <v/>
      </c>
      <c r="V202" s="152" t="str">
        <f>IF($D202="","",IF(VLOOKUP($D202,Filter_Req!$A$2:$K$19,2)=1,MIN($X202,VLOOKUP($D202,Filter_Req!$A$2:$K$19,10)),85))</f>
        <v/>
      </c>
      <c r="W202" s="152" t="str">
        <f>IF($D202="","",IF($X202="","",MIN($X202,VLOOKUP($D202,Filter_Req!$A$2:$K$19,11))))</f>
        <v/>
      </c>
      <c r="X202" s="453"/>
      <c r="Y202" s="453"/>
      <c r="Z202" s="125"/>
      <c r="AA202" s="126" t="e">
        <f>VLOOKUP($D202,Filter_Req!$A$2:$K$19,2)</f>
        <v>#N/A</v>
      </c>
    </row>
    <row r="203" spans="1:27" x14ac:dyDescent="0.25">
      <c r="A203" s="125"/>
      <c r="B203" s="453"/>
      <c r="C203" s="453"/>
      <c r="D203" s="454"/>
      <c r="E203" s="455"/>
      <c r="F203" s="147" t="str">
        <f>IF($D203="","",IF($Q203="","",IF(VLOOKUP($D203,Filter_Req!$A$2:$K$19,2)=1,IF($R203="","",IF($N203&lt;=$U203,$R203*$G203,IF(AND($N203&gt;$U203,$N203&lt;=$X203),$G203*($R203+((($Q203-$R203)/($X203-$U203))*($N203-$U203))),0))),$Q203*$G203)))</f>
        <v/>
      </c>
      <c r="G203" s="148" t="str">
        <f>IF($D203="","",IF(VLOOKUP($D203,Filter_Req!$A$2:$K$19,2)=1,IF($N203&lt;=$U203,VLOOKUP($D203,Filter_Req!$A$2:$K$19,3),IF(AND($N203&gt;$U203,$N203&lt;=$W203),VLOOKUP($D203,Filter_Req!$A$2:$K$19,3)+(((VLOOKUP($D203,Filter_Req!$A$2:$K$19,5)-VLOOKUP($D203,Filter_Req!$A$2:$K$19,3))/($W203-$U203))*($N203-$U203)),0))))</f>
        <v/>
      </c>
      <c r="H203" s="455"/>
      <c r="I203" s="147" t="str">
        <f>IF($D203="","",IF(VLOOKUP($D203,Filter_Req!$A$2:$K$19,2)=1,IF($S203="","",$S203*$J203),""))</f>
        <v/>
      </c>
      <c r="J203" s="148" t="str">
        <f>IF($D203="","",IF(VLOOKUP($D203,Filter_Req!$A$2:$K$19,2)=1,VLOOKUP($D203,Filter_Req!$A$2:$M$19,12),""))</f>
        <v/>
      </c>
      <c r="K203" s="455"/>
      <c r="L203" s="147" t="str">
        <f>IF($D203="","",IF(VLOOKUP($D203,Filter_Req!$A$2:$K$19,2)=1,IF($T203="","",$T203*$M203),""))</f>
        <v/>
      </c>
      <c r="M203" s="148" t="str">
        <f>IF($D203="","",IF(VLOOKUP($D203,Filter_Req!$A$2:$K$19,2)=1,VLOOKUP($D203,Filter_Req!$A$2:$K$19,8),""))</f>
        <v/>
      </c>
      <c r="N203" s="149" t="str">
        <f t="shared" si="4"/>
        <v/>
      </c>
      <c r="O203" s="150" t="str">
        <f t="shared" si="5"/>
        <v/>
      </c>
      <c r="P203" s="151"/>
      <c r="Q203" s="453"/>
      <c r="R203" s="453"/>
      <c r="S203" s="453"/>
      <c r="T203" s="453"/>
      <c r="U203" s="152" t="str">
        <f>IF($D203="","",IF(VLOOKUP($D203,Filter_Req!$A$2:$K$19,2)=1,MIN($X203,VLOOKUP($D203,Filter_Req!$A$2:$K$19,9)),85))</f>
        <v/>
      </c>
      <c r="V203" s="152" t="str">
        <f>IF($D203="","",IF(VLOOKUP($D203,Filter_Req!$A$2:$K$19,2)=1,MIN($X203,VLOOKUP($D203,Filter_Req!$A$2:$K$19,10)),85))</f>
        <v/>
      </c>
      <c r="W203" s="152" t="str">
        <f>IF($D203="","",IF($X203="","",MIN($X203,VLOOKUP($D203,Filter_Req!$A$2:$K$19,11))))</f>
        <v/>
      </c>
      <c r="X203" s="453"/>
      <c r="Y203" s="453"/>
      <c r="Z203" s="125"/>
      <c r="AA203" s="126" t="e">
        <f>VLOOKUP($D203,Filter_Req!$A$2:$K$19,2)</f>
        <v>#N/A</v>
      </c>
    </row>
    <row r="204" spans="1:27" x14ac:dyDescent="0.25">
      <c r="A204" s="125"/>
      <c r="B204" s="453"/>
      <c r="C204" s="453"/>
      <c r="D204" s="454"/>
      <c r="E204" s="455"/>
      <c r="F204" s="147" t="str">
        <f>IF($D204="","",IF($Q204="","",IF(VLOOKUP($D204,Filter_Req!$A$2:$K$19,2)=1,IF($R204="","",IF($N204&lt;=$U204,$R204*$G204,IF(AND($N204&gt;$U204,$N204&lt;=$X204),$G204*($R204+((($Q204-$R204)/($X204-$U204))*($N204-$U204))),0))),$Q204*$G204)))</f>
        <v/>
      </c>
      <c r="G204" s="148" t="str">
        <f>IF($D204="","",IF(VLOOKUP($D204,Filter_Req!$A$2:$K$19,2)=1,IF($N204&lt;=$U204,VLOOKUP($D204,Filter_Req!$A$2:$K$19,3),IF(AND($N204&gt;$U204,$N204&lt;=$W204),VLOOKUP($D204,Filter_Req!$A$2:$K$19,3)+(((VLOOKUP($D204,Filter_Req!$A$2:$K$19,5)-VLOOKUP($D204,Filter_Req!$A$2:$K$19,3))/($W204-$U204))*($N204-$U204)),0))))</f>
        <v/>
      </c>
      <c r="H204" s="455"/>
      <c r="I204" s="147" t="str">
        <f>IF($D204="","",IF(VLOOKUP($D204,Filter_Req!$A$2:$K$19,2)=1,IF($S204="","",$S204*$J204),""))</f>
        <v/>
      </c>
      <c r="J204" s="148" t="str">
        <f>IF($D204="","",IF(VLOOKUP($D204,Filter_Req!$A$2:$K$19,2)=1,VLOOKUP($D204,Filter_Req!$A$2:$M$19,12),""))</f>
        <v/>
      </c>
      <c r="K204" s="455"/>
      <c r="L204" s="147" t="str">
        <f>IF($D204="","",IF(VLOOKUP($D204,Filter_Req!$A$2:$K$19,2)=1,IF($T204="","",$T204*$M204),""))</f>
        <v/>
      </c>
      <c r="M204" s="148" t="str">
        <f>IF($D204="","",IF(VLOOKUP($D204,Filter_Req!$A$2:$K$19,2)=1,VLOOKUP($D204,Filter_Req!$A$2:$K$19,8),""))</f>
        <v/>
      </c>
      <c r="N204" s="149" t="str">
        <f t="shared" si="4"/>
        <v/>
      </c>
      <c r="O204" s="150" t="str">
        <f t="shared" si="5"/>
        <v/>
      </c>
      <c r="P204" s="151"/>
      <c r="Q204" s="453"/>
      <c r="R204" s="453"/>
      <c r="S204" s="453"/>
      <c r="T204" s="453"/>
      <c r="U204" s="152" t="str">
        <f>IF($D204="","",IF(VLOOKUP($D204,Filter_Req!$A$2:$K$19,2)=1,MIN($X204,VLOOKUP($D204,Filter_Req!$A$2:$K$19,9)),85))</f>
        <v/>
      </c>
      <c r="V204" s="152" t="str">
        <f>IF($D204="","",IF(VLOOKUP($D204,Filter_Req!$A$2:$K$19,2)=1,MIN($X204,VLOOKUP($D204,Filter_Req!$A$2:$K$19,10)),85))</f>
        <v/>
      </c>
      <c r="W204" s="152" t="str">
        <f>IF($D204="","",IF($X204="","",MIN($X204,VLOOKUP($D204,Filter_Req!$A$2:$K$19,11))))</f>
        <v/>
      </c>
      <c r="X204" s="453"/>
      <c r="Y204" s="453"/>
      <c r="Z204" s="125"/>
      <c r="AA204" s="126" t="e">
        <f>VLOOKUP($D204,Filter_Req!$A$2:$K$19,2)</f>
        <v>#N/A</v>
      </c>
    </row>
    <row r="205" spans="1:27" x14ac:dyDescent="0.25">
      <c r="A205" s="125"/>
      <c r="B205" s="453"/>
      <c r="C205" s="453"/>
      <c r="D205" s="454"/>
      <c r="E205" s="455"/>
      <c r="F205" s="147" t="str">
        <f>IF($D205="","",IF($Q205="","",IF(VLOOKUP($D205,Filter_Req!$A$2:$K$19,2)=1,IF($R205="","",IF($N205&lt;=$U205,$R205*$G205,IF(AND($N205&gt;$U205,$N205&lt;=$X205),$G205*($R205+((($Q205-$R205)/($X205-$U205))*($N205-$U205))),0))),$Q205*$G205)))</f>
        <v/>
      </c>
      <c r="G205" s="148" t="str">
        <f>IF($D205="","",IF(VLOOKUP($D205,Filter_Req!$A$2:$K$19,2)=1,IF($N205&lt;=$U205,VLOOKUP($D205,Filter_Req!$A$2:$K$19,3),IF(AND($N205&gt;$U205,$N205&lt;=$W205),VLOOKUP($D205,Filter_Req!$A$2:$K$19,3)+(((VLOOKUP($D205,Filter_Req!$A$2:$K$19,5)-VLOOKUP($D205,Filter_Req!$A$2:$K$19,3))/($W205-$U205))*($N205-$U205)),0))))</f>
        <v/>
      </c>
      <c r="H205" s="455"/>
      <c r="I205" s="147" t="str">
        <f>IF($D205="","",IF(VLOOKUP($D205,Filter_Req!$A$2:$K$19,2)=1,IF($S205="","",$S205*$J205),""))</f>
        <v/>
      </c>
      <c r="J205" s="148" t="str">
        <f>IF($D205="","",IF(VLOOKUP($D205,Filter_Req!$A$2:$K$19,2)=1,VLOOKUP($D205,Filter_Req!$A$2:$M$19,12),""))</f>
        <v/>
      </c>
      <c r="K205" s="455"/>
      <c r="L205" s="147" t="str">
        <f>IF($D205="","",IF(VLOOKUP($D205,Filter_Req!$A$2:$K$19,2)=1,IF($T205="","",$T205*$M205),""))</f>
        <v/>
      </c>
      <c r="M205" s="148" t="str">
        <f>IF($D205="","",IF(VLOOKUP($D205,Filter_Req!$A$2:$K$19,2)=1,VLOOKUP($D205,Filter_Req!$A$2:$K$19,8),""))</f>
        <v/>
      </c>
      <c r="N205" s="149" t="str">
        <f t="shared" si="4"/>
        <v/>
      </c>
      <c r="O205" s="150" t="str">
        <f t="shared" si="5"/>
        <v/>
      </c>
      <c r="P205" s="151"/>
      <c r="Q205" s="453"/>
      <c r="R205" s="453"/>
      <c r="S205" s="453"/>
      <c r="T205" s="453"/>
      <c r="U205" s="152" t="str">
        <f>IF($D205="","",IF(VLOOKUP($D205,Filter_Req!$A$2:$K$19,2)=1,MIN($X205,VLOOKUP($D205,Filter_Req!$A$2:$K$19,9)),85))</f>
        <v/>
      </c>
      <c r="V205" s="152" t="str">
        <f>IF($D205="","",IF(VLOOKUP($D205,Filter_Req!$A$2:$K$19,2)=1,MIN($X205,VLOOKUP($D205,Filter_Req!$A$2:$K$19,10)),85))</f>
        <v/>
      </c>
      <c r="W205" s="152" t="str">
        <f>IF($D205="","",IF($X205="","",MIN($X205,VLOOKUP($D205,Filter_Req!$A$2:$K$19,11))))</f>
        <v/>
      </c>
      <c r="X205" s="453"/>
      <c r="Y205" s="453"/>
      <c r="Z205" s="125"/>
      <c r="AA205" s="126" t="e">
        <f>VLOOKUP($D205,Filter_Req!$A$2:$K$19,2)</f>
        <v>#N/A</v>
      </c>
    </row>
    <row r="206" spans="1:27" x14ac:dyDescent="0.25">
      <c r="A206" s="125"/>
      <c r="B206" s="453"/>
      <c r="C206" s="453"/>
      <c r="D206" s="454"/>
      <c r="E206" s="455"/>
      <c r="F206" s="147" t="str">
        <f>IF($D206="","",IF($Q206="","",IF(VLOOKUP($D206,Filter_Req!$A$2:$K$19,2)=1,IF($R206="","",IF($N206&lt;=$U206,$R206*$G206,IF(AND($N206&gt;$U206,$N206&lt;=$X206),$G206*($R206+((($Q206-$R206)/($X206-$U206))*($N206-$U206))),0))),$Q206*$G206)))</f>
        <v/>
      </c>
      <c r="G206" s="148" t="str">
        <f>IF($D206="","",IF(VLOOKUP($D206,Filter_Req!$A$2:$K$19,2)=1,IF($N206&lt;=$U206,VLOOKUP($D206,Filter_Req!$A$2:$K$19,3),IF(AND($N206&gt;$U206,$N206&lt;=$W206),VLOOKUP($D206,Filter_Req!$A$2:$K$19,3)+(((VLOOKUP($D206,Filter_Req!$A$2:$K$19,5)-VLOOKUP($D206,Filter_Req!$A$2:$K$19,3))/($W206-$U206))*($N206-$U206)),0))))</f>
        <v/>
      </c>
      <c r="H206" s="455"/>
      <c r="I206" s="147" t="str">
        <f>IF($D206="","",IF(VLOOKUP($D206,Filter_Req!$A$2:$K$19,2)=1,IF($S206="","",$S206*$J206),""))</f>
        <v/>
      </c>
      <c r="J206" s="148" t="str">
        <f>IF($D206="","",IF(VLOOKUP($D206,Filter_Req!$A$2:$K$19,2)=1,VLOOKUP($D206,Filter_Req!$A$2:$M$19,12),""))</f>
        <v/>
      </c>
      <c r="K206" s="455"/>
      <c r="L206" s="147" t="str">
        <f>IF($D206="","",IF(VLOOKUP($D206,Filter_Req!$A$2:$K$19,2)=1,IF($T206="","",$T206*$M206),""))</f>
        <v/>
      </c>
      <c r="M206" s="148" t="str">
        <f>IF($D206="","",IF(VLOOKUP($D206,Filter_Req!$A$2:$K$19,2)=1,VLOOKUP($D206,Filter_Req!$A$2:$K$19,8),""))</f>
        <v/>
      </c>
      <c r="N206" s="149" t="str">
        <f t="shared" si="4"/>
        <v/>
      </c>
      <c r="O206" s="150" t="str">
        <f t="shared" si="5"/>
        <v/>
      </c>
      <c r="P206" s="151"/>
      <c r="Q206" s="453"/>
      <c r="R206" s="453"/>
      <c r="S206" s="453"/>
      <c r="T206" s="453"/>
      <c r="U206" s="152" t="str">
        <f>IF($D206="","",IF(VLOOKUP($D206,Filter_Req!$A$2:$K$19,2)=1,MIN($X206,VLOOKUP($D206,Filter_Req!$A$2:$K$19,9)),85))</f>
        <v/>
      </c>
      <c r="V206" s="152" t="str">
        <f>IF($D206="","",IF(VLOOKUP($D206,Filter_Req!$A$2:$K$19,2)=1,MIN($X206,VLOOKUP($D206,Filter_Req!$A$2:$K$19,10)),85))</f>
        <v/>
      </c>
      <c r="W206" s="152" t="str">
        <f>IF($D206="","",IF($X206="","",MIN($X206,VLOOKUP($D206,Filter_Req!$A$2:$K$19,11))))</f>
        <v/>
      </c>
      <c r="X206" s="453"/>
      <c r="Y206" s="453"/>
      <c r="Z206" s="125"/>
      <c r="AA206" s="126" t="e">
        <f>VLOOKUP($D206,Filter_Req!$A$2:$K$19,2)</f>
        <v>#N/A</v>
      </c>
    </row>
    <row r="207" spans="1:27" x14ac:dyDescent="0.25">
      <c r="A207" s="125"/>
      <c r="B207" s="453"/>
      <c r="C207" s="453"/>
      <c r="D207" s="454"/>
      <c r="E207" s="455"/>
      <c r="F207" s="147" t="str">
        <f>IF($D207="","",IF($Q207="","",IF(VLOOKUP($D207,Filter_Req!$A$2:$K$19,2)=1,IF($R207="","",IF($N207&lt;=$U207,$R207*$G207,IF(AND($N207&gt;$U207,$N207&lt;=$X207),$G207*($R207+((($Q207-$R207)/($X207-$U207))*($N207-$U207))),0))),$Q207*$G207)))</f>
        <v/>
      </c>
      <c r="G207" s="148" t="str">
        <f>IF($D207="","",IF(VLOOKUP($D207,Filter_Req!$A$2:$K$19,2)=1,IF($N207&lt;=$U207,VLOOKUP($D207,Filter_Req!$A$2:$K$19,3),IF(AND($N207&gt;$U207,$N207&lt;=$W207),VLOOKUP($D207,Filter_Req!$A$2:$K$19,3)+(((VLOOKUP($D207,Filter_Req!$A$2:$K$19,5)-VLOOKUP($D207,Filter_Req!$A$2:$K$19,3))/($W207-$U207))*($N207-$U207)),0))))</f>
        <v/>
      </c>
      <c r="H207" s="455"/>
      <c r="I207" s="147" t="str">
        <f>IF($D207="","",IF(VLOOKUP($D207,Filter_Req!$A$2:$K$19,2)=1,IF($S207="","",$S207*$J207),""))</f>
        <v/>
      </c>
      <c r="J207" s="148" t="str">
        <f>IF($D207="","",IF(VLOOKUP($D207,Filter_Req!$A$2:$K$19,2)=1,VLOOKUP($D207,Filter_Req!$A$2:$M$19,12),""))</f>
        <v/>
      </c>
      <c r="K207" s="455"/>
      <c r="L207" s="147" t="str">
        <f>IF($D207="","",IF(VLOOKUP($D207,Filter_Req!$A$2:$K$19,2)=1,IF($T207="","",$T207*$M207),""))</f>
        <v/>
      </c>
      <c r="M207" s="148" t="str">
        <f>IF($D207="","",IF(VLOOKUP($D207,Filter_Req!$A$2:$K$19,2)=1,VLOOKUP($D207,Filter_Req!$A$2:$K$19,8),""))</f>
        <v/>
      </c>
      <c r="N207" s="149" t="str">
        <f t="shared" ref="N207:N270" si="6">IF($D207="","",$K$6+Y207)</f>
        <v/>
      </c>
      <c r="O207" s="150" t="str">
        <f t="shared" ref="O207:O270" si="7">IF($D207="","",$W207)</f>
        <v/>
      </c>
      <c r="P207" s="151"/>
      <c r="Q207" s="453"/>
      <c r="R207" s="453"/>
      <c r="S207" s="453"/>
      <c r="T207" s="453"/>
      <c r="U207" s="152" t="str">
        <f>IF($D207="","",IF(VLOOKUP($D207,Filter_Req!$A$2:$K$19,2)=1,MIN($X207,VLOOKUP($D207,Filter_Req!$A$2:$K$19,9)),85))</f>
        <v/>
      </c>
      <c r="V207" s="152" t="str">
        <f>IF($D207="","",IF(VLOOKUP($D207,Filter_Req!$A$2:$K$19,2)=1,MIN($X207,VLOOKUP($D207,Filter_Req!$A$2:$K$19,10)),85))</f>
        <v/>
      </c>
      <c r="W207" s="152" t="str">
        <f>IF($D207="","",IF($X207="","",MIN($X207,VLOOKUP($D207,Filter_Req!$A$2:$K$19,11))))</f>
        <v/>
      </c>
      <c r="X207" s="453"/>
      <c r="Y207" s="453"/>
      <c r="Z207" s="125"/>
      <c r="AA207" s="126" t="e">
        <f>VLOOKUP($D207,Filter_Req!$A$2:$K$19,2)</f>
        <v>#N/A</v>
      </c>
    </row>
    <row r="208" spans="1:27" x14ac:dyDescent="0.25">
      <c r="A208" s="125"/>
      <c r="B208" s="453"/>
      <c r="C208" s="453"/>
      <c r="D208" s="454"/>
      <c r="E208" s="455"/>
      <c r="F208" s="147" t="str">
        <f>IF($D208="","",IF($Q208="","",IF(VLOOKUP($D208,Filter_Req!$A$2:$K$19,2)=1,IF($R208="","",IF($N208&lt;=$U208,$R208*$G208,IF(AND($N208&gt;$U208,$N208&lt;=$X208),$G208*($R208+((($Q208-$R208)/($X208-$U208))*($N208-$U208))),0))),$Q208*$G208)))</f>
        <v/>
      </c>
      <c r="G208" s="148" t="str">
        <f>IF($D208="","",IF(VLOOKUP($D208,Filter_Req!$A$2:$K$19,2)=1,IF($N208&lt;=$U208,VLOOKUP($D208,Filter_Req!$A$2:$K$19,3),IF(AND($N208&gt;$U208,$N208&lt;=$W208),VLOOKUP($D208,Filter_Req!$A$2:$K$19,3)+(((VLOOKUP($D208,Filter_Req!$A$2:$K$19,5)-VLOOKUP($D208,Filter_Req!$A$2:$K$19,3))/($W208-$U208))*($N208-$U208)),0))))</f>
        <v/>
      </c>
      <c r="H208" s="455"/>
      <c r="I208" s="147" t="str">
        <f>IF($D208="","",IF(VLOOKUP($D208,Filter_Req!$A$2:$K$19,2)=1,IF($S208="","",$S208*$J208),""))</f>
        <v/>
      </c>
      <c r="J208" s="148" t="str">
        <f>IF($D208="","",IF(VLOOKUP($D208,Filter_Req!$A$2:$K$19,2)=1,VLOOKUP($D208,Filter_Req!$A$2:$M$19,12),""))</f>
        <v/>
      </c>
      <c r="K208" s="455"/>
      <c r="L208" s="147" t="str">
        <f>IF($D208="","",IF(VLOOKUP($D208,Filter_Req!$A$2:$K$19,2)=1,IF($T208="","",$T208*$M208),""))</f>
        <v/>
      </c>
      <c r="M208" s="148" t="str">
        <f>IF($D208="","",IF(VLOOKUP($D208,Filter_Req!$A$2:$K$19,2)=1,VLOOKUP($D208,Filter_Req!$A$2:$K$19,8),""))</f>
        <v/>
      </c>
      <c r="N208" s="149" t="str">
        <f t="shared" si="6"/>
        <v/>
      </c>
      <c r="O208" s="150" t="str">
        <f t="shared" si="7"/>
        <v/>
      </c>
      <c r="P208" s="151"/>
      <c r="Q208" s="453"/>
      <c r="R208" s="453"/>
      <c r="S208" s="453"/>
      <c r="T208" s="453"/>
      <c r="U208" s="152" t="str">
        <f>IF($D208="","",IF(VLOOKUP($D208,Filter_Req!$A$2:$K$19,2)=1,MIN($X208,VLOOKUP($D208,Filter_Req!$A$2:$K$19,9)),85))</f>
        <v/>
      </c>
      <c r="V208" s="152" t="str">
        <f>IF($D208="","",IF(VLOOKUP($D208,Filter_Req!$A$2:$K$19,2)=1,MIN($X208,VLOOKUP($D208,Filter_Req!$A$2:$K$19,10)),85))</f>
        <v/>
      </c>
      <c r="W208" s="152" t="str">
        <f>IF($D208="","",IF($X208="","",MIN($X208,VLOOKUP($D208,Filter_Req!$A$2:$K$19,11))))</f>
        <v/>
      </c>
      <c r="X208" s="453"/>
      <c r="Y208" s="453"/>
      <c r="Z208" s="125"/>
      <c r="AA208" s="126" t="e">
        <f>VLOOKUP($D208,Filter_Req!$A$2:$K$19,2)</f>
        <v>#N/A</v>
      </c>
    </row>
    <row r="209" spans="1:27" x14ac:dyDescent="0.25">
      <c r="A209" s="125"/>
      <c r="B209" s="453"/>
      <c r="C209" s="453"/>
      <c r="D209" s="454"/>
      <c r="E209" s="455"/>
      <c r="F209" s="147" t="str">
        <f>IF($D209="","",IF($Q209="","",IF(VLOOKUP($D209,Filter_Req!$A$2:$K$19,2)=1,IF($R209="","",IF($N209&lt;=$U209,$R209*$G209,IF(AND($N209&gt;$U209,$N209&lt;=$X209),$G209*($R209+((($Q209-$R209)/($X209-$U209))*($N209-$U209))),0))),$Q209*$G209)))</f>
        <v/>
      </c>
      <c r="G209" s="148" t="str">
        <f>IF($D209="","",IF(VLOOKUP($D209,Filter_Req!$A$2:$K$19,2)=1,IF($N209&lt;=$U209,VLOOKUP($D209,Filter_Req!$A$2:$K$19,3),IF(AND($N209&gt;$U209,$N209&lt;=$W209),VLOOKUP($D209,Filter_Req!$A$2:$K$19,3)+(((VLOOKUP($D209,Filter_Req!$A$2:$K$19,5)-VLOOKUP($D209,Filter_Req!$A$2:$K$19,3))/($W209-$U209))*($N209-$U209)),0))))</f>
        <v/>
      </c>
      <c r="H209" s="455"/>
      <c r="I209" s="147" t="str">
        <f>IF($D209="","",IF(VLOOKUP($D209,Filter_Req!$A$2:$K$19,2)=1,IF($S209="","",$S209*$J209),""))</f>
        <v/>
      </c>
      <c r="J209" s="148" t="str">
        <f>IF($D209="","",IF(VLOOKUP($D209,Filter_Req!$A$2:$K$19,2)=1,VLOOKUP($D209,Filter_Req!$A$2:$M$19,12),""))</f>
        <v/>
      </c>
      <c r="K209" s="455"/>
      <c r="L209" s="147" t="str">
        <f>IF($D209="","",IF(VLOOKUP($D209,Filter_Req!$A$2:$K$19,2)=1,IF($T209="","",$T209*$M209),""))</f>
        <v/>
      </c>
      <c r="M209" s="148" t="str">
        <f>IF($D209="","",IF(VLOOKUP($D209,Filter_Req!$A$2:$K$19,2)=1,VLOOKUP($D209,Filter_Req!$A$2:$K$19,8),""))</f>
        <v/>
      </c>
      <c r="N209" s="149" t="str">
        <f t="shared" si="6"/>
        <v/>
      </c>
      <c r="O209" s="150" t="str">
        <f t="shared" si="7"/>
        <v/>
      </c>
      <c r="P209" s="151"/>
      <c r="Q209" s="453"/>
      <c r="R209" s="453"/>
      <c r="S209" s="453"/>
      <c r="T209" s="453"/>
      <c r="U209" s="152" t="str">
        <f>IF($D209="","",IF(VLOOKUP($D209,Filter_Req!$A$2:$K$19,2)=1,MIN($X209,VLOOKUP($D209,Filter_Req!$A$2:$K$19,9)),85))</f>
        <v/>
      </c>
      <c r="V209" s="152" t="str">
        <f>IF($D209="","",IF(VLOOKUP($D209,Filter_Req!$A$2:$K$19,2)=1,MIN($X209,VLOOKUP($D209,Filter_Req!$A$2:$K$19,10)),85))</f>
        <v/>
      </c>
      <c r="W209" s="152" t="str">
        <f>IF($D209="","",IF($X209="","",MIN($X209,VLOOKUP($D209,Filter_Req!$A$2:$K$19,11))))</f>
        <v/>
      </c>
      <c r="X209" s="453"/>
      <c r="Y209" s="453"/>
      <c r="Z209" s="125"/>
      <c r="AA209" s="126" t="e">
        <f>VLOOKUP($D209,Filter_Req!$A$2:$K$19,2)</f>
        <v>#N/A</v>
      </c>
    </row>
    <row r="210" spans="1:27" x14ac:dyDescent="0.25">
      <c r="A210" s="125"/>
      <c r="B210" s="453"/>
      <c r="C210" s="453"/>
      <c r="D210" s="454"/>
      <c r="E210" s="455"/>
      <c r="F210" s="147" t="str">
        <f>IF($D210="","",IF($Q210="","",IF(VLOOKUP($D210,Filter_Req!$A$2:$K$19,2)=1,IF($R210="","",IF($N210&lt;=$U210,$R210*$G210,IF(AND($N210&gt;$U210,$N210&lt;=$X210),$G210*($R210+((($Q210-$R210)/($X210-$U210))*($N210-$U210))),0))),$Q210*$G210)))</f>
        <v/>
      </c>
      <c r="G210" s="148" t="str">
        <f>IF($D210="","",IF(VLOOKUP($D210,Filter_Req!$A$2:$K$19,2)=1,IF($N210&lt;=$U210,VLOOKUP($D210,Filter_Req!$A$2:$K$19,3),IF(AND($N210&gt;$U210,$N210&lt;=$W210),VLOOKUP($D210,Filter_Req!$A$2:$K$19,3)+(((VLOOKUP($D210,Filter_Req!$A$2:$K$19,5)-VLOOKUP($D210,Filter_Req!$A$2:$K$19,3))/($W210-$U210))*($N210-$U210)),0))))</f>
        <v/>
      </c>
      <c r="H210" s="455"/>
      <c r="I210" s="147" t="str">
        <f>IF($D210="","",IF(VLOOKUP($D210,Filter_Req!$A$2:$K$19,2)=1,IF($S210="","",$S210*$J210),""))</f>
        <v/>
      </c>
      <c r="J210" s="148" t="str">
        <f>IF($D210="","",IF(VLOOKUP($D210,Filter_Req!$A$2:$K$19,2)=1,VLOOKUP($D210,Filter_Req!$A$2:$M$19,12),""))</f>
        <v/>
      </c>
      <c r="K210" s="455"/>
      <c r="L210" s="147" t="str">
        <f>IF($D210="","",IF(VLOOKUP($D210,Filter_Req!$A$2:$K$19,2)=1,IF($T210="","",$T210*$M210),""))</f>
        <v/>
      </c>
      <c r="M210" s="148" t="str">
        <f>IF($D210="","",IF(VLOOKUP($D210,Filter_Req!$A$2:$K$19,2)=1,VLOOKUP($D210,Filter_Req!$A$2:$K$19,8),""))</f>
        <v/>
      </c>
      <c r="N210" s="149" t="str">
        <f t="shared" si="6"/>
        <v/>
      </c>
      <c r="O210" s="150" t="str">
        <f t="shared" si="7"/>
        <v/>
      </c>
      <c r="P210" s="151"/>
      <c r="Q210" s="453"/>
      <c r="R210" s="453"/>
      <c r="S210" s="453"/>
      <c r="T210" s="453"/>
      <c r="U210" s="152" t="str">
        <f>IF($D210="","",IF(VLOOKUP($D210,Filter_Req!$A$2:$K$19,2)=1,MIN($X210,VLOOKUP($D210,Filter_Req!$A$2:$K$19,9)),85))</f>
        <v/>
      </c>
      <c r="V210" s="152" t="str">
        <f>IF($D210="","",IF(VLOOKUP($D210,Filter_Req!$A$2:$K$19,2)=1,MIN($X210,VLOOKUP($D210,Filter_Req!$A$2:$K$19,10)),85))</f>
        <v/>
      </c>
      <c r="W210" s="152" t="str">
        <f>IF($D210="","",IF($X210="","",MIN($X210,VLOOKUP($D210,Filter_Req!$A$2:$K$19,11))))</f>
        <v/>
      </c>
      <c r="X210" s="453"/>
      <c r="Y210" s="453"/>
      <c r="Z210" s="125"/>
      <c r="AA210" s="126" t="e">
        <f>VLOOKUP($D210,Filter_Req!$A$2:$K$19,2)</f>
        <v>#N/A</v>
      </c>
    </row>
    <row r="211" spans="1:27" x14ac:dyDescent="0.25">
      <c r="A211" s="125"/>
      <c r="B211" s="453"/>
      <c r="C211" s="453"/>
      <c r="D211" s="454"/>
      <c r="E211" s="455"/>
      <c r="F211" s="147" t="str">
        <f>IF($D211="","",IF($Q211="","",IF(VLOOKUP($D211,Filter_Req!$A$2:$K$19,2)=1,IF($R211="","",IF($N211&lt;=$U211,$R211*$G211,IF(AND($N211&gt;$U211,$N211&lt;=$X211),$G211*($R211+((($Q211-$R211)/($X211-$U211))*($N211-$U211))),0))),$Q211*$G211)))</f>
        <v/>
      </c>
      <c r="G211" s="148" t="str">
        <f>IF($D211="","",IF(VLOOKUP($D211,Filter_Req!$A$2:$K$19,2)=1,IF($N211&lt;=$U211,VLOOKUP($D211,Filter_Req!$A$2:$K$19,3),IF(AND($N211&gt;$U211,$N211&lt;=$W211),VLOOKUP($D211,Filter_Req!$A$2:$K$19,3)+(((VLOOKUP($D211,Filter_Req!$A$2:$K$19,5)-VLOOKUP($D211,Filter_Req!$A$2:$K$19,3))/($W211-$U211))*($N211-$U211)),0))))</f>
        <v/>
      </c>
      <c r="H211" s="455"/>
      <c r="I211" s="147" t="str">
        <f>IF($D211="","",IF(VLOOKUP($D211,Filter_Req!$A$2:$K$19,2)=1,IF($S211="","",$S211*$J211),""))</f>
        <v/>
      </c>
      <c r="J211" s="148" t="str">
        <f>IF($D211="","",IF(VLOOKUP($D211,Filter_Req!$A$2:$K$19,2)=1,VLOOKUP($D211,Filter_Req!$A$2:$M$19,12),""))</f>
        <v/>
      </c>
      <c r="K211" s="455"/>
      <c r="L211" s="147" t="str">
        <f>IF($D211="","",IF(VLOOKUP($D211,Filter_Req!$A$2:$K$19,2)=1,IF($T211="","",$T211*$M211),""))</f>
        <v/>
      </c>
      <c r="M211" s="148" t="str">
        <f>IF($D211="","",IF(VLOOKUP($D211,Filter_Req!$A$2:$K$19,2)=1,VLOOKUP($D211,Filter_Req!$A$2:$K$19,8),""))</f>
        <v/>
      </c>
      <c r="N211" s="149" t="str">
        <f t="shared" si="6"/>
        <v/>
      </c>
      <c r="O211" s="150" t="str">
        <f t="shared" si="7"/>
        <v/>
      </c>
      <c r="P211" s="151"/>
      <c r="Q211" s="453"/>
      <c r="R211" s="453"/>
      <c r="S211" s="453"/>
      <c r="T211" s="453"/>
      <c r="U211" s="152" t="str">
        <f>IF($D211="","",IF(VLOOKUP($D211,Filter_Req!$A$2:$K$19,2)=1,MIN($X211,VLOOKUP($D211,Filter_Req!$A$2:$K$19,9)),85))</f>
        <v/>
      </c>
      <c r="V211" s="152" t="str">
        <f>IF($D211="","",IF(VLOOKUP($D211,Filter_Req!$A$2:$K$19,2)=1,MIN($X211,VLOOKUP($D211,Filter_Req!$A$2:$K$19,10)),85))</f>
        <v/>
      </c>
      <c r="W211" s="152" t="str">
        <f>IF($D211="","",IF($X211="","",MIN($X211,VLOOKUP($D211,Filter_Req!$A$2:$K$19,11))))</f>
        <v/>
      </c>
      <c r="X211" s="453"/>
      <c r="Y211" s="453"/>
      <c r="Z211" s="125"/>
      <c r="AA211" s="126" t="e">
        <f>VLOOKUP($D211,Filter_Req!$A$2:$K$19,2)</f>
        <v>#N/A</v>
      </c>
    </row>
    <row r="212" spans="1:27" x14ac:dyDescent="0.25">
      <c r="A212" s="125"/>
      <c r="B212" s="453"/>
      <c r="C212" s="453"/>
      <c r="D212" s="454"/>
      <c r="E212" s="455"/>
      <c r="F212" s="147" t="str">
        <f>IF($D212="","",IF($Q212="","",IF(VLOOKUP($D212,Filter_Req!$A$2:$K$19,2)=1,IF($R212="","",IF($N212&lt;=$U212,$R212*$G212,IF(AND($N212&gt;$U212,$N212&lt;=$X212),$G212*($R212+((($Q212-$R212)/($X212-$U212))*($N212-$U212))),0))),$Q212*$G212)))</f>
        <v/>
      </c>
      <c r="G212" s="148" t="str">
        <f>IF($D212="","",IF(VLOOKUP($D212,Filter_Req!$A$2:$K$19,2)=1,IF($N212&lt;=$U212,VLOOKUP($D212,Filter_Req!$A$2:$K$19,3),IF(AND($N212&gt;$U212,$N212&lt;=$W212),VLOOKUP($D212,Filter_Req!$A$2:$K$19,3)+(((VLOOKUP($D212,Filter_Req!$A$2:$K$19,5)-VLOOKUP($D212,Filter_Req!$A$2:$K$19,3))/($W212-$U212))*($N212-$U212)),0))))</f>
        <v/>
      </c>
      <c r="H212" s="455"/>
      <c r="I212" s="147" t="str">
        <f>IF($D212="","",IF(VLOOKUP($D212,Filter_Req!$A$2:$K$19,2)=1,IF($S212="","",$S212*$J212),""))</f>
        <v/>
      </c>
      <c r="J212" s="148" t="str">
        <f>IF($D212="","",IF(VLOOKUP($D212,Filter_Req!$A$2:$K$19,2)=1,VLOOKUP($D212,Filter_Req!$A$2:$M$19,12),""))</f>
        <v/>
      </c>
      <c r="K212" s="455"/>
      <c r="L212" s="147" t="str">
        <f>IF($D212="","",IF(VLOOKUP($D212,Filter_Req!$A$2:$K$19,2)=1,IF($T212="","",$T212*$M212),""))</f>
        <v/>
      </c>
      <c r="M212" s="148" t="str">
        <f>IF($D212="","",IF(VLOOKUP($D212,Filter_Req!$A$2:$K$19,2)=1,VLOOKUP($D212,Filter_Req!$A$2:$K$19,8),""))</f>
        <v/>
      </c>
      <c r="N212" s="149" t="str">
        <f t="shared" si="6"/>
        <v/>
      </c>
      <c r="O212" s="150" t="str">
        <f t="shared" si="7"/>
        <v/>
      </c>
      <c r="P212" s="151"/>
      <c r="Q212" s="453"/>
      <c r="R212" s="453"/>
      <c r="S212" s="453"/>
      <c r="T212" s="453"/>
      <c r="U212" s="152" t="str">
        <f>IF($D212="","",IF(VLOOKUP($D212,Filter_Req!$A$2:$K$19,2)=1,MIN($X212,VLOOKUP($D212,Filter_Req!$A$2:$K$19,9)),85))</f>
        <v/>
      </c>
      <c r="V212" s="152" t="str">
        <f>IF($D212="","",IF(VLOOKUP($D212,Filter_Req!$A$2:$K$19,2)=1,MIN($X212,VLOOKUP($D212,Filter_Req!$A$2:$K$19,10)),85))</f>
        <v/>
      </c>
      <c r="W212" s="152" t="str">
        <f>IF($D212="","",IF($X212="","",MIN($X212,VLOOKUP($D212,Filter_Req!$A$2:$K$19,11))))</f>
        <v/>
      </c>
      <c r="X212" s="453"/>
      <c r="Y212" s="453"/>
      <c r="Z212" s="125"/>
      <c r="AA212" s="126" t="e">
        <f>VLOOKUP($D212,Filter_Req!$A$2:$K$19,2)</f>
        <v>#N/A</v>
      </c>
    </row>
    <row r="213" spans="1:27" x14ac:dyDescent="0.25">
      <c r="A213" s="125"/>
      <c r="B213" s="453"/>
      <c r="C213" s="453"/>
      <c r="D213" s="454"/>
      <c r="E213" s="455"/>
      <c r="F213" s="147" t="str">
        <f>IF($D213="","",IF($Q213="","",IF(VLOOKUP($D213,Filter_Req!$A$2:$K$19,2)=1,IF($R213="","",IF($N213&lt;=$U213,$R213*$G213,IF(AND($N213&gt;$U213,$N213&lt;=$X213),$G213*($R213+((($Q213-$R213)/($X213-$U213))*($N213-$U213))),0))),$Q213*$G213)))</f>
        <v/>
      </c>
      <c r="G213" s="148" t="str">
        <f>IF($D213="","",IF(VLOOKUP($D213,Filter_Req!$A$2:$K$19,2)=1,IF($N213&lt;=$U213,VLOOKUP($D213,Filter_Req!$A$2:$K$19,3),IF(AND($N213&gt;$U213,$N213&lt;=$W213),VLOOKUP($D213,Filter_Req!$A$2:$K$19,3)+(((VLOOKUP($D213,Filter_Req!$A$2:$K$19,5)-VLOOKUP($D213,Filter_Req!$A$2:$K$19,3))/($W213-$U213))*($N213-$U213)),0))))</f>
        <v/>
      </c>
      <c r="H213" s="455"/>
      <c r="I213" s="147" t="str">
        <f>IF($D213="","",IF(VLOOKUP($D213,Filter_Req!$A$2:$K$19,2)=1,IF($S213="","",$S213*$J213),""))</f>
        <v/>
      </c>
      <c r="J213" s="148" t="str">
        <f>IF($D213="","",IF(VLOOKUP($D213,Filter_Req!$A$2:$K$19,2)=1,VLOOKUP($D213,Filter_Req!$A$2:$M$19,12),""))</f>
        <v/>
      </c>
      <c r="K213" s="455"/>
      <c r="L213" s="147" t="str">
        <f>IF($D213="","",IF(VLOOKUP($D213,Filter_Req!$A$2:$K$19,2)=1,IF($T213="","",$T213*$M213),""))</f>
        <v/>
      </c>
      <c r="M213" s="148" t="str">
        <f>IF($D213="","",IF(VLOOKUP($D213,Filter_Req!$A$2:$K$19,2)=1,VLOOKUP($D213,Filter_Req!$A$2:$K$19,8),""))</f>
        <v/>
      </c>
      <c r="N213" s="149" t="str">
        <f t="shared" si="6"/>
        <v/>
      </c>
      <c r="O213" s="150" t="str">
        <f t="shared" si="7"/>
        <v/>
      </c>
      <c r="P213" s="151"/>
      <c r="Q213" s="453"/>
      <c r="R213" s="453"/>
      <c r="S213" s="453"/>
      <c r="T213" s="453"/>
      <c r="U213" s="152" t="str">
        <f>IF($D213="","",IF(VLOOKUP($D213,Filter_Req!$A$2:$K$19,2)=1,MIN($X213,VLOOKUP($D213,Filter_Req!$A$2:$K$19,9)),85))</f>
        <v/>
      </c>
      <c r="V213" s="152" t="str">
        <f>IF($D213="","",IF(VLOOKUP($D213,Filter_Req!$A$2:$K$19,2)=1,MIN($X213,VLOOKUP($D213,Filter_Req!$A$2:$K$19,10)),85))</f>
        <v/>
      </c>
      <c r="W213" s="152" t="str">
        <f>IF($D213="","",IF($X213="","",MIN($X213,VLOOKUP($D213,Filter_Req!$A$2:$K$19,11))))</f>
        <v/>
      </c>
      <c r="X213" s="453"/>
      <c r="Y213" s="453"/>
      <c r="Z213" s="125"/>
      <c r="AA213" s="126" t="e">
        <f>VLOOKUP($D213,Filter_Req!$A$2:$K$19,2)</f>
        <v>#N/A</v>
      </c>
    </row>
    <row r="214" spans="1:27" x14ac:dyDescent="0.25">
      <c r="A214" s="125"/>
      <c r="B214" s="453"/>
      <c r="C214" s="453"/>
      <c r="D214" s="454"/>
      <c r="E214" s="455"/>
      <c r="F214" s="147" t="str">
        <f>IF($D214="","",IF($Q214="","",IF(VLOOKUP($D214,Filter_Req!$A$2:$K$19,2)=1,IF($R214="","",IF($N214&lt;=$U214,$R214*$G214,IF(AND($N214&gt;$U214,$N214&lt;=$X214),$G214*($R214+((($Q214-$R214)/($X214-$U214))*($N214-$U214))),0))),$Q214*$G214)))</f>
        <v/>
      </c>
      <c r="G214" s="148" t="str">
        <f>IF($D214="","",IF(VLOOKUP($D214,Filter_Req!$A$2:$K$19,2)=1,IF($N214&lt;=$U214,VLOOKUP($D214,Filter_Req!$A$2:$K$19,3),IF(AND($N214&gt;$U214,$N214&lt;=$W214),VLOOKUP($D214,Filter_Req!$A$2:$K$19,3)+(((VLOOKUP($D214,Filter_Req!$A$2:$K$19,5)-VLOOKUP($D214,Filter_Req!$A$2:$K$19,3))/($W214-$U214))*($N214-$U214)),0))))</f>
        <v/>
      </c>
      <c r="H214" s="455"/>
      <c r="I214" s="147" t="str">
        <f>IF($D214="","",IF(VLOOKUP($D214,Filter_Req!$A$2:$K$19,2)=1,IF($S214="","",$S214*$J214),""))</f>
        <v/>
      </c>
      <c r="J214" s="148" t="str">
        <f>IF($D214="","",IF(VLOOKUP($D214,Filter_Req!$A$2:$K$19,2)=1,VLOOKUP($D214,Filter_Req!$A$2:$M$19,12),""))</f>
        <v/>
      </c>
      <c r="K214" s="455"/>
      <c r="L214" s="147" t="str">
        <f>IF($D214="","",IF(VLOOKUP($D214,Filter_Req!$A$2:$K$19,2)=1,IF($T214="","",$T214*$M214),""))</f>
        <v/>
      </c>
      <c r="M214" s="148" t="str">
        <f>IF($D214="","",IF(VLOOKUP($D214,Filter_Req!$A$2:$K$19,2)=1,VLOOKUP($D214,Filter_Req!$A$2:$K$19,8),""))</f>
        <v/>
      </c>
      <c r="N214" s="149" t="str">
        <f t="shared" si="6"/>
        <v/>
      </c>
      <c r="O214" s="150" t="str">
        <f t="shared" si="7"/>
        <v/>
      </c>
      <c r="P214" s="151"/>
      <c r="Q214" s="453"/>
      <c r="R214" s="453"/>
      <c r="S214" s="453"/>
      <c r="T214" s="453"/>
      <c r="U214" s="152" t="str">
        <f>IF($D214="","",IF(VLOOKUP($D214,Filter_Req!$A$2:$K$19,2)=1,MIN($X214,VLOOKUP($D214,Filter_Req!$A$2:$K$19,9)),85))</f>
        <v/>
      </c>
      <c r="V214" s="152" t="str">
        <f>IF($D214="","",IF(VLOOKUP($D214,Filter_Req!$A$2:$K$19,2)=1,MIN($X214,VLOOKUP($D214,Filter_Req!$A$2:$K$19,10)),85))</f>
        <v/>
      </c>
      <c r="W214" s="152" t="str">
        <f>IF($D214="","",IF($X214="","",MIN($X214,VLOOKUP($D214,Filter_Req!$A$2:$K$19,11))))</f>
        <v/>
      </c>
      <c r="X214" s="453"/>
      <c r="Y214" s="453"/>
      <c r="Z214" s="125"/>
      <c r="AA214" s="126" t="e">
        <f>VLOOKUP($D214,Filter_Req!$A$2:$K$19,2)</f>
        <v>#N/A</v>
      </c>
    </row>
    <row r="215" spans="1:27" x14ac:dyDescent="0.25">
      <c r="A215" s="125"/>
      <c r="B215" s="453"/>
      <c r="C215" s="453"/>
      <c r="D215" s="454"/>
      <c r="E215" s="455"/>
      <c r="F215" s="147" t="str">
        <f>IF($D215="","",IF($Q215="","",IF(VLOOKUP($D215,Filter_Req!$A$2:$K$19,2)=1,IF($R215="","",IF($N215&lt;=$U215,$R215*$G215,IF(AND($N215&gt;$U215,$N215&lt;=$X215),$G215*($R215+((($Q215-$R215)/($X215-$U215))*($N215-$U215))),0))),$Q215*$G215)))</f>
        <v/>
      </c>
      <c r="G215" s="148" t="str">
        <f>IF($D215="","",IF(VLOOKUP($D215,Filter_Req!$A$2:$K$19,2)=1,IF($N215&lt;=$U215,VLOOKUP($D215,Filter_Req!$A$2:$K$19,3),IF(AND($N215&gt;$U215,$N215&lt;=$W215),VLOOKUP($D215,Filter_Req!$A$2:$K$19,3)+(((VLOOKUP($D215,Filter_Req!$A$2:$K$19,5)-VLOOKUP($D215,Filter_Req!$A$2:$K$19,3))/($W215-$U215))*($N215-$U215)),0))))</f>
        <v/>
      </c>
      <c r="H215" s="455"/>
      <c r="I215" s="147" t="str">
        <f>IF($D215="","",IF(VLOOKUP($D215,Filter_Req!$A$2:$K$19,2)=1,IF($S215="","",$S215*$J215),""))</f>
        <v/>
      </c>
      <c r="J215" s="148" t="str">
        <f>IF($D215="","",IF(VLOOKUP($D215,Filter_Req!$A$2:$K$19,2)=1,VLOOKUP($D215,Filter_Req!$A$2:$M$19,12),""))</f>
        <v/>
      </c>
      <c r="K215" s="455"/>
      <c r="L215" s="147" t="str">
        <f>IF($D215="","",IF(VLOOKUP($D215,Filter_Req!$A$2:$K$19,2)=1,IF($T215="","",$T215*$M215),""))</f>
        <v/>
      </c>
      <c r="M215" s="148" t="str">
        <f>IF($D215="","",IF(VLOOKUP($D215,Filter_Req!$A$2:$K$19,2)=1,VLOOKUP($D215,Filter_Req!$A$2:$K$19,8),""))</f>
        <v/>
      </c>
      <c r="N215" s="149" t="str">
        <f t="shared" si="6"/>
        <v/>
      </c>
      <c r="O215" s="150" t="str">
        <f t="shared" si="7"/>
        <v/>
      </c>
      <c r="P215" s="151"/>
      <c r="Q215" s="453"/>
      <c r="R215" s="453"/>
      <c r="S215" s="453"/>
      <c r="T215" s="453"/>
      <c r="U215" s="152" t="str">
        <f>IF($D215="","",IF(VLOOKUP($D215,Filter_Req!$A$2:$K$19,2)=1,MIN($X215,VLOOKUP($D215,Filter_Req!$A$2:$K$19,9)),85))</f>
        <v/>
      </c>
      <c r="V215" s="152" t="str">
        <f>IF($D215="","",IF(VLOOKUP($D215,Filter_Req!$A$2:$K$19,2)=1,MIN($X215,VLOOKUP($D215,Filter_Req!$A$2:$K$19,10)),85))</f>
        <v/>
      </c>
      <c r="W215" s="152" t="str">
        <f>IF($D215="","",IF($X215="","",MIN($X215,VLOOKUP($D215,Filter_Req!$A$2:$K$19,11))))</f>
        <v/>
      </c>
      <c r="X215" s="453"/>
      <c r="Y215" s="453"/>
      <c r="Z215" s="125"/>
      <c r="AA215" s="126" t="e">
        <f>VLOOKUP($D215,Filter_Req!$A$2:$K$19,2)</f>
        <v>#N/A</v>
      </c>
    </row>
    <row r="216" spans="1:27" x14ac:dyDescent="0.25">
      <c r="A216" s="125"/>
      <c r="B216" s="453"/>
      <c r="C216" s="453"/>
      <c r="D216" s="454"/>
      <c r="E216" s="455"/>
      <c r="F216" s="147" t="str">
        <f>IF($D216="","",IF($Q216="","",IF(VLOOKUP($D216,Filter_Req!$A$2:$K$19,2)=1,IF($R216="","",IF($N216&lt;=$U216,$R216*$G216,IF(AND($N216&gt;$U216,$N216&lt;=$X216),$G216*($R216+((($Q216-$R216)/($X216-$U216))*($N216-$U216))),0))),$Q216*$G216)))</f>
        <v/>
      </c>
      <c r="G216" s="148" t="str">
        <f>IF($D216="","",IF(VLOOKUP($D216,Filter_Req!$A$2:$K$19,2)=1,IF($N216&lt;=$U216,VLOOKUP($D216,Filter_Req!$A$2:$K$19,3),IF(AND($N216&gt;$U216,$N216&lt;=$W216),VLOOKUP($D216,Filter_Req!$A$2:$K$19,3)+(((VLOOKUP($D216,Filter_Req!$A$2:$K$19,5)-VLOOKUP($D216,Filter_Req!$A$2:$K$19,3))/($W216-$U216))*($N216-$U216)),0))))</f>
        <v/>
      </c>
      <c r="H216" s="455"/>
      <c r="I216" s="147" t="str">
        <f>IF($D216="","",IF(VLOOKUP($D216,Filter_Req!$A$2:$K$19,2)=1,IF($S216="","",$S216*$J216),""))</f>
        <v/>
      </c>
      <c r="J216" s="148" t="str">
        <f>IF($D216="","",IF(VLOOKUP($D216,Filter_Req!$A$2:$K$19,2)=1,VLOOKUP($D216,Filter_Req!$A$2:$M$19,12),""))</f>
        <v/>
      </c>
      <c r="K216" s="455"/>
      <c r="L216" s="147" t="str">
        <f>IF($D216="","",IF(VLOOKUP($D216,Filter_Req!$A$2:$K$19,2)=1,IF($T216="","",$T216*$M216),""))</f>
        <v/>
      </c>
      <c r="M216" s="148" t="str">
        <f>IF($D216="","",IF(VLOOKUP($D216,Filter_Req!$A$2:$K$19,2)=1,VLOOKUP($D216,Filter_Req!$A$2:$K$19,8),""))</f>
        <v/>
      </c>
      <c r="N216" s="149" t="str">
        <f t="shared" si="6"/>
        <v/>
      </c>
      <c r="O216" s="150" t="str">
        <f t="shared" si="7"/>
        <v/>
      </c>
      <c r="P216" s="151"/>
      <c r="Q216" s="453"/>
      <c r="R216" s="453"/>
      <c r="S216" s="453"/>
      <c r="T216" s="453"/>
      <c r="U216" s="152" t="str">
        <f>IF($D216="","",IF(VLOOKUP($D216,Filter_Req!$A$2:$K$19,2)=1,MIN($X216,VLOOKUP($D216,Filter_Req!$A$2:$K$19,9)),85))</f>
        <v/>
      </c>
      <c r="V216" s="152" t="str">
        <f>IF($D216="","",IF(VLOOKUP($D216,Filter_Req!$A$2:$K$19,2)=1,MIN($X216,VLOOKUP($D216,Filter_Req!$A$2:$K$19,10)),85))</f>
        <v/>
      </c>
      <c r="W216" s="152" t="str">
        <f>IF($D216="","",IF($X216="","",MIN($X216,VLOOKUP($D216,Filter_Req!$A$2:$K$19,11))))</f>
        <v/>
      </c>
      <c r="X216" s="453"/>
      <c r="Y216" s="453"/>
      <c r="Z216" s="125"/>
      <c r="AA216" s="126" t="e">
        <f>VLOOKUP($D216,Filter_Req!$A$2:$K$19,2)</f>
        <v>#N/A</v>
      </c>
    </row>
    <row r="217" spans="1:27" x14ac:dyDescent="0.25">
      <c r="A217" s="125"/>
      <c r="B217" s="453"/>
      <c r="C217" s="453"/>
      <c r="D217" s="454"/>
      <c r="E217" s="455"/>
      <c r="F217" s="147" t="str">
        <f>IF($D217="","",IF($Q217="","",IF(VLOOKUP($D217,Filter_Req!$A$2:$K$19,2)=1,IF($R217="","",IF($N217&lt;=$U217,$R217*$G217,IF(AND($N217&gt;$U217,$N217&lt;=$X217),$G217*($R217+((($Q217-$R217)/($X217-$U217))*($N217-$U217))),0))),$Q217*$G217)))</f>
        <v/>
      </c>
      <c r="G217" s="148" t="str">
        <f>IF($D217="","",IF(VLOOKUP($D217,Filter_Req!$A$2:$K$19,2)=1,IF($N217&lt;=$U217,VLOOKUP($D217,Filter_Req!$A$2:$K$19,3),IF(AND($N217&gt;$U217,$N217&lt;=$W217),VLOOKUP($D217,Filter_Req!$A$2:$K$19,3)+(((VLOOKUP($D217,Filter_Req!$A$2:$K$19,5)-VLOOKUP($D217,Filter_Req!$A$2:$K$19,3))/($W217-$U217))*($N217-$U217)),0))))</f>
        <v/>
      </c>
      <c r="H217" s="455"/>
      <c r="I217" s="147" t="str">
        <f>IF($D217="","",IF(VLOOKUP($D217,Filter_Req!$A$2:$K$19,2)=1,IF($S217="","",$S217*$J217),""))</f>
        <v/>
      </c>
      <c r="J217" s="148" t="str">
        <f>IF($D217="","",IF(VLOOKUP($D217,Filter_Req!$A$2:$K$19,2)=1,VLOOKUP($D217,Filter_Req!$A$2:$M$19,12),""))</f>
        <v/>
      </c>
      <c r="K217" s="455"/>
      <c r="L217" s="147" t="str">
        <f>IF($D217="","",IF(VLOOKUP($D217,Filter_Req!$A$2:$K$19,2)=1,IF($T217="","",$T217*$M217),""))</f>
        <v/>
      </c>
      <c r="M217" s="148" t="str">
        <f>IF($D217="","",IF(VLOOKUP($D217,Filter_Req!$A$2:$K$19,2)=1,VLOOKUP($D217,Filter_Req!$A$2:$K$19,8),""))</f>
        <v/>
      </c>
      <c r="N217" s="149" t="str">
        <f t="shared" si="6"/>
        <v/>
      </c>
      <c r="O217" s="150" t="str">
        <f t="shared" si="7"/>
        <v/>
      </c>
      <c r="P217" s="151"/>
      <c r="Q217" s="453"/>
      <c r="R217" s="453"/>
      <c r="S217" s="453"/>
      <c r="T217" s="453"/>
      <c r="U217" s="152" t="str">
        <f>IF($D217="","",IF(VLOOKUP($D217,Filter_Req!$A$2:$K$19,2)=1,MIN($X217,VLOOKUP($D217,Filter_Req!$A$2:$K$19,9)),85))</f>
        <v/>
      </c>
      <c r="V217" s="152" t="str">
        <f>IF($D217="","",IF(VLOOKUP($D217,Filter_Req!$A$2:$K$19,2)=1,MIN($X217,VLOOKUP($D217,Filter_Req!$A$2:$K$19,10)),85))</f>
        <v/>
      </c>
      <c r="W217" s="152" t="str">
        <f>IF($D217="","",IF($X217="","",MIN($X217,VLOOKUP($D217,Filter_Req!$A$2:$K$19,11))))</f>
        <v/>
      </c>
      <c r="X217" s="453"/>
      <c r="Y217" s="453"/>
      <c r="Z217" s="125"/>
      <c r="AA217" s="126" t="e">
        <f>VLOOKUP($D217,Filter_Req!$A$2:$K$19,2)</f>
        <v>#N/A</v>
      </c>
    </row>
    <row r="218" spans="1:27" x14ac:dyDescent="0.25">
      <c r="A218" s="125"/>
      <c r="B218" s="453"/>
      <c r="C218" s="453"/>
      <c r="D218" s="454"/>
      <c r="E218" s="455"/>
      <c r="F218" s="147" t="str">
        <f>IF($D218="","",IF($Q218="","",IF(VLOOKUP($D218,Filter_Req!$A$2:$K$19,2)=1,IF($R218="","",IF($N218&lt;=$U218,$R218*$G218,IF(AND($N218&gt;$U218,$N218&lt;=$X218),$G218*($R218+((($Q218-$R218)/($X218-$U218))*($N218-$U218))),0))),$Q218*$G218)))</f>
        <v/>
      </c>
      <c r="G218" s="148" t="str">
        <f>IF($D218="","",IF(VLOOKUP($D218,Filter_Req!$A$2:$K$19,2)=1,IF($N218&lt;=$U218,VLOOKUP($D218,Filter_Req!$A$2:$K$19,3),IF(AND($N218&gt;$U218,$N218&lt;=$W218),VLOOKUP($D218,Filter_Req!$A$2:$K$19,3)+(((VLOOKUP($D218,Filter_Req!$A$2:$K$19,5)-VLOOKUP($D218,Filter_Req!$A$2:$K$19,3))/($W218-$U218))*($N218-$U218)),0))))</f>
        <v/>
      </c>
      <c r="H218" s="455"/>
      <c r="I218" s="147" t="str">
        <f>IF($D218="","",IF(VLOOKUP($D218,Filter_Req!$A$2:$K$19,2)=1,IF($S218="","",$S218*$J218),""))</f>
        <v/>
      </c>
      <c r="J218" s="148" t="str">
        <f>IF($D218="","",IF(VLOOKUP($D218,Filter_Req!$A$2:$K$19,2)=1,VLOOKUP($D218,Filter_Req!$A$2:$M$19,12),""))</f>
        <v/>
      </c>
      <c r="K218" s="455"/>
      <c r="L218" s="147" t="str">
        <f>IF($D218="","",IF(VLOOKUP($D218,Filter_Req!$A$2:$K$19,2)=1,IF($T218="","",$T218*$M218),""))</f>
        <v/>
      </c>
      <c r="M218" s="148" t="str">
        <f>IF($D218="","",IF(VLOOKUP($D218,Filter_Req!$A$2:$K$19,2)=1,VLOOKUP($D218,Filter_Req!$A$2:$K$19,8),""))</f>
        <v/>
      </c>
      <c r="N218" s="149" t="str">
        <f t="shared" si="6"/>
        <v/>
      </c>
      <c r="O218" s="150" t="str">
        <f t="shared" si="7"/>
        <v/>
      </c>
      <c r="P218" s="151"/>
      <c r="Q218" s="453"/>
      <c r="R218" s="453"/>
      <c r="S218" s="453"/>
      <c r="T218" s="453"/>
      <c r="U218" s="152" t="str">
        <f>IF($D218="","",IF(VLOOKUP($D218,Filter_Req!$A$2:$K$19,2)=1,MIN($X218,VLOOKUP($D218,Filter_Req!$A$2:$K$19,9)),85))</f>
        <v/>
      </c>
      <c r="V218" s="152" t="str">
        <f>IF($D218="","",IF(VLOOKUP($D218,Filter_Req!$A$2:$K$19,2)=1,MIN($X218,VLOOKUP($D218,Filter_Req!$A$2:$K$19,10)),85))</f>
        <v/>
      </c>
      <c r="W218" s="152" t="str">
        <f>IF($D218="","",IF($X218="","",MIN($X218,VLOOKUP($D218,Filter_Req!$A$2:$K$19,11))))</f>
        <v/>
      </c>
      <c r="X218" s="453"/>
      <c r="Y218" s="453"/>
      <c r="Z218" s="125"/>
      <c r="AA218" s="126" t="e">
        <f>VLOOKUP($D218,Filter_Req!$A$2:$K$19,2)</f>
        <v>#N/A</v>
      </c>
    </row>
    <row r="219" spans="1:27" x14ac:dyDescent="0.25">
      <c r="A219" s="125"/>
      <c r="B219" s="453"/>
      <c r="C219" s="453"/>
      <c r="D219" s="454"/>
      <c r="E219" s="455"/>
      <c r="F219" s="147" t="str">
        <f>IF($D219="","",IF($Q219="","",IF(VLOOKUP($D219,Filter_Req!$A$2:$K$19,2)=1,IF($R219="","",IF($N219&lt;=$U219,$R219*$G219,IF(AND($N219&gt;$U219,$N219&lt;=$X219),$G219*($R219+((($Q219-$R219)/($X219-$U219))*($N219-$U219))),0))),$Q219*$G219)))</f>
        <v/>
      </c>
      <c r="G219" s="148" t="str">
        <f>IF($D219="","",IF(VLOOKUP($D219,Filter_Req!$A$2:$K$19,2)=1,IF($N219&lt;=$U219,VLOOKUP($D219,Filter_Req!$A$2:$K$19,3),IF(AND($N219&gt;$U219,$N219&lt;=$W219),VLOOKUP($D219,Filter_Req!$A$2:$K$19,3)+(((VLOOKUP($D219,Filter_Req!$A$2:$K$19,5)-VLOOKUP($D219,Filter_Req!$A$2:$K$19,3))/($W219-$U219))*($N219-$U219)),0))))</f>
        <v/>
      </c>
      <c r="H219" s="455"/>
      <c r="I219" s="147" t="str">
        <f>IF($D219="","",IF(VLOOKUP($D219,Filter_Req!$A$2:$K$19,2)=1,IF($S219="","",$S219*$J219),""))</f>
        <v/>
      </c>
      <c r="J219" s="148" t="str">
        <f>IF($D219="","",IF(VLOOKUP($D219,Filter_Req!$A$2:$K$19,2)=1,VLOOKUP($D219,Filter_Req!$A$2:$M$19,12),""))</f>
        <v/>
      </c>
      <c r="K219" s="455"/>
      <c r="L219" s="147" t="str">
        <f>IF($D219="","",IF(VLOOKUP($D219,Filter_Req!$A$2:$K$19,2)=1,IF($T219="","",$T219*$M219),""))</f>
        <v/>
      </c>
      <c r="M219" s="148" t="str">
        <f>IF($D219="","",IF(VLOOKUP($D219,Filter_Req!$A$2:$K$19,2)=1,VLOOKUP($D219,Filter_Req!$A$2:$K$19,8),""))</f>
        <v/>
      </c>
      <c r="N219" s="149" t="str">
        <f t="shared" si="6"/>
        <v/>
      </c>
      <c r="O219" s="150" t="str">
        <f t="shared" si="7"/>
        <v/>
      </c>
      <c r="P219" s="151"/>
      <c r="Q219" s="453"/>
      <c r="R219" s="453"/>
      <c r="S219" s="453"/>
      <c r="T219" s="453"/>
      <c r="U219" s="152" t="str">
        <f>IF($D219="","",IF(VLOOKUP($D219,Filter_Req!$A$2:$K$19,2)=1,MIN($X219,VLOOKUP($D219,Filter_Req!$A$2:$K$19,9)),85))</f>
        <v/>
      </c>
      <c r="V219" s="152" t="str">
        <f>IF($D219="","",IF(VLOOKUP($D219,Filter_Req!$A$2:$K$19,2)=1,MIN($X219,VLOOKUP($D219,Filter_Req!$A$2:$K$19,10)),85))</f>
        <v/>
      </c>
      <c r="W219" s="152" t="str">
        <f>IF($D219="","",IF($X219="","",MIN($X219,VLOOKUP($D219,Filter_Req!$A$2:$K$19,11))))</f>
        <v/>
      </c>
      <c r="X219" s="453"/>
      <c r="Y219" s="453"/>
      <c r="Z219" s="125"/>
      <c r="AA219" s="126" t="e">
        <f>VLOOKUP($D219,Filter_Req!$A$2:$K$19,2)</f>
        <v>#N/A</v>
      </c>
    </row>
    <row r="220" spans="1:27" x14ac:dyDescent="0.25">
      <c r="A220" s="125"/>
      <c r="B220" s="453"/>
      <c r="C220" s="453"/>
      <c r="D220" s="454"/>
      <c r="E220" s="455"/>
      <c r="F220" s="147" t="str">
        <f>IF($D220="","",IF($Q220="","",IF(VLOOKUP($D220,Filter_Req!$A$2:$K$19,2)=1,IF($R220="","",IF($N220&lt;=$U220,$R220*$G220,IF(AND($N220&gt;$U220,$N220&lt;=$X220),$G220*($R220+((($Q220-$R220)/($X220-$U220))*($N220-$U220))),0))),$Q220*$G220)))</f>
        <v/>
      </c>
      <c r="G220" s="148" t="str">
        <f>IF($D220="","",IF(VLOOKUP($D220,Filter_Req!$A$2:$K$19,2)=1,IF($N220&lt;=$U220,VLOOKUP($D220,Filter_Req!$A$2:$K$19,3),IF(AND($N220&gt;$U220,$N220&lt;=$W220),VLOOKUP($D220,Filter_Req!$A$2:$K$19,3)+(((VLOOKUP($D220,Filter_Req!$A$2:$K$19,5)-VLOOKUP($D220,Filter_Req!$A$2:$K$19,3))/($W220-$U220))*($N220-$U220)),0))))</f>
        <v/>
      </c>
      <c r="H220" s="455"/>
      <c r="I220" s="147" t="str">
        <f>IF($D220="","",IF(VLOOKUP($D220,Filter_Req!$A$2:$K$19,2)=1,IF($S220="","",$S220*$J220),""))</f>
        <v/>
      </c>
      <c r="J220" s="148" t="str">
        <f>IF($D220="","",IF(VLOOKUP($D220,Filter_Req!$A$2:$K$19,2)=1,VLOOKUP($D220,Filter_Req!$A$2:$M$19,12),""))</f>
        <v/>
      </c>
      <c r="K220" s="455"/>
      <c r="L220" s="147" t="str">
        <f>IF($D220="","",IF(VLOOKUP($D220,Filter_Req!$A$2:$K$19,2)=1,IF($T220="","",$T220*$M220),""))</f>
        <v/>
      </c>
      <c r="M220" s="148" t="str">
        <f>IF($D220="","",IF(VLOOKUP($D220,Filter_Req!$A$2:$K$19,2)=1,VLOOKUP($D220,Filter_Req!$A$2:$K$19,8),""))</f>
        <v/>
      </c>
      <c r="N220" s="149" t="str">
        <f t="shared" si="6"/>
        <v/>
      </c>
      <c r="O220" s="150" t="str">
        <f t="shared" si="7"/>
        <v/>
      </c>
      <c r="P220" s="151"/>
      <c r="Q220" s="453"/>
      <c r="R220" s="453"/>
      <c r="S220" s="453"/>
      <c r="T220" s="453"/>
      <c r="U220" s="152" t="str">
        <f>IF($D220="","",IF(VLOOKUP($D220,Filter_Req!$A$2:$K$19,2)=1,MIN($X220,VLOOKUP($D220,Filter_Req!$A$2:$K$19,9)),85))</f>
        <v/>
      </c>
      <c r="V220" s="152" t="str">
        <f>IF($D220="","",IF(VLOOKUP($D220,Filter_Req!$A$2:$K$19,2)=1,MIN($X220,VLOOKUP($D220,Filter_Req!$A$2:$K$19,10)),85))</f>
        <v/>
      </c>
      <c r="W220" s="152" t="str">
        <f>IF($D220="","",IF($X220="","",MIN($X220,VLOOKUP($D220,Filter_Req!$A$2:$K$19,11))))</f>
        <v/>
      </c>
      <c r="X220" s="453"/>
      <c r="Y220" s="453"/>
      <c r="Z220" s="125"/>
      <c r="AA220" s="126" t="e">
        <f>VLOOKUP($D220,Filter_Req!$A$2:$K$19,2)</f>
        <v>#N/A</v>
      </c>
    </row>
    <row r="221" spans="1:27" x14ac:dyDescent="0.25">
      <c r="A221" s="125"/>
      <c r="B221" s="453"/>
      <c r="C221" s="453"/>
      <c r="D221" s="454"/>
      <c r="E221" s="455"/>
      <c r="F221" s="147" t="str">
        <f>IF($D221="","",IF($Q221="","",IF(VLOOKUP($D221,Filter_Req!$A$2:$K$19,2)=1,IF($R221="","",IF($N221&lt;=$U221,$R221*$G221,IF(AND($N221&gt;$U221,$N221&lt;=$X221),$G221*($R221+((($Q221-$R221)/($X221-$U221))*($N221-$U221))),0))),$Q221*$G221)))</f>
        <v/>
      </c>
      <c r="G221" s="148" t="str">
        <f>IF($D221="","",IF(VLOOKUP($D221,Filter_Req!$A$2:$K$19,2)=1,IF($N221&lt;=$U221,VLOOKUP($D221,Filter_Req!$A$2:$K$19,3),IF(AND($N221&gt;$U221,$N221&lt;=$W221),VLOOKUP($D221,Filter_Req!$A$2:$K$19,3)+(((VLOOKUP($D221,Filter_Req!$A$2:$K$19,5)-VLOOKUP($D221,Filter_Req!$A$2:$K$19,3))/($W221-$U221))*($N221-$U221)),0))))</f>
        <v/>
      </c>
      <c r="H221" s="455"/>
      <c r="I221" s="147" t="str">
        <f>IF($D221="","",IF(VLOOKUP($D221,Filter_Req!$A$2:$K$19,2)=1,IF($S221="","",$S221*$J221),""))</f>
        <v/>
      </c>
      <c r="J221" s="148" t="str">
        <f>IF($D221="","",IF(VLOOKUP($D221,Filter_Req!$A$2:$K$19,2)=1,VLOOKUP($D221,Filter_Req!$A$2:$M$19,12),""))</f>
        <v/>
      </c>
      <c r="K221" s="455"/>
      <c r="L221" s="147" t="str">
        <f>IF($D221="","",IF(VLOOKUP($D221,Filter_Req!$A$2:$K$19,2)=1,IF($T221="","",$T221*$M221),""))</f>
        <v/>
      </c>
      <c r="M221" s="148" t="str">
        <f>IF($D221="","",IF(VLOOKUP($D221,Filter_Req!$A$2:$K$19,2)=1,VLOOKUP($D221,Filter_Req!$A$2:$K$19,8),""))</f>
        <v/>
      </c>
      <c r="N221" s="149" t="str">
        <f t="shared" si="6"/>
        <v/>
      </c>
      <c r="O221" s="150" t="str">
        <f t="shared" si="7"/>
        <v/>
      </c>
      <c r="P221" s="151"/>
      <c r="Q221" s="453"/>
      <c r="R221" s="453"/>
      <c r="S221" s="453"/>
      <c r="T221" s="453"/>
      <c r="U221" s="152" t="str">
        <f>IF($D221="","",IF(VLOOKUP($D221,Filter_Req!$A$2:$K$19,2)=1,MIN($X221,VLOOKUP($D221,Filter_Req!$A$2:$K$19,9)),85))</f>
        <v/>
      </c>
      <c r="V221" s="152" t="str">
        <f>IF($D221="","",IF(VLOOKUP($D221,Filter_Req!$A$2:$K$19,2)=1,MIN($X221,VLOOKUP($D221,Filter_Req!$A$2:$K$19,10)),85))</f>
        <v/>
      </c>
      <c r="W221" s="152" t="str">
        <f>IF($D221="","",IF($X221="","",MIN($X221,VLOOKUP($D221,Filter_Req!$A$2:$K$19,11))))</f>
        <v/>
      </c>
      <c r="X221" s="453"/>
      <c r="Y221" s="453"/>
      <c r="Z221" s="125"/>
      <c r="AA221" s="126" t="e">
        <f>VLOOKUP($D221,Filter_Req!$A$2:$K$19,2)</f>
        <v>#N/A</v>
      </c>
    </row>
    <row r="222" spans="1:27" x14ac:dyDescent="0.25">
      <c r="A222" s="125"/>
      <c r="B222" s="453"/>
      <c r="C222" s="453"/>
      <c r="D222" s="454"/>
      <c r="E222" s="455"/>
      <c r="F222" s="147" t="str">
        <f>IF($D222="","",IF($Q222="","",IF(VLOOKUP($D222,Filter_Req!$A$2:$K$19,2)=1,IF($R222="","",IF($N222&lt;=$U222,$R222*$G222,IF(AND($N222&gt;$U222,$N222&lt;=$X222),$G222*($R222+((($Q222-$R222)/($X222-$U222))*($N222-$U222))),0))),$Q222*$G222)))</f>
        <v/>
      </c>
      <c r="G222" s="148" t="str">
        <f>IF($D222="","",IF(VLOOKUP($D222,Filter_Req!$A$2:$K$19,2)=1,IF($N222&lt;=$U222,VLOOKUP($D222,Filter_Req!$A$2:$K$19,3),IF(AND($N222&gt;$U222,$N222&lt;=$W222),VLOOKUP($D222,Filter_Req!$A$2:$K$19,3)+(((VLOOKUP($D222,Filter_Req!$A$2:$K$19,5)-VLOOKUP($D222,Filter_Req!$A$2:$K$19,3))/($W222-$U222))*($N222-$U222)),0))))</f>
        <v/>
      </c>
      <c r="H222" s="455"/>
      <c r="I222" s="147" t="str">
        <f>IF($D222="","",IF(VLOOKUP($D222,Filter_Req!$A$2:$K$19,2)=1,IF($S222="","",$S222*$J222),""))</f>
        <v/>
      </c>
      <c r="J222" s="148" t="str">
        <f>IF($D222="","",IF(VLOOKUP($D222,Filter_Req!$A$2:$K$19,2)=1,VLOOKUP($D222,Filter_Req!$A$2:$M$19,12),""))</f>
        <v/>
      </c>
      <c r="K222" s="455"/>
      <c r="L222" s="147" t="str">
        <f>IF($D222="","",IF(VLOOKUP($D222,Filter_Req!$A$2:$K$19,2)=1,IF($T222="","",$T222*$M222),""))</f>
        <v/>
      </c>
      <c r="M222" s="148" t="str">
        <f>IF($D222="","",IF(VLOOKUP($D222,Filter_Req!$A$2:$K$19,2)=1,VLOOKUP($D222,Filter_Req!$A$2:$K$19,8),""))</f>
        <v/>
      </c>
      <c r="N222" s="149" t="str">
        <f t="shared" si="6"/>
        <v/>
      </c>
      <c r="O222" s="150" t="str">
        <f t="shared" si="7"/>
        <v/>
      </c>
      <c r="P222" s="151"/>
      <c r="Q222" s="453"/>
      <c r="R222" s="453"/>
      <c r="S222" s="453"/>
      <c r="T222" s="453"/>
      <c r="U222" s="152" t="str">
        <f>IF($D222="","",IF(VLOOKUP($D222,Filter_Req!$A$2:$K$19,2)=1,MIN($X222,VLOOKUP($D222,Filter_Req!$A$2:$K$19,9)),85))</f>
        <v/>
      </c>
      <c r="V222" s="152" t="str">
        <f>IF($D222="","",IF(VLOOKUP($D222,Filter_Req!$A$2:$K$19,2)=1,MIN($X222,VLOOKUP($D222,Filter_Req!$A$2:$K$19,10)),85))</f>
        <v/>
      </c>
      <c r="W222" s="152" t="str">
        <f>IF($D222="","",IF($X222="","",MIN($X222,VLOOKUP($D222,Filter_Req!$A$2:$K$19,11))))</f>
        <v/>
      </c>
      <c r="X222" s="453"/>
      <c r="Y222" s="453"/>
      <c r="Z222" s="125"/>
      <c r="AA222" s="126" t="e">
        <f>VLOOKUP($D222,Filter_Req!$A$2:$K$19,2)</f>
        <v>#N/A</v>
      </c>
    </row>
    <row r="223" spans="1:27" x14ac:dyDescent="0.25">
      <c r="A223" s="125"/>
      <c r="B223" s="453"/>
      <c r="C223" s="453"/>
      <c r="D223" s="454"/>
      <c r="E223" s="455"/>
      <c r="F223" s="147" t="str">
        <f>IF($D223="","",IF($Q223="","",IF(VLOOKUP($D223,Filter_Req!$A$2:$K$19,2)=1,IF($R223="","",IF($N223&lt;=$U223,$R223*$G223,IF(AND($N223&gt;$U223,$N223&lt;=$X223),$G223*($R223+((($Q223-$R223)/($X223-$U223))*($N223-$U223))),0))),$Q223*$G223)))</f>
        <v/>
      </c>
      <c r="G223" s="148" t="str">
        <f>IF($D223="","",IF(VLOOKUP($D223,Filter_Req!$A$2:$K$19,2)=1,IF($N223&lt;=$U223,VLOOKUP($D223,Filter_Req!$A$2:$K$19,3),IF(AND($N223&gt;$U223,$N223&lt;=$W223),VLOOKUP($D223,Filter_Req!$A$2:$K$19,3)+(((VLOOKUP($D223,Filter_Req!$A$2:$K$19,5)-VLOOKUP($D223,Filter_Req!$A$2:$K$19,3))/($W223-$U223))*($N223-$U223)),0))))</f>
        <v/>
      </c>
      <c r="H223" s="455"/>
      <c r="I223" s="147" t="str">
        <f>IF($D223="","",IF(VLOOKUP($D223,Filter_Req!$A$2:$K$19,2)=1,IF($S223="","",$S223*$J223),""))</f>
        <v/>
      </c>
      <c r="J223" s="148" t="str">
        <f>IF($D223="","",IF(VLOOKUP($D223,Filter_Req!$A$2:$K$19,2)=1,VLOOKUP($D223,Filter_Req!$A$2:$M$19,12),""))</f>
        <v/>
      </c>
      <c r="K223" s="455"/>
      <c r="L223" s="147" t="str">
        <f>IF($D223="","",IF(VLOOKUP($D223,Filter_Req!$A$2:$K$19,2)=1,IF($T223="","",$T223*$M223),""))</f>
        <v/>
      </c>
      <c r="M223" s="148" t="str">
        <f>IF($D223="","",IF(VLOOKUP($D223,Filter_Req!$A$2:$K$19,2)=1,VLOOKUP($D223,Filter_Req!$A$2:$K$19,8),""))</f>
        <v/>
      </c>
      <c r="N223" s="149" t="str">
        <f t="shared" si="6"/>
        <v/>
      </c>
      <c r="O223" s="150" t="str">
        <f t="shared" si="7"/>
        <v/>
      </c>
      <c r="P223" s="151"/>
      <c r="Q223" s="453"/>
      <c r="R223" s="453"/>
      <c r="S223" s="453"/>
      <c r="T223" s="453"/>
      <c r="U223" s="152" t="str">
        <f>IF($D223="","",IF(VLOOKUP($D223,Filter_Req!$A$2:$K$19,2)=1,MIN($X223,VLOOKUP($D223,Filter_Req!$A$2:$K$19,9)),85))</f>
        <v/>
      </c>
      <c r="V223" s="152" t="str">
        <f>IF($D223="","",IF(VLOOKUP($D223,Filter_Req!$A$2:$K$19,2)=1,MIN($X223,VLOOKUP($D223,Filter_Req!$A$2:$K$19,10)),85))</f>
        <v/>
      </c>
      <c r="W223" s="152" t="str">
        <f>IF($D223="","",IF($X223="","",MIN($X223,VLOOKUP($D223,Filter_Req!$A$2:$K$19,11))))</f>
        <v/>
      </c>
      <c r="X223" s="453"/>
      <c r="Y223" s="453"/>
      <c r="Z223" s="125"/>
      <c r="AA223" s="126" t="e">
        <f>VLOOKUP($D223,Filter_Req!$A$2:$K$19,2)</f>
        <v>#N/A</v>
      </c>
    </row>
    <row r="224" spans="1:27" x14ac:dyDescent="0.25">
      <c r="A224" s="125"/>
      <c r="B224" s="453"/>
      <c r="C224" s="453"/>
      <c r="D224" s="454"/>
      <c r="E224" s="455"/>
      <c r="F224" s="147" t="str">
        <f>IF($D224="","",IF($Q224="","",IF(VLOOKUP($D224,Filter_Req!$A$2:$K$19,2)=1,IF($R224="","",IF($N224&lt;=$U224,$R224*$G224,IF(AND($N224&gt;$U224,$N224&lt;=$X224),$G224*($R224+((($Q224-$R224)/($X224-$U224))*($N224-$U224))),0))),$Q224*$G224)))</f>
        <v/>
      </c>
      <c r="G224" s="148" t="str">
        <f>IF($D224="","",IF(VLOOKUP($D224,Filter_Req!$A$2:$K$19,2)=1,IF($N224&lt;=$U224,VLOOKUP($D224,Filter_Req!$A$2:$K$19,3),IF(AND($N224&gt;$U224,$N224&lt;=$W224),VLOOKUP($D224,Filter_Req!$A$2:$K$19,3)+(((VLOOKUP($D224,Filter_Req!$A$2:$K$19,5)-VLOOKUP($D224,Filter_Req!$A$2:$K$19,3))/($W224-$U224))*($N224-$U224)),0))))</f>
        <v/>
      </c>
      <c r="H224" s="455"/>
      <c r="I224" s="147" t="str">
        <f>IF($D224="","",IF(VLOOKUP($D224,Filter_Req!$A$2:$K$19,2)=1,IF($S224="","",$S224*$J224),""))</f>
        <v/>
      </c>
      <c r="J224" s="148" t="str">
        <f>IF($D224="","",IF(VLOOKUP($D224,Filter_Req!$A$2:$K$19,2)=1,VLOOKUP($D224,Filter_Req!$A$2:$M$19,12),""))</f>
        <v/>
      </c>
      <c r="K224" s="455"/>
      <c r="L224" s="147" t="str">
        <f>IF($D224="","",IF(VLOOKUP($D224,Filter_Req!$A$2:$K$19,2)=1,IF($T224="","",$T224*$M224),""))</f>
        <v/>
      </c>
      <c r="M224" s="148" t="str">
        <f>IF($D224="","",IF(VLOOKUP($D224,Filter_Req!$A$2:$K$19,2)=1,VLOOKUP($D224,Filter_Req!$A$2:$K$19,8),""))</f>
        <v/>
      </c>
      <c r="N224" s="149" t="str">
        <f t="shared" si="6"/>
        <v/>
      </c>
      <c r="O224" s="150" t="str">
        <f t="shared" si="7"/>
        <v/>
      </c>
      <c r="P224" s="151"/>
      <c r="Q224" s="453"/>
      <c r="R224" s="453"/>
      <c r="S224" s="453"/>
      <c r="T224" s="453"/>
      <c r="U224" s="152" t="str">
        <f>IF($D224="","",IF(VLOOKUP($D224,Filter_Req!$A$2:$K$19,2)=1,MIN($X224,VLOOKUP($D224,Filter_Req!$A$2:$K$19,9)),85))</f>
        <v/>
      </c>
      <c r="V224" s="152" t="str">
        <f>IF($D224="","",IF(VLOOKUP($D224,Filter_Req!$A$2:$K$19,2)=1,MIN($X224,VLOOKUP($D224,Filter_Req!$A$2:$K$19,10)),85))</f>
        <v/>
      </c>
      <c r="W224" s="152" t="str">
        <f>IF($D224="","",IF($X224="","",MIN($X224,VLOOKUP($D224,Filter_Req!$A$2:$K$19,11))))</f>
        <v/>
      </c>
      <c r="X224" s="453"/>
      <c r="Y224" s="453"/>
      <c r="Z224" s="125"/>
      <c r="AA224" s="126" t="e">
        <f>VLOOKUP($D224,Filter_Req!$A$2:$K$19,2)</f>
        <v>#N/A</v>
      </c>
    </row>
    <row r="225" spans="1:27" x14ac:dyDescent="0.25">
      <c r="A225" s="125"/>
      <c r="B225" s="453"/>
      <c r="C225" s="453"/>
      <c r="D225" s="454"/>
      <c r="E225" s="455"/>
      <c r="F225" s="147" t="str">
        <f>IF($D225="","",IF($Q225="","",IF(VLOOKUP($D225,Filter_Req!$A$2:$K$19,2)=1,IF($R225="","",IF($N225&lt;=$U225,$R225*$G225,IF(AND($N225&gt;$U225,$N225&lt;=$X225),$G225*($R225+((($Q225-$R225)/($X225-$U225))*($N225-$U225))),0))),$Q225*$G225)))</f>
        <v/>
      </c>
      <c r="G225" s="148" t="str">
        <f>IF($D225="","",IF(VLOOKUP($D225,Filter_Req!$A$2:$K$19,2)=1,IF($N225&lt;=$U225,VLOOKUP($D225,Filter_Req!$A$2:$K$19,3),IF(AND($N225&gt;$U225,$N225&lt;=$W225),VLOOKUP($D225,Filter_Req!$A$2:$K$19,3)+(((VLOOKUP($D225,Filter_Req!$A$2:$K$19,5)-VLOOKUP($D225,Filter_Req!$A$2:$K$19,3))/($W225-$U225))*($N225-$U225)),0))))</f>
        <v/>
      </c>
      <c r="H225" s="455"/>
      <c r="I225" s="147" t="str">
        <f>IF($D225="","",IF(VLOOKUP($D225,Filter_Req!$A$2:$K$19,2)=1,IF($S225="","",$S225*$J225),""))</f>
        <v/>
      </c>
      <c r="J225" s="148" t="str">
        <f>IF($D225="","",IF(VLOOKUP($D225,Filter_Req!$A$2:$K$19,2)=1,VLOOKUP($D225,Filter_Req!$A$2:$M$19,12),""))</f>
        <v/>
      </c>
      <c r="K225" s="455"/>
      <c r="L225" s="147" t="str">
        <f>IF($D225="","",IF(VLOOKUP($D225,Filter_Req!$A$2:$K$19,2)=1,IF($T225="","",$T225*$M225),""))</f>
        <v/>
      </c>
      <c r="M225" s="148" t="str">
        <f>IF($D225="","",IF(VLOOKUP($D225,Filter_Req!$A$2:$K$19,2)=1,VLOOKUP($D225,Filter_Req!$A$2:$K$19,8),""))</f>
        <v/>
      </c>
      <c r="N225" s="149" t="str">
        <f t="shared" si="6"/>
        <v/>
      </c>
      <c r="O225" s="150" t="str">
        <f t="shared" si="7"/>
        <v/>
      </c>
      <c r="P225" s="151"/>
      <c r="Q225" s="453"/>
      <c r="R225" s="453"/>
      <c r="S225" s="453"/>
      <c r="T225" s="453"/>
      <c r="U225" s="152" t="str">
        <f>IF($D225="","",IF(VLOOKUP($D225,Filter_Req!$A$2:$K$19,2)=1,MIN($X225,VLOOKUP($D225,Filter_Req!$A$2:$K$19,9)),85))</f>
        <v/>
      </c>
      <c r="V225" s="152" t="str">
        <f>IF($D225="","",IF(VLOOKUP($D225,Filter_Req!$A$2:$K$19,2)=1,MIN($X225,VLOOKUP($D225,Filter_Req!$A$2:$K$19,10)),85))</f>
        <v/>
      </c>
      <c r="W225" s="152" t="str">
        <f>IF($D225="","",IF($X225="","",MIN($X225,VLOOKUP($D225,Filter_Req!$A$2:$K$19,11))))</f>
        <v/>
      </c>
      <c r="X225" s="453"/>
      <c r="Y225" s="453"/>
      <c r="Z225" s="125"/>
      <c r="AA225" s="126" t="e">
        <f>VLOOKUP($D225,Filter_Req!$A$2:$K$19,2)</f>
        <v>#N/A</v>
      </c>
    </row>
    <row r="226" spans="1:27" x14ac:dyDescent="0.25">
      <c r="A226" s="125"/>
      <c r="B226" s="453"/>
      <c r="C226" s="453"/>
      <c r="D226" s="454"/>
      <c r="E226" s="455"/>
      <c r="F226" s="147" t="str">
        <f>IF($D226="","",IF($Q226="","",IF(VLOOKUP($D226,Filter_Req!$A$2:$K$19,2)=1,IF($R226="","",IF($N226&lt;=$U226,$R226*$G226,IF(AND($N226&gt;$U226,$N226&lt;=$X226),$G226*($R226+((($Q226-$R226)/($X226-$U226))*($N226-$U226))),0))),$Q226*$G226)))</f>
        <v/>
      </c>
      <c r="G226" s="148" t="str">
        <f>IF($D226="","",IF(VLOOKUP($D226,Filter_Req!$A$2:$K$19,2)=1,IF($N226&lt;=$U226,VLOOKUP($D226,Filter_Req!$A$2:$K$19,3),IF(AND($N226&gt;$U226,$N226&lt;=$W226),VLOOKUP($D226,Filter_Req!$A$2:$K$19,3)+(((VLOOKUP($D226,Filter_Req!$A$2:$K$19,5)-VLOOKUP($D226,Filter_Req!$A$2:$K$19,3))/($W226-$U226))*($N226-$U226)),0))))</f>
        <v/>
      </c>
      <c r="H226" s="455"/>
      <c r="I226" s="147" t="str">
        <f>IF($D226="","",IF(VLOOKUP($D226,Filter_Req!$A$2:$K$19,2)=1,IF($S226="","",$S226*$J226),""))</f>
        <v/>
      </c>
      <c r="J226" s="148" t="str">
        <f>IF($D226="","",IF(VLOOKUP($D226,Filter_Req!$A$2:$K$19,2)=1,VLOOKUP($D226,Filter_Req!$A$2:$M$19,12),""))</f>
        <v/>
      </c>
      <c r="K226" s="455"/>
      <c r="L226" s="147" t="str">
        <f>IF($D226="","",IF(VLOOKUP($D226,Filter_Req!$A$2:$K$19,2)=1,IF($T226="","",$T226*$M226),""))</f>
        <v/>
      </c>
      <c r="M226" s="148" t="str">
        <f>IF($D226="","",IF(VLOOKUP($D226,Filter_Req!$A$2:$K$19,2)=1,VLOOKUP($D226,Filter_Req!$A$2:$K$19,8),""))</f>
        <v/>
      </c>
      <c r="N226" s="149" t="str">
        <f t="shared" si="6"/>
        <v/>
      </c>
      <c r="O226" s="150" t="str">
        <f t="shared" si="7"/>
        <v/>
      </c>
      <c r="P226" s="151"/>
      <c r="Q226" s="453"/>
      <c r="R226" s="453"/>
      <c r="S226" s="453"/>
      <c r="T226" s="453"/>
      <c r="U226" s="152" t="str">
        <f>IF($D226="","",IF(VLOOKUP($D226,Filter_Req!$A$2:$K$19,2)=1,MIN($X226,VLOOKUP($D226,Filter_Req!$A$2:$K$19,9)),85))</f>
        <v/>
      </c>
      <c r="V226" s="152" t="str">
        <f>IF($D226="","",IF(VLOOKUP($D226,Filter_Req!$A$2:$K$19,2)=1,MIN($X226,VLOOKUP($D226,Filter_Req!$A$2:$K$19,10)),85))</f>
        <v/>
      </c>
      <c r="W226" s="152" t="str">
        <f>IF($D226="","",IF($X226="","",MIN($X226,VLOOKUP($D226,Filter_Req!$A$2:$K$19,11))))</f>
        <v/>
      </c>
      <c r="X226" s="453"/>
      <c r="Y226" s="453"/>
      <c r="Z226" s="125"/>
      <c r="AA226" s="126" t="e">
        <f>VLOOKUP($D226,Filter_Req!$A$2:$K$19,2)</f>
        <v>#N/A</v>
      </c>
    </row>
    <row r="227" spans="1:27" x14ac:dyDescent="0.25">
      <c r="A227" s="125"/>
      <c r="B227" s="453"/>
      <c r="C227" s="453"/>
      <c r="D227" s="454"/>
      <c r="E227" s="455"/>
      <c r="F227" s="147" t="str">
        <f>IF($D227="","",IF($Q227="","",IF(VLOOKUP($D227,Filter_Req!$A$2:$K$19,2)=1,IF($R227="","",IF($N227&lt;=$U227,$R227*$G227,IF(AND($N227&gt;$U227,$N227&lt;=$X227),$G227*($R227+((($Q227-$R227)/($X227-$U227))*($N227-$U227))),0))),$Q227*$G227)))</f>
        <v/>
      </c>
      <c r="G227" s="148" t="str">
        <f>IF($D227="","",IF(VLOOKUP($D227,Filter_Req!$A$2:$K$19,2)=1,IF($N227&lt;=$U227,VLOOKUP($D227,Filter_Req!$A$2:$K$19,3),IF(AND($N227&gt;$U227,$N227&lt;=$W227),VLOOKUP($D227,Filter_Req!$A$2:$K$19,3)+(((VLOOKUP($D227,Filter_Req!$A$2:$K$19,5)-VLOOKUP($D227,Filter_Req!$A$2:$K$19,3))/($W227-$U227))*($N227-$U227)),0))))</f>
        <v/>
      </c>
      <c r="H227" s="455"/>
      <c r="I227" s="147" t="str">
        <f>IF($D227="","",IF(VLOOKUP($D227,Filter_Req!$A$2:$K$19,2)=1,IF($S227="","",$S227*$J227),""))</f>
        <v/>
      </c>
      <c r="J227" s="148" t="str">
        <f>IF($D227="","",IF(VLOOKUP($D227,Filter_Req!$A$2:$K$19,2)=1,VLOOKUP($D227,Filter_Req!$A$2:$M$19,12),""))</f>
        <v/>
      </c>
      <c r="K227" s="455"/>
      <c r="L227" s="147" t="str">
        <f>IF($D227="","",IF(VLOOKUP($D227,Filter_Req!$A$2:$K$19,2)=1,IF($T227="","",$T227*$M227),""))</f>
        <v/>
      </c>
      <c r="M227" s="148" t="str">
        <f>IF($D227="","",IF(VLOOKUP($D227,Filter_Req!$A$2:$K$19,2)=1,VLOOKUP($D227,Filter_Req!$A$2:$K$19,8),""))</f>
        <v/>
      </c>
      <c r="N227" s="149" t="str">
        <f t="shared" si="6"/>
        <v/>
      </c>
      <c r="O227" s="150" t="str">
        <f t="shared" si="7"/>
        <v/>
      </c>
      <c r="P227" s="151"/>
      <c r="Q227" s="453"/>
      <c r="R227" s="453"/>
      <c r="S227" s="453"/>
      <c r="T227" s="453"/>
      <c r="U227" s="152" t="str">
        <f>IF($D227="","",IF(VLOOKUP($D227,Filter_Req!$A$2:$K$19,2)=1,MIN($X227,VLOOKUP($D227,Filter_Req!$A$2:$K$19,9)),85))</f>
        <v/>
      </c>
      <c r="V227" s="152" t="str">
        <f>IF($D227="","",IF(VLOOKUP($D227,Filter_Req!$A$2:$K$19,2)=1,MIN($X227,VLOOKUP($D227,Filter_Req!$A$2:$K$19,10)),85))</f>
        <v/>
      </c>
      <c r="W227" s="152" t="str">
        <f>IF($D227="","",IF($X227="","",MIN($X227,VLOOKUP($D227,Filter_Req!$A$2:$K$19,11))))</f>
        <v/>
      </c>
      <c r="X227" s="453"/>
      <c r="Y227" s="453"/>
      <c r="Z227" s="125"/>
      <c r="AA227" s="126" t="e">
        <f>VLOOKUP($D227,Filter_Req!$A$2:$K$19,2)</f>
        <v>#N/A</v>
      </c>
    </row>
    <row r="228" spans="1:27" x14ac:dyDescent="0.25">
      <c r="A228" s="125"/>
      <c r="B228" s="453"/>
      <c r="C228" s="453"/>
      <c r="D228" s="454"/>
      <c r="E228" s="455"/>
      <c r="F228" s="147" t="str">
        <f>IF($D228="","",IF($Q228="","",IF(VLOOKUP($D228,Filter_Req!$A$2:$K$19,2)=1,IF($R228="","",IF($N228&lt;=$U228,$R228*$G228,IF(AND($N228&gt;$U228,$N228&lt;=$X228),$G228*($R228+((($Q228-$R228)/($X228-$U228))*($N228-$U228))),0))),$Q228*$G228)))</f>
        <v/>
      </c>
      <c r="G228" s="148" t="str">
        <f>IF($D228="","",IF(VLOOKUP($D228,Filter_Req!$A$2:$K$19,2)=1,IF($N228&lt;=$U228,VLOOKUP($D228,Filter_Req!$A$2:$K$19,3),IF(AND($N228&gt;$U228,$N228&lt;=$W228),VLOOKUP($D228,Filter_Req!$A$2:$K$19,3)+(((VLOOKUP($D228,Filter_Req!$A$2:$K$19,5)-VLOOKUP($D228,Filter_Req!$A$2:$K$19,3))/($W228-$U228))*($N228-$U228)),0))))</f>
        <v/>
      </c>
      <c r="H228" s="455"/>
      <c r="I228" s="147" t="str">
        <f>IF($D228="","",IF(VLOOKUP($D228,Filter_Req!$A$2:$K$19,2)=1,IF($S228="","",$S228*$J228),""))</f>
        <v/>
      </c>
      <c r="J228" s="148" t="str">
        <f>IF($D228="","",IF(VLOOKUP($D228,Filter_Req!$A$2:$K$19,2)=1,VLOOKUP($D228,Filter_Req!$A$2:$M$19,12),""))</f>
        <v/>
      </c>
      <c r="K228" s="455"/>
      <c r="L228" s="147" t="str">
        <f>IF($D228="","",IF(VLOOKUP($D228,Filter_Req!$A$2:$K$19,2)=1,IF($T228="","",$T228*$M228),""))</f>
        <v/>
      </c>
      <c r="M228" s="148" t="str">
        <f>IF($D228="","",IF(VLOOKUP($D228,Filter_Req!$A$2:$K$19,2)=1,VLOOKUP($D228,Filter_Req!$A$2:$K$19,8),""))</f>
        <v/>
      </c>
      <c r="N228" s="149" t="str">
        <f t="shared" si="6"/>
        <v/>
      </c>
      <c r="O228" s="150" t="str">
        <f t="shared" si="7"/>
        <v/>
      </c>
      <c r="P228" s="151"/>
      <c r="Q228" s="453"/>
      <c r="R228" s="453"/>
      <c r="S228" s="453"/>
      <c r="T228" s="453"/>
      <c r="U228" s="152" t="str">
        <f>IF($D228="","",IF(VLOOKUP($D228,Filter_Req!$A$2:$K$19,2)=1,MIN($X228,VLOOKUP($D228,Filter_Req!$A$2:$K$19,9)),85))</f>
        <v/>
      </c>
      <c r="V228" s="152" t="str">
        <f>IF($D228="","",IF(VLOOKUP($D228,Filter_Req!$A$2:$K$19,2)=1,MIN($X228,VLOOKUP($D228,Filter_Req!$A$2:$K$19,10)),85))</f>
        <v/>
      </c>
      <c r="W228" s="152" t="str">
        <f>IF($D228="","",IF($X228="","",MIN($X228,VLOOKUP($D228,Filter_Req!$A$2:$K$19,11))))</f>
        <v/>
      </c>
      <c r="X228" s="453"/>
      <c r="Y228" s="453"/>
      <c r="Z228" s="125"/>
      <c r="AA228" s="126" t="e">
        <f>VLOOKUP($D228,Filter_Req!$A$2:$K$19,2)</f>
        <v>#N/A</v>
      </c>
    </row>
    <row r="229" spans="1:27" x14ac:dyDescent="0.25">
      <c r="A229" s="125"/>
      <c r="B229" s="453"/>
      <c r="C229" s="453"/>
      <c r="D229" s="454"/>
      <c r="E229" s="455"/>
      <c r="F229" s="147" t="str">
        <f>IF($D229="","",IF($Q229="","",IF(VLOOKUP($D229,Filter_Req!$A$2:$K$19,2)=1,IF($R229="","",IF($N229&lt;=$U229,$R229*$G229,IF(AND($N229&gt;$U229,$N229&lt;=$X229),$G229*($R229+((($Q229-$R229)/($X229-$U229))*($N229-$U229))),0))),$Q229*$G229)))</f>
        <v/>
      </c>
      <c r="G229" s="148" t="str">
        <f>IF($D229="","",IF(VLOOKUP($D229,Filter_Req!$A$2:$K$19,2)=1,IF($N229&lt;=$U229,VLOOKUP($D229,Filter_Req!$A$2:$K$19,3),IF(AND($N229&gt;$U229,$N229&lt;=$W229),VLOOKUP($D229,Filter_Req!$A$2:$K$19,3)+(((VLOOKUP($D229,Filter_Req!$A$2:$K$19,5)-VLOOKUP($D229,Filter_Req!$A$2:$K$19,3))/($W229-$U229))*($N229-$U229)),0))))</f>
        <v/>
      </c>
      <c r="H229" s="455"/>
      <c r="I229" s="147" t="str">
        <f>IF($D229="","",IF(VLOOKUP($D229,Filter_Req!$A$2:$K$19,2)=1,IF($S229="","",$S229*$J229),""))</f>
        <v/>
      </c>
      <c r="J229" s="148" t="str">
        <f>IF($D229="","",IF(VLOOKUP($D229,Filter_Req!$A$2:$K$19,2)=1,VLOOKUP($D229,Filter_Req!$A$2:$M$19,12),""))</f>
        <v/>
      </c>
      <c r="K229" s="455"/>
      <c r="L229" s="147" t="str">
        <f>IF($D229="","",IF(VLOOKUP($D229,Filter_Req!$A$2:$K$19,2)=1,IF($T229="","",$T229*$M229),""))</f>
        <v/>
      </c>
      <c r="M229" s="148" t="str">
        <f>IF($D229="","",IF(VLOOKUP($D229,Filter_Req!$A$2:$K$19,2)=1,VLOOKUP($D229,Filter_Req!$A$2:$K$19,8),""))</f>
        <v/>
      </c>
      <c r="N229" s="149" t="str">
        <f t="shared" si="6"/>
        <v/>
      </c>
      <c r="O229" s="150" t="str">
        <f t="shared" si="7"/>
        <v/>
      </c>
      <c r="P229" s="151"/>
      <c r="Q229" s="453"/>
      <c r="R229" s="453"/>
      <c r="S229" s="453"/>
      <c r="T229" s="453"/>
      <c r="U229" s="152" t="str">
        <f>IF($D229="","",IF(VLOOKUP($D229,Filter_Req!$A$2:$K$19,2)=1,MIN($X229,VLOOKUP($D229,Filter_Req!$A$2:$K$19,9)),85))</f>
        <v/>
      </c>
      <c r="V229" s="152" t="str">
        <f>IF($D229="","",IF(VLOOKUP($D229,Filter_Req!$A$2:$K$19,2)=1,MIN($X229,VLOOKUP($D229,Filter_Req!$A$2:$K$19,10)),85))</f>
        <v/>
      </c>
      <c r="W229" s="152" t="str">
        <f>IF($D229="","",IF($X229="","",MIN($X229,VLOOKUP($D229,Filter_Req!$A$2:$K$19,11))))</f>
        <v/>
      </c>
      <c r="X229" s="453"/>
      <c r="Y229" s="453"/>
      <c r="Z229" s="125"/>
      <c r="AA229" s="126" t="e">
        <f>VLOOKUP($D229,Filter_Req!$A$2:$K$19,2)</f>
        <v>#N/A</v>
      </c>
    </row>
    <row r="230" spans="1:27" x14ac:dyDescent="0.25">
      <c r="A230" s="125"/>
      <c r="B230" s="453"/>
      <c r="C230" s="453"/>
      <c r="D230" s="454"/>
      <c r="E230" s="455"/>
      <c r="F230" s="147" t="str">
        <f>IF($D230="","",IF($Q230="","",IF(VLOOKUP($D230,Filter_Req!$A$2:$K$19,2)=1,IF($R230="","",IF($N230&lt;=$U230,$R230*$G230,IF(AND($N230&gt;$U230,$N230&lt;=$X230),$G230*($R230+((($Q230-$R230)/($X230-$U230))*($N230-$U230))),0))),$Q230*$G230)))</f>
        <v/>
      </c>
      <c r="G230" s="148" t="str">
        <f>IF($D230="","",IF(VLOOKUP($D230,Filter_Req!$A$2:$K$19,2)=1,IF($N230&lt;=$U230,VLOOKUP($D230,Filter_Req!$A$2:$K$19,3),IF(AND($N230&gt;$U230,$N230&lt;=$W230),VLOOKUP($D230,Filter_Req!$A$2:$K$19,3)+(((VLOOKUP($D230,Filter_Req!$A$2:$K$19,5)-VLOOKUP($D230,Filter_Req!$A$2:$K$19,3))/($W230-$U230))*($N230-$U230)),0))))</f>
        <v/>
      </c>
      <c r="H230" s="455"/>
      <c r="I230" s="147" t="str">
        <f>IF($D230="","",IF(VLOOKUP($D230,Filter_Req!$A$2:$K$19,2)=1,IF($S230="","",$S230*$J230),""))</f>
        <v/>
      </c>
      <c r="J230" s="148" t="str">
        <f>IF($D230="","",IF(VLOOKUP($D230,Filter_Req!$A$2:$K$19,2)=1,VLOOKUP($D230,Filter_Req!$A$2:$M$19,12),""))</f>
        <v/>
      </c>
      <c r="K230" s="455"/>
      <c r="L230" s="147" t="str">
        <f>IF($D230="","",IF(VLOOKUP($D230,Filter_Req!$A$2:$K$19,2)=1,IF($T230="","",$T230*$M230),""))</f>
        <v/>
      </c>
      <c r="M230" s="148" t="str">
        <f>IF($D230="","",IF(VLOOKUP($D230,Filter_Req!$A$2:$K$19,2)=1,VLOOKUP($D230,Filter_Req!$A$2:$K$19,8),""))</f>
        <v/>
      </c>
      <c r="N230" s="149" t="str">
        <f t="shared" si="6"/>
        <v/>
      </c>
      <c r="O230" s="150" t="str">
        <f t="shared" si="7"/>
        <v/>
      </c>
      <c r="P230" s="151"/>
      <c r="Q230" s="453"/>
      <c r="R230" s="453"/>
      <c r="S230" s="453"/>
      <c r="T230" s="453"/>
      <c r="U230" s="152" t="str">
        <f>IF($D230="","",IF(VLOOKUP($D230,Filter_Req!$A$2:$K$19,2)=1,MIN($X230,VLOOKUP($D230,Filter_Req!$A$2:$K$19,9)),85))</f>
        <v/>
      </c>
      <c r="V230" s="152" t="str">
        <f>IF($D230="","",IF(VLOOKUP($D230,Filter_Req!$A$2:$K$19,2)=1,MIN($X230,VLOOKUP($D230,Filter_Req!$A$2:$K$19,10)),85))</f>
        <v/>
      </c>
      <c r="W230" s="152" t="str">
        <f>IF($D230="","",IF($X230="","",MIN($X230,VLOOKUP($D230,Filter_Req!$A$2:$K$19,11))))</f>
        <v/>
      </c>
      <c r="X230" s="453"/>
      <c r="Y230" s="453"/>
      <c r="Z230" s="125"/>
      <c r="AA230" s="126" t="e">
        <f>VLOOKUP($D230,Filter_Req!$A$2:$K$19,2)</f>
        <v>#N/A</v>
      </c>
    </row>
    <row r="231" spans="1:27" x14ac:dyDescent="0.25">
      <c r="A231" s="125"/>
      <c r="B231" s="453"/>
      <c r="C231" s="453"/>
      <c r="D231" s="454"/>
      <c r="E231" s="455"/>
      <c r="F231" s="147" t="str">
        <f>IF($D231="","",IF($Q231="","",IF(VLOOKUP($D231,Filter_Req!$A$2:$K$19,2)=1,IF($R231="","",IF($N231&lt;=$U231,$R231*$G231,IF(AND($N231&gt;$U231,$N231&lt;=$X231),$G231*($R231+((($Q231-$R231)/($X231-$U231))*($N231-$U231))),0))),$Q231*$G231)))</f>
        <v/>
      </c>
      <c r="G231" s="148" t="str">
        <f>IF($D231="","",IF(VLOOKUP($D231,Filter_Req!$A$2:$K$19,2)=1,IF($N231&lt;=$U231,VLOOKUP($D231,Filter_Req!$A$2:$K$19,3),IF(AND($N231&gt;$U231,$N231&lt;=$W231),VLOOKUP($D231,Filter_Req!$A$2:$K$19,3)+(((VLOOKUP($D231,Filter_Req!$A$2:$K$19,5)-VLOOKUP($D231,Filter_Req!$A$2:$K$19,3))/($W231-$U231))*($N231-$U231)),0))))</f>
        <v/>
      </c>
      <c r="H231" s="455"/>
      <c r="I231" s="147" t="str">
        <f>IF($D231="","",IF(VLOOKUP($D231,Filter_Req!$A$2:$K$19,2)=1,IF($S231="","",$S231*$J231),""))</f>
        <v/>
      </c>
      <c r="J231" s="148" t="str">
        <f>IF($D231="","",IF(VLOOKUP($D231,Filter_Req!$A$2:$K$19,2)=1,VLOOKUP($D231,Filter_Req!$A$2:$M$19,12),""))</f>
        <v/>
      </c>
      <c r="K231" s="455"/>
      <c r="L231" s="147" t="str">
        <f>IF($D231="","",IF(VLOOKUP($D231,Filter_Req!$A$2:$K$19,2)=1,IF($T231="","",$T231*$M231),""))</f>
        <v/>
      </c>
      <c r="M231" s="148" t="str">
        <f>IF($D231="","",IF(VLOOKUP($D231,Filter_Req!$A$2:$K$19,2)=1,VLOOKUP($D231,Filter_Req!$A$2:$K$19,8),""))</f>
        <v/>
      </c>
      <c r="N231" s="149" t="str">
        <f t="shared" si="6"/>
        <v/>
      </c>
      <c r="O231" s="150" t="str">
        <f t="shared" si="7"/>
        <v/>
      </c>
      <c r="P231" s="151"/>
      <c r="Q231" s="453"/>
      <c r="R231" s="453"/>
      <c r="S231" s="453"/>
      <c r="T231" s="453"/>
      <c r="U231" s="152" t="str">
        <f>IF($D231="","",IF(VLOOKUP($D231,Filter_Req!$A$2:$K$19,2)=1,MIN($X231,VLOOKUP($D231,Filter_Req!$A$2:$K$19,9)),85))</f>
        <v/>
      </c>
      <c r="V231" s="152" t="str">
        <f>IF($D231="","",IF(VLOOKUP($D231,Filter_Req!$A$2:$K$19,2)=1,MIN($X231,VLOOKUP($D231,Filter_Req!$A$2:$K$19,10)),85))</f>
        <v/>
      </c>
      <c r="W231" s="152" t="str">
        <f>IF($D231="","",IF($X231="","",MIN($X231,VLOOKUP($D231,Filter_Req!$A$2:$K$19,11))))</f>
        <v/>
      </c>
      <c r="X231" s="453"/>
      <c r="Y231" s="453"/>
      <c r="Z231" s="125"/>
      <c r="AA231" s="126" t="e">
        <f>VLOOKUP($D231,Filter_Req!$A$2:$K$19,2)</f>
        <v>#N/A</v>
      </c>
    </row>
    <row r="232" spans="1:27" x14ac:dyDescent="0.25">
      <c r="A232" s="125"/>
      <c r="B232" s="453"/>
      <c r="C232" s="453"/>
      <c r="D232" s="454"/>
      <c r="E232" s="455"/>
      <c r="F232" s="147" t="str">
        <f>IF($D232="","",IF($Q232="","",IF(VLOOKUP($D232,Filter_Req!$A$2:$K$19,2)=1,IF($R232="","",IF($N232&lt;=$U232,$R232*$G232,IF(AND($N232&gt;$U232,$N232&lt;=$X232),$G232*($R232+((($Q232-$R232)/($X232-$U232))*($N232-$U232))),0))),$Q232*$G232)))</f>
        <v/>
      </c>
      <c r="G232" s="148" t="str">
        <f>IF($D232="","",IF(VLOOKUP($D232,Filter_Req!$A$2:$K$19,2)=1,IF($N232&lt;=$U232,VLOOKUP($D232,Filter_Req!$A$2:$K$19,3),IF(AND($N232&gt;$U232,$N232&lt;=$W232),VLOOKUP($D232,Filter_Req!$A$2:$K$19,3)+(((VLOOKUP($D232,Filter_Req!$A$2:$K$19,5)-VLOOKUP($D232,Filter_Req!$A$2:$K$19,3))/($W232-$U232))*($N232-$U232)),0))))</f>
        <v/>
      </c>
      <c r="H232" s="455"/>
      <c r="I232" s="147" t="str">
        <f>IF($D232="","",IF(VLOOKUP($D232,Filter_Req!$A$2:$K$19,2)=1,IF($S232="","",$S232*$J232),""))</f>
        <v/>
      </c>
      <c r="J232" s="148" t="str">
        <f>IF($D232="","",IF(VLOOKUP($D232,Filter_Req!$A$2:$K$19,2)=1,VLOOKUP($D232,Filter_Req!$A$2:$M$19,12),""))</f>
        <v/>
      </c>
      <c r="K232" s="455"/>
      <c r="L232" s="147" t="str">
        <f>IF($D232="","",IF(VLOOKUP($D232,Filter_Req!$A$2:$K$19,2)=1,IF($T232="","",$T232*$M232),""))</f>
        <v/>
      </c>
      <c r="M232" s="148" t="str">
        <f>IF($D232="","",IF(VLOOKUP($D232,Filter_Req!$A$2:$K$19,2)=1,VLOOKUP($D232,Filter_Req!$A$2:$K$19,8),""))</f>
        <v/>
      </c>
      <c r="N232" s="149" t="str">
        <f t="shared" si="6"/>
        <v/>
      </c>
      <c r="O232" s="150" t="str">
        <f t="shared" si="7"/>
        <v/>
      </c>
      <c r="P232" s="151"/>
      <c r="Q232" s="453"/>
      <c r="R232" s="453"/>
      <c r="S232" s="453"/>
      <c r="T232" s="453"/>
      <c r="U232" s="152" t="str">
        <f>IF($D232="","",IF(VLOOKUP($D232,Filter_Req!$A$2:$K$19,2)=1,MIN($X232,VLOOKUP($D232,Filter_Req!$A$2:$K$19,9)),85))</f>
        <v/>
      </c>
      <c r="V232" s="152" t="str">
        <f>IF($D232="","",IF(VLOOKUP($D232,Filter_Req!$A$2:$K$19,2)=1,MIN($X232,VLOOKUP($D232,Filter_Req!$A$2:$K$19,10)),85))</f>
        <v/>
      </c>
      <c r="W232" s="152" t="str">
        <f>IF($D232="","",IF($X232="","",MIN($X232,VLOOKUP($D232,Filter_Req!$A$2:$K$19,11))))</f>
        <v/>
      </c>
      <c r="X232" s="453"/>
      <c r="Y232" s="453"/>
      <c r="Z232" s="125"/>
      <c r="AA232" s="126" t="e">
        <f>VLOOKUP($D232,Filter_Req!$A$2:$K$19,2)</f>
        <v>#N/A</v>
      </c>
    </row>
    <row r="233" spans="1:27" x14ac:dyDescent="0.25">
      <c r="A233" s="125"/>
      <c r="B233" s="453"/>
      <c r="C233" s="453"/>
      <c r="D233" s="454"/>
      <c r="E233" s="455"/>
      <c r="F233" s="147" t="str">
        <f>IF($D233="","",IF($Q233="","",IF(VLOOKUP($D233,Filter_Req!$A$2:$K$19,2)=1,IF($R233="","",IF($N233&lt;=$U233,$R233*$G233,IF(AND($N233&gt;$U233,$N233&lt;=$X233),$G233*($R233+((($Q233-$R233)/($X233-$U233))*($N233-$U233))),0))),$Q233*$G233)))</f>
        <v/>
      </c>
      <c r="G233" s="148" t="str">
        <f>IF($D233="","",IF(VLOOKUP($D233,Filter_Req!$A$2:$K$19,2)=1,IF($N233&lt;=$U233,VLOOKUP($D233,Filter_Req!$A$2:$K$19,3),IF(AND($N233&gt;$U233,$N233&lt;=$W233),VLOOKUP($D233,Filter_Req!$A$2:$K$19,3)+(((VLOOKUP($D233,Filter_Req!$A$2:$K$19,5)-VLOOKUP($D233,Filter_Req!$A$2:$K$19,3))/($W233-$U233))*($N233-$U233)),0))))</f>
        <v/>
      </c>
      <c r="H233" s="455"/>
      <c r="I233" s="147" t="str">
        <f>IF($D233="","",IF(VLOOKUP($D233,Filter_Req!$A$2:$K$19,2)=1,IF($S233="","",$S233*$J233),""))</f>
        <v/>
      </c>
      <c r="J233" s="148" t="str">
        <f>IF($D233="","",IF(VLOOKUP($D233,Filter_Req!$A$2:$K$19,2)=1,VLOOKUP($D233,Filter_Req!$A$2:$M$19,12),""))</f>
        <v/>
      </c>
      <c r="K233" s="455"/>
      <c r="L233" s="147" t="str">
        <f>IF($D233="","",IF(VLOOKUP($D233,Filter_Req!$A$2:$K$19,2)=1,IF($T233="","",$T233*$M233),""))</f>
        <v/>
      </c>
      <c r="M233" s="148" t="str">
        <f>IF($D233="","",IF(VLOOKUP($D233,Filter_Req!$A$2:$K$19,2)=1,VLOOKUP($D233,Filter_Req!$A$2:$K$19,8),""))</f>
        <v/>
      </c>
      <c r="N233" s="149" t="str">
        <f t="shared" si="6"/>
        <v/>
      </c>
      <c r="O233" s="150" t="str">
        <f t="shared" si="7"/>
        <v/>
      </c>
      <c r="P233" s="151"/>
      <c r="Q233" s="453"/>
      <c r="R233" s="453"/>
      <c r="S233" s="453"/>
      <c r="T233" s="453"/>
      <c r="U233" s="152" t="str">
        <f>IF($D233="","",IF(VLOOKUP($D233,Filter_Req!$A$2:$K$19,2)=1,MIN($X233,VLOOKUP($D233,Filter_Req!$A$2:$K$19,9)),85))</f>
        <v/>
      </c>
      <c r="V233" s="152" t="str">
        <f>IF($D233="","",IF(VLOOKUP($D233,Filter_Req!$A$2:$K$19,2)=1,MIN($X233,VLOOKUP($D233,Filter_Req!$A$2:$K$19,10)),85))</f>
        <v/>
      </c>
      <c r="W233" s="152" t="str">
        <f>IF($D233="","",IF($X233="","",MIN($X233,VLOOKUP($D233,Filter_Req!$A$2:$K$19,11))))</f>
        <v/>
      </c>
      <c r="X233" s="453"/>
      <c r="Y233" s="453"/>
      <c r="Z233" s="125"/>
      <c r="AA233" s="126" t="e">
        <f>VLOOKUP($D233,Filter_Req!$A$2:$K$19,2)</f>
        <v>#N/A</v>
      </c>
    </row>
    <row r="234" spans="1:27" x14ac:dyDescent="0.25">
      <c r="A234" s="125"/>
      <c r="B234" s="453"/>
      <c r="C234" s="453"/>
      <c r="D234" s="454"/>
      <c r="E234" s="455"/>
      <c r="F234" s="147" t="str">
        <f>IF($D234="","",IF($Q234="","",IF(VLOOKUP($D234,Filter_Req!$A$2:$K$19,2)=1,IF($R234="","",IF($N234&lt;=$U234,$R234*$G234,IF(AND($N234&gt;$U234,$N234&lt;=$X234),$G234*($R234+((($Q234-$R234)/($X234-$U234))*($N234-$U234))),0))),$Q234*$G234)))</f>
        <v/>
      </c>
      <c r="G234" s="148" t="str">
        <f>IF($D234="","",IF(VLOOKUP($D234,Filter_Req!$A$2:$K$19,2)=1,IF($N234&lt;=$U234,VLOOKUP($D234,Filter_Req!$A$2:$K$19,3),IF(AND($N234&gt;$U234,$N234&lt;=$W234),VLOOKUP($D234,Filter_Req!$A$2:$K$19,3)+(((VLOOKUP($D234,Filter_Req!$A$2:$K$19,5)-VLOOKUP($D234,Filter_Req!$A$2:$K$19,3))/($W234-$U234))*($N234-$U234)),0))))</f>
        <v/>
      </c>
      <c r="H234" s="455"/>
      <c r="I234" s="147" t="str">
        <f>IF($D234="","",IF(VLOOKUP($D234,Filter_Req!$A$2:$K$19,2)=1,IF($S234="","",$S234*$J234),""))</f>
        <v/>
      </c>
      <c r="J234" s="148" t="str">
        <f>IF($D234="","",IF(VLOOKUP($D234,Filter_Req!$A$2:$K$19,2)=1,VLOOKUP($D234,Filter_Req!$A$2:$M$19,12),""))</f>
        <v/>
      </c>
      <c r="K234" s="455"/>
      <c r="L234" s="147" t="str">
        <f>IF($D234="","",IF(VLOOKUP($D234,Filter_Req!$A$2:$K$19,2)=1,IF($T234="","",$T234*$M234),""))</f>
        <v/>
      </c>
      <c r="M234" s="148" t="str">
        <f>IF($D234="","",IF(VLOOKUP($D234,Filter_Req!$A$2:$K$19,2)=1,VLOOKUP($D234,Filter_Req!$A$2:$K$19,8),""))</f>
        <v/>
      </c>
      <c r="N234" s="149" t="str">
        <f t="shared" si="6"/>
        <v/>
      </c>
      <c r="O234" s="150" t="str">
        <f t="shared" si="7"/>
        <v/>
      </c>
      <c r="P234" s="151"/>
      <c r="Q234" s="453"/>
      <c r="R234" s="453"/>
      <c r="S234" s="453"/>
      <c r="T234" s="453"/>
      <c r="U234" s="152" t="str">
        <f>IF($D234="","",IF(VLOOKUP($D234,Filter_Req!$A$2:$K$19,2)=1,MIN($X234,VLOOKUP($D234,Filter_Req!$A$2:$K$19,9)),85))</f>
        <v/>
      </c>
      <c r="V234" s="152" t="str">
        <f>IF($D234="","",IF(VLOOKUP($D234,Filter_Req!$A$2:$K$19,2)=1,MIN($X234,VLOOKUP($D234,Filter_Req!$A$2:$K$19,10)),85))</f>
        <v/>
      </c>
      <c r="W234" s="152" t="str">
        <f>IF($D234="","",IF($X234="","",MIN($X234,VLOOKUP($D234,Filter_Req!$A$2:$K$19,11))))</f>
        <v/>
      </c>
      <c r="X234" s="453"/>
      <c r="Y234" s="453"/>
      <c r="Z234" s="125"/>
      <c r="AA234" s="126" t="e">
        <f>VLOOKUP($D234,Filter_Req!$A$2:$K$19,2)</f>
        <v>#N/A</v>
      </c>
    </row>
    <row r="235" spans="1:27" x14ac:dyDescent="0.25">
      <c r="A235" s="125"/>
      <c r="B235" s="453"/>
      <c r="C235" s="453"/>
      <c r="D235" s="454"/>
      <c r="E235" s="455"/>
      <c r="F235" s="147" t="str">
        <f>IF($D235="","",IF($Q235="","",IF(VLOOKUP($D235,Filter_Req!$A$2:$K$19,2)=1,IF($R235="","",IF($N235&lt;=$U235,$R235*$G235,IF(AND($N235&gt;$U235,$N235&lt;=$X235),$G235*($R235+((($Q235-$R235)/($X235-$U235))*($N235-$U235))),0))),$Q235*$G235)))</f>
        <v/>
      </c>
      <c r="G235" s="148" t="str">
        <f>IF($D235="","",IF(VLOOKUP($D235,Filter_Req!$A$2:$K$19,2)=1,IF($N235&lt;=$U235,VLOOKUP($D235,Filter_Req!$A$2:$K$19,3),IF(AND($N235&gt;$U235,$N235&lt;=$W235),VLOOKUP($D235,Filter_Req!$A$2:$K$19,3)+(((VLOOKUP($D235,Filter_Req!$A$2:$K$19,5)-VLOOKUP($D235,Filter_Req!$A$2:$K$19,3))/($W235-$U235))*($N235-$U235)),0))))</f>
        <v/>
      </c>
      <c r="H235" s="455"/>
      <c r="I235" s="147" t="str">
        <f>IF($D235="","",IF(VLOOKUP($D235,Filter_Req!$A$2:$K$19,2)=1,IF($S235="","",$S235*$J235),""))</f>
        <v/>
      </c>
      <c r="J235" s="148" t="str">
        <f>IF($D235="","",IF(VLOOKUP($D235,Filter_Req!$A$2:$K$19,2)=1,VLOOKUP($D235,Filter_Req!$A$2:$M$19,12),""))</f>
        <v/>
      </c>
      <c r="K235" s="455"/>
      <c r="L235" s="147" t="str">
        <f>IF($D235="","",IF(VLOOKUP($D235,Filter_Req!$A$2:$K$19,2)=1,IF($T235="","",$T235*$M235),""))</f>
        <v/>
      </c>
      <c r="M235" s="148" t="str">
        <f>IF($D235="","",IF(VLOOKUP($D235,Filter_Req!$A$2:$K$19,2)=1,VLOOKUP($D235,Filter_Req!$A$2:$K$19,8),""))</f>
        <v/>
      </c>
      <c r="N235" s="149" t="str">
        <f t="shared" si="6"/>
        <v/>
      </c>
      <c r="O235" s="150" t="str">
        <f t="shared" si="7"/>
        <v/>
      </c>
      <c r="P235" s="151"/>
      <c r="Q235" s="453"/>
      <c r="R235" s="453"/>
      <c r="S235" s="453"/>
      <c r="T235" s="453"/>
      <c r="U235" s="152" t="str">
        <f>IF($D235="","",IF(VLOOKUP($D235,Filter_Req!$A$2:$K$19,2)=1,MIN($X235,VLOOKUP($D235,Filter_Req!$A$2:$K$19,9)),85))</f>
        <v/>
      </c>
      <c r="V235" s="152" t="str">
        <f>IF($D235="","",IF(VLOOKUP($D235,Filter_Req!$A$2:$K$19,2)=1,MIN($X235,VLOOKUP($D235,Filter_Req!$A$2:$K$19,10)),85))</f>
        <v/>
      </c>
      <c r="W235" s="152" t="str">
        <f>IF($D235="","",IF($X235="","",MIN($X235,VLOOKUP($D235,Filter_Req!$A$2:$K$19,11))))</f>
        <v/>
      </c>
      <c r="X235" s="453"/>
      <c r="Y235" s="453"/>
      <c r="Z235" s="125"/>
      <c r="AA235" s="126" t="e">
        <f>VLOOKUP($D235,Filter_Req!$A$2:$K$19,2)</f>
        <v>#N/A</v>
      </c>
    </row>
    <row r="236" spans="1:27" x14ac:dyDescent="0.25">
      <c r="A236" s="125"/>
      <c r="B236" s="453"/>
      <c r="C236" s="453"/>
      <c r="D236" s="454"/>
      <c r="E236" s="455"/>
      <c r="F236" s="147" t="str">
        <f>IF($D236="","",IF($Q236="","",IF(VLOOKUP($D236,Filter_Req!$A$2:$K$19,2)=1,IF($R236="","",IF($N236&lt;=$U236,$R236*$G236,IF(AND($N236&gt;$U236,$N236&lt;=$X236),$G236*($R236+((($Q236-$R236)/($X236-$U236))*($N236-$U236))),0))),$Q236*$G236)))</f>
        <v/>
      </c>
      <c r="G236" s="148" t="str">
        <f>IF($D236="","",IF(VLOOKUP($D236,Filter_Req!$A$2:$K$19,2)=1,IF($N236&lt;=$U236,VLOOKUP($D236,Filter_Req!$A$2:$K$19,3),IF(AND($N236&gt;$U236,$N236&lt;=$W236),VLOOKUP($D236,Filter_Req!$A$2:$K$19,3)+(((VLOOKUP($D236,Filter_Req!$A$2:$K$19,5)-VLOOKUP($D236,Filter_Req!$A$2:$K$19,3))/($W236-$U236))*($N236-$U236)),0))))</f>
        <v/>
      </c>
      <c r="H236" s="455"/>
      <c r="I236" s="147" t="str">
        <f>IF($D236="","",IF(VLOOKUP($D236,Filter_Req!$A$2:$K$19,2)=1,IF($S236="","",$S236*$J236),""))</f>
        <v/>
      </c>
      <c r="J236" s="148" t="str">
        <f>IF($D236="","",IF(VLOOKUP($D236,Filter_Req!$A$2:$K$19,2)=1,VLOOKUP($D236,Filter_Req!$A$2:$M$19,12),""))</f>
        <v/>
      </c>
      <c r="K236" s="455"/>
      <c r="L236" s="147" t="str">
        <f>IF($D236="","",IF(VLOOKUP($D236,Filter_Req!$A$2:$K$19,2)=1,IF($T236="","",$T236*$M236),""))</f>
        <v/>
      </c>
      <c r="M236" s="148" t="str">
        <f>IF($D236="","",IF(VLOOKUP($D236,Filter_Req!$A$2:$K$19,2)=1,VLOOKUP($D236,Filter_Req!$A$2:$K$19,8),""))</f>
        <v/>
      </c>
      <c r="N236" s="149" t="str">
        <f t="shared" si="6"/>
        <v/>
      </c>
      <c r="O236" s="150" t="str">
        <f t="shared" si="7"/>
        <v/>
      </c>
      <c r="P236" s="151"/>
      <c r="Q236" s="453"/>
      <c r="R236" s="453"/>
      <c r="S236" s="453"/>
      <c r="T236" s="453"/>
      <c r="U236" s="152" t="str">
        <f>IF($D236="","",IF(VLOOKUP($D236,Filter_Req!$A$2:$K$19,2)=1,MIN($X236,VLOOKUP($D236,Filter_Req!$A$2:$K$19,9)),85))</f>
        <v/>
      </c>
      <c r="V236" s="152" t="str">
        <f>IF($D236="","",IF(VLOOKUP($D236,Filter_Req!$A$2:$K$19,2)=1,MIN($X236,VLOOKUP($D236,Filter_Req!$A$2:$K$19,10)),85))</f>
        <v/>
      </c>
      <c r="W236" s="152" t="str">
        <f>IF($D236="","",IF($X236="","",MIN($X236,VLOOKUP($D236,Filter_Req!$A$2:$K$19,11))))</f>
        <v/>
      </c>
      <c r="X236" s="453"/>
      <c r="Y236" s="453"/>
      <c r="Z236" s="125"/>
      <c r="AA236" s="126" t="e">
        <f>VLOOKUP($D236,Filter_Req!$A$2:$K$19,2)</f>
        <v>#N/A</v>
      </c>
    </row>
    <row r="237" spans="1:27" x14ac:dyDescent="0.25">
      <c r="A237" s="125"/>
      <c r="B237" s="453"/>
      <c r="C237" s="453"/>
      <c r="D237" s="454"/>
      <c r="E237" s="455"/>
      <c r="F237" s="147" t="str">
        <f>IF($D237="","",IF($Q237="","",IF(VLOOKUP($D237,Filter_Req!$A$2:$K$19,2)=1,IF($R237="","",IF($N237&lt;=$U237,$R237*$G237,IF(AND($N237&gt;$U237,$N237&lt;=$X237),$G237*($R237+((($Q237-$R237)/($X237-$U237))*($N237-$U237))),0))),$Q237*$G237)))</f>
        <v/>
      </c>
      <c r="G237" s="148" t="str">
        <f>IF($D237="","",IF(VLOOKUP($D237,Filter_Req!$A$2:$K$19,2)=1,IF($N237&lt;=$U237,VLOOKUP($D237,Filter_Req!$A$2:$K$19,3),IF(AND($N237&gt;$U237,$N237&lt;=$W237),VLOOKUP($D237,Filter_Req!$A$2:$K$19,3)+(((VLOOKUP($D237,Filter_Req!$A$2:$K$19,5)-VLOOKUP($D237,Filter_Req!$A$2:$K$19,3))/($W237-$U237))*($N237-$U237)),0))))</f>
        <v/>
      </c>
      <c r="H237" s="455"/>
      <c r="I237" s="147" t="str">
        <f>IF($D237="","",IF(VLOOKUP($D237,Filter_Req!$A$2:$K$19,2)=1,IF($S237="","",$S237*$J237),""))</f>
        <v/>
      </c>
      <c r="J237" s="148" t="str">
        <f>IF($D237="","",IF(VLOOKUP($D237,Filter_Req!$A$2:$K$19,2)=1,VLOOKUP($D237,Filter_Req!$A$2:$M$19,12),""))</f>
        <v/>
      </c>
      <c r="K237" s="455"/>
      <c r="L237" s="147" t="str">
        <f>IF($D237="","",IF(VLOOKUP($D237,Filter_Req!$A$2:$K$19,2)=1,IF($T237="","",$T237*$M237),""))</f>
        <v/>
      </c>
      <c r="M237" s="148" t="str">
        <f>IF($D237="","",IF(VLOOKUP($D237,Filter_Req!$A$2:$K$19,2)=1,VLOOKUP($D237,Filter_Req!$A$2:$K$19,8),""))</f>
        <v/>
      </c>
      <c r="N237" s="149" t="str">
        <f t="shared" si="6"/>
        <v/>
      </c>
      <c r="O237" s="150" t="str">
        <f t="shared" si="7"/>
        <v/>
      </c>
      <c r="P237" s="151"/>
      <c r="Q237" s="453"/>
      <c r="R237" s="453"/>
      <c r="S237" s="453"/>
      <c r="T237" s="453"/>
      <c r="U237" s="152" t="str">
        <f>IF($D237="","",IF(VLOOKUP($D237,Filter_Req!$A$2:$K$19,2)=1,MIN($X237,VLOOKUP($D237,Filter_Req!$A$2:$K$19,9)),85))</f>
        <v/>
      </c>
      <c r="V237" s="152" t="str">
        <f>IF($D237="","",IF(VLOOKUP($D237,Filter_Req!$A$2:$K$19,2)=1,MIN($X237,VLOOKUP($D237,Filter_Req!$A$2:$K$19,10)),85))</f>
        <v/>
      </c>
      <c r="W237" s="152" t="str">
        <f>IF($D237="","",IF($X237="","",MIN($X237,VLOOKUP($D237,Filter_Req!$A$2:$K$19,11))))</f>
        <v/>
      </c>
      <c r="X237" s="453"/>
      <c r="Y237" s="453"/>
      <c r="Z237" s="125"/>
      <c r="AA237" s="126" t="e">
        <f>VLOOKUP($D237,Filter_Req!$A$2:$K$19,2)</f>
        <v>#N/A</v>
      </c>
    </row>
    <row r="238" spans="1:27" x14ac:dyDescent="0.25">
      <c r="A238" s="125"/>
      <c r="B238" s="453"/>
      <c r="C238" s="453"/>
      <c r="D238" s="454"/>
      <c r="E238" s="455"/>
      <c r="F238" s="147" t="str">
        <f>IF($D238="","",IF($Q238="","",IF(VLOOKUP($D238,Filter_Req!$A$2:$K$19,2)=1,IF($R238="","",IF($N238&lt;=$U238,$R238*$G238,IF(AND($N238&gt;$U238,$N238&lt;=$X238),$G238*($R238+((($Q238-$R238)/($X238-$U238))*($N238-$U238))),0))),$Q238*$G238)))</f>
        <v/>
      </c>
      <c r="G238" s="148" t="str">
        <f>IF($D238="","",IF(VLOOKUP($D238,Filter_Req!$A$2:$K$19,2)=1,IF($N238&lt;=$U238,VLOOKUP($D238,Filter_Req!$A$2:$K$19,3),IF(AND($N238&gt;$U238,$N238&lt;=$W238),VLOOKUP($D238,Filter_Req!$A$2:$K$19,3)+(((VLOOKUP($D238,Filter_Req!$A$2:$K$19,5)-VLOOKUP($D238,Filter_Req!$A$2:$K$19,3))/($W238-$U238))*($N238-$U238)),0))))</f>
        <v/>
      </c>
      <c r="H238" s="455"/>
      <c r="I238" s="147" t="str">
        <f>IF($D238="","",IF(VLOOKUP($D238,Filter_Req!$A$2:$K$19,2)=1,IF($S238="","",$S238*$J238),""))</f>
        <v/>
      </c>
      <c r="J238" s="148" t="str">
        <f>IF($D238="","",IF(VLOOKUP($D238,Filter_Req!$A$2:$K$19,2)=1,VLOOKUP($D238,Filter_Req!$A$2:$M$19,12),""))</f>
        <v/>
      </c>
      <c r="K238" s="455"/>
      <c r="L238" s="147" t="str">
        <f>IF($D238="","",IF(VLOOKUP($D238,Filter_Req!$A$2:$K$19,2)=1,IF($T238="","",$T238*$M238),""))</f>
        <v/>
      </c>
      <c r="M238" s="148" t="str">
        <f>IF($D238="","",IF(VLOOKUP($D238,Filter_Req!$A$2:$K$19,2)=1,VLOOKUP($D238,Filter_Req!$A$2:$K$19,8),""))</f>
        <v/>
      </c>
      <c r="N238" s="149" t="str">
        <f t="shared" si="6"/>
        <v/>
      </c>
      <c r="O238" s="150" t="str">
        <f t="shared" si="7"/>
        <v/>
      </c>
      <c r="P238" s="151"/>
      <c r="Q238" s="453"/>
      <c r="R238" s="453"/>
      <c r="S238" s="453"/>
      <c r="T238" s="453"/>
      <c r="U238" s="152" t="str">
        <f>IF($D238="","",IF(VLOOKUP($D238,Filter_Req!$A$2:$K$19,2)=1,MIN($X238,VLOOKUP($D238,Filter_Req!$A$2:$K$19,9)),85))</f>
        <v/>
      </c>
      <c r="V238" s="152" t="str">
        <f>IF($D238="","",IF(VLOOKUP($D238,Filter_Req!$A$2:$K$19,2)=1,MIN($X238,VLOOKUP($D238,Filter_Req!$A$2:$K$19,10)),85))</f>
        <v/>
      </c>
      <c r="W238" s="152" t="str">
        <f>IF($D238="","",IF($X238="","",MIN($X238,VLOOKUP($D238,Filter_Req!$A$2:$K$19,11))))</f>
        <v/>
      </c>
      <c r="X238" s="453"/>
      <c r="Y238" s="453"/>
      <c r="Z238" s="125"/>
      <c r="AA238" s="126" t="e">
        <f>VLOOKUP($D238,Filter_Req!$A$2:$K$19,2)</f>
        <v>#N/A</v>
      </c>
    </row>
    <row r="239" spans="1:27" x14ac:dyDescent="0.25">
      <c r="A239" s="125"/>
      <c r="B239" s="453"/>
      <c r="C239" s="453"/>
      <c r="D239" s="454"/>
      <c r="E239" s="455"/>
      <c r="F239" s="147" t="str">
        <f>IF($D239="","",IF($Q239="","",IF(VLOOKUP($D239,Filter_Req!$A$2:$K$19,2)=1,IF($R239="","",IF($N239&lt;=$U239,$R239*$G239,IF(AND($N239&gt;$U239,$N239&lt;=$X239),$G239*($R239+((($Q239-$R239)/($X239-$U239))*($N239-$U239))),0))),$Q239*$G239)))</f>
        <v/>
      </c>
      <c r="G239" s="148" t="str">
        <f>IF($D239="","",IF(VLOOKUP($D239,Filter_Req!$A$2:$K$19,2)=1,IF($N239&lt;=$U239,VLOOKUP($D239,Filter_Req!$A$2:$K$19,3),IF(AND($N239&gt;$U239,$N239&lt;=$W239),VLOOKUP($D239,Filter_Req!$A$2:$K$19,3)+(((VLOOKUP($D239,Filter_Req!$A$2:$K$19,5)-VLOOKUP($D239,Filter_Req!$A$2:$K$19,3))/($W239-$U239))*($N239-$U239)),0))))</f>
        <v/>
      </c>
      <c r="H239" s="455"/>
      <c r="I239" s="147" t="str">
        <f>IF($D239="","",IF(VLOOKUP($D239,Filter_Req!$A$2:$K$19,2)=1,IF($S239="","",$S239*$J239),""))</f>
        <v/>
      </c>
      <c r="J239" s="148" t="str">
        <f>IF($D239="","",IF(VLOOKUP($D239,Filter_Req!$A$2:$K$19,2)=1,VLOOKUP($D239,Filter_Req!$A$2:$M$19,12),""))</f>
        <v/>
      </c>
      <c r="K239" s="455"/>
      <c r="L239" s="147" t="str">
        <f>IF($D239="","",IF(VLOOKUP($D239,Filter_Req!$A$2:$K$19,2)=1,IF($T239="","",$T239*$M239),""))</f>
        <v/>
      </c>
      <c r="M239" s="148" t="str">
        <f>IF($D239="","",IF(VLOOKUP($D239,Filter_Req!$A$2:$K$19,2)=1,VLOOKUP($D239,Filter_Req!$A$2:$K$19,8),""))</f>
        <v/>
      </c>
      <c r="N239" s="149" t="str">
        <f t="shared" si="6"/>
        <v/>
      </c>
      <c r="O239" s="150" t="str">
        <f t="shared" si="7"/>
        <v/>
      </c>
      <c r="P239" s="151"/>
      <c r="Q239" s="453"/>
      <c r="R239" s="453"/>
      <c r="S239" s="453"/>
      <c r="T239" s="453"/>
      <c r="U239" s="152" t="str">
        <f>IF($D239="","",IF(VLOOKUP($D239,Filter_Req!$A$2:$K$19,2)=1,MIN($X239,VLOOKUP($D239,Filter_Req!$A$2:$K$19,9)),85))</f>
        <v/>
      </c>
      <c r="V239" s="152" t="str">
        <f>IF($D239="","",IF(VLOOKUP($D239,Filter_Req!$A$2:$K$19,2)=1,MIN($X239,VLOOKUP($D239,Filter_Req!$A$2:$K$19,10)),85))</f>
        <v/>
      </c>
      <c r="W239" s="152" t="str">
        <f>IF($D239="","",IF($X239="","",MIN($X239,VLOOKUP($D239,Filter_Req!$A$2:$K$19,11))))</f>
        <v/>
      </c>
      <c r="X239" s="453"/>
      <c r="Y239" s="453"/>
      <c r="Z239" s="125"/>
      <c r="AA239" s="126" t="e">
        <f>VLOOKUP($D239,Filter_Req!$A$2:$K$19,2)</f>
        <v>#N/A</v>
      </c>
    </row>
    <row r="240" spans="1:27" x14ac:dyDescent="0.25">
      <c r="A240" s="125"/>
      <c r="B240" s="453"/>
      <c r="C240" s="453"/>
      <c r="D240" s="454"/>
      <c r="E240" s="455"/>
      <c r="F240" s="147" t="str">
        <f>IF($D240="","",IF($Q240="","",IF(VLOOKUP($D240,Filter_Req!$A$2:$K$19,2)=1,IF($R240="","",IF($N240&lt;=$U240,$R240*$G240,IF(AND($N240&gt;$U240,$N240&lt;=$X240),$G240*($R240+((($Q240-$R240)/($X240-$U240))*($N240-$U240))),0))),$Q240*$G240)))</f>
        <v/>
      </c>
      <c r="G240" s="148" t="str">
        <f>IF($D240="","",IF(VLOOKUP($D240,Filter_Req!$A$2:$K$19,2)=1,IF($N240&lt;=$U240,VLOOKUP($D240,Filter_Req!$A$2:$K$19,3),IF(AND($N240&gt;$U240,$N240&lt;=$W240),VLOOKUP($D240,Filter_Req!$A$2:$K$19,3)+(((VLOOKUP($D240,Filter_Req!$A$2:$K$19,5)-VLOOKUP($D240,Filter_Req!$A$2:$K$19,3))/($W240-$U240))*($N240-$U240)),0))))</f>
        <v/>
      </c>
      <c r="H240" s="455"/>
      <c r="I240" s="147" t="str">
        <f>IF($D240="","",IF(VLOOKUP($D240,Filter_Req!$A$2:$K$19,2)=1,IF($S240="","",$S240*$J240),""))</f>
        <v/>
      </c>
      <c r="J240" s="148" t="str">
        <f>IF($D240="","",IF(VLOOKUP($D240,Filter_Req!$A$2:$K$19,2)=1,VLOOKUP($D240,Filter_Req!$A$2:$M$19,12),""))</f>
        <v/>
      </c>
      <c r="K240" s="455"/>
      <c r="L240" s="147" t="str">
        <f>IF($D240="","",IF(VLOOKUP($D240,Filter_Req!$A$2:$K$19,2)=1,IF($T240="","",$T240*$M240),""))</f>
        <v/>
      </c>
      <c r="M240" s="148" t="str">
        <f>IF($D240="","",IF(VLOOKUP($D240,Filter_Req!$A$2:$K$19,2)=1,VLOOKUP($D240,Filter_Req!$A$2:$K$19,8),""))</f>
        <v/>
      </c>
      <c r="N240" s="149" t="str">
        <f t="shared" si="6"/>
        <v/>
      </c>
      <c r="O240" s="150" t="str">
        <f t="shared" si="7"/>
        <v/>
      </c>
      <c r="P240" s="151"/>
      <c r="Q240" s="453"/>
      <c r="R240" s="453"/>
      <c r="S240" s="453"/>
      <c r="T240" s="453"/>
      <c r="U240" s="152" t="str">
        <f>IF($D240="","",IF(VLOOKUP($D240,Filter_Req!$A$2:$K$19,2)=1,MIN($X240,VLOOKUP($D240,Filter_Req!$A$2:$K$19,9)),85))</f>
        <v/>
      </c>
      <c r="V240" s="152" t="str">
        <f>IF($D240="","",IF(VLOOKUP($D240,Filter_Req!$A$2:$K$19,2)=1,MIN($X240,VLOOKUP($D240,Filter_Req!$A$2:$K$19,10)),85))</f>
        <v/>
      </c>
      <c r="W240" s="152" t="str">
        <f>IF($D240="","",IF($X240="","",MIN($X240,VLOOKUP($D240,Filter_Req!$A$2:$K$19,11))))</f>
        <v/>
      </c>
      <c r="X240" s="453"/>
      <c r="Y240" s="453"/>
      <c r="Z240" s="125"/>
      <c r="AA240" s="126" t="e">
        <f>VLOOKUP($D240,Filter_Req!$A$2:$K$19,2)</f>
        <v>#N/A</v>
      </c>
    </row>
    <row r="241" spans="1:27" x14ac:dyDescent="0.25">
      <c r="A241" s="125"/>
      <c r="B241" s="453"/>
      <c r="C241" s="453"/>
      <c r="D241" s="454"/>
      <c r="E241" s="455"/>
      <c r="F241" s="147" t="str">
        <f>IF($D241="","",IF($Q241="","",IF(VLOOKUP($D241,Filter_Req!$A$2:$K$19,2)=1,IF($R241="","",IF($N241&lt;=$U241,$R241*$G241,IF(AND($N241&gt;$U241,$N241&lt;=$X241),$G241*($R241+((($Q241-$R241)/($X241-$U241))*($N241-$U241))),0))),$Q241*$G241)))</f>
        <v/>
      </c>
      <c r="G241" s="148" t="str">
        <f>IF($D241="","",IF(VLOOKUP($D241,Filter_Req!$A$2:$K$19,2)=1,IF($N241&lt;=$U241,VLOOKUP($D241,Filter_Req!$A$2:$K$19,3),IF(AND($N241&gt;$U241,$N241&lt;=$W241),VLOOKUP($D241,Filter_Req!$A$2:$K$19,3)+(((VLOOKUP($D241,Filter_Req!$A$2:$K$19,5)-VLOOKUP($D241,Filter_Req!$A$2:$K$19,3))/($W241-$U241))*($N241-$U241)),0))))</f>
        <v/>
      </c>
      <c r="H241" s="455"/>
      <c r="I241" s="147" t="str">
        <f>IF($D241="","",IF(VLOOKUP($D241,Filter_Req!$A$2:$K$19,2)=1,IF($S241="","",$S241*$J241),""))</f>
        <v/>
      </c>
      <c r="J241" s="148" t="str">
        <f>IF($D241="","",IF(VLOOKUP($D241,Filter_Req!$A$2:$K$19,2)=1,VLOOKUP($D241,Filter_Req!$A$2:$M$19,12),""))</f>
        <v/>
      </c>
      <c r="K241" s="455"/>
      <c r="L241" s="147" t="str">
        <f>IF($D241="","",IF(VLOOKUP($D241,Filter_Req!$A$2:$K$19,2)=1,IF($T241="","",$T241*$M241),""))</f>
        <v/>
      </c>
      <c r="M241" s="148" t="str">
        <f>IF($D241="","",IF(VLOOKUP($D241,Filter_Req!$A$2:$K$19,2)=1,VLOOKUP($D241,Filter_Req!$A$2:$K$19,8),""))</f>
        <v/>
      </c>
      <c r="N241" s="149" t="str">
        <f t="shared" si="6"/>
        <v/>
      </c>
      <c r="O241" s="150" t="str">
        <f t="shared" si="7"/>
        <v/>
      </c>
      <c r="P241" s="151"/>
      <c r="Q241" s="453"/>
      <c r="R241" s="453"/>
      <c r="S241" s="453"/>
      <c r="T241" s="453"/>
      <c r="U241" s="152" t="str">
        <f>IF($D241="","",IF(VLOOKUP($D241,Filter_Req!$A$2:$K$19,2)=1,MIN($X241,VLOOKUP($D241,Filter_Req!$A$2:$K$19,9)),85))</f>
        <v/>
      </c>
      <c r="V241" s="152" t="str">
        <f>IF($D241="","",IF(VLOOKUP($D241,Filter_Req!$A$2:$K$19,2)=1,MIN($X241,VLOOKUP($D241,Filter_Req!$A$2:$K$19,10)),85))</f>
        <v/>
      </c>
      <c r="W241" s="152" t="str">
        <f>IF($D241="","",IF($X241="","",MIN($X241,VLOOKUP($D241,Filter_Req!$A$2:$K$19,11))))</f>
        <v/>
      </c>
      <c r="X241" s="453"/>
      <c r="Y241" s="453"/>
      <c r="Z241" s="125"/>
      <c r="AA241" s="126" t="e">
        <f>VLOOKUP($D241,Filter_Req!$A$2:$K$19,2)</f>
        <v>#N/A</v>
      </c>
    </row>
    <row r="242" spans="1:27" x14ac:dyDescent="0.25">
      <c r="A242" s="125"/>
      <c r="B242" s="453"/>
      <c r="C242" s="453"/>
      <c r="D242" s="454"/>
      <c r="E242" s="455"/>
      <c r="F242" s="147" t="str">
        <f>IF($D242="","",IF($Q242="","",IF(VLOOKUP($D242,Filter_Req!$A$2:$K$19,2)=1,IF($R242="","",IF($N242&lt;=$U242,$R242*$G242,IF(AND($N242&gt;$U242,$N242&lt;=$X242),$G242*($R242+((($Q242-$R242)/($X242-$U242))*($N242-$U242))),0))),$Q242*$G242)))</f>
        <v/>
      </c>
      <c r="G242" s="148" t="str">
        <f>IF($D242="","",IF(VLOOKUP($D242,Filter_Req!$A$2:$K$19,2)=1,IF($N242&lt;=$U242,VLOOKUP($D242,Filter_Req!$A$2:$K$19,3),IF(AND($N242&gt;$U242,$N242&lt;=$W242),VLOOKUP($D242,Filter_Req!$A$2:$K$19,3)+(((VLOOKUP($D242,Filter_Req!$A$2:$K$19,5)-VLOOKUP($D242,Filter_Req!$A$2:$K$19,3))/($W242-$U242))*($N242-$U242)),0))))</f>
        <v/>
      </c>
      <c r="H242" s="455"/>
      <c r="I242" s="147" t="str">
        <f>IF($D242="","",IF(VLOOKUP($D242,Filter_Req!$A$2:$K$19,2)=1,IF($S242="","",$S242*$J242),""))</f>
        <v/>
      </c>
      <c r="J242" s="148" t="str">
        <f>IF($D242="","",IF(VLOOKUP($D242,Filter_Req!$A$2:$K$19,2)=1,VLOOKUP($D242,Filter_Req!$A$2:$M$19,12),""))</f>
        <v/>
      </c>
      <c r="K242" s="455"/>
      <c r="L242" s="147" t="str">
        <f>IF($D242="","",IF(VLOOKUP($D242,Filter_Req!$A$2:$K$19,2)=1,IF($T242="","",$T242*$M242),""))</f>
        <v/>
      </c>
      <c r="M242" s="148" t="str">
        <f>IF($D242="","",IF(VLOOKUP($D242,Filter_Req!$A$2:$K$19,2)=1,VLOOKUP($D242,Filter_Req!$A$2:$K$19,8),""))</f>
        <v/>
      </c>
      <c r="N242" s="149" t="str">
        <f t="shared" si="6"/>
        <v/>
      </c>
      <c r="O242" s="150" t="str">
        <f t="shared" si="7"/>
        <v/>
      </c>
      <c r="P242" s="151"/>
      <c r="Q242" s="453"/>
      <c r="R242" s="453"/>
      <c r="S242" s="453"/>
      <c r="T242" s="453"/>
      <c r="U242" s="152" t="str">
        <f>IF($D242="","",IF(VLOOKUP($D242,Filter_Req!$A$2:$K$19,2)=1,MIN($X242,VLOOKUP($D242,Filter_Req!$A$2:$K$19,9)),85))</f>
        <v/>
      </c>
      <c r="V242" s="152" t="str">
        <f>IF($D242="","",IF(VLOOKUP($D242,Filter_Req!$A$2:$K$19,2)=1,MIN($X242,VLOOKUP($D242,Filter_Req!$A$2:$K$19,10)),85))</f>
        <v/>
      </c>
      <c r="W242" s="152" t="str">
        <f>IF($D242="","",IF($X242="","",MIN($X242,VLOOKUP($D242,Filter_Req!$A$2:$K$19,11))))</f>
        <v/>
      </c>
      <c r="X242" s="453"/>
      <c r="Y242" s="453"/>
      <c r="Z242" s="125"/>
      <c r="AA242" s="126" t="e">
        <f>VLOOKUP($D242,Filter_Req!$A$2:$K$19,2)</f>
        <v>#N/A</v>
      </c>
    </row>
    <row r="243" spans="1:27" x14ac:dyDescent="0.25">
      <c r="A243" s="125"/>
      <c r="B243" s="453"/>
      <c r="C243" s="453"/>
      <c r="D243" s="454"/>
      <c r="E243" s="455"/>
      <c r="F243" s="147" t="str">
        <f>IF($D243="","",IF($Q243="","",IF(VLOOKUP($D243,Filter_Req!$A$2:$K$19,2)=1,IF($R243="","",IF($N243&lt;=$U243,$R243*$G243,IF(AND($N243&gt;$U243,$N243&lt;=$X243),$G243*($R243+((($Q243-$R243)/($X243-$U243))*($N243-$U243))),0))),$Q243*$G243)))</f>
        <v/>
      </c>
      <c r="G243" s="148" t="str">
        <f>IF($D243="","",IF(VLOOKUP($D243,Filter_Req!$A$2:$K$19,2)=1,IF($N243&lt;=$U243,VLOOKUP($D243,Filter_Req!$A$2:$K$19,3),IF(AND($N243&gt;$U243,$N243&lt;=$W243),VLOOKUP($D243,Filter_Req!$A$2:$K$19,3)+(((VLOOKUP($D243,Filter_Req!$A$2:$K$19,5)-VLOOKUP($D243,Filter_Req!$A$2:$K$19,3))/($W243-$U243))*($N243-$U243)),0))))</f>
        <v/>
      </c>
      <c r="H243" s="455"/>
      <c r="I243" s="147" t="str">
        <f>IF($D243="","",IF(VLOOKUP($D243,Filter_Req!$A$2:$K$19,2)=1,IF($S243="","",$S243*$J243),""))</f>
        <v/>
      </c>
      <c r="J243" s="148" t="str">
        <f>IF($D243="","",IF(VLOOKUP($D243,Filter_Req!$A$2:$K$19,2)=1,VLOOKUP($D243,Filter_Req!$A$2:$M$19,12),""))</f>
        <v/>
      </c>
      <c r="K243" s="455"/>
      <c r="L243" s="147" t="str">
        <f>IF($D243="","",IF(VLOOKUP($D243,Filter_Req!$A$2:$K$19,2)=1,IF($T243="","",$T243*$M243),""))</f>
        <v/>
      </c>
      <c r="M243" s="148" t="str">
        <f>IF($D243="","",IF(VLOOKUP($D243,Filter_Req!$A$2:$K$19,2)=1,VLOOKUP($D243,Filter_Req!$A$2:$K$19,8),""))</f>
        <v/>
      </c>
      <c r="N243" s="149" t="str">
        <f t="shared" si="6"/>
        <v/>
      </c>
      <c r="O243" s="150" t="str">
        <f t="shared" si="7"/>
        <v/>
      </c>
      <c r="P243" s="151"/>
      <c r="Q243" s="453"/>
      <c r="R243" s="453"/>
      <c r="S243" s="453"/>
      <c r="T243" s="453"/>
      <c r="U243" s="152" t="str">
        <f>IF($D243="","",IF(VLOOKUP($D243,Filter_Req!$A$2:$K$19,2)=1,MIN($X243,VLOOKUP($D243,Filter_Req!$A$2:$K$19,9)),85))</f>
        <v/>
      </c>
      <c r="V243" s="152" t="str">
        <f>IF($D243="","",IF(VLOOKUP($D243,Filter_Req!$A$2:$K$19,2)=1,MIN($X243,VLOOKUP($D243,Filter_Req!$A$2:$K$19,10)),85))</f>
        <v/>
      </c>
      <c r="W243" s="152" t="str">
        <f>IF($D243="","",IF($X243="","",MIN($X243,VLOOKUP($D243,Filter_Req!$A$2:$K$19,11))))</f>
        <v/>
      </c>
      <c r="X243" s="453"/>
      <c r="Y243" s="453"/>
      <c r="Z243" s="125"/>
      <c r="AA243" s="126" t="e">
        <f>VLOOKUP($D243,Filter_Req!$A$2:$K$19,2)</f>
        <v>#N/A</v>
      </c>
    </row>
    <row r="244" spans="1:27" x14ac:dyDescent="0.25">
      <c r="A244" s="125"/>
      <c r="B244" s="453"/>
      <c r="C244" s="453"/>
      <c r="D244" s="454"/>
      <c r="E244" s="455"/>
      <c r="F244" s="147" t="str">
        <f>IF($D244="","",IF($Q244="","",IF(VLOOKUP($D244,Filter_Req!$A$2:$K$19,2)=1,IF($R244="","",IF($N244&lt;=$U244,$R244*$G244,IF(AND($N244&gt;$U244,$N244&lt;=$X244),$G244*($R244+((($Q244-$R244)/($X244-$U244))*($N244-$U244))),0))),$Q244*$G244)))</f>
        <v/>
      </c>
      <c r="G244" s="148" t="str">
        <f>IF($D244="","",IF(VLOOKUP($D244,Filter_Req!$A$2:$K$19,2)=1,IF($N244&lt;=$U244,VLOOKUP($D244,Filter_Req!$A$2:$K$19,3),IF(AND($N244&gt;$U244,$N244&lt;=$W244),VLOOKUP($D244,Filter_Req!$A$2:$K$19,3)+(((VLOOKUP($D244,Filter_Req!$A$2:$K$19,5)-VLOOKUP($D244,Filter_Req!$A$2:$K$19,3))/($W244-$U244))*($N244-$U244)),0))))</f>
        <v/>
      </c>
      <c r="H244" s="455"/>
      <c r="I244" s="147" t="str">
        <f>IF($D244="","",IF(VLOOKUP($D244,Filter_Req!$A$2:$K$19,2)=1,IF($S244="","",$S244*$J244),""))</f>
        <v/>
      </c>
      <c r="J244" s="148" t="str">
        <f>IF($D244="","",IF(VLOOKUP($D244,Filter_Req!$A$2:$K$19,2)=1,VLOOKUP($D244,Filter_Req!$A$2:$M$19,12),""))</f>
        <v/>
      </c>
      <c r="K244" s="455"/>
      <c r="L244" s="147" t="str">
        <f>IF($D244="","",IF(VLOOKUP($D244,Filter_Req!$A$2:$K$19,2)=1,IF($T244="","",$T244*$M244),""))</f>
        <v/>
      </c>
      <c r="M244" s="148" t="str">
        <f>IF($D244="","",IF(VLOOKUP($D244,Filter_Req!$A$2:$K$19,2)=1,VLOOKUP($D244,Filter_Req!$A$2:$K$19,8),""))</f>
        <v/>
      </c>
      <c r="N244" s="149" t="str">
        <f t="shared" si="6"/>
        <v/>
      </c>
      <c r="O244" s="150" t="str">
        <f t="shared" si="7"/>
        <v/>
      </c>
      <c r="P244" s="151"/>
      <c r="Q244" s="453"/>
      <c r="R244" s="453"/>
      <c r="S244" s="453"/>
      <c r="T244" s="453"/>
      <c r="U244" s="152" t="str">
        <f>IF($D244="","",IF(VLOOKUP($D244,Filter_Req!$A$2:$K$19,2)=1,MIN($X244,VLOOKUP($D244,Filter_Req!$A$2:$K$19,9)),85))</f>
        <v/>
      </c>
      <c r="V244" s="152" t="str">
        <f>IF($D244="","",IF(VLOOKUP($D244,Filter_Req!$A$2:$K$19,2)=1,MIN($X244,VLOOKUP($D244,Filter_Req!$A$2:$K$19,10)),85))</f>
        <v/>
      </c>
      <c r="W244" s="152" t="str">
        <f>IF($D244="","",IF($X244="","",MIN($X244,VLOOKUP($D244,Filter_Req!$A$2:$K$19,11))))</f>
        <v/>
      </c>
      <c r="X244" s="453"/>
      <c r="Y244" s="453"/>
      <c r="Z244" s="125"/>
      <c r="AA244" s="126" t="e">
        <f>VLOOKUP($D244,Filter_Req!$A$2:$K$19,2)</f>
        <v>#N/A</v>
      </c>
    </row>
    <row r="245" spans="1:27" x14ac:dyDescent="0.25">
      <c r="A245" s="125"/>
      <c r="B245" s="453"/>
      <c r="C245" s="453"/>
      <c r="D245" s="454"/>
      <c r="E245" s="455"/>
      <c r="F245" s="147" t="str">
        <f>IF($D245="","",IF($Q245="","",IF(VLOOKUP($D245,Filter_Req!$A$2:$K$19,2)=1,IF($R245="","",IF($N245&lt;=$U245,$R245*$G245,IF(AND($N245&gt;$U245,$N245&lt;=$X245),$G245*($R245+((($Q245-$R245)/($X245-$U245))*($N245-$U245))),0))),$Q245*$G245)))</f>
        <v/>
      </c>
      <c r="G245" s="148" t="str">
        <f>IF($D245="","",IF(VLOOKUP($D245,Filter_Req!$A$2:$K$19,2)=1,IF($N245&lt;=$U245,VLOOKUP($D245,Filter_Req!$A$2:$K$19,3),IF(AND($N245&gt;$U245,$N245&lt;=$W245),VLOOKUP($D245,Filter_Req!$A$2:$K$19,3)+(((VLOOKUP($D245,Filter_Req!$A$2:$K$19,5)-VLOOKUP($D245,Filter_Req!$A$2:$K$19,3))/($W245-$U245))*($N245-$U245)),0))))</f>
        <v/>
      </c>
      <c r="H245" s="455"/>
      <c r="I245" s="147" t="str">
        <f>IF($D245="","",IF(VLOOKUP($D245,Filter_Req!$A$2:$K$19,2)=1,IF($S245="","",$S245*$J245),""))</f>
        <v/>
      </c>
      <c r="J245" s="148" t="str">
        <f>IF($D245="","",IF(VLOOKUP($D245,Filter_Req!$A$2:$K$19,2)=1,VLOOKUP($D245,Filter_Req!$A$2:$M$19,12),""))</f>
        <v/>
      </c>
      <c r="K245" s="455"/>
      <c r="L245" s="147" t="str">
        <f>IF($D245="","",IF(VLOOKUP($D245,Filter_Req!$A$2:$K$19,2)=1,IF($T245="","",$T245*$M245),""))</f>
        <v/>
      </c>
      <c r="M245" s="148" t="str">
        <f>IF($D245="","",IF(VLOOKUP($D245,Filter_Req!$A$2:$K$19,2)=1,VLOOKUP($D245,Filter_Req!$A$2:$K$19,8),""))</f>
        <v/>
      </c>
      <c r="N245" s="149" t="str">
        <f t="shared" si="6"/>
        <v/>
      </c>
      <c r="O245" s="150" t="str">
        <f t="shared" si="7"/>
        <v/>
      </c>
      <c r="P245" s="151"/>
      <c r="Q245" s="453"/>
      <c r="R245" s="453"/>
      <c r="S245" s="453"/>
      <c r="T245" s="453"/>
      <c r="U245" s="152" t="str">
        <f>IF($D245="","",IF(VLOOKUP($D245,Filter_Req!$A$2:$K$19,2)=1,MIN($X245,VLOOKUP($D245,Filter_Req!$A$2:$K$19,9)),85))</f>
        <v/>
      </c>
      <c r="V245" s="152" t="str">
        <f>IF($D245="","",IF(VLOOKUP($D245,Filter_Req!$A$2:$K$19,2)=1,MIN($X245,VLOOKUP($D245,Filter_Req!$A$2:$K$19,10)),85))</f>
        <v/>
      </c>
      <c r="W245" s="152" t="str">
        <f>IF($D245="","",IF($X245="","",MIN($X245,VLOOKUP($D245,Filter_Req!$A$2:$K$19,11))))</f>
        <v/>
      </c>
      <c r="X245" s="453"/>
      <c r="Y245" s="453"/>
      <c r="Z245" s="125"/>
      <c r="AA245" s="126" t="e">
        <f>VLOOKUP($D245,Filter_Req!$A$2:$K$19,2)</f>
        <v>#N/A</v>
      </c>
    </row>
    <row r="246" spans="1:27" x14ac:dyDescent="0.25">
      <c r="A246" s="125"/>
      <c r="B246" s="453"/>
      <c r="C246" s="453"/>
      <c r="D246" s="454"/>
      <c r="E246" s="455"/>
      <c r="F246" s="147" t="str">
        <f>IF($D246="","",IF($Q246="","",IF(VLOOKUP($D246,Filter_Req!$A$2:$K$19,2)=1,IF($R246="","",IF($N246&lt;=$U246,$R246*$G246,IF(AND($N246&gt;$U246,$N246&lt;=$X246),$G246*($R246+((($Q246-$R246)/($X246-$U246))*($N246-$U246))),0))),$Q246*$G246)))</f>
        <v/>
      </c>
      <c r="G246" s="148" t="str">
        <f>IF($D246="","",IF(VLOOKUP($D246,Filter_Req!$A$2:$K$19,2)=1,IF($N246&lt;=$U246,VLOOKUP($D246,Filter_Req!$A$2:$K$19,3),IF(AND($N246&gt;$U246,$N246&lt;=$W246),VLOOKUP($D246,Filter_Req!$A$2:$K$19,3)+(((VLOOKUP($D246,Filter_Req!$A$2:$K$19,5)-VLOOKUP($D246,Filter_Req!$A$2:$K$19,3))/($W246-$U246))*($N246-$U246)),0))))</f>
        <v/>
      </c>
      <c r="H246" s="455"/>
      <c r="I246" s="147" t="str">
        <f>IF($D246="","",IF(VLOOKUP($D246,Filter_Req!$A$2:$K$19,2)=1,IF($S246="","",$S246*$J246),""))</f>
        <v/>
      </c>
      <c r="J246" s="148" t="str">
        <f>IF($D246="","",IF(VLOOKUP($D246,Filter_Req!$A$2:$K$19,2)=1,VLOOKUP($D246,Filter_Req!$A$2:$M$19,12),""))</f>
        <v/>
      </c>
      <c r="K246" s="455"/>
      <c r="L246" s="147" t="str">
        <f>IF($D246="","",IF(VLOOKUP($D246,Filter_Req!$A$2:$K$19,2)=1,IF($T246="","",$T246*$M246),""))</f>
        <v/>
      </c>
      <c r="M246" s="148" t="str">
        <f>IF($D246="","",IF(VLOOKUP($D246,Filter_Req!$A$2:$K$19,2)=1,VLOOKUP($D246,Filter_Req!$A$2:$K$19,8),""))</f>
        <v/>
      </c>
      <c r="N246" s="149" t="str">
        <f t="shared" si="6"/>
        <v/>
      </c>
      <c r="O246" s="150" t="str">
        <f t="shared" si="7"/>
        <v/>
      </c>
      <c r="P246" s="151"/>
      <c r="Q246" s="453"/>
      <c r="R246" s="453"/>
      <c r="S246" s="453"/>
      <c r="T246" s="453"/>
      <c r="U246" s="152" t="str">
        <f>IF($D246="","",IF(VLOOKUP($D246,Filter_Req!$A$2:$K$19,2)=1,MIN($X246,VLOOKUP($D246,Filter_Req!$A$2:$K$19,9)),85))</f>
        <v/>
      </c>
      <c r="V246" s="152" t="str">
        <f>IF($D246="","",IF(VLOOKUP($D246,Filter_Req!$A$2:$K$19,2)=1,MIN($X246,VLOOKUP($D246,Filter_Req!$A$2:$K$19,10)),85))</f>
        <v/>
      </c>
      <c r="W246" s="152" t="str">
        <f>IF($D246="","",IF($X246="","",MIN($X246,VLOOKUP($D246,Filter_Req!$A$2:$K$19,11))))</f>
        <v/>
      </c>
      <c r="X246" s="453"/>
      <c r="Y246" s="453"/>
      <c r="Z246" s="125"/>
      <c r="AA246" s="126" t="e">
        <f>VLOOKUP($D246,Filter_Req!$A$2:$K$19,2)</f>
        <v>#N/A</v>
      </c>
    </row>
    <row r="247" spans="1:27" x14ac:dyDescent="0.25">
      <c r="A247" s="125"/>
      <c r="B247" s="453"/>
      <c r="C247" s="453"/>
      <c r="D247" s="454"/>
      <c r="E247" s="455"/>
      <c r="F247" s="147" t="str">
        <f>IF($D247="","",IF($Q247="","",IF(VLOOKUP($D247,Filter_Req!$A$2:$K$19,2)=1,IF($R247="","",IF($N247&lt;=$U247,$R247*$G247,IF(AND($N247&gt;$U247,$N247&lt;=$X247),$G247*($R247+((($Q247-$R247)/($X247-$U247))*($N247-$U247))),0))),$Q247*$G247)))</f>
        <v/>
      </c>
      <c r="G247" s="148" t="str">
        <f>IF($D247="","",IF(VLOOKUP($D247,Filter_Req!$A$2:$K$19,2)=1,IF($N247&lt;=$U247,VLOOKUP($D247,Filter_Req!$A$2:$K$19,3),IF(AND($N247&gt;$U247,$N247&lt;=$W247),VLOOKUP($D247,Filter_Req!$A$2:$K$19,3)+(((VLOOKUP($D247,Filter_Req!$A$2:$K$19,5)-VLOOKUP($D247,Filter_Req!$A$2:$K$19,3))/($W247-$U247))*($N247-$U247)),0))))</f>
        <v/>
      </c>
      <c r="H247" s="455"/>
      <c r="I247" s="147" t="str">
        <f>IF($D247="","",IF(VLOOKUP($D247,Filter_Req!$A$2:$K$19,2)=1,IF($S247="","",$S247*$J247),""))</f>
        <v/>
      </c>
      <c r="J247" s="148" t="str">
        <f>IF($D247="","",IF(VLOOKUP($D247,Filter_Req!$A$2:$K$19,2)=1,VLOOKUP($D247,Filter_Req!$A$2:$M$19,12),""))</f>
        <v/>
      </c>
      <c r="K247" s="455"/>
      <c r="L247" s="147" t="str">
        <f>IF($D247="","",IF(VLOOKUP($D247,Filter_Req!$A$2:$K$19,2)=1,IF($T247="","",$T247*$M247),""))</f>
        <v/>
      </c>
      <c r="M247" s="148" t="str">
        <f>IF($D247="","",IF(VLOOKUP($D247,Filter_Req!$A$2:$K$19,2)=1,VLOOKUP($D247,Filter_Req!$A$2:$K$19,8),""))</f>
        <v/>
      </c>
      <c r="N247" s="149" t="str">
        <f t="shared" si="6"/>
        <v/>
      </c>
      <c r="O247" s="150" t="str">
        <f t="shared" si="7"/>
        <v/>
      </c>
      <c r="P247" s="151"/>
      <c r="Q247" s="453"/>
      <c r="R247" s="453"/>
      <c r="S247" s="453"/>
      <c r="T247" s="453"/>
      <c r="U247" s="152" t="str">
        <f>IF($D247="","",IF(VLOOKUP($D247,Filter_Req!$A$2:$K$19,2)=1,MIN($X247,VLOOKUP($D247,Filter_Req!$A$2:$K$19,9)),85))</f>
        <v/>
      </c>
      <c r="V247" s="152" t="str">
        <f>IF($D247="","",IF(VLOOKUP($D247,Filter_Req!$A$2:$K$19,2)=1,MIN($X247,VLOOKUP($D247,Filter_Req!$A$2:$K$19,10)),85))</f>
        <v/>
      </c>
      <c r="W247" s="152" t="str">
        <f>IF($D247="","",IF($X247="","",MIN($X247,VLOOKUP($D247,Filter_Req!$A$2:$K$19,11))))</f>
        <v/>
      </c>
      <c r="X247" s="453"/>
      <c r="Y247" s="453"/>
      <c r="Z247" s="125"/>
      <c r="AA247" s="126" t="e">
        <f>VLOOKUP($D247,Filter_Req!$A$2:$K$19,2)</f>
        <v>#N/A</v>
      </c>
    </row>
    <row r="248" spans="1:27" x14ac:dyDescent="0.25">
      <c r="A248" s="125"/>
      <c r="B248" s="453"/>
      <c r="C248" s="453"/>
      <c r="D248" s="454"/>
      <c r="E248" s="455"/>
      <c r="F248" s="147" t="str">
        <f>IF($D248="","",IF($Q248="","",IF(VLOOKUP($D248,Filter_Req!$A$2:$K$19,2)=1,IF($R248="","",IF($N248&lt;=$U248,$R248*$G248,IF(AND($N248&gt;$U248,$N248&lt;=$X248),$G248*($R248+((($Q248-$R248)/($X248-$U248))*($N248-$U248))),0))),$Q248*$G248)))</f>
        <v/>
      </c>
      <c r="G248" s="148" t="str">
        <f>IF($D248="","",IF(VLOOKUP($D248,Filter_Req!$A$2:$K$19,2)=1,IF($N248&lt;=$U248,VLOOKUP($D248,Filter_Req!$A$2:$K$19,3),IF(AND($N248&gt;$U248,$N248&lt;=$W248),VLOOKUP($D248,Filter_Req!$A$2:$K$19,3)+(((VLOOKUP($D248,Filter_Req!$A$2:$K$19,5)-VLOOKUP($D248,Filter_Req!$A$2:$K$19,3))/($W248-$U248))*($N248-$U248)),0))))</f>
        <v/>
      </c>
      <c r="H248" s="455"/>
      <c r="I248" s="147" t="str">
        <f>IF($D248="","",IF(VLOOKUP($D248,Filter_Req!$A$2:$K$19,2)=1,IF($S248="","",$S248*$J248),""))</f>
        <v/>
      </c>
      <c r="J248" s="148" t="str">
        <f>IF($D248="","",IF(VLOOKUP($D248,Filter_Req!$A$2:$K$19,2)=1,VLOOKUP($D248,Filter_Req!$A$2:$M$19,12),""))</f>
        <v/>
      </c>
      <c r="K248" s="455"/>
      <c r="L248" s="147" t="str">
        <f>IF($D248="","",IF(VLOOKUP($D248,Filter_Req!$A$2:$K$19,2)=1,IF($T248="","",$T248*$M248),""))</f>
        <v/>
      </c>
      <c r="M248" s="148" t="str">
        <f>IF($D248="","",IF(VLOOKUP($D248,Filter_Req!$A$2:$K$19,2)=1,VLOOKUP($D248,Filter_Req!$A$2:$K$19,8),""))</f>
        <v/>
      </c>
      <c r="N248" s="149" t="str">
        <f t="shared" si="6"/>
        <v/>
      </c>
      <c r="O248" s="150" t="str">
        <f t="shared" si="7"/>
        <v/>
      </c>
      <c r="P248" s="151"/>
      <c r="Q248" s="453"/>
      <c r="R248" s="453"/>
      <c r="S248" s="453"/>
      <c r="T248" s="453"/>
      <c r="U248" s="152" t="str">
        <f>IF($D248="","",IF(VLOOKUP($D248,Filter_Req!$A$2:$K$19,2)=1,MIN($X248,VLOOKUP($D248,Filter_Req!$A$2:$K$19,9)),85))</f>
        <v/>
      </c>
      <c r="V248" s="152" t="str">
        <f>IF($D248="","",IF(VLOOKUP($D248,Filter_Req!$A$2:$K$19,2)=1,MIN($X248,VLOOKUP($D248,Filter_Req!$A$2:$K$19,10)),85))</f>
        <v/>
      </c>
      <c r="W248" s="152" t="str">
        <f>IF($D248="","",IF($X248="","",MIN($X248,VLOOKUP($D248,Filter_Req!$A$2:$K$19,11))))</f>
        <v/>
      </c>
      <c r="X248" s="453"/>
      <c r="Y248" s="453"/>
      <c r="Z248" s="125"/>
      <c r="AA248" s="126" t="e">
        <f>VLOOKUP($D248,Filter_Req!$A$2:$K$19,2)</f>
        <v>#N/A</v>
      </c>
    </row>
    <row r="249" spans="1:27" x14ac:dyDescent="0.25">
      <c r="A249" s="125"/>
      <c r="B249" s="453"/>
      <c r="C249" s="453"/>
      <c r="D249" s="454"/>
      <c r="E249" s="455"/>
      <c r="F249" s="147" t="str">
        <f>IF($D249="","",IF($Q249="","",IF(VLOOKUP($D249,Filter_Req!$A$2:$K$19,2)=1,IF($R249="","",IF($N249&lt;=$U249,$R249*$G249,IF(AND($N249&gt;$U249,$N249&lt;=$X249),$G249*($R249+((($Q249-$R249)/($X249-$U249))*($N249-$U249))),0))),$Q249*$G249)))</f>
        <v/>
      </c>
      <c r="G249" s="148" t="str">
        <f>IF($D249="","",IF(VLOOKUP($D249,Filter_Req!$A$2:$K$19,2)=1,IF($N249&lt;=$U249,VLOOKUP($D249,Filter_Req!$A$2:$K$19,3),IF(AND($N249&gt;$U249,$N249&lt;=$W249),VLOOKUP($D249,Filter_Req!$A$2:$K$19,3)+(((VLOOKUP($D249,Filter_Req!$A$2:$K$19,5)-VLOOKUP($D249,Filter_Req!$A$2:$K$19,3))/($W249-$U249))*($N249-$U249)),0))))</f>
        <v/>
      </c>
      <c r="H249" s="455"/>
      <c r="I249" s="147" t="str">
        <f>IF($D249="","",IF(VLOOKUP($D249,Filter_Req!$A$2:$K$19,2)=1,IF($S249="","",$S249*$J249),""))</f>
        <v/>
      </c>
      <c r="J249" s="148" t="str">
        <f>IF($D249="","",IF(VLOOKUP($D249,Filter_Req!$A$2:$K$19,2)=1,VLOOKUP($D249,Filter_Req!$A$2:$M$19,12),""))</f>
        <v/>
      </c>
      <c r="K249" s="455"/>
      <c r="L249" s="147" t="str">
        <f>IF($D249="","",IF(VLOOKUP($D249,Filter_Req!$A$2:$K$19,2)=1,IF($T249="","",$T249*$M249),""))</f>
        <v/>
      </c>
      <c r="M249" s="148" t="str">
        <f>IF($D249="","",IF(VLOOKUP($D249,Filter_Req!$A$2:$K$19,2)=1,VLOOKUP($D249,Filter_Req!$A$2:$K$19,8),""))</f>
        <v/>
      </c>
      <c r="N249" s="149" t="str">
        <f t="shared" si="6"/>
        <v/>
      </c>
      <c r="O249" s="150" t="str">
        <f t="shared" si="7"/>
        <v/>
      </c>
      <c r="P249" s="151"/>
      <c r="Q249" s="453"/>
      <c r="R249" s="453"/>
      <c r="S249" s="453"/>
      <c r="T249" s="453"/>
      <c r="U249" s="152" t="str">
        <f>IF($D249="","",IF(VLOOKUP($D249,Filter_Req!$A$2:$K$19,2)=1,MIN($X249,VLOOKUP($D249,Filter_Req!$A$2:$K$19,9)),85))</f>
        <v/>
      </c>
      <c r="V249" s="152" t="str">
        <f>IF($D249="","",IF(VLOOKUP($D249,Filter_Req!$A$2:$K$19,2)=1,MIN($X249,VLOOKUP($D249,Filter_Req!$A$2:$K$19,10)),85))</f>
        <v/>
      </c>
      <c r="W249" s="152" t="str">
        <f>IF($D249="","",IF($X249="","",MIN($X249,VLOOKUP($D249,Filter_Req!$A$2:$K$19,11))))</f>
        <v/>
      </c>
      <c r="X249" s="453"/>
      <c r="Y249" s="453"/>
      <c r="Z249" s="125"/>
      <c r="AA249" s="126" t="e">
        <f>VLOOKUP($D249,Filter_Req!$A$2:$K$19,2)</f>
        <v>#N/A</v>
      </c>
    </row>
    <row r="250" spans="1:27" x14ac:dyDescent="0.25">
      <c r="A250" s="125"/>
      <c r="B250" s="453"/>
      <c r="C250" s="453"/>
      <c r="D250" s="454"/>
      <c r="E250" s="455"/>
      <c r="F250" s="147" t="str">
        <f>IF($D250="","",IF($Q250="","",IF(VLOOKUP($D250,Filter_Req!$A$2:$K$19,2)=1,IF($R250="","",IF($N250&lt;=$U250,$R250*$G250,IF(AND($N250&gt;$U250,$N250&lt;=$X250),$G250*($R250+((($Q250-$R250)/($X250-$U250))*($N250-$U250))),0))),$Q250*$G250)))</f>
        <v/>
      </c>
      <c r="G250" s="148" t="str">
        <f>IF($D250="","",IF(VLOOKUP($D250,Filter_Req!$A$2:$K$19,2)=1,IF($N250&lt;=$U250,VLOOKUP($D250,Filter_Req!$A$2:$K$19,3),IF(AND($N250&gt;$U250,$N250&lt;=$W250),VLOOKUP($D250,Filter_Req!$A$2:$K$19,3)+(((VLOOKUP($D250,Filter_Req!$A$2:$K$19,5)-VLOOKUP($D250,Filter_Req!$A$2:$K$19,3))/($W250-$U250))*($N250-$U250)),0))))</f>
        <v/>
      </c>
      <c r="H250" s="455"/>
      <c r="I250" s="147" t="str">
        <f>IF($D250="","",IF(VLOOKUP($D250,Filter_Req!$A$2:$K$19,2)=1,IF($S250="","",$S250*$J250),""))</f>
        <v/>
      </c>
      <c r="J250" s="148" t="str">
        <f>IF($D250="","",IF(VLOOKUP($D250,Filter_Req!$A$2:$K$19,2)=1,VLOOKUP($D250,Filter_Req!$A$2:$M$19,12),""))</f>
        <v/>
      </c>
      <c r="K250" s="455"/>
      <c r="L250" s="147" t="str">
        <f>IF($D250="","",IF(VLOOKUP($D250,Filter_Req!$A$2:$K$19,2)=1,IF($T250="","",$T250*$M250),""))</f>
        <v/>
      </c>
      <c r="M250" s="148" t="str">
        <f>IF($D250="","",IF(VLOOKUP($D250,Filter_Req!$A$2:$K$19,2)=1,VLOOKUP($D250,Filter_Req!$A$2:$K$19,8),""))</f>
        <v/>
      </c>
      <c r="N250" s="149" t="str">
        <f t="shared" si="6"/>
        <v/>
      </c>
      <c r="O250" s="150" t="str">
        <f t="shared" si="7"/>
        <v/>
      </c>
      <c r="P250" s="151"/>
      <c r="Q250" s="453"/>
      <c r="R250" s="453"/>
      <c r="S250" s="453"/>
      <c r="T250" s="453"/>
      <c r="U250" s="152" t="str">
        <f>IF($D250="","",IF(VLOOKUP($D250,Filter_Req!$A$2:$K$19,2)=1,MIN($X250,VLOOKUP($D250,Filter_Req!$A$2:$K$19,9)),85))</f>
        <v/>
      </c>
      <c r="V250" s="152" t="str">
        <f>IF($D250="","",IF(VLOOKUP($D250,Filter_Req!$A$2:$K$19,2)=1,MIN($X250,VLOOKUP($D250,Filter_Req!$A$2:$K$19,10)),85))</f>
        <v/>
      </c>
      <c r="W250" s="152" t="str">
        <f>IF($D250="","",IF($X250="","",MIN($X250,VLOOKUP($D250,Filter_Req!$A$2:$K$19,11))))</f>
        <v/>
      </c>
      <c r="X250" s="453"/>
      <c r="Y250" s="453"/>
      <c r="Z250" s="125"/>
      <c r="AA250" s="126" t="e">
        <f>VLOOKUP($D250,Filter_Req!$A$2:$K$19,2)</f>
        <v>#N/A</v>
      </c>
    </row>
    <row r="251" spans="1:27" x14ac:dyDescent="0.25">
      <c r="A251" s="125"/>
      <c r="B251" s="453"/>
      <c r="C251" s="453"/>
      <c r="D251" s="454"/>
      <c r="E251" s="455"/>
      <c r="F251" s="147" t="str">
        <f>IF($D251="","",IF($Q251="","",IF(VLOOKUP($D251,Filter_Req!$A$2:$K$19,2)=1,IF($R251="","",IF($N251&lt;=$U251,$R251*$G251,IF(AND($N251&gt;$U251,$N251&lt;=$X251),$G251*($R251+((($Q251-$R251)/($X251-$U251))*($N251-$U251))),0))),$Q251*$G251)))</f>
        <v/>
      </c>
      <c r="G251" s="148" t="str">
        <f>IF($D251="","",IF(VLOOKUP($D251,Filter_Req!$A$2:$K$19,2)=1,IF($N251&lt;=$U251,VLOOKUP($D251,Filter_Req!$A$2:$K$19,3),IF(AND($N251&gt;$U251,$N251&lt;=$W251),VLOOKUP($D251,Filter_Req!$A$2:$K$19,3)+(((VLOOKUP($D251,Filter_Req!$A$2:$K$19,5)-VLOOKUP($D251,Filter_Req!$A$2:$K$19,3))/($W251-$U251))*($N251-$U251)),0))))</f>
        <v/>
      </c>
      <c r="H251" s="455"/>
      <c r="I251" s="147" t="str">
        <f>IF($D251="","",IF(VLOOKUP($D251,Filter_Req!$A$2:$K$19,2)=1,IF($S251="","",$S251*$J251),""))</f>
        <v/>
      </c>
      <c r="J251" s="148" t="str">
        <f>IF($D251="","",IF(VLOOKUP($D251,Filter_Req!$A$2:$K$19,2)=1,VLOOKUP($D251,Filter_Req!$A$2:$M$19,12),""))</f>
        <v/>
      </c>
      <c r="K251" s="455"/>
      <c r="L251" s="147" t="str">
        <f>IF($D251="","",IF(VLOOKUP($D251,Filter_Req!$A$2:$K$19,2)=1,IF($T251="","",$T251*$M251),""))</f>
        <v/>
      </c>
      <c r="M251" s="148" t="str">
        <f>IF($D251="","",IF(VLOOKUP($D251,Filter_Req!$A$2:$K$19,2)=1,VLOOKUP($D251,Filter_Req!$A$2:$K$19,8),""))</f>
        <v/>
      </c>
      <c r="N251" s="149" t="str">
        <f t="shared" si="6"/>
        <v/>
      </c>
      <c r="O251" s="150" t="str">
        <f t="shared" si="7"/>
        <v/>
      </c>
      <c r="P251" s="151"/>
      <c r="Q251" s="453"/>
      <c r="R251" s="453"/>
      <c r="S251" s="453"/>
      <c r="T251" s="453"/>
      <c r="U251" s="152" t="str">
        <f>IF($D251="","",IF(VLOOKUP($D251,Filter_Req!$A$2:$K$19,2)=1,MIN($X251,VLOOKUP($D251,Filter_Req!$A$2:$K$19,9)),85))</f>
        <v/>
      </c>
      <c r="V251" s="152" t="str">
        <f>IF($D251="","",IF(VLOOKUP($D251,Filter_Req!$A$2:$K$19,2)=1,MIN($X251,VLOOKUP($D251,Filter_Req!$A$2:$K$19,10)),85))</f>
        <v/>
      </c>
      <c r="W251" s="152" t="str">
        <f>IF($D251="","",IF($X251="","",MIN($X251,VLOOKUP($D251,Filter_Req!$A$2:$K$19,11))))</f>
        <v/>
      </c>
      <c r="X251" s="453"/>
      <c r="Y251" s="453"/>
      <c r="Z251" s="125"/>
      <c r="AA251" s="126" t="e">
        <f>VLOOKUP($D251,Filter_Req!$A$2:$K$19,2)</f>
        <v>#N/A</v>
      </c>
    </row>
    <row r="252" spans="1:27" x14ac:dyDescent="0.25">
      <c r="A252" s="125"/>
      <c r="B252" s="453"/>
      <c r="C252" s="453"/>
      <c r="D252" s="454"/>
      <c r="E252" s="455"/>
      <c r="F252" s="147" t="str">
        <f>IF($D252="","",IF($Q252="","",IF(VLOOKUP($D252,Filter_Req!$A$2:$K$19,2)=1,IF($R252="","",IF($N252&lt;=$U252,$R252*$G252,IF(AND($N252&gt;$U252,$N252&lt;=$X252),$G252*($R252+((($Q252-$R252)/($X252-$U252))*($N252-$U252))),0))),$Q252*$G252)))</f>
        <v/>
      </c>
      <c r="G252" s="148" t="str">
        <f>IF($D252="","",IF(VLOOKUP($D252,Filter_Req!$A$2:$K$19,2)=1,IF($N252&lt;=$U252,VLOOKUP($D252,Filter_Req!$A$2:$K$19,3),IF(AND($N252&gt;$U252,$N252&lt;=$W252),VLOOKUP($D252,Filter_Req!$A$2:$K$19,3)+(((VLOOKUP($D252,Filter_Req!$A$2:$K$19,5)-VLOOKUP($D252,Filter_Req!$A$2:$K$19,3))/($W252-$U252))*($N252-$U252)),0))))</f>
        <v/>
      </c>
      <c r="H252" s="455"/>
      <c r="I252" s="147" t="str">
        <f>IF($D252="","",IF(VLOOKUP($D252,Filter_Req!$A$2:$K$19,2)=1,IF($S252="","",$S252*$J252),""))</f>
        <v/>
      </c>
      <c r="J252" s="148" t="str">
        <f>IF($D252="","",IF(VLOOKUP($D252,Filter_Req!$A$2:$K$19,2)=1,VLOOKUP($D252,Filter_Req!$A$2:$M$19,12),""))</f>
        <v/>
      </c>
      <c r="K252" s="455"/>
      <c r="L252" s="147" t="str">
        <f>IF($D252="","",IF(VLOOKUP($D252,Filter_Req!$A$2:$K$19,2)=1,IF($T252="","",$T252*$M252),""))</f>
        <v/>
      </c>
      <c r="M252" s="148" t="str">
        <f>IF($D252="","",IF(VLOOKUP($D252,Filter_Req!$A$2:$K$19,2)=1,VLOOKUP($D252,Filter_Req!$A$2:$K$19,8),""))</f>
        <v/>
      </c>
      <c r="N252" s="149" t="str">
        <f t="shared" si="6"/>
        <v/>
      </c>
      <c r="O252" s="150" t="str">
        <f t="shared" si="7"/>
        <v/>
      </c>
      <c r="P252" s="151"/>
      <c r="Q252" s="453"/>
      <c r="R252" s="453"/>
      <c r="S252" s="453"/>
      <c r="T252" s="453"/>
      <c r="U252" s="152" t="str">
        <f>IF($D252="","",IF(VLOOKUP($D252,Filter_Req!$A$2:$K$19,2)=1,MIN($X252,VLOOKUP($D252,Filter_Req!$A$2:$K$19,9)),85))</f>
        <v/>
      </c>
      <c r="V252" s="152" t="str">
        <f>IF($D252="","",IF(VLOOKUP($D252,Filter_Req!$A$2:$K$19,2)=1,MIN($X252,VLOOKUP($D252,Filter_Req!$A$2:$K$19,10)),85))</f>
        <v/>
      </c>
      <c r="W252" s="152" t="str">
        <f>IF($D252="","",IF($X252="","",MIN($X252,VLOOKUP($D252,Filter_Req!$A$2:$K$19,11))))</f>
        <v/>
      </c>
      <c r="X252" s="453"/>
      <c r="Y252" s="453"/>
      <c r="Z252" s="125"/>
      <c r="AA252" s="126" t="e">
        <f>VLOOKUP($D252,Filter_Req!$A$2:$K$19,2)</f>
        <v>#N/A</v>
      </c>
    </row>
    <row r="253" spans="1:27" x14ac:dyDescent="0.25">
      <c r="A253" s="125"/>
      <c r="B253" s="453"/>
      <c r="C253" s="453"/>
      <c r="D253" s="454"/>
      <c r="E253" s="455"/>
      <c r="F253" s="147" t="str">
        <f>IF($D253="","",IF($Q253="","",IF(VLOOKUP($D253,Filter_Req!$A$2:$K$19,2)=1,IF($R253="","",IF($N253&lt;=$U253,$R253*$G253,IF(AND($N253&gt;$U253,$N253&lt;=$X253),$G253*($R253+((($Q253-$R253)/($X253-$U253))*($N253-$U253))),0))),$Q253*$G253)))</f>
        <v/>
      </c>
      <c r="G253" s="148" t="str">
        <f>IF($D253="","",IF(VLOOKUP($D253,Filter_Req!$A$2:$K$19,2)=1,IF($N253&lt;=$U253,VLOOKUP($D253,Filter_Req!$A$2:$K$19,3),IF(AND($N253&gt;$U253,$N253&lt;=$W253),VLOOKUP($D253,Filter_Req!$A$2:$K$19,3)+(((VLOOKUP($D253,Filter_Req!$A$2:$K$19,5)-VLOOKUP($D253,Filter_Req!$A$2:$K$19,3))/($W253-$U253))*($N253-$U253)),0))))</f>
        <v/>
      </c>
      <c r="H253" s="455"/>
      <c r="I253" s="147" t="str">
        <f>IF($D253="","",IF(VLOOKUP($D253,Filter_Req!$A$2:$K$19,2)=1,IF($S253="","",$S253*$J253),""))</f>
        <v/>
      </c>
      <c r="J253" s="148" t="str">
        <f>IF($D253="","",IF(VLOOKUP($D253,Filter_Req!$A$2:$K$19,2)=1,VLOOKUP($D253,Filter_Req!$A$2:$M$19,12),""))</f>
        <v/>
      </c>
      <c r="K253" s="455"/>
      <c r="L253" s="147" t="str">
        <f>IF($D253="","",IF(VLOOKUP($D253,Filter_Req!$A$2:$K$19,2)=1,IF($T253="","",$T253*$M253),""))</f>
        <v/>
      </c>
      <c r="M253" s="148" t="str">
        <f>IF($D253="","",IF(VLOOKUP($D253,Filter_Req!$A$2:$K$19,2)=1,VLOOKUP($D253,Filter_Req!$A$2:$K$19,8),""))</f>
        <v/>
      </c>
      <c r="N253" s="149" t="str">
        <f t="shared" si="6"/>
        <v/>
      </c>
      <c r="O253" s="150" t="str">
        <f t="shared" si="7"/>
        <v/>
      </c>
      <c r="P253" s="151"/>
      <c r="Q253" s="453"/>
      <c r="R253" s="453"/>
      <c r="S253" s="453"/>
      <c r="T253" s="453"/>
      <c r="U253" s="152" t="str">
        <f>IF($D253="","",IF(VLOOKUP($D253,Filter_Req!$A$2:$K$19,2)=1,MIN($X253,VLOOKUP($D253,Filter_Req!$A$2:$K$19,9)),85))</f>
        <v/>
      </c>
      <c r="V253" s="152" t="str">
        <f>IF($D253="","",IF(VLOOKUP($D253,Filter_Req!$A$2:$K$19,2)=1,MIN($X253,VLOOKUP($D253,Filter_Req!$A$2:$K$19,10)),85))</f>
        <v/>
      </c>
      <c r="W253" s="152" t="str">
        <f>IF($D253="","",IF($X253="","",MIN($X253,VLOOKUP($D253,Filter_Req!$A$2:$K$19,11))))</f>
        <v/>
      </c>
      <c r="X253" s="453"/>
      <c r="Y253" s="453"/>
      <c r="Z253" s="125"/>
      <c r="AA253" s="126" t="e">
        <f>VLOOKUP($D253,Filter_Req!$A$2:$K$19,2)</f>
        <v>#N/A</v>
      </c>
    </row>
    <row r="254" spans="1:27" x14ac:dyDescent="0.25">
      <c r="A254" s="125"/>
      <c r="B254" s="453"/>
      <c r="C254" s="453"/>
      <c r="D254" s="454"/>
      <c r="E254" s="455"/>
      <c r="F254" s="147" t="str">
        <f>IF($D254="","",IF($Q254="","",IF(VLOOKUP($D254,Filter_Req!$A$2:$K$19,2)=1,IF($R254="","",IF($N254&lt;=$U254,$R254*$G254,IF(AND($N254&gt;$U254,$N254&lt;=$X254),$G254*($R254+((($Q254-$R254)/($X254-$U254))*($N254-$U254))),0))),$Q254*$G254)))</f>
        <v/>
      </c>
      <c r="G254" s="148" t="str">
        <f>IF($D254="","",IF(VLOOKUP($D254,Filter_Req!$A$2:$K$19,2)=1,IF($N254&lt;=$U254,VLOOKUP($D254,Filter_Req!$A$2:$K$19,3),IF(AND($N254&gt;$U254,$N254&lt;=$W254),VLOOKUP($D254,Filter_Req!$A$2:$K$19,3)+(((VLOOKUP($D254,Filter_Req!$A$2:$K$19,5)-VLOOKUP($D254,Filter_Req!$A$2:$K$19,3))/($W254-$U254))*($N254-$U254)),0))))</f>
        <v/>
      </c>
      <c r="H254" s="455"/>
      <c r="I254" s="147" t="str">
        <f>IF($D254="","",IF(VLOOKUP($D254,Filter_Req!$A$2:$K$19,2)=1,IF($S254="","",$S254*$J254),""))</f>
        <v/>
      </c>
      <c r="J254" s="148" t="str">
        <f>IF($D254="","",IF(VLOOKUP($D254,Filter_Req!$A$2:$K$19,2)=1,VLOOKUP($D254,Filter_Req!$A$2:$M$19,12),""))</f>
        <v/>
      </c>
      <c r="K254" s="455"/>
      <c r="L254" s="147" t="str">
        <f>IF($D254="","",IF(VLOOKUP($D254,Filter_Req!$A$2:$K$19,2)=1,IF($T254="","",$T254*$M254),""))</f>
        <v/>
      </c>
      <c r="M254" s="148" t="str">
        <f>IF($D254="","",IF(VLOOKUP($D254,Filter_Req!$A$2:$K$19,2)=1,VLOOKUP($D254,Filter_Req!$A$2:$K$19,8),""))</f>
        <v/>
      </c>
      <c r="N254" s="149" t="str">
        <f t="shared" si="6"/>
        <v/>
      </c>
      <c r="O254" s="150" t="str">
        <f t="shared" si="7"/>
        <v/>
      </c>
      <c r="P254" s="151"/>
      <c r="Q254" s="453"/>
      <c r="R254" s="453"/>
      <c r="S254" s="453"/>
      <c r="T254" s="453"/>
      <c r="U254" s="152" t="str">
        <f>IF($D254="","",IF(VLOOKUP($D254,Filter_Req!$A$2:$K$19,2)=1,MIN($X254,VLOOKUP($D254,Filter_Req!$A$2:$K$19,9)),85))</f>
        <v/>
      </c>
      <c r="V254" s="152" t="str">
        <f>IF($D254="","",IF(VLOOKUP($D254,Filter_Req!$A$2:$K$19,2)=1,MIN($X254,VLOOKUP($D254,Filter_Req!$A$2:$K$19,10)),85))</f>
        <v/>
      </c>
      <c r="W254" s="152" t="str">
        <f>IF($D254="","",IF($X254="","",MIN($X254,VLOOKUP($D254,Filter_Req!$A$2:$K$19,11))))</f>
        <v/>
      </c>
      <c r="X254" s="453"/>
      <c r="Y254" s="453"/>
      <c r="Z254" s="125"/>
      <c r="AA254" s="126" t="e">
        <f>VLOOKUP($D254,Filter_Req!$A$2:$K$19,2)</f>
        <v>#N/A</v>
      </c>
    </row>
    <row r="255" spans="1:27" x14ac:dyDescent="0.25">
      <c r="A255" s="125"/>
      <c r="B255" s="453"/>
      <c r="C255" s="453"/>
      <c r="D255" s="454"/>
      <c r="E255" s="455"/>
      <c r="F255" s="147" t="str">
        <f>IF($D255="","",IF($Q255="","",IF(VLOOKUP($D255,Filter_Req!$A$2:$K$19,2)=1,IF($R255="","",IF($N255&lt;=$U255,$R255*$G255,IF(AND($N255&gt;$U255,$N255&lt;=$X255),$G255*($R255+((($Q255-$R255)/($X255-$U255))*($N255-$U255))),0))),$Q255*$G255)))</f>
        <v/>
      </c>
      <c r="G255" s="148" t="str">
        <f>IF($D255="","",IF(VLOOKUP($D255,Filter_Req!$A$2:$K$19,2)=1,IF($N255&lt;=$U255,VLOOKUP($D255,Filter_Req!$A$2:$K$19,3),IF(AND($N255&gt;$U255,$N255&lt;=$W255),VLOOKUP($D255,Filter_Req!$A$2:$K$19,3)+(((VLOOKUP($D255,Filter_Req!$A$2:$K$19,5)-VLOOKUP($D255,Filter_Req!$A$2:$K$19,3))/($W255-$U255))*($N255-$U255)),0))))</f>
        <v/>
      </c>
      <c r="H255" s="455"/>
      <c r="I255" s="147" t="str">
        <f>IF($D255="","",IF(VLOOKUP($D255,Filter_Req!$A$2:$K$19,2)=1,IF($S255="","",$S255*$J255),""))</f>
        <v/>
      </c>
      <c r="J255" s="148" t="str">
        <f>IF($D255="","",IF(VLOOKUP($D255,Filter_Req!$A$2:$K$19,2)=1,VLOOKUP($D255,Filter_Req!$A$2:$M$19,12),""))</f>
        <v/>
      </c>
      <c r="K255" s="455"/>
      <c r="L255" s="147" t="str">
        <f>IF($D255="","",IF(VLOOKUP($D255,Filter_Req!$A$2:$K$19,2)=1,IF($T255="","",$T255*$M255),""))</f>
        <v/>
      </c>
      <c r="M255" s="148" t="str">
        <f>IF($D255="","",IF(VLOOKUP($D255,Filter_Req!$A$2:$K$19,2)=1,VLOOKUP($D255,Filter_Req!$A$2:$K$19,8),""))</f>
        <v/>
      </c>
      <c r="N255" s="149" t="str">
        <f t="shared" si="6"/>
        <v/>
      </c>
      <c r="O255" s="150" t="str">
        <f t="shared" si="7"/>
        <v/>
      </c>
      <c r="P255" s="151"/>
      <c r="Q255" s="453"/>
      <c r="R255" s="453"/>
      <c r="S255" s="453"/>
      <c r="T255" s="453"/>
      <c r="U255" s="152" t="str">
        <f>IF($D255="","",IF(VLOOKUP($D255,Filter_Req!$A$2:$K$19,2)=1,MIN($X255,VLOOKUP($D255,Filter_Req!$A$2:$K$19,9)),85))</f>
        <v/>
      </c>
      <c r="V255" s="152" t="str">
        <f>IF($D255="","",IF(VLOOKUP($D255,Filter_Req!$A$2:$K$19,2)=1,MIN($X255,VLOOKUP($D255,Filter_Req!$A$2:$K$19,10)),85))</f>
        <v/>
      </c>
      <c r="W255" s="152" t="str">
        <f>IF($D255="","",IF($X255="","",MIN($X255,VLOOKUP($D255,Filter_Req!$A$2:$K$19,11))))</f>
        <v/>
      </c>
      <c r="X255" s="453"/>
      <c r="Y255" s="453"/>
      <c r="Z255" s="125"/>
      <c r="AA255" s="126" t="e">
        <f>VLOOKUP($D255,Filter_Req!$A$2:$K$19,2)</f>
        <v>#N/A</v>
      </c>
    </row>
    <row r="256" spans="1:27" x14ac:dyDescent="0.25">
      <c r="A256" s="125"/>
      <c r="B256" s="453"/>
      <c r="C256" s="453"/>
      <c r="D256" s="454"/>
      <c r="E256" s="455"/>
      <c r="F256" s="147" t="str">
        <f>IF($D256="","",IF($Q256="","",IF(VLOOKUP($D256,Filter_Req!$A$2:$K$19,2)=1,IF($R256="","",IF($N256&lt;=$U256,$R256*$G256,IF(AND($N256&gt;$U256,$N256&lt;=$X256),$G256*($R256+((($Q256-$R256)/($X256-$U256))*($N256-$U256))),0))),$Q256*$G256)))</f>
        <v/>
      </c>
      <c r="G256" s="148" t="str">
        <f>IF($D256="","",IF(VLOOKUP($D256,Filter_Req!$A$2:$K$19,2)=1,IF($N256&lt;=$U256,VLOOKUP($D256,Filter_Req!$A$2:$K$19,3),IF(AND($N256&gt;$U256,$N256&lt;=$W256),VLOOKUP($D256,Filter_Req!$A$2:$K$19,3)+(((VLOOKUP($D256,Filter_Req!$A$2:$K$19,5)-VLOOKUP($D256,Filter_Req!$A$2:$K$19,3))/($W256-$U256))*($N256-$U256)),0))))</f>
        <v/>
      </c>
      <c r="H256" s="455"/>
      <c r="I256" s="147" t="str">
        <f>IF($D256="","",IF(VLOOKUP($D256,Filter_Req!$A$2:$K$19,2)=1,IF($S256="","",$S256*$J256),""))</f>
        <v/>
      </c>
      <c r="J256" s="148" t="str">
        <f>IF($D256="","",IF(VLOOKUP($D256,Filter_Req!$A$2:$K$19,2)=1,VLOOKUP($D256,Filter_Req!$A$2:$M$19,12),""))</f>
        <v/>
      </c>
      <c r="K256" s="455"/>
      <c r="L256" s="147" t="str">
        <f>IF($D256="","",IF(VLOOKUP($D256,Filter_Req!$A$2:$K$19,2)=1,IF($T256="","",$T256*$M256),""))</f>
        <v/>
      </c>
      <c r="M256" s="148" t="str">
        <f>IF($D256="","",IF(VLOOKUP($D256,Filter_Req!$A$2:$K$19,2)=1,VLOOKUP($D256,Filter_Req!$A$2:$K$19,8),""))</f>
        <v/>
      </c>
      <c r="N256" s="149" t="str">
        <f t="shared" si="6"/>
        <v/>
      </c>
      <c r="O256" s="150" t="str">
        <f t="shared" si="7"/>
        <v/>
      </c>
      <c r="P256" s="151"/>
      <c r="Q256" s="453"/>
      <c r="R256" s="453"/>
      <c r="S256" s="453"/>
      <c r="T256" s="453"/>
      <c r="U256" s="152" t="str">
        <f>IF($D256="","",IF(VLOOKUP($D256,Filter_Req!$A$2:$K$19,2)=1,MIN($X256,VLOOKUP($D256,Filter_Req!$A$2:$K$19,9)),85))</f>
        <v/>
      </c>
      <c r="V256" s="152" t="str">
        <f>IF($D256="","",IF(VLOOKUP($D256,Filter_Req!$A$2:$K$19,2)=1,MIN($X256,VLOOKUP($D256,Filter_Req!$A$2:$K$19,10)),85))</f>
        <v/>
      </c>
      <c r="W256" s="152" t="str">
        <f>IF($D256="","",IF($X256="","",MIN($X256,VLOOKUP($D256,Filter_Req!$A$2:$K$19,11))))</f>
        <v/>
      </c>
      <c r="X256" s="453"/>
      <c r="Y256" s="453"/>
      <c r="Z256" s="125"/>
      <c r="AA256" s="126" t="e">
        <f>VLOOKUP($D256,Filter_Req!$A$2:$K$19,2)</f>
        <v>#N/A</v>
      </c>
    </row>
    <row r="257" spans="1:27" x14ac:dyDescent="0.25">
      <c r="A257" s="125"/>
      <c r="B257" s="453"/>
      <c r="C257" s="453"/>
      <c r="D257" s="454"/>
      <c r="E257" s="455"/>
      <c r="F257" s="147" t="str">
        <f>IF($D257="","",IF($Q257="","",IF(VLOOKUP($D257,Filter_Req!$A$2:$K$19,2)=1,IF($R257="","",IF($N257&lt;=$U257,$R257*$G257,IF(AND($N257&gt;$U257,$N257&lt;=$X257),$G257*($R257+((($Q257-$R257)/($X257-$U257))*($N257-$U257))),0))),$Q257*$G257)))</f>
        <v/>
      </c>
      <c r="G257" s="148" t="str">
        <f>IF($D257="","",IF(VLOOKUP($D257,Filter_Req!$A$2:$K$19,2)=1,IF($N257&lt;=$U257,VLOOKUP($D257,Filter_Req!$A$2:$K$19,3),IF(AND($N257&gt;$U257,$N257&lt;=$W257),VLOOKUP($D257,Filter_Req!$A$2:$K$19,3)+(((VLOOKUP($D257,Filter_Req!$A$2:$K$19,5)-VLOOKUP($D257,Filter_Req!$A$2:$K$19,3))/($W257-$U257))*($N257-$U257)),0))))</f>
        <v/>
      </c>
      <c r="H257" s="455"/>
      <c r="I257" s="147" t="str">
        <f>IF($D257="","",IF(VLOOKUP($D257,Filter_Req!$A$2:$K$19,2)=1,IF($S257="","",$S257*$J257),""))</f>
        <v/>
      </c>
      <c r="J257" s="148" t="str">
        <f>IF($D257="","",IF(VLOOKUP($D257,Filter_Req!$A$2:$K$19,2)=1,VLOOKUP($D257,Filter_Req!$A$2:$M$19,12),""))</f>
        <v/>
      </c>
      <c r="K257" s="455"/>
      <c r="L257" s="147" t="str">
        <f>IF($D257="","",IF(VLOOKUP($D257,Filter_Req!$A$2:$K$19,2)=1,IF($T257="","",$T257*$M257),""))</f>
        <v/>
      </c>
      <c r="M257" s="148" t="str">
        <f>IF($D257="","",IF(VLOOKUP($D257,Filter_Req!$A$2:$K$19,2)=1,VLOOKUP($D257,Filter_Req!$A$2:$K$19,8),""))</f>
        <v/>
      </c>
      <c r="N257" s="149" t="str">
        <f t="shared" si="6"/>
        <v/>
      </c>
      <c r="O257" s="150" t="str">
        <f t="shared" si="7"/>
        <v/>
      </c>
      <c r="P257" s="151"/>
      <c r="Q257" s="453"/>
      <c r="R257" s="453"/>
      <c r="S257" s="453"/>
      <c r="T257" s="453"/>
      <c r="U257" s="152" t="str">
        <f>IF($D257="","",IF(VLOOKUP($D257,Filter_Req!$A$2:$K$19,2)=1,MIN($X257,VLOOKUP($D257,Filter_Req!$A$2:$K$19,9)),85))</f>
        <v/>
      </c>
      <c r="V257" s="152" t="str">
        <f>IF($D257="","",IF(VLOOKUP($D257,Filter_Req!$A$2:$K$19,2)=1,MIN($X257,VLOOKUP($D257,Filter_Req!$A$2:$K$19,10)),85))</f>
        <v/>
      </c>
      <c r="W257" s="152" t="str">
        <f>IF($D257="","",IF($X257="","",MIN($X257,VLOOKUP($D257,Filter_Req!$A$2:$K$19,11))))</f>
        <v/>
      </c>
      <c r="X257" s="453"/>
      <c r="Y257" s="453"/>
      <c r="Z257" s="125"/>
      <c r="AA257" s="126" t="e">
        <f>VLOOKUP($D257,Filter_Req!$A$2:$K$19,2)</f>
        <v>#N/A</v>
      </c>
    </row>
    <row r="258" spans="1:27" x14ac:dyDescent="0.25">
      <c r="A258" s="125"/>
      <c r="B258" s="453"/>
      <c r="C258" s="453"/>
      <c r="D258" s="454"/>
      <c r="E258" s="455"/>
      <c r="F258" s="147" t="str">
        <f>IF($D258="","",IF($Q258="","",IF(VLOOKUP($D258,Filter_Req!$A$2:$K$19,2)=1,IF($R258="","",IF($N258&lt;=$U258,$R258*$G258,IF(AND($N258&gt;$U258,$N258&lt;=$X258),$G258*($R258+((($Q258-$R258)/($X258-$U258))*($N258-$U258))),0))),$Q258*$G258)))</f>
        <v/>
      </c>
      <c r="G258" s="148" t="str">
        <f>IF($D258="","",IF(VLOOKUP($D258,Filter_Req!$A$2:$K$19,2)=1,IF($N258&lt;=$U258,VLOOKUP($D258,Filter_Req!$A$2:$K$19,3),IF(AND($N258&gt;$U258,$N258&lt;=$W258),VLOOKUP($D258,Filter_Req!$A$2:$K$19,3)+(((VLOOKUP($D258,Filter_Req!$A$2:$K$19,5)-VLOOKUP($D258,Filter_Req!$A$2:$K$19,3))/($W258-$U258))*($N258-$U258)),0))))</f>
        <v/>
      </c>
      <c r="H258" s="455"/>
      <c r="I258" s="147" t="str">
        <f>IF($D258="","",IF(VLOOKUP($D258,Filter_Req!$A$2:$K$19,2)=1,IF($S258="","",$S258*$J258),""))</f>
        <v/>
      </c>
      <c r="J258" s="148" t="str">
        <f>IF($D258="","",IF(VLOOKUP($D258,Filter_Req!$A$2:$K$19,2)=1,VLOOKUP($D258,Filter_Req!$A$2:$M$19,12),""))</f>
        <v/>
      </c>
      <c r="K258" s="455"/>
      <c r="L258" s="147" t="str">
        <f>IF($D258="","",IF(VLOOKUP($D258,Filter_Req!$A$2:$K$19,2)=1,IF($T258="","",$T258*$M258),""))</f>
        <v/>
      </c>
      <c r="M258" s="148" t="str">
        <f>IF($D258="","",IF(VLOOKUP($D258,Filter_Req!$A$2:$K$19,2)=1,VLOOKUP($D258,Filter_Req!$A$2:$K$19,8),""))</f>
        <v/>
      </c>
      <c r="N258" s="149" t="str">
        <f t="shared" si="6"/>
        <v/>
      </c>
      <c r="O258" s="150" t="str">
        <f t="shared" si="7"/>
        <v/>
      </c>
      <c r="P258" s="151"/>
      <c r="Q258" s="453"/>
      <c r="R258" s="453"/>
      <c r="S258" s="453"/>
      <c r="T258" s="453"/>
      <c r="U258" s="152" t="str">
        <f>IF($D258="","",IF(VLOOKUP($D258,Filter_Req!$A$2:$K$19,2)=1,MIN($X258,VLOOKUP($D258,Filter_Req!$A$2:$K$19,9)),85))</f>
        <v/>
      </c>
      <c r="V258" s="152" t="str">
        <f>IF($D258="","",IF(VLOOKUP($D258,Filter_Req!$A$2:$K$19,2)=1,MIN($X258,VLOOKUP($D258,Filter_Req!$A$2:$K$19,10)),85))</f>
        <v/>
      </c>
      <c r="W258" s="152" t="str">
        <f>IF($D258="","",IF($X258="","",MIN($X258,VLOOKUP($D258,Filter_Req!$A$2:$K$19,11))))</f>
        <v/>
      </c>
      <c r="X258" s="453"/>
      <c r="Y258" s="453"/>
      <c r="Z258" s="125"/>
      <c r="AA258" s="126" t="e">
        <f>VLOOKUP($D258,Filter_Req!$A$2:$K$19,2)</f>
        <v>#N/A</v>
      </c>
    </row>
    <row r="259" spans="1:27" x14ac:dyDescent="0.25">
      <c r="A259" s="125"/>
      <c r="B259" s="453"/>
      <c r="C259" s="453"/>
      <c r="D259" s="454"/>
      <c r="E259" s="455"/>
      <c r="F259" s="147" t="str">
        <f>IF($D259="","",IF($Q259="","",IF(VLOOKUP($D259,Filter_Req!$A$2:$K$19,2)=1,IF($R259="","",IF($N259&lt;=$U259,$R259*$G259,IF(AND($N259&gt;$U259,$N259&lt;=$X259),$G259*($R259+((($Q259-$R259)/($X259-$U259))*($N259-$U259))),0))),$Q259*$G259)))</f>
        <v/>
      </c>
      <c r="G259" s="148" t="str">
        <f>IF($D259="","",IF(VLOOKUP($D259,Filter_Req!$A$2:$K$19,2)=1,IF($N259&lt;=$U259,VLOOKUP($D259,Filter_Req!$A$2:$K$19,3),IF(AND($N259&gt;$U259,$N259&lt;=$W259),VLOOKUP($D259,Filter_Req!$A$2:$K$19,3)+(((VLOOKUP($D259,Filter_Req!$A$2:$K$19,5)-VLOOKUP($D259,Filter_Req!$A$2:$K$19,3))/($W259-$U259))*($N259-$U259)),0))))</f>
        <v/>
      </c>
      <c r="H259" s="455"/>
      <c r="I259" s="147" t="str">
        <f>IF($D259="","",IF(VLOOKUP($D259,Filter_Req!$A$2:$K$19,2)=1,IF($S259="","",$S259*$J259),""))</f>
        <v/>
      </c>
      <c r="J259" s="148" t="str">
        <f>IF($D259="","",IF(VLOOKUP($D259,Filter_Req!$A$2:$K$19,2)=1,VLOOKUP($D259,Filter_Req!$A$2:$M$19,12),""))</f>
        <v/>
      </c>
      <c r="K259" s="455"/>
      <c r="L259" s="147" t="str">
        <f>IF($D259="","",IF(VLOOKUP($D259,Filter_Req!$A$2:$K$19,2)=1,IF($T259="","",$T259*$M259),""))</f>
        <v/>
      </c>
      <c r="M259" s="148" t="str">
        <f>IF($D259="","",IF(VLOOKUP($D259,Filter_Req!$A$2:$K$19,2)=1,VLOOKUP($D259,Filter_Req!$A$2:$K$19,8),""))</f>
        <v/>
      </c>
      <c r="N259" s="149" t="str">
        <f t="shared" si="6"/>
        <v/>
      </c>
      <c r="O259" s="150" t="str">
        <f t="shared" si="7"/>
        <v/>
      </c>
      <c r="P259" s="151"/>
      <c r="Q259" s="453"/>
      <c r="R259" s="453"/>
      <c r="S259" s="453"/>
      <c r="T259" s="453"/>
      <c r="U259" s="152" t="str">
        <f>IF($D259="","",IF(VLOOKUP($D259,Filter_Req!$A$2:$K$19,2)=1,MIN($X259,VLOOKUP($D259,Filter_Req!$A$2:$K$19,9)),85))</f>
        <v/>
      </c>
      <c r="V259" s="152" t="str">
        <f>IF($D259="","",IF(VLOOKUP($D259,Filter_Req!$A$2:$K$19,2)=1,MIN($X259,VLOOKUP($D259,Filter_Req!$A$2:$K$19,10)),85))</f>
        <v/>
      </c>
      <c r="W259" s="152" t="str">
        <f>IF($D259="","",IF($X259="","",MIN($X259,VLOOKUP($D259,Filter_Req!$A$2:$K$19,11))))</f>
        <v/>
      </c>
      <c r="X259" s="453"/>
      <c r="Y259" s="453"/>
      <c r="Z259" s="125"/>
      <c r="AA259" s="126" t="e">
        <f>VLOOKUP($D259,Filter_Req!$A$2:$K$19,2)</f>
        <v>#N/A</v>
      </c>
    </row>
    <row r="260" spans="1:27" x14ac:dyDescent="0.25">
      <c r="A260" s="125"/>
      <c r="B260" s="453"/>
      <c r="C260" s="453"/>
      <c r="D260" s="454"/>
      <c r="E260" s="455"/>
      <c r="F260" s="147" t="str">
        <f>IF($D260="","",IF($Q260="","",IF(VLOOKUP($D260,Filter_Req!$A$2:$K$19,2)=1,IF($R260="","",IF($N260&lt;=$U260,$R260*$G260,IF(AND($N260&gt;$U260,$N260&lt;=$X260),$G260*($R260+((($Q260-$R260)/($X260-$U260))*($N260-$U260))),0))),$Q260*$G260)))</f>
        <v/>
      </c>
      <c r="G260" s="148" t="str">
        <f>IF($D260="","",IF(VLOOKUP($D260,Filter_Req!$A$2:$K$19,2)=1,IF($N260&lt;=$U260,VLOOKUP($D260,Filter_Req!$A$2:$K$19,3),IF(AND($N260&gt;$U260,$N260&lt;=$W260),VLOOKUP($D260,Filter_Req!$A$2:$K$19,3)+(((VLOOKUP($D260,Filter_Req!$A$2:$K$19,5)-VLOOKUP($D260,Filter_Req!$A$2:$K$19,3))/($W260-$U260))*($N260-$U260)),0))))</f>
        <v/>
      </c>
      <c r="H260" s="455"/>
      <c r="I260" s="147" t="str">
        <f>IF($D260="","",IF(VLOOKUP($D260,Filter_Req!$A$2:$K$19,2)=1,IF($S260="","",$S260*$J260),""))</f>
        <v/>
      </c>
      <c r="J260" s="148" t="str">
        <f>IF($D260="","",IF(VLOOKUP($D260,Filter_Req!$A$2:$K$19,2)=1,VLOOKUP($D260,Filter_Req!$A$2:$M$19,12),""))</f>
        <v/>
      </c>
      <c r="K260" s="455"/>
      <c r="L260" s="147" t="str">
        <f>IF($D260="","",IF(VLOOKUP($D260,Filter_Req!$A$2:$K$19,2)=1,IF($T260="","",$T260*$M260),""))</f>
        <v/>
      </c>
      <c r="M260" s="148" t="str">
        <f>IF($D260="","",IF(VLOOKUP($D260,Filter_Req!$A$2:$K$19,2)=1,VLOOKUP($D260,Filter_Req!$A$2:$K$19,8),""))</f>
        <v/>
      </c>
      <c r="N260" s="149" t="str">
        <f t="shared" si="6"/>
        <v/>
      </c>
      <c r="O260" s="150" t="str">
        <f t="shared" si="7"/>
        <v/>
      </c>
      <c r="P260" s="151"/>
      <c r="Q260" s="453"/>
      <c r="R260" s="453"/>
      <c r="S260" s="453"/>
      <c r="T260" s="453"/>
      <c r="U260" s="152" t="str">
        <f>IF($D260="","",IF(VLOOKUP($D260,Filter_Req!$A$2:$K$19,2)=1,MIN($X260,VLOOKUP($D260,Filter_Req!$A$2:$K$19,9)),85))</f>
        <v/>
      </c>
      <c r="V260" s="152" t="str">
        <f>IF($D260="","",IF(VLOOKUP($D260,Filter_Req!$A$2:$K$19,2)=1,MIN($X260,VLOOKUP($D260,Filter_Req!$A$2:$K$19,10)),85))</f>
        <v/>
      </c>
      <c r="W260" s="152" t="str">
        <f>IF($D260="","",IF($X260="","",MIN($X260,VLOOKUP($D260,Filter_Req!$A$2:$K$19,11))))</f>
        <v/>
      </c>
      <c r="X260" s="453"/>
      <c r="Y260" s="453"/>
      <c r="Z260" s="125"/>
      <c r="AA260" s="126" t="e">
        <f>VLOOKUP($D260,Filter_Req!$A$2:$K$19,2)</f>
        <v>#N/A</v>
      </c>
    </row>
    <row r="261" spans="1:27" x14ac:dyDescent="0.25">
      <c r="A261" s="125"/>
      <c r="B261" s="453"/>
      <c r="C261" s="453"/>
      <c r="D261" s="454"/>
      <c r="E261" s="455"/>
      <c r="F261" s="147" t="str">
        <f>IF($D261="","",IF($Q261="","",IF(VLOOKUP($D261,Filter_Req!$A$2:$K$19,2)=1,IF($R261="","",IF($N261&lt;=$U261,$R261*$G261,IF(AND($N261&gt;$U261,$N261&lt;=$X261),$G261*($R261+((($Q261-$R261)/($X261-$U261))*($N261-$U261))),0))),$Q261*$G261)))</f>
        <v/>
      </c>
      <c r="G261" s="148" t="str">
        <f>IF($D261="","",IF(VLOOKUP($D261,Filter_Req!$A$2:$K$19,2)=1,IF($N261&lt;=$U261,VLOOKUP($D261,Filter_Req!$A$2:$K$19,3),IF(AND($N261&gt;$U261,$N261&lt;=$W261),VLOOKUP($D261,Filter_Req!$A$2:$K$19,3)+(((VLOOKUP($D261,Filter_Req!$A$2:$K$19,5)-VLOOKUP($D261,Filter_Req!$A$2:$K$19,3))/($W261-$U261))*($N261-$U261)),0))))</f>
        <v/>
      </c>
      <c r="H261" s="455"/>
      <c r="I261" s="147" t="str">
        <f>IF($D261="","",IF(VLOOKUP($D261,Filter_Req!$A$2:$K$19,2)=1,IF($S261="","",$S261*$J261),""))</f>
        <v/>
      </c>
      <c r="J261" s="148" t="str">
        <f>IF($D261="","",IF(VLOOKUP($D261,Filter_Req!$A$2:$K$19,2)=1,VLOOKUP($D261,Filter_Req!$A$2:$M$19,12),""))</f>
        <v/>
      </c>
      <c r="K261" s="455"/>
      <c r="L261" s="147" t="str">
        <f>IF($D261="","",IF(VLOOKUP($D261,Filter_Req!$A$2:$K$19,2)=1,IF($T261="","",$T261*$M261),""))</f>
        <v/>
      </c>
      <c r="M261" s="148" t="str">
        <f>IF($D261="","",IF(VLOOKUP($D261,Filter_Req!$A$2:$K$19,2)=1,VLOOKUP($D261,Filter_Req!$A$2:$K$19,8),""))</f>
        <v/>
      </c>
      <c r="N261" s="149" t="str">
        <f t="shared" si="6"/>
        <v/>
      </c>
      <c r="O261" s="150" t="str">
        <f t="shared" si="7"/>
        <v/>
      </c>
      <c r="P261" s="151"/>
      <c r="Q261" s="453"/>
      <c r="R261" s="453"/>
      <c r="S261" s="453"/>
      <c r="T261" s="453"/>
      <c r="U261" s="152" t="str">
        <f>IF($D261="","",IF(VLOOKUP($D261,Filter_Req!$A$2:$K$19,2)=1,MIN($X261,VLOOKUP($D261,Filter_Req!$A$2:$K$19,9)),85))</f>
        <v/>
      </c>
      <c r="V261" s="152" t="str">
        <f>IF($D261="","",IF(VLOOKUP($D261,Filter_Req!$A$2:$K$19,2)=1,MIN($X261,VLOOKUP($D261,Filter_Req!$A$2:$K$19,10)),85))</f>
        <v/>
      </c>
      <c r="W261" s="152" t="str">
        <f>IF($D261="","",IF($X261="","",MIN($X261,VLOOKUP($D261,Filter_Req!$A$2:$K$19,11))))</f>
        <v/>
      </c>
      <c r="X261" s="453"/>
      <c r="Y261" s="453"/>
      <c r="Z261" s="125"/>
      <c r="AA261" s="126" t="e">
        <f>VLOOKUP($D261,Filter_Req!$A$2:$K$19,2)</f>
        <v>#N/A</v>
      </c>
    </row>
    <row r="262" spans="1:27" x14ac:dyDescent="0.25">
      <c r="A262" s="125"/>
      <c r="B262" s="453"/>
      <c r="C262" s="453"/>
      <c r="D262" s="454"/>
      <c r="E262" s="455"/>
      <c r="F262" s="147" t="str">
        <f>IF($D262="","",IF($Q262="","",IF(VLOOKUP($D262,Filter_Req!$A$2:$K$19,2)=1,IF($R262="","",IF($N262&lt;=$U262,$R262*$G262,IF(AND($N262&gt;$U262,$N262&lt;=$X262),$G262*($R262+((($Q262-$R262)/($X262-$U262))*($N262-$U262))),0))),$Q262*$G262)))</f>
        <v/>
      </c>
      <c r="G262" s="148" t="str">
        <f>IF($D262="","",IF(VLOOKUP($D262,Filter_Req!$A$2:$K$19,2)=1,IF($N262&lt;=$U262,VLOOKUP($D262,Filter_Req!$A$2:$K$19,3),IF(AND($N262&gt;$U262,$N262&lt;=$W262),VLOOKUP($D262,Filter_Req!$A$2:$K$19,3)+(((VLOOKUP($D262,Filter_Req!$A$2:$K$19,5)-VLOOKUP($D262,Filter_Req!$A$2:$K$19,3))/($W262-$U262))*($N262-$U262)),0))))</f>
        <v/>
      </c>
      <c r="H262" s="455"/>
      <c r="I262" s="147" t="str">
        <f>IF($D262="","",IF(VLOOKUP($D262,Filter_Req!$A$2:$K$19,2)=1,IF($S262="","",$S262*$J262),""))</f>
        <v/>
      </c>
      <c r="J262" s="148" t="str">
        <f>IF($D262="","",IF(VLOOKUP($D262,Filter_Req!$A$2:$K$19,2)=1,VLOOKUP($D262,Filter_Req!$A$2:$M$19,12),""))</f>
        <v/>
      </c>
      <c r="K262" s="455"/>
      <c r="L262" s="147" t="str">
        <f>IF($D262="","",IF(VLOOKUP($D262,Filter_Req!$A$2:$K$19,2)=1,IF($T262="","",$T262*$M262),""))</f>
        <v/>
      </c>
      <c r="M262" s="148" t="str">
        <f>IF($D262="","",IF(VLOOKUP($D262,Filter_Req!$A$2:$K$19,2)=1,VLOOKUP($D262,Filter_Req!$A$2:$K$19,8),""))</f>
        <v/>
      </c>
      <c r="N262" s="149" t="str">
        <f t="shared" si="6"/>
        <v/>
      </c>
      <c r="O262" s="150" t="str">
        <f t="shared" si="7"/>
        <v/>
      </c>
      <c r="P262" s="151"/>
      <c r="Q262" s="453"/>
      <c r="R262" s="453"/>
      <c r="S262" s="453"/>
      <c r="T262" s="453"/>
      <c r="U262" s="152" t="str">
        <f>IF($D262="","",IF(VLOOKUP($D262,Filter_Req!$A$2:$K$19,2)=1,MIN($X262,VLOOKUP($D262,Filter_Req!$A$2:$K$19,9)),85))</f>
        <v/>
      </c>
      <c r="V262" s="152" t="str">
        <f>IF($D262="","",IF(VLOOKUP($D262,Filter_Req!$A$2:$K$19,2)=1,MIN($X262,VLOOKUP($D262,Filter_Req!$A$2:$K$19,10)),85))</f>
        <v/>
      </c>
      <c r="W262" s="152" t="str">
        <f>IF($D262="","",IF($X262="","",MIN($X262,VLOOKUP($D262,Filter_Req!$A$2:$K$19,11))))</f>
        <v/>
      </c>
      <c r="X262" s="453"/>
      <c r="Y262" s="453"/>
      <c r="Z262" s="125"/>
      <c r="AA262" s="126" t="e">
        <f>VLOOKUP($D262,Filter_Req!$A$2:$K$19,2)</f>
        <v>#N/A</v>
      </c>
    </row>
    <row r="263" spans="1:27" x14ac:dyDescent="0.25">
      <c r="A263" s="125"/>
      <c r="B263" s="453"/>
      <c r="C263" s="453"/>
      <c r="D263" s="454"/>
      <c r="E263" s="455"/>
      <c r="F263" s="147" t="str">
        <f>IF($D263="","",IF($Q263="","",IF(VLOOKUP($D263,Filter_Req!$A$2:$K$19,2)=1,IF($R263="","",IF($N263&lt;=$U263,$R263*$G263,IF(AND($N263&gt;$U263,$N263&lt;=$X263),$G263*($R263+((($Q263-$R263)/($X263-$U263))*($N263-$U263))),0))),$Q263*$G263)))</f>
        <v/>
      </c>
      <c r="G263" s="148" t="str">
        <f>IF($D263="","",IF(VLOOKUP($D263,Filter_Req!$A$2:$K$19,2)=1,IF($N263&lt;=$U263,VLOOKUP($D263,Filter_Req!$A$2:$K$19,3),IF(AND($N263&gt;$U263,$N263&lt;=$W263),VLOOKUP($D263,Filter_Req!$A$2:$K$19,3)+(((VLOOKUP($D263,Filter_Req!$A$2:$K$19,5)-VLOOKUP($D263,Filter_Req!$A$2:$K$19,3))/($W263-$U263))*($N263-$U263)),0))))</f>
        <v/>
      </c>
      <c r="H263" s="455"/>
      <c r="I263" s="147" t="str">
        <f>IF($D263="","",IF(VLOOKUP($D263,Filter_Req!$A$2:$K$19,2)=1,IF($S263="","",$S263*$J263),""))</f>
        <v/>
      </c>
      <c r="J263" s="148" t="str">
        <f>IF($D263="","",IF(VLOOKUP($D263,Filter_Req!$A$2:$K$19,2)=1,VLOOKUP($D263,Filter_Req!$A$2:$M$19,12),""))</f>
        <v/>
      </c>
      <c r="K263" s="455"/>
      <c r="L263" s="147" t="str">
        <f>IF($D263="","",IF(VLOOKUP($D263,Filter_Req!$A$2:$K$19,2)=1,IF($T263="","",$T263*$M263),""))</f>
        <v/>
      </c>
      <c r="M263" s="148" t="str">
        <f>IF($D263="","",IF(VLOOKUP($D263,Filter_Req!$A$2:$K$19,2)=1,VLOOKUP($D263,Filter_Req!$A$2:$K$19,8),""))</f>
        <v/>
      </c>
      <c r="N263" s="149" t="str">
        <f t="shared" si="6"/>
        <v/>
      </c>
      <c r="O263" s="150" t="str">
        <f t="shared" si="7"/>
        <v/>
      </c>
      <c r="P263" s="151"/>
      <c r="Q263" s="453"/>
      <c r="R263" s="453"/>
      <c r="S263" s="453"/>
      <c r="T263" s="453"/>
      <c r="U263" s="152" t="str">
        <f>IF($D263="","",IF(VLOOKUP($D263,Filter_Req!$A$2:$K$19,2)=1,MIN($X263,VLOOKUP($D263,Filter_Req!$A$2:$K$19,9)),85))</f>
        <v/>
      </c>
      <c r="V263" s="152" t="str">
        <f>IF($D263="","",IF(VLOOKUP($D263,Filter_Req!$A$2:$K$19,2)=1,MIN($X263,VLOOKUP($D263,Filter_Req!$A$2:$K$19,10)),85))</f>
        <v/>
      </c>
      <c r="W263" s="152" t="str">
        <f>IF($D263="","",IF($X263="","",MIN($X263,VLOOKUP($D263,Filter_Req!$A$2:$K$19,11))))</f>
        <v/>
      </c>
      <c r="X263" s="453"/>
      <c r="Y263" s="453"/>
      <c r="Z263" s="125"/>
      <c r="AA263" s="126" t="e">
        <f>VLOOKUP($D263,Filter_Req!$A$2:$K$19,2)</f>
        <v>#N/A</v>
      </c>
    </row>
    <row r="264" spans="1:27" x14ac:dyDescent="0.25">
      <c r="A264" s="125"/>
      <c r="B264" s="453"/>
      <c r="C264" s="453"/>
      <c r="D264" s="454"/>
      <c r="E264" s="455"/>
      <c r="F264" s="147" t="str">
        <f>IF($D264="","",IF($Q264="","",IF(VLOOKUP($D264,Filter_Req!$A$2:$K$19,2)=1,IF($R264="","",IF($N264&lt;=$U264,$R264*$G264,IF(AND($N264&gt;$U264,$N264&lt;=$X264),$G264*($R264+((($Q264-$R264)/($X264-$U264))*($N264-$U264))),0))),$Q264*$G264)))</f>
        <v/>
      </c>
      <c r="G264" s="148" t="str">
        <f>IF($D264="","",IF(VLOOKUP($D264,Filter_Req!$A$2:$K$19,2)=1,IF($N264&lt;=$U264,VLOOKUP($D264,Filter_Req!$A$2:$K$19,3),IF(AND($N264&gt;$U264,$N264&lt;=$W264),VLOOKUP($D264,Filter_Req!$A$2:$K$19,3)+(((VLOOKUP($D264,Filter_Req!$A$2:$K$19,5)-VLOOKUP($D264,Filter_Req!$A$2:$K$19,3))/($W264-$U264))*($N264-$U264)),0))))</f>
        <v/>
      </c>
      <c r="H264" s="455"/>
      <c r="I264" s="147" t="str">
        <f>IF($D264="","",IF(VLOOKUP($D264,Filter_Req!$A$2:$K$19,2)=1,IF($S264="","",$S264*$J264),""))</f>
        <v/>
      </c>
      <c r="J264" s="148" t="str">
        <f>IF($D264="","",IF(VLOOKUP($D264,Filter_Req!$A$2:$K$19,2)=1,VLOOKUP($D264,Filter_Req!$A$2:$M$19,12),""))</f>
        <v/>
      </c>
      <c r="K264" s="455"/>
      <c r="L264" s="147" t="str">
        <f>IF($D264="","",IF(VLOOKUP($D264,Filter_Req!$A$2:$K$19,2)=1,IF($T264="","",$T264*$M264),""))</f>
        <v/>
      </c>
      <c r="M264" s="148" t="str">
        <f>IF($D264="","",IF(VLOOKUP($D264,Filter_Req!$A$2:$K$19,2)=1,VLOOKUP($D264,Filter_Req!$A$2:$K$19,8),""))</f>
        <v/>
      </c>
      <c r="N264" s="149" t="str">
        <f t="shared" si="6"/>
        <v/>
      </c>
      <c r="O264" s="150" t="str">
        <f t="shared" si="7"/>
        <v/>
      </c>
      <c r="P264" s="151"/>
      <c r="Q264" s="453"/>
      <c r="R264" s="453"/>
      <c r="S264" s="453"/>
      <c r="T264" s="453"/>
      <c r="U264" s="152" t="str">
        <f>IF($D264="","",IF(VLOOKUP($D264,Filter_Req!$A$2:$K$19,2)=1,MIN($X264,VLOOKUP($D264,Filter_Req!$A$2:$K$19,9)),85))</f>
        <v/>
      </c>
      <c r="V264" s="152" t="str">
        <f>IF($D264="","",IF(VLOOKUP($D264,Filter_Req!$A$2:$K$19,2)=1,MIN($X264,VLOOKUP($D264,Filter_Req!$A$2:$K$19,10)),85))</f>
        <v/>
      </c>
      <c r="W264" s="152" t="str">
        <f>IF($D264="","",IF($X264="","",MIN($X264,VLOOKUP($D264,Filter_Req!$A$2:$K$19,11))))</f>
        <v/>
      </c>
      <c r="X264" s="453"/>
      <c r="Y264" s="453"/>
      <c r="Z264" s="125"/>
      <c r="AA264" s="126" t="e">
        <f>VLOOKUP($D264,Filter_Req!$A$2:$K$19,2)</f>
        <v>#N/A</v>
      </c>
    </row>
    <row r="265" spans="1:27" x14ac:dyDescent="0.25">
      <c r="A265" s="125"/>
      <c r="B265" s="453"/>
      <c r="C265" s="453"/>
      <c r="D265" s="454"/>
      <c r="E265" s="455"/>
      <c r="F265" s="147" t="str">
        <f>IF($D265="","",IF($Q265="","",IF(VLOOKUP($D265,Filter_Req!$A$2:$K$19,2)=1,IF($R265="","",IF($N265&lt;=$U265,$R265*$G265,IF(AND($N265&gt;$U265,$N265&lt;=$X265),$G265*($R265+((($Q265-$R265)/($X265-$U265))*($N265-$U265))),0))),$Q265*$G265)))</f>
        <v/>
      </c>
      <c r="G265" s="148" t="str">
        <f>IF($D265="","",IF(VLOOKUP($D265,Filter_Req!$A$2:$K$19,2)=1,IF($N265&lt;=$U265,VLOOKUP($D265,Filter_Req!$A$2:$K$19,3),IF(AND($N265&gt;$U265,$N265&lt;=$W265),VLOOKUP($D265,Filter_Req!$A$2:$K$19,3)+(((VLOOKUP($D265,Filter_Req!$A$2:$K$19,5)-VLOOKUP($D265,Filter_Req!$A$2:$K$19,3))/($W265-$U265))*($N265-$U265)),0))))</f>
        <v/>
      </c>
      <c r="H265" s="455"/>
      <c r="I265" s="147" t="str">
        <f>IF($D265="","",IF(VLOOKUP($D265,Filter_Req!$A$2:$K$19,2)=1,IF($S265="","",$S265*$J265),""))</f>
        <v/>
      </c>
      <c r="J265" s="148" t="str">
        <f>IF($D265="","",IF(VLOOKUP($D265,Filter_Req!$A$2:$K$19,2)=1,VLOOKUP($D265,Filter_Req!$A$2:$M$19,12),""))</f>
        <v/>
      </c>
      <c r="K265" s="455"/>
      <c r="L265" s="147" t="str">
        <f>IF($D265="","",IF(VLOOKUP($D265,Filter_Req!$A$2:$K$19,2)=1,IF($T265="","",$T265*$M265),""))</f>
        <v/>
      </c>
      <c r="M265" s="148" t="str">
        <f>IF($D265="","",IF(VLOOKUP($D265,Filter_Req!$A$2:$K$19,2)=1,VLOOKUP($D265,Filter_Req!$A$2:$K$19,8),""))</f>
        <v/>
      </c>
      <c r="N265" s="149" t="str">
        <f t="shared" si="6"/>
        <v/>
      </c>
      <c r="O265" s="150" t="str">
        <f t="shared" si="7"/>
        <v/>
      </c>
      <c r="P265" s="151"/>
      <c r="Q265" s="453"/>
      <c r="R265" s="453"/>
      <c r="S265" s="453"/>
      <c r="T265" s="453"/>
      <c r="U265" s="152" t="str">
        <f>IF($D265="","",IF(VLOOKUP($D265,Filter_Req!$A$2:$K$19,2)=1,MIN($X265,VLOOKUP($D265,Filter_Req!$A$2:$K$19,9)),85))</f>
        <v/>
      </c>
      <c r="V265" s="152" t="str">
        <f>IF($D265="","",IF(VLOOKUP($D265,Filter_Req!$A$2:$K$19,2)=1,MIN($X265,VLOOKUP($D265,Filter_Req!$A$2:$K$19,10)),85))</f>
        <v/>
      </c>
      <c r="W265" s="152" t="str">
        <f>IF($D265="","",IF($X265="","",MIN($X265,VLOOKUP($D265,Filter_Req!$A$2:$K$19,11))))</f>
        <v/>
      </c>
      <c r="X265" s="453"/>
      <c r="Y265" s="453"/>
      <c r="Z265" s="125"/>
      <c r="AA265" s="126" t="e">
        <f>VLOOKUP($D265,Filter_Req!$A$2:$K$19,2)</f>
        <v>#N/A</v>
      </c>
    </row>
    <row r="266" spans="1:27" x14ac:dyDescent="0.25">
      <c r="A266" s="125"/>
      <c r="B266" s="453"/>
      <c r="C266" s="453"/>
      <c r="D266" s="454"/>
      <c r="E266" s="455"/>
      <c r="F266" s="147" t="str">
        <f>IF($D266="","",IF($Q266="","",IF(VLOOKUP($D266,Filter_Req!$A$2:$K$19,2)=1,IF($R266="","",IF($N266&lt;=$U266,$R266*$G266,IF(AND($N266&gt;$U266,$N266&lt;=$X266),$G266*($R266+((($Q266-$R266)/($X266-$U266))*($N266-$U266))),0))),$Q266*$G266)))</f>
        <v/>
      </c>
      <c r="G266" s="148" t="str">
        <f>IF($D266="","",IF(VLOOKUP($D266,Filter_Req!$A$2:$K$19,2)=1,IF($N266&lt;=$U266,VLOOKUP($D266,Filter_Req!$A$2:$K$19,3),IF(AND($N266&gt;$U266,$N266&lt;=$W266),VLOOKUP($D266,Filter_Req!$A$2:$K$19,3)+(((VLOOKUP($D266,Filter_Req!$A$2:$K$19,5)-VLOOKUP($D266,Filter_Req!$A$2:$K$19,3))/($W266-$U266))*($N266-$U266)),0))))</f>
        <v/>
      </c>
      <c r="H266" s="455"/>
      <c r="I266" s="147" t="str">
        <f>IF($D266="","",IF(VLOOKUP($D266,Filter_Req!$A$2:$K$19,2)=1,IF($S266="","",$S266*$J266),""))</f>
        <v/>
      </c>
      <c r="J266" s="148" t="str">
        <f>IF($D266="","",IF(VLOOKUP($D266,Filter_Req!$A$2:$K$19,2)=1,VLOOKUP($D266,Filter_Req!$A$2:$M$19,12),""))</f>
        <v/>
      </c>
      <c r="K266" s="455"/>
      <c r="L266" s="147" t="str">
        <f>IF($D266="","",IF(VLOOKUP($D266,Filter_Req!$A$2:$K$19,2)=1,IF($T266="","",$T266*$M266),""))</f>
        <v/>
      </c>
      <c r="M266" s="148" t="str">
        <f>IF($D266="","",IF(VLOOKUP($D266,Filter_Req!$A$2:$K$19,2)=1,VLOOKUP($D266,Filter_Req!$A$2:$K$19,8),""))</f>
        <v/>
      </c>
      <c r="N266" s="149" t="str">
        <f t="shared" si="6"/>
        <v/>
      </c>
      <c r="O266" s="150" t="str">
        <f t="shared" si="7"/>
        <v/>
      </c>
      <c r="P266" s="151"/>
      <c r="Q266" s="453"/>
      <c r="R266" s="453"/>
      <c r="S266" s="453"/>
      <c r="T266" s="453"/>
      <c r="U266" s="152" t="str">
        <f>IF($D266="","",IF(VLOOKUP($D266,Filter_Req!$A$2:$K$19,2)=1,MIN($X266,VLOOKUP($D266,Filter_Req!$A$2:$K$19,9)),85))</f>
        <v/>
      </c>
      <c r="V266" s="152" t="str">
        <f>IF($D266="","",IF(VLOOKUP($D266,Filter_Req!$A$2:$K$19,2)=1,MIN($X266,VLOOKUP($D266,Filter_Req!$A$2:$K$19,10)),85))</f>
        <v/>
      </c>
      <c r="W266" s="152" t="str">
        <f>IF($D266="","",IF($X266="","",MIN($X266,VLOOKUP($D266,Filter_Req!$A$2:$K$19,11))))</f>
        <v/>
      </c>
      <c r="X266" s="453"/>
      <c r="Y266" s="453"/>
      <c r="Z266" s="125"/>
      <c r="AA266" s="126" t="e">
        <f>VLOOKUP($D266,Filter_Req!$A$2:$K$19,2)</f>
        <v>#N/A</v>
      </c>
    </row>
    <row r="267" spans="1:27" x14ac:dyDescent="0.25">
      <c r="A267" s="125"/>
      <c r="B267" s="453"/>
      <c r="C267" s="453"/>
      <c r="D267" s="454"/>
      <c r="E267" s="455"/>
      <c r="F267" s="147" t="str">
        <f>IF($D267="","",IF($Q267="","",IF(VLOOKUP($D267,Filter_Req!$A$2:$K$19,2)=1,IF($R267="","",IF($N267&lt;=$U267,$R267*$G267,IF(AND($N267&gt;$U267,$N267&lt;=$X267),$G267*($R267+((($Q267-$R267)/($X267-$U267))*($N267-$U267))),0))),$Q267*$G267)))</f>
        <v/>
      </c>
      <c r="G267" s="148" t="str">
        <f>IF($D267="","",IF(VLOOKUP($D267,Filter_Req!$A$2:$K$19,2)=1,IF($N267&lt;=$U267,VLOOKUP($D267,Filter_Req!$A$2:$K$19,3),IF(AND($N267&gt;$U267,$N267&lt;=$W267),VLOOKUP($D267,Filter_Req!$A$2:$K$19,3)+(((VLOOKUP($D267,Filter_Req!$A$2:$K$19,5)-VLOOKUP($D267,Filter_Req!$A$2:$K$19,3))/($W267-$U267))*($N267-$U267)),0))))</f>
        <v/>
      </c>
      <c r="H267" s="455"/>
      <c r="I267" s="147" t="str">
        <f>IF($D267="","",IF(VLOOKUP($D267,Filter_Req!$A$2:$K$19,2)=1,IF($S267="","",$S267*$J267),""))</f>
        <v/>
      </c>
      <c r="J267" s="148" t="str">
        <f>IF($D267="","",IF(VLOOKUP($D267,Filter_Req!$A$2:$K$19,2)=1,VLOOKUP($D267,Filter_Req!$A$2:$M$19,12),""))</f>
        <v/>
      </c>
      <c r="K267" s="455"/>
      <c r="L267" s="147" t="str">
        <f>IF($D267="","",IF(VLOOKUP($D267,Filter_Req!$A$2:$K$19,2)=1,IF($T267="","",$T267*$M267),""))</f>
        <v/>
      </c>
      <c r="M267" s="148" t="str">
        <f>IF($D267="","",IF(VLOOKUP($D267,Filter_Req!$A$2:$K$19,2)=1,VLOOKUP($D267,Filter_Req!$A$2:$K$19,8),""))</f>
        <v/>
      </c>
      <c r="N267" s="149" t="str">
        <f t="shared" si="6"/>
        <v/>
      </c>
      <c r="O267" s="150" t="str">
        <f t="shared" si="7"/>
        <v/>
      </c>
      <c r="P267" s="151"/>
      <c r="Q267" s="453"/>
      <c r="R267" s="453"/>
      <c r="S267" s="453"/>
      <c r="T267" s="453"/>
      <c r="U267" s="152" t="str">
        <f>IF($D267="","",IF(VLOOKUP($D267,Filter_Req!$A$2:$K$19,2)=1,MIN($X267,VLOOKUP($D267,Filter_Req!$A$2:$K$19,9)),85))</f>
        <v/>
      </c>
      <c r="V267" s="152" t="str">
        <f>IF($D267="","",IF(VLOOKUP($D267,Filter_Req!$A$2:$K$19,2)=1,MIN($X267,VLOOKUP($D267,Filter_Req!$A$2:$K$19,10)),85))</f>
        <v/>
      </c>
      <c r="W267" s="152" t="str">
        <f>IF($D267="","",IF($X267="","",MIN($X267,VLOOKUP($D267,Filter_Req!$A$2:$K$19,11))))</f>
        <v/>
      </c>
      <c r="X267" s="453"/>
      <c r="Y267" s="453"/>
      <c r="Z267" s="125"/>
      <c r="AA267" s="126" t="e">
        <f>VLOOKUP($D267,Filter_Req!$A$2:$K$19,2)</f>
        <v>#N/A</v>
      </c>
    </row>
    <row r="268" spans="1:27" x14ac:dyDescent="0.25">
      <c r="A268" s="125"/>
      <c r="B268" s="453"/>
      <c r="C268" s="453"/>
      <c r="D268" s="454"/>
      <c r="E268" s="455"/>
      <c r="F268" s="147" t="str">
        <f>IF($D268="","",IF($Q268="","",IF(VLOOKUP($D268,Filter_Req!$A$2:$K$19,2)=1,IF($R268="","",IF($N268&lt;=$U268,$R268*$G268,IF(AND($N268&gt;$U268,$N268&lt;=$X268),$G268*($R268+((($Q268-$R268)/($X268-$U268))*($N268-$U268))),0))),$Q268*$G268)))</f>
        <v/>
      </c>
      <c r="G268" s="148" t="str">
        <f>IF($D268="","",IF(VLOOKUP($D268,Filter_Req!$A$2:$K$19,2)=1,IF($N268&lt;=$U268,VLOOKUP($D268,Filter_Req!$A$2:$K$19,3),IF(AND($N268&gt;$U268,$N268&lt;=$W268),VLOOKUP($D268,Filter_Req!$A$2:$K$19,3)+(((VLOOKUP($D268,Filter_Req!$A$2:$K$19,5)-VLOOKUP($D268,Filter_Req!$A$2:$K$19,3))/($W268-$U268))*($N268-$U268)),0))))</f>
        <v/>
      </c>
      <c r="H268" s="455"/>
      <c r="I268" s="147" t="str">
        <f>IF($D268="","",IF(VLOOKUP($D268,Filter_Req!$A$2:$K$19,2)=1,IF($S268="","",$S268*$J268),""))</f>
        <v/>
      </c>
      <c r="J268" s="148" t="str">
        <f>IF($D268="","",IF(VLOOKUP($D268,Filter_Req!$A$2:$K$19,2)=1,VLOOKUP($D268,Filter_Req!$A$2:$M$19,12),""))</f>
        <v/>
      </c>
      <c r="K268" s="455"/>
      <c r="L268" s="147" t="str">
        <f>IF($D268="","",IF(VLOOKUP($D268,Filter_Req!$A$2:$K$19,2)=1,IF($T268="","",$T268*$M268),""))</f>
        <v/>
      </c>
      <c r="M268" s="148" t="str">
        <f>IF($D268="","",IF(VLOOKUP($D268,Filter_Req!$A$2:$K$19,2)=1,VLOOKUP($D268,Filter_Req!$A$2:$K$19,8),""))</f>
        <v/>
      </c>
      <c r="N268" s="149" t="str">
        <f t="shared" si="6"/>
        <v/>
      </c>
      <c r="O268" s="150" t="str">
        <f t="shared" si="7"/>
        <v/>
      </c>
      <c r="P268" s="151"/>
      <c r="Q268" s="453"/>
      <c r="R268" s="453"/>
      <c r="S268" s="453"/>
      <c r="T268" s="453"/>
      <c r="U268" s="152" t="str">
        <f>IF($D268="","",IF(VLOOKUP($D268,Filter_Req!$A$2:$K$19,2)=1,MIN($X268,VLOOKUP($D268,Filter_Req!$A$2:$K$19,9)),85))</f>
        <v/>
      </c>
      <c r="V268" s="152" t="str">
        <f>IF($D268="","",IF(VLOOKUP($D268,Filter_Req!$A$2:$K$19,2)=1,MIN($X268,VLOOKUP($D268,Filter_Req!$A$2:$K$19,10)),85))</f>
        <v/>
      </c>
      <c r="W268" s="152" t="str">
        <f>IF($D268="","",IF($X268="","",MIN($X268,VLOOKUP($D268,Filter_Req!$A$2:$K$19,11))))</f>
        <v/>
      </c>
      <c r="X268" s="453"/>
      <c r="Y268" s="453"/>
      <c r="Z268" s="125"/>
      <c r="AA268" s="126" t="e">
        <f>VLOOKUP($D268,Filter_Req!$A$2:$K$19,2)</f>
        <v>#N/A</v>
      </c>
    </row>
    <row r="269" spans="1:27" x14ac:dyDescent="0.25">
      <c r="A269" s="125"/>
      <c r="B269" s="453"/>
      <c r="C269" s="453"/>
      <c r="D269" s="454"/>
      <c r="E269" s="455"/>
      <c r="F269" s="147" t="str">
        <f>IF($D269="","",IF($Q269="","",IF(VLOOKUP($D269,Filter_Req!$A$2:$K$19,2)=1,IF($R269="","",IF($N269&lt;=$U269,$R269*$G269,IF(AND($N269&gt;$U269,$N269&lt;=$X269),$G269*($R269+((($Q269-$R269)/($X269-$U269))*($N269-$U269))),0))),$Q269*$G269)))</f>
        <v/>
      </c>
      <c r="G269" s="148" t="str">
        <f>IF($D269="","",IF(VLOOKUP($D269,Filter_Req!$A$2:$K$19,2)=1,IF($N269&lt;=$U269,VLOOKUP($D269,Filter_Req!$A$2:$K$19,3),IF(AND($N269&gt;$U269,$N269&lt;=$W269),VLOOKUP($D269,Filter_Req!$A$2:$K$19,3)+(((VLOOKUP($D269,Filter_Req!$A$2:$K$19,5)-VLOOKUP($D269,Filter_Req!$A$2:$K$19,3))/($W269-$U269))*($N269-$U269)),0))))</f>
        <v/>
      </c>
      <c r="H269" s="455"/>
      <c r="I269" s="147" t="str">
        <f>IF($D269="","",IF(VLOOKUP($D269,Filter_Req!$A$2:$K$19,2)=1,IF($S269="","",$S269*$J269),""))</f>
        <v/>
      </c>
      <c r="J269" s="148" t="str">
        <f>IF($D269="","",IF(VLOOKUP($D269,Filter_Req!$A$2:$K$19,2)=1,VLOOKUP($D269,Filter_Req!$A$2:$M$19,12),""))</f>
        <v/>
      </c>
      <c r="K269" s="455"/>
      <c r="L269" s="147" t="str">
        <f>IF($D269="","",IF(VLOOKUP($D269,Filter_Req!$A$2:$K$19,2)=1,IF($T269="","",$T269*$M269),""))</f>
        <v/>
      </c>
      <c r="M269" s="148" t="str">
        <f>IF($D269="","",IF(VLOOKUP($D269,Filter_Req!$A$2:$K$19,2)=1,VLOOKUP($D269,Filter_Req!$A$2:$K$19,8),""))</f>
        <v/>
      </c>
      <c r="N269" s="149" t="str">
        <f t="shared" si="6"/>
        <v/>
      </c>
      <c r="O269" s="150" t="str">
        <f t="shared" si="7"/>
        <v/>
      </c>
      <c r="P269" s="151"/>
      <c r="Q269" s="453"/>
      <c r="R269" s="453"/>
      <c r="S269" s="453"/>
      <c r="T269" s="453"/>
      <c r="U269" s="152" t="str">
        <f>IF($D269="","",IF(VLOOKUP($D269,Filter_Req!$A$2:$K$19,2)=1,MIN($X269,VLOOKUP($D269,Filter_Req!$A$2:$K$19,9)),85))</f>
        <v/>
      </c>
      <c r="V269" s="152" t="str">
        <f>IF($D269="","",IF(VLOOKUP($D269,Filter_Req!$A$2:$K$19,2)=1,MIN($X269,VLOOKUP($D269,Filter_Req!$A$2:$K$19,10)),85))</f>
        <v/>
      </c>
      <c r="W269" s="152" t="str">
        <f>IF($D269="","",IF($X269="","",MIN($X269,VLOOKUP($D269,Filter_Req!$A$2:$K$19,11))))</f>
        <v/>
      </c>
      <c r="X269" s="453"/>
      <c r="Y269" s="453"/>
      <c r="Z269" s="125"/>
      <c r="AA269" s="126" t="e">
        <f>VLOOKUP($D269,Filter_Req!$A$2:$K$19,2)</f>
        <v>#N/A</v>
      </c>
    </row>
    <row r="270" spans="1:27" x14ac:dyDescent="0.25">
      <c r="A270" s="125"/>
      <c r="B270" s="453"/>
      <c r="C270" s="453"/>
      <c r="D270" s="454"/>
      <c r="E270" s="455"/>
      <c r="F270" s="147" t="str">
        <f>IF($D270="","",IF($Q270="","",IF(VLOOKUP($D270,Filter_Req!$A$2:$K$19,2)=1,IF($R270="","",IF($N270&lt;=$U270,$R270*$G270,IF(AND($N270&gt;$U270,$N270&lt;=$X270),$G270*($R270+((($Q270-$R270)/($X270-$U270))*($N270-$U270))),0))),$Q270*$G270)))</f>
        <v/>
      </c>
      <c r="G270" s="148" t="str">
        <f>IF($D270="","",IF(VLOOKUP($D270,Filter_Req!$A$2:$K$19,2)=1,IF($N270&lt;=$U270,VLOOKUP($D270,Filter_Req!$A$2:$K$19,3),IF(AND($N270&gt;$U270,$N270&lt;=$W270),VLOOKUP($D270,Filter_Req!$A$2:$K$19,3)+(((VLOOKUP($D270,Filter_Req!$A$2:$K$19,5)-VLOOKUP($D270,Filter_Req!$A$2:$K$19,3))/($W270-$U270))*($N270-$U270)),0))))</f>
        <v/>
      </c>
      <c r="H270" s="455"/>
      <c r="I270" s="147" t="str">
        <f>IF($D270="","",IF(VLOOKUP($D270,Filter_Req!$A$2:$K$19,2)=1,IF($S270="","",$S270*$J270),""))</f>
        <v/>
      </c>
      <c r="J270" s="148" t="str">
        <f>IF($D270="","",IF(VLOOKUP($D270,Filter_Req!$A$2:$K$19,2)=1,VLOOKUP($D270,Filter_Req!$A$2:$M$19,12),""))</f>
        <v/>
      </c>
      <c r="K270" s="455"/>
      <c r="L270" s="147" t="str">
        <f>IF($D270="","",IF(VLOOKUP($D270,Filter_Req!$A$2:$K$19,2)=1,IF($T270="","",$T270*$M270),""))</f>
        <v/>
      </c>
      <c r="M270" s="148" t="str">
        <f>IF($D270="","",IF(VLOOKUP($D270,Filter_Req!$A$2:$K$19,2)=1,VLOOKUP($D270,Filter_Req!$A$2:$K$19,8),""))</f>
        <v/>
      </c>
      <c r="N270" s="149" t="str">
        <f t="shared" si="6"/>
        <v/>
      </c>
      <c r="O270" s="150" t="str">
        <f t="shared" si="7"/>
        <v/>
      </c>
      <c r="P270" s="151"/>
      <c r="Q270" s="453"/>
      <c r="R270" s="453"/>
      <c r="S270" s="453"/>
      <c r="T270" s="453"/>
      <c r="U270" s="152" t="str">
        <f>IF($D270="","",IF(VLOOKUP($D270,Filter_Req!$A$2:$K$19,2)=1,MIN($X270,VLOOKUP($D270,Filter_Req!$A$2:$K$19,9)),85))</f>
        <v/>
      </c>
      <c r="V270" s="152" t="str">
        <f>IF($D270="","",IF(VLOOKUP($D270,Filter_Req!$A$2:$K$19,2)=1,MIN($X270,VLOOKUP($D270,Filter_Req!$A$2:$K$19,10)),85))</f>
        <v/>
      </c>
      <c r="W270" s="152" t="str">
        <f>IF($D270="","",IF($X270="","",MIN($X270,VLOOKUP($D270,Filter_Req!$A$2:$K$19,11))))</f>
        <v/>
      </c>
      <c r="X270" s="453"/>
      <c r="Y270" s="453"/>
      <c r="Z270" s="125"/>
      <c r="AA270" s="126" t="e">
        <f>VLOOKUP($D270,Filter_Req!$A$2:$K$19,2)</f>
        <v>#N/A</v>
      </c>
    </row>
    <row r="271" spans="1:27" x14ac:dyDescent="0.25">
      <c r="A271" s="125"/>
      <c r="B271" s="453"/>
      <c r="C271" s="453"/>
      <c r="D271" s="454"/>
      <c r="E271" s="455"/>
      <c r="F271" s="147" t="str">
        <f>IF($D271="","",IF($Q271="","",IF(VLOOKUP($D271,Filter_Req!$A$2:$K$19,2)=1,IF($R271="","",IF($N271&lt;=$U271,$R271*$G271,IF(AND($N271&gt;$U271,$N271&lt;=$X271),$G271*($R271+((($Q271-$R271)/($X271-$U271))*($N271-$U271))),0))),$Q271*$G271)))</f>
        <v/>
      </c>
      <c r="G271" s="148" t="str">
        <f>IF($D271="","",IF(VLOOKUP($D271,Filter_Req!$A$2:$K$19,2)=1,IF($N271&lt;=$U271,VLOOKUP($D271,Filter_Req!$A$2:$K$19,3),IF(AND($N271&gt;$U271,$N271&lt;=$W271),VLOOKUP($D271,Filter_Req!$A$2:$K$19,3)+(((VLOOKUP($D271,Filter_Req!$A$2:$K$19,5)-VLOOKUP($D271,Filter_Req!$A$2:$K$19,3))/($W271-$U271))*($N271-$U271)),0))))</f>
        <v/>
      </c>
      <c r="H271" s="455"/>
      <c r="I271" s="147" t="str">
        <f>IF($D271="","",IF(VLOOKUP($D271,Filter_Req!$A$2:$K$19,2)=1,IF($S271="","",$S271*$J271),""))</f>
        <v/>
      </c>
      <c r="J271" s="148" t="str">
        <f>IF($D271="","",IF(VLOOKUP($D271,Filter_Req!$A$2:$K$19,2)=1,VLOOKUP($D271,Filter_Req!$A$2:$M$19,12),""))</f>
        <v/>
      </c>
      <c r="K271" s="455"/>
      <c r="L271" s="147" t="str">
        <f>IF($D271="","",IF(VLOOKUP($D271,Filter_Req!$A$2:$K$19,2)=1,IF($T271="","",$T271*$M271),""))</f>
        <v/>
      </c>
      <c r="M271" s="148" t="str">
        <f>IF($D271="","",IF(VLOOKUP($D271,Filter_Req!$A$2:$K$19,2)=1,VLOOKUP($D271,Filter_Req!$A$2:$K$19,8),""))</f>
        <v/>
      </c>
      <c r="N271" s="149" t="str">
        <f t="shared" ref="N271:N314" si="8">IF($D271="","",$K$6+Y271)</f>
        <v/>
      </c>
      <c r="O271" s="150" t="str">
        <f t="shared" ref="O271:O314" si="9">IF($D271="","",$W271)</f>
        <v/>
      </c>
      <c r="P271" s="151"/>
      <c r="Q271" s="453"/>
      <c r="R271" s="453"/>
      <c r="S271" s="453"/>
      <c r="T271" s="453"/>
      <c r="U271" s="152" t="str">
        <f>IF($D271="","",IF(VLOOKUP($D271,Filter_Req!$A$2:$K$19,2)=1,MIN($X271,VLOOKUP($D271,Filter_Req!$A$2:$K$19,9)),85))</f>
        <v/>
      </c>
      <c r="V271" s="152" t="str">
        <f>IF($D271="","",IF(VLOOKUP($D271,Filter_Req!$A$2:$K$19,2)=1,MIN($X271,VLOOKUP($D271,Filter_Req!$A$2:$K$19,10)),85))</f>
        <v/>
      </c>
      <c r="W271" s="152" t="str">
        <f>IF($D271="","",IF($X271="","",MIN($X271,VLOOKUP($D271,Filter_Req!$A$2:$K$19,11))))</f>
        <v/>
      </c>
      <c r="X271" s="453"/>
      <c r="Y271" s="453"/>
      <c r="Z271" s="125"/>
      <c r="AA271" s="126" t="e">
        <f>VLOOKUP($D271,Filter_Req!$A$2:$K$19,2)</f>
        <v>#N/A</v>
      </c>
    </row>
    <row r="272" spans="1:27" x14ac:dyDescent="0.25">
      <c r="A272" s="125"/>
      <c r="B272" s="453"/>
      <c r="C272" s="453"/>
      <c r="D272" s="454"/>
      <c r="E272" s="455"/>
      <c r="F272" s="147" t="str">
        <f>IF($D272="","",IF($Q272="","",IF(VLOOKUP($D272,Filter_Req!$A$2:$K$19,2)=1,IF($R272="","",IF($N272&lt;=$U272,$R272*$G272,IF(AND($N272&gt;$U272,$N272&lt;=$X272),$G272*($R272+((($Q272-$R272)/($X272-$U272))*($N272-$U272))),0))),$Q272*$G272)))</f>
        <v/>
      </c>
      <c r="G272" s="148" t="str">
        <f>IF($D272="","",IF(VLOOKUP($D272,Filter_Req!$A$2:$K$19,2)=1,IF($N272&lt;=$U272,VLOOKUP($D272,Filter_Req!$A$2:$K$19,3),IF(AND($N272&gt;$U272,$N272&lt;=$W272),VLOOKUP($D272,Filter_Req!$A$2:$K$19,3)+(((VLOOKUP($D272,Filter_Req!$A$2:$K$19,5)-VLOOKUP($D272,Filter_Req!$A$2:$K$19,3))/($W272-$U272))*($N272-$U272)),0))))</f>
        <v/>
      </c>
      <c r="H272" s="455"/>
      <c r="I272" s="147" t="str">
        <f>IF($D272="","",IF(VLOOKUP($D272,Filter_Req!$A$2:$K$19,2)=1,IF($S272="","",$S272*$J272),""))</f>
        <v/>
      </c>
      <c r="J272" s="148" t="str">
        <f>IF($D272="","",IF(VLOOKUP($D272,Filter_Req!$A$2:$K$19,2)=1,VLOOKUP($D272,Filter_Req!$A$2:$M$19,12),""))</f>
        <v/>
      </c>
      <c r="K272" s="455"/>
      <c r="L272" s="147" t="str">
        <f>IF($D272="","",IF(VLOOKUP($D272,Filter_Req!$A$2:$K$19,2)=1,IF($T272="","",$T272*$M272),""))</f>
        <v/>
      </c>
      <c r="M272" s="148" t="str">
        <f>IF($D272="","",IF(VLOOKUP($D272,Filter_Req!$A$2:$K$19,2)=1,VLOOKUP($D272,Filter_Req!$A$2:$K$19,8),""))</f>
        <v/>
      </c>
      <c r="N272" s="149" t="str">
        <f t="shared" si="8"/>
        <v/>
      </c>
      <c r="O272" s="150" t="str">
        <f t="shared" si="9"/>
        <v/>
      </c>
      <c r="P272" s="151"/>
      <c r="Q272" s="453"/>
      <c r="R272" s="453"/>
      <c r="S272" s="453"/>
      <c r="T272" s="453"/>
      <c r="U272" s="152" t="str">
        <f>IF($D272="","",IF(VLOOKUP($D272,Filter_Req!$A$2:$K$19,2)=1,MIN($X272,VLOOKUP($D272,Filter_Req!$A$2:$K$19,9)),85))</f>
        <v/>
      </c>
      <c r="V272" s="152" t="str">
        <f>IF($D272="","",IF(VLOOKUP($D272,Filter_Req!$A$2:$K$19,2)=1,MIN($X272,VLOOKUP($D272,Filter_Req!$A$2:$K$19,10)),85))</f>
        <v/>
      </c>
      <c r="W272" s="152" t="str">
        <f>IF($D272="","",IF($X272="","",MIN($X272,VLOOKUP($D272,Filter_Req!$A$2:$K$19,11))))</f>
        <v/>
      </c>
      <c r="X272" s="453"/>
      <c r="Y272" s="453"/>
      <c r="Z272" s="125"/>
      <c r="AA272" s="126" t="e">
        <f>VLOOKUP($D272,Filter_Req!$A$2:$K$19,2)</f>
        <v>#N/A</v>
      </c>
    </row>
    <row r="273" spans="1:27" x14ac:dyDescent="0.25">
      <c r="A273" s="125"/>
      <c r="B273" s="453"/>
      <c r="C273" s="453"/>
      <c r="D273" s="454"/>
      <c r="E273" s="455"/>
      <c r="F273" s="147" t="str">
        <f>IF($D273="","",IF($Q273="","",IF(VLOOKUP($D273,Filter_Req!$A$2:$K$19,2)=1,IF($R273="","",IF($N273&lt;=$U273,$R273*$G273,IF(AND($N273&gt;$U273,$N273&lt;=$X273),$G273*($R273+((($Q273-$R273)/($X273-$U273))*($N273-$U273))),0))),$Q273*$G273)))</f>
        <v/>
      </c>
      <c r="G273" s="148" t="str">
        <f>IF($D273="","",IF(VLOOKUP($D273,Filter_Req!$A$2:$K$19,2)=1,IF($N273&lt;=$U273,VLOOKUP($D273,Filter_Req!$A$2:$K$19,3),IF(AND($N273&gt;$U273,$N273&lt;=$W273),VLOOKUP($D273,Filter_Req!$A$2:$K$19,3)+(((VLOOKUP($D273,Filter_Req!$A$2:$K$19,5)-VLOOKUP($D273,Filter_Req!$A$2:$K$19,3))/($W273-$U273))*($N273-$U273)),0))))</f>
        <v/>
      </c>
      <c r="H273" s="455"/>
      <c r="I273" s="147" t="str">
        <f>IF($D273="","",IF(VLOOKUP($D273,Filter_Req!$A$2:$K$19,2)=1,IF($S273="","",$S273*$J273),""))</f>
        <v/>
      </c>
      <c r="J273" s="148" t="str">
        <f>IF($D273="","",IF(VLOOKUP($D273,Filter_Req!$A$2:$K$19,2)=1,VLOOKUP($D273,Filter_Req!$A$2:$M$19,12),""))</f>
        <v/>
      </c>
      <c r="K273" s="455"/>
      <c r="L273" s="147" t="str">
        <f>IF($D273="","",IF(VLOOKUP($D273,Filter_Req!$A$2:$K$19,2)=1,IF($T273="","",$T273*$M273),""))</f>
        <v/>
      </c>
      <c r="M273" s="148" t="str">
        <f>IF($D273="","",IF(VLOOKUP($D273,Filter_Req!$A$2:$K$19,2)=1,VLOOKUP($D273,Filter_Req!$A$2:$K$19,8),""))</f>
        <v/>
      </c>
      <c r="N273" s="149" t="str">
        <f t="shared" si="8"/>
        <v/>
      </c>
      <c r="O273" s="150" t="str">
        <f t="shared" si="9"/>
        <v/>
      </c>
      <c r="P273" s="151"/>
      <c r="Q273" s="453"/>
      <c r="R273" s="453"/>
      <c r="S273" s="453"/>
      <c r="T273" s="453"/>
      <c r="U273" s="152" t="str">
        <f>IF($D273="","",IF(VLOOKUP($D273,Filter_Req!$A$2:$K$19,2)=1,MIN($X273,VLOOKUP($D273,Filter_Req!$A$2:$K$19,9)),85))</f>
        <v/>
      </c>
      <c r="V273" s="152" t="str">
        <f>IF($D273="","",IF(VLOOKUP($D273,Filter_Req!$A$2:$K$19,2)=1,MIN($X273,VLOOKUP($D273,Filter_Req!$A$2:$K$19,10)),85))</f>
        <v/>
      </c>
      <c r="W273" s="152" t="str">
        <f>IF($D273="","",IF($X273="","",MIN($X273,VLOOKUP($D273,Filter_Req!$A$2:$K$19,11))))</f>
        <v/>
      </c>
      <c r="X273" s="453"/>
      <c r="Y273" s="453"/>
      <c r="Z273" s="125"/>
      <c r="AA273" s="126" t="e">
        <f>VLOOKUP($D273,Filter_Req!$A$2:$K$19,2)</f>
        <v>#N/A</v>
      </c>
    </row>
    <row r="274" spans="1:27" x14ac:dyDescent="0.25">
      <c r="A274" s="125"/>
      <c r="B274" s="453"/>
      <c r="C274" s="453"/>
      <c r="D274" s="454"/>
      <c r="E274" s="455"/>
      <c r="F274" s="147" t="str">
        <f>IF($D274="","",IF($Q274="","",IF(VLOOKUP($D274,Filter_Req!$A$2:$K$19,2)=1,IF($R274="","",IF($N274&lt;=$U274,$R274*$G274,IF(AND($N274&gt;$U274,$N274&lt;=$X274),$G274*($R274+((($Q274-$R274)/($X274-$U274))*($N274-$U274))),0))),$Q274*$G274)))</f>
        <v/>
      </c>
      <c r="G274" s="148" t="str">
        <f>IF($D274="","",IF(VLOOKUP($D274,Filter_Req!$A$2:$K$19,2)=1,IF($N274&lt;=$U274,VLOOKUP($D274,Filter_Req!$A$2:$K$19,3),IF(AND($N274&gt;$U274,$N274&lt;=$W274),VLOOKUP($D274,Filter_Req!$A$2:$K$19,3)+(((VLOOKUP($D274,Filter_Req!$A$2:$K$19,5)-VLOOKUP($D274,Filter_Req!$A$2:$K$19,3))/($W274-$U274))*($N274-$U274)),0))))</f>
        <v/>
      </c>
      <c r="H274" s="455"/>
      <c r="I274" s="147" t="str">
        <f>IF($D274="","",IF(VLOOKUP($D274,Filter_Req!$A$2:$K$19,2)=1,IF($S274="","",$S274*$J274),""))</f>
        <v/>
      </c>
      <c r="J274" s="148" t="str">
        <f>IF($D274="","",IF(VLOOKUP($D274,Filter_Req!$A$2:$K$19,2)=1,VLOOKUP($D274,Filter_Req!$A$2:$M$19,12),""))</f>
        <v/>
      </c>
      <c r="K274" s="455"/>
      <c r="L274" s="147" t="str">
        <f>IF($D274="","",IF(VLOOKUP($D274,Filter_Req!$A$2:$K$19,2)=1,IF($T274="","",$T274*$M274),""))</f>
        <v/>
      </c>
      <c r="M274" s="148" t="str">
        <f>IF($D274="","",IF(VLOOKUP($D274,Filter_Req!$A$2:$K$19,2)=1,VLOOKUP($D274,Filter_Req!$A$2:$K$19,8),""))</f>
        <v/>
      </c>
      <c r="N274" s="149" t="str">
        <f t="shared" si="8"/>
        <v/>
      </c>
      <c r="O274" s="150" t="str">
        <f t="shared" si="9"/>
        <v/>
      </c>
      <c r="P274" s="151"/>
      <c r="Q274" s="453"/>
      <c r="R274" s="453"/>
      <c r="S274" s="453"/>
      <c r="T274" s="453"/>
      <c r="U274" s="152" t="str">
        <f>IF($D274="","",IF(VLOOKUP($D274,Filter_Req!$A$2:$K$19,2)=1,MIN($X274,VLOOKUP($D274,Filter_Req!$A$2:$K$19,9)),85))</f>
        <v/>
      </c>
      <c r="V274" s="152" t="str">
        <f>IF($D274="","",IF(VLOOKUP($D274,Filter_Req!$A$2:$K$19,2)=1,MIN($X274,VLOOKUP($D274,Filter_Req!$A$2:$K$19,10)),85))</f>
        <v/>
      </c>
      <c r="W274" s="152" t="str">
        <f>IF($D274="","",IF($X274="","",MIN($X274,VLOOKUP($D274,Filter_Req!$A$2:$K$19,11))))</f>
        <v/>
      </c>
      <c r="X274" s="453"/>
      <c r="Y274" s="453"/>
      <c r="Z274" s="125"/>
      <c r="AA274" s="126" t="e">
        <f>VLOOKUP($D274,Filter_Req!$A$2:$K$19,2)</f>
        <v>#N/A</v>
      </c>
    </row>
    <row r="275" spans="1:27" x14ac:dyDescent="0.25">
      <c r="A275" s="125"/>
      <c r="B275" s="453"/>
      <c r="C275" s="453"/>
      <c r="D275" s="454"/>
      <c r="E275" s="455"/>
      <c r="F275" s="147" t="str">
        <f>IF($D275="","",IF($Q275="","",IF(VLOOKUP($D275,Filter_Req!$A$2:$K$19,2)=1,IF($R275="","",IF($N275&lt;=$U275,$R275*$G275,IF(AND($N275&gt;$U275,$N275&lt;=$X275),$G275*($R275+((($Q275-$R275)/($X275-$U275))*($N275-$U275))),0))),$Q275*$G275)))</f>
        <v/>
      </c>
      <c r="G275" s="148" t="str">
        <f>IF($D275="","",IF(VLOOKUP($D275,Filter_Req!$A$2:$K$19,2)=1,IF($N275&lt;=$U275,VLOOKUP($D275,Filter_Req!$A$2:$K$19,3),IF(AND($N275&gt;$U275,$N275&lt;=$W275),VLOOKUP($D275,Filter_Req!$A$2:$K$19,3)+(((VLOOKUP($D275,Filter_Req!$A$2:$K$19,5)-VLOOKUP($D275,Filter_Req!$A$2:$K$19,3))/($W275-$U275))*($N275-$U275)),0))))</f>
        <v/>
      </c>
      <c r="H275" s="455"/>
      <c r="I275" s="147" t="str">
        <f>IF($D275="","",IF(VLOOKUP($D275,Filter_Req!$A$2:$K$19,2)=1,IF($S275="","",$S275*$J275),""))</f>
        <v/>
      </c>
      <c r="J275" s="148" t="str">
        <f>IF($D275="","",IF(VLOOKUP($D275,Filter_Req!$A$2:$K$19,2)=1,VLOOKUP($D275,Filter_Req!$A$2:$M$19,12),""))</f>
        <v/>
      </c>
      <c r="K275" s="455"/>
      <c r="L275" s="147" t="str">
        <f>IF($D275="","",IF(VLOOKUP($D275,Filter_Req!$A$2:$K$19,2)=1,IF($T275="","",$T275*$M275),""))</f>
        <v/>
      </c>
      <c r="M275" s="148" t="str">
        <f>IF($D275="","",IF(VLOOKUP($D275,Filter_Req!$A$2:$K$19,2)=1,VLOOKUP($D275,Filter_Req!$A$2:$K$19,8),""))</f>
        <v/>
      </c>
      <c r="N275" s="149" t="str">
        <f t="shared" si="8"/>
        <v/>
      </c>
      <c r="O275" s="150" t="str">
        <f t="shared" si="9"/>
        <v/>
      </c>
      <c r="P275" s="151"/>
      <c r="Q275" s="453"/>
      <c r="R275" s="453"/>
      <c r="S275" s="453"/>
      <c r="T275" s="453"/>
      <c r="U275" s="152" t="str">
        <f>IF($D275="","",IF(VLOOKUP($D275,Filter_Req!$A$2:$K$19,2)=1,MIN($X275,VLOOKUP($D275,Filter_Req!$A$2:$K$19,9)),85))</f>
        <v/>
      </c>
      <c r="V275" s="152" t="str">
        <f>IF($D275="","",IF(VLOOKUP($D275,Filter_Req!$A$2:$K$19,2)=1,MIN($X275,VLOOKUP($D275,Filter_Req!$A$2:$K$19,10)),85))</f>
        <v/>
      </c>
      <c r="W275" s="152" t="str">
        <f>IF($D275="","",IF($X275="","",MIN($X275,VLOOKUP($D275,Filter_Req!$A$2:$K$19,11))))</f>
        <v/>
      </c>
      <c r="X275" s="453"/>
      <c r="Y275" s="453"/>
      <c r="Z275" s="125"/>
      <c r="AA275" s="126" t="e">
        <f>VLOOKUP($D275,Filter_Req!$A$2:$K$19,2)</f>
        <v>#N/A</v>
      </c>
    </row>
    <row r="276" spans="1:27" x14ac:dyDescent="0.25">
      <c r="A276" s="125"/>
      <c r="B276" s="453"/>
      <c r="C276" s="453"/>
      <c r="D276" s="454"/>
      <c r="E276" s="455"/>
      <c r="F276" s="147" t="str">
        <f>IF($D276="","",IF($Q276="","",IF(VLOOKUP($D276,Filter_Req!$A$2:$K$19,2)=1,IF($R276="","",IF($N276&lt;=$U276,$R276*$G276,IF(AND($N276&gt;$U276,$N276&lt;=$X276),$G276*($R276+((($Q276-$R276)/($X276-$U276))*($N276-$U276))),0))),$Q276*$G276)))</f>
        <v/>
      </c>
      <c r="G276" s="148" t="str">
        <f>IF($D276="","",IF(VLOOKUP($D276,Filter_Req!$A$2:$K$19,2)=1,IF($N276&lt;=$U276,VLOOKUP($D276,Filter_Req!$A$2:$K$19,3),IF(AND($N276&gt;$U276,$N276&lt;=$W276),VLOOKUP($D276,Filter_Req!$A$2:$K$19,3)+(((VLOOKUP($D276,Filter_Req!$A$2:$K$19,5)-VLOOKUP($D276,Filter_Req!$A$2:$K$19,3))/($W276-$U276))*($N276-$U276)),0))))</f>
        <v/>
      </c>
      <c r="H276" s="455"/>
      <c r="I276" s="147" t="str">
        <f>IF($D276="","",IF(VLOOKUP($D276,Filter_Req!$A$2:$K$19,2)=1,IF($S276="","",$S276*$J276),""))</f>
        <v/>
      </c>
      <c r="J276" s="148" t="str">
        <f>IF($D276="","",IF(VLOOKUP($D276,Filter_Req!$A$2:$K$19,2)=1,VLOOKUP($D276,Filter_Req!$A$2:$M$19,12),""))</f>
        <v/>
      </c>
      <c r="K276" s="455"/>
      <c r="L276" s="147" t="str">
        <f>IF($D276="","",IF(VLOOKUP($D276,Filter_Req!$A$2:$K$19,2)=1,IF($T276="","",$T276*$M276),""))</f>
        <v/>
      </c>
      <c r="M276" s="148" t="str">
        <f>IF($D276="","",IF(VLOOKUP($D276,Filter_Req!$A$2:$K$19,2)=1,VLOOKUP($D276,Filter_Req!$A$2:$K$19,8),""))</f>
        <v/>
      </c>
      <c r="N276" s="149" t="str">
        <f t="shared" si="8"/>
        <v/>
      </c>
      <c r="O276" s="150" t="str">
        <f t="shared" si="9"/>
        <v/>
      </c>
      <c r="P276" s="151"/>
      <c r="Q276" s="453"/>
      <c r="R276" s="453"/>
      <c r="S276" s="453"/>
      <c r="T276" s="453"/>
      <c r="U276" s="152" t="str">
        <f>IF($D276="","",IF(VLOOKUP($D276,Filter_Req!$A$2:$K$19,2)=1,MIN($X276,VLOOKUP($D276,Filter_Req!$A$2:$K$19,9)),85))</f>
        <v/>
      </c>
      <c r="V276" s="152" t="str">
        <f>IF($D276="","",IF(VLOOKUP($D276,Filter_Req!$A$2:$K$19,2)=1,MIN($X276,VLOOKUP($D276,Filter_Req!$A$2:$K$19,10)),85))</f>
        <v/>
      </c>
      <c r="W276" s="152" t="str">
        <f>IF($D276="","",IF($X276="","",MIN($X276,VLOOKUP($D276,Filter_Req!$A$2:$K$19,11))))</f>
        <v/>
      </c>
      <c r="X276" s="453"/>
      <c r="Y276" s="453"/>
      <c r="Z276" s="125"/>
      <c r="AA276" s="126" t="e">
        <f>VLOOKUP($D276,Filter_Req!$A$2:$K$19,2)</f>
        <v>#N/A</v>
      </c>
    </row>
    <row r="277" spans="1:27" x14ac:dyDescent="0.25">
      <c r="A277" s="125"/>
      <c r="B277" s="453"/>
      <c r="C277" s="453"/>
      <c r="D277" s="454"/>
      <c r="E277" s="455"/>
      <c r="F277" s="147" t="str">
        <f>IF($D277="","",IF($Q277="","",IF(VLOOKUP($D277,Filter_Req!$A$2:$K$19,2)=1,IF($R277="","",IF($N277&lt;=$U277,$R277*$G277,IF(AND($N277&gt;$U277,$N277&lt;=$X277),$G277*($R277+((($Q277-$R277)/($X277-$U277))*($N277-$U277))),0))),$Q277*$G277)))</f>
        <v/>
      </c>
      <c r="G277" s="148" t="str">
        <f>IF($D277="","",IF(VLOOKUP($D277,Filter_Req!$A$2:$K$19,2)=1,IF($N277&lt;=$U277,VLOOKUP($D277,Filter_Req!$A$2:$K$19,3),IF(AND($N277&gt;$U277,$N277&lt;=$W277),VLOOKUP($D277,Filter_Req!$A$2:$K$19,3)+(((VLOOKUP($D277,Filter_Req!$A$2:$K$19,5)-VLOOKUP($D277,Filter_Req!$A$2:$K$19,3))/($W277-$U277))*($N277-$U277)),0))))</f>
        <v/>
      </c>
      <c r="H277" s="455"/>
      <c r="I277" s="147" t="str">
        <f>IF($D277="","",IF(VLOOKUP($D277,Filter_Req!$A$2:$K$19,2)=1,IF($S277="","",$S277*$J277),""))</f>
        <v/>
      </c>
      <c r="J277" s="148" t="str">
        <f>IF($D277="","",IF(VLOOKUP($D277,Filter_Req!$A$2:$K$19,2)=1,VLOOKUP($D277,Filter_Req!$A$2:$M$19,12),""))</f>
        <v/>
      </c>
      <c r="K277" s="455"/>
      <c r="L277" s="147" t="str">
        <f>IF($D277="","",IF(VLOOKUP($D277,Filter_Req!$A$2:$K$19,2)=1,IF($T277="","",$T277*$M277),""))</f>
        <v/>
      </c>
      <c r="M277" s="148" t="str">
        <f>IF($D277="","",IF(VLOOKUP($D277,Filter_Req!$A$2:$K$19,2)=1,VLOOKUP($D277,Filter_Req!$A$2:$K$19,8),""))</f>
        <v/>
      </c>
      <c r="N277" s="149" t="str">
        <f t="shared" si="8"/>
        <v/>
      </c>
      <c r="O277" s="150" t="str">
        <f t="shared" si="9"/>
        <v/>
      </c>
      <c r="P277" s="151"/>
      <c r="Q277" s="453"/>
      <c r="R277" s="453"/>
      <c r="S277" s="453"/>
      <c r="T277" s="453"/>
      <c r="U277" s="152" t="str">
        <f>IF($D277="","",IF(VLOOKUP($D277,Filter_Req!$A$2:$K$19,2)=1,MIN($X277,VLOOKUP($D277,Filter_Req!$A$2:$K$19,9)),85))</f>
        <v/>
      </c>
      <c r="V277" s="152" t="str">
        <f>IF($D277="","",IF(VLOOKUP($D277,Filter_Req!$A$2:$K$19,2)=1,MIN($X277,VLOOKUP($D277,Filter_Req!$A$2:$K$19,10)),85))</f>
        <v/>
      </c>
      <c r="W277" s="152" t="str">
        <f>IF($D277="","",IF($X277="","",MIN($X277,VLOOKUP($D277,Filter_Req!$A$2:$K$19,11))))</f>
        <v/>
      </c>
      <c r="X277" s="453"/>
      <c r="Y277" s="453"/>
      <c r="Z277" s="125"/>
      <c r="AA277" s="126" t="e">
        <f>VLOOKUP($D277,Filter_Req!$A$2:$K$19,2)</f>
        <v>#N/A</v>
      </c>
    </row>
    <row r="278" spans="1:27" x14ac:dyDescent="0.25">
      <c r="A278" s="125"/>
      <c r="B278" s="453"/>
      <c r="C278" s="453"/>
      <c r="D278" s="454"/>
      <c r="E278" s="455"/>
      <c r="F278" s="147" t="str">
        <f>IF($D278="","",IF($Q278="","",IF(VLOOKUP($D278,Filter_Req!$A$2:$K$19,2)=1,IF($R278="","",IF($N278&lt;=$U278,$R278*$G278,IF(AND($N278&gt;$U278,$N278&lt;=$X278),$G278*($R278+((($Q278-$R278)/($X278-$U278))*($N278-$U278))),0))),$Q278*$G278)))</f>
        <v/>
      </c>
      <c r="G278" s="148" t="str">
        <f>IF($D278="","",IF(VLOOKUP($D278,Filter_Req!$A$2:$K$19,2)=1,IF($N278&lt;=$U278,VLOOKUP($D278,Filter_Req!$A$2:$K$19,3),IF(AND($N278&gt;$U278,$N278&lt;=$W278),VLOOKUP($D278,Filter_Req!$A$2:$K$19,3)+(((VLOOKUP($D278,Filter_Req!$A$2:$K$19,5)-VLOOKUP($D278,Filter_Req!$A$2:$K$19,3))/($W278-$U278))*($N278-$U278)),0))))</f>
        <v/>
      </c>
      <c r="H278" s="455"/>
      <c r="I278" s="147" t="str">
        <f>IF($D278="","",IF(VLOOKUP($D278,Filter_Req!$A$2:$K$19,2)=1,IF($S278="","",$S278*$J278),""))</f>
        <v/>
      </c>
      <c r="J278" s="148" t="str">
        <f>IF($D278="","",IF(VLOOKUP($D278,Filter_Req!$A$2:$K$19,2)=1,VLOOKUP($D278,Filter_Req!$A$2:$M$19,12),""))</f>
        <v/>
      </c>
      <c r="K278" s="455"/>
      <c r="L278" s="147" t="str">
        <f>IF($D278="","",IF(VLOOKUP($D278,Filter_Req!$A$2:$K$19,2)=1,IF($T278="","",$T278*$M278),""))</f>
        <v/>
      </c>
      <c r="M278" s="148" t="str">
        <f>IF($D278="","",IF(VLOOKUP($D278,Filter_Req!$A$2:$K$19,2)=1,VLOOKUP($D278,Filter_Req!$A$2:$K$19,8),""))</f>
        <v/>
      </c>
      <c r="N278" s="149" t="str">
        <f t="shared" si="8"/>
        <v/>
      </c>
      <c r="O278" s="150" t="str">
        <f t="shared" si="9"/>
        <v/>
      </c>
      <c r="P278" s="151"/>
      <c r="Q278" s="453"/>
      <c r="R278" s="453"/>
      <c r="S278" s="453"/>
      <c r="T278" s="453"/>
      <c r="U278" s="152" t="str">
        <f>IF($D278="","",IF(VLOOKUP($D278,Filter_Req!$A$2:$K$19,2)=1,MIN($X278,VLOOKUP($D278,Filter_Req!$A$2:$K$19,9)),85))</f>
        <v/>
      </c>
      <c r="V278" s="152" t="str">
        <f>IF($D278="","",IF(VLOOKUP($D278,Filter_Req!$A$2:$K$19,2)=1,MIN($X278,VLOOKUP($D278,Filter_Req!$A$2:$K$19,10)),85))</f>
        <v/>
      </c>
      <c r="W278" s="152" t="str">
        <f>IF($D278="","",IF($X278="","",MIN($X278,VLOOKUP($D278,Filter_Req!$A$2:$K$19,11))))</f>
        <v/>
      </c>
      <c r="X278" s="453"/>
      <c r="Y278" s="453"/>
      <c r="Z278" s="125"/>
      <c r="AA278" s="126" t="e">
        <f>VLOOKUP($D278,Filter_Req!$A$2:$K$19,2)</f>
        <v>#N/A</v>
      </c>
    </row>
    <row r="279" spans="1:27" x14ac:dyDescent="0.25">
      <c r="A279" s="125"/>
      <c r="B279" s="453"/>
      <c r="C279" s="453"/>
      <c r="D279" s="454"/>
      <c r="E279" s="455"/>
      <c r="F279" s="147" t="str">
        <f>IF($D279="","",IF($Q279="","",IF(VLOOKUP($D279,Filter_Req!$A$2:$K$19,2)=1,IF($R279="","",IF($N279&lt;=$U279,$R279*$G279,IF(AND($N279&gt;$U279,$N279&lt;=$X279),$G279*($R279+((($Q279-$R279)/($X279-$U279))*($N279-$U279))),0))),$Q279*$G279)))</f>
        <v/>
      </c>
      <c r="G279" s="148" t="str">
        <f>IF($D279="","",IF(VLOOKUP($D279,Filter_Req!$A$2:$K$19,2)=1,IF($N279&lt;=$U279,VLOOKUP($D279,Filter_Req!$A$2:$K$19,3),IF(AND($N279&gt;$U279,$N279&lt;=$W279),VLOOKUP($D279,Filter_Req!$A$2:$K$19,3)+(((VLOOKUP($D279,Filter_Req!$A$2:$K$19,5)-VLOOKUP($D279,Filter_Req!$A$2:$K$19,3))/($W279-$U279))*($N279-$U279)),0))))</f>
        <v/>
      </c>
      <c r="H279" s="455"/>
      <c r="I279" s="147" t="str">
        <f>IF($D279="","",IF(VLOOKUP($D279,Filter_Req!$A$2:$K$19,2)=1,IF($S279="","",$S279*$J279),""))</f>
        <v/>
      </c>
      <c r="J279" s="148" t="str">
        <f>IF($D279="","",IF(VLOOKUP($D279,Filter_Req!$A$2:$K$19,2)=1,VLOOKUP($D279,Filter_Req!$A$2:$M$19,12),""))</f>
        <v/>
      </c>
      <c r="K279" s="455"/>
      <c r="L279" s="147" t="str">
        <f>IF($D279="","",IF(VLOOKUP($D279,Filter_Req!$A$2:$K$19,2)=1,IF($T279="","",$T279*$M279),""))</f>
        <v/>
      </c>
      <c r="M279" s="148" t="str">
        <f>IF($D279="","",IF(VLOOKUP($D279,Filter_Req!$A$2:$K$19,2)=1,VLOOKUP($D279,Filter_Req!$A$2:$K$19,8),""))</f>
        <v/>
      </c>
      <c r="N279" s="149" t="str">
        <f t="shared" si="8"/>
        <v/>
      </c>
      <c r="O279" s="150" t="str">
        <f t="shared" si="9"/>
        <v/>
      </c>
      <c r="P279" s="151"/>
      <c r="Q279" s="453"/>
      <c r="R279" s="453"/>
      <c r="S279" s="453"/>
      <c r="T279" s="453"/>
      <c r="U279" s="152" t="str">
        <f>IF($D279="","",IF(VLOOKUP($D279,Filter_Req!$A$2:$K$19,2)=1,MIN($X279,VLOOKUP($D279,Filter_Req!$A$2:$K$19,9)),85))</f>
        <v/>
      </c>
      <c r="V279" s="152" t="str">
        <f>IF($D279="","",IF(VLOOKUP($D279,Filter_Req!$A$2:$K$19,2)=1,MIN($X279,VLOOKUP($D279,Filter_Req!$A$2:$K$19,10)),85))</f>
        <v/>
      </c>
      <c r="W279" s="152" t="str">
        <f>IF($D279="","",IF($X279="","",MIN($X279,VLOOKUP($D279,Filter_Req!$A$2:$K$19,11))))</f>
        <v/>
      </c>
      <c r="X279" s="453"/>
      <c r="Y279" s="453"/>
      <c r="Z279" s="125"/>
      <c r="AA279" s="126" t="e">
        <f>VLOOKUP($D279,Filter_Req!$A$2:$K$19,2)</f>
        <v>#N/A</v>
      </c>
    </row>
    <row r="280" spans="1:27" x14ac:dyDescent="0.25">
      <c r="A280" s="125"/>
      <c r="B280" s="453"/>
      <c r="C280" s="453"/>
      <c r="D280" s="454"/>
      <c r="E280" s="455"/>
      <c r="F280" s="147" t="str">
        <f>IF($D280="","",IF($Q280="","",IF(VLOOKUP($D280,Filter_Req!$A$2:$K$19,2)=1,IF($R280="","",IF($N280&lt;=$U280,$R280*$G280,IF(AND($N280&gt;$U280,$N280&lt;=$X280),$G280*($R280+((($Q280-$R280)/($X280-$U280))*($N280-$U280))),0))),$Q280*$G280)))</f>
        <v/>
      </c>
      <c r="G280" s="148" t="str">
        <f>IF($D280="","",IF(VLOOKUP($D280,Filter_Req!$A$2:$K$19,2)=1,IF($N280&lt;=$U280,VLOOKUP($D280,Filter_Req!$A$2:$K$19,3),IF(AND($N280&gt;$U280,$N280&lt;=$W280),VLOOKUP($D280,Filter_Req!$A$2:$K$19,3)+(((VLOOKUP($D280,Filter_Req!$A$2:$K$19,5)-VLOOKUP($D280,Filter_Req!$A$2:$K$19,3))/($W280-$U280))*($N280-$U280)),0))))</f>
        <v/>
      </c>
      <c r="H280" s="455"/>
      <c r="I280" s="147" t="str">
        <f>IF($D280="","",IF(VLOOKUP($D280,Filter_Req!$A$2:$K$19,2)=1,IF($S280="","",$S280*$J280),""))</f>
        <v/>
      </c>
      <c r="J280" s="148" t="str">
        <f>IF($D280="","",IF(VLOOKUP($D280,Filter_Req!$A$2:$K$19,2)=1,VLOOKUP($D280,Filter_Req!$A$2:$M$19,12),""))</f>
        <v/>
      </c>
      <c r="K280" s="455"/>
      <c r="L280" s="147" t="str">
        <f>IF($D280="","",IF(VLOOKUP($D280,Filter_Req!$A$2:$K$19,2)=1,IF($T280="","",$T280*$M280),""))</f>
        <v/>
      </c>
      <c r="M280" s="148" t="str">
        <f>IF($D280="","",IF(VLOOKUP($D280,Filter_Req!$A$2:$K$19,2)=1,VLOOKUP($D280,Filter_Req!$A$2:$K$19,8),""))</f>
        <v/>
      </c>
      <c r="N280" s="149" t="str">
        <f t="shared" si="8"/>
        <v/>
      </c>
      <c r="O280" s="150" t="str">
        <f t="shared" si="9"/>
        <v/>
      </c>
      <c r="P280" s="151"/>
      <c r="Q280" s="453"/>
      <c r="R280" s="453"/>
      <c r="S280" s="453"/>
      <c r="T280" s="453"/>
      <c r="U280" s="152" t="str">
        <f>IF($D280="","",IF(VLOOKUP($D280,Filter_Req!$A$2:$K$19,2)=1,MIN($X280,VLOOKUP($D280,Filter_Req!$A$2:$K$19,9)),85))</f>
        <v/>
      </c>
      <c r="V280" s="152" t="str">
        <f>IF($D280="","",IF(VLOOKUP($D280,Filter_Req!$A$2:$K$19,2)=1,MIN($X280,VLOOKUP($D280,Filter_Req!$A$2:$K$19,10)),85))</f>
        <v/>
      </c>
      <c r="W280" s="152" t="str">
        <f>IF($D280="","",IF($X280="","",MIN($X280,VLOOKUP($D280,Filter_Req!$A$2:$K$19,11))))</f>
        <v/>
      </c>
      <c r="X280" s="453"/>
      <c r="Y280" s="453"/>
      <c r="Z280" s="125"/>
      <c r="AA280" s="126" t="e">
        <f>VLOOKUP($D280,Filter_Req!$A$2:$K$19,2)</f>
        <v>#N/A</v>
      </c>
    </row>
    <row r="281" spans="1:27" x14ac:dyDescent="0.25">
      <c r="A281" s="125"/>
      <c r="B281" s="453"/>
      <c r="C281" s="453"/>
      <c r="D281" s="454"/>
      <c r="E281" s="455"/>
      <c r="F281" s="147" t="str">
        <f>IF($D281="","",IF($Q281="","",IF(VLOOKUP($D281,Filter_Req!$A$2:$K$19,2)=1,IF($R281="","",IF($N281&lt;=$U281,$R281*$G281,IF(AND($N281&gt;$U281,$N281&lt;=$X281),$G281*($R281+((($Q281-$R281)/($X281-$U281))*($N281-$U281))),0))),$Q281*$G281)))</f>
        <v/>
      </c>
      <c r="G281" s="148" t="str">
        <f>IF($D281="","",IF(VLOOKUP($D281,Filter_Req!$A$2:$K$19,2)=1,IF($N281&lt;=$U281,VLOOKUP($D281,Filter_Req!$A$2:$K$19,3),IF(AND($N281&gt;$U281,$N281&lt;=$W281),VLOOKUP($D281,Filter_Req!$A$2:$K$19,3)+(((VLOOKUP($D281,Filter_Req!$A$2:$K$19,5)-VLOOKUP($D281,Filter_Req!$A$2:$K$19,3))/($W281-$U281))*($N281-$U281)),0))))</f>
        <v/>
      </c>
      <c r="H281" s="455"/>
      <c r="I281" s="147" t="str">
        <f>IF($D281="","",IF(VLOOKUP($D281,Filter_Req!$A$2:$K$19,2)=1,IF($S281="","",$S281*$J281),""))</f>
        <v/>
      </c>
      <c r="J281" s="148" t="str">
        <f>IF($D281="","",IF(VLOOKUP($D281,Filter_Req!$A$2:$K$19,2)=1,VLOOKUP($D281,Filter_Req!$A$2:$M$19,12),""))</f>
        <v/>
      </c>
      <c r="K281" s="455"/>
      <c r="L281" s="147" t="str">
        <f>IF($D281="","",IF(VLOOKUP($D281,Filter_Req!$A$2:$K$19,2)=1,IF($T281="","",$T281*$M281),""))</f>
        <v/>
      </c>
      <c r="M281" s="148" t="str">
        <f>IF($D281="","",IF(VLOOKUP($D281,Filter_Req!$A$2:$K$19,2)=1,VLOOKUP($D281,Filter_Req!$A$2:$K$19,8),""))</f>
        <v/>
      </c>
      <c r="N281" s="149" t="str">
        <f t="shared" si="8"/>
        <v/>
      </c>
      <c r="O281" s="150" t="str">
        <f t="shared" si="9"/>
        <v/>
      </c>
      <c r="P281" s="151"/>
      <c r="Q281" s="453"/>
      <c r="R281" s="453"/>
      <c r="S281" s="453"/>
      <c r="T281" s="453"/>
      <c r="U281" s="152" t="str">
        <f>IF($D281="","",IF(VLOOKUP($D281,Filter_Req!$A$2:$K$19,2)=1,MIN($X281,VLOOKUP($D281,Filter_Req!$A$2:$K$19,9)),85))</f>
        <v/>
      </c>
      <c r="V281" s="152" t="str">
        <f>IF($D281="","",IF(VLOOKUP($D281,Filter_Req!$A$2:$K$19,2)=1,MIN($X281,VLOOKUP($D281,Filter_Req!$A$2:$K$19,10)),85))</f>
        <v/>
      </c>
      <c r="W281" s="152" t="str">
        <f>IF($D281="","",IF($X281="","",MIN($X281,VLOOKUP($D281,Filter_Req!$A$2:$K$19,11))))</f>
        <v/>
      </c>
      <c r="X281" s="453"/>
      <c r="Y281" s="453"/>
      <c r="Z281" s="125"/>
      <c r="AA281" s="126" t="e">
        <f>VLOOKUP($D281,Filter_Req!$A$2:$K$19,2)</f>
        <v>#N/A</v>
      </c>
    </row>
    <row r="282" spans="1:27" x14ac:dyDescent="0.25">
      <c r="A282" s="125"/>
      <c r="B282" s="453"/>
      <c r="C282" s="453"/>
      <c r="D282" s="454"/>
      <c r="E282" s="455"/>
      <c r="F282" s="147" t="str">
        <f>IF($D282="","",IF($Q282="","",IF(VLOOKUP($D282,Filter_Req!$A$2:$K$19,2)=1,IF($R282="","",IF($N282&lt;=$U282,$R282*$G282,IF(AND($N282&gt;$U282,$N282&lt;=$X282),$G282*($R282+((($Q282-$R282)/($X282-$U282))*($N282-$U282))),0))),$Q282*$G282)))</f>
        <v/>
      </c>
      <c r="G282" s="148" t="str">
        <f>IF($D282="","",IF(VLOOKUP($D282,Filter_Req!$A$2:$K$19,2)=1,IF($N282&lt;=$U282,VLOOKUP($D282,Filter_Req!$A$2:$K$19,3),IF(AND($N282&gt;$U282,$N282&lt;=$W282),VLOOKUP($D282,Filter_Req!$A$2:$K$19,3)+(((VLOOKUP($D282,Filter_Req!$A$2:$K$19,5)-VLOOKUP($D282,Filter_Req!$A$2:$K$19,3))/($W282-$U282))*($N282-$U282)),0))))</f>
        <v/>
      </c>
      <c r="H282" s="455"/>
      <c r="I282" s="147" t="str">
        <f>IF($D282="","",IF(VLOOKUP($D282,Filter_Req!$A$2:$K$19,2)=1,IF($S282="","",$S282*$J282),""))</f>
        <v/>
      </c>
      <c r="J282" s="148" t="str">
        <f>IF($D282="","",IF(VLOOKUP($D282,Filter_Req!$A$2:$K$19,2)=1,VLOOKUP($D282,Filter_Req!$A$2:$M$19,12),""))</f>
        <v/>
      </c>
      <c r="K282" s="455"/>
      <c r="L282" s="147" t="str">
        <f>IF($D282="","",IF(VLOOKUP($D282,Filter_Req!$A$2:$K$19,2)=1,IF($T282="","",$T282*$M282),""))</f>
        <v/>
      </c>
      <c r="M282" s="148" t="str">
        <f>IF($D282="","",IF(VLOOKUP($D282,Filter_Req!$A$2:$K$19,2)=1,VLOOKUP($D282,Filter_Req!$A$2:$K$19,8),""))</f>
        <v/>
      </c>
      <c r="N282" s="149" t="str">
        <f t="shared" si="8"/>
        <v/>
      </c>
      <c r="O282" s="150" t="str">
        <f t="shared" si="9"/>
        <v/>
      </c>
      <c r="P282" s="151"/>
      <c r="Q282" s="453"/>
      <c r="R282" s="453"/>
      <c r="S282" s="453"/>
      <c r="T282" s="453"/>
      <c r="U282" s="152" t="str">
        <f>IF($D282="","",IF(VLOOKUP($D282,Filter_Req!$A$2:$K$19,2)=1,MIN($X282,VLOOKUP($D282,Filter_Req!$A$2:$K$19,9)),85))</f>
        <v/>
      </c>
      <c r="V282" s="152" t="str">
        <f>IF($D282="","",IF(VLOOKUP($D282,Filter_Req!$A$2:$K$19,2)=1,MIN($X282,VLOOKUP($D282,Filter_Req!$A$2:$K$19,10)),85))</f>
        <v/>
      </c>
      <c r="W282" s="152" t="str">
        <f>IF($D282="","",IF($X282="","",MIN($X282,VLOOKUP($D282,Filter_Req!$A$2:$K$19,11))))</f>
        <v/>
      </c>
      <c r="X282" s="453"/>
      <c r="Y282" s="453"/>
      <c r="Z282" s="125"/>
      <c r="AA282" s="126" t="e">
        <f>VLOOKUP($D282,Filter_Req!$A$2:$K$19,2)</f>
        <v>#N/A</v>
      </c>
    </row>
    <row r="283" spans="1:27" x14ac:dyDescent="0.25">
      <c r="A283" s="125"/>
      <c r="B283" s="453"/>
      <c r="C283" s="453"/>
      <c r="D283" s="454"/>
      <c r="E283" s="455"/>
      <c r="F283" s="147" t="str">
        <f>IF($D283="","",IF($Q283="","",IF(VLOOKUP($D283,Filter_Req!$A$2:$K$19,2)=1,IF($R283="","",IF($N283&lt;=$U283,$R283*$G283,IF(AND($N283&gt;$U283,$N283&lt;=$X283),$G283*($R283+((($Q283-$R283)/($X283-$U283))*($N283-$U283))),0))),$Q283*$G283)))</f>
        <v/>
      </c>
      <c r="G283" s="148" t="str">
        <f>IF($D283="","",IF(VLOOKUP($D283,Filter_Req!$A$2:$K$19,2)=1,IF($N283&lt;=$U283,VLOOKUP($D283,Filter_Req!$A$2:$K$19,3),IF(AND($N283&gt;$U283,$N283&lt;=$W283),VLOOKUP($D283,Filter_Req!$A$2:$K$19,3)+(((VLOOKUP($D283,Filter_Req!$A$2:$K$19,5)-VLOOKUP($D283,Filter_Req!$A$2:$K$19,3))/($W283-$U283))*($N283-$U283)),0))))</f>
        <v/>
      </c>
      <c r="H283" s="455"/>
      <c r="I283" s="147" t="str">
        <f>IF($D283="","",IF(VLOOKUP($D283,Filter_Req!$A$2:$K$19,2)=1,IF($S283="","",$S283*$J283),""))</f>
        <v/>
      </c>
      <c r="J283" s="148" t="str">
        <f>IF($D283="","",IF(VLOOKUP($D283,Filter_Req!$A$2:$K$19,2)=1,VLOOKUP($D283,Filter_Req!$A$2:$M$19,12),""))</f>
        <v/>
      </c>
      <c r="K283" s="455"/>
      <c r="L283" s="147" t="str">
        <f>IF($D283="","",IF(VLOOKUP($D283,Filter_Req!$A$2:$K$19,2)=1,IF($T283="","",$T283*$M283),""))</f>
        <v/>
      </c>
      <c r="M283" s="148" t="str">
        <f>IF($D283="","",IF(VLOOKUP($D283,Filter_Req!$A$2:$K$19,2)=1,VLOOKUP($D283,Filter_Req!$A$2:$K$19,8),""))</f>
        <v/>
      </c>
      <c r="N283" s="149" t="str">
        <f t="shared" si="8"/>
        <v/>
      </c>
      <c r="O283" s="150" t="str">
        <f t="shared" si="9"/>
        <v/>
      </c>
      <c r="P283" s="151"/>
      <c r="Q283" s="453"/>
      <c r="R283" s="453"/>
      <c r="S283" s="453"/>
      <c r="T283" s="453"/>
      <c r="U283" s="152" t="str">
        <f>IF($D283="","",IF(VLOOKUP($D283,Filter_Req!$A$2:$K$19,2)=1,MIN($X283,VLOOKUP($D283,Filter_Req!$A$2:$K$19,9)),85))</f>
        <v/>
      </c>
      <c r="V283" s="152" t="str">
        <f>IF($D283="","",IF(VLOOKUP($D283,Filter_Req!$A$2:$K$19,2)=1,MIN($X283,VLOOKUP($D283,Filter_Req!$A$2:$K$19,10)),85))</f>
        <v/>
      </c>
      <c r="W283" s="152" t="str">
        <f>IF($D283="","",IF($X283="","",MIN($X283,VLOOKUP($D283,Filter_Req!$A$2:$K$19,11))))</f>
        <v/>
      </c>
      <c r="X283" s="453"/>
      <c r="Y283" s="453"/>
      <c r="Z283" s="125"/>
      <c r="AA283" s="126" t="e">
        <f>VLOOKUP($D283,Filter_Req!$A$2:$K$19,2)</f>
        <v>#N/A</v>
      </c>
    </row>
    <row r="284" spans="1:27" x14ac:dyDescent="0.25">
      <c r="A284" s="125"/>
      <c r="B284" s="453"/>
      <c r="C284" s="453"/>
      <c r="D284" s="454"/>
      <c r="E284" s="455"/>
      <c r="F284" s="147" t="str">
        <f>IF($D284="","",IF($Q284="","",IF(VLOOKUP($D284,Filter_Req!$A$2:$K$19,2)=1,IF($R284="","",IF($N284&lt;=$U284,$R284*$G284,IF(AND($N284&gt;$U284,$N284&lt;=$X284),$G284*($R284+((($Q284-$R284)/($X284-$U284))*($N284-$U284))),0))),$Q284*$G284)))</f>
        <v/>
      </c>
      <c r="G284" s="148" t="str">
        <f>IF($D284="","",IF(VLOOKUP($D284,Filter_Req!$A$2:$K$19,2)=1,IF($N284&lt;=$U284,VLOOKUP($D284,Filter_Req!$A$2:$K$19,3),IF(AND($N284&gt;$U284,$N284&lt;=$W284),VLOOKUP($D284,Filter_Req!$A$2:$K$19,3)+(((VLOOKUP($D284,Filter_Req!$A$2:$K$19,5)-VLOOKUP($D284,Filter_Req!$A$2:$K$19,3))/($W284-$U284))*($N284-$U284)),0))))</f>
        <v/>
      </c>
      <c r="H284" s="455"/>
      <c r="I284" s="147" t="str">
        <f>IF($D284="","",IF(VLOOKUP($D284,Filter_Req!$A$2:$K$19,2)=1,IF($S284="","",$S284*$J284),""))</f>
        <v/>
      </c>
      <c r="J284" s="148" t="str">
        <f>IF($D284="","",IF(VLOOKUP($D284,Filter_Req!$A$2:$K$19,2)=1,VLOOKUP($D284,Filter_Req!$A$2:$M$19,12),""))</f>
        <v/>
      </c>
      <c r="K284" s="455"/>
      <c r="L284" s="147" t="str">
        <f>IF($D284="","",IF(VLOOKUP($D284,Filter_Req!$A$2:$K$19,2)=1,IF($T284="","",$T284*$M284),""))</f>
        <v/>
      </c>
      <c r="M284" s="148" t="str">
        <f>IF($D284="","",IF(VLOOKUP($D284,Filter_Req!$A$2:$K$19,2)=1,VLOOKUP($D284,Filter_Req!$A$2:$K$19,8),""))</f>
        <v/>
      </c>
      <c r="N284" s="149" t="str">
        <f t="shared" si="8"/>
        <v/>
      </c>
      <c r="O284" s="150" t="str">
        <f t="shared" si="9"/>
        <v/>
      </c>
      <c r="P284" s="151"/>
      <c r="Q284" s="453"/>
      <c r="R284" s="453"/>
      <c r="S284" s="453"/>
      <c r="T284" s="453"/>
      <c r="U284" s="152" t="str">
        <f>IF($D284="","",IF(VLOOKUP($D284,Filter_Req!$A$2:$K$19,2)=1,MIN($X284,VLOOKUP($D284,Filter_Req!$A$2:$K$19,9)),85))</f>
        <v/>
      </c>
      <c r="V284" s="152" t="str">
        <f>IF($D284="","",IF(VLOOKUP($D284,Filter_Req!$A$2:$K$19,2)=1,MIN($X284,VLOOKUP($D284,Filter_Req!$A$2:$K$19,10)),85))</f>
        <v/>
      </c>
      <c r="W284" s="152" t="str">
        <f>IF($D284="","",IF($X284="","",MIN($X284,VLOOKUP($D284,Filter_Req!$A$2:$K$19,11))))</f>
        <v/>
      </c>
      <c r="X284" s="453"/>
      <c r="Y284" s="453"/>
      <c r="Z284" s="125"/>
      <c r="AA284" s="126" t="e">
        <f>VLOOKUP($D284,Filter_Req!$A$2:$K$19,2)</f>
        <v>#N/A</v>
      </c>
    </row>
    <row r="285" spans="1:27" x14ac:dyDescent="0.25">
      <c r="A285" s="125"/>
      <c r="B285" s="453"/>
      <c r="C285" s="453"/>
      <c r="D285" s="454"/>
      <c r="E285" s="455"/>
      <c r="F285" s="147" t="str">
        <f>IF($D285="","",IF($Q285="","",IF(VLOOKUP($D285,Filter_Req!$A$2:$K$19,2)=1,IF($R285="","",IF($N285&lt;=$U285,$R285*$G285,IF(AND($N285&gt;$U285,$N285&lt;=$X285),$G285*($R285+((($Q285-$R285)/($X285-$U285))*($N285-$U285))),0))),$Q285*$G285)))</f>
        <v/>
      </c>
      <c r="G285" s="148" t="str">
        <f>IF($D285="","",IF(VLOOKUP($D285,Filter_Req!$A$2:$K$19,2)=1,IF($N285&lt;=$U285,VLOOKUP($D285,Filter_Req!$A$2:$K$19,3),IF(AND($N285&gt;$U285,$N285&lt;=$W285),VLOOKUP($D285,Filter_Req!$A$2:$K$19,3)+(((VLOOKUP($D285,Filter_Req!$A$2:$K$19,5)-VLOOKUP($D285,Filter_Req!$A$2:$K$19,3))/($W285-$U285))*($N285-$U285)),0))))</f>
        <v/>
      </c>
      <c r="H285" s="455"/>
      <c r="I285" s="147" t="str">
        <f>IF($D285="","",IF(VLOOKUP($D285,Filter_Req!$A$2:$K$19,2)=1,IF($S285="","",$S285*$J285),""))</f>
        <v/>
      </c>
      <c r="J285" s="148" t="str">
        <f>IF($D285="","",IF(VLOOKUP($D285,Filter_Req!$A$2:$K$19,2)=1,VLOOKUP($D285,Filter_Req!$A$2:$M$19,12),""))</f>
        <v/>
      </c>
      <c r="K285" s="455"/>
      <c r="L285" s="147" t="str">
        <f>IF($D285="","",IF(VLOOKUP($D285,Filter_Req!$A$2:$K$19,2)=1,IF($T285="","",$T285*$M285),""))</f>
        <v/>
      </c>
      <c r="M285" s="148" t="str">
        <f>IF($D285="","",IF(VLOOKUP($D285,Filter_Req!$A$2:$K$19,2)=1,VLOOKUP($D285,Filter_Req!$A$2:$K$19,8),""))</f>
        <v/>
      </c>
      <c r="N285" s="149" t="str">
        <f t="shared" si="8"/>
        <v/>
      </c>
      <c r="O285" s="150" t="str">
        <f t="shared" si="9"/>
        <v/>
      </c>
      <c r="P285" s="151"/>
      <c r="Q285" s="453"/>
      <c r="R285" s="453"/>
      <c r="S285" s="453"/>
      <c r="T285" s="453"/>
      <c r="U285" s="152" t="str">
        <f>IF($D285="","",IF(VLOOKUP($D285,Filter_Req!$A$2:$K$19,2)=1,MIN($X285,VLOOKUP($D285,Filter_Req!$A$2:$K$19,9)),85))</f>
        <v/>
      </c>
      <c r="V285" s="152" t="str">
        <f>IF($D285="","",IF(VLOOKUP($D285,Filter_Req!$A$2:$K$19,2)=1,MIN($X285,VLOOKUP($D285,Filter_Req!$A$2:$K$19,10)),85))</f>
        <v/>
      </c>
      <c r="W285" s="152" t="str">
        <f>IF($D285="","",IF($X285="","",MIN($X285,VLOOKUP($D285,Filter_Req!$A$2:$K$19,11))))</f>
        <v/>
      </c>
      <c r="X285" s="453"/>
      <c r="Y285" s="453"/>
      <c r="Z285" s="125"/>
      <c r="AA285" s="126" t="e">
        <f>VLOOKUP($D285,Filter_Req!$A$2:$K$19,2)</f>
        <v>#N/A</v>
      </c>
    </row>
    <row r="286" spans="1:27" x14ac:dyDescent="0.25">
      <c r="A286" s="125"/>
      <c r="B286" s="453"/>
      <c r="C286" s="453"/>
      <c r="D286" s="454"/>
      <c r="E286" s="455"/>
      <c r="F286" s="147" t="str">
        <f>IF($D286="","",IF($Q286="","",IF(VLOOKUP($D286,Filter_Req!$A$2:$K$19,2)=1,IF($R286="","",IF($N286&lt;=$U286,$R286*$G286,IF(AND($N286&gt;$U286,$N286&lt;=$X286),$G286*($R286+((($Q286-$R286)/($X286-$U286))*($N286-$U286))),0))),$Q286*$G286)))</f>
        <v/>
      </c>
      <c r="G286" s="148" t="str">
        <f>IF($D286="","",IF(VLOOKUP($D286,Filter_Req!$A$2:$K$19,2)=1,IF($N286&lt;=$U286,VLOOKUP($D286,Filter_Req!$A$2:$K$19,3),IF(AND($N286&gt;$U286,$N286&lt;=$W286),VLOOKUP($D286,Filter_Req!$A$2:$K$19,3)+(((VLOOKUP($D286,Filter_Req!$A$2:$K$19,5)-VLOOKUP($D286,Filter_Req!$A$2:$K$19,3))/($W286-$U286))*($N286-$U286)),0))))</f>
        <v/>
      </c>
      <c r="H286" s="455"/>
      <c r="I286" s="147" t="str">
        <f>IF($D286="","",IF(VLOOKUP($D286,Filter_Req!$A$2:$K$19,2)=1,IF($S286="","",$S286*$J286),""))</f>
        <v/>
      </c>
      <c r="J286" s="148" t="str">
        <f>IF($D286="","",IF(VLOOKUP($D286,Filter_Req!$A$2:$K$19,2)=1,VLOOKUP($D286,Filter_Req!$A$2:$M$19,12),""))</f>
        <v/>
      </c>
      <c r="K286" s="455"/>
      <c r="L286" s="147" t="str">
        <f>IF($D286="","",IF(VLOOKUP($D286,Filter_Req!$A$2:$K$19,2)=1,IF($T286="","",$T286*$M286),""))</f>
        <v/>
      </c>
      <c r="M286" s="148" t="str">
        <f>IF($D286="","",IF(VLOOKUP($D286,Filter_Req!$A$2:$K$19,2)=1,VLOOKUP($D286,Filter_Req!$A$2:$K$19,8),""))</f>
        <v/>
      </c>
      <c r="N286" s="149" t="str">
        <f t="shared" si="8"/>
        <v/>
      </c>
      <c r="O286" s="150" t="str">
        <f t="shared" si="9"/>
        <v/>
      </c>
      <c r="P286" s="151"/>
      <c r="Q286" s="453"/>
      <c r="R286" s="453"/>
      <c r="S286" s="453"/>
      <c r="T286" s="453"/>
      <c r="U286" s="152" t="str">
        <f>IF($D286="","",IF(VLOOKUP($D286,Filter_Req!$A$2:$K$19,2)=1,MIN($X286,VLOOKUP($D286,Filter_Req!$A$2:$K$19,9)),85))</f>
        <v/>
      </c>
      <c r="V286" s="152" t="str">
        <f>IF($D286="","",IF(VLOOKUP($D286,Filter_Req!$A$2:$K$19,2)=1,MIN($X286,VLOOKUP($D286,Filter_Req!$A$2:$K$19,10)),85))</f>
        <v/>
      </c>
      <c r="W286" s="152" t="str">
        <f>IF($D286="","",IF($X286="","",MIN($X286,VLOOKUP($D286,Filter_Req!$A$2:$K$19,11))))</f>
        <v/>
      </c>
      <c r="X286" s="453"/>
      <c r="Y286" s="453"/>
      <c r="Z286" s="125"/>
      <c r="AA286" s="126" t="e">
        <f>VLOOKUP($D286,Filter_Req!$A$2:$K$19,2)</f>
        <v>#N/A</v>
      </c>
    </row>
    <row r="287" spans="1:27" x14ac:dyDescent="0.25">
      <c r="A287" s="125"/>
      <c r="B287" s="453"/>
      <c r="C287" s="453"/>
      <c r="D287" s="454"/>
      <c r="E287" s="455"/>
      <c r="F287" s="147" t="str">
        <f>IF($D287="","",IF($Q287="","",IF(VLOOKUP($D287,Filter_Req!$A$2:$K$19,2)=1,IF($R287="","",IF($N287&lt;=$U287,$R287*$G287,IF(AND($N287&gt;$U287,$N287&lt;=$X287),$G287*($R287+((($Q287-$R287)/($X287-$U287))*($N287-$U287))),0))),$Q287*$G287)))</f>
        <v/>
      </c>
      <c r="G287" s="148" t="str">
        <f>IF($D287="","",IF(VLOOKUP($D287,Filter_Req!$A$2:$K$19,2)=1,IF($N287&lt;=$U287,VLOOKUP($D287,Filter_Req!$A$2:$K$19,3),IF(AND($N287&gt;$U287,$N287&lt;=$W287),VLOOKUP($D287,Filter_Req!$A$2:$K$19,3)+(((VLOOKUP($D287,Filter_Req!$A$2:$K$19,5)-VLOOKUP($D287,Filter_Req!$A$2:$K$19,3))/($W287-$U287))*($N287-$U287)),0))))</f>
        <v/>
      </c>
      <c r="H287" s="455"/>
      <c r="I287" s="147" t="str">
        <f>IF($D287="","",IF(VLOOKUP($D287,Filter_Req!$A$2:$K$19,2)=1,IF($S287="","",$S287*$J287),""))</f>
        <v/>
      </c>
      <c r="J287" s="148" t="str">
        <f>IF($D287="","",IF(VLOOKUP($D287,Filter_Req!$A$2:$K$19,2)=1,VLOOKUP($D287,Filter_Req!$A$2:$M$19,12),""))</f>
        <v/>
      </c>
      <c r="K287" s="455"/>
      <c r="L287" s="147" t="str">
        <f>IF($D287="","",IF(VLOOKUP($D287,Filter_Req!$A$2:$K$19,2)=1,IF($T287="","",$T287*$M287),""))</f>
        <v/>
      </c>
      <c r="M287" s="148" t="str">
        <f>IF($D287="","",IF(VLOOKUP($D287,Filter_Req!$A$2:$K$19,2)=1,VLOOKUP($D287,Filter_Req!$A$2:$K$19,8),""))</f>
        <v/>
      </c>
      <c r="N287" s="149" t="str">
        <f t="shared" si="8"/>
        <v/>
      </c>
      <c r="O287" s="150" t="str">
        <f t="shared" si="9"/>
        <v/>
      </c>
      <c r="P287" s="151"/>
      <c r="Q287" s="453"/>
      <c r="R287" s="453"/>
      <c r="S287" s="453"/>
      <c r="T287" s="453"/>
      <c r="U287" s="152" t="str">
        <f>IF($D287="","",IF(VLOOKUP($D287,Filter_Req!$A$2:$K$19,2)=1,MIN($X287,VLOOKUP($D287,Filter_Req!$A$2:$K$19,9)),85))</f>
        <v/>
      </c>
      <c r="V287" s="152" t="str">
        <f>IF($D287="","",IF(VLOOKUP($D287,Filter_Req!$A$2:$K$19,2)=1,MIN($X287,VLOOKUP($D287,Filter_Req!$A$2:$K$19,10)),85))</f>
        <v/>
      </c>
      <c r="W287" s="152" t="str">
        <f>IF($D287="","",IF($X287="","",MIN($X287,VLOOKUP($D287,Filter_Req!$A$2:$K$19,11))))</f>
        <v/>
      </c>
      <c r="X287" s="453"/>
      <c r="Y287" s="453"/>
      <c r="Z287" s="125"/>
      <c r="AA287" s="126" t="e">
        <f>VLOOKUP($D287,Filter_Req!$A$2:$K$19,2)</f>
        <v>#N/A</v>
      </c>
    </row>
    <row r="288" spans="1:27" x14ac:dyDescent="0.25">
      <c r="A288" s="125"/>
      <c r="B288" s="453"/>
      <c r="C288" s="453"/>
      <c r="D288" s="454"/>
      <c r="E288" s="455"/>
      <c r="F288" s="147" t="str">
        <f>IF($D288="","",IF($Q288="","",IF(VLOOKUP($D288,Filter_Req!$A$2:$K$19,2)=1,IF($R288="","",IF($N288&lt;=$U288,$R288*$G288,IF(AND($N288&gt;$U288,$N288&lt;=$X288),$G288*($R288+((($Q288-$R288)/($X288-$U288))*($N288-$U288))),0))),$Q288*$G288)))</f>
        <v/>
      </c>
      <c r="G288" s="148" t="str">
        <f>IF($D288="","",IF(VLOOKUP($D288,Filter_Req!$A$2:$K$19,2)=1,IF($N288&lt;=$U288,VLOOKUP($D288,Filter_Req!$A$2:$K$19,3),IF(AND($N288&gt;$U288,$N288&lt;=$W288),VLOOKUP($D288,Filter_Req!$A$2:$K$19,3)+(((VLOOKUP($D288,Filter_Req!$A$2:$K$19,5)-VLOOKUP($D288,Filter_Req!$A$2:$K$19,3))/($W288-$U288))*($N288-$U288)),0))))</f>
        <v/>
      </c>
      <c r="H288" s="455"/>
      <c r="I288" s="147" t="str">
        <f>IF($D288="","",IF(VLOOKUP($D288,Filter_Req!$A$2:$K$19,2)=1,IF($S288="","",$S288*$J288),""))</f>
        <v/>
      </c>
      <c r="J288" s="148" t="str">
        <f>IF($D288="","",IF(VLOOKUP($D288,Filter_Req!$A$2:$K$19,2)=1,VLOOKUP($D288,Filter_Req!$A$2:$M$19,12),""))</f>
        <v/>
      </c>
      <c r="K288" s="455"/>
      <c r="L288" s="147" t="str">
        <f>IF($D288="","",IF(VLOOKUP($D288,Filter_Req!$A$2:$K$19,2)=1,IF($T288="","",$T288*$M288),""))</f>
        <v/>
      </c>
      <c r="M288" s="148" t="str">
        <f>IF($D288="","",IF(VLOOKUP($D288,Filter_Req!$A$2:$K$19,2)=1,VLOOKUP($D288,Filter_Req!$A$2:$K$19,8),""))</f>
        <v/>
      </c>
      <c r="N288" s="149" t="str">
        <f t="shared" si="8"/>
        <v/>
      </c>
      <c r="O288" s="150" t="str">
        <f t="shared" si="9"/>
        <v/>
      </c>
      <c r="P288" s="151"/>
      <c r="Q288" s="453"/>
      <c r="R288" s="453"/>
      <c r="S288" s="453"/>
      <c r="T288" s="453"/>
      <c r="U288" s="152" t="str">
        <f>IF($D288="","",IF(VLOOKUP($D288,Filter_Req!$A$2:$K$19,2)=1,MIN($X288,VLOOKUP($D288,Filter_Req!$A$2:$K$19,9)),85))</f>
        <v/>
      </c>
      <c r="V288" s="152" t="str">
        <f>IF($D288="","",IF(VLOOKUP($D288,Filter_Req!$A$2:$K$19,2)=1,MIN($X288,VLOOKUP($D288,Filter_Req!$A$2:$K$19,10)),85))</f>
        <v/>
      </c>
      <c r="W288" s="152" t="str">
        <f>IF($D288="","",IF($X288="","",MIN($X288,VLOOKUP($D288,Filter_Req!$A$2:$K$19,11))))</f>
        <v/>
      </c>
      <c r="X288" s="453"/>
      <c r="Y288" s="453"/>
      <c r="Z288" s="125"/>
      <c r="AA288" s="126" t="e">
        <f>VLOOKUP($D288,Filter_Req!$A$2:$K$19,2)</f>
        <v>#N/A</v>
      </c>
    </row>
    <row r="289" spans="1:27" x14ac:dyDescent="0.25">
      <c r="A289" s="125"/>
      <c r="B289" s="453"/>
      <c r="C289" s="453"/>
      <c r="D289" s="454"/>
      <c r="E289" s="455"/>
      <c r="F289" s="147" t="str">
        <f>IF($D289="","",IF($Q289="","",IF(VLOOKUP($D289,Filter_Req!$A$2:$K$19,2)=1,IF($R289="","",IF($N289&lt;=$U289,$R289*$G289,IF(AND($N289&gt;$U289,$N289&lt;=$X289),$G289*($R289+((($Q289-$R289)/($X289-$U289))*($N289-$U289))),0))),$Q289*$G289)))</f>
        <v/>
      </c>
      <c r="G289" s="148" t="str">
        <f>IF($D289="","",IF(VLOOKUP($D289,Filter_Req!$A$2:$K$19,2)=1,IF($N289&lt;=$U289,VLOOKUP($D289,Filter_Req!$A$2:$K$19,3),IF(AND($N289&gt;$U289,$N289&lt;=$W289),VLOOKUP($D289,Filter_Req!$A$2:$K$19,3)+(((VLOOKUP($D289,Filter_Req!$A$2:$K$19,5)-VLOOKUP($D289,Filter_Req!$A$2:$K$19,3))/($W289-$U289))*($N289-$U289)),0))))</f>
        <v/>
      </c>
      <c r="H289" s="455"/>
      <c r="I289" s="147" t="str">
        <f>IF($D289="","",IF(VLOOKUP($D289,Filter_Req!$A$2:$K$19,2)=1,IF($S289="","",$S289*$J289),""))</f>
        <v/>
      </c>
      <c r="J289" s="148" t="str">
        <f>IF($D289="","",IF(VLOOKUP($D289,Filter_Req!$A$2:$K$19,2)=1,VLOOKUP($D289,Filter_Req!$A$2:$M$19,12),""))</f>
        <v/>
      </c>
      <c r="K289" s="455"/>
      <c r="L289" s="147" t="str">
        <f>IF($D289="","",IF(VLOOKUP($D289,Filter_Req!$A$2:$K$19,2)=1,IF($T289="","",$T289*$M289),""))</f>
        <v/>
      </c>
      <c r="M289" s="148" t="str">
        <f>IF($D289="","",IF(VLOOKUP($D289,Filter_Req!$A$2:$K$19,2)=1,VLOOKUP($D289,Filter_Req!$A$2:$K$19,8),""))</f>
        <v/>
      </c>
      <c r="N289" s="149" t="str">
        <f t="shared" si="8"/>
        <v/>
      </c>
      <c r="O289" s="150" t="str">
        <f t="shared" si="9"/>
        <v/>
      </c>
      <c r="P289" s="151"/>
      <c r="Q289" s="453"/>
      <c r="R289" s="453"/>
      <c r="S289" s="453"/>
      <c r="T289" s="453"/>
      <c r="U289" s="152" t="str">
        <f>IF($D289="","",IF(VLOOKUP($D289,Filter_Req!$A$2:$K$19,2)=1,MIN($X289,VLOOKUP($D289,Filter_Req!$A$2:$K$19,9)),85))</f>
        <v/>
      </c>
      <c r="V289" s="152" t="str">
        <f>IF($D289="","",IF(VLOOKUP($D289,Filter_Req!$A$2:$K$19,2)=1,MIN($X289,VLOOKUP($D289,Filter_Req!$A$2:$K$19,10)),85))</f>
        <v/>
      </c>
      <c r="W289" s="152" t="str">
        <f>IF($D289="","",IF($X289="","",MIN($X289,VLOOKUP($D289,Filter_Req!$A$2:$K$19,11))))</f>
        <v/>
      </c>
      <c r="X289" s="453"/>
      <c r="Y289" s="453"/>
      <c r="Z289" s="125"/>
      <c r="AA289" s="126" t="e">
        <f>VLOOKUP($D289,Filter_Req!$A$2:$K$19,2)</f>
        <v>#N/A</v>
      </c>
    </row>
    <row r="290" spans="1:27" x14ac:dyDescent="0.25">
      <c r="A290" s="125"/>
      <c r="B290" s="453"/>
      <c r="C290" s="453"/>
      <c r="D290" s="454"/>
      <c r="E290" s="455"/>
      <c r="F290" s="147" t="str">
        <f>IF($D290="","",IF($Q290="","",IF(VLOOKUP($D290,Filter_Req!$A$2:$K$19,2)=1,IF($R290="","",IF($N290&lt;=$U290,$R290*$G290,IF(AND($N290&gt;$U290,$N290&lt;=$X290),$G290*($R290+((($Q290-$R290)/($X290-$U290))*($N290-$U290))),0))),$Q290*$G290)))</f>
        <v/>
      </c>
      <c r="G290" s="148" t="str">
        <f>IF($D290="","",IF(VLOOKUP($D290,Filter_Req!$A$2:$K$19,2)=1,IF($N290&lt;=$U290,VLOOKUP($D290,Filter_Req!$A$2:$K$19,3),IF(AND($N290&gt;$U290,$N290&lt;=$W290),VLOOKUP($D290,Filter_Req!$A$2:$K$19,3)+(((VLOOKUP($D290,Filter_Req!$A$2:$K$19,5)-VLOOKUP($D290,Filter_Req!$A$2:$K$19,3))/($W290-$U290))*($N290-$U290)),0))))</f>
        <v/>
      </c>
      <c r="H290" s="455"/>
      <c r="I290" s="147" t="str">
        <f>IF($D290="","",IF(VLOOKUP($D290,Filter_Req!$A$2:$K$19,2)=1,IF($S290="","",$S290*$J290),""))</f>
        <v/>
      </c>
      <c r="J290" s="148" t="str">
        <f>IF($D290="","",IF(VLOOKUP($D290,Filter_Req!$A$2:$K$19,2)=1,VLOOKUP($D290,Filter_Req!$A$2:$M$19,12),""))</f>
        <v/>
      </c>
      <c r="K290" s="455"/>
      <c r="L290" s="147" t="str">
        <f>IF($D290="","",IF(VLOOKUP($D290,Filter_Req!$A$2:$K$19,2)=1,IF($T290="","",$T290*$M290),""))</f>
        <v/>
      </c>
      <c r="M290" s="148" t="str">
        <f>IF($D290="","",IF(VLOOKUP($D290,Filter_Req!$A$2:$K$19,2)=1,VLOOKUP($D290,Filter_Req!$A$2:$K$19,8),""))</f>
        <v/>
      </c>
      <c r="N290" s="149" t="str">
        <f t="shared" si="8"/>
        <v/>
      </c>
      <c r="O290" s="150" t="str">
        <f t="shared" si="9"/>
        <v/>
      </c>
      <c r="P290" s="151"/>
      <c r="Q290" s="453"/>
      <c r="R290" s="453"/>
      <c r="S290" s="453"/>
      <c r="T290" s="453"/>
      <c r="U290" s="152" t="str">
        <f>IF($D290="","",IF(VLOOKUP($D290,Filter_Req!$A$2:$K$19,2)=1,MIN($X290,VLOOKUP($D290,Filter_Req!$A$2:$K$19,9)),85))</f>
        <v/>
      </c>
      <c r="V290" s="152" t="str">
        <f>IF($D290="","",IF(VLOOKUP($D290,Filter_Req!$A$2:$K$19,2)=1,MIN($X290,VLOOKUP($D290,Filter_Req!$A$2:$K$19,10)),85))</f>
        <v/>
      </c>
      <c r="W290" s="152" t="str">
        <f>IF($D290="","",IF($X290="","",MIN($X290,VLOOKUP($D290,Filter_Req!$A$2:$K$19,11))))</f>
        <v/>
      </c>
      <c r="X290" s="453"/>
      <c r="Y290" s="453"/>
      <c r="Z290" s="125"/>
      <c r="AA290" s="126" t="e">
        <f>VLOOKUP($D290,Filter_Req!$A$2:$K$19,2)</f>
        <v>#N/A</v>
      </c>
    </row>
    <row r="291" spans="1:27" x14ac:dyDescent="0.25">
      <c r="A291" s="125"/>
      <c r="B291" s="453"/>
      <c r="C291" s="453"/>
      <c r="D291" s="454"/>
      <c r="E291" s="455"/>
      <c r="F291" s="147" t="str">
        <f>IF($D291="","",IF($Q291="","",IF(VLOOKUP($D291,Filter_Req!$A$2:$K$19,2)=1,IF($R291="","",IF($N291&lt;=$U291,$R291*$G291,IF(AND($N291&gt;$U291,$N291&lt;=$X291),$G291*($R291+((($Q291-$R291)/($X291-$U291))*($N291-$U291))),0))),$Q291*$G291)))</f>
        <v/>
      </c>
      <c r="G291" s="148" t="str">
        <f>IF($D291="","",IF(VLOOKUP($D291,Filter_Req!$A$2:$K$19,2)=1,IF($N291&lt;=$U291,VLOOKUP($D291,Filter_Req!$A$2:$K$19,3),IF(AND($N291&gt;$U291,$N291&lt;=$W291),VLOOKUP($D291,Filter_Req!$A$2:$K$19,3)+(((VLOOKUP($D291,Filter_Req!$A$2:$K$19,5)-VLOOKUP($D291,Filter_Req!$A$2:$K$19,3))/($W291-$U291))*($N291-$U291)),0))))</f>
        <v/>
      </c>
      <c r="H291" s="455"/>
      <c r="I291" s="147" t="str">
        <f>IF($D291="","",IF(VLOOKUP($D291,Filter_Req!$A$2:$K$19,2)=1,IF($S291="","",$S291*$J291),""))</f>
        <v/>
      </c>
      <c r="J291" s="148" t="str">
        <f>IF($D291="","",IF(VLOOKUP($D291,Filter_Req!$A$2:$K$19,2)=1,VLOOKUP($D291,Filter_Req!$A$2:$M$19,12),""))</f>
        <v/>
      </c>
      <c r="K291" s="455"/>
      <c r="L291" s="147" t="str">
        <f>IF($D291="","",IF(VLOOKUP($D291,Filter_Req!$A$2:$K$19,2)=1,IF($T291="","",$T291*$M291),""))</f>
        <v/>
      </c>
      <c r="M291" s="148" t="str">
        <f>IF($D291="","",IF(VLOOKUP($D291,Filter_Req!$A$2:$K$19,2)=1,VLOOKUP($D291,Filter_Req!$A$2:$K$19,8),""))</f>
        <v/>
      </c>
      <c r="N291" s="149" t="str">
        <f t="shared" si="8"/>
        <v/>
      </c>
      <c r="O291" s="150" t="str">
        <f t="shared" si="9"/>
        <v/>
      </c>
      <c r="P291" s="151"/>
      <c r="Q291" s="453"/>
      <c r="R291" s="453"/>
      <c r="S291" s="453"/>
      <c r="T291" s="453"/>
      <c r="U291" s="152" t="str">
        <f>IF($D291="","",IF(VLOOKUP($D291,Filter_Req!$A$2:$K$19,2)=1,MIN($X291,VLOOKUP($D291,Filter_Req!$A$2:$K$19,9)),85))</f>
        <v/>
      </c>
      <c r="V291" s="152" t="str">
        <f>IF($D291="","",IF(VLOOKUP($D291,Filter_Req!$A$2:$K$19,2)=1,MIN($X291,VLOOKUP($D291,Filter_Req!$A$2:$K$19,10)),85))</f>
        <v/>
      </c>
      <c r="W291" s="152" t="str">
        <f>IF($D291="","",IF($X291="","",MIN($X291,VLOOKUP($D291,Filter_Req!$A$2:$K$19,11))))</f>
        <v/>
      </c>
      <c r="X291" s="453"/>
      <c r="Y291" s="453"/>
      <c r="Z291" s="125"/>
      <c r="AA291" s="126" t="e">
        <f>VLOOKUP($D291,Filter_Req!$A$2:$K$19,2)</f>
        <v>#N/A</v>
      </c>
    </row>
    <row r="292" spans="1:27" x14ac:dyDescent="0.25">
      <c r="A292" s="125"/>
      <c r="B292" s="453"/>
      <c r="C292" s="453"/>
      <c r="D292" s="454"/>
      <c r="E292" s="455"/>
      <c r="F292" s="147" t="str">
        <f>IF($D292="","",IF($Q292="","",IF(VLOOKUP($D292,Filter_Req!$A$2:$K$19,2)=1,IF($R292="","",IF($N292&lt;=$U292,$R292*$G292,IF(AND($N292&gt;$U292,$N292&lt;=$X292),$G292*($R292+((($Q292-$R292)/($X292-$U292))*($N292-$U292))),0))),$Q292*$G292)))</f>
        <v/>
      </c>
      <c r="G292" s="148" t="str">
        <f>IF($D292="","",IF(VLOOKUP($D292,Filter_Req!$A$2:$K$19,2)=1,IF($N292&lt;=$U292,VLOOKUP($D292,Filter_Req!$A$2:$K$19,3),IF(AND($N292&gt;$U292,$N292&lt;=$W292),VLOOKUP($D292,Filter_Req!$A$2:$K$19,3)+(((VLOOKUP($D292,Filter_Req!$A$2:$K$19,5)-VLOOKUP($D292,Filter_Req!$A$2:$K$19,3))/($W292-$U292))*($N292-$U292)),0))))</f>
        <v/>
      </c>
      <c r="H292" s="455"/>
      <c r="I292" s="147" t="str">
        <f>IF($D292="","",IF(VLOOKUP($D292,Filter_Req!$A$2:$K$19,2)=1,IF($S292="","",$S292*$J292),""))</f>
        <v/>
      </c>
      <c r="J292" s="148" t="str">
        <f>IF($D292="","",IF(VLOOKUP($D292,Filter_Req!$A$2:$K$19,2)=1,VLOOKUP($D292,Filter_Req!$A$2:$M$19,12),""))</f>
        <v/>
      </c>
      <c r="K292" s="455"/>
      <c r="L292" s="147" t="str">
        <f>IF($D292="","",IF(VLOOKUP($D292,Filter_Req!$A$2:$K$19,2)=1,IF($T292="","",$T292*$M292),""))</f>
        <v/>
      </c>
      <c r="M292" s="148" t="str">
        <f>IF($D292="","",IF(VLOOKUP($D292,Filter_Req!$A$2:$K$19,2)=1,VLOOKUP($D292,Filter_Req!$A$2:$K$19,8),""))</f>
        <v/>
      </c>
      <c r="N292" s="149" t="str">
        <f t="shared" si="8"/>
        <v/>
      </c>
      <c r="O292" s="150" t="str">
        <f t="shared" si="9"/>
        <v/>
      </c>
      <c r="P292" s="151"/>
      <c r="Q292" s="453"/>
      <c r="R292" s="453"/>
      <c r="S292" s="453"/>
      <c r="T292" s="453"/>
      <c r="U292" s="152" t="str">
        <f>IF($D292="","",IF(VLOOKUP($D292,Filter_Req!$A$2:$K$19,2)=1,MIN($X292,VLOOKUP($D292,Filter_Req!$A$2:$K$19,9)),85))</f>
        <v/>
      </c>
      <c r="V292" s="152" t="str">
        <f>IF($D292="","",IF(VLOOKUP($D292,Filter_Req!$A$2:$K$19,2)=1,MIN($X292,VLOOKUP($D292,Filter_Req!$A$2:$K$19,10)),85))</f>
        <v/>
      </c>
      <c r="W292" s="152" t="str">
        <f>IF($D292="","",IF($X292="","",MIN($X292,VLOOKUP($D292,Filter_Req!$A$2:$K$19,11))))</f>
        <v/>
      </c>
      <c r="X292" s="453"/>
      <c r="Y292" s="453"/>
      <c r="Z292" s="125"/>
      <c r="AA292" s="126" t="e">
        <f>VLOOKUP($D292,Filter_Req!$A$2:$K$19,2)</f>
        <v>#N/A</v>
      </c>
    </row>
    <row r="293" spans="1:27" x14ac:dyDescent="0.25">
      <c r="A293" s="125"/>
      <c r="B293" s="453"/>
      <c r="C293" s="453"/>
      <c r="D293" s="454"/>
      <c r="E293" s="455"/>
      <c r="F293" s="147" t="str">
        <f>IF($D293="","",IF($Q293="","",IF(VLOOKUP($D293,Filter_Req!$A$2:$K$19,2)=1,IF($R293="","",IF($N293&lt;=$U293,$R293*$G293,IF(AND($N293&gt;$U293,$N293&lt;=$X293),$G293*($R293+((($Q293-$R293)/($X293-$U293))*($N293-$U293))),0))),$Q293*$G293)))</f>
        <v/>
      </c>
      <c r="G293" s="148" t="str">
        <f>IF($D293="","",IF(VLOOKUP($D293,Filter_Req!$A$2:$K$19,2)=1,IF($N293&lt;=$U293,VLOOKUP($D293,Filter_Req!$A$2:$K$19,3),IF(AND($N293&gt;$U293,$N293&lt;=$W293),VLOOKUP($D293,Filter_Req!$A$2:$K$19,3)+(((VLOOKUP($D293,Filter_Req!$A$2:$K$19,5)-VLOOKUP($D293,Filter_Req!$A$2:$K$19,3))/($W293-$U293))*($N293-$U293)),0))))</f>
        <v/>
      </c>
      <c r="H293" s="455"/>
      <c r="I293" s="147" t="str">
        <f>IF($D293="","",IF(VLOOKUP($D293,Filter_Req!$A$2:$K$19,2)=1,IF($S293="","",$S293*$J293),""))</f>
        <v/>
      </c>
      <c r="J293" s="148" t="str">
        <f>IF($D293="","",IF(VLOOKUP($D293,Filter_Req!$A$2:$K$19,2)=1,VLOOKUP($D293,Filter_Req!$A$2:$M$19,12),""))</f>
        <v/>
      </c>
      <c r="K293" s="455"/>
      <c r="L293" s="147" t="str">
        <f>IF($D293="","",IF(VLOOKUP($D293,Filter_Req!$A$2:$K$19,2)=1,IF($T293="","",$T293*$M293),""))</f>
        <v/>
      </c>
      <c r="M293" s="148" t="str">
        <f>IF($D293="","",IF(VLOOKUP($D293,Filter_Req!$A$2:$K$19,2)=1,VLOOKUP($D293,Filter_Req!$A$2:$K$19,8),""))</f>
        <v/>
      </c>
      <c r="N293" s="149" t="str">
        <f t="shared" si="8"/>
        <v/>
      </c>
      <c r="O293" s="150" t="str">
        <f t="shared" si="9"/>
        <v/>
      </c>
      <c r="P293" s="151"/>
      <c r="Q293" s="453"/>
      <c r="R293" s="453"/>
      <c r="S293" s="453"/>
      <c r="T293" s="453"/>
      <c r="U293" s="152" t="str">
        <f>IF($D293="","",IF(VLOOKUP($D293,Filter_Req!$A$2:$K$19,2)=1,MIN($X293,VLOOKUP($D293,Filter_Req!$A$2:$K$19,9)),85))</f>
        <v/>
      </c>
      <c r="V293" s="152" t="str">
        <f>IF($D293="","",IF(VLOOKUP($D293,Filter_Req!$A$2:$K$19,2)=1,MIN($X293,VLOOKUP($D293,Filter_Req!$A$2:$K$19,10)),85))</f>
        <v/>
      </c>
      <c r="W293" s="152" t="str">
        <f>IF($D293="","",IF($X293="","",MIN($X293,VLOOKUP($D293,Filter_Req!$A$2:$K$19,11))))</f>
        <v/>
      </c>
      <c r="X293" s="453"/>
      <c r="Y293" s="453"/>
      <c r="Z293" s="125"/>
      <c r="AA293" s="126" t="e">
        <f>VLOOKUP($D293,Filter_Req!$A$2:$K$19,2)</f>
        <v>#N/A</v>
      </c>
    </row>
    <row r="294" spans="1:27" x14ac:dyDescent="0.25">
      <c r="A294" s="125"/>
      <c r="B294" s="453"/>
      <c r="C294" s="453"/>
      <c r="D294" s="454"/>
      <c r="E294" s="455"/>
      <c r="F294" s="147" t="str">
        <f>IF($D294="","",IF($Q294="","",IF(VLOOKUP($D294,Filter_Req!$A$2:$K$19,2)=1,IF($R294="","",IF($N294&lt;=$U294,$R294*$G294,IF(AND($N294&gt;$U294,$N294&lt;=$X294),$G294*($R294+((($Q294-$R294)/($X294-$U294))*($N294-$U294))),0))),$Q294*$G294)))</f>
        <v/>
      </c>
      <c r="G294" s="148" t="str">
        <f>IF($D294="","",IF(VLOOKUP($D294,Filter_Req!$A$2:$K$19,2)=1,IF($N294&lt;=$U294,VLOOKUP($D294,Filter_Req!$A$2:$K$19,3),IF(AND($N294&gt;$U294,$N294&lt;=$W294),VLOOKUP($D294,Filter_Req!$A$2:$K$19,3)+(((VLOOKUP($D294,Filter_Req!$A$2:$K$19,5)-VLOOKUP($D294,Filter_Req!$A$2:$K$19,3))/($W294-$U294))*($N294-$U294)),0))))</f>
        <v/>
      </c>
      <c r="H294" s="455"/>
      <c r="I294" s="147" t="str">
        <f>IF($D294="","",IF(VLOOKUP($D294,Filter_Req!$A$2:$K$19,2)=1,IF($S294="","",$S294*$J294),""))</f>
        <v/>
      </c>
      <c r="J294" s="148" t="str">
        <f>IF($D294="","",IF(VLOOKUP($D294,Filter_Req!$A$2:$K$19,2)=1,VLOOKUP($D294,Filter_Req!$A$2:$M$19,12),""))</f>
        <v/>
      </c>
      <c r="K294" s="455"/>
      <c r="L294" s="147" t="str">
        <f>IF($D294="","",IF(VLOOKUP($D294,Filter_Req!$A$2:$K$19,2)=1,IF($T294="","",$T294*$M294),""))</f>
        <v/>
      </c>
      <c r="M294" s="148" t="str">
        <f>IF($D294="","",IF(VLOOKUP($D294,Filter_Req!$A$2:$K$19,2)=1,VLOOKUP($D294,Filter_Req!$A$2:$K$19,8),""))</f>
        <v/>
      </c>
      <c r="N294" s="149" t="str">
        <f t="shared" si="8"/>
        <v/>
      </c>
      <c r="O294" s="150" t="str">
        <f t="shared" si="9"/>
        <v/>
      </c>
      <c r="P294" s="151"/>
      <c r="Q294" s="453"/>
      <c r="R294" s="453"/>
      <c r="S294" s="453"/>
      <c r="T294" s="453"/>
      <c r="U294" s="152" t="str">
        <f>IF($D294="","",IF(VLOOKUP($D294,Filter_Req!$A$2:$K$19,2)=1,MIN($X294,VLOOKUP($D294,Filter_Req!$A$2:$K$19,9)),85))</f>
        <v/>
      </c>
      <c r="V294" s="152" t="str">
        <f>IF($D294="","",IF(VLOOKUP($D294,Filter_Req!$A$2:$K$19,2)=1,MIN($X294,VLOOKUP($D294,Filter_Req!$A$2:$K$19,10)),85))</f>
        <v/>
      </c>
      <c r="W294" s="152" t="str">
        <f>IF($D294="","",IF($X294="","",MIN($X294,VLOOKUP($D294,Filter_Req!$A$2:$K$19,11))))</f>
        <v/>
      </c>
      <c r="X294" s="453"/>
      <c r="Y294" s="453"/>
      <c r="Z294" s="125"/>
      <c r="AA294" s="126" t="e">
        <f>VLOOKUP($D294,Filter_Req!$A$2:$K$19,2)</f>
        <v>#N/A</v>
      </c>
    </row>
    <row r="295" spans="1:27" x14ac:dyDescent="0.25">
      <c r="A295" s="125"/>
      <c r="B295" s="453"/>
      <c r="C295" s="453"/>
      <c r="D295" s="454"/>
      <c r="E295" s="455"/>
      <c r="F295" s="147" t="str">
        <f>IF($D295="","",IF($Q295="","",IF(VLOOKUP($D295,Filter_Req!$A$2:$K$19,2)=1,IF($R295="","",IF($N295&lt;=$U295,$R295*$G295,IF(AND($N295&gt;$U295,$N295&lt;=$X295),$G295*($R295+((($Q295-$R295)/($X295-$U295))*($N295-$U295))),0))),$Q295*$G295)))</f>
        <v/>
      </c>
      <c r="G295" s="148" t="str">
        <f>IF($D295="","",IF(VLOOKUP($D295,Filter_Req!$A$2:$K$19,2)=1,IF($N295&lt;=$U295,VLOOKUP($D295,Filter_Req!$A$2:$K$19,3),IF(AND($N295&gt;$U295,$N295&lt;=$W295),VLOOKUP($D295,Filter_Req!$A$2:$K$19,3)+(((VLOOKUP($D295,Filter_Req!$A$2:$K$19,5)-VLOOKUP($D295,Filter_Req!$A$2:$K$19,3))/($W295-$U295))*($N295-$U295)),0))))</f>
        <v/>
      </c>
      <c r="H295" s="455"/>
      <c r="I295" s="147" t="str">
        <f>IF($D295="","",IF(VLOOKUP($D295,Filter_Req!$A$2:$K$19,2)=1,IF($S295="","",$S295*$J295),""))</f>
        <v/>
      </c>
      <c r="J295" s="148" t="str">
        <f>IF($D295="","",IF(VLOOKUP($D295,Filter_Req!$A$2:$K$19,2)=1,VLOOKUP($D295,Filter_Req!$A$2:$M$19,12),""))</f>
        <v/>
      </c>
      <c r="K295" s="455"/>
      <c r="L295" s="147" t="str">
        <f>IF($D295="","",IF(VLOOKUP($D295,Filter_Req!$A$2:$K$19,2)=1,IF($T295="","",$T295*$M295),""))</f>
        <v/>
      </c>
      <c r="M295" s="148" t="str">
        <f>IF($D295="","",IF(VLOOKUP($D295,Filter_Req!$A$2:$K$19,2)=1,VLOOKUP($D295,Filter_Req!$A$2:$K$19,8),""))</f>
        <v/>
      </c>
      <c r="N295" s="149" t="str">
        <f t="shared" si="8"/>
        <v/>
      </c>
      <c r="O295" s="150" t="str">
        <f t="shared" si="9"/>
        <v/>
      </c>
      <c r="P295" s="151"/>
      <c r="Q295" s="453"/>
      <c r="R295" s="453"/>
      <c r="S295" s="453"/>
      <c r="T295" s="453"/>
      <c r="U295" s="152" t="str">
        <f>IF($D295="","",IF(VLOOKUP($D295,Filter_Req!$A$2:$K$19,2)=1,MIN($X295,VLOOKUP($D295,Filter_Req!$A$2:$K$19,9)),85))</f>
        <v/>
      </c>
      <c r="V295" s="152" t="str">
        <f>IF($D295="","",IF(VLOOKUP($D295,Filter_Req!$A$2:$K$19,2)=1,MIN($X295,VLOOKUP($D295,Filter_Req!$A$2:$K$19,10)),85))</f>
        <v/>
      </c>
      <c r="W295" s="152" t="str">
        <f>IF($D295="","",IF($X295="","",MIN($X295,VLOOKUP($D295,Filter_Req!$A$2:$K$19,11))))</f>
        <v/>
      </c>
      <c r="X295" s="453"/>
      <c r="Y295" s="453"/>
      <c r="Z295" s="125"/>
      <c r="AA295" s="126" t="e">
        <f>VLOOKUP($D295,Filter_Req!$A$2:$K$19,2)</f>
        <v>#N/A</v>
      </c>
    </row>
    <row r="296" spans="1:27" x14ac:dyDescent="0.25">
      <c r="A296" s="125"/>
      <c r="B296" s="453"/>
      <c r="C296" s="453"/>
      <c r="D296" s="454"/>
      <c r="E296" s="455"/>
      <c r="F296" s="147" t="str">
        <f>IF($D296="","",IF($Q296="","",IF(VLOOKUP($D296,Filter_Req!$A$2:$K$19,2)=1,IF($R296="","",IF($N296&lt;=$U296,$R296*$G296,IF(AND($N296&gt;$U296,$N296&lt;=$X296),$G296*($R296+((($Q296-$R296)/($X296-$U296))*($N296-$U296))),0))),$Q296*$G296)))</f>
        <v/>
      </c>
      <c r="G296" s="148" t="str">
        <f>IF($D296="","",IF(VLOOKUP($D296,Filter_Req!$A$2:$K$19,2)=1,IF($N296&lt;=$U296,VLOOKUP($D296,Filter_Req!$A$2:$K$19,3),IF(AND($N296&gt;$U296,$N296&lt;=$W296),VLOOKUP($D296,Filter_Req!$A$2:$K$19,3)+(((VLOOKUP($D296,Filter_Req!$A$2:$K$19,5)-VLOOKUP($D296,Filter_Req!$A$2:$K$19,3))/($W296-$U296))*($N296-$U296)),0))))</f>
        <v/>
      </c>
      <c r="H296" s="455"/>
      <c r="I296" s="147" t="str">
        <f>IF($D296="","",IF(VLOOKUP($D296,Filter_Req!$A$2:$K$19,2)=1,IF($S296="","",$S296*$J296),""))</f>
        <v/>
      </c>
      <c r="J296" s="148" t="str">
        <f>IF($D296="","",IF(VLOOKUP($D296,Filter_Req!$A$2:$K$19,2)=1,VLOOKUP($D296,Filter_Req!$A$2:$M$19,12),""))</f>
        <v/>
      </c>
      <c r="K296" s="455"/>
      <c r="L296" s="147" t="str">
        <f>IF($D296="","",IF(VLOOKUP($D296,Filter_Req!$A$2:$K$19,2)=1,IF($T296="","",$T296*$M296),""))</f>
        <v/>
      </c>
      <c r="M296" s="148" t="str">
        <f>IF($D296="","",IF(VLOOKUP($D296,Filter_Req!$A$2:$K$19,2)=1,VLOOKUP($D296,Filter_Req!$A$2:$K$19,8),""))</f>
        <v/>
      </c>
      <c r="N296" s="149" t="str">
        <f t="shared" si="8"/>
        <v/>
      </c>
      <c r="O296" s="150" t="str">
        <f t="shared" si="9"/>
        <v/>
      </c>
      <c r="P296" s="151"/>
      <c r="Q296" s="453"/>
      <c r="R296" s="453"/>
      <c r="S296" s="453"/>
      <c r="T296" s="453"/>
      <c r="U296" s="152" t="str">
        <f>IF($D296="","",IF(VLOOKUP($D296,Filter_Req!$A$2:$K$19,2)=1,MIN($X296,VLOOKUP($D296,Filter_Req!$A$2:$K$19,9)),85))</f>
        <v/>
      </c>
      <c r="V296" s="152" t="str">
        <f>IF($D296="","",IF(VLOOKUP($D296,Filter_Req!$A$2:$K$19,2)=1,MIN($X296,VLOOKUP($D296,Filter_Req!$A$2:$K$19,10)),85))</f>
        <v/>
      </c>
      <c r="W296" s="152" t="str">
        <f>IF($D296="","",IF($X296="","",MIN($X296,VLOOKUP($D296,Filter_Req!$A$2:$K$19,11))))</f>
        <v/>
      </c>
      <c r="X296" s="453"/>
      <c r="Y296" s="453"/>
      <c r="Z296" s="125"/>
      <c r="AA296" s="126" t="e">
        <f>VLOOKUP($D296,Filter_Req!$A$2:$K$19,2)</f>
        <v>#N/A</v>
      </c>
    </row>
    <row r="297" spans="1:27" x14ac:dyDescent="0.25">
      <c r="A297" s="125"/>
      <c r="B297" s="453"/>
      <c r="C297" s="453"/>
      <c r="D297" s="454"/>
      <c r="E297" s="455"/>
      <c r="F297" s="147" t="str">
        <f>IF($D297="","",IF($Q297="","",IF(VLOOKUP($D297,Filter_Req!$A$2:$K$19,2)=1,IF($R297="","",IF($N297&lt;=$U297,$R297*$G297,IF(AND($N297&gt;$U297,$N297&lt;=$X297),$G297*($R297+((($Q297-$R297)/($X297-$U297))*($N297-$U297))),0))),$Q297*$G297)))</f>
        <v/>
      </c>
      <c r="G297" s="148" t="str">
        <f>IF($D297="","",IF(VLOOKUP($D297,Filter_Req!$A$2:$K$19,2)=1,IF($N297&lt;=$U297,VLOOKUP($D297,Filter_Req!$A$2:$K$19,3),IF(AND($N297&gt;$U297,$N297&lt;=$W297),VLOOKUP($D297,Filter_Req!$A$2:$K$19,3)+(((VLOOKUP($D297,Filter_Req!$A$2:$K$19,5)-VLOOKUP($D297,Filter_Req!$A$2:$K$19,3))/($W297-$U297))*($N297-$U297)),0))))</f>
        <v/>
      </c>
      <c r="H297" s="455"/>
      <c r="I297" s="147" t="str">
        <f>IF($D297="","",IF(VLOOKUP($D297,Filter_Req!$A$2:$K$19,2)=1,IF($S297="","",$S297*$J297),""))</f>
        <v/>
      </c>
      <c r="J297" s="148" t="str">
        <f>IF($D297="","",IF(VLOOKUP($D297,Filter_Req!$A$2:$K$19,2)=1,VLOOKUP($D297,Filter_Req!$A$2:$M$19,12),""))</f>
        <v/>
      </c>
      <c r="K297" s="455"/>
      <c r="L297" s="147" t="str">
        <f>IF($D297="","",IF(VLOOKUP($D297,Filter_Req!$A$2:$K$19,2)=1,IF($T297="","",$T297*$M297),""))</f>
        <v/>
      </c>
      <c r="M297" s="148" t="str">
        <f>IF($D297="","",IF(VLOOKUP($D297,Filter_Req!$A$2:$K$19,2)=1,VLOOKUP($D297,Filter_Req!$A$2:$K$19,8),""))</f>
        <v/>
      </c>
      <c r="N297" s="149" t="str">
        <f t="shared" si="8"/>
        <v/>
      </c>
      <c r="O297" s="150" t="str">
        <f t="shared" si="9"/>
        <v/>
      </c>
      <c r="P297" s="151"/>
      <c r="Q297" s="453"/>
      <c r="R297" s="453"/>
      <c r="S297" s="453"/>
      <c r="T297" s="453"/>
      <c r="U297" s="152" t="str">
        <f>IF($D297="","",IF(VLOOKUP($D297,Filter_Req!$A$2:$K$19,2)=1,MIN($X297,VLOOKUP($D297,Filter_Req!$A$2:$K$19,9)),85))</f>
        <v/>
      </c>
      <c r="V297" s="152" t="str">
        <f>IF($D297="","",IF(VLOOKUP($D297,Filter_Req!$A$2:$K$19,2)=1,MIN($X297,VLOOKUP($D297,Filter_Req!$A$2:$K$19,10)),85))</f>
        <v/>
      </c>
      <c r="W297" s="152" t="str">
        <f>IF($D297="","",IF($X297="","",MIN($X297,VLOOKUP($D297,Filter_Req!$A$2:$K$19,11))))</f>
        <v/>
      </c>
      <c r="X297" s="453"/>
      <c r="Y297" s="453"/>
      <c r="Z297" s="125"/>
      <c r="AA297" s="126" t="e">
        <f>VLOOKUP($D297,Filter_Req!$A$2:$K$19,2)</f>
        <v>#N/A</v>
      </c>
    </row>
    <row r="298" spans="1:27" x14ac:dyDescent="0.25">
      <c r="A298" s="125"/>
      <c r="B298" s="453"/>
      <c r="C298" s="453"/>
      <c r="D298" s="454"/>
      <c r="E298" s="455"/>
      <c r="F298" s="147" t="str">
        <f>IF($D298="","",IF($Q298="","",IF(VLOOKUP($D298,Filter_Req!$A$2:$K$19,2)=1,IF($R298="","",IF($N298&lt;=$U298,$R298*$G298,IF(AND($N298&gt;$U298,$N298&lt;=$X298),$G298*($R298+((($Q298-$R298)/($X298-$U298))*($N298-$U298))),0))),$Q298*$G298)))</f>
        <v/>
      </c>
      <c r="G298" s="148" t="str">
        <f>IF($D298="","",IF(VLOOKUP($D298,Filter_Req!$A$2:$K$19,2)=1,IF($N298&lt;=$U298,VLOOKUP($D298,Filter_Req!$A$2:$K$19,3),IF(AND($N298&gt;$U298,$N298&lt;=$W298),VLOOKUP($D298,Filter_Req!$A$2:$K$19,3)+(((VLOOKUP($D298,Filter_Req!$A$2:$K$19,5)-VLOOKUP($D298,Filter_Req!$A$2:$K$19,3))/($W298-$U298))*($N298-$U298)),0))))</f>
        <v/>
      </c>
      <c r="H298" s="455"/>
      <c r="I298" s="147" t="str">
        <f>IF($D298="","",IF(VLOOKUP($D298,Filter_Req!$A$2:$K$19,2)=1,IF($S298="","",$S298*$J298),""))</f>
        <v/>
      </c>
      <c r="J298" s="148" t="str">
        <f>IF($D298="","",IF(VLOOKUP($D298,Filter_Req!$A$2:$K$19,2)=1,VLOOKUP($D298,Filter_Req!$A$2:$M$19,12),""))</f>
        <v/>
      </c>
      <c r="K298" s="455"/>
      <c r="L298" s="147" t="str">
        <f>IF($D298="","",IF(VLOOKUP($D298,Filter_Req!$A$2:$K$19,2)=1,IF($T298="","",$T298*$M298),""))</f>
        <v/>
      </c>
      <c r="M298" s="148" t="str">
        <f>IF($D298="","",IF(VLOOKUP($D298,Filter_Req!$A$2:$K$19,2)=1,VLOOKUP($D298,Filter_Req!$A$2:$K$19,8),""))</f>
        <v/>
      </c>
      <c r="N298" s="149" t="str">
        <f t="shared" si="8"/>
        <v/>
      </c>
      <c r="O298" s="150" t="str">
        <f t="shared" si="9"/>
        <v/>
      </c>
      <c r="P298" s="151"/>
      <c r="Q298" s="453"/>
      <c r="R298" s="453"/>
      <c r="S298" s="453"/>
      <c r="T298" s="453"/>
      <c r="U298" s="152" t="str">
        <f>IF($D298="","",IF(VLOOKUP($D298,Filter_Req!$A$2:$K$19,2)=1,MIN($X298,VLOOKUP($D298,Filter_Req!$A$2:$K$19,9)),85))</f>
        <v/>
      </c>
      <c r="V298" s="152" t="str">
        <f>IF($D298="","",IF(VLOOKUP($D298,Filter_Req!$A$2:$K$19,2)=1,MIN($X298,VLOOKUP($D298,Filter_Req!$A$2:$K$19,10)),85))</f>
        <v/>
      </c>
      <c r="W298" s="152" t="str">
        <f>IF($D298="","",IF($X298="","",MIN($X298,VLOOKUP($D298,Filter_Req!$A$2:$K$19,11))))</f>
        <v/>
      </c>
      <c r="X298" s="453"/>
      <c r="Y298" s="453"/>
      <c r="Z298" s="125"/>
      <c r="AA298" s="126" t="e">
        <f>VLOOKUP($D298,Filter_Req!$A$2:$K$19,2)</f>
        <v>#N/A</v>
      </c>
    </row>
    <row r="299" spans="1:27" x14ac:dyDescent="0.25">
      <c r="A299" s="125"/>
      <c r="B299" s="453"/>
      <c r="C299" s="453"/>
      <c r="D299" s="454"/>
      <c r="E299" s="455"/>
      <c r="F299" s="147" t="str">
        <f>IF($D299="","",IF($Q299="","",IF(VLOOKUP($D299,Filter_Req!$A$2:$K$19,2)=1,IF($R299="","",IF($N299&lt;=$U299,$R299*$G299,IF(AND($N299&gt;$U299,$N299&lt;=$X299),$G299*($R299+((($Q299-$R299)/($X299-$U299))*($N299-$U299))),0))),$Q299*$G299)))</f>
        <v/>
      </c>
      <c r="G299" s="148" t="str">
        <f>IF($D299="","",IF(VLOOKUP($D299,Filter_Req!$A$2:$K$19,2)=1,IF($N299&lt;=$U299,VLOOKUP($D299,Filter_Req!$A$2:$K$19,3),IF(AND($N299&gt;$U299,$N299&lt;=$W299),VLOOKUP($D299,Filter_Req!$A$2:$K$19,3)+(((VLOOKUP($D299,Filter_Req!$A$2:$K$19,5)-VLOOKUP($D299,Filter_Req!$A$2:$K$19,3))/($W299-$U299))*($N299-$U299)),0))))</f>
        <v/>
      </c>
      <c r="H299" s="455"/>
      <c r="I299" s="147" t="str">
        <f>IF($D299="","",IF(VLOOKUP($D299,Filter_Req!$A$2:$K$19,2)=1,IF($S299="","",$S299*$J299),""))</f>
        <v/>
      </c>
      <c r="J299" s="148" t="str">
        <f>IF($D299="","",IF(VLOOKUP($D299,Filter_Req!$A$2:$K$19,2)=1,VLOOKUP($D299,Filter_Req!$A$2:$M$19,12),""))</f>
        <v/>
      </c>
      <c r="K299" s="455"/>
      <c r="L299" s="147" t="str">
        <f>IF($D299="","",IF(VLOOKUP($D299,Filter_Req!$A$2:$K$19,2)=1,IF($T299="","",$T299*$M299),""))</f>
        <v/>
      </c>
      <c r="M299" s="148" t="str">
        <f>IF($D299="","",IF(VLOOKUP($D299,Filter_Req!$A$2:$K$19,2)=1,VLOOKUP($D299,Filter_Req!$A$2:$K$19,8),""))</f>
        <v/>
      </c>
      <c r="N299" s="149" t="str">
        <f t="shared" si="8"/>
        <v/>
      </c>
      <c r="O299" s="150" t="str">
        <f t="shared" si="9"/>
        <v/>
      </c>
      <c r="P299" s="151"/>
      <c r="Q299" s="453"/>
      <c r="R299" s="453"/>
      <c r="S299" s="453"/>
      <c r="T299" s="453"/>
      <c r="U299" s="152" t="str">
        <f>IF($D299="","",IF(VLOOKUP($D299,Filter_Req!$A$2:$K$19,2)=1,MIN($X299,VLOOKUP($D299,Filter_Req!$A$2:$K$19,9)),85))</f>
        <v/>
      </c>
      <c r="V299" s="152" t="str">
        <f>IF($D299="","",IF(VLOOKUP($D299,Filter_Req!$A$2:$K$19,2)=1,MIN($X299,VLOOKUP($D299,Filter_Req!$A$2:$K$19,10)),85))</f>
        <v/>
      </c>
      <c r="W299" s="152" t="str">
        <f>IF($D299="","",IF($X299="","",MIN($X299,VLOOKUP($D299,Filter_Req!$A$2:$K$19,11))))</f>
        <v/>
      </c>
      <c r="X299" s="453"/>
      <c r="Y299" s="453"/>
      <c r="Z299" s="125"/>
      <c r="AA299" s="126" t="e">
        <f>VLOOKUP($D299,Filter_Req!$A$2:$K$19,2)</f>
        <v>#N/A</v>
      </c>
    </row>
    <row r="300" spans="1:27" x14ac:dyDescent="0.25">
      <c r="A300" s="125"/>
      <c r="B300" s="453"/>
      <c r="C300" s="453"/>
      <c r="D300" s="454"/>
      <c r="E300" s="455"/>
      <c r="F300" s="147" t="str">
        <f>IF($D300="","",IF($Q300="","",IF(VLOOKUP($D300,Filter_Req!$A$2:$K$19,2)=1,IF($R300="","",IF($N300&lt;=$U300,$R300*$G300,IF(AND($N300&gt;$U300,$N300&lt;=$X300),$G300*($R300+((($Q300-$R300)/($X300-$U300))*($N300-$U300))),0))),$Q300*$G300)))</f>
        <v/>
      </c>
      <c r="G300" s="148" t="str">
        <f>IF($D300="","",IF(VLOOKUP($D300,Filter_Req!$A$2:$K$19,2)=1,IF($N300&lt;=$U300,VLOOKUP($D300,Filter_Req!$A$2:$K$19,3),IF(AND($N300&gt;$U300,$N300&lt;=$W300),VLOOKUP($D300,Filter_Req!$A$2:$K$19,3)+(((VLOOKUP($D300,Filter_Req!$A$2:$K$19,5)-VLOOKUP($D300,Filter_Req!$A$2:$K$19,3))/($W300-$U300))*($N300-$U300)),0))))</f>
        <v/>
      </c>
      <c r="H300" s="455"/>
      <c r="I300" s="147" t="str">
        <f>IF($D300="","",IF(VLOOKUP($D300,Filter_Req!$A$2:$K$19,2)=1,IF($S300="","",$S300*$J300),""))</f>
        <v/>
      </c>
      <c r="J300" s="148" t="str">
        <f>IF($D300="","",IF(VLOOKUP($D300,Filter_Req!$A$2:$K$19,2)=1,VLOOKUP($D300,Filter_Req!$A$2:$M$19,12),""))</f>
        <v/>
      </c>
      <c r="K300" s="455"/>
      <c r="L300" s="147" t="str">
        <f>IF($D300="","",IF(VLOOKUP($D300,Filter_Req!$A$2:$K$19,2)=1,IF($T300="","",$T300*$M300),""))</f>
        <v/>
      </c>
      <c r="M300" s="148" t="str">
        <f>IF($D300="","",IF(VLOOKUP($D300,Filter_Req!$A$2:$K$19,2)=1,VLOOKUP($D300,Filter_Req!$A$2:$K$19,8),""))</f>
        <v/>
      </c>
      <c r="N300" s="149" t="str">
        <f t="shared" si="8"/>
        <v/>
      </c>
      <c r="O300" s="150" t="str">
        <f t="shared" si="9"/>
        <v/>
      </c>
      <c r="P300" s="151"/>
      <c r="Q300" s="453"/>
      <c r="R300" s="453"/>
      <c r="S300" s="453"/>
      <c r="T300" s="453"/>
      <c r="U300" s="152" t="str">
        <f>IF($D300="","",IF(VLOOKUP($D300,Filter_Req!$A$2:$K$19,2)=1,MIN($X300,VLOOKUP($D300,Filter_Req!$A$2:$K$19,9)),85))</f>
        <v/>
      </c>
      <c r="V300" s="152" t="str">
        <f>IF($D300="","",IF(VLOOKUP($D300,Filter_Req!$A$2:$K$19,2)=1,MIN($X300,VLOOKUP($D300,Filter_Req!$A$2:$K$19,10)),85))</f>
        <v/>
      </c>
      <c r="W300" s="152" t="str">
        <f>IF($D300="","",IF($X300="","",MIN($X300,VLOOKUP($D300,Filter_Req!$A$2:$K$19,11))))</f>
        <v/>
      </c>
      <c r="X300" s="453"/>
      <c r="Y300" s="453"/>
      <c r="Z300" s="125"/>
      <c r="AA300" s="126" t="e">
        <f>VLOOKUP($D300,Filter_Req!$A$2:$K$19,2)</f>
        <v>#N/A</v>
      </c>
    </row>
    <row r="301" spans="1:27" x14ac:dyDescent="0.25">
      <c r="A301" s="125"/>
      <c r="B301" s="453"/>
      <c r="C301" s="453"/>
      <c r="D301" s="454"/>
      <c r="E301" s="455"/>
      <c r="F301" s="147" t="str">
        <f>IF($D301="","",IF($Q301="","",IF(VLOOKUP($D301,Filter_Req!$A$2:$K$19,2)=1,IF($R301="","",IF($N301&lt;=$U301,$R301*$G301,IF(AND($N301&gt;$U301,$N301&lt;=$X301),$G301*($R301+((($Q301-$R301)/($X301-$U301))*($N301-$U301))),0))),$Q301*$G301)))</f>
        <v/>
      </c>
      <c r="G301" s="148" t="str">
        <f>IF($D301="","",IF(VLOOKUP($D301,Filter_Req!$A$2:$K$19,2)=1,IF($N301&lt;=$U301,VLOOKUP($D301,Filter_Req!$A$2:$K$19,3),IF(AND($N301&gt;$U301,$N301&lt;=$W301),VLOOKUP($D301,Filter_Req!$A$2:$K$19,3)+(((VLOOKUP($D301,Filter_Req!$A$2:$K$19,5)-VLOOKUP($D301,Filter_Req!$A$2:$K$19,3))/($W301-$U301))*($N301-$U301)),0))))</f>
        <v/>
      </c>
      <c r="H301" s="455"/>
      <c r="I301" s="147" t="str">
        <f>IF($D301="","",IF(VLOOKUP($D301,Filter_Req!$A$2:$K$19,2)=1,IF($S301="","",$S301*$J301),""))</f>
        <v/>
      </c>
      <c r="J301" s="148" t="str">
        <f>IF($D301="","",IF(VLOOKUP($D301,Filter_Req!$A$2:$K$19,2)=1,VLOOKUP($D301,Filter_Req!$A$2:$M$19,12),""))</f>
        <v/>
      </c>
      <c r="K301" s="455"/>
      <c r="L301" s="147" t="str">
        <f>IF($D301="","",IF(VLOOKUP($D301,Filter_Req!$A$2:$K$19,2)=1,IF($T301="","",$T301*$M301),""))</f>
        <v/>
      </c>
      <c r="M301" s="148" t="str">
        <f>IF($D301="","",IF(VLOOKUP($D301,Filter_Req!$A$2:$K$19,2)=1,VLOOKUP($D301,Filter_Req!$A$2:$K$19,8),""))</f>
        <v/>
      </c>
      <c r="N301" s="149" t="str">
        <f t="shared" si="8"/>
        <v/>
      </c>
      <c r="O301" s="150" t="str">
        <f t="shared" si="9"/>
        <v/>
      </c>
      <c r="P301" s="151"/>
      <c r="Q301" s="453"/>
      <c r="R301" s="453"/>
      <c r="S301" s="453"/>
      <c r="T301" s="453"/>
      <c r="U301" s="152" t="str">
        <f>IF($D301="","",IF(VLOOKUP($D301,Filter_Req!$A$2:$K$19,2)=1,MIN($X301,VLOOKUP($D301,Filter_Req!$A$2:$K$19,9)),85))</f>
        <v/>
      </c>
      <c r="V301" s="152" t="str">
        <f>IF($D301="","",IF(VLOOKUP($D301,Filter_Req!$A$2:$K$19,2)=1,MIN($X301,VLOOKUP($D301,Filter_Req!$A$2:$K$19,10)),85))</f>
        <v/>
      </c>
      <c r="W301" s="152" t="str">
        <f>IF($D301="","",IF($X301="","",MIN($X301,VLOOKUP($D301,Filter_Req!$A$2:$K$19,11))))</f>
        <v/>
      </c>
      <c r="X301" s="453"/>
      <c r="Y301" s="453"/>
      <c r="Z301" s="125"/>
      <c r="AA301" s="126" t="e">
        <f>VLOOKUP($D301,Filter_Req!$A$2:$K$19,2)</f>
        <v>#N/A</v>
      </c>
    </row>
    <row r="302" spans="1:27" x14ac:dyDescent="0.25">
      <c r="A302" s="125"/>
      <c r="B302" s="453"/>
      <c r="C302" s="453"/>
      <c r="D302" s="454"/>
      <c r="E302" s="455"/>
      <c r="F302" s="147" t="str">
        <f>IF($D302="","",IF($Q302="","",IF(VLOOKUP($D302,Filter_Req!$A$2:$K$19,2)=1,IF($R302="","",IF($N302&lt;=$U302,$R302*$G302,IF(AND($N302&gt;$U302,$N302&lt;=$X302),$G302*($R302+((($Q302-$R302)/($X302-$U302))*($N302-$U302))),0))),$Q302*$G302)))</f>
        <v/>
      </c>
      <c r="G302" s="148" t="str">
        <f>IF($D302="","",IF(VLOOKUP($D302,Filter_Req!$A$2:$K$19,2)=1,IF($N302&lt;=$U302,VLOOKUP($D302,Filter_Req!$A$2:$K$19,3),IF(AND($N302&gt;$U302,$N302&lt;=$W302),VLOOKUP($D302,Filter_Req!$A$2:$K$19,3)+(((VLOOKUP($D302,Filter_Req!$A$2:$K$19,5)-VLOOKUP($D302,Filter_Req!$A$2:$K$19,3))/($W302-$U302))*($N302-$U302)),0))))</f>
        <v/>
      </c>
      <c r="H302" s="455"/>
      <c r="I302" s="147" t="str">
        <f>IF($D302="","",IF(VLOOKUP($D302,Filter_Req!$A$2:$K$19,2)=1,IF($S302="","",$S302*$J302),""))</f>
        <v/>
      </c>
      <c r="J302" s="148" t="str">
        <f>IF($D302="","",IF(VLOOKUP($D302,Filter_Req!$A$2:$K$19,2)=1,VLOOKUP($D302,Filter_Req!$A$2:$M$19,12),""))</f>
        <v/>
      </c>
      <c r="K302" s="455"/>
      <c r="L302" s="147" t="str">
        <f>IF($D302="","",IF(VLOOKUP($D302,Filter_Req!$A$2:$K$19,2)=1,IF($T302="","",$T302*$M302),""))</f>
        <v/>
      </c>
      <c r="M302" s="148" t="str">
        <f>IF($D302="","",IF(VLOOKUP($D302,Filter_Req!$A$2:$K$19,2)=1,VLOOKUP($D302,Filter_Req!$A$2:$K$19,8),""))</f>
        <v/>
      </c>
      <c r="N302" s="149" t="str">
        <f t="shared" si="8"/>
        <v/>
      </c>
      <c r="O302" s="150" t="str">
        <f t="shared" si="9"/>
        <v/>
      </c>
      <c r="P302" s="151"/>
      <c r="Q302" s="453"/>
      <c r="R302" s="453"/>
      <c r="S302" s="453"/>
      <c r="T302" s="453"/>
      <c r="U302" s="152" t="str">
        <f>IF($D302="","",IF(VLOOKUP($D302,Filter_Req!$A$2:$K$19,2)=1,MIN($X302,VLOOKUP($D302,Filter_Req!$A$2:$K$19,9)),85))</f>
        <v/>
      </c>
      <c r="V302" s="152" t="str">
        <f>IF($D302="","",IF(VLOOKUP($D302,Filter_Req!$A$2:$K$19,2)=1,MIN($X302,VLOOKUP($D302,Filter_Req!$A$2:$K$19,10)),85))</f>
        <v/>
      </c>
      <c r="W302" s="152" t="str">
        <f>IF($D302="","",IF($X302="","",MIN($X302,VLOOKUP($D302,Filter_Req!$A$2:$K$19,11))))</f>
        <v/>
      </c>
      <c r="X302" s="453"/>
      <c r="Y302" s="453"/>
      <c r="Z302" s="125"/>
      <c r="AA302" s="126" t="e">
        <f>VLOOKUP($D302,Filter_Req!$A$2:$K$19,2)</f>
        <v>#N/A</v>
      </c>
    </row>
    <row r="303" spans="1:27" x14ac:dyDescent="0.25">
      <c r="A303" s="125"/>
      <c r="B303" s="453"/>
      <c r="C303" s="453"/>
      <c r="D303" s="454"/>
      <c r="E303" s="455"/>
      <c r="F303" s="147" t="str">
        <f>IF($D303="","",IF($Q303="","",IF(VLOOKUP($D303,Filter_Req!$A$2:$K$19,2)=1,IF($R303="","",IF($N303&lt;=$U303,$R303*$G303,IF(AND($N303&gt;$U303,$N303&lt;=$X303),$G303*($R303+((($Q303-$R303)/($X303-$U303))*($N303-$U303))),0))),$Q303*$G303)))</f>
        <v/>
      </c>
      <c r="G303" s="148" t="str">
        <f>IF($D303="","",IF(VLOOKUP($D303,Filter_Req!$A$2:$K$19,2)=1,IF($N303&lt;=$U303,VLOOKUP($D303,Filter_Req!$A$2:$K$19,3),IF(AND($N303&gt;$U303,$N303&lt;=$W303),VLOOKUP($D303,Filter_Req!$A$2:$K$19,3)+(((VLOOKUP($D303,Filter_Req!$A$2:$K$19,5)-VLOOKUP($D303,Filter_Req!$A$2:$K$19,3))/($W303-$U303))*($N303-$U303)),0))))</f>
        <v/>
      </c>
      <c r="H303" s="455"/>
      <c r="I303" s="147" t="str">
        <f>IF($D303="","",IF(VLOOKUP($D303,Filter_Req!$A$2:$K$19,2)=1,IF($S303="","",$S303*$J303),""))</f>
        <v/>
      </c>
      <c r="J303" s="148" t="str">
        <f>IF($D303="","",IF(VLOOKUP($D303,Filter_Req!$A$2:$K$19,2)=1,VLOOKUP($D303,Filter_Req!$A$2:$M$19,12),""))</f>
        <v/>
      </c>
      <c r="K303" s="455"/>
      <c r="L303" s="147" t="str">
        <f>IF($D303="","",IF(VLOOKUP($D303,Filter_Req!$A$2:$K$19,2)=1,IF($T303="","",$T303*$M303),""))</f>
        <v/>
      </c>
      <c r="M303" s="148" t="str">
        <f>IF($D303="","",IF(VLOOKUP($D303,Filter_Req!$A$2:$K$19,2)=1,VLOOKUP($D303,Filter_Req!$A$2:$K$19,8),""))</f>
        <v/>
      </c>
      <c r="N303" s="149" t="str">
        <f t="shared" si="8"/>
        <v/>
      </c>
      <c r="O303" s="150" t="str">
        <f t="shared" si="9"/>
        <v/>
      </c>
      <c r="P303" s="151"/>
      <c r="Q303" s="453"/>
      <c r="R303" s="453"/>
      <c r="S303" s="453"/>
      <c r="T303" s="453"/>
      <c r="U303" s="152" t="str">
        <f>IF($D303="","",IF(VLOOKUP($D303,Filter_Req!$A$2:$K$19,2)=1,MIN($X303,VLOOKUP($D303,Filter_Req!$A$2:$K$19,9)),85))</f>
        <v/>
      </c>
      <c r="V303" s="152" t="str">
        <f>IF($D303="","",IF(VLOOKUP($D303,Filter_Req!$A$2:$K$19,2)=1,MIN($X303,VLOOKUP($D303,Filter_Req!$A$2:$K$19,10)),85))</f>
        <v/>
      </c>
      <c r="W303" s="152" t="str">
        <f>IF($D303="","",IF($X303="","",MIN($X303,VLOOKUP($D303,Filter_Req!$A$2:$K$19,11))))</f>
        <v/>
      </c>
      <c r="X303" s="453"/>
      <c r="Y303" s="453"/>
      <c r="Z303" s="125"/>
      <c r="AA303" s="126" t="e">
        <f>VLOOKUP($D303,Filter_Req!$A$2:$K$19,2)</f>
        <v>#N/A</v>
      </c>
    </row>
    <row r="304" spans="1:27" x14ac:dyDescent="0.25">
      <c r="A304" s="125"/>
      <c r="B304" s="453"/>
      <c r="C304" s="453"/>
      <c r="D304" s="454"/>
      <c r="E304" s="455"/>
      <c r="F304" s="147" t="str">
        <f>IF($D304="","",IF($Q304="","",IF(VLOOKUP($D304,Filter_Req!$A$2:$K$19,2)=1,IF($R304="","",IF($N304&lt;=$U304,$R304*$G304,IF(AND($N304&gt;$U304,$N304&lt;=$X304),$G304*($R304+((($Q304-$R304)/($X304-$U304))*($N304-$U304))),0))),$Q304*$G304)))</f>
        <v/>
      </c>
      <c r="G304" s="148" t="str">
        <f>IF($D304="","",IF(VLOOKUP($D304,Filter_Req!$A$2:$K$19,2)=1,IF($N304&lt;=$U304,VLOOKUP($D304,Filter_Req!$A$2:$K$19,3),IF(AND($N304&gt;$U304,$N304&lt;=$W304),VLOOKUP($D304,Filter_Req!$A$2:$K$19,3)+(((VLOOKUP($D304,Filter_Req!$A$2:$K$19,5)-VLOOKUP($D304,Filter_Req!$A$2:$K$19,3))/($W304-$U304))*($N304-$U304)),0))))</f>
        <v/>
      </c>
      <c r="H304" s="455"/>
      <c r="I304" s="147" t="str">
        <f>IF($D304="","",IF(VLOOKUP($D304,Filter_Req!$A$2:$K$19,2)=1,IF($S304="","",$S304*$J304),""))</f>
        <v/>
      </c>
      <c r="J304" s="148" t="str">
        <f>IF($D304="","",IF(VLOOKUP($D304,Filter_Req!$A$2:$K$19,2)=1,VLOOKUP($D304,Filter_Req!$A$2:$M$19,12),""))</f>
        <v/>
      </c>
      <c r="K304" s="455"/>
      <c r="L304" s="147" t="str">
        <f>IF($D304="","",IF(VLOOKUP($D304,Filter_Req!$A$2:$K$19,2)=1,IF($T304="","",$T304*$M304),""))</f>
        <v/>
      </c>
      <c r="M304" s="148" t="str">
        <f>IF($D304="","",IF(VLOOKUP($D304,Filter_Req!$A$2:$K$19,2)=1,VLOOKUP($D304,Filter_Req!$A$2:$K$19,8),""))</f>
        <v/>
      </c>
      <c r="N304" s="149" t="str">
        <f t="shared" si="8"/>
        <v/>
      </c>
      <c r="O304" s="150" t="str">
        <f t="shared" si="9"/>
        <v/>
      </c>
      <c r="P304" s="151"/>
      <c r="Q304" s="453"/>
      <c r="R304" s="453"/>
      <c r="S304" s="453"/>
      <c r="T304" s="453"/>
      <c r="U304" s="152" t="str">
        <f>IF($D304="","",IF(VLOOKUP($D304,Filter_Req!$A$2:$K$19,2)=1,MIN($X304,VLOOKUP($D304,Filter_Req!$A$2:$K$19,9)),85))</f>
        <v/>
      </c>
      <c r="V304" s="152" t="str">
        <f>IF($D304="","",IF(VLOOKUP($D304,Filter_Req!$A$2:$K$19,2)=1,MIN($X304,VLOOKUP($D304,Filter_Req!$A$2:$K$19,10)),85))</f>
        <v/>
      </c>
      <c r="W304" s="152" t="str">
        <f>IF($D304="","",IF($X304="","",MIN($X304,VLOOKUP($D304,Filter_Req!$A$2:$K$19,11))))</f>
        <v/>
      </c>
      <c r="X304" s="453"/>
      <c r="Y304" s="453"/>
      <c r="Z304" s="125"/>
      <c r="AA304" s="126" t="e">
        <f>VLOOKUP($D304,Filter_Req!$A$2:$K$19,2)</f>
        <v>#N/A</v>
      </c>
    </row>
    <row r="305" spans="1:30" x14ac:dyDescent="0.25">
      <c r="A305" s="125"/>
      <c r="B305" s="453"/>
      <c r="C305" s="453"/>
      <c r="D305" s="454"/>
      <c r="E305" s="455"/>
      <c r="F305" s="147" t="str">
        <f>IF($D305="","",IF($Q305="","",IF(VLOOKUP($D305,Filter_Req!$A$2:$K$19,2)=1,IF($R305="","",IF($N305&lt;=$U305,$R305*$G305,IF(AND($N305&gt;$U305,$N305&lt;=$X305),$G305*($R305+((($Q305-$R305)/($X305-$U305))*($N305-$U305))),0))),$Q305*$G305)))</f>
        <v/>
      </c>
      <c r="G305" s="148" t="str">
        <f>IF($D305="","",IF(VLOOKUP($D305,Filter_Req!$A$2:$K$19,2)=1,IF($N305&lt;=$U305,VLOOKUP($D305,Filter_Req!$A$2:$K$19,3),IF(AND($N305&gt;$U305,$N305&lt;=$W305),VLOOKUP($D305,Filter_Req!$A$2:$K$19,3)+(((VLOOKUP($D305,Filter_Req!$A$2:$K$19,5)-VLOOKUP($D305,Filter_Req!$A$2:$K$19,3))/($W305-$U305))*($N305-$U305)),0))))</f>
        <v/>
      </c>
      <c r="H305" s="455"/>
      <c r="I305" s="147" t="str">
        <f>IF($D305="","",IF(VLOOKUP($D305,Filter_Req!$A$2:$K$19,2)=1,IF($S305="","",$S305*$J305),""))</f>
        <v/>
      </c>
      <c r="J305" s="148" t="str">
        <f>IF($D305="","",IF(VLOOKUP($D305,Filter_Req!$A$2:$K$19,2)=1,VLOOKUP($D305,Filter_Req!$A$2:$M$19,12),""))</f>
        <v/>
      </c>
      <c r="K305" s="455"/>
      <c r="L305" s="147" t="str">
        <f>IF($D305="","",IF(VLOOKUP($D305,Filter_Req!$A$2:$K$19,2)=1,IF($T305="","",$T305*$M305),""))</f>
        <v/>
      </c>
      <c r="M305" s="148" t="str">
        <f>IF($D305="","",IF(VLOOKUP($D305,Filter_Req!$A$2:$K$19,2)=1,VLOOKUP($D305,Filter_Req!$A$2:$K$19,8),""))</f>
        <v/>
      </c>
      <c r="N305" s="149" t="str">
        <f t="shared" si="8"/>
        <v/>
      </c>
      <c r="O305" s="150" t="str">
        <f t="shared" si="9"/>
        <v/>
      </c>
      <c r="P305" s="151"/>
      <c r="Q305" s="453"/>
      <c r="R305" s="453"/>
      <c r="S305" s="453"/>
      <c r="T305" s="453"/>
      <c r="U305" s="152" t="str">
        <f>IF($D305="","",IF(VLOOKUP($D305,Filter_Req!$A$2:$K$19,2)=1,MIN($X305,VLOOKUP($D305,Filter_Req!$A$2:$K$19,9)),85))</f>
        <v/>
      </c>
      <c r="V305" s="152" t="str">
        <f>IF($D305="","",IF(VLOOKUP($D305,Filter_Req!$A$2:$K$19,2)=1,MIN($X305,VLOOKUP($D305,Filter_Req!$A$2:$K$19,10)),85))</f>
        <v/>
      </c>
      <c r="W305" s="152" t="str">
        <f>IF($D305="","",IF($X305="","",MIN($X305,VLOOKUP($D305,Filter_Req!$A$2:$K$19,11))))</f>
        <v/>
      </c>
      <c r="X305" s="453"/>
      <c r="Y305" s="453"/>
      <c r="Z305" s="125"/>
      <c r="AA305" s="126" t="e">
        <f>VLOOKUP($D305,Filter_Req!$A$2:$K$19,2)</f>
        <v>#N/A</v>
      </c>
    </row>
    <row r="306" spans="1:30" x14ac:dyDescent="0.25">
      <c r="A306" s="125"/>
      <c r="B306" s="453"/>
      <c r="C306" s="453"/>
      <c r="D306" s="454"/>
      <c r="E306" s="455"/>
      <c r="F306" s="147" t="str">
        <f>IF($D306="","",IF($Q306="","",IF(VLOOKUP($D306,Filter_Req!$A$2:$K$19,2)=1,IF($R306="","",IF($N306&lt;=$U306,$R306*$G306,IF(AND($N306&gt;$U306,$N306&lt;=$X306),$G306*($R306+((($Q306-$R306)/($X306-$U306))*($N306-$U306))),0))),$Q306*$G306)))</f>
        <v/>
      </c>
      <c r="G306" s="148" t="str">
        <f>IF($D306="","",IF(VLOOKUP($D306,Filter_Req!$A$2:$K$19,2)=1,IF($N306&lt;=$U306,VLOOKUP($D306,Filter_Req!$A$2:$K$19,3),IF(AND($N306&gt;$U306,$N306&lt;=$W306),VLOOKUP($D306,Filter_Req!$A$2:$K$19,3)+(((VLOOKUP($D306,Filter_Req!$A$2:$K$19,5)-VLOOKUP($D306,Filter_Req!$A$2:$K$19,3))/($W306-$U306))*($N306-$U306)),0))))</f>
        <v/>
      </c>
      <c r="H306" s="455"/>
      <c r="I306" s="147" t="str">
        <f>IF($D306="","",IF(VLOOKUP($D306,Filter_Req!$A$2:$K$19,2)=1,IF($S306="","",$S306*$J306),""))</f>
        <v/>
      </c>
      <c r="J306" s="148" t="str">
        <f>IF($D306="","",IF(VLOOKUP($D306,Filter_Req!$A$2:$K$19,2)=1,VLOOKUP($D306,Filter_Req!$A$2:$M$19,12),""))</f>
        <v/>
      </c>
      <c r="K306" s="455"/>
      <c r="L306" s="147" t="str">
        <f>IF($D306="","",IF(VLOOKUP($D306,Filter_Req!$A$2:$K$19,2)=1,IF($T306="","",$T306*$M306),""))</f>
        <v/>
      </c>
      <c r="M306" s="148" t="str">
        <f>IF($D306="","",IF(VLOOKUP($D306,Filter_Req!$A$2:$K$19,2)=1,VLOOKUP($D306,Filter_Req!$A$2:$K$19,8),""))</f>
        <v/>
      </c>
      <c r="N306" s="149" t="str">
        <f t="shared" si="8"/>
        <v/>
      </c>
      <c r="O306" s="150" t="str">
        <f t="shared" si="9"/>
        <v/>
      </c>
      <c r="P306" s="151"/>
      <c r="Q306" s="453"/>
      <c r="R306" s="453"/>
      <c r="S306" s="453"/>
      <c r="T306" s="453"/>
      <c r="U306" s="152" t="str">
        <f>IF($D306="","",IF(VLOOKUP($D306,Filter_Req!$A$2:$K$19,2)=1,MIN($X306,VLOOKUP($D306,Filter_Req!$A$2:$K$19,9)),85))</f>
        <v/>
      </c>
      <c r="V306" s="152" t="str">
        <f>IF($D306="","",IF(VLOOKUP($D306,Filter_Req!$A$2:$K$19,2)=1,MIN($X306,VLOOKUP($D306,Filter_Req!$A$2:$K$19,10)),85))</f>
        <v/>
      </c>
      <c r="W306" s="152" t="str">
        <f>IF($D306="","",IF($X306="","",MIN($X306,VLOOKUP($D306,Filter_Req!$A$2:$K$19,11))))</f>
        <v/>
      </c>
      <c r="X306" s="453"/>
      <c r="Y306" s="453"/>
      <c r="Z306" s="125"/>
      <c r="AA306" s="126" t="e">
        <f>VLOOKUP($D306,Filter_Req!$A$2:$K$19,2)</f>
        <v>#N/A</v>
      </c>
    </row>
    <row r="307" spans="1:30" x14ac:dyDescent="0.25">
      <c r="A307" s="125"/>
      <c r="B307" s="453"/>
      <c r="C307" s="453"/>
      <c r="D307" s="454"/>
      <c r="E307" s="455"/>
      <c r="F307" s="147" t="str">
        <f>IF($D307="","",IF($Q307="","",IF(VLOOKUP($D307,Filter_Req!$A$2:$K$19,2)=1,IF($R307="","",IF($N307&lt;=$U307,$R307*$G307,IF(AND($N307&gt;$U307,$N307&lt;=$X307),$G307*($R307+((($Q307-$R307)/($X307-$U307))*($N307-$U307))),0))),$Q307*$G307)))</f>
        <v/>
      </c>
      <c r="G307" s="148" t="str">
        <f>IF($D307="","",IF(VLOOKUP($D307,Filter_Req!$A$2:$K$19,2)=1,IF($N307&lt;=$U307,VLOOKUP($D307,Filter_Req!$A$2:$K$19,3),IF(AND($N307&gt;$U307,$N307&lt;=$W307),VLOOKUP($D307,Filter_Req!$A$2:$K$19,3)+(((VLOOKUP($D307,Filter_Req!$A$2:$K$19,5)-VLOOKUP($D307,Filter_Req!$A$2:$K$19,3))/($W307-$U307))*($N307-$U307)),0))))</f>
        <v/>
      </c>
      <c r="H307" s="455"/>
      <c r="I307" s="147" t="str">
        <f>IF($D307="","",IF(VLOOKUP($D307,Filter_Req!$A$2:$K$19,2)=1,IF($S307="","",$S307*$J307),""))</f>
        <v/>
      </c>
      <c r="J307" s="148" t="str">
        <f>IF($D307="","",IF(VLOOKUP($D307,Filter_Req!$A$2:$K$19,2)=1,VLOOKUP($D307,Filter_Req!$A$2:$M$19,12),""))</f>
        <v/>
      </c>
      <c r="K307" s="455"/>
      <c r="L307" s="147" t="str">
        <f>IF($D307="","",IF(VLOOKUP($D307,Filter_Req!$A$2:$K$19,2)=1,IF($T307="","",$T307*$M307),""))</f>
        <v/>
      </c>
      <c r="M307" s="148" t="str">
        <f>IF($D307="","",IF(VLOOKUP($D307,Filter_Req!$A$2:$K$19,2)=1,VLOOKUP($D307,Filter_Req!$A$2:$K$19,8),""))</f>
        <v/>
      </c>
      <c r="N307" s="149" t="str">
        <f t="shared" si="8"/>
        <v/>
      </c>
      <c r="O307" s="150" t="str">
        <f t="shared" si="9"/>
        <v/>
      </c>
      <c r="P307" s="151"/>
      <c r="Q307" s="453"/>
      <c r="R307" s="453"/>
      <c r="S307" s="453"/>
      <c r="T307" s="453"/>
      <c r="U307" s="152" t="str">
        <f>IF($D307="","",IF(VLOOKUP($D307,Filter_Req!$A$2:$K$19,2)=1,MIN($X307,VLOOKUP($D307,Filter_Req!$A$2:$K$19,9)),85))</f>
        <v/>
      </c>
      <c r="V307" s="152" t="str">
        <f>IF($D307="","",IF(VLOOKUP($D307,Filter_Req!$A$2:$K$19,2)=1,MIN($X307,VLOOKUP($D307,Filter_Req!$A$2:$K$19,10)),85))</f>
        <v/>
      </c>
      <c r="W307" s="152" t="str">
        <f>IF($D307="","",IF($X307="","",MIN($X307,VLOOKUP($D307,Filter_Req!$A$2:$K$19,11))))</f>
        <v/>
      </c>
      <c r="X307" s="453"/>
      <c r="Y307" s="453"/>
      <c r="Z307" s="125"/>
      <c r="AA307" s="126" t="e">
        <f>VLOOKUP($D307,Filter_Req!$A$2:$K$19,2)</f>
        <v>#N/A</v>
      </c>
    </row>
    <row r="308" spans="1:30" x14ac:dyDescent="0.25">
      <c r="A308" s="125"/>
      <c r="B308" s="453"/>
      <c r="C308" s="453"/>
      <c r="D308" s="454"/>
      <c r="E308" s="455"/>
      <c r="F308" s="147" t="str">
        <f>IF($D308="","",IF($Q308="","",IF(VLOOKUP($D308,Filter_Req!$A$2:$K$19,2)=1,IF($R308="","",IF($N308&lt;=$U308,$R308*$G308,IF(AND($N308&gt;$U308,$N308&lt;=$X308),$G308*($R308+((($Q308-$R308)/($X308-$U308))*($N308-$U308))),0))),$Q308*$G308)))</f>
        <v/>
      </c>
      <c r="G308" s="148" t="str">
        <f>IF($D308="","",IF(VLOOKUP($D308,Filter_Req!$A$2:$K$19,2)=1,IF($N308&lt;=$U308,VLOOKUP($D308,Filter_Req!$A$2:$K$19,3),IF(AND($N308&gt;$U308,$N308&lt;=$W308),VLOOKUP($D308,Filter_Req!$A$2:$K$19,3)+(((VLOOKUP($D308,Filter_Req!$A$2:$K$19,5)-VLOOKUP($D308,Filter_Req!$A$2:$K$19,3))/($W308-$U308))*($N308-$U308)),0))))</f>
        <v/>
      </c>
      <c r="H308" s="455"/>
      <c r="I308" s="147" t="str">
        <f>IF($D308="","",IF(VLOOKUP($D308,Filter_Req!$A$2:$K$19,2)=1,IF($S308="","",$S308*$J308),""))</f>
        <v/>
      </c>
      <c r="J308" s="148" t="str">
        <f>IF($D308="","",IF(VLOOKUP($D308,Filter_Req!$A$2:$K$19,2)=1,VLOOKUP($D308,Filter_Req!$A$2:$M$19,12),""))</f>
        <v/>
      </c>
      <c r="K308" s="455"/>
      <c r="L308" s="147" t="str">
        <f>IF($D308="","",IF(VLOOKUP($D308,Filter_Req!$A$2:$K$19,2)=1,IF($T308="","",$T308*$M308),""))</f>
        <v/>
      </c>
      <c r="M308" s="148" t="str">
        <f>IF($D308="","",IF(VLOOKUP($D308,Filter_Req!$A$2:$K$19,2)=1,VLOOKUP($D308,Filter_Req!$A$2:$K$19,8),""))</f>
        <v/>
      </c>
      <c r="N308" s="149" t="str">
        <f t="shared" si="8"/>
        <v/>
      </c>
      <c r="O308" s="150" t="str">
        <f t="shared" si="9"/>
        <v/>
      </c>
      <c r="P308" s="151"/>
      <c r="Q308" s="453"/>
      <c r="R308" s="453"/>
      <c r="S308" s="453"/>
      <c r="T308" s="453"/>
      <c r="U308" s="152" t="str">
        <f>IF($D308="","",IF(VLOOKUP($D308,Filter_Req!$A$2:$K$19,2)=1,MIN($X308,VLOOKUP($D308,Filter_Req!$A$2:$K$19,9)),85))</f>
        <v/>
      </c>
      <c r="V308" s="152" t="str">
        <f>IF($D308="","",IF(VLOOKUP($D308,Filter_Req!$A$2:$K$19,2)=1,MIN($X308,VLOOKUP($D308,Filter_Req!$A$2:$K$19,10)),85))</f>
        <v/>
      </c>
      <c r="W308" s="152" t="str">
        <f>IF($D308="","",IF($X308="","",MIN($X308,VLOOKUP($D308,Filter_Req!$A$2:$K$19,11))))</f>
        <v/>
      </c>
      <c r="X308" s="453"/>
      <c r="Y308" s="453"/>
      <c r="Z308" s="125"/>
      <c r="AA308" s="126" t="e">
        <f>VLOOKUP($D308,Filter_Req!$A$2:$K$19,2)</f>
        <v>#N/A</v>
      </c>
      <c r="AD308" s="126"/>
    </row>
    <row r="309" spans="1:30" x14ac:dyDescent="0.25">
      <c r="A309" s="125"/>
      <c r="B309" s="453"/>
      <c r="C309" s="453"/>
      <c r="D309" s="454"/>
      <c r="E309" s="455"/>
      <c r="F309" s="147" t="str">
        <f>IF($D309="","",IF($Q309="","",IF(VLOOKUP($D309,Filter_Req!$A$2:$K$19,2)=1,IF($R309="","",IF($N309&lt;=$U309,$R309*$G309,IF(AND($N309&gt;$U309,$N309&lt;=$X309),$G309*($R309+((($Q309-$R309)/($X309-$U309))*($N309-$U309))),0))),$Q309*$G309)))</f>
        <v/>
      </c>
      <c r="G309" s="148" t="str">
        <f>IF($D309="","",IF(VLOOKUP($D309,Filter_Req!$A$2:$K$19,2)=1,IF($N309&lt;=$U309,VLOOKUP($D309,Filter_Req!$A$2:$K$19,3),IF(AND($N309&gt;$U309,$N309&lt;=$W309),VLOOKUP($D309,Filter_Req!$A$2:$K$19,3)+(((VLOOKUP($D309,Filter_Req!$A$2:$K$19,5)-VLOOKUP($D309,Filter_Req!$A$2:$K$19,3))/($W309-$U309))*($N309-$U309)),0))))</f>
        <v/>
      </c>
      <c r="H309" s="455"/>
      <c r="I309" s="147" t="str">
        <f>IF($D309="","",IF(VLOOKUP($D309,Filter_Req!$A$2:$K$19,2)=1,IF($S309="","",$S309*$J309),""))</f>
        <v/>
      </c>
      <c r="J309" s="148" t="str">
        <f>IF($D309="","",IF(VLOOKUP($D309,Filter_Req!$A$2:$K$19,2)=1,VLOOKUP($D309,Filter_Req!$A$2:$M$19,12),""))</f>
        <v/>
      </c>
      <c r="K309" s="455"/>
      <c r="L309" s="147" t="str">
        <f>IF($D309="","",IF(VLOOKUP($D309,Filter_Req!$A$2:$K$19,2)=1,IF($T309="","",$T309*$M309),""))</f>
        <v/>
      </c>
      <c r="M309" s="148" t="str">
        <f>IF($D309="","",IF(VLOOKUP($D309,Filter_Req!$A$2:$K$19,2)=1,VLOOKUP($D309,Filter_Req!$A$2:$K$19,8),""))</f>
        <v/>
      </c>
      <c r="N309" s="149" t="str">
        <f t="shared" si="8"/>
        <v/>
      </c>
      <c r="O309" s="150" t="str">
        <f t="shared" si="9"/>
        <v/>
      </c>
      <c r="P309" s="151"/>
      <c r="Q309" s="453"/>
      <c r="R309" s="453"/>
      <c r="S309" s="453"/>
      <c r="T309" s="453"/>
      <c r="U309" s="152" t="str">
        <f>IF($D309="","",IF(VLOOKUP($D309,Filter_Req!$A$2:$K$19,2)=1,MIN($X309,VLOOKUP($D309,Filter_Req!$A$2:$K$19,9)),85))</f>
        <v/>
      </c>
      <c r="V309" s="152" t="str">
        <f>IF($D309="","",IF(VLOOKUP($D309,Filter_Req!$A$2:$K$19,2)=1,MIN($X309,VLOOKUP($D309,Filter_Req!$A$2:$K$19,10)),85))</f>
        <v/>
      </c>
      <c r="W309" s="152" t="str">
        <f>IF($D309="","",IF($X309="","",MIN($X309,VLOOKUP($D309,Filter_Req!$A$2:$K$19,11))))</f>
        <v/>
      </c>
      <c r="X309" s="453"/>
      <c r="Y309" s="453"/>
      <c r="Z309" s="125"/>
      <c r="AA309" s="126" t="e">
        <f>VLOOKUP($D309,Filter_Req!$A$2:$K$19,2)</f>
        <v>#N/A</v>
      </c>
      <c r="AD309" s="126"/>
    </row>
    <row r="310" spans="1:30" x14ac:dyDescent="0.25">
      <c r="A310" s="125"/>
      <c r="B310" s="453"/>
      <c r="C310" s="453"/>
      <c r="D310" s="454"/>
      <c r="E310" s="455"/>
      <c r="F310" s="147" t="str">
        <f>IF($D310="","",IF($Q310="","",IF(VLOOKUP($D310,Filter_Req!$A$2:$K$19,2)=1,IF($R310="","",IF($N310&lt;=$U310,$R310*$G310,IF(AND($N310&gt;$U310,$N310&lt;=$X310),$G310*($R310+((($Q310-$R310)/($X310-$U310))*($N310-$U310))),0))),$Q310*$G310)))</f>
        <v/>
      </c>
      <c r="G310" s="148" t="str">
        <f>IF($D310="","",IF(VLOOKUP($D310,Filter_Req!$A$2:$K$19,2)=1,IF($N310&lt;=$U310,VLOOKUP($D310,Filter_Req!$A$2:$K$19,3),IF(AND($N310&gt;$U310,$N310&lt;=$W310),VLOOKUP($D310,Filter_Req!$A$2:$K$19,3)+(((VLOOKUP($D310,Filter_Req!$A$2:$K$19,5)-VLOOKUP($D310,Filter_Req!$A$2:$K$19,3))/($W310-$U310))*($N310-$U310)),0))))</f>
        <v/>
      </c>
      <c r="H310" s="455"/>
      <c r="I310" s="147" t="str">
        <f>IF($D310="","",IF(VLOOKUP($D310,Filter_Req!$A$2:$K$19,2)=1,IF($S310="","",$S310*$J310),""))</f>
        <v/>
      </c>
      <c r="J310" s="148" t="str">
        <f>IF($D310="","",IF(VLOOKUP($D310,Filter_Req!$A$2:$K$19,2)=1,VLOOKUP($D310,Filter_Req!$A$2:$M$19,12),""))</f>
        <v/>
      </c>
      <c r="K310" s="455"/>
      <c r="L310" s="147" t="str">
        <f>IF($D310="","",IF(VLOOKUP($D310,Filter_Req!$A$2:$K$19,2)=1,IF($T310="","",$T310*$M310),""))</f>
        <v/>
      </c>
      <c r="M310" s="148" t="str">
        <f>IF($D310="","",IF(VLOOKUP($D310,Filter_Req!$A$2:$K$19,2)=1,VLOOKUP($D310,Filter_Req!$A$2:$K$19,8),""))</f>
        <v/>
      </c>
      <c r="N310" s="149" t="str">
        <f t="shared" si="8"/>
        <v/>
      </c>
      <c r="O310" s="150" t="str">
        <f t="shared" si="9"/>
        <v/>
      </c>
      <c r="P310" s="151"/>
      <c r="Q310" s="453"/>
      <c r="R310" s="453"/>
      <c r="S310" s="453"/>
      <c r="T310" s="453"/>
      <c r="U310" s="152" t="str">
        <f>IF($D310="","",IF(VLOOKUP($D310,Filter_Req!$A$2:$K$19,2)=1,MIN($X310,VLOOKUP($D310,Filter_Req!$A$2:$K$19,9)),85))</f>
        <v/>
      </c>
      <c r="V310" s="152" t="str">
        <f>IF($D310="","",IF(VLOOKUP($D310,Filter_Req!$A$2:$K$19,2)=1,MIN($X310,VLOOKUP($D310,Filter_Req!$A$2:$K$19,10)),85))</f>
        <v/>
      </c>
      <c r="W310" s="152" t="str">
        <f>IF($D310="","",IF($X310="","",MIN($X310,VLOOKUP($D310,Filter_Req!$A$2:$K$19,11))))</f>
        <v/>
      </c>
      <c r="X310" s="453"/>
      <c r="Y310" s="453"/>
      <c r="Z310" s="125"/>
      <c r="AA310" s="126" t="e">
        <f>VLOOKUP($D310,Filter_Req!$A$2:$K$19,2)</f>
        <v>#N/A</v>
      </c>
      <c r="AD310" s="126"/>
    </row>
    <row r="311" spans="1:30" x14ac:dyDescent="0.25">
      <c r="A311" s="125"/>
      <c r="B311" s="453"/>
      <c r="C311" s="453"/>
      <c r="D311" s="454"/>
      <c r="E311" s="455"/>
      <c r="F311" s="147" t="str">
        <f>IF($D311="","",IF($Q311="","",IF(VLOOKUP($D311,Filter_Req!$A$2:$K$19,2)=1,IF($R311="","",IF($N311&lt;=$U311,$R311*$G311,IF(AND($N311&gt;$U311,$N311&lt;=$X311),$G311*($R311+((($Q311-$R311)/($X311-$U311))*($N311-$U311))),0))),$Q311*$G311)))</f>
        <v/>
      </c>
      <c r="G311" s="148" t="str">
        <f>IF($D311="","",IF(VLOOKUP($D311,Filter_Req!$A$2:$K$19,2)=1,IF($N311&lt;=$U311,VLOOKUP($D311,Filter_Req!$A$2:$K$19,3),IF(AND($N311&gt;$U311,$N311&lt;=$W311),VLOOKUP($D311,Filter_Req!$A$2:$K$19,3)+(((VLOOKUP($D311,Filter_Req!$A$2:$K$19,5)-VLOOKUP($D311,Filter_Req!$A$2:$K$19,3))/($W311-$U311))*($N311-$U311)),0))))</f>
        <v/>
      </c>
      <c r="H311" s="455"/>
      <c r="I311" s="147" t="str">
        <f>IF($D311="","",IF(VLOOKUP($D311,Filter_Req!$A$2:$K$19,2)=1,IF($S311="","",$S311*$J311),""))</f>
        <v/>
      </c>
      <c r="J311" s="148" t="str">
        <f>IF($D311="","",IF(VLOOKUP($D311,Filter_Req!$A$2:$K$19,2)=1,VLOOKUP($D311,Filter_Req!$A$2:$M$19,12),""))</f>
        <v/>
      </c>
      <c r="K311" s="455"/>
      <c r="L311" s="147" t="str">
        <f>IF($D311="","",IF(VLOOKUP($D311,Filter_Req!$A$2:$K$19,2)=1,IF($T311="","",$T311*$M311),""))</f>
        <v/>
      </c>
      <c r="M311" s="148" t="str">
        <f>IF($D311="","",IF(VLOOKUP($D311,Filter_Req!$A$2:$K$19,2)=1,VLOOKUP($D311,Filter_Req!$A$2:$K$19,8),""))</f>
        <v/>
      </c>
      <c r="N311" s="149" t="str">
        <f t="shared" si="8"/>
        <v/>
      </c>
      <c r="O311" s="150" t="str">
        <f t="shared" si="9"/>
        <v/>
      </c>
      <c r="P311" s="151"/>
      <c r="Q311" s="453"/>
      <c r="R311" s="453"/>
      <c r="S311" s="453"/>
      <c r="T311" s="453"/>
      <c r="U311" s="152" t="str">
        <f>IF($D311="","",IF(VLOOKUP($D311,Filter_Req!$A$2:$K$19,2)=1,MIN($X311,VLOOKUP($D311,Filter_Req!$A$2:$K$19,9)),85))</f>
        <v/>
      </c>
      <c r="V311" s="152" t="str">
        <f>IF($D311="","",IF(VLOOKUP($D311,Filter_Req!$A$2:$K$19,2)=1,MIN($X311,VLOOKUP($D311,Filter_Req!$A$2:$K$19,10)),85))</f>
        <v/>
      </c>
      <c r="W311" s="152" t="str">
        <f>IF($D311="","",IF($X311="","",MIN($X311,VLOOKUP($D311,Filter_Req!$A$2:$K$19,11))))</f>
        <v/>
      </c>
      <c r="X311" s="453"/>
      <c r="Y311" s="453"/>
      <c r="Z311" s="125"/>
      <c r="AA311" s="126" t="e">
        <f>VLOOKUP($D311,Filter_Req!$A$2:$K$19,2)</f>
        <v>#N/A</v>
      </c>
      <c r="AD311" s="126"/>
    </row>
    <row r="312" spans="1:30" x14ac:dyDescent="0.25">
      <c r="A312" s="125"/>
      <c r="B312" s="453"/>
      <c r="C312" s="453"/>
      <c r="D312" s="454"/>
      <c r="E312" s="455"/>
      <c r="F312" s="147" t="str">
        <f>IF($D312="","",IF($Q312="","",IF(VLOOKUP($D312,Filter_Req!$A$2:$K$19,2)=1,IF($R312="","",IF($N312&lt;=$U312,$R312*$G312,IF(AND($N312&gt;$U312,$N312&lt;=$X312),$G312*($R312+((($Q312-$R312)/($X312-$U312))*($N312-$U312))),0))),$Q312*$G312)))</f>
        <v/>
      </c>
      <c r="G312" s="148" t="str">
        <f>IF($D312="","",IF(VLOOKUP($D312,Filter_Req!$A$2:$K$19,2)=1,IF($N312&lt;=$U312,VLOOKUP($D312,Filter_Req!$A$2:$K$19,3),IF(AND($N312&gt;$U312,$N312&lt;=$W312),VLOOKUP($D312,Filter_Req!$A$2:$K$19,3)+(((VLOOKUP($D312,Filter_Req!$A$2:$K$19,5)-VLOOKUP($D312,Filter_Req!$A$2:$K$19,3))/($W312-$U312))*($N312-$U312)),0))))</f>
        <v/>
      </c>
      <c r="H312" s="455"/>
      <c r="I312" s="147" t="str">
        <f>IF($D312="","",IF(VLOOKUP($D312,Filter_Req!$A$2:$K$19,2)=1,IF($S312="","",$S312*$J312),""))</f>
        <v/>
      </c>
      <c r="J312" s="148" t="str">
        <f>IF($D312="","",IF(VLOOKUP($D312,Filter_Req!$A$2:$K$19,2)=1,VLOOKUP($D312,Filter_Req!$A$2:$M$19,12),""))</f>
        <v/>
      </c>
      <c r="K312" s="455"/>
      <c r="L312" s="147" t="str">
        <f>IF($D312="","",IF(VLOOKUP($D312,Filter_Req!$A$2:$K$19,2)=1,IF($T312="","",$T312*$M312),""))</f>
        <v/>
      </c>
      <c r="M312" s="148" t="str">
        <f>IF($D312="","",IF(VLOOKUP($D312,Filter_Req!$A$2:$K$19,2)=1,VLOOKUP($D312,Filter_Req!$A$2:$K$19,8),""))</f>
        <v/>
      </c>
      <c r="N312" s="149" t="str">
        <f t="shared" si="8"/>
        <v/>
      </c>
      <c r="O312" s="150" t="str">
        <f t="shared" si="9"/>
        <v/>
      </c>
      <c r="P312" s="151"/>
      <c r="Q312" s="453"/>
      <c r="R312" s="453"/>
      <c r="S312" s="453"/>
      <c r="T312" s="453"/>
      <c r="U312" s="152" t="str">
        <f>IF($D312="","",IF(VLOOKUP($D312,Filter_Req!$A$2:$K$19,2)=1,MIN($X312,VLOOKUP($D312,Filter_Req!$A$2:$K$19,9)),85))</f>
        <v/>
      </c>
      <c r="V312" s="152" t="str">
        <f>IF($D312="","",IF(VLOOKUP($D312,Filter_Req!$A$2:$K$19,2)=1,MIN($X312,VLOOKUP($D312,Filter_Req!$A$2:$K$19,10)),85))</f>
        <v/>
      </c>
      <c r="W312" s="152" t="str">
        <f>IF($D312="","",IF($X312="","",MIN($X312,VLOOKUP($D312,Filter_Req!$A$2:$K$19,11))))</f>
        <v/>
      </c>
      <c r="X312" s="453"/>
      <c r="Y312" s="453"/>
      <c r="Z312" s="125"/>
      <c r="AA312" s="126" t="e">
        <f>VLOOKUP($D312,Filter_Req!$A$2:$K$19,2)</f>
        <v>#N/A</v>
      </c>
      <c r="AD312" s="126"/>
    </row>
    <row r="313" spans="1:30" x14ac:dyDescent="0.25">
      <c r="A313" s="125"/>
      <c r="B313" s="453"/>
      <c r="C313" s="453"/>
      <c r="D313" s="454"/>
      <c r="E313" s="455"/>
      <c r="F313" s="147" t="str">
        <f>IF($D313="","",IF($Q313="","",IF(VLOOKUP($D313,Filter_Req!$A$2:$K$19,2)=1,IF($R313="","",IF($N313&lt;=$U313,$R313*$G313,IF(AND($N313&gt;$U313,$N313&lt;=$X313),$G313*($R313+((($Q313-$R313)/($X313-$U313))*($N313-$U313))),0))),$Q313*$G313)))</f>
        <v/>
      </c>
      <c r="G313" s="148" t="str">
        <f>IF($D313="","",IF(VLOOKUP($D313,Filter_Req!$A$2:$K$19,2)=1,IF($N313&lt;=$U313,VLOOKUP($D313,Filter_Req!$A$2:$K$19,3),IF(AND($N313&gt;$U313,$N313&lt;=$W313),VLOOKUP($D313,Filter_Req!$A$2:$K$19,3)+(((VLOOKUP($D313,Filter_Req!$A$2:$K$19,5)-VLOOKUP($D313,Filter_Req!$A$2:$K$19,3))/($W313-$U313))*($N313-$U313)),0))))</f>
        <v/>
      </c>
      <c r="H313" s="455"/>
      <c r="I313" s="147" t="str">
        <f>IF($D313="","",IF(VLOOKUP($D313,Filter_Req!$A$2:$K$19,2)=1,IF($S313="","",$S313*$J313),""))</f>
        <v/>
      </c>
      <c r="J313" s="148" t="str">
        <f>IF($D313="","",IF(VLOOKUP($D313,Filter_Req!$A$2:$K$19,2)=1,VLOOKUP($D313,Filter_Req!$A$2:$M$19,12),""))</f>
        <v/>
      </c>
      <c r="K313" s="455"/>
      <c r="L313" s="147" t="str">
        <f>IF($D313="","",IF(VLOOKUP($D313,Filter_Req!$A$2:$K$19,2)=1,IF($T313="","",$T313*$M313),""))</f>
        <v/>
      </c>
      <c r="M313" s="148" t="str">
        <f>IF($D313="","",IF(VLOOKUP($D313,Filter_Req!$A$2:$K$19,2)=1,VLOOKUP($D313,Filter_Req!$A$2:$K$19,8),""))</f>
        <v/>
      </c>
      <c r="N313" s="149" t="str">
        <f t="shared" si="8"/>
        <v/>
      </c>
      <c r="O313" s="150" t="str">
        <f t="shared" si="9"/>
        <v/>
      </c>
      <c r="P313" s="151"/>
      <c r="Q313" s="453"/>
      <c r="R313" s="453"/>
      <c r="S313" s="453"/>
      <c r="T313" s="453"/>
      <c r="U313" s="152" t="str">
        <f>IF($D313="","",IF(VLOOKUP($D313,Filter_Req!$A$2:$K$19,2)=1,MIN($X313,VLOOKUP($D313,Filter_Req!$A$2:$K$19,9)),85))</f>
        <v/>
      </c>
      <c r="V313" s="152" t="str">
        <f>IF($D313="","",IF(VLOOKUP($D313,Filter_Req!$A$2:$K$19,2)=1,MIN($X313,VLOOKUP($D313,Filter_Req!$A$2:$K$19,10)),85))</f>
        <v/>
      </c>
      <c r="W313" s="152" t="str">
        <f>IF($D313="","",IF($X313="","",MIN($X313,VLOOKUP($D313,Filter_Req!$A$2:$K$19,11))))</f>
        <v/>
      </c>
      <c r="X313" s="453"/>
      <c r="Y313" s="453"/>
      <c r="Z313" s="125"/>
      <c r="AA313" s="126" t="e">
        <f>VLOOKUP($D313,Filter_Req!$A$2:$K$19,2)</f>
        <v>#N/A</v>
      </c>
      <c r="AD313" s="126"/>
    </row>
    <row r="314" spans="1:30" x14ac:dyDescent="0.25">
      <c r="A314" s="125"/>
      <c r="B314" s="453"/>
      <c r="C314" s="453"/>
      <c r="D314" s="454"/>
      <c r="E314" s="455"/>
      <c r="F314" s="147" t="str">
        <f>IF($D314="","",IF($Q314="","",IF(VLOOKUP($D314,Filter_Req!$A$2:$K$19,2)=1,IF($R314="","",IF($N314&lt;=$U314,$R314*$G314,IF(AND($N314&gt;$U314,$N314&lt;=$X314),$G314*($R314+((($Q314-$R314)/($X314-$U314))*($N314-$U314))),0))),$Q314*$G314)))</f>
        <v/>
      </c>
      <c r="G314" s="148" t="str">
        <f>IF($D314="","",IF(VLOOKUP($D314,Filter_Req!$A$2:$K$19,2)=1,IF($N314&lt;=$U314,VLOOKUP($D314,Filter_Req!$A$2:$K$19,3),IF(AND($N314&gt;$U314,$N314&lt;=$W314),VLOOKUP($D314,Filter_Req!$A$2:$K$19,3)+(((VLOOKUP($D314,Filter_Req!$A$2:$K$19,5)-VLOOKUP($D314,Filter_Req!$A$2:$K$19,3))/($W314-$U314))*($N314-$U314)),0))))</f>
        <v/>
      </c>
      <c r="H314" s="455"/>
      <c r="I314" s="147" t="str">
        <f>IF($D314="","",IF(VLOOKUP($D314,Filter_Req!$A$2:$K$19,2)=1,IF($S314="","",$S314*$J314),""))</f>
        <v/>
      </c>
      <c r="J314" s="148" t="str">
        <f>IF($D314="","",IF(VLOOKUP($D314,Filter_Req!$A$2:$K$19,2)=1,VLOOKUP($D314,Filter_Req!$A$2:$M$19,12),""))</f>
        <v/>
      </c>
      <c r="K314" s="455"/>
      <c r="L314" s="147" t="str">
        <f>IF($D314="","",IF(VLOOKUP($D314,Filter_Req!$A$2:$K$19,2)=1,IF($T314="","",$T314*$M314),""))</f>
        <v/>
      </c>
      <c r="M314" s="148" t="str">
        <f>IF($D314="","",IF(VLOOKUP($D314,Filter_Req!$A$2:$K$19,2)=1,VLOOKUP($D314,Filter_Req!$A$2:$K$19,8),""))</f>
        <v/>
      </c>
      <c r="N314" s="149" t="str">
        <f t="shared" si="8"/>
        <v/>
      </c>
      <c r="O314" s="150" t="str">
        <f t="shared" si="9"/>
        <v/>
      </c>
      <c r="P314" s="151"/>
      <c r="Q314" s="453"/>
      <c r="R314" s="453"/>
      <c r="S314" s="453"/>
      <c r="T314" s="453"/>
      <c r="U314" s="152" t="str">
        <f>IF($D314="","",IF(VLOOKUP($D314,Filter_Req!$A$2:$K$19,2)=1,MIN($X314,VLOOKUP($D314,Filter_Req!$A$2:$K$19,9)),85))</f>
        <v/>
      </c>
      <c r="V314" s="152" t="str">
        <f>IF($D314="","",IF(VLOOKUP($D314,Filter_Req!$A$2:$K$19,2)=1,MIN($X314,VLOOKUP($D314,Filter_Req!$A$2:$K$19,10)),85))</f>
        <v/>
      </c>
      <c r="W314" s="152" t="str">
        <f>IF($D314="","",IF($X314="","",MIN($X314,VLOOKUP($D314,Filter_Req!$A$2:$K$19,11))))</f>
        <v/>
      </c>
      <c r="X314" s="453"/>
      <c r="Y314" s="453"/>
      <c r="Z314" s="125"/>
      <c r="AA314" s="126" t="e">
        <f>VLOOKUP($D314,Filter_Req!$A$2:$K$19,2)</f>
        <v>#N/A</v>
      </c>
      <c r="AD314" s="126"/>
    </row>
    <row r="315" spans="1:30" x14ac:dyDescent="0.25">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D315" s="126"/>
    </row>
    <row r="316" spans="1:30"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D316" s="126"/>
    </row>
    <row r="317" spans="1:30"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D317" s="126"/>
    </row>
    <row r="318" spans="1:30"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D318" s="126"/>
    </row>
    <row r="319" spans="1:30"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D319" s="126"/>
    </row>
    <row r="320" spans="1:30"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D320" s="126"/>
    </row>
    <row r="321" spans="1:30"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D321" s="126"/>
    </row>
    <row r="322" spans="1:30"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D322" s="126"/>
    </row>
    <row r="323" spans="1:30"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D323" s="126"/>
    </row>
    <row r="324" spans="1:30"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D324" s="126"/>
    </row>
  </sheetData>
  <sheetProtection algorithmName="SHA-512" hashValue="iXH6WI3m09G/m1tdK9qL0a53y5sXn6VxArZscEkioVej+os/uSevz5BxQgtnxm98P39QAYDSzM2qBylX9B1Ptw==" saltValue="E+RVi7IS/lPVjSgKmx0yMQ==" spinCount="100000" sheet="1" objects="1" scenarios="1"/>
  <mergeCells count="19">
    <mergeCell ref="P7:Y7"/>
    <mergeCell ref="P8:Y8"/>
    <mergeCell ref="E13:G13"/>
    <mergeCell ref="H13:J13"/>
    <mergeCell ref="K13:M13"/>
    <mergeCell ref="N13:O13"/>
    <mergeCell ref="Q13:X13"/>
    <mergeCell ref="H5:J5"/>
    <mergeCell ref="K5:N5"/>
    <mergeCell ref="C6:E6"/>
    <mergeCell ref="H6:J6"/>
    <mergeCell ref="C3:E3"/>
    <mergeCell ref="H3:J3"/>
    <mergeCell ref="K3:N3"/>
    <mergeCell ref="P3:Y3"/>
    <mergeCell ref="C4:E4"/>
    <mergeCell ref="H4:J4"/>
    <mergeCell ref="K4:N4"/>
    <mergeCell ref="P4:Y4"/>
  </mergeCells>
  <conditionalFormatting sqref="K15:K314">
    <cfRule type="expression" dxfId="465" priority="37">
      <formula>OR($K15="",$L15="")</formula>
    </cfRule>
    <cfRule type="cellIs" dxfId="464" priority="38" operator="between">
      <formula>0</formula>
      <formula>$L15</formula>
    </cfRule>
    <cfRule type="cellIs" dxfId="463" priority="39" operator="greaterThan">
      <formula>$L15</formula>
    </cfRule>
  </conditionalFormatting>
  <conditionalFormatting sqref="N15:N314">
    <cfRule type="expression" dxfId="462" priority="40">
      <formula>OR($N15="",$O15="")</formula>
    </cfRule>
    <cfRule type="cellIs" dxfId="461" priority="41" operator="between">
      <formula>0</formula>
      <formula>$O15</formula>
    </cfRule>
    <cfRule type="cellIs" dxfId="460" priority="42" operator="greaterThan">
      <formula>$O15</formula>
    </cfRule>
  </conditionalFormatting>
  <conditionalFormatting sqref="E15:E314">
    <cfRule type="expression" dxfId="459" priority="43">
      <formula>OR($E15="",$F15="")</formula>
    </cfRule>
    <cfRule type="cellIs" dxfId="458" priority="44" operator="between">
      <formula>0</formula>
      <formula>$F15</formula>
    </cfRule>
    <cfRule type="cellIs" dxfId="457" priority="45" operator="greaterThan">
      <formula>$F15</formula>
    </cfRule>
  </conditionalFormatting>
  <conditionalFormatting sqref="K15:K314">
    <cfRule type="expression" dxfId="456" priority="30">
      <formula>AND($AA15&lt;&gt;1)</formula>
    </cfRule>
  </conditionalFormatting>
  <conditionalFormatting sqref="T15:T314">
    <cfRule type="expression" dxfId="455" priority="33">
      <formula>AND($AA15&lt;&gt;1)</formula>
    </cfRule>
  </conditionalFormatting>
  <conditionalFormatting sqref="M15:M314">
    <cfRule type="expression" dxfId="454" priority="32">
      <formula>AND($AA15&lt;&gt;1)</formula>
    </cfRule>
  </conditionalFormatting>
  <conditionalFormatting sqref="L15:L314">
    <cfRule type="expression" dxfId="453" priority="31">
      <formula>AND($AA15&lt;&gt;1)</formula>
    </cfRule>
  </conditionalFormatting>
  <conditionalFormatting sqref="R15:R314">
    <cfRule type="expression" dxfId="452" priority="29">
      <formula>AND($AA15&lt;&gt;1)</formula>
    </cfRule>
  </conditionalFormatting>
  <conditionalFormatting sqref="U15:U314">
    <cfRule type="expression" dxfId="451" priority="28">
      <formula>$AA15=2</formula>
    </cfRule>
  </conditionalFormatting>
  <conditionalFormatting sqref="V15:V314">
    <cfRule type="expression" dxfId="450" priority="27">
      <formula>$AA15=2</formula>
    </cfRule>
  </conditionalFormatting>
  <conditionalFormatting sqref="S15:S314">
    <cfRule type="expression" dxfId="449" priority="12">
      <formula>AND($AA15&lt;&gt;1)</formula>
    </cfRule>
  </conditionalFormatting>
  <conditionalFormatting sqref="H15:H314">
    <cfRule type="expression" dxfId="448" priority="1">
      <formula>OR($H15="",$I15="")</formula>
    </cfRule>
    <cfRule type="cellIs" dxfId="447" priority="2" operator="between">
      <formula>0</formula>
      <formula>$I15</formula>
    </cfRule>
    <cfRule type="cellIs" dxfId="446" priority="3" operator="greaterThan">
      <formula>$I15</formula>
    </cfRule>
  </conditionalFormatting>
  <dataValidations count="3">
    <dataValidation type="decimal" allowBlank="1" showInputMessage="1" showErrorMessage="1" error="Data must be a numeric value" prompt="Enter the temperature rise from the ambient (reference) to the component case" sqref="Y15:Y314">
      <formula1>-500</formula1>
      <formula2>500</formula2>
    </dataValidation>
    <dataValidation type="decimal" operator="greaterThanOrEqual" allowBlank="1" showInputMessage="1" showErrorMessage="1" error="Data must be greater than or equal to 0" sqref="X15:X314 K15:K314 E15:E314 Q15:T314 H15:H314">
      <formula1>0</formula1>
    </dataValidation>
    <dataValidation type="list" allowBlank="1" showInputMessage="1" showErrorMessage="1" sqref="D15:D314">
      <formula1>$AD$15:$AD$15</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sheetPr>
  <dimension ref="A1:AD324"/>
  <sheetViews>
    <sheetView zoomScaleNormal="100" workbookViewId="0">
      <pane ySplit="14" topLeftCell="A15" activePane="bottomLeft" state="frozen"/>
      <selection activeCell="K16" sqref="K16"/>
      <selection pane="bottomLeft" activeCell="D15" sqref="D15"/>
    </sheetView>
  </sheetViews>
  <sheetFormatPr defaultRowHeight="15" x14ac:dyDescent="0.25"/>
  <cols>
    <col min="1" max="1" width="3.140625" style="126" customWidth="1"/>
    <col min="2" max="2" width="9.140625" style="126" customWidth="1"/>
    <col min="3" max="3" width="23.42578125" style="126" customWidth="1"/>
    <col min="4" max="4" width="30.7109375" style="126" customWidth="1"/>
    <col min="5" max="20" width="9.140625" style="126"/>
    <col min="21" max="23" width="9.140625" style="126" customWidth="1"/>
    <col min="24" max="26" width="9.140625" style="126"/>
    <col min="27" max="27" width="9.140625" style="126" hidden="1" customWidth="1"/>
    <col min="28" max="29" width="0" style="126" hidden="1" customWidth="1"/>
    <col min="30" max="30" width="9.140625" style="170" hidden="1" customWidth="1"/>
    <col min="31" max="34" width="9.140625" style="126"/>
    <col min="35" max="38" width="9.140625" style="126" customWidth="1"/>
    <col min="39" max="16384" width="9.140625" style="126"/>
  </cols>
  <sheetData>
    <row r="1" spans="1:30" x14ac:dyDescent="0.25">
      <c r="A1" s="125"/>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D1" s="126"/>
    </row>
    <row r="2" spans="1:30" ht="15.75" thickBot="1" x14ac:dyDescent="0.3">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D2" s="126"/>
    </row>
    <row r="3" spans="1:30" ht="15.75" thickBot="1" x14ac:dyDescent="0.3">
      <c r="A3" s="125"/>
      <c r="B3" s="125"/>
      <c r="C3" s="271" t="s">
        <v>16</v>
      </c>
      <c r="D3" s="263"/>
      <c r="E3" s="264"/>
      <c r="F3" s="127"/>
      <c r="G3" s="127"/>
      <c r="H3" s="271" t="s">
        <v>18</v>
      </c>
      <c r="I3" s="272"/>
      <c r="J3" s="273"/>
      <c r="K3" s="277" t="str">
        <f>IF(GlobalParameters!$C$8="","",GlobalParameters!$C$8)</f>
        <v/>
      </c>
      <c r="L3" s="278"/>
      <c r="M3" s="278"/>
      <c r="N3" s="279"/>
      <c r="O3" s="125"/>
      <c r="P3" s="291" t="s">
        <v>186</v>
      </c>
      <c r="Q3" s="292"/>
      <c r="R3" s="292"/>
      <c r="S3" s="292"/>
      <c r="T3" s="292"/>
      <c r="U3" s="292"/>
      <c r="V3" s="292"/>
      <c r="W3" s="292"/>
      <c r="X3" s="292"/>
      <c r="Y3" s="293"/>
      <c r="Z3" s="125"/>
      <c r="AD3" s="126"/>
    </row>
    <row r="4" spans="1:30" ht="15.75" thickBot="1" x14ac:dyDescent="0.3">
      <c r="A4" s="125"/>
      <c r="B4" s="125"/>
      <c r="C4" s="271" t="s">
        <v>238</v>
      </c>
      <c r="D4" s="263"/>
      <c r="E4" s="264"/>
      <c r="F4" s="127"/>
      <c r="G4" s="128"/>
      <c r="H4" s="271" t="s">
        <v>19</v>
      </c>
      <c r="I4" s="272"/>
      <c r="J4" s="273"/>
      <c r="K4" s="277" t="str">
        <f>IF(GlobalParameters!$E$8="","",GlobalParameters!$E$8)</f>
        <v/>
      </c>
      <c r="L4" s="278"/>
      <c r="M4" s="278"/>
      <c r="N4" s="279"/>
      <c r="O4" s="125"/>
      <c r="P4" s="274"/>
      <c r="Q4" s="275"/>
      <c r="R4" s="275"/>
      <c r="S4" s="275"/>
      <c r="T4" s="275"/>
      <c r="U4" s="275"/>
      <c r="V4" s="275"/>
      <c r="W4" s="275"/>
      <c r="X4" s="275"/>
      <c r="Y4" s="276"/>
      <c r="Z4" s="125"/>
      <c r="AD4" s="126"/>
    </row>
    <row r="5" spans="1:30" ht="15.75" thickBot="1" x14ac:dyDescent="0.3">
      <c r="A5" s="125"/>
      <c r="B5" s="125"/>
      <c r="C5" s="125"/>
      <c r="D5" s="125"/>
      <c r="E5" s="125"/>
      <c r="F5" s="125"/>
      <c r="G5" s="125"/>
      <c r="H5" s="271" t="s">
        <v>20</v>
      </c>
      <c r="I5" s="263"/>
      <c r="J5" s="264"/>
      <c r="K5" s="277" t="str">
        <f>IF(GlobalParameters!$C$12="","",GlobalParameters!$C$12)</f>
        <v/>
      </c>
      <c r="L5" s="289"/>
      <c r="M5" s="289"/>
      <c r="N5" s="290"/>
      <c r="O5" s="125"/>
      <c r="P5" s="179" t="s">
        <v>285</v>
      </c>
      <c r="Q5" s="180"/>
      <c r="R5" s="180"/>
      <c r="S5" s="180"/>
      <c r="T5" s="180"/>
      <c r="U5" s="180"/>
      <c r="V5" s="180"/>
      <c r="W5" s="180"/>
      <c r="X5" s="180"/>
      <c r="Y5" s="181"/>
      <c r="Z5" s="125"/>
      <c r="AD5" s="126"/>
    </row>
    <row r="6" spans="1:30" ht="15.75" customHeight="1" thickBot="1" x14ac:dyDescent="0.3">
      <c r="A6" s="125"/>
      <c r="B6" s="125"/>
      <c r="C6" s="294" t="s">
        <v>279</v>
      </c>
      <c r="D6" s="295"/>
      <c r="E6" s="296"/>
      <c r="F6" s="129"/>
      <c r="G6" s="129"/>
      <c r="H6" s="271" t="s">
        <v>195</v>
      </c>
      <c r="I6" s="272"/>
      <c r="J6" s="273"/>
      <c r="K6" s="130" t="str">
        <f>IF(GlobalParameters!$K$11="","",GlobalParameters!$K$11)</f>
        <v/>
      </c>
      <c r="L6" s="125"/>
      <c r="M6" s="125"/>
      <c r="N6" s="125"/>
      <c r="O6" s="125"/>
      <c r="P6" s="179" t="s">
        <v>187</v>
      </c>
      <c r="Q6" s="180"/>
      <c r="R6" s="180"/>
      <c r="S6" s="180"/>
      <c r="T6" s="180"/>
      <c r="U6" s="180"/>
      <c r="V6" s="180"/>
      <c r="W6" s="180"/>
      <c r="X6" s="180"/>
      <c r="Y6" s="181"/>
      <c r="Z6" s="125"/>
      <c r="AD6" s="126"/>
    </row>
    <row r="7" spans="1:30" ht="15.75" thickBot="1" x14ac:dyDescent="0.3">
      <c r="A7" s="125"/>
      <c r="B7" s="125"/>
      <c r="C7" s="131"/>
      <c r="D7" s="178"/>
      <c r="E7" s="178"/>
      <c r="F7" s="127"/>
      <c r="G7" s="127"/>
      <c r="H7" s="128"/>
      <c r="I7" s="125"/>
      <c r="J7" s="125"/>
      <c r="K7" s="125"/>
      <c r="L7" s="125"/>
      <c r="M7" s="125"/>
      <c r="N7" s="125"/>
      <c r="O7" s="125"/>
      <c r="P7" s="274" t="s">
        <v>189</v>
      </c>
      <c r="Q7" s="275"/>
      <c r="R7" s="275"/>
      <c r="S7" s="275"/>
      <c r="T7" s="275"/>
      <c r="U7" s="275"/>
      <c r="V7" s="275"/>
      <c r="W7" s="275"/>
      <c r="X7" s="275"/>
      <c r="Y7" s="276"/>
      <c r="Z7" s="125"/>
      <c r="AD7" s="126"/>
    </row>
    <row r="8" spans="1:30" ht="15.75" thickBot="1" x14ac:dyDescent="0.3">
      <c r="A8" s="125"/>
      <c r="B8" s="133" t="s">
        <v>170</v>
      </c>
      <c r="C8" s="134" t="s">
        <v>169</v>
      </c>
      <c r="D8" s="127"/>
      <c r="E8" s="333" t="s">
        <v>286</v>
      </c>
      <c r="F8" s="334"/>
      <c r="G8" s="334"/>
      <c r="H8" s="334"/>
      <c r="I8" s="334"/>
      <c r="J8" s="334"/>
      <c r="K8" s="334"/>
      <c r="L8" s="334"/>
      <c r="M8" s="334"/>
      <c r="N8" s="335"/>
      <c r="O8" s="125"/>
      <c r="P8" s="297"/>
      <c r="Q8" s="298"/>
      <c r="R8" s="298"/>
      <c r="S8" s="298"/>
      <c r="T8" s="298"/>
      <c r="U8" s="298"/>
      <c r="V8" s="298"/>
      <c r="W8" s="298"/>
      <c r="X8" s="298"/>
      <c r="Y8" s="299"/>
      <c r="Z8" s="125"/>
      <c r="AD8" s="126"/>
    </row>
    <row r="9" spans="1:30" x14ac:dyDescent="0.25">
      <c r="A9" s="125"/>
      <c r="B9" s="125"/>
      <c r="C9" s="135" t="s">
        <v>119</v>
      </c>
      <c r="D9" s="127"/>
      <c r="E9" s="410" t="s">
        <v>287</v>
      </c>
      <c r="F9" s="411"/>
      <c r="G9" s="411"/>
      <c r="H9" s="411"/>
      <c r="I9" s="411"/>
      <c r="J9" s="411"/>
      <c r="K9" s="411"/>
      <c r="L9" s="411"/>
      <c r="M9" s="411"/>
      <c r="N9" s="430"/>
      <c r="O9" s="125"/>
      <c r="P9" s="125"/>
      <c r="Q9" s="125"/>
      <c r="R9" s="125"/>
      <c r="S9" s="125"/>
      <c r="T9" s="125"/>
      <c r="U9" s="125"/>
      <c r="V9" s="125"/>
      <c r="W9" s="125"/>
      <c r="X9" s="125"/>
      <c r="Y9" s="125"/>
      <c r="Z9" s="125"/>
      <c r="AD9" s="126"/>
    </row>
    <row r="10" spans="1:30" x14ac:dyDescent="0.25">
      <c r="A10" s="125"/>
      <c r="B10" s="125"/>
      <c r="C10" s="128"/>
      <c r="D10" s="127"/>
      <c r="E10" s="410" t="s">
        <v>288</v>
      </c>
      <c r="F10" s="411"/>
      <c r="G10" s="411"/>
      <c r="H10" s="411"/>
      <c r="I10" s="411"/>
      <c r="J10" s="411"/>
      <c r="K10" s="411"/>
      <c r="L10" s="411"/>
      <c r="M10" s="411"/>
      <c r="N10" s="430"/>
      <c r="O10" s="125"/>
      <c r="P10" s="125"/>
      <c r="Q10" s="125"/>
      <c r="R10" s="125"/>
      <c r="S10" s="125"/>
      <c r="T10" s="125"/>
      <c r="U10" s="125"/>
      <c r="V10" s="125"/>
      <c r="W10" s="125"/>
      <c r="X10" s="125"/>
      <c r="Y10" s="125"/>
      <c r="Z10" s="125"/>
      <c r="AD10" s="126"/>
    </row>
    <row r="11" spans="1:30" ht="21.75" thickBot="1" x14ac:dyDescent="0.4">
      <c r="A11" s="125"/>
      <c r="B11" s="125"/>
      <c r="C11" s="461" t="s">
        <v>598</v>
      </c>
      <c r="D11" s="127"/>
      <c r="E11" s="431" t="s">
        <v>289</v>
      </c>
      <c r="F11" s="337"/>
      <c r="G11" s="337"/>
      <c r="H11" s="337"/>
      <c r="I11" s="337"/>
      <c r="J11" s="337"/>
      <c r="K11" s="337"/>
      <c r="L11" s="337"/>
      <c r="M11" s="337"/>
      <c r="N11" s="338"/>
      <c r="O11" s="125"/>
      <c r="P11" s="125"/>
      <c r="Q11" s="125"/>
      <c r="R11" s="125"/>
      <c r="S11" s="125"/>
      <c r="T11" s="125"/>
      <c r="U11" s="125"/>
      <c r="V11" s="125"/>
      <c r="W11" s="125"/>
      <c r="X11" s="125"/>
      <c r="Y11" s="125"/>
      <c r="Z11" s="125"/>
      <c r="AD11" s="126"/>
    </row>
    <row r="12" spans="1:30" x14ac:dyDescent="0.25">
      <c r="A12" s="125"/>
      <c r="B12" s="125"/>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D12" s="126"/>
    </row>
    <row r="13" spans="1:30" x14ac:dyDescent="0.25">
      <c r="A13" s="125"/>
      <c r="B13" s="125"/>
      <c r="C13" s="125"/>
      <c r="D13" s="125"/>
      <c r="E13" s="269" t="s">
        <v>124</v>
      </c>
      <c r="F13" s="269"/>
      <c r="G13" s="270"/>
      <c r="H13" s="268"/>
      <c r="I13" s="266"/>
      <c r="J13" s="267"/>
      <c r="K13" s="269"/>
      <c r="L13" s="269"/>
      <c r="M13" s="270"/>
      <c r="N13" s="269" t="s">
        <v>29</v>
      </c>
      <c r="O13" s="270"/>
      <c r="P13" s="125"/>
      <c r="Q13" s="265" t="s">
        <v>171</v>
      </c>
      <c r="R13" s="316"/>
      <c r="S13" s="316"/>
      <c r="T13" s="316"/>
      <c r="U13" s="317"/>
      <c r="V13" s="125"/>
      <c r="W13" s="125"/>
      <c r="X13" s="125"/>
      <c r="Y13" s="125"/>
      <c r="Z13" s="125"/>
    </row>
    <row r="14" spans="1:30" ht="51.75" x14ac:dyDescent="0.25">
      <c r="A14" s="136"/>
      <c r="B14" s="137" t="s">
        <v>21</v>
      </c>
      <c r="C14" s="137" t="s">
        <v>22</v>
      </c>
      <c r="D14" s="137" t="s">
        <v>24</v>
      </c>
      <c r="E14" s="139" t="s">
        <v>85</v>
      </c>
      <c r="F14" s="139" t="s">
        <v>86</v>
      </c>
      <c r="G14" s="138" t="s">
        <v>27</v>
      </c>
      <c r="H14" s="139"/>
      <c r="I14" s="139"/>
      <c r="J14" s="138"/>
      <c r="K14" s="138"/>
      <c r="L14" s="138"/>
      <c r="M14" s="138"/>
      <c r="N14" s="139" t="s">
        <v>30</v>
      </c>
      <c r="O14" s="138" t="s">
        <v>31</v>
      </c>
      <c r="P14" s="140"/>
      <c r="Q14" s="142" t="s">
        <v>158</v>
      </c>
      <c r="R14" s="142" t="s">
        <v>190</v>
      </c>
      <c r="S14" s="142" t="s">
        <v>194</v>
      </c>
      <c r="T14" s="142" t="s">
        <v>191</v>
      </c>
      <c r="U14" s="142" t="s">
        <v>192</v>
      </c>
      <c r="V14" s="139" t="s">
        <v>193</v>
      </c>
      <c r="W14" s="184"/>
      <c r="X14" s="184"/>
      <c r="Y14" s="184"/>
      <c r="Z14" s="125"/>
      <c r="AA14" s="143" t="s">
        <v>82</v>
      </c>
    </row>
    <row r="15" spans="1:30" x14ac:dyDescent="0.25">
      <c r="A15" s="125"/>
      <c r="B15" s="453"/>
      <c r="C15" s="453"/>
      <c r="D15" s="454"/>
      <c r="E15" s="455"/>
      <c r="F15" s="147" t="str">
        <f>IF($D15="","",IF($Q15="","",IF(VLOOKUP($D15,Fuse_Req!$A$2:$K$19,2)=1,$Q15*$G15,"")))</f>
        <v/>
      </c>
      <c r="G15" s="148" t="str">
        <f>IF($D15="","",IF(VLOOKUP($D15,Fuse_Req!$A$2:$K$19,2)=1,IF($N15&lt;=$R15,VLOOKUP($D15,Fuse_Req!$A$2:$K$19,3),IF(AND($N15&gt;$R15,$N15&lt;=$T15),VLOOKUP($D15,Fuse_Req!$A$2:$K$19,3)+(((VLOOKUP($D15,Fuse_Req!$A$2:$K$19,5)-VLOOKUP($D15,Fuse_Req!$A$2:$K$19,3))/($T15-$R15))*($N15-$R15)),0))))</f>
        <v/>
      </c>
      <c r="H15" s="147"/>
      <c r="I15" s="147"/>
      <c r="J15" s="148"/>
      <c r="K15" s="147"/>
      <c r="L15" s="147"/>
      <c r="M15" s="148"/>
      <c r="N15" s="149" t="str">
        <f t="shared" ref="N15:N78" si="0">IF($D15="","",$K$6+V15)</f>
        <v/>
      </c>
      <c r="O15" s="150" t="str">
        <f t="shared" ref="O15:O78" si="1">IF($D15="","",$T15)</f>
        <v/>
      </c>
      <c r="P15" s="151"/>
      <c r="Q15" s="453"/>
      <c r="R15" s="152" t="str">
        <f>IF($D15="","",IF(VLOOKUP($D15,Fuse_Req!$A$2:$K$19,2)=1,MIN($U15,VLOOKUP($D15,Fuse_Req!$A$2:$K$19,9)),85))</f>
        <v/>
      </c>
      <c r="S15" s="152" t="str">
        <f>IF($D15="","",IF(VLOOKUP($D15,Fuse_Req!$A$2:$K$19,2)=1,MIN($U15,VLOOKUP($D15,Fuse_Req!$A$2:$K$19,10)),85))</f>
        <v/>
      </c>
      <c r="T15" s="152" t="str">
        <f>IF($D15="","",IF($U15="","",MIN($U15,VLOOKUP($D15,Fuse_Req!$A$2:$K$19,11))))</f>
        <v/>
      </c>
      <c r="U15" s="453"/>
      <c r="V15" s="453"/>
      <c r="W15" s="191"/>
      <c r="X15" s="191"/>
      <c r="Y15" s="191"/>
      <c r="Z15" s="151"/>
      <c r="AA15" s="126" t="e">
        <f>VLOOKUP($D15,Fuse_Req!$A$2:$K$19,2)</f>
        <v>#N/A</v>
      </c>
      <c r="AD15" s="170" t="s">
        <v>280</v>
      </c>
    </row>
    <row r="16" spans="1:30" x14ac:dyDescent="0.25">
      <c r="A16" s="125"/>
      <c r="B16" s="453"/>
      <c r="C16" s="453"/>
      <c r="D16" s="454"/>
      <c r="E16" s="455"/>
      <c r="F16" s="147" t="str">
        <f>IF($D16="","",IF($Q16="","",IF(VLOOKUP($D16,Fuse_Req!$A$2:$K$19,2)=1,$Q16*$G16,"")))</f>
        <v/>
      </c>
      <c r="G16" s="148" t="str">
        <f>IF($D16="","",IF(VLOOKUP($D16,Fuse_Req!$A$2:$K$19,2)=1,IF($N16&lt;=$R16,VLOOKUP($D16,Fuse_Req!$A$2:$K$19,3),IF(AND($N16&gt;$R16,$N16&lt;=$T16),VLOOKUP($D16,Fuse_Req!$A$2:$K$19,3)+(((VLOOKUP($D16,Fuse_Req!$A$2:$K$19,5)-VLOOKUP($D16,Fuse_Req!$A$2:$K$19,3))/($T16-$R16))*($N16-$R16)),0))))</f>
        <v/>
      </c>
      <c r="H16" s="147"/>
      <c r="I16" s="147"/>
      <c r="J16" s="148"/>
      <c r="K16" s="147"/>
      <c r="L16" s="147"/>
      <c r="M16" s="148"/>
      <c r="N16" s="149" t="str">
        <f t="shared" si="0"/>
        <v/>
      </c>
      <c r="O16" s="150" t="str">
        <f t="shared" si="1"/>
        <v/>
      </c>
      <c r="P16" s="151"/>
      <c r="Q16" s="453"/>
      <c r="R16" s="152" t="str">
        <f>IF($D16="","",IF(VLOOKUP($D16,Fuse_Req!$A$2:$K$19,2)=1,MIN($U16,VLOOKUP($D16,Fuse_Req!$A$2:$K$19,9)),85))</f>
        <v/>
      </c>
      <c r="S16" s="152" t="str">
        <f>IF($D16="","",IF(VLOOKUP($D16,Fuse_Req!$A$2:$K$19,2)=1,MIN($U16,VLOOKUP($D16,Fuse_Req!$A$2:$K$19,10)),85))</f>
        <v/>
      </c>
      <c r="T16" s="152" t="str">
        <f>IF($D16="","",IF($U16="","",MIN($U16,VLOOKUP($D16,Fuse_Req!$A$2:$K$19,11))))</f>
        <v/>
      </c>
      <c r="U16" s="453"/>
      <c r="V16" s="453"/>
      <c r="W16" s="191"/>
      <c r="X16" s="191"/>
      <c r="Y16" s="191"/>
      <c r="Z16" s="151"/>
      <c r="AA16" s="126" t="e">
        <f>VLOOKUP($D16,Fuse_Req!$A$2:$K$19,2)</f>
        <v>#N/A</v>
      </c>
    </row>
    <row r="17" spans="1:27" x14ac:dyDescent="0.25">
      <c r="A17" s="125"/>
      <c r="B17" s="453"/>
      <c r="C17" s="453"/>
      <c r="D17" s="454"/>
      <c r="E17" s="455"/>
      <c r="F17" s="147" t="str">
        <f>IF($D17="","",IF($Q17="","",IF(VLOOKUP($D17,Fuse_Req!$A$2:$K$19,2)=1,$Q17*$G17,"")))</f>
        <v/>
      </c>
      <c r="G17" s="148" t="str">
        <f>IF($D17="","",IF(VLOOKUP($D17,Fuse_Req!$A$2:$K$19,2)=1,IF($N17&lt;=$R17,VLOOKUP($D17,Fuse_Req!$A$2:$K$19,3),IF(AND($N17&gt;$R17,$N17&lt;=$T17),VLOOKUP($D17,Fuse_Req!$A$2:$K$19,3)+(((VLOOKUP($D17,Fuse_Req!$A$2:$K$19,5)-VLOOKUP($D17,Fuse_Req!$A$2:$K$19,3))/($T17-$R17))*($N17-$R17)),0))))</f>
        <v/>
      </c>
      <c r="H17" s="147"/>
      <c r="I17" s="147"/>
      <c r="J17" s="148"/>
      <c r="K17" s="147"/>
      <c r="L17" s="147"/>
      <c r="M17" s="148"/>
      <c r="N17" s="149" t="str">
        <f t="shared" si="0"/>
        <v/>
      </c>
      <c r="O17" s="150" t="str">
        <f t="shared" si="1"/>
        <v/>
      </c>
      <c r="P17" s="151"/>
      <c r="Q17" s="453"/>
      <c r="R17" s="152" t="str">
        <f>IF($D17="","",IF(VLOOKUP($D17,Fuse_Req!$A$2:$K$19,2)=1,MIN($U17,VLOOKUP($D17,Fuse_Req!$A$2:$K$19,9)),85))</f>
        <v/>
      </c>
      <c r="S17" s="152" t="str">
        <f>IF($D17="","",IF(VLOOKUP($D17,Fuse_Req!$A$2:$K$19,2)=1,MIN($U17,VLOOKUP($D17,Fuse_Req!$A$2:$K$19,10)),85))</f>
        <v/>
      </c>
      <c r="T17" s="152" t="str">
        <f>IF($D17="","",IF($U17="","",MIN($U17,VLOOKUP($D17,Fuse_Req!$A$2:$K$19,11))))</f>
        <v/>
      </c>
      <c r="U17" s="453"/>
      <c r="V17" s="453"/>
      <c r="W17" s="191"/>
      <c r="X17" s="191"/>
      <c r="Y17" s="191"/>
      <c r="Z17" s="151"/>
      <c r="AA17" s="126" t="e">
        <f>VLOOKUP($D17,Fuse_Req!$A$2:$K$19,2)</f>
        <v>#N/A</v>
      </c>
    </row>
    <row r="18" spans="1:27" x14ac:dyDescent="0.25">
      <c r="A18" s="125"/>
      <c r="B18" s="453"/>
      <c r="C18" s="453"/>
      <c r="D18" s="454"/>
      <c r="E18" s="455"/>
      <c r="F18" s="147" t="str">
        <f>IF($D18="","",IF($Q18="","",IF(VLOOKUP($D18,Fuse_Req!$A$2:$K$19,2)=1,$Q18*$G18,"")))</f>
        <v/>
      </c>
      <c r="G18" s="148" t="str">
        <f>IF($D18="","",IF(VLOOKUP($D18,Fuse_Req!$A$2:$K$19,2)=1,IF($N18&lt;=$R18,VLOOKUP($D18,Fuse_Req!$A$2:$K$19,3),IF(AND($N18&gt;$R18,$N18&lt;=$T18),VLOOKUP($D18,Fuse_Req!$A$2:$K$19,3)+(((VLOOKUP($D18,Fuse_Req!$A$2:$K$19,5)-VLOOKUP($D18,Fuse_Req!$A$2:$K$19,3))/($T18-$R18))*($N18-$R18)),0))))</f>
        <v/>
      </c>
      <c r="H18" s="147"/>
      <c r="I18" s="147"/>
      <c r="J18" s="148"/>
      <c r="K18" s="147"/>
      <c r="L18" s="147"/>
      <c r="M18" s="148"/>
      <c r="N18" s="149" t="str">
        <f t="shared" si="0"/>
        <v/>
      </c>
      <c r="O18" s="150" t="str">
        <f t="shared" si="1"/>
        <v/>
      </c>
      <c r="P18" s="151"/>
      <c r="Q18" s="453"/>
      <c r="R18" s="152" t="str">
        <f>IF($D18="","",IF(VLOOKUP($D18,Fuse_Req!$A$2:$K$19,2)=1,MIN($U18,VLOOKUP($D18,Fuse_Req!$A$2:$K$19,9)),85))</f>
        <v/>
      </c>
      <c r="S18" s="152" t="str">
        <f>IF($D18="","",IF(VLOOKUP($D18,Fuse_Req!$A$2:$K$19,2)=1,MIN($U18,VLOOKUP($D18,Fuse_Req!$A$2:$K$19,10)),85))</f>
        <v/>
      </c>
      <c r="T18" s="152" t="str">
        <f>IF($D18="","",IF($U18="","",MIN($U18,VLOOKUP($D18,Fuse_Req!$A$2:$K$19,11))))</f>
        <v/>
      </c>
      <c r="U18" s="453"/>
      <c r="V18" s="453"/>
      <c r="W18" s="191"/>
      <c r="X18" s="191"/>
      <c r="Y18" s="191"/>
      <c r="Z18" s="151"/>
      <c r="AA18" s="126" t="e">
        <f>VLOOKUP($D18,Fuse_Req!$A$2:$K$19,2)</f>
        <v>#N/A</v>
      </c>
    </row>
    <row r="19" spans="1:27" x14ac:dyDescent="0.25">
      <c r="A19" s="125"/>
      <c r="B19" s="453"/>
      <c r="C19" s="453"/>
      <c r="D19" s="454"/>
      <c r="E19" s="455"/>
      <c r="F19" s="147" t="str">
        <f>IF($D19="","",IF($Q19="","",IF(VLOOKUP($D19,Fuse_Req!$A$2:$K$19,2)=1,$Q19*$G19,"")))</f>
        <v/>
      </c>
      <c r="G19" s="148" t="str">
        <f>IF($D19="","",IF(VLOOKUP($D19,Fuse_Req!$A$2:$K$19,2)=1,IF($N19&lt;=$R19,VLOOKUP($D19,Fuse_Req!$A$2:$K$19,3),IF(AND($N19&gt;$R19,$N19&lt;=$T19),VLOOKUP($D19,Fuse_Req!$A$2:$K$19,3)+(((VLOOKUP($D19,Fuse_Req!$A$2:$K$19,5)-VLOOKUP($D19,Fuse_Req!$A$2:$K$19,3))/($T19-$R19))*($N19-$R19)),0))))</f>
        <v/>
      </c>
      <c r="H19" s="147"/>
      <c r="I19" s="147"/>
      <c r="J19" s="148"/>
      <c r="K19" s="147"/>
      <c r="L19" s="147"/>
      <c r="M19" s="148"/>
      <c r="N19" s="149" t="str">
        <f t="shared" si="0"/>
        <v/>
      </c>
      <c r="O19" s="150" t="str">
        <f t="shared" si="1"/>
        <v/>
      </c>
      <c r="P19" s="151"/>
      <c r="Q19" s="453"/>
      <c r="R19" s="152" t="str">
        <f>IF($D19="","",IF(VLOOKUP($D19,Fuse_Req!$A$2:$K$19,2)=1,MIN($U19,VLOOKUP($D19,Fuse_Req!$A$2:$K$19,9)),85))</f>
        <v/>
      </c>
      <c r="S19" s="152" t="str">
        <f>IF($D19="","",IF(VLOOKUP($D19,Fuse_Req!$A$2:$K$19,2)=1,MIN($U19,VLOOKUP($D19,Fuse_Req!$A$2:$K$19,10)),85))</f>
        <v/>
      </c>
      <c r="T19" s="152" t="str">
        <f>IF($D19="","",IF($U19="","",MIN($U19,VLOOKUP($D19,Fuse_Req!$A$2:$K$19,11))))</f>
        <v/>
      </c>
      <c r="U19" s="453"/>
      <c r="V19" s="453"/>
      <c r="W19" s="191"/>
      <c r="X19" s="191"/>
      <c r="Y19" s="191"/>
      <c r="Z19" s="151"/>
      <c r="AA19" s="126" t="e">
        <f>VLOOKUP($D19,Fuse_Req!$A$2:$K$19,2)</f>
        <v>#N/A</v>
      </c>
    </row>
    <row r="20" spans="1:27" x14ac:dyDescent="0.25">
      <c r="A20" s="125"/>
      <c r="B20" s="453"/>
      <c r="C20" s="453"/>
      <c r="D20" s="454"/>
      <c r="E20" s="455"/>
      <c r="F20" s="147" t="str">
        <f>IF($D20="","",IF($Q20="","",IF(VLOOKUP($D20,Fuse_Req!$A$2:$K$19,2)=1,$Q20*$G20,"")))</f>
        <v/>
      </c>
      <c r="G20" s="148" t="str">
        <f>IF($D20="","",IF(VLOOKUP($D20,Fuse_Req!$A$2:$K$19,2)=1,IF($N20&lt;=$R20,VLOOKUP($D20,Fuse_Req!$A$2:$K$19,3),IF(AND($N20&gt;$R20,$N20&lt;=$T20),VLOOKUP($D20,Fuse_Req!$A$2:$K$19,3)+(((VLOOKUP($D20,Fuse_Req!$A$2:$K$19,5)-VLOOKUP($D20,Fuse_Req!$A$2:$K$19,3))/($T20-$R20))*($N20-$R20)),0))))</f>
        <v/>
      </c>
      <c r="H20" s="147"/>
      <c r="I20" s="147"/>
      <c r="J20" s="148"/>
      <c r="K20" s="147"/>
      <c r="L20" s="147"/>
      <c r="M20" s="148"/>
      <c r="N20" s="149" t="str">
        <f t="shared" si="0"/>
        <v/>
      </c>
      <c r="O20" s="150" t="str">
        <f t="shared" si="1"/>
        <v/>
      </c>
      <c r="P20" s="151"/>
      <c r="Q20" s="453"/>
      <c r="R20" s="152" t="str">
        <f>IF($D20="","",IF(VLOOKUP($D20,Fuse_Req!$A$2:$K$19,2)=1,MIN($U20,VLOOKUP($D20,Fuse_Req!$A$2:$K$19,9)),85))</f>
        <v/>
      </c>
      <c r="S20" s="152" t="str">
        <f>IF($D20="","",IF(VLOOKUP($D20,Fuse_Req!$A$2:$K$19,2)=1,MIN($U20,VLOOKUP($D20,Fuse_Req!$A$2:$K$19,10)),85))</f>
        <v/>
      </c>
      <c r="T20" s="152" t="str">
        <f>IF($D20="","",IF($U20="","",MIN($U20,VLOOKUP($D20,Fuse_Req!$A$2:$K$19,11))))</f>
        <v/>
      </c>
      <c r="U20" s="453"/>
      <c r="V20" s="453"/>
      <c r="W20" s="191"/>
      <c r="X20" s="191"/>
      <c r="Y20" s="191"/>
      <c r="Z20" s="151"/>
      <c r="AA20" s="126" t="e">
        <f>VLOOKUP($D20,Fuse_Req!$A$2:$K$19,2)</f>
        <v>#N/A</v>
      </c>
    </row>
    <row r="21" spans="1:27" x14ac:dyDescent="0.25">
      <c r="A21" s="125"/>
      <c r="B21" s="453"/>
      <c r="C21" s="453"/>
      <c r="D21" s="454"/>
      <c r="E21" s="455"/>
      <c r="F21" s="147" t="str">
        <f>IF($D21="","",IF($Q21="","",IF(VLOOKUP($D21,Fuse_Req!$A$2:$K$19,2)=1,$Q21*$G21,"")))</f>
        <v/>
      </c>
      <c r="G21" s="148" t="str">
        <f>IF($D21="","",IF(VLOOKUP($D21,Fuse_Req!$A$2:$K$19,2)=1,IF($N21&lt;=$R21,VLOOKUP($D21,Fuse_Req!$A$2:$K$19,3),IF(AND($N21&gt;$R21,$N21&lt;=$T21),VLOOKUP($D21,Fuse_Req!$A$2:$K$19,3)+(((VLOOKUP($D21,Fuse_Req!$A$2:$K$19,5)-VLOOKUP($D21,Fuse_Req!$A$2:$K$19,3))/($T21-$R21))*($N21-$R21)),0))))</f>
        <v/>
      </c>
      <c r="H21" s="147"/>
      <c r="I21" s="147"/>
      <c r="J21" s="148"/>
      <c r="K21" s="147"/>
      <c r="L21" s="147"/>
      <c r="M21" s="148"/>
      <c r="N21" s="149" t="str">
        <f t="shared" si="0"/>
        <v/>
      </c>
      <c r="O21" s="150" t="str">
        <f t="shared" si="1"/>
        <v/>
      </c>
      <c r="P21" s="151"/>
      <c r="Q21" s="453"/>
      <c r="R21" s="152" t="str">
        <f>IF($D21="","",IF(VLOOKUP($D21,Fuse_Req!$A$2:$K$19,2)=1,MIN($U21,VLOOKUP($D21,Fuse_Req!$A$2:$K$19,9)),85))</f>
        <v/>
      </c>
      <c r="S21" s="152" t="str">
        <f>IF($D21="","",IF(VLOOKUP($D21,Fuse_Req!$A$2:$K$19,2)=1,MIN($U21,VLOOKUP($D21,Fuse_Req!$A$2:$K$19,10)),85))</f>
        <v/>
      </c>
      <c r="T21" s="152" t="str">
        <f>IF($D21="","",IF($U21="","",MIN($U21,VLOOKUP($D21,Fuse_Req!$A$2:$K$19,11))))</f>
        <v/>
      </c>
      <c r="U21" s="453"/>
      <c r="V21" s="453"/>
      <c r="W21" s="191"/>
      <c r="X21" s="191"/>
      <c r="Y21" s="191"/>
      <c r="Z21" s="151"/>
      <c r="AA21" s="126" t="e">
        <f>VLOOKUP($D21,Fuse_Req!$A$2:$K$19,2)</f>
        <v>#N/A</v>
      </c>
    </row>
    <row r="22" spans="1:27" x14ac:dyDescent="0.25">
      <c r="A22" s="125"/>
      <c r="B22" s="453"/>
      <c r="C22" s="453"/>
      <c r="D22" s="454"/>
      <c r="E22" s="455"/>
      <c r="F22" s="147" t="str">
        <f>IF($D22="","",IF($Q22="","",IF(VLOOKUP($D22,Fuse_Req!$A$2:$K$19,2)=1,$Q22*$G22,"")))</f>
        <v/>
      </c>
      <c r="G22" s="148" t="str">
        <f>IF($D22="","",IF(VLOOKUP($D22,Fuse_Req!$A$2:$K$19,2)=1,IF($N22&lt;=$R22,VLOOKUP($D22,Fuse_Req!$A$2:$K$19,3),IF(AND($N22&gt;$R22,$N22&lt;=$T22),VLOOKUP($D22,Fuse_Req!$A$2:$K$19,3)+(((VLOOKUP($D22,Fuse_Req!$A$2:$K$19,5)-VLOOKUP($D22,Fuse_Req!$A$2:$K$19,3))/($T22-$R22))*($N22-$R22)),0))))</f>
        <v/>
      </c>
      <c r="H22" s="147"/>
      <c r="I22" s="147"/>
      <c r="J22" s="148"/>
      <c r="K22" s="147"/>
      <c r="L22" s="147"/>
      <c r="M22" s="148"/>
      <c r="N22" s="149" t="str">
        <f t="shared" si="0"/>
        <v/>
      </c>
      <c r="O22" s="150" t="str">
        <f t="shared" si="1"/>
        <v/>
      </c>
      <c r="P22" s="151"/>
      <c r="Q22" s="453"/>
      <c r="R22" s="152" t="str">
        <f>IF($D22="","",IF(VLOOKUP($D22,Fuse_Req!$A$2:$K$19,2)=1,MIN($U22,VLOOKUP($D22,Fuse_Req!$A$2:$K$19,9)),85))</f>
        <v/>
      </c>
      <c r="S22" s="152" t="str">
        <f>IF($D22="","",IF(VLOOKUP($D22,Fuse_Req!$A$2:$K$19,2)=1,MIN($U22,VLOOKUP($D22,Fuse_Req!$A$2:$K$19,10)),85))</f>
        <v/>
      </c>
      <c r="T22" s="152" t="str">
        <f>IF($D22="","",IF($U22="","",MIN($U22,VLOOKUP($D22,Fuse_Req!$A$2:$K$19,11))))</f>
        <v/>
      </c>
      <c r="U22" s="453"/>
      <c r="V22" s="453"/>
      <c r="W22" s="191"/>
      <c r="X22" s="191"/>
      <c r="Y22" s="191"/>
      <c r="Z22" s="151"/>
      <c r="AA22" s="126" t="e">
        <f>VLOOKUP($D22,Fuse_Req!$A$2:$K$19,2)</f>
        <v>#N/A</v>
      </c>
    </row>
    <row r="23" spans="1:27" x14ac:dyDescent="0.25">
      <c r="A23" s="125"/>
      <c r="B23" s="453"/>
      <c r="C23" s="453"/>
      <c r="D23" s="454"/>
      <c r="E23" s="455"/>
      <c r="F23" s="147" t="str">
        <f>IF($D23="","",IF($Q23="","",IF(VLOOKUP($D23,Fuse_Req!$A$2:$K$19,2)=1,$Q23*$G23,"")))</f>
        <v/>
      </c>
      <c r="G23" s="148" t="str">
        <f>IF($D23="","",IF(VLOOKUP($D23,Fuse_Req!$A$2:$K$19,2)=1,IF($N23&lt;=$R23,VLOOKUP($D23,Fuse_Req!$A$2:$K$19,3),IF(AND($N23&gt;$R23,$N23&lt;=$T23),VLOOKUP($D23,Fuse_Req!$A$2:$K$19,3)+(((VLOOKUP($D23,Fuse_Req!$A$2:$K$19,5)-VLOOKUP($D23,Fuse_Req!$A$2:$K$19,3))/($T23-$R23))*($N23-$R23)),0))))</f>
        <v/>
      </c>
      <c r="H23" s="147"/>
      <c r="I23" s="147"/>
      <c r="J23" s="148"/>
      <c r="K23" s="147"/>
      <c r="L23" s="147"/>
      <c r="M23" s="148"/>
      <c r="N23" s="149" t="str">
        <f t="shared" si="0"/>
        <v/>
      </c>
      <c r="O23" s="150" t="str">
        <f t="shared" si="1"/>
        <v/>
      </c>
      <c r="P23" s="151"/>
      <c r="Q23" s="453"/>
      <c r="R23" s="152" t="str">
        <f>IF($D23="","",IF(VLOOKUP($D23,Fuse_Req!$A$2:$K$19,2)=1,MIN($U23,VLOOKUP($D23,Fuse_Req!$A$2:$K$19,9)),85))</f>
        <v/>
      </c>
      <c r="S23" s="152" t="str">
        <f>IF($D23="","",IF(VLOOKUP($D23,Fuse_Req!$A$2:$K$19,2)=1,MIN($U23,VLOOKUP($D23,Fuse_Req!$A$2:$K$19,10)),85))</f>
        <v/>
      </c>
      <c r="T23" s="152" t="str">
        <f>IF($D23="","",IF($U23="","",MIN($U23,VLOOKUP($D23,Fuse_Req!$A$2:$K$19,11))))</f>
        <v/>
      </c>
      <c r="U23" s="453"/>
      <c r="V23" s="453"/>
      <c r="W23" s="191"/>
      <c r="X23" s="191"/>
      <c r="Y23" s="191"/>
      <c r="Z23" s="151"/>
      <c r="AA23" s="126" t="e">
        <f>VLOOKUP($D23,Fuse_Req!$A$2:$K$19,2)</f>
        <v>#N/A</v>
      </c>
    </row>
    <row r="24" spans="1:27" x14ac:dyDescent="0.25">
      <c r="A24" s="125"/>
      <c r="B24" s="453"/>
      <c r="C24" s="453"/>
      <c r="D24" s="454"/>
      <c r="E24" s="455"/>
      <c r="F24" s="147" t="str">
        <f>IF($D24="","",IF($Q24="","",IF(VLOOKUP($D24,Fuse_Req!$A$2:$K$19,2)=1,$Q24*$G24,"")))</f>
        <v/>
      </c>
      <c r="G24" s="148" t="str">
        <f>IF($D24="","",IF(VLOOKUP($D24,Fuse_Req!$A$2:$K$19,2)=1,IF($N24&lt;=$R24,VLOOKUP($D24,Fuse_Req!$A$2:$K$19,3),IF(AND($N24&gt;$R24,$N24&lt;=$T24),VLOOKUP($D24,Fuse_Req!$A$2:$K$19,3)+(((VLOOKUP($D24,Fuse_Req!$A$2:$K$19,5)-VLOOKUP($D24,Fuse_Req!$A$2:$K$19,3))/($T24-$R24))*($N24-$R24)),0))))</f>
        <v/>
      </c>
      <c r="H24" s="147"/>
      <c r="I24" s="147"/>
      <c r="J24" s="148"/>
      <c r="K24" s="147"/>
      <c r="L24" s="147"/>
      <c r="M24" s="148"/>
      <c r="N24" s="149" t="str">
        <f t="shared" si="0"/>
        <v/>
      </c>
      <c r="O24" s="150" t="str">
        <f t="shared" si="1"/>
        <v/>
      </c>
      <c r="P24" s="151"/>
      <c r="Q24" s="453"/>
      <c r="R24" s="152" t="str">
        <f>IF($D24="","",IF(VLOOKUP($D24,Fuse_Req!$A$2:$K$19,2)=1,MIN($U24,VLOOKUP($D24,Fuse_Req!$A$2:$K$19,9)),85))</f>
        <v/>
      </c>
      <c r="S24" s="152" t="str">
        <f>IF($D24="","",IF(VLOOKUP($D24,Fuse_Req!$A$2:$K$19,2)=1,MIN($U24,VLOOKUP($D24,Fuse_Req!$A$2:$K$19,10)),85))</f>
        <v/>
      </c>
      <c r="T24" s="152" t="str">
        <f>IF($D24="","",IF($U24="","",MIN($U24,VLOOKUP($D24,Fuse_Req!$A$2:$K$19,11))))</f>
        <v/>
      </c>
      <c r="U24" s="453"/>
      <c r="V24" s="453"/>
      <c r="W24" s="191"/>
      <c r="X24" s="191"/>
      <c r="Y24" s="191"/>
      <c r="Z24" s="151"/>
      <c r="AA24" s="126" t="e">
        <f>VLOOKUP($D24,Fuse_Req!$A$2:$K$19,2)</f>
        <v>#N/A</v>
      </c>
    </row>
    <row r="25" spans="1:27" x14ac:dyDescent="0.25">
      <c r="A25" s="125"/>
      <c r="B25" s="453"/>
      <c r="C25" s="453"/>
      <c r="D25" s="454"/>
      <c r="E25" s="455"/>
      <c r="F25" s="147" t="str">
        <f>IF($D25="","",IF($Q25="","",IF(VLOOKUP($D25,Fuse_Req!$A$2:$K$19,2)=1,$Q25*$G25,"")))</f>
        <v/>
      </c>
      <c r="G25" s="148" t="str">
        <f>IF($D25="","",IF(VLOOKUP($D25,Fuse_Req!$A$2:$K$19,2)=1,IF($N25&lt;=$R25,VLOOKUP($D25,Fuse_Req!$A$2:$K$19,3),IF(AND($N25&gt;$R25,$N25&lt;=$T25),VLOOKUP($D25,Fuse_Req!$A$2:$K$19,3)+(((VLOOKUP($D25,Fuse_Req!$A$2:$K$19,5)-VLOOKUP($D25,Fuse_Req!$A$2:$K$19,3))/($T25-$R25))*($N25-$R25)),0))))</f>
        <v/>
      </c>
      <c r="H25" s="147"/>
      <c r="I25" s="147"/>
      <c r="J25" s="148"/>
      <c r="K25" s="147"/>
      <c r="L25" s="147"/>
      <c r="M25" s="148"/>
      <c r="N25" s="149" t="str">
        <f t="shared" si="0"/>
        <v/>
      </c>
      <c r="O25" s="150" t="str">
        <f t="shared" si="1"/>
        <v/>
      </c>
      <c r="P25" s="151"/>
      <c r="Q25" s="453"/>
      <c r="R25" s="152" t="str">
        <f>IF($D25="","",IF(VLOOKUP($D25,Fuse_Req!$A$2:$K$19,2)=1,MIN($U25,VLOOKUP($D25,Fuse_Req!$A$2:$K$19,9)),85))</f>
        <v/>
      </c>
      <c r="S25" s="152" t="str">
        <f>IF($D25="","",IF(VLOOKUP($D25,Fuse_Req!$A$2:$K$19,2)=1,MIN($U25,VLOOKUP($D25,Fuse_Req!$A$2:$K$19,10)),85))</f>
        <v/>
      </c>
      <c r="T25" s="152" t="str">
        <f>IF($D25="","",IF($U25="","",MIN($U25,VLOOKUP($D25,Fuse_Req!$A$2:$K$19,11))))</f>
        <v/>
      </c>
      <c r="U25" s="453"/>
      <c r="V25" s="453"/>
      <c r="W25" s="191"/>
      <c r="X25" s="191"/>
      <c r="Y25" s="191"/>
      <c r="Z25" s="151"/>
      <c r="AA25" s="126" t="e">
        <f>VLOOKUP($D25,Fuse_Req!$A$2:$K$19,2)</f>
        <v>#N/A</v>
      </c>
    </row>
    <row r="26" spans="1:27" x14ac:dyDescent="0.25">
      <c r="A26" s="125"/>
      <c r="B26" s="453"/>
      <c r="C26" s="453"/>
      <c r="D26" s="454"/>
      <c r="E26" s="455"/>
      <c r="F26" s="147" t="str">
        <f>IF($D26="","",IF($Q26="","",IF(VLOOKUP($D26,Fuse_Req!$A$2:$K$19,2)=1,$Q26*$G26,"")))</f>
        <v/>
      </c>
      <c r="G26" s="148" t="str">
        <f>IF($D26="","",IF(VLOOKUP($D26,Fuse_Req!$A$2:$K$19,2)=1,IF($N26&lt;=$R26,VLOOKUP($D26,Fuse_Req!$A$2:$K$19,3),IF(AND($N26&gt;$R26,$N26&lt;=$T26),VLOOKUP($D26,Fuse_Req!$A$2:$K$19,3)+(((VLOOKUP($D26,Fuse_Req!$A$2:$K$19,5)-VLOOKUP($D26,Fuse_Req!$A$2:$K$19,3))/($T26-$R26))*($N26-$R26)),0))))</f>
        <v/>
      </c>
      <c r="H26" s="147"/>
      <c r="I26" s="147"/>
      <c r="J26" s="148"/>
      <c r="K26" s="147"/>
      <c r="L26" s="147"/>
      <c r="M26" s="148"/>
      <c r="N26" s="149" t="str">
        <f t="shared" si="0"/>
        <v/>
      </c>
      <c r="O26" s="150" t="str">
        <f t="shared" si="1"/>
        <v/>
      </c>
      <c r="P26" s="151"/>
      <c r="Q26" s="453"/>
      <c r="R26" s="152" t="str">
        <f>IF($D26="","",IF(VLOOKUP($D26,Fuse_Req!$A$2:$K$19,2)=1,MIN($U26,VLOOKUP($D26,Fuse_Req!$A$2:$K$19,9)),85))</f>
        <v/>
      </c>
      <c r="S26" s="152" t="str">
        <f>IF($D26="","",IF(VLOOKUP($D26,Fuse_Req!$A$2:$K$19,2)=1,MIN($U26,VLOOKUP($D26,Fuse_Req!$A$2:$K$19,10)),85))</f>
        <v/>
      </c>
      <c r="T26" s="152" t="str">
        <f>IF($D26="","",IF($U26="","",MIN($U26,VLOOKUP($D26,Fuse_Req!$A$2:$K$19,11))))</f>
        <v/>
      </c>
      <c r="U26" s="453"/>
      <c r="V26" s="453"/>
      <c r="W26" s="191"/>
      <c r="X26" s="191"/>
      <c r="Y26" s="191"/>
      <c r="Z26" s="151"/>
      <c r="AA26" s="126" t="e">
        <f>VLOOKUP($D26,Fuse_Req!$A$2:$K$19,2)</f>
        <v>#N/A</v>
      </c>
    </row>
    <row r="27" spans="1:27" x14ac:dyDescent="0.25">
      <c r="A27" s="125"/>
      <c r="B27" s="453"/>
      <c r="C27" s="453"/>
      <c r="D27" s="454"/>
      <c r="E27" s="455"/>
      <c r="F27" s="147" t="str">
        <f>IF($D27="","",IF($Q27="","",IF(VLOOKUP($D27,Fuse_Req!$A$2:$K$19,2)=1,$Q27*$G27,"")))</f>
        <v/>
      </c>
      <c r="G27" s="148" t="str">
        <f>IF($D27="","",IF(VLOOKUP($D27,Fuse_Req!$A$2:$K$19,2)=1,IF($N27&lt;=$R27,VLOOKUP($D27,Fuse_Req!$A$2:$K$19,3),IF(AND($N27&gt;$R27,$N27&lt;=$T27),VLOOKUP($D27,Fuse_Req!$A$2:$K$19,3)+(((VLOOKUP($D27,Fuse_Req!$A$2:$K$19,5)-VLOOKUP($D27,Fuse_Req!$A$2:$K$19,3))/($T27-$R27))*($N27-$R27)),0))))</f>
        <v/>
      </c>
      <c r="H27" s="147"/>
      <c r="I27" s="147"/>
      <c r="J27" s="148"/>
      <c r="K27" s="147"/>
      <c r="L27" s="147"/>
      <c r="M27" s="148"/>
      <c r="N27" s="149" t="str">
        <f t="shared" si="0"/>
        <v/>
      </c>
      <c r="O27" s="150" t="str">
        <f t="shared" si="1"/>
        <v/>
      </c>
      <c r="P27" s="151"/>
      <c r="Q27" s="453"/>
      <c r="R27" s="152" t="str">
        <f>IF($D27="","",IF(VLOOKUP($D27,Fuse_Req!$A$2:$K$19,2)=1,MIN($U27,VLOOKUP($D27,Fuse_Req!$A$2:$K$19,9)),85))</f>
        <v/>
      </c>
      <c r="S27" s="152" t="str">
        <f>IF($D27="","",IF(VLOOKUP($D27,Fuse_Req!$A$2:$K$19,2)=1,MIN($U27,VLOOKUP($D27,Fuse_Req!$A$2:$K$19,10)),85))</f>
        <v/>
      </c>
      <c r="T27" s="152" t="str">
        <f>IF($D27="","",IF($U27="","",MIN($U27,VLOOKUP($D27,Fuse_Req!$A$2:$K$19,11))))</f>
        <v/>
      </c>
      <c r="U27" s="453"/>
      <c r="V27" s="453"/>
      <c r="W27" s="191"/>
      <c r="X27" s="191"/>
      <c r="Y27" s="191"/>
      <c r="Z27" s="151"/>
      <c r="AA27" s="126" t="e">
        <f>VLOOKUP($D27,Fuse_Req!$A$2:$K$19,2)</f>
        <v>#N/A</v>
      </c>
    </row>
    <row r="28" spans="1:27" x14ac:dyDescent="0.25">
      <c r="A28" s="125"/>
      <c r="B28" s="453"/>
      <c r="C28" s="453"/>
      <c r="D28" s="454"/>
      <c r="E28" s="455"/>
      <c r="F28" s="147" t="str">
        <f>IF($D28="","",IF($Q28="","",IF(VLOOKUP($D28,Fuse_Req!$A$2:$K$19,2)=1,$Q28*$G28,"")))</f>
        <v/>
      </c>
      <c r="G28" s="148" t="str">
        <f>IF($D28="","",IF(VLOOKUP($D28,Fuse_Req!$A$2:$K$19,2)=1,IF($N28&lt;=$R28,VLOOKUP($D28,Fuse_Req!$A$2:$K$19,3),IF(AND($N28&gt;$R28,$N28&lt;=$T28),VLOOKUP($D28,Fuse_Req!$A$2:$K$19,3)+(((VLOOKUP($D28,Fuse_Req!$A$2:$K$19,5)-VLOOKUP($D28,Fuse_Req!$A$2:$K$19,3))/($T28-$R28))*($N28-$R28)),0))))</f>
        <v/>
      </c>
      <c r="H28" s="147"/>
      <c r="I28" s="147"/>
      <c r="J28" s="148"/>
      <c r="K28" s="147"/>
      <c r="L28" s="147"/>
      <c r="M28" s="148"/>
      <c r="N28" s="149" t="str">
        <f t="shared" si="0"/>
        <v/>
      </c>
      <c r="O28" s="150" t="str">
        <f t="shared" si="1"/>
        <v/>
      </c>
      <c r="P28" s="151"/>
      <c r="Q28" s="453"/>
      <c r="R28" s="152" t="str">
        <f>IF($D28="","",IF(VLOOKUP($D28,Fuse_Req!$A$2:$K$19,2)=1,MIN($U28,VLOOKUP($D28,Fuse_Req!$A$2:$K$19,9)),85))</f>
        <v/>
      </c>
      <c r="S28" s="152" t="str">
        <f>IF($D28="","",IF(VLOOKUP($D28,Fuse_Req!$A$2:$K$19,2)=1,MIN($U28,VLOOKUP($D28,Fuse_Req!$A$2:$K$19,10)),85))</f>
        <v/>
      </c>
      <c r="T28" s="152" t="str">
        <f>IF($D28="","",IF($U28="","",MIN($U28,VLOOKUP($D28,Fuse_Req!$A$2:$K$19,11))))</f>
        <v/>
      </c>
      <c r="U28" s="453"/>
      <c r="V28" s="453"/>
      <c r="W28" s="191"/>
      <c r="X28" s="191"/>
      <c r="Y28" s="191"/>
      <c r="Z28" s="151"/>
      <c r="AA28" s="126" t="e">
        <f>VLOOKUP($D28,Fuse_Req!$A$2:$K$19,2)</f>
        <v>#N/A</v>
      </c>
    </row>
    <row r="29" spans="1:27" x14ac:dyDescent="0.25">
      <c r="A29" s="125"/>
      <c r="B29" s="453"/>
      <c r="C29" s="453"/>
      <c r="D29" s="454"/>
      <c r="E29" s="455"/>
      <c r="F29" s="147" t="str">
        <f>IF($D29="","",IF($Q29="","",IF(VLOOKUP($D29,Fuse_Req!$A$2:$K$19,2)=1,$Q29*$G29,"")))</f>
        <v/>
      </c>
      <c r="G29" s="148" t="str">
        <f>IF($D29="","",IF(VLOOKUP($D29,Fuse_Req!$A$2:$K$19,2)=1,IF($N29&lt;=$R29,VLOOKUP($D29,Fuse_Req!$A$2:$K$19,3),IF(AND($N29&gt;$R29,$N29&lt;=$T29),VLOOKUP($D29,Fuse_Req!$A$2:$K$19,3)+(((VLOOKUP($D29,Fuse_Req!$A$2:$K$19,5)-VLOOKUP($D29,Fuse_Req!$A$2:$K$19,3))/($T29-$R29))*($N29-$R29)),0))))</f>
        <v/>
      </c>
      <c r="H29" s="147"/>
      <c r="I29" s="147"/>
      <c r="J29" s="148"/>
      <c r="K29" s="147"/>
      <c r="L29" s="147"/>
      <c r="M29" s="148"/>
      <c r="N29" s="149" t="str">
        <f t="shared" si="0"/>
        <v/>
      </c>
      <c r="O29" s="150" t="str">
        <f t="shared" si="1"/>
        <v/>
      </c>
      <c r="P29" s="151"/>
      <c r="Q29" s="453"/>
      <c r="R29" s="152" t="str">
        <f>IF($D29="","",IF(VLOOKUP($D29,Fuse_Req!$A$2:$K$19,2)=1,MIN($U29,VLOOKUP($D29,Fuse_Req!$A$2:$K$19,9)),85))</f>
        <v/>
      </c>
      <c r="S29" s="152" t="str">
        <f>IF($D29="","",IF(VLOOKUP($D29,Fuse_Req!$A$2:$K$19,2)=1,MIN($U29,VLOOKUP($D29,Fuse_Req!$A$2:$K$19,10)),85))</f>
        <v/>
      </c>
      <c r="T29" s="152" t="str">
        <f>IF($D29="","",IF($U29="","",MIN($U29,VLOOKUP($D29,Fuse_Req!$A$2:$K$19,11))))</f>
        <v/>
      </c>
      <c r="U29" s="453"/>
      <c r="V29" s="453"/>
      <c r="W29" s="191"/>
      <c r="X29" s="191"/>
      <c r="Y29" s="191"/>
      <c r="Z29" s="151"/>
      <c r="AA29" s="126" t="e">
        <f>VLOOKUP($D29,Fuse_Req!$A$2:$K$19,2)</f>
        <v>#N/A</v>
      </c>
    </row>
    <row r="30" spans="1:27" x14ac:dyDescent="0.25">
      <c r="A30" s="125"/>
      <c r="B30" s="453"/>
      <c r="C30" s="453"/>
      <c r="D30" s="454"/>
      <c r="E30" s="455"/>
      <c r="F30" s="147" t="str">
        <f>IF($D30="","",IF($Q30="","",IF(VLOOKUP($D30,Fuse_Req!$A$2:$K$19,2)=1,$Q30*$G30,"")))</f>
        <v/>
      </c>
      <c r="G30" s="148" t="str">
        <f>IF($D30="","",IF(VLOOKUP($D30,Fuse_Req!$A$2:$K$19,2)=1,IF($N30&lt;=$R30,VLOOKUP($D30,Fuse_Req!$A$2:$K$19,3),IF(AND($N30&gt;$R30,$N30&lt;=$T30),VLOOKUP($D30,Fuse_Req!$A$2:$K$19,3)+(((VLOOKUP($D30,Fuse_Req!$A$2:$K$19,5)-VLOOKUP($D30,Fuse_Req!$A$2:$K$19,3))/($T30-$R30))*($N30-$R30)),0))))</f>
        <v/>
      </c>
      <c r="H30" s="147"/>
      <c r="I30" s="147"/>
      <c r="J30" s="148"/>
      <c r="K30" s="147"/>
      <c r="L30" s="147"/>
      <c r="M30" s="148"/>
      <c r="N30" s="149" t="str">
        <f t="shared" si="0"/>
        <v/>
      </c>
      <c r="O30" s="150" t="str">
        <f t="shared" si="1"/>
        <v/>
      </c>
      <c r="P30" s="151"/>
      <c r="Q30" s="453"/>
      <c r="R30" s="152" t="str">
        <f>IF($D30="","",IF(VLOOKUP($D30,Fuse_Req!$A$2:$K$19,2)=1,MIN($U30,VLOOKUP($D30,Fuse_Req!$A$2:$K$19,9)),85))</f>
        <v/>
      </c>
      <c r="S30" s="152" t="str">
        <f>IF($D30="","",IF(VLOOKUP($D30,Fuse_Req!$A$2:$K$19,2)=1,MIN($U30,VLOOKUP($D30,Fuse_Req!$A$2:$K$19,10)),85))</f>
        <v/>
      </c>
      <c r="T30" s="152" t="str">
        <f>IF($D30="","",IF($U30="","",MIN($U30,VLOOKUP($D30,Fuse_Req!$A$2:$K$19,11))))</f>
        <v/>
      </c>
      <c r="U30" s="453"/>
      <c r="V30" s="453"/>
      <c r="W30" s="191"/>
      <c r="X30" s="191"/>
      <c r="Y30" s="191"/>
      <c r="Z30" s="151"/>
      <c r="AA30" s="126" t="e">
        <f>VLOOKUP($D30,Fuse_Req!$A$2:$K$19,2)</f>
        <v>#N/A</v>
      </c>
    </row>
    <row r="31" spans="1:27" x14ac:dyDescent="0.25">
      <c r="A31" s="125"/>
      <c r="B31" s="453"/>
      <c r="C31" s="453"/>
      <c r="D31" s="454"/>
      <c r="E31" s="455"/>
      <c r="F31" s="147" t="str">
        <f>IF($D31="","",IF($Q31="","",IF(VLOOKUP($D31,Fuse_Req!$A$2:$K$19,2)=1,$Q31*$G31,"")))</f>
        <v/>
      </c>
      <c r="G31" s="148" t="str">
        <f>IF($D31="","",IF(VLOOKUP($D31,Fuse_Req!$A$2:$K$19,2)=1,IF($N31&lt;=$R31,VLOOKUP($D31,Fuse_Req!$A$2:$K$19,3),IF(AND($N31&gt;$R31,$N31&lt;=$T31),VLOOKUP($D31,Fuse_Req!$A$2:$K$19,3)+(((VLOOKUP($D31,Fuse_Req!$A$2:$K$19,5)-VLOOKUP($D31,Fuse_Req!$A$2:$K$19,3))/($T31-$R31))*($N31-$R31)),0))))</f>
        <v/>
      </c>
      <c r="H31" s="147"/>
      <c r="I31" s="147"/>
      <c r="J31" s="148"/>
      <c r="K31" s="147"/>
      <c r="L31" s="147"/>
      <c r="M31" s="148"/>
      <c r="N31" s="149" t="str">
        <f t="shared" si="0"/>
        <v/>
      </c>
      <c r="O31" s="150" t="str">
        <f t="shared" si="1"/>
        <v/>
      </c>
      <c r="P31" s="151"/>
      <c r="Q31" s="453"/>
      <c r="R31" s="152" t="str">
        <f>IF($D31="","",IF(VLOOKUP($D31,Fuse_Req!$A$2:$K$19,2)=1,MIN($U31,VLOOKUP($D31,Fuse_Req!$A$2:$K$19,9)),85))</f>
        <v/>
      </c>
      <c r="S31" s="152" t="str">
        <f>IF($D31="","",IF(VLOOKUP($D31,Fuse_Req!$A$2:$K$19,2)=1,MIN($U31,VLOOKUP($D31,Fuse_Req!$A$2:$K$19,10)),85))</f>
        <v/>
      </c>
      <c r="T31" s="152" t="str">
        <f>IF($D31="","",IF($U31="","",MIN($U31,VLOOKUP($D31,Fuse_Req!$A$2:$K$19,11))))</f>
        <v/>
      </c>
      <c r="U31" s="453"/>
      <c r="V31" s="453"/>
      <c r="W31" s="191"/>
      <c r="X31" s="191"/>
      <c r="Y31" s="191"/>
      <c r="Z31" s="151"/>
      <c r="AA31" s="126" t="e">
        <f>VLOOKUP($D31,Fuse_Req!$A$2:$K$19,2)</f>
        <v>#N/A</v>
      </c>
    </row>
    <row r="32" spans="1:27" x14ac:dyDescent="0.25">
      <c r="A32" s="125"/>
      <c r="B32" s="453"/>
      <c r="C32" s="453"/>
      <c r="D32" s="454"/>
      <c r="E32" s="455"/>
      <c r="F32" s="147" t="str">
        <f>IF($D32="","",IF($Q32="","",IF(VLOOKUP($D32,Fuse_Req!$A$2:$K$19,2)=1,$Q32*$G32,"")))</f>
        <v/>
      </c>
      <c r="G32" s="148" t="str">
        <f>IF($D32="","",IF(VLOOKUP($D32,Fuse_Req!$A$2:$K$19,2)=1,IF($N32&lt;=$R32,VLOOKUP($D32,Fuse_Req!$A$2:$K$19,3),IF(AND($N32&gt;$R32,$N32&lt;=$T32),VLOOKUP($D32,Fuse_Req!$A$2:$K$19,3)+(((VLOOKUP($D32,Fuse_Req!$A$2:$K$19,5)-VLOOKUP($D32,Fuse_Req!$A$2:$K$19,3))/($T32-$R32))*($N32-$R32)),0))))</f>
        <v/>
      </c>
      <c r="H32" s="147"/>
      <c r="I32" s="147"/>
      <c r="J32" s="148"/>
      <c r="K32" s="147"/>
      <c r="L32" s="147"/>
      <c r="M32" s="148"/>
      <c r="N32" s="149" t="str">
        <f t="shared" si="0"/>
        <v/>
      </c>
      <c r="O32" s="150" t="str">
        <f t="shared" si="1"/>
        <v/>
      </c>
      <c r="P32" s="151"/>
      <c r="Q32" s="453"/>
      <c r="R32" s="152" t="str">
        <f>IF($D32="","",IF(VLOOKUP($D32,Fuse_Req!$A$2:$K$19,2)=1,MIN($U32,VLOOKUP($D32,Fuse_Req!$A$2:$K$19,9)),85))</f>
        <v/>
      </c>
      <c r="S32" s="152" t="str">
        <f>IF($D32="","",IF(VLOOKUP($D32,Fuse_Req!$A$2:$K$19,2)=1,MIN($U32,VLOOKUP($D32,Fuse_Req!$A$2:$K$19,10)),85))</f>
        <v/>
      </c>
      <c r="T32" s="152" t="str">
        <f>IF($D32="","",IF($U32="","",MIN($U32,VLOOKUP($D32,Fuse_Req!$A$2:$K$19,11))))</f>
        <v/>
      </c>
      <c r="U32" s="453"/>
      <c r="V32" s="453"/>
      <c r="W32" s="191"/>
      <c r="X32" s="191"/>
      <c r="Y32" s="191"/>
      <c r="Z32" s="151"/>
      <c r="AA32" s="126" t="e">
        <f>VLOOKUP($D32,Fuse_Req!$A$2:$K$19,2)</f>
        <v>#N/A</v>
      </c>
    </row>
    <row r="33" spans="1:27" x14ac:dyDescent="0.25">
      <c r="A33" s="125"/>
      <c r="B33" s="453"/>
      <c r="C33" s="453"/>
      <c r="D33" s="454"/>
      <c r="E33" s="455"/>
      <c r="F33" s="147" t="str">
        <f>IF($D33="","",IF($Q33="","",IF(VLOOKUP($D33,Fuse_Req!$A$2:$K$19,2)=1,$Q33*$G33,"")))</f>
        <v/>
      </c>
      <c r="G33" s="148" t="str">
        <f>IF($D33="","",IF(VLOOKUP($D33,Fuse_Req!$A$2:$K$19,2)=1,IF($N33&lt;=$R33,VLOOKUP($D33,Fuse_Req!$A$2:$K$19,3),IF(AND($N33&gt;$R33,$N33&lt;=$T33),VLOOKUP($D33,Fuse_Req!$A$2:$K$19,3)+(((VLOOKUP($D33,Fuse_Req!$A$2:$K$19,5)-VLOOKUP($D33,Fuse_Req!$A$2:$K$19,3))/($T33-$R33))*($N33-$R33)),0))))</f>
        <v/>
      </c>
      <c r="H33" s="147"/>
      <c r="I33" s="147"/>
      <c r="J33" s="148"/>
      <c r="K33" s="147"/>
      <c r="L33" s="147"/>
      <c r="M33" s="148"/>
      <c r="N33" s="149" t="str">
        <f t="shared" si="0"/>
        <v/>
      </c>
      <c r="O33" s="150" t="str">
        <f t="shared" si="1"/>
        <v/>
      </c>
      <c r="P33" s="151"/>
      <c r="Q33" s="453"/>
      <c r="R33" s="152" t="str">
        <f>IF($D33="","",IF(VLOOKUP($D33,Fuse_Req!$A$2:$K$19,2)=1,MIN($U33,VLOOKUP($D33,Fuse_Req!$A$2:$K$19,9)),85))</f>
        <v/>
      </c>
      <c r="S33" s="152" t="str">
        <f>IF($D33="","",IF(VLOOKUP($D33,Fuse_Req!$A$2:$K$19,2)=1,MIN($U33,VLOOKUP($D33,Fuse_Req!$A$2:$K$19,10)),85))</f>
        <v/>
      </c>
      <c r="T33" s="152" t="str">
        <f>IF($D33="","",IF($U33="","",MIN($U33,VLOOKUP($D33,Fuse_Req!$A$2:$K$19,11))))</f>
        <v/>
      </c>
      <c r="U33" s="453"/>
      <c r="V33" s="453"/>
      <c r="W33" s="191"/>
      <c r="X33" s="191"/>
      <c r="Y33" s="191"/>
      <c r="Z33" s="151"/>
      <c r="AA33" s="126" t="e">
        <f>VLOOKUP($D33,Fuse_Req!$A$2:$K$19,2)</f>
        <v>#N/A</v>
      </c>
    </row>
    <row r="34" spans="1:27" x14ac:dyDescent="0.25">
      <c r="A34" s="125"/>
      <c r="B34" s="453"/>
      <c r="C34" s="453"/>
      <c r="D34" s="454"/>
      <c r="E34" s="455"/>
      <c r="F34" s="147" t="str">
        <f>IF($D34="","",IF($Q34="","",IF(VLOOKUP($D34,Fuse_Req!$A$2:$K$19,2)=1,$Q34*$G34,"")))</f>
        <v/>
      </c>
      <c r="G34" s="148" t="str">
        <f>IF($D34="","",IF(VLOOKUP($D34,Fuse_Req!$A$2:$K$19,2)=1,IF($N34&lt;=$R34,VLOOKUP($D34,Fuse_Req!$A$2:$K$19,3),IF(AND($N34&gt;$R34,$N34&lt;=$T34),VLOOKUP($D34,Fuse_Req!$A$2:$K$19,3)+(((VLOOKUP($D34,Fuse_Req!$A$2:$K$19,5)-VLOOKUP($D34,Fuse_Req!$A$2:$K$19,3))/($T34-$R34))*($N34-$R34)),0))))</f>
        <v/>
      </c>
      <c r="H34" s="147"/>
      <c r="I34" s="147"/>
      <c r="J34" s="148"/>
      <c r="K34" s="147"/>
      <c r="L34" s="147"/>
      <c r="M34" s="148"/>
      <c r="N34" s="149" t="str">
        <f t="shared" si="0"/>
        <v/>
      </c>
      <c r="O34" s="150" t="str">
        <f t="shared" si="1"/>
        <v/>
      </c>
      <c r="P34" s="151"/>
      <c r="Q34" s="453"/>
      <c r="R34" s="152" t="str">
        <f>IF($D34="","",IF(VLOOKUP($D34,Fuse_Req!$A$2:$K$19,2)=1,MIN($U34,VLOOKUP($D34,Fuse_Req!$A$2:$K$19,9)),85))</f>
        <v/>
      </c>
      <c r="S34" s="152" t="str">
        <f>IF($D34="","",IF(VLOOKUP($D34,Fuse_Req!$A$2:$K$19,2)=1,MIN($U34,VLOOKUP($D34,Fuse_Req!$A$2:$K$19,10)),85))</f>
        <v/>
      </c>
      <c r="T34" s="152" t="str">
        <f>IF($D34="","",IF($U34="","",MIN($U34,VLOOKUP($D34,Fuse_Req!$A$2:$K$19,11))))</f>
        <v/>
      </c>
      <c r="U34" s="453"/>
      <c r="V34" s="453"/>
      <c r="W34" s="191"/>
      <c r="X34" s="191"/>
      <c r="Y34" s="191"/>
      <c r="Z34" s="151"/>
      <c r="AA34" s="126" t="e">
        <f>VLOOKUP($D34,Fuse_Req!$A$2:$K$19,2)</f>
        <v>#N/A</v>
      </c>
    </row>
    <row r="35" spans="1:27" x14ac:dyDescent="0.25">
      <c r="A35" s="125"/>
      <c r="B35" s="453"/>
      <c r="C35" s="453"/>
      <c r="D35" s="454"/>
      <c r="E35" s="455"/>
      <c r="F35" s="147" t="str">
        <f>IF($D35="","",IF($Q35="","",IF(VLOOKUP($D35,Fuse_Req!$A$2:$K$19,2)=1,$Q35*$G35,"")))</f>
        <v/>
      </c>
      <c r="G35" s="148" t="str">
        <f>IF($D35="","",IF(VLOOKUP($D35,Fuse_Req!$A$2:$K$19,2)=1,IF($N35&lt;=$R35,VLOOKUP($D35,Fuse_Req!$A$2:$K$19,3),IF(AND($N35&gt;$R35,$N35&lt;=$T35),VLOOKUP($D35,Fuse_Req!$A$2:$K$19,3)+(((VLOOKUP($D35,Fuse_Req!$A$2:$K$19,5)-VLOOKUP($D35,Fuse_Req!$A$2:$K$19,3))/($T35-$R35))*($N35-$R35)),0))))</f>
        <v/>
      </c>
      <c r="H35" s="147"/>
      <c r="I35" s="147"/>
      <c r="J35" s="148"/>
      <c r="K35" s="147"/>
      <c r="L35" s="147"/>
      <c r="M35" s="148"/>
      <c r="N35" s="149" t="str">
        <f t="shared" si="0"/>
        <v/>
      </c>
      <c r="O35" s="150" t="str">
        <f t="shared" si="1"/>
        <v/>
      </c>
      <c r="P35" s="151"/>
      <c r="Q35" s="453"/>
      <c r="R35" s="152" t="str">
        <f>IF($D35="","",IF(VLOOKUP($D35,Fuse_Req!$A$2:$K$19,2)=1,MIN($U35,VLOOKUP($D35,Fuse_Req!$A$2:$K$19,9)),85))</f>
        <v/>
      </c>
      <c r="S35" s="152" t="str">
        <f>IF($D35="","",IF(VLOOKUP($D35,Fuse_Req!$A$2:$K$19,2)=1,MIN($U35,VLOOKUP($D35,Fuse_Req!$A$2:$K$19,10)),85))</f>
        <v/>
      </c>
      <c r="T35" s="152" t="str">
        <f>IF($D35="","",IF($U35="","",MIN($U35,VLOOKUP($D35,Fuse_Req!$A$2:$K$19,11))))</f>
        <v/>
      </c>
      <c r="U35" s="453"/>
      <c r="V35" s="453"/>
      <c r="W35" s="191"/>
      <c r="X35" s="191"/>
      <c r="Y35" s="191"/>
      <c r="Z35" s="151"/>
      <c r="AA35" s="126" t="e">
        <f>VLOOKUP($D35,Fuse_Req!$A$2:$K$19,2)</f>
        <v>#N/A</v>
      </c>
    </row>
    <row r="36" spans="1:27" x14ac:dyDescent="0.25">
      <c r="A36" s="125"/>
      <c r="B36" s="453"/>
      <c r="C36" s="453"/>
      <c r="D36" s="454"/>
      <c r="E36" s="455"/>
      <c r="F36" s="147" t="str">
        <f>IF($D36="","",IF($Q36="","",IF(VLOOKUP($D36,Fuse_Req!$A$2:$K$19,2)=1,$Q36*$G36,"")))</f>
        <v/>
      </c>
      <c r="G36" s="148" t="str">
        <f>IF($D36="","",IF(VLOOKUP($D36,Fuse_Req!$A$2:$K$19,2)=1,IF($N36&lt;=$R36,VLOOKUP($D36,Fuse_Req!$A$2:$K$19,3),IF(AND($N36&gt;$R36,$N36&lt;=$T36),VLOOKUP($D36,Fuse_Req!$A$2:$K$19,3)+(((VLOOKUP($D36,Fuse_Req!$A$2:$K$19,5)-VLOOKUP($D36,Fuse_Req!$A$2:$K$19,3))/($T36-$R36))*($N36-$R36)),0))))</f>
        <v/>
      </c>
      <c r="H36" s="147"/>
      <c r="I36" s="147"/>
      <c r="J36" s="148"/>
      <c r="K36" s="147"/>
      <c r="L36" s="147"/>
      <c r="M36" s="148"/>
      <c r="N36" s="149" t="str">
        <f t="shared" si="0"/>
        <v/>
      </c>
      <c r="O36" s="150" t="str">
        <f t="shared" si="1"/>
        <v/>
      </c>
      <c r="P36" s="151"/>
      <c r="Q36" s="453"/>
      <c r="R36" s="152" t="str">
        <f>IF($D36="","",IF(VLOOKUP($D36,Fuse_Req!$A$2:$K$19,2)=1,MIN($U36,VLOOKUP($D36,Fuse_Req!$A$2:$K$19,9)),85))</f>
        <v/>
      </c>
      <c r="S36" s="152" t="str">
        <f>IF($D36="","",IF(VLOOKUP($D36,Fuse_Req!$A$2:$K$19,2)=1,MIN($U36,VLOOKUP($D36,Fuse_Req!$A$2:$K$19,10)),85))</f>
        <v/>
      </c>
      <c r="T36" s="152" t="str">
        <f>IF($D36="","",IF($U36="","",MIN($U36,VLOOKUP($D36,Fuse_Req!$A$2:$K$19,11))))</f>
        <v/>
      </c>
      <c r="U36" s="453"/>
      <c r="V36" s="453"/>
      <c r="W36" s="191"/>
      <c r="X36" s="191"/>
      <c r="Y36" s="191"/>
      <c r="Z36" s="151"/>
      <c r="AA36" s="126" t="e">
        <f>VLOOKUP($D36,Fuse_Req!$A$2:$K$19,2)</f>
        <v>#N/A</v>
      </c>
    </row>
    <row r="37" spans="1:27" x14ac:dyDescent="0.25">
      <c r="A37" s="125"/>
      <c r="B37" s="453"/>
      <c r="C37" s="453"/>
      <c r="D37" s="454"/>
      <c r="E37" s="455"/>
      <c r="F37" s="147" t="str">
        <f>IF($D37="","",IF($Q37="","",IF(VLOOKUP($D37,Fuse_Req!$A$2:$K$19,2)=1,$Q37*$G37,"")))</f>
        <v/>
      </c>
      <c r="G37" s="148" t="str">
        <f>IF($D37="","",IF(VLOOKUP($D37,Fuse_Req!$A$2:$K$19,2)=1,IF($N37&lt;=$R37,VLOOKUP($D37,Fuse_Req!$A$2:$K$19,3),IF(AND($N37&gt;$R37,$N37&lt;=$T37),VLOOKUP($D37,Fuse_Req!$A$2:$K$19,3)+(((VLOOKUP($D37,Fuse_Req!$A$2:$K$19,5)-VLOOKUP($D37,Fuse_Req!$A$2:$K$19,3))/($T37-$R37))*($N37-$R37)),0))))</f>
        <v/>
      </c>
      <c r="H37" s="147"/>
      <c r="I37" s="147"/>
      <c r="J37" s="148"/>
      <c r="K37" s="147"/>
      <c r="L37" s="147"/>
      <c r="M37" s="148"/>
      <c r="N37" s="149" t="str">
        <f t="shared" si="0"/>
        <v/>
      </c>
      <c r="O37" s="150" t="str">
        <f t="shared" si="1"/>
        <v/>
      </c>
      <c r="P37" s="151"/>
      <c r="Q37" s="453"/>
      <c r="R37" s="152" t="str">
        <f>IF($D37="","",IF(VLOOKUP($D37,Fuse_Req!$A$2:$K$19,2)=1,MIN($U37,VLOOKUP($D37,Fuse_Req!$A$2:$K$19,9)),85))</f>
        <v/>
      </c>
      <c r="S37" s="152" t="str">
        <f>IF($D37="","",IF(VLOOKUP($D37,Fuse_Req!$A$2:$K$19,2)=1,MIN($U37,VLOOKUP($D37,Fuse_Req!$A$2:$K$19,10)),85))</f>
        <v/>
      </c>
      <c r="T37" s="152" t="str">
        <f>IF($D37="","",IF($U37="","",MIN($U37,VLOOKUP($D37,Fuse_Req!$A$2:$K$19,11))))</f>
        <v/>
      </c>
      <c r="U37" s="453"/>
      <c r="V37" s="453"/>
      <c r="W37" s="191"/>
      <c r="X37" s="191"/>
      <c r="Y37" s="191"/>
      <c r="Z37" s="125"/>
      <c r="AA37" s="126" t="e">
        <f>VLOOKUP($D37,Fuse_Req!$A$2:$K$19,2)</f>
        <v>#N/A</v>
      </c>
    </row>
    <row r="38" spans="1:27" x14ac:dyDescent="0.25">
      <c r="A38" s="125"/>
      <c r="B38" s="453"/>
      <c r="C38" s="453"/>
      <c r="D38" s="454"/>
      <c r="E38" s="455"/>
      <c r="F38" s="147" t="str">
        <f>IF($D38="","",IF($Q38="","",IF(VLOOKUP($D38,Fuse_Req!$A$2:$K$19,2)=1,$Q38*$G38,"")))</f>
        <v/>
      </c>
      <c r="G38" s="148" t="str">
        <f>IF($D38="","",IF(VLOOKUP($D38,Fuse_Req!$A$2:$K$19,2)=1,IF($N38&lt;=$R38,VLOOKUP($D38,Fuse_Req!$A$2:$K$19,3),IF(AND($N38&gt;$R38,$N38&lt;=$T38),VLOOKUP($D38,Fuse_Req!$A$2:$K$19,3)+(((VLOOKUP($D38,Fuse_Req!$A$2:$K$19,5)-VLOOKUP($D38,Fuse_Req!$A$2:$K$19,3))/($T38-$R38))*($N38-$R38)),0))))</f>
        <v/>
      </c>
      <c r="H38" s="147"/>
      <c r="I38" s="147"/>
      <c r="J38" s="148"/>
      <c r="K38" s="147"/>
      <c r="L38" s="147"/>
      <c r="M38" s="148"/>
      <c r="N38" s="149" t="str">
        <f t="shared" si="0"/>
        <v/>
      </c>
      <c r="O38" s="150" t="str">
        <f t="shared" si="1"/>
        <v/>
      </c>
      <c r="P38" s="151"/>
      <c r="Q38" s="453"/>
      <c r="R38" s="152" t="str">
        <f>IF($D38="","",IF(VLOOKUP($D38,Fuse_Req!$A$2:$K$19,2)=1,MIN($U38,VLOOKUP($D38,Fuse_Req!$A$2:$K$19,9)),85))</f>
        <v/>
      </c>
      <c r="S38" s="152" t="str">
        <f>IF($D38="","",IF(VLOOKUP($D38,Fuse_Req!$A$2:$K$19,2)=1,MIN($U38,VLOOKUP($D38,Fuse_Req!$A$2:$K$19,10)),85))</f>
        <v/>
      </c>
      <c r="T38" s="152" t="str">
        <f>IF($D38="","",IF($U38="","",MIN($U38,VLOOKUP($D38,Fuse_Req!$A$2:$K$19,11))))</f>
        <v/>
      </c>
      <c r="U38" s="453"/>
      <c r="V38" s="453"/>
      <c r="W38" s="191"/>
      <c r="X38" s="191"/>
      <c r="Y38" s="191"/>
      <c r="Z38" s="125"/>
      <c r="AA38" s="126" t="e">
        <f>VLOOKUP($D38,Fuse_Req!$A$2:$K$19,2)</f>
        <v>#N/A</v>
      </c>
    </row>
    <row r="39" spans="1:27" x14ac:dyDescent="0.25">
      <c r="A39" s="125"/>
      <c r="B39" s="453"/>
      <c r="C39" s="453"/>
      <c r="D39" s="454"/>
      <c r="E39" s="455"/>
      <c r="F39" s="147" t="str">
        <f>IF($D39="","",IF($Q39="","",IF(VLOOKUP($D39,Fuse_Req!$A$2:$K$19,2)=1,$Q39*$G39,"")))</f>
        <v/>
      </c>
      <c r="G39" s="148" t="str">
        <f>IF($D39="","",IF(VLOOKUP($D39,Fuse_Req!$A$2:$K$19,2)=1,IF($N39&lt;=$R39,VLOOKUP($D39,Fuse_Req!$A$2:$K$19,3),IF(AND($N39&gt;$R39,$N39&lt;=$T39),VLOOKUP($D39,Fuse_Req!$A$2:$K$19,3)+(((VLOOKUP($D39,Fuse_Req!$A$2:$K$19,5)-VLOOKUP($D39,Fuse_Req!$A$2:$K$19,3))/($T39-$R39))*($N39-$R39)),0))))</f>
        <v/>
      </c>
      <c r="H39" s="147"/>
      <c r="I39" s="147"/>
      <c r="J39" s="148"/>
      <c r="K39" s="147"/>
      <c r="L39" s="147"/>
      <c r="M39" s="148"/>
      <c r="N39" s="149" t="str">
        <f t="shared" si="0"/>
        <v/>
      </c>
      <c r="O39" s="150" t="str">
        <f t="shared" si="1"/>
        <v/>
      </c>
      <c r="P39" s="151"/>
      <c r="Q39" s="453"/>
      <c r="R39" s="152" t="str">
        <f>IF($D39="","",IF(VLOOKUP($D39,Fuse_Req!$A$2:$K$19,2)=1,MIN($U39,VLOOKUP($D39,Fuse_Req!$A$2:$K$19,9)),85))</f>
        <v/>
      </c>
      <c r="S39" s="152" t="str">
        <f>IF($D39="","",IF(VLOOKUP($D39,Fuse_Req!$A$2:$K$19,2)=1,MIN($U39,VLOOKUP($D39,Fuse_Req!$A$2:$K$19,10)),85))</f>
        <v/>
      </c>
      <c r="T39" s="152" t="str">
        <f>IF($D39="","",IF($U39="","",MIN($U39,VLOOKUP($D39,Fuse_Req!$A$2:$K$19,11))))</f>
        <v/>
      </c>
      <c r="U39" s="453"/>
      <c r="V39" s="453"/>
      <c r="W39" s="191"/>
      <c r="X39" s="191"/>
      <c r="Y39" s="191"/>
      <c r="Z39" s="125"/>
      <c r="AA39" s="126" t="e">
        <f>VLOOKUP($D39,Fuse_Req!$A$2:$K$19,2)</f>
        <v>#N/A</v>
      </c>
    </row>
    <row r="40" spans="1:27" x14ac:dyDescent="0.25">
      <c r="A40" s="125"/>
      <c r="B40" s="453"/>
      <c r="C40" s="453"/>
      <c r="D40" s="454"/>
      <c r="E40" s="455"/>
      <c r="F40" s="147" t="str">
        <f>IF($D40="","",IF($Q40="","",IF(VLOOKUP($D40,Fuse_Req!$A$2:$K$19,2)=1,$Q40*$G40,"")))</f>
        <v/>
      </c>
      <c r="G40" s="148" t="str">
        <f>IF($D40="","",IF(VLOOKUP($D40,Fuse_Req!$A$2:$K$19,2)=1,IF($N40&lt;=$R40,VLOOKUP($D40,Fuse_Req!$A$2:$K$19,3),IF(AND($N40&gt;$R40,$N40&lt;=$T40),VLOOKUP($D40,Fuse_Req!$A$2:$K$19,3)+(((VLOOKUP($D40,Fuse_Req!$A$2:$K$19,5)-VLOOKUP($D40,Fuse_Req!$A$2:$K$19,3))/($T40-$R40))*($N40-$R40)),0))))</f>
        <v/>
      </c>
      <c r="H40" s="147"/>
      <c r="I40" s="147"/>
      <c r="J40" s="148"/>
      <c r="K40" s="147"/>
      <c r="L40" s="147"/>
      <c r="M40" s="148"/>
      <c r="N40" s="149" t="str">
        <f t="shared" si="0"/>
        <v/>
      </c>
      <c r="O40" s="150" t="str">
        <f t="shared" si="1"/>
        <v/>
      </c>
      <c r="P40" s="151"/>
      <c r="Q40" s="453"/>
      <c r="R40" s="152" t="str">
        <f>IF($D40="","",IF(VLOOKUP($D40,Fuse_Req!$A$2:$K$19,2)=1,MIN($U40,VLOOKUP($D40,Fuse_Req!$A$2:$K$19,9)),85))</f>
        <v/>
      </c>
      <c r="S40" s="152" t="str">
        <f>IF($D40="","",IF(VLOOKUP($D40,Fuse_Req!$A$2:$K$19,2)=1,MIN($U40,VLOOKUP($D40,Fuse_Req!$A$2:$K$19,10)),85))</f>
        <v/>
      </c>
      <c r="T40" s="152" t="str">
        <f>IF($D40="","",IF($U40="","",MIN($U40,VLOOKUP($D40,Fuse_Req!$A$2:$K$19,11))))</f>
        <v/>
      </c>
      <c r="U40" s="453"/>
      <c r="V40" s="453"/>
      <c r="W40" s="191"/>
      <c r="X40" s="191"/>
      <c r="Y40" s="191"/>
      <c r="Z40" s="125"/>
      <c r="AA40" s="126" t="e">
        <f>VLOOKUP($D40,Fuse_Req!$A$2:$K$19,2)</f>
        <v>#N/A</v>
      </c>
    </row>
    <row r="41" spans="1:27" x14ac:dyDescent="0.25">
      <c r="A41" s="125"/>
      <c r="B41" s="453"/>
      <c r="C41" s="453"/>
      <c r="D41" s="454"/>
      <c r="E41" s="455"/>
      <c r="F41" s="147" t="str">
        <f>IF($D41="","",IF($Q41="","",IF(VLOOKUP($D41,Fuse_Req!$A$2:$K$19,2)=1,$Q41*$G41,"")))</f>
        <v/>
      </c>
      <c r="G41" s="148" t="str">
        <f>IF($D41="","",IF(VLOOKUP($D41,Fuse_Req!$A$2:$K$19,2)=1,IF($N41&lt;=$R41,VLOOKUP($D41,Fuse_Req!$A$2:$K$19,3),IF(AND($N41&gt;$R41,$N41&lt;=$T41),VLOOKUP($D41,Fuse_Req!$A$2:$K$19,3)+(((VLOOKUP($D41,Fuse_Req!$A$2:$K$19,5)-VLOOKUP($D41,Fuse_Req!$A$2:$K$19,3))/($T41-$R41))*($N41-$R41)),0))))</f>
        <v/>
      </c>
      <c r="H41" s="147"/>
      <c r="I41" s="147"/>
      <c r="J41" s="148"/>
      <c r="K41" s="147"/>
      <c r="L41" s="147"/>
      <c r="M41" s="148"/>
      <c r="N41" s="149" t="str">
        <f t="shared" si="0"/>
        <v/>
      </c>
      <c r="O41" s="150" t="str">
        <f t="shared" si="1"/>
        <v/>
      </c>
      <c r="P41" s="151"/>
      <c r="Q41" s="453"/>
      <c r="R41" s="152" t="str">
        <f>IF($D41="","",IF(VLOOKUP($D41,Fuse_Req!$A$2:$K$19,2)=1,MIN($U41,VLOOKUP($D41,Fuse_Req!$A$2:$K$19,9)),85))</f>
        <v/>
      </c>
      <c r="S41" s="152" t="str">
        <f>IF($D41="","",IF(VLOOKUP($D41,Fuse_Req!$A$2:$K$19,2)=1,MIN($U41,VLOOKUP($D41,Fuse_Req!$A$2:$K$19,10)),85))</f>
        <v/>
      </c>
      <c r="T41" s="152" t="str">
        <f>IF($D41="","",IF($U41="","",MIN($U41,VLOOKUP($D41,Fuse_Req!$A$2:$K$19,11))))</f>
        <v/>
      </c>
      <c r="U41" s="453"/>
      <c r="V41" s="453"/>
      <c r="W41" s="191"/>
      <c r="X41" s="191"/>
      <c r="Y41" s="191"/>
      <c r="Z41" s="125"/>
      <c r="AA41" s="126" t="e">
        <f>VLOOKUP($D41,Fuse_Req!$A$2:$K$19,2)</f>
        <v>#N/A</v>
      </c>
    </row>
    <row r="42" spans="1:27" x14ac:dyDescent="0.25">
      <c r="A42" s="125"/>
      <c r="B42" s="453"/>
      <c r="C42" s="453"/>
      <c r="D42" s="454"/>
      <c r="E42" s="455"/>
      <c r="F42" s="147" t="str">
        <f>IF($D42="","",IF($Q42="","",IF(VLOOKUP($D42,Fuse_Req!$A$2:$K$19,2)=1,$Q42*$G42,"")))</f>
        <v/>
      </c>
      <c r="G42" s="148" t="str">
        <f>IF($D42="","",IF(VLOOKUP($D42,Fuse_Req!$A$2:$K$19,2)=1,IF($N42&lt;=$R42,VLOOKUP($D42,Fuse_Req!$A$2:$K$19,3),IF(AND($N42&gt;$R42,$N42&lt;=$T42),VLOOKUP($D42,Fuse_Req!$A$2:$K$19,3)+(((VLOOKUP($D42,Fuse_Req!$A$2:$K$19,5)-VLOOKUP($D42,Fuse_Req!$A$2:$K$19,3))/($T42-$R42))*($N42-$R42)),0))))</f>
        <v/>
      </c>
      <c r="H42" s="147"/>
      <c r="I42" s="147"/>
      <c r="J42" s="148"/>
      <c r="K42" s="147"/>
      <c r="L42" s="147"/>
      <c r="M42" s="148"/>
      <c r="N42" s="149" t="str">
        <f t="shared" si="0"/>
        <v/>
      </c>
      <c r="O42" s="150" t="str">
        <f t="shared" si="1"/>
        <v/>
      </c>
      <c r="P42" s="151"/>
      <c r="Q42" s="453"/>
      <c r="R42" s="152" t="str">
        <f>IF($D42="","",IF(VLOOKUP($D42,Fuse_Req!$A$2:$K$19,2)=1,MIN($U42,VLOOKUP($D42,Fuse_Req!$A$2:$K$19,9)),85))</f>
        <v/>
      </c>
      <c r="S42" s="152" t="str">
        <f>IF($D42="","",IF(VLOOKUP($D42,Fuse_Req!$A$2:$K$19,2)=1,MIN($U42,VLOOKUP($D42,Fuse_Req!$A$2:$K$19,10)),85))</f>
        <v/>
      </c>
      <c r="T42" s="152" t="str">
        <f>IF($D42="","",IF($U42="","",MIN($U42,VLOOKUP($D42,Fuse_Req!$A$2:$K$19,11))))</f>
        <v/>
      </c>
      <c r="U42" s="453"/>
      <c r="V42" s="453"/>
      <c r="W42" s="191"/>
      <c r="X42" s="191"/>
      <c r="Y42" s="191"/>
      <c r="Z42" s="125"/>
      <c r="AA42" s="126" t="e">
        <f>VLOOKUP($D42,Fuse_Req!$A$2:$K$19,2)</f>
        <v>#N/A</v>
      </c>
    </row>
    <row r="43" spans="1:27" x14ac:dyDescent="0.25">
      <c r="A43" s="125"/>
      <c r="B43" s="453"/>
      <c r="C43" s="453"/>
      <c r="D43" s="454"/>
      <c r="E43" s="455"/>
      <c r="F43" s="147" t="str">
        <f>IF($D43="","",IF($Q43="","",IF(VLOOKUP($D43,Fuse_Req!$A$2:$K$19,2)=1,$Q43*$G43,"")))</f>
        <v/>
      </c>
      <c r="G43" s="148" t="str">
        <f>IF($D43="","",IF(VLOOKUP($D43,Fuse_Req!$A$2:$K$19,2)=1,IF($N43&lt;=$R43,VLOOKUP($D43,Fuse_Req!$A$2:$K$19,3),IF(AND($N43&gt;$R43,$N43&lt;=$T43),VLOOKUP($D43,Fuse_Req!$A$2:$K$19,3)+(((VLOOKUP($D43,Fuse_Req!$A$2:$K$19,5)-VLOOKUP($D43,Fuse_Req!$A$2:$K$19,3))/($T43-$R43))*($N43-$R43)),0))))</f>
        <v/>
      </c>
      <c r="H43" s="147"/>
      <c r="I43" s="147"/>
      <c r="J43" s="148"/>
      <c r="K43" s="147"/>
      <c r="L43" s="147"/>
      <c r="M43" s="148"/>
      <c r="N43" s="149" t="str">
        <f t="shared" si="0"/>
        <v/>
      </c>
      <c r="O43" s="150" t="str">
        <f t="shared" si="1"/>
        <v/>
      </c>
      <c r="P43" s="151"/>
      <c r="Q43" s="453"/>
      <c r="R43" s="152" t="str">
        <f>IF($D43="","",IF(VLOOKUP($D43,Fuse_Req!$A$2:$K$19,2)=1,MIN($U43,VLOOKUP($D43,Fuse_Req!$A$2:$K$19,9)),85))</f>
        <v/>
      </c>
      <c r="S43" s="152" t="str">
        <f>IF($D43="","",IF(VLOOKUP($D43,Fuse_Req!$A$2:$K$19,2)=1,MIN($U43,VLOOKUP($D43,Fuse_Req!$A$2:$K$19,10)),85))</f>
        <v/>
      </c>
      <c r="T43" s="152" t="str">
        <f>IF($D43="","",IF($U43="","",MIN($U43,VLOOKUP($D43,Fuse_Req!$A$2:$K$19,11))))</f>
        <v/>
      </c>
      <c r="U43" s="453"/>
      <c r="V43" s="453"/>
      <c r="W43" s="191"/>
      <c r="X43" s="191"/>
      <c r="Y43" s="191"/>
      <c r="Z43" s="125"/>
      <c r="AA43" s="126" t="e">
        <f>VLOOKUP($D43,Fuse_Req!$A$2:$K$19,2)</f>
        <v>#N/A</v>
      </c>
    </row>
    <row r="44" spans="1:27" x14ac:dyDescent="0.25">
      <c r="A44" s="125"/>
      <c r="B44" s="453"/>
      <c r="C44" s="453"/>
      <c r="D44" s="454"/>
      <c r="E44" s="455"/>
      <c r="F44" s="147" t="str">
        <f>IF($D44="","",IF($Q44="","",IF(VLOOKUP($D44,Fuse_Req!$A$2:$K$19,2)=1,$Q44*$G44,"")))</f>
        <v/>
      </c>
      <c r="G44" s="148" t="str">
        <f>IF($D44="","",IF(VLOOKUP($D44,Fuse_Req!$A$2:$K$19,2)=1,IF($N44&lt;=$R44,VLOOKUP($D44,Fuse_Req!$A$2:$K$19,3),IF(AND($N44&gt;$R44,$N44&lt;=$T44),VLOOKUP($D44,Fuse_Req!$A$2:$K$19,3)+(((VLOOKUP($D44,Fuse_Req!$A$2:$K$19,5)-VLOOKUP($D44,Fuse_Req!$A$2:$K$19,3))/($T44-$R44))*($N44-$R44)),0))))</f>
        <v/>
      </c>
      <c r="H44" s="147"/>
      <c r="I44" s="147"/>
      <c r="J44" s="148"/>
      <c r="K44" s="147"/>
      <c r="L44" s="147"/>
      <c r="M44" s="148"/>
      <c r="N44" s="149" t="str">
        <f t="shared" si="0"/>
        <v/>
      </c>
      <c r="O44" s="150" t="str">
        <f t="shared" si="1"/>
        <v/>
      </c>
      <c r="P44" s="151"/>
      <c r="Q44" s="453"/>
      <c r="R44" s="152" t="str">
        <f>IF($D44="","",IF(VLOOKUP($D44,Fuse_Req!$A$2:$K$19,2)=1,MIN($U44,VLOOKUP($D44,Fuse_Req!$A$2:$K$19,9)),85))</f>
        <v/>
      </c>
      <c r="S44" s="152" t="str">
        <f>IF($D44="","",IF(VLOOKUP($D44,Fuse_Req!$A$2:$K$19,2)=1,MIN($U44,VLOOKUP($D44,Fuse_Req!$A$2:$K$19,10)),85))</f>
        <v/>
      </c>
      <c r="T44" s="152" t="str">
        <f>IF($D44="","",IF($U44="","",MIN($U44,VLOOKUP($D44,Fuse_Req!$A$2:$K$19,11))))</f>
        <v/>
      </c>
      <c r="U44" s="453"/>
      <c r="V44" s="453"/>
      <c r="W44" s="191"/>
      <c r="X44" s="191"/>
      <c r="Y44" s="191"/>
      <c r="Z44" s="125"/>
      <c r="AA44" s="126" t="e">
        <f>VLOOKUP($D44,Fuse_Req!$A$2:$K$19,2)</f>
        <v>#N/A</v>
      </c>
    </row>
    <row r="45" spans="1:27" x14ac:dyDescent="0.25">
      <c r="A45" s="125"/>
      <c r="B45" s="453"/>
      <c r="C45" s="453"/>
      <c r="D45" s="454"/>
      <c r="E45" s="455"/>
      <c r="F45" s="147" t="str">
        <f>IF($D45="","",IF($Q45="","",IF(VLOOKUP($D45,Fuse_Req!$A$2:$K$19,2)=1,$Q45*$G45,"")))</f>
        <v/>
      </c>
      <c r="G45" s="148" t="str">
        <f>IF($D45="","",IF(VLOOKUP($D45,Fuse_Req!$A$2:$K$19,2)=1,IF($N45&lt;=$R45,VLOOKUP($D45,Fuse_Req!$A$2:$K$19,3),IF(AND($N45&gt;$R45,$N45&lt;=$T45),VLOOKUP($D45,Fuse_Req!$A$2:$K$19,3)+(((VLOOKUP($D45,Fuse_Req!$A$2:$K$19,5)-VLOOKUP($D45,Fuse_Req!$A$2:$K$19,3))/($T45-$R45))*($N45-$R45)),0))))</f>
        <v/>
      </c>
      <c r="H45" s="147"/>
      <c r="I45" s="147"/>
      <c r="J45" s="148"/>
      <c r="K45" s="147"/>
      <c r="L45" s="147"/>
      <c r="M45" s="148"/>
      <c r="N45" s="149" t="str">
        <f t="shared" si="0"/>
        <v/>
      </c>
      <c r="O45" s="150" t="str">
        <f t="shared" si="1"/>
        <v/>
      </c>
      <c r="P45" s="151"/>
      <c r="Q45" s="453"/>
      <c r="R45" s="152" t="str">
        <f>IF($D45="","",IF(VLOOKUP($D45,Fuse_Req!$A$2:$K$19,2)=1,MIN($U45,VLOOKUP($D45,Fuse_Req!$A$2:$K$19,9)),85))</f>
        <v/>
      </c>
      <c r="S45" s="152" t="str">
        <f>IF($D45="","",IF(VLOOKUP($D45,Fuse_Req!$A$2:$K$19,2)=1,MIN($U45,VLOOKUP($D45,Fuse_Req!$A$2:$K$19,10)),85))</f>
        <v/>
      </c>
      <c r="T45" s="152" t="str">
        <f>IF($D45="","",IF($U45="","",MIN($U45,VLOOKUP($D45,Fuse_Req!$A$2:$K$19,11))))</f>
        <v/>
      </c>
      <c r="U45" s="453"/>
      <c r="V45" s="453"/>
      <c r="W45" s="191"/>
      <c r="X45" s="191"/>
      <c r="Y45" s="191"/>
      <c r="Z45" s="125"/>
      <c r="AA45" s="126" t="e">
        <f>VLOOKUP($D45,Fuse_Req!$A$2:$K$19,2)</f>
        <v>#N/A</v>
      </c>
    </row>
    <row r="46" spans="1:27" x14ac:dyDescent="0.25">
      <c r="A46" s="125"/>
      <c r="B46" s="453"/>
      <c r="C46" s="453"/>
      <c r="D46" s="454"/>
      <c r="E46" s="455"/>
      <c r="F46" s="147" t="str">
        <f>IF($D46="","",IF($Q46="","",IF(VLOOKUP($D46,Fuse_Req!$A$2:$K$19,2)=1,$Q46*$G46,"")))</f>
        <v/>
      </c>
      <c r="G46" s="148" t="str">
        <f>IF($D46="","",IF(VLOOKUP($D46,Fuse_Req!$A$2:$K$19,2)=1,IF($N46&lt;=$R46,VLOOKUP($D46,Fuse_Req!$A$2:$K$19,3),IF(AND($N46&gt;$R46,$N46&lt;=$T46),VLOOKUP($D46,Fuse_Req!$A$2:$K$19,3)+(((VLOOKUP($D46,Fuse_Req!$A$2:$K$19,5)-VLOOKUP($D46,Fuse_Req!$A$2:$K$19,3))/($T46-$R46))*($N46-$R46)),0))))</f>
        <v/>
      </c>
      <c r="H46" s="147"/>
      <c r="I46" s="147"/>
      <c r="J46" s="148"/>
      <c r="K46" s="147"/>
      <c r="L46" s="147"/>
      <c r="M46" s="148"/>
      <c r="N46" s="149" t="str">
        <f t="shared" si="0"/>
        <v/>
      </c>
      <c r="O46" s="150" t="str">
        <f t="shared" si="1"/>
        <v/>
      </c>
      <c r="P46" s="151"/>
      <c r="Q46" s="453"/>
      <c r="R46" s="152" t="str">
        <f>IF($D46="","",IF(VLOOKUP($D46,Fuse_Req!$A$2:$K$19,2)=1,MIN($U46,VLOOKUP($D46,Fuse_Req!$A$2:$K$19,9)),85))</f>
        <v/>
      </c>
      <c r="S46" s="152" t="str">
        <f>IF($D46="","",IF(VLOOKUP($D46,Fuse_Req!$A$2:$K$19,2)=1,MIN($U46,VLOOKUP($D46,Fuse_Req!$A$2:$K$19,10)),85))</f>
        <v/>
      </c>
      <c r="T46" s="152" t="str">
        <f>IF($D46="","",IF($U46="","",MIN($U46,VLOOKUP($D46,Fuse_Req!$A$2:$K$19,11))))</f>
        <v/>
      </c>
      <c r="U46" s="453"/>
      <c r="V46" s="453"/>
      <c r="W46" s="191"/>
      <c r="X46" s="191"/>
      <c r="Y46" s="191"/>
      <c r="Z46" s="125"/>
      <c r="AA46" s="126" t="e">
        <f>VLOOKUP($D46,Fuse_Req!$A$2:$K$19,2)</f>
        <v>#N/A</v>
      </c>
    </row>
    <row r="47" spans="1:27" x14ac:dyDescent="0.25">
      <c r="A47" s="125"/>
      <c r="B47" s="453"/>
      <c r="C47" s="453"/>
      <c r="D47" s="454"/>
      <c r="E47" s="455"/>
      <c r="F47" s="147" t="str">
        <f>IF($D47="","",IF($Q47="","",IF(VLOOKUP($D47,Fuse_Req!$A$2:$K$19,2)=1,$Q47*$G47,"")))</f>
        <v/>
      </c>
      <c r="G47" s="148" t="str">
        <f>IF($D47="","",IF(VLOOKUP($D47,Fuse_Req!$A$2:$K$19,2)=1,IF($N47&lt;=$R47,VLOOKUP($D47,Fuse_Req!$A$2:$K$19,3),IF(AND($N47&gt;$R47,$N47&lt;=$T47),VLOOKUP($D47,Fuse_Req!$A$2:$K$19,3)+(((VLOOKUP($D47,Fuse_Req!$A$2:$K$19,5)-VLOOKUP($D47,Fuse_Req!$A$2:$K$19,3))/($T47-$R47))*($N47-$R47)),0))))</f>
        <v/>
      </c>
      <c r="H47" s="147"/>
      <c r="I47" s="147"/>
      <c r="J47" s="148"/>
      <c r="K47" s="147"/>
      <c r="L47" s="147"/>
      <c r="M47" s="148"/>
      <c r="N47" s="149" t="str">
        <f t="shared" si="0"/>
        <v/>
      </c>
      <c r="O47" s="150" t="str">
        <f t="shared" si="1"/>
        <v/>
      </c>
      <c r="P47" s="151"/>
      <c r="Q47" s="453"/>
      <c r="R47" s="152" t="str">
        <f>IF($D47="","",IF(VLOOKUP($D47,Fuse_Req!$A$2:$K$19,2)=1,MIN($U47,VLOOKUP($D47,Fuse_Req!$A$2:$K$19,9)),85))</f>
        <v/>
      </c>
      <c r="S47" s="152" t="str">
        <f>IF($D47="","",IF(VLOOKUP($D47,Fuse_Req!$A$2:$K$19,2)=1,MIN($U47,VLOOKUP($D47,Fuse_Req!$A$2:$K$19,10)),85))</f>
        <v/>
      </c>
      <c r="T47" s="152" t="str">
        <f>IF($D47="","",IF($U47="","",MIN($U47,VLOOKUP($D47,Fuse_Req!$A$2:$K$19,11))))</f>
        <v/>
      </c>
      <c r="U47" s="453"/>
      <c r="V47" s="453"/>
      <c r="W47" s="191"/>
      <c r="X47" s="191"/>
      <c r="Y47" s="191"/>
      <c r="Z47" s="125"/>
      <c r="AA47" s="126" t="e">
        <f>VLOOKUP($D47,Fuse_Req!$A$2:$K$19,2)</f>
        <v>#N/A</v>
      </c>
    </row>
    <row r="48" spans="1:27" x14ac:dyDescent="0.25">
      <c r="A48" s="125"/>
      <c r="B48" s="453"/>
      <c r="C48" s="453"/>
      <c r="D48" s="454"/>
      <c r="E48" s="455"/>
      <c r="F48" s="147" t="str">
        <f>IF($D48="","",IF($Q48="","",IF(VLOOKUP($D48,Fuse_Req!$A$2:$K$19,2)=1,$Q48*$G48,"")))</f>
        <v/>
      </c>
      <c r="G48" s="148" t="str">
        <f>IF($D48="","",IF(VLOOKUP($D48,Fuse_Req!$A$2:$K$19,2)=1,IF($N48&lt;=$R48,VLOOKUP($D48,Fuse_Req!$A$2:$K$19,3),IF(AND($N48&gt;$R48,$N48&lt;=$T48),VLOOKUP($D48,Fuse_Req!$A$2:$K$19,3)+(((VLOOKUP($D48,Fuse_Req!$A$2:$K$19,5)-VLOOKUP($D48,Fuse_Req!$A$2:$K$19,3))/($T48-$R48))*($N48-$R48)),0))))</f>
        <v/>
      </c>
      <c r="H48" s="147"/>
      <c r="I48" s="147"/>
      <c r="J48" s="148"/>
      <c r="K48" s="147"/>
      <c r="L48" s="147"/>
      <c r="M48" s="148"/>
      <c r="N48" s="149" t="str">
        <f t="shared" si="0"/>
        <v/>
      </c>
      <c r="O48" s="150" t="str">
        <f t="shared" si="1"/>
        <v/>
      </c>
      <c r="P48" s="151"/>
      <c r="Q48" s="453"/>
      <c r="R48" s="152" t="str">
        <f>IF($D48="","",IF(VLOOKUP($D48,Fuse_Req!$A$2:$K$19,2)=1,MIN($U48,VLOOKUP($D48,Fuse_Req!$A$2:$K$19,9)),85))</f>
        <v/>
      </c>
      <c r="S48" s="152" t="str">
        <f>IF($D48="","",IF(VLOOKUP($D48,Fuse_Req!$A$2:$K$19,2)=1,MIN($U48,VLOOKUP($D48,Fuse_Req!$A$2:$K$19,10)),85))</f>
        <v/>
      </c>
      <c r="T48" s="152" t="str">
        <f>IF($D48="","",IF($U48="","",MIN($U48,VLOOKUP($D48,Fuse_Req!$A$2:$K$19,11))))</f>
        <v/>
      </c>
      <c r="U48" s="453"/>
      <c r="V48" s="453"/>
      <c r="W48" s="191"/>
      <c r="X48" s="191"/>
      <c r="Y48" s="191"/>
      <c r="Z48" s="125"/>
      <c r="AA48" s="126" t="e">
        <f>VLOOKUP($D48,Fuse_Req!$A$2:$K$19,2)</f>
        <v>#N/A</v>
      </c>
    </row>
    <row r="49" spans="1:27" x14ac:dyDescent="0.25">
      <c r="A49" s="125"/>
      <c r="B49" s="453"/>
      <c r="C49" s="453"/>
      <c r="D49" s="454"/>
      <c r="E49" s="455"/>
      <c r="F49" s="147" t="str">
        <f>IF($D49="","",IF($Q49="","",IF(VLOOKUP($D49,Fuse_Req!$A$2:$K$19,2)=1,$Q49*$G49,"")))</f>
        <v/>
      </c>
      <c r="G49" s="148" t="str">
        <f>IF($D49="","",IF(VLOOKUP($D49,Fuse_Req!$A$2:$K$19,2)=1,IF($N49&lt;=$R49,VLOOKUP($D49,Fuse_Req!$A$2:$K$19,3),IF(AND($N49&gt;$R49,$N49&lt;=$T49),VLOOKUP($D49,Fuse_Req!$A$2:$K$19,3)+(((VLOOKUP($D49,Fuse_Req!$A$2:$K$19,5)-VLOOKUP($D49,Fuse_Req!$A$2:$K$19,3))/($T49-$R49))*($N49-$R49)),0))))</f>
        <v/>
      </c>
      <c r="H49" s="147"/>
      <c r="I49" s="147"/>
      <c r="J49" s="148"/>
      <c r="K49" s="147"/>
      <c r="L49" s="147"/>
      <c r="M49" s="148"/>
      <c r="N49" s="149" t="str">
        <f t="shared" si="0"/>
        <v/>
      </c>
      <c r="O49" s="150" t="str">
        <f t="shared" si="1"/>
        <v/>
      </c>
      <c r="P49" s="151"/>
      <c r="Q49" s="453"/>
      <c r="R49" s="152" t="str">
        <f>IF($D49="","",IF(VLOOKUP($D49,Fuse_Req!$A$2:$K$19,2)=1,MIN($U49,VLOOKUP($D49,Fuse_Req!$A$2:$K$19,9)),85))</f>
        <v/>
      </c>
      <c r="S49" s="152" t="str">
        <f>IF($D49="","",IF(VLOOKUP($D49,Fuse_Req!$A$2:$K$19,2)=1,MIN($U49,VLOOKUP($D49,Fuse_Req!$A$2:$K$19,10)),85))</f>
        <v/>
      </c>
      <c r="T49" s="152" t="str">
        <f>IF($D49="","",IF($U49="","",MIN($U49,VLOOKUP($D49,Fuse_Req!$A$2:$K$19,11))))</f>
        <v/>
      </c>
      <c r="U49" s="453"/>
      <c r="V49" s="453"/>
      <c r="W49" s="191"/>
      <c r="X49" s="191"/>
      <c r="Y49" s="191"/>
      <c r="Z49" s="125"/>
      <c r="AA49" s="126" t="e">
        <f>VLOOKUP($D49,Fuse_Req!$A$2:$K$19,2)</f>
        <v>#N/A</v>
      </c>
    </row>
    <row r="50" spans="1:27" x14ac:dyDescent="0.25">
      <c r="A50" s="125"/>
      <c r="B50" s="453"/>
      <c r="C50" s="453"/>
      <c r="D50" s="454"/>
      <c r="E50" s="455"/>
      <c r="F50" s="147" t="str">
        <f>IF($D50="","",IF($Q50="","",IF(VLOOKUP($D50,Fuse_Req!$A$2:$K$19,2)=1,$Q50*$G50,"")))</f>
        <v/>
      </c>
      <c r="G50" s="148" t="str">
        <f>IF($D50="","",IF(VLOOKUP($D50,Fuse_Req!$A$2:$K$19,2)=1,IF($N50&lt;=$R50,VLOOKUP($D50,Fuse_Req!$A$2:$K$19,3),IF(AND($N50&gt;$R50,$N50&lt;=$T50),VLOOKUP($D50,Fuse_Req!$A$2:$K$19,3)+(((VLOOKUP($D50,Fuse_Req!$A$2:$K$19,5)-VLOOKUP($D50,Fuse_Req!$A$2:$K$19,3))/($T50-$R50))*($N50-$R50)),0))))</f>
        <v/>
      </c>
      <c r="H50" s="147"/>
      <c r="I50" s="147"/>
      <c r="J50" s="148"/>
      <c r="K50" s="147"/>
      <c r="L50" s="147"/>
      <c r="M50" s="148"/>
      <c r="N50" s="149" t="str">
        <f t="shared" si="0"/>
        <v/>
      </c>
      <c r="O50" s="150" t="str">
        <f t="shared" si="1"/>
        <v/>
      </c>
      <c r="P50" s="151"/>
      <c r="Q50" s="453"/>
      <c r="R50" s="152" t="str">
        <f>IF($D50="","",IF(VLOOKUP($D50,Fuse_Req!$A$2:$K$19,2)=1,MIN($U50,VLOOKUP($D50,Fuse_Req!$A$2:$K$19,9)),85))</f>
        <v/>
      </c>
      <c r="S50" s="152" t="str">
        <f>IF($D50="","",IF(VLOOKUP($D50,Fuse_Req!$A$2:$K$19,2)=1,MIN($U50,VLOOKUP($D50,Fuse_Req!$A$2:$K$19,10)),85))</f>
        <v/>
      </c>
      <c r="T50" s="152" t="str">
        <f>IF($D50="","",IF($U50="","",MIN($U50,VLOOKUP($D50,Fuse_Req!$A$2:$K$19,11))))</f>
        <v/>
      </c>
      <c r="U50" s="453"/>
      <c r="V50" s="453"/>
      <c r="W50" s="191"/>
      <c r="X50" s="191"/>
      <c r="Y50" s="191"/>
      <c r="Z50" s="125"/>
      <c r="AA50" s="126" t="e">
        <f>VLOOKUP($D50,Fuse_Req!$A$2:$K$19,2)</f>
        <v>#N/A</v>
      </c>
    </row>
    <row r="51" spans="1:27" x14ac:dyDescent="0.25">
      <c r="A51" s="125"/>
      <c r="B51" s="453"/>
      <c r="C51" s="453"/>
      <c r="D51" s="454"/>
      <c r="E51" s="455"/>
      <c r="F51" s="147" t="str">
        <f>IF($D51="","",IF($Q51="","",IF(VLOOKUP($D51,Fuse_Req!$A$2:$K$19,2)=1,$Q51*$G51,"")))</f>
        <v/>
      </c>
      <c r="G51" s="148" t="str">
        <f>IF($D51="","",IF(VLOOKUP($D51,Fuse_Req!$A$2:$K$19,2)=1,IF($N51&lt;=$R51,VLOOKUP($D51,Fuse_Req!$A$2:$K$19,3),IF(AND($N51&gt;$R51,$N51&lt;=$T51),VLOOKUP($D51,Fuse_Req!$A$2:$K$19,3)+(((VLOOKUP($D51,Fuse_Req!$A$2:$K$19,5)-VLOOKUP($D51,Fuse_Req!$A$2:$K$19,3))/($T51-$R51))*($N51-$R51)),0))))</f>
        <v/>
      </c>
      <c r="H51" s="147"/>
      <c r="I51" s="147"/>
      <c r="J51" s="148"/>
      <c r="K51" s="147"/>
      <c r="L51" s="147"/>
      <c r="M51" s="148"/>
      <c r="N51" s="149" t="str">
        <f t="shared" si="0"/>
        <v/>
      </c>
      <c r="O51" s="150" t="str">
        <f t="shared" si="1"/>
        <v/>
      </c>
      <c r="P51" s="151"/>
      <c r="Q51" s="453"/>
      <c r="R51" s="152" t="str">
        <f>IF($D51="","",IF(VLOOKUP($D51,Fuse_Req!$A$2:$K$19,2)=1,MIN($U51,VLOOKUP($D51,Fuse_Req!$A$2:$K$19,9)),85))</f>
        <v/>
      </c>
      <c r="S51" s="152" t="str">
        <f>IF($D51="","",IF(VLOOKUP($D51,Fuse_Req!$A$2:$K$19,2)=1,MIN($U51,VLOOKUP($D51,Fuse_Req!$A$2:$K$19,10)),85))</f>
        <v/>
      </c>
      <c r="T51" s="152" t="str">
        <f>IF($D51="","",IF($U51="","",MIN($U51,VLOOKUP($D51,Fuse_Req!$A$2:$K$19,11))))</f>
        <v/>
      </c>
      <c r="U51" s="453"/>
      <c r="V51" s="453"/>
      <c r="W51" s="191"/>
      <c r="X51" s="191"/>
      <c r="Y51" s="191"/>
      <c r="Z51" s="125"/>
      <c r="AA51" s="126" t="e">
        <f>VLOOKUP($D51,Fuse_Req!$A$2:$K$19,2)</f>
        <v>#N/A</v>
      </c>
    </row>
    <row r="52" spans="1:27" x14ac:dyDescent="0.25">
      <c r="A52" s="125"/>
      <c r="B52" s="453"/>
      <c r="C52" s="453"/>
      <c r="D52" s="454"/>
      <c r="E52" s="455"/>
      <c r="F52" s="147" t="str">
        <f>IF($D52="","",IF($Q52="","",IF(VLOOKUP($D52,Fuse_Req!$A$2:$K$19,2)=1,$Q52*$G52,"")))</f>
        <v/>
      </c>
      <c r="G52" s="148" t="str">
        <f>IF($D52="","",IF(VLOOKUP($D52,Fuse_Req!$A$2:$K$19,2)=1,IF($N52&lt;=$R52,VLOOKUP($D52,Fuse_Req!$A$2:$K$19,3),IF(AND($N52&gt;$R52,$N52&lt;=$T52),VLOOKUP($D52,Fuse_Req!$A$2:$K$19,3)+(((VLOOKUP($D52,Fuse_Req!$A$2:$K$19,5)-VLOOKUP($D52,Fuse_Req!$A$2:$K$19,3))/($T52-$R52))*($N52-$R52)),0))))</f>
        <v/>
      </c>
      <c r="H52" s="147"/>
      <c r="I52" s="147"/>
      <c r="J52" s="148"/>
      <c r="K52" s="147"/>
      <c r="L52" s="147"/>
      <c r="M52" s="148"/>
      <c r="N52" s="149" t="str">
        <f t="shared" si="0"/>
        <v/>
      </c>
      <c r="O52" s="150" t="str">
        <f t="shared" si="1"/>
        <v/>
      </c>
      <c r="P52" s="151"/>
      <c r="Q52" s="453"/>
      <c r="R52" s="152" t="str">
        <f>IF($D52="","",IF(VLOOKUP($D52,Fuse_Req!$A$2:$K$19,2)=1,MIN($U52,VLOOKUP($D52,Fuse_Req!$A$2:$K$19,9)),85))</f>
        <v/>
      </c>
      <c r="S52" s="152" t="str">
        <f>IF($D52="","",IF(VLOOKUP($D52,Fuse_Req!$A$2:$K$19,2)=1,MIN($U52,VLOOKUP($D52,Fuse_Req!$A$2:$K$19,10)),85))</f>
        <v/>
      </c>
      <c r="T52" s="152" t="str">
        <f>IF($D52="","",IF($U52="","",MIN($U52,VLOOKUP($D52,Fuse_Req!$A$2:$K$19,11))))</f>
        <v/>
      </c>
      <c r="U52" s="453"/>
      <c r="V52" s="453"/>
      <c r="W52" s="191"/>
      <c r="X52" s="191"/>
      <c r="Y52" s="191"/>
      <c r="Z52" s="125"/>
      <c r="AA52" s="126" t="e">
        <f>VLOOKUP($D52,Fuse_Req!$A$2:$K$19,2)</f>
        <v>#N/A</v>
      </c>
    </row>
    <row r="53" spans="1:27" x14ac:dyDescent="0.25">
      <c r="A53" s="125"/>
      <c r="B53" s="453"/>
      <c r="C53" s="453"/>
      <c r="D53" s="454"/>
      <c r="E53" s="455"/>
      <c r="F53" s="147" t="str">
        <f>IF($D53="","",IF($Q53="","",IF(VLOOKUP($D53,Fuse_Req!$A$2:$K$19,2)=1,$Q53*$G53,"")))</f>
        <v/>
      </c>
      <c r="G53" s="148" t="str">
        <f>IF($D53="","",IF(VLOOKUP($D53,Fuse_Req!$A$2:$K$19,2)=1,IF($N53&lt;=$R53,VLOOKUP($D53,Fuse_Req!$A$2:$K$19,3),IF(AND($N53&gt;$R53,$N53&lt;=$T53),VLOOKUP($D53,Fuse_Req!$A$2:$K$19,3)+(((VLOOKUP($D53,Fuse_Req!$A$2:$K$19,5)-VLOOKUP($D53,Fuse_Req!$A$2:$K$19,3))/($T53-$R53))*($N53-$R53)),0))))</f>
        <v/>
      </c>
      <c r="H53" s="147"/>
      <c r="I53" s="147"/>
      <c r="J53" s="148"/>
      <c r="K53" s="147"/>
      <c r="L53" s="147"/>
      <c r="M53" s="148"/>
      <c r="N53" s="149" t="str">
        <f t="shared" si="0"/>
        <v/>
      </c>
      <c r="O53" s="150" t="str">
        <f t="shared" si="1"/>
        <v/>
      </c>
      <c r="P53" s="151"/>
      <c r="Q53" s="453"/>
      <c r="R53" s="152" t="str">
        <f>IF($D53="","",IF(VLOOKUP($D53,Fuse_Req!$A$2:$K$19,2)=1,MIN($U53,VLOOKUP($D53,Fuse_Req!$A$2:$K$19,9)),85))</f>
        <v/>
      </c>
      <c r="S53" s="152" t="str">
        <f>IF($D53="","",IF(VLOOKUP($D53,Fuse_Req!$A$2:$K$19,2)=1,MIN($U53,VLOOKUP($D53,Fuse_Req!$A$2:$K$19,10)),85))</f>
        <v/>
      </c>
      <c r="T53" s="152" t="str">
        <f>IF($D53="","",IF($U53="","",MIN($U53,VLOOKUP($D53,Fuse_Req!$A$2:$K$19,11))))</f>
        <v/>
      </c>
      <c r="U53" s="453"/>
      <c r="V53" s="453"/>
      <c r="W53" s="191"/>
      <c r="X53" s="191"/>
      <c r="Y53" s="191"/>
      <c r="Z53" s="125"/>
      <c r="AA53" s="126" t="e">
        <f>VLOOKUP($D53,Fuse_Req!$A$2:$K$19,2)</f>
        <v>#N/A</v>
      </c>
    </row>
    <row r="54" spans="1:27" x14ac:dyDescent="0.25">
      <c r="A54" s="125"/>
      <c r="B54" s="453"/>
      <c r="C54" s="453"/>
      <c r="D54" s="454"/>
      <c r="E54" s="455"/>
      <c r="F54" s="147" t="str">
        <f>IF($D54="","",IF($Q54="","",IF(VLOOKUP($D54,Fuse_Req!$A$2:$K$19,2)=1,$Q54*$G54,"")))</f>
        <v/>
      </c>
      <c r="G54" s="148" t="str">
        <f>IF($D54="","",IF(VLOOKUP($D54,Fuse_Req!$A$2:$K$19,2)=1,IF($N54&lt;=$R54,VLOOKUP($D54,Fuse_Req!$A$2:$K$19,3),IF(AND($N54&gt;$R54,$N54&lt;=$T54),VLOOKUP($D54,Fuse_Req!$A$2:$K$19,3)+(((VLOOKUP($D54,Fuse_Req!$A$2:$K$19,5)-VLOOKUP($D54,Fuse_Req!$A$2:$K$19,3))/($T54-$R54))*($N54-$R54)),0))))</f>
        <v/>
      </c>
      <c r="H54" s="147"/>
      <c r="I54" s="147"/>
      <c r="J54" s="148"/>
      <c r="K54" s="147"/>
      <c r="L54" s="147"/>
      <c r="M54" s="148"/>
      <c r="N54" s="149" t="str">
        <f t="shared" si="0"/>
        <v/>
      </c>
      <c r="O54" s="150" t="str">
        <f t="shared" si="1"/>
        <v/>
      </c>
      <c r="P54" s="151"/>
      <c r="Q54" s="453"/>
      <c r="R54" s="152" t="str">
        <f>IF($D54="","",IF(VLOOKUP($D54,Fuse_Req!$A$2:$K$19,2)=1,MIN($U54,VLOOKUP($D54,Fuse_Req!$A$2:$K$19,9)),85))</f>
        <v/>
      </c>
      <c r="S54" s="152" t="str">
        <f>IF($D54="","",IF(VLOOKUP($D54,Fuse_Req!$A$2:$K$19,2)=1,MIN($U54,VLOOKUP($D54,Fuse_Req!$A$2:$K$19,10)),85))</f>
        <v/>
      </c>
      <c r="T54" s="152" t="str">
        <f>IF($D54="","",IF($U54="","",MIN($U54,VLOOKUP($D54,Fuse_Req!$A$2:$K$19,11))))</f>
        <v/>
      </c>
      <c r="U54" s="453"/>
      <c r="V54" s="453"/>
      <c r="W54" s="191"/>
      <c r="X54" s="191"/>
      <c r="Y54" s="191"/>
      <c r="Z54" s="125"/>
      <c r="AA54" s="126" t="e">
        <f>VLOOKUP($D54,Fuse_Req!$A$2:$K$19,2)</f>
        <v>#N/A</v>
      </c>
    </row>
    <row r="55" spans="1:27" x14ac:dyDescent="0.25">
      <c r="A55" s="125"/>
      <c r="B55" s="453"/>
      <c r="C55" s="453"/>
      <c r="D55" s="454"/>
      <c r="E55" s="455"/>
      <c r="F55" s="147" t="str">
        <f>IF($D55="","",IF($Q55="","",IF(VLOOKUP($D55,Fuse_Req!$A$2:$K$19,2)=1,$Q55*$G55,"")))</f>
        <v/>
      </c>
      <c r="G55" s="148" t="str">
        <f>IF($D55="","",IF(VLOOKUP($D55,Fuse_Req!$A$2:$K$19,2)=1,IF($N55&lt;=$R55,VLOOKUP($D55,Fuse_Req!$A$2:$K$19,3),IF(AND($N55&gt;$R55,$N55&lt;=$T55),VLOOKUP($D55,Fuse_Req!$A$2:$K$19,3)+(((VLOOKUP($D55,Fuse_Req!$A$2:$K$19,5)-VLOOKUP($D55,Fuse_Req!$A$2:$K$19,3))/($T55-$R55))*($N55-$R55)),0))))</f>
        <v/>
      </c>
      <c r="H55" s="147"/>
      <c r="I55" s="147"/>
      <c r="J55" s="148"/>
      <c r="K55" s="147"/>
      <c r="L55" s="147"/>
      <c r="M55" s="148"/>
      <c r="N55" s="149" t="str">
        <f t="shared" si="0"/>
        <v/>
      </c>
      <c r="O55" s="150" t="str">
        <f t="shared" si="1"/>
        <v/>
      </c>
      <c r="P55" s="151"/>
      <c r="Q55" s="453"/>
      <c r="R55" s="152" t="str">
        <f>IF($D55="","",IF(VLOOKUP($D55,Fuse_Req!$A$2:$K$19,2)=1,MIN($U55,VLOOKUP($D55,Fuse_Req!$A$2:$K$19,9)),85))</f>
        <v/>
      </c>
      <c r="S55" s="152" t="str">
        <f>IF($D55="","",IF(VLOOKUP($D55,Fuse_Req!$A$2:$K$19,2)=1,MIN($U55,VLOOKUP($D55,Fuse_Req!$A$2:$K$19,10)),85))</f>
        <v/>
      </c>
      <c r="T55" s="152" t="str">
        <f>IF($D55="","",IF($U55="","",MIN($U55,VLOOKUP($D55,Fuse_Req!$A$2:$K$19,11))))</f>
        <v/>
      </c>
      <c r="U55" s="453"/>
      <c r="V55" s="453"/>
      <c r="W55" s="191"/>
      <c r="X55" s="191"/>
      <c r="Y55" s="191"/>
      <c r="Z55" s="125"/>
      <c r="AA55" s="126" t="e">
        <f>VLOOKUP($D55,Fuse_Req!$A$2:$K$19,2)</f>
        <v>#N/A</v>
      </c>
    </row>
    <row r="56" spans="1:27" x14ac:dyDescent="0.25">
      <c r="A56" s="125"/>
      <c r="B56" s="453"/>
      <c r="C56" s="453"/>
      <c r="D56" s="454"/>
      <c r="E56" s="455"/>
      <c r="F56" s="147" t="str">
        <f>IF($D56="","",IF($Q56="","",IF(VLOOKUP($D56,Fuse_Req!$A$2:$K$19,2)=1,$Q56*$G56,"")))</f>
        <v/>
      </c>
      <c r="G56" s="148" t="str">
        <f>IF($D56="","",IF(VLOOKUP($D56,Fuse_Req!$A$2:$K$19,2)=1,IF($N56&lt;=$R56,VLOOKUP($D56,Fuse_Req!$A$2:$K$19,3),IF(AND($N56&gt;$R56,$N56&lt;=$T56),VLOOKUP($D56,Fuse_Req!$A$2:$K$19,3)+(((VLOOKUP($D56,Fuse_Req!$A$2:$K$19,5)-VLOOKUP($D56,Fuse_Req!$A$2:$K$19,3))/($T56-$R56))*($N56-$R56)),0))))</f>
        <v/>
      </c>
      <c r="H56" s="147"/>
      <c r="I56" s="147"/>
      <c r="J56" s="148"/>
      <c r="K56" s="147"/>
      <c r="L56" s="147"/>
      <c r="M56" s="148"/>
      <c r="N56" s="149" t="str">
        <f t="shared" si="0"/>
        <v/>
      </c>
      <c r="O56" s="150" t="str">
        <f t="shared" si="1"/>
        <v/>
      </c>
      <c r="P56" s="151"/>
      <c r="Q56" s="453"/>
      <c r="R56" s="152" t="str">
        <f>IF($D56="","",IF(VLOOKUP($D56,Fuse_Req!$A$2:$K$19,2)=1,MIN($U56,VLOOKUP($D56,Fuse_Req!$A$2:$K$19,9)),85))</f>
        <v/>
      </c>
      <c r="S56" s="152" t="str">
        <f>IF($D56="","",IF(VLOOKUP($D56,Fuse_Req!$A$2:$K$19,2)=1,MIN($U56,VLOOKUP($D56,Fuse_Req!$A$2:$K$19,10)),85))</f>
        <v/>
      </c>
      <c r="T56" s="152" t="str">
        <f>IF($D56="","",IF($U56="","",MIN($U56,VLOOKUP($D56,Fuse_Req!$A$2:$K$19,11))))</f>
        <v/>
      </c>
      <c r="U56" s="453"/>
      <c r="V56" s="453"/>
      <c r="W56" s="191"/>
      <c r="X56" s="191"/>
      <c r="Y56" s="191"/>
      <c r="Z56" s="125"/>
      <c r="AA56" s="126" t="e">
        <f>VLOOKUP($D56,Fuse_Req!$A$2:$K$19,2)</f>
        <v>#N/A</v>
      </c>
    </row>
    <row r="57" spans="1:27" x14ac:dyDescent="0.25">
      <c r="A57" s="125"/>
      <c r="B57" s="453"/>
      <c r="C57" s="453"/>
      <c r="D57" s="454"/>
      <c r="E57" s="455"/>
      <c r="F57" s="147" t="str">
        <f>IF($D57="","",IF($Q57="","",IF(VLOOKUP($D57,Fuse_Req!$A$2:$K$19,2)=1,$Q57*$G57,"")))</f>
        <v/>
      </c>
      <c r="G57" s="148" t="str">
        <f>IF($D57="","",IF(VLOOKUP($D57,Fuse_Req!$A$2:$K$19,2)=1,IF($N57&lt;=$R57,VLOOKUP($D57,Fuse_Req!$A$2:$K$19,3),IF(AND($N57&gt;$R57,$N57&lt;=$T57),VLOOKUP($D57,Fuse_Req!$A$2:$K$19,3)+(((VLOOKUP($D57,Fuse_Req!$A$2:$K$19,5)-VLOOKUP($D57,Fuse_Req!$A$2:$K$19,3))/($T57-$R57))*($N57-$R57)),0))))</f>
        <v/>
      </c>
      <c r="H57" s="147"/>
      <c r="I57" s="147"/>
      <c r="J57" s="148"/>
      <c r="K57" s="147"/>
      <c r="L57" s="147"/>
      <c r="M57" s="148"/>
      <c r="N57" s="149" t="str">
        <f t="shared" si="0"/>
        <v/>
      </c>
      <c r="O57" s="150" t="str">
        <f t="shared" si="1"/>
        <v/>
      </c>
      <c r="P57" s="151"/>
      <c r="Q57" s="453"/>
      <c r="R57" s="152" t="str">
        <f>IF($D57="","",IF(VLOOKUP($D57,Fuse_Req!$A$2:$K$19,2)=1,MIN($U57,VLOOKUP($D57,Fuse_Req!$A$2:$K$19,9)),85))</f>
        <v/>
      </c>
      <c r="S57" s="152" t="str">
        <f>IF($D57="","",IF(VLOOKUP($D57,Fuse_Req!$A$2:$K$19,2)=1,MIN($U57,VLOOKUP($D57,Fuse_Req!$A$2:$K$19,10)),85))</f>
        <v/>
      </c>
      <c r="T57" s="152" t="str">
        <f>IF($D57="","",IF($U57="","",MIN($U57,VLOOKUP($D57,Fuse_Req!$A$2:$K$19,11))))</f>
        <v/>
      </c>
      <c r="U57" s="453"/>
      <c r="V57" s="453"/>
      <c r="W57" s="191"/>
      <c r="X57" s="191"/>
      <c r="Y57" s="191"/>
      <c r="Z57" s="125"/>
      <c r="AA57" s="126" t="e">
        <f>VLOOKUP($D57,Fuse_Req!$A$2:$K$19,2)</f>
        <v>#N/A</v>
      </c>
    </row>
    <row r="58" spans="1:27" x14ac:dyDescent="0.25">
      <c r="A58" s="125"/>
      <c r="B58" s="453"/>
      <c r="C58" s="453"/>
      <c r="D58" s="454"/>
      <c r="E58" s="455"/>
      <c r="F58" s="147" t="str">
        <f>IF($D58="","",IF($Q58="","",IF(VLOOKUP($D58,Fuse_Req!$A$2:$K$19,2)=1,$Q58*$G58,"")))</f>
        <v/>
      </c>
      <c r="G58" s="148" t="str">
        <f>IF($D58="","",IF(VLOOKUP($D58,Fuse_Req!$A$2:$K$19,2)=1,IF($N58&lt;=$R58,VLOOKUP($D58,Fuse_Req!$A$2:$K$19,3),IF(AND($N58&gt;$R58,$N58&lt;=$T58),VLOOKUP($D58,Fuse_Req!$A$2:$K$19,3)+(((VLOOKUP($D58,Fuse_Req!$A$2:$K$19,5)-VLOOKUP($D58,Fuse_Req!$A$2:$K$19,3))/($T58-$R58))*($N58-$R58)),0))))</f>
        <v/>
      </c>
      <c r="H58" s="147"/>
      <c r="I58" s="147"/>
      <c r="J58" s="148"/>
      <c r="K58" s="147"/>
      <c r="L58" s="147"/>
      <c r="M58" s="148"/>
      <c r="N58" s="149" t="str">
        <f t="shared" si="0"/>
        <v/>
      </c>
      <c r="O58" s="150" t="str">
        <f t="shared" si="1"/>
        <v/>
      </c>
      <c r="P58" s="151"/>
      <c r="Q58" s="453"/>
      <c r="R58" s="152" t="str">
        <f>IF($D58="","",IF(VLOOKUP($D58,Fuse_Req!$A$2:$K$19,2)=1,MIN($U58,VLOOKUP($D58,Fuse_Req!$A$2:$K$19,9)),85))</f>
        <v/>
      </c>
      <c r="S58" s="152" t="str">
        <f>IF($D58="","",IF(VLOOKUP($D58,Fuse_Req!$A$2:$K$19,2)=1,MIN($U58,VLOOKUP($D58,Fuse_Req!$A$2:$K$19,10)),85))</f>
        <v/>
      </c>
      <c r="T58" s="152" t="str">
        <f>IF($D58="","",IF($U58="","",MIN($U58,VLOOKUP($D58,Fuse_Req!$A$2:$K$19,11))))</f>
        <v/>
      </c>
      <c r="U58" s="453"/>
      <c r="V58" s="453"/>
      <c r="W58" s="191"/>
      <c r="X58" s="191"/>
      <c r="Y58" s="191"/>
      <c r="Z58" s="125"/>
      <c r="AA58" s="126" t="e">
        <f>VLOOKUP($D58,Fuse_Req!$A$2:$K$19,2)</f>
        <v>#N/A</v>
      </c>
    </row>
    <row r="59" spans="1:27" x14ac:dyDescent="0.25">
      <c r="A59" s="125"/>
      <c r="B59" s="453"/>
      <c r="C59" s="453"/>
      <c r="D59" s="454"/>
      <c r="E59" s="455"/>
      <c r="F59" s="147" t="str">
        <f>IF($D59="","",IF($Q59="","",IF(VLOOKUP($D59,Fuse_Req!$A$2:$K$19,2)=1,$Q59*$G59,"")))</f>
        <v/>
      </c>
      <c r="G59" s="148" t="str">
        <f>IF($D59="","",IF(VLOOKUP($D59,Fuse_Req!$A$2:$K$19,2)=1,IF($N59&lt;=$R59,VLOOKUP($D59,Fuse_Req!$A$2:$K$19,3),IF(AND($N59&gt;$R59,$N59&lt;=$T59),VLOOKUP($D59,Fuse_Req!$A$2:$K$19,3)+(((VLOOKUP($D59,Fuse_Req!$A$2:$K$19,5)-VLOOKUP($D59,Fuse_Req!$A$2:$K$19,3))/($T59-$R59))*($N59-$R59)),0))))</f>
        <v/>
      </c>
      <c r="H59" s="147"/>
      <c r="I59" s="147"/>
      <c r="J59" s="148"/>
      <c r="K59" s="147"/>
      <c r="L59" s="147"/>
      <c r="M59" s="148"/>
      <c r="N59" s="149" t="str">
        <f t="shared" si="0"/>
        <v/>
      </c>
      <c r="O59" s="150" t="str">
        <f t="shared" si="1"/>
        <v/>
      </c>
      <c r="P59" s="151"/>
      <c r="Q59" s="453"/>
      <c r="R59" s="152" t="str">
        <f>IF($D59="","",IF(VLOOKUP($D59,Fuse_Req!$A$2:$K$19,2)=1,MIN($U59,VLOOKUP($D59,Fuse_Req!$A$2:$K$19,9)),85))</f>
        <v/>
      </c>
      <c r="S59" s="152" t="str">
        <f>IF($D59="","",IF(VLOOKUP($D59,Fuse_Req!$A$2:$K$19,2)=1,MIN($U59,VLOOKUP($D59,Fuse_Req!$A$2:$K$19,10)),85))</f>
        <v/>
      </c>
      <c r="T59" s="152" t="str">
        <f>IF($D59="","",IF($U59="","",MIN($U59,VLOOKUP($D59,Fuse_Req!$A$2:$K$19,11))))</f>
        <v/>
      </c>
      <c r="U59" s="453"/>
      <c r="V59" s="453"/>
      <c r="W59" s="191"/>
      <c r="X59" s="191"/>
      <c r="Y59" s="191"/>
      <c r="Z59" s="125"/>
      <c r="AA59" s="126" t="e">
        <f>VLOOKUP($D59,Fuse_Req!$A$2:$K$19,2)</f>
        <v>#N/A</v>
      </c>
    </row>
    <row r="60" spans="1:27" x14ac:dyDescent="0.25">
      <c r="A60" s="125"/>
      <c r="B60" s="453"/>
      <c r="C60" s="453"/>
      <c r="D60" s="454"/>
      <c r="E60" s="455"/>
      <c r="F60" s="147" t="str">
        <f>IF($D60="","",IF($Q60="","",IF(VLOOKUP($D60,Fuse_Req!$A$2:$K$19,2)=1,$Q60*$G60,"")))</f>
        <v/>
      </c>
      <c r="G60" s="148" t="str">
        <f>IF($D60="","",IF(VLOOKUP($D60,Fuse_Req!$A$2:$K$19,2)=1,IF($N60&lt;=$R60,VLOOKUP($D60,Fuse_Req!$A$2:$K$19,3),IF(AND($N60&gt;$R60,$N60&lt;=$T60),VLOOKUP($D60,Fuse_Req!$A$2:$K$19,3)+(((VLOOKUP($D60,Fuse_Req!$A$2:$K$19,5)-VLOOKUP($D60,Fuse_Req!$A$2:$K$19,3))/($T60-$R60))*($N60-$R60)),0))))</f>
        <v/>
      </c>
      <c r="H60" s="147"/>
      <c r="I60" s="147"/>
      <c r="J60" s="148"/>
      <c r="K60" s="147"/>
      <c r="L60" s="147"/>
      <c r="M60" s="148"/>
      <c r="N60" s="149" t="str">
        <f t="shared" si="0"/>
        <v/>
      </c>
      <c r="O60" s="150" t="str">
        <f t="shared" si="1"/>
        <v/>
      </c>
      <c r="P60" s="151"/>
      <c r="Q60" s="453"/>
      <c r="R60" s="152" t="str">
        <f>IF($D60="","",IF(VLOOKUP($D60,Fuse_Req!$A$2:$K$19,2)=1,MIN($U60,VLOOKUP($D60,Fuse_Req!$A$2:$K$19,9)),85))</f>
        <v/>
      </c>
      <c r="S60" s="152" t="str">
        <f>IF($D60="","",IF(VLOOKUP($D60,Fuse_Req!$A$2:$K$19,2)=1,MIN($U60,VLOOKUP($D60,Fuse_Req!$A$2:$K$19,10)),85))</f>
        <v/>
      </c>
      <c r="T60" s="152" t="str">
        <f>IF($D60="","",IF($U60="","",MIN($U60,VLOOKUP($D60,Fuse_Req!$A$2:$K$19,11))))</f>
        <v/>
      </c>
      <c r="U60" s="453"/>
      <c r="V60" s="453"/>
      <c r="W60" s="191"/>
      <c r="X60" s="191"/>
      <c r="Y60" s="191"/>
      <c r="Z60" s="125"/>
      <c r="AA60" s="126" t="e">
        <f>VLOOKUP($D60,Fuse_Req!$A$2:$K$19,2)</f>
        <v>#N/A</v>
      </c>
    </row>
    <row r="61" spans="1:27" x14ac:dyDescent="0.25">
      <c r="A61" s="125"/>
      <c r="B61" s="453"/>
      <c r="C61" s="453"/>
      <c r="D61" s="454"/>
      <c r="E61" s="455"/>
      <c r="F61" s="147" t="str">
        <f>IF($D61="","",IF($Q61="","",IF(VLOOKUP($D61,Fuse_Req!$A$2:$K$19,2)=1,$Q61*$G61,"")))</f>
        <v/>
      </c>
      <c r="G61" s="148" t="str">
        <f>IF($D61="","",IF(VLOOKUP($D61,Fuse_Req!$A$2:$K$19,2)=1,IF($N61&lt;=$R61,VLOOKUP($D61,Fuse_Req!$A$2:$K$19,3),IF(AND($N61&gt;$R61,$N61&lt;=$T61),VLOOKUP($D61,Fuse_Req!$A$2:$K$19,3)+(((VLOOKUP($D61,Fuse_Req!$A$2:$K$19,5)-VLOOKUP($D61,Fuse_Req!$A$2:$K$19,3))/($T61-$R61))*($N61-$R61)),0))))</f>
        <v/>
      </c>
      <c r="H61" s="147"/>
      <c r="I61" s="147"/>
      <c r="J61" s="148"/>
      <c r="K61" s="147"/>
      <c r="L61" s="147"/>
      <c r="M61" s="148"/>
      <c r="N61" s="149" t="str">
        <f t="shared" si="0"/>
        <v/>
      </c>
      <c r="O61" s="150" t="str">
        <f t="shared" si="1"/>
        <v/>
      </c>
      <c r="P61" s="151"/>
      <c r="Q61" s="453"/>
      <c r="R61" s="152" t="str">
        <f>IF($D61="","",IF(VLOOKUP($D61,Fuse_Req!$A$2:$K$19,2)=1,MIN($U61,VLOOKUP($D61,Fuse_Req!$A$2:$K$19,9)),85))</f>
        <v/>
      </c>
      <c r="S61" s="152" t="str">
        <f>IF($D61="","",IF(VLOOKUP($D61,Fuse_Req!$A$2:$K$19,2)=1,MIN($U61,VLOOKUP($D61,Fuse_Req!$A$2:$K$19,10)),85))</f>
        <v/>
      </c>
      <c r="T61" s="152" t="str">
        <f>IF($D61="","",IF($U61="","",MIN($U61,VLOOKUP($D61,Fuse_Req!$A$2:$K$19,11))))</f>
        <v/>
      </c>
      <c r="U61" s="453"/>
      <c r="V61" s="453"/>
      <c r="W61" s="191"/>
      <c r="X61" s="191"/>
      <c r="Y61" s="191"/>
      <c r="Z61" s="125"/>
      <c r="AA61" s="126" t="e">
        <f>VLOOKUP($D61,Fuse_Req!$A$2:$K$19,2)</f>
        <v>#N/A</v>
      </c>
    </row>
    <row r="62" spans="1:27" x14ac:dyDescent="0.25">
      <c r="A62" s="125"/>
      <c r="B62" s="453"/>
      <c r="C62" s="453"/>
      <c r="D62" s="454"/>
      <c r="E62" s="455"/>
      <c r="F62" s="147" t="str">
        <f>IF($D62="","",IF($Q62="","",IF(VLOOKUP($D62,Fuse_Req!$A$2:$K$19,2)=1,$Q62*$G62,"")))</f>
        <v/>
      </c>
      <c r="G62" s="148" t="str">
        <f>IF($D62="","",IF(VLOOKUP($D62,Fuse_Req!$A$2:$K$19,2)=1,IF($N62&lt;=$R62,VLOOKUP($D62,Fuse_Req!$A$2:$K$19,3),IF(AND($N62&gt;$R62,$N62&lt;=$T62),VLOOKUP($D62,Fuse_Req!$A$2:$K$19,3)+(((VLOOKUP($D62,Fuse_Req!$A$2:$K$19,5)-VLOOKUP($D62,Fuse_Req!$A$2:$K$19,3))/($T62-$R62))*($N62-$R62)),0))))</f>
        <v/>
      </c>
      <c r="H62" s="147"/>
      <c r="I62" s="147"/>
      <c r="J62" s="148"/>
      <c r="K62" s="147"/>
      <c r="L62" s="147"/>
      <c r="M62" s="148"/>
      <c r="N62" s="149" t="str">
        <f t="shared" si="0"/>
        <v/>
      </c>
      <c r="O62" s="150" t="str">
        <f t="shared" si="1"/>
        <v/>
      </c>
      <c r="P62" s="151"/>
      <c r="Q62" s="453"/>
      <c r="R62" s="152" t="str">
        <f>IF($D62="","",IF(VLOOKUP($D62,Fuse_Req!$A$2:$K$19,2)=1,MIN($U62,VLOOKUP($D62,Fuse_Req!$A$2:$K$19,9)),85))</f>
        <v/>
      </c>
      <c r="S62" s="152" t="str">
        <f>IF($D62="","",IF(VLOOKUP($D62,Fuse_Req!$A$2:$K$19,2)=1,MIN($U62,VLOOKUP($D62,Fuse_Req!$A$2:$K$19,10)),85))</f>
        <v/>
      </c>
      <c r="T62" s="152" t="str">
        <f>IF($D62="","",IF($U62="","",MIN($U62,VLOOKUP($D62,Fuse_Req!$A$2:$K$19,11))))</f>
        <v/>
      </c>
      <c r="U62" s="453"/>
      <c r="V62" s="453"/>
      <c r="W62" s="191"/>
      <c r="X62" s="191"/>
      <c r="Y62" s="191"/>
      <c r="Z62" s="125"/>
      <c r="AA62" s="126" t="e">
        <f>VLOOKUP($D62,Fuse_Req!$A$2:$K$19,2)</f>
        <v>#N/A</v>
      </c>
    </row>
    <row r="63" spans="1:27" x14ac:dyDescent="0.25">
      <c r="A63" s="125"/>
      <c r="B63" s="453"/>
      <c r="C63" s="453"/>
      <c r="D63" s="454"/>
      <c r="E63" s="455"/>
      <c r="F63" s="147" t="str">
        <f>IF($D63="","",IF($Q63="","",IF(VLOOKUP($D63,Fuse_Req!$A$2:$K$19,2)=1,$Q63*$G63,"")))</f>
        <v/>
      </c>
      <c r="G63" s="148" t="str">
        <f>IF($D63="","",IF(VLOOKUP($D63,Fuse_Req!$A$2:$K$19,2)=1,IF($N63&lt;=$R63,VLOOKUP($D63,Fuse_Req!$A$2:$K$19,3),IF(AND($N63&gt;$R63,$N63&lt;=$T63),VLOOKUP($D63,Fuse_Req!$A$2:$K$19,3)+(((VLOOKUP($D63,Fuse_Req!$A$2:$K$19,5)-VLOOKUP($D63,Fuse_Req!$A$2:$K$19,3))/($T63-$R63))*($N63-$R63)),0))))</f>
        <v/>
      </c>
      <c r="H63" s="147"/>
      <c r="I63" s="147"/>
      <c r="J63" s="148"/>
      <c r="K63" s="147"/>
      <c r="L63" s="147"/>
      <c r="M63" s="148"/>
      <c r="N63" s="149" t="str">
        <f t="shared" si="0"/>
        <v/>
      </c>
      <c r="O63" s="150" t="str">
        <f t="shared" si="1"/>
        <v/>
      </c>
      <c r="P63" s="151"/>
      <c r="Q63" s="453"/>
      <c r="R63" s="152" t="str">
        <f>IF($D63="","",IF(VLOOKUP($D63,Fuse_Req!$A$2:$K$19,2)=1,MIN($U63,VLOOKUP($D63,Fuse_Req!$A$2:$K$19,9)),85))</f>
        <v/>
      </c>
      <c r="S63" s="152" t="str">
        <f>IF($D63="","",IF(VLOOKUP($D63,Fuse_Req!$A$2:$K$19,2)=1,MIN($U63,VLOOKUP($D63,Fuse_Req!$A$2:$K$19,10)),85))</f>
        <v/>
      </c>
      <c r="T63" s="152" t="str">
        <f>IF($D63="","",IF($U63="","",MIN($U63,VLOOKUP($D63,Fuse_Req!$A$2:$K$19,11))))</f>
        <v/>
      </c>
      <c r="U63" s="453"/>
      <c r="V63" s="453"/>
      <c r="W63" s="191"/>
      <c r="X63" s="191"/>
      <c r="Y63" s="191"/>
      <c r="Z63" s="125"/>
      <c r="AA63" s="126" t="e">
        <f>VLOOKUP($D63,Fuse_Req!$A$2:$K$19,2)</f>
        <v>#N/A</v>
      </c>
    </row>
    <row r="64" spans="1:27" x14ac:dyDescent="0.25">
      <c r="A64" s="125"/>
      <c r="B64" s="453"/>
      <c r="C64" s="453"/>
      <c r="D64" s="454"/>
      <c r="E64" s="455"/>
      <c r="F64" s="147" t="str">
        <f>IF($D64="","",IF($Q64="","",IF(VLOOKUP($D64,Fuse_Req!$A$2:$K$19,2)=1,$Q64*$G64,"")))</f>
        <v/>
      </c>
      <c r="G64" s="148" t="str">
        <f>IF($D64="","",IF(VLOOKUP($D64,Fuse_Req!$A$2:$K$19,2)=1,IF($N64&lt;=$R64,VLOOKUP($D64,Fuse_Req!$A$2:$K$19,3),IF(AND($N64&gt;$R64,$N64&lt;=$T64),VLOOKUP($D64,Fuse_Req!$A$2:$K$19,3)+(((VLOOKUP($D64,Fuse_Req!$A$2:$K$19,5)-VLOOKUP($D64,Fuse_Req!$A$2:$K$19,3))/($T64-$R64))*($N64-$R64)),0))))</f>
        <v/>
      </c>
      <c r="H64" s="147"/>
      <c r="I64" s="147"/>
      <c r="J64" s="148"/>
      <c r="K64" s="147"/>
      <c r="L64" s="147"/>
      <c r="M64" s="148"/>
      <c r="N64" s="149" t="str">
        <f t="shared" si="0"/>
        <v/>
      </c>
      <c r="O64" s="150" t="str">
        <f t="shared" si="1"/>
        <v/>
      </c>
      <c r="P64" s="151"/>
      <c r="Q64" s="453"/>
      <c r="R64" s="152" t="str">
        <f>IF($D64="","",IF(VLOOKUP($D64,Fuse_Req!$A$2:$K$19,2)=1,MIN($U64,VLOOKUP($D64,Fuse_Req!$A$2:$K$19,9)),85))</f>
        <v/>
      </c>
      <c r="S64" s="152" t="str">
        <f>IF($D64="","",IF(VLOOKUP($D64,Fuse_Req!$A$2:$K$19,2)=1,MIN($U64,VLOOKUP($D64,Fuse_Req!$A$2:$K$19,10)),85))</f>
        <v/>
      </c>
      <c r="T64" s="152" t="str">
        <f>IF($D64="","",IF($U64="","",MIN($U64,VLOOKUP($D64,Fuse_Req!$A$2:$K$19,11))))</f>
        <v/>
      </c>
      <c r="U64" s="453"/>
      <c r="V64" s="453"/>
      <c r="W64" s="191"/>
      <c r="X64" s="191"/>
      <c r="Y64" s="191"/>
      <c r="Z64" s="125"/>
      <c r="AA64" s="126" t="e">
        <f>VLOOKUP($D64,Fuse_Req!$A$2:$K$19,2)</f>
        <v>#N/A</v>
      </c>
    </row>
    <row r="65" spans="1:27" x14ac:dyDescent="0.25">
      <c r="A65" s="125"/>
      <c r="B65" s="453"/>
      <c r="C65" s="453"/>
      <c r="D65" s="454"/>
      <c r="E65" s="455"/>
      <c r="F65" s="147" t="str">
        <f>IF($D65="","",IF($Q65="","",IF(VLOOKUP($D65,Fuse_Req!$A$2:$K$19,2)=1,$Q65*$G65,"")))</f>
        <v/>
      </c>
      <c r="G65" s="148" t="str">
        <f>IF($D65="","",IF(VLOOKUP($D65,Fuse_Req!$A$2:$K$19,2)=1,IF($N65&lt;=$R65,VLOOKUP($D65,Fuse_Req!$A$2:$K$19,3),IF(AND($N65&gt;$R65,$N65&lt;=$T65),VLOOKUP($D65,Fuse_Req!$A$2:$K$19,3)+(((VLOOKUP($D65,Fuse_Req!$A$2:$K$19,5)-VLOOKUP($D65,Fuse_Req!$A$2:$K$19,3))/($T65-$R65))*($N65-$R65)),0))))</f>
        <v/>
      </c>
      <c r="H65" s="147"/>
      <c r="I65" s="147"/>
      <c r="J65" s="148"/>
      <c r="K65" s="147"/>
      <c r="L65" s="147"/>
      <c r="M65" s="148"/>
      <c r="N65" s="149" t="str">
        <f t="shared" si="0"/>
        <v/>
      </c>
      <c r="O65" s="150" t="str">
        <f t="shared" si="1"/>
        <v/>
      </c>
      <c r="P65" s="151"/>
      <c r="Q65" s="453"/>
      <c r="R65" s="152" t="str">
        <f>IF($D65="","",IF(VLOOKUP($D65,Fuse_Req!$A$2:$K$19,2)=1,MIN($U65,VLOOKUP($D65,Fuse_Req!$A$2:$K$19,9)),85))</f>
        <v/>
      </c>
      <c r="S65" s="152" t="str">
        <f>IF($D65="","",IF(VLOOKUP($D65,Fuse_Req!$A$2:$K$19,2)=1,MIN($U65,VLOOKUP($D65,Fuse_Req!$A$2:$K$19,10)),85))</f>
        <v/>
      </c>
      <c r="T65" s="152" t="str">
        <f>IF($D65="","",IF($U65="","",MIN($U65,VLOOKUP($D65,Fuse_Req!$A$2:$K$19,11))))</f>
        <v/>
      </c>
      <c r="U65" s="453"/>
      <c r="V65" s="453"/>
      <c r="W65" s="191"/>
      <c r="X65" s="191"/>
      <c r="Y65" s="191"/>
      <c r="Z65" s="125"/>
      <c r="AA65" s="126" t="e">
        <f>VLOOKUP($D65,Fuse_Req!$A$2:$K$19,2)</f>
        <v>#N/A</v>
      </c>
    </row>
    <row r="66" spans="1:27" x14ac:dyDescent="0.25">
      <c r="A66" s="125"/>
      <c r="B66" s="453"/>
      <c r="C66" s="453"/>
      <c r="D66" s="454"/>
      <c r="E66" s="455"/>
      <c r="F66" s="147" t="str">
        <f>IF($D66="","",IF($Q66="","",IF(VLOOKUP($D66,Fuse_Req!$A$2:$K$19,2)=1,$Q66*$G66,"")))</f>
        <v/>
      </c>
      <c r="G66" s="148" t="str">
        <f>IF($D66="","",IF(VLOOKUP($D66,Fuse_Req!$A$2:$K$19,2)=1,IF($N66&lt;=$R66,VLOOKUP($D66,Fuse_Req!$A$2:$K$19,3),IF(AND($N66&gt;$R66,$N66&lt;=$T66),VLOOKUP($D66,Fuse_Req!$A$2:$K$19,3)+(((VLOOKUP($D66,Fuse_Req!$A$2:$K$19,5)-VLOOKUP($D66,Fuse_Req!$A$2:$K$19,3))/($T66-$R66))*($N66-$R66)),0))))</f>
        <v/>
      </c>
      <c r="H66" s="147"/>
      <c r="I66" s="147"/>
      <c r="J66" s="148"/>
      <c r="K66" s="147"/>
      <c r="L66" s="147"/>
      <c r="M66" s="148"/>
      <c r="N66" s="149" t="str">
        <f t="shared" si="0"/>
        <v/>
      </c>
      <c r="O66" s="150" t="str">
        <f t="shared" si="1"/>
        <v/>
      </c>
      <c r="P66" s="151"/>
      <c r="Q66" s="453"/>
      <c r="R66" s="152" t="str">
        <f>IF($D66="","",IF(VLOOKUP($D66,Fuse_Req!$A$2:$K$19,2)=1,MIN($U66,VLOOKUP($D66,Fuse_Req!$A$2:$K$19,9)),85))</f>
        <v/>
      </c>
      <c r="S66" s="152" t="str">
        <f>IF($D66="","",IF(VLOOKUP($D66,Fuse_Req!$A$2:$K$19,2)=1,MIN($U66,VLOOKUP($D66,Fuse_Req!$A$2:$K$19,10)),85))</f>
        <v/>
      </c>
      <c r="T66" s="152" t="str">
        <f>IF($D66="","",IF($U66="","",MIN($U66,VLOOKUP($D66,Fuse_Req!$A$2:$K$19,11))))</f>
        <v/>
      </c>
      <c r="U66" s="453"/>
      <c r="V66" s="453"/>
      <c r="W66" s="191"/>
      <c r="X66" s="191"/>
      <c r="Y66" s="191"/>
      <c r="Z66" s="125"/>
      <c r="AA66" s="126" t="e">
        <f>VLOOKUP($D66,Fuse_Req!$A$2:$K$19,2)</f>
        <v>#N/A</v>
      </c>
    </row>
    <row r="67" spans="1:27" x14ac:dyDescent="0.25">
      <c r="A67" s="125"/>
      <c r="B67" s="453"/>
      <c r="C67" s="453"/>
      <c r="D67" s="454"/>
      <c r="E67" s="455"/>
      <c r="F67" s="147" t="str">
        <f>IF($D67="","",IF($Q67="","",IF(VLOOKUP($D67,Fuse_Req!$A$2:$K$19,2)=1,$Q67*$G67,"")))</f>
        <v/>
      </c>
      <c r="G67" s="148" t="str">
        <f>IF($D67="","",IF(VLOOKUP($D67,Fuse_Req!$A$2:$K$19,2)=1,IF($N67&lt;=$R67,VLOOKUP($D67,Fuse_Req!$A$2:$K$19,3),IF(AND($N67&gt;$R67,$N67&lt;=$T67),VLOOKUP($D67,Fuse_Req!$A$2:$K$19,3)+(((VLOOKUP($D67,Fuse_Req!$A$2:$K$19,5)-VLOOKUP($D67,Fuse_Req!$A$2:$K$19,3))/($T67-$R67))*($N67-$R67)),0))))</f>
        <v/>
      </c>
      <c r="H67" s="147"/>
      <c r="I67" s="147"/>
      <c r="J67" s="148"/>
      <c r="K67" s="147"/>
      <c r="L67" s="147"/>
      <c r="M67" s="148"/>
      <c r="N67" s="149" t="str">
        <f t="shared" si="0"/>
        <v/>
      </c>
      <c r="O67" s="150" t="str">
        <f t="shared" si="1"/>
        <v/>
      </c>
      <c r="P67" s="151"/>
      <c r="Q67" s="453"/>
      <c r="R67" s="152" t="str">
        <f>IF($D67="","",IF(VLOOKUP($D67,Fuse_Req!$A$2:$K$19,2)=1,MIN($U67,VLOOKUP($D67,Fuse_Req!$A$2:$K$19,9)),85))</f>
        <v/>
      </c>
      <c r="S67" s="152" t="str">
        <f>IF($D67="","",IF(VLOOKUP($D67,Fuse_Req!$A$2:$K$19,2)=1,MIN($U67,VLOOKUP($D67,Fuse_Req!$A$2:$K$19,10)),85))</f>
        <v/>
      </c>
      <c r="T67" s="152" t="str">
        <f>IF($D67="","",IF($U67="","",MIN($U67,VLOOKUP($D67,Fuse_Req!$A$2:$K$19,11))))</f>
        <v/>
      </c>
      <c r="U67" s="453"/>
      <c r="V67" s="453"/>
      <c r="W67" s="191"/>
      <c r="X67" s="191"/>
      <c r="Y67" s="191"/>
      <c r="Z67" s="125"/>
      <c r="AA67" s="126" t="e">
        <f>VLOOKUP($D67,Fuse_Req!$A$2:$K$19,2)</f>
        <v>#N/A</v>
      </c>
    </row>
    <row r="68" spans="1:27" x14ac:dyDescent="0.25">
      <c r="A68" s="125"/>
      <c r="B68" s="453"/>
      <c r="C68" s="453"/>
      <c r="D68" s="454"/>
      <c r="E68" s="455"/>
      <c r="F68" s="147" t="str">
        <f>IF($D68="","",IF($Q68="","",IF(VLOOKUP($D68,Fuse_Req!$A$2:$K$19,2)=1,$Q68*$G68,"")))</f>
        <v/>
      </c>
      <c r="G68" s="148" t="str">
        <f>IF($D68="","",IF(VLOOKUP($D68,Fuse_Req!$A$2:$K$19,2)=1,IF($N68&lt;=$R68,VLOOKUP($D68,Fuse_Req!$A$2:$K$19,3),IF(AND($N68&gt;$R68,$N68&lt;=$T68),VLOOKUP($D68,Fuse_Req!$A$2:$K$19,3)+(((VLOOKUP($D68,Fuse_Req!$A$2:$K$19,5)-VLOOKUP($D68,Fuse_Req!$A$2:$K$19,3))/($T68-$R68))*($N68-$R68)),0))))</f>
        <v/>
      </c>
      <c r="H68" s="147"/>
      <c r="I68" s="147"/>
      <c r="J68" s="148"/>
      <c r="K68" s="147"/>
      <c r="L68" s="147"/>
      <c r="M68" s="148"/>
      <c r="N68" s="149" t="str">
        <f t="shared" si="0"/>
        <v/>
      </c>
      <c r="O68" s="150" t="str">
        <f t="shared" si="1"/>
        <v/>
      </c>
      <c r="P68" s="151"/>
      <c r="Q68" s="453"/>
      <c r="R68" s="152" t="str">
        <f>IF($D68="","",IF(VLOOKUP($D68,Fuse_Req!$A$2:$K$19,2)=1,MIN($U68,VLOOKUP($D68,Fuse_Req!$A$2:$K$19,9)),85))</f>
        <v/>
      </c>
      <c r="S68" s="152" t="str">
        <f>IF($D68="","",IF(VLOOKUP($D68,Fuse_Req!$A$2:$K$19,2)=1,MIN($U68,VLOOKUP($D68,Fuse_Req!$A$2:$K$19,10)),85))</f>
        <v/>
      </c>
      <c r="T68" s="152" t="str">
        <f>IF($D68="","",IF($U68="","",MIN($U68,VLOOKUP($D68,Fuse_Req!$A$2:$K$19,11))))</f>
        <v/>
      </c>
      <c r="U68" s="453"/>
      <c r="V68" s="453"/>
      <c r="W68" s="191"/>
      <c r="X68" s="191"/>
      <c r="Y68" s="191"/>
      <c r="Z68" s="125"/>
      <c r="AA68" s="126" t="e">
        <f>VLOOKUP($D68,Fuse_Req!$A$2:$K$19,2)</f>
        <v>#N/A</v>
      </c>
    </row>
    <row r="69" spans="1:27" x14ac:dyDescent="0.25">
      <c r="A69" s="125"/>
      <c r="B69" s="453"/>
      <c r="C69" s="453"/>
      <c r="D69" s="454"/>
      <c r="E69" s="455"/>
      <c r="F69" s="147" t="str">
        <f>IF($D69="","",IF($Q69="","",IF(VLOOKUP($D69,Fuse_Req!$A$2:$K$19,2)=1,$Q69*$G69,"")))</f>
        <v/>
      </c>
      <c r="G69" s="148" t="str">
        <f>IF($D69="","",IF(VLOOKUP($D69,Fuse_Req!$A$2:$K$19,2)=1,IF($N69&lt;=$R69,VLOOKUP($D69,Fuse_Req!$A$2:$K$19,3),IF(AND($N69&gt;$R69,$N69&lt;=$T69),VLOOKUP($D69,Fuse_Req!$A$2:$K$19,3)+(((VLOOKUP($D69,Fuse_Req!$A$2:$K$19,5)-VLOOKUP($D69,Fuse_Req!$A$2:$K$19,3))/($T69-$R69))*($N69-$R69)),0))))</f>
        <v/>
      </c>
      <c r="H69" s="147"/>
      <c r="I69" s="147"/>
      <c r="J69" s="148"/>
      <c r="K69" s="147"/>
      <c r="L69" s="147"/>
      <c r="M69" s="148"/>
      <c r="N69" s="149" t="str">
        <f t="shared" si="0"/>
        <v/>
      </c>
      <c r="O69" s="150" t="str">
        <f t="shared" si="1"/>
        <v/>
      </c>
      <c r="P69" s="151"/>
      <c r="Q69" s="453"/>
      <c r="R69" s="152" t="str">
        <f>IF($D69="","",IF(VLOOKUP($D69,Fuse_Req!$A$2:$K$19,2)=1,MIN($U69,VLOOKUP($D69,Fuse_Req!$A$2:$K$19,9)),85))</f>
        <v/>
      </c>
      <c r="S69" s="152" t="str">
        <f>IF($D69="","",IF(VLOOKUP($D69,Fuse_Req!$A$2:$K$19,2)=1,MIN($U69,VLOOKUP($D69,Fuse_Req!$A$2:$K$19,10)),85))</f>
        <v/>
      </c>
      <c r="T69" s="152" t="str">
        <f>IF($D69="","",IF($U69="","",MIN($U69,VLOOKUP($D69,Fuse_Req!$A$2:$K$19,11))))</f>
        <v/>
      </c>
      <c r="U69" s="453"/>
      <c r="V69" s="453"/>
      <c r="W69" s="191"/>
      <c r="X69" s="191"/>
      <c r="Y69" s="191"/>
      <c r="Z69" s="125"/>
      <c r="AA69" s="126" t="e">
        <f>VLOOKUP($D69,Fuse_Req!$A$2:$K$19,2)</f>
        <v>#N/A</v>
      </c>
    </row>
    <row r="70" spans="1:27" x14ac:dyDescent="0.25">
      <c r="A70" s="125"/>
      <c r="B70" s="453"/>
      <c r="C70" s="453"/>
      <c r="D70" s="454"/>
      <c r="E70" s="455"/>
      <c r="F70" s="147" t="str">
        <f>IF($D70="","",IF($Q70="","",IF(VLOOKUP($D70,Fuse_Req!$A$2:$K$19,2)=1,$Q70*$G70,"")))</f>
        <v/>
      </c>
      <c r="G70" s="148" t="str">
        <f>IF($D70="","",IF(VLOOKUP($D70,Fuse_Req!$A$2:$K$19,2)=1,IF($N70&lt;=$R70,VLOOKUP($D70,Fuse_Req!$A$2:$K$19,3),IF(AND($N70&gt;$R70,$N70&lt;=$T70),VLOOKUP($D70,Fuse_Req!$A$2:$K$19,3)+(((VLOOKUP($D70,Fuse_Req!$A$2:$K$19,5)-VLOOKUP($D70,Fuse_Req!$A$2:$K$19,3))/($T70-$R70))*($N70-$R70)),0))))</f>
        <v/>
      </c>
      <c r="H70" s="147"/>
      <c r="I70" s="147"/>
      <c r="J70" s="148"/>
      <c r="K70" s="147"/>
      <c r="L70" s="147"/>
      <c r="M70" s="148"/>
      <c r="N70" s="149" t="str">
        <f t="shared" si="0"/>
        <v/>
      </c>
      <c r="O70" s="150" t="str">
        <f t="shared" si="1"/>
        <v/>
      </c>
      <c r="P70" s="151"/>
      <c r="Q70" s="453"/>
      <c r="R70" s="152" t="str">
        <f>IF($D70="","",IF(VLOOKUP($D70,Fuse_Req!$A$2:$K$19,2)=1,MIN($U70,VLOOKUP($D70,Fuse_Req!$A$2:$K$19,9)),85))</f>
        <v/>
      </c>
      <c r="S70" s="152" t="str">
        <f>IF($D70="","",IF(VLOOKUP($D70,Fuse_Req!$A$2:$K$19,2)=1,MIN($U70,VLOOKUP($D70,Fuse_Req!$A$2:$K$19,10)),85))</f>
        <v/>
      </c>
      <c r="T70" s="152" t="str">
        <f>IF($D70="","",IF($U70="","",MIN($U70,VLOOKUP($D70,Fuse_Req!$A$2:$K$19,11))))</f>
        <v/>
      </c>
      <c r="U70" s="453"/>
      <c r="V70" s="453"/>
      <c r="W70" s="191"/>
      <c r="X70" s="191"/>
      <c r="Y70" s="191"/>
      <c r="Z70" s="125"/>
      <c r="AA70" s="126" t="e">
        <f>VLOOKUP($D70,Fuse_Req!$A$2:$K$19,2)</f>
        <v>#N/A</v>
      </c>
    </row>
    <row r="71" spans="1:27" x14ac:dyDescent="0.25">
      <c r="A71" s="125"/>
      <c r="B71" s="453"/>
      <c r="C71" s="453"/>
      <c r="D71" s="454"/>
      <c r="E71" s="455"/>
      <c r="F71" s="147" t="str">
        <f>IF($D71="","",IF($Q71="","",IF(VLOOKUP($D71,Fuse_Req!$A$2:$K$19,2)=1,$Q71*$G71,"")))</f>
        <v/>
      </c>
      <c r="G71" s="148" t="str">
        <f>IF($D71="","",IF(VLOOKUP($D71,Fuse_Req!$A$2:$K$19,2)=1,IF($N71&lt;=$R71,VLOOKUP($D71,Fuse_Req!$A$2:$K$19,3),IF(AND($N71&gt;$R71,$N71&lt;=$T71),VLOOKUP($D71,Fuse_Req!$A$2:$K$19,3)+(((VLOOKUP($D71,Fuse_Req!$A$2:$K$19,5)-VLOOKUP($D71,Fuse_Req!$A$2:$K$19,3))/($T71-$R71))*($N71-$R71)),0))))</f>
        <v/>
      </c>
      <c r="H71" s="147"/>
      <c r="I71" s="147"/>
      <c r="J71" s="148"/>
      <c r="K71" s="147"/>
      <c r="L71" s="147"/>
      <c r="M71" s="148"/>
      <c r="N71" s="149" t="str">
        <f t="shared" si="0"/>
        <v/>
      </c>
      <c r="O71" s="150" t="str">
        <f t="shared" si="1"/>
        <v/>
      </c>
      <c r="P71" s="151"/>
      <c r="Q71" s="453"/>
      <c r="R71" s="152" t="str">
        <f>IF($D71="","",IF(VLOOKUP($D71,Fuse_Req!$A$2:$K$19,2)=1,MIN($U71,VLOOKUP($D71,Fuse_Req!$A$2:$K$19,9)),85))</f>
        <v/>
      </c>
      <c r="S71" s="152" t="str">
        <f>IF($D71="","",IF(VLOOKUP($D71,Fuse_Req!$A$2:$K$19,2)=1,MIN($U71,VLOOKUP($D71,Fuse_Req!$A$2:$K$19,10)),85))</f>
        <v/>
      </c>
      <c r="T71" s="152" t="str">
        <f>IF($D71="","",IF($U71="","",MIN($U71,VLOOKUP($D71,Fuse_Req!$A$2:$K$19,11))))</f>
        <v/>
      </c>
      <c r="U71" s="453"/>
      <c r="V71" s="453"/>
      <c r="W71" s="191"/>
      <c r="X71" s="191"/>
      <c r="Y71" s="191"/>
      <c r="Z71" s="125"/>
      <c r="AA71" s="126" t="e">
        <f>VLOOKUP($D71,Fuse_Req!$A$2:$K$19,2)</f>
        <v>#N/A</v>
      </c>
    </row>
    <row r="72" spans="1:27" x14ac:dyDescent="0.25">
      <c r="A72" s="125"/>
      <c r="B72" s="453"/>
      <c r="C72" s="453"/>
      <c r="D72" s="454"/>
      <c r="E72" s="455"/>
      <c r="F72" s="147" t="str">
        <f>IF($D72="","",IF($Q72="","",IF(VLOOKUP($D72,Fuse_Req!$A$2:$K$19,2)=1,$Q72*$G72,"")))</f>
        <v/>
      </c>
      <c r="G72" s="148" t="str">
        <f>IF($D72="","",IF(VLOOKUP($D72,Fuse_Req!$A$2:$K$19,2)=1,IF($N72&lt;=$R72,VLOOKUP($D72,Fuse_Req!$A$2:$K$19,3),IF(AND($N72&gt;$R72,$N72&lt;=$T72),VLOOKUP($D72,Fuse_Req!$A$2:$K$19,3)+(((VLOOKUP($D72,Fuse_Req!$A$2:$K$19,5)-VLOOKUP($D72,Fuse_Req!$A$2:$K$19,3))/($T72-$R72))*($N72-$R72)),0))))</f>
        <v/>
      </c>
      <c r="H72" s="147"/>
      <c r="I72" s="147"/>
      <c r="J72" s="148"/>
      <c r="K72" s="147"/>
      <c r="L72" s="147"/>
      <c r="M72" s="148"/>
      <c r="N72" s="149" t="str">
        <f t="shared" si="0"/>
        <v/>
      </c>
      <c r="O72" s="150" t="str">
        <f t="shared" si="1"/>
        <v/>
      </c>
      <c r="P72" s="151"/>
      <c r="Q72" s="453"/>
      <c r="R72" s="152" t="str">
        <f>IF($D72="","",IF(VLOOKUP($D72,Fuse_Req!$A$2:$K$19,2)=1,MIN($U72,VLOOKUP($D72,Fuse_Req!$A$2:$K$19,9)),85))</f>
        <v/>
      </c>
      <c r="S72" s="152" t="str">
        <f>IF($D72="","",IF(VLOOKUP($D72,Fuse_Req!$A$2:$K$19,2)=1,MIN($U72,VLOOKUP($D72,Fuse_Req!$A$2:$K$19,10)),85))</f>
        <v/>
      </c>
      <c r="T72" s="152" t="str">
        <f>IF($D72="","",IF($U72="","",MIN($U72,VLOOKUP($D72,Fuse_Req!$A$2:$K$19,11))))</f>
        <v/>
      </c>
      <c r="U72" s="453"/>
      <c r="V72" s="453"/>
      <c r="W72" s="191"/>
      <c r="X72" s="191"/>
      <c r="Y72" s="191"/>
      <c r="Z72" s="125"/>
      <c r="AA72" s="126" t="e">
        <f>VLOOKUP($D72,Fuse_Req!$A$2:$K$19,2)</f>
        <v>#N/A</v>
      </c>
    </row>
    <row r="73" spans="1:27" x14ac:dyDescent="0.25">
      <c r="A73" s="125"/>
      <c r="B73" s="453"/>
      <c r="C73" s="453"/>
      <c r="D73" s="454"/>
      <c r="E73" s="455"/>
      <c r="F73" s="147" t="str">
        <f>IF($D73="","",IF($Q73="","",IF(VLOOKUP($D73,Fuse_Req!$A$2:$K$19,2)=1,$Q73*$G73,"")))</f>
        <v/>
      </c>
      <c r="G73" s="148" t="str">
        <f>IF($D73="","",IF(VLOOKUP($D73,Fuse_Req!$A$2:$K$19,2)=1,IF($N73&lt;=$R73,VLOOKUP($D73,Fuse_Req!$A$2:$K$19,3),IF(AND($N73&gt;$R73,$N73&lt;=$T73),VLOOKUP($D73,Fuse_Req!$A$2:$K$19,3)+(((VLOOKUP($D73,Fuse_Req!$A$2:$K$19,5)-VLOOKUP($D73,Fuse_Req!$A$2:$K$19,3))/($T73-$R73))*($N73-$R73)),0))))</f>
        <v/>
      </c>
      <c r="H73" s="147"/>
      <c r="I73" s="147"/>
      <c r="J73" s="148"/>
      <c r="K73" s="147"/>
      <c r="L73" s="147"/>
      <c r="M73" s="148"/>
      <c r="N73" s="149" t="str">
        <f t="shared" si="0"/>
        <v/>
      </c>
      <c r="O73" s="150" t="str">
        <f t="shared" si="1"/>
        <v/>
      </c>
      <c r="P73" s="151"/>
      <c r="Q73" s="453"/>
      <c r="R73" s="152" t="str">
        <f>IF($D73="","",IF(VLOOKUP($D73,Fuse_Req!$A$2:$K$19,2)=1,MIN($U73,VLOOKUP($D73,Fuse_Req!$A$2:$K$19,9)),85))</f>
        <v/>
      </c>
      <c r="S73" s="152" t="str">
        <f>IF($D73="","",IF(VLOOKUP($D73,Fuse_Req!$A$2:$K$19,2)=1,MIN($U73,VLOOKUP($D73,Fuse_Req!$A$2:$K$19,10)),85))</f>
        <v/>
      </c>
      <c r="T73" s="152" t="str">
        <f>IF($D73="","",IF($U73="","",MIN($U73,VLOOKUP($D73,Fuse_Req!$A$2:$K$19,11))))</f>
        <v/>
      </c>
      <c r="U73" s="453"/>
      <c r="V73" s="453"/>
      <c r="W73" s="191"/>
      <c r="X73" s="191"/>
      <c r="Y73" s="191"/>
      <c r="Z73" s="125"/>
      <c r="AA73" s="126" t="e">
        <f>VLOOKUP($D73,Fuse_Req!$A$2:$K$19,2)</f>
        <v>#N/A</v>
      </c>
    </row>
    <row r="74" spans="1:27" x14ac:dyDescent="0.25">
      <c r="A74" s="125"/>
      <c r="B74" s="453"/>
      <c r="C74" s="453"/>
      <c r="D74" s="454"/>
      <c r="E74" s="455"/>
      <c r="F74" s="147" t="str">
        <f>IF($D74="","",IF($Q74="","",IF(VLOOKUP($D74,Fuse_Req!$A$2:$K$19,2)=1,$Q74*$G74,"")))</f>
        <v/>
      </c>
      <c r="G74" s="148" t="str">
        <f>IF($D74="","",IF(VLOOKUP($D74,Fuse_Req!$A$2:$K$19,2)=1,IF($N74&lt;=$R74,VLOOKUP($D74,Fuse_Req!$A$2:$K$19,3),IF(AND($N74&gt;$R74,$N74&lt;=$T74),VLOOKUP($D74,Fuse_Req!$A$2:$K$19,3)+(((VLOOKUP($D74,Fuse_Req!$A$2:$K$19,5)-VLOOKUP($D74,Fuse_Req!$A$2:$K$19,3))/($T74-$R74))*($N74-$R74)),0))))</f>
        <v/>
      </c>
      <c r="H74" s="147"/>
      <c r="I74" s="147"/>
      <c r="J74" s="148"/>
      <c r="K74" s="147"/>
      <c r="L74" s="147"/>
      <c r="M74" s="148"/>
      <c r="N74" s="149" t="str">
        <f t="shared" si="0"/>
        <v/>
      </c>
      <c r="O74" s="150" t="str">
        <f t="shared" si="1"/>
        <v/>
      </c>
      <c r="P74" s="151"/>
      <c r="Q74" s="453"/>
      <c r="R74" s="152" t="str">
        <f>IF($D74="","",IF(VLOOKUP($D74,Fuse_Req!$A$2:$K$19,2)=1,MIN($U74,VLOOKUP($D74,Fuse_Req!$A$2:$K$19,9)),85))</f>
        <v/>
      </c>
      <c r="S74" s="152" t="str">
        <f>IF($D74="","",IF(VLOOKUP($D74,Fuse_Req!$A$2:$K$19,2)=1,MIN($U74,VLOOKUP($D74,Fuse_Req!$A$2:$K$19,10)),85))</f>
        <v/>
      </c>
      <c r="T74" s="152" t="str">
        <f>IF($D74="","",IF($U74="","",MIN($U74,VLOOKUP($D74,Fuse_Req!$A$2:$K$19,11))))</f>
        <v/>
      </c>
      <c r="U74" s="453"/>
      <c r="V74" s="453"/>
      <c r="W74" s="191"/>
      <c r="X74" s="191"/>
      <c r="Y74" s="191"/>
      <c r="Z74" s="125"/>
      <c r="AA74" s="126" t="e">
        <f>VLOOKUP($D74,Fuse_Req!$A$2:$K$19,2)</f>
        <v>#N/A</v>
      </c>
    </row>
    <row r="75" spans="1:27" x14ac:dyDescent="0.25">
      <c r="A75" s="125"/>
      <c r="B75" s="453"/>
      <c r="C75" s="453"/>
      <c r="D75" s="454"/>
      <c r="E75" s="455"/>
      <c r="F75" s="147" t="str">
        <f>IF($D75="","",IF($Q75="","",IF(VLOOKUP($D75,Fuse_Req!$A$2:$K$19,2)=1,$Q75*$G75,"")))</f>
        <v/>
      </c>
      <c r="G75" s="148" t="str">
        <f>IF($D75="","",IF(VLOOKUP($D75,Fuse_Req!$A$2:$K$19,2)=1,IF($N75&lt;=$R75,VLOOKUP($D75,Fuse_Req!$A$2:$K$19,3),IF(AND($N75&gt;$R75,$N75&lt;=$T75),VLOOKUP($D75,Fuse_Req!$A$2:$K$19,3)+(((VLOOKUP($D75,Fuse_Req!$A$2:$K$19,5)-VLOOKUP($D75,Fuse_Req!$A$2:$K$19,3))/($T75-$R75))*($N75-$R75)),0))))</f>
        <v/>
      </c>
      <c r="H75" s="147"/>
      <c r="I75" s="147"/>
      <c r="J75" s="148"/>
      <c r="K75" s="147"/>
      <c r="L75" s="147"/>
      <c r="M75" s="148"/>
      <c r="N75" s="149" t="str">
        <f t="shared" si="0"/>
        <v/>
      </c>
      <c r="O75" s="150" t="str">
        <f t="shared" si="1"/>
        <v/>
      </c>
      <c r="P75" s="151"/>
      <c r="Q75" s="453"/>
      <c r="R75" s="152" t="str">
        <f>IF($D75="","",IF(VLOOKUP($D75,Fuse_Req!$A$2:$K$19,2)=1,MIN($U75,VLOOKUP($D75,Fuse_Req!$A$2:$K$19,9)),85))</f>
        <v/>
      </c>
      <c r="S75" s="152" t="str">
        <f>IF($D75="","",IF(VLOOKUP($D75,Fuse_Req!$A$2:$K$19,2)=1,MIN($U75,VLOOKUP($D75,Fuse_Req!$A$2:$K$19,10)),85))</f>
        <v/>
      </c>
      <c r="T75" s="152" t="str">
        <f>IF($D75="","",IF($U75="","",MIN($U75,VLOOKUP($D75,Fuse_Req!$A$2:$K$19,11))))</f>
        <v/>
      </c>
      <c r="U75" s="453"/>
      <c r="V75" s="453"/>
      <c r="W75" s="191"/>
      <c r="X75" s="191"/>
      <c r="Y75" s="191"/>
      <c r="Z75" s="125"/>
      <c r="AA75" s="126" t="e">
        <f>VLOOKUP($D75,Fuse_Req!$A$2:$K$19,2)</f>
        <v>#N/A</v>
      </c>
    </row>
    <row r="76" spans="1:27" x14ac:dyDescent="0.25">
      <c r="A76" s="125"/>
      <c r="B76" s="453"/>
      <c r="C76" s="453"/>
      <c r="D76" s="454"/>
      <c r="E76" s="455"/>
      <c r="F76" s="147" t="str">
        <f>IF($D76="","",IF($Q76="","",IF(VLOOKUP($D76,Fuse_Req!$A$2:$K$19,2)=1,$Q76*$G76,"")))</f>
        <v/>
      </c>
      <c r="G76" s="148" t="str">
        <f>IF($D76="","",IF(VLOOKUP($D76,Fuse_Req!$A$2:$K$19,2)=1,IF($N76&lt;=$R76,VLOOKUP($D76,Fuse_Req!$A$2:$K$19,3),IF(AND($N76&gt;$R76,$N76&lt;=$T76),VLOOKUP($D76,Fuse_Req!$A$2:$K$19,3)+(((VLOOKUP($D76,Fuse_Req!$A$2:$K$19,5)-VLOOKUP($D76,Fuse_Req!$A$2:$K$19,3))/($T76-$R76))*($N76-$R76)),0))))</f>
        <v/>
      </c>
      <c r="H76" s="147"/>
      <c r="I76" s="147"/>
      <c r="J76" s="148"/>
      <c r="K76" s="147"/>
      <c r="L76" s="147"/>
      <c r="M76" s="148"/>
      <c r="N76" s="149" t="str">
        <f t="shared" si="0"/>
        <v/>
      </c>
      <c r="O76" s="150" t="str">
        <f t="shared" si="1"/>
        <v/>
      </c>
      <c r="P76" s="151"/>
      <c r="Q76" s="453"/>
      <c r="R76" s="152" t="str">
        <f>IF($D76="","",IF(VLOOKUP($D76,Fuse_Req!$A$2:$K$19,2)=1,MIN($U76,VLOOKUP($D76,Fuse_Req!$A$2:$K$19,9)),85))</f>
        <v/>
      </c>
      <c r="S76" s="152" t="str">
        <f>IF($D76="","",IF(VLOOKUP($D76,Fuse_Req!$A$2:$K$19,2)=1,MIN($U76,VLOOKUP($D76,Fuse_Req!$A$2:$K$19,10)),85))</f>
        <v/>
      </c>
      <c r="T76" s="152" t="str">
        <f>IF($D76="","",IF($U76="","",MIN($U76,VLOOKUP($D76,Fuse_Req!$A$2:$K$19,11))))</f>
        <v/>
      </c>
      <c r="U76" s="453"/>
      <c r="V76" s="453"/>
      <c r="W76" s="191"/>
      <c r="X76" s="191"/>
      <c r="Y76" s="191"/>
      <c r="Z76" s="125"/>
      <c r="AA76" s="126" t="e">
        <f>VLOOKUP($D76,Fuse_Req!$A$2:$K$19,2)</f>
        <v>#N/A</v>
      </c>
    </row>
    <row r="77" spans="1:27" x14ac:dyDescent="0.25">
      <c r="A77" s="125"/>
      <c r="B77" s="453"/>
      <c r="C77" s="453"/>
      <c r="D77" s="454"/>
      <c r="E77" s="455"/>
      <c r="F77" s="147" t="str">
        <f>IF($D77="","",IF($Q77="","",IF(VLOOKUP($D77,Fuse_Req!$A$2:$K$19,2)=1,$Q77*$G77,"")))</f>
        <v/>
      </c>
      <c r="G77" s="148" t="str">
        <f>IF($D77="","",IF(VLOOKUP($D77,Fuse_Req!$A$2:$K$19,2)=1,IF($N77&lt;=$R77,VLOOKUP($D77,Fuse_Req!$A$2:$K$19,3),IF(AND($N77&gt;$R77,$N77&lt;=$T77),VLOOKUP($D77,Fuse_Req!$A$2:$K$19,3)+(((VLOOKUP($D77,Fuse_Req!$A$2:$K$19,5)-VLOOKUP($D77,Fuse_Req!$A$2:$K$19,3))/($T77-$R77))*($N77-$R77)),0))))</f>
        <v/>
      </c>
      <c r="H77" s="147"/>
      <c r="I77" s="147"/>
      <c r="J77" s="148"/>
      <c r="K77" s="147"/>
      <c r="L77" s="147"/>
      <c r="M77" s="148"/>
      <c r="N77" s="149" t="str">
        <f t="shared" si="0"/>
        <v/>
      </c>
      <c r="O77" s="150" t="str">
        <f t="shared" si="1"/>
        <v/>
      </c>
      <c r="P77" s="151"/>
      <c r="Q77" s="453"/>
      <c r="R77" s="152" t="str">
        <f>IF($D77="","",IF(VLOOKUP($D77,Fuse_Req!$A$2:$K$19,2)=1,MIN($U77,VLOOKUP($D77,Fuse_Req!$A$2:$K$19,9)),85))</f>
        <v/>
      </c>
      <c r="S77" s="152" t="str">
        <f>IF($D77="","",IF(VLOOKUP($D77,Fuse_Req!$A$2:$K$19,2)=1,MIN($U77,VLOOKUP($D77,Fuse_Req!$A$2:$K$19,10)),85))</f>
        <v/>
      </c>
      <c r="T77" s="152" t="str">
        <f>IF($D77="","",IF($U77="","",MIN($U77,VLOOKUP($D77,Fuse_Req!$A$2:$K$19,11))))</f>
        <v/>
      </c>
      <c r="U77" s="453"/>
      <c r="V77" s="453"/>
      <c r="W77" s="191"/>
      <c r="X77" s="191"/>
      <c r="Y77" s="191"/>
      <c r="Z77" s="125"/>
      <c r="AA77" s="126" t="e">
        <f>VLOOKUP($D77,Fuse_Req!$A$2:$K$19,2)</f>
        <v>#N/A</v>
      </c>
    </row>
    <row r="78" spans="1:27" x14ac:dyDescent="0.25">
      <c r="A78" s="125"/>
      <c r="B78" s="453"/>
      <c r="C78" s="453"/>
      <c r="D78" s="454"/>
      <c r="E78" s="455"/>
      <c r="F78" s="147" t="str">
        <f>IF($D78="","",IF($Q78="","",IF(VLOOKUP($D78,Fuse_Req!$A$2:$K$19,2)=1,$Q78*$G78,"")))</f>
        <v/>
      </c>
      <c r="G78" s="148" t="str">
        <f>IF($D78="","",IF(VLOOKUP($D78,Fuse_Req!$A$2:$K$19,2)=1,IF($N78&lt;=$R78,VLOOKUP($D78,Fuse_Req!$A$2:$K$19,3),IF(AND($N78&gt;$R78,$N78&lt;=$T78),VLOOKUP($D78,Fuse_Req!$A$2:$K$19,3)+(((VLOOKUP($D78,Fuse_Req!$A$2:$K$19,5)-VLOOKUP($D78,Fuse_Req!$A$2:$K$19,3))/($T78-$R78))*($N78-$R78)),0))))</f>
        <v/>
      </c>
      <c r="H78" s="147"/>
      <c r="I78" s="147"/>
      <c r="J78" s="148"/>
      <c r="K78" s="147"/>
      <c r="L78" s="147"/>
      <c r="M78" s="148"/>
      <c r="N78" s="149" t="str">
        <f t="shared" si="0"/>
        <v/>
      </c>
      <c r="O78" s="150" t="str">
        <f t="shared" si="1"/>
        <v/>
      </c>
      <c r="P78" s="151"/>
      <c r="Q78" s="453"/>
      <c r="R78" s="152" t="str">
        <f>IF($D78="","",IF(VLOOKUP($D78,Fuse_Req!$A$2:$K$19,2)=1,MIN($U78,VLOOKUP($D78,Fuse_Req!$A$2:$K$19,9)),85))</f>
        <v/>
      </c>
      <c r="S78" s="152" t="str">
        <f>IF($D78="","",IF(VLOOKUP($D78,Fuse_Req!$A$2:$K$19,2)=1,MIN($U78,VLOOKUP($D78,Fuse_Req!$A$2:$K$19,10)),85))</f>
        <v/>
      </c>
      <c r="T78" s="152" t="str">
        <f>IF($D78="","",IF($U78="","",MIN($U78,VLOOKUP($D78,Fuse_Req!$A$2:$K$19,11))))</f>
        <v/>
      </c>
      <c r="U78" s="453"/>
      <c r="V78" s="453"/>
      <c r="W78" s="191"/>
      <c r="X78" s="191"/>
      <c r="Y78" s="191"/>
      <c r="Z78" s="125"/>
      <c r="AA78" s="126" t="e">
        <f>VLOOKUP($D78,Fuse_Req!$A$2:$K$19,2)</f>
        <v>#N/A</v>
      </c>
    </row>
    <row r="79" spans="1:27" x14ac:dyDescent="0.25">
      <c r="A79" s="125"/>
      <c r="B79" s="453"/>
      <c r="C79" s="453"/>
      <c r="D79" s="454"/>
      <c r="E79" s="455"/>
      <c r="F79" s="147" t="str">
        <f>IF($D79="","",IF($Q79="","",IF(VLOOKUP($D79,Fuse_Req!$A$2:$K$19,2)=1,$Q79*$G79,"")))</f>
        <v/>
      </c>
      <c r="G79" s="148" t="str">
        <f>IF($D79="","",IF(VLOOKUP($D79,Fuse_Req!$A$2:$K$19,2)=1,IF($N79&lt;=$R79,VLOOKUP($D79,Fuse_Req!$A$2:$K$19,3),IF(AND($N79&gt;$R79,$N79&lt;=$T79),VLOOKUP($D79,Fuse_Req!$A$2:$K$19,3)+(((VLOOKUP($D79,Fuse_Req!$A$2:$K$19,5)-VLOOKUP($D79,Fuse_Req!$A$2:$K$19,3))/($T79-$R79))*($N79-$R79)),0))))</f>
        <v/>
      </c>
      <c r="H79" s="147"/>
      <c r="I79" s="147"/>
      <c r="J79" s="148"/>
      <c r="K79" s="147"/>
      <c r="L79" s="147"/>
      <c r="M79" s="148"/>
      <c r="N79" s="149" t="str">
        <f t="shared" ref="N79:N142" si="2">IF($D79="","",$K$6+V79)</f>
        <v/>
      </c>
      <c r="O79" s="150" t="str">
        <f t="shared" ref="O79:O142" si="3">IF($D79="","",$T79)</f>
        <v/>
      </c>
      <c r="P79" s="151"/>
      <c r="Q79" s="453"/>
      <c r="R79" s="152" t="str">
        <f>IF($D79="","",IF(VLOOKUP($D79,Fuse_Req!$A$2:$K$19,2)=1,MIN($U79,VLOOKUP($D79,Fuse_Req!$A$2:$K$19,9)),85))</f>
        <v/>
      </c>
      <c r="S79" s="152" t="str">
        <f>IF($D79="","",IF(VLOOKUP($D79,Fuse_Req!$A$2:$K$19,2)=1,MIN($U79,VLOOKUP($D79,Fuse_Req!$A$2:$K$19,10)),85))</f>
        <v/>
      </c>
      <c r="T79" s="152" t="str">
        <f>IF($D79="","",IF($U79="","",MIN($U79,VLOOKUP($D79,Fuse_Req!$A$2:$K$19,11))))</f>
        <v/>
      </c>
      <c r="U79" s="453"/>
      <c r="V79" s="453"/>
      <c r="W79" s="191"/>
      <c r="X79" s="191"/>
      <c r="Y79" s="191"/>
      <c r="Z79" s="125"/>
      <c r="AA79" s="126" t="e">
        <f>VLOOKUP($D79,Fuse_Req!$A$2:$K$19,2)</f>
        <v>#N/A</v>
      </c>
    </row>
    <row r="80" spans="1:27" x14ac:dyDescent="0.25">
      <c r="A80" s="125"/>
      <c r="B80" s="453"/>
      <c r="C80" s="453"/>
      <c r="D80" s="454"/>
      <c r="E80" s="455"/>
      <c r="F80" s="147" t="str">
        <f>IF($D80="","",IF($Q80="","",IF(VLOOKUP($D80,Fuse_Req!$A$2:$K$19,2)=1,$Q80*$G80,"")))</f>
        <v/>
      </c>
      <c r="G80" s="148" t="str">
        <f>IF($D80="","",IF(VLOOKUP($D80,Fuse_Req!$A$2:$K$19,2)=1,IF($N80&lt;=$R80,VLOOKUP($D80,Fuse_Req!$A$2:$K$19,3),IF(AND($N80&gt;$R80,$N80&lt;=$T80),VLOOKUP($D80,Fuse_Req!$A$2:$K$19,3)+(((VLOOKUP($D80,Fuse_Req!$A$2:$K$19,5)-VLOOKUP($D80,Fuse_Req!$A$2:$K$19,3))/($T80-$R80))*($N80-$R80)),0))))</f>
        <v/>
      </c>
      <c r="H80" s="147"/>
      <c r="I80" s="147"/>
      <c r="J80" s="148"/>
      <c r="K80" s="147"/>
      <c r="L80" s="147"/>
      <c r="M80" s="148"/>
      <c r="N80" s="149" t="str">
        <f t="shared" si="2"/>
        <v/>
      </c>
      <c r="O80" s="150" t="str">
        <f t="shared" si="3"/>
        <v/>
      </c>
      <c r="P80" s="151"/>
      <c r="Q80" s="453"/>
      <c r="R80" s="152" t="str">
        <f>IF($D80="","",IF(VLOOKUP($D80,Fuse_Req!$A$2:$K$19,2)=1,MIN($U80,VLOOKUP($D80,Fuse_Req!$A$2:$K$19,9)),85))</f>
        <v/>
      </c>
      <c r="S80" s="152" t="str">
        <f>IF($D80="","",IF(VLOOKUP($D80,Fuse_Req!$A$2:$K$19,2)=1,MIN($U80,VLOOKUP($D80,Fuse_Req!$A$2:$K$19,10)),85))</f>
        <v/>
      </c>
      <c r="T80" s="152" t="str">
        <f>IF($D80="","",IF($U80="","",MIN($U80,VLOOKUP($D80,Fuse_Req!$A$2:$K$19,11))))</f>
        <v/>
      </c>
      <c r="U80" s="453"/>
      <c r="V80" s="453"/>
      <c r="W80" s="191"/>
      <c r="X80" s="191"/>
      <c r="Y80" s="191"/>
      <c r="Z80" s="125"/>
      <c r="AA80" s="126" t="e">
        <f>VLOOKUP($D80,Fuse_Req!$A$2:$K$19,2)</f>
        <v>#N/A</v>
      </c>
    </row>
    <row r="81" spans="1:27" x14ac:dyDescent="0.25">
      <c r="A81" s="125"/>
      <c r="B81" s="453"/>
      <c r="C81" s="453"/>
      <c r="D81" s="454"/>
      <c r="E81" s="455"/>
      <c r="F81" s="147" t="str">
        <f>IF($D81="","",IF($Q81="","",IF(VLOOKUP($D81,Fuse_Req!$A$2:$K$19,2)=1,$Q81*$G81,"")))</f>
        <v/>
      </c>
      <c r="G81" s="148" t="str">
        <f>IF($D81="","",IF(VLOOKUP($D81,Fuse_Req!$A$2:$K$19,2)=1,IF($N81&lt;=$R81,VLOOKUP($D81,Fuse_Req!$A$2:$K$19,3),IF(AND($N81&gt;$R81,$N81&lt;=$T81),VLOOKUP($D81,Fuse_Req!$A$2:$K$19,3)+(((VLOOKUP($D81,Fuse_Req!$A$2:$K$19,5)-VLOOKUP($D81,Fuse_Req!$A$2:$K$19,3))/($T81-$R81))*($N81-$R81)),0))))</f>
        <v/>
      </c>
      <c r="H81" s="147"/>
      <c r="I81" s="147"/>
      <c r="J81" s="148"/>
      <c r="K81" s="147"/>
      <c r="L81" s="147"/>
      <c r="M81" s="148"/>
      <c r="N81" s="149" t="str">
        <f t="shared" si="2"/>
        <v/>
      </c>
      <c r="O81" s="150" t="str">
        <f t="shared" si="3"/>
        <v/>
      </c>
      <c r="P81" s="151"/>
      <c r="Q81" s="453"/>
      <c r="R81" s="152" t="str">
        <f>IF($D81="","",IF(VLOOKUP($D81,Fuse_Req!$A$2:$K$19,2)=1,MIN($U81,VLOOKUP($D81,Fuse_Req!$A$2:$K$19,9)),85))</f>
        <v/>
      </c>
      <c r="S81" s="152" t="str">
        <f>IF($D81="","",IF(VLOOKUP($D81,Fuse_Req!$A$2:$K$19,2)=1,MIN($U81,VLOOKUP($D81,Fuse_Req!$A$2:$K$19,10)),85))</f>
        <v/>
      </c>
      <c r="T81" s="152" t="str">
        <f>IF($D81="","",IF($U81="","",MIN($U81,VLOOKUP($D81,Fuse_Req!$A$2:$K$19,11))))</f>
        <v/>
      </c>
      <c r="U81" s="453"/>
      <c r="V81" s="453"/>
      <c r="W81" s="191"/>
      <c r="X81" s="191"/>
      <c r="Y81" s="191"/>
      <c r="Z81" s="125"/>
      <c r="AA81" s="126" t="e">
        <f>VLOOKUP($D81,Fuse_Req!$A$2:$K$19,2)</f>
        <v>#N/A</v>
      </c>
    </row>
    <row r="82" spans="1:27" x14ac:dyDescent="0.25">
      <c r="A82" s="125"/>
      <c r="B82" s="453"/>
      <c r="C82" s="453"/>
      <c r="D82" s="454"/>
      <c r="E82" s="455"/>
      <c r="F82" s="147" t="str">
        <f>IF($D82="","",IF($Q82="","",IF(VLOOKUP($D82,Fuse_Req!$A$2:$K$19,2)=1,$Q82*$G82,"")))</f>
        <v/>
      </c>
      <c r="G82" s="148" t="str">
        <f>IF($D82="","",IF(VLOOKUP($D82,Fuse_Req!$A$2:$K$19,2)=1,IF($N82&lt;=$R82,VLOOKUP($D82,Fuse_Req!$A$2:$K$19,3),IF(AND($N82&gt;$R82,$N82&lt;=$T82),VLOOKUP($D82,Fuse_Req!$A$2:$K$19,3)+(((VLOOKUP($D82,Fuse_Req!$A$2:$K$19,5)-VLOOKUP($D82,Fuse_Req!$A$2:$K$19,3))/($T82-$R82))*($N82-$R82)),0))))</f>
        <v/>
      </c>
      <c r="H82" s="147"/>
      <c r="I82" s="147"/>
      <c r="J82" s="148"/>
      <c r="K82" s="147"/>
      <c r="L82" s="147"/>
      <c r="M82" s="148"/>
      <c r="N82" s="149" t="str">
        <f t="shared" si="2"/>
        <v/>
      </c>
      <c r="O82" s="150" t="str">
        <f t="shared" si="3"/>
        <v/>
      </c>
      <c r="P82" s="151"/>
      <c r="Q82" s="453"/>
      <c r="R82" s="152" t="str">
        <f>IF($D82="","",IF(VLOOKUP($D82,Fuse_Req!$A$2:$K$19,2)=1,MIN($U82,VLOOKUP($D82,Fuse_Req!$A$2:$K$19,9)),85))</f>
        <v/>
      </c>
      <c r="S82" s="152" t="str">
        <f>IF($D82="","",IF(VLOOKUP($D82,Fuse_Req!$A$2:$K$19,2)=1,MIN($U82,VLOOKUP($D82,Fuse_Req!$A$2:$K$19,10)),85))</f>
        <v/>
      </c>
      <c r="T82" s="152" t="str">
        <f>IF($D82="","",IF($U82="","",MIN($U82,VLOOKUP($D82,Fuse_Req!$A$2:$K$19,11))))</f>
        <v/>
      </c>
      <c r="U82" s="453"/>
      <c r="V82" s="453"/>
      <c r="W82" s="191"/>
      <c r="X82" s="191"/>
      <c r="Y82" s="191"/>
      <c r="Z82" s="125"/>
      <c r="AA82" s="126" t="e">
        <f>VLOOKUP($D82,Fuse_Req!$A$2:$K$19,2)</f>
        <v>#N/A</v>
      </c>
    </row>
    <row r="83" spans="1:27" x14ac:dyDescent="0.25">
      <c r="A83" s="125"/>
      <c r="B83" s="453"/>
      <c r="C83" s="453"/>
      <c r="D83" s="454"/>
      <c r="E83" s="455"/>
      <c r="F83" s="147" t="str">
        <f>IF($D83="","",IF($Q83="","",IF(VLOOKUP($D83,Fuse_Req!$A$2:$K$19,2)=1,$Q83*$G83,"")))</f>
        <v/>
      </c>
      <c r="G83" s="148" t="str">
        <f>IF($D83="","",IF(VLOOKUP($D83,Fuse_Req!$A$2:$K$19,2)=1,IF($N83&lt;=$R83,VLOOKUP($D83,Fuse_Req!$A$2:$K$19,3),IF(AND($N83&gt;$R83,$N83&lt;=$T83),VLOOKUP($D83,Fuse_Req!$A$2:$K$19,3)+(((VLOOKUP($D83,Fuse_Req!$A$2:$K$19,5)-VLOOKUP($D83,Fuse_Req!$A$2:$K$19,3))/($T83-$R83))*($N83-$R83)),0))))</f>
        <v/>
      </c>
      <c r="H83" s="147"/>
      <c r="I83" s="147"/>
      <c r="J83" s="148"/>
      <c r="K83" s="147"/>
      <c r="L83" s="147"/>
      <c r="M83" s="148"/>
      <c r="N83" s="149" t="str">
        <f t="shared" si="2"/>
        <v/>
      </c>
      <c r="O83" s="150" t="str">
        <f t="shared" si="3"/>
        <v/>
      </c>
      <c r="P83" s="151"/>
      <c r="Q83" s="453"/>
      <c r="R83" s="152" t="str">
        <f>IF($D83="","",IF(VLOOKUP($D83,Fuse_Req!$A$2:$K$19,2)=1,MIN($U83,VLOOKUP($D83,Fuse_Req!$A$2:$K$19,9)),85))</f>
        <v/>
      </c>
      <c r="S83" s="152" t="str">
        <f>IF($D83="","",IF(VLOOKUP($D83,Fuse_Req!$A$2:$K$19,2)=1,MIN($U83,VLOOKUP($D83,Fuse_Req!$A$2:$K$19,10)),85))</f>
        <v/>
      </c>
      <c r="T83" s="152" t="str">
        <f>IF($D83="","",IF($U83="","",MIN($U83,VLOOKUP($D83,Fuse_Req!$A$2:$K$19,11))))</f>
        <v/>
      </c>
      <c r="U83" s="453"/>
      <c r="V83" s="453"/>
      <c r="W83" s="191"/>
      <c r="X83" s="191"/>
      <c r="Y83" s="191"/>
      <c r="Z83" s="125"/>
      <c r="AA83" s="126" t="e">
        <f>VLOOKUP($D83,Fuse_Req!$A$2:$K$19,2)</f>
        <v>#N/A</v>
      </c>
    </row>
    <row r="84" spans="1:27" x14ac:dyDescent="0.25">
      <c r="A84" s="125"/>
      <c r="B84" s="453"/>
      <c r="C84" s="453"/>
      <c r="D84" s="454"/>
      <c r="E84" s="455"/>
      <c r="F84" s="147" t="str">
        <f>IF($D84="","",IF($Q84="","",IF(VLOOKUP($D84,Fuse_Req!$A$2:$K$19,2)=1,$Q84*$G84,"")))</f>
        <v/>
      </c>
      <c r="G84" s="148" t="str">
        <f>IF($D84="","",IF(VLOOKUP($D84,Fuse_Req!$A$2:$K$19,2)=1,IF($N84&lt;=$R84,VLOOKUP($D84,Fuse_Req!$A$2:$K$19,3),IF(AND($N84&gt;$R84,$N84&lt;=$T84),VLOOKUP($D84,Fuse_Req!$A$2:$K$19,3)+(((VLOOKUP($D84,Fuse_Req!$A$2:$K$19,5)-VLOOKUP($D84,Fuse_Req!$A$2:$K$19,3))/($T84-$R84))*($N84-$R84)),0))))</f>
        <v/>
      </c>
      <c r="H84" s="147"/>
      <c r="I84" s="147"/>
      <c r="J84" s="148"/>
      <c r="K84" s="147"/>
      <c r="L84" s="147"/>
      <c r="M84" s="148"/>
      <c r="N84" s="149" t="str">
        <f t="shared" si="2"/>
        <v/>
      </c>
      <c r="O84" s="150" t="str">
        <f t="shared" si="3"/>
        <v/>
      </c>
      <c r="P84" s="151"/>
      <c r="Q84" s="453"/>
      <c r="R84" s="152" t="str">
        <f>IF($D84="","",IF(VLOOKUP($D84,Fuse_Req!$A$2:$K$19,2)=1,MIN($U84,VLOOKUP($D84,Fuse_Req!$A$2:$K$19,9)),85))</f>
        <v/>
      </c>
      <c r="S84" s="152" t="str">
        <f>IF($D84="","",IF(VLOOKUP($D84,Fuse_Req!$A$2:$K$19,2)=1,MIN($U84,VLOOKUP($D84,Fuse_Req!$A$2:$K$19,10)),85))</f>
        <v/>
      </c>
      <c r="T84" s="152" t="str">
        <f>IF($D84="","",IF($U84="","",MIN($U84,VLOOKUP($D84,Fuse_Req!$A$2:$K$19,11))))</f>
        <v/>
      </c>
      <c r="U84" s="453"/>
      <c r="V84" s="453"/>
      <c r="W84" s="191"/>
      <c r="X84" s="191"/>
      <c r="Y84" s="191"/>
      <c r="Z84" s="125"/>
      <c r="AA84" s="126" t="e">
        <f>VLOOKUP($D84,Fuse_Req!$A$2:$K$19,2)</f>
        <v>#N/A</v>
      </c>
    </row>
    <row r="85" spans="1:27" x14ac:dyDescent="0.25">
      <c r="A85" s="125"/>
      <c r="B85" s="453"/>
      <c r="C85" s="453"/>
      <c r="D85" s="454"/>
      <c r="E85" s="455"/>
      <c r="F85" s="147" t="str">
        <f>IF($D85="","",IF($Q85="","",IF(VLOOKUP($D85,Fuse_Req!$A$2:$K$19,2)=1,$Q85*$G85,"")))</f>
        <v/>
      </c>
      <c r="G85" s="148" t="str">
        <f>IF($D85="","",IF(VLOOKUP($D85,Fuse_Req!$A$2:$K$19,2)=1,IF($N85&lt;=$R85,VLOOKUP($D85,Fuse_Req!$A$2:$K$19,3),IF(AND($N85&gt;$R85,$N85&lt;=$T85),VLOOKUP($D85,Fuse_Req!$A$2:$K$19,3)+(((VLOOKUP($D85,Fuse_Req!$A$2:$K$19,5)-VLOOKUP($D85,Fuse_Req!$A$2:$K$19,3))/($T85-$R85))*($N85-$R85)),0))))</f>
        <v/>
      </c>
      <c r="H85" s="147"/>
      <c r="I85" s="147"/>
      <c r="J85" s="148"/>
      <c r="K85" s="147"/>
      <c r="L85" s="147"/>
      <c r="M85" s="148"/>
      <c r="N85" s="149" t="str">
        <f t="shared" si="2"/>
        <v/>
      </c>
      <c r="O85" s="150" t="str">
        <f t="shared" si="3"/>
        <v/>
      </c>
      <c r="P85" s="151"/>
      <c r="Q85" s="453"/>
      <c r="R85" s="152" t="str">
        <f>IF($D85="","",IF(VLOOKUP($D85,Fuse_Req!$A$2:$K$19,2)=1,MIN($U85,VLOOKUP($D85,Fuse_Req!$A$2:$K$19,9)),85))</f>
        <v/>
      </c>
      <c r="S85" s="152" t="str">
        <f>IF($D85="","",IF(VLOOKUP($D85,Fuse_Req!$A$2:$K$19,2)=1,MIN($U85,VLOOKUP($D85,Fuse_Req!$A$2:$K$19,10)),85))</f>
        <v/>
      </c>
      <c r="T85" s="152" t="str">
        <f>IF($D85="","",IF($U85="","",MIN($U85,VLOOKUP($D85,Fuse_Req!$A$2:$K$19,11))))</f>
        <v/>
      </c>
      <c r="U85" s="453"/>
      <c r="V85" s="453"/>
      <c r="W85" s="191"/>
      <c r="X85" s="191"/>
      <c r="Y85" s="191"/>
      <c r="Z85" s="125"/>
      <c r="AA85" s="126" t="e">
        <f>VLOOKUP($D85,Fuse_Req!$A$2:$K$19,2)</f>
        <v>#N/A</v>
      </c>
    </row>
    <row r="86" spans="1:27" x14ac:dyDescent="0.25">
      <c r="A86" s="125"/>
      <c r="B86" s="453"/>
      <c r="C86" s="453"/>
      <c r="D86" s="454"/>
      <c r="E86" s="455"/>
      <c r="F86" s="147" t="str">
        <f>IF($D86="","",IF($Q86="","",IF(VLOOKUP($D86,Fuse_Req!$A$2:$K$19,2)=1,$Q86*$G86,"")))</f>
        <v/>
      </c>
      <c r="G86" s="148" t="str">
        <f>IF($D86="","",IF(VLOOKUP($D86,Fuse_Req!$A$2:$K$19,2)=1,IF($N86&lt;=$R86,VLOOKUP($D86,Fuse_Req!$A$2:$K$19,3),IF(AND($N86&gt;$R86,$N86&lt;=$T86),VLOOKUP($D86,Fuse_Req!$A$2:$K$19,3)+(((VLOOKUP($D86,Fuse_Req!$A$2:$K$19,5)-VLOOKUP($D86,Fuse_Req!$A$2:$K$19,3))/($T86-$R86))*($N86-$R86)),0))))</f>
        <v/>
      </c>
      <c r="H86" s="147"/>
      <c r="I86" s="147"/>
      <c r="J86" s="148"/>
      <c r="K86" s="147"/>
      <c r="L86" s="147"/>
      <c r="M86" s="148"/>
      <c r="N86" s="149" t="str">
        <f t="shared" si="2"/>
        <v/>
      </c>
      <c r="O86" s="150" t="str">
        <f t="shared" si="3"/>
        <v/>
      </c>
      <c r="P86" s="151"/>
      <c r="Q86" s="453"/>
      <c r="R86" s="152" t="str">
        <f>IF($D86="","",IF(VLOOKUP($D86,Fuse_Req!$A$2:$K$19,2)=1,MIN($U86,VLOOKUP($D86,Fuse_Req!$A$2:$K$19,9)),85))</f>
        <v/>
      </c>
      <c r="S86" s="152" t="str">
        <f>IF($D86="","",IF(VLOOKUP($D86,Fuse_Req!$A$2:$K$19,2)=1,MIN($U86,VLOOKUP($D86,Fuse_Req!$A$2:$K$19,10)),85))</f>
        <v/>
      </c>
      <c r="T86" s="152" t="str">
        <f>IF($D86="","",IF($U86="","",MIN($U86,VLOOKUP($D86,Fuse_Req!$A$2:$K$19,11))))</f>
        <v/>
      </c>
      <c r="U86" s="453"/>
      <c r="V86" s="453"/>
      <c r="W86" s="191"/>
      <c r="X86" s="191"/>
      <c r="Y86" s="191"/>
      <c r="Z86" s="125"/>
      <c r="AA86" s="126" t="e">
        <f>VLOOKUP($D86,Fuse_Req!$A$2:$K$19,2)</f>
        <v>#N/A</v>
      </c>
    </row>
    <row r="87" spans="1:27" x14ac:dyDescent="0.25">
      <c r="A87" s="125"/>
      <c r="B87" s="453"/>
      <c r="C87" s="453"/>
      <c r="D87" s="454"/>
      <c r="E87" s="455"/>
      <c r="F87" s="147" t="str">
        <f>IF($D87="","",IF($Q87="","",IF(VLOOKUP($D87,Fuse_Req!$A$2:$K$19,2)=1,$Q87*$G87,"")))</f>
        <v/>
      </c>
      <c r="G87" s="148" t="str">
        <f>IF($D87="","",IF(VLOOKUP($D87,Fuse_Req!$A$2:$K$19,2)=1,IF($N87&lt;=$R87,VLOOKUP($D87,Fuse_Req!$A$2:$K$19,3),IF(AND($N87&gt;$R87,$N87&lt;=$T87),VLOOKUP($D87,Fuse_Req!$A$2:$K$19,3)+(((VLOOKUP($D87,Fuse_Req!$A$2:$K$19,5)-VLOOKUP($D87,Fuse_Req!$A$2:$K$19,3))/($T87-$R87))*($N87-$R87)),0))))</f>
        <v/>
      </c>
      <c r="H87" s="147"/>
      <c r="I87" s="147"/>
      <c r="J87" s="148"/>
      <c r="K87" s="147"/>
      <c r="L87" s="147"/>
      <c r="M87" s="148"/>
      <c r="N87" s="149" t="str">
        <f t="shared" si="2"/>
        <v/>
      </c>
      <c r="O87" s="150" t="str">
        <f t="shared" si="3"/>
        <v/>
      </c>
      <c r="P87" s="151"/>
      <c r="Q87" s="453"/>
      <c r="R87" s="152" t="str">
        <f>IF($D87="","",IF(VLOOKUP($D87,Fuse_Req!$A$2:$K$19,2)=1,MIN($U87,VLOOKUP($D87,Fuse_Req!$A$2:$K$19,9)),85))</f>
        <v/>
      </c>
      <c r="S87" s="152" t="str">
        <f>IF($D87="","",IF(VLOOKUP($D87,Fuse_Req!$A$2:$K$19,2)=1,MIN($U87,VLOOKUP($D87,Fuse_Req!$A$2:$K$19,10)),85))</f>
        <v/>
      </c>
      <c r="T87" s="152" t="str">
        <f>IF($D87="","",IF($U87="","",MIN($U87,VLOOKUP($D87,Fuse_Req!$A$2:$K$19,11))))</f>
        <v/>
      </c>
      <c r="U87" s="453"/>
      <c r="V87" s="453"/>
      <c r="W87" s="191"/>
      <c r="X87" s="191"/>
      <c r="Y87" s="191"/>
      <c r="Z87" s="125"/>
      <c r="AA87" s="126" t="e">
        <f>VLOOKUP($D87,Fuse_Req!$A$2:$K$19,2)</f>
        <v>#N/A</v>
      </c>
    </row>
    <row r="88" spans="1:27" x14ac:dyDescent="0.25">
      <c r="A88" s="125"/>
      <c r="B88" s="453"/>
      <c r="C88" s="453"/>
      <c r="D88" s="454"/>
      <c r="E88" s="455"/>
      <c r="F88" s="147" t="str">
        <f>IF($D88="","",IF($Q88="","",IF(VLOOKUP($D88,Fuse_Req!$A$2:$K$19,2)=1,$Q88*$G88,"")))</f>
        <v/>
      </c>
      <c r="G88" s="148" t="str">
        <f>IF($D88="","",IF(VLOOKUP($D88,Fuse_Req!$A$2:$K$19,2)=1,IF($N88&lt;=$R88,VLOOKUP($D88,Fuse_Req!$A$2:$K$19,3),IF(AND($N88&gt;$R88,$N88&lt;=$T88),VLOOKUP($D88,Fuse_Req!$A$2:$K$19,3)+(((VLOOKUP($D88,Fuse_Req!$A$2:$K$19,5)-VLOOKUP($D88,Fuse_Req!$A$2:$K$19,3))/($T88-$R88))*($N88-$R88)),0))))</f>
        <v/>
      </c>
      <c r="H88" s="147"/>
      <c r="I88" s="147"/>
      <c r="J88" s="148"/>
      <c r="K88" s="147"/>
      <c r="L88" s="147"/>
      <c r="M88" s="148"/>
      <c r="N88" s="149" t="str">
        <f t="shared" si="2"/>
        <v/>
      </c>
      <c r="O88" s="150" t="str">
        <f t="shared" si="3"/>
        <v/>
      </c>
      <c r="P88" s="151"/>
      <c r="Q88" s="453"/>
      <c r="R88" s="152" t="str">
        <f>IF($D88="","",IF(VLOOKUP($D88,Fuse_Req!$A$2:$K$19,2)=1,MIN($U88,VLOOKUP($D88,Fuse_Req!$A$2:$K$19,9)),85))</f>
        <v/>
      </c>
      <c r="S88" s="152" t="str">
        <f>IF($D88="","",IF(VLOOKUP($D88,Fuse_Req!$A$2:$K$19,2)=1,MIN($U88,VLOOKUP($D88,Fuse_Req!$A$2:$K$19,10)),85))</f>
        <v/>
      </c>
      <c r="T88" s="152" t="str">
        <f>IF($D88="","",IF($U88="","",MIN($U88,VLOOKUP($D88,Fuse_Req!$A$2:$K$19,11))))</f>
        <v/>
      </c>
      <c r="U88" s="453"/>
      <c r="V88" s="453"/>
      <c r="W88" s="191"/>
      <c r="X88" s="191"/>
      <c r="Y88" s="191"/>
      <c r="Z88" s="125"/>
      <c r="AA88" s="126" t="e">
        <f>VLOOKUP($D88,Fuse_Req!$A$2:$K$19,2)</f>
        <v>#N/A</v>
      </c>
    </row>
    <row r="89" spans="1:27" x14ac:dyDescent="0.25">
      <c r="A89" s="125"/>
      <c r="B89" s="453"/>
      <c r="C89" s="453"/>
      <c r="D89" s="454"/>
      <c r="E89" s="455"/>
      <c r="F89" s="147" t="str">
        <f>IF($D89="","",IF($Q89="","",IF(VLOOKUP($D89,Fuse_Req!$A$2:$K$19,2)=1,$Q89*$G89,"")))</f>
        <v/>
      </c>
      <c r="G89" s="148" t="str">
        <f>IF($D89="","",IF(VLOOKUP($D89,Fuse_Req!$A$2:$K$19,2)=1,IF($N89&lt;=$R89,VLOOKUP($D89,Fuse_Req!$A$2:$K$19,3),IF(AND($N89&gt;$R89,$N89&lt;=$T89),VLOOKUP($D89,Fuse_Req!$A$2:$K$19,3)+(((VLOOKUP($D89,Fuse_Req!$A$2:$K$19,5)-VLOOKUP($D89,Fuse_Req!$A$2:$K$19,3))/($T89-$R89))*($N89-$R89)),0))))</f>
        <v/>
      </c>
      <c r="H89" s="147"/>
      <c r="I89" s="147"/>
      <c r="J89" s="148"/>
      <c r="K89" s="147"/>
      <c r="L89" s="147"/>
      <c r="M89" s="148"/>
      <c r="N89" s="149" t="str">
        <f t="shared" si="2"/>
        <v/>
      </c>
      <c r="O89" s="150" t="str">
        <f t="shared" si="3"/>
        <v/>
      </c>
      <c r="P89" s="151"/>
      <c r="Q89" s="453"/>
      <c r="R89" s="152" t="str">
        <f>IF($D89="","",IF(VLOOKUP($D89,Fuse_Req!$A$2:$K$19,2)=1,MIN($U89,VLOOKUP($D89,Fuse_Req!$A$2:$K$19,9)),85))</f>
        <v/>
      </c>
      <c r="S89" s="152" t="str">
        <f>IF($D89="","",IF(VLOOKUP($D89,Fuse_Req!$A$2:$K$19,2)=1,MIN($U89,VLOOKUP($D89,Fuse_Req!$A$2:$K$19,10)),85))</f>
        <v/>
      </c>
      <c r="T89" s="152" t="str">
        <f>IF($D89="","",IF($U89="","",MIN($U89,VLOOKUP($D89,Fuse_Req!$A$2:$K$19,11))))</f>
        <v/>
      </c>
      <c r="U89" s="453"/>
      <c r="V89" s="453"/>
      <c r="W89" s="191"/>
      <c r="X89" s="191"/>
      <c r="Y89" s="191"/>
      <c r="Z89" s="125"/>
      <c r="AA89" s="126" t="e">
        <f>VLOOKUP($D89,Fuse_Req!$A$2:$K$19,2)</f>
        <v>#N/A</v>
      </c>
    </row>
    <row r="90" spans="1:27" x14ac:dyDescent="0.25">
      <c r="A90" s="125"/>
      <c r="B90" s="453"/>
      <c r="C90" s="453"/>
      <c r="D90" s="454"/>
      <c r="E90" s="455"/>
      <c r="F90" s="147" t="str">
        <f>IF($D90="","",IF($Q90="","",IF(VLOOKUP($D90,Fuse_Req!$A$2:$K$19,2)=1,$Q90*$G90,"")))</f>
        <v/>
      </c>
      <c r="G90" s="148" t="str">
        <f>IF($D90="","",IF(VLOOKUP($D90,Fuse_Req!$A$2:$K$19,2)=1,IF($N90&lt;=$R90,VLOOKUP($D90,Fuse_Req!$A$2:$K$19,3),IF(AND($N90&gt;$R90,$N90&lt;=$T90),VLOOKUP($D90,Fuse_Req!$A$2:$K$19,3)+(((VLOOKUP($D90,Fuse_Req!$A$2:$K$19,5)-VLOOKUP($D90,Fuse_Req!$A$2:$K$19,3))/($T90-$R90))*($N90-$R90)),0))))</f>
        <v/>
      </c>
      <c r="H90" s="147"/>
      <c r="I90" s="147"/>
      <c r="J90" s="148"/>
      <c r="K90" s="147"/>
      <c r="L90" s="147"/>
      <c r="M90" s="148"/>
      <c r="N90" s="149" t="str">
        <f t="shared" si="2"/>
        <v/>
      </c>
      <c r="O90" s="150" t="str">
        <f t="shared" si="3"/>
        <v/>
      </c>
      <c r="P90" s="151"/>
      <c r="Q90" s="453"/>
      <c r="R90" s="152" t="str">
        <f>IF($D90="","",IF(VLOOKUP($D90,Fuse_Req!$A$2:$K$19,2)=1,MIN($U90,VLOOKUP($D90,Fuse_Req!$A$2:$K$19,9)),85))</f>
        <v/>
      </c>
      <c r="S90" s="152" t="str">
        <f>IF($D90="","",IF(VLOOKUP($D90,Fuse_Req!$A$2:$K$19,2)=1,MIN($U90,VLOOKUP($D90,Fuse_Req!$A$2:$K$19,10)),85))</f>
        <v/>
      </c>
      <c r="T90" s="152" t="str">
        <f>IF($D90="","",IF($U90="","",MIN($U90,VLOOKUP($D90,Fuse_Req!$A$2:$K$19,11))))</f>
        <v/>
      </c>
      <c r="U90" s="453"/>
      <c r="V90" s="453"/>
      <c r="W90" s="191"/>
      <c r="X90" s="191"/>
      <c r="Y90" s="191"/>
      <c r="Z90" s="125"/>
      <c r="AA90" s="126" t="e">
        <f>VLOOKUP($D90,Fuse_Req!$A$2:$K$19,2)</f>
        <v>#N/A</v>
      </c>
    </row>
    <row r="91" spans="1:27" x14ac:dyDescent="0.25">
      <c r="A91" s="125"/>
      <c r="B91" s="453"/>
      <c r="C91" s="453"/>
      <c r="D91" s="454"/>
      <c r="E91" s="455"/>
      <c r="F91" s="147" t="str">
        <f>IF($D91="","",IF($Q91="","",IF(VLOOKUP($D91,Fuse_Req!$A$2:$K$19,2)=1,$Q91*$G91,"")))</f>
        <v/>
      </c>
      <c r="G91" s="148" t="str">
        <f>IF($D91="","",IF(VLOOKUP($D91,Fuse_Req!$A$2:$K$19,2)=1,IF($N91&lt;=$R91,VLOOKUP($D91,Fuse_Req!$A$2:$K$19,3),IF(AND($N91&gt;$R91,$N91&lt;=$T91),VLOOKUP($D91,Fuse_Req!$A$2:$K$19,3)+(((VLOOKUP($D91,Fuse_Req!$A$2:$K$19,5)-VLOOKUP($D91,Fuse_Req!$A$2:$K$19,3))/($T91-$R91))*($N91-$R91)),0))))</f>
        <v/>
      </c>
      <c r="H91" s="147"/>
      <c r="I91" s="147"/>
      <c r="J91" s="148"/>
      <c r="K91" s="147"/>
      <c r="L91" s="147"/>
      <c r="M91" s="148"/>
      <c r="N91" s="149" t="str">
        <f t="shared" si="2"/>
        <v/>
      </c>
      <c r="O91" s="150" t="str">
        <f t="shared" si="3"/>
        <v/>
      </c>
      <c r="P91" s="151"/>
      <c r="Q91" s="453"/>
      <c r="R91" s="152" t="str">
        <f>IF($D91="","",IF(VLOOKUP($D91,Fuse_Req!$A$2:$K$19,2)=1,MIN($U91,VLOOKUP($D91,Fuse_Req!$A$2:$K$19,9)),85))</f>
        <v/>
      </c>
      <c r="S91" s="152" t="str">
        <f>IF($D91="","",IF(VLOOKUP($D91,Fuse_Req!$A$2:$K$19,2)=1,MIN($U91,VLOOKUP($D91,Fuse_Req!$A$2:$K$19,10)),85))</f>
        <v/>
      </c>
      <c r="T91" s="152" t="str">
        <f>IF($D91="","",IF($U91="","",MIN($U91,VLOOKUP($D91,Fuse_Req!$A$2:$K$19,11))))</f>
        <v/>
      </c>
      <c r="U91" s="453"/>
      <c r="V91" s="453"/>
      <c r="W91" s="191"/>
      <c r="X91" s="191"/>
      <c r="Y91" s="191"/>
      <c r="Z91" s="125"/>
      <c r="AA91" s="126" t="e">
        <f>VLOOKUP($D91,Fuse_Req!$A$2:$K$19,2)</f>
        <v>#N/A</v>
      </c>
    </row>
    <row r="92" spans="1:27" x14ac:dyDescent="0.25">
      <c r="A92" s="125"/>
      <c r="B92" s="453"/>
      <c r="C92" s="453"/>
      <c r="D92" s="454"/>
      <c r="E92" s="455"/>
      <c r="F92" s="147" t="str">
        <f>IF($D92="","",IF($Q92="","",IF(VLOOKUP($D92,Fuse_Req!$A$2:$K$19,2)=1,$Q92*$G92,"")))</f>
        <v/>
      </c>
      <c r="G92" s="148" t="str">
        <f>IF($D92="","",IF(VLOOKUP($D92,Fuse_Req!$A$2:$K$19,2)=1,IF($N92&lt;=$R92,VLOOKUP($D92,Fuse_Req!$A$2:$K$19,3),IF(AND($N92&gt;$R92,$N92&lt;=$T92),VLOOKUP($D92,Fuse_Req!$A$2:$K$19,3)+(((VLOOKUP($D92,Fuse_Req!$A$2:$K$19,5)-VLOOKUP($D92,Fuse_Req!$A$2:$K$19,3))/($T92-$R92))*($N92-$R92)),0))))</f>
        <v/>
      </c>
      <c r="H92" s="147"/>
      <c r="I92" s="147"/>
      <c r="J92" s="148"/>
      <c r="K92" s="147"/>
      <c r="L92" s="147"/>
      <c r="M92" s="148"/>
      <c r="N92" s="149" t="str">
        <f t="shared" si="2"/>
        <v/>
      </c>
      <c r="O92" s="150" t="str">
        <f t="shared" si="3"/>
        <v/>
      </c>
      <c r="P92" s="151"/>
      <c r="Q92" s="453"/>
      <c r="R92" s="152" t="str">
        <f>IF($D92="","",IF(VLOOKUP($D92,Fuse_Req!$A$2:$K$19,2)=1,MIN($U92,VLOOKUP($D92,Fuse_Req!$A$2:$K$19,9)),85))</f>
        <v/>
      </c>
      <c r="S92" s="152" t="str">
        <f>IF($D92="","",IF(VLOOKUP($D92,Fuse_Req!$A$2:$K$19,2)=1,MIN($U92,VLOOKUP($D92,Fuse_Req!$A$2:$K$19,10)),85))</f>
        <v/>
      </c>
      <c r="T92" s="152" t="str">
        <f>IF($D92="","",IF($U92="","",MIN($U92,VLOOKUP($D92,Fuse_Req!$A$2:$K$19,11))))</f>
        <v/>
      </c>
      <c r="U92" s="453"/>
      <c r="V92" s="453"/>
      <c r="W92" s="191"/>
      <c r="X92" s="191"/>
      <c r="Y92" s="191"/>
      <c r="Z92" s="125"/>
      <c r="AA92" s="126" t="e">
        <f>VLOOKUP($D92,Fuse_Req!$A$2:$K$19,2)</f>
        <v>#N/A</v>
      </c>
    </row>
    <row r="93" spans="1:27" x14ac:dyDescent="0.25">
      <c r="A93" s="125"/>
      <c r="B93" s="453"/>
      <c r="C93" s="453"/>
      <c r="D93" s="454"/>
      <c r="E93" s="455"/>
      <c r="F93" s="147" t="str">
        <f>IF($D93="","",IF($Q93="","",IF(VLOOKUP($D93,Fuse_Req!$A$2:$K$19,2)=1,$Q93*$G93,"")))</f>
        <v/>
      </c>
      <c r="G93" s="148" t="str">
        <f>IF($D93="","",IF(VLOOKUP($D93,Fuse_Req!$A$2:$K$19,2)=1,IF($N93&lt;=$R93,VLOOKUP($D93,Fuse_Req!$A$2:$K$19,3),IF(AND($N93&gt;$R93,$N93&lt;=$T93),VLOOKUP($D93,Fuse_Req!$A$2:$K$19,3)+(((VLOOKUP($D93,Fuse_Req!$A$2:$K$19,5)-VLOOKUP($D93,Fuse_Req!$A$2:$K$19,3))/($T93-$R93))*($N93-$R93)),0))))</f>
        <v/>
      </c>
      <c r="H93" s="147"/>
      <c r="I93" s="147"/>
      <c r="J93" s="148"/>
      <c r="K93" s="147"/>
      <c r="L93" s="147"/>
      <c r="M93" s="148"/>
      <c r="N93" s="149" t="str">
        <f t="shared" si="2"/>
        <v/>
      </c>
      <c r="O93" s="150" t="str">
        <f t="shared" si="3"/>
        <v/>
      </c>
      <c r="P93" s="151"/>
      <c r="Q93" s="453"/>
      <c r="R93" s="152" t="str">
        <f>IF($D93="","",IF(VLOOKUP($D93,Fuse_Req!$A$2:$K$19,2)=1,MIN($U93,VLOOKUP($D93,Fuse_Req!$A$2:$K$19,9)),85))</f>
        <v/>
      </c>
      <c r="S93" s="152" t="str">
        <f>IF($D93="","",IF(VLOOKUP($D93,Fuse_Req!$A$2:$K$19,2)=1,MIN($U93,VLOOKUP($D93,Fuse_Req!$A$2:$K$19,10)),85))</f>
        <v/>
      </c>
      <c r="T93" s="152" t="str">
        <f>IF($D93="","",IF($U93="","",MIN($U93,VLOOKUP($D93,Fuse_Req!$A$2:$K$19,11))))</f>
        <v/>
      </c>
      <c r="U93" s="453"/>
      <c r="V93" s="453"/>
      <c r="W93" s="191"/>
      <c r="X93" s="191"/>
      <c r="Y93" s="191"/>
      <c r="Z93" s="125"/>
      <c r="AA93" s="126" t="e">
        <f>VLOOKUP($D93,Fuse_Req!$A$2:$K$19,2)</f>
        <v>#N/A</v>
      </c>
    </row>
    <row r="94" spans="1:27" x14ac:dyDescent="0.25">
      <c r="A94" s="125"/>
      <c r="B94" s="453"/>
      <c r="C94" s="453"/>
      <c r="D94" s="454"/>
      <c r="E94" s="455"/>
      <c r="F94" s="147" t="str">
        <f>IF($D94="","",IF($Q94="","",IF(VLOOKUP($D94,Fuse_Req!$A$2:$K$19,2)=1,$Q94*$G94,"")))</f>
        <v/>
      </c>
      <c r="G94" s="148" t="str">
        <f>IF($D94="","",IF(VLOOKUP($D94,Fuse_Req!$A$2:$K$19,2)=1,IF($N94&lt;=$R94,VLOOKUP($D94,Fuse_Req!$A$2:$K$19,3),IF(AND($N94&gt;$R94,$N94&lt;=$T94),VLOOKUP($D94,Fuse_Req!$A$2:$K$19,3)+(((VLOOKUP($D94,Fuse_Req!$A$2:$K$19,5)-VLOOKUP($D94,Fuse_Req!$A$2:$K$19,3))/($T94-$R94))*($N94-$R94)),0))))</f>
        <v/>
      </c>
      <c r="H94" s="147"/>
      <c r="I94" s="147"/>
      <c r="J94" s="148"/>
      <c r="K94" s="147"/>
      <c r="L94" s="147"/>
      <c r="M94" s="148"/>
      <c r="N94" s="149" t="str">
        <f t="shared" si="2"/>
        <v/>
      </c>
      <c r="O94" s="150" t="str">
        <f t="shared" si="3"/>
        <v/>
      </c>
      <c r="P94" s="151"/>
      <c r="Q94" s="453"/>
      <c r="R94" s="152" t="str">
        <f>IF($D94="","",IF(VLOOKUP($D94,Fuse_Req!$A$2:$K$19,2)=1,MIN($U94,VLOOKUP($D94,Fuse_Req!$A$2:$K$19,9)),85))</f>
        <v/>
      </c>
      <c r="S94" s="152" t="str">
        <f>IF($D94="","",IF(VLOOKUP($D94,Fuse_Req!$A$2:$K$19,2)=1,MIN($U94,VLOOKUP($D94,Fuse_Req!$A$2:$K$19,10)),85))</f>
        <v/>
      </c>
      <c r="T94" s="152" t="str">
        <f>IF($D94="","",IF($U94="","",MIN($U94,VLOOKUP($D94,Fuse_Req!$A$2:$K$19,11))))</f>
        <v/>
      </c>
      <c r="U94" s="453"/>
      <c r="V94" s="453"/>
      <c r="W94" s="191"/>
      <c r="X94" s="191"/>
      <c r="Y94" s="191"/>
      <c r="Z94" s="125"/>
      <c r="AA94" s="126" t="e">
        <f>VLOOKUP($D94,Fuse_Req!$A$2:$K$19,2)</f>
        <v>#N/A</v>
      </c>
    </row>
    <row r="95" spans="1:27" x14ac:dyDescent="0.25">
      <c r="A95" s="125"/>
      <c r="B95" s="453"/>
      <c r="C95" s="453"/>
      <c r="D95" s="454"/>
      <c r="E95" s="455"/>
      <c r="F95" s="147" t="str">
        <f>IF($D95="","",IF($Q95="","",IF(VLOOKUP($D95,Fuse_Req!$A$2:$K$19,2)=1,$Q95*$G95,"")))</f>
        <v/>
      </c>
      <c r="G95" s="148" t="str">
        <f>IF($D95="","",IF(VLOOKUP($D95,Fuse_Req!$A$2:$K$19,2)=1,IF($N95&lt;=$R95,VLOOKUP($D95,Fuse_Req!$A$2:$K$19,3),IF(AND($N95&gt;$R95,$N95&lt;=$T95),VLOOKUP($D95,Fuse_Req!$A$2:$K$19,3)+(((VLOOKUP($D95,Fuse_Req!$A$2:$K$19,5)-VLOOKUP($D95,Fuse_Req!$A$2:$K$19,3))/($T95-$R95))*($N95-$R95)),0))))</f>
        <v/>
      </c>
      <c r="H95" s="147"/>
      <c r="I95" s="147"/>
      <c r="J95" s="148"/>
      <c r="K95" s="147"/>
      <c r="L95" s="147"/>
      <c r="M95" s="148"/>
      <c r="N95" s="149" t="str">
        <f t="shared" si="2"/>
        <v/>
      </c>
      <c r="O95" s="150" t="str">
        <f t="shared" si="3"/>
        <v/>
      </c>
      <c r="P95" s="151"/>
      <c r="Q95" s="453"/>
      <c r="R95" s="152" t="str">
        <f>IF($D95="","",IF(VLOOKUP($D95,Fuse_Req!$A$2:$K$19,2)=1,MIN($U95,VLOOKUP($D95,Fuse_Req!$A$2:$K$19,9)),85))</f>
        <v/>
      </c>
      <c r="S95" s="152" t="str">
        <f>IF($D95="","",IF(VLOOKUP($D95,Fuse_Req!$A$2:$K$19,2)=1,MIN($U95,VLOOKUP($D95,Fuse_Req!$A$2:$K$19,10)),85))</f>
        <v/>
      </c>
      <c r="T95" s="152" t="str">
        <f>IF($D95="","",IF($U95="","",MIN($U95,VLOOKUP($D95,Fuse_Req!$A$2:$K$19,11))))</f>
        <v/>
      </c>
      <c r="U95" s="453"/>
      <c r="V95" s="453"/>
      <c r="W95" s="191"/>
      <c r="X95" s="191"/>
      <c r="Y95" s="191"/>
      <c r="Z95" s="125"/>
      <c r="AA95" s="126" t="e">
        <f>VLOOKUP($D95,Fuse_Req!$A$2:$K$19,2)</f>
        <v>#N/A</v>
      </c>
    </row>
    <row r="96" spans="1:27" x14ac:dyDescent="0.25">
      <c r="A96" s="125"/>
      <c r="B96" s="453"/>
      <c r="C96" s="453"/>
      <c r="D96" s="454"/>
      <c r="E96" s="455"/>
      <c r="F96" s="147" t="str">
        <f>IF($D96="","",IF($Q96="","",IF(VLOOKUP($D96,Fuse_Req!$A$2:$K$19,2)=1,$Q96*$G96,"")))</f>
        <v/>
      </c>
      <c r="G96" s="148" t="str">
        <f>IF($D96="","",IF(VLOOKUP($D96,Fuse_Req!$A$2:$K$19,2)=1,IF($N96&lt;=$R96,VLOOKUP($D96,Fuse_Req!$A$2:$K$19,3),IF(AND($N96&gt;$R96,$N96&lt;=$T96),VLOOKUP($D96,Fuse_Req!$A$2:$K$19,3)+(((VLOOKUP($D96,Fuse_Req!$A$2:$K$19,5)-VLOOKUP($D96,Fuse_Req!$A$2:$K$19,3))/($T96-$R96))*($N96-$R96)),0))))</f>
        <v/>
      </c>
      <c r="H96" s="147"/>
      <c r="I96" s="147"/>
      <c r="J96" s="148"/>
      <c r="K96" s="147"/>
      <c r="L96" s="147"/>
      <c r="M96" s="148"/>
      <c r="N96" s="149" t="str">
        <f t="shared" si="2"/>
        <v/>
      </c>
      <c r="O96" s="150" t="str">
        <f t="shared" si="3"/>
        <v/>
      </c>
      <c r="P96" s="151"/>
      <c r="Q96" s="453"/>
      <c r="R96" s="152" t="str">
        <f>IF($D96="","",IF(VLOOKUP($D96,Fuse_Req!$A$2:$K$19,2)=1,MIN($U96,VLOOKUP($D96,Fuse_Req!$A$2:$K$19,9)),85))</f>
        <v/>
      </c>
      <c r="S96" s="152" t="str">
        <f>IF($D96="","",IF(VLOOKUP($D96,Fuse_Req!$A$2:$K$19,2)=1,MIN($U96,VLOOKUP($D96,Fuse_Req!$A$2:$K$19,10)),85))</f>
        <v/>
      </c>
      <c r="T96" s="152" t="str">
        <f>IF($D96="","",IF($U96="","",MIN($U96,VLOOKUP($D96,Fuse_Req!$A$2:$K$19,11))))</f>
        <v/>
      </c>
      <c r="U96" s="453"/>
      <c r="V96" s="453"/>
      <c r="W96" s="191"/>
      <c r="X96" s="191"/>
      <c r="Y96" s="191"/>
      <c r="Z96" s="125"/>
      <c r="AA96" s="126" t="e">
        <f>VLOOKUP($D96,Fuse_Req!$A$2:$K$19,2)</f>
        <v>#N/A</v>
      </c>
    </row>
    <row r="97" spans="1:27" x14ac:dyDescent="0.25">
      <c r="A97" s="125"/>
      <c r="B97" s="453"/>
      <c r="C97" s="453"/>
      <c r="D97" s="454"/>
      <c r="E97" s="455"/>
      <c r="F97" s="147" t="str">
        <f>IF($D97="","",IF($Q97="","",IF(VLOOKUP($D97,Fuse_Req!$A$2:$K$19,2)=1,$Q97*$G97,"")))</f>
        <v/>
      </c>
      <c r="G97" s="148" t="str">
        <f>IF($D97="","",IF(VLOOKUP($D97,Fuse_Req!$A$2:$K$19,2)=1,IF($N97&lt;=$R97,VLOOKUP($D97,Fuse_Req!$A$2:$K$19,3),IF(AND($N97&gt;$R97,$N97&lt;=$T97),VLOOKUP($D97,Fuse_Req!$A$2:$K$19,3)+(((VLOOKUP($D97,Fuse_Req!$A$2:$K$19,5)-VLOOKUP($D97,Fuse_Req!$A$2:$K$19,3))/($T97-$R97))*($N97-$R97)),0))))</f>
        <v/>
      </c>
      <c r="H97" s="147"/>
      <c r="I97" s="147"/>
      <c r="J97" s="148"/>
      <c r="K97" s="147"/>
      <c r="L97" s="147"/>
      <c r="M97" s="148"/>
      <c r="N97" s="149" t="str">
        <f t="shared" si="2"/>
        <v/>
      </c>
      <c r="O97" s="150" t="str">
        <f t="shared" si="3"/>
        <v/>
      </c>
      <c r="P97" s="151"/>
      <c r="Q97" s="453"/>
      <c r="R97" s="152" t="str">
        <f>IF($D97="","",IF(VLOOKUP($D97,Fuse_Req!$A$2:$K$19,2)=1,MIN($U97,VLOOKUP($D97,Fuse_Req!$A$2:$K$19,9)),85))</f>
        <v/>
      </c>
      <c r="S97" s="152" t="str">
        <f>IF($D97="","",IF(VLOOKUP($D97,Fuse_Req!$A$2:$K$19,2)=1,MIN($U97,VLOOKUP($D97,Fuse_Req!$A$2:$K$19,10)),85))</f>
        <v/>
      </c>
      <c r="T97" s="152" t="str">
        <f>IF($D97="","",IF($U97="","",MIN($U97,VLOOKUP($D97,Fuse_Req!$A$2:$K$19,11))))</f>
        <v/>
      </c>
      <c r="U97" s="453"/>
      <c r="V97" s="453"/>
      <c r="W97" s="191"/>
      <c r="X97" s="191"/>
      <c r="Y97" s="191"/>
      <c r="Z97" s="125"/>
      <c r="AA97" s="126" t="e">
        <f>VLOOKUP($D97,Fuse_Req!$A$2:$K$19,2)</f>
        <v>#N/A</v>
      </c>
    </row>
    <row r="98" spans="1:27" x14ac:dyDescent="0.25">
      <c r="A98" s="125"/>
      <c r="B98" s="453"/>
      <c r="C98" s="453"/>
      <c r="D98" s="454"/>
      <c r="E98" s="455"/>
      <c r="F98" s="147" t="str">
        <f>IF($D98="","",IF($Q98="","",IF(VLOOKUP($D98,Fuse_Req!$A$2:$K$19,2)=1,$Q98*$G98,"")))</f>
        <v/>
      </c>
      <c r="G98" s="148" t="str">
        <f>IF($D98="","",IF(VLOOKUP($D98,Fuse_Req!$A$2:$K$19,2)=1,IF($N98&lt;=$R98,VLOOKUP($D98,Fuse_Req!$A$2:$K$19,3),IF(AND($N98&gt;$R98,$N98&lt;=$T98),VLOOKUP($D98,Fuse_Req!$A$2:$K$19,3)+(((VLOOKUP($D98,Fuse_Req!$A$2:$K$19,5)-VLOOKUP($D98,Fuse_Req!$A$2:$K$19,3))/($T98-$R98))*($N98-$R98)),0))))</f>
        <v/>
      </c>
      <c r="H98" s="147"/>
      <c r="I98" s="147"/>
      <c r="J98" s="148"/>
      <c r="K98" s="147"/>
      <c r="L98" s="147"/>
      <c r="M98" s="148"/>
      <c r="N98" s="149" t="str">
        <f t="shared" si="2"/>
        <v/>
      </c>
      <c r="O98" s="150" t="str">
        <f t="shared" si="3"/>
        <v/>
      </c>
      <c r="P98" s="151"/>
      <c r="Q98" s="453"/>
      <c r="R98" s="152" t="str">
        <f>IF($D98="","",IF(VLOOKUP($D98,Fuse_Req!$A$2:$K$19,2)=1,MIN($U98,VLOOKUP($D98,Fuse_Req!$A$2:$K$19,9)),85))</f>
        <v/>
      </c>
      <c r="S98" s="152" t="str">
        <f>IF($D98="","",IF(VLOOKUP($D98,Fuse_Req!$A$2:$K$19,2)=1,MIN($U98,VLOOKUP($D98,Fuse_Req!$A$2:$K$19,10)),85))</f>
        <v/>
      </c>
      <c r="T98" s="152" t="str">
        <f>IF($D98="","",IF($U98="","",MIN($U98,VLOOKUP($D98,Fuse_Req!$A$2:$K$19,11))))</f>
        <v/>
      </c>
      <c r="U98" s="453"/>
      <c r="V98" s="453"/>
      <c r="W98" s="191"/>
      <c r="X98" s="191"/>
      <c r="Y98" s="191"/>
      <c r="Z98" s="125"/>
      <c r="AA98" s="126" t="e">
        <f>VLOOKUP($D98,Fuse_Req!$A$2:$K$19,2)</f>
        <v>#N/A</v>
      </c>
    </row>
    <row r="99" spans="1:27" x14ac:dyDescent="0.25">
      <c r="A99" s="125"/>
      <c r="B99" s="453"/>
      <c r="C99" s="453"/>
      <c r="D99" s="454"/>
      <c r="E99" s="455"/>
      <c r="F99" s="147" t="str">
        <f>IF($D99="","",IF($Q99="","",IF(VLOOKUP($D99,Fuse_Req!$A$2:$K$19,2)=1,$Q99*$G99,"")))</f>
        <v/>
      </c>
      <c r="G99" s="148" t="str">
        <f>IF($D99="","",IF(VLOOKUP($D99,Fuse_Req!$A$2:$K$19,2)=1,IF($N99&lt;=$R99,VLOOKUP($D99,Fuse_Req!$A$2:$K$19,3),IF(AND($N99&gt;$R99,$N99&lt;=$T99),VLOOKUP($D99,Fuse_Req!$A$2:$K$19,3)+(((VLOOKUP($D99,Fuse_Req!$A$2:$K$19,5)-VLOOKUP($D99,Fuse_Req!$A$2:$K$19,3))/($T99-$R99))*($N99-$R99)),0))))</f>
        <v/>
      </c>
      <c r="H99" s="147"/>
      <c r="I99" s="147"/>
      <c r="J99" s="148"/>
      <c r="K99" s="147"/>
      <c r="L99" s="147"/>
      <c r="M99" s="148"/>
      <c r="N99" s="149" t="str">
        <f t="shared" si="2"/>
        <v/>
      </c>
      <c r="O99" s="150" t="str">
        <f t="shared" si="3"/>
        <v/>
      </c>
      <c r="P99" s="151"/>
      <c r="Q99" s="453"/>
      <c r="R99" s="152" t="str">
        <f>IF($D99="","",IF(VLOOKUP($D99,Fuse_Req!$A$2:$K$19,2)=1,MIN($U99,VLOOKUP($D99,Fuse_Req!$A$2:$K$19,9)),85))</f>
        <v/>
      </c>
      <c r="S99" s="152" t="str">
        <f>IF($D99="","",IF(VLOOKUP($D99,Fuse_Req!$A$2:$K$19,2)=1,MIN($U99,VLOOKUP($D99,Fuse_Req!$A$2:$K$19,10)),85))</f>
        <v/>
      </c>
      <c r="T99" s="152" t="str">
        <f>IF($D99="","",IF($U99="","",MIN($U99,VLOOKUP($D99,Fuse_Req!$A$2:$K$19,11))))</f>
        <v/>
      </c>
      <c r="U99" s="453"/>
      <c r="V99" s="453"/>
      <c r="W99" s="191"/>
      <c r="X99" s="191"/>
      <c r="Y99" s="191"/>
      <c r="Z99" s="125"/>
      <c r="AA99" s="126" t="e">
        <f>VLOOKUP($D99,Fuse_Req!$A$2:$K$19,2)</f>
        <v>#N/A</v>
      </c>
    </row>
    <row r="100" spans="1:27" x14ac:dyDescent="0.25">
      <c r="A100" s="125"/>
      <c r="B100" s="453"/>
      <c r="C100" s="453"/>
      <c r="D100" s="454"/>
      <c r="E100" s="455"/>
      <c r="F100" s="147" t="str">
        <f>IF($D100="","",IF($Q100="","",IF(VLOOKUP($D100,Fuse_Req!$A$2:$K$19,2)=1,$Q100*$G100,"")))</f>
        <v/>
      </c>
      <c r="G100" s="148" t="str">
        <f>IF($D100="","",IF(VLOOKUP($D100,Fuse_Req!$A$2:$K$19,2)=1,IF($N100&lt;=$R100,VLOOKUP($D100,Fuse_Req!$A$2:$K$19,3),IF(AND($N100&gt;$R100,$N100&lt;=$T100),VLOOKUP($D100,Fuse_Req!$A$2:$K$19,3)+(((VLOOKUP($D100,Fuse_Req!$A$2:$K$19,5)-VLOOKUP($D100,Fuse_Req!$A$2:$K$19,3))/($T100-$R100))*($N100-$R100)),0))))</f>
        <v/>
      </c>
      <c r="H100" s="147"/>
      <c r="I100" s="147"/>
      <c r="J100" s="148"/>
      <c r="K100" s="147"/>
      <c r="L100" s="147"/>
      <c r="M100" s="148"/>
      <c r="N100" s="149" t="str">
        <f t="shared" si="2"/>
        <v/>
      </c>
      <c r="O100" s="150" t="str">
        <f t="shared" si="3"/>
        <v/>
      </c>
      <c r="P100" s="151"/>
      <c r="Q100" s="453"/>
      <c r="R100" s="152" t="str">
        <f>IF($D100="","",IF(VLOOKUP($D100,Fuse_Req!$A$2:$K$19,2)=1,MIN($U100,VLOOKUP($D100,Fuse_Req!$A$2:$K$19,9)),85))</f>
        <v/>
      </c>
      <c r="S100" s="152" t="str">
        <f>IF($D100="","",IF(VLOOKUP($D100,Fuse_Req!$A$2:$K$19,2)=1,MIN($U100,VLOOKUP($D100,Fuse_Req!$A$2:$K$19,10)),85))</f>
        <v/>
      </c>
      <c r="T100" s="152" t="str">
        <f>IF($D100="","",IF($U100="","",MIN($U100,VLOOKUP($D100,Fuse_Req!$A$2:$K$19,11))))</f>
        <v/>
      </c>
      <c r="U100" s="453"/>
      <c r="V100" s="453"/>
      <c r="W100" s="191"/>
      <c r="X100" s="191"/>
      <c r="Y100" s="191"/>
      <c r="Z100" s="125"/>
      <c r="AA100" s="126" t="e">
        <f>VLOOKUP($D100,Fuse_Req!$A$2:$K$19,2)</f>
        <v>#N/A</v>
      </c>
    </row>
    <row r="101" spans="1:27" x14ac:dyDescent="0.25">
      <c r="A101" s="125"/>
      <c r="B101" s="453"/>
      <c r="C101" s="453"/>
      <c r="D101" s="454"/>
      <c r="E101" s="455"/>
      <c r="F101" s="147" t="str">
        <f>IF($D101="","",IF($Q101="","",IF(VLOOKUP($D101,Fuse_Req!$A$2:$K$19,2)=1,$Q101*$G101,"")))</f>
        <v/>
      </c>
      <c r="G101" s="148" t="str">
        <f>IF($D101="","",IF(VLOOKUP($D101,Fuse_Req!$A$2:$K$19,2)=1,IF($N101&lt;=$R101,VLOOKUP($D101,Fuse_Req!$A$2:$K$19,3),IF(AND($N101&gt;$R101,$N101&lt;=$T101),VLOOKUP($D101,Fuse_Req!$A$2:$K$19,3)+(((VLOOKUP($D101,Fuse_Req!$A$2:$K$19,5)-VLOOKUP($D101,Fuse_Req!$A$2:$K$19,3))/($T101-$R101))*($N101-$R101)),0))))</f>
        <v/>
      </c>
      <c r="H101" s="147"/>
      <c r="I101" s="147"/>
      <c r="J101" s="148"/>
      <c r="K101" s="147"/>
      <c r="L101" s="147"/>
      <c r="M101" s="148"/>
      <c r="N101" s="149" t="str">
        <f t="shared" si="2"/>
        <v/>
      </c>
      <c r="O101" s="150" t="str">
        <f t="shared" si="3"/>
        <v/>
      </c>
      <c r="P101" s="151"/>
      <c r="Q101" s="453"/>
      <c r="R101" s="152" t="str">
        <f>IF($D101="","",IF(VLOOKUP($D101,Fuse_Req!$A$2:$K$19,2)=1,MIN($U101,VLOOKUP($D101,Fuse_Req!$A$2:$K$19,9)),85))</f>
        <v/>
      </c>
      <c r="S101" s="152" t="str">
        <f>IF($D101="","",IF(VLOOKUP($D101,Fuse_Req!$A$2:$K$19,2)=1,MIN($U101,VLOOKUP($D101,Fuse_Req!$A$2:$K$19,10)),85))</f>
        <v/>
      </c>
      <c r="T101" s="152" t="str">
        <f>IF($D101="","",IF($U101="","",MIN($U101,VLOOKUP($D101,Fuse_Req!$A$2:$K$19,11))))</f>
        <v/>
      </c>
      <c r="U101" s="453"/>
      <c r="V101" s="453"/>
      <c r="W101" s="191"/>
      <c r="X101" s="191"/>
      <c r="Y101" s="191"/>
      <c r="Z101" s="125"/>
      <c r="AA101" s="126" t="e">
        <f>VLOOKUP($D101,Fuse_Req!$A$2:$K$19,2)</f>
        <v>#N/A</v>
      </c>
    </row>
    <row r="102" spans="1:27" x14ac:dyDescent="0.25">
      <c r="A102" s="125"/>
      <c r="B102" s="453"/>
      <c r="C102" s="453"/>
      <c r="D102" s="454"/>
      <c r="E102" s="455"/>
      <c r="F102" s="147" t="str">
        <f>IF($D102="","",IF($Q102="","",IF(VLOOKUP($D102,Fuse_Req!$A$2:$K$19,2)=1,$Q102*$G102,"")))</f>
        <v/>
      </c>
      <c r="G102" s="148" t="str">
        <f>IF($D102="","",IF(VLOOKUP($D102,Fuse_Req!$A$2:$K$19,2)=1,IF($N102&lt;=$R102,VLOOKUP($D102,Fuse_Req!$A$2:$K$19,3),IF(AND($N102&gt;$R102,$N102&lt;=$T102),VLOOKUP($D102,Fuse_Req!$A$2:$K$19,3)+(((VLOOKUP($D102,Fuse_Req!$A$2:$K$19,5)-VLOOKUP($D102,Fuse_Req!$A$2:$K$19,3))/($T102-$R102))*($N102-$R102)),0))))</f>
        <v/>
      </c>
      <c r="H102" s="147"/>
      <c r="I102" s="147"/>
      <c r="J102" s="148"/>
      <c r="K102" s="147"/>
      <c r="L102" s="147"/>
      <c r="M102" s="148"/>
      <c r="N102" s="149" t="str">
        <f t="shared" si="2"/>
        <v/>
      </c>
      <c r="O102" s="150" t="str">
        <f t="shared" si="3"/>
        <v/>
      </c>
      <c r="P102" s="151"/>
      <c r="Q102" s="453"/>
      <c r="R102" s="152" t="str">
        <f>IF($D102="","",IF(VLOOKUP($D102,Fuse_Req!$A$2:$K$19,2)=1,MIN($U102,VLOOKUP($D102,Fuse_Req!$A$2:$K$19,9)),85))</f>
        <v/>
      </c>
      <c r="S102" s="152" t="str">
        <f>IF($D102="","",IF(VLOOKUP($D102,Fuse_Req!$A$2:$K$19,2)=1,MIN($U102,VLOOKUP($D102,Fuse_Req!$A$2:$K$19,10)),85))</f>
        <v/>
      </c>
      <c r="T102" s="152" t="str">
        <f>IF($D102="","",IF($U102="","",MIN($U102,VLOOKUP($D102,Fuse_Req!$A$2:$K$19,11))))</f>
        <v/>
      </c>
      <c r="U102" s="453"/>
      <c r="V102" s="453"/>
      <c r="W102" s="191"/>
      <c r="X102" s="191"/>
      <c r="Y102" s="191"/>
      <c r="Z102" s="125"/>
      <c r="AA102" s="126" t="e">
        <f>VLOOKUP($D102,Fuse_Req!$A$2:$K$19,2)</f>
        <v>#N/A</v>
      </c>
    </row>
    <row r="103" spans="1:27" x14ac:dyDescent="0.25">
      <c r="A103" s="125"/>
      <c r="B103" s="453"/>
      <c r="C103" s="453"/>
      <c r="D103" s="454"/>
      <c r="E103" s="455"/>
      <c r="F103" s="147" t="str">
        <f>IF($D103="","",IF($Q103="","",IF(VLOOKUP($D103,Fuse_Req!$A$2:$K$19,2)=1,$Q103*$G103,"")))</f>
        <v/>
      </c>
      <c r="G103" s="148" t="str">
        <f>IF($D103="","",IF(VLOOKUP($D103,Fuse_Req!$A$2:$K$19,2)=1,IF($N103&lt;=$R103,VLOOKUP($D103,Fuse_Req!$A$2:$K$19,3),IF(AND($N103&gt;$R103,$N103&lt;=$T103),VLOOKUP($D103,Fuse_Req!$A$2:$K$19,3)+(((VLOOKUP($D103,Fuse_Req!$A$2:$K$19,5)-VLOOKUP($D103,Fuse_Req!$A$2:$K$19,3))/($T103-$R103))*($N103-$R103)),0))))</f>
        <v/>
      </c>
      <c r="H103" s="147"/>
      <c r="I103" s="147"/>
      <c r="J103" s="148"/>
      <c r="K103" s="147"/>
      <c r="L103" s="147"/>
      <c r="M103" s="148"/>
      <c r="N103" s="149" t="str">
        <f t="shared" si="2"/>
        <v/>
      </c>
      <c r="O103" s="150" t="str">
        <f t="shared" si="3"/>
        <v/>
      </c>
      <c r="P103" s="151"/>
      <c r="Q103" s="453"/>
      <c r="R103" s="152" t="str">
        <f>IF($D103="","",IF(VLOOKUP($D103,Fuse_Req!$A$2:$K$19,2)=1,MIN($U103,VLOOKUP($D103,Fuse_Req!$A$2:$K$19,9)),85))</f>
        <v/>
      </c>
      <c r="S103" s="152" t="str">
        <f>IF($D103="","",IF(VLOOKUP($D103,Fuse_Req!$A$2:$K$19,2)=1,MIN($U103,VLOOKUP($D103,Fuse_Req!$A$2:$K$19,10)),85))</f>
        <v/>
      </c>
      <c r="T103" s="152" t="str">
        <f>IF($D103="","",IF($U103="","",MIN($U103,VLOOKUP($D103,Fuse_Req!$A$2:$K$19,11))))</f>
        <v/>
      </c>
      <c r="U103" s="453"/>
      <c r="V103" s="453"/>
      <c r="W103" s="191"/>
      <c r="X103" s="191"/>
      <c r="Y103" s="191"/>
      <c r="Z103" s="125"/>
      <c r="AA103" s="126" t="e">
        <f>VLOOKUP($D103,Fuse_Req!$A$2:$K$19,2)</f>
        <v>#N/A</v>
      </c>
    </row>
    <row r="104" spans="1:27" x14ac:dyDescent="0.25">
      <c r="A104" s="125"/>
      <c r="B104" s="453"/>
      <c r="C104" s="453"/>
      <c r="D104" s="454"/>
      <c r="E104" s="455"/>
      <c r="F104" s="147" t="str">
        <f>IF($D104="","",IF($Q104="","",IF(VLOOKUP($D104,Fuse_Req!$A$2:$K$19,2)=1,$Q104*$G104,"")))</f>
        <v/>
      </c>
      <c r="G104" s="148" t="str">
        <f>IF($D104="","",IF(VLOOKUP($D104,Fuse_Req!$A$2:$K$19,2)=1,IF($N104&lt;=$R104,VLOOKUP($D104,Fuse_Req!$A$2:$K$19,3),IF(AND($N104&gt;$R104,$N104&lt;=$T104),VLOOKUP($D104,Fuse_Req!$A$2:$K$19,3)+(((VLOOKUP($D104,Fuse_Req!$A$2:$K$19,5)-VLOOKUP($D104,Fuse_Req!$A$2:$K$19,3))/($T104-$R104))*($N104-$R104)),0))))</f>
        <v/>
      </c>
      <c r="H104" s="147"/>
      <c r="I104" s="147"/>
      <c r="J104" s="148"/>
      <c r="K104" s="147"/>
      <c r="L104" s="147"/>
      <c r="M104" s="148"/>
      <c r="N104" s="149" t="str">
        <f t="shared" si="2"/>
        <v/>
      </c>
      <c r="O104" s="150" t="str">
        <f t="shared" si="3"/>
        <v/>
      </c>
      <c r="P104" s="151"/>
      <c r="Q104" s="453"/>
      <c r="R104" s="152" t="str">
        <f>IF($D104="","",IF(VLOOKUP($D104,Fuse_Req!$A$2:$K$19,2)=1,MIN($U104,VLOOKUP($D104,Fuse_Req!$A$2:$K$19,9)),85))</f>
        <v/>
      </c>
      <c r="S104" s="152" t="str">
        <f>IF($D104="","",IF(VLOOKUP($D104,Fuse_Req!$A$2:$K$19,2)=1,MIN($U104,VLOOKUP($D104,Fuse_Req!$A$2:$K$19,10)),85))</f>
        <v/>
      </c>
      <c r="T104" s="152" t="str">
        <f>IF($D104="","",IF($U104="","",MIN($U104,VLOOKUP($D104,Fuse_Req!$A$2:$K$19,11))))</f>
        <v/>
      </c>
      <c r="U104" s="453"/>
      <c r="V104" s="453"/>
      <c r="W104" s="191"/>
      <c r="X104" s="191"/>
      <c r="Y104" s="191"/>
      <c r="Z104" s="125"/>
      <c r="AA104" s="126" t="e">
        <f>VLOOKUP($D104,Fuse_Req!$A$2:$K$19,2)</f>
        <v>#N/A</v>
      </c>
    </row>
    <row r="105" spans="1:27" x14ac:dyDescent="0.25">
      <c r="A105" s="125"/>
      <c r="B105" s="453"/>
      <c r="C105" s="453"/>
      <c r="D105" s="454"/>
      <c r="E105" s="455"/>
      <c r="F105" s="147" t="str">
        <f>IF($D105="","",IF($Q105="","",IF(VLOOKUP($D105,Fuse_Req!$A$2:$K$19,2)=1,$Q105*$G105,"")))</f>
        <v/>
      </c>
      <c r="G105" s="148" t="str">
        <f>IF($D105="","",IF(VLOOKUP($D105,Fuse_Req!$A$2:$K$19,2)=1,IF($N105&lt;=$R105,VLOOKUP($D105,Fuse_Req!$A$2:$K$19,3),IF(AND($N105&gt;$R105,$N105&lt;=$T105),VLOOKUP($D105,Fuse_Req!$A$2:$K$19,3)+(((VLOOKUP($D105,Fuse_Req!$A$2:$K$19,5)-VLOOKUP($D105,Fuse_Req!$A$2:$K$19,3))/($T105-$R105))*($N105-$R105)),0))))</f>
        <v/>
      </c>
      <c r="H105" s="147"/>
      <c r="I105" s="147"/>
      <c r="J105" s="148"/>
      <c r="K105" s="147"/>
      <c r="L105" s="147"/>
      <c r="M105" s="148"/>
      <c r="N105" s="149" t="str">
        <f t="shared" si="2"/>
        <v/>
      </c>
      <c r="O105" s="150" t="str">
        <f t="shared" si="3"/>
        <v/>
      </c>
      <c r="P105" s="151"/>
      <c r="Q105" s="453"/>
      <c r="R105" s="152" t="str">
        <f>IF($D105="","",IF(VLOOKUP($D105,Fuse_Req!$A$2:$K$19,2)=1,MIN($U105,VLOOKUP($D105,Fuse_Req!$A$2:$K$19,9)),85))</f>
        <v/>
      </c>
      <c r="S105" s="152" t="str">
        <f>IF($D105="","",IF(VLOOKUP($D105,Fuse_Req!$A$2:$K$19,2)=1,MIN($U105,VLOOKUP($D105,Fuse_Req!$A$2:$K$19,10)),85))</f>
        <v/>
      </c>
      <c r="T105" s="152" t="str">
        <f>IF($D105="","",IF($U105="","",MIN($U105,VLOOKUP($D105,Fuse_Req!$A$2:$K$19,11))))</f>
        <v/>
      </c>
      <c r="U105" s="453"/>
      <c r="V105" s="453"/>
      <c r="W105" s="191"/>
      <c r="X105" s="191"/>
      <c r="Y105" s="191"/>
      <c r="Z105" s="125"/>
      <c r="AA105" s="126" t="e">
        <f>VLOOKUP($D105,Fuse_Req!$A$2:$K$19,2)</f>
        <v>#N/A</v>
      </c>
    </row>
    <row r="106" spans="1:27" x14ac:dyDescent="0.25">
      <c r="A106" s="125"/>
      <c r="B106" s="453"/>
      <c r="C106" s="453"/>
      <c r="D106" s="454"/>
      <c r="E106" s="455"/>
      <c r="F106" s="147" t="str">
        <f>IF($D106="","",IF($Q106="","",IF(VLOOKUP($D106,Fuse_Req!$A$2:$K$19,2)=1,$Q106*$G106,"")))</f>
        <v/>
      </c>
      <c r="G106" s="148" t="str">
        <f>IF($D106="","",IF(VLOOKUP($D106,Fuse_Req!$A$2:$K$19,2)=1,IF($N106&lt;=$R106,VLOOKUP($D106,Fuse_Req!$A$2:$K$19,3),IF(AND($N106&gt;$R106,$N106&lt;=$T106),VLOOKUP($D106,Fuse_Req!$A$2:$K$19,3)+(((VLOOKUP($D106,Fuse_Req!$A$2:$K$19,5)-VLOOKUP($D106,Fuse_Req!$A$2:$K$19,3))/($T106-$R106))*($N106-$R106)),0))))</f>
        <v/>
      </c>
      <c r="H106" s="147"/>
      <c r="I106" s="147"/>
      <c r="J106" s="148"/>
      <c r="K106" s="147"/>
      <c r="L106" s="147"/>
      <c r="M106" s="148"/>
      <c r="N106" s="149" t="str">
        <f t="shared" si="2"/>
        <v/>
      </c>
      <c r="O106" s="150" t="str">
        <f t="shared" si="3"/>
        <v/>
      </c>
      <c r="P106" s="151"/>
      <c r="Q106" s="453"/>
      <c r="R106" s="152" t="str">
        <f>IF($D106="","",IF(VLOOKUP($D106,Fuse_Req!$A$2:$K$19,2)=1,MIN($U106,VLOOKUP($D106,Fuse_Req!$A$2:$K$19,9)),85))</f>
        <v/>
      </c>
      <c r="S106" s="152" t="str">
        <f>IF($D106="","",IF(VLOOKUP($D106,Fuse_Req!$A$2:$K$19,2)=1,MIN($U106,VLOOKUP($D106,Fuse_Req!$A$2:$K$19,10)),85))</f>
        <v/>
      </c>
      <c r="T106" s="152" t="str">
        <f>IF($D106="","",IF($U106="","",MIN($U106,VLOOKUP($D106,Fuse_Req!$A$2:$K$19,11))))</f>
        <v/>
      </c>
      <c r="U106" s="453"/>
      <c r="V106" s="453"/>
      <c r="W106" s="191"/>
      <c r="X106" s="191"/>
      <c r="Y106" s="191"/>
      <c r="Z106" s="125"/>
      <c r="AA106" s="126" t="e">
        <f>VLOOKUP($D106,Fuse_Req!$A$2:$K$19,2)</f>
        <v>#N/A</v>
      </c>
    </row>
    <row r="107" spans="1:27" x14ac:dyDescent="0.25">
      <c r="A107" s="125"/>
      <c r="B107" s="453"/>
      <c r="C107" s="453"/>
      <c r="D107" s="454"/>
      <c r="E107" s="455"/>
      <c r="F107" s="147" t="str">
        <f>IF($D107="","",IF($Q107="","",IF(VLOOKUP($D107,Fuse_Req!$A$2:$K$19,2)=1,$Q107*$G107,"")))</f>
        <v/>
      </c>
      <c r="G107" s="148" t="str">
        <f>IF($D107="","",IF(VLOOKUP($D107,Fuse_Req!$A$2:$K$19,2)=1,IF($N107&lt;=$R107,VLOOKUP($D107,Fuse_Req!$A$2:$K$19,3),IF(AND($N107&gt;$R107,$N107&lt;=$T107),VLOOKUP($D107,Fuse_Req!$A$2:$K$19,3)+(((VLOOKUP($D107,Fuse_Req!$A$2:$K$19,5)-VLOOKUP($D107,Fuse_Req!$A$2:$K$19,3))/($T107-$R107))*($N107-$R107)),0))))</f>
        <v/>
      </c>
      <c r="H107" s="147"/>
      <c r="I107" s="147"/>
      <c r="J107" s="148"/>
      <c r="K107" s="147"/>
      <c r="L107" s="147"/>
      <c r="M107" s="148"/>
      <c r="N107" s="149" t="str">
        <f t="shared" si="2"/>
        <v/>
      </c>
      <c r="O107" s="150" t="str">
        <f t="shared" si="3"/>
        <v/>
      </c>
      <c r="P107" s="151"/>
      <c r="Q107" s="453"/>
      <c r="R107" s="152" t="str">
        <f>IF($D107="","",IF(VLOOKUP($D107,Fuse_Req!$A$2:$K$19,2)=1,MIN($U107,VLOOKUP($D107,Fuse_Req!$A$2:$K$19,9)),85))</f>
        <v/>
      </c>
      <c r="S107" s="152" t="str">
        <f>IF($D107="","",IF(VLOOKUP($D107,Fuse_Req!$A$2:$K$19,2)=1,MIN($U107,VLOOKUP($D107,Fuse_Req!$A$2:$K$19,10)),85))</f>
        <v/>
      </c>
      <c r="T107" s="152" t="str">
        <f>IF($D107="","",IF($U107="","",MIN($U107,VLOOKUP($D107,Fuse_Req!$A$2:$K$19,11))))</f>
        <v/>
      </c>
      <c r="U107" s="453"/>
      <c r="V107" s="453"/>
      <c r="W107" s="191"/>
      <c r="X107" s="191"/>
      <c r="Y107" s="191"/>
      <c r="Z107" s="125"/>
      <c r="AA107" s="126" t="e">
        <f>VLOOKUP($D107,Fuse_Req!$A$2:$K$19,2)</f>
        <v>#N/A</v>
      </c>
    </row>
    <row r="108" spans="1:27" x14ac:dyDescent="0.25">
      <c r="A108" s="125"/>
      <c r="B108" s="453"/>
      <c r="C108" s="453"/>
      <c r="D108" s="454"/>
      <c r="E108" s="455"/>
      <c r="F108" s="147" t="str">
        <f>IF($D108="","",IF($Q108="","",IF(VLOOKUP($D108,Fuse_Req!$A$2:$K$19,2)=1,$Q108*$G108,"")))</f>
        <v/>
      </c>
      <c r="G108" s="148" t="str">
        <f>IF($D108="","",IF(VLOOKUP($D108,Fuse_Req!$A$2:$K$19,2)=1,IF($N108&lt;=$R108,VLOOKUP($D108,Fuse_Req!$A$2:$K$19,3),IF(AND($N108&gt;$R108,$N108&lt;=$T108),VLOOKUP($D108,Fuse_Req!$A$2:$K$19,3)+(((VLOOKUP($D108,Fuse_Req!$A$2:$K$19,5)-VLOOKUP($D108,Fuse_Req!$A$2:$K$19,3))/($T108-$R108))*($N108-$R108)),0))))</f>
        <v/>
      </c>
      <c r="H108" s="147"/>
      <c r="I108" s="147"/>
      <c r="J108" s="148"/>
      <c r="K108" s="147"/>
      <c r="L108" s="147"/>
      <c r="M108" s="148"/>
      <c r="N108" s="149" t="str">
        <f t="shared" si="2"/>
        <v/>
      </c>
      <c r="O108" s="150" t="str">
        <f t="shared" si="3"/>
        <v/>
      </c>
      <c r="P108" s="151"/>
      <c r="Q108" s="453"/>
      <c r="R108" s="152" t="str">
        <f>IF($D108="","",IF(VLOOKUP($D108,Fuse_Req!$A$2:$K$19,2)=1,MIN($U108,VLOOKUP($D108,Fuse_Req!$A$2:$K$19,9)),85))</f>
        <v/>
      </c>
      <c r="S108" s="152" t="str">
        <f>IF($D108="","",IF(VLOOKUP($D108,Fuse_Req!$A$2:$K$19,2)=1,MIN($U108,VLOOKUP($D108,Fuse_Req!$A$2:$K$19,10)),85))</f>
        <v/>
      </c>
      <c r="T108" s="152" t="str">
        <f>IF($D108="","",IF($U108="","",MIN($U108,VLOOKUP($D108,Fuse_Req!$A$2:$K$19,11))))</f>
        <v/>
      </c>
      <c r="U108" s="453"/>
      <c r="V108" s="453"/>
      <c r="W108" s="191"/>
      <c r="X108" s="191"/>
      <c r="Y108" s="191"/>
      <c r="Z108" s="125"/>
      <c r="AA108" s="126" t="e">
        <f>VLOOKUP($D108,Fuse_Req!$A$2:$K$19,2)</f>
        <v>#N/A</v>
      </c>
    </row>
    <row r="109" spans="1:27" x14ac:dyDescent="0.25">
      <c r="A109" s="125"/>
      <c r="B109" s="453"/>
      <c r="C109" s="453"/>
      <c r="D109" s="454"/>
      <c r="E109" s="455"/>
      <c r="F109" s="147" t="str">
        <f>IF($D109="","",IF($Q109="","",IF(VLOOKUP($D109,Fuse_Req!$A$2:$K$19,2)=1,$Q109*$G109,"")))</f>
        <v/>
      </c>
      <c r="G109" s="148" t="str">
        <f>IF($D109="","",IF(VLOOKUP($D109,Fuse_Req!$A$2:$K$19,2)=1,IF($N109&lt;=$R109,VLOOKUP($D109,Fuse_Req!$A$2:$K$19,3),IF(AND($N109&gt;$R109,$N109&lt;=$T109),VLOOKUP($D109,Fuse_Req!$A$2:$K$19,3)+(((VLOOKUP($D109,Fuse_Req!$A$2:$K$19,5)-VLOOKUP($D109,Fuse_Req!$A$2:$K$19,3))/($T109-$R109))*($N109-$R109)),0))))</f>
        <v/>
      </c>
      <c r="H109" s="147"/>
      <c r="I109" s="147"/>
      <c r="J109" s="148"/>
      <c r="K109" s="147"/>
      <c r="L109" s="147"/>
      <c r="M109" s="148"/>
      <c r="N109" s="149" t="str">
        <f t="shared" si="2"/>
        <v/>
      </c>
      <c r="O109" s="150" t="str">
        <f t="shared" si="3"/>
        <v/>
      </c>
      <c r="P109" s="151"/>
      <c r="Q109" s="453"/>
      <c r="R109" s="152" t="str">
        <f>IF($D109="","",IF(VLOOKUP($D109,Fuse_Req!$A$2:$K$19,2)=1,MIN($U109,VLOOKUP($D109,Fuse_Req!$A$2:$K$19,9)),85))</f>
        <v/>
      </c>
      <c r="S109" s="152" t="str">
        <f>IF($D109="","",IF(VLOOKUP($D109,Fuse_Req!$A$2:$K$19,2)=1,MIN($U109,VLOOKUP($D109,Fuse_Req!$A$2:$K$19,10)),85))</f>
        <v/>
      </c>
      <c r="T109" s="152" t="str">
        <f>IF($D109="","",IF($U109="","",MIN($U109,VLOOKUP($D109,Fuse_Req!$A$2:$K$19,11))))</f>
        <v/>
      </c>
      <c r="U109" s="453"/>
      <c r="V109" s="453"/>
      <c r="W109" s="191"/>
      <c r="X109" s="191"/>
      <c r="Y109" s="191"/>
      <c r="Z109" s="125"/>
      <c r="AA109" s="126" t="e">
        <f>VLOOKUP($D109,Fuse_Req!$A$2:$K$19,2)</f>
        <v>#N/A</v>
      </c>
    </row>
    <row r="110" spans="1:27" x14ac:dyDescent="0.25">
      <c r="A110" s="125"/>
      <c r="B110" s="453"/>
      <c r="C110" s="453"/>
      <c r="D110" s="454"/>
      <c r="E110" s="455"/>
      <c r="F110" s="147" t="str">
        <f>IF($D110="","",IF($Q110="","",IF(VLOOKUP($D110,Fuse_Req!$A$2:$K$19,2)=1,$Q110*$G110,"")))</f>
        <v/>
      </c>
      <c r="G110" s="148" t="str">
        <f>IF($D110="","",IF(VLOOKUP($D110,Fuse_Req!$A$2:$K$19,2)=1,IF($N110&lt;=$R110,VLOOKUP($D110,Fuse_Req!$A$2:$K$19,3),IF(AND($N110&gt;$R110,$N110&lt;=$T110),VLOOKUP($D110,Fuse_Req!$A$2:$K$19,3)+(((VLOOKUP($D110,Fuse_Req!$A$2:$K$19,5)-VLOOKUP($D110,Fuse_Req!$A$2:$K$19,3))/($T110-$R110))*($N110-$R110)),0))))</f>
        <v/>
      </c>
      <c r="H110" s="147"/>
      <c r="I110" s="147"/>
      <c r="J110" s="148"/>
      <c r="K110" s="147"/>
      <c r="L110" s="147"/>
      <c r="M110" s="148"/>
      <c r="N110" s="149" t="str">
        <f t="shared" si="2"/>
        <v/>
      </c>
      <c r="O110" s="150" t="str">
        <f t="shared" si="3"/>
        <v/>
      </c>
      <c r="P110" s="151"/>
      <c r="Q110" s="453"/>
      <c r="R110" s="152" t="str">
        <f>IF($D110="","",IF(VLOOKUP($D110,Fuse_Req!$A$2:$K$19,2)=1,MIN($U110,VLOOKUP($D110,Fuse_Req!$A$2:$K$19,9)),85))</f>
        <v/>
      </c>
      <c r="S110" s="152" t="str">
        <f>IF($D110="","",IF(VLOOKUP($D110,Fuse_Req!$A$2:$K$19,2)=1,MIN($U110,VLOOKUP($D110,Fuse_Req!$A$2:$K$19,10)),85))</f>
        <v/>
      </c>
      <c r="T110" s="152" t="str">
        <f>IF($D110="","",IF($U110="","",MIN($U110,VLOOKUP($D110,Fuse_Req!$A$2:$K$19,11))))</f>
        <v/>
      </c>
      <c r="U110" s="453"/>
      <c r="V110" s="453"/>
      <c r="W110" s="191"/>
      <c r="X110" s="191"/>
      <c r="Y110" s="191"/>
      <c r="Z110" s="125"/>
      <c r="AA110" s="126" t="e">
        <f>VLOOKUP($D110,Fuse_Req!$A$2:$K$19,2)</f>
        <v>#N/A</v>
      </c>
    </row>
    <row r="111" spans="1:27" x14ac:dyDescent="0.25">
      <c r="A111" s="125"/>
      <c r="B111" s="453"/>
      <c r="C111" s="453"/>
      <c r="D111" s="454"/>
      <c r="E111" s="455"/>
      <c r="F111" s="147" t="str">
        <f>IF($D111="","",IF($Q111="","",IF(VLOOKUP($D111,Fuse_Req!$A$2:$K$19,2)=1,$Q111*$G111,"")))</f>
        <v/>
      </c>
      <c r="G111" s="148" t="str">
        <f>IF($D111="","",IF(VLOOKUP($D111,Fuse_Req!$A$2:$K$19,2)=1,IF($N111&lt;=$R111,VLOOKUP($D111,Fuse_Req!$A$2:$K$19,3),IF(AND($N111&gt;$R111,$N111&lt;=$T111),VLOOKUP($D111,Fuse_Req!$A$2:$K$19,3)+(((VLOOKUP($D111,Fuse_Req!$A$2:$K$19,5)-VLOOKUP($D111,Fuse_Req!$A$2:$K$19,3))/($T111-$R111))*($N111-$R111)),0))))</f>
        <v/>
      </c>
      <c r="H111" s="147"/>
      <c r="I111" s="147"/>
      <c r="J111" s="148"/>
      <c r="K111" s="147"/>
      <c r="L111" s="147"/>
      <c r="M111" s="148"/>
      <c r="N111" s="149" t="str">
        <f t="shared" si="2"/>
        <v/>
      </c>
      <c r="O111" s="150" t="str">
        <f t="shared" si="3"/>
        <v/>
      </c>
      <c r="P111" s="151"/>
      <c r="Q111" s="453"/>
      <c r="R111" s="152" t="str">
        <f>IF($D111="","",IF(VLOOKUP($D111,Fuse_Req!$A$2:$K$19,2)=1,MIN($U111,VLOOKUP($D111,Fuse_Req!$A$2:$K$19,9)),85))</f>
        <v/>
      </c>
      <c r="S111" s="152" t="str">
        <f>IF($D111="","",IF(VLOOKUP($D111,Fuse_Req!$A$2:$K$19,2)=1,MIN($U111,VLOOKUP($D111,Fuse_Req!$A$2:$K$19,10)),85))</f>
        <v/>
      </c>
      <c r="T111" s="152" t="str">
        <f>IF($D111="","",IF($U111="","",MIN($U111,VLOOKUP($D111,Fuse_Req!$A$2:$K$19,11))))</f>
        <v/>
      </c>
      <c r="U111" s="453"/>
      <c r="V111" s="453"/>
      <c r="W111" s="191"/>
      <c r="X111" s="191"/>
      <c r="Y111" s="191"/>
      <c r="Z111" s="125"/>
      <c r="AA111" s="126" t="e">
        <f>VLOOKUP($D111,Fuse_Req!$A$2:$K$19,2)</f>
        <v>#N/A</v>
      </c>
    </row>
    <row r="112" spans="1:27" x14ac:dyDescent="0.25">
      <c r="A112" s="125"/>
      <c r="B112" s="453"/>
      <c r="C112" s="453"/>
      <c r="D112" s="454"/>
      <c r="E112" s="455"/>
      <c r="F112" s="147" t="str">
        <f>IF($D112="","",IF($Q112="","",IF(VLOOKUP($D112,Fuse_Req!$A$2:$K$19,2)=1,$Q112*$G112,"")))</f>
        <v/>
      </c>
      <c r="G112" s="148" t="str">
        <f>IF($D112="","",IF(VLOOKUP($D112,Fuse_Req!$A$2:$K$19,2)=1,IF($N112&lt;=$R112,VLOOKUP($D112,Fuse_Req!$A$2:$K$19,3),IF(AND($N112&gt;$R112,$N112&lt;=$T112),VLOOKUP($D112,Fuse_Req!$A$2:$K$19,3)+(((VLOOKUP($D112,Fuse_Req!$A$2:$K$19,5)-VLOOKUP($D112,Fuse_Req!$A$2:$K$19,3))/($T112-$R112))*($N112-$R112)),0))))</f>
        <v/>
      </c>
      <c r="H112" s="147"/>
      <c r="I112" s="147"/>
      <c r="J112" s="148"/>
      <c r="K112" s="147"/>
      <c r="L112" s="147"/>
      <c r="M112" s="148"/>
      <c r="N112" s="149" t="str">
        <f t="shared" si="2"/>
        <v/>
      </c>
      <c r="O112" s="150" t="str">
        <f t="shared" si="3"/>
        <v/>
      </c>
      <c r="P112" s="151"/>
      <c r="Q112" s="453"/>
      <c r="R112" s="152" t="str">
        <f>IF($D112="","",IF(VLOOKUP($D112,Fuse_Req!$A$2:$K$19,2)=1,MIN($U112,VLOOKUP($D112,Fuse_Req!$A$2:$K$19,9)),85))</f>
        <v/>
      </c>
      <c r="S112" s="152" t="str">
        <f>IF($D112="","",IF(VLOOKUP($D112,Fuse_Req!$A$2:$K$19,2)=1,MIN($U112,VLOOKUP($D112,Fuse_Req!$A$2:$K$19,10)),85))</f>
        <v/>
      </c>
      <c r="T112" s="152" t="str">
        <f>IF($D112="","",IF($U112="","",MIN($U112,VLOOKUP($D112,Fuse_Req!$A$2:$K$19,11))))</f>
        <v/>
      </c>
      <c r="U112" s="453"/>
      <c r="V112" s="453"/>
      <c r="W112" s="191"/>
      <c r="X112" s="191"/>
      <c r="Y112" s="191"/>
      <c r="Z112" s="125"/>
      <c r="AA112" s="126" t="e">
        <f>VLOOKUP($D112,Fuse_Req!$A$2:$K$19,2)</f>
        <v>#N/A</v>
      </c>
    </row>
    <row r="113" spans="1:27" x14ac:dyDescent="0.25">
      <c r="A113" s="125"/>
      <c r="B113" s="453"/>
      <c r="C113" s="453"/>
      <c r="D113" s="454"/>
      <c r="E113" s="455"/>
      <c r="F113" s="147" t="str">
        <f>IF($D113="","",IF($Q113="","",IF(VLOOKUP($D113,Fuse_Req!$A$2:$K$19,2)=1,$Q113*$G113,"")))</f>
        <v/>
      </c>
      <c r="G113" s="148" t="str">
        <f>IF($D113="","",IF(VLOOKUP($D113,Fuse_Req!$A$2:$K$19,2)=1,IF($N113&lt;=$R113,VLOOKUP($D113,Fuse_Req!$A$2:$K$19,3),IF(AND($N113&gt;$R113,$N113&lt;=$T113),VLOOKUP($D113,Fuse_Req!$A$2:$K$19,3)+(((VLOOKUP($D113,Fuse_Req!$A$2:$K$19,5)-VLOOKUP($D113,Fuse_Req!$A$2:$K$19,3))/($T113-$R113))*($N113-$R113)),0))))</f>
        <v/>
      </c>
      <c r="H113" s="147"/>
      <c r="I113" s="147"/>
      <c r="J113" s="148"/>
      <c r="K113" s="147"/>
      <c r="L113" s="147"/>
      <c r="M113" s="148"/>
      <c r="N113" s="149" t="str">
        <f t="shared" si="2"/>
        <v/>
      </c>
      <c r="O113" s="150" t="str">
        <f t="shared" si="3"/>
        <v/>
      </c>
      <c r="P113" s="151"/>
      <c r="Q113" s="453"/>
      <c r="R113" s="152" t="str">
        <f>IF($D113="","",IF(VLOOKUP($D113,Fuse_Req!$A$2:$K$19,2)=1,MIN($U113,VLOOKUP($D113,Fuse_Req!$A$2:$K$19,9)),85))</f>
        <v/>
      </c>
      <c r="S113" s="152" t="str">
        <f>IF($D113="","",IF(VLOOKUP($D113,Fuse_Req!$A$2:$K$19,2)=1,MIN($U113,VLOOKUP($D113,Fuse_Req!$A$2:$K$19,10)),85))</f>
        <v/>
      </c>
      <c r="T113" s="152" t="str">
        <f>IF($D113="","",IF($U113="","",MIN($U113,VLOOKUP($D113,Fuse_Req!$A$2:$K$19,11))))</f>
        <v/>
      </c>
      <c r="U113" s="453"/>
      <c r="V113" s="453"/>
      <c r="W113" s="191"/>
      <c r="X113" s="191"/>
      <c r="Y113" s="191"/>
      <c r="Z113" s="125"/>
      <c r="AA113" s="126" t="e">
        <f>VLOOKUP($D113,Fuse_Req!$A$2:$K$19,2)</f>
        <v>#N/A</v>
      </c>
    </row>
    <row r="114" spans="1:27" x14ac:dyDescent="0.25">
      <c r="A114" s="125"/>
      <c r="B114" s="453"/>
      <c r="C114" s="453"/>
      <c r="D114" s="454"/>
      <c r="E114" s="455"/>
      <c r="F114" s="147" t="str">
        <f>IF($D114="","",IF($Q114="","",IF(VLOOKUP($D114,Fuse_Req!$A$2:$K$19,2)=1,$Q114*$G114,"")))</f>
        <v/>
      </c>
      <c r="G114" s="148" t="str">
        <f>IF($D114="","",IF(VLOOKUP($D114,Fuse_Req!$A$2:$K$19,2)=1,IF($N114&lt;=$R114,VLOOKUP($D114,Fuse_Req!$A$2:$K$19,3),IF(AND($N114&gt;$R114,$N114&lt;=$T114),VLOOKUP($D114,Fuse_Req!$A$2:$K$19,3)+(((VLOOKUP($D114,Fuse_Req!$A$2:$K$19,5)-VLOOKUP($D114,Fuse_Req!$A$2:$K$19,3))/($T114-$R114))*($N114-$R114)),0))))</f>
        <v/>
      </c>
      <c r="H114" s="147"/>
      <c r="I114" s="147"/>
      <c r="J114" s="148"/>
      <c r="K114" s="147"/>
      <c r="L114" s="147"/>
      <c r="M114" s="148"/>
      <c r="N114" s="149" t="str">
        <f t="shared" si="2"/>
        <v/>
      </c>
      <c r="O114" s="150" t="str">
        <f t="shared" si="3"/>
        <v/>
      </c>
      <c r="P114" s="151"/>
      <c r="Q114" s="453"/>
      <c r="R114" s="152" t="str">
        <f>IF($D114="","",IF(VLOOKUP($D114,Fuse_Req!$A$2:$K$19,2)=1,MIN($U114,VLOOKUP($D114,Fuse_Req!$A$2:$K$19,9)),85))</f>
        <v/>
      </c>
      <c r="S114" s="152" t="str">
        <f>IF($D114="","",IF(VLOOKUP($D114,Fuse_Req!$A$2:$K$19,2)=1,MIN($U114,VLOOKUP($D114,Fuse_Req!$A$2:$K$19,10)),85))</f>
        <v/>
      </c>
      <c r="T114" s="152" t="str">
        <f>IF($D114="","",IF($U114="","",MIN($U114,VLOOKUP($D114,Fuse_Req!$A$2:$K$19,11))))</f>
        <v/>
      </c>
      <c r="U114" s="453"/>
      <c r="V114" s="453"/>
      <c r="W114" s="191"/>
      <c r="X114" s="191"/>
      <c r="Y114" s="191"/>
      <c r="Z114" s="125"/>
      <c r="AA114" s="126" t="e">
        <f>VLOOKUP($D114,Fuse_Req!$A$2:$K$19,2)</f>
        <v>#N/A</v>
      </c>
    </row>
    <row r="115" spans="1:27" x14ac:dyDescent="0.25">
      <c r="A115" s="125"/>
      <c r="B115" s="453"/>
      <c r="C115" s="453"/>
      <c r="D115" s="454"/>
      <c r="E115" s="455"/>
      <c r="F115" s="147" t="str">
        <f>IF($D115="","",IF($Q115="","",IF(VLOOKUP($D115,Fuse_Req!$A$2:$K$19,2)=1,$Q115*$G115,"")))</f>
        <v/>
      </c>
      <c r="G115" s="148" t="str">
        <f>IF($D115="","",IF(VLOOKUP($D115,Fuse_Req!$A$2:$K$19,2)=1,IF($N115&lt;=$R115,VLOOKUP($D115,Fuse_Req!$A$2:$K$19,3),IF(AND($N115&gt;$R115,$N115&lt;=$T115),VLOOKUP($D115,Fuse_Req!$A$2:$K$19,3)+(((VLOOKUP($D115,Fuse_Req!$A$2:$K$19,5)-VLOOKUP($D115,Fuse_Req!$A$2:$K$19,3))/($T115-$R115))*($N115-$R115)),0))))</f>
        <v/>
      </c>
      <c r="H115" s="147"/>
      <c r="I115" s="147"/>
      <c r="J115" s="148"/>
      <c r="K115" s="147"/>
      <c r="L115" s="147"/>
      <c r="M115" s="148"/>
      <c r="N115" s="149" t="str">
        <f t="shared" si="2"/>
        <v/>
      </c>
      <c r="O115" s="150" t="str">
        <f t="shared" si="3"/>
        <v/>
      </c>
      <c r="P115" s="151"/>
      <c r="Q115" s="453"/>
      <c r="R115" s="152" t="str">
        <f>IF($D115="","",IF(VLOOKUP($D115,Fuse_Req!$A$2:$K$19,2)=1,MIN($U115,VLOOKUP($D115,Fuse_Req!$A$2:$K$19,9)),85))</f>
        <v/>
      </c>
      <c r="S115" s="152" t="str">
        <f>IF($D115="","",IF(VLOOKUP($D115,Fuse_Req!$A$2:$K$19,2)=1,MIN($U115,VLOOKUP($D115,Fuse_Req!$A$2:$K$19,10)),85))</f>
        <v/>
      </c>
      <c r="T115" s="152" t="str">
        <f>IF($D115="","",IF($U115="","",MIN($U115,VLOOKUP($D115,Fuse_Req!$A$2:$K$19,11))))</f>
        <v/>
      </c>
      <c r="U115" s="453"/>
      <c r="V115" s="453"/>
      <c r="W115" s="191"/>
      <c r="X115" s="191"/>
      <c r="Y115" s="191"/>
      <c r="Z115" s="125"/>
      <c r="AA115" s="126" t="e">
        <f>VLOOKUP($D115,Fuse_Req!$A$2:$K$19,2)</f>
        <v>#N/A</v>
      </c>
    </row>
    <row r="116" spans="1:27" x14ac:dyDescent="0.25">
      <c r="A116" s="125"/>
      <c r="B116" s="453"/>
      <c r="C116" s="453"/>
      <c r="D116" s="454"/>
      <c r="E116" s="455"/>
      <c r="F116" s="147" t="str">
        <f>IF($D116="","",IF($Q116="","",IF(VLOOKUP($D116,Fuse_Req!$A$2:$K$19,2)=1,$Q116*$G116,"")))</f>
        <v/>
      </c>
      <c r="G116" s="148" t="str">
        <f>IF($D116="","",IF(VLOOKUP($D116,Fuse_Req!$A$2:$K$19,2)=1,IF($N116&lt;=$R116,VLOOKUP($D116,Fuse_Req!$A$2:$K$19,3),IF(AND($N116&gt;$R116,$N116&lt;=$T116),VLOOKUP($D116,Fuse_Req!$A$2:$K$19,3)+(((VLOOKUP($D116,Fuse_Req!$A$2:$K$19,5)-VLOOKUP($D116,Fuse_Req!$A$2:$K$19,3))/($T116-$R116))*($N116-$R116)),0))))</f>
        <v/>
      </c>
      <c r="H116" s="147"/>
      <c r="I116" s="147"/>
      <c r="J116" s="148"/>
      <c r="K116" s="147"/>
      <c r="L116" s="147"/>
      <c r="M116" s="148"/>
      <c r="N116" s="149" t="str">
        <f t="shared" si="2"/>
        <v/>
      </c>
      <c r="O116" s="150" t="str">
        <f t="shared" si="3"/>
        <v/>
      </c>
      <c r="P116" s="151"/>
      <c r="Q116" s="453"/>
      <c r="R116" s="152" t="str">
        <f>IF($D116="","",IF(VLOOKUP($D116,Fuse_Req!$A$2:$K$19,2)=1,MIN($U116,VLOOKUP($D116,Fuse_Req!$A$2:$K$19,9)),85))</f>
        <v/>
      </c>
      <c r="S116" s="152" t="str">
        <f>IF($D116="","",IF(VLOOKUP($D116,Fuse_Req!$A$2:$K$19,2)=1,MIN($U116,VLOOKUP($D116,Fuse_Req!$A$2:$K$19,10)),85))</f>
        <v/>
      </c>
      <c r="T116" s="152" t="str">
        <f>IF($D116="","",IF($U116="","",MIN($U116,VLOOKUP($D116,Fuse_Req!$A$2:$K$19,11))))</f>
        <v/>
      </c>
      <c r="U116" s="453"/>
      <c r="V116" s="453"/>
      <c r="W116" s="191"/>
      <c r="X116" s="191"/>
      <c r="Y116" s="191"/>
      <c r="Z116" s="125"/>
      <c r="AA116" s="126" t="e">
        <f>VLOOKUP($D116,Fuse_Req!$A$2:$K$19,2)</f>
        <v>#N/A</v>
      </c>
    </row>
    <row r="117" spans="1:27" x14ac:dyDescent="0.25">
      <c r="A117" s="125"/>
      <c r="B117" s="453"/>
      <c r="C117" s="453"/>
      <c r="D117" s="454"/>
      <c r="E117" s="455"/>
      <c r="F117" s="147" t="str">
        <f>IF($D117="","",IF($Q117="","",IF(VLOOKUP($D117,Fuse_Req!$A$2:$K$19,2)=1,$Q117*$G117,"")))</f>
        <v/>
      </c>
      <c r="G117" s="148" t="str">
        <f>IF($D117="","",IF(VLOOKUP($D117,Fuse_Req!$A$2:$K$19,2)=1,IF($N117&lt;=$R117,VLOOKUP($D117,Fuse_Req!$A$2:$K$19,3),IF(AND($N117&gt;$R117,$N117&lt;=$T117),VLOOKUP($D117,Fuse_Req!$A$2:$K$19,3)+(((VLOOKUP($D117,Fuse_Req!$A$2:$K$19,5)-VLOOKUP($D117,Fuse_Req!$A$2:$K$19,3))/($T117-$R117))*($N117-$R117)),0))))</f>
        <v/>
      </c>
      <c r="H117" s="147"/>
      <c r="I117" s="147"/>
      <c r="J117" s="148"/>
      <c r="K117" s="147"/>
      <c r="L117" s="147"/>
      <c r="M117" s="148"/>
      <c r="N117" s="149" t="str">
        <f t="shared" si="2"/>
        <v/>
      </c>
      <c r="O117" s="150" t="str">
        <f t="shared" si="3"/>
        <v/>
      </c>
      <c r="P117" s="151"/>
      <c r="Q117" s="453"/>
      <c r="R117" s="152" t="str">
        <f>IF($D117="","",IF(VLOOKUP($D117,Fuse_Req!$A$2:$K$19,2)=1,MIN($U117,VLOOKUP($D117,Fuse_Req!$A$2:$K$19,9)),85))</f>
        <v/>
      </c>
      <c r="S117" s="152" t="str">
        <f>IF($D117="","",IF(VLOOKUP($D117,Fuse_Req!$A$2:$K$19,2)=1,MIN($U117,VLOOKUP($D117,Fuse_Req!$A$2:$K$19,10)),85))</f>
        <v/>
      </c>
      <c r="T117" s="152" t="str">
        <f>IF($D117="","",IF($U117="","",MIN($U117,VLOOKUP($D117,Fuse_Req!$A$2:$K$19,11))))</f>
        <v/>
      </c>
      <c r="U117" s="453"/>
      <c r="V117" s="453"/>
      <c r="W117" s="191"/>
      <c r="X117" s="191"/>
      <c r="Y117" s="191"/>
      <c r="Z117" s="125"/>
      <c r="AA117" s="126" t="e">
        <f>VLOOKUP($D117,Fuse_Req!$A$2:$K$19,2)</f>
        <v>#N/A</v>
      </c>
    </row>
    <row r="118" spans="1:27" x14ac:dyDescent="0.25">
      <c r="A118" s="125"/>
      <c r="B118" s="453"/>
      <c r="C118" s="453"/>
      <c r="D118" s="454"/>
      <c r="E118" s="455"/>
      <c r="F118" s="147" t="str">
        <f>IF($D118="","",IF($Q118="","",IF(VLOOKUP($D118,Fuse_Req!$A$2:$K$19,2)=1,$Q118*$G118,"")))</f>
        <v/>
      </c>
      <c r="G118" s="148" t="str">
        <f>IF($D118="","",IF(VLOOKUP($D118,Fuse_Req!$A$2:$K$19,2)=1,IF($N118&lt;=$R118,VLOOKUP($D118,Fuse_Req!$A$2:$K$19,3),IF(AND($N118&gt;$R118,$N118&lt;=$T118),VLOOKUP($D118,Fuse_Req!$A$2:$K$19,3)+(((VLOOKUP($D118,Fuse_Req!$A$2:$K$19,5)-VLOOKUP($D118,Fuse_Req!$A$2:$K$19,3))/($T118-$R118))*($N118-$R118)),0))))</f>
        <v/>
      </c>
      <c r="H118" s="147"/>
      <c r="I118" s="147"/>
      <c r="J118" s="148"/>
      <c r="K118" s="147"/>
      <c r="L118" s="147"/>
      <c r="M118" s="148"/>
      <c r="N118" s="149" t="str">
        <f t="shared" si="2"/>
        <v/>
      </c>
      <c r="O118" s="150" t="str">
        <f t="shared" si="3"/>
        <v/>
      </c>
      <c r="P118" s="151"/>
      <c r="Q118" s="453"/>
      <c r="R118" s="152" t="str">
        <f>IF($D118="","",IF(VLOOKUP($D118,Fuse_Req!$A$2:$K$19,2)=1,MIN($U118,VLOOKUP($D118,Fuse_Req!$A$2:$K$19,9)),85))</f>
        <v/>
      </c>
      <c r="S118" s="152" t="str">
        <f>IF($D118="","",IF(VLOOKUP($D118,Fuse_Req!$A$2:$K$19,2)=1,MIN($U118,VLOOKUP($D118,Fuse_Req!$A$2:$K$19,10)),85))</f>
        <v/>
      </c>
      <c r="T118" s="152" t="str">
        <f>IF($D118="","",IF($U118="","",MIN($U118,VLOOKUP($D118,Fuse_Req!$A$2:$K$19,11))))</f>
        <v/>
      </c>
      <c r="U118" s="453"/>
      <c r="V118" s="453"/>
      <c r="W118" s="191"/>
      <c r="X118" s="191"/>
      <c r="Y118" s="191"/>
      <c r="Z118" s="125"/>
      <c r="AA118" s="126" t="e">
        <f>VLOOKUP($D118,Fuse_Req!$A$2:$K$19,2)</f>
        <v>#N/A</v>
      </c>
    </row>
    <row r="119" spans="1:27" x14ac:dyDescent="0.25">
      <c r="A119" s="125"/>
      <c r="B119" s="453"/>
      <c r="C119" s="453"/>
      <c r="D119" s="454"/>
      <c r="E119" s="455"/>
      <c r="F119" s="147" t="str">
        <f>IF($D119="","",IF($Q119="","",IF(VLOOKUP($D119,Fuse_Req!$A$2:$K$19,2)=1,$Q119*$G119,"")))</f>
        <v/>
      </c>
      <c r="G119" s="148" t="str">
        <f>IF($D119="","",IF(VLOOKUP($D119,Fuse_Req!$A$2:$K$19,2)=1,IF($N119&lt;=$R119,VLOOKUP($D119,Fuse_Req!$A$2:$K$19,3),IF(AND($N119&gt;$R119,$N119&lt;=$T119),VLOOKUP($D119,Fuse_Req!$A$2:$K$19,3)+(((VLOOKUP($D119,Fuse_Req!$A$2:$K$19,5)-VLOOKUP($D119,Fuse_Req!$A$2:$K$19,3))/($T119-$R119))*($N119-$R119)),0))))</f>
        <v/>
      </c>
      <c r="H119" s="147"/>
      <c r="I119" s="147"/>
      <c r="J119" s="148"/>
      <c r="K119" s="147"/>
      <c r="L119" s="147"/>
      <c r="M119" s="148"/>
      <c r="N119" s="149" t="str">
        <f t="shared" si="2"/>
        <v/>
      </c>
      <c r="O119" s="150" t="str">
        <f t="shared" si="3"/>
        <v/>
      </c>
      <c r="P119" s="151"/>
      <c r="Q119" s="453"/>
      <c r="R119" s="152" t="str">
        <f>IF($D119="","",IF(VLOOKUP($D119,Fuse_Req!$A$2:$K$19,2)=1,MIN($U119,VLOOKUP($D119,Fuse_Req!$A$2:$K$19,9)),85))</f>
        <v/>
      </c>
      <c r="S119" s="152" t="str">
        <f>IF($D119="","",IF(VLOOKUP($D119,Fuse_Req!$A$2:$K$19,2)=1,MIN($U119,VLOOKUP($D119,Fuse_Req!$A$2:$K$19,10)),85))</f>
        <v/>
      </c>
      <c r="T119" s="152" t="str">
        <f>IF($D119="","",IF($U119="","",MIN($U119,VLOOKUP($D119,Fuse_Req!$A$2:$K$19,11))))</f>
        <v/>
      </c>
      <c r="U119" s="453"/>
      <c r="V119" s="453"/>
      <c r="W119" s="191"/>
      <c r="X119" s="191"/>
      <c r="Y119" s="191"/>
      <c r="Z119" s="125"/>
      <c r="AA119" s="126" t="e">
        <f>VLOOKUP($D119,Fuse_Req!$A$2:$K$19,2)</f>
        <v>#N/A</v>
      </c>
    </row>
    <row r="120" spans="1:27" x14ac:dyDescent="0.25">
      <c r="A120" s="125"/>
      <c r="B120" s="453"/>
      <c r="C120" s="453"/>
      <c r="D120" s="454"/>
      <c r="E120" s="455"/>
      <c r="F120" s="147" t="str">
        <f>IF($D120="","",IF($Q120="","",IF(VLOOKUP($D120,Fuse_Req!$A$2:$K$19,2)=1,$Q120*$G120,"")))</f>
        <v/>
      </c>
      <c r="G120" s="148" t="str">
        <f>IF($D120="","",IF(VLOOKUP($D120,Fuse_Req!$A$2:$K$19,2)=1,IF($N120&lt;=$R120,VLOOKUP($D120,Fuse_Req!$A$2:$K$19,3),IF(AND($N120&gt;$R120,$N120&lt;=$T120),VLOOKUP($D120,Fuse_Req!$A$2:$K$19,3)+(((VLOOKUP($D120,Fuse_Req!$A$2:$K$19,5)-VLOOKUP($D120,Fuse_Req!$A$2:$K$19,3))/($T120-$R120))*($N120-$R120)),0))))</f>
        <v/>
      </c>
      <c r="H120" s="147"/>
      <c r="I120" s="147"/>
      <c r="J120" s="148"/>
      <c r="K120" s="147"/>
      <c r="L120" s="147"/>
      <c r="M120" s="148"/>
      <c r="N120" s="149" t="str">
        <f t="shared" si="2"/>
        <v/>
      </c>
      <c r="O120" s="150" t="str">
        <f t="shared" si="3"/>
        <v/>
      </c>
      <c r="P120" s="151"/>
      <c r="Q120" s="453"/>
      <c r="R120" s="152" t="str">
        <f>IF($D120="","",IF(VLOOKUP($D120,Fuse_Req!$A$2:$K$19,2)=1,MIN($U120,VLOOKUP($D120,Fuse_Req!$A$2:$K$19,9)),85))</f>
        <v/>
      </c>
      <c r="S120" s="152" t="str">
        <f>IF($D120="","",IF(VLOOKUP($D120,Fuse_Req!$A$2:$K$19,2)=1,MIN($U120,VLOOKUP($D120,Fuse_Req!$A$2:$K$19,10)),85))</f>
        <v/>
      </c>
      <c r="T120" s="152" t="str">
        <f>IF($D120="","",IF($U120="","",MIN($U120,VLOOKUP($D120,Fuse_Req!$A$2:$K$19,11))))</f>
        <v/>
      </c>
      <c r="U120" s="453"/>
      <c r="V120" s="453"/>
      <c r="W120" s="191"/>
      <c r="X120" s="191"/>
      <c r="Y120" s="191"/>
      <c r="Z120" s="125"/>
      <c r="AA120" s="126" t="e">
        <f>VLOOKUP($D120,Fuse_Req!$A$2:$K$19,2)</f>
        <v>#N/A</v>
      </c>
    </row>
    <row r="121" spans="1:27" x14ac:dyDescent="0.25">
      <c r="A121" s="125"/>
      <c r="B121" s="453"/>
      <c r="C121" s="453"/>
      <c r="D121" s="454"/>
      <c r="E121" s="455"/>
      <c r="F121" s="147" t="str">
        <f>IF($D121="","",IF($Q121="","",IF(VLOOKUP($D121,Fuse_Req!$A$2:$K$19,2)=1,$Q121*$G121,"")))</f>
        <v/>
      </c>
      <c r="G121" s="148" t="str">
        <f>IF($D121="","",IF(VLOOKUP($D121,Fuse_Req!$A$2:$K$19,2)=1,IF($N121&lt;=$R121,VLOOKUP($D121,Fuse_Req!$A$2:$K$19,3),IF(AND($N121&gt;$R121,$N121&lt;=$T121),VLOOKUP($D121,Fuse_Req!$A$2:$K$19,3)+(((VLOOKUP($D121,Fuse_Req!$A$2:$K$19,5)-VLOOKUP($D121,Fuse_Req!$A$2:$K$19,3))/($T121-$R121))*($N121-$R121)),0))))</f>
        <v/>
      </c>
      <c r="H121" s="147"/>
      <c r="I121" s="147"/>
      <c r="J121" s="148"/>
      <c r="K121" s="147"/>
      <c r="L121" s="147"/>
      <c r="M121" s="148"/>
      <c r="N121" s="149" t="str">
        <f t="shared" si="2"/>
        <v/>
      </c>
      <c r="O121" s="150" t="str">
        <f t="shared" si="3"/>
        <v/>
      </c>
      <c r="P121" s="151"/>
      <c r="Q121" s="453"/>
      <c r="R121" s="152" t="str">
        <f>IF($D121="","",IF(VLOOKUP($D121,Fuse_Req!$A$2:$K$19,2)=1,MIN($U121,VLOOKUP($D121,Fuse_Req!$A$2:$K$19,9)),85))</f>
        <v/>
      </c>
      <c r="S121" s="152" t="str">
        <f>IF($D121="","",IF(VLOOKUP($D121,Fuse_Req!$A$2:$K$19,2)=1,MIN($U121,VLOOKUP($D121,Fuse_Req!$A$2:$K$19,10)),85))</f>
        <v/>
      </c>
      <c r="T121" s="152" t="str">
        <f>IF($D121="","",IF($U121="","",MIN($U121,VLOOKUP($D121,Fuse_Req!$A$2:$K$19,11))))</f>
        <v/>
      </c>
      <c r="U121" s="453"/>
      <c r="V121" s="453"/>
      <c r="W121" s="191"/>
      <c r="X121" s="191"/>
      <c r="Y121" s="191"/>
      <c r="Z121" s="125"/>
      <c r="AA121" s="126" t="e">
        <f>VLOOKUP($D121,Fuse_Req!$A$2:$K$19,2)</f>
        <v>#N/A</v>
      </c>
    </row>
    <row r="122" spans="1:27" x14ac:dyDescent="0.25">
      <c r="A122" s="125"/>
      <c r="B122" s="453"/>
      <c r="C122" s="453"/>
      <c r="D122" s="454"/>
      <c r="E122" s="455"/>
      <c r="F122" s="147" t="str">
        <f>IF($D122="","",IF($Q122="","",IF(VLOOKUP($D122,Fuse_Req!$A$2:$K$19,2)=1,$Q122*$G122,"")))</f>
        <v/>
      </c>
      <c r="G122" s="148" t="str">
        <f>IF($D122="","",IF(VLOOKUP($D122,Fuse_Req!$A$2:$K$19,2)=1,IF($N122&lt;=$R122,VLOOKUP($D122,Fuse_Req!$A$2:$K$19,3),IF(AND($N122&gt;$R122,$N122&lt;=$T122),VLOOKUP($D122,Fuse_Req!$A$2:$K$19,3)+(((VLOOKUP($D122,Fuse_Req!$A$2:$K$19,5)-VLOOKUP($D122,Fuse_Req!$A$2:$K$19,3))/($T122-$R122))*($N122-$R122)),0))))</f>
        <v/>
      </c>
      <c r="H122" s="147"/>
      <c r="I122" s="147"/>
      <c r="J122" s="148"/>
      <c r="K122" s="147"/>
      <c r="L122" s="147"/>
      <c r="M122" s="148"/>
      <c r="N122" s="149" t="str">
        <f t="shared" si="2"/>
        <v/>
      </c>
      <c r="O122" s="150" t="str">
        <f t="shared" si="3"/>
        <v/>
      </c>
      <c r="P122" s="151"/>
      <c r="Q122" s="453"/>
      <c r="R122" s="152" t="str">
        <f>IF($D122="","",IF(VLOOKUP($D122,Fuse_Req!$A$2:$K$19,2)=1,MIN($U122,VLOOKUP($D122,Fuse_Req!$A$2:$K$19,9)),85))</f>
        <v/>
      </c>
      <c r="S122" s="152" t="str">
        <f>IF($D122="","",IF(VLOOKUP($D122,Fuse_Req!$A$2:$K$19,2)=1,MIN($U122,VLOOKUP($D122,Fuse_Req!$A$2:$K$19,10)),85))</f>
        <v/>
      </c>
      <c r="T122" s="152" t="str">
        <f>IF($D122="","",IF($U122="","",MIN($U122,VLOOKUP($D122,Fuse_Req!$A$2:$K$19,11))))</f>
        <v/>
      </c>
      <c r="U122" s="453"/>
      <c r="V122" s="453"/>
      <c r="W122" s="191"/>
      <c r="X122" s="191"/>
      <c r="Y122" s="191"/>
      <c r="Z122" s="125"/>
      <c r="AA122" s="126" t="e">
        <f>VLOOKUP($D122,Fuse_Req!$A$2:$K$19,2)</f>
        <v>#N/A</v>
      </c>
    </row>
    <row r="123" spans="1:27" x14ac:dyDescent="0.25">
      <c r="A123" s="125"/>
      <c r="B123" s="453"/>
      <c r="C123" s="453"/>
      <c r="D123" s="454"/>
      <c r="E123" s="455"/>
      <c r="F123" s="147" t="str">
        <f>IF($D123="","",IF($Q123="","",IF(VLOOKUP($D123,Fuse_Req!$A$2:$K$19,2)=1,$Q123*$G123,"")))</f>
        <v/>
      </c>
      <c r="G123" s="148" t="str">
        <f>IF($D123="","",IF(VLOOKUP($D123,Fuse_Req!$A$2:$K$19,2)=1,IF($N123&lt;=$R123,VLOOKUP($D123,Fuse_Req!$A$2:$K$19,3),IF(AND($N123&gt;$R123,$N123&lt;=$T123),VLOOKUP($D123,Fuse_Req!$A$2:$K$19,3)+(((VLOOKUP($D123,Fuse_Req!$A$2:$K$19,5)-VLOOKUP($D123,Fuse_Req!$A$2:$K$19,3))/($T123-$R123))*($N123-$R123)),0))))</f>
        <v/>
      </c>
      <c r="H123" s="147"/>
      <c r="I123" s="147"/>
      <c r="J123" s="148"/>
      <c r="K123" s="147"/>
      <c r="L123" s="147"/>
      <c r="M123" s="148"/>
      <c r="N123" s="149" t="str">
        <f t="shared" si="2"/>
        <v/>
      </c>
      <c r="O123" s="150" t="str">
        <f t="shared" si="3"/>
        <v/>
      </c>
      <c r="P123" s="151"/>
      <c r="Q123" s="453"/>
      <c r="R123" s="152" t="str">
        <f>IF($D123="","",IF(VLOOKUP($D123,Fuse_Req!$A$2:$K$19,2)=1,MIN($U123,VLOOKUP($D123,Fuse_Req!$A$2:$K$19,9)),85))</f>
        <v/>
      </c>
      <c r="S123" s="152" t="str">
        <f>IF($D123="","",IF(VLOOKUP($D123,Fuse_Req!$A$2:$K$19,2)=1,MIN($U123,VLOOKUP($D123,Fuse_Req!$A$2:$K$19,10)),85))</f>
        <v/>
      </c>
      <c r="T123" s="152" t="str">
        <f>IF($D123="","",IF($U123="","",MIN($U123,VLOOKUP($D123,Fuse_Req!$A$2:$K$19,11))))</f>
        <v/>
      </c>
      <c r="U123" s="453"/>
      <c r="V123" s="453"/>
      <c r="W123" s="191"/>
      <c r="X123" s="191"/>
      <c r="Y123" s="191"/>
      <c r="Z123" s="125"/>
      <c r="AA123" s="126" t="e">
        <f>VLOOKUP($D123,Fuse_Req!$A$2:$K$19,2)</f>
        <v>#N/A</v>
      </c>
    </row>
    <row r="124" spans="1:27" x14ac:dyDescent="0.25">
      <c r="A124" s="125"/>
      <c r="B124" s="453"/>
      <c r="C124" s="453"/>
      <c r="D124" s="454"/>
      <c r="E124" s="455"/>
      <c r="F124" s="147" t="str">
        <f>IF($D124="","",IF($Q124="","",IF(VLOOKUP($D124,Fuse_Req!$A$2:$K$19,2)=1,$Q124*$G124,"")))</f>
        <v/>
      </c>
      <c r="G124" s="148" t="str">
        <f>IF($D124="","",IF(VLOOKUP($D124,Fuse_Req!$A$2:$K$19,2)=1,IF($N124&lt;=$R124,VLOOKUP($D124,Fuse_Req!$A$2:$K$19,3),IF(AND($N124&gt;$R124,$N124&lt;=$T124),VLOOKUP($D124,Fuse_Req!$A$2:$K$19,3)+(((VLOOKUP($D124,Fuse_Req!$A$2:$K$19,5)-VLOOKUP($D124,Fuse_Req!$A$2:$K$19,3))/($T124-$R124))*($N124-$R124)),0))))</f>
        <v/>
      </c>
      <c r="H124" s="147"/>
      <c r="I124" s="147"/>
      <c r="J124" s="148"/>
      <c r="K124" s="147"/>
      <c r="L124" s="147"/>
      <c r="M124" s="148"/>
      <c r="N124" s="149" t="str">
        <f t="shared" si="2"/>
        <v/>
      </c>
      <c r="O124" s="150" t="str">
        <f t="shared" si="3"/>
        <v/>
      </c>
      <c r="P124" s="151"/>
      <c r="Q124" s="453"/>
      <c r="R124" s="152" t="str">
        <f>IF($D124="","",IF(VLOOKUP($D124,Fuse_Req!$A$2:$K$19,2)=1,MIN($U124,VLOOKUP($D124,Fuse_Req!$A$2:$K$19,9)),85))</f>
        <v/>
      </c>
      <c r="S124" s="152" t="str">
        <f>IF($D124="","",IF(VLOOKUP($D124,Fuse_Req!$A$2:$K$19,2)=1,MIN($U124,VLOOKUP($D124,Fuse_Req!$A$2:$K$19,10)),85))</f>
        <v/>
      </c>
      <c r="T124" s="152" t="str">
        <f>IF($D124="","",IF($U124="","",MIN($U124,VLOOKUP($D124,Fuse_Req!$A$2:$K$19,11))))</f>
        <v/>
      </c>
      <c r="U124" s="453"/>
      <c r="V124" s="453"/>
      <c r="W124" s="191"/>
      <c r="X124" s="191"/>
      <c r="Y124" s="191"/>
      <c r="Z124" s="125"/>
      <c r="AA124" s="126" t="e">
        <f>VLOOKUP($D124,Fuse_Req!$A$2:$K$19,2)</f>
        <v>#N/A</v>
      </c>
    </row>
    <row r="125" spans="1:27" x14ac:dyDescent="0.25">
      <c r="A125" s="125"/>
      <c r="B125" s="453"/>
      <c r="C125" s="453"/>
      <c r="D125" s="454"/>
      <c r="E125" s="455"/>
      <c r="F125" s="147" t="str">
        <f>IF($D125="","",IF($Q125="","",IF(VLOOKUP($D125,Fuse_Req!$A$2:$K$19,2)=1,$Q125*$G125,"")))</f>
        <v/>
      </c>
      <c r="G125" s="148" t="str">
        <f>IF($D125="","",IF(VLOOKUP($D125,Fuse_Req!$A$2:$K$19,2)=1,IF($N125&lt;=$R125,VLOOKUP($D125,Fuse_Req!$A$2:$K$19,3),IF(AND($N125&gt;$R125,$N125&lt;=$T125),VLOOKUP($D125,Fuse_Req!$A$2:$K$19,3)+(((VLOOKUP($D125,Fuse_Req!$A$2:$K$19,5)-VLOOKUP($D125,Fuse_Req!$A$2:$K$19,3))/($T125-$R125))*($N125-$R125)),0))))</f>
        <v/>
      </c>
      <c r="H125" s="147"/>
      <c r="I125" s="147"/>
      <c r="J125" s="148"/>
      <c r="K125" s="147"/>
      <c r="L125" s="147"/>
      <c r="M125" s="148"/>
      <c r="N125" s="149" t="str">
        <f t="shared" si="2"/>
        <v/>
      </c>
      <c r="O125" s="150" t="str">
        <f t="shared" si="3"/>
        <v/>
      </c>
      <c r="P125" s="151"/>
      <c r="Q125" s="453"/>
      <c r="R125" s="152" t="str">
        <f>IF($D125="","",IF(VLOOKUP($D125,Fuse_Req!$A$2:$K$19,2)=1,MIN($U125,VLOOKUP($D125,Fuse_Req!$A$2:$K$19,9)),85))</f>
        <v/>
      </c>
      <c r="S125" s="152" t="str">
        <f>IF($D125="","",IF(VLOOKUP($D125,Fuse_Req!$A$2:$K$19,2)=1,MIN($U125,VLOOKUP($D125,Fuse_Req!$A$2:$K$19,10)),85))</f>
        <v/>
      </c>
      <c r="T125" s="152" t="str">
        <f>IF($D125="","",IF($U125="","",MIN($U125,VLOOKUP($D125,Fuse_Req!$A$2:$K$19,11))))</f>
        <v/>
      </c>
      <c r="U125" s="453"/>
      <c r="V125" s="453"/>
      <c r="W125" s="191"/>
      <c r="X125" s="191"/>
      <c r="Y125" s="191"/>
      <c r="Z125" s="125"/>
      <c r="AA125" s="126" t="e">
        <f>VLOOKUP($D125,Fuse_Req!$A$2:$K$19,2)</f>
        <v>#N/A</v>
      </c>
    </row>
    <row r="126" spans="1:27" x14ac:dyDescent="0.25">
      <c r="A126" s="125"/>
      <c r="B126" s="453"/>
      <c r="C126" s="453"/>
      <c r="D126" s="454"/>
      <c r="E126" s="455"/>
      <c r="F126" s="147" t="str">
        <f>IF($D126="","",IF($Q126="","",IF(VLOOKUP($D126,Fuse_Req!$A$2:$K$19,2)=1,$Q126*$G126,"")))</f>
        <v/>
      </c>
      <c r="G126" s="148" t="str">
        <f>IF($D126="","",IF(VLOOKUP($D126,Fuse_Req!$A$2:$K$19,2)=1,IF($N126&lt;=$R126,VLOOKUP($D126,Fuse_Req!$A$2:$K$19,3),IF(AND($N126&gt;$R126,$N126&lt;=$T126),VLOOKUP($D126,Fuse_Req!$A$2:$K$19,3)+(((VLOOKUP($D126,Fuse_Req!$A$2:$K$19,5)-VLOOKUP($D126,Fuse_Req!$A$2:$K$19,3))/($T126-$R126))*($N126-$R126)),0))))</f>
        <v/>
      </c>
      <c r="H126" s="147"/>
      <c r="I126" s="147"/>
      <c r="J126" s="148"/>
      <c r="K126" s="147"/>
      <c r="L126" s="147"/>
      <c r="M126" s="148"/>
      <c r="N126" s="149" t="str">
        <f t="shared" si="2"/>
        <v/>
      </c>
      <c r="O126" s="150" t="str">
        <f t="shared" si="3"/>
        <v/>
      </c>
      <c r="P126" s="151"/>
      <c r="Q126" s="453"/>
      <c r="R126" s="152" t="str">
        <f>IF($D126="","",IF(VLOOKUP($D126,Fuse_Req!$A$2:$K$19,2)=1,MIN($U126,VLOOKUP($D126,Fuse_Req!$A$2:$K$19,9)),85))</f>
        <v/>
      </c>
      <c r="S126" s="152" t="str">
        <f>IF($D126="","",IF(VLOOKUP($D126,Fuse_Req!$A$2:$K$19,2)=1,MIN($U126,VLOOKUP($D126,Fuse_Req!$A$2:$K$19,10)),85))</f>
        <v/>
      </c>
      <c r="T126" s="152" t="str">
        <f>IF($D126="","",IF($U126="","",MIN($U126,VLOOKUP($D126,Fuse_Req!$A$2:$K$19,11))))</f>
        <v/>
      </c>
      <c r="U126" s="453"/>
      <c r="V126" s="453"/>
      <c r="W126" s="191"/>
      <c r="X126" s="191"/>
      <c r="Y126" s="191"/>
      <c r="Z126" s="125"/>
      <c r="AA126" s="126" t="e">
        <f>VLOOKUP($D126,Fuse_Req!$A$2:$K$19,2)</f>
        <v>#N/A</v>
      </c>
    </row>
    <row r="127" spans="1:27" x14ac:dyDescent="0.25">
      <c r="A127" s="125"/>
      <c r="B127" s="453"/>
      <c r="C127" s="453"/>
      <c r="D127" s="454"/>
      <c r="E127" s="455"/>
      <c r="F127" s="147" t="str">
        <f>IF($D127="","",IF($Q127="","",IF(VLOOKUP($D127,Fuse_Req!$A$2:$K$19,2)=1,$Q127*$G127,"")))</f>
        <v/>
      </c>
      <c r="G127" s="148" t="str">
        <f>IF($D127="","",IF(VLOOKUP($D127,Fuse_Req!$A$2:$K$19,2)=1,IF($N127&lt;=$R127,VLOOKUP($D127,Fuse_Req!$A$2:$K$19,3),IF(AND($N127&gt;$R127,$N127&lt;=$T127),VLOOKUP($D127,Fuse_Req!$A$2:$K$19,3)+(((VLOOKUP($D127,Fuse_Req!$A$2:$K$19,5)-VLOOKUP($D127,Fuse_Req!$A$2:$K$19,3))/($T127-$R127))*($N127-$R127)),0))))</f>
        <v/>
      </c>
      <c r="H127" s="147"/>
      <c r="I127" s="147"/>
      <c r="J127" s="148"/>
      <c r="K127" s="147"/>
      <c r="L127" s="147"/>
      <c r="M127" s="148"/>
      <c r="N127" s="149" t="str">
        <f t="shared" si="2"/>
        <v/>
      </c>
      <c r="O127" s="150" t="str">
        <f t="shared" si="3"/>
        <v/>
      </c>
      <c r="P127" s="151"/>
      <c r="Q127" s="453"/>
      <c r="R127" s="152" t="str">
        <f>IF($D127="","",IF(VLOOKUP($D127,Fuse_Req!$A$2:$K$19,2)=1,MIN($U127,VLOOKUP($D127,Fuse_Req!$A$2:$K$19,9)),85))</f>
        <v/>
      </c>
      <c r="S127" s="152" t="str">
        <f>IF($D127="","",IF(VLOOKUP($D127,Fuse_Req!$A$2:$K$19,2)=1,MIN($U127,VLOOKUP($D127,Fuse_Req!$A$2:$K$19,10)),85))</f>
        <v/>
      </c>
      <c r="T127" s="152" t="str">
        <f>IF($D127="","",IF($U127="","",MIN($U127,VLOOKUP($D127,Fuse_Req!$A$2:$K$19,11))))</f>
        <v/>
      </c>
      <c r="U127" s="453"/>
      <c r="V127" s="453"/>
      <c r="W127" s="191"/>
      <c r="X127" s="191"/>
      <c r="Y127" s="191"/>
      <c r="Z127" s="125"/>
      <c r="AA127" s="126" t="e">
        <f>VLOOKUP($D127,Fuse_Req!$A$2:$K$19,2)</f>
        <v>#N/A</v>
      </c>
    </row>
    <row r="128" spans="1:27" x14ac:dyDescent="0.25">
      <c r="A128" s="125"/>
      <c r="B128" s="453"/>
      <c r="C128" s="453"/>
      <c r="D128" s="454"/>
      <c r="E128" s="455"/>
      <c r="F128" s="147" t="str">
        <f>IF($D128="","",IF($Q128="","",IF(VLOOKUP($D128,Fuse_Req!$A$2:$K$19,2)=1,$Q128*$G128,"")))</f>
        <v/>
      </c>
      <c r="G128" s="148" t="str">
        <f>IF($D128="","",IF(VLOOKUP($D128,Fuse_Req!$A$2:$K$19,2)=1,IF($N128&lt;=$R128,VLOOKUP($D128,Fuse_Req!$A$2:$K$19,3),IF(AND($N128&gt;$R128,$N128&lt;=$T128),VLOOKUP($D128,Fuse_Req!$A$2:$K$19,3)+(((VLOOKUP($D128,Fuse_Req!$A$2:$K$19,5)-VLOOKUP($D128,Fuse_Req!$A$2:$K$19,3))/($T128-$R128))*($N128-$R128)),0))))</f>
        <v/>
      </c>
      <c r="H128" s="147"/>
      <c r="I128" s="147"/>
      <c r="J128" s="148"/>
      <c r="K128" s="147"/>
      <c r="L128" s="147"/>
      <c r="M128" s="148"/>
      <c r="N128" s="149" t="str">
        <f t="shared" si="2"/>
        <v/>
      </c>
      <c r="O128" s="150" t="str">
        <f t="shared" si="3"/>
        <v/>
      </c>
      <c r="P128" s="151"/>
      <c r="Q128" s="453"/>
      <c r="R128" s="152" t="str">
        <f>IF($D128="","",IF(VLOOKUP($D128,Fuse_Req!$A$2:$K$19,2)=1,MIN($U128,VLOOKUP($D128,Fuse_Req!$A$2:$K$19,9)),85))</f>
        <v/>
      </c>
      <c r="S128" s="152" t="str">
        <f>IF($D128="","",IF(VLOOKUP($D128,Fuse_Req!$A$2:$K$19,2)=1,MIN($U128,VLOOKUP($D128,Fuse_Req!$A$2:$K$19,10)),85))</f>
        <v/>
      </c>
      <c r="T128" s="152" t="str">
        <f>IF($D128="","",IF($U128="","",MIN($U128,VLOOKUP($D128,Fuse_Req!$A$2:$K$19,11))))</f>
        <v/>
      </c>
      <c r="U128" s="453"/>
      <c r="V128" s="453"/>
      <c r="W128" s="191"/>
      <c r="X128" s="191"/>
      <c r="Y128" s="191"/>
      <c r="Z128" s="125"/>
      <c r="AA128" s="126" t="e">
        <f>VLOOKUP($D128,Fuse_Req!$A$2:$K$19,2)</f>
        <v>#N/A</v>
      </c>
    </row>
    <row r="129" spans="1:27" x14ac:dyDescent="0.25">
      <c r="A129" s="125"/>
      <c r="B129" s="453"/>
      <c r="C129" s="453"/>
      <c r="D129" s="454"/>
      <c r="E129" s="455"/>
      <c r="F129" s="147" t="str">
        <f>IF($D129="","",IF($Q129="","",IF(VLOOKUP($D129,Fuse_Req!$A$2:$K$19,2)=1,$Q129*$G129,"")))</f>
        <v/>
      </c>
      <c r="G129" s="148" t="str">
        <f>IF($D129="","",IF(VLOOKUP($D129,Fuse_Req!$A$2:$K$19,2)=1,IF($N129&lt;=$R129,VLOOKUP($D129,Fuse_Req!$A$2:$K$19,3),IF(AND($N129&gt;$R129,$N129&lt;=$T129),VLOOKUP($D129,Fuse_Req!$A$2:$K$19,3)+(((VLOOKUP($D129,Fuse_Req!$A$2:$K$19,5)-VLOOKUP($D129,Fuse_Req!$A$2:$K$19,3))/($T129-$R129))*($N129-$R129)),0))))</f>
        <v/>
      </c>
      <c r="H129" s="147"/>
      <c r="I129" s="147"/>
      <c r="J129" s="148"/>
      <c r="K129" s="147"/>
      <c r="L129" s="147"/>
      <c r="M129" s="148"/>
      <c r="N129" s="149" t="str">
        <f t="shared" si="2"/>
        <v/>
      </c>
      <c r="O129" s="150" t="str">
        <f t="shared" si="3"/>
        <v/>
      </c>
      <c r="P129" s="151"/>
      <c r="Q129" s="453"/>
      <c r="R129" s="152" t="str">
        <f>IF($D129="","",IF(VLOOKUP($D129,Fuse_Req!$A$2:$K$19,2)=1,MIN($U129,VLOOKUP($D129,Fuse_Req!$A$2:$K$19,9)),85))</f>
        <v/>
      </c>
      <c r="S129" s="152" t="str">
        <f>IF($D129="","",IF(VLOOKUP($D129,Fuse_Req!$A$2:$K$19,2)=1,MIN($U129,VLOOKUP($D129,Fuse_Req!$A$2:$K$19,10)),85))</f>
        <v/>
      </c>
      <c r="T129" s="152" t="str">
        <f>IF($D129="","",IF($U129="","",MIN($U129,VLOOKUP($D129,Fuse_Req!$A$2:$K$19,11))))</f>
        <v/>
      </c>
      <c r="U129" s="453"/>
      <c r="V129" s="453"/>
      <c r="W129" s="191"/>
      <c r="X129" s="191"/>
      <c r="Y129" s="191"/>
      <c r="Z129" s="125"/>
      <c r="AA129" s="126" t="e">
        <f>VLOOKUP($D129,Fuse_Req!$A$2:$K$19,2)</f>
        <v>#N/A</v>
      </c>
    </row>
    <row r="130" spans="1:27" x14ac:dyDescent="0.25">
      <c r="A130" s="125"/>
      <c r="B130" s="453"/>
      <c r="C130" s="453"/>
      <c r="D130" s="454"/>
      <c r="E130" s="455"/>
      <c r="F130" s="147" t="str">
        <f>IF($D130="","",IF($Q130="","",IF(VLOOKUP($D130,Fuse_Req!$A$2:$K$19,2)=1,$Q130*$G130,"")))</f>
        <v/>
      </c>
      <c r="G130" s="148" t="str">
        <f>IF($D130="","",IF(VLOOKUP($D130,Fuse_Req!$A$2:$K$19,2)=1,IF($N130&lt;=$R130,VLOOKUP($D130,Fuse_Req!$A$2:$K$19,3),IF(AND($N130&gt;$R130,$N130&lt;=$T130),VLOOKUP($D130,Fuse_Req!$A$2:$K$19,3)+(((VLOOKUP($D130,Fuse_Req!$A$2:$K$19,5)-VLOOKUP($D130,Fuse_Req!$A$2:$K$19,3))/($T130-$R130))*($N130-$R130)),0))))</f>
        <v/>
      </c>
      <c r="H130" s="147"/>
      <c r="I130" s="147"/>
      <c r="J130" s="148"/>
      <c r="K130" s="147"/>
      <c r="L130" s="147"/>
      <c r="M130" s="148"/>
      <c r="N130" s="149" t="str">
        <f t="shared" si="2"/>
        <v/>
      </c>
      <c r="O130" s="150" t="str">
        <f t="shared" si="3"/>
        <v/>
      </c>
      <c r="P130" s="151"/>
      <c r="Q130" s="453"/>
      <c r="R130" s="152" t="str">
        <f>IF($D130="","",IF(VLOOKUP($D130,Fuse_Req!$A$2:$K$19,2)=1,MIN($U130,VLOOKUP($D130,Fuse_Req!$A$2:$K$19,9)),85))</f>
        <v/>
      </c>
      <c r="S130" s="152" t="str">
        <f>IF($D130="","",IF(VLOOKUP($D130,Fuse_Req!$A$2:$K$19,2)=1,MIN($U130,VLOOKUP($D130,Fuse_Req!$A$2:$K$19,10)),85))</f>
        <v/>
      </c>
      <c r="T130" s="152" t="str">
        <f>IF($D130="","",IF($U130="","",MIN($U130,VLOOKUP($D130,Fuse_Req!$A$2:$K$19,11))))</f>
        <v/>
      </c>
      <c r="U130" s="453"/>
      <c r="V130" s="453"/>
      <c r="W130" s="191"/>
      <c r="X130" s="191"/>
      <c r="Y130" s="191"/>
      <c r="Z130" s="125"/>
      <c r="AA130" s="126" t="e">
        <f>VLOOKUP($D130,Fuse_Req!$A$2:$K$19,2)</f>
        <v>#N/A</v>
      </c>
    </row>
    <row r="131" spans="1:27" x14ac:dyDescent="0.25">
      <c r="A131" s="125"/>
      <c r="B131" s="453"/>
      <c r="C131" s="453"/>
      <c r="D131" s="454"/>
      <c r="E131" s="455"/>
      <c r="F131" s="147" t="str">
        <f>IF($D131="","",IF($Q131="","",IF(VLOOKUP($D131,Fuse_Req!$A$2:$K$19,2)=1,$Q131*$G131,"")))</f>
        <v/>
      </c>
      <c r="G131" s="148" t="str">
        <f>IF($D131="","",IF(VLOOKUP($D131,Fuse_Req!$A$2:$K$19,2)=1,IF($N131&lt;=$R131,VLOOKUP($D131,Fuse_Req!$A$2:$K$19,3),IF(AND($N131&gt;$R131,$N131&lt;=$T131),VLOOKUP($D131,Fuse_Req!$A$2:$K$19,3)+(((VLOOKUP($D131,Fuse_Req!$A$2:$K$19,5)-VLOOKUP($D131,Fuse_Req!$A$2:$K$19,3))/($T131-$R131))*($N131-$R131)),0))))</f>
        <v/>
      </c>
      <c r="H131" s="147"/>
      <c r="I131" s="147"/>
      <c r="J131" s="148"/>
      <c r="K131" s="147"/>
      <c r="L131" s="147"/>
      <c r="M131" s="148"/>
      <c r="N131" s="149" t="str">
        <f t="shared" si="2"/>
        <v/>
      </c>
      <c r="O131" s="150" t="str">
        <f t="shared" si="3"/>
        <v/>
      </c>
      <c r="P131" s="151"/>
      <c r="Q131" s="453"/>
      <c r="R131" s="152" t="str">
        <f>IF($D131="","",IF(VLOOKUP($D131,Fuse_Req!$A$2:$K$19,2)=1,MIN($U131,VLOOKUP($D131,Fuse_Req!$A$2:$K$19,9)),85))</f>
        <v/>
      </c>
      <c r="S131" s="152" t="str">
        <f>IF($D131="","",IF(VLOOKUP($D131,Fuse_Req!$A$2:$K$19,2)=1,MIN($U131,VLOOKUP($D131,Fuse_Req!$A$2:$K$19,10)),85))</f>
        <v/>
      </c>
      <c r="T131" s="152" t="str">
        <f>IF($D131="","",IF($U131="","",MIN($U131,VLOOKUP($D131,Fuse_Req!$A$2:$K$19,11))))</f>
        <v/>
      </c>
      <c r="U131" s="453"/>
      <c r="V131" s="453"/>
      <c r="W131" s="191"/>
      <c r="X131" s="191"/>
      <c r="Y131" s="191"/>
      <c r="Z131" s="125"/>
      <c r="AA131" s="126" t="e">
        <f>VLOOKUP($D131,Fuse_Req!$A$2:$K$19,2)</f>
        <v>#N/A</v>
      </c>
    </row>
    <row r="132" spans="1:27" x14ac:dyDescent="0.25">
      <c r="A132" s="125"/>
      <c r="B132" s="453"/>
      <c r="C132" s="453"/>
      <c r="D132" s="454"/>
      <c r="E132" s="455"/>
      <c r="F132" s="147" t="str">
        <f>IF($D132="","",IF($Q132="","",IF(VLOOKUP($D132,Fuse_Req!$A$2:$K$19,2)=1,$Q132*$G132,"")))</f>
        <v/>
      </c>
      <c r="G132" s="148" t="str">
        <f>IF($D132="","",IF(VLOOKUP($D132,Fuse_Req!$A$2:$K$19,2)=1,IF($N132&lt;=$R132,VLOOKUP($D132,Fuse_Req!$A$2:$K$19,3),IF(AND($N132&gt;$R132,$N132&lt;=$T132),VLOOKUP($D132,Fuse_Req!$A$2:$K$19,3)+(((VLOOKUP($D132,Fuse_Req!$A$2:$K$19,5)-VLOOKUP($D132,Fuse_Req!$A$2:$K$19,3))/($T132-$R132))*($N132-$R132)),0))))</f>
        <v/>
      </c>
      <c r="H132" s="147"/>
      <c r="I132" s="147"/>
      <c r="J132" s="148"/>
      <c r="K132" s="147"/>
      <c r="L132" s="147"/>
      <c r="M132" s="148"/>
      <c r="N132" s="149" t="str">
        <f t="shared" si="2"/>
        <v/>
      </c>
      <c r="O132" s="150" t="str">
        <f t="shared" si="3"/>
        <v/>
      </c>
      <c r="P132" s="151"/>
      <c r="Q132" s="453"/>
      <c r="R132" s="152" t="str">
        <f>IF($D132="","",IF(VLOOKUP($D132,Fuse_Req!$A$2:$K$19,2)=1,MIN($U132,VLOOKUP($D132,Fuse_Req!$A$2:$K$19,9)),85))</f>
        <v/>
      </c>
      <c r="S132" s="152" t="str">
        <f>IF($D132="","",IF(VLOOKUP($D132,Fuse_Req!$A$2:$K$19,2)=1,MIN($U132,VLOOKUP($D132,Fuse_Req!$A$2:$K$19,10)),85))</f>
        <v/>
      </c>
      <c r="T132" s="152" t="str">
        <f>IF($D132="","",IF($U132="","",MIN($U132,VLOOKUP($D132,Fuse_Req!$A$2:$K$19,11))))</f>
        <v/>
      </c>
      <c r="U132" s="453"/>
      <c r="V132" s="453"/>
      <c r="W132" s="191"/>
      <c r="X132" s="191"/>
      <c r="Y132" s="191"/>
      <c r="Z132" s="125"/>
      <c r="AA132" s="126" t="e">
        <f>VLOOKUP($D132,Fuse_Req!$A$2:$K$19,2)</f>
        <v>#N/A</v>
      </c>
    </row>
    <row r="133" spans="1:27" x14ac:dyDescent="0.25">
      <c r="A133" s="125"/>
      <c r="B133" s="453"/>
      <c r="C133" s="453"/>
      <c r="D133" s="454"/>
      <c r="E133" s="455"/>
      <c r="F133" s="147" t="str">
        <f>IF($D133="","",IF($Q133="","",IF(VLOOKUP($D133,Fuse_Req!$A$2:$K$19,2)=1,$Q133*$G133,"")))</f>
        <v/>
      </c>
      <c r="G133" s="148" t="str">
        <f>IF($D133="","",IF(VLOOKUP($D133,Fuse_Req!$A$2:$K$19,2)=1,IF($N133&lt;=$R133,VLOOKUP($D133,Fuse_Req!$A$2:$K$19,3),IF(AND($N133&gt;$R133,$N133&lt;=$T133),VLOOKUP($D133,Fuse_Req!$A$2:$K$19,3)+(((VLOOKUP($D133,Fuse_Req!$A$2:$K$19,5)-VLOOKUP($D133,Fuse_Req!$A$2:$K$19,3))/($T133-$R133))*($N133-$R133)),0))))</f>
        <v/>
      </c>
      <c r="H133" s="147"/>
      <c r="I133" s="147"/>
      <c r="J133" s="148"/>
      <c r="K133" s="147"/>
      <c r="L133" s="147"/>
      <c r="M133" s="148"/>
      <c r="N133" s="149" t="str">
        <f t="shared" si="2"/>
        <v/>
      </c>
      <c r="O133" s="150" t="str">
        <f t="shared" si="3"/>
        <v/>
      </c>
      <c r="P133" s="151"/>
      <c r="Q133" s="453"/>
      <c r="R133" s="152" t="str">
        <f>IF($D133="","",IF(VLOOKUP($D133,Fuse_Req!$A$2:$K$19,2)=1,MIN($U133,VLOOKUP($D133,Fuse_Req!$A$2:$K$19,9)),85))</f>
        <v/>
      </c>
      <c r="S133" s="152" t="str">
        <f>IF($D133="","",IF(VLOOKUP($D133,Fuse_Req!$A$2:$K$19,2)=1,MIN($U133,VLOOKUP($D133,Fuse_Req!$A$2:$K$19,10)),85))</f>
        <v/>
      </c>
      <c r="T133" s="152" t="str">
        <f>IF($D133="","",IF($U133="","",MIN($U133,VLOOKUP($D133,Fuse_Req!$A$2:$K$19,11))))</f>
        <v/>
      </c>
      <c r="U133" s="453"/>
      <c r="V133" s="453"/>
      <c r="W133" s="191"/>
      <c r="X133" s="191"/>
      <c r="Y133" s="191"/>
      <c r="Z133" s="125"/>
      <c r="AA133" s="126" t="e">
        <f>VLOOKUP($D133,Fuse_Req!$A$2:$K$19,2)</f>
        <v>#N/A</v>
      </c>
    </row>
    <row r="134" spans="1:27" x14ac:dyDescent="0.25">
      <c r="A134" s="125"/>
      <c r="B134" s="453"/>
      <c r="C134" s="453"/>
      <c r="D134" s="454"/>
      <c r="E134" s="455"/>
      <c r="F134" s="147" t="str">
        <f>IF($D134="","",IF($Q134="","",IF(VLOOKUP($D134,Fuse_Req!$A$2:$K$19,2)=1,$Q134*$G134,"")))</f>
        <v/>
      </c>
      <c r="G134" s="148" t="str">
        <f>IF($D134="","",IF(VLOOKUP($D134,Fuse_Req!$A$2:$K$19,2)=1,IF($N134&lt;=$R134,VLOOKUP($D134,Fuse_Req!$A$2:$K$19,3),IF(AND($N134&gt;$R134,$N134&lt;=$T134),VLOOKUP($D134,Fuse_Req!$A$2:$K$19,3)+(((VLOOKUP($D134,Fuse_Req!$A$2:$K$19,5)-VLOOKUP($D134,Fuse_Req!$A$2:$K$19,3))/($T134-$R134))*($N134-$R134)),0))))</f>
        <v/>
      </c>
      <c r="H134" s="147"/>
      <c r="I134" s="147"/>
      <c r="J134" s="148"/>
      <c r="K134" s="147"/>
      <c r="L134" s="147"/>
      <c r="M134" s="148"/>
      <c r="N134" s="149" t="str">
        <f t="shared" si="2"/>
        <v/>
      </c>
      <c r="O134" s="150" t="str">
        <f t="shared" si="3"/>
        <v/>
      </c>
      <c r="P134" s="151"/>
      <c r="Q134" s="453"/>
      <c r="R134" s="152" t="str">
        <f>IF($D134="","",IF(VLOOKUP($D134,Fuse_Req!$A$2:$K$19,2)=1,MIN($U134,VLOOKUP($D134,Fuse_Req!$A$2:$K$19,9)),85))</f>
        <v/>
      </c>
      <c r="S134" s="152" t="str">
        <f>IF($D134="","",IF(VLOOKUP($D134,Fuse_Req!$A$2:$K$19,2)=1,MIN($U134,VLOOKUP($D134,Fuse_Req!$A$2:$K$19,10)),85))</f>
        <v/>
      </c>
      <c r="T134" s="152" t="str">
        <f>IF($D134="","",IF($U134="","",MIN($U134,VLOOKUP($D134,Fuse_Req!$A$2:$K$19,11))))</f>
        <v/>
      </c>
      <c r="U134" s="453"/>
      <c r="V134" s="453"/>
      <c r="W134" s="191"/>
      <c r="X134" s="191"/>
      <c r="Y134" s="191"/>
      <c r="Z134" s="125"/>
      <c r="AA134" s="126" t="e">
        <f>VLOOKUP($D134,Fuse_Req!$A$2:$K$19,2)</f>
        <v>#N/A</v>
      </c>
    </row>
    <row r="135" spans="1:27" x14ac:dyDescent="0.25">
      <c r="A135" s="125"/>
      <c r="B135" s="453"/>
      <c r="C135" s="453"/>
      <c r="D135" s="454"/>
      <c r="E135" s="455"/>
      <c r="F135" s="147" t="str">
        <f>IF($D135="","",IF($Q135="","",IF(VLOOKUP($D135,Fuse_Req!$A$2:$K$19,2)=1,$Q135*$G135,"")))</f>
        <v/>
      </c>
      <c r="G135" s="148" t="str">
        <f>IF($D135="","",IF(VLOOKUP($D135,Fuse_Req!$A$2:$K$19,2)=1,IF($N135&lt;=$R135,VLOOKUP($D135,Fuse_Req!$A$2:$K$19,3),IF(AND($N135&gt;$R135,$N135&lt;=$T135),VLOOKUP($D135,Fuse_Req!$A$2:$K$19,3)+(((VLOOKUP($D135,Fuse_Req!$A$2:$K$19,5)-VLOOKUP($D135,Fuse_Req!$A$2:$K$19,3))/($T135-$R135))*($N135-$R135)),0))))</f>
        <v/>
      </c>
      <c r="H135" s="147"/>
      <c r="I135" s="147"/>
      <c r="J135" s="148"/>
      <c r="K135" s="147"/>
      <c r="L135" s="147"/>
      <c r="M135" s="148"/>
      <c r="N135" s="149" t="str">
        <f t="shared" si="2"/>
        <v/>
      </c>
      <c r="O135" s="150" t="str">
        <f t="shared" si="3"/>
        <v/>
      </c>
      <c r="P135" s="151"/>
      <c r="Q135" s="453"/>
      <c r="R135" s="152" t="str">
        <f>IF($D135="","",IF(VLOOKUP($D135,Fuse_Req!$A$2:$K$19,2)=1,MIN($U135,VLOOKUP($D135,Fuse_Req!$A$2:$K$19,9)),85))</f>
        <v/>
      </c>
      <c r="S135" s="152" t="str">
        <f>IF($D135="","",IF(VLOOKUP($D135,Fuse_Req!$A$2:$K$19,2)=1,MIN($U135,VLOOKUP($D135,Fuse_Req!$A$2:$K$19,10)),85))</f>
        <v/>
      </c>
      <c r="T135" s="152" t="str">
        <f>IF($D135="","",IF($U135="","",MIN($U135,VLOOKUP($D135,Fuse_Req!$A$2:$K$19,11))))</f>
        <v/>
      </c>
      <c r="U135" s="453"/>
      <c r="V135" s="453"/>
      <c r="W135" s="191"/>
      <c r="X135" s="191"/>
      <c r="Y135" s="191"/>
      <c r="Z135" s="125"/>
      <c r="AA135" s="126" t="e">
        <f>VLOOKUP($D135,Fuse_Req!$A$2:$K$19,2)</f>
        <v>#N/A</v>
      </c>
    </row>
    <row r="136" spans="1:27" x14ac:dyDescent="0.25">
      <c r="A136" s="125"/>
      <c r="B136" s="453"/>
      <c r="C136" s="453"/>
      <c r="D136" s="454"/>
      <c r="E136" s="455"/>
      <c r="F136" s="147" t="str">
        <f>IF($D136="","",IF($Q136="","",IF(VLOOKUP($D136,Fuse_Req!$A$2:$K$19,2)=1,$Q136*$G136,"")))</f>
        <v/>
      </c>
      <c r="G136" s="148" t="str">
        <f>IF($D136="","",IF(VLOOKUP($D136,Fuse_Req!$A$2:$K$19,2)=1,IF($N136&lt;=$R136,VLOOKUP($D136,Fuse_Req!$A$2:$K$19,3),IF(AND($N136&gt;$R136,$N136&lt;=$T136),VLOOKUP($D136,Fuse_Req!$A$2:$K$19,3)+(((VLOOKUP($D136,Fuse_Req!$A$2:$K$19,5)-VLOOKUP($D136,Fuse_Req!$A$2:$K$19,3))/($T136-$R136))*($N136-$R136)),0))))</f>
        <v/>
      </c>
      <c r="H136" s="147"/>
      <c r="I136" s="147"/>
      <c r="J136" s="148"/>
      <c r="K136" s="147"/>
      <c r="L136" s="147"/>
      <c r="M136" s="148"/>
      <c r="N136" s="149" t="str">
        <f t="shared" si="2"/>
        <v/>
      </c>
      <c r="O136" s="150" t="str">
        <f t="shared" si="3"/>
        <v/>
      </c>
      <c r="P136" s="151"/>
      <c r="Q136" s="453"/>
      <c r="R136" s="152" t="str">
        <f>IF($D136="","",IF(VLOOKUP($D136,Fuse_Req!$A$2:$K$19,2)=1,MIN($U136,VLOOKUP($D136,Fuse_Req!$A$2:$K$19,9)),85))</f>
        <v/>
      </c>
      <c r="S136" s="152" t="str">
        <f>IF($D136="","",IF(VLOOKUP($D136,Fuse_Req!$A$2:$K$19,2)=1,MIN($U136,VLOOKUP($D136,Fuse_Req!$A$2:$K$19,10)),85))</f>
        <v/>
      </c>
      <c r="T136" s="152" t="str">
        <f>IF($D136="","",IF($U136="","",MIN($U136,VLOOKUP($D136,Fuse_Req!$A$2:$K$19,11))))</f>
        <v/>
      </c>
      <c r="U136" s="453"/>
      <c r="V136" s="453"/>
      <c r="W136" s="191"/>
      <c r="X136" s="191"/>
      <c r="Y136" s="191"/>
      <c r="Z136" s="125"/>
      <c r="AA136" s="126" t="e">
        <f>VLOOKUP($D136,Fuse_Req!$A$2:$K$19,2)</f>
        <v>#N/A</v>
      </c>
    </row>
    <row r="137" spans="1:27" x14ac:dyDescent="0.25">
      <c r="A137" s="125"/>
      <c r="B137" s="453"/>
      <c r="C137" s="453"/>
      <c r="D137" s="454"/>
      <c r="E137" s="455"/>
      <c r="F137" s="147" t="str">
        <f>IF($D137="","",IF($Q137="","",IF(VLOOKUP($D137,Fuse_Req!$A$2:$K$19,2)=1,$Q137*$G137,"")))</f>
        <v/>
      </c>
      <c r="G137" s="148" t="str">
        <f>IF($D137="","",IF(VLOOKUP($D137,Fuse_Req!$A$2:$K$19,2)=1,IF($N137&lt;=$R137,VLOOKUP($D137,Fuse_Req!$A$2:$K$19,3),IF(AND($N137&gt;$R137,$N137&lt;=$T137),VLOOKUP($D137,Fuse_Req!$A$2:$K$19,3)+(((VLOOKUP($D137,Fuse_Req!$A$2:$K$19,5)-VLOOKUP($D137,Fuse_Req!$A$2:$K$19,3))/($T137-$R137))*($N137-$R137)),0))))</f>
        <v/>
      </c>
      <c r="H137" s="147"/>
      <c r="I137" s="147"/>
      <c r="J137" s="148"/>
      <c r="K137" s="147"/>
      <c r="L137" s="147"/>
      <c r="M137" s="148"/>
      <c r="N137" s="149" t="str">
        <f t="shared" si="2"/>
        <v/>
      </c>
      <c r="O137" s="150" t="str">
        <f t="shared" si="3"/>
        <v/>
      </c>
      <c r="P137" s="151"/>
      <c r="Q137" s="453"/>
      <c r="R137" s="152" t="str">
        <f>IF($D137="","",IF(VLOOKUP($D137,Fuse_Req!$A$2:$K$19,2)=1,MIN($U137,VLOOKUP($D137,Fuse_Req!$A$2:$K$19,9)),85))</f>
        <v/>
      </c>
      <c r="S137" s="152" t="str">
        <f>IF($D137="","",IF(VLOOKUP($D137,Fuse_Req!$A$2:$K$19,2)=1,MIN($U137,VLOOKUP($D137,Fuse_Req!$A$2:$K$19,10)),85))</f>
        <v/>
      </c>
      <c r="T137" s="152" t="str">
        <f>IF($D137="","",IF($U137="","",MIN($U137,VLOOKUP($D137,Fuse_Req!$A$2:$K$19,11))))</f>
        <v/>
      </c>
      <c r="U137" s="453"/>
      <c r="V137" s="453"/>
      <c r="W137" s="191"/>
      <c r="X137" s="191"/>
      <c r="Y137" s="191"/>
      <c r="Z137" s="125"/>
      <c r="AA137" s="126" t="e">
        <f>VLOOKUP($D137,Fuse_Req!$A$2:$K$19,2)</f>
        <v>#N/A</v>
      </c>
    </row>
    <row r="138" spans="1:27" x14ac:dyDescent="0.25">
      <c r="A138" s="125"/>
      <c r="B138" s="453"/>
      <c r="C138" s="453"/>
      <c r="D138" s="454"/>
      <c r="E138" s="455"/>
      <c r="F138" s="147" t="str">
        <f>IF($D138="","",IF($Q138="","",IF(VLOOKUP($D138,Fuse_Req!$A$2:$K$19,2)=1,$Q138*$G138,"")))</f>
        <v/>
      </c>
      <c r="G138" s="148" t="str">
        <f>IF($D138="","",IF(VLOOKUP($D138,Fuse_Req!$A$2:$K$19,2)=1,IF($N138&lt;=$R138,VLOOKUP($D138,Fuse_Req!$A$2:$K$19,3),IF(AND($N138&gt;$R138,$N138&lt;=$T138),VLOOKUP($D138,Fuse_Req!$A$2:$K$19,3)+(((VLOOKUP($D138,Fuse_Req!$A$2:$K$19,5)-VLOOKUP($D138,Fuse_Req!$A$2:$K$19,3))/($T138-$R138))*($N138-$R138)),0))))</f>
        <v/>
      </c>
      <c r="H138" s="147"/>
      <c r="I138" s="147"/>
      <c r="J138" s="148"/>
      <c r="K138" s="147"/>
      <c r="L138" s="147"/>
      <c r="M138" s="148"/>
      <c r="N138" s="149" t="str">
        <f t="shared" si="2"/>
        <v/>
      </c>
      <c r="O138" s="150" t="str">
        <f t="shared" si="3"/>
        <v/>
      </c>
      <c r="P138" s="151"/>
      <c r="Q138" s="453"/>
      <c r="R138" s="152" t="str">
        <f>IF($D138="","",IF(VLOOKUP($D138,Fuse_Req!$A$2:$K$19,2)=1,MIN($U138,VLOOKUP($D138,Fuse_Req!$A$2:$K$19,9)),85))</f>
        <v/>
      </c>
      <c r="S138" s="152" t="str">
        <f>IF($D138="","",IF(VLOOKUP($D138,Fuse_Req!$A$2:$K$19,2)=1,MIN($U138,VLOOKUP($D138,Fuse_Req!$A$2:$K$19,10)),85))</f>
        <v/>
      </c>
      <c r="T138" s="152" t="str">
        <f>IF($D138="","",IF($U138="","",MIN($U138,VLOOKUP($D138,Fuse_Req!$A$2:$K$19,11))))</f>
        <v/>
      </c>
      <c r="U138" s="453"/>
      <c r="V138" s="453"/>
      <c r="W138" s="191"/>
      <c r="X138" s="191"/>
      <c r="Y138" s="191"/>
      <c r="Z138" s="125"/>
      <c r="AA138" s="126" t="e">
        <f>VLOOKUP($D138,Fuse_Req!$A$2:$K$19,2)</f>
        <v>#N/A</v>
      </c>
    </row>
    <row r="139" spans="1:27" x14ac:dyDescent="0.25">
      <c r="A139" s="125"/>
      <c r="B139" s="453"/>
      <c r="C139" s="453"/>
      <c r="D139" s="454"/>
      <c r="E139" s="455"/>
      <c r="F139" s="147" t="str">
        <f>IF($D139="","",IF($Q139="","",IF(VLOOKUP($D139,Fuse_Req!$A$2:$K$19,2)=1,$Q139*$G139,"")))</f>
        <v/>
      </c>
      <c r="G139" s="148" t="str">
        <f>IF($D139="","",IF(VLOOKUP($D139,Fuse_Req!$A$2:$K$19,2)=1,IF($N139&lt;=$R139,VLOOKUP($D139,Fuse_Req!$A$2:$K$19,3),IF(AND($N139&gt;$R139,$N139&lt;=$T139),VLOOKUP($D139,Fuse_Req!$A$2:$K$19,3)+(((VLOOKUP($D139,Fuse_Req!$A$2:$K$19,5)-VLOOKUP($D139,Fuse_Req!$A$2:$K$19,3))/($T139-$R139))*($N139-$R139)),0))))</f>
        <v/>
      </c>
      <c r="H139" s="147"/>
      <c r="I139" s="147"/>
      <c r="J139" s="148"/>
      <c r="K139" s="147"/>
      <c r="L139" s="147"/>
      <c r="M139" s="148"/>
      <c r="N139" s="149" t="str">
        <f t="shared" si="2"/>
        <v/>
      </c>
      <c r="O139" s="150" t="str">
        <f t="shared" si="3"/>
        <v/>
      </c>
      <c r="P139" s="151"/>
      <c r="Q139" s="453"/>
      <c r="R139" s="152" t="str">
        <f>IF($D139="","",IF(VLOOKUP($D139,Fuse_Req!$A$2:$K$19,2)=1,MIN($U139,VLOOKUP($D139,Fuse_Req!$A$2:$K$19,9)),85))</f>
        <v/>
      </c>
      <c r="S139" s="152" t="str">
        <f>IF($D139="","",IF(VLOOKUP($D139,Fuse_Req!$A$2:$K$19,2)=1,MIN($U139,VLOOKUP($D139,Fuse_Req!$A$2:$K$19,10)),85))</f>
        <v/>
      </c>
      <c r="T139" s="152" t="str">
        <f>IF($D139="","",IF($U139="","",MIN($U139,VLOOKUP($D139,Fuse_Req!$A$2:$K$19,11))))</f>
        <v/>
      </c>
      <c r="U139" s="453"/>
      <c r="V139" s="453"/>
      <c r="W139" s="191"/>
      <c r="X139" s="191"/>
      <c r="Y139" s="191"/>
      <c r="Z139" s="125"/>
      <c r="AA139" s="126" t="e">
        <f>VLOOKUP($D139,Fuse_Req!$A$2:$K$19,2)</f>
        <v>#N/A</v>
      </c>
    </row>
    <row r="140" spans="1:27" x14ac:dyDescent="0.25">
      <c r="A140" s="125"/>
      <c r="B140" s="453"/>
      <c r="C140" s="453"/>
      <c r="D140" s="454"/>
      <c r="E140" s="455"/>
      <c r="F140" s="147" t="str">
        <f>IF($D140="","",IF($Q140="","",IF(VLOOKUP($D140,Fuse_Req!$A$2:$K$19,2)=1,$Q140*$G140,"")))</f>
        <v/>
      </c>
      <c r="G140" s="148" t="str">
        <f>IF($D140="","",IF(VLOOKUP($D140,Fuse_Req!$A$2:$K$19,2)=1,IF($N140&lt;=$R140,VLOOKUP($D140,Fuse_Req!$A$2:$K$19,3),IF(AND($N140&gt;$R140,$N140&lt;=$T140),VLOOKUP($D140,Fuse_Req!$A$2:$K$19,3)+(((VLOOKUP($D140,Fuse_Req!$A$2:$K$19,5)-VLOOKUP($D140,Fuse_Req!$A$2:$K$19,3))/($T140-$R140))*($N140-$R140)),0))))</f>
        <v/>
      </c>
      <c r="H140" s="147"/>
      <c r="I140" s="147"/>
      <c r="J140" s="148"/>
      <c r="K140" s="147"/>
      <c r="L140" s="147"/>
      <c r="M140" s="148"/>
      <c r="N140" s="149" t="str">
        <f t="shared" si="2"/>
        <v/>
      </c>
      <c r="O140" s="150" t="str">
        <f t="shared" si="3"/>
        <v/>
      </c>
      <c r="P140" s="151"/>
      <c r="Q140" s="453"/>
      <c r="R140" s="152" t="str">
        <f>IF($D140="","",IF(VLOOKUP($D140,Fuse_Req!$A$2:$K$19,2)=1,MIN($U140,VLOOKUP($D140,Fuse_Req!$A$2:$K$19,9)),85))</f>
        <v/>
      </c>
      <c r="S140" s="152" t="str">
        <f>IF($D140="","",IF(VLOOKUP($D140,Fuse_Req!$A$2:$K$19,2)=1,MIN($U140,VLOOKUP($D140,Fuse_Req!$A$2:$K$19,10)),85))</f>
        <v/>
      </c>
      <c r="T140" s="152" t="str">
        <f>IF($D140="","",IF($U140="","",MIN($U140,VLOOKUP($D140,Fuse_Req!$A$2:$K$19,11))))</f>
        <v/>
      </c>
      <c r="U140" s="453"/>
      <c r="V140" s="453"/>
      <c r="W140" s="191"/>
      <c r="X140" s="191"/>
      <c r="Y140" s="191"/>
      <c r="Z140" s="125"/>
      <c r="AA140" s="126" t="e">
        <f>VLOOKUP($D140,Fuse_Req!$A$2:$K$19,2)</f>
        <v>#N/A</v>
      </c>
    </row>
    <row r="141" spans="1:27" x14ac:dyDescent="0.25">
      <c r="A141" s="125"/>
      <c r="B141" s="453"/>
      <c r="C141" s="453"/>
      <c r="D141" s="454"/>
      <c r="E141" s="455"/>
      <c r="F141" s="147" t="str">
        <f>IF($D141="","",IF($Q141="","",IF(VLOOKUP($D141,Fuse_Req!$A$2:$K$19,2)=1,$Q141*$G141,"")))</f>
        <v/>
      </c>
      <c r="G141" s="148" t="str">
        <f>IF($D141="","",IF(VLOOKUP($D141,Fuse_Req!$A$2:$K$19,2)=1,IF($N141&lt;=$R141,VLOOKUP($D141,Fuse_Req!$A$2:$K$19,3),IF(AND($N141&gt;$R141,$N141&lt;=$T141),VLOOKUP($D141,Fuse_Req!$A$2:$K$19,3)+(((VLOOKUP($D141,Fuse_Req!$A$2:$K$19,5)-VLOOKUP($D141,Fuse_Req!$A$2:$K$19,3))/($T141-$R141))*($N141-$R141)),0))))</f>
        <v/>
      </c>
      <c r="H141" s="147"/>
      <c r="I141" s="147"/>
      <c r="J141" s="148"/>
      <c r="K141" s="147"/>
      <c r="L141" s="147"/>
      <c r="M141" s="148"/>
      <c r="N141" s="149" t="str">
        <f t="shared" si="2"/>
        <v/>
      </c>
      <c r="O141" s="150" t="str">
        <f t="shared" si="3"/>
        <v/>
      </c>
      <c r="P141" s="151"/>
      <c r="Q141" s="453"/>
      <c r="R141" s="152" t="str">
        <f>IF($D141="","",IF(VLOOKUP($D141,Fuse_Req!$A$2:$K$19,2)=1,MIN($U141,VLOOKUP($D141,Fuse_Req!$A$2:$K$19,9)),85))</f>
        <v/>
      </c>
      <c r="S141" s="152" t="str">
        <f>IF($D141="","",IF(VLOOKUP($D141,Fuse_Req!$A$2:$K$19,2)=1,MIN($U141,VLOOKUP($D141,Fuse_Req!$A$2:$K$19,10)),85))</f>
        <v/>
      </c>
      <c r="T141" s="152" t="str">
        <f>IF($D141="","",IF($U141="","",MIN($U141,VLOOKUP($D141,Fuse_Req!$A$2:$K$19,11))))</f>
        <v/>
      </c>
      <c r="U141" s="453"/>
      <c r="V141" s="453"/>
      <c r="W141" s="191"/>
      <c r="X141" s="191"/>
      <c r="Y141" s="191"/>
      <c r="Z141" s="125"/>
      <c r="AA141" s="126" t="e">
        <f>VLOOKUP($D141,Fuse_Req!$A$2:$K$19,2)</f>
        <v>#N/A</v>
      </c>
    </row>
    <row r="142" spans="1:27" x14ac:dyDescent="0.25">
      <c r="A142" s="125"/>
      <c r="B142" s="453"/>
      <c r="C142" s="453"/>
      <c r="D142" s="454"/>
      <c r="E142" s="455"/>
      <c r="F142" s="147" t="str">
        <f>IF($D142="","",IF($Q142="","",IF(VLOOKUP($D142,Fuse_Req!$A$2:$K$19,2)=1,$Q142*$G142,"")))</f>
        <v/>
      </c>
      <c r="G142" s="148" t="str">
        <f>IF($D142="","",IF(VLOOKUP($D142,Fuse_Req!$A$2:$K$19,2)=1,IF($N142&lt;=$R142,VLOOKUP($D142,Fuse_Req!$A$2:$K$19,3),IF(AND($N142&gt;$R142,$N142&lt;=$T142),VLOOKUP($D142,Fuse_Req!$A$2:$K$19,3)+(((VLOOKUP($D142,Fuse_Req!$A$2:$K$19,5)-VLOOKUP($D142,Fuse_Req!$A$2:$K$19,3))/($T142-$R142))*($N142-$R142)),0))))</f>
        <v/>
      </c>
      <c r="H142" s="147"/>
      <c r="I142" s="147"/>
      <c r="J142" s="148"/>
      <c r="K142" s="147"/>
      <c r="L142" s="147"/>
      <c r="M142" s="148"/>
      <c r="N142" s="149" t="str">
        <f t="shared" si="2"/>
        <v/>
      </c>
      <c r="O142" s="150" t="str">
        <f t="shared" si="3"/>
        <v/>
      </c>
      <c r="P142" s="151"/>
      <c r="Q142" s="453"/>
      <c r="R142" s="152" t="str">
        <f>IF($D142="","",IF(VLOOKUP($D142,Fuse_Req!$A$2:$K$19,2)=1,MIN($U142,VLOOKUP($D142,Fuse_Req!$A$2:$K$19,9)),85))</f>
        <v/>
      </c>
      <c r="S142" s="152" t="str">
        <f>IF($D142="","",IF(VLOOKUP($D142,Fuse_Req!$A$2:$K$19,2)=1,MIN($U142,VLOOKUP($D142,Fuse_Req!$A$2:$K$19,10)),85))</f>
        <v/>
      </c>
      <c r="T142" s="152" t="str">
        <f>IF($D142="","",IF($U142="","",MIN($U142,VLOOKUP($D142,Fuse_Req!$A$2:$K$19,11))))</f>
        <v/>
      </c>
      <c r="U142" s="453"/>
      <c r="V142" s="453"/>
      <c r="W142" s="191"/>
      <c r="X142" s="191"/>
      <c r="Y142" s="191"/>
      <c r="Z142" s="125"/>
      <c r="AA142" s="126" t="e">
        <f>VLOOKUP($D142,Fuse_Req!$A$2:$K$19,2)</f>
        <v>#N/A</v>
      </c>
    </row>
    <row r="143" spans="1:27" x14ac:dyDescent="0.25">
      <c r="A143" s="125"/>
      <c r="B143" s="453"/>
      <c r="C143" s="453"/>
      <c r="D143" s="454"/>
      <c r="E143" s="455"/>
      <c r="F143" s="147" t="str">
        <f>IF($D143="","",IF($Q143="","",IF(VLOOKUP($D143,Fuse_Req!$A$2:$K$19,2)=1,$Q143*$G143,"")))</f>
        <v/>
      </c>
      <c r="G143" s="148" t="str">
        <f>IF($D143="","",IF(VLOOKUP($D143,Fuse_Req!$A$2:$K$19,2)=1,IF($N143&lt;=$R143,VLOOKUP($D143,Fuse_Req!$A$2:$K$19,3),IF(AND($N143&gt;$R143,$N143&lt;=$T143),VLOOKUP($D143,Fuse_Req!$A$2:$K$19,3)+(((VLOOKUP($D143,Fuse_Req!$A$2:$K$19,5)-VLOOKUP($D143,Fuse_Req!$A$2:$K$19,3))/($T143-$R143))*($N143-$R143)),0))))</f>
        <v/>
      </c>
      <c r="H143" s="147"/>
      <c r="I143" s="147"/>
      <c r="J143" s="148"/>
      <c r="K143" s="147"/>
      <c r="L143" s="147"/>
      <c r="M143" s="148"/>
      <c r="N143" s="149" t="str">
        <f t="shared" ref="N143:N206" si="4">IF($D143="","",$K$6+V143)</f>
        <v/>
      </c>
      <c r="O143" s="150" t="str">
        <f t="shared" ref="O143:O206" si="5">IF($D143="","",$T143)</f>
        <v/>
      </c>
      <c r="P143" s="151"/>
      <c r="Q143" s="453"/>
      <c r="R143" s="152" t="str">
        <f>IF($D143="","",IF(VLOOKUP($D143,Fuse_Req!$A$2:$K$19,2)=1,MIN($U143,VLOOKUP($D143,Fuse_Req!$A$2:$K$19,9)),85))</f>
        <v/>
      </c>
      <c r="S143" s="152" t="str">
        <f>IF($D143="","",IF(VLOOKUP($D143,Fuse_Req!$A$2:$K$19,2)=1,MIN($U143,VLOOKUP($D143,Fuse_Req!$A$2:$K$19,10)),85))</f>
        <v/>
      </c>
      <c r="T143" s="152" t="str">
        <f>IF($D143="","",IF($U143="","",MIN($U143,VLOOKUP($D143,Fuse_Req!$A$2:$K$19,11))))</f>
        <v/>
      </c>
      <c r="U143" s="453"/>
      <c r="V143" s="453"/>
      <c r="W143" s="191"/>
      <c r="X143" s="191"/>
      <c r="Y143" s="191"/>
      <c r="Z143" s="125"/>
      <c r="AA143" s="126" t="e">
        <f>VLOOKUP($D143,Fuse_Req!$A$2:$K$19,2)</f>
        <v>#N/A</v>
      </c>
    </row>
    <row r="144" spans="1:27" x14ac:dyDescent="0.25">
      <c r="A144" s="125"/>
      <c r="B144" s="453"/>
      <c r="C144" s="453"/>
      <c r="D144" s="454"/>
      <c r="E144" s="455"/>
      <c r="F144" s="147" t="str">
        <f>IF($D144="","",IF($Q144="","",IF(VLOOKUP($D144,Fuse_Req!$A$2:$K$19,2)=1,$Q144*$G144,"")))</f>
        <v/>
      </c>
      <c r="G144" s="148" t="str">
        <f>IF($D144="","",IF(VLOOKUP($D144,Fuse_Req!$A$2:$K$19,2)=1,IF($N144&lt;=$R144,VLOOKUP($D144,Fuse_Req!$A$2:$K$19,3),IF(AND($N144&gt;$R144,$N144&lt;=$T144),VLOOKUP($D144,Fuse_Req!$A$2:$K$19,3)+(((VLOOKUP($D144,Fuse_Req!$A$2:$K$19,5)-VLOOKUP($D144,Fuse_Req!$A$2:$K$19,3))/($T144-$R144))*($N144-$R144)),0))))</f>
        <v/>
      </c>
      <c r="H144" s="147"/>
      <c r="I144" s="147"/>
      <c r="J144" s="148"/>
      <c r="K144" s="147"/>
      <c r="L144" s="147"/>
      <c r="M144" s="148"/>
      <c r="N144" s="149" t="str">
        <f t="shared" si="4"/>
        <v/>
      </c>
      <c r="O144" s="150" t="str">
        <f t="shared" si="5"/>
        <v/>
      </c>
      <c r="P144" s="151"/>
      <c r="Q144" s="453"/>
      <c r="R144" s="152" t="str">
        <f>IF($D144="","",IF(VLOOKUP($D144,Fuse_Req!$A$2:$K$19,2)=1,MIN($U144,VLOOKUP($D144,Fuse_Req!$A$2:$K$19,9)),85))</f>
        <v/>
      </c>
      <c r="S144" s="152" t="str">
        <f>IF($D144="","",IF(VLOOKUP($D144,Fuse_Req!$A$2:$K$19,2)=1,MIN($U144,VLOOKUP($D144,Fuse_Req!$A$2:$K$19,10)),85))</f>
        <v/>
      </c>
      <c r="T144" s="152" t="str">
        <f>IF($D144="","",IF($U144="","",MIN($U144,VLOOKUP($D144,Fuse_Req!$A$2:$K$19,11))))</f>
        <v/>
      </c>
      <c r="U144" s="453"/>
      <c r="V144" s="453"/>
      <c r="W144" s="191"/>
      <c r="X144" s="191"/>
      <c r="Y144" s="191"/>
      <c r="Z144" s="125"/>
      <c r="AA144" s="126" t="e">
        <f>VLOOKUP($D144,Fuse_Req!$A$2:$K$19,2)</f>
        <v>#N/A</v>
      </c>
    </row>
    <row r="145" spans="1:27" x14ac:dyDescent="0.25">
      <c r="A145" s="125"/>
      <c r="B145" s="453"/>
      <c r="C145" s="453"/>
      <c r="D145" s="454"/>
      <c r="E145" s="455"/>
      <c r="F145" s="147" t="str">
        <f>IF($D145="","",IF($Q145="","",IF(VLOOKUP($D145,Fuse_Req!$A$2:$K$19,2)=1,$Q145*$G145,"")))</f>
        <v/>
      </c>
      <c r="G145" s="148" t="str">
        <f>IF($D145="","",IF(VLOOKUP($D145,Fuse_Req!$A$2:$K$19,2)=1,IF($N145&lt;=$R145,VLOOKUP($D145,Fuse_Req!$A$2:$K$19,3),IF(AND($N145&gt;$R145,$N145&lt;=$T145),VLOOKUP($D145,Fuse_Req!$A$2:$K$19,3)+(((VLOOKUP($D145,Fuse_Req!$A$2:$K$19,5)-VLOOKUP($D145,Fuse_Req!$A$2:$K$19,3))/($T145-$R145))*($N145-$R145)),0))))</f>
        <v/>
      </c>
      <c r="H145" s="147"/>
      <c r="I145" s="147"/>
      <c r="J145" s="148"/>
      <c r="K145" s="147"/>
      <c r="L145" s="147"/>
      <c r="M145" s="148"/>
      <c r="N145" s="149" t="str">
        <f t="shared" si="4"/>
        <v/>
      </c>
      <c r="O145" s="150" t="str">
        <f t="shared" si="5"/>
        <v/>
      </c>
      <c r="P145" s="151"/>
      <c r="Q145" s="453"/>
      <c r="R145" s="152" t="str">
        <f>IF($D145="","",IF(VLOOKUP($D145,Fuse_Req!$A$2:$K$19,2)=1,MIN($U145,VLOOKUP($D145,Fuse_Req!$A$2:$K$19,9)),85))</f>
        <v/>
      </c>
      <c r="S145" s="152" t="str">
        <f>IF($D145="","",IF(VLOOKUP($D145,Fuse_Req!$A$2:$K$19,2)=1,MIN($U145,VLOOKUP($D145,Fuse_Req!$A$2:$K$19,10)),85))</f>
        <v/>
      </c>
      <c r="T145" s="152" t="str">
        <f>IF($D145="","",IF($U145="","",MIN($U145,VLOOKUP($D145,Fuse_Req!$A$2:$K$19,11))))</f>
        <v/>
      </c>
      <c r="U145" s="453"/>
      <c r="V145" s="453"/>
      <c r="W145" s="191"/>
      <c r="X145" s="191"/>
      <c r="Y145" s="191"/>
      <c r="Z145" s="125"/>
      <c r="AA145" s="126" t="e">
        <f>VLOOKUP($D145,Fuse_Req!$A$2:$K$19,2)</f>
        <v>#N/A</v>
      </c>
    </row>
    <row r="146" spans="1:27" x14ac:dyDescent="0.25">
      <c r="A146" s="125"/>
      <c r="B146" s="453"/>
      <c r="C146" s="453"/>
      <c r="D146" s="454"/>
      <c r="E146" s="455"/>
      <c r="F146" s="147" t="str">
        <f>IF($D146="","",IF($Q146="","",IF(VLOOKUP($D146,Fuse_Req!$A$2:$K$19,2)=1,$Q146*$G146,"")))</f>
        <v/>
      </c>
      <c r="G146" s="148" t="str">
        <f>IF($D146="","",IF(VLOOKUP($D146,Fuse_Req!$A$2:$K$19,2)=1,IF($N146&lt;=$R146,VLOOKUP($D146,Fuse_Req!$A$2:$K$19,3),IF(AND($N146&gt;$R146,$N146&lt;=$T146),VLOOKUP($D146,Fuse_Req!$A$2:$K$19,3)+(((VLOOKUP($D146,Fuse_Req!$A$2:$K$19,5)-VLOOKUP($D146,Fuse_Req!$A$2:$K$19,3))/($T146-$R146))*($N146-$R146)),0))))</f>
        <v/>
      </c>
      <c r="H146" s="147"/>
      <c r="I146" s="147"/>
      <c r="J146" s="148"/>
      <c r="K146" s="147"/>
      <c r="L146" s="147"/>
      <c r="M146" s="148"/>
      <c r="N146" s="149" t="str">
        <f t="shared" si="4"/>
        <v/>
      </c>
      <c r="O146" s="150" t="str">
        <f t="shared" si="5"/>
        <v/>
      </c>
      <c r="P146" s="151"/>
      <c r="Q146" s="453"/>
      <c r="R146" s="152" t="str">
        <f>IF($D146="","",IF(VLOOKUP($D146,Fuse_Req!$A$2:$K$19,2)=1,MIN($U146,VLOOKUP($D146,Fuse_Req!$A$2:$K$19,9)),85))</f>
        <v/>
      </c>
      <c r="S146" s="152" t="str">
        <f>IF($D146="","",IF(VLOOKUP($D146,Fuse_Req!$A$2:$K$19,2)=1,MIN($U146,VLOOKUP($D146,Fuse_Req!$A$2:$K$19,10)),85))</f>
        <v/>
      </c>
      <c r="T146" s="152" t="str">
        <f>IF($D146="","",IF($U146="","",MIN($U146,VLOOKUP($D146,Fuse_Req!$A$2:$K$19,11))))</f>
        <v/>
      </c>
      <c r="U146" s="453"/>
      <c r="V146" s="453"/>
      <c r="W146" s="191"/>
      <c r="X146" s="191"/>
      <c r="Y146" s="191"/>
      <c r="Z146" s="125"/>
      <c r="AA146" s="126" t="e">
        <f>VLOOKUP($D146,Fuse_Req!$A$2:$K$19,2)</f>
        <v>#N/A</v>
      </c>
    </row>
    <row r="147" spans="1:27" x14ac:dyDescent="0.25">
      <c r="A147" s="125"/>
      <c r="B147" s="453"/>
      <c r="C147" s="453"/>
      <c r="D147" s="454"/>
      <c r="E147" s="455"/>
      <c r="F147" s="147" t="str">
        <f>IF($D147="","",IF($Q147="","",IF(VLOOKUP($D147,Fuse_Req!$A$2:$K$19,2)=1,$Q147*$G147,"")))</f>
        <v/>
      </c>
      <c r="G147" s="148" t="str">
        <f>IF($D147="","",IF(VLOOKUP($D147,Fuse_Req!$A$2:$K$19,2)=1,IF($N147&lt;=$R147,VLOOKUP($D147,Fuse_Req!$A$2:$K$19,3),IF(AND($N147&gt;$R147,$N147&lt;=$T147),VLOOKUP($D147,Fuse_Req!$A$2:$K$19,3)+(((VLOOKUP($D147,Fuse_Req!$A$2:$K$19,5)-VLOOKUP($D147,Fuse_Req!$A$2:$K$19,3))/($T147-$R147))*($N147-$R147)),0))))</f>
        <v/>
      </c>
      <c r="H147" s="147"/>
      <c r="I147" s="147"/>
      <c r="J147" s="148"/>
      <c r="K147" s="147"/>
      <c r="L147" s="147"/>
      <c r="M147" s="148"/>
      <c r="N147" s="149" t="str">
        <f t="shared" si="4"/>
        <v/>
      </c>
      <c r="O147" s="150" t="str">
        <f t="shared" si="5"/>
        <v/>
      </c>
      <c r="P147" s="151"/>
      <c r="Q147" s="453"/>
      <c r="R147" s="152" t="str">
        <f>IF($D147="","",IF(VLOOKUP($D147,Fuse_Req!$A$2:$K$19,2)=1,MIN($U147,VLOOKUP($D147,Fuse_Req!$A$2:$K$19,9)),85))</f>
        <v/>
      </c>
      <c r="S147" s="152" t="str">
        <f>IF($D147="","",IF(VLOOKUP($D147,Fuse_Req!$A$2:$K$19,2)=1,MIN($U147,VLOOKUP($D147,Fuse_Req!$A$2:$K$19,10)),85))</f>
        <v/>
      </c>
      <c r="T147" s="152" t="str">
        <f>IF($D147="","",IF($U147="","",MIN($U147,VLOOKUP($D147,Fuse_Req!$A$2:$K$19,11))))</f>
        <v/>
      </c>
      <c r="U147" s="453"/>
      <c r="V147" s="453"/>
      <c r="W147" s="191"/>
      <c r="X147" s="191"/>
      <c r="Y147" s="191"/>
      <c r="Z147" s="125"/>
      <c r="AA147" s="126" t="e">
        <f>VLOOKUP($D147,Fuse_Req!$A$2:$K$19,2)</f>
        <v>#N/A</v>
      </c>
    </row>
    <row r="148" spans="1:27" x14ac:dyDescent="0.25">
      <c r="A148" s="125"/>
      <c r="B148" s="453"/>
      <c r="C148" s="453"/>
      <c r="D148" s="454"/>
      <c r="E148" s="455"/>
      <c r="F148" s="147" t="str">
        <f>IF($D148="","",IF($Q148="","",IF(VLOOKUP($D148,Fuse_Req!$A$2:$K$19,2)=1,$Q148*$G148,"")))</f>
        <v/>
      </c>
      <c r="G148" s="148" t="str">
        <f>IF($D148="","",IF(VLOOKUP($D148,Fuse_Req!$A$2:$K$19,2)=1,IF($N148&lt;=$R148,VLOOKUP($D148,Fuse_Req!$A$2:$K$19,3),IF(AND($N148&gt;$R148,$N148&lt;=$T148),VLOOKUP($D148,Fuse_Req!$A$2:$K$19,3)+(((VLOOKUP($D148,Fuse_Req!$A$2:$K$19,5)-VLOOKUP($D148,Fuse_Req!$A$2:$K$19,3))/($T148-$R148))*($N148-$R148)),0))))</f>
        <v/>
      </c>
      <c r="H148" s="147"/>
      <c r="I148" s="147"/>
      <c r="J148" s="148"/>
      <c r="K148" s="147"/>
      <c r="L148" s="147"/>
      <c r="M148" s="148"/>
      <c r="N148" s="149" t="str">
        <f t="shared" si="4"/>
        <v/>
      </c>
      <c r="O148" s="150" t="str">
        <f t="shared" si="5"/>
        <v/>
      </c>
      <c r="P148" s="151"/>
      <c r="Q148" s="453"/>
      <c r="R148" s="152" t="str">
        <f>IF($D148="","",IF(VLOOKUP($D148,Fuse_Req!$A$2:$K$19,2)=1,MIN($U148,VLOOKUP($D148,Fuse_Req!$A$2:$K$19,9)),85))</f>
        <v/>
      </c>
      <c r="S148" s="152" t="str">
        <f>IF($D148="","",IF(VLOOKUP($D148,Fuse_Req!$A$2:$K$19,2)=1,MIN($U148,VLOOKUP($D148,Fuse_Req!$A$2:$K$19,10)),85))</f>
        <v/>
      </c>
      <c r="T148" s="152" t="str">
        <f>IF($D148="","",IF($U148="","",MIN($U148,VLOOKUP($D148,Fuse_Req!$A$2:$K$19,11))))</f>
        <v/>
      </c>
      <c r="U148" s="453"/>
      <c r="V148" s="453"/>
      <c r="W148" s="191"/>
      <c r="X148" s="191"/>
      <c r="Y148" s="191"/>
      <c r="Z148" s="125"/>
      <c r="AA148" s="126" t="e">
        <f>VLOOKUP($D148,Fuse_Req!$A$2:$K$19,2)</f>
        <v>#N/A</v>
      </c>
    </row>
    <row r="149" spans="1:27" x14ac:dyDescent="0.25">
      <c r="A149" s="125"/>
      <c r="B149" s="453"/>
      <c r="C149" s="453"/>
      <c r="D149" s="454"/>
      <c r="E149" s="455"/>
      <c r="F149" s="147" t="str">
        <f>IF($D149="","",IF($Q149="","",IF(VLOOKUP($D149,Fuse_Req!$A$2:$K$19,2)=1,$Q149*$G149,"")))</f>
        <v/>
      </c>
      <c r="G149" s="148" t="str">
        <f>IF($D149="","",IF(VLOOKUP($D149,Fuse_Req!$A$2:$K$19,2)=1,IF($N149&lt;=$R149,VLOOKUP($D149,Fuse_Req!$A$2:$K$19,3),IF(AND($N149&gt;$R149,$N149&lt;=$T149),VLOOKUP($D149,Fuse_Req!$A$2:$K$19,3)+(((VLOOKUP($D149,Fuse_Req!$A$2:$K$19,5)-VLOOKUP($D149,Fuse_Req!$A$2:$K$19,3))/($T149-$R149))*($N149-$R149)),0))))</f>
        <v/>
      </c>
      <c r="H149" s="147"/>
      <c r="I149" s="147"/>
      <c r="J149" s="148"/>
      <c r="K149" s="147"/>
      <c r="L149" s="147"/>
      <c r="M149" s="148"/>
      <c r="N149" s="149" t="str">
        <f t="shared" si="4"/>
        <v/>
      </c>
      <c r="O149" s="150" t="str">
        <f t="shared" si="5"/>
        <v/>
      </c>
      <c r="P149" s="151"/>
      <c r="Q149" s="453"/>
      <c r="R149" s="152" t="str">
        <f>IF($D149="","",IF(VLOOKUP($D149,Fuse_Req!$A$2:$K$19,2)=1,MIN($U149,VLOOKUP($D149,Fuse_Req!$A$2:$K$19,9)),85))</f>
        <v/>
      </c>
      <c r="S149" s="152" t="str">
        <f>IF($D149="","",IF(VLOOKUP($D149,Fuse_Req!$A$2:$K$19,2)=1,MIN($U149,VLOOKUP($D149,Fuse_Req!$A$2:$K$19,10)),85))</f>
        <v/>
      </c>
      <c r="T149" s="152" t="str">
        <f>IF($D149="","",IF($U149="","",MIN($U149,VLOOKUP($D149,Fuse_Req!$A$2:$K$19,11))))</f>
        <v/>
      </c>
      <c r="U149" s="453"/>
      <c r="V149" s="453"/>
      <c r="W149" s="191"/>
      <c r="X149" s="191"/>
      <c r="Y149" s="191"/>
      <c r="Z149" s="125"/>
      <c r="AA149" s="126" t="e">
        <f>VLOOKUP($D149,Fuse_Req!$A$2:$K$19,2)</f>
        <v>#N/A</v>
      </c>
    </row>
    <row r="150" spans="1:27" x14ac:dyDescent="0.25">
      <c r="A150" s="125"/>
      <c r="B150" s="453"/>
      <c r="C150" s="453"/>
      <c r="D150" s="454"/>
      <c r="E150" s="455"/>
      <c r="F150" s="147" t="str">
        <f>IF($D150="","",IF($Q150="","",IF(VLOOKUP($D150,Fuse_Req!$A$2:$K$19,2)=1,$Q150*$G150,"")))</f>
        <v/>
      </c>
      <c r="G150" s="148" t="str">
        <f>IF($D150="","",IF(VLOOKUP($D150,Fuse_Req!$A$2:$K$19,2)=1,IF($N150&lt;=$R150,VLOOKUP($D150,Fuse_Req!$A$2:$K$19,3),IF(AND($N150&gt;$R150,$N150&lt;=$T150),VLOOKUP($D150,Fuse_Req!$A$2:$K$19,3)+(((VLOOKUP($D150,Fuse_Req!$A$2:$K$19,5)-VLOOKUP($D150,Fuse_Req!$A$2:$K$19,3))/($T150-$R150))*($N150-$R150)),0))))</f>
        <v/>
      </c>
      <c r="H150" s="147"/>
      <c r="I150" s="147"/>
      <c r="J150" s="148"/>
      <c r="K150" s="147"/>
      <c r="L150" s="147"/>
      <c r="M150" s="148"/>
      <c r="N150" s="149" t="str">
        <f t="shared" si="4"/>
        <v/>
      </c>
      <c r="O150" s="150" t="str">
        <f t="shared" si="5"/>
        <v/>
      </c>
      <c r="P150" s="151"/>
      <c r="Q150" s="453"/>
      <c r="R150" s="152" t="str">
        <f>IF($D150="","",IF(VLOOKUP($D150,Fuse_Req!$A$2:$K$19,2)=1,MIN($U150,VLOOKUP($D150,Fuse_Req!$A$2:$K$19,9)),85))</f>
        <v/>
      </c>
      <c r="S150" s="152" t="str">
        <f>IF($D150="","",IF(VLOOKUP($D150,Fuse_Req!$A$2:$K$19,2)=1,MIN($U150,VLOOKUP($D150,Fuse_Req!$A$2:$K$19,10)),85))</f>
        <v/>
      </c>
      <c r="T150" s="152" t="str">
        <f>IF($D150="","",IF($U150="","",MIN($U150,VLOOKUP($D150,Fuse_Req!$A$2:$K$19,11))))</f>
        <v/>
      </c>
      <c r="U150" s="453"/>
      <c r="V150" s="453"/>
      <c r="W150" s="191"/>
      <c r="X150" s="191"/>
      <c r="Y150" s="191"/>
      <c r="Z150" s="125"/>
      <c r="AA150" s="126" t="e">
        <f>VLOOKUP($D150,Fuse_Req!$A$2:$K$19,2)</f>
        <v>#N/A</v>
      </c>
    </row>
    <row r="151" spans="1:27" x14ac:dyDescent="0.25">
      <c r="A151" s="125"/>
      <c r="B151" s="453"/>
      <c r="C151" s="453"/>
      <c r="D151" s="454"/>
      <c r="E151" s="455"/>
      <c r="F151" s="147" t="str">
        <f>IF($D151="","",IF($Q151="","",IF(VLOOKUP($D151,Fuse_Req!$A$2:$K$19,2)=1,$Q151*$G151,"")))</f>
        <v/>
      </c>
      <c r="G151" s="148" t="str">
        <f>IF($D151="","",IF(VLOOKUP($D151,Fuse_Req!$A$2:$K$19,2)=1,IF($N151&lt;=$R151,VLOOKUP($D151,Fuse_Req!$A$2:$K$19,3),IF(AND($N151&gt;$R151,$N151&lt;=$T151),VLOOKUP($D151,Fuse_Req!$A$2:$K$19,3)+(((VLOOKUP($D151,Fuse_Req!$A$2:$K$19,5)-VLOOKUP($D151,Fuse_Req!$A$2:$K$19,3))/($T151-$R151))*($N151-$R151)),0))))</f>
        <v/>
      </c>
      <c r="H151" s="147"/>
      <c r="I151" s="147"/>
      <c r="J151" s="148"/>
      <c r="K151" s="147"/>
      <c r="L151" s="147"/>
      <c r="M151" s="148"/>
      <c r="N151" s="149" t="str">
        <f t="shared" si="4"/>
        <v/>
      </c>
      <c r="O151" s="150" t="str">
        <f t="shared" si="5"/>
        <v/>
      </c>
      <c r="P151" s="151"/>
      <c r="Q151" s="453"/>
      <c r="R151" s="152" t="str">
        <f>IF($D151="","",IF(VLOOKUP($D151,Fuse_Req!$A$2:$K$19,2)=1,MIN($U151,VLOOKUP($D151,Fuse_Req!$A$2:$K$19,9)),85))</f>
        <v/>
      </c>
      <c r="S151" s="152" t="str">
        <f>IF($D151="","",IF(VLOOKUP($D151,Fuse_Req!$A$2:$K$19,2)=1,MIN($U151,VLOOKUP($D151,Fuse_Req!$A$2:$K$19,10)),85))</f>
        <v/>
      </c>
      <c r="T151" s="152" t="str">
        <f>IF($D151="","",IF($U151="","",MIN($U151,VLOOKUP($D151,Fuse_Req!$A$2:$K$19,11))))</f>
        <v/>
      </c>
      <c r="U151" s="453"/>
      <c r="V151" s="453"/>
      <c r="W151" s="191"/>
      <c r="X151" s="191"/>
      <c r="Y151" s="191"/>
      <c r="Z151" s="125"/>
      <c r="AA151" s="126" t="e">
        <f>VLOOKUP($D151,Fuse_Req!$A$2:$K$19,2)</f>
        <v>#N/A</v>
      </c>
    </row>
    <row r="152" spans="1:27" x14ac:dyDescent="0.25">
      <c r="A152" s="125"/>
      <c r="B152" s="453"/>
      <c r="C152" s="453"/>
      <c r="D152" s="454"/>
      <c r="E152" s="455"/>
      <c r="F152" s="147" t="str">
        <f>IF($D152="","",IF($Q152="","",IF(VLOOKUP($D152,Fuse_Req!$A$2:$K$19,2)=1,$Q152*$G152,"")))</f>
        <v/>
      </c>
      <c r="G152" s="148" t="str">
        <f>IF($D152="","",IF(VLOOKUP($D152,Fuse_Req!$A$2:$K$19,2)=1,IF($N152&lt;=$R152,VLOOKUP($D152,Fuse_Req!$A$2:$K$19,3),IF(AND($N152&gt;$R152,$N152&lt;=$T152),VLOOKUP($D152,Fuse_Req!$A$2:$K$19,3)+(((VLOOKUP($D152,Fuse_Req!$A$2:$K$19,5)-VLOOKUP($D152,Fuse_Req!$A$2:$K$19,3))/($T152-$R152))*($N152-$R152)),0))))</f>
        <v/>
      </c>
      <c r="H152" s="147"/>
      <c r="I152" s="147"/>
      <c r="J152" s="148"/>
      <c r="K152" s="147"/>
      <c r="L152" s="147"/>
      <c r="M152" s="148"/>
      <c r="N152" s="149" t="str">
        <f t="shared" si="4"/>
        <v/>
      </c>
      <c r="O152" s="150" t="str">
        <f t="shared" si="5"/>
        <v/>
      </c>
      <c r="P152" s="151"/>
      <c r="Q152" s="453"/>
      <c r="R152" s="152" t="str">
        <f>IF($D152="","",IF(VLOOKUP($D152,Fuse_Req!$A$2:$K$19,2)=1,MIN($U152,VLOOKUP($D152,Fuse_Req!$A$2:$K$19,9)),85))</f>
        <v/>
      </c>
      <c r="S152" s="152" t="str">
        <f>IF($D152="","",IF(VLOOKUP($D152,Fuse_Req!$A$2:$K$19,2)=1,MIN($U152,VLOOKUP($D152,Fuse_Req!$A$2:$K$19,10)),85))</f>
        <v/>
      </c>
      <c r="T152" s="152" t="str">
        <f>IF($D152="","",IF($U152="","",MIN($U152,VLOOKUP($D152,Fuse_Req!$A$2:$K$19,11))))</f>
        <v/>
      </c>
      <c r="U152" s="453"/>
      <c r="V152" s="453"/>
      <c r="W152" s="191"/>
      <c r="X152" s="191"/>
      <c r="Y152" s="191"/>
      <c r="Z152" s="125"/>
      <c r="AA152" s="126" t="e">
        <f>VLOOKUP($D152,Fuse_Req!$A$2:$K$19,2)</f>
        <v>#N/A</v>
      </c>
    </row>
    <row r="153" spans="1:27" x14ac:dyDescent="0.25">
      <c r="A153" s="125"/>
      <c r="B153" s="453"/>
      <c r="C153" s="453"/>
      <c r="D153" s="454"/>
      <c r="E153" s="455"/>
      <c r="F153" s="147" t="str">
        <f>IF($D153="","",IF($Q153="","",IF(VLOOKUP($D153,Fuse_Req!$A$2:$K$19,2)=1,$Q153*$G153,"")))</f>
        <v/>
      </c>
      <c r="G153" s="148" t="str">
        <f>IF($D153="","",IF(VLOOKUP($D153,Fuse_Req!$A$2:$K$19,2)=1,IF($N153&lt;=$R153,VLOOKUP($D153,Fuse_Req!$A$2:$K$19,3),IF(AND($N153&gt;$R153,$N153&lt;=$T153),VLOOKUP($D153,Fuse_Req!$A$2:$K$19,3)+(((VLOOKUP($D153,Fuse_Req!$A$2:$K$19,5)-VLOOKUP($D153,Fuse_Req!$A$2:$K$19,3))/($T153-$R153))*($N153-$R153)),0))))</f>
        <v/>
      </c>
      <c r="H153" s="147"/>
      <c r="I153" s="147"/>
      <c r="J153" s="148"/>
      <c r="K153" s="147"/>
      <c r="L153" s="147"/>
      <c r="M153" s="148"/>
      <c r="N153" s="149" t="str">
        <f t="shared" si="4"/>
        <v/>
      </c>
      <c r="O153" s="150" t="str">
        <f t="shared" si="5"/>
        <v/>
      </c>
      <c r="P153" s="151"/>
      <c r="Q153" s="453"/>
      <c r="R153" s="152" t="str">
        <f>IF($D153="","",IF(VLOOKUP($D153,Fuse_Req!$A$2:$K$19,2)=1,MIN($U153,VLOOKUP($D153,Fuse_Req!$A$2:$K$19,9)),85))</f>
        <v/>
      </c>
      <c r="S153" s="152" t="str">
        <f>IF($D153="","",IF(VLOOKUP($D153,Fuse_Req!$A$2:$K$19,2)=1,MIN($U153,VLOOKUP($D153,Fuse_Req!$A$2:$K$19,10)),85))</f>
        <v/>
      </c>
      <c r="T153" s="152" t="str">
        <f>IF($D153="","",IF($U153="","",MIN($U153,VLOOKUP($D153,Fuse_Req!$A$2:$K$19,11))))</f>
        <v/>
      </c>
      <c r="U153" s="453"/>
      <c r="V153" s="453"/>
      <c r="W153" s="191"/>
      <c r="X153" s="191"/>
      <c r="Y153" s="191"/>
      <c r="Z153" s="125"/>
      <c r="AA153" s="126" t="e">
        <f>VLOOKUP($D153,Fuse_Req!$A$2:$K$19,2)</f>
        <v>#N/A</v>
      </c>
    </row>
    <row r="154" spans="1:27" x14ac:dyDescent="0.25">
      <c r="A154" s="125"/>
      <c r="B154" s="453"/>
      <c r="C154" s="453"/>
      <c r="D154" s="454"/>
      <c r="E154" s="455"/>
      <c r="F154" s="147" t="str">
        <f>IF($D154="","",IF($Q154="","",IF(VLOOKUP($D154,Fuse_Req!$A$2:$K$19,2)=1,$Q154*$G154,"")))</f>
        <v/>
      </c>
      <c r="G154" s="148" t="str">
        <f>IF($D154="","",IF(VLOOKUP($D154,Fuse_Req!$A$2:$K$19,2)=1,IF($N154&lt;=$R154,VLOOKUP($D154,Fuse_Req!$A$2:$K$19,3),IF(AND($N154&gt;$R154,$N154&lt;=$T154),VLOOKUP($D154,Fuse_Req!$A$2:$K$19,3)+(((VLOOKUP($D154,Fuse_Req!$A$2:$K$19,5)-VLOOKUP($D154,Fuse_Req!$A$2:$K$19,3))/($T154-$R154))*($N154-$R154)),0))))</f>
        <v/>
      </c>
      <c r="H154" s="147"/>
      <c r="I154" s="147"/>
      <c r="J154" s="148"/>
      <c r="K154" s="147"/>
      <c r="L154" s="147"/>
      <c r="M154" s="148"/>
      <c r="N154" s="149" t="str">
        <f t="shared" si="4"/>
        <v/>
      </c>
      <c r="O154" s="150" t="str">
        <f t="shared" si="5"/>
        <v/>
      </c>
      <c r="P154" s="151"/>
      <c r="Q154" s="453"/>
      <c r="R154" s="152" t="str">
        <f>IF($D154="","",IF(VLOOKUP($D154,Fuse_Req!$A$2:$K$19,2)=1,MIN($U154,VLOOKUP($D154,Fuse_Req!$A$2:$K$19,9)),85))</f>
        <v/>
      </c>
      <c r="S154" s="152" t="str">
        <f>IF($D154="","",IF(VLOOKUP($D154,Fuse_Req!$A$2:$K$19,2)=1,MIN($U154,VLOOKUP($D154,Fuse_Req!$A$2:$K$19,10)),85))</f>
        <v/>
      </c>
      <c r="T154" s="152" t="str">
        <f>IF($D154="","",IF($U154="","",MIN($U154,VLOOKUP($D154,Fuse_Req!$A$2:$K$19,11))))</f>
        <v/>
      </c>
      <c r="U154" s="453"/>
      <c r="V154" s="453"/>
      <c r="W154" s="191"/>
      <c r="X154" s="191"/>
      <c r="Y154" s="191"/>
      <c r="Z154" s="125"/>
      <c r="AA154" s="126" t="e">
        <f>VLOOKUP($D154,Fuse_Req!$A$2:$K$19,2)</f>
        <v>#N/A</v>
      </c>
    </row>
    <row r="155" spans="1:27" x14ac:dyDescent="0.25">
      <c r="A155" s="125"/>
      <c r="B155" s="453"/>
      <c r="C155" s="453"/>
      <c r="D155" s="454"/>
      <c r="E155" s="455"/>
      <c r="F155" s="147" t="str">
        <f>IF($D155="","",IF($Q155="","",IF(VLOOKUP($D155,Fuse_Req!$A$2:$K$19,2)=1,$Q155*$G155,"")))</f>
        <v/>
      </c>
      <c r="G155" s="148" t="str">
        <f>IF($D155="","",IF(VLOOKUP($D155,Fuse_Req!$A$2:$K$19,2)=1,IF($N155&lt;=$R155,VLOOKUP($D155,Fuse_Req!$A$2:$K$19,3),IF(AND($N155&gt;$R155,$N155&lt;=$T155),VLOOKUP($D155,Fuse_Req!$A$2:$K$19,3)+(((VLOOKUP($D155,Fuse_Req!$A$2:$K$19,5)-VLOOKUP($D155,Fuse_Req!$A$2:$K$19,3))/($T155-$R155))*($N155-$R155)),0))))</f>
        <v/>
      </c>
      <c r="H155" s="147"/>
      <c r="I155" s="147"/>
      <c r="J155" s="148"/>
      <c r="K155" s="147"/>
      <c r="L155" s="147"/>
      <c r="M155" s="148"/>
      <c r="N155" s="149" t="str">
        <f t="shared" si="4"/>
        <v/>
      </c>
      <c r="O155" s="150" t="str">
        <f t="shared" si="5"/>
        <v/>
      </c>
      <c r="P155" s="151"/>
      <c r="Q155" s="453"/>
      <c r="R155" s="152" t="str">
        <f>IF($D155="","",IF(VLOOKUP($D155,Fuse_Req!$A$2:$K$19,2)=1,MIN($U155,VLOOKUP($D155,Fuse_Req!$A$2:$K$19,9)),85))</f>
        <v/>
      </c>
      <c r="S155" s="152" t="str">
        <f>IF($D155="","",IF(VLOOKUP($D155,Fuse_Req!$A$2:$K$19,2)=1,MIN($U155,VLOOKUP($D155,Fuse_Req!$A$2:$K$19,10)),85))</f>
        <v/>
      </c>
      <c r="T155" s="152" t="str">
        <f>IF($D155="","",IF($U155="","",MIN($U155,VLOOKUP($D155,Fuse_Req!$A$2:$K$19,11))))</f>
        <v/>
      </c>
      <c r="U155" s="453"/>
      <c r="V155" s="453"/>
      <c r="W155" s="191"/>
      <c r="X155" s="191"/>
      <c r="Y155" s="191"/>
      <c r="Z155" s="125"/>
      <c r="AA155" s="126" t="e">
        <f>VLOOKUP($D155,Fuse_Req!$A$2:$K$19,2)</f>
        <v>#N/A</v>
      </c>
    </row>
    <row r="156" spans="1:27" x14ac:dyDescent="0.25">
      <c r="A156" s="125"/>
      <c r="B156" s="453"/>
      <c r="C156" s="453"/>
      <c r="D156" s="454"/>
      <c r="E156" s="455"/>
      <c r="F156" s="147" t="str">
        <f>IF($D156="","",IF($Q156="","",IF(VLOOKUP($D156,Fuse_Req!$A$2:$K$19,2)=1,$Q156*$G156,"")))</f>
        <v/>
      </c>
      <c r="G156" s="148" t="str">
        <f>IF($D156="","",IF(VLOOKUP($D156,Fuse_Req!$A$2:$K$19,2)=1,IF($N156&lt;=$R156,VLOOKUP($D156,Fuse_Req!$A$2:$K$19,3),IF(AND($N156&gt;$R156,$N156&lt;=$T156),VLOOKUP($D156,Fuse_Req!$A$2:$K$19,3)+(((VLOOKUP($D156,Fuse_Req!$A$2:$K$19,5)-VLOOKUP($D156,Fuse_Req!$A$2:$K$19,3))/($T156-$R156))*($N156-$R156)),0))))</f>
        <v/>
      </c>
      <c r="H156" s="147"/>
      <c r="I156" s="147"/>
      <c r="J156" s="148"/>
      <c r="K156" s="147"/>
      <c r="L156" s="147"/>
      <c r="M156" s="148"/>
      <c r="N156" s="149" t="str">
        <f t="shared" si="4"/>
        <v/>
      </c>
      <c r="O156" s="150" t="str">
        <f t="shared" si="5"/>
        <v/>
      </c>
      <c r="P156" s="151"/>
      <c r="Q156" s="453"/>
      <c r="R156" s="152" t="str">
        <f>IF($D156="","",IF(VLOOKUP($D156,Fuse_Req!$A$2:$K$19,2)=1,MIN($U156,VLOOKUP($D156,Fuse_Req!$A$2:$K$19,9)),85))</f>
        <v/>
      </c>
      <c r="S156" s="152" t="str">
        <f>IF($D156="","",IF(VLOOKUP($D156,Fuse_Req!$A$2:$K$19,2)=1,MIN($U156,VLOOKUP($D156,Fuse_Req!$A$2:$K$19,10)),85))</f>
        <v/>
      </c>
      <c r="T156" s="152" t="str">
        <f>IF($D156="","",IF($U156="","",MIN($U156,VLOOKUP($D156,Fuse_Req!$A$2:$K$19,11))))</f>
        <v/>
      </c>
      <c r="U156" s="453"/>
      <c r="V156" s="453"/>
      <c r="W156" s="191"/>
      <c r="X156" s="191"/>
      <c r="Y156" s="191"/>
      <c r="Z156" s="125"/>
      <c r="AA156" s="126" t="e">
        <f>VLOOKUP($D156,Fuse_Req!$A$2:$K$19,2)</f>
        <v>#N/A</v>
      </c>
    </row>
    <row r="157" spans="1:27" x14ac:dyDescent="0.25">
      <c r="A157" s="125"/>
      <c r="B157" s="453"/>
      <c r="C157" s="453"/>
      <c r="D157" s="454"/>
      <c r="E157" s="455"/>
      <c r="F157" s="147" t="str">
        <f>IF($D157="","",IF($Q157="","",IF(VLOOKUP($D157,Fuse_Req!$A$2:$K$19,2)=1,$Q157*$G157,"")))</f>
        <v/>
      </c>
      <c r="G157" s="148" t="str">
        <f>IF($D157="","",IF(VLOOKUP($D157,Fuse_Req!$A$2:$K$19,2)=1,IF($N157&lt;=$R157,VLOOKUP($D157,Fuse_Req!$A$2:$K$19,3),IF(AND($N157&gt;$R157,$N157&lt;=$T157),VLOOKUP($D157,Fuse_Req!$A$2:$K$19,3)+(((VLOOKUP($D157,Fuse_Req!$A$2:$K$19,5)-VLOOKUP($D157,Fuse_Req!$A$2:$K$19,3))/($T157-$R157))*($N157-$R157)),0))))</f>
        <v/>
      </c>
      <c r="H157" s="147"/>
      <c r="I157" s="147"/>
      <c r="J157" s="148"/>
      <c r="K157" s="147"/>
      <c r="L157" s="147"/>
      <c r="M157" s="148"/>
      <c r="N157" s="149" t="str">
        <f t="shared" si="4"/>
        <v/>
      </c>
      <c r="O157" s="150" t="str">
        <f t="shared" si="5"/>
        <v/>
      </c>
      <c r="P157" s="151"/>
      <c r="Q157" s="453"/>
      <c r="R157" s="152" t="str">
        <f>IF($D157="","",IF(VLOOKUP($D157,Fuse_Req!$A$2:$K$19,2)=1,MIN($U157,VLOOKUP($D157,Fuse_Req!$A$2:$K$19,9)),85))</f>
        <v/>
      </c>
      <c r="S157" s="152" t="str">
        <f>IF($D157="","",IF(VLOOKUP($D157,Fuse_Req!$A$2:$K$19,2)=1,MIN($U157,VLOOKUP($D157,Fuse_Req!$A$2:$K$19,10)),85))</f>
        <v/>
      </c>
      <c r="T157" s="152" t="str">
        <f>IF($D157="","",IF($U157="","",MIN($U157,VLOOKUP($D157,Fuse_Req!$A$2:$K$19,11))))</f>
        <v/>
      </c>
      <c r="U157" s="453"/>
      <c r="V157" s="453"/>
      <c r="W157" s="191"/>
      <c r="X157" s="191"/>
      <c r="Y157" s="191"/>
      <c r="Z157" s="125"/>
      <c r="AA157" s="126" t="e">
        <f>VLOOKUP($D157,Fuse_Req!$A$2:$K$19,2)</f>
        <v>#N/A</v>
      </c>
    </row>
    <row r="158" spans="1:27" x14ac:dyDescent="0.25">
      <c r="A158" s="125"/>
      <c r="B158" s="453"/>
      <c r="C158" s="453"/>
      <c r="D158" s="454"/>
      <c r="E158" s="455"/>
      <c r="F158" s="147" t="str">
        <f>IF($D158="","",IF($Q158="","",IF(VLOOKUP($D158,Fuse_Req!$A$2:$K$19,2)=1,$Q158*$G158,"")))</f>
        <v/>
      </c>
      <c r="G158" s="148" t="str">
        <f>IF($D158="","",IF(VLOOKUP($D158,Fuse_Req!$A$2:$K$19,2)=1,IF($N158&lt;=$R158,VLOOKUP($D158,Fuse_Req!$A$2:$K$19,3),IF(AND($N158&gt;$R158,$N158&lt;=$T158),VLOOKUP($D158,Fuse_Req!$A$2:$K$19,3)+(((VLOOKUP($D158,Fuse_Req!$A$2:$K$19,5)-VLOOKUP($D158,Fuse_Req!$A$2:$K$19,3))/($T158-$R158))*($N158-$R158)),0))))</f>
        <v/>
      </c>
      <c r="H158" s="147"/>
      <c r="I158" s="147"/>
      <c r="J158" s="148"/>
      <c r="K158" s="147"/>
      <c r="L158" s="147"/>
      <c r="M158" s="148"/>
      <c r="N158" s="149" t="str">
        <f t="shared" si="4"/>
        <v/>
      </c>
      <c r="O158" s="150" t="str">
        <f t="shared" si="5"/>
        <v/>
      </c>
      <c r="P158" s="151"/>
      <c r="Q158" s="453"/>
      <c r="R158" s="152" t="str">
        <f>IF($D158="","",IF(VLOOKUP($D158,Fuse_Req!$A$2:$K$19,2)=1,MIN($U158,VLOOKUP($D158,Fuse_Req!$A$2:$K$19,9)),85))</f>
        <v/>
      </c>
      <c r="S158" s="152" t="str">
        <f>IF($D158="","",IF(VLOOKUP($D158,Fuse_Req!$A$2:$K$19,2)=1,MIN($U158,VLOOKUP($D158,Fuse_Req!$A$2:$K$19,10)),85))</f>
        <v/>
      </c>
      <c r="T158" s="152" t="str">
        <f>IF($D158="","",IF($U158="","",MIN($U158,VLOOKUP($D158,Fuse_Req!$A$2:$K$19,11))))</f>
        <v/>
      </c>
      <c r="U158" s="453"/>
      <c r="V158" s="453"/>
      <c r="W158" s="191"/>
      <c r="X158" s="191"/>
      <c r="Y158" s="191"/>
      <c r="Z158" s="125"/>
      <c r="AA158" s="126" t="e">
        <f>VLOOKUP($D158,Fuse_Req!$A$2:$K$19,2)</f>
        <v>#N/A</v>
      </c>
    </row>
    <row r="159" spans="1:27" x14ac:dyDescent="0.25">
      <c r="A159" s="125"/>
      <c r="B159" s="453"/>
      <c r="C159" s="453"/>
      <c r="D159" s="454"/>
      <c r="E159" s="455"/>
      <c r="F159" s="147" t="str">
        <f>IF($D159="","",IF($Q159="","",IF(VLOOKUP($D159,Fuse_Req!$A$2:$K$19,2)=1,$Q159*$G159,"")))</f>
        <v/>
      </c>
      <c r="G159" s="148" t="str">
        <f>IF($D159="","",IF(VLOOKUP($D159,Fuse_Req!$A$2:$K$19,2)=1,IF($N159&lt;=$R159,VLOOKUP($D159,Fuse_Req!$A$2:$K$19,3),IF(AND($N159&gt;$R159,$N159&lt;=$T159),VLOOKUP($D159,Fuse_Req!$A$2:$K$19,3)+(((VLOOKUP($D159,Fuse_Req!$A$2:$K$19,5)-VLOOKUP($D159,Fuse_Req!$A$2:$K$19,3))/($T159-$R159))*($N159-$R159)),0))))</f>
        <v/>
      </c>
      <c r="H159" s="147"/>
      <c r="I159" s="147"/>
      <c r="J159" s="148"/>
      <c r="K159" s="147"/>
      <c r="L159" s="147"/>
      <c r="M159" s="148"/>
      <c r="N159" s="149" t="str">
        <f t="shared" si="4"/>
        <v/>
      </c>
      <c r="O159" s="150" t="str">
        <f t="shared" si="5"/>
        <v/>
      </c>
      <c r="P159" s="151"/>
      <c r="Q159" s="453"/>
      <c r="R159" s="152" t="str">
        <f>IF($D159="","",IF(VLOOKUP($D159,Fuse_Req!$A$2:$K$19,2)=1,MIN($U159,VLOOKUP($D159,Fuse_Req!$A$2:$K$19,9)),85))</f>
        <v/>
      </c>
      <c r="S159" s="152" t="str">
        <f>IF($D159="","",IF(VLOOKUP($D159,Fuse_Req!$A$2:$K$19,2)=1,MIN($U159,VLOOKUP($D159,Fuse_Req!$A$2:$K$19,10)),85))</f>
        <v/>
      </c>
      <c r="T159" s="152" t="str">
        <f>IF($D159="","",IF($U159="","",MIN($U159,VLOOKUP($D159,Fuse_Req!$A$2:$K$19,11))))</f>
        <v/>
      </c>
      <c r="U159" s="453"/>
      <c r="V159" s="453"/>
      <c r="W159" s="191"/>
      <c r="X159" s="191"/>
      <c r="Y159" s="191"/>
      <c r="Z159" s="125"/>
      <c r="AA159" s="126" t="e">
        <f>VLOOKUP($D159,Fuse_Req!$A$2:$K$19,2)</f>
        <v>#N/A</v>
      </c>
    </row>
    <row r="160" spans="1:27" x14ac:dyDescent="0.25">
      <c r="A160" s="125"/>
      <c r="B160" s="453"/>
      <c r="C160" s="453"/>
      <c r="D160" s="454"/>
      <c r="E160" s="455"/>
      <c r="F160" s="147" t="str">
        <f>IF($D160="","",IF($Q160="","",IF(VLOOKUP($D160,Fuse_Req!$A$2:$K$19,2)=1,$Q160*$G160,"")))</f>
        <v/>
      </c>
      <c r="G160" s="148" t="str">
        <f>IF($D160="","",IF(VLOOKUP($D160,Fuse_Req!$A$2:$K$19,2)=1,IF($N160&lt;=$R160,VLOOKUP($D160,Fuse_Req!$A$2:$K$19,3),IF(AND($N160&gt;$R160,$N160&lt;=$T160),VLOOKUP($D160,Fuse_Req!$A$2:$K$19,3)+(((VLOOKUP($D160,Fuse_Req!$A$2:$K$19,5)-VLOOKUP($D160,Fuse_Req!$A$2:$K$19,3))/($T160-$R160))*($N160-$R160)),0))))</f>
        <v/>
      </c>
      <c r="H160" s="147"/>
      <c r="I160" s="147"/>
      <c r="J160" s="148"/>
      <c r="K160" s="147"/>
      <c r="L160" s="147"/>
      <c r="M160" s="148"/>
      <c r="N160" s="149" t="str">
        <f t="shared" si="4"/>
        <v/>
      </c>
      <c r="O160" s="150" t="str">
        <f t="shared" si="5"/>
        <v/>
      </c>
      <c r="P160" s="151"/>
      <c r="Q160" s="453"/>
      <c r="R160" s="152" t="str">
        <f>IF($D160="","",IF(VLOOKUP($D160,Fuse_Req!$A$2:$K$19,2)=1,MIN($U160,VLOOKUP($D160,Fuse_Req!$A$2:$K$19,9)),85))</f>
        <v/>
      </c>
      <c r="S160" s="152" t="str">
        <f>IF($D160="","",IF(VLOOKUP($D160,Fuse_Req!$A$2:$K$19,2)=1,MIN($U160,VLOOKUP($D160,Fuse_Req!$A$2:$K$19,10)),85))</f>
        <v/>
      </c>
      <c r="T160" s="152" t="str">
        <f>IF($D160="","",IF($U160="","",MIN($U160,VLOOKUP($D160,Fuse_Req!$A$2:$K$19,11))))</f>
        <v/>
      </c>
      <c r="U160" s="453"/>
      <c r="V160" s="453"/>
      <c r="W160" s="191"/>
      <c r="X160" s="191"/>
      <c r="Y160" s="191"/>
      <c r="Z160" s="125"/>
      <c r="AA160" s="126" t="e">
        <f>VLOOKUP($D160,Fuse_Req!$A$2:$K$19,2)</f>
        <v>#N/A</v>
      </c>
    </row>
    <row r="161" spans="1:27" x14ac:dyDescent="0.25">
      <c r="A161" s="125"/>
      <c r="B161" s="453"/>
      <c r="C161" s="453"/>
      <c r="D161" s="454"/>
      <c r="E161" s="455"/>
      <c r="F161" s="147" t="str">
        <f>IF($D161="","",IF($Q161="","",IF(VLOOKUP($D161,Fuse_Req!$A$2:$K$19,2)=1,$Q161*$G161,"")))</f>
        <v/>
      </c>
      <c r="G161" s="148" t="str">
        <f>IF($D161="","",IF(VLOOKUP($D161,Fuse_Req!$A$2:$K$19,2)=1,IF($N161&lt;=$R161,VLOOKUP($D161,Fuse_Req!$A$2:$K$19,3),IF(AND($N161&gt;$R161,$N161&lt;=$T161),VLOOKUP($D161,Fuse_Req!$A$2:$K$19,3)+(((VLOOKUP($D161,Fuse_Req!$A$2:$K$19,5)-VLOOKUP($D161,Fuse_Req!$A$2:$K$19,3))/($T161-$R161))*($N161-$R161)),0))))</f>
        <v/>
      </c>
      <c r="H161" s="147"/>
      <c r="I161" s="147"/>
      <c r="J161" s="148"/>
      <c r="K161" s="147"/>
      <c r="L161" s="147"/>
      <c r="M161" s="148"/>
      <c r="N161" s="149" t="str">
        <f t="shared" si="4"/>
        <v/>
      </c>
      <c r="O161" s="150" t="str">
        <f t="shared" si="5"/>
        <v/>
      </c>
      <c r="P161" s="151"/>
      <c r="Q161" s="453"/>
      <c r="R161" s="152" t="str">
        <f>IF($D161="","",IF(VLOOKUP($D161,Fuse_Req!$A$2:$K$19,2)=1,MIN($U161,VLOOKUP($D161,Fuse_Req!$A$2:$K$19,9)),85))</f>
        <v/>
      </c>
      <c r="S161" s="152" t="str">
        <f>IF($D161="","",IF(VLOOKUP($D161,Fuse_Req!$A$2:$K$19,2)=1,MIN($U161,VLOOKUP($D161,Fuse_Req!$A$2:$K$19,10)),85))</f>
        <v/>
      </c>
      <c r="T161" s="152" t="str">
        <f>IF($D161="","",IF($U161="","",MIN($U161,VLOOKUP($D161,Fuse_Req!$A$2:$K$19,11))))</f>
        <v/>
      </c>
      <c r="U161" s="453"/>
      <c r="V161" s="453"/>
      <c r="W161" s="191"/>
      <c r="X161" s="191"/>
      <c r="Y161" s="191"/>
      <c r="Z161" s="125"/>
      <c r="AA161" s="126" t="e">
        <f>VLOOKUP($D161,Fuse_Req!$A$2:$K$19,2)</f>
        <v>#N/A</v>
      </c>
    </row>
    <row r="162" spans="1:27" x14ac:dyDescent="0.25">
      <c r="A162" s="125"/>
      <c r="B162" s="453"/>
      <c r="C162" s="453"/>
      <c r="D162" s="454"/>
      <c r="E162" s="455"/>
      <c r="F162" s="147" t="str">
        <f>IF($D162="","",IF($Q162="","",IF(VLOOKUP($D162,Fuse_Req!$A$2:$K$19,2)=1,$Q162*$G162,"")))</f>
        <v/>
      </c>
      <c r="G162" s="148" t="str">
        <f>IF($D162="","",IF(VLOOKUP($D162,Fuse_Req!$A$2:$K$19,2)=1,IF($N162&lt;=$R162,VLOOKUP($D162,Fuse_Req!$A$2:$K$19,3),IF(AND($N162&gt;$R162,$N162&lt;=$T162),VLOOKUP($D162,Fuse_Req!$A$2:$K$19,3)+(((VLOOKUP($D162,Fuse_Req!$A$2:$K$19,5)-VLOOKUP($D162,Fuse_Req!$A$2:$K$19,3))/($T162-$R162))*($N162-$R162)),0))))</f>
        <v/>
      </c>
      <c r="H162" s="147"/>
      <c r="I162" s="147"/>
      <c r="J162" s="148"/>
      <c r="K162" s="147"/>
      <c r="L162" s="147"/>
      <c r="M162" s="148"/>
      <c r="N162" s="149" t="str">
        <f t="shared" si="4"/>
        <v/>
      </c>
      <c r="O162" s="150" t="str">
        <f t="shared" si="5"/>
        <v/>
      </c>
      <c r="P162" s="151"/>
      <c r="Q162" s="453"/>
      <c r="R162" s="152" t="str">
        <f>IF($D162="","",IF(VLOOKUP($D162,Fuse_Req!$A$2:$K$19,2)=1,MIN($U162,VLOOKUP($D162,Fuse_Req!$A$2:$K$19,9)),85))</f>
        <v/>
      </c>
      <c r="S162" s="152" t="str">
        <f>IF($D162="","",IF(VLOOKUP($D162,Fuse_Req!$A$2:$K$19,2)=1,MIN($U162,VLOOKUP($D162,Fuse_Req!$A$2:$K$19,10)),85))</f>
        <v/>
      </c>
      <c r="T162" s="152" t="str">
        <f>IF($D162="","",IF($U162="","",MIN($U162,VLOOKUP($D162,Fuse_Req!$A$2:$K$19,11))))</f>
        <v/>
      </c>
      <c r="U162" s="453"/>
      <c r="V162" s="453"/>
      <c r="W162" s="191"/>
      <c r="X162" s="191"/>
      <c r="Y162" s="191"/>
      <c r="Z162" s="125"/>
      <c r="AA162" s="126" t="e">
        <f>VLOOKUP($D162,Fuse_Req!$A$2:$K$19,2)</f>
        <v>#N/A</v>
      </c>
    </row>
    <row r="163" spans="1:27" x14ac:dyDescent="0.25">
      <c r="A163" s="125"/>
      <c r="B163" s="453"/>
      <c r="C163" s="453"/>
      <c r="D163" s="454"/>
      <c r="E163" s="455"/>
      <c r="F163" s="147" t="str">
        <f>IF($D163="","",IF($Q163="","",IF(VLOOKUP($D163,Fuse_Req!$A$2:$K$19,2)=1,$Q163*$G163,"")))</f>
        <v/>
      </c>
      <c r="G163" s="148" t="str">
        <f>IF($D163="","",IF(VLOOKUP($D163,Fuse_Req!$A$2:$K$19,2)=1,IF($N163&lt;=$R163,VLOOKUP($D163,Fuse_Req!$A$2:$K$19,3),IF(AND($N163&gt;$R163,$N163&lt;=$T163),VLOOKUP($D163,Fuse_Req!$A$2:$K$19,3)+(((VLOOKUP($D163,Fuse_Req!$A$2:$K$19,5)-VLOOKUP($D163,Fuse_Req!$A$2:$K$19,3))/($T163-$R163))*($N163-$R163)),0))))</f>
        <v/>
      </c>
      <c r="H163" s="147"/>
      <c r="I163" s="147"/>
      <c r="J163" s="148"/>
      <c r="K163" s="147"/>
      <c r="L163" s="147"/>
      <c r="M163" s="148"/>
      <c r="N163" s="149" t="str">
        <f t="shared" si="4"/>
        <v/>
      </c>
      <c r="O163" s="150" t="str">
        <f t="shared" si="5"/>
        <v/>
      </c>
      <c r="P163" s="151"/>
      <c r="Q163" s="453"/>
      <c r="R163" s="152" t="str">
        <f>IF($D163="","",IF(VLOOKUP($D163,Fuse_Req!$A$2:$K$19,2)=1,MIN($U163,VLOOKUP($D163,Fuse_Req!$A$2:$K$19,9)),85))</f>
        <v/>
      </c>
      <c r="S163" s="152" t="str">
        <f>IF($D163="","",IF(VLOOKUP($D163,Fuse_Req!$A$2:$K$19,2)=1,MIN($U163,VLOOKUP($D163,Fuse_Req!$A$2:$K$19,10)),85))</f>
        <v/>
      </c>
      <c r="T163" s="152" t="str">
        <f>IF($D163="","",IF($U163="","",MIN($U163,VLOOKUP($D163,Fuse_Req!$A$2:$K$19,11))))</f>
        <v/>
      </c>
      <c r="U163" s="453"/>
      <c r="V163" s="453"/>
      <c r="W163" s="191"/>
      <c r="X163" s="191"/>
      <c r="Y163" s="191"/>
      <c r="Z163" s="125"/>
      <c r="AA163" s="126" t="e">
        <f>VLOOKUP($D163,Fuse_Req!$A$2:$K$19,2)</f>
        <v>#N/A</v>
      </c>
    </row>
    <row r="164" spans="1:27" x14ac:dyDescent="0.25">
      <c r="A164" s="125"/>
      <c r="B164" s="453"/>
      <c r="C164" s="453"/>
      <c r="D164" s="454"/>
      <c r="E164" s="455"/>
      <c r="F164" s="147" t="str">
        <f>IF($D164="","",IF($Q164="","",IF(VLOOKUP($D164,Fuse_Req!$A$2:$K$19,2)=1,$Q164*$G164,"")))</f>
        <v/>
      </c>
      <c r="G164" s="148" t="str">
        <f>IF($D164="","",IF(VLOOKUP($D164,Fuse_Req!$A$2:$K$19,2)=1,IF($N164&lt;=$R164,VLOOKUP($D164,Fuse_Req!$A$2:$K$19,3),IF(AND($N164&gt;$R164,$N164&lt;=$T164),VLOOKUP($D164,Fuse_Req!$A$2:$K$19,3)+(((VLOOKUP($D164,Fuse_Req!$A$2:$K$19,5)-VLOOKUP($D164,Fuse_Req!$A$2:$K$19,3))/($T164-$R164))*($N164-$R164)),0))))</f>
        <v/>
      </c>
      <c r="H164" s="147"/>
      <c r="I164" s="147"/>
      <c r="J164" s="148"/>
      <c r="K164" s="147"/>
      <c r="L164" s="147"/>
      <c r="M164" s="148"/>
      <c r="N164" s="149" t="str">
        <f t="shared" si="4"/>
        <v/>
      </c>
      <c r="O164" s="150" t="str">
        <f t="shared" si="5"/>
        <v/>
      </c>
      <c r="P164" s="151"/>
      <c r="Q164" s="453"/>
      <c r="R164" s="152" t="str">
        <f>IF($D164="","",IF(VLOOKUP($D164,Fuse_Req!$A$2:$K$19,2)=1,MIN($U164,VLOOKUP($D164,Fuse_Req!$A$2:$K$19,9)),85))</f>
        <v/>
      </c>
      <c r="S164" s="152" t="str">
        <f>IF($D164="","",IF(VLOOKUP($D164,Fuse_Req!$A$2:$K$19,2)=1,MIN($U164,VLOOKUP($D164,Fuse_Req!$A$2:$K$19,10)),85))</f>
        <v/>
      </c>
      <c r="T164" s="152" t="str">
        <f>IF($D164="","",IF($U164="","",MIN($U164,VLOOKUP($D164,Fuse_Req!$A$2:$K$19,11))))</f>
        <v/>
      </c>
      <c r="U164" s="453"/>
      <c r="V164" s="453"/>
      <c r="W164" s="191"/>
      <c r="X164" s="191"/>
      <c r="Y164" s="191"/>
      <c r="Z164" s="125"/>
      <c r="AA164" s="126" t="e">
        <f>VLOOKUP($D164,Fuse_Req!$A$2:$K$19,2)</f>
        <v>#N/A</v>
      </c>
    </row>
    <row r="165" spans="1:27" x14ac:dyDescent="0.25">
      <c r="A165" s="125"/>
      <c r="B165" s="453"/>
      <c r="C165" s="453"/>
      <c r="D165" s="454"/>
      <c r="E165" s="455"/>
      <c r="F165" s="147" t="str">
        <f>IF($D165="","",IF($Q165="","",IF(VLOOKUP($D165,Fuse_Req!$A$2:$K$19,2)=1,$Q165*$G165,"")))</f>
        <v/>
      </c>
      <c r="G165" s="148" t="str">
        <f>IF($D165="","",IF(VLOOKUP($D165,Fuse_Req!$A$2:$K$19,2)=1,IF($N165&lt;=$R165,VLOOKUP($D165,Fuse_Req!$A$2:$K$19,3),IF(AND($N165&gt;$R165,$N165&lt;=$T165),VLOOKUP($D165,Fuse_Req!$A$2:$K$19,3)+(((VLOOKUP($D165,Fuse_Req!$A$2:$K$19,5)-VLOOKUP($D165,Fuse_Req!$A$2:$K$19,3))/($T165-$R165))*($N165-$R165)),0))))</f>
        <v/>
      </c>
      <c r="H165" s="147"/>
      <c r="I165" s="147"/>
      <c r="J165" s="148"/>
      <c r="K165" s="147"/>
      <c r="L165" s="147"/>
      <c r="M165" s="148"/>
      <c r="N165" s="149" t="str">
        <f t="shared" si="4"/>
        <v/>
      </c>
      <c r="O165" s="150" t="str">
        <f t="shared" si="5"/>
        <v/>
      </c>
      <c r="P165" s="151"/>
      <c r="Q165" s="453"/>
      <c r="R165" s="152" t="str">
        <f>IF($D165="","",IF(VLOOKUP($D165,Fuse_Req!$A$2:$K$19,2)=1,MIN($U165,VLOOKUP($D165,Fuse_Req!$A$2:$K$19,9)),85))</f>
        <v/>
      </c>
      <c r="S165" s="152" t="str">
        <f>IF($D165="","",IF(VLOOKUP($D165,Fuse_Req!$A$2:$K$19,2)=1,MIN($U165,VLOOKUP($D165,Fuse_Req!$A$2:$K$19,10)),85))</f>
        <v/>
      </c>
      <c r="T165" s="152" t="str">
        <f>IF($D165="","",IF($U165="","",MIN($U165,VLOOKUP($D165,Fuse_Req!$A$2:$K$19,11))))</f>
        <v/>
      </c>
      <c r="U165" s="453"/>
      <c r="V165" s="453"/>
      <c r="W165" s="191"/>
      <c r="X165" s="191"/>
      <c r="Y165" s="191"/>
      <c r="Z165" s="125"/>
      <c r="AA165" s="126" t="e">
        <f>VLOOKUP($D165,Fuse_Req!$A$2:$K$19,2)</f>
        <v>#N/A</v>
      </c>
    </row>
    <row r="166" spans="1:27" x14ac:dyDescent="0.25">
      <c r="A166" s="125"/>
      <c r="B166" s="453"/>
      <c r="C166" s="453"/>
      <c r="D166" s="454"/>
      <c r="E166" s="455"/>
      <c r="F166" s="147" t="str">
        <f>IF($D166="","",IF($Q166="","",IF(VLOOKUP($D166,Fuse_Req!$A$2:$K$19,2)=1,$Q166*$G166,"")))</f>
        <v/>
      </c>
      <c r="G166" s="148" t="str">
        <f>IF($D166="","",IF(VLOOKUP($D166,Fuse_Req!$A$2:$K$19,2)=1,IF($N166&lt;=$R166,VLOOKUP($D166,Fuse_Req!$A$2:$K$19,3),IF(AND($N166&gt;$R166,$N166&lt;=$T166),VLOOKUP($D166,Fuse_Req!$A$2:$K$19,3)+(((VLOOKUP($D166,Fuse_Req!$A$2:$K$19,5)-VLOOKUP($D166,Fuse_Req!$A$2:$K$19,3))/($T166-$R166))*($N166-$R166)),0))))</f>
        <v/>
      </c>
      <c r="H166" s="147"/>
      <c r="I166" s="147"/>
      <c r="J166" s="148"/>
      <c r="K166" s="147"/>
      <c r="L166" s="147"/>
      <c r="M166" s="148"/>
      <c r="N166" s="149" t="str">
        <f t="shared" si="4"/>
        <v/>
      </c>
      <c r="O166" s="150" t="str">
        <f t="shared" si="5"/>
        <v/>
      </c>
      <c r="P166" s="151"/>
      <c r="Q166" s="453"/>
      <c r="R166" s="152" t="str">
        <f>IF($D166="","",IF(VLOOKUP($D166,Fuse_Req!$A$2:$K$19,2)=1,MIN($U166,VLOOKUP($D166,Fuse_Req!$A$2:$K$19,9)),85))</f>
        <v/>
      </c>
      <c r="S166" s="152" t="str">
        <f>IF($D166="","",IF(VLOOKUP($D166,Fuse_Req!$A$2:$K$19,2)=1,MIN($U166,VLOOKUP($D166,Fuse_Req!$A$2:$K$19,10)),85))</f>
        <v/>
      </c>
      <c r="T166" s="152" t="str">
        <f>IF($D166="","",IF($U166="","",MIN($U166,VLOOKUP($D166,Fuse_Req!$A$2:$K$19,11))))</f>
        <v/>
      </c>
      <c r="U166" s="453"/>
      <c r="V166" s="453"/>
      <c r="W166" s="191"/>
      <c r="X166" s="191"/>
      <c r="Y166" s="191"/>
      <c r="Z166" s="125"/>
      <c r="AA166" s="126" t="e">
        <f>VLOOKUP($D166,Fuse_Req!$A$2:$K$19,2)</f>
        <v>#N/A</v>
      </c>
    </row>
    <row r="167" spans="1:27" x14ac:dyDescent="0.25">
      <c r="A167" s="125"/>
      <c r="B167" s="453"/>
      <c r="C167" s="453"/>
      <c r="D167" s="454"/>
      <c r="E167" s="455"/>
      <c r="F167" s="147" t="str">
        <f>IF($D167="","",IF($Q167="","",IF(VLOOKUP($D167,Fuse_Req!$A$2:$K$19,2)=1,$Q167*$G167,"")))</f>
        <v/>
      </c>
      <c r="G167" s="148" t="str">
        <f>IF($D167="","",IF(VLOOKUP($D167,Fuse_Req!$A$2:$K$19,2)=1,IF($N167&lt;=$R167,VLOOKUP($D167,Fuse_Req!$A$2:$K$19,3),IF(AND($N167&gt;$R167,$N167&lt;=$T167),VLOOKUP($D167,Fuse_Req!$A$2:$K$19,3)+(((VLOOKUP($D167,Fuse_Req!$A$2:$K$19,5)-VLOOKUP($D167,Fuse_Req!$A$2:$K$19,3))/($T167-$R167))*($N167-$R167)),0))))</f>
        <v/>
      </c>
      <c r="H167" s="147"/>
      <c r="I167" s="147"/>
      <c r="J167" s="148"/>
      <c r="K167" s="147"/>
      <c r="L167" s="147"/>
      <c r="M167" s="148"/>
      <c r="N167" s="149" t="str">
        <f t="shared" si="4"/>
        <v/>
      </c>
      <c r="O167" s="150" t="str">
        <f t="shared" si="5"/>
        <v/>
      </c>
      <c r="P167" s="151"/>
      <c r="Q167" s="453"/>
      <c r="R167" s="152" t="str">
        <f>IF($D167="","",IF(VLOOKUP($D167,Fuse_Req!$A$2:$K$19,2)=1,MIN($U167,VLOOKUP($D167,Fuse_Req!$A$2:$K$19,9)),85))</f>
        <v/>
      </c>
      <c r="S167" s="152" t="str">
        <f>IF($D167="","",IF(VLOOKUP($D167,Fuse_Req!$A$2:$K$19,2)=1,MIN($U167,VLOOKUP($D167,Fuse_Req!$A$2:$K$19,10)),85))</f>
        <v/>
      </c>
      <c r="T167" s="152" t="str">
        <f>IF($D167="","",IF($U167="","",MIN($U167,VLOOKUP($D167,Fuse_Req!$A$2:$K$19,11))))</f>
        <v/>
      </c>
      <c r="U167" s="453"/>
      <c r="V167" s="453"/>
      <c r="W167" s="191"/>
      <c r="X167" s="191"/>
      <c r="Y167" s="191"/>
      <c r="Z167" s="125"/>
      <c r="AA167" s="126" t="e">
        <f>VLOOKUP($D167,Fuse_Req!$A$2:$K$19,2)</f>
        <v>#N/A</v>
      </c>
    </row>
    <row r="168" spans="1:27" x14ac:dyDescent="0.25">
      <c r="A168" s="125"/>
      <c r="B168" s="453"/>
      <c r="C168" s="453"/>
      <c r="D168" s="454"/>
      <c r="E168" s="455"/>
      <c r="F168" s="147" t="str">
        <f>IF($D168="","",IF($Q168="","",IF(VLOOKUP($D168,Fuse_Req!$A$2:$K$19,2)=1,$Q168*$G168,"")))</f>
        <v/>
      </c>
      <c r="G168" s="148" t="str">
        <f>IF($D168="","",IF(VLOOKUP($D168,Fuse_Req!$A$2:$K$19,2)=1,IF($N168&lt;=$R168,VLOOKUP($D168,Fuse_Req!$A$2:$K$19,3),IF(AND($N168&gt;$R168,$N168&lt;=$T168),VLOOKUP($D168,Fuse_Req!$A$2:$K$19,3)+(((VLOOKUP($D168,Fuse_Req!$A$2:$K$19,5)-VLOOKUP($D168,Fuse_Req!$A$2:$K$19,3))/($T168-$R168))*($N168-$R168)),0))))</f>
        <v/>
      </c>
      <c r="H168" s="147"/>
      <c r="I168" s="147"/>
      <c r="J168" s="148"/>
      <c r="K168" s="147"/>
      <c r="L168" s="147"/>
      <c r="M168" s="148"/>
      <c r="N168" s="149" t="str">
        <f t="shared" si="4"/>
        <v/>
      </c>
      <c r="O168" s="150" t="str">
        <f t="shared" si="5"/>
        <v/>
      </c>
      <c r="P168" s="151"/>
      <c r="Q168" s="453"/>
      <c r="R168" s="152" t="str">
        <f>IF($D168="","",IF(VLOOKUP($D168,Fuse_Req!$A$2:$K$19,2)=1,MIN($U168,VLOOKUP($D168,Fuse_Req!$A$2:$K$19,9)),85))</f>
        <v/>
      </c>
      <c r="S168" s="152" t="str">
        <f>IF($D168="","",IF(VLOOKUP($D168,Fuse_Req!$A$2:$K$19,2)=1,MIN($U168,VLOOKUP($D168,Fuse_Req!$A$2:$K$19,10)),85))</f>
        <v/>
      </c>
      <c r="T168" s="152" t="str">
        <f>IF($D168="","",IF($U168="","",MIN($U168,VLOOKUP($D168,Fuse_Req!$A$2:$K$19,11))))</f>
        <v/>
      </c>
      <c r="U168" s="453"/>
      <c r="V168" s="453"/>
      <c r="W168" s="191"/>
      <c r="X168" s="191"/>
      <c r="Y168" s="191"/>
      <c r="Z168" s="125"/>
      <c r="AA168" s="126" t="e">
        <f>VLOOKUP($D168,Fuse_Req!$A$2:$K$19,2)</f>
        <v>#N/A</v>
      </c>
    </row>
    <row r="169" spans="1:27" x14ac:dyDescent="0.25">
      <c r="A169" s="125"/>
      <c r="B169" s="453"/>
      <c r="C169" s="453"/>
      <c r="D169" s="454"/>
      <c r="E169" s="455"/>
      <c r="F169" s="147" t="str">
        <f>IF($D169="","",IF($Q169="","",IF(VLOOKUP($D169,Fuse_Req!$A$2:$K$19,2)=1,$Q169*$G169,"")))</f>
        <v/>
      </c>
      <c r="G169" s="148" t="str">
        <f>IF($D169="","",IF(VLOOKUP($D169,Fuse_Req!$A$2:$K$19,2)=1,IF($N169&lt;=$R169,VLOOKUP($D169,Fuse_Req!$A$2:$K$19,3),IF(AND($N169&gt;$R169,$N169&lt;=$T169),VLOOKUP($D169,Fuse_Req!$A$2:$K$19,3)+(((VLOOKUP($D169,Fuse_Req!$A$2:$K$19,5)-VLOOKUP($D169,Fuse_Req!$A$2:$K$19,3))/($T169-$R169))*($N169-$R169)),0))))</f>
        <v/>
      </c>
      <c r="H169" s="147"/>
      <c r="I169" s="147"/>
      <c r="J169" s="148"/>
      <c r="K169" s="147"/>
      <c r="L169" s="147"/>
      <c r="M169" s="148"/>
      <c r="N169" s="149" t="str">
        <f t="shared" si="4"/>
        <v/>
      </c>
      <c r="O169" s="150" t="str">
        <f t="shared" si="5"/>
        <v/>
      </c>
      <c r="P169" s="151"/>
      <c r="Q169" s="453"/>
      <c r="R169" s="152" t="str">
        <f>IF($D169="","",IF(VLOOKUP($D169,Fuse_Req!$A$2:$K$19,2)=1,MIN($U169,VLOOKUP($D169,Fuse_Req!$A$2:$K$19,9)),85))</f>
        <v/>
      </c>
      <c r="S169" s="152" t="str">
        <f>IF($D169="","",IF(VLOOKUP($D169,Fuse_Req!$A$2:$K$19,2)=1,MIN($U169,VLOOKUP($D169,Fuse_Req!$A$2:$K$19,10)),85))</f>
        <v/>
      </c>
      <c r="T169" s="152" t="str">
        <f>IF($D169="","",IF($U169="","",MIN($U169,VLOOKUP($D169,Fuse_Req!$A$2:$K$19,11))))</f>
        <v/>
      </c>
      <c r="U169" s="453"/>
      <c r="V169" s="453"/>
      <c r="W169" s="191"/>
      <c r="X169" s="191"/>
      <c r="Y169" s="191"/>
      <c r="Z169" s="125"/>
      <c r="AA169" s="126" t="e">
        <f>VLOOKUP($D169,Fuse_Req!$A$2:$K$19,2)</f>
        <v>#N/A</v>
      </c>
    </row>
    <row r="170" spans="1:27" x14ac:dyDescent="0.25">
      <c r="A170" s="125"/>
      <c r="B170" s="453"/>
      <c r="C170" s="453"/>
      <c r="D170" s="454"/>
      <c r="E170" s="455"/>
      <c r="F170" s="147" t="str">
        <f>IF($D170="","",IF($Q170="","",IF(VLOOKUP($D170,Fuse_Req!$A$2:$K$19,2)=1,$Q170*$G170,"")))</f>
        <v/>
      </c>
      <c r="G170" s="148" t="str">
        <f>IF($D170="","",IF(VLOOKUP($D170,Fuse_Req!$A$2:$K$19,2)=1,IF($N170&lt;=$R170,VLOOKUP($D170,Fuse_Req!$A$2:$K$19,3),IF(AND($N170&gt;$R170,$N170&lt;=$T170),VLOOKUP($D170,Fuse_Req!$A$2:$K$19,3)+(((VLOOKUP($D170,Fuse_Req!$A$2:$K$19,5)-VLOOKUP($D170,Fuse_Req!$A$2:$K$19,3))/($T170-$R170))*($N170-$R170)),0))))</f>
        <v/>
      </c>
      <c r="H170" s="147"/>
      <c r="I170" s="147"/>
      <c r="J170" s="148"/>
      <c r="K170" s="147"/>
      <c r="L170" s="147"/>
      <c r="M170" s="148"/>
      <c r="N170" s="149" t="str">
        <f t="shared" si="4"/>
        <v/>
      </c>
      <c r="O170" s="150" t="str">
        <f t="shared" si="5"/>
        <v/>
      </c>
      <c r="P170" s="151"/>
      <c r="Q170" s="453"/>
      <c r="R170" s="152" t="str">
        <f>IF($D170="","",IF(VLOOKUP($D170,Fuse_Req!$A$2:$K$19,2)=1,MIN($U170,VLOOKUP($D170,Fuse_Req!$A$2:$K$19,9)),85))</f>
        <v/>
      </c>
      <c r="S170" s="152" t="str">
        <f>IF($D170="","",IF(VLOOKUP($D170,Fuse_Req!$A$2:$K$19,2)=1,MIN($U170,VLOOKUP($D170,Fuse_Req!$A$2:$K$19,10)),85))</f>
        <v/>
      </c>
      <c r="T170" s="152" t="str">
        <f>IF($D170="","",IF($U170="","",MIN($U170,VLOOKUP($D170,Fuse_Req!$A$2:$K$19,11))))</f>
        <v/>
      </c>
      <c r="U170" s="453"/>
      <c r="V170" s="453"/>
      <c r="W170" s="191"/>
      <c r="X170" s="191"/>
      <c r="Y170" s="191"/>
      <c r="Z170" s="125"/>
      <c r="AA170" s="126" t="e">
        <f>VLOOKUP($D170,Fuse_Req!$A$2:$K$19,2)</f>
        <v>#N/A</v>
      </c>
    </row>
    <row r="171" spans="1:27" x14ac:dyDescent="0.25">
      <c r="A171" s="125"/>
      <c r="B171" s="453"/>
      <c r="C171" s="453"/>
      <c r="D171" s="454"/>
      <c r="E171" s="455"/>
      <c r="F171" s="147" t="str">
        <f>IF($D171="","",IF($Q171="","",IF(VLOOKUP($D171,Fuse_Req!$A$2:$K$19,2)=1,$Q171*$G171,"")))</f>
        <v/>
      </c>
      <c r="G171" s="148" t="str">
        <f>IF($D171="","",IF(VLOOKUP($D171,Fuse_Req!$A$2:$K$19,2)=1,IF($N171&lt;=$R171,VLOOKUP($D171,Fuse_Req!$A$2:$K$19,3),IF(AND($N171&gt;$R171,$N171&lt;=$T171),VLOOKUP($D171,Fuse_Req!$A$2:$K$19,3)+(((VLOOKUP($D171,Fuse_Req!$A$2:$K$19,5)-VLOOKUP($D171,Fuse_Req!$A$2:$K$19,3))/($T171-$R171))*($N171-$R171)),0))))</f>
        <v/>
      </c>
      <c r="H171" s="147"/>
      <c r="I171" s="147"/>
      <c r="J171" s="148"/>
      <c r="K171" s="147"/>
      <c r="L171" s="147"/>
      <c r="M171" s="148"/>
      <c r="N171" s="149" t="str">
        <f t="shared" si="4"/>
        <v/>
      </c>
      <c r="O171" s="150" t="str">
        <f t="shared" si="5"/>
        <v/>
      </c>
      <c r="P171" s="151"/>
      <c r="Q171" s="453"/>
      <c r="R171" s="152" t="str">
        <f>IF($D171="","",IF(VLOOKUP($D171,Fuse_Req!$A$2:$K$19,2)=1,MIN($U171,VLOOKUP($D171,Fuse_Req!$A$2:$K$19,9)),85))</f>
        <v/>
      </c>
      <c r="S171" s="152" t="str">
        <f>IF($D171="","",IF(VLOOKUP($D171,Fuse_Req!$A$2:$K$19,2)=1,MIN($U171,VLOOKUP($D171,Fuse_Req!$A$2:$K$19,10)),85))</f>
        <v/>
      </c>
      <c r="T171" s="152" t="str">
        <f>IF($D171="","",IF($U171="","",MIN($U171,VLOOKUP($D171,Fuse_Req!$A$2:$K$19,11))))</f>
        <v/>
      </c>
      <c r="U171" s="453"/>
      <c r="V171" s="453"/>
      <c r="W171" s="191"/>
      <c r="X171" s="191"/>
      <c r="Y171" s="191"/>
      <c r="Z171" s="125"/>
      <c r="AA171" s="126" t="e">
        <f>VLOOKUP($D171,Fuse_Req!$A$2:$K$19,2)</f>
        <v>#N/A</v>
      </c>
    </row>
    <row r="172" spans="1:27" x14ac:dyDescent="0.25">
      <c r="A172" s="125"/>
      <c r="B172" s="453"/>
      <c r="C172" s="453"/>
      <c r="D172" s="454"/>
      <c r="E172" s="455"/>
      <c r="F172" s="147" t="str">
        <f>IF($D172="","",IF($Q172="","",IF(VLOOKUP($D172,Fuse_Req!$A$2:$K$19,2)=1,$Q172*$G172,"")))</f>
        <v/>
      </c>
      <c r="G172" s="148" t="str">
        <f>IF($D172="","",IF(VLOOKUP($D172,Fuse_Req!$A$2:$K$19,2)=1,IF($N172&lt;=$R172,VLOOKUP($D172,Fuse_Req!$A$2:$K$19,3),IF(AND($N172&gt;$R172,$N172&lt;=$T172),VLOOKUP($D172,Fuse_Req!$A$2:$K$19,3)+(((VLOOKUP($D172,Fuse_Req!$A$2:$K$19,5)-VLOOKUP($D172,Fuse_Req!$A$2:$K$19,3))/($T172-$R172))*($N172-$R172)),0))))</f>
        <v/>
      </c>
      <c r="H172" s="147"/>
      <c r="I172" s="147"/>
      <c r="J172" s="148"/>
      <c r="K172" s="147"/>
      <c r="L172" s="147"/>
      <c r="M172" s="148"/>
      <c r="N172" s="149" t="str">
        <f t="shared" si="4"/>
        <v/>
      </c>
      <c r="O172" s="150" t="str">
        <f t="shared" si="5"/>
        <v/>
      </c>
      <c r="P172" s="151"/>
      <c r="Q172" s="453"/>
      <c r="R172" s="152" t="str">
        <f>IF($D172="","",IF(VLOOKUP($D172,Fuse_Req!$A$2:$K$19,2)=1,MIN($U172,VLOOKUP($D172,Fuse_Req!$A$2:$K$19,9)),85))</f>
        <v/>
      </c>
      <c r="S172" s="152" t="str">
        <f>IF($D172="","",IF(VLOOKUP($D172,Fuse_Req!$A$2:$K$19,2)=1,MIN($U172,VLOOKUP($D172,Fuse_Req!$A$2:$K$19,10)),85))</f>
        <v/>
      </c>
      <c r="T172" s="152" t="str">
        <f>IF($D172="","",IF($U172="","",MIN($U172,VLOOKUP($D172,Fuse_Req!$A$2:$K$19,11))))</f>
        <v/>
      </c>
      <c r="U172" s="453"/>
      <c r="V172" s="453"/>
      <c r="W172" s="191"/>
      <c r="X172" s="191"/>
      <c r="Y172" s="191"/>
      <c r="Z172" s="125"/>
      <c r="AA172" s="126" t="e">
        <f>VLOOKUP($D172,Fuse_Req!$A$2:$K$19,2)</f>
        <v>#N/A</v>
      </c>
    </row>
    <row r="173" spans="1:27" x14ac:dyDescent="0.25">
      <c r="A173" s="125"/>
      <c r="B173" s="453"/>
      <c r="C173" s="453"/>
      <c r="D173" s="454"/>
      <c r="E173" s="455"/>
      <c r="F173" s="147" t="str">
        <f>IF($D173="","",IF($Q173="","",IF(VLOOKUP($D173,Fuse_Req!$A$2:$K$19,2)=1,$Q173*$G173,"")))</f>
        <v/>
      </c>
      <c r="G173" s="148" t="str">
        <f>IF($D173="","",IF(VLOOKUP($D173,Fuse_Req!$A$2:$K$19,2)=1,IF($N173&lt;=$R173,VLOOKUP($D173,Fuse_Req!$A$2:$K$19,3),IF(AND($N173&gt;$R173,$N173&lt;=$T173),VLOOKUP($D173,Fuse_Req!$A$2:$K$19,3)+(((VLOOKUP($D173,Fuse_Req!$A$2:$K$19,5)-VLOOKUP($D173,Fuse_Req!$A$2:$K$19,3))/($T173-$R173))*($N173-$R173)),0))))</f>
        <v/>
      </c>
      <c r="H173" s="147"/>
      <c r="I173" s="147"/>
      <c r="J173" s="148"/>
      <c r="K173" s="147"/>
      <c r="L173" s="147"/>
      <c r="M173" s="148"/>
      <c r="N173" s="149" t="str">
        <f t="shared" si="4"/>
        <v/>
      </c>
      <c r="O173" s="150" t="str">
        <f t="shared" si="5"/>
        <v/>
      </c>
      <c r="P173" s="151"/>
      <c r="Q173" s="453"/>
      <c r="R173" s="152" t="str">
        <f>IF($D173="","",IF(VLOOKUP($D173,Fuse_Req!$A$2:$K$19,2)=1,MIN($U173,VLOOKUP($D173,Fuse_Req!$A$2:$K$19,9)),85))</f>
        <v/>
      </c>
      <c r="S173" s="152" t="str">
        <f>IF($D173="","",IF(VLOOKUP($D173,Fuse_Req!$A$2:$K$19,2)=1,MIN($U173,VLOOKUP($D173,Fuse_Req!$A$2:$K$19,10)),85))</f>
        <v/>
      </c>
      <c r="T173" s="152" t="str">
        <f>IF($D173="","",IF($U173="","",MIN($U173,VLOOKUP($D173,Fuse_Req!$A$2:$K$19,11))))</f>
        <v/>
      </c>
      <c r="U173" s="453"/>
      <c r="V173" s="453"/>
      <c r="W173" s="191"/>
      <c r="X173" s="191"/>
      <c r="Y173" s="191"/>
      <c r="Z173" s="125"/>
      <c r="AA173" s="126" t="e">
        <f>VLOOKUP($D173,Fuse_Req!$A$2:$K$19,2)</f>
        <v>#N/A</v>
      </c>
    </row>
    <row r="174" spans="1:27" x14ac:dyDescent="0.25">
      <c r="A174" s="125"/>
      <c r="B174" s="453"/>
      <c r="C174" s="453"/>
      <c r="D174" s="454"/>
      <c r="E174" s="455"/>
      <c r="F174" s="147" t="str">
        <f>IF($D174="","",IF($Q174="","",IF(VLOOKUP($D174,Fuse_Req!$A$2:$K$19,2)=1,$Q174*$G174,"")))</f>
        <v/>
      </c>
      <c r="G174" s="148" t="str">
        <f>IF($D174="","",IF(VLOOKUP($D174,Fuse_Req!$A$2:$K$19,2)=1,IF($N174&lt;=$R174,VLOOKUP($D174,Fuse_Req!$A$2:$K$19,3),IF(AND($N174&gt;$R174,$N174&lt;=$T174),VLOOKUP($D174,Fuse_Req!$A$2:$K$19,3)+(((VLOOKUP($D174,Fuse_Req!$A$2:$K$19,5)-VLOOKUP($D174,Fuse_Req!$A$2:$K$19,3))/($T174-$R174))*($N174-$R174)),0))))</f>
        <v/>
      </c>
      <c r="H174" s="147"/>
      <c r="I174" s="147"/>
      <c r="J174" s="148"/>
      <c r="K174" s="147"/>
      <c r="L174" s="147"/>
      <c r="M174" s="148"/>
      <c r="N174" s="149" t="str">
        <f t="shared" si="4"/>
        <v/>
      </c>
      <c r="O174" s="150" t="str">
        <f t="shared" si="5"/>
        <v/>
      </c>
      <c r="P174" s="151"/>
      <c r="Q174" s="453"/>
      <c r="R174" s="152" t="str">
        <f>IF($D174="","",IF(VLOOKUP($D174,Fuse_Req!$A$2:$K$19,2)=1,MIN($U174,VLOOKUP($D174,Fuse_Req!$A$2:$K$19,9)),85))</f>
        <v/>
      </c>
      <c r="S174" s="152" t="str">
        <f>IF($D174="","",IF(VLOOKUP($D174,Fuse_Req!$A$2:$K$19,2)=1,MIN($U174,VLOOKUP($D174,Fuse_Req!$A$2:$K$19,10)),85))</f>
        <v/>
      </c>
      <c r="T174" s="152" t="str">
        <f>IF($D174="","",IF($U174="","",MIN($U174,VLOOKUP($D174,Fuse_Req!$A$2:$K$19,11))))</f>
        <v/>
      </c>
      <c r="U174" s="453"/>
      <c r="V174" s="453"/>
      <c r="W174" s="191"/>
      <c r="X174" s="191"/>
      <c r="Y174" s="191"/>
      <c r="Z174" s="125"/>
      <c r="AA174" s="126" t="e">
        <f>VLOOKUP($D174,Fuse_Req!$A$2:$K$19,2)</f>
        <v>#N/A</v>
      </c>
    </row>
    <row r="175" spans="1:27" x14ac:dyDescent="0.25">
      <c r="A175" s="125"/>
      <c r="B175" s="453"/>
      <c r="C175" s="453"/>
      <c r="D175" s="454"/>
      <c r="E175" s="455"/>
      <c r="F175" s="147" t="str">
        <f>IF($D175="","",IF($Q175="","",IF(VLOOKUP($D175,Fuse_Req!$A$2:$K$19,2)=1,$Q175*$G175,"")))</f>
        <v/>
      </c>
      <c r="G175" s="148" t="str">
        <f>IF($D175="","",IF(VLOOKUP($D175,Fuse_Req!$A$2:$K$19,2)=1,IF($N175&lt;=$R175,VLOOKUP($D175,Fuse_Req!$A$2:$K$19,3),IF(AND($N175&gt;$R175,$N175&lt;=$T175),VLOOKUP($D175,Fuse_Req!$A$2:$K$19,3)+(((VLOOKUP($D175,Fuse_Req!$A$2:$K$19,5)-VLOOKUP($D175,Fuse_Req!$A$2:$K$19,3))/($T175-$R175))*($N175-$R175)),0))))</f>
        <v/>
      </c>
      <c r="H175" s="147"/>
      <c r="I175" s="147"/>
      <c r="J175" s="148"/>
      <c r="K175" s="147"/>
      <c r="L175" s="147"/>
      <c r="M175" s="148"/>
      <c r="N175" s="149" t="str">
        <f t="shared" si="4"/>
        <v/>
      </c>
      <c r="O175" s="150" t="str">
        <f t="shared" si="5"/>
        <v/>
      </c>
      <c r="P175" s="151"/>
      <c r="Q175" s="453"/>
      <c r="R175" s="152" t="str">
        <f>IF($D175="","",IF(VLOOKUP($D175,Fuse_Req!$A$2:$K$19,2)=1,MIN($U175,VLOOKUP($D175,Fuse_Req!$A$2:$K$19,9)),85))</f>
        <v/>
      </c>
      <c r="S175" s="152" t="str">
        <f>IF($D175="","",IF(VLOOKUP($D175,Fuse_Req!$A$2:$K$19,2)=1,MIN($U175,VLOOKUP($D175,Fuse_Req!$A$2:$K$19,10)),85))</f>
        <v/>
      </c>
      <c r="T175" s="152" t="str">
        <f>IF($D175="","",IF($U175="","",MIN($U175,VLOOKUP($D175,Fuse_Req!$A$2:$K$19,11))))</f>
        <v/>
      </c>
      <c r="U175" s="453"/>
      <c r="V175" s="453"/>
      <c r="W175" s="191"/>
      <c r="X175" s="191"/>
      <c r="Y175" s="191"/>
      <c r="Z175" s="125"/>
      <c r="AA175" s="126" t="e">
        <f>VLOOKUP($D175,Fuse_Req!$A$2:$K$19,2)</f>
        <v>#N/A</v>
      </c>
    </row>
    <row r="176" spans="1:27" x14ac:dyDescent="0.25">
      <c r="A176" s="125"/>
      <c r="B176" s="453"/>
      <c r="C176" s="453"/>
      <c r="D176" s="454"/>
      <c r="E176" s="455"/>
      <c r="F176" s="147" t="str">
        <f>IF($D176="","",IF($Q176="","",IF(VLOOKUP($D176,Fuse_Req!$A$2:$K$19,2)=1,$Q176*$G176,"")))</f>
        <v/>
      </c>
      <c r="G176" s="148" t="str">
        <f>IF($D176="","",IF(VLOOKUP($D176,Fuse_Req!$A$2:$K$19,2)=1,IF($N176&lt;=$R176,VLOOKUP($D176,Fuse_Req!$A$2:$K$19,3),IF(AND($N176&gt;$R176,$N176&lt;=$T176),VLOOKUP($D176,Fuse_Req!$A$2:$K$19,3)+(((VLOOKUP($D176,Fuse_Req!$A$2:$K$19,5)-VLOOKUP($D176,Fuse_Req!$A$2:$K$19,3))/($T176-$R176))*($N176-$R176)),0))))</f>
        <v/>
      </c>
      <c r="H176" s="147"/>
      <c r="I176" s="147"/>
      <c r="J176" s="148"/>
      <c r="K176" s="147"/>
      <c r="L176" s="147"/>
      <c r="M176" s="148"/>
      <c r="N176" s="149" t="str">
        <f t="shared" si="4"/>
        <v/>
      </c>
      <c r="O176" s="150" t="str">
        <f t="shared" si="5"/>
        <v/>
      </c>
      <c r="P176" s="151"/>
      <c r="Q176" s="453"/>
      <c r="R176" s="152" t="str">
        <f>IF($D176="","",IF(VLOOKUP($D176,Fuse_Req!$A$2:$K$19,2)=1,MIN($U176,VLOOKUP($D176,Fuse_Req!$A$2:$K$19,9)),85))</f>
        <v/>
      </c>
      <c r="S176" s="152" t="str">
        <f>IF($D176="","",IF(VLOOKUP($D176,Fuse_Req!$A$2:$K$19,2)=1,MIN($U176,VLOOKUP($D176,Fuse_Req!$A$2:$K$19,10)),85))</f>
        <v/>
      </c>
      <c r="T176" s="152" t="str">
        <f>IF($D176="","",IF($U176="","",MIN($U176,VLOOKUP($D176,Fuse_Req!$A$2:$K$19,11))))</f>
        <v/>
      </c>
      <c r="U176" s="453"/>
      <c r="V176" s="453"/>
      <c r="W176" s="191"/>
      <c r="X176" s="191"/>
      <c r="Y176" s="191"/>
      <c r="Z176" s="125"/>
      <c r="AA176" s="126" t="e">
        <f>VLOOKUP($D176,Fuse_Req!$A$2:$K$19,2)</f>
        <v>#N/A</v>
      </c>
    </row>
    <row r="177" spans="1:27" x14ac:dyDescent="0.25">
      <c r="A177" s="125"/>
      <c r="B177" s="453"/>
      <c r="C177" s="453"/>
      <c r="D177" s="454"/>
      <c r="E177" s="455"/>
      <c r="F177" s="147" t="str">
        <f>IF($D177="","",IF($Q177="","",IF(VLOOKUP($D177,Fuse_Req!$A$2:$K$19,2)=1,$Q177*$G177,"")))</f>
        <v/>
      </c>
      <c r="G177" s="148" t="str">
        <f>IF($D177="","",IF(VLOOKUP($D177,Fuse_Req!$A$2:$K$19,2)=1,IF($N177&lt;=$R177,VLOOKUP($D177,Fuse_Req!$A$2:$K$19,3),IF(AND($N177&gt;$R177,$N177&lt;=$T177),VLOOKUP($D177,Fuse_Req!$A$2:$K$19,3)+(((VLOOKUP($D177,Fuse_Req!$A$2:$K$19,5)-VLOOKUP($D177,Fuse_Req!$A$2:$K$19,3))/($T177-$R177))*($N177-$R177)),0))))</f>
        <v/>
      </c>
      <c r="H177" s="147"/>
      <c r="I177" s="147"/>
      <c r="J177" s="148"/>
      <c r="K177" s="147"/>
      <c r="L177" s="147"/>
      <c r="M177" s="148"/>
      <c r="N177" s="149" t="str">
        <f t="shared" si="4"/>
        <v/>
      </c>
      <c r="O177" s="150" t="str">
        <f t="shared" si="5"/>
        <v/>
      </c>
      <c r="P177" s="151"/>
      <c r="Q177" s="453"/>
      <c r="R177" s="152" t="str">
        <f>IF($D177="","",IF(VLOOKUP($D177,Fuse_Req!$A$2:$K$19,2)=1,MIN($U177,VLOOKUP($D177,Fuse_Req!$A$2:$K$19,9)),85))</f>
        <v/>
      </c>
      <c r="S177" s="152" t="str">
        <f>IF($D177="","",IF(VLOOKUP($D177,Fuse_Req!$A$2:$K$19,2)=1,MIN($U177,VLOOKUP($D177,Fuse_Req!$A$2:$K$19,10)),85))</f>
        <v/>
      </c>
      <c r="T177" s="152" t="str">
        <f>IF($D177="","",IF($U177="","",MIN($U177,VLOOKUP($D177,Fuse_Req!$A$2:$K$19,11))))</f>
        <v/>
      </c>
      <c r="U177" s="453"/>
      <c r="V177" s="453"/>
      <c r="W177" s="191"/>
      <c r="X177" s="191"/>
      <c r="Y177" s="191"/>
      <c r="Z177" s="125"/>
      <c r="AA177" s="126" t="e">
        <f>VLOOKUP($D177,Fuse_Req!$A$2:$K$19,2)</f>
        <v>#N/A</v>
      </c>
    </row>
    <row r="178" spans="1:27" x14ac:dyDescent="0.25">
      <c r="A178" s="125"/>
      <c r="B178" s="453"/>
      <c r="C178" s="453"/>
      <c r="D178" s="454"/>
      <c r="E178" s="455"/>
      <c r="F178" s="147" t="str">
        <f>IF($D178="","",IF($Q178="","",IF(VLOOKUP($D178,Fuse_Req!$A$2:$K$19,2)=1,$Q178*$G178,"")))</f>
        <v/>
      </c>
      <c r="G178" s="148" t="str">
        <f>IF($D178="","",IF(VLOOKUP($D178,Fuse_Req!$A$2:$K$19,2)=1,IF($N178&lt;=$R178,VLOOKUP($D178,Fuse_Req!$A$2:$K$19,3),IF(AND($N178&gt;$R178,$N178&lt;=$T178),VLOOKUP($D178,Fuse_Req!$A$2:$K$19,3)+(((VLOOKUP($D178,Fuse_Req!$A$2:$K$19,5)-VLOOKUP($D178,Fuse_Req!$A$2:$K$19,3))/($T178-$R178))*($N178-$R178)),0))))</f>
        <v/>
      </c>
      <c r="H178" s="147"/>
      <c r="I178" s="147"/>
      <c r="J178" s="148"/>
      <c r="K178" s="147"/>
      <c r="L178" s="147"/>
      <c r="M178" s="148"/>
      <c r="N178" s="149" t="str">
        <f t="shared" si="4"/>
        <v/>
      </c>
      <c r="O178" s="150" t="str">
        <f t="shared" si="5"/>
        <v/>
      </c>
      <c r="P178" s="151"/>
      <c r="Q178" s="453"/>
      <c r="R178" s="152" t="str">
        <f>IF($D178="","",IF(VLOOKUP($D178,Fuse_Req!$A$2:$K$19,2)=1,MIN($U178,VLOOKUP($D178,Fuse_Req!$A$2:$K$19,9)),85))</f>
        <v/>
      </c>
      <c r="S178" s="152" t="str">
        <f>IF($D178="","",IF(VLOOKUP($D178,Fuse_Req!$A$2:$K$19,2)=1,MIN($U178,VLOOKUP($D178,Fuse_Req!$A$2:$K$19,10)),85))</f>
        <v/>
      </c>
      <c r="T178" s="152" t="str">
        <f>IF($D178="","",IF($U178="","",MIN($U178,VLOOKUP($D178,Fuse_Req!$A$2:$K$19,11))))</f>
        <v/>
      </c>
      <c r="U178" s="453"/>
      <c r="V178" s="453"/>
      <c r="W178" s="191"/>
      <c r="X178" s="191"/>
      <c r="Y178" s="191"/>
      <c r="Z178" s="125"/>
      <c r="AA178" s="126" t="e">
        <f>VLOOKUP($D178,Fuse_Req!$A$2:$K$19,2)</f>
        <v>#N/A</v>
      </c>
    </row>
    <row r="179" spans="1:27" x14ac:dyDescent="0.25">
      <c r="A179" s="125"/>
      <c r="B179" s="453"/>
      <c r="C179" s="453"/>
      <c r="D179" s="454"/>
      <c r="E179" s="455"/>
      <c r="F179" s="147" t="str">
        <f>IF($D179="","",IF($Q179="","",IF(VLOOKUP($D179,Fuse_Req!$A$2:$K$19,2)=1,$Q179*$G179,"")))</f>
        <v/>
      </c>
      <c r="G179" s="148" t="str">
        <f>IF($D179="","",IF(VLOOKUP($D179,Fuse_Req!$A$2:$K$19,2)=1,IF($N179&lt;=$R179,VLOOKUP($D179,Fuse_Req!$A$2:$K$19,3),IF(AND($N179&gt;$R179,$N179&lt;=$T179),VLOOKUP($D179,Fuse_Req!$A$2:$K$19,3)+(((VLOOKUP($D179,Fuse_Req!$A$2:$K$19,5)-VLOOKUP($D179,Fuse_Req!$A$2:$K$19,3))/($T179-$R179))*($N179-$R179)),0))))</f>
        <v/>
      </c>
      <c r="H179" s="147"/>
      <c r="I179" s="147"/>
      <c r="J179" s="148"/>
      <c r="K179" s="147"/>
      <c r="L179" s="147"/>
      <c r="M179" s="148"/>
      <c r="N179" s="149" t="str">
        <f t="shared" si="4"/>
        <v/>
      </c>
      <c r="O179" s="150" t="str">
        <f t="shared" si="5"/>
        <v/>
      </c>
      <c r="P179" s="151"/>
      <c r="Q179" s="453"/>
      <c r="R179" s="152" t="str">
        <f>IF($D179="","",IF(VLOOKUP($D179,Fuse_Req!$A$2:$K$19,2)=1,MIN($U179,VLOOKUP($D179,Fuse_Req!$A$2:$K$19,9)),85))</f>
        <v/>
      </c>
      <c r="S179" s="152" t="str">
        <f>IF($D179="","",IF(VLOOKUP($D179,Fuse_Req!$A$2:$K$19,2)=1,MIN($U179,VLOOKUP($D179,Fuse_Req!$A$2:$K$19,10)),85))</f>
        <v/>
      </c>
      <c r="T179" s="152" t="str">
        <f>IF($D179="","",IF($U179="","",MIN($U179,VLOOKUP($D179,Fuse_Req!$A$2:$K$19,11))))</f>
        <v/>
      </c>
      <c r="U179" s="453"/>
      <c r="V179" s="453"/>
      <c r="W179" s="191"/>
      <c r="X179" s="191"/>
      <c r="Y179" s="191"/>
      <c r="Z179" s="125"/>
      <c r="AA179" s="126" t="e">
        <f>VLOOKUP($D179,Fuse_Req!$A$2:$K$19,2)</f>
        <v>#N/A</v>
      </c>
    </row>
    <row r="180" spans="1:27" x14ac:dyDescent="0.25">
      <c r="A180" s="125"/>
      <c r="B180" s="453"/>
      <c r="C180" s="453"/>
      <c r="D180" s="454"/>
      <c r="E180" s="455"/>
      <c r="F180" s="147" t="str">
        <f>IF($D180="","",IF($Q180="","",IF(VLOOKUP($D180,Fuse_Req!$A$2:$K$19,2)=1,$Q180*$G180,"")))</f>
        <v/>
      </c>
      <c r="G180" s="148" t="str">
        <f>IF($D180="","",IF(VLOOKUP($D180,Fuse_Req!$A$2:$K$19,2)=1,IF($N180&lt;=$R180,VLOOKUP($D180,Fuse_Req!$A$2:$K$19,3),IF(AND($N180&gt;$R180,$N180&lt;=$T180),VLOOKUP($D180,Fuse_Req!$A$2:$K$19,3)+(((VLOOKUP($D180,Fuse_Req!$A$2:$K$19,5)-VLOOKUP($D180,Fuse_Req!$A$2:$K$19,3))/($T180-$R180))*($N180-$R180)),0))))</f>
        <v/>
      </c>
      <c r="H180" s="147"/>
      <c r="I180" s="147"/>
      <c r="J180" s="148"/>
      <c r="K180" s="147"/>
      <c r="L180" s="147"/>
      <c r="M180" s="148"/>
      <c r="N180" s="149" t="str">
        <f t="shared" si="4"/>
        <v/>
      </c>
      <c r="O180" s="150" t="str">
        <f t="shared" si="5"/>
        <v/>
      </c>
      <c r="P180" s="151"/>
      <c r="Q180" s="453"/>
      <c r="R180" s="152" t="str">
        <f>IF($D180="","",IF(VLOOKUP($D180,Fuse_Req!$A$2:$K$19,2)=1,MIN($U180,VLOOKUP($D180,Fuse_Req!$A$2:$K$19,9)),85))</f>
        <v/>
      </c>
      <c r="S180" s="152" t="str">
        <f>IF($D180="","",IF(VLOOKUP($D180,Fuse_Req!$A$2:$K$19,2)=1,MIN($U180,VLOOKUP($D180,Fuse_Req!$A$2:$K$19,10)),85))</f>
        <v/>
      </c>
      <c r="T180" s="152" t="str">
        <f>IF($D180="","",IF($U180="","",MIN($U180,VLOOKUP($D180,Fuse_Req!$A$2:$K$19,11))))</f>
        <v/>
      </c>
      <c r="U180" s="453"/>
      <c r="V180" s="453"/>
      <c r="W180" s="191"/>
      <c r="X180" s="191"/>
      <c r="Y180" s="191"/>
      <c r="Z180" s="125"/>
      <c r="AA180" s="126" t="e">
        <f>VLOOKUP($D180,Fuse_Req!$A$2:$K$19,2)</f>
        <v>#N/A</v>
      </c>
    </row>
    <row r="181" spans="1:27" x14ac:dyDescent="0.25">
      <c r="A181" s="125"/>
      <c r="B181" s="453"/>
      <c r="C181" s="453"/>
      <c r="D181" s="454"/>
      <c r="E181" s="455"/>
      <c r="F181" s="147" t="str">
        <f>IF($D181="","",IF($Q181="","",IF(VLOOKUP($D181,Fuse_Req!$A$2:$K$19,2)=1,$Q181*$G181,"")))</f>
        <v/>
      </c>
      <c r="G181" s="148" t="str">
        <f>IF($D181="","",IF(VLOOKUP($D181,Fuse_Req!$A$2:$K$19,2)=1,IF($N181&lt;=$R181,VLOOKUP($D181,Fuse_Req!$A$2:$K$19,3),IF(AND($N181&gt;$R181,$N181&lt;=$T181),VLOOKUP($D181,Fuse_Req!$A$2:$K$19,3)+(((VLOOKUP($D181,Fuse_Req!$A$2:$K$19,5)-VLOOKUP($D181,Fuse_Req!$A$2:$K$19,3))/($T181-$R181))*($N181-$R181)),0))))</f>
        <v/>
      </c>
      <c r="H181" s="147"/>
      <c r="I181" s="147"/>
      <c r="J181" s="148"/>
      <c r="K181" s="147"/>
      <c r="L181" s="147"/>
      <c r="M181" s="148"/>
      <c r="N181" s="149" t="str">
        <f t="shared" si="4"/>
        <v/>
      </c>
      <c r="O181" s="150" t="str">
        <f t="shared" si="5"/>
        <v/>
      </c>
      <c r="P181" s="151"/>
      <c r="Q181" s="453"/>
      <c r="R181" s="152" t="str">
        <f>IF($D181="","",IF(VLOOKUP($D181,Fuse_Req!$A$2:$K$19,2)=1,MIN($U181,VLOOKUP($D181,Fuse_Req!$A$2:$K$19,9)),85))</f>
        <v/>
      </c>
      <c r="S181" s="152" t="str">
        <f>IF($D181="","",IF(VLOOKUP($D181,Fuse_Req!$A$2:$K$19,2)=1,MIN($U181,VLOOKUP($D181,Fuse_Req!$A$2:$K$19,10)),85))</f>
        <v/>
      </c>
      <c r="T181" s="152" t="str">
        <f>IF($D181="","",IF($U181="","",MIN($U181,VLOOKUP($D181,Fuse_Req!$A$2:$K$19,11))))</f>
        <v/>
      </c>
      <c r="U181" s="453"/>
      <c r="V181" s="453"/>
      <c r="W181" s="191"/>
      <c r="X181" s="191"/>
      <c r="Y181" s="191"/>
      <c r="Z181" s="125"/>
      <c r="AA181" s="126" t="e">
        <f>VLOOKUP($D181,Fuse_Req!$A$2:$K$19,2)</f>
        <v>#N/A</v>
      </c>
    </row>
    <row r="182" spans="1:27" x14ac:dyDescent="0.25">
      <c r="A182" s="125"/>
      <c r="B182" s="453"/>
      <c r="C182" s="453"/>
      <c r="D182" s="454"/>
      <c r="E182" s="455"/>
      <c r="F182" s="147" t="str">
        <f>IF($D182="","",IF($Q182="","",IF(VLOOKUP($D182,Fuse_Req!$A$2:$K$19,2)=1,$Q182*$G182,"")))</f>
        <v/>
      </c>
      <c r="G182" s="148" t="str">
        <f>IF($D182="","",IF(VLOOKUP($D182,Fuse_Req!$A$2:$K$19,2)=1,IF($N182&lt;=$R182,VLOOKUP($D182,Fuse_Req!$A$2:$K$19,3),IF(AND($N182&gt;$R182,$N182&lt;=$T182),VLOOKUP($D182,Fuse_Req!$A$2:$K$19,3)+(((VLOOKUP($D182,Fuse_Req!$A$2:$K$19,5)-VLOOKUP($D182,Fuse_Req!$A$2:$K$19,3))/($T182-$R182))*($N182-$R182)),0))))</f>
        <v/>
      </c>
      <c r="H182" s="147"/>
      <c r="I182" s="147"/>
      <c r="J182" s="148"/>
      <c r="K182" s="147"/>
      <c r="L182" s="147"/>
      <c r="M182" s="148"/>
      <c r="N182" s="149" t="str">
        <f t="shared" si="4"/>
        <v/>
      </c>
      <c r="O182" s="150" t="str">
        <f t="shared" si="5"/>
        <v/>
      </c>
      <c r="P182" s="151"/>
      <c r="Q182" s="453"/>
      <c r="R182" s="152" t="str">
        <f>IF($D182="","",IF(VLOOKUP($D182,Fuse_Req!$A$2:$K$19,2)=1,MIN($U182,VLOOKUP($D182,Fuse_Req!$A$2:$K$19,9)),85))</f>
        <v/>
      </c>
      <c r="S182" s="152" t="str">
        <f>IF($D182="","",IF(VLOOKUP($D182,Fuse_Req!$A$2:$K$19,2)=1,MIN($U182,VLOOKUP($D182,Fuse_Req!$A$2:$K$19,10)),85))</f>
        <v/>
      </c>
      <c r="T182" s="152" t="str">
        <f>IF($D182="","",IF($U182="","",MIN($U182,VLOOKUP($D182,Fuse_Req!$A$2:$K$19,11))))</f>
        <v/>
      </c>
      <c r="U182" s="453"/>
      <c r="V182" s="453"/>
      <c r="W182" s="191"/>
      <c r="X182" s="191"/>
      <c r="Y182" s="191"/>
      <c r="Z182" s="125"/>
      <c r="AA182" s="126" t="e">
        <f>VLOOKUP($D182,Fuse_Req!$A$2:$K$19,2)</f>
        <v>#N/A</v>
      </c>
    </row>
    <row r="183" spans="1:27" x14ac:dyDescent="0.25">
      <c r="A183" s="125"/>
      <c r="B183" s="453"/>
      <c r="C183" s="453"/>
      <c r="D183" s="454"/>
      <c r="E183" s="455"/>
      <c r="F183" s="147" t="str">
        <f>IF($D183="","",IF($Q183="","",IF(VLOOKUP($D183,Fuse_Req!$A$2:$K$19,2)=1,$Q183*$G183,"")))</f>
        <v/>
      </c>
      <c r="G183" s="148" t="str">
        <f>IF($D183="","",IF(VLOOKUP($D183,Fuse_Req!$A$2:$K$19,2)=1,IF($N183&lt;=$R183,VLOOKUP($D183,Fuse_Req!$A$2:$K$19,3),IF(AND($N183&gt;$R183,$N183&lt;=$T183),VLOOKUP($D183,Fuse_Req!$A$2:$K$19,3)+(((VLOOKUP($D183,Fuse_Req!$A$2:$K$19,5)-VLOOKUP($D183,Fuse_Req!$A$2:$K$19,3))/($T183-$R183))*($N183-$R183)),0))))</f>
        <v/>
      </c>
      <c r="H183" s="147"/>
      <c r="I183" s="147"/>
      <c r="J183" s="148"/>
      <c r="K183" s="147"/>
      <c r="L183" s="147"/>
      <c r="M183" s="148"/>
      <c r="N183" s="149" t="str">
        <f t="shared" si="4"/>
        <v/>
      </c>
      <c r="O183" s="150" t="str">
        <f t="shared" si="5"/>
        <v/>
      </c>
      <c r="P183" s="151"/>
      <c r="Q183" s="453"/>
      <c r="R183" s="152" t="str">
        <f>IF($D183="","",IF(VLOOKUP($D183,Fuse_Req!$A$2:$K$19,2)=1,MIN($U183,VLOOKUP($D183,Fuse_Req!$A$2:$K$19,9)),85))</f>
        <v/>
      </c>
      <c r="S183" s="152" t="str">
        <f>IF($D183="","",IF(VLOOKUP($D183,Fuse_Req!$A$2:$K$19,2)=1,MIN($U183,VLOOKUP($D183,Fuse_Req!$A$2:$K$19,10)),85))</f>
        <v/>
      </c>
      <c r="T183" s="152" t="str">
        <f>IF($D183="","",IF($U183="","",MIN($U183,VLOOKUP($D183,Fuse_Req!$A$2:$K$19,11))))</f>
        <v/>
      </c>
      <c r="U183" s="453"/>
      <c r="V183" s="453"/>
      <c r="W183" s="191"/>
      <c r="X183" s="191"/>
      <c r="Y183" s="191"/>
      <c r="Z183" s="125"/>
      <c r="AA183" s="126" t="e">
        <f>VLOOKUP($D183,Fuse_Req!$A$2:$K$19,2)</f>
        <v>#N/A</v>
      </c>
    </row>
    <row r="184" spans="1:27" x14ac:dyDescent="0.25">
      <c r="A184" s="125"/>
      <c r="B184" s="453"/>
      <c r="C184" s="453"/>
      <c r="D184" s="454"/>
      <c r="E184" s="455"/>
      <c r="F184" s="147" t="str">
        <f>IF($D184="","",IF($Q184="","",IF(VLOOKUP($D184,Fuse_Req!$A$2:$K$19,2)=1,$Q184*$G184,"")))</f>
        <v/>
      </c>
      <c r="G184" s="148" t="str">
        <f>IF($D184="","",IF(VLOOKUP($D184,Fuse_Req!$A$2:$K$19,2)=1,IF($N184&lt;=$R184,VLOOKUP($D184,Fuse_Req!$A$2:$K$19,3),IF(AND($N184&gt;$R184,$N184&lt;=$T184),VLOOKUP($D184,Fuse_Req!$A$2:$K$19,3)+(((VLOOKUP($D184,Fuse_Req!$A$2:$K$19,5)-VLOOKUP($D184,Fuse_Req!$A$2:$K$19,3))/($T184-$R184))*($N184-$R184)),0))))</f>
        <v/>
      </c>
      <c r="H184" s="147"/>
      <c r="I184" s="147"/>
      <c r="J184" s="148"/>
      <c r="K184" s="147"/>
      <c r="L184" s="147"/>
      <c r="M184" s="148"/>
      <c r="N184" s="149" t="str">
        <f t="shared" si="4"/>
        <v/>
      </c>
      <c r="O184" s="150" t="str">
        <f t="shared" si="5"/>
        <v/>
      </c>
      <c r="P184" s="151"/>
      <c r="Q184" s="453"/>
      <c r="R184" s="152" t="str">
        <f>IF($D184="","",IF(VLOOKUP($D184,Fuse_Req!$A$2:$K$19,2)=1,MIN($U184,VLOOKUP($D184,Fuse_Req!$A$2:$K$19,9)),85))</f>
        <v/>
      </c>
      <c r="S184" s="152" t="str">
        <f>IF($D184="","",IF(VLOOKUP($D184,Fuse_Req!$A$2:$K$19,2)=1,MIN($U184,VLOOKUP($D184,Fuse_Req!$A$2:$K$19,10)),85))</f>
        <v/>
      </c>
      <c r="T184" s="152" t="str">
        <f>IF($D184="","",IF($U184="","",MIN($U184,VLOOKUP($D184,Fuse_Req!$A$2:$K$19,11))))</f>
        <v/>
      </c>
      <c r="U184" s="453"/>
      <c r="V184" s="453"/>
      <c r="W184" s="191"/>
      <c r="X184" s="191"/>
      <c r="Y184" s="191"/>
      <c r="Z184" s="125"/>
      <c r="AA184" s="126" t="e">
        <f>VLOOKUP($D184,Fuse_Req!$A$2:$K$19,2)</f>
        <v>#N/A</v>
      </c>
    </row>
    <row r="185" spans="1:27" x14ac:dyDescent="0.25">
      <c r="A185" s="125"/>
      <c r="B185" s="453"/>
      <c r="C185" s="453"/>
      <c r="D185" s="454"/>
      <c r="E185" s="455"/>
      <c r="F185" s="147" t="str">
        <f>IF($D185="","",IF($Q185="","",IF(VLOOKUP($D185,Fuse_Req!$A$2:$K$19,2)=1,$Q185*$G185,"")))</f>
        <v/>
      </c>
      <c r="G185" s="148" t="str">
        <f>IF($D185="","",IF(VLOOKUP($D185,Fuse_Req!$A$2:$K$19,2)=1,IF($N185&lt;=$R185,VLOOKUP($D185,Fuse_Req!$A$2:$K$19,3),IF(AND($N185&gt;$R185,$N185&lt;=$T185),VLOOKUP($D185,Fuse_Req!$A$2:$K$19,3)+(((VLOOKUP($D185,Fuse_Req!$A$2:$K$19,5)-VLOOKUP($D185,Fuse_Req!$A$2:$K$19,3))/($T185-$R185))*($N185-$R185)),0))))</f>
        <v/>
      </c>
      <c r="H185" s="147"/>
      <c r="I185" s="147"/>
      <c r="J185" s="148"/>
      <c r="K185" s="147"/>
      <c r="L185" s="147"/>
      <c r="M185" s="148"/>
      <c r="N185" s="149" t="str">
        <f t="shared" si="4"/>
        <v/>
      </c>
      <c r="O185" s="150" t="str">
        <f t="shared" si="5"/>
        <v/>
      </c>
      <c r="P185" s="151"/>
      <c r="Q185" s="453"/>
      <c r="R185" s="152" t="str">
        <f>IF($D185="","",IF(VLOOKUP($D185,Fuse_Req!$A$2:$K$19,2)=1,MIN($U185,VLOOKUP($D185,Fuse_Req!$A$2:$K$19,9)),85))</f>
        <v/>
      </c>
      <c r="S185" s="152" t="str">
        <f>IF($D185="","",IF(VLOOKUP($D185,Fuse_Req!$A$2:$K$19,2)=1,MIN($U185,VLOOKUP($D185,Fuse_Req!$A$2:$K$19,10)),85))</f>
        <v/>
      </c>
      <c r="T185" s="152" t="str">
        <f>IF($D185="","",IF($U185="","",MIN($U185,VLOOKUP($D185,Fuse_Req!$A$2:$K$19,11))))</f>
        <v/>
      </c>
      <c r="U185" s="453"/>
      <c r="V185" s="453"/>
      <c r="W185" s="191"/>
      <c r="X185" s="191"/>
      <c r="Y185" s="191"/>
      <c r="Z185" s="125"/>
      <c r="AA185" s="126" t="e">
        <f>VLOOKUP($D185,Fuse_Req!$A$2:$K$19,2)</f>
        <v>#N/A</v>
      </c>
    </row>
    <row r="186" spans="1:27" x14ac:dyDescent="0.25">
      <c r="A186" s="125"/>
      <c r="B186" s="453"/>
      <c r="C186" s="453"/>
      <c r="D186" s="454"/>
      <c r="E186" s="455"/>
      <c r="F186" s="147" t="str">
        <f>IF($D186="","",IF($Q186="","",IF(VLOOKUP($D186,Fuse_Req!$A$2:$K$19,2)=1,$Q186*$G186,"")))</f>
        <v/>
      </c>
      <c r="G186" s="148" t="str">
        <f>IF($D186="","",IF(VLOOKUP($D186,Fuse_Req!$A$2:$K$19,2)=1,IF($N186&lt;=$R186,VLOOKUP($D186,Fuse_Req!$A$2:$K$19,3),IF(AND($N186&gt;$R186,$N186&lt;=$T186),VLOOKUP($D186,Fuse_Req!$A$2:$K$19,3)+(((VLOOKUP($D186,Fuse_Req!$A$2:$K$19,5)-VLOOKUP($D186,Fuse_Req!$A$2:$K$19,3))/($T186-$R186))*($N186-$R186)),0))))</f>
        <v/>
      </c>
      <c r="H186" s="147"/>
      <c r="I186" s="147"/>
      <c r="J186" s="148"/>
      <c r="K186" s="147"/>
      <c r="L186" s="147"/>
      <c r="M186" s="148"/>
      <c r="N186" s="149" t="str">
        <f t="shared" si="4"/>
        <v/>
      </c>
      <c r="O186" s="150" t="str">
        <f t="shared" si="5"/>
        <v/>
      </c>
      <c r="P186" s="151"/>
      <c r="Q186" s="453"/>
      <c r="R186" s="152" t="str">
        <f>IF($D186="","",IF(VLOOKUP($D186,Fuse_Req!$A$2:$K$19,2)=1,MIN($U186,VLOOKUP($D186,Fuse_Req!$A$2:$K$19,9)),85))</f>
        <v/>
      </c>
      <c r="S186" s="152" t="str">
        <f>IF($D186="","",IF(VLOOKUP($D186,Fuse_Req!$A$2:$K$19,2)=1,MIN($U186,VLOOKUP($D186,Fuse_Req!$A$2:$K$19,10)),85))</f>
        <v/>
      </c>
      <c r="T186" s="152" t="str">
        <f>IF($D186="","",IF($U186="","",MIN($U186,VLOOKUP($D186,Fuse_Req!$A$2:$K$19,11))))</f>
        <v/>
      </c>
      <c r="U186" s="453"/>
      <c r="V186" s="453"/>
      <c r="W186" s="191"/>
      <c r="X186" s="191"/>
      <c r="Y186" s="191"/>
      <c r="Z186" s="125"/>
      <c r="AA186" s="126" t="e">
        <f>VLOOKUP($D186,Fuse_Req!$A$2:$K$19,2)</f>
        <v>#N/A</v>
      </c>
    </row>
    <row r="187" spans="1:27" x14ac:dyDescent="0.25">
      <c r="A187" s="125"/>
      <c r="B187" s="453"/>
      <c r="C187" s="453"/>
      <c r="D187" s="454"/>
      <c r="E187" s="455"/>
      <c r="F187" s="147" t="str">
        <f>IF($D187="","",IF($Q187="","",IF(VLOOKUP($D187,Fuse_Req!$A$2:$K$19,2)=1,$Q187*$G187,"")))</f>
        <v/>
      </c>
      <c r="G187" s="148" t="str">
        <f>IF($D187="","",IF(VLOOKUP($D187,Fuse_Req!$A$2:$K$19,2)=1,IF($N187&lt;=$R187,VLOOKUP($D187,Fuse_Req!$A$2:$K$19,3),IF(AND($N187&gt;$R187,$N187&lt;=$T187),VLOOKUP($D187,Fuse_Req!$A$2:$K$19,3)+(((VLOOKUP($D187,Fuse_Req!$A$2:$K$19,5)-VLOOKUP($D187,Fuse_Req!$A$2:$K$19,3))/($T187-$R187))*($N187-$R187)),0))))</f>
        <v/>
      </c>
      <c r="H187" s="147"/>
      <c r="I187" s="147"/>
      <c r="J187" s="148"/>
      <c r="K187" s="147"/>
      <c r="L187" s="147"/>
      <c r="M187" s="148"/>
      <c r="N187" s="149" t="str">
        <f t="shared" si="4"/>
        <v/>
      </c>
      <c r="O187" s="150" t="str">
        <f t="shared" si="5"/>
        <v/>
      </c>
      <c r="P187" s="151"/>
      <c r="Q187" s="453"/>
      <c r="R187" s="152" t="str">
        <f>IF($D187="","",IF(VLOOKUP($D187,Fuse_Req!$A$2:$K$19,2)=1,MIN($U187,VLOOKUP($D187,Fuse_Req!$A$2:$K$19,9)),85))</f>
        <v/>
      </c>
      <c r="S187" s="152" t="str">
        <f>IF($D187="","",IF(VLOOKUP($D187,Fuse_Req!$A$2:$K$19,2)=1,MIN($U187,VLOOKUP($D187,Fuse_Req!$A$2:$K$19,10)),85))</f>
        <v/>
      </c>
      <c r="T187" s="152" t="str">
        <f>IF($D187="","",IF($U187="","",MIN($U187,VLOOKUP($D187,Fuse_Req!$A$2:$K$19,11))))</f>
        <v/>
      </c>
      <c r="U187" s="453"/>
      <c r="V187" s="453"/>
      <c r="W187" s="191"/>
      <c r="X187" s="191"/>
      <c r="Y187" s="191"/>
      <c r="Z187" s="125"/>
      <c r="AA187" s="126" t="e">
        <f>VLOOKUP($D187,Fuse_Req!$A$2:$K$19,2)</f>
        <v>#N/A</v>
      </c>
    </row>
    <row r="188" spans="1:27" x14ac:dyDescent="0.25">
      <c r="A188" s="125"/>
      <c r="B188" s="453"/>
      <c r="C188" s="453"/>
      <c r="D188" s="454"/>
      <c r="E188" s="455"/>
      <c r="F188" s="147" t="str">
        <f>IF($D188="","",IF($Q188="","",IF(VLOOKUP($D188,Fuse_Req!$A$2:$K$19,2)=1,$Q188*$G188,"")))</f>
        <v/>
      </c>
      <c r="G188" s="148" t="str">
        <f>IF($D188="","",IF(VLOOKUP($D188,Fuse_Req!$A$2:$K$19,2)=1,IF($N188&lt;=$R188,VLOOKUP($D188,Fuse_Req!$A$2:$K$19,3),IF(AND($N188&gt;$R188,$N188&lt;=$T188),VLOOKUP($D188,Fuse_Req!$A$2:$K$19,3)+(((VLOOKUP($D188,Fuse_Req!$A$2:$K$19,5)-VLOOKUP($D188,Fuse_Req!$A$2:$K$19,3))/($T188-$R188))*($N188-$R188)),0))))</f>
        <v/>
      </c>
      <c r="H188" s="147"/>
      <c r="I188" s="147"/>
      <c r="J188" s="148"/>
      <c r="K188" s="147"/>
      <c r="L188" s="147"/>
      <c r="M188" s="148"/>
      <c r="N188" s="149" t="str">
        <f t="shared" si="4"/>
        <v/>
      </c>
      <c r="O188" s="150" t="str">
        <f t="shared" si="5"/>
        <v/>
      </c>
      <c r="P188" s="151"/>
      <c r="Q188" s="453"/>
      <c r="R188" s="152" t="str">
        <f>IF($D188="","",IF(VLOOKUP($D188,Fuse_Req!$A$2:$K$19,2)=1,MIN($U188,VLOOKUP($D188,Fuse_Req!$A$2:$K$19,9)),85))</f>
        <v/>
      </c>
      <c r="S188" s="152" t="str">
        <f>IF($D188="","",IF(VLOOKUP($D188,Fuse_Req!$A$2:$K$19,2)=1,MIN($U188,VLOOKUP($D188,Fuse_Req!$A$2:$K$19,10)),85))</f>
        <v/>
      </c>
      <c r="T188" s="152" t="str">
        <f>IF($D188="","",IF($U188="","",MIN($U188,VLOOKUP($D188,Fuse_Req!$A$2:$K$19,11))))</f>
        <v/>
      </c>
      <c r="U188" s="453"/>
      <c r="V188" s="453"/>
      <c r="W188" s="191"/>
      <c r="X188" s="191"/>
      <c r="Y188" s="191"/>
      <c r="Z188" s="125"/>
      <c r="AA188" s="126" t="e">
        <f>VLOOKUP($D188,Fuse_Req!$A$2:$K$19,2)</f>
        <v>#N/A</v>
      </c>
    </row>
    <row r="189" spans="1:27" x14ac:dyDescent="0.25">
      <c r="A189" s="125"/>
      <c r="B189" s="453"/>
      <c r="C189" s="453"/>
      <c r="D189" s="454"/>
      <c r="E189" s="455"/>
      <c r="F189" s="147" t="str">
        <f>IF($D189="","",IF($Q189="","",IF(VLOOKUP($D189,Fuse_Req!$A$2:$K$19,2)=1,$Q189*$G189,"")))</f>
        <v/>
      </c>
      <c r="G189" s="148" t="str">
        <f>IF($D189="","",IF(VLOOKUP($D189,Fuse_Req!$A$2:$K$19,2)=1,IF($N189&lt;=$R189,VLOOKUP($D189,Fuse_Req!$A$2:$K$19,3),IF(AND($N189&gt;$R189,$N189&lt;=$T189),VLOOKUP($D189,Fuse_Req!$A$2:$K$19,3)+(((VLOOKUP($D189,Fuse_Req!$A$2:$K$19,5)-VLOOKUP($D189,Fuse_Req!$A$2:$K$19,3))/($T189-$R189))*($N189-$R189)),0))))</f>
        <v/>
      </c>
      <c r="H189" s="147"/>
      <c r="I189" s="147"/>
      <c r="J189" s="148"/>
      <c r="K189" s="147"/>
      <c r="L189" s="147"/>
      <c r="M189" s="148"/>
      <c r="N189" s="149" t="str">
        <f t="shared" si="4"/>
        <v/>
      </c>
      <c r="O189" s="150" t="str">
        <f t="shared" si="5"/>
        <v/>
      </c>
      <c r="P189" s="151"/>
      <c r="Q189" s="453"/>
      <c r="R189" s="152" t="str">
        <f>IF($D189="","",IF(VLOOKUP($D189,Fuse_Req!$A$2:$K$19,2)=1,MIN($U189,VLOOKUP($D189,Fuse_Req!$A$2:$K$19,9)),85))</f>
        <v/>
      </c>
      <c r="S189" s="152" t="str">
        <f>IF($D189="","",IF(VLOOKUP($D189,Fuse_Req!$A$2:$K$19,2)=1,MIN($U189,VLOOKUP($D189,Fuse_Req!$A$2:$K$19,10)),85))</f>
        <v/>
      </c>
      <c r="T189" s="152" t="str">
        <f>IF($D189="","",IF($U189="","",MIN($U189,VLOOKUP($D189,Fuse_Req!$A$2:$K$19,11))))</f>
        <v/>
      </c>
      <c r="U189" s="453"/>
      <c r="V189" s="453"/>
      <c r="W189" s="191"/>
      <c r="X189" s="191"/>
      <c r="Y189" s="191"/>
      <c r="Z189" s="125"/>
      <c r="AA189" s="126" t="e">
        <f>VLOOKUP($D189,Fuse_Req!$A$2:$K$19,2)</f>
        <v>#N/A</v>
      </c>
    </row>
    <row r="190" spans="1:27" x14ac:dyDescent="0.25">
      <c r="A190" s="125"/>
      <c r="B190" s="453"/>
      <c r="C190" s="453"/>
      <c r="D190" s="454"/>
      <c r="E190" s="455"/>
      <c r="F190" s="147" t="str">
        <f>IF($D190="","",IF($Q190="","",IF(VLOOKUP($D190,Fuse_Req!$A$2:$K$19,2)=1,$Q190*$G190,"")))</f>
        <v/>
      </c>
      <c r="G190" s="148" t="str">
        <f>IF($D190="","",IF(VLOOKUP($D190,Fuse_Req!$A$2:$K$19,2)=1,IF($N190&lt;=$R190,VLOOKUP($D190,Fuse_Req!$A$2:$K$19,3),IF(AND($N190&gt;$R190,$N190&lt;=$T190),VLOOKUP($D190,Fuse_Req!$A$2:$K$19,3)+(((VLOOKUP($D190,Fuse_Req!$A$2:$K$19,5)-VLOOKUP($D190,Fuse_Req!$A$2:$K$19,3))/($T190-$R190))*($N190-$R190)),0))))</f>
        <v/>
      </c>
      <c r="H190" s="147"/>
      <c r="I190" s="147"/>
      <c r="J190" s="148"/>
      <c r="K190" s="147"/>
      <c r="L190" s="147"/>
      <c r="M190" s="148"/>
      <c r="N190" s="149" t="str">
        <f t="shared" si="4"/>
        <v/>
      </c>
      <c r="O190" s="150" t="str">
        <f t="shared" si="5"/>
        <v/>
      </c>
      <c r="P190" s="151"/>
      <c r="Q190" s="453"/>
      <c r="R190" s="152" t="str">
        <f>IF($D190="","",IF(VLOOKUP($D190,Fuse_Req!$A$2:$K$19,2)=1,MIN($U190,VLOOKUP($D190,Fuse_Req!$A$2:$K$19,9)),85))</f>
        <v/>
      </c>
      <c r="S190" s="152" t="str">
        <f>IF($D190="","",IF(VLOOKUP($D190,Fuse_Req!$A$2:$K$19,2)=1,MIN($U190,VLOOKUP($D190,Fuse_Req!$A$2:$K$19,10)),85))</f>
        <v/>
      </c>
      <c r="T190" s="152" t="str">
        <f>IF($D190="","",IF($U190="","",MIN($U190,VLOOKUP($D190,Fuse_Req!$A$2:$K$19,11))))</f>
        <v/>
      </c>
      <c r="U190" s="453"/>
      <c r="V190" s="453"/>
      <c r="W190" s="191"/>
      <c r="X190" s="191"/>
      <c r="Y190" s="191"/>
      <c r="Z190" s="125"/>
      <c r="AA190" s="126" t="e">
        <f>VLOOKUP($D190,Fuse_Req!$A$2:$K$19,2)</f>
        <v>#N/A</v>
      </c>
    </row>
    <row r="191" spans="1:27" x14ac:dyDescent="0.25">
      <c r="A191" s="125"/>
      <c r="B191" s="453"/>
      <c r="C191" s="453"/>
      <c r="D191" s="454"/>
      <c r="E191" s="455"/>
      <c r="F191" s="147" t="str">
        <f>IF($D191="","",IF($Q191="","",IF(VLOOKUP($D191,Fuse_Req!$A$2:$K$19,2)=1,$Q191*$G191,"")))</f>
        <v/>
      </c>
      <c r="G191" s="148" t="str">
        <f>IF($D191="","",IF(VLOOKUP($D191,Fuse_Req!$A$2:$K$19,2)=1,IF($N191&lt;=$R191,VLOOKUP($D191,Fuse_Req!$A$2:$K$19,3),IF(AND($N191&gt;$R191,$N191&lt;=$T191),VLOOKUP($D191,Fuse_Req!$A$2:$K$19,3)+(((VLOOKUP($D191,Fuse_Req!$A$2:$K$19,5)-VLOOKUP($D191,Fuse_Req!$A$2:$K$19,3))/($T191-$R191))*($N191-$R191)),0))))</f>
        <v/>
      </c>
      <c r="H191" s="147"/>
      <c r="I191" s="147"/>
      <c r="J191" s="148"/>
      <c r="K191" s="147"/>
      <c r="L191" s="147"/>
      <c r="M191" s="148"/>
      <c r="N191" s="149" t="str">
        <f t="shared" si="4"/>
        <v/>
      </c>
      <c r="O191" s="150" t="str">
        <f t="shared" si="5"/>
        <v/>
      </c>
      <c r="P191" s="151"/>
      <c r="Q191" s="453"/>
      <c r="R191" s="152" t="str">
        <f>IF($D191="","",IF(VLOOKUP($D191,Fuse_Req!$A$2:$K$19,2)=1,MIN($U191,VLOOKUP($D191,Fuse_Req!$A$2:$K$19,9)),85))</f>
        <v/>
      </c>
      <c r="S191" s="152" t="str">
        <f>IF($D191="","",IF(VLOOKUP($D191,Fuse_Req!$A$2:$K$19,2)=1,MIN($U191,VLOOKUP($D191,Fuse_Req!$A$2:$K$19,10)),85))</f>
        <v/>
      </c>
      <c r="T191" s="152" t="str">
        <f>IF($D191="","",IF($U191="","",MIN($U191,VLOOKUP($D191,Fuse_Req!$A$2:$K$19,11))))</f>
        <v/>
      </c>
      <c r="U191" s="453"/>
      <c r="V191" s="453"/>
      <c r="W191" s="191"/>
      <c r="X191" s="191"/>
      <c r="Y191" s="191"/>
      <c r="Z191" s="125"/>
      <c r="AA191" s="126" t="e">
        <f>VLOOKUP($D191,Fuse_Req!$A$2:$K$19,2)</f>
        <v>#N/A</v>
      </c>
    </row>
    <row r="192" spans="1:27" x14ac:dyDescent="0.25">
      <c r="A192" s="125"/>
      <c r="B192" s="453"/>
      <c r="C192" s="453"/>
      <c r="D192" s="454"/>
      <c r="E192" s="455"/>
      <c r="F192" s="147" t="str">
        <f>IF($D192="","",IF($Q192="","",IF(VLOOKUP($D192,Fuse_Req!$A$2:$K$19,2)=1,$Q192*$G192,"")))</f>
        <v/>
      </c>
      <c r="G192" s="148" t="str">
        <f>IF($D192="","",IF(VLOOKUP($D192,Fuse_Req!$A$2:$K$19,2)=1,IF($N192&lt;=$R192,VLOOKUP($D192,Fuse_Req!$A$2:$K$19,3),IF(AND($N192&gt;$R192,$N192&lt;=$T192),VLOOKUP($D192,Fuse_Req!$A$2:$K$19,3)+(((VLOOKUP($D192,Fuse_Req!$A$2:$K$19,5)-VLOOKUP($D192,Fuse_Req!$A$2:$K$19,3))/($T192-$R192))*($N192-$R192)),0))))</f>
        <v/>
      </c>
      <c r="H192" s="147"/>
      <c r="I192" s="147"/>
      <c r="J192" s="148"/>
      <c r="K192" s="147"/>
      <c r="L192" s="147"/>
      <c r="M192" s="148"/>
      <c r="N192" s="149" t="str">
        <f t="shared" si="4"/>
        <v/>
      </c>
      <c r="O192" s="150" t="str">
        <f t="shared" si="5"/>
        <v/>
      </c>
      <c r="P192" s="151"/>
      <c r="Q192" s="453"/>
      <c r="R192" s="152" t="str">
        <f>IF($D192="","",IF(VLOOKUP($D192,Fuse_Req!$A$2:$K$19,2)=1,MIN($U192,VLOOKUP($D192,Fuse_Req!$A$2:$K$19,9)),85))</f>
        <v/>
      </c>
      <c r="S192" s="152" t="str">
        <f>IF($D192="","",IF(VLOOKUP($D192,Fuse_Req!$A$2:$K$19,2)=1,MIN($U192,VLOOKUP($D192,Fuse_Req!$A$2:$K$19,10)),85))</f>
        <v/>
      </c>
      <c r="T192" s="152" t="str">
        <f>IF($D192="","",IF($U192="","",MIN($U192,VLOOKUP($D192,Fuse_Req!$A$2:$K$19,11))))</f>
        <v/>
      </c>
      <c r="U192" s="453"/>
      <c r="V192" s="453"/>
      <c r="W192" s="191"/>
      <c r="X192" s="191"/>
      <c r="Y192" s="191"/>
      <c r="Z192" s="125"/>
      <c r="AA192" s="126" t="e">
        <f>VLOOKUP($D192,Fuse_Req!$A$2:$K$19,2)</f>
        <v>#N/A</v>
      </c>
    </row>
    <row r="193" spans="1:27" x14ac:dyDescent="0.25">
      <c r="A193" s="125"/>
      <c r="B193" s="453"/>
      <c r="C193" s="453"/>
      <c r="D193" s="454"/>
      <c r="E193" s="455"/>
      <c r="F193" s="147" t="str">
        <f>IF($D193="","",IF($Q193="","",IF(VLOOKUP($D193,Fuse_Req!$A$2:$K$19,2)=1,$Q193*$G193,"")))</f>
        <v/>
      </c>
      <c r="G193" s="148" t="str">
        <f>IF($D193="","",IF(VLOOKUP($D193,Fuse_Req!$A$2:$K$19,2)=1,IF($N193&lt;=$R193,VLOOKUP($D193,Fuse_Req!$A$2:$K$19,3),IF(AND($N193&gt;$R193,$N193&lt;=$T193),VLOOKUP($D193,Fuse_Req!$A$2:$K$19,3)+(((VLOOKUP($D193,Fuse_Req!$A$2:$K$19,5)-VLOOKUP($D193,Fuse_Req!$A$2:$K$19,3))/($T193-$R193))*($N193-$R193)),0))))</f>
        <v/>
      </c>
      <c r="H193" s="147"/>
      <c r="I193" s="147"/>
      <c r="J193" s="148"/>
      <c r="K193" s="147"/>
      <c r="L193" s="147"/>
      <c r="M193" s="148"/>
      <c r="N193" s="149" t="str">
        <f t="shared" si="4"/>
        <v/>
      </c>
      <c r="O193" s="150" t="str">
        <f t="shared" si="5"/>
        <v/>
      </c>
      <c r="P193" s="151"/>
      <c r="Q193" s="453"/>
      <c r="R193" s="152" t="str">
        <f>IF($D193="","",IF(VLOOKUP($D193,Fuse_Req!$A$2:$K$19,2)=1,MIN($U193,VLOOKUP($D193,Fuse_Req!$A$2:$K$19,9)),85))</f>
        <v/>
      </c>
      <c r="S193" s="152" t="str">
        <f>IF($D193="","",IF(VLOOKUP($D193,Fuse_Req!$A$2:$K$19,2)=1,MIN($U193,VLOOKUP($D193,Fuse_Req!$A$2:$K$19,10)),85))</f>
        <v/>
      </c>
      <c r="T193" s="152" t="str">
        <f>IF($D193="","",IF($U193="","",MIN($U193,VLOOKUP($D193,Fuse_Req!$A$2:$K$19,11))))</f>
        <v/>
      </c>
      <c r="U193" s="453"/>
      <c r="V193" s="453"/>
      <c r="W193" s="191"/>
      <c r="X193" s="191"/>
      <c r="Y193" s="191"/>
      <c r="Z193" s="125"/>
      <c r="AA193" s="126" t="e">
        <f>VLOOKUP($D193,Fuse_Req!$A$2:$K$19,2)</f>
        <v>#N/A</v>
      </c>
    </row>
    <row r="194" spans="1:27" x14ac:dyDescent="0.25">
      <c r="A194" s="125"/>
      <c r="B194" s="453"/>
      <c r="C194" s="453"/>
      <c r="D194" s="454"/>
      <c r="E194" s="455"/>
      <c r="F194" s="147" t="str">
        <f>IF($D194="","",IF($Q194="","",IF(VLOOKUP($D194,Fuse_Req!$A$2:$K$19,2)=1,$Q194*$G194,"")))</f>
        <v/>
      </c>
      <c r="G194" s="148" t="str">
        <f>IF($D194="","",IF(VLOOKUP($D194,Fuse_Req!$A$2:$K$19,2)=1,IF($N194&lt;=$R194,VLOOKUP($D194,Fuse_Req!$A$2:$K$19,3),IF(AND($N194&gt;$R194,$N194&lt;=$T194),VLOOKUP($D194,Fuse_Req!$A$2:$K$19,3)+(((VLOOKUP($D194,Fuse_Req!$A$2:$K$19,5)-VLOOKUP($D194,Fuse_Req!$A$2:$K$19,3))/($T194-$R194))*($N194-$R194)),0))))</f>
        <v/>
      </c>
      <c r="H194" s="147"/>
      <c r="I194" s="147"/>
      <c r="J194" s="148"/>
      <c r="K194" s="147"/>
      <c r="L194" s="147"/>
      <c r="M194" s="148"/>
      <c r="N194" s="149" t="str">
        <f t="shared" si="4"/>
        <v/>
      </c>
      <c r="O194" s="150" t="str">
        <f t="shared" si="5"/>
        <v/>
      </c>
      <c r="P194" s="151"/>
      <c r="Q194" s="453"/>
      <c r="R194" s="152" t="str">
        <f>IF($D194="","",IF(VLOOKUP($D194,Fuse_Req!$A$2:$K$19,2)=1,MIN($U194,VLOOKUP($D194,Fuse_Req!$A$2:$K$19,9)),85))</f>
        <v/>
      </c>
      <c r="S194" s="152" t="str">
        <f>IF($D194="","",IF(VLOOKUP($D194,Fuse_Req!$A$2:$K$19,2)=1,MIN($U194,VLOOKUP($D194,Fuse_Req!$A$2:$K$19,10)),85))</f>
        <v/>
      </c>
      <c r="T194" s="152" t="str">
        <f>IF($D194="","",IF($U194="","",MIN($U194,VLOOKUP($D194,Fuse_Req!$A$2:$K$19,11))))</f>
        <v/>
      </c>
      <c r="U194" s="453"/>
      <c r="V194" s="453"/>
      <c r="W194" s="191"/>
      <c r="X194" s="191"/>
      <c r="Y194" s="191"/>
      <c r="Z194" s="125"/>
      <c r="AA194" s="126" t="e">
        <f>VLOOKUP($D194,Fuse_Req!$A$2:$K$19,2)</f>
        <v>#N/A</v>
      </c>
    </row>
    <row r="195" spans="1:27" x14ac:dyDescent="0.25">
      <c r="A195" s="125"/>
      <c r="B195" s="453"/>
      <c r="C195" s="453"/>
      <c r="D195" s="454"/>
      <c r="E195" s="455"/>
      <c r="F195" s="147" t="str">
        <f>IF($D195="","",IF($Q195="","",IF(VLOOKUP($D195,Fuse_Req!$A$2:$K$19,2)=1,$Q195*$G195,"")))</f>
        <v/>
      </c>
      <c r="G195" s="148" t="str">
        <f>IF($D195="","",IF(VLOOKUP($D195,Fuse_Req!$A$2:$K$19,2)=1,IF($N195&lt;=$R195,VLOOKUP($D195,Fuse_Req!$A$2:$K$19,3),IF(AND($N195&gt;$R195,$N195&lt;=$T195),VLOOKUP($D195,Fuse_Req!$A$2:$K$19,3)+(((VLOOKUP($D195,Fuse_Req!$A$2:$K$19,5)-VLOOKUP($D195,Fuse_Req!$A$2:$K$19,3))/($T195-$R195))*($N195-$R195)),0))))</f>
        <v/>
      </c>
      <c r="H195" s="147"/>
      <c r="I195" s="147"/>
      <c r="J195" s="148"/>
      <c r="K195" s="147"/>
      <c r="L195" s="147"/>
      <c r="M195" s="148"/>
      <c r="N195" s="149" t="str">
        <f t="shared" si="4"/>
        <v/>
      </c>
      <c r="O195" s="150" t="str">
        <f t="shared" si="5"/>
        <v/>
      </c>
      <c r="P195" s="151"/>
      <c r="Q195" s="453"/>
      <c r="R195" s="152" t="str">
        <f>IF($D195="","",IF(VLOOKUP($D195,Fuse_Req!$A$2:$K$19,2)=1,MIN($U195,VLOOKUP($D195,Fuse_Req!$A$2:$K$19,9)),85))</f>
        <v/>
      </c>
      <c r="S195" s="152" t="str">
        <f>IF($D195="","",IF(VLOOKUP($D195,Fuse_Req!$A$2:$K$19,2)=1,MIN($U195,VLOOKUP($D195,Fuse_Req!$A$2:$K$19,10)),85))</f>
        <v/>
      </c>
      <c r="T195" s="152" t="str">
        <f>IF($D195="","",IF($U195="","",MIN($U195,VLOOKUP($D195,Fuse_Req!$A$2:$K$19,11))))</f>
        <v/>
      </c>
      <c r="U195" s="453"/>
      <c r="V195" s="453"/>
      <c r="W195" s="191"/>
      <c r="X195" s="191"/>
      <c r="Y195" s="191"/>
      <c r="Z195" s="125"/>
      <c r="AA195" s="126" t="e">
        <f>VLOOKUP($D195,Fuse_Req!$A$2:$K$19,2)</f>
        <v>#N/A</v>
      </c>
    </row>
    <row r="196" spans="1:27" x14ac:dyDescent="0.25">
      <c r="A196" s="125"/>
      <c r="B196" s="453"/>
      <c r="C196" s="453"/>
      <c r="D196" s="454"/>
      <c r="E196" s="455"/>
      <c r="F196" s="147" t="str">
        <f>IF($D196="","",IF($Q196="","",IF(VLOOKUP($D196,Fuse_Req!$A$2:$K$19,2)=1,$Q196*$G196,"")))</f>
        <v/>
      </c>
      <c r="G196" s="148" t="str">
        <f>IF($D196="","",IF(VLOOKUP($D196,Fuse_Req!$A$2:$K$19,2)=1,IF($N196&lt;=$R196,VLOOKUP($D196,Fuse_Req!$A$2:$K$19,3),IF(AND($N196&gt;$R196,$N196&lt;=$T196),VLOOKUP($D196,Fuse_Req!$A$2:$K$19,3)+(((VLOOKUP($D196,Fuse_Req!$A$2:$K$19,5)-VLOOKUP($D196,Fuse_Req!$A$2:$K$19,3))/($T196-$R196))*($N196-$R196)),0))))</f>
        <v/>
      </c>
      <c r="H196" s="147"/>
      <c r="I196" s="147"/>
      <c r="J196" s="148"/>
      <c r="K196" s="147"/>
      <c r="L196" s="147"/>
      <c r="M196" s="148"/>
      <c r="N196" s="149" t="str">
        <f t="shared" si="4"/>
        <v/>
      </c>
      <c r="O196" s="150" t="str">
        <f t="shared" si="5"/>
        <v/>
      </c>
      <c r="P196" s="151"/>
      <c r="Q196" s="453"/>
      <c r="R196" s="152" t="str">
        <f>IF($D196="","",IF(VLOOKUP($D196,Fuse_Req!$A$2:$K$19,2)=1,MIN($U196,VLOOKUP($D196,Fuse_Req!$A$2:$K$19,9)),85))</f>
        <v/>
      </c>
      <c r="S196" s="152" t="str">
        <f>IF($D196="","",IF(VLOOKUP($D196,Fuse_Req!$A$2:$K$19,2)=1,MIN($U196,VLOOKUP($D196,Fuse_Req!$A$2:$K$19,10)),85))</f>
        <v/>
      </c>
      <c r="T196" s="152" t="str">
        <f>IF($D196="","",IF($U196="","",MIN($U196,VLOOKUP($D196,Fuse_Req!$A$2:$K$19,11))))</f>
        <v/>
      </c>
      <c r="U196" s="453"/>
      <c r="V196" s="453"/>
      <c r="W196" s="191"/>
      <c r="X196" s="191"/>
      <c r="Y196" s="191"/>
      <c r="Z196" s="125"/>
      <c r="AA196" s="126" t="e">
        <f>VLOOKUP($D196,Fuse_Req!$A$2:$K$19,2)</f>
        <v>#N/A</v>
      </c>
    </row>
    <row r="197" spans="1:27" x14ac:dyDescent="0.25">
      <c r="A197" s="125"/>
      <c r="B197" s="453"/>
      <c r="C197" s="453"/>
      <c r="D197" s="454"/>
      <c r="E197" s="455"/>
      <c r="F197" s="147" t="str">
        <f>IF($D197="","",IF($Q197="","",IF(VLOOKUP($D197,Fuse_Req!$A$2:$K$19,2)=1,$Q197*$G197,"")))</f>
        <v/>
      </c>
      <c r="G197" s="148" t="str">
        <f>IF($D197="","",IF(VLOOKUP($D197,Fuse_Req!$A$2:$K$19,2)=1,IF($N197&lt;=$R197,VLOOKUP($D197,Fuse_Req!$A$2:$K$19,3),IF(AND($N197&gt;$R197,$N197&lt;=$T197),VLOOKUP($D197,Fuse_Req!$A$2:$K$19,3)+(((VLOOKUP($D197,Fuse_Req!$A$2:$K$19,5)-VLOOKUP($D197,Fuse_Req!$A$2:$K$19,3))/($T197-$R197))*($N197-$R197)),0))))</f>
        <v/>
      </c>
      <c r="H197" s="147"/>
      <c r="I197" s="147"/>
      <c r="J197" s="148"/>
      <c r="K197" s="147"/>
      <c r="L197" s="147"/>
      <c r="M197" s="148"/>
      <c r="N197" s="149" t="str">
        <f t="shared" si="4"/>
        <v/>
      </c>
      <c r="O197" s="150" t="str">
        <f t="shared" si="5"/>
        <v/>
      </c>
      <c r="P197" s="151"/>
      <c r="Q197" s="453"/>
      <c r="R197" s="152" t="str">
        <f>IF($D197="","",IF(VLOOKUP($D197,Fuse_Req!$A$2:$K$19,2)=1,MIN($U197,VLOOKUP($D197,Fuse_Req!$A$2:$K$19,9)),85))</f>
        <v/>
      </c>
      <c r="S197" s="152" t="str">
        <f>IF($D197="","",IF(VLOOKUP($D197,Fuse_Req!$A$2:$K$19,2)=1,MIN($U197,VLOOKUP($D197,Fuse_Req!$A$2:$K$19,10)),85))</f>
        <v/>
      </c>
      <c r="T197" s="152" t="str">
        <f>IF($D197="","",IF($U197="","",MIN($U197,VLOOKUP($D197,Fuse_Req!$A$2:$K$19,11))))</f>
        <v/>
      </c>
      <c r="U197" s="453"/>
      <c r="V197" s="453"/>
      <c r="W197" s="191"/>
      <c r="X197" s="191"/>
      <c r="Y197" s="191"/>
      <c r="Z197" s="125"/>
      <c r="AA197" s="126" t="e">
        <f>VLOOKUP($D197,Fuse_Req!$A$2:$K$19,2)</f>
        <v>#N/A</v>
      </c>
    </row>
    <row r="198" spans="1:27" x14ac:dyDescent="0.25">
      <c r="A198" s="125"/>
      <c r="B198" s="453"/>
      <c r="C198" s="453"/>
      <c r="D198" s="454"/>
      <c r="E198" s="455"/>
      <c r="F198" s="147" t="str">
        <f>IF($D198="","",IF($Q198="","",IF(VLOOKUP($D198,Fuse_Req!$A$2:$K$19,2)=1,$Q198*$G198,"")))</f>
        <v/>
      </c>
      <c r="G198" s="148" t="str">
        <f>IF($D198="","",IF(VLOOKUP($D198,Fuse_Req!$A$2:$K$19,2)=1,IF($N198&lt;=$R198,VLOOKUP($D198,Fuse_Req!$A$2:$K$19,3),IF(AND($N198&gt;$R198,$N198&lt;=$T198),VLOOKUP($D198,Fuse_Req!$A$2:$K$19,3)+(((VLOOKUP($D198,Fuse_Req!$A$2:$K$19,5)-VLOOKUP($D198,Fuse_Req!$A$2:$K$19,3))/($T198-$R198))*($N198-$R198)),0))))</f>
        <v/>
      </c>
      <c r="H198" s="147"/>
      <c r="I198" s="147"/>
      <c r="J198" s="148"/>
      <c r="K198" s="147"/>
      <c r="L198" s="147"/>
      <c r="M198" s="148"/>
      <c r="N198" s="149" t="str">
        <f t="shared" si="4"/>
        <v/>
      </c>
      <c r="O198" s="150" t="str">
        <f t="shared" si="5"/>
        <v/>
      </c>
      <c r="P198" s="151"/>
      <c r="Q198" s="453"/>
      <c r="R198" s="152" t="str">
        <f>IF($D198="","",IF(VLOOKUP($D198,Fuse_Req!$A$2:$K$19,2)=1,MIN($U198,VLOOKUP($D198,Fuse_Req!$A$2:$K$19,9)),85))</f>
        <v/>
      </c>
      <c r="S198" s="152" t="str">
        <f>IF($D198="","",IF(VLOOKUP($D198,Fuse_Req!$A$2:$K$19,2)=1,MIN($U198,VLOOKUP($D198,Fuse_Req!$A$2:$K$19,10)),85))</f>
        <v/>
      </c>
      <c r="T198" s="152" t="str">
        <f>IF($D198="","",IF($U198="","",MIN($U198,VLOOKUP($D198,Fuse_Req!$A$2:$K$19,11))))</f>
        <v/>
      </c>
      <c r="U198" s="453"/>
      <c r="V198" s="453"/>
      <c r="W198" s="191"/>
      <c r="X198" s="191"/>
      <c r="Y198" s="191"/>
      <c r="Z198" s="125"/>
      <c r="AA198" s="126" t="e">
        <f>VLOOKUP($D198,Fuse_Req!$A$2:$K$19,2)</f>
        <v>#N/A</v>
      </c>
    </row>
    <row r="199" spans="1:27" x14ac:dyDescent="0.25">
      <c r="A199" s="125"/>
      <c r="B199" s="453"/>
      <c r="C199" s="453"/>
      <c r="D199" s="454"/>
      <c r="E199" s="455"/>
      <c r="F199" s="147" t="str">
        <f>IF($D199="","",IF($Q199="","",IF(VLOOKUP($D199,Fuse_Req!$A$2:$K$19,2)=1,$Q199*$G199,"")))</f>
        <v/>
      </c>
      <c r="G199" s="148" t="str">
        <f>IF($D199="","",IF(VLOOKUP($D199,Fuse_Req!$A$2:$K$19,2)=1,IF($N199&lt;=$R199,VLOOKUP($D199,Fuse_Req!$A$2:$K$19,3),IF(AND($N199&gt;$R199,$N199&lt;=$T199),VLOOKUP($D199,Fuse_Req!$A$2:$K$19,3)+(((VLOOKUP($D199,Fuse_Req!$A$2:$K$19,5)-VLOOKUP($D199,Fuse_Req!$A$2:$K$19,3))/($T199-$R199))*($N199-$R199)),0))))</f>
        <v/>
      </c>
      <c r="H199" s="147"/>
      <c r="I199" s="147"/>
      <c r="J199" s="148"/>
      <c r="K199" s="147"/>
      <c r="L199" s="147"/>
      <c r="M199" s="148"/>
      <c r="N199" s="149" t="str">
        <f t="shared" si="4"/>
        <v/>
      </c>
      <c r="O199" s="150" t="str">
        <f t="shared" si="5"/>
        <v/>
      </c>
      <c r="P199" s="151"/>
      <c r="Q199" s="453"/>
      <c r="R199" s="152" t="str">
        <f>IF($D199="","",IF(VLOOKUP($D199,Fuse_Req!$A$2:$K$19,2)=1,MIN($U199,VLOOKUP($D199,Fuse_Req!$A$2:$K$19,9)),85))</f>
        <v/>
      </c>
      <c r="S199" s="152" t="str">
        <f>IF($D199="","",IF(VLOOKUP($D199,Fuse_Req!$A$2:$K$19,2)=1,MIN($U199,VLOOKUP($D199,Fuse_Req!$A$2:$K$19,10)),85))</f>
        <v/>
      </c>
      <c r="T199" s="152" t="str">
        <f>IF($D199="","",IF($U199="","",MIN($U199,VLOOKUP($D199,Fuse_Req!$A$2:$K$19,11))))</f>
        <v/>
      </c>
      <c r="U199" s="453"/>
      <c r="V199" s="453"/>
      <c r="W199" s="191"/>
      <c r="X199" s="191"/>
      <c r="Y199" s="191"/>
      <c r="Z199" s="125"/>
      <c r="AA199" s="126" t="e">
        <f>VLOOKUP($D199,Fuse_Req!$A$2:$K$19,2)</f>
        <v>#N/A</v>
      </c>
    </row>
    <row r="200" spans="1:27" x14ac:dyDescent="0.25">
      <c r="A200" s="125"/>
      <c r="B200" s="453"/>
      <c r="C200" s="453"/>
      <c r="D200" s="454"/>
      <c r="E200" s="455"/>
      <c r="F200" s="147" t="str">
        <f>IF($D200="","",IF($Q200="","",IF(VLOOKUP($D200,Fuse_Req!$A$2:$K$19,2)=1,$Q200*$G200,"")))</f>
        <v/>
      </c>
      <c r="G200" s="148" t="str">
        <f>IF($D200="","",IF(VLOOKUP($D200,Fuse_Req!$A$2:$K$19,2)=1,IF($N200&lt;=$R200,VLOOKUP($D200,Fuse_Req!$A$2:$K$19,3),IF(AND($N200&gt;$R200,$N200&lt;=$T200),VLOOKUP($D200,Fuse_Req!$A$2:$K$19,3)+(((VLOOKUP($D200,Fuse_Req!$A$2:$K$19,5)-VLOOKUP($D200,Fuse_Req!$A$2:$K$19,3))/($T200-$R200))*($N200-$R200)),0))))</f>
        <v/>
      </c>
      <c r="H200" s="147"/>
      <c r="I200" s="147"/>
      <c r="J200" s="148"/>
      <c r="K200" s="147"/>
      <c r="L200" s="147"/>
      <c r="M200" s="148"/>
      <c r="N200" s="149" t="str">
        <f t="shared" si="4"/>
        <v/>
      </c>
      <c r="O200" s="150" t="str">
        <f t="shared" si="5"/>
        <v/>
      </c>
      <c r="P200" s="151"/>
      <c r="Q200" s="453"/>
      <c r="R200" s="152" t="str">
        <f>IF($D200="","",IF(VLOOKUP($D200,Fuse_Req!$A$2:$K$19,2)=1,MIN($U200,VLOOKUP($D200,Fuse_Req!$A$2:$K$19,9)),85))</f>
        <v/>
      </c>
      <c r="S200" s="152" t="str">
        <f>IF($D200="","",IF(VLOOKUP($D200,Fuse_Req!$A$2:$K$19,2)=1,MIN($U200,VLOOKUP($D200,Fuse_Req!$A$2:$K$19,10)),85))</f>
        <v/>
      </c>
      <c r="T200" s="152" t="str">
        <f>IF($D200="","",IF($U200="","",MIN($U200,VLOOKUP($D200,Fuse_Req!$A$2:$K$19,11))))</f>
        <v/>
      </c>
      <c r="U200" s="453"/>
      <c r="V200" s="453"/>
      <c r="W200" s="191"/>
      <c r="X200" s="191"/>
      <c r="Y200" s="191"/>
      <c r="Z200" s="125"/>
      <c r="AA200" s="126" t="e">
        <f>VLOOKUP($D200,Fuse_Req!$A$2:$K$19,2)</f>
        <v>#N/A</v>
      </c>
    </row>
    <row r="201" spans="1:27" x14ac:dyDescent="0.25">
      <c r="A201" s="125"/>
      <c r="B201" s="453"/>
      <c r="C201" s="453"/>
      <c r="D201" s="454"/>
      <c r="E201" s="455"/>
      <c r="F201" s="147" t="str">
        <f>IF($D201="","",IF($Q201="","",IF(VLOOKUP($D201,Fuse_Req!$A$2:$K$19,2)=1,$Q201*$G201,"")))</f>
        <v/>
      </c>
      <c r="G201" s="148" t="str">
        <f>IF($D201="","",IF(VLOOKUP($D201,Fuse_Req!$A$2:$K$19,2)=1,IF($N201&lt;=$R201,VLOOKUP($D201,Fuse_Req!$A$2:$K$19,3),IF(AND($N201&gt;$R201,$N201&lt;=$T201),VLOOKUP($D201,Fuse_Req!$A$2:$K$19,3)+(((VLOOKUP($D201,Fuse_Req!$A$2:$K$19,5)-VLOOKUP($D201,Fuse_Req!$A$2:$K$19,3))/($T201-$R201))*($N201-$R201)),0))))</f>
        <v/>
      </c>
      <c r="H201" s="147"/>
      <c r="I201" s="147"/>
      <c r="J201" s="148"/>
      <c r="K201" s="147"/>
      <c r="L201" s="147"/>
      <c r="M201" s="148"/>
      <c r="N201" s="149" t="str">
        <f t="shared" si="4"/>
        <v/>
      </c>
      <c r="O201" s="150" t="str">
        <f t="shared" si="5"/>
        <v/>
      </c>
      <c r="P201" s="151"/>
      <c r="Q201" s="453"/>
      <c r="R201" s="152" t="str">
        <f>IF($D201="","",IF(VLOOKUP($D201,Fuse_Req!$A$2:$K$19,2)=1,MIN($U201,VLOOKUP($D201,Fuse_Req!$A$2:$K$19,9)),85))</f>
        <v/>
      </c>
      <c r="S201" s="152" t="str">
        <f>IF($D201="","",IF(VLOOKUP($D201,Fuse_Req!$A$2:$K$19,2)=1,MIN($U201,VLOOKUP($D201,Fuse_Req!$A$2:$K$19,10)),85))</f>
        <v/>
      </c>
      <c r="T201" s="152" t="str">
        <f>IF($D201="","",IF($U201="","",MIN($U201,VLOOKUP($D201,Fuse_Req!$A$2:$K$19,11))))</f>
        <v/>
      </c>
      <c r="U201" s="453"/>
      <c r="V201" s="453"/>
      <c r="W201" s="191"/>
      <c r="X201" s="191"/>
      <c r="Y201" s="191"/>
      <c r="Z201" s="125"/>
      <c r="AA201" s="126" t="e">
        <f>VLOOKUP($D201,Fuse_Req!$A$2:$K$19,2)</f>
        <v>#N/A</v>
      </c>
    </row>
    <row r="202" spans="1:27" x14ac:dyDescent="0.25">
      <c r="A202" s="125"/>
      <c r="B202" s="453"/>
      <c r="C202" s="453"/>
      <c r="D202" s="454"/>
      <c r="E202" s="455"/>
      <c r="F202" s="147" t="str">
        <f>IF($D202="","",IF($Q202="","",IF(VLOOKUP($D202,Fuse_Req!$A$2:$K$19,2)=1,$Q202*$G202,"")))</f>
        <v/>
      </c>
      <c r="G202" s="148" t="str">
        <f>IF($D202="","",IF(VLOOKUP($D202,Fuse_Req!$A$2:$K$19,2)=1,IF($N202&lt;=$R202,VLOOKUP($D202,Fuse_Req!$A$2:$K$19,3),IF(AND($N202&gt;$R202,$N202&lt;=$T202),VLOOKUP($D202,Fuse_Req!$A$2:$K$19,3)+(((VLOOKUP($D202,Fuse_Req!$A$2:$K$19,5)-VLOOKUP($D202,Fuse_Req!$A$2:$K$19,3))/($T202-$R202))*($N202-$R202)),0))))</f>
        <v/>
      </c>
      <c r="H202" s="147"/>
      <c r="I202" s="147"/>
      <c r="J202" s="148"/>
      <c r="K202" s="147"/>
      <c r="L202" s="147"/>
      <c r="M202" s="148"/>
      <c r="N202" s="149" t="str">
        <f t="shared" si="4"/>
        <v/>
      </c>
      <c r="O202" s="150" t="str">
        <f t="shared" si="5"/>
        <v/>
      </c>
      <c r="P202" s="151"/>
      <c r="Q202" s="453"/>
      <c r="R202" s="152" t="str">
        <f>IF($D202="","",IF(VLOOKUP($D202,Fuse_Req!$A$2:$K$19,2)=1,MIN($U202,VLOOKUP($D202,Fuse_Req!$A$2:$K$19,9)),85))</f>
        <v/>
      </c>
      <c r="S202" s="152" t="str">
        <f>IF($D202="","",IF(VLOOKUP($D202,Fuse_Req!$A$2:$K$19,2)=1,MIN($U202,VLOOKUP($D202,Fuse_Req!$A$2:$K$19,10)),85))</f>
        <v/>
      </c>
      <c r="T202" s="152" t="str">
        <f>IF($D202="","",IF($U202="","",MIN($U202,VLOOKUP($D202,Fuse_Req!$A$2:$K$19,11))))</f>
        <v/>
      </c>
      <c r="U202" s="453"/>
      <c r="V202" s="453"/>
      <c r="W202" s="191"/>
      <c r="X202" s="191"/>
      <c r="Y202" s="191"/>
      <c r="Z202" s="125"/>
      <c r="AA202" s="126" t="e">
        <f>VLOOKUP($D202,Fuse_Req!$A$2:$K$19,2)</f>
        <v>#N/A</v>
      </c>
    </row>
    <row r="203" spans="1:27" x14ac:dyDescent="0.25">
      <c r="A203" s="125"/>
      <c r="B203" s="453"/>
      <c r="C203" s="453"/>
      <c r="D203" s="454"/>
      <c r="E203" s="455"/>
      <c r="F203" s="147" t="str">
        <f>IF($D203="","",IF($Q203="","",IF(VLOOKUP($D203,Fuse_Req!$A$2:$K$19,2)=1,$Q203*$G203,"")))</f>
        <v/>
      </c>
      <c r="G203" s="148" t="str">
        <f>IF($D203="","",IF(VLOOKUP($D203,Fuse_Req!$A$2:$K$19,2)=1,IF($N203&lt;=$R203,VLOOKUP($D203,Fuse_Req!$A$2:$K$19,3),IF(AND($N203&gt;$R203,$N203&lt;=$T203),VLOOKUP($D203,Fuse_Req!$A$2:$K$19,3)+(((VLOOKUP($D203,Fuse_Req!$A$2:$K$19,5)-VLOOKUP($D203,Fuse_Req!$A$2:$K$19,3))/($T203-$R203))*($N203-$R203)),0))))</f>
        <v/>
      </c>
      <c r="H203" s="147"/>
      <c r="I203" s="147"/>
      <c r="J203" s="148"/>
      <c r="K203" s="147"/>
      <c r="L203" s="147"/>
      <c r="M203" s="148"/>
      <c r="N203" s="149" t="str">
        <f t="shared" si="4"/>
        <v/>
      </c>
      <c r="O203" s="150" t="str">
        <f t="shared" si="5"/>
        <v/>
      </c>
      <c r="P203" s="151"/>
      <c r="Q203" s="453"/>
      <c r="R203" s="152" t="str">
        <f>IF($D203="","",IF(VLOOKUP($D203,Fuse_Req!$A$2:$K$19,2)=1,MIN($U203,VLOOKUP($D203,Fuse_Req!$A$2:$K$19,9)),85))</f>
        <v/>
      </c>
      <c r="S203" s="152" t="str">
        <f>IF($D203="","",IF(VLOOKUP($D203,Fuse_Req!$A$2:$K$19,2)=1,MIN($U203,VLOOKUP($D203,Fuse_Req!$A$2:$K$19,10)),85))</f>
        <v/>
      </c>
      <c r="T203" s="152" t="str">
        <f>IF($D203="","",IF($U203="","",MIN($U203,VLOOKUP($D203,Fuse_Req!$A$2:$K$19,11))))</f>
        <v/>
      </c>
      <c r="U203" s="453"/>
      <c r="V203" s="453"/>
      <c r="W203" s="191"/>
      <c r="X203" s="191"/>
      <c r="Y203" s="191"/>
      <c r="Z203" s="125"/>
      <c r="AA203" s="126" t="e">
        <f>VLOOKUP($D203,Fuse_Req!$A$2:$K$19,2)</f>
        <v>#N/A</v>
      </c>
    </row>
    <row r="204" spans="1:27" x14ac:dyDescent="0.25">
      <c r="A204" s="125"/>
      <c r="B204" s="453"/>
      <c r="C204" s="453"/>
      <c r="D204" s="454"/>
      <c r="E204" s="455"/>
      <c r="F204" s="147" t="str">
        <f>IF($D204="","",IF($Q204="","",IF(VLOOKUP($D204,Fuse_Req!$A$2:$K$19,2)=1,$Q204*$G204,"")))</f>
        <v/>
      </c>
      <c r="G204" s="148" t="str">
        <f>IF($D204="","",IF(VLOOKUP($D204,Fuse_Req!$A$2:$K$19,2)=1,IF($N204&lt;=$R204,VLOOKUP($D204,Fuse_Req!$A$2:$K$19,3),IF(AND($N204&gt;$R204,$N204&lt;=$T204),VLOOKUP($D204,Fuse_Req!$A$2:$K$19,3)+(((VLOOKUP($D204,Fuse_Req!$A$2:$K$19,5)-VLOOKUP($D204,Fuse_Req!$A$2:$K$19,3))/($T204-$R204))*($N204-$R204)),0))))</f>
        <v/>
      </c>
      <c r="H204" s="147"/>
      <c r="I204" s="147"/>
      <c r="J204" s="148"/>
      <c r="K204" s="147"/>
      <c r="L204" s="147"/>
      <c r="M204" s="148"/>
      <c r="N204" s="149" t="str">
        <f t="shared" si="4"/>
        <v/>
      </c>
      <c r="O204" s="150" t="str">
        <f t="shared" si="5"/>
        <v/>
      </c>
      <c r="P204" s="151"/>
      <c r="Q204" s="453"/>
      <c r="R204" s="152" t="str">
        <f>IF($D204="","",IF(VLOOKUP($D204,Fuse_Req!$A$2:$K$19,2)=1,MIN($U204,VLOOKUP($D204,Fuse_Req!$A$2:$K$19,9)),85))</f>
        <v/>
      </c>
      <c r="S204" s="152" t="str">
        <f>IF($D204="","",IF(VLOOKUP($D204,Fuse_Req!$A$2:$K$19,2)=1,MIN($U204,VLOOKUP($D204,Fuse_Req!$A$2:$K$19,10)),85))</f>
        <v/>
      </c>
      <c r="T204" s="152" t="str">
        <f>IF($D204="","",IF($U204="","",MIN($U204,VLOOKUP($D204,Fuse_Req!$A$2:$K$19,11))))</f>
        <v/>
      </c>
      <c r="U204" s="453"/>
      <c r="V204" s="453"/>
      <c r="W204" s="191"/>
      <c r="X204" s="191"/>
      <c r="Y204" s="191"/>
      <c r="Z204" s="125"/>
      <c r="AA204" s="126" t="e">
        <f>VLOOKUP($D204,Fuse_Req!$A$2:$K$19,2)</f>
        <v>#N/A</v>
      </c>
    </row>
    <row r="205" spans="1:27" x14ac:dyDescent="0.25">
      <c r="A205" s="125"/>
      <c r="B205" s="453"/>
      <c r="C205" s="453"/>
      <c r="D205" s="454"/>
      <c r="E205" s="455"/>
      <c r="F205" s="147" t="str">
        <f>IF($D205="","",IF($Q205="","",IF(VLOOKUP($D205,Fuse_Req!$A$2:$K$19,2)=1,$Q205*$G205,"")))</f>
        <v/>
      </c>
      <c r="G205" s="148" t="str">
        <f>IF($D205="","",IF(VLOOKUP($D205,Fuse_Req!$A$2:$K$19,2)=1,IF($N205&lt;=$R205,VLOOKUP($D205,Fuse_Req!$A$2:$K$19,3),IF(AND($N205&gt;$R205,$N205&lt;=$T205),VLOOKUP($D205,Fuse_Req!$A$2:$K$19,3)+(((VLOOKUP($D205,Fuse_Req!$A$2:$K$19,5)-VLOOKUP($D205,Fuse_Req!$A$2:$K$19,3))/($T205-$R205))*($N205-$R205)),0))))</f>
        <v/>
      </c>
      <c r="H205" s="147"/>
      <c r="I205" s="147"/>
      <c r="J205" s="148"/>
      <c r="K205" s="147"/>
      <c r="L205" s="147"/>
      <c r="M205" s="148"/>
      <c r="N205" s="149" t="str">
        <f t="shared" si="4"/>
        <v/>
      </c>
      <c r="O205" s="150" t="str">
        <f t="shared" si="5"/>
        <v/>
      </c>
      <c r="P205" s="151"/>
      <c r="Q205" s="453"/>
      <c r="R205" s="152" t="str">
        <f>IF($D205="","",IF(VLOOKUP($D205,Fuse_Req!$A$2:$K$19,2)=1,MIN($U205,VLOOKUP($D205,Fuse_Req!$A$2:$K$19,9)),85))</f>
        <v/>
      </c>
      <c r="S205" s="152" t="str">
        <f>IF($D205="","",IF(VLOOKUP($D205,Fuse_Req!$A$2:$K$19,2)=1,MIN($U205,VLOOKUP($D205,Fuse_Req!$A$2:$K$19,10)),85))</f>
        <v/>
      </c>
      <c r="T205" s="152" t="str">
        <f>IF($D205="","",IF($U205="","",MIN($U205,VLOOKUP($D205,Fuse_Req!$A$2:$K$19,11))))</f>
        <v/>
      </c>
      <c r="U205" s="453"/>
      <c r="V205" s="453"/>
      <c r="W205" s="191"/>
      <c r="X205" s="191"/>
      <c r="Y205" s="191"/>
      <c r="Z205" s="125"/>
      <c r="AA205" s="126" t="e">
        <f>VLOOKUP($D205,Fuse_Req!$A$2:$K$19,2)</f>
        <v>#N/A</v>
      </c>
    </row>
    <row r="206" spans="1:27" x14ac:dyDescent="0.25">
      <c r="A206" s="125"/>
      <c r="B206" s="453"/>
      <c r="C206" s="453"/>
      <c r="D206" s="454"/>
      <c r="E206" s="455"/>
      <c r="F206" s="147" t="str">
        <f>IF($D206="","",IF($Q206="","",IF(VLOOKUP($D206,Fuse_Req!$A$2:$K$19,2)=1,$Q206*$G206,"")))</f>
        <v/>
      </c>
      <c r="G206" s="148" t="str">
        <f>IF($D206="","",IF(VLOOKUP($D206,Fuse_Req!$A$2:$K$19,2)=1,IF($N206&lt;=$R206,VLOOKUP($D206,Fuse_Req!$A$2:$K$19,3),IF(AND($N206&gt;$R206,$N206&lt;=$T206),VLOOKUP($D206,Fuse_Req!$A$2:$K$19,3)+(((VLOOKUP($D206,Fuse_Req!$A$2:$K$19,5)-VLOOKUP($D206,Fuse_Req!$A$2:$K$19,3))/($T206-$R206))*($N206-$R206)),0))))</f>
        <v/>
      </c>
      <c r="H206" s="147"/>
      <c r="I206" s="147"/>
      <c r="J206" s="148"/>
      <c r="K206" s="147"/>
      <c r="L206" s="147"/>
      <c r="M206" s="148"/>
      <c r="N206" s="149" t="str">
        <f t="shared" si="4"/>
        <v/>
      </c>
      <c r="O206" s="150" t="str">
        <f t="shared" si="5"/>
        <v/>
      </c>
      <c r="P206" s="151"/>
      <c r="Q206" s="453"/>
      <c r="R206" s="152" t="str">
        <f>IF($D206="","",IF(VLOOKUP($D206,Fuse_Req!$A$2:$K$19,2)=1,MIN($U206,VLOOKUP($D206,Fuse_Req!$A$2:$K$19,9)),85))</f>
        <v/>
      </c>
      <c r="S206" s="152" t="str">
        <f>IF($D206="","",IF(VLOOKUP($D206,Fuse_Req!$A$2:$K$19,2)=1,MIN($U206,VLOOKUP($D206,Fuse_Req!$A$2:$K$19,10)),85))</f>
        <v/>
      </c>
      <c r="T206" s="152" t="str">
        <f>IF($D206="","",IF($U206="","",MIN($U206,VLOOKUP($D206,Fuse_Req!$A$2:$K$19,11))))</f>
        <v/>
      </c>
      <c r="U206" s="453"/>
      <c r="V206" s="453"/>
      <c r="W206" s="191"/>
      <c r="X206" s="191"/>
      <c r="Y206" s="191"/>
      <c r="Z206" s="125"/>
      <c r="AA206" s="126" t="e">
        <f>VLOOKUP($D206,Fuse_Req!$A$2:$K$19,2)</f>
        <v>#N/A</v>
      </c>
    </row>
    <row r="207" spans="1:27" x14ac:dyDescent="0.25">
      <c r="A207" s="125"/>
      <c r="B207" s="453"/>
      <c r="C207" s="453"/>
      <c r="D207" s="454"/>
      <c r="E207" s="455"/>
      <c r="F207" s="147" t="str">
        <f>IF($D207="","",IF($Q207="","",IF(VLOOKUP($D207,Fuse_Req!$A$2:$K$19,2)=1,$Q207*$G207,"")))</f>
        <v/>
      </c>
      <c r="G207" s="148" t="str">
        <f>IF($D207="","",IF(VLOOKUP($D207,Fuse_Req!$A$2:$K$19,2)=1,IF($N207&lt;=$R207,VLOOKUP($D207,Fuse_Req!$A$2:$K$19,3),IF(AND($N207&gt;$R207,$N207&lt;=$T207),VLOOKUP($D207,Fuse_Req!$A$2:$K$19,3)+(((VLOOKUP($D207,Fuse_Req!$A$2:$K$19,5)-VLOOKUP($D207,Fuse_Req!$A$2:$K$19,3))/($T207-$R207))*($N207-$R207)),0))))</f>
        <v/>
      </c>
      <c r="H207" s="147"/>
      <c r="I207" s="147"/>
      <c r="J207" s="148"/>
      <c r="K207" s="147"/>
      <c r="L207" s="147"/>
      <c r="M207" s="148"/>
      <c r="N207" s="149" t="str">
        <f t="shared" ref="N207:N270" si="6">IF($D207="","",$K$6+V207)</f>
        <v/>
      </c>
      <c r="O207" s="150" t="str">
        <f t="shared" ref="O207:O270" si="7">IF($D207="","",$T207)</f>
        <v/>
      </c>
      <c r="P207" s="151"/>
      <c r="Q207" s="453"/>
      <c r="R207" s="152" t="str">
        <f>IF($D207="","",IF(VLOOKUP($D207,Fuse_Req!$A$2:$K$19,2)=1,MIN($U207,VLOOKUP($D207,Fuse_Req!$A$2:$K$19,9)),85))</f>
        <v/>
      </c>
      <c r="S207" s="152" t="str">
        <f>IF($D207="","",IF(VLOOKUP($D207,Fuse_Req!$A$2:$K$19,2)=1,MIN($U207,VLOOKUP($D207,Fuse_Req!$A$2:$K$19,10)),85))</f>
        <v/>
      </c>
      <c r="T207" s="152" t="str">
        <f>IF($D207="","",IF($U207="","",MIN($U207,VLOOKUP($D207,Fuse_Req!$A$2:$K$19,11))))</f>
        <v/>
      </c>
      <c r="U207" s="453"/>
      <c r="V207" s="453"/>
      <c r="W207" s="191"/>
      <c r="X207" s="191"/>
      <c r="Y207" s="191"/>
      <c r="Z207" s="125"/>
      <c r="AA207" s="126" t="e">
        <f>VLOOKUP($D207,Fuse_Req!$A$2:$K$19,2)</f>
        <v>#N/A</v>
      </c>
    </row>
    <row r="208" spans="1:27" x14ac:dyDescent="0.25">
      <c r="A208" s="125"/>
      <c r="B208" s="453"/>
      <c r="C208" s="453"/>
      <c r="D208" s="454"/>
      <c r="E208" s="455"/>
      <c r="F208" s="147" t="str">
        <f>IF($D208="","",IF($Q208="","",IF(VLOOKUP($D208,Fuse_Req!$A$2:$K$19,2)=1,$Q208*$G208,"")))</f>
        <v/>
      </c>
      <c r="G208" s="148" t="str">
        <f>IF($D208="","",IF(VLOOKUP($D208,Fuse_Req!$A$2:$K$19,2)=1,IF($N208&lt;=$R208,VLOOKUP($D208,Fuse_Req!$A$2:$K$19,3),IF(AND($N208&gt;$R208,$N208&lt;=$T208),VLOOKUP($D208,Fuse_Req!$A$2:$K$19,3)+(((VLOOKUP($D208,Fuse_Req!$A$2:$K$19,5)-VLOOKUP($D208,Fuse_Req!$A$2:$K$19,3))/($T208-$R208))*($N208-$R208)),0))))</f>
        <v/>
      </c>
      <c r="H208" s="147"/>
      <c r="I208" s="147"/>
      <c r="J208" s="148"/>
      <c r="K208" s="147"/>
      <c r="L208" s="147"/>
      <c r="M208" s="148"/>
      <c r="N208" s="149" t="str">
        <f t="shared" si="6"/>
        <v/>
      </c>
      <c r="O208" s="150" t="str">
        <f t="shared" si="7"/>
        <v/>
      </c>
      <c r="P208" s="151"/>
      <c r="Q208" s="453"/>
      <c r="R208" s="152" t="str">
        <f>IF($D208="","",IF(VLOOKUP($D208,Fuse_Req!$A$2:$K$19,2)=1,MIN($U208,VLOOKUP($D208,Fuse_Req!$A$2:$K$19,9)),85))</f>
        <v/>
      </c>
      <c r="S208" s="152" t="str">
        <f>IF($D208="","",IF(VLOOKUP($D208,Fuse_Req!$A$2:$K$19,2)=1,MIN($U208,VLOOKUP($D208,Fuse_Req!$A$2:$K$19,10)),85))</f>
        <v/>
      </c>
      <c r="T208" s="152" t="str">
        <f>IF($D208="","",IF($U208="","",MIN($U208,VLOOKUP($D208,Fuse_Req!$A$2:$K$19,11))))</f>
        <v/>
      </c>
      <c r="U208" s="453"/>
      <c r="V208" s="453"/>
      <c r="W208" s="191"/>
      <c r="X208" s="191"/>
      <c r="Y208" s="191"/>
      <c r="Z208" s="125"/>
      <c r="AA208" s="126" t="e">
        <f>VLOOKUP($D208,Fuse_Req!$A$2:$K$19,2)</f>
        <v>#N/A</v>
      </c>
    </row>
    <row r="209" spans="1:27" x14ac:dyDescent="0.25">
      <c r="A209" s="125"/>
      <c r="B209" s="453"/>
      <c r="C209" s="453"/>
      <c r="D209" s="454"/>
      <c r="E209" s="455"/>
      <c r="F209" s="147" t="str">
        <f>IF($D209="","",IF($Q209="","",IF(VLOOKUP($D209,Fuse_Req!$A$2:$K$19,2)=1,$Q209*$G209,"")))</f>
        <v/>
      </c>
      <c r="G209" s="148" t="str">
        <f>IF($D209="","",IF(VLOOKUP($D209,Fuse_Req!$A$2:$K$19,2)=1,IF($N209&lt;=$R209,VLOOKUP($D209,Fuse_Req!$A$2:$K$19,3),IF(AND($N209&gt;$R209,$N209&lt;=$T209),VLOOKUP($D209,Fuse_Req!$A$2:$K$19,3)+(((VLOOKUP($D209,Fuse_Req!$A$2:$K$19,5)-VLOOKUP($D209,Fuse_Req!$A$2:$K$19,3))/($T209-$R209))*($N209-$R209)),0))))</f>
        <v/>
      </c>
      <c r="H209" s="147"/>
      <c r="I209" s="147"/>
      <c r="J209" s="148"/>
      <c r="K209" s="147"/>
      <c r="L209" s="147"/>
      <c r="M209" s="148"/>
      <c r="N209" s="149" t="str">
        <f t="shared" si="6"/>
        <v/>
      </c>
      <c r="O209" s="150" t="str">
        <f t="shared" si="7"/>
        <v/>
      </c>
      <c r="P209" s="151"/>
      <c r="Q209" s="453"/>
      <c r="R209" s="152" t="str">
        <f>IF($D209="","",IF(VLOOKUP($D209,Fuse_Req!$A$2:$K$19,2)=1,MIN($U209,VLOOKUP($D209,Fuse_Req!$A$2:$K$19,9)),85))</f>
        <v/>
      </c>
      <c r="S209" s="152" t="str">
        <f>IF($D209="","",IF(VLOOKUP($D209,Fuse_Req!$A$2:$K$19,2)=1,MIN($U209,VLOOKUP($D209,Fuse_Req!$A$2:$K$19,10)),85))</f>
        <v/>
      </c>
      <c r="T209" s="152" t="str">
        <f>IF($D209="","",IF($U209="","",MIN($U209,VLOOKUP($D209,Fuse_Req!$A$2:$K$19,11))))</f>
        <v/>
      </c>
      <c r="U209" s="453"/>
      <c r="V209" s="453"/>
      <c r="W209" s="191"/>
      <c r="X209" s="191"/>
      <c r="Y209" s="191"/>
      <c r="Z209" s="125"/>
      <c r="AA209" s="126" t="e">
        <f>VLOOKUP($D209,Fuse_Req!$A$2:$K$19,2)</f>
        <v>#N/A</v>
      </c>
    </row>
    <row r="210" spans="1:27" x14ac:dyDescent="0.25">
      <c r="A210" s="125"/>
      <c r="B210" s="453"/>
      <c r="C210" s="453"/>
      <c r="D210" s="454"/>
      <c r="E210" s="455"/>
      <c r="F210" s="147" t="str">
        <f>IF($D210="","",IF($Q210="","",IF(VLOOKUP($D210,Fuse_Req!$A$2:$K$19,2)=1,$Q210*$G210,"")))</f>
        <v/>
      </c>
      <c r="G210" s="148" t="str">
        <f>IF($D210="","",IF(VLOOKUP($D210,Fuse_Req!$A$2:$K$19,2)=1,IF($N210&lt;=$R210,VLOOKUP($D210,Fuse_Req!$A$2:$K$19,3),IF(AND($N210&gt;$R210,$N210&lt;=$T210),VLOOKUP($D210,Fuse_Req!$A$2:$K$19,3)+(((VLOOKUP($D210,Fuse_Req!$A$2:$K$19,5)-VLOOKUP($D210,Fuse_Req!$A$2:$K$19,3))/($T210-$R210))*($N210-$R210)),0))))</f>
        <v/>
      </c>
      <c r="H210" s="147"/>
      <c r="I210" s="147"/>
      <c r="J210" s="148"/>
      <c r="K210" s="147"/>
      <c r="L210" s="147"/>
      <c r="M210" s="148"/>
      <c r="N210" s="149" t="str">
        <f t="shared" si="6"/>
        <v/>
      </c>
      <c r="O210" s="150" t="str">
        <f t="shared" si="7"/>
        <v/>
      </c>
      <c r="P210" s="151"/>
      <c r="Q210" s="453"/>
      <c r="R210" s="152" t="str">
        <f>IF($D210="","",IF(VLOOKUP($D210,Fuse_Req!$A$2:$K$19,2)=1,MIN($U210,VLOOKUP($D210,Fuse_Req!$A$2:$K$19,9)),85))</f>
        <v/>
      </c>
      <c r="S210" s="152" t="str">
        <f>IF($D210="","",IF(VLOOKUP($D210,Fuse_Req!$A$2:$K$19,2)=1,MIN($U210,VLOOKUP($D210,Fuse_Req!$A$2:$K$19,10)),85))</f>
        <v/>
      </c>
      <c r="T210" s="152" t="str">
        <f>IF($D210="","",IF($U210="","",MIN($U210,VLOOKUP($D210,Fuse_Req!$A$2:$K$19,11))))</f>
        <v/>
      </c>
      <c r="U210" s="453"/>
      <c r="V210" s="453"/>
      <c r="W210" s="191"/>
      <c r="X210" s="191"/>
      <c r="Y210" s="191"/>
      <c r="Z210" s="125"/>
      <c r="AA210" s="126" t="e">
        <f>VLOOKUP($D210,Fuse_Req!$A$2:$K$19,2)</f>
        <v>#N/A</v>
      </c>
    </row>
    <row r="211" spans="1:27" x14ac:dyDescent="0.25">
      <c r="A211" s="125"/>
      <c r="B211" s="453"/>
      <c r="C211" s="453"/>
      <c r="D211" s="454"/>
      <c r="E211" s="455"/>
      <c r="F211" s="147" t="str">
        <f>IF($D211="","",IF($Q211="","",IF(VLOOKUP($D211,Fuse_Req!$A$2:$K$19,2)=1,$Q211*$G211,"")))</f>
        <v/>
      </c>
      <c r="G211" s="148" t="str">
        <f>IF($D211="","",IF(VLOOKUP($D211,Fuse_Req!$A$2:$K$19,2)=1,IF($N211&lt;=$R211,VLOOKUP($D211,Fuse_Req!$A$2:$K$19,3),IF(AND($N211&gt;$R211,$N211&lt;=$T211),VLOOKUP($D211,Fuse_Req!$A$2:$K$19,3)+(((VLOOKUP($D211,Fuse_Req!$A$2:$K$19,5)-VLOOKUP($D211,Fuse_Req!$A$2:$K$19,3))/($T211-$R211))*($N211-$R211)),0))))</f>
        <v/>
      </c>
      <c r="H211" s="147"/>
      <c r="I211" s="147"/>
      <c r="J211" s="148"/>
      <c r="K211" s="147"/>
      <c r="L211" s="147"/>
      <c r="M211" s="148"/>
      <c r="N211" s="149" t="str">
        <f t="shared" si="6"/>
        <v/>
      </c>
      <c r="O211" s="150" t="str">
        <f t="shared" si="7"/>
        <v/>
      </c>
      <c r="P211" s="151"/>
      <c r="Q211" s="453"/>
      <c r="R211" s="152" t="str">
        <f>IF($D211="","",IF(VLOOKUP($D211,Fuse_Req!$A$2:$K$19,2)=1,MIN($U211,VLOOKUP($D211,Fuse_Req!$A$2:$K$19,9)),85))</f>
        <v/>
      </c>
      <c r="S211" s="152" t="str">
        <f>IF($D211="","",IF(VLOOKUP($D211,Fuse_Req!$A$2:$K$19,2)=1,MIN($U211,VLOOKUP($D211,Fuse_Req!$A$2:$K$19,10)),85))</f>
        <v/>
      </c>
      <c r="T211" s="152" t="str">
        <f>IF($D211="","",IF($U211="","",MIN($U211,VLOOKUP($D211,Fuse_Req!$A$2:$K$19,11))))</f>
        <v/>
      </c>
      <c r="U211" s="453"/>
      <c r="V211" s="453"/>
      <c r="W211" s="191"/>
      <c r="X211" s="191"/>
      <c r="Y211" s="191"/>
      <c r="Z211" s="125"/>
      <c r="AA211" s="126" t="e">
        <f>VLOOKUP($D211,Fuse_Req!$A$2:$K$19,2)</f>
        <v>#N/A</v>
      </c>
    </row>
    <row r="212" spans="1:27" x14ac:dyDescent="0.25">
      <c r="A212" s="125"/>
      <c r="B212" s="453"/>
      <c r="C212" s="453"/>
      <c r="D212" s="454"/>
      <c r="E212" s="455"/>
      <c r="F212" s="147" t="str">
        <f>IF($D212="","",IF($Q212="","",IF(VLOOKUP($D212,Fuse_Req!$A$2:$K$19,2)=1,$Q212*$G212,"")))</f>
        <v/>
      </c>
      <c r="G212" s="148" t="str">
        <f>IF($D212="","",IF(VLOOKUP($D212,Fuse_Req!$A$2:$K$19,2)=1,IF($N212&lt;=$R212,VLOOKUP($D212,Fuse_Req!$A$2:$K$19,3),IF(AND($N212&gt;$R212,$N212&lt;=$T212),VLOOKUP($D212,Fuse_Req!$A$2:$K$19,3)+(((VLOOKUP($D212,Fuse_Req!$A$2:$K$19,5)-VLOOKUP($D212,Fuse_Req!$A$2:$K$19,3))/($T212-$R212))*($N212-$R212)),0))))</f>
        <v/>
      </c>
      <c r="H212" s="147"/>
      <c r="I212" s="147"/>
      <c r="J212" s="148"/>
      <c r="K212" s="147"/>
      <c r="L212" s="147"/>
      <c r="M212" s="148"/>
      <c r="N212" s="149" t="str">
        <f t="shared" si="6"/>
        <v/>
      </c>
      <c r="O212" s="150" t="str">
        <f t="shared" si="7"/>
        <v/>
      </c>
      <c r="P212" s="151"/>
      <c r="Q212" s="453"/>
      <c r="R212" s="152" t="str">
        <f>IF($D212="","",IF(VLOOKUP($D212,Fuse_Req!$A$2:$K$19,2)=1,MIN($U212,VLOOKUP($D212,Fuse_Req!$A$2:$K$19,9)),85))</f>
        <v/>
      </c>
      <c r="S212" s="152" t="str">
        <f>IF($D212="","",IF(VLOOKUP($D212,Fuse_Req!$A$2:$K$19,2)=1,MIN($U212,VLOOKUP($D212,Fuse_Req!$A$2:$K$19,10)),85))</f>
        <v/>
      </c>
      <c r="T212" s="152" t="str">
        <f>IF($D212="","",IF($U212="","",MIN($U212,VLOOKUP($D212,Fuse_Req!$A$2:$K$19,11))))</f>
        <v/>
      </c>
      <c r="U212" s="453"/>
      <c r="V212" s="453"/>
      <c r="W212" s="191"/>
      <c r="X212" s="191"/>
      <c r="Y212" s="191"/>
      <c r="Z212" s="125"/>
      <c r="AA212" s="126" t="e">
        <f>VLOOKUP($D212,Fuse_Req!$A$2:$K$19,2)</f>
        <v>#N/A</v>
      </c>
    </row>
    <row r="213" spans="1:27" x14ac:dyDescent="0.25">
      <c r="A213" s="125"/>
      <c r="B213" s="453"/>
      <c r="C213" s="453"/>
      <c r="D213" s="454"/>
      <c r="E213" s="455"/>
      <c r="F213" s="147" t="str">
        <f>IF($D213="","",IF($Q213="","",IF(VLOOKUP($D213,Fuse_Req!$A$2:$K$19,2)=1,$Q213*$G213,"")))</f>
        <v/>
      </c>
      <c r="G213" s="148" t="str">
        <f>IF($D213="","",IF(VLOOKUP($D213,Fuse_Req!$A$2:$K$19,2)=1,IF($N213&lt;=$R213,VLOOKUP($D213,Fuse_Req!$A$2:$K$19,3),IF(AND($N213&gt;$R213,$N213&lt;=$T213),VLOOKUP($D213,Fuse_Req!$A$2:$K$19,3)+(((VLOOKUP($D213,Fuse_Req!$A$2:$K$19,5)-VLOOKUP($D213,Fuse_Req!$A$2:$K$19,3))/($T213-$R213))*($N213-$R213)),0))))</f>
        <v/>
      </c>
      <c r="H213" s="147"/>
      <c r="I213" s="147"/>
      <c r="J213" s="148"/>
      <c r="K213" s="147"/>
      <c r="L213" s="147"/>
      <c r="M213" s="148"/>
      <c r="N213" s="149" t="str">
        <f t="shared" si="6"/>
        <v/>
      </c>
      <c r="O213" s="150" t="str">
        <f t="shared" si="7"/>
        <v/>
      </c>
      <c r="P213" s="151"/>
      <c r="Q213" s="453"/>
      <c r="R213" s="152" t="str">
        <f>IF($D213="","",IF(VLOOKUP($D213,Fuse_Req!$A$2:$K$19,2)=1,MIN($U213,VLOOKUP($D213,Fuse_Req!$A$2:$K$19,9)),85))</f>
        <v/>
      </c>
      <c r="S213" s="152" t="str">
        <f>IF($D213="","",IF(VLOOKUP($D213,Fuse_Req!$A$2:$K$19,2)=1,MIN($U213,VLOOKUP($D213,Fuse_Req!$A$2:$K$19,10)),85))</f>
        <v/>
      </c>
      <c r="T213" s="152" t="str">
        <f>IF($D213="","",IF($U213="","",MIN($U213,VLOOKUP($D213,Fuse_Req!$A$2:$K$19,11))))</f>
        <v/>
      </c>
      <c r="U213" s="453"/>
      <c r="V213" s="453"/>
      <c r="W213" s="191"/>
      <c r="X213" s="191"/>
      <c r="Y213" s="191"/>
      <c r="Z213" s="125"/>
      <c r="AA213" s="126" t="e">
        <f>VLOOKUP($D213,Fuse_Req!$A$2:$K$19,2)</f>
        <v>#N/A</v>
      </c>
    </row>
    <row r="214" spans="1:27" x14ac:dyDescent="0.25">
      <c r="A214" s="125"/>
      <c r="B214" s="453"/>
      <c r="C214" s="453"/>
      <c r="D214" s="454"/>
      <c r="E214" s="455"/>
      <c r="F214" s="147" t="str">
        <f>IF($D214="","",IF($Q214="","",IF(VLOOKUP($D214,Fuse_Req!$A$2:$K$19,2)=1,$Q214*$G214,"")))</f>
        <v/>
      </c>
      <c r="G214" s="148" t="str">
        <f>IF($D214="","",IF(VLOOKUP($D214,Fuse_Req!$A$2:$K$19,2)=1,IF($N214&lt;=$R214,VLOOKUP($D214,Fuse_Req!$A$2:$K$19,3),IF(AND($N214&gt;$R214,$N214&lt;=$T214),VLOOKUP($D214,Fuse_Req!$A$2:$K$19,3)+(((VLOOKUP($D214,Fuse_Req!$A$2:$K$19,5)-VLOOKUP($D214,Fuse_Req!$A$2:$K$19,3))/($T214-$R214))*($N214-$R214)),0))))</f>
        <v/>
      </c>
      <c r="H214" s="147"/>
      <c r="I214" s="147"/>
      <c r="J214" s="148"/>
      <c r="K214" s="147"/>
      <c r="L214" s="147"/>
      <c r="M214" s="148"/>
      <c r="N214" s="149" t="str">
        <f t="shared" si="6"/>
        <v/>
      </c>
      <c r="O214" s="150" t="str">
        <f t="shared" si="7"/>
        <v/>
      </c>
      <c r="P214" s="151"/>
      <c r="Q214" s="453"/>
      <c r="R214" s="152" t="str">
        <f>IF($D214="","",IF(VLOOKUP($D214,Fuse_Req!$A$2:$K$19,2)=1,MIN($U214,VLOOKUP($D214,Fuse_Req!$A$2:$K$19,9)),85))</f>
        <v/>
      </c>
      <c r="S214" s="152" t="str">
        <f>IF($D214="","",IF(VLOOKUP($D214,Fuse_Req!$A$2:$K$19,2)=1,MIN($U214,VLOOKUP($D214,Fuse_Req!$A$2:$K$19,10)),85))</f>
        <v/>
      </c>
      <c r="T214" s="152" t="str">
        <f>IF($D214="","",IF($U214="","",MIN($U214,VLOOKUP($D214,Fuse_Req!$A$2:$K$19,11))))</f>
        <v/>
      </c>
      <c r="U214" s="453"/>
      <c r="V214" s="453"/>
      <c r="W214" s="191"/>
      <c r="X214" s="191"/>
      <c r="Y214" s="191"/>
      <c r="Z214" s="125"/>
      <c r="AA214" s="126" t="e">
        <f>VLOOKUP($D214,Fuse_Req!$A$2:$K$19,2)</f>
        <v>#N/A</v>
      </c>
    </row>
    <row r="215" spans="1:27" x14ac:dyDescent="0.25">
      <c r="A215" s="125"/>
      <c r="B215" s="453"/>
      <c r="C215" s="453"/>
      <c r="D215" s="454"/>
      <c r="E215" s="455"/>
      <c r="F215" s="147" t="str">
        <f>IF($D215="","",IF($Q215="","",IF(VLOOKUP($D215,Fuse_Req!$A$2:$K$19,2)=1,$Q215*$G215,"")))</f>
        <v/>
      </c>
      <c r="G215" s="148" t="str">
        <f>IF($D215="","",IF(VLOOKUP($D215,Fuse_Req!$A$2:$K$19,2)=1,IF($N215&lt;=$R215,VLOOKUP($D215,Fuse_Req!$A$2:$K$19,3),IF(AND($N215&gt;$R215,$N215&lt;=$T215),VLOOKUP($D215,Fuse_Req!$A$2:$K$19,3)+(((VLOOKUP($D215,Fuse_Req!$A$2:$K$19,5)-VLOOKUP($D215,Fuse_Req!$A$2:$K$19,3))/($T215-$R215))*($N215-$R215)),0))))</f>
        <v/>
      </c>
      <c r="H215" s="147"/>
      <c r="I215" s="147"/>
      <c r="J215" s="148"/>
      <c r="K215" s="147"/>
      <c r="L215" s="147"/>
      <c r="M215" s="148"/>
      <c r="N215" s="149" t="str">
        <f t="shared" si="6"/>
        <v/>
      </c>
      <c r="O215" s="150" t="str">
        <f t="shared" si="7"/>
        <v/>
      </c>
      <c r="P215" s="151"/>
      <c r="Q215" s="453"/>
      <c r="R215" s="152" t="str">
        <f>IF($D215="","",IF(VLOOKUP($D215,Fuse_Req!$A$2:$K$19,2)=1,MIN($U215,VLOOKUP($D215,Fuse_Req!$A$2:$K$19,9)),85))</f>
        <v/>
      </c>
      <c r="S215" s="152" t="str">
        <f>IF($D215="","",IF(VLOOKUP($D215,Fuse_Req!$A$2:$K$19,2)=1,MIN($U215,VLOOKUP($D215,Fuse_Req!$A$2:$K$19,10)),85))</f>
        <v/>
      </c>
      <c r="T215" s="152" t="str">
        <f>IF($D215="","",IF($U215="","",MIN($U215,VLOOKUP($D215,Fuse_Req!$A$2:$K$19,11))))</f>
        <v/>
      </c>
      <c r="U215" s="453"/>
      <c r="V215" s="453"/>
      <c r="W215" s="191"/>
      <c r="X215" s="191"/>
      <c r="Y215" s="191"/>
      <c r="Z215" s="125"/>
      <c r="AA215" s="126" t="e">
        <f>VLOOKUP($D215,Fuse_Req!$A$2:$K$19,2)</f>
        <v>#N/A</v>
      </c>
    </row>
    <row r="216" spans="1:27" x14ac:dyDescent="0.25">
      <c r="A216" s="125"/>
      <c r="B216" s="453"/>
      <c r="C216" s="453"/>
      <c r="D216" s="454"/>
      <c r="E216" s="455"/>
      <c r="F216" s="147" t="str">
        <f>IF($D216="","",IF($Q216="","",IF(VLOOKUP($D216,Fuse_Req!$A$2:$K$19,2)=1,$Q216*$G216,"")))</f>
        <v/>
      </c>
      <c r="G216" s="148" t="str">
        <f>IF($D216="","",IF(VLOOKUP($D216,Fuse_Req!$A$2:$K$19,2)=1,IF($N216&lt;=$R216,VLOOKUP($D216,Fuse_Req!$A$2:$K$19,3),IF(AND($N216&gt;$R216,$N216&lt;=$T216),VLOOKUP($D216,Fuse_Req!$A$2:$K$19,3)+(((VLOOKUP($D216,Fuse_Req!$A$2:$K$19,5)-VLOOKUP($D216,Fuse_Req!$A$2:$K$19,3))/($T216-$R216))*($N216-$R216)),0))))</f>
        <v/>
      </c>
      <c r="H216" s="147"/>
      <c r="I216" s="147"/>
      <c r="J216" s="148"/>
      <c r="K216" s="147"/>
      <c r="L216" s="147"/>
      <c r="M216" s="148"/>
      <c r="N216" s="149" t="str">
        <f t="shared" si="6"/>
        <v/>
      </c>
      <c r="O216" s="150" t="str">
        <f t="shared" si="7"/>
        <v/>
      </c>
      <c r="P216" s="151"/>
      <c r="Q216" s="453"/>
      <c r="R216" s="152" t="str">
        <f>IF($D216="","",IF(VLOOKUP($D216,Fuse_Req!$A$2:$K$19,2)=1,MIN($U216,VLOOKUP($D216,Fuse_Req!$A$2:$K$19,9)),85))</f>
        <v/>
      </c>
      <c r="S216" s="152" t="str">
        <f>IF($D216="","",IF(VLOOKUP($D216,Fuse_Req!$A$2:$K$19,2)=1,MIN($U216,VLOOKUP($D216,Fuse_Req!$A$2:$K$19,10)),85))</f>
        <v/>
      </c>
      <c r="T216" s="152" t="str">
        <f>IF($D216="","",IF($U216="","",MIN($U216,VLOOKUP($D216,Fuse_Req!$A$2:$K$19,11))))</f>
        <v/>
      </c>
      <c r="U216" s="453"/>
      <c r="V216" s="453"/>
      <c r="W216" s="191"/>
      <c r="X216" s="191"/>
      <c r="Y216" s="191"/>
      <c r="Z216" s="125"/>
      <c r="AA216" s="126" t="e">
        <f>VLOOKUP($D216,Fuse_Req!$A$2:$K$19,2)</f>
        <v>#N/A</v>
      </c>
    </row>
    <row r="217" spans="1:27" x14ac:dyDescent="0.25">
      <c r="A217" s="125"/>
      <c r="B217" s="453"/>
      <c r="C217" s="453"/>
      <c r="D217" s="454"/>
      <c r="E217" s="455"/>
      <c r="F217" s="147" t="str">
        <f>IF($D217="","",IF($Q217="","",IF(VLOOKUP($D217,Fuse_Req!$A$2:$K$19,2)=1,$Q217*$G217,"")))</f>
        <v/>
      </c>
      <c r="G217" s="148" t="str">
        <f>IF($D217="","",IF(VLOOKUP($D217,Fuse_Req!$A$2:$K$19,2)=1,IF($N217&lt;=$R217,VLOOKUP($D217,Fuse_Req!$A$2:$K$19,3),IF(AND($N217&gt;$R217,$N217&lt;=$T217),VLOOKUP($D217,Fuse_Req!$A$2:$K$19,3)+(((VLOOKUP($D217,Fuse_Req!$A$2:$K$19,5)-VLOOKUP($D217,Fuse_Req!$A$2:$K$19,3))/($T217-$R217))*($N217-$R217)),0))))</f>
        <v/>
      </c>
      <c r="H217" s="147"/>
      <c r="I217" s="147"/>
      <c r="J217" s="148"/>
      <c r="K217" s="147"/>
      <c r="L217" s="147"/>
      <c r="M217" s="148"/>
      <c r="N217" s="149" t="str">
        <f t="shared" si="6"/>
        <v/>
      </c>
      <c r="O217" s="150" t="str">
        <f t="shared" si="7"/>
        <v/>
      </c>
      <c r="P217" s="151"/>
      <c r="Q217" s="453"/>
      <c r="R217" s="152" t="str">
        <f>IF($D217="","",IF(VLOOKUP($D217,Fuse_Req!$A$2:$K$19,2)=1,MIN($U217,VLOOKUP($D217,Fuse_Req!$A$2:$K$19,9)),85))</f>
        <v/>
      </c>
      <c r="S217" s="152" t="str">
        <f>IF($D217="","",IF(VLOOKUP($D217,Fuse_Req!$A$2:$K$19,2)=1,MIN($U217,VLOOKUP($D217,Fuse_Req!$A$2:$K$19,10)),85))</f>
        <v/>
      </c>
      <c r="T217" s="152" t="str">
        <f>IF($D217="","",IF($U217="","",MIN($U217,VLOOKUP($D217,Fuse_Req!$A$2:$K$19,11))))</f>
        <v/>
      </c>
      <c r="U217" s="453"/>
      <c r="V217" s="453"/>
      <c r="W217" s="191"/>
      <c r="X217" s="191"/>
      <c r="Y217" s="191"/>
      <c r="Z217" s="125"/>
      <c r="AA217" s="126" t="e">
        <f>VLOOKUP($D217,Fuse_Req!$A$2:$K$19,2)</f>
        <v>#N/A</v>
      </c>
    </row>
    <row r="218" spans="1:27" x14ac:dyDescent="0.25">
      <c r="A218" s="125"/>
      <c r="B218" s="453"/>
      <c r="C218" s="453"/>
      <c r="D218" s="454"/>
      <c r="E218" s="455"/>
      <c r="F218" s="147" t="str">
        <f>IF($D218="","",IF($Q218="","",IF(VLOOKUP($D218,Fuse_Req!$A$2:$K$19,2)=1,$Q218*$G218,"")))</f>
        <v/>
      </c>
      <c r="G218" s="148" t="str">
        <f>IF($D218="","",IF(VLOOKUP($D218,Fuse_Req!$A$2:$K$19,2)=1,IF($N218&lt;=$R218,VLOOKUP($D218,Fuse_Req!$A$2:$K$19,3),IF(AND($N218&gt;$R218,$N218&lt;=$T218),VLOOKUP($D218,Fuse_Req!$A$2:$K$19,3)+(((VLOOKUP($D218,Fuse_Req!$A$2:$K$19,5)-VLOOKUP($D218,Fuse_Req!$A$2:$K$19,3))/($T218-$R218))*($N218-$R218)),0))))</f>
        <v/>
      </c>
      <c r="H218" s="147"/>
      <c r="I218" s="147"/>
      <c r="J218" s="148"/>
      <c r="K218" s="147"/>
      <c r="L218" s="147"/>
      <c r="M218" s="148"/>
      <c r="N218" s="149" t="str">
        <f t="shared" si="6"/>
        <v/>
      </c>
      <c r="O218" s="150" t="str">
        <f t="shared" si="7"/>
        <v/>
      </c>
      <c r="P218" s="151"/>
      <c r="Q218" s="453"/>
      <c r="R218" s="152" t="str">
        <f>IF($D218="","",IF(VLOOKUP($D218,Fuse_Req!$A$2:$K$19,2)=1,MIN($U218,VLOOKUP($D218,Fuse_Req!$A$2:$K$19,9)),85))</f>
        <v/>
      </c>
      <c r="S218" s="152" t="str">
        <f>IF($D218="","",IF(VLOOKUP($D218,Fuse_Req!$A$2:$K$19,2)=1,MIN($U218,VLOOKUP($D218,Fuse_Req!$A$2:$K$19,10)),85))</f>
        <v/>
      </c>
      <c r="T218" s="152" t="str">
        <f>IF($D218="","",IF($U218="","",MIN($U218,VLOOKUP($D218,Fuse_Req!$A$2:$K$19,11))))</f>
        <v/>
      </c>
      <c r="U218" s="453"/>
      <c r="V218" s="453"/>
      <c r="W218" s="191"/>
      <c r="X218" s="191"/>
      <c r="Y218" s="191"/>
      <c r="Z218" s="125"/>
      <c r="AA218" s="126" t="e">
        <f>VLOOKUP($D218,Fuse_Req!$A$2:$K$19,2)</f>
        <v>#N/A</v>
      </c>
    </row>
    <row r="219" spans="1:27" x14ac:dyDescent="0.25">
      <c r="A219" s="125"/>
      <c r="B219" s="453"/>
      <c r="C219" s="453"/>
      <c r="D219" s="454"/>
      <c r="E219" s="455"/>
      <c r="F219" s="147" t="str">
        <f>IF($D219="","",IF($Q219="","",IF(VLOOKUP($D219,Fuse_Req!$A$2:$K$19,2)=1,$Q219*$G219,"")))</f>
        <v/>
      </c>
      <c r="G219" s="148" t="str">
        <f>IF($D219="","",IF(VLOOKUP($D219,Fuse_Req!$A$2:$K$19,2)=1,IF($N219&lt;=$R219,VLOOKUP($D219,Fuse_Req!$A$2:$K$19,3),IF(AND($N219&gt;$R219,$N219&lt;=$T219),VLOOKUP($D219,Fuse_Req!$A$2:$K$19,3)+(((VLOOKUP($D219,Fuse_Req!$A$2:$K$19,5)-VLOOKUP($D219,Fuse_Req!$A$2:$K$19,3))/($T219-$R219))*($N219-$R219)),0))))</f>
        <v/>
      </c>
      <c r="H219" s="147"/>
      <c r="I219" s="147"/>
      <c r="J219" s="148"/>
      <c r="K219" s="147"/>
      <c r="L219" s="147"/>
      <c r="M219" s="148"/>
      <c r="N219" s="149" t="str">
        <f t="shared" si="6"/>
        <v/>
      </c>
      <c r="O219" s="150" t="str">
        <f t="shared" si="7"/>
        <v/>
      </c>
      <c r="P219" s="151"/>
      <c r="Q219" s="453"/>
      <c r="R219" s="152" t="str">
        <f>IF($D219="","",IF(VLOOKUP($D219,Fuse_Req!$A$2:$K$19,2)=1,MIN($U219,VLOOKUP($D219,Fuse_Req!$A$2:$K$19,9)),85))</f>
        <v/>
      </c>
      <c r="S219" s="152" t="str">
        <f>IF($D219="","",IF(VLOOKUP($D219,Fuse_Req!$A$2:$K$19,2)=1,MIN($U219,VLOOKUP($D219,Fuse_Req!$A$2:$K$19,10)),85))</f>
        <v/>
      </c>
      <c r="T219" s="152" t="str">
        <f>IF($D219="","",IF($U219="","",MIN($U219,VLOOKUP($D219,Fuse_Req!$A$2:$K$19,11))))</f>
        <v/>
      </c>
      <c r="U219" s="453"/>
      <c r="V219" s="453"/>
      <c r="W219" s="191"/>
      <c r="X219" s="191"/>
      <c r="Y219" s="191"/>
      <c r="Z219" s="125"/>
      <c r="AA219" s="126" t="e">
        <f>VLOOKUP($D219,Fuse_Req!$A$2:$K$19,2)</f>
        <v>#N/A</v>
      </c>
    </row>
    <row r="220" spans="1:27" x14ac:dyDescent="0.25">
      <c r="A220" s="125"/>
      <c r="B220" s="453"/>
      <c r="C220" s="453"/>
      <c r="D220" s="454"/>
      <c r="E220" s="455"/>
      <c r="F220" s="147" t="str">
        <f>IF($D220="","",IF($Q220="","",IF(VLOOKUP($D220,Fuse_Req!$A$2:$K$19,2)=1,$Q220*$G220,"")))</f>
        <v/>
      </c>
      <c r="G220" s="148" t="str">
        <f>IF($D220="","",IF(VLOOKUP($D220,Fuse_Req!$A$2:$K$19,2)=1,IF($N220&lt;=$R220,VLOOKUP($D220,Fuse_Req!$A$2:$K$19,3),IF(AND($N220&gt;$R220,$N220&lt;=$T220),VLOOKUP($D220,Fuse_Req!$A$2:$K$19,3)+(((VLOOKUP($D220,Fuse_Req!$A$2:$K$19,5)-VLOOKUP($D220,Fuse_Req!$A$2:$K$19,3))/($T220-$R220))*($N220-$R220)),0))))</f>
        <v/>
      </c>
      <c r="H220" s="147"/>
      <c r="I220" s="147"/>
      <c r="J220" s="148"/>
      <c r="K220" s="147"/>
      <c r="L220" s="147"/>
      <c r="M220" s="148"/>
      <c r="N220" s="149" t="str">
        <f t="shared" si="6"/>
        <v/>
      </c>
      <c r="O220" s="150" t="str">
        <f t="shared" si="7"/>
        <v/>
      </c>
      <c r="P220" s="151"/>
      <c r="Q220" s="453"/>
      <c r="R220" s="152" t="str">
        <f>IF($D220="","",IF(VLOOKUP($D220,Fuse_Req!$A$2:$K$19,2)=1,MIN($U220,VLOOKUP($D220,Fuse_Req!$A$2:$K$19,9)),85))</f>
        <v/>
      </c>
      <c r="S220" s="152" t="str">
        <f>IF($D220="","",IF(VLOOKUP($D220,Fuse_Req!$A$2:$K$19,2)=1,MIN($U220,VLOOKUP($D220,Fuse_Req!$A$2:$K$19,10)),85))</f>
        <v/>
      </c>
      <c r="T220" s="152" t="str">
        <f>IF($D220="","",IF($U220="","",MIN($U220,VLOOKUP($D220,Fuse_Req!$A$2:$K$19,11))))</f>
        <v/>
      </c>
      <c r="U220" s="453"/>
      <c r="V220" s="453"/>
      <c r="W220" s="191"/>
      <c r="X220" s="191"/>
      <c r="Y220" s="191"/>
      <c r="Z220" s="125"/>
      <c r="AA220" s="126" t="e">
        <f>VLOOKUP($D220,Fuse_Req!$A$2:$K$19,2)</f>
        <v>#N/A</v>
      </c>
    </row>
    <row r="221" spans="1:27" x14ac:dyDescent="0.25">
      <c r="A221" s="125"/>
      <c r="B221" s="453"/>
      <c r="C221" s="453"/>
      <c r="D221" s="454"/>
      <c r="E221" s="455"/>
      <c r="F221" s="147" t="str">
        <f>IF($D221="","",IF($Q221="","",IF(VLOOKUP($D221,Fuse_Req!$A$2:$K$19,2)=1,$Q221*$G221,"")))</f>
        <v/>
      </c>
      <c r="G221" s="148" t="str">
        <f>IF($D221="","",IF(VLOOKUP($D221,Fuse_Req!$A$2:$K$19,2)=1,IF($N221&lt;=$R221,VLOOKUP($D221,Fuse_Req!$A$2:$K$19,3),IF(AND($N221&gt;$R221,$N221&lt;=$T221),VLOOKUP($D221,Fuse_Req!$A$2:$K$19,3)+(((VLOOKUP($D221,Fuse_Req!$A$2:$K$19,5)-VLOOKUP($D221,Fuse_Req!$A$2:$K$19,3))/($T221-$R221))*($N221-$R221)),0))))</f>
        <v/>
      </c>
      <c r="H221" s="147"/>
      <c r="I221" s="147"/>
      <c r="J221" s="148"/>
      <c r="K221" s="147"/>
      <c r="L221" s="147"/>
      <c r="M221" s="148"/>
      <c r="N221" s="149" t="str">
        <f t="shared" si="6"/>
        <v/>
      </c>
      <c r="O221" s="150" t="str">
        <f t="shared" si="7"/>
        <v/>
      </c>
      <c r="P221" s="151"/>
      <c r="Q221" s="453"/>
      <c r="R221" s="152" t="str">
        <f>IF($D221="","",IF(VLOOKUP($D221,Fuse_Req!$A$2:$K$19,2)=1,MIN($U221,VLOOKUP($D221,Fuse_Req!$A$2:$K$19,9)),85))</f>
        <v/>
      </c>
      <c r="S221" s="152" t="str">
        <f>IF($D221="","",IF(VLOOKUP($D221,Fuse_Req!$A$2:$K$19,2)=1,MIN($U221,VLOOKUP($D221,Fuse_Req!$A$2:$K$19,10)),85))</f>
        <v/>
      </c>
      <c r="T221" s="152" t="str">
        <f>IF($D221="","",IF($U221="","",MIN($U221,VLOOKUP($D221,Fuse_Req!$A$2:$K$19,11))))</f>
        <v/>
      </c>
      <c r="U221" s="453"/>
      <c r="V221" s="453"/>
      <c r="W221" s="191"/>
      <c r="X221" s="191"/>
      <c r="Y221" s="191"/>
      <c r="Z221" s="125"/>
      <c r="AA221" s="126" t="e">
        <f>VLOOKUP($D221,Fuse_Req!$A$2:$K$19,2)</f>
        <v>#N/A</v>
      </c>
    </row>
    <row r="222" spans="1:27" x14ac:dyDescent="0.25">
      <c r="A222" s="125"/>
      <c r="B222" s="453"/>
      <c r="C222" s="453"/>
      <c r="D222" s="454"/>
      <c r="E222" s="455"/>
      <c r="F222" s="147" t="str">
        <f>IF($D222="","",IF($Q222="","",IF(VLOOKUP($D222,Fuse_Req!$A$2:$K$19,2)=1,$Q222*$G222,"")))</f>
        <v/>
      </c>
      <c r="G222" s="148" t="str">
        <f>IF($D222="","",IF(VLOOKUP($D222,Fuse_Req!$A$2:$K$19,2)=1,IF($N222&lt;=$R222,VLOOKUP($D222,Fuse_Req!$A$2:$K$19,3),IF(AND($N222&gt;$R222,$N222&lt;=$T222),VLOOKUP($D222,Fuse_Req!$A$2:$K$19,3)+(((VLOOKUP($D222,Fuse_Req!$A$2:$K$19,5)-VLOOKUP($D222,Fuse_Req!$A$2:$K$19,3))/($T222-$R222))*($N222-$R222)),0))))</f>
        <v/>
      </c>
      <c r="H222" s="147"/>
      <c r="I222" s="147"/>
      <c r="J222" s="148"/>
      <c r="K222" s="147"/>
      <c r="L222" s="147"/>
      <c r="M222" s="148"/>
      <c r="N222" s="149" t="str">
        <f t="shared" si="6"/>
        <v/>
      </c>
      <c r="O222" s="150" t="str">
        <f t="shared" si="7"/>
        <v/>
      </c>
      <c r="P222" s="151"/>
      <c r="Q222" s="453"/>
      <c r="R222" s="152" t="str">
        <f>IF($D222="","",IF(VLOOKUP($D222,Fuse_Req!$A$2:$K$19,2)=1,MIN($U222,VLOOKUP($D222,Fuse_Req!$A$2:$K$19,9)),85))</f>
        <v/>
      </c>
      <c r="S222" s="152" t="str">
        <f>IF($D222="","",IF(VLOOKUP($D222,Fuse_Req!$A$2:$K$19,2)=1,MIN($U222,VLOOKUP($D222,Fuse_Req!$A$2:$K$19,10)),85))</f>
        <v/>
      </c>
      <c r="T222" s="152" t="str">
        <f>IF($D222="","",IF($U222="","",MIN($U222,VLOOKUP($D222,Fuse_Req!$A$2:$K$19,11))))</f>
        <v/>
      </c>
      <c r="U222" s="453"/>
      <c r="V222" s="453"/>
      <c r="W222" s="191"/>
      <c r="X222" s="191"/>
      <c r="Y222" s="191"/>
      <c r="Z222" s="125"/>
      <c r="AA222" s="126" t="e">
        <f>VLOOKUP($D222,Fuse_Req!$A$2:$K$19,2)</f>
        <v>#N/A</v>
      </c>
    </row>
    <row r="223" spans="1:27" x14ac:dyDescent="0.25">
      <c r="A223" s="125"/>
      <c r="B223" s="453"/>
      <c r="C223" s="453"/>
      <c r="D223" s="454"/>
      <c r="E223" s="455"/>
      <c r="F223" s="147" t="str">
        <f>IF($D223="","",IF($Q223="","",IF(VLOOKUP($D223,Fuse_Req!$A$2:$K$19,2)=1,$Q223*$G223,"")))</f>
        <v/>
      </c>
      <c r="G223" s="148" t="str">
        <f>IF($D223="","",IF(VLOOKUP($D223,Fuse_Req!$A$2:$K$19,2)=1,IF($N223&lt;=$R223,VLOOKUP($D223,Fuse_Req!$A$2:$K$19,3),IF(AND($N223&gt;$R223,$N223&lt;=$T223),VLOOKUP($D223,Fuse_Req!$A$2:$K$19,3)+(((VLOOKUP($D223,Fuse_Req!$A$2:$K$19,5)-VLOOKUP($D223,Fuse_Req!$A$2:$K$19,3))/($T223-$R223))*($N223-$R223)),0))))</f>
        <v/>
      </c>
      <c r="H223" s="147"/>
      <c r="I223" s="147"/>
      <c r="J223" s="148"/>
      <c r="K223" s="147"/>
      <c r="L223" s="147"/>
      <c r="M223" s="148"/>
      <c r="N223" s="149" t="str">
        <f t="shared" si="6"/>
        <v/>
      </c>
      <c r="O223" s="150" t="str">
        <f t="shared" si="7"/>
        <v/>
      </c>
      <c r="P223" s="151"/>
      <c r="Q223" s="453"/>
      <c r="R223" s="152" t="str">
        <f>IF($D223="","",IF(VLOOKUP($D223,Fuse_Req!$A$2:$K$19,2)=1,MIN($U223,VLOOKUP($D223,Fuse_Req!$A$2:$K$19,9)),85))</f>
        <v/>
      </c>
      <c r="S223" s="152" t="str">
        <f>IF($D223="","",IF(VLOOKUP($D223,Fuse_Req!$A$2:$K$19,2)=1,MIN($U223,VLOOKUP($D223,Fuse_Req!$A$2:$K$19,10)),85))</f>
        <v/>
      </c>
      <c r="T223" s="152" t="str">
        <f>IF($D223="","",IF($U223="","",MIN($U223,VLOOKUP($D223,Fuse_Req!$A$2:$K$19,11))))</f>
        <v/>
      </c>
      <c r="U223" s="453"/>
      <c r="V223" s="453"/>
      <c r="W223" s="191"/>
      <c r="X223" s="191"/>
      <c r="Y223" s="191"/>
      <c r="Z223" s="125"/>
      <c r="AA223" s="126" t="e">
        <f>VLOOKUP($D223,Fuse_Req!$A$2:$K$19,2)</f>
        <v>#N/A</v>
      </c>
    </row>
    <row r="224" spans="1:27" x14ac:dyDescent="0.25">
      <c r="A224" s="125"/>
      <c r="B224" s="453"/>
      <c r="C224" s="453"/>
      <c r="D224" s="454"/>
      <c r="E224" s="455"/>
      <c r="F224" s="147" t="str">
        <f>IF($D224="","",IF($Q224="","",IF(VLOOKUP($D224,Fuse_Req!$A$2:$K$19,2)=1,$Q224*$G224,"")))</f>
        <v/>
      </c>
      <c r="G224" s="148" t="str">
        <f>IF($D224="","",IF(VLOOKUP($D224,Fuse_Req!$A$2:$K$19,2)=1,IF($N224&lt;=$R224,VLOOKUP($D224,Fuse_Req!$A$2:$K$19,3),IF(AND($N224&gt;$R224,$N224&lt;=$T224),VLOOKUP($D224,Fuse_Req!$A$2:$K$19,3)+(((VLOOKUP($D224,Fuse_Req!$A$2:$K$19,5)-VLOOKUP($D224,Fuse_Req!$A$2:$K$19,3))/($T224-$R224))*($N224-$R224)),0))))</f>
        <v/>
      </c>
      <c r="H224" s="147"/>
      <c r="I224" s="147"/>
      <c r="J224" s="148"/>
      <c r="K224" s="147"/>
      <c r="L224" s="147"/>
      <c r="M224" s="148"/>
      <c r="N224" s="149" t="str">
        <f t="shared" si="6"/>
        <v/>
      </c>
      <c r="O224" s="150" t="str">
        <f t="shared" si="7"/>
        <v/>
      </c>
      <c r="P224" s="151"/>
      <c r="Q224" s="453"/>
      <c r="R224" s="152" t="str">
        <f>IF($D224="","",IF(VLOOKUP($D224,Fuse_Req!$A$2:$K$19,2)=1,MIN($U224,VLOOKUP($D224,Fuse_Req!$A$2:$K$19,9)),85))</f>
        <v/>
      </c>
      <c r="S224" s="152" t="str">
        <f>IF($D224="","",IF(VLOOKUP($D224,Fuse_Req!$A$2:$K$19,2)=1,MIN($U224,VLOOKUP($D224,Fuse_Req!$A$2:$K$19,10)),85))</f>
        <v/>
      </c>
      <c r="T224" s="152" t="str">
        <f>IF($D224="","",IF($U224="","",MIN($U224,VLOOKUP($D224,Fuse_Req!$A$2:$K$19,11))))</f>
        <v/>
      </c>
      <c r="U224" s="453"/>
      <c r="V224" s="453"/>
      <c r="W224" s="191"/>
      <c r="X224" s="191"/>
      <c r="Y224" s="191"/>
      <c r="Z224" s="125"/>
      <c r="AA224" s="126" t="e">
        <f>VLOOKUP($D224,Fuse_Req!$A$2:$K$19,2)</f>
        <v>#N/A</v>
      </c>
    </row>
    <row r="225" spans="1:27" x14ac:dyDescent="0.25">
      <c r="A225" s="125"/>
      <c r="B225" s="453"/>
      <c r="C225" s="453"/>
      <c r="D225" s="454"/>
      <c r="E225" s="455"/>
      <c r="F225" s="147" t="str">
        <f>IF($D225="","",IF($Q225="","",IF(VLOOKUP($D225,Fuse_Req!$A$2:$K$19,2)=1,$Q225*$G225,"")))</f>
        <v/>
      </c>
      <c r="G225" s="148" t="str">
        <f>IF($D225="","",IF(VLOOKUP($D225,Fuse_Req!$A$2:$K$19,2)=1,IF($N225&lt;=$R225,VLOOKUP($D225,Fuse_Req!$A$2:$K$19,3),IF(AND($N225&gt;$R225,$N225&lt;=$T225),VLOOKUP($D225,Fuse_Req!$A$2:$K$19,3)+(((VLOOKUP($D225,Fuse_Req!$A$2:$K$19,5)-VLOOKUP($D225,Fuse_Req!$A$2:$K$19,3))/($T225-$R225))*($N225-$R225)),0))))</f>
        <v/>
      </c>
      <c r="H225" s="147"/>
      <c r="I225" s="147"/>
      <c r="J225" s="148"/>
      <c r="K225" s="147"/>
      <c r="L225" s="147"/>
      <c r="M225" s="148"/>
      <c r="N225" s="149" t="str">
        <f t="shared" si="6"/>
        <v/>
      </c>
      <c r="O225" s="150" t="str">
        <f t="shared" si="7"/>
        <v/>
      </c>
      <c r="P225" s="151"/>
      <c r="Q225" s="453"/>
      <c r="R225" s="152" t="str">
        <f>IF($D225="","",IF(VLOOKUP($D225,Fuse_Req!$A$2:$K$19,2)=1,MIN($U225,VLOOKUP($D225,Fuse_Req!$A$2:$K$19,9)),85))</f>
        <v/>
      </c>
      <c r="S225" s="152" t="str">
        <f>IF($D225="","",IF(VLOOKUP($D225,Fuse_Req!$A$2:$K$19,2)=1,MIN($U225,VLOOKUP($D225,Fuse_Req!$A$2:$K$19,10)),85))</f>
        <v/>
      </c>
      <c r="T225" s="152" t="str">
        <f>IF($D225="","",IF($U225="","",MIN($U225,VLOOKUP($D225,Fuse_Req!$A$2:$K$19,11))))</f>
        <v/>
      </c>
      <c r="U225" s="453"/>
      <c r="V225" s="453"/>
      <c r="W225" s="191"/>
      <c r="X225" s="191"/>
      <c r="Y225" s="191"/>
      <c r="Z225" s="125"/>
      <c r="AA225" s="126" t="e">
        <f>VLOOKUP($D225,Fuse_Req!$A$2:$K$19,2)</f>
        <v>#N/A</v>
      </c>
    </row>
    <row r="226" spans="1:27" x14ac:dyDescent="0.25">
      <c r="A226" s="125"/>
      <c r="B226" s="453"/>
      <c r="C226" s="453"/>
      <c r="D226" s="454"/>
      <c r="E226" s="455"/>
      <c r="F226" s="147" t="str">
        <f>IF($D226="","",IF($Q226="","",IF(VLOOKUP($D226,Fuse_Req!$A$2:$K$19,2)=1,$Q226*$G226,"")))</f>
        <v/>
      </c>
      <c r="G226" s="148" t="str">
        <f>IF($D226="","",IF(VLOOKUP($D226,Fuse_Req!$A$2:$K$19,2)=1,IF($N226&lt;=$R226,VLOOKUP($D226,Fuse_Req!$A$2:$K$19,3),IF(AND($N226&gt;$R226,$N226&lt;=$T226),VLOOKUP($D226,Fuse_Req!$A$2:$K$19,3)+(((VLOOKUP($D226,Fuse_Req!$A$2:$K$19,5)-VLOOKUP($D226,Fuse_Req!$A$2:$K$19,3))/($T226-$R226))*($N226-$R226)),0))))</f>
        <v/>
      </c>
      <c r="H226" s="147"/>
      <c r="I226" s="147"/>
      <c r="J226" s="148"/>
      <c r="K226" s="147"/>
      <c r="L226" s="147"/>
      <c r="M226" s="148"/>
      <c r="N226" s="149" t="str">
        <f t="shared" si="6"/>
        <v/>
      </c>
      <c r="O226" s="150" t="str">
        <f t="shared" si="7"/>
        <v/>
      </c>
      <c r="P226" s="151"/>
      <c r="Q226" s="453"/>
      <c r="R226" s="152" t="str">
        <f>IF($D226="","",IF(VLOOKUP($D226,Fuse_Req!$A$2:$K$19,2)=1,MIN($U226,VLOOKUP($D226,Fuse_Req!$A$2:$K$19,9)),85))</f>
        <v/>
      </c>
      <c r="S226" s="152" t="str">
        <f>IF($D226="","",IF(VLOOKUP($D226,Fuse_Req!$A$2:$K$19,2)=1,MIN($U226,VLOOKUP($D226,Fuse_Req!$A$2:$K$19,10)),85))</f>
        <v/>
      </c>
      <c r="T226" s="152" t="str">
        <f>IF($D226="","",IF($U226="","",MIN($U226,VLOOKUP($D226,Fuse_Req!$A$2:$K$19,11))))</f>
        <v/>
      </c>
      <c r="U226" s="453"/>
      <c r="V226" s="453"/>
      <c r="W226" s="191"/>
      <c r="X226" s="191"/>
      <c r="Y226" s="191"/>
      <c r="Z226" s="125"/>
      <c r="AA226" s="126" t="e">
        <f>VLOOKUP($D226,Fuse_Req!$A$2:$K$19,2)</f>
        <v>#N/A</v>
      </c>
    </row>
    <row r="227" spans="1:27" x14ac:dyDescent="0.25">
      <c r="A227" s="125"/>
      <c r="B227" s="453"/>
      <c r="C227" s="453"/>
      <c r="D227" s="454"/>
      <c r="E227" s="455"/>
      <c r="F227" s="147" t="str">
        <f>IF($D227="","",IF($Q227="","",IF(VLOOKUP($D227,Fuse_Req!$A$2:$K$19,2)=1,$Q227*$G227,"")))</f>
        <v/>
      </c>
      <c r="G227" s="148" t="str">
        <f>IF($D227="","",IF(VLOOKUP($D227,Fuse_Req!$A$2:$K$19,2)=1,IF($N227&lt;=$R227,VLOOKUP($D227,Fuse_Req!$A$2:$K$19,3),IF(AND($N227&gt;$R227,$N227&lt;=$T227),VLOOKUP($D227,Fuse_Req!$A$2:$K$19,3)+(((VLOOKUP($D227,Fuse_Req!$A$2:$K$19,5)-VLOOKUP($D227,Fuse_Req!$A$2:$K$19,3))/($T227-$R227))*($N227-$R227)),0))))</f>
        <v/>
      </c>
      <c r="H227" s="147"/>
      <c r="I227" s="147"/>
      <c r="J227" s="148"/>
      <c r="K227" s="147"/>
      <c r="L227" s="147"/>
      <c r="M227" s="148"/>
      <c r="N227" s="149" t="str">
        <f t="shared" si="6"/>
        <v/>
      </c>
      <c r="O227" s="150" t="str">
        <f t="shared" si="7"/>
        <v/>
      </c>
      <c r="P227" s="151"/>
      <c r="Q227" s="453"/>
      <c r="R227" s="152" t="str">
        <f>IF($D227="","",IF(VLOOKUP($D227,Fuse_Req!$A$2:$K$19,2)=1,MIN($U227,VLOOKUP($D227,Fuse_Req!$A$2:$K$19,9)),85))</f>
        <v/>
      </c>
      <c r="S227" s="152" t="str">
        <f>IF($D227="","",IF(VLOOKUP($D227,Fuse_Req!$A$2:$K$19,2)=1,MIN($U227,VLOOKUP($D227,Fuse_Req!$A$2:$K$19,10)),85))</f>
        <v/>
      </c>
      <c r="T227" s="152" t="str">
        <f>IF($D227="","",IF($U227="","",MIN($U227,VLOOKUP($D227,Fuse_Req!$A$2:$K$19,11))))</f>
        <v/>
      </c>
      <c r="U227" s="453"/>
      <c r="V227" s="453"/>
      <c r="W227" s="191"/>
      <c r="X227" s="191"/>
      <c r="Y227" s="191"/>
      <c r="Z227" s="125"/>
      <c r="AA227" s="126" t="e">
        <f>VLOOKUP($D227,Fuse_Req!$A$2:$K$19,2)</f>
        <v>#N/A</v>
      </c>
    </row>
    <row r="228" spans="1:27" x14ac:dyDescent="0.25">
      <c r="A228" s="125"/>
      <c r="B228" s="453"/>
      <c r="C228" s="453"/>
      <c r="D228" s="454"/>
      <c r="E228" s="455"/>
      <c r="F228" s="147" t="str">
        <f>IF($D228="","",IF($Q228="","",IF(VLOOKUP($D228,Fuse_Req!$A$2:$K$19,2)=1,$Q228*$G228,"")))</f>
        <v/>
      </c>
      <c r="G228" s="148" t="str">
        <f>IF($D228="","",IF(VLOOKUP($D228,Fuse_Req!$A$2:$K$19,2)=1,IF($N228&lt;=$R228,VLOOKUP($D228,Fuse_Req!$A$2:$K$19,3),IF(AND($N228&gt;$R228,$N228&lt;=$T228),VLOOKUP($D228,Fuse_Req!$A$2:$K$19,3)+(((VLOOKUP($D228,Fuse_Req!$A$2:$K$19,5)-VLOOKUP($D228,Fuse_Req!$A$2:$K$19,3))/($T228-$R228))*($N228-$R228)),0))))</f>
        <v/>
      </c>
      <c r="H228" s="147"/>
      <c r="I228" s="147"/>
      <c r="J228" s="148"/>
      <c r="K228" s="147"/>
      <c r="L228" s="147"/>
      <c r="M228" s="148"/>
      <c r="N228" s="149" t="str">
        <f t="shared" si="6"/>
        <v/>
      </c>
      <c r="O228" s="150" t="str">
        <f t="shared" si="7"/>
        <v/>
      </c>
      <c r="P228" s="151"/>
      <c r="Q228" s="453"/>
      <c r="R228" s="152" t="str">
        <f>IF($D228="","",IF(VLOOKUP($D228,Fuse_Req!$A$2:$K$19,2)=1,MIN($U228,VLOOKUP($D228,Fuse_Req!$A$2:$K$19,9)),85))</f>
        <v/>
      </c>
      <c r="S228" s="152" t="str">
        <f>IF($D228="","",IF(VLOOKUP($D228,Fuse_Req!$A$2:$K$19,2)=1,MIN($U228,VLOOKUP($D228,Fuse_Req!$A$2:$K$19,10)),85))</f>
        <v/>
      </c>
      <c r="T228" s="152" t="str">
        <f>IF($D228="","",IF($U228="","",MIN($U228,VLOOKUP($D228,Fuse_Req!$A$2:$K$19,11))))</f>
        <v/>
      </c>
      <c r="U228" s="453"/>
      <c r="V228" s="453"/>
      <c r="W228" s="191"/>
      <c r="X228" s="191"/>
      <c r="Y228" s="191"/>
      <c r="Z228" s="125"/>
      <c r="AA228" s="126" t="e">
        <f>VLOOKUP($D228,Fuse_Req!$A$2:$K$19,2)</f>
        <v>#N/A</v>
      </c>
    </row>
    <row r="229" spans="1:27" x14ac:dyDescent="0.25">
      <c r="A229" s="125"/>
      <c r="B229" s="453"/>
      <c r="C229" s="453"/>
      <c r="D229" s="454"/>
      <c r="E229" s="455"/>
      <c r="F229" s="147" t="str">
        <f>IF($D229="","",IF($Q229="","",IF(VLOOKUP($D229,Fuse_Req!$A$2:$K$19,2)=1,$Q229*$G229,"")))</f>
        <v/>
      </c>
      <c r="G229" s="148" t="str">
        <f>IF($D229="","",IF(VLOOKUP($D229,Fuse_Req!$A$2:$K$19,2)=1,IF($N229&lt;=$R229,VLOOKUP($D229,Fuse_Req!$A$2:$K$19,3),IF(AND($N229&gt;$R229,$N229&lt;=$T229),VLOOKUP($D229,Fuse_Req!$A$2:$K$19,3)+(((VLOOKUP($D229,Fuse_Req!$A$2:$K$19,5)-VLOOKUP($D229,Fuse_Req!$A$2:$K$19,3))/($T229-$R229))*($N229-$R229)),0))))</f>
        <v/>
      </c>
      <c r="H229" s="147"/>
      <c r="I229" s="147"/>
      <c r="J229" s="148"/>
      <c r="K229" s="147"/>
      <c r="L229" s="147"/>
      <c r="M229" s="148"/>
      <c r="N229" s="149" t="str">
        <f t="shared" si="6"/>
        <v/>
      </c>
      <c r="O229" s="150" t="str">
        <f t="shared" si="7"/>
        <v/>
      </c>
      <c r="P229" s="151"/>
      <c r="Q229" s="453"/>
      <c r="R229" s="152" t="str">
        <f>IF($D229="","",IF(VLOOKUP($D229,Fuse_Req!$A$2:$K$19,2)=1,MIN($U229,VLOOKUP($D229,Fuse_Req!$A$2:$K$19,9)),85))</f>
        <v/>
      </c>
      <c r="S229" s="152" t="str">
        <f>IF($D229="","",IF(VLOOKUP($D229,Fuse_Req!$A$2:$K$19,2)=1,MIN($U229,VLOOKUP($D229,Fuse_Req!$A$2:$K$19,10)),85))</f>
        <v/>
      </c>
      <c r="T229" s="152" t="str">
        <f>IF($D229="","",IF($U229="","",MIN($U229,VLOOKUP($D229,Fuse_Req!$A$2:$K$19,11))))</f>
        <v/>
      </c>
      <c r="U229" s="453"/>
      <c r="V229" s="453"/>
      <c r="W229" s="191"/>
      <c r="X229" s="191"/>
      <c r="Y229" s="191"/>
      <c r="Z229" s="125"/>
      <c r="AA229" s="126" t="e">
        <f>VLOOKUP($D229,Fuse_Req!$A$2:$K$19,2)</f>
        <v>#N/A</v>
      </c>
    </row>
    <row r="230" spans="1:27" x14ac:dyDescent="0.25">
      <c r="A230" s="125"/>
      <c r="B230" s="453"/>
      <c r="C230" s="453"/>
      <c r="D230" s="454"/>
      <c r="E230" s="455"/>
      <c r="F230" s="147" t="str">
        <f>IF($D230="","",IF($Q230="","",IF(VLOOKUP($D230,Fuse_Req!$A$2:$K$19,2)=1,$Q230*$G230,"")))</f>
        <v/>
      </c>
      <c r="G230" s="148" t="str">
        <f>IF($D230="","",IF(VLOOKUP($D230,Fuse_Req!$A$2:$K$19,2)=1,IF($N230&lt;=$R230,VLOOKUP($D230,Fuse_Req!$A$2:$K$19,3),IF(AND($N230&gt;$R230,$N230&lt;=$T230),VLOOKUP($D230,Fuse_Req!$A$2:$K$19,3)+(((VLOOKUP($D230,Fuse_Req!$A$2:$K$19,5)-VLOOKUP($D230,Fuse_Req!$A$2:$K$19,3))/($T230-$R230))*($N230-$R230)),0))))</f>
        <v/>
      </c>
      <c r="H230" s="147"/>
      <c r="I230" s="147"/>
      <c r="J230" s="148"/>
      <c r="K230" s="147"/>
      <c r="L230" s="147"/>
      <c r="M230" s="148"/>
      <c r="N230" s="149" t="str">
        <f t="shared" si="6"/>
        <v/>
      </c>
      <c r="O230" s="150" t="str">
        <f t="shared" si="7"/>
        <v/>
      </c>
      <c r="P230" s="151"/>
      <c r="Q230" s="453"/>
      <c r="R230" s="152" t="str">
        <f>IF($D230="","",IF(VLOOKUP($D230,Fuse_Req!$A$2:$K$19,2)=1,MIN($U230,VLOOKUP($D230,Fuse_Req!$A$2:$K$19,9)),85))</f>
        <v/>
      </c>
      <c r="S230" s="152" t="str">
        <f>IF($D230="","",IF(VLOOKUP($D230,Fuse_Req!$A$2:$K$19,2)=1,MIN($U230,VLOOKUP($D230,Fuse_Req!$A$2:$K$19,10)),85))</f>
        <v/>
      </c>
      <c r="T230" s="152" t="str">
        <f>IF($D230="","",IF($U230="","",MIN($U230,VLOOKUP($D230,Fuse_Req!$A$2:$K$19,11))))</f>
        <v/>
      </c>
      <c r="U230" s="453"/>
      <c r="V230" s="453"/>
      <c r="W230" s="191"/>
      <c r="X230" s="191"/>
      <c r="Y230" s="191"/>
      <c r="Z230" s="125"/>
      <c r="AA230" s="126" t="e">
        <f>VLOOKUP($D230,Fuse_Req!$A$2:$K$19,2)</f>
        <v>#N/A</v>
      </c>
    </row>
    <row r="231" spans="1:27" x14ac:dyDescent="0.25">
      <c r="A231" s="125"/>
      <c r="B231" s="453"/>
      <c r="C231" s="453"/>
      <c r="D231" s="454"/>
      <c r="E231" s="455"/>
      <c r="F231" s="147" t="str">
        <f>IF($D231="","",IF($Q231="","",IF(VLOOKUP($D231,Fuse_Req!$A$2:$K$19,2)=1,$Q231*$G231,"")))</f>
        <v/>
      </c>
      <c r="G231" s="148" t="str">
        <f>IF($D231="","",IF(VLOOKUP($D231,Fuse_Req!$A$2:$K$19,2)=1,IF($N231&lt;=$R231,VLOOKUP($D231,Fuse_Req!$A$2:$K$19,3),IF(AND($N231&gt;$R231,$N231&lt;=$T231),VLOOKUP($D231,Fuse_Req!$A$2:$K$19,3)+(((VLOOKUP($D231,Fuse_Req!$A$2:$K$19,5)-VLOOKUP($D231,Fuse_Req!$A$2:$K$19,3))/($T231-$R231))*($N231-$R231)),0))))</f>
        <v/>
      </c>
      <c r="H231" s="147"/>
      <c r="I231" s="147"/>
      <c r="J231" s="148"/>
      <c r="K231" s="147"/>
      <c r="L231" s="147"/>
      <c r="M231" s="148"/>
      <c r="N231" s="149" t="str">
        <f t="shared" si="6"/>
        <v/>
      </c>
      <c r="O231" s="150" t="str">
        <f t="shared" si="7"/>
        <v/>
      </c>
      <c r="P231" s="151"/>
      <c r="Q231" s="453"/>
      <c r="R231" s="152" t="str">
        <f>IF($D231="","",IF(VLOOKUP($D231,Fuse_Req!$A$2:$K$19,2)=1,MIN($U231,VLOOKUP($D231,Fuse_Req!$A$2:$K$19,9)),85))</f>
        <v/>
      </c>
      <c r="S231" s="152" t="str">
        <f>IF($D231="","",IF(VLOOKUP($D231,Fuse_Req!$A$2:$K$19,2)=1,MIN($U231,VLOOKUP($D231,Fuse_Req!$A$2:$K$19,10)),85))</f>
        <v/>
      </c>
      <c r="T231" s="152" t="str">
        <f>IF($D231="","",IF($U231="","",MIN($U231,VLOOKUP($D231,Fuse_Req!$A$2:$K$19,11))))</f>
        <v/>
      </c>
      <c r="U231" s="453"/>
      <c r="V231" s="453"/>
      <c r="W231" s="191"/>
      <c r="X231" s="191"/>
      <c r="Y231" s="191"/>
      <c r="Z231" s="125"/>
      <c r="AA231" s="126" t="e">
        <f>VLOOKUP($D231,Fuse_Req!$A$2:$K$19,2)</f>
        <v>#N/A</v>
      </c>
    </row>
    <row r="232" spans="1:27" x14ac:dyDescent="0.25">
      <c r="A232" s="125"/>
      <c r="B232" s="453"/>
      <c r="C232" s="453"/>
      <c r="D232" s="454"/>
      <c r="E232" s="455"/>
      <c r="F232" s="147" t="str">
        <f>IF($D232="","",IF($Q232="","",IF(VLOOKUP($D232,Fuse_Req!$A$2:$K$19,2)=1,$Q232*$G232,"")))</f>
        <v/>
      </c>
      <c r="G232" s="148" t="str">
        <f>IF($D232="","",IF(VLOOKUP($D232,Fuse_Req!$A$2:$K$19,2)=1,IF($N232&lt;=$R232,VLOOKUP($D232,Fuse_Req!$A$2:$K$19,3),IF(AND($N232&gt;$R232,$N232&lt;=$T232),VLOOKUP($D232,Fuse_Req!$A$2:$K$19,3)+(((VLOOKUP($D232,Fuse_Req!$A$2:$K$19,5)-VLOOKUP($D232,Fuse_Req!$A$2:$K$19,3))/($T232-$R232))*($N232-$R232)),0))))</f>
        <v/>
      </c>
      <c r="H232" s="147"/>
      <c r="I232" s="147"/>
      <c r="J232" s="148"/>
      <c r="K232" s="147"/>
      <c r="L232" s="147"/>
      <c r="M232" s="148"/>
      <c r="N232" s="149" t="str">
        <f t="shared" si="6"/>
        <v/>
      </c>
      <c r="O232" s="150" t="str">
        <f t="shared" si="7"/>
        <v/>
      </c>
      <c r="P232" s="151"/>
      <c r="Q232" s="453"/>
      <c r="R232" s="152" t="str">
        <f>IF($D232="","",IF(VLOOKUP($D232,Fuse_Req!$A$2:$K$19,2)=1,MIN($U232,VLOOKUP($D232,Fuse_Req!$A$2:$K$19,9)),85))</f>
        <v/>
      </c>
      <c r="S232" s="152" t="str">
        <f>IF($D232="","",IF(VLOOKUP($D232,Fuse_Req!$A$2:$K$19,2)=1,MIN($U232,VLOOKUP($D232,Fuse_Req!$A$2:$K$19,10)),85))</f>
        <v/>
      </c>
      <c r="T232" s="152" t="str">
        <f>IF($D232="","",IF($U232="","",MIN($U232,VLOOKUP($D232,Fuse_Req!$A$2:$K$19,11))))</f>
        <v/>
      </c>
      <c r="U232" s="453"/>
      <c r="V232" s="453"/>
      <c r="W232" s="191"/>
      <c r="X232" s="191"/>
      <c r="Y232" s="191"/>
      <c r="Z232" s="125"/>
      <c r="AA232" s="126" t="e">
        <f>VLOOKUP($D232,Fuse_Req!$A$2:$K$19,2)</f>
        <v>#N/A</v>
      </c>
    </row>
    <row r="233" spans="1:27" x14ac:dyDescent="0.25">
      <c r="A233" s="125"/>
      <c r="B233" s="453"/>
      <c r="C233" s="453"/>
      <c r="D233" s="454"/>
      <c r="E233" s="455"/>
      <c r="F233" s="147" t="str">
        <f>IF($D233="","",IF($Q233="","",IF(VLOOKUP($D233,Fuse_Req!$A$2:$K$19,2)=1,$Q233*$G233,"")))</f>
        <v/>
      </c>
      <c r="G233" s="148" t="str">
        <f>IF($D233="","",IF(VLOOKUP($D233,Fuse_Req!$A$2:$K$19,2)=1,IF($N233&lt;=$R233,VLOOKUP($D233,Fuse_Req!$A$2:$K$19,3),IF(AND($N233&gt;$R233,$N233&lt;=$T233),VLOOKUP($D233,Fuse_Req!$A$2:$K$19,3)+(((VLOOKUP($D233,Fuse_Req!$A$2:$K$19,5)-VLOOKUP($D233,Fuse_Req!$A$2:$K$19,3))/($T233-$R233))*($N233-$R233)),0))))</f>
        <v/>
      </c>
      <c r="H233" s="147"/>
      <c r="I233" s="147"/>
      <c r="J233" s="148"/>
      <c r="K233" s="147"/>
      <c r="L233" s="147"/>
      <c r="M233" s="148"/>
      <c r="N233" s="149" t="str">
        <f t="shared" si="6"/>
        <v/>
      </c>
      <c r="O233" s="150" t="str">
        <f t="shared" si="7"/>
        <v/>
      </c>
      <c r="P233" s="151"/>
      <c r="Q233" s="453"/>
      <c r="R233" s="152" t="str">
        <f>IF($D233="","",IF(VLOOKUP($D233,Fuse_Req!$A$2:$K$19,2)=1,MIN($U233,VLOOKUP($D233,Fuse_Req!$A$2:$K$19,9)),85))</f>
        <v/>
      </c>
      <c r="S233" s="152" t="str">
        <f>IF($D233="","",IF(VLOOKUP($D233,Fuse_Req!$A$2:$K$19,2)=1,MIN($U233,VLOOKUP($D233,Fuse_Req!$A$2:$K$19,10)),85))</f>
        <v/>
      </c>
      <c r="T233" s="152" t="str">
        <f>IF($D233="","",IF($U233="","",MIN($U233,VLOOKUP($D233,Fuse_Req!$A$2:$K$19,11))))</f>
        <v/>
      </c>
      <c r="U233" s="453"/>
      <c r="V233" s="453"/>
      <c r="W233" s="191"/>
      <c r="X233" s="191"/>
      <c r="Y233" s="191"/>
      <c r="Z233" s="125"/>
      <c r="AA233" s="126" t="e">
        <f>VLOOKUP($D233,Fuse_Req!$A$2:$K$19,2)</f>
        <v>#N/A</v>
      </c>
    </row>
    <row r="234" spans="1:27" x14ac:dyDescent="0.25">
      <c r="A234" s="125"/>
      <c r="B234" s="453"/>
      <c r="C234" s="453"/>
      <c r="D234" s="454"/>
      <c r="E234" s="455"/>
      <c r="F234" s="147" t="str">
        <f>IF($D234="","",IF($Q234="","",IF(VLOOKUP($D234,Fuse_Req!$A$2:$K$19,2)=1,$Q234*$G234,"")))</f>
        <v/>
      </c>
      <c r="G234" s="148" t="str">
        <f>IF($D234="","",IF(VLOOKUP($D234,Fuse_Req!$A$2:$K$19,2)=1,IF($N234&lt;=$R234,VLOOKUP($D234,Fuse_Req!$A$2:$K$19,3),IF(AND($N234&gt;$R234,$N234&lt;=$T234),VLOOKUP($D234,Fuse_Req!$A$2:$K$19,3)+(((VLOOKUP($D234,Fuse_Req!$A$2:$K$19,5)-VLOOKUP($D234,Fuse_Req!$A$2:$K$19,3))/($T234-$R234))*($N234-$R234)),0))))</f>
        <v/>
      </c>
      <c r="H234" s="147"/>
      <c r="I234" s="147"/>
      <c r="J234" s="148"/>
      <c r="K234" s="147"/>
      <c r="L234" s="147"/>
      <c r="M234" s="148"/>
      <c r="N234" s="149" t="str">
        <f t="shared" si="6"/>
        <v/>
      </c>
      <c r="O234" s="150" t="str">
        <f t="shared" si="7"/>
        <v/>
      </c>
      <c r="P234" s="151"/>
      <c r="Q234" s="453"/>
      <c r="R234" s="152" t="str">
        <f>IF($D234="","",IF(VLOOKUP($D234,Fuse_Req!$A$2:$K$19,2)=1,MIN($U234,VLOOKUP($D234,Fuse_Req!$A$2:$K$19,9)),85))</f>
        <v/>
      </c>
      <c r="S234" s="152" t="str">
        <f>IF($D234="","",IF(VLOOKUP($D234,Fuse_Req!$A$2:$K$19,2)=1,MIN($U234,VLOOKUP($D234,Fuse_Req!$A$2:$K$19,10)),85))</f>
        <v/>
      </c>
      <c r="T234" s="152" t="str">
        <f>IF($D234="","",IF($U234="","",MIN($U234,VLOOKUP($D234,Fuse_Req!$A$2:$K$19,11))))</f>
        <v/>
      </c>
      <c r="U234" s="453"/>
      <c r="V234" s="453"/>
      <c r="W234" s="191"/>
      <c r="X234" s="191"/>
      <c r="Y234" s="191"/>
      <c r="Z234" s="125"/>
      <c r="AA234" s="126" t="e">
        <f>VLOOKUP($D234,Fuse_Req!$A$2:$K$19,2)</f>
        <v>#N/A</v>
      </c>
    </row>
    <row r="235" spans="1:27" x14ac:dyDescent="0.25">
      <c r="A235" s="125"/>
      <c r="B235" s="453"/>
      <c r="C235" s="453"/>
      <c r="D235" s="454"/>
      <c r="E235" s="455"/>
      <c r="F235" s="147" t="str">
        <f>IF($D235="","",IF($Q235="","",IF(VLOOKUP($D235,Fuse_Req!$A$2:$K$19,2)=1,$Q235*$G235,"")))</f>
        <v/>
      </c>
      <c r="G235" s="148" t="str">
        <f>IF($D235="","",IF(VLOOKUP($D235,Fuse_Req!$A$2:$K$19,2)=1,IF($N235&lt;=$R235,VLOOKUP($D235,Fuse_Req!$A$2:$K$19,3),IF(AND($N235&gt;$R235,$N235&lt;=$T235),VLOOKUP($D235,Fuse_Req!$A$2:$K$19,3)+(((VLOOKUP($D235,Fuse_Req!$A$2:$K$19,5)-VLOOKUP($D235,Fuse_Req!$A$2:$K$19,3))/($T235-$R235))*($N235-$R235)),0))))</f>
        <v/>
      </c>
      <c r="H235" s="147"/>
      <c r="I235" s="147"/>
      <c r="J235" s="148"/>
      <c r="K235" s="147"/>
      <c r="L235" s="147"/>
      <c r="M235" s="148"/>
      <c r="N235" s="149" t="str">
        <f t="shared" si="6"/>
        <v/>
      </c>
      <c r="O235" s="150" t="str">
        <f t="shared" si="7"/>
        <v/>
      </c>
      <c r="P235" s="151"/>
      <c r="Q235" s="453"/>
      <c r="R235" s="152" t="str">
        <f>IF($D235="","",IF(VLOOKUP($D235,Fuse_Req!$A$2:$K$19,2)=1,MIN($U235,VLOOKUP($D235,Fuse_Req!$A$2:$K$19,9)),85))</f>
        <v/>
      </c>
      <c r="S235" s="152" t="str">
        <f>IF($D235="","",IF(VLOOKUP($D235,Fuse_Req!$A$2:$K$19,2)=1,MIN($U235,VLOOKUP($D235,Fuse_Req!$A$2:$K$19,10)),85))</f>
        <v/>
      </c>
      <c r="T235" s="152" t="str">
        <f>IF($D235="","",IF($U235="","",MIN($U235,VLOOKUP($D235,Fuse_Req!$A$2:$K$19,11))))</f>
        <v/>
      </c>
      <c r="U235" s="453"/>
      <c r="V235" s="453"/>
      <c r="W235" s="191"/>
      <c r="X235" s="191"/>
      <c r="Y235" s="191"/>
      <c r="Z235" s="125"/>
      <c r="AA235" s="126" t="e">
        <f>VLOOKUP($D235,Fuse_Req!$A$2:$K$19,2)</f>
        <v>#N/A</v>
      </c>
    </row>
    <row r="236" spans="1:27" x14ac:dyDescent="0.25">
      <c r="A236" s="125"/>
      <c r="B236" s="453"/>
      <c r="C236" s="453"/>
      <c r="D236" s="454"/>
      <c r="E236" s="455"/>
      <c r="F236" s="147" t="str">
        <f>IF($D236="","",IF($Q236="","",IF(VLOOKUP($D236,Fuse_Req!$A$2:$K$19,2)=1,$Q236*$G236,"")))</f>
        <v/>
      </c>
      <c r="G236" s="148" t="str">
        <f>IF($D236="","",IF(VLOOKUP($D236,Fuse_Req!$A$2:$K$19,2)=1,IF($N236&lt;=$R236,VLOOKUP($D236,Fuse_Req!$A$2:$K$19,3),IF(AND($N236&gt;$R236,$N236&lt;=$T236),VLOOKUP($D236,Fuse_Req!$A$2:$K$19,3)+(((VLOOKUP($D236,Fuse_Req!$A$2:$K$19,5)-VLOOKUP($D236,Fuse_Req!$A$2:$K$19,3))/($T236-$R236))*($N236-$R236)),0))))</f>
        <v/>
      </c>
      <c r="H236" s="147"/>
      <c r="I236" s="147"/>
      <c r="J236" s="148"/>
      <c r="K236" s="147"/>
      <c r="L236" s="147"/>
      <c r="M236" s="148"/>
      <c r="N236" s="149" t="str">
        <f t="shared" si="6"/>
        <v/>
      </c>
      <c r="O236" s="150" t="str">
        <f t="shared" si="7"/>
        <v/>
      </c>
      <c r="P236" s="151"/>
      <c r="Q236" s="453"/>
      <c r="R236" s="152" t="str">
        <f>IF($D236="","",IF(VLOOKUP($D236,Fuse_Req!$A$2:$K$19,2)=1,MIN($U236,VLOOKUP($D236,Fuse_Req!$A$2:$K$19,9)),85))</f>
        <v/>
      </c>
      <c r="S236" s="152" t="str">
        <f>IF($D236="","",IF(VLOOKUP($D236,Fuse_Req!$A$2:$K$19,2)=1,MIN($U236,VLOOKUP($D236,Fuse_Req!$A$2:$K$19,10)),85))</f>
        <v/>
      </c>
      <c r="T236" s="152" t="str">
        <f>IF($D236="","",IF($U236="","",MIN($U236,VLOOKUP($D236,Fuse_Req!$A$2:$K$19,11))))</f>
        <v/>
      </c>
      <c r="U236" s="453"/>
      <c r="V236" s="453"/>
      <c r="W236" s="191"/>
      <c r="X236" s="191"/>
      <c r="Y236" s="191"/>
      <c r="Z236" s="125"/>
      <c r="AA236" s="126" t="e">
        <f>VLOOKUP($D236,Fuse_Req!$A$2:$K$19,2)</f>
        <v>#N/A</v>
      </c>
    </row>
    <row r="237" spans="1:27" x14ac:dyDescent="0.25">
      <c r="A237" s="125"/>
      <c r="B237" s="453"/>
      <c r="C237" s="453"/>
      <c r="D237" s="454"/>
      <c r="E237" s="455"/>
      <c r="F237" s="147" t="str">
        <f>IF($D237="","",IF($Q237="","",IF(VLOOKUP($D237,Fuse_Req!$A$2:$K$19,2)=1,$Q237*$G237,"")))</f>
        <v/>
      </c>
      <c r="G237" s="148" t="str">
        <f>IF($D237="","",IF(VLOOKUP($D237,Fuse_Req!$A$2:$K$19,2)=1,IF($N237&lt;=$R237,VLOOKUP($D237,Fuse_Req!$A$2:$K$19,3),IF(AND($N237&gt;$R237,$N237&lt;=$T237),VLOOKUP($D237,Fuse_Req!$A$2:$K$19,3)+(((VLOOKUP($D237,Fuse_Req!$A$2:$K$19,5)-VLOOKUP($D237,Fuse_Req!$A$2:$K$19,3))/($T237-$R237))*($N237-$R237)),0))))</f>
        <v/>
      </c>
      <c r="H237" s="147"/>
      <c r="I237" s="147"/>
      <c r="J237" s="148"/>
      <c r="K237" s="147"/>
      <c r="L237" s="147"/>
      <c r="M237" s="148"/>
      <c r="N237" s="149" t="str">
        <f t="shared" si="6"/>
        <v/>
      </c>
      <c r="O237" s="150" t="str">
        <f t="shared" si="7"/>
        <v/>
      </c>
      <c r="P237" s="151"/>
      <c r="Q237" s="453"/>
      <c r="R237" s="152" t="str">
        <f>IF($D237="","",IF(VLOOKUP($D237,Fuse_Req!$A$2:$K$19,2)=1,MIN($U237,VLOOKUP($D237,Fuse_Req!$A$2:$K$19,9)),85))</f>
        <v/>
      </c>
      <c r="S237" s="152" t="str">
        <f>IF($D237="","",IF(VLOOKUP($D237,Fuse_Req!$A$2:$K$19,2)=1,MIN($U237,VLOOKUP($D237,Fuse_Req!$A$2:$K$19,10)),85))</f>
        <v/>
      </c>
      <c r="T237" s="152" t="str">
        <f>IF($D237="","",IF($U237="","",MIN($U237,VLOOKUP($D237,Fuse_Req!$A$2:$K$19,11))))</f>
        <v/>
      </c>
      <c r="U237" s="453"/>
      <c r="V237" s="453"/>
      <c r="W237" s="191"/>
      <c r="X237" s="191"/>
      <c r="Y237" s="191"/>
      <c r="Z237" s="125"/>
      <c r="AA237" s="126" t="e">
        <f>VLOOKUP($D237,Fuse_Req!$A$2:$K$19,2)</f>
        <v>#N/A</v>
      </c>
    </row>
    <row r="238" spans="1:27" x14ac:dyDescent="0.25">
      <c r="A238" s="125"/>
      <c r="B238" s="453"/>
      <c r="C238" s="453"/>
      <c r="D238" s="454"/>
      <c r="E238" s="455"/>
      <c r="F238" s="147" t="str">
        <f>IF($D238="","",IF($Q238="","",IF(VLOOKUP($D238,Fuse_Req!$A$2:$K$19,2)=1,$Q238*$G238,"")))</f>
        <v/>
      </c>
      <c r="G238" s="148" t="str">
        <f>IF($D238="","",IF(VLOOKUP($D238,Fuse_Req!$A$2:$K$19,2)=1,IF($N238&lt;=$R238,VLOOKUP($D238,Fuse_Req!$A$2:$K$19,3),IF(AND($N238&gt;$R238,$N238&lt;=$T238),VLOOKUP($D238,Fuse_Req!$A$2:$K$19,3)+(((VLOOKUP($D238,Fuse_Req!$A$2:$K$19,5)-VLOOKUP($D238,Fuse_Req!$A$2:$K$19,3))/($T238-$R238))*($N238-$R238)),0))))</f>
        <v/>
      </c>
      <c r="H238" s="147"/>
      <c r="I238" s="147"/>
      <c r="J238" s="148"/>
      <c r="K238" s="147"/>
      <c r="L238" s="147"/>
      <c r="M238" s="148"/>
      <c r="N238" s="149" t="str">
        <f t="shared" si="6"/>
        <v/>
      </c>
      <c r="O238" s="150" t="str">
        <f t="shared" si="7"/>
        <v/>
      </c>
      <c r="P238" s="151"/>
      <c r="Q238" s="453"/>
      <c r="R238" s="152" t="str">
        <f>IF($D238="","",IF(VLOOKUP($D238,Fuse_Req!$A$2:$K$19,2)=1,MIN($U238,VLOOKUP($D238,Fuse_Req!$A$2:$K$19,9)),85))</f>
        <v/>
      </c>
      <c r="S238" s="152" t="str">
        <f>IF($D238="","",IF(VLOOKUP($D238,Fuse_Req!$A$2:$K$19,2)=1,MIN($U238,VLOOKUP($D238,Fuse_Req!$A$2:$K$19,10)),85))</f>
        <v/>
      </c>
      <c r="T238" s="152" t="str">
        <f>IF($D238="","",IF($U238="","",MIN($U238,VLOOKUP($D238,Fuse_Req!$A$2:$K$19,11))))</f>
        <v/>
      </c>
      <c r="U238" s="453"/>
      <c r="V238" s="453"/>
      <c r="W238" s="191"/>
      <c r="X238" s="191"/>
      <c r="Y238" s="191"/>
      <c r="Z238" s="125"/>
      <c r="AA238" s="126" t="e">
        <f>VLOOKUP($D238,Fuse_Req!$A$2:$K$19,2)</f>
        <v>#N/A</v>
      </c>
    </row>
    <row r="239" spans="1:27" x14ac:dyDescent="0.25">
      <c r="A239" s="125"/>
      <c r="B239" s="453"/>
      <c r="C239" s="453"/>
      <c r="D239" s="454"/>
      <c r="E239" s="455"/>
      <c r="F239" s="147" t="str">
        <f>IF($D239="","",IF($Q239="","",IF(VLOOKUP($D239,Fuse_Req!$A$2:$K$19,2)=1,$Q239*$G239,"")))</f>
        <v/>
      </c>
      <c r="G239" s="148" t="str">
        <f>IF($D239="","",IF(VLOOKUP($D239,Fuse_Req!$A$2:$K$19,2)=1,IF($N239&lt;=$R239,VLOOKUP($D239,Fuse_Req!$A$2:$K$19,3),IF(AND($N239&gt;$R239,$N239&lt;=$T239),VLOOKUP($D239,Fuse_Req!$A$2:$K$19,3)+(((VLOOKUP($D239,Fuse_Req!$A$2:$K$19,5)-VLOOKUP($D239,Fuse_Req!$A$2:$K$19,3))/($T239-$R239))*($N239-$R239)),0))))</f>
        <v/>
      </c>
      <c r="H239" s="147"/>
      <c r="I239" s="147"/>
      <c r="J239" s="148"/>
      <c r="K239" s="147"/>
      <c r="L239" s="147"/>
      <c r="M239" s="148"/>
      <c r="N239" s="149" t="str">
        <f t="shared" si="6"/>
        <v/>
      </c>
      <c r="O239" s="150" t="str">
        <f t="shared" si="7"/>
        <v/>
      </c>
      <c r="P239" s="151"/>
      <c r="Q239" s="453"/>
      <c r="R239" s="152" t="str">
        <f>IF($D239="","",IF(VLOOKUP($D239,Fuse_Req!$A$2:$K$19,2)=1,MIN($U239,VLOOKUP($D239,Fuse_Req!$A$2:$K$19,9)),85))</f>
        <v/>
      </c>
      <c r="S239" s="152" t="str">
        <f>IF($D239="","",IF(VLOOKUP($D239,Fuse_Req!$A$2:$K$19,2)=1,MIN($U239,VLOOKUP($D239,Fuse_Req!$A$2:$K$19,10)),85))</f>
        <v/>
      </c>
      <c r="T239" s="152" t="str">
        <f>IF($D239="","",IF($U239="","",MIN($U239,VLOOKUP($D239,Fuse_Req!$A$2:$K$19,11))))</f>
        <v/>
      </c>
      <c r="U239" s="453"/>
      <c r="V239" s="453"/>
      <c r="W239" s="191"/>
      <c r="X239" s="191"/>
      <c r="Y239" s="191"/>
      <c r="Z239" s="125"/>
      <c r="AA239" s="126" t="e">
        <f>VLOOKUP($D239,Fuse_Req!$A$2:$K$19,2)</f>
        <v>#N/A</v>
      </c>
    </row>
    <row r="240" spans="1:27" x14ac:dyDescent="0.25">
      <c r="A240" s="125"/>
      <c r="B240" s="453"/>
      <c r="C240" s="453"/>
      <c r="D240" s="454"/>
      <c r="E240" s="455"/>
      <c r="F240" s="147" t="str">
        <f>IF($D240="","",IF($Q240="","",IF(VLOOKUP($D240,Fuse_Req!$A$2:$K$19,2)=1,$Q240*$G240,"")))</f>
        <v/>
      </c>
      <c r="G240" s="148" t="str">
        <f>IF($D240="","",IF(VLOOKUP($D240,Fuse_Req!$A$2:$K$19,2)=1,IF($N240&lt;=$R240,VLOOKUP($D240,Fuse_Req!$A$2:$K$19,3),IF(AND($N240&gt;$R240,$N240&lt;=$T240),VLOOKUP($D240,Fuse_Req!$A$2:$K$19,3)+(((VLOOKUP($D240,Fuse_Req!$A$2:$K$19,5)-VLOOKUP($D240,Fuse_Req!$A$2:$K$19,3))/($T240-$R240))*($N240-$R240)),0))))</f>
        <v/>
      </c>
      <c r="H240" s="147"/>
      <c r="I240" s="147"/>
      <c r="J240" s="148"/>
      <c r="K240" s="147"/>
      <c r="L240" s="147"/>
      <c r="M240" s="148"/>
      <c r="N240" s="149" t="str">
        <f t="shared" si="6"/>
        <v/>
      </c>
      <c r="O240" s="150" t="str">
        <f t="shared" si="7"/>
        <v/>
      </c>
      <c r="P240" s="151"/>
      <c r="Q240" s="453"/>
      <c r="R240" s="152" t="str">
        <f>IF($D240="","",IF(VLOOKUP($D240,Fuse_Req!$A$2:$K$19,2)=1,MIN($U240,VLOOKUP($D240,Fuse_Req!$A$2:$K$19,9)),85))</f>
        <v/>
      </c>
      <c r="S240" s="152" t="str">
        <f>IF($D240="","",IF(VLOOKUP($D240,Fuse_Req!$A$2:$K$19,2)=1,MIN($U240,VLOOKUP($D240,Fuse_Req!$A$2:$K$19,10)),85))</f>
        <v/>
      </c>
      <c r="T240" s="152" t="str">
        <f>IF($D240="","",IF($U240="","",MIN($U240,VLOOKUP($D240,Fuse_Req!$A$2:$K$19,11))))</f>
        <v/>
      </c>
      <c r="U240" s="453"/>
      <c r="V240" s="453"/>
      <c r="W240" s="191"/>
      <c r="X240" s="191"/>
      <c r="Y240" s="191"/>
      <c r="Z240" s="125"/>
      <c r="AA240" s="126" t="e">
        <f>VLOOKUP($D240,Fuse_Req!$A$2:$K$19,2)</f>
        <v>#N/A</v>
      </c>
    </row>
    <row r="241" spans="1:27" x14ac:dyDescent="0.25">
      <c r="A241" s="125"/>
      <c r="B241" s="453"/>
      <c r="C241" s="453"/>
      <c r="D241" s="454"/>
      <c r="E241" s="455"/>
      <c r="F241" s="147" t="str">
        <f>IF($D241="","",IF($Q241="","",IF(VLOOKUP($D241,Fuse_Req!$A$2:$K$19,2)=1,$Q241*$G241,"")))</f>
        <v/>
      </c>
      <c r="G241" s="148" t="str">
        <f>IF($D241="","",IF(VLOOKUP($D241,Fuse_Req!$A$2:$K$19,2)=1,IF($N241&lt;=$R241,VLOOKUP($D241,Fuse_Req!$A$2:$K$19,3),IF(AND($N241&gt;$R241,$N241&lt;=$T241),VLOOKUP($D241,Fuse_Req!$A$2:$K$19,3)+(((VLOOKUP($D241,Fuse_Req!$A$2:$K$19,5)-VLOOKUP($D241,Fuse_Req!$A$2:$K$19,3))/($T241-$R241))*($N241-$R241)),0))))</f>
        <v/>
      </c>
      <c r="H241" s="147"/>
      <c r="I241" s="147"/>
      <c r="J241" s="148"/>
      <c r="K241" s="147"/>
      <c r="L241" s="147"/>
      <c r="M241" s="148"/>
      <c r="N241" s="149" t="str">
        <f t="shared" si="6"/>
        <v/>
      </c>
      <c r="O241" s="150" t="str">
        <f t="shared" si="7"/>
        <v/>
      </c>
      <c r="P241" s="151"/>
      <c r="Q241" s="453"/>
      <c r="R241" s="152" t="str">
        <f>IF($D241="","",IF(VLOOKUP($D241,Fuse_Req!$A$2:$K$19,2)=1,MIN($U241,VLOOKUP($D241,Fuse_Req!$A$2:$K$19,9)),85))</f>
        <v/>
      </c>
      <c r="S241" s="152" t="str">
        <f>IF($D241="","",IF(VLOOKUP($D241,Fuse_Req!$A$2:$K$19,2)=1,MIN($U241,VLOOKUP($D241,Fuse_Req!$A$2:$K$19,10)),85))</f>
        <v/>
      </c>
      <c r="T241" s="152" t="str">
        <f>IF($D241="","",IF($U241="","",MIN($U241,VLOOKUP($D241,Fuse_Req!$A$2:$K$19,11))))</f>
        <v/>
      </c>
      <c r="U241" s="453"/>
      <c r="V241" s="453"/>
      <c r="W241" s="191"/>
      <c r="X241" s="191"/>
      <c r="Y241" s="191"/>
      <c r="Z241" s="125"/>
      <c r="AA241" s="126" t="e">
        <f>VLOOKUP($D241,Fuse_Req!$A$2:$K$19,2)</f>
        <v>#N/A</v>
      </c>
    </row>
    <row r="242" spans="1:27" x14ac:dyDescent="0.25">
      <c r="A242" s="125"/>
      <c r="B242" s="453"/>
      <c r="C242" s="453"/>
      <c r="D242" s="454"/>
      <c r="E242" s="455"/>
      <c r="F242" s="147" t="str">
        <f>IF($D242="","",IF($Q242="","",IF(VLOOKUP($D242,Fuse_Req!$A$2:$K$19,2)=1,$Q242*$G242,"")))</f>
        <v/>
      </c>
      <c r="G242" s="148" t="str">
        <f>IF($D242="","",IF(VLOOKUP($D242,Fuse_Req!$A$2:$K$19,2)=1,IF($N242&lt;=$R242,VLOOKUP($D242,Fuse_Req!$A$2:$K$19,3),IF(AND($N242&gt;$R242,$N242&lt;=$T242),VLOOKUP($D242,Fuse_Req!$A$2:$K$19,3)+(((VLOOKUP($D242,Fuse_Req!$A$2:$K$19,5)-VLOOKUP($D242,Fuse_Req!$A$2:$K$19,3))/($T242-$R242))*($N242-$R242)),0))))</f>
        <v/>
      </c>
      <c r="H242" s="147"/>
      <c r="I242" s="147"/>
      <c r="J242" s="148"/>
      <c r="K242" s="147"/>
      <c r="L242" s="147"/>
      <c r="M242" s="148"/>
      <c r="N242" s="149" t="str">
        <f t="shared" si="6"/>
        <v/>
      </c>
      <c r="O242" s="150" t="str">
        <f t="shared" si="7"/>
        <v/>
      </c>
      <c r="P242" s="151"/>
      <c r="Q242" s="453"/>
      <c r="R242" s="152" t="str">
        <f>IF($D242="","",IF(VLOOKUP($D242,Fuse_Req!$A$2:$K$19,2)=1,MIN($U242,VLOOKUP($D242,Fuse_Req!$A$2:$K$19,9)),85))</f>
        <v/>
      </c>
      <c r="S242" s="152" t="str">
        <f>IF($D242="","",IF(VLOOKUP($D242,Fuse_Req!$A$2:$K$19,2)=1,MIN($U242,VLOOKUP($D242,Fuse_Req!$A$2:$K$19,10)),85))</f>
        <v/>
      </c>
      <c r="T242" s="152" t="str">
        <f>IF($D242="","",IF($U242="","",MIN($U242,VLOOKUP($D242,Fuse_Req!$A$2:$K$19,11))))</f>
        <v/>
      </c>
      <c r="U242" s="453"/>
      <c r="V242" s="453"/>
      <c r="W242" s="191"/>
      <c r="X242" s="191"/>
      <c r="Y242" s="191"/>
      <c r="Z242" s="125"/>
      <c r="AA242" s="126" t="e">
        <f>VLOOKUP($D242,Fuse_Req!$A$2:$K$19,2)</f>
        <v>#N/A</v>
      </c>
    </row>
    <row r="243" spans="1:27" x14ac:dyDescent="0.25">
      <c r="A243" s="125"/>
      <c r="B243" s="453"/>
      <c r="C243" s="453"/>
      <c r="D243" s="454"/>
      <c r="E243" s="455"/>
      <c r="F243" s="147" t="str">
        <f>IF($D243="","",IF($Q243="","",IF(VLOOKUP($D243,Fuse_Req!$A$2:$K$19,2)=1,$Q243*$G243,"")))</f>
        <v/>
      </c>
      <c r="G243" s="148" t="str">
        <f>IF($D243="","",IF(VLOOKUP($D243,Fuse_Req!$A$2:$K$19,2)=1,IF($N243&lt;=$R243,VLOOKUP($D243,Fuse_Req!$A$2:$K$19,3),IF(AND($N243&gt;$R243,$N243&lt;=$T243),VLOOKUP($D243,Fuse_Req!$A$2:$K$19,3)+(((VLOOKUP($D243,Fuse_Req!$A$2:$K$19,5)-VLOOKUP($D243,Fuse_Req!$A$2:$K$19,3))/($T243-$R243))*($N243-$R243)),0))))</f>
        <v/>
      </c>
      <c r="H243" s="147"/>
      <c r="I243" s="147"/>
      <c r="J243" s="148"/>
      <c r="K243" s="147"/>
      <c r="L243" s="147"/>
      <c r="M243" s="148"/>
      <c r="N243" s="149" t="str">
        <f t="shared" si="6"/>
        <v/>
      </c>
      <c r="O243" s="150" t="str">
        <f t="shared" si="7"/>
        <v/>
      </c>
      <c r="P243" s="151"/>
      <c r="Q243" s="453"/>
      <c r="R243" s="152" t="str">
        <f>IF($D243="","",IF(VLOOKUP($D243,Fuse_Req!$A$2:$K$19,2)=1,MIN($U243,VLOOKUP($D243,Fuse_Req!$A$2:$K$19,9)),85))</f>
        <v/>
      </c>
      <c r="S243" s="152" t="str">
        <f>IF($D243="","",IF(VLOOKUP($D243,Fuse_Req!$A$2:$K$19,2)=1,MIN($U243,VLOOKUP($D243,Fuse_Req!$A$2:$K$19,10)),85))</f>
        <v/>
      </c>
      <c r="T243" s="152" t="str">
        <f>IF($D243="","",IF($U243="","",MIN($U243,VLOOKUP($D243,Fuse_Req!$A$2:$K$19,11))))</f>
        <v/>
      </c>
      <c r="U243" s="453"/>
      <c r="V243" s="453"/>
      <c r="W243" s="191"/>
      <c r="X243" s="191"/>
      <c r="Y243" s="191"/>
      <c r="Z243" s="125"/>
      <c r="AA243" s="126" t="e">
        <f>VLOOKUP($D243,Fuse_Req!$A$2:$K$19,2)</f>
        <v>#N/A</v>
      </c>
    </row>
    <row r="244" spans="1:27" x14ac:dyDescent="0.25">
      <c r="A244" s="125"/>
      <c r="B244" s="453"/>
      <c r="C244" s="453"/>
      <c r="D244" s="454"/>
      <c r="E244" s="455"/>
      <c r="F244" s="147" t="str">
        <f>IF($D244="","",IF($Q244="","",IF(VLOOKUP($D244,Fuse_Req!$A$2:$K$19,2)=1,$Q244*$G244,"")))</f>
        <v/>
      </c>
      <c r="G244" s="148" t="str">
        <f>IF($D244="","",IF(VLOOKUP($D244,Fuse_Req!$A$2:$K$19,2)=1,IF($N244&lt;=$R244,VLOOKUP($D244,Fuse_Req!$A$2:$K$19,3),IF(AND($N244&gt;$R244,$N244&lt;=$T244),VLOOKUP($D244,Fuse_Req!$A$2:$K$19,3)+(((VLOOKUP($D244,Fuse_Req!$A$2:$K$19,5)-VLOOKUP($D244,Fuse_Req!$A$2:$K$19,3))/($T244-$R244))*($N244-$R244)),0))))</f>
        <v/>
      </c>
      <c r="H244" s="147"/>
      <c r="I244" s="147"/>
      <c r="J244" s="148"/>
      <c r="K244" s="147"/>
      <c r="L244" s="147"/>
      <c r="M244" s="148"/>
      <c r="N244" s="149" t="str">
        <f t="shared" si="6"/>
        <v/>
      </c>
      <c r="O244" s="150" t="str">
        <f t="shared" si="7"/>
        <v/>
      </c>
      <c r="P244" s="151"/>
      <c r="Q244" s="453"/>
      <c r="R244" s="152" t="str">
        <f>IF($D244="","",IF(VLOOKUP($D244,Fuse_Req!$A$2:$K$19,2)=1,MIN($U244,VLOOKUP($D244,Fuse_Req!$A$2:$K$19,9)),85))</f>
        <v/>
      </c>
      <c r="S244" s="152" t="str">
        <f>IF($D244="","",IF(VLOOKUP($D244,Fuse_Req!$A$2:$K$19,2)=1,MIN($U244,VLOOKUP($D244,Fuse_Req!$A$2:$K$19,10)),85))</f>
        <v/>
      </c>
      <c r="T244" s="152" t="str">
        <f>IF($D244="","",IF($U244="","",MIN($U244,VLOOKUP($D244,Fuse_Req!$A$2:$K$19,11))))</f>
        <v/>
      </c>
      <c r="U244" s="453"/>
      <c r="V244" s="453"/>
      <c r="W244" s="191"/>
      <c r="X244" s="191"/>
      <c r="Y244" s="191"/>
      <c r="Z244" s="125"/>
      <c r="AA244" s="126" t="e">
        <f>VLOOKUP($D244,Fuse_Req!$A$2:$K$19,2)</f>
        <v>#N/A</v>
      </c>
    </row>
    <row r="245" spans="1:27" x14ac:dyDescent="0.25">
      <c r="A245" s="125"/>
      <c r="B245" s="453"/>
      <c r="C245" s="453"/>
      <c r="D245" s="454"/>
      <c r="E245" s="455"/>
      <c r="F245" s="147" t="str">
        <f>IF($D245="","",IF($Q245="","",IF(VLOOKUP($D245,Fuse_Req!$A$2:$K$19,2)=1,$Q245*$G245,"")))</f>
        <v/>
      </c>
      <c r="G245" s="148" t="str">
        <f>IF($D245="","",IF(VLOOKUP($D245,Fuse_Req!$A$2:$K$19,2)=1,IF($N245&lt;=$R245,VLOOKUP($D245,Fuse_Req!$A$2:$K$19,3),IF(AND($N245&gt;$R245,$N245&lt;=$T245),VLOOKUP($D245,Fuse_Req!$A$2:$K$19,3)+(((VLOOKUP($D245,Fuse_Req!$A$2:$K$19,5)-VLOOKUP($D245,Fuse_Req!$A$2:$K$19,3))/($T245-$R245))*($N245-$R245)),0))))</f>
        <v/>
      </c>
      <c r="H245" s="147"/>
      <c r="I245" s="147"/>
      <c r="J245" s="148"/>
      <c r="K245" s="147"/>
      <c r="L245" s="147"/>
      <c r="M245" s="148"/>
      <c r="N245" s="149" t="str">
        <f t="shared" si="6"/>
        <v/>
      </c>
      <c r="O245" s="150" t="str">
        <f t="shared" si="7"/>
        <v/>
      </c>
      <c r="P245" s="151"/>
      <c r="Q245" s="453"/>
      <c r="R245" s="152" t="str">
        <f>IF($D245="","",IF(VLOOKUP($D245,Fuse_Req!$A$2:$K$19,2)=1,MIN($U245,VLOOKUP($D245,Fuse_Req!$A$2:$K$19,9)),85))</f>
        <v/>
      </c>
      <c r="S245" s="152" t="str">
        <f>IF($D245="","",IF(VLOOKUP($D245,Fuse_Req!$A$2:$K$19,2)=1,MIN($U245,VLOOKUP($D245,Fuse_Req!$A$2:$K$19,10)),85))</f>
        <v/>
      </c>
      <c r="T245" s="152" t="str">
        <f>IF($D245="","",IF($U245="","",MIN($U245,VLOOKUP($D245,Fuse_Req!$A$2:$K$19,11))))</f>
        <v/>
      </c>
      <c r="U245" s="453"/>
      <c r="V245" s="453"/>
      <c r="W245" s="191"/>
      <c r="X245" s="191"/>
      <c r="Y245" s="191"/>
      <c r="Z245" s="125"/>
      <c r="AA245" s="126" t="e">
        <f>VLOOKUP($D245,Fuse_Req!$A$2:$K$19,2)</f>
        <v>#N/A</v>
      </c>
    </row>
    <row r="246" spans="1:27" x14ac:dyDescent="0.25">
      <c r="A246" s="125"/>
      <c r="B246" s="453"/>
      <c r="C246" s="453"/>
      <c r="D246" s="454"/>
      <c r="E246" s="455"/>
      <c r="F246" s="147" t="str">
        <f>IF($D246="","",IF($Q246="","",IF(VLOOKUP($D246,Fuse_Req!$A$2:$K$19,2)=1,$Q246*$G246,"")))</f>
        <v/>
      </c>
      <c r="G246" s="148" t="str">
        <f>IF($D246="","",IF(VLOOKUP($D246,Fuse_Req!$A$2:$K$19,2)=1,IF($N246&lt;=$R246,VLOOKUP($D246,Fuse_Req!$A$2:$K$19,3),IF(AND($N246&gt;$R246,$N246&lt;=$T246),VLOOKUP($D246,Fuse_Req!$A$2:$K$19,3)+(((VLOOKUP($D246,Fuse_Req!$A$2:$K$19,5)-VLOOKUP($D246,Fuse_Req!$A$2:$K$19,3))/($T246-$R246))*($N246-$R246)),0))))</f>
        <v/>
      </c>
      <c r="H246" s="147"/>
      <c r="I246" s="147"/>
      <c r="J246" s="148"/>
      <c r="K246" s="147"/>
      <c r="L246" s="147"/>
      <c r="M246" s="148"/>
      <c r="N246" s="149" t="str">
        <f t="shared" si="6"/>
        <v/>
      </c>
      <c r="O246" s="150" t="str">
        <f t="shared" si="7"/>
        <v/>
      </c>
      <c r="P246" s="151"/>
      <c r="Q246" s="453"/>
      <c r="R246" s="152" t="str">
        <f>IF($D246="","",IF(VLOOKUP($D246,Fuse_Req!$A$2:$K$19,2)=1,MIN($U246,VLOOKUP($D246,Fuse_Req!$A$2:$K$19,9)),85))</f>
        <v/>
      </c>
      <c r="S246" s="152" t="str">
        <f>IF($D246="","",IF(VLOOKUP($D246,Fuse_Req!$A$2:$K$19,2)=1,MIN($U246,VLOOKUP($D246,Fuse_Req!$A$2:$K$19,10)),85))</f>
        <v/>
      </c>
      <c r="T246" s="152" t="str">
        <f>IF($D246="","",IF($U246="","",MIN($U246,VLOOKUP($D246,Fuse_Req!$A$2:$K$19,11))))</f>
        <v/>
      </c>
      <c r="U246" s="453"/>
      <c r="V246" s="453"/>
      <c r="W246" s="191"/>
      <c r="X246" s="191"/>
      <c r="Y246" s="191"/>
      <c r="Z246" s="125"/>
      <c r="AA246" s="126" t="e">
        <f>VLOOKUP($D246,Fuse_Req!$A$2:$K$19,2)</f>
        <v>#N/A</v>
      </c>
    </row>
    <row r="247" spans="1:27" x14ac:dyDescent="0.25">
      <c r="A247" s="125"/>
      <c r="B247" s="453"/>
      <c r="C247" s="453"/>
      <c r="D247" s="454"/>
      <c r="E247" s="455"/>
      <c r="F247" s="147" t="str">
        <f>IF($D247="","",IF($Q247="","",IF(VLOOKUP($D247,Fuse_Req!$A$2:$K$19,2)=1,$Q247*$G247,"")))</f>
        <v/>
      </c>
      <c r="G247" s="148" t="str">
        <f>IF($D247="","",IF(VLOOKUP($D247,Fuse_Req!$A$2:$K$19,2)=1,IF($N247&lt;=$R247,VLOOKUP($D247,Fuse_Req!$A$2:$K$19,3),IF(AND($N247&gt;$R247,$N247&lt;=$T247),VLOOKUP($D247,Fuse_Req!$A$2:$K$19,3)+(((VLOOKUP($D247,Fuse_Req!$A$2:$K$19,5)-VLOOKUP($D247,Fuse_Req!$A$2:$K$19,3))/($T247-$R247))*($N247-$R247)),0))))</f>
        <v/>
      </c>
      <c r="H247" s="147"/>
      <c r="I247" s="147"/>
      <c r="J247" s="148"/>
      <c r="K247" s="147"/>
      <c r="L247" s="147"/>
      <c r="M247" s="148"/>
      <c r="N247" s="149" t="str">
        <f t="shared" si="6"/>
        <v/>
      </c>
      <c r="O247" s="150" t="str">
        <f t="shared" si="7"/>
        <v/>
      </c>
      <c r="P247" s="151"/>
      <c r="Q247" s="453"/>
      <c r="R247" s="152" t="str">
        <f>IF($D247="","",IF(VLOOKUP($D247,Fuse_Req!$A$2:$K$19,2)=1,MIN($U247,VLOOKUP($D247,Fuse_Req!$A$2:$K$19,9)),85))</f>
        <v/>
      </c>
      <c r="S247" s="152" t="str">
        <f>IF($D247="","",IF(VLOOKUP($D247,Fuse_Req!$A$2:$K$19,2)=1,MIN($U247,VLOOKUP($D247,Fuse_Req!$A$2:$K$19,10)),85))</f>
        <v/>
      </c>
      <c r="T247" s="152" t="str">
        <f>IF($D247="","",IF($U247="","",MIN($U247,VLOOKUP($D247,Fuse_Req!$A$2:$K$19,11))))</f>
        <v/>
      </c>
      <c r="U247" s="453"/>
      <c r="V247" s="453"/>
      <c r="W247" s="191"/>
      <c r="X247" s="191"/>
      <c r="Y247" s="191"/>
      <c r="Z247" s="125"/>
      <c r="AA247" s="126" t="e">
        <f>VLOOKUP($D247,Fuse_Req!$A$2:$K$19,2)</f>
        <v>#N/A</v>
      </c>
    </row>
    <row r="248" spans="1:27" x14ac:dyDescent="0.25">
      <c r="A248" s="125"/>
      <c r="B248" s="453"/>
      <c r="C248" s="453"/>
      <c r="D248" s="454"/>
      <c r="E248" s="455"/>
      <c r="F248" s="147" t="str">
        <f>IF($D248="","",IF($Q248="","",IF(VLOOKUP($D248,Fuse_Req!$A$2:$K$19,2)=1,$Q248*$G248,"")))</f>
        <v/>
      </c>
      <c r="G248" s="148" t="str">
        <f>IF($D248="","",IF(VLOOKUP($D248,Fuse_Req!$A$2:$K$19,2)=1,IF($N248&lt;=$R248,VLOOKUP($D248,Fuse_Req!$A$2:$K$19,3),IF(AND($N248&gt;$R248,$N248&lt;=$T248),VLOOKUP($D248,Fuse_Req!$A$2:$K$19,3)+(((VLOOKUP($D248,Fuse_Req!$A$2:$K$19,5)-VLOOKUP($D248,Fuse_Req!$A$2:$K$19,3))/($T248-$R248))*($N248-$R248)),0))))</f>
        <v/>
      </c>
      <c r="H248" s="147"/>
      <c r="I248" s="147"/>
      <c r="J248" s="148"/>
      <c r="K248" s="147"/>
      <c r="L248" s="147"/>
      <c r="M248" s="148"/>
      <c r="N248" s="149" t="str">
        <f t="shared" si="6"/>
        <v/>
      </c>
      <c r="O248" s="150" t="str">
        <f t="shared" si="7"/>
        <v/>
      </c>
      <c r="P248" s="151"/>
      <c r="Q248" s="453"/>
      <c r="R248" s="152" t="str">
        <f>IF($D248="","",IF(VLOOKUP($D248,Fuse_Req!$A$2:$K$19,2)=1,MIN($U248,VLOOKUP($D248,Fuse_Req!$A$2:$K$19,9)),85))</f>
        <v/>
      </c>
      <c r="S248" s="152" t="str">
        <f>IF($D248="","",IF(VLOOKUP($D248,Fuse_Req!$A$2:$K$19,2)=1,MIN($U248,VLOOKUP($D248,Fuse_Req!$A$2:$K$19,10)),85))</f>
        <v/>
      </c>
      <c r="T248" s="152" t="str">
        <f>IF($D248="","",IF($U248="","",MIN($U248,VLOOKUP($D248,Fuse_Req!$A$2:$K$19,11))))</f>
        <v/>
      </c>
      <c r="U248" s="453"/>
      <c r="V248" s="453"/>
      <c r="W248" s="191"/>
      <c r="X248" s="191"/>
      <c r="Y248" s="191"/>
      <c r="Z248" s="125"/>
      <c r="AA248" s="126" t="e">
        <f>VLOOKUP($D248,Fuse_Req!$A$2:$K$19,2)</f>
        <v>#N/A</v>
      </c>
    </row>
    <row r="249" spans="1:27" x14ac:dyDescent="0.25">
      <c r="A249" s="125"/>
      <c r="B249" s="453"/>
      <c r="C249" s="453"/>
      <c r="D249" s="454"/>
      <c r="E249" s="455"/>
      <c r="F249" s="147" t="str">
        <f>IF($D249="","",IF($Q249="","",IF(VLOOKUP($D249,Fuse_Req!$A$2:$K$19,2)=1,$Q249*$G249,"")))</f>
        <v/>
      </c>
      <c r="G249" s="148" t="str">
        <f>IF($D249="","",IF(VLOOKUP($D249,Fuse_Req!$A$2:$K$19,2)=1,IF($N249&lt;=$R249,VLOOKUP($D249,Fuse_Req!$A$2:$K$19,3),IF(AND($N249&gt;$R249,$N249&lt;=$T249),VLOOKUP($D249,Fuse_Req!$A$2:$K$19,3)+(((VLOOKUP($D249,Fuse_Req!$A$2:$K$19,5)-VLOOKUP($D249,Fuse_Req!$A$2:$K$19,3))/($T249-$R249))*($N249-$R249)),0))))</f>
        <v/>
      </c>
      <c r="H249" s="147"/>
      <c r="I249" s="147"/>
      <c r="J249" s="148"/>
      <c r="K249" s="147"/>
      <c r="L249" s="147"/>
      <c r="M249" s="148"/>
      <c r="N249" s="149" t="str">
        <f t="shared" si="6"/>
        <v/>
      </c>
      <c r="O249" s="150" t="str">
        <f t="shared" si="7"/>
        <v/>
      </c>
      <c r="P249" s="151"/>
      <c r="Q249" s="453"/>
      <c r="R249" s="152" t="str">
        <f>IF($D249="","",IF(VLOOKUP($D249,Fuse_Req!$A$2:$K$19,2)=1,MIN($U249,VLOOKUP($D249,Fuse_Req!$A$2:$K$19,9)),85))</f>
        <v/>
      </c>
      <c r="S249" s="152" t="str">
        <f>IF($D249="","",IF(VLOOKUP($D249,Fuse_Req!$A$2:$K$19,2)=1,MIN($U249,VLOOKUP($D249,Fuse_Req!$A$2:$K$19,10)),85))</f>
        <v/>
      </c>
      <c r="T249" s="152" t="str">
        <f>IF($D249="","",IF($U249="","",MIN($U249,VLOOKUP($D249,Fuse_Req!$A$2:$K$19,11))))</f>
        <v/>
      </c>
      <c r="U249" s="453"/>
      <c r="V249" s="453"/>
      <c r="W249" s="191"/>
      <c r="X249" s="191"/>
      <c r="Y249" s="191"/>
      <c r="Z249" s="125"/>
      <c r="AA249" s="126" t="e">
        <f>VLOOKUP($D249,Fuse_Req!$A$2:$K$19,2)</f>
        <v>#N/A</v>
      </c>
    </row>
    <row r="250" spans="1:27" x14ac:dyDescent="0.25">
      <c r="A250" s="125"/>
      <c r="B250" s="453"/>
      <c r="C250" s="453"/>
      <c r="D250" s="454"/>
      <c r="E250" s="455"/>
      <c r="F250" s="147" t="str">
        <f>IF($D250="","",IF($Q250="","",IF(VLOOKUP($D250,Fuse_Req!$A$2:$K$19,2)=1,$Q250*$G250,"")))</f>
        <v/>
      </c>
      <c r="G250" s="148" t="str">
        <f>IF($D250="","",IF(VLOOKUP($D250,Fuse_Req!$A$2:$K$19,2)=1,IF($N250&lt;=$R250,VLOOKUP($D250,Fuse_Req!$A$2:$K$19,3),IF(AND($N250&gt;$R250,$N250&lt;=$T250),VLOOKUP($D250,Fuse_Req!$A$2:$K$19,3)+(((VLOOKUP($D250,Fuse_Req!$A$2:$K$19,5)-VLOOKUP($D250,Fuse_Req!$A$2:$K$19,3))/($T250-$R250))*($N250-$R250)),0))))</f>
        <v/>
      </c>
      <c r="H250" s="147"/>
      <c r="I250" s="147"/>
      <c r="J250" s="148"/>
      <c r="K250" s="147"/>
      <c r="L250" s="147"/>
      <c r="M250" s="148"/>
      <c r="N250" s="149" t="str">
        <f t="shared" si="6"/>
        <v/>
      </c>
      <c r="O250" s="150" t="str">
        <f t="shared" si="7"/>
        <v/>
      </c>
      <c r="P250" s="151"/>
      <c r="Q250" s="453"/>
      <c r="R250" s="152" t="str">
        <f>IF($D250="","",IF(VLOOKUP($D250,Fuse_Req!$A$2:$K$19,2)=1,MIN($U250,VLOOKUP($D250,Fuse_Req!$A$2:$K$19,9)),85))</f>
        <v/>
      </c>
      <c r="S250" s="152" t="str">
        <f>IF($D250="","",IF(VLOOKUP($D250,Fuse_Req!$A$2:$K$19,2)=1,MIN($U250,VLOOKUP($D250,Fuse_Req!$A$2:$K$19,10)),85))</f>
        <v/>
      </c>
      <c r="T250" s="152" t="str">
        <f>IF($D250="","",IF($U250="","",MIN($U250,VLOOKUP($D250,Fuse_Req!$A$2:$K$19,11))))</f>
        <v/>
      </c>
      <c r="U250" s="453"/>
      <c r="V250" s="453"/>
      <c r="W250" s="191"/>
      <c r="X250" s="191"/>
      <c r="Y250" s="191"/>
      <c r="Z250" s="125"/>
      <c r="AA250" s="126" t="e">
        <f>VLOOKUP($D250,Fuse_Req!$A$2:$K$19,2)</f>
        <v>#N/A</v>
      </c>
    </row>
    <row r="251" spans="1:27" x14ac:dyDescent="0.25">
      <c r="A251" s="125"/>
      <c r="B251" s="453"/>
      <c r="C251" s="453"/>
      <c r="D251" s="454"/>
      <c r="E251" s="455"/>
      <c r="F251" s="147" t="str">
        <f>IF($D251="","",IF($Q251="","",IF(VLOOKUP($D251,Fuse_Req!$A$2:$K$19,2)=1,$Q251*$G251,"")))</f>
        <v/>
      </c>
      <c r="G251" s="148" t="str">
        <f>IF($D251="","",IF(VLOOKUP($D251,Fuse_Req!$A$2:$K$19,2)=1,IF($N251&lt;=$R251,VLOOKUP($D251,Fuse_Req!$A$2:$K$19,3),IF(AND($N251&gt;$R251,$N251&lt;=$T251),VLOOKUP($D251,Fuse_Req!$A$2:$K$19,3)+(((VLOOKUP($D251,Fuse_Req!$A$2:$K$19,5)-VLOOKUP($D251,Fuse_Req!$A$2:$K$19,3))/($T251-$R251))*($N251-$R251)),0))))</f>
        <v/>
      </c>
      <c r="H251" s="147"/>
      <c r="I251" s="147"/>
      <c r="J251" s="148"/>
      <c r="K251" s="147"/>
      <c r="L251" s="147"/>
      <c r="M251" s="148"/>
      <c r="N251" s="149" t="str">
        <f t="shared" si="6"/>
        <v/>
      </c>
      <c r="O251" s="150" t="str">
        <f t="shared" si="7"/>
        <v/>
      </c>
      <c r="P251" s="151"/>
      <c r="Q251" s="453"/>
      <c r="R251" s="152" t="str">
        <f>IF($D251="","",IF(VLOOKUP($D251,Fuse_Req!$A$2:$K$19,2)=1,MIN($U251,VLOOKUP($D251,Fuse_Req!$A$2:$K$19,9)),85))</f>
        <v/>
      </c>
      <c r="S251" s="152" t="str">
        <f>IF($D251="","",IF(VLOOKUP($D251,Fuse_Req!$A$2:$K$19,2)=1,MIN($U251,VLOOKUP($D251,Fuse_Req!$A$2:$K$19,10)),85))</f>
        <v/>
      </c>
      <c r="T251" s="152" t="str">
        <f>IF($D251="","",IF($U251="","",MIN($U251,VLOOKUP($D251,Fuse_Req!$A$2:$K$19,11))))</f>
        <v/>
      </c>
      <c r="U251" s="453"/>
      <c r="V251" s="453"/>
      <c r="W251" s="191"/>
      <c r="X251" s="191"/>
      <c r="Y251" s="191"/>
      <c r="Z251" s="125"/>
      <c r="AA251" s="126" t="e">
        <f>VLOOKUP($D251,Fuse_Req!$A$2:$K$19,2)</f>
        <v>#N/A</v>
      </c>
    </row>
    <row r="252" spans="1:27" x14ac:dyDescent="0.25">
      <c r="A252" s="125"/>
      <c r="B252" s="453"/>
      <c r="C252" s="453"/>
      <c r="D252" s="454"/>
      <c r="E252" s="455"/>
      <c r="F252" s="147" t="str">
        <f>IF($D252="","",IF($Q252="","",IF(VLOOKUP($D252,Fuse_Req!$A$2:$K$19,2)=1,$Q252*$G252,"")))</f>
        <v/>
      </c>
      <c r="G252" s="148" t="str">
        <f>IF($D252="","",IF(VLOOKUP($D252,Fuse_Req!$A$2:$K$19,2)=1,IF($N252&lt;=$R252,VLOOKUP($D252,Fuse_Req!$A$2:$K$19,3),IF(AND($N252&gt;$R252,$N252&lt;=$T252),VLOOKUP($D252,Fuse_Req!$A$2:$K$19,3)+(((VLOOKUP($D252,Fuse_Req!$A$2:$K$19,5)-VLOOKUP($D252,Fuse_Req!$A$2:$K$19,3))/($T252-$R252))*($N252-$R252)),0))))</f>
        <v/>
      </c>
      <c r="H252" s="147"/>
      <c r="I252" s="147"/>
      <c r="J252" s="148"/>
      <c r="K252" s="147"/>
      <c r="L252" s="147"/>
      <c r="M252" s="148"/>
      <c r="N252" s="149" t="str">
        <f t="shared" si="6"/>
        <v/>
      </c>
      <c r="O252" s="150" t="str">
        <f t="shared" si="7"/>
        <v/>
      </c>
      <c r="P252" s="151"/>
      <c r="Q252" s="453"/>
      <c r="R252" s="152" t="str">
        <f>IF($D252="","",IF(VLOOKUP($D252,Fuse_Req!$A$2:$K$19,2)=1,MIN($U252,VLOOKUP($D252,Fuse_Req!$A$2:$K$19,9)),85))</f>
        <v/>
      </c>
      <c r="S252" s="152" t="str">
        <f>IF($D252="","",IF(VLOOKUP($D252,Fuse_Req!$A$2:$K$19,2)=1,MIN($U252,VLOOKUP($D252,Fuse_Req!$A$2:$K$19,10)),85))</f>
        <v/>
      </c>
      <c r="T252" s="152" t="str">
        <f>IF($D252="","",IF($U252="","",MIN($U252,VLOOKUP($D252,Fuse_Req!$A$2:$K$19,11))))</f>
        <v/>
      </c>
      <c r="U252" s="453"/>
      <c r="V252" s="453"/>
      <c r="W252" s="191"/>
      <c r="X252" s="191"/>
      <c r="Y252" s="191"/>
      <c r="Z252" s="125"/>
      <c r="AA252" s="126" t="e">
        <f>VLOOKUP($D252,Fuse_Req!$A$2:$K$19,2)</f>
        <v>#N/A</v>
      </c>
    </row>
    <row r="253" spans="1:27" x14ac:dyDescent="0.25">
      <c r="A253" s="125"/>
      <c r="B253" s="453"/>
      <c r="C253" s="453"/>
      <c r="D253" s="454"/>
      <c r="E253" s="455"/>
      <c r="F253" s="147" t="str">
        <f>IF($D253="","",IF($Q253="","",IF(VLOOKUP($D253,Fuse_Req!$A$2:$K$19,2)=1,$Q253*$G253,"")))</f>
        <v/>
      </c>
      <c r="G253" s="148" t="str">
        <f>IF($D253="","",IF(VLOOKUP($D253,Fuse_Req!$A$2:$K$19,2)=1,IF($N253&lt;=$R253,VLOOKUP($D253,Fuse_Req!$A$2:$K$19,3),IF(AND($N253&gt;$R253,$N253&lt;=$T253),VLOOKUP($D253,Fuse_Req!$A$2:$K$19,3)+(((VLOOKUP($D253,Fuse_Req!$A$2:$K$19,5)-VLOOKUP($D253,Fuse_Req!$A$2:$K$19,3))/($T253-$R253))*($N253-$R253)),0))))</f>
        <v/>
      </c>
      <c r="H253" s="147"/>
      <c r="I253" s="147"/>
      <c r="J253" s="148"/>
      <c r="K253" s="147"/>
      <c r="L253" s="147"/>
      <c r="M253" s="148"/>
      <c r="N253" s="149" t="str">
        <f t="shared" si="6"/>
        <v/>
      </c>
      <c r="O253" s="150" t="str">
        <f t="shared" si="7"/>
        <v/>
      </c>
      <c r="P253" s="151"/>
      <c r="Q253" s="453"/>
      <c r="R253" s="152" t="str">
        <f>IF($D253="","",IF(VLOOKUP($D253,Fuse_Req!$A$2:$K$19,2)=1,MIN($U253,VLOOKUP($D253,Fuse_Req!$A$2:$K$19,9)),85))</f>
        <v/>
      </c>
      <c r="S253" s="152" t="str">
        <f>IF($D253="","",IF(VLOOKUP($D253,Fuse_Req!$A$2:$K$19,2)=1,MIN($U253,VLOOKUP($D253,Fuse_Req!$A$2:$K$19,10)),85))</f>
        <v/>
      </c>
      <c r="T253" s="152" t="str">
        <f>IF($D253="","",IF($U253="","",MIN($U253,VLOOKUP($D253,Fuse_Req!$A$2:$K$19,11))))</f>
        <v/>
      </c>
      <c r="U253" s="453"/>
      <c r="V253" s="453"/>
      <c r="W253" s="191"/>
      <c r="X253" s="191"/>
      <c r="Y253" s="191"/>
      <c r="Z253" s="125"/>
      <c r="AA253" s="126" t="e">
        <f>VLOOKUP($D253,Fuse_Req!$A$2:$K$19,2)</f>
        <v>#N/A</v>
      </c>
    </row>
    <row r="254" spans="1:27" x14ac:dyDescent="0.25">
      <c r="A254" s="125"/>
      <c r="B254" s="453"/>
      <c r="C254" s="453"/>
      <c r="D254" s="454"/>
      <c r="E254" s="455"/>
      <c r="F254" s="147" t="str">
        <f>IF($D254="","",IF($Q254="","",IF(VLOOKUP($D254,Fuse_Req!$A$2:$K$19,2)=1,$Q254*$G254,"")))</f>
        <v/>
      </c>
      <c r="G254" s="148" t="str">
        <f>IF($D254="","",IF(VLOOKUP($D254,Fuse_Req!$A$2:$K$19,2)=1,IF($N254&lt;=$R254,VLOOKUP($D254,Fuse_Req!$A$2:$K$19,3),IF(AND($N254&gt;$R254,$N254&lt;=$T254),VLOOKUP($D254,Fuse_Req!$A$2:$K$19,3)+(((VLOOKUP($D254,Fuse_Req!$A$2:$K$19,5)-VLOOKUP($D254,Fuse_Req!$A$2:$K$19,3))/($T254-$R254))*($N254-$R254)),0))))</f>
        <v/>
      </c>
      <c r="H254" s="147"/>
      <c r="I254" s="147"/>
      <c r="J254" s="148"/>
      <c r="K254" s="147"/>
      <c r="L254" s="147"/>
      <c r="M254" s="148"/>
      <c r="N254" s="149" t="str">
        <f t="shared" si="6"/>
        <v/>
      </c>
      <c r="O254" s="150" t="str">
        <f t="shared" si="7"/>
        <v/>
      </c>
      <c r="P254" s="151"/>
      <c r="Q254" s="453"/>
      <c r="R254" s="152" t="str">
        <f>IF($D254="","",IF(VLOOKUP($D254,Fuse_Req!$A$2:$K$19,2)=1,MIN($U254,VLOOKUP($D254,Fuse_Req!$A$2:$K$19,9)),85))</f>
        <v/>
      </c>
      <c r="S254" s="152" t="str">
        <f>IF($D254="","",IF(VLOOKUP($D254,Fuse_Req!$A$2:$K$19,2)=1,MIN($U254,VLOOKUP($D254,Fuse_Req!$A$2:$K$19,10)),85))</f>
        <v/>
      </c>
      <c r="T254" s="152" t="str">
        <f>IF($D254="","",IF($U254="","",MIN($U254,VLOOKUP($D254,Fuse_Req!$A$2:$K$19,11))))</f>
        <v/>
      </c>
      <c r="U254" s="453"/>
      <c r="V254" s="453"/>
      <c r="W254" s="191"/>
      <c r="X254" s="191"/>
      <c r="Y254" s="191"/>
      <c r="Z254" s="125"/>
      <c r="AA254" s="126" t="e">
        <f>VLOOKUP($D254,Fuse_Req!$A$2:$K$19,2)</f>
        <v>#N/A</v>
      </c>
    </row>
    <row r="255" spans="1:27" x14ac:dyDescent="0.25">
      <c r="A255" s="125"/>
      <c r="B255" s="453"/>
      <c r="C255" s="453"/>
      <c r="D255" s="454"/>
      <c r="E255" s="455"/>
      <c r="F255" s="147" t="str">
        <f>IF($D255="","",IF($Q255="","",IF(VLOOKUP($D255,Fuse_Req!$A$2:$K$19,2)=1,$Q255*$G255,"")))</f>
        <v/>
      </c>
      <c r="G255" s="148" t="str">
        <f>IF($D255="","",IF(VLOOKUP($D255,Fuse_Req!$A$2:$K$19,2)=1,IF($N255&lt;=$R255,VLOOKUP($D255,Fuse_Req!$A$2:$K$19,3),IF(AND($N255&gt;$R255,$N255&lt;=$T255),VLOOKUP($D255,Fuse_Req!$A$2:$K$19,3)+(((VLOOKUP($D255,Fuse_Req!$A$2:$K$19,5)-VLOOKUP($D255,Fuse_Req!$A$2:$K$19,3))/($T255-$R255))*($N255-$R255)),0))))</f>
        <v/>
      </c>
      <c r="H255" s="147"/>
      <c r="I255" s="147"/>
      <c r="J255" s="148"/>
      <c r="K255" s="147"/>
      <c r="L255" s="147"/>
      <c r="M255" s="148"/>
      <c r="N255" s="149" t="str">
        <f t="shared" si="6"/>
        <v/>
      </c>
      <c r="O255" s="150" t="str">
        <f t="shared" si="7"/>
        <v/>
      </c>
      <c r="P255" s="151"/>
      <c r="Q255" s="453"/>
      <c r="R255" s="152" t="str">
        <f>IF($D255="","",IF(VLOOKUP($D255,Fuse_Req!$A$2:$K$19,2)=1,MIN($U255,VLOOKUP($D255,Fuse_Req!$A$2:$K$19,9)),85))</f>
        <v/>
      </c>
      <c r="S255" s="152" t="str">
        <f>IF($D255="","",IF(VLOOKUP($D255,Fuse_Req!$A$2:$K$19,2)=1,MIN($U255,VLOOKUP($D255,Fuse_Req!$A$2:$K$19,10)),85))</f>
        <v/>
      </c>
      <c r="T255" s="152" t="str">
        <f>IF($D255="","",IF($U255="","",MIN($U255,VLOOKUP($D255,Fuse_Req!$A$2:$K$19,11))))</f>
        <v/>
      </c>
      <c r="U255" s="453"/>
      <c r="V255" s="453"/>
      <c r="W255" s="191"/>
      <c r="X255" s="191"/>
      <c r="Y255" s="191"/>
      <c r="Z255" s="125"/>
      <c r="AA255" s="126" t="e">
        <f>VLOOKUP($D255,Fuse_Req!$A$2:$K$19,2)</f>
        <v>#N/A</v>
      </c>
    </row>
    <row r="256" spans="1:27" x14ac:dyDescent="0.25">
      <c r="A256" s="125"/>
      <c r="B256" s="453"/>
      <c r="C256" s="453"/>
      <c r="D256" s="454"/>
      <c r="E256" s="455"/>
      <c r="F256" s="147" t="str">
        <f>IF($D256="","",IF($Q256="","",IF(VLOOKUP($D256,Fuse_Req!$A$2:$K$19,2)=1,$Q256*$G256,"")))</f>
        <v/>
      </c>
      <c r="G256" s="148" t="str">
        <f>IF($D256="","",IF(VLOOKUP($D256,Fuse_Req!$A$2:$K$19,2)=1,IF($N256&lt;=$R256,VLOOKUP($D256,Fuse_Req!$A$2:$K$19,3),IF(AND($N256&gt;$R256,$N256&lt;=$T256),VLOOKUP($D256,Fuse_Req!$A$2:$K$19,3)+(((VLOOKUP($D256,Fuse_Req!$A$2:$K$19,5)-VLOOKUP($D256,Fuse_Req!$A$2:$K$19,3))/($T256-$R256))*($N256-$R256)),0))))</f>
        <v/>
      </c>
      <c r="H256" s="147"/>
      <c r="I256" s="147"/>
      <c r="J256" s="148"/>
      <c r="K256" s="147"/>
      <c r="L256" s="147"/>
      <c r="M256" s="148"/>
      <c r="N256" s="149" t="str">
        <f t="shared" si="6"/>
        <v/>
      </c>
      <c r="O256" s="150" t="str">
        <f t="shared" si="7"/>
        <v/>
      </c>
      <c r="P256" s="151"/>
      <c r="Q256" s="453"/>
      <c r="R256" s="152" t="str">
        <f>IF($D256="","",IF(VLOOKUP($D256,Fuse_Req!$A$2:$K$19,2)=1,MIN($U256,VLOOKUP($D256,Fuse_Req!$A$2:$K$19,9)),85))</f>
        <v/>
      </c>
      <c r="S256" s="152" t="str">
        <f>IF($D256="","",IF(VLOOKUP($D256,Fuse_Req!$A$2:$K$19,2)=1,MIN($U256,VLOOKUP($D256,Fuse_Req!$A$2:$K$19,10)),85))</f>
        <v/>
      </c>
      <c r="T256" s="152" t="str">
        <f>IF($D256="","",IF($U256="","",MIN($U256,VLOOKUP($D256,Fuse_Req!$A$2:$K$19,11))))</f>
        <v/>
      </c>
      <c r="U256" s="453"/>
      <c r="V256" s="453"/>
      <c r="W256" s="191"/>
      <c r="X256" s="191"/>
      <c r="Y256" s="191"/>
      <c r="Z256" s="125"/>
      <c r="AA256" s="126" t="e">
        <f>VLOOKUP($D256,Fuse_Req!$A$2:$K$19,2)</f>
        <v>#N/A</v>
      </c>
    </row>
    <row r="257" spans="1:27" x14ac:dyDescent="0.25">
      <c r="A257" s="125"/>
      <c r="B257" s="453"/>
      <c r="C257" s="453"/>
      <c r="D257" s="454"/>
      <c r="E257" s="455"/>
      <c r="F257" s="147" t="str">
        <f>IF($D257="","",IF($Q257="","",IF(VLOOKUP($D257,Fuse_Req!$A$2:$K$19,2)=1,$Q257*$G257,"")))</f>
        <v/>
      </c>
      <c r="G257" s="148" t="str">
        <f>IF($D257="","",IF(VLOOKUP($D257,Fuse_Req!$A$2:$K$19,2)=1,IF($N257&lt;=$R257,VLOOKUP($D257,Fuse_Req!$A$2:$K$19,3),IF(AND($N257&gt;$R257,$N257&lt;=$T257),VLOOKUP($D257,Fuse_Req!$A$2:$K$19,3)+(((VLOOKUP($D257,Fuse_Req!$A$2:$K$19,5)-VLOOKUP($D257,Fuse_Req!$A$2:$K$19,3))/($T257-$R257))*($N257-$R257)),0))))</f>
        <v/>
      </c>
      <c r="H257" s="147"/>
      <c r="I257" s="147"/>
      <c r="J257" s="148"/>
      <c r="K257" s="147"/>
      <c r="L257" s="147"/>
      <c r="M257" s="148"/>
      <c r="N257" s="149" t="str">
        <f t="shared" si="6"/>
        <v/>
      </c>
      <c r="O257" s="150" t="str">
        <f t="shared" si="7"/>
        <v/>
      </c>
      <c r="P257" s="151"/>
      <c r="Q257" s="453"/>
      <c r="R257" s="152" t="str">
        <f>IF($D257="","",IF(VLOOKUP($D257,Fuse_Req!$A$2:$K$19,2)=1,MIN($U257,VLOOKUP($D257,Fuse_Req!$A$2:$K$19,9)),85))</f>
        <v/>
      </c>
      <c r="S257" s="152" t="str">
        <f>IF($D257="","",IF(VLOOKUP($D257,Fuse_Req!$A$2:$K$19,2)=1,MIN($U257,VLOOKUP($D257,Fuse_Req!$A$2:$K$19,10)),85))</f>
        <v/>
      </c>
      <c r="T257" s="152" t="str">
        <f>IF($D257="","",IF($U257="","",MIN($U257,VLOOKUP($D257,Fuse_Req!$A$2:$K$19,11))))</f>
        <v/>
      </c>
      <c r="U257" s="453"/>
      <c r="V257" s="453"/>
      <c r="W257" s="191"/>
      <c r="X257" s="191"/>
      <c r="Y257" s="191"/>
      <c r="Z257" s="125"/>
      <c r="AA257" s="126" t="e">
        <f>VLOOKUP($D257,Fuse_Req!$A$2:$K$19,2)</f>
        <v>#N/A</v>
      </c>
    </row>
    <row r="258" spans="1:27" x14ac:dyDescent="0.25">
      <c r="A258" s="125"/>
      <c r="B258" s="453"/>
      <c r="C258" s="453"/>
      <c r="D258" s="454"/>
      <c r="E258" s="455"/>
      <c r="F258" s="147" t="str">
        <f>IF($D258="","",IF($Q258="","",IF(VLOOKUP($D258,Fuse_Req!$A$2:$K$19,2)=1,$Q258*$G258,"")))</f>
        <v/>
      </c>
      <c r="G258" s="148" t="str">
        <f>IF($D258="","",IF(VLOOKUP($D258,Fuse_Req!$A$2:$K$19,2)=1,IF($N258&lt;=$R258,VLOOKUP($D258,Fuse_Req!$A$2:$K$19,3),IF(AND($N258&gt;$R258,$N258&lt;=$T258),VLOOKUP($D258,Fuse_Req!$A$2:$K$19,3)+(((VLOOKUP($D258,Fuse_Req!$A$2:$K$19,5)-VLOOKUP($D258,Fuse_Req!$A$2:$K$19,3))/($T258-$R258))*($N258-$R258)),0))))</f>
        <v/>
      </c>
      <c r="H258" s="147"/>
      <c r="I258" s="147"/>
      <c r="J258" s="148"/>
      <c r="K258" s="147"/>
      <c r="L258" s="147"/>
      <c r="M258" s="148"/>
      <c r="N258" s="149" t="str">
        <f t="shared" si="6"/>
        <v/>
      </c>
      <c r="O258" s="150" t="str">
        <f t="shared" si="7"/>
        <v/>
      </c>
      <c r="P258" s="151"/>
      <c r="Q258" s="453"/>
      <c r="R258" s="152" t="str">
        <f>IF($D258="","",IF(VLOOKUP($D258,Fuse_Req!$A$2:$K$19,2)=1,MIN($U258,VLOOKUP($D258,Fuse_Req!$A$2:$K$19,9)),85))</f>
        <v/>
      </c>
      <c r="S258" s="152" t="str">
        <f>IF($D258="","",IF(VLOOKUP($D258,Fuse_Req!$A$2:$K$19,2)=1,MIN($U258,VLOOKUP($D258,Fuse_Req!$A$2:$K$19,10)),85))</f>
        <v/>
      </c>
      <c r="T258" s="152" t="str">
        <f>IF($D258="","",IF($U258="","",MIN($U258,VLOOKUP($D258,Fuse_Req!$A$2:$K$19,11))))</f>
        <v/>
      </c>
      <c r="U258" s="453"/>
      <c r="V258" s="453"/>
      <c r="W258" s="191"/>
      <c r="X258" s="191"/>
      <c r="Y258" s="191"/>
      <c r="Z258" s="125"/>
      <c r="AA258" s="126" t="e">
        <f>VLOOKUP($D258,Fuse_Req!$A$2:$K$19,2)</f>
        <v>#N/A</v>
      </c>
    </row>
    <row r="259" spans="1:27" x14ac:dyDescent="0.25">
      <c r="A259" s="125"/>
      <c r="B259" s="453"/>
      <c r="C259" s="453"/>
      <c r="D259" s="454"/>
      <c r="E259" s="455"/>
      <c r="F259" s="147" t="str">
        <f>IF($D259="","",IF($Q259="","",IF(VLOOKUP($D259,Fuse_Req!$A$2:$K$19,2)=1,$Q259*$G259,"")))</f>
        <v/>
      </c>
      <c r="G259" s="148" t="str">
        <f>IF($D259="","",IF(VLOOKUP($D259,Fuse_Req!$A$2:$K$19,2)=1,IF($N259&lt;=$R259,VLOOKUP($D259,Fuse_Req!$A$2:$K$19,3),IF(AND($N259&gt;$R259,$N259&lt;=$T259),VLOOKUP($D259,Fuse_Req!$A$2:$K$19,3)+(((VLOOKUP($D259,Fuse_Req!$A$2:$K$19,5)-VLOOKUP($D259,Fuse_Req!$A$2:$K$19,3))/($T259-$R259))*($N259-$R259)),0))))</f>
        <v/>
      </c>
      <c r="H259" s="147"/>
      <c r="I259" s="147"/>
      <c r="J259" s="148"/>
      <c r="K259" s="147"/>
      <c r="L259" s="147"/>
      <c r="M259" s="148"/>
      <c r="N259" s="149" t="str">
        <f t="shared" si="6"/>
        <v/>
      </c>
      <c r="O259" s="150" t="str">
        <f t="shared" si="7"/>
        <v/>
      </c>
      <c r="P259" s="151"/>
      <c r="Q259" s="453"/>
      <c r="R259" s="152" t="str">
        <f>IF($D259="","",IF(VLOOKUP($D259,Fuse_Req!$A$2:$K$19,2)=1,MIN($U259,VLOOKUP($D259,Fuse_Req!$A$2:$K$19,9)),85))</f>
        <v/>
      </c>
      <c r="S259" s="152" t="str">
        <f>IF($D259="","",IF(VLOOKUP($D259,Fuse_Req!$A$2:$K$19,2)=1,MIN($U259,VLOOKUP($D259,Fuse_Req!$A$2:$K$19,10)),85))</f>
        <v/>
      </c>
      <c r="T259" s="152" t="str">
        <f>IF($D259="","",IF($U259="","",MIN($U259,VLOOKUP($D259,Fuse_Req!$A$2:$K$19,11))))</f>
        <v/>
      </c>
      <c r="U259" s="453"/>
      <c r="V259" s="453"/>
      <c r="W259" s="191"/>
      <c r="X259" s="191"/>
      <c r="Y259" s="191"/>
      <c r="Z259" s="125"/>
      <c r="AA259" s="126" t="e">
        <f>VLOOKUP($D259,Fuse_Req!$A$2:$K$19,2)</f>
        <v>#N/A</v>
      </c>
    </row>
    <row r="260" spans="1:27" x14ac:dyDescent="0.25">
      <c r="A260" s="125"/>
      <c r="B260" s="453"/>
      <c r="C260" s="453"/>
      <c r="D260" s="454"/>
      <c r="E260" s="455"/>
      <c r="F260" s="147" t="str">
        <f>IF($D260="","",IF($Q260="","",IF(VLOOKUP($D260,Fuse_Req!$A$2:$K$19,2)=1,$Q260*$G260,"")))</f>
        <v/>
      </c>
      <c r="G260" s="148" t="str">
        <f>IF($D260="","",IF(VLOOKUP($D260,Fuse_Req!$A$2:$K$19,2)=1,IF($N260&lt;=$R260,VLOOKUP($D260,Fuse_Req!$A$2:$K$19,3),IF(AND($N260&gt;$R260,$N260&lt;=$T260),VLOOKUP($D260,Fuse_Req!$A$2:$K$19,3)+(((VLOOKUP($D260,Fuse_Req!$A$2:$K$19,5)-VLOOKUP($D260,Fuse_Req!$A$2:$K$19,3))/($T260-$R260))*($N260-$R260)),0))))</f>
        <v/>
      </c>
      <c r="H260" s="147"/>
      <c r="I260" s="147"/>
      <c r="J260" s="148"/>
      <c r="K260" s="147"/>
      <c r="L260" s="147"/>
      <c r="M260" s="148"/>
      <c r="N260" s="149" t="str">
        <f t="shared" si="6"/>
        <v/>
      </c>
      <c r="O260" s="150" t="str">
        <f t="shared" si="7"/>
        <v/>
      </c>
      <c r="P260" s="151"/>
      <c r="Q260" s="453"/>
      <c r="R260" s="152" t="str">
        <f>IF($D260="","",IF(VLOOKUP($D260,Fuse_Req!$A$2:$K$19,2)=1,MIN($U260,VLOOKUP($D260,Fuse_Req!$A$2:$K$19,9)),85))</f>
        <v/>
      </c>
      <c r="S260" s="152" t="str">
        <f>IF($D260="","",IF(VLOOKUP($D260,Fuse_Req!$A$2:$K$19,2)=1,MIN($U260,VLOOKUP($D260,Fuse_Req!$A$2:$K$19,10)),85))</f>
        <v/>
      </c>
      <c r="T260" s="152" t="str">
        <f>IF($D260="","",IF($U260="","",MIN($U260,VLOOKUP($D260,Fuse_Req!$A$2:$K$19,11))))</f>
        <v/>
      </c>
      <c r="U260" s="453"/>
      <c r="V260" s="453"/>
      <c r="W260" s="191"/>
      <c r="X260" s="191"/>
      <c r="Y260" s="191"/>
      <c r="Z260" s="125"/>
      <c r="AA260" s="126" t="e">
        <f>VLOOKUP($D260,Fuse_Req!$A$2:$K$19,2)</f>
        <v>#N/A</v>
      </c>
    </row>
    <row r="261" spans="1:27" x14ac:dyDescent="0.25">
      <c r="A261" s="125"/>
      <c r="B261" s="453"/>
      <c r="C261" s="453"/>
      <c r="D261" s="454"/>
      <c r="E261" s="455"/>
      <c r="F261" s="147" t="str">
        <f>IF($D261="","",IF($Q261="","",IF(VLOOKUP($D261,Fuse_Req!$A$2:$K$19,2)=1,$Q261*$G261,"")))</f>
        <v/>
      </c>
      <c r="G261" s="148" t="str">
        <f>IF($D261="","",IF(VLOOKUP($D261,Fuse_Req!$A$2:$K$19,2)=1,IF($N261&lt;=$R261,VLOOKUP($D261,Fuse_Req!$A$2:$K$19,3),IF(AND($N261&gt;$R261,$N261&lt;=$T261),VLOOKUP($D261,Fuse_Req!$A$2:$K$19,3)+(((VLOOKUP($D261,Fuse_Req!$A$2:$K$19,5)-VLOOKUP($D261,Fuse_Req!$A$2:$K$19,3))/($T261-$R261))*($N261-$R261)),0))))</f>
        <v/>
      </c>
      <c r="H261" s="147"/>
      <c r="I261" s="147"/>
      <c r="J261" s="148"/>
      <c r="K261" s="147"/>
      <c r="L261" s="147"/>
      <c r="M261" s="148"/>
      <c r="N261" s="149" t="str">
        <f t="shared" si="6"/>
        <v/>
      </c>
      <c r="O261" s="150" t="str">
        <f t="shared" si="7"/>
        <v/>
      </c>
      <c r="P261" s="151"/>
      <c r="Q261" s="453"/>
      <c r="R261" s="152" t="str">
        <f>IF($D261="","",IF(VLOOKUP($D261,Fuse_Req!$A$2:$K$19,2)=1,MIN($U261,VLOOKUP($D261,Fuse_Req!$A$2:$K$19,9)),85))</f>
        <v/>
      </c>
      <c r="S261" s="152" t="str">
        <f>IF($D261="","",IF(VLOOKUP($D261,Fuse_Req!$A$2:$K$19,2)=1,MIN($U261,VLOOKUP($D261,Fuse_Req!$A$2:$K$19,10)),85))</f>
        <v/>
      </c>
      <c r="T261" s="152" t="str">
        <f>IF($D261="","",IF($U261="","",MIN($U261,VLOOKUP($D261,Fuse_Req!$A$2:$K$19,11))))</f>
        <v/>
      </c>
      <c r="U261" s="453"/>
      <c r="V261" s="453"/>
      <c r="W261" s="191"/>
      <c r="X261" s="191"/>
      <c r="Y261" s="191"/>
      <c r="Z261" s="125"/>
      <c r="AA261" s="126" t="e">
        <f>VLOOKUP($D261,Fuse_Req!$A$2:$K$19,2)</f>
        <v>#N/A</v>
      </c>
    </row>
    <row r="262" spans="1:27" x14ac:dyDescent="0.25">
      <c r="A262" s="125"/>
      <c r="B262" s="453"/>
      <c r="C262" s="453"/>
      <c r="D262" s="454"/>
      <c r="E262" s="455"/>
      <c r="F262" s="147" t="str">
        <f>IF($D262="","",IF($Q262="","",IF(VLOOKUP($D262,Fuse_Req!$A$2:$K$19,2)=1,$Q262*$G262,"")))</f>
        <v/>
      </c>
      <c r="G262" s="148" t="str">
        <f>IF($D262="","",IF(VLOOKUP($D262,Fuse_Req!$A$2:$K$19,2)=1,IF($N262&lt;=$R262,VLOOKUP($D262,Fuse_Req!$A$2:$K$19,3),IF(AND($N262&gt;$R262,$N262&lt;=$T262),VLOOKUP($D262,Fuse_Req!$A$2:$K$19,3)+(((VLOOKUP($D262,Fuse_Req!$A$2:$K$19,5)-VLOOKUP($D262,Fuse_Req!$A$2:$K$19,3))/($T262-$R262))*($N262-$R262)),0))))</f>
        <v/>
      </c>
      <c r="H262" s="147"/>
      <c r="I262" s="147"/>
      <c r="J262" s="148"/>
      <c r="K262" s="147"/>
      <c r="L262" s="147"/>
      <c r="M262" s="148"/>
      <c r="N262" s="149" t="str">
        <f t="shared" si="6"/>
        <v/>
      </c>
      <c r="O262" s="150" t="str">
        <f t="shared" si="7"/>
        <v/>
      </c>
      <c r="P262" s="151"/>
      <c r="Q262" s="453"/>
      <c r="R262" s="152" t="str">
        <f>IF($D262="","",IF(VLOOKUP($D262,Fuse_Req!$A$2:$K$19,2)=1,MIN($U262,VLOOKUP($D262,Fuse_Req!$A$2:$K$19,9)),85))</f>
        <v/>
      </c>
      <c r="S262" s="152" t="str">
        <f>IF($D262="","",IF(VLOOKUP($D262,Fuse_Req!$A$2:$K$19,2)=1,MIN($U262,VLOOKUP($D262,Fuse_Req!$A$2:$K$19,10)),85))</f>
        <v/>
      </c>
      <c r="T262" s="152" t="str">
        <f>IF($D262="","",IF($U262="","",MIN($U262,VLOOKUP($D262,Fuse_Req!$A$2:$K$19,11))))</f>
        <v/>
      </c>
      <c r="U262" s="453"/>
      <c r="V262" s="453"/>
      <c r="W262" s="191"/>
      <c r="X262" s="191"/>
      <c r="Y262" s="191"/>
      <c r="Z262" s="125"/>
      <c r="AA262" s="126" t="e">
        <f>VLOOKUP($D262,Fuse_Req!$A$2:$K$19,2)</f>
        <v>#N/A</v>
      </c>
    </row>
    <row r="263" spans="1:27" x14ac:dyDescent="0.25">
      <c r="A263" s="125"/>
      <c r="B263" s="453"/>
      <c r="C263" s="453"/>
      <c r="D263" s="454"/>
      <c r="E263" s="455"/>
      <c r="F263" s="147" t="str">
        <f>IF($D263="","",IF($Q263="","",IF(VLOOKUP($D263,Fuse_Req!$A$2:$K$19,2)=1,$Q263*$G263,"")))</f>
        <v/>
      </c>
      <c r="G263" s="148" t="str">
        <f>IF($D263="","",IF(VLOOKUP($D263,Fuse_Req!$A$2:$K$19,2)=1,IF($N263&lt;=$R263,VLOOKUP($D263,Fuse_Req!$A$2:$K$19,3),IF(AND($N263&gt;$R263,$N263&lt;=$T263),VLOOKUP($D263,Fuse_Req!$A$2:$K$19,3)+(((VLOOKUP($D263,Fuse_Req!$A$2:$K$19,5)-VLOOKUP($D263,Fuse_Req!$A$2:$K$19,3))/($T263-$R263))*($N263-$R263)),0))))</f>
        <v/>
      </c>
      <c r="H263" s="147"/>
      <c r="I263" s="147"/>
      <c r="J263" s="148"/>
      <c r="K263" s="147"/>
      <c r="L263" s="147"/>
      <c r="M263" s="148"/>
      <c r="N263" s="149" t="str">
        <f t="shared" si="6"/>
        <v/>
      </c>
      <c r="O263" s="150" t="str">
        <f t="shared" si="7"/>
        <v/>
      </c>
      <c r="P263" s="151"/>
      <c r="Q263" s="453"/>
      <c r="R263" s="152" t="str">
        <f>IF($D263="","",IF(VLOOKUP($D263,Fuse_Req!$A$2:$K$19,2)=1,MIN($U263,VLOOKUP($D263,Fuse_Req!$A$2:$K$19,9)),85))</f>
        <v/>
      </c>
      <c r="S263" s="152" t="str">
        <f>IF($D263="","",IF(VLOOKUP($D263,Fuse_Req!$A$2:$K$19,2)=1,MIN($U263,VLOOKUP($D263,Fuse_Req!$A$2:$K$19,10)),85))</f>
        <v/>
      </c>
      <c r="T263" s="152" t="str">
        <f>IF($D263="","",IF($U263="","",MIN($U263,VLOOKUP($D263,Fuse_Req!$A$2:$K$19,11))))</f>
        <v/>
      </c>
      <c r="U263" s="453"/>
      <c r="V263" s="453"/>
      <c r="W263" s="191"/>
      <c r="X263" s="191"/>
      <c r="Y263" s="191"/>
      <c r="Z263" s="125"/>
      <c r="AA263" s="126" t="e">
        <f>VLOOKUP($D263,Fuse_Req!$A$2:$K$19,2)</f>
        <v>#N/A</v>
      </c>
    </row>
    <row r="264" spans="1:27" x14ac:dyDescent="0.25">
      <c r="A264" s="125"/>
      <c r="B264" s="453"/>
      <c r="C264" s="453"/>
      <c r="D264" s="454"/>
      <c r="E264" s="455"/>
      <c r="F264" s="147" t="str">
        <f>IF($D264="","",IF($Q264="","",IF(VLOOKUP($D264,Fuse_Req!$A$2:$K$19,2)=1,$Q264*$G264,"")))</f>
        <v/>
      </c>
      <c r="G264" s="148" t="str">
        <f>IF($D264="","",IF(VLOOKUP($D264,Fuse_Req!$A$2:$K$19,2)=1,IF($N264&lt;=$R264,VLOOKUP($D264,Fuse_Req!$A$2:$K$19,3),IF(AND($N264&gt;$R264,$N264&lt;=$T264),VLOOKUP($D264,Fuse_Req!$A$2:$K$19,3)+(((VLOOKUP($D264,Fuse_Req!$A$2:$K$19,5)-VLOOKUP($D264,Fuse_Req!$A$2:$K$19,3))/($T264-$R264))*($N264-$R264)),0))))</f>
        <v/>
      </c>
      <c r="H264" s="147"/>
      <c r="I264" s="147"/>
      <c r="J264" s="148"/>
      <c r="K264" s="147"/>
      <c r="L264" s="147"/>
      <c r="M264" s="148"/>
      <c r="N264" s="149" t="str">
        <f t="shared" si="6"/>
        <v/>
      </c>
      <c r="O264" s="150" t="str">
        <f t="shared" si="7"/>
        <v/>
      </c>
      <c r="P264" s="151"/>
      <c r="Q264" s="453"/>
      <c r="R264" s="152" t="str">
        <f>IF($D264="","",IF(VLOOKUP($D264,Fuse_Req!$A$2:$K$19,2)=1,MIN($U264,VLOOKUP($D264,Fuse_Req!$A$2:$K$19,9)),85))</f>
        <v/>
      </c>
      <c r="S264" s="152" t="str">
        <f>IF($D264="","",IF(VLOOKUP($D264,Fuse_Req!$A$2:$K$19,2)=1,MIN($U264,VLOOKUP($D264,Fuse_Req!$A$2:$K$19,10)),85))</f>
        <v/>
      </c>
      <c r="T264" s="152" t="str">
        <f>IF($D264="","",IF($U264="","",MIN($U264,VLOOKUP($D264,Fuse_Req!$A$2:$K$19,11))))</f>
        <v/>
      </c>
      <c r="U264" s="453"/>
      <c r="V264" s="453"/>
      <c r="W264" s="191"/>
      <c r="X264" s="191"/>
      <c r="Y264" s="191"/>
      <c r="Z264" s="125"/>
      <c r="AA264" s="126" t="e">
        <f>VLOOKUP($D264,Fuse_Req!$A$2:$K$19,2)</f>
        <v>#N/A</v>
      </c>
    </row>
    <row r="265" spans="1:27" x14ac:dyDescent="0.25">
      <c r="A265" s="125"/>
      <c r="B265" s="453"/>
      <c r="C265" s="453"/>
      <c r="D265" s="454"/>
      <c r="E265" s="455"/>
      <c r="F265" s="147" t="str">
        <f>IF($D265="","",IF($Q265="","",IF(VLOOKUP($D265,Fuse_Req!$A$2:$K$19,2)=1,$Q265*$G265,"")))</f>
        <v/>
      </c>
      <c r="G265" s="148" t="str">
        <f>IF($D265="","",IF(VLOOKUP($D265,Fuse_Req!$A$2:$K$19,2)=1,IF($N265&lt;=$R265,VLOOKUP($D265,Fuse_Req!$A$2:$K$19,3),IF(AND($N265&gt;$R265,$N265&lt;=$T265),VLOOKUP($D265,Fuse_Req!$A$2:$K$19,3)+(((VLOOKUP($D265,Fuse_Req!$A$2:$K$19,5)-VLOOKUP($D265,Fuse_Req!$A$2:$K$19,3))/($T265-$R265))*($N265-$R265)),0))))</f>
        <v/>
      </c>
      <c r="H265" s="147"/>
      <c r="I265" s="147"/>
      <c r="J265" s="148"/>
      <c r="K265" s="147"/>
      <c r="L265" s="147"/>
      <c r="M265" s="148"/>
      <c r="N265" s="149" t="str">
        <f t="shared" si="6"/>
        <v/>
      </c>
      <c r="O265" s="150" t="str">
        <f t="shared" si="7"/>
        <v/>
      </c>
      <c r="P265" s="151"/>
      <c r="Q265" s="453"/>
      <c r="R265" s="152" t="str">
        <f>IF($D265="","",IF(VLOOKUP($D265,Fuse_Req!$A$2:$K$19,2)=1,MIN($U265,VLOOKUP($D265,Fuse_Req!$A$2:$K$19,9)),85))</f>
        <v/>
      </c>
      <c r="S265" s="152" t="str">
        <f>IF($D265="","",IF(VLOOKUP($D265,Fuse_Req!$A$2:$K$19,2)=1,MIN($U265,VLOOKUP($D265,Fuse_Req!$A$2:$K$19,10)),85))</f>
        <v/>
      </c>
      <c r="T265" s="152" t="str">
        <f>IF($D265="","",IF($U265="","",MIN($U265,VLOOKUP($D265,Fuse_Req!$A$2:$K$19,11))))</f>
        <v/>
      </c>
      <c r="U265" s="453"/>
      <c r="V265" s="453"/>
      <c r="W265" s="191"/>
      <c r="X265" s="191"/>
      <c r="Y265" s="191"/>
      <c r="Z265" s="125"/>
      <c r="AA265" s="126" t="e">
        <f>VLOOKUP($D265,Fuse_Req!$A$2:$K$19,2)</f>
        <v>#N/A</v>
      </c>
    </row>
    <row r="266" spans="1:27" x14ac:dyDescent="0.25">
      <c r="A266" s="125"/>
      <c r="B266" s="453"/>
      <c r="C266" s="453"/>
      <c r="D266" s="454"/>
      <c r="E266" s="455"/>
      <c r="F266" s="147" t="str">
        <f>IF($D266="","",IF($Q266="","",IF(VLOOKUP($D266,Fuse_Req!$A$2:$K$19,2)=1,$Q266*$G266,"")))</f>
        <v/>
      </c>
      <c r="G266" s="148" t="str">
        <f>IF($D266="","",IF(VLOOKUP($D266,Fuse_Req!$A$2:$K$19,2)=1,IF($N266&lt;=$R266,VLOOKUP($D266,Fuse_Req!$A$2:$K$19,3),IF(AND($N266&gt;$R266,$N266&lt;=$T266),VLOOKUP($D266,Fuse_Req!$A$2:$K$19,3)+(((VLOOKUP($D266,Fuse_Req!$A$2:$K$19,5)-VLOOKUP($D266,Fuse_Req!$A$2:$K$19,3))/($T266-$R266))*($N266-$R266)),0))))</f>
        <v/>
      </c>
      <c r="H266" s="147"/>
      <c r="I266" s="147"/>
      <c r="J266" s="148"/>
      <c r="K266" s="147"/>
      <c r="L266" s="147"/>
      <c r="M266" s="148"/>
      <c r="N266" s="149" t="str">
        <f t="shared" si="6"/>
        <v/>
      </c>
      <c r="O266" s="150" t="str">
        <f t="shared" si="7"/>
        <v/>
      </c>
      <c r="P266" s="151"/>
      <c r="Q266" s="453"/>
      <c r="R266" s="152" t="str">
        <f>IF($D266="","",IF(VLOOKUP($D266,Fuse_Req!$A$2:$K$19,2)=1,MIN($U266,VLOOKUP($D266,Fuse_Req!$A$2:$K$19,9)),85))</f>
        <v/>
      </c>
      <c r="S266" s="152" t="str">
        <f>IF($D266="","",IF(VLOOKUP($D266,Fuse_Req!$A$2:$K$19,2)=1,MIN($U266,VLOOKUP($D266,Fuse_Req!$A$2:$K$19,10)),85))</f>
        <v/>
      </c>
      <c r="T266" s="152" t="str">
        <f>IF($D266="","",IF($U266="","",MIN($U266,VLOOKUP($D266,Fuse_Req!$A$2:$K$19,11))))</f>
        <v/>
      </c>
      <c r="U266" s="453"/>
      <c r="V266" s="453"/>
      <c r="W266" s="191"/>
      <c r="X266" s="191"/>
      <c r="Y266" s="191"/>
      <c r="Z266" s="125"/>
      <c r="AA266" s="126" t="e">
        <f>VLOOKUP($D266,Fuse_Req!$A$2:$K$19,2)</f>
        <v>#N/A</v>
      </c>
    </row>
    <row r="267" spans="1:27" x14ac:dyDescent="0.25">
      <c r="A267" s="125"/>
      <c r="B267" s="453"/>
      <c r="C267" s="453"/>
      <c r="D267" s="454"/>
      <c r="E267" s="455"/>
      <c r="F267" s="147" t="str">
        <f>IF($D267="","",IF($Q267="","",IF(VLOOKUP($D267,Fuse_Req!$A$2:$K$19,2)=1,$Q267*$G267,"")))</f>
        <v/>
      </c>
      <c r="G267" s="148" t="str">
        <f>IF($D267="","",IF(VLOOKUP($D267,Fuse_Req!$A$2:$K$19,2)=1,IF($N267&lt;=$R267,VLOOKUP($D267,Fuse_Req!$A$2:$K$19,3),IF(AND($N267&gt;$R267,$N267&lt;=$T267),VLOOKUP($D267,Fuse_Req!$A$2:$K$19,3)+(((VLOOKUP($D267,Fuse_Req!$A$2:$K$19,5)-VLOOKUP($D267,Fuse_Req!$A$2:$K$19,3))/($T267-$R267))*($N267-$R267)),0))))</f>
        <v/>
      </c>
      <c r="H267" s="147"/>
      <c r="I267" s="147"/>
      <c r="J267" s="148"/>
      <c r="K267" s="147"/>
      <c r="L267" s="147"/>
      <c r="M267" s="148"/>
      <c r="N267" s="149" t="str">
        <f t="shared" si="6"/>
        <v/>
      </c>
      <c r="O267" s="150" t="str">
        <f t="shared" si="7"/>
        <v/>
      </c>
      <c r="P267" s="151"/>
      <c r="Q267" s="453"/>
      <c r="R267" s="152" t="str">
        <f>IF($D267="","",IF(VLOOKUP($D267,Fuse_Req!$A$2:$K$19,2)=1,MIN($U267,VLOOKUP($D267,Fuse_Req!$A$2:$K$19,9)),85))</f>
        <v/>
      </c>
      <c r="S267" s="152" t="str">
        <f>IF($D267="","",IF(VLOOKUP($D267,Fuse_Req!$A$2:$K$19,2)=1,MIN($U267,VLOOKUP($D267,Fuse_Req!$A$2:$K$19,10)),85))</f>
        <v/>
      </c>
      <c r="T267" s="152" t="str">
        <f>IF($D267="","",IF($U267="","",MIN($U267,VLOOKUP($D267,Fuse_Req!$A$2:$K$19,11))))</f>
        <v/>
      </c>
      <c r="U267" s="453"/>
      <c r="V267" s="453"/>
      <c r="W267" s="191"/>
      <c r="X267" s="191"/>
      <c r="Y267" s="191"/>
      <c r="Z267" s="125"/>
      <c r="AA267" s="126" t="e">
        <f>VLOOKUP($D267,Fuse_Req!$A$2:$K$19,2)</f>
        <v>#N/A</v>
      </c>
    </row>
    <row r="268" spans="1:27" x14ac:dyDescent="0.25">
      <c r="A268" s="125"/>
      <c r="B268" s="453"/>
      <c r="C268" s="453"/>
      <c r="D268" s="454"/>
      <c r="E268" s="455"/>
      <c r="F268" s="147" t="str">
        <f>IF($D268="","",IF($Q268="","",IF(VLOOKUP($D268,Fuse_Req!$A$2:$K$19,2)=1,$Q268*$G268,"")))</f>
        <v/>
      </c>
      <c r="G268" s="148" t="str">
        <f>IF($D268="","",IF(VLOOKUP($D268,Fuse_Req!$A$2:$K$19,2)=1,IF($N268&lt;=$R268,VLOOKUP($D268,Fuse_Req!$A$2:$K$19,3),IF(AND($N268&gt;$R268,$N268&lt;=$T268),VLOOKUP($D268,Fuse_Req!$A$2:$K$19,3)+(((VLOOKUP($D268,Fuse_Req!$A$2:$K$19,5)-VLOOKUP($D268,Fuse_Req!$A$2:$K$19,3))/($T268-$R268))*($N268-$R268)),0))))</f>
        <v/>
      </c>
      <c r="H268" s="147"/>
      <c r="I268" s="147"/>
      <c r="J268" s="148"/>
      <c r="K268" s="147"/>
      <c r="L268" s="147"/>
      <c r="M268" s="148"/>
      <c r="N268" s="149" t="str">
        <f t="shared" si="6"/>
        <v/>
      </c>
      <c r="O268" s="150" t="str">
        <f t="shared" si="7"/>
        <v/>
      </c>
      <c r="P268" s="151"/>
      <c r="Q268" s="453"/>
      <c r="R268" s="152" t="str">
        <f>IF($D268="","",IF(VLOOKUP($D268,Fuse_Req!$A$2:$K$19,2)=1,MIN($U268,VLOOKUP($D268,Fuse_Req!$A$2:$K$19,9)),85))</f>
        <v/>
      </c>
      <c r="S268" s="152" t="str">
        <f>IF($D268="","",IF(VLOOKUP($D268,Fuse_Req!$A$2:$K$19,2)=1,MIN($U268,VLOOKUP($D268,Fuse_Req!$A$2:$K$19,10)),85))</f>
        <v/>
      </c>
      <c r="T268" s="152" t="str">
        <f>IF($D268="","",IF($U268="","",MIN($U268,VLOOKUP($D268,Fuse_Req!$A$2:$K$19,11))))</f>
        <v/>
      </c>
      <c r="U268" s="453"/>
      <c r="V268" s="453"/>
      <c r="W268" s="191"/>
      <c r="X268" s="191"/>
      <c r="Y268" s="191"/>
      <c r="Z268" s="125"/>
      <c r="AA268" s="126" t="e">
        <f>VLOOKUP($D268,Fuse_Req!$A$2:$K$19,2)</f>
        <v>#N/A</v>
      </c>
    </row>
    <row r="269" spans="1:27" x14ac:dyDescent="0.25">
      <c r="A269" s="125"/>
      <c r="B269" s="453"/>
      <c r="C269" s="453"/>
      <c r="D269" s="454"/>
      <c r="E269" s="455"/>
      <c r="F269" s="147" t="str">
        <f>IF($D269="","",IF($Q269="","",IF(VLOOKUP($D269,Fuse_Req!$A$2:$K$19,2)=1,$Q269*$G269,"")))</f>
        <v/>
      </c>
      <c r="G269" s="148" t="str">
        <f>IF($D269="","",IF(VLOOKUP($D269,Fuse_Req!$A$2:$K$19,2)=1,IF($N269&lt;=$R269,VLOOKUP($D269,Fuse_Req!$A$2:$K$19,3),IF(AND($N269&gt;$R269,$N269&lt;=$T269),VLOOKUP($D269,Fuse_Req!$A$2:$K$19,3)+(((VLOOKUP($D269,Fuse_Req!$A$2:$K$19,5)-VLOOKUP($D269,Fuse_Req!$A$2:$K$19,3))/($T269-$R269))*($N269-$R269)),0))))</f>
        <v/>
      </c>
      <c r="H269" s="147"/>
      <c r="I269" s="147"/>
      <c r="J269" s="148"/>
      <c r="K269" s="147"/>
      <c r="L269" s="147"/>
      <c r="M269" s="148"/>
      <c r="N269" s="149" t="str">
        <f t="shared" si="6"/>
        <v/>
      </c>
      <c r="O269" s="150" t="str">
        <f t="shared" si="7"/>
        <v/>
      </c>
      <c r="P269" s="151"/>
      <c r="Q269" s="453"/>
      <c r="R269" s="152" t="str">
        <f>IF($D269="","",IF(VLOOKUP($D269,Fuse_Req!$A$2:$K$19,2)=1,MIN($U269,VLOOKUP($D269,Fuse_Req!$A$2:$K$19,9)),85))</f>
        <v/>
      </c>
      <c r="S269" s="152" t="str">
        <f>IF($D269="","",IF(VLOOKUP($D269,Fuse_Req!$A$2:$K$19,2)=1,MIN($U269,VLOOKUP($D269,Fuse_Req!$A$2:$K$19,10)),85))</f>
        <v/>
      </c>
      <c r="T269" s="152" t="str">
        <f>IF($D269="","",IF($U269="","",MIN($U269,VLOOKUP($D269,Fuse_Req!$A$2:$K$19,11))))</f>
        <v/>
      </c>
      <c r="U269" s="453"/>
      <c r="V269" s="453"/>
      <c r="W269" s="191"/>
      <c r="X269" s="191"/>
      <c r="Y269" s="191"/>
      <c r="Z269" s="125"/>
      <c r="AA269" s="126" t="e">
        <f>VLOOKUP($D269,Fuse_Req!$A$2:$K$19,2)</f>
        <v>#N/A</v>
      </c>
    </row>
    <row r="270" spans="1:27" x14ac:dyDescent="0.25">
      <c r="A270" s="125"/>
      <c r="B270" s="453"/>
      <c r="C270" s="453"/>
      <c r="D270" s="454"/>
      <c r="E270" s="455"/>
      <c r="F270" s="147" t="str">
        <f>IF($D270="","",IF($Q270="","",IF(VLOOKUP($D270,Fuse_Req!$A$2:$K$19,2)=1,$Q270*$G270,"")))</f>
        <v/>
      </c>
      <c r="G270" s="148" t="str">
        <f>IF($D270="","",IF(VLOOKUP($D270,Fuse_Req!$A$2:$K$19,2)=1,IF($N270&lt;=$R270,VLOOKUP($D270,Fuse_Req!$A$2:$K$19,3),IF(AND($N270&gt;$R270,$N270&lt;=$T270),VLOOKUP($D270,Fuse_Req!$A$2:$K$19,3)+(((VLOOKUP($D270,Fuse_Req!$A$2:$K$19,5)-VLOOKUP($D270,Fuse_Req!$A$2:$K$19,3))/($T270-$R270))*($N270-$R270)),0))))</f>
        <v/>
      </c>
      <c r="H270" s="147"/>
      <c r="I270" s="147"/>
      <c r="J270" s="148"/>
      <c r="K270" s="147"/>
      <c r="L270" s="147"/>
      <c r="M270" s="148"/>
      <c r="N270" s="149" t="str">
        <f t="shared" si="6"/>
        <v/>
      </c>
      <c r="O270" s="150" t="str">
        <f t="shared" si="7"/>
        <v/>
      </c>
      <c r="P270" s="151"/>
      <c r="Q270" s="453"/>
      <c r="R270" s="152" t="str">
        <f>IF($D270="","",IF(VLOOKUP($D270,Fuse_Req!$A$2:$K$19,2)=1,MIN($U270,VLOOKUP($D270,Fuse_Req!$A$2:$K$19,9)),85))</f>
        <v/>
      </c>
      <c r="S270" s="152" t="str">
        <f>IF($D270="","",IF(VLOOKUP($D270,Fuse_Req!$A$2:$K$19,2)=1,MIN($U270,VLOOKUP($D270,Fuse_Req!$A$2:$K$19,10)),85))</f>
        <v/>
      </c>
      <c r="T270" s="152" t="str">
        <f>IF($D270="","",IF($U270="","",MIN($U270,VLOOKUP($D270,Fuse_Req!$A$2:$K$19,11))))</f>
        <v/>
      </c>
      <c r="U270" s="453"/>
      <c r="V270" s="453"/>
      <c r="W270" s="191"/>
      <c r="X270" s="191"/>
      <c r="Y270" s="191"/>
      <c r="Z270" s="125"/>
      <c r="AA270" s="126" t="e">
        <f>VLOOKUP($D270,Fuse_Req!$A$2:$K$19,2)</f>
        <v>#N/A</v>
      </c>
    </row>
    <row r="271" spans="1:27" x14ac:dyDescent="0.25">
      <c r="A271" s="125"/>
      <c r="B271" s="453"/>
      <c r="C271" s="453"/>
      <c r="D271" s="454"/>
      <c r="E271" s="455"/>
      <c r="F271" s="147" t="str">
        <f>IF($D271="","",IF($Q271="","",IF(VLOOKUP($D271,Fuse_Req!$A$2:$K$19,2)=1,$Q271*$G271,"")))</f>
        <v/>
      </c>
      <c r="G271" s="148" t="str">
        <f>IF($D271="","",IF(VLOOKUP($D271,Fuse_Req!$A$2:$K$19,2)=1,IF($N271&lt;=$R271,VLOOKUP($D271,Fuse_Req!$A$2:$K$19,3),IF(AND($N271&gt;$R271,$N271&lt;=$T271),VLOOKUP($D271,Fuse_Req!$A$2:$K$19,3)+(((VLOOKUP($D271,Fuse_Req!$A$2:$K$19,5)-VLOOKUP($D271,Fuse_Req!$A$2:$K$19,3))/($T271-$R271))*($N271-$R271)),0))))</f>
        <v/>
      </c>
      <c r="H271" s="147"/>
      <c r="I271" s="147"/>
      <c r="J271" s="148"/>
      <c r="K271" s="147"/>
      <c r="L271" s="147"/>
      <c r="M271" s="148"/>
      <c r="N271" s="149" t="str">
        <f t="shared" ref="N271:N314" si="8">IF($D271="","",$K$6+V271)</f>
        <v/>
      </c>
      <c r="O271" s="150" t="str">
        <f t="shared" ref="O271:O314" si="9">IF($D271="","",$T271)</f>
        <v/>
      </c>
      <c r="P271" s="151"/>
      <c r="Q271" s="453"/>
      <c r="R271" s="152" t="str">
        <f>IF($D271="","",IF(VLOOKUP($D271,Fuse_Req!$A$2:$K$19,2)=1,MIN($U271,VLOOKUP($D271,Fuse_Req!$A$2:$K$19,9)),85))</f>
        <v/>
      </c>
      <c r="S271" s="152" t="str">
        <f>IF($D271="","",IF(VLOOKUP($D271,Fuse_Req!$A$2:$K$19,2)=1,MIN($U271,VLOOKUP($D271,Fuse_Req!$A$2:$K$19,10)),85))</f>
        <v/>
      </c>
      <c r="T271" s="152" t="str">
        <f>IF($D271="","",IF($U271="","",MIN($U271,VLOOKUP($D271,Fuse_Req!$A$2:$K$19,11))))</f>
        <v/>
      </c>
      <c r="U271" s="453"/>
      <c r="V271" s="453"/>
      <c r="W271" s="191"/>
      <c r="X271" s="191"/>
      <c r="Y271" s="191"/>
      <c r="Z271" s="125"/>
      <c r="AA271" s="126" t="e">
        <f>VLOOKUP($D271,Fuse_Req!$A$2:$K$19,2)</f>
        <v>#N/A</v>
      </c>
    </row>
    <row r="272" spans="1:27" x14ac:dyDescent="0.25">
      <c r="A272" s="125"/>
      <c r="B272" s="453"/>
      <c r="C272" s="453"/>
      <c r="D272" s="454"/>
      <c r="E272" s="455"/>
      <c r="F272" s="147" t="str">
        <f>IF($D272="","",IF($Q272="","",IF(VLOOKUP($D272,Fuse_Req!$A$2:$K$19,2)=1,$Q272*$G272,"")))</f>
        <v/>
      </c>
      <c r="G272" s="148" t="str">
        <f>IF($D272="","",IF(VLOOKUP($D272,Fuse_Req!$A$2:$K$19,2)=1,IF($N272&lt;=$R272,VLOOKUP($D272,Fuse_Req!$A$2:$K$19,3),IF(AND($N272&gt;$R272,$N272&lt;=$T272),VLOOKUP($D272,Fuse_Req!$A$2:$K$19,3)+(((VLOOKUP($D272,Fuse_Req!$A$2:$K$19,5)-VLOOKUP($D272,Fuse_Req!$A$2:$K$19,3))/($T272-$R272))*($N272-$R272)),0))))</f>
        <v/>
      </c>
      <c r="H272" s="147"/>
      <c r="I272" s="147"/>
      <c r="J272" s="148"/>
      <c r="K272" s="147"/>
      <c r="L272" s="147"/>
      <c r="M272" s="148"/>
      <c r="N272" s="149" t="str">
        <f t="shared" si="8"/>
        <v/>
      </c>
      <c r="O272" s="150" t="str">
        <f t="shared" si="9"/>
        <v/>
      </c>
      <c r="P272" s="151"/>
      <c r="Q272" s="453"/>
      <c r="R272" s="152" t="str">
        <f>IF($D272="","",IF(VLOOKUP($D272,Fuse_Req!$A$2:$K$19,2)=1,MIN($U272,VLOOKUP($D272,Fuse_Req!$A$2:$K$19,9)),85))</f>
        <v/>
      </c>
      <c r="S272" s="152" t="str">
        <f>IF($D272="","",IF(VLOOKUP($D272,Fuse_Req!$A$2:$K$19,2)=1,MIN($U272,VLOOKUP($D272,Fuse_Req!$A$2:$K$19,10)),85))</f>
        <v/>
      </c>
      <c r="T272" s="152" t="str">
        <f>IF($D272="","",IF($U272="","",MIN($U272,VLOOKUP($D272,Fuse_Req!$A$2:$K$19,11))))</f>
        <v/>
      </c>
      <c r="U272" s="453"/>
      <c r="V272" s="453"/>
      <c r="W272" s="191"/>
      <c r="X272" s="191"/>
      <c r="Y272" s="191"/>
      <c r="Z272" s="125"/>
      <c r="AA272" s="126" t="e">
        <f>VLOOKUP($D272,Fuse_Req!$A$2:$K$19,2)</f>
        <v>#N/A</v>
      </c>
    </row>
    <row r="273" spans="1:27" x14ac:dyDescent="0.25">
      <c r="A273" s="125"/>
      <c r="B273" s="453"/>
      <c r="C273" s="453"/>
      <c r="D273" s="454"/>
      <c r="E273" s="455"/>
      <c r="F273" s="147" t="str">
        <f>IF($D273="","",IF($Q273="","",IF(VLOOKUP($D273,Fuse_Req!$A$2:$K$19,2)=1,$Q273*$G273,"")))</f>
        <v/>
      </c>
      <c r="G273" s="148" t="str">
        <f>IF($D273="","",IF(VLOOKUP($D273,Fuse_Req!$A$2:$K$19,2)=1,IF($N273&lt;=$R273,VLOOKUP($D273,Fuse_Req!$A$2:$K$19,3),IF(AND($N273&gt;$R273,$N273&lt;=$T273),VLOOKUP($D273,Fuse_Req!$A$2:$K$19,3)+(((VLOOKUP($D273,Fuse_Req!$A$2:$K$19,5)-VLOOKUP($D273,Fuse_Req!$A$2:$K$19,3))/($T273-$R273))*($N273-$R273)),0))))</f>
        <v/>
      </c>
      <c r="H273" s="147"/>
      <c r="I273" s="147"/>
      <c r="J273" s="148"/>
      <c r="K273" s="147"/>
      <c r="L273" s="147"/>
      <c r="M273" s="148"/>
      <c r="N273" s="149" t="str">
        <f t="shared" si="8"/>
        <v/>
      </c>
      <c r="O273" s="150" t="str">
        <f t="shared" si="9"/>
        <v/>
      </c>
      <c r="P273" s="151"/>
      <c r="Q273" s="453"/>
      <c r="R273" s="152" t="str">
        <f>IF($D273="","",IF(VLOOKUP($D273,Fuse_Req!$A$2:$K$19,2)=1,MIN($U273,VLOOKUP($D273,Fuse_Req!$A$2:$K$19,9)),85))</f>
        <v/>
      </c>
      <c r="S273" s="152" t="str">
        <f>IF($D273="","",IF(VLOOKUP($D273,Fuse_Req!$A$2:$K$19,2)=1,MIN($U273,VLOOKUP($D273,Fuse_Req!$A$2:$K$19,10)),85))</f>
        <v/>
      </c>
      <c r="T273" s="152" t="str">
        <f>IF($D273="","",IF($U273="","",MIN($U273,VLOOKUP($D273,Fuse_Req!$A$2:$K$19,11))))</f>
        <v/>
      </c>
      <c r="U273" s="453"/>
      <c r="V273" s="453"/>
      <c r="W273" s="191"/>
      <c r="X273" s="191"/>
      <c r="Y273" s="191"/>
      <c r="Z273" s="125"/>
      <c r="AA273" s="126" t="e">
        <f>VLOOKUP($D273,Fuse_Req!$A$2:$K$19,2)</f>
        <v>#N/A</v>
      </c>
    </row>
    <row r="274" spans="1:27" x14ac:dyDescent="0.25">
      <c r="A274" s="125"/>
      <c r="B274" s="453"/>
      <c r="C274" s="453"/>
      <c r="D274" s="454"/>
      <c r="E274" s="455"/>
      <c r="F274" s="147" t="str">
        <f>IF($D274="","",IF($Q274="","",IF(VLOOKUP($D274,Fuse_Req!$A$2:$K$19,2)=1,$Q274*$G274,"")))</f>
        <v/>
      </c>
      <c r="G274" s="148" t="str">
        <f>IF($D274="","",IF(VLOOKUP($D274,Fuse_Req!$A$2:$K$19,2)=1,IF($N274&lt;=$R274,VLOOKUP($D274,Fuse_Req!$A$2:$K$19,3),IF(AND($N274&gt;$R274,$N274&lt;=$T274),VLOOKUP($D274,Fuse_Req!$A$2:$K$19,3)+(((VLOOKUP($D274,Fuse_Req!$A$2:$K$19,5)-VLOOKUP($D274,Fuse_Req!$A$2:$K$19,3))/($T274-$R274))*($N274-$R274)),0))))</f>
        <v/>
      </c>
      <c r="H274" s="147"/>
      <c r="I274" s="147"/>
      <c r="J274" s="148"/>
      <c r="K274" s="147"/>
      <c r="L274" s="147"/>
      <c r="M274" s="148"/>
      <c r="N274" s="149" t="str">
        <f t="shared" si="8"/>
        <v/>
      </c>
      <c r="O274" s="150" t="str">
        <f t="shared" si="9"/>
        <v/>
      </c>
      <c r="P274" s="151"/>
      <c r="Q274" s="453"/>
      <c r="R274" s="152" t="str">
        <f>IF($D274="","",IF(VLOOKUP($D274,Fuse_Req!$A$2:$K$19,2)=1,MIN($U274,VLOOKUP($D274,Fuse_Req!$A$2:$K$19,9)),85))</f>
        <v/>
      </c>
      <c r="S274" s="152" t="str">
        <f>IF($D274="","",IF(VLOOKUP($D274,Fuse_Req!$A$2:$K$19,2)=1,MIN($U274,VLOOKUP($D274,Fuse_Req!$A$2:$K$19,10)),85))</f>
        <v/>
      </c>
      <c r="T274" s="152" t="str">
        <f>IF($D274="","",IF($U274="","",MIN($U274,VLOOKUP($D274,Fuse_Req!$A$2:$K$19,11))))</f>
        <v/>
      </c>
      <c r="U274" s="453"/>
      <c r="V274" s="453"/>
      <c r="W274" s="191"/>
      <c r="X274" s="191"/>
      <c r="Y274" s="191"/>
      <c r="Z274" s="125"/>
      <c r="AA274" s="126" t="e">
        <f>VLOOKUP($D274,Fuse_Req!$A$2:$K$19,2)</f>
        <v>#N/A</v>
      </c>
    </row>
    <row r="275" spans="1:27" x14ac:dyDescent="0.25">
      <c r="A275" s="125"/>
      <c r="B275" s="453"/>
      <c r="C275" s="453"/>
      <c r="D275" s="454"/>
      <c r="E275" s="455"/>
      <c r="F275" s="147" t="str">
        <f>IF($D275="","",IF($Q275="","",IF(VLOOKUP($D275,Fuse_Req!$A$2:$K$19,2)=1,$Q275*$G275,"")))</f>
        <v/>
      </c>
      <c r="G275" s="148" t="str">
        <f>IF($D275="","",IF(VLOOKUP($D275,Fuse_Req!$A$2:$K$19,2)=1,IF($N275&lt;=$R275,VLOOKUP($D275,Fuse_Req!$A$2:$K$19,3),IF(AND($N275&gt;$R275,$N275&lt;=$T275),VLOOKUP($D275,Fuse_Req!$A$2:$K$19,3)+(((VLOOKUP($D275,Fuse_Req!$A$2:$K$19,5)-VLOOKUP($D275,Fuse_Req!$A$2:$K$19,3))/($T275-$R275))*($N275-$R275)),0))))</f>
        <v/>
      </c>
      <c r="H275" s="147"/>
      <c r="I275" s="147"/>
      <c r="J275" s="148"/>
      <c r="K275" s="147"/>
      <c r="L275" s="147"/>
      <c r="M275" s="148"/>
      <c r="N275" s="149" t="str">
        <f t="shared" si="8"/>
        <v/>
      </c>
      <c r="O275" s="150" t="str">
        <f t="shared" si="9"/>
        <v/>
      </c>
      <c r="P275" s="151"/>
      <c r="Q275" s="453"/>
      <c r="R275" s="152" t="str">
        <f>IF($D275="","",IF(VLOOKUP($D275,Fuse_Req!$A$2:$K$19,2)=1,MIN($U275,VLOOKUP($D275,Fuse_Req!$A$2:$K$19,9)),85))</f>
        <v/>
      </c>
      <c r="S275" s="152" t="str">
        <f>IF($D275="","",IF(VLOOKUP($D275,Fuse_Req!$A$2:$K$19,2)=1,MIN($U275,VLOOKUP($D275,Fuse_Req!$A$2:$K$19,10)),85))</f>
        <v/>
      </c>
      <c r="T275" s="152" t="str">
        <f>IF($D275="","",IF($U275="","",MIN($U275,VLOOKUP($D275,Fuse_Req!$A$2:$K$19,11))))</f>
        <v/>
      </c>
      <c r="U275" s="453"/>
      <c r="V275" s="453"/>
      <c r="W275" s="191"/>
      <c r="X275" s="191"/>
      <c r="Y275" s="191"/>
      <c r="Z275" s="125"/>
      <c r="AA275" s="126" t="e">
        <f>VLOOKUP($D275,Fuse_Req!$A$2:$K$19,2)</f>
        <v>#N/A</v>
      </c>
    </row>
    <row r="276" spans="1:27" x14ac:dyDescent="0.25">
      <c r="A276" s="125"/>
      <c r="B276" s="453"/>
      <c r="C276" s="453"/>
      <c r="D276" s="454"/>
      <c r="E276" s="455"/>
      <c r="F276" s="147" t="str">
        <f>IF($D276="","",IF($Q276="","",IF(VLOOKUP($D276,Fuse_Req!$A$2:$K$19,2)=1,$Q276*$G276,"")))</f>
        <v/>
      </c>
      <c r="G276" s="148" t="str">
        <f>IF($D276="","",IF(VLOOKUP($D276,Fuse_Req!$A$2:$K$19,2)=1,IF($N276&lt;=$R276,VLOOKUP($D276,Fuse_Req!$A$2:$K$19,3),IF(AND($N276&gt;$R276,$N276&lt;=$T276),VLOOKUP($D276,Fuse_Req!$A$2:$K$19,3)+(((VLOOKUP($D276,Fuse_Req!$A$2:$K$19,5)-VLOOKUP($D276,Fuse_Req!$A$2:$K$19,3))/($T276-$R276))*($N276-$R276)),0))))</f>
        <v/>
      </c>
      <c r="H276" s="147"/>
      <c r="I276" s="147"/>
      <c r="J276" s="148"/>
      <c r="K276" s="147"/>
      <c r="L276" s="147"/>
      <c r="M276" s="148"/>
      <c r="N276" s="149" t="str">
        <f t="shared" si="8"/>
        <v/>
      </c>
      <c r="O276" s="150" t="str">
        <f t="shared" si="9"/>
        <v/>
      </c>
      <c r="P276" s="151"/>
      <c r="Q276" s="453"/>
      <c r="R276" s="152" t="str">
        <f>IF($D276="","",IF(VLOOKUP($D276,Fuse_Req!$A$2:$K$19,2)=1,MIN($U276,VLOOKUP($D276,Fuse_Req!$A$2:$K$19,9)),85))</f>
        <v/>
      </c>
      <c r="S276" s="152" t="str">
        <f>IF($D276="","",IF(VLOOKUP($D276,Fuse_Req!$A$2:$K$19,2)=1,MIN($U276,VLOOKUP($D276,Fuse_Req!$A$2:$K$19,10)),85))</f>
        <v/>
      </c>
      <c r="T276" s="152" t="str">
        <f>IF($D276="","",IF($U276="","",MIN($U276,VLOOKUP($D276,Fuse_Req!$A$2:$K$19,11))))</f>
        <v/>
      </c>
      <c r="U276" s="453"/>
      <c r="V276" s="453"/>
      <c r="W276" s="191"/>
      <c r="X276" s="191"/>
      <c r="Y276" s="191"/>
      <c r="Z276" s="125"/>
      <c r="AA276" s="126" t="e">
        <f>VLOOKUP($D276,Fuse_Req!$A$2:$K$19,2)</f>
        <v>#N/A</v>
      </c>
    </row>
    <row r="277" spans="1:27" x14ac:dyDescent="0.25">
      <c r="A277" s="125"/>
      <c r="B277" s="453"/>
      <c r="C277" s="453"/>
      <c r="D277" s="454"/>
      <c r="E277" s="455"/>
      <c r="F277" s="147" t="str">
        <f>IF($D277="","",IF($Q277="","",IF(VLOOKUP($D277,Fuse_Req!$A$2:$K$19,2)=1,$Q277*$G277,"")))</f>
        <v/>
      </c>
      <c r="G277" s="148" t="str">
        <f>IF($D277="","",IF(VLOOKUP($D277,Fuse_Req!$A$2:$K$19,2)=1,IF($N277&lt;=$R277,VLOOKUP($D277,Fuse_Req!$A$2:$K$19,3),IF(AND($N277&gt;$R277,$N277&lt;=$T277),VLOOKUP($D277,Fuse_Req!$A$2:$K$19,3)+(((VLOOKUP($D277,Fuse_Req!$A$2:$K$19,5)-VLOOKUP($D277,Fuse_Req!$A$2:$K$19,3))/($T277-$R277))*($N277-$R277)),0))))</f>
        <v/>
      </c>
      <c r="H277" s="147"/>
      <c r="I277" s="147"/>
      <c r="J277" s="148"/>
      <c r="K277" s="147"/>
      <c r="L277" s="147"/>
      <c r="M277" s="148"/>
      <c r="N277" s="149" t="str">
        <f t="shared" si="8"/>
        <v/>
      </c>
      <c r="O277" s="150" t="str">
        <f t="shared" si="9"/>
        <v/>
      </c>
      <c r="P277" s="151"/>
      <c r="Q277" s="453"/>
      <c r="R277" s="152" t="str">
        <f>IF($D277="","",IF(VLOOKUP($D277,Fuse_Req!$A$2:$K$19,2)=1,MIN($U277,VLOOKUP($D277,Fuse_Req!$A$2:$K$19,9)),85))</f>
        <v/>
      </c>
      <c r="S277" s="152" t="str">
        <f>IF($D277="","",IF(VLOOKUP($D277,Fuse_Req!$A$2:$K$19,2)=1,MIN($U277,VLOOKUP($D277,Fuse_Req!$A$2:$K$19,10)),85))</f>
        <v/>
      </c>
      <c r="T277" s="152" t="str">
        <f>IF($D277="","",IF($U277="","",MIN($U277,VLOOKUP($D277,Fuse_Req!$A$2:$K$19,11))))</f>
        <v/>
      </c>
      <c r="U277" s="453"/>
      <c r="V277" s="453"/>
      <c r="W277" s="191"/>
      <c r="X277" s="191"/>
      <c r="Y277" s="191"/>
      <c r="Z277" s="125"/>
      <c r="AA277" s="126" t="e">
        <f>VLOOKUP($D277,Fuse_Req!$A$2:$K$19,2)</f>
        <v>#N/A</v>
      </c>
    </row>
    <row r="278" spans="1:27" x14ac:dyDescent="0.25">
      <c r="A278" s="125"/>
      <c r="B278" s="453"/>
      <c r="C278" s="453"/>
      <c r="D278" s="454"/>
      <c r="E278" s="455"/>
      <c r="F278" s="147" t="str">
        <f>IF($D278="","",IF($Q278="","",IF(VLOOKUP($D278,Fuse_Req!$A$2:$K$19,2)=1,$Q278*$G278,"")))</f>
        <v/>
      </c>
      <c r="G278" s="148" t="str">
        <f>IF($D278="","",IF(VLOOKUP($D278,Fuse_Req!$A$2:$K$19,2)=1,IF($N278&lt;=$R278,VLOOKUP($D278,Fuse_Req!$A$2:$K$19,3),IF(AND($N278&gt;$R278,$N278&lt;=$T278),VLOOKUP($D278,Fuse_Req!$A$2:$K$19,3)+(((VLOOKUP($D278,Fuse_Req!$A$2:$K$19,5)-VLOOKUP($D278,Fuse_Req!$A$2:$K$19,3))/($T278-$R278))*($N278-$R278)),0))))</f>
        <v/>
      </c>
      <c r="H278" s="147"/>
      <c r="I278" s="147"/>
      <c r="J278" s="148"/>
      <c r="K278" s="147"/>
      <c r="L278" s="147"/>
      <c r="M278" s="148"/>
      <c r="N278" s="149" t="str">
        <f t="shared" si="8"/>
        <v/>
      </c>
      <c r="O278" s="150" t="str">
        <f t="shared" si="9"/>
        <v/>
      </c>
      <c r="P278" s="151"/>
      <c r="Q278" s="453"/>
      <c r="R278" s="152" t="str">
        <f>IF($D278="","",IF(VLOOKUP($D278,Fuse_Req!$A$2:$K$19,2)=1,MIN($U278,VLOOKUP($D278,Fuse_Req!$A$2:$K$19,9)),85))</f>
        <v/>
      </c>
      <c r="S278" s="152" t="str">
        <f>IF($D278="","",IF(VLOOKUP($D278,Fuse_Req!$A$2:$K$19,2)=1,MIN($U278,VLOOKUP($D278,Fuse_Req!$A$2:$K$19,10)),85))</f>
        <v/>
      </c>
      <c r="T278" s="152" t="str">
        <f>IF($D278="","",IF($U278="","",MIN($U278,VLOOKUP($D278,Fuse_Req!$A$2:$K$19,11))))</f>
        <v/>
      </c>
      <c r="U278" s="453"/>
      <c r="V278" s="453"/>
      <c r="W278" s="191"/>
      <c r="X278" s="191"/>
      <c r="Y278" s="191"/>
      <c r="Z278" s="125"/>
      <c r="AA278" s="126" t="e">
        <f>VLOOKUP($D278,Fuse_Req!$A$2:$K$19,2)</f>
        <v>#N/A</v>
      </c>
    </row>
    <row r="279" spans="1:27" x14ac:dyDescent="0.25">
      <c r="A279" s="125"/>
      <c r="B279" s="453"/>
      <c r="C279" s="453"/>
      <c r="D279" s="454"/>
      <c r="E279" s="455"/>
      <c r="F279" s="147" t="str">
        <f>IF($D279="","",IF($Q279="","",IF(VLOOKUP($D279,Fuse_Req!$A$2:$K$19,2)=1,$Q279*$G279,"")))</f>
        <v/>
      </c>
      <c r="G279" s="148" t="str">
        <f>IF($D279="","",IF(VLOOKUP($D279,Fuse_Req!$A$2:$K$19,2)=1,IF($N279&lt;=$R279,VLOOKUP($D279,Fuse_Req!$A$2:$K$19,3),IF(AND($N279&gt;$R279,$N279&lt;=$T279),VLOOKUP($D279,Fuse_Req!$A$2:$K$19,3)+(((VLOOKUP($D279,Fuse_Req!$A$2:$K$19,5)-VLOOKUP($D279,Fuse_Req!$A$2:$K$19,3))/($T279-$R279))*($N279-$R279)),0))))</f>
        <v/>
      </c>
      <c r="H279" s="147"/>
      <c r="I279" s="147"/>
      <c r="J279" s="148"/>
      <c r="K279" s="147"/>
      <c r="L279" s="147"/>
      <c r="M279" s="148"/>
      <c r="N279" s="149" t="str">
        <f t="shared" si="8"/>
        <v/>
      </c>
      <c r="O279" s="150" t="str">
        <f t="shared" si="9"/>
        <v/>
      </c>
      <c r="P279" s="151"/>
      <c r="Q279" s="453"/>
      <c r="R279" s="152" t="str">
        <f>IF($D279="","",IF(VLOOKUP($D279,Fuse_Req!$A$2:$K$19,2)=1,MIN($U279,VLOOKUP($D279,Fuse_Req!$A$2:$K$19,9)),85))</f>
        <v/>
      </c>
      <c r="S279" s="152" t="str">
        <f>IF($D279="","",IF(VLOOKUP($D279,Fuse_Req!$A$2:$K$19,2)=1,MIN($U279,VLOOKUP($D279,Fuse_Req!$A$2:$K$19,10)),85))</f>
        <v/>
      </c>
      <c r="T279" s="152" t="str">
        <f>IF($D279="","",IF($U279="","",MIN($U279,VLOOKUP($D279,Fuse_Req!$A$2:$K$19,11))))</f>
        <v/>
      </c>
      <c r="U279" s="453"/>
      <c r="V279" s="453"/>
      <c r="W279" s="191"/>
      <c r="X279" s="191"/>
      <c r="Y279" s="191"/>
      <c r="Z279" s="125"/>
      <c r="AA279" s="126" t="e">
        <f>VLOOKUP($D279,Fuse_Req!$A$2:$K$19,2)</f>
        <v>#N/A</v>
      </c>
    </row>
    <row r="280" spans="1:27" x14ac:dyDescent="0.25">
      <c r="A280" s="125"/>
      <c r="B280" s="453"/>
      <c r="C280" s="453"/>
      <c r="D280" s="454"/>
      <c r="E280" s="455"/>
      <c r="F280" s="147" t="str">
        <f>IF($D280="","",IF($Q280="","",IF(VLOOKUP($D280,Fuse_Req!$A$2:$K$19,2)=1,$Q280*$G280,"")))</f>
        <v/>
      </c>
      <c r="G280" s="148" t="str">
        <f>IF($D280="","",IF(VLOOKUP($D280,Fuse_Req!$A$2:$K$19,2)=1,IF($N280&lt;=$R280,VLOOKUP($D280,Fuse_Req!$A$2:$K$19,3),IF(AND($N280&gt;$R280,$N280&lt;=$T280),VLOOKUP($D280,Fuse_Req!$A$2:$K$19,3)+(((VLOOKUP($D280,Fuse_Req!$A$2:$K$19,5)-VLOOKUP($D280,Fuse_Req!$A$2:$K$19,3))/($T280-$R280))*($N280-$R280)),0))))</f>
        <v/>
      </c>
      <c r="H280" s="147"/>
      <c r="I280" s="147"/>
      <c r="J280" s="148"/>
      <c r="K280" s="147"/>
      <c r="L280" s="147"/>
      <c r="M280" s="148"/>
      <c r="N280" s="149" t="str">
        <f t="shared" si="8"/>
        <v/>
      </c>
      <c r="O280" s="150" t="str">
        <f t="shared" si="9"/>
        <v/>
      </c>
      <c r="P280" s="151"/>
      <c r="Q280" s="453"/>
      <c r="R280" s="152" t="str">
        <f>IF($D280="","",IF(VLOOKUP($D280,Fuse_Req!$A$2:$K$19,2)=1,MIN($U280,VLOOKUP($D280,Fuse_Req!$A$2:$K$19,9)),85))</f>
        <v/>
      </c>
      <c r="S280" s="152" t="str">
        <f>IF($D280="","",IF(VLOOKUP($D280,Fuse_Req!$A$2:$K$19,2)=1,MIN($U280,VLOOKUP($D280,Fuse_Req!$A$2:$K$19,10)),85))</f>
        <v/>
      </c>
      <c r="T280" s="152" t="str">
        <f>IF($D280="","",IF($U280="","",MIN($U280,VLOOKUP($D280,Fuse_Req!$A$2:$K$19,11))))</f>
        <v/>
      </c>
      <c r="U280" s="453"/>
      <c r="V280" s="453"/>
      <c r="W280" s="191"/>
      <c r="X280" s="191"/>
      <c r="Y280" s="191"/>
      <c r="Z280" s="125"/>
      <c r="AA280" s="126" t="e">
        <f>VLOOKUP($D280,Fuse_Req!$A$2:$K$19,2)</f>
        <v>#N/A</v>
      </c>
    </row>
    <row r="281" spans="1:27" x14ac:dyDescent="0.25">
      <c r="A281" s="125"/>
      <c r="B281" s="453"/>
      <c r="C281" s="453"/>
      <c r="D281" s="454"/>
      <c r="E281" s="455"/>
      <c r="F281" s="147" t="str">
        <f>IF($D281="","",IF($Q281="","",IF(VLOOKUP($D281,Fuse_Req!$A$2:$K$19,2)=1,$Q281*$G281,"")))</f>
        <v/>
      </c>
      <c r="G281" s="148" t="str">
        <f>IF($D281="","",IF(VLOOKUP($D281,Fuse_Req!$A$2:$K$19,2)=1,IF($N281&lt;=$R281,VLOOKUP($D281,Fuse_Req!$A$2:$K$19,3),IF(AND($N281&gt;$R281,$N281&lt;=$T281),VLOOKUP($D281,Fuse_Req!$A$2:$K$19,3)+(((VLOOKUP($D281,Fuse_Req!$A$2:$K$19,5)-VLOOKUP($D281,Fuse_Req!$A$2:$K$19,3))/($T281-$R281))*($N281-$R281)),0))))</f>
        <v/>
      </c>
      <c r="H281" s="147"/>
      <c r="I281" s="147"/>
      <c r="J281" s="148"/>
      <c r="K281" s="147"/>
      <c r="L281" s="147"/>
      <c r="M281" s="148"/>
      <c r="N281" s="149" t="str">
        <f t="shared" si="8"/>
        <v/>
      </c>
      <c r="O281" s="150" t="str">
        <f t="shared" si="9"/>
        <v/>
      </c>
      <c r="P281" s="151"/>
      <c r="Q281" s="453"/>
      <c r="R281" s="152" t="str">
        <f>IF($D281="","",IF(VLOOKUP($D281,Fuse_Req!$A$2:$K$19,2)=1,MIN($U281,VLOOKUP($D281,Fuse_Req!$A$2:$K$19,9)),85))</f>
        <v/>
      </c>
      <c r="S281" s="152" t="str">
        <f>IF($D281="","",IF(VLOOKUP($D281,Fuse_Req!$A$2:$K$19,2)=1,MIN($U281,VLOOKUP($D281,Fuse_Req!$A$2:$K$19,10)),85))</f>
        <v/>
      </c>
      <c r="T281" s="152" t="str">
        <f>IF($D281="","",IF($U281="","",MIN($U281,VLOOKUP($D281,Fuse_Req!$A$2:$K$19,11))))</f>
        <v/>
      </c>
      <c r="U281" s="453"/>
      <c r="V281" s="453"/>
      <c r="W281" s="191"/>
      <c r="X281" s="191"/>
      <c r="Y281" s="191"/>
      <c r="Z281" s="125"/>
      <c r="AA281" s="126" t="e">
        <f>VLOOKUP($D281,Fuse_Req!$A$2:$K$19,2)</f>
        <v>#N/A</v>
      </c>
    </row>
    <row r="282" spans="1:27" x14ac:dyDescent="0.25">
      <c r="A282" s="125"/>
      <c r="B282" s="453"/>
      <c r="C282" s="453"/>
      <c r="D282" s="454"/>
      <c r="E282" s="455"/>
      <c r="F282" s="147" t="str">
        <f>IF($D282="","",IF($Q282="","",IF(VLOOKUP($D282,Fuse_Req!$A$2:$K$19,2)=1,$Q282*$G282,"")))</f>
        <v/>
      </c>
      <c r="G282" s="148" t="str">
        <f>IF($D282="","",IF(VLOOKUP($D282,Fuse_Req!$A$2:$K$19,2)=1,IF($N282&lt;=$R282,VLOOKUP($D282,Fuse_Req!$A$2:$K$19,3),IF(AND($N282&gt;$R282,$N282&lt;=$T282),VLOOKUP($D282,Fuse_Req!$A$2:$K$19,3)+(((VLOOKUP($D282,Fuse_Req!$A$2:$K$19,5)-VLOOKUP($D282,Fuse_Req!$A$2:$K$19,3))/($T282-$R282))*($N282-$R282)),0))))</f>
        <v/>
      </c>
      <c r="H282" s="147"/>
      <c r="I282" s="147"/>
      <c r="J282" s="148"/>
      <c r="K282" s="147"/>
      <c r="L282" s="147"/>
      <c r="M282" s="148"/>
      <c r="N282" s="149" t="str">
        <f t="shared" si="8"/>
        <v/>
      </c>
      <c r="O282" s="150" t="str">
        <f t="shared" si="9"/>
        <v/>
      </c>
      <c r="P282" s="151"/>
      <c r="Q282" s="453"/>
      <c r="R282" s="152" t="str">
        <f>IF($D282="","",IF(VLOOKUP($D282,Fuse_Req!$A$2:$K$19,2)=1,MIN($U282,VLOOKUP($D282,Fuse_Req!$A$2:$K$19,9)),85))</f>
        <v/>
      </c>
      <c r="S282" s="152" t="str">
        <f>IF($D282="","",IF(VLOOKUP($D282,Fuse_Req!$A$2:$K$19,2)=1,MIN($U282,VLOOKUP($D282,Fuse_Req!$A$2:$K$19,10)),85))</f>
        <v/>
      </c>
      <c r="T282" s="152" t="str">
        <f>IF($D282="","",IF($U282="","",MIN($U282,VLOOKUP($D282,Fuse_Req!$A$2:$K$19,11))))</f>
        <v/>
      </c>
      <c r="U282" s="453"/>
      <c r="V282" s="453"/>
      <c r="W282" s="191"/>
      <c r="X282" s="191"/>
      <c r="Y282" s="191"/>
      <c r="Z282" s="125"/>
      <c r="AA282" s="126" t="e">
        <f>VLOOKUP($D282,Fuse_Req!$A$2:$K$19,2)</f>
        <v>#N/A</v>
      </c>
    </row>
    <row r="283" spans="1:27" x14ac:dyDescent="0.25">
      <c r="A283" s="125"/>
      <c r="B283" s="453"/>
      <c r="C283" s="453"/>
      <c r="D283" s="454"/>
      <c r="E283" s="455"/>
      <c r="F283" s="147" t="str">
        <f>IF($D283="","",IF($Q283="","",IF(VLOOKUP($D283,Fuse_Req!$A$2:$K$19,2)=1,$Q283*$G283,"")))</f>
        <v/>
      </c>
      <c r="G283" s="148" t="str">
        <f>IF($D283="","",IF(VLOOKUP($D283,Fuse_Req!$A$2:$K$19,2)=1,IF($N283&lt;=$R283,VLOOKUP($D283,Fuse_Req!$A$2:$K$19,3),IF(AND($N283&gt;$R283,$N283&lt;=$T283),VLOOKUP($D283,Fuse_Req!$A$2:$K$19,3)+(((VLOOKUP($D283,Fuse_Req!$A$2:$K$19,5)-VLOOKUP($D283,Fuse_Req!$A$2:$K$19,3))/($T283-$R283))*($N283-$R283)),0))))</f>
        <v/>
      </c>
      <c r="H283" s="147"/>
      <c r="I283" s="147"/>
      <c r="J283" s="148"/>
      <c r="K283" s="147"/>
      <c r="L283" s="147"/>
      <c r="M283" s="148"/>
      <c r="N283" s="149" t="str">
        <f t="shared" si="8"/>
        <v/>
      </c>
      <c r="O283" s="150" t="str">
        <f t="shared" si="9"/>
        <v/>
      </c>
      <c r="P283" s="151"/>
      <c r="Q283" s="453"/>
      <c r="R283" s="152" t="str">
        <f>IF($D283="","",IF(VLOOKUP($D283,Fuse_Req!$A$2:$K$19,2)=1,MIN($U283,VLOOKUP($D283,Fuse_Req!$A$2:$K$19,9)),85))</f>
        <v/>
      </c>
      <c r="S283" s="152" t="str">
        <f>IF($D283="","",IF(VLOOKUP($D283,Fuse_Req!$A$2:$K$19,2)=1,MIN($U283,VLOOKUP($D283,Fuse_Req!$A$2:$K$19,10)),85))</f>
        <v/>
      </c>
      <c r="T283" s="152" t="str">
        <f>IF($D283="","",IF($U283="","",MIN($U283,VLOOKUP($D283,Fuse_Req!$A$2:$K$19,11))))</f>
        <v/>
      </c>
      <c r="U283" s="453"/>
      <c r="V283" s="453"/>
      <c r="W283" s="191"/>
      <c r="X283" s="191"/>
      <c r="Y283" s="191"/>
      <c r="Z283" s="125"/>
      <c r="AA283" s="126" t="e">
        <f>VLOOKUP($D283,Fuse_Req!$A$2:$K$19,2)</f>
        <v>#N/A</v>
      </c>
    </row>
    <row r="284" spans="1:27" x14ac:dyDescent="0.25">
      <c r="A284" s="125"/>
      <c r="B284" s="453"/>
      <c r="C284" s="453"/>
      <c r="D284" s="454"/>
      <c r="E284" s="455"/>
      <c r="F284" s="147" t="str">
        <f>IF($D284="","",IF($Q284="","",IF(VLOOKUP($D284,Fuse_Req!$A$2:$K$19,2)=1,$Q284*$G284,"")))</f>
        <v/>
      </c>
      <c r="G284" s="148" t="str">
        <f>IF($D284="","",IF(VLOOKUP($D284,Fuse_Req!$A$2:$K$19,2)=1,IF($N284&lt;=$R284,VLOOKUP($D284,Fuse_Req!$A$2:$K$19,3),IF(AND($N284&gt;$R284,$N284&lt;=$T284),VLOOKUP($D284,Fuse_Req!$A$2:$K$19,3)+(((VLOOKUP($D284,Fuse_Req!$A$2:$K$19,5)-VLOOKUP($D284,Fuse_Req!$A$2:$K$19,3))/($T284-$R284))*($N284-$R284)),0))))</f>
        <v/>
      </c>
      <c r="H284" s="147"/>
      <c r="I284" s="147"/>
      <c r="J284" s="148"/>
      <c r="K284" s="147"/>
      <c r="L284" s="147"/>
      <c r="M284" s="148"/>
      <c r="N284" s="149" t="str">
        <f t="shared" si="8"/>
        <v/>
      </c>
      <c r="O284" s="150" t="str">
        <f t="shared" si="9"/>
        <v/>
      </c>
      <c r="P284" s="151"/>
      <c r="Q284" s="453"/>
      <c r="R284" s="152" t="str">
        <f>IF($D284="","",IF(VLOOKUP($D284,Fuse_Req!$A$2:$K$19,2)=1,MIN($U284,VLOOKUP($D284,Fuse_Req!$A$2:$K$19,9)),85))</f>
        <v/>
      </c>
      <c r="S284" s="152" t="str">
        <f>IF($D284="","",IF(VLOOKUP($D284,Fuse_Req!$A$2:$K$19,2)=1,MIN($U284,VLOOKUP($D284,Fuse_Req!$A$2:$K$19,10)),85))</f>
        <v/>
      </c>
      <c r="T284" s="152" t="str">
        <f>IF($D284="","",IF($U284="","",MIN($U284,VLOOKUP($D284,Fuse_Req!$A$2:$K$19,11))))</f>
        <v/>
      </c>
      <c r="U284" s="453"/>
      <c r="V284" s="453"/>
      <c r="W284" s="191"/>
      <c r="X284" s="191"/>
      <c r="Y284" s="191"/>
      <c r="Z284" s="125"/>
      <c r="AA284" s="126" t="e">
        <f>VLOOKUP($D284,Fuse_Req!$A$2:$K$19,2)</f>
        <v>#N/A</v>
      </c>
    </row>
    <row r="285" spans="1:27" x14ac:dyDescent="0.25">
      <c r="A285" s="125"/>
      <c r="B285" s="453"/>
      <c r="C285" s="453"/>
      <c r="D285" s="454"/>
      <c r="E285" s="455"/>
      <c r="F285" s="147" t="str">
        <f>IF($D285="","",IF($Q285="","",IF(VLOOKUP($D285,Fuse_Req!$A$2:$K$19,2)=1,$Q285*$G285,"")))</f>
        <v/>
      </c>
      <c r="G285" s="148" t="str">
        <f>IF($D285="","",IF(VLOOKUP($D285,Fuse_Req!$A$2:$K$19,2)=1,IF($N285&lt;=$R285,VLOOKUP($D285,Fuse_Req!$A$2:$K$19,3),IF(AND($N285&gt;$R285,$N285&lt;=$T285),VLOOKUP($D285,Fuse_Req!$A$2:$K$19,3)+(((VLOOKUP($D285,Fuse_Req!$A$2:$K$19,5)-VLOOKUP($D285,Fuse_Req!$A$2:$K$19,3))/($T285-$R285))*($N285-$R285)),0))))</f>
        <v/>
      </c>
      <c r="H285" s="147"/>
      <c r="I285" s="147"/>
      <c r="J285" s="148"/>
      <c r="K285" s="147"/>
      <c r="L285" s="147"/>
      <c r="M285" s="148"/>
      <c r="N285" s="149" t="str">
        <f t="shared" si="8"/>
        <v/>
      </c>
      <c r="O285" s="150" t="str">
        <f t="shared" si="9"/>
        <v/>
      </c>
      <c r="P285" s="151"/>
      <c r="Q285" s="453"/>
      <c r="R285" s="152" t="str">
        <f>IF($D285="","",IF(VLOOKUP($D285,Fuse_Req!$A$2:$K$19,2)=1,MIN($U285,VLOOKUP($D285,Fuse_Req!$A$2:$K$19,9)),85))</f>
        <v/>
      </c>
      <c r="S285" s="152" t="str">
        <f>IF($D285="","",IF(VLOOKUP($D285,Fuse_Req!$A$2:$K$19,2)=1,MIN($U285,VLOOKUP($D285,Fuse_Req!$A$2:$K$19,10)),85))</f>
        <v/>
      </c>
      <c r="T285" s="152" t="str">
        <f>IF($D285="","",IF($U285="","",MIN($U285,VLOOKUP($D285,Fuse_Req!$A$2:$K$19,11))))</f>
        <v/>
      </c>
      <c r="U285" s="453"/>
      <c r="V285" s="453"/>
      <c r="W285" s="191"/>
      <c r="X285" s="191"/>
      <c r="Y285" s="191"/>
      <c r="Z285" s="125"/>
      <c r="AA285" s="126" t="e">
        <f>VLOOKUP($D285,Fuse_Req!$A$2:$K$19,2)</f>
        <v>#N/A</v>
      </c>
    </row>
    <row r="286" spans="1:27" x14ac:dyDescent="0.25">
      <c r="A286" s="125"/>
      <c r="B286" s="453"/>
      <c r="C286" s="453"/>
      <c r="D286" s="454"/>
      <c r="E286" s="455"/>
      <c r="F286" s="147" t="str">
        <f>IF($D286="","",IF($Q286="","",IF(VLOOKUP($D286,Fuse_Req!$A$2:$K$19,2)=1,$Q286*$G286,"")))</f>
        <v/>
      </c>
      <c r="G286" s="148" t="str">
        <f>IF($D286="","",IF(VLOOKUP($D286,Fuse_Req!$A$2:$K$19,2)=1,IF($N286&lt;=$R286,VLOOKUP($D286,Fuse_Req!$A$2:$K$19,3),IF(AND($N286&gt;$R286,$N286&lt;=$T286),VLOOKUP($D286,Fuse_Req!$A$2:$K$19,3)+(((VLOOKUP($D286,Fuse_Req!$A$2:$K$19,5)-VLOOKUP($D286,Fuse_Req!$A$2:$K$19,3))/($T286-$R286))*($N286-$R286)),0))))</f>
        <v/>
      </c>
      <c r="H286" s="147"/>
      <c r="I286" s="147"/>
      <c r="J286" s="148"/>
      <c r="K286" s="147"/>
      <c r="L286" s="147"/>
      <c r="M286" s="148"/>
      <c r="N286" s="149" t="str">
        <f t="shared" si="8"/>
        <v/>
      </c>
      <c r="O286" s="150" t="str">
        <f t="shared" si="9"/>
        <v/>
      </c>
      <c r="P286" s="151"/>
      <c r="Q286" s="453"/>
      <c r="R286" s="152" t="str">
        <f>IF($D286="","",IF(VLOOKUP($D286,Fuse_Req!$A$2:$K$19,2)=1,MIN($U286,VLOOKUP($D286,Fuse_Req!$A$2:$K$19,9)),85))</f>
        <v/>
      </c>
      <c r="S286" s="152" t="str">
        <f>IF($D286="","",IF(VLOOKUP($D286,Fuse_Req!$A$2:$K$19,2)=1,MIN($U286,VLOOKUP($D286,Fuse_Req!$A$2:$K$19,10)),85))</f>
        <v/>
      </c>
      <c r="T286" s="152" t="str">
        <f>IF($D286="","",IF($U286="","",MIN($U286,VLOOKUP($D286,Fuse_Req!$A$2:$K$19,11))))</f>
        <v/>
      </c>
      <c r="U286" s="453"/>
      <c r="V286" s="453"/>
      <c r="W286" s="191"/>
      <c r="X286" s="191"/>
      <c r="Y286" s="191"/>
      <c r="Z286" s="125"/>
      <c r="AA286" s="126" t="e">
        <f>VLOOKUP($D286,Fuse_Req!$A$2:$K$19,2)</f>
        <v>#N/A</v>
      </c>
    </row>
    <row r="287" spans="1:27" x14ac:dyDescent="0.25">
      <c r="A287" s="125"/>
      <c r="B287" s="453"/>
      <c r="C287" s="453"/>
      <c r="D287" s="454"/>
      <c r="E287" s="455"/>
      <c r="F287" s="147" t="str">
        <f>IF($D287="","",IF($Q287="","",IF(VLOOKUP($D287,Fuse_Req!$A$2:$K$19,2)=1,$Q287*$G287,"")))</f>
        <v/>
      </c>
      <c r="G287" s="148" t="str">
        <f>IF($D287="","",IF(VLOOKUP($D287,Fuse_Req!$A$2:$K$19,2)=1,IF($N287&lt;=$R287,VLOOKUP($D287,Fuse_Req!$A$2:$K$19,3),IF(AND($N287&gt;$R287,$N287&lt;=$T287),VLOOKUP($D287,Fuse_Req!$A$2:$K$19,3)+(((VLOOKUP($D287,Fuse_Req!$A$2:$K$19,5)-VLOOKUP($D287,Fuse_Req!$A$2:$K$19,3))/($T287-$R287))*($N287-$R287)),0))))</f>
        <v/>
      </c>
      <c r="H287" s="147"/>
      <c r="I287" s="147"/>
      <c r="J287" s="148"/>
      <c r="K287" s="147"/>
      <c r="L287" s="147"/>
      <c r="M287" s="148"/>
      <c r="N287" s="149" t="str">
        <f t="shared" si="8"/>
        <v/>
      </c>
      <c r="O287" s="150" t="str">
        <f t="shared" si="9"/>
        <v/>
      </c>
      <c r="P287" s="151"/>
      <c r="Q287" s="453"/>
      <c r="R287" s="152" t="str">
        <f>IF($D287="","",IF(VLOOKUP($D287,Fuse_Req!$A$2:$K$19,2)=1,MIN($U287,VLOOKUP($D287,Fuse_Req!$A$2:$K$19,9)),85))</f>
        <v/>
      </c>
      <c r="S287" s="152" t="str">
        <f>IF($D287="","",IF(VLOOKUP($D287,Fuse_Req!$A$2:$K$19,2)=1,MIN($U287,VLOOKUP($D287,Fuse_Req!$A$2:$K$19,10)),85))</f>
        <v/>
      </c>
      <c r="T287" s="152" t="str">
        <f>IF($D287="","",IF($U287="","",MIN($U287,VLOOKUP($D287,Fuse_Req!$A$2:$K$19,11))))</f>
        <v/>
      </c>
      <c r="U287" s="453"/>
      <c r="V287" s="453"/>
      <c r="W287" s="191"/>
      <c r="X287" s="191"/>
      <c r="Y287" s="191"/>
      <c r="Z287" s="125"/>
      <c r="AA287" s="126" t="e">
        <f>VLOOKUP($D287,Fuse_Req!$A$2:$K$19,2)</f>
        <v>#N/A</v>
      </c>
    </row>
    <row r="288" spans="1:27" x14ac:dyDescent="0.25">
      <c r="A288" s="125"/>
      <c r="B288" s="453"/>
      <c r="C288" s="453"/>
      <c r="D288" s="454"/>
      <c r="E288" s="455"/>
      <c r="F288" s="147" t="str">
        <f>IF($D288="","",IF($Q288="","",IF(VLOOKUP($D288,Fuse_Req!$A$2:$K$19,2)=1,$Q288*$G288,"")))</f>
        <v/>
      </c>
      <c r="G288" s="148" t="str">
        <f>IF($D288="","",IF(VLOOKUP($D288,Fuse_Req!$A$2:$K$19,2)=1,IF($N288&lt;=$R288,VLOOKUP($D288,Fuse_Req!$A$2:$K$19,3),IF(AND($N288&gt;$R288,$N288&lt;=$T288),VLOOKUP($D288,Fuse_Req!$A$2:$K$19,3)+(((VLOOKUP($D288,Fuse_Req!$A$2:$K$19,5)-VLOOKUP($D288,Fuse_Req!$A$2:$K$19,3))/($T288-$R288))*($N288-$R288)),0))))</f>
        <v/>
      </c>
      <c r="H288" s="147"/>
      <c r="I288" s="147"/>
      <c r="J288" s="148"/>
      <c r="K288" s="147"/>
      <c r="L288" s="147"/>
      <c r="M288" s="148"/>
      <c r="N288" s="149" t="str">
        <f t="shared" si="8"/>
        <v/>
      </c>
      <c r="O288" s="150" t="str">
        <f t="shared" si="9"/>
        <v/>
      </c>
      <c r="P288" s="151"/>
      <c r="Q288" s="453"/>
      <c r="R288" s="152" t="str">
        <f>IF($D288="","",IF(VLOOKUP($D288,Fuse_Req!$A$2:$K$19,2)=1,MIN($U288,VLOOKUP($D288,Fuse_Req!$A$2:$K$19,9)),85))</f>
        <v/>
      </c>
      <c r="S288" s="152" t="str">
        <f>IF($D288="","",IF(VLOOKUP($D288,Fuse_Req!$A$2:$K$19,2)=1,MIN($U288,VLOOKUP($D288,Fuse_Req!$A$2:$K$19,10)),85))</f>
        <v/>
      </c>
      <c r="T288" s="152" t="str">
        <f>IF($D288="","",IF($U288="","",MIN($U288,VLOOKUP($D288,Fuse_Req!$A$2:$K$19,11))))</f>
        <v/>
      </c>
      <c r="U288" s="453"/>
      <c r="V288" s="453"/>
      <c r="W288" s="191"/>
      <c r="X288" s="191"/>
      <c r="Y288" s="191"/>
      <c r="Z288" s="125"/>
      <c r="AA288" s="126" t="e">
        <f>VLOOKUP($D288,Fuse_Req!$A$2:$K$19,2)</f>
        <v>#N/A</v>
      </c>
    </row>
    <row r="289" spans="1:27" x14ac:dyDescent="0.25">
      <c r="A289" s="125"/>
      <c r="B289" s="453"/>
      <c r="C289" s="453"/>
      <c r="D289" s="454"/>
      <c r="E289" s="455"/>
      <c r="F289" s="147" t="str">
        <f>IF($D289="","",IF($Q289="","",IF(VLOOKUP($D289,Fuse_Req!$A$2:$K$19,2)=1,$Q289*$G289,"")))</f>
        <v/>
      </c>
      <c r="G289" s="148" t="str">
        <f>IF($D289="","",IF(VLOOKUP($D289,Fuse_Req!$A$2:$K$19,2)=1,IF($N289&lt;=$R289,VLOOKUP($D289,Fuse_Req!$A$2:$K$19,3),IF(AND($N289&gt;$R289,$N289&lt;=$T289),VLOOKUP($D289,Fuse_Req!$A$2:$K$19,3)+(((VLOOKUP($D289,Fuse_Req!$A$2:$K$19,5)-VLOOKUP($D289,Fuse_Req!$A$2:$K$19,3))/($T289-$R289))*($N289-$R289)),0))))</f>
        <v/>
      </c>
      <c r="H289" s="147"/>
      <c r="I289" s="147"/>
      <c r="J289" s="148"/>
      <c r="K289" s="147"/>
      <c r="L289" s="147"/>
      <c r="M289" s="148"/>
      <c r="N289" s="149" t="str">
        <f t="shared" si="8"/>
        <v/>
      </c>
      <c r="O289" s="150" t="str">
        <f t="shared" si="9"/>
        <v/>
      </c>
      <c r="P289" s="151"/>
      <c r="Q289" s="453"/>
      <c r="R289" s="152" t="str">
        <f>IF($D289="","",IF(VLOOKUP($D289,Fuse_Req!$A$2:$K$19,2)=1,MIN($U289,VLOOKUP($D289,Fuse_Req!$A$2:$K$19,9)),85))</f>
        <v/>
      </c>
      <c r="S289" s="152" t="str">
        <f>IF($D289="","",IF(VLOOKUP($D289,Fuse_Req!$A$2:$K$19,2)=1,MIN($U289,VLOOKUP($D289,Fuse_Req!$A$2:$K$19,10)),85))</f>
        <v/>
      </c>
      <c r="T289" s="152" t="str">
        <f>IF($D289="","",IF($U289="","",MIN($U289,VLOOKUP($D289,Fuse_Req!$A$2:$K$19,11))))</f>
        <v/>
      </c>
      <c r="U289" s="453"/>
      <c r="V289" s="453"/>
      <c r="W289" s="191"/>
      <c r="X289" s="191"/>
      <c r="Y289" s="191"/>
      <c r="Z289" s="125"/>
      <c r="AA289" s="126" t="e">
        <f>VLOOKUP($D289,Fuse_Req!$A$2:$K$19,2)</f>
        <v>#N/A</v>
      </c>
    </row>
    <row r="290" spans="1:27" x14ac:dyDescent="0.25">
      <c r="A290" s="125"/>
      <c r="B290" s="453"/>
      <c r="C290" s="453"/>
      <c r="D290" s="454"/>
      <c r="E290" s="455"/>
      <c r="F290" s="147" t="str">
        <f>IF($D290="","",IF($Q290="","",IF(VLOOKUP($D290,Fuse_Req!$A$2:$K$19,2)=1,$Q290*$G290,"")))</f>
        <v/>
      </c>
      <c r="G290" s="148" t="str">
        <f>IF($D290="","",IF(VLOOKUP($D290,Fuse_Req!$A$2:$K$19,2)=1,IF($N290&lt;=$R290,VLOOKUP($D290,Fuse_Req!$A$2:$K$19,3),IF(AND($N290&gt;$R290,$N290&lt;=$T290),VLOOKUP($D290,Fuse_Req!$A$2:$K$19,3)+(((VLOOKUP($D290,Fuse_Req!$A$2:$K$19,5)-VLOOKUP($D290,Fuse_Req!$A$2:$K$19,3))/($T290-$R290))*($N290-$R290)),0))))</f>
        <v/>
      </c>
      <c r="H290" s="147"/>
      <c r="I290" s="147"/>
      <c r="J290" s="148"/>
      <c r="K290" s="147"/>
      <c r="L290" s="147"/>
      <c r="M290" s="148"/>
      <c r="N290" s="149" t="str">
        <f t="shared" si="8"/>
        <v/>
      </c>
      <c r="O290" s="150" t="str">
        <f t="shared" si="9"/>
        <v/>
      </c>
      <c r="P290" s="151"/>
      <c r="Q290" s="453"/>
      <c r="R290" s="152" t="str">
        <f>IF($D290="","",IF(VLOOKUP($D290,Fuse_Req!$A$2:$K$19,2)=1,MIN($U290,VLOOKUP($D290,Fuse_Req!$A$2:$K$19,9)),85))</f>
        <v/>
      </c>
      <c r="S290" s="152" t="str">
        <f>IF($D290="","",IF(VLOOKUP($D290,Fuse_Req!$A$2:$K$19,2)=1,MIN($U290,VLOOKUP($D290,Fuse_Req!$A$2:$K$19,10)),85))</f>
        <v/>
      </c>
      <c r="T290" s="152" t="str">
        <f>IF($D290="","",IF($U290="","",MIN($U290,VLOOKUP($D290,Fuse_Req!$A$2:$K$19,11))))</f>
        <v/>
      </c>
      <c r="U290" s="453"/>
      <c r="V290" s="453"/>
      <c r="W290" s="191"/>
      <c r="X290" s="191"/>
      <c r="Y290" s="191"/>
      <c r="Z290" s="125"/>
      <c r="AA290" s="126" t="e">
        <f>VLOOKUP($D290,Fuse_Req!$A$2:$K$19,2)</f>
        <v>#N/A</v>
      </c>
    </row>
    <row r="291" spans="1:27" x14ac:dyDescent="0.25">
      <c r="A291" s="125"/>
      <c r="B291" s="453"/>
      <c r="C291" s="453"/>
      <c r="D291" s="454"/>
      <c r="E291" s="455"/>
      <c r="F291" s="147" t="str">
        <f>IF($D291="","",IF($Q291="","",IF(VLOOKUP($D291,Fuse_Req!$A$2:$K$19,2)=1,$Q291*$G291,"")))</f>
        <v/>
      </c>
      <c r="G291" s="148" t="str">
        <f>IF($D291="","",IF(VLOOKUP($D291,Fuse_Req!$A$2:$K$19,2)=1,IF($N291&lt;=$R291,VLOOKUP($D291,Fuse_Req!$A$2:$K$19,3),IF(AND($N291&gt;$R291,$N291&lt;=$T291),VLOOKUP($D291,Fuse_Req!$A$2:$K$19,3)+(((VLOOKUP($D291,Fuse_Req!$A$2:$K$19,5)-VLOOKUP($D291,Fuse_Req!$A$2:$K$19,3))/($T291-$R291))*($N291-$R291)),0))))</f>
        <v/>
      </c>
      <c r="H291" s="147"/>
      <c r="I291" s="147"/>
      <c r="J291" s="148"/>
      <c r="K291" s="147"/>
      <c r="L291" s="147"/>
      <c r="M291" s="148"/>
      <c r="N291" s="149" t="str">
        <f t="shared" si="8"/>
        <v/>
      </c>
      <c r="O291" s="150" t="str">
        <f t="shared" si="9"/>
        <v/>
      </c>
      <c r="P291" s="151"/>
      <c r="Q291" s="453"/>
      <c r="R291" s="152" t="str">
        <f>IF($D291="","",IF(VLOOKUP($D291,Fuse_Req!$A$2:$K$19,2)=1,MIN($U291,VLOOKUP($D291,Fuse_Req!$A$2:$K$19,9)),85))</f>
        <v/>
      </c>
      <c r="S291" s="152" t="str">
        <f>IF($D291="","",IF(VLOOKUP($D291,Fuse_Req!$A$2:$K$19,2)=1,MIN($U291,VLOOKUP($D291,Fuse_Req!$A$2:$K$19,10)),85))</f>
        <v/>
      </c>
      <c r="T291" s="152" t="str">
        <f>IF($D291="","",IF($U291="","",MIN($U291,VLOOKUP($D291,Fuse_Req!$A$2:$K$19,11))))</f>
        <v/>
      </c>
      <c r="U291" s="453"/>
      <c r="V291" s="453"/>
      <c r="W291" s="191"/>
      <c r="X291" s="191"/>
      <c r="Y291" s="191"/>
      <c r="Z291" s="125"/>
      <c r="AA291" s="126" t="e">
        <f>VLOOKUP($D291,Fuse_Req!$A$2:$K$19,2)</f>
        <v>#N/A</v>
      </c>
    </row>
    <row r="292" spans="1:27" x14ac:dyDescent="0.25">
      <c r="A292" s="125"/>
      <c r="B292" s="453"/>
      <c r="C292" s="453"/>
      <c r="D292" s="454"/>
      <c r="E292" s="455"/>
      <c r="F292" s="147" t="str">
        <f>IF($D292="","",IF($Q292="","",IF(VLOOKUP($D292,Fuse_Req!$A$2:$K$19,2)=1,$Q292*$G292,"")))</f>
        <v/>
      </c>
      <c r="G292" s="148" t="str">
        <f>IF($D292="","",IF(VLOOKUP($D292,Fuse_Req!$A$2:$K$19,2)=1,IF($N292&lt;=$R292,VLOOKUP($D292,Fuse_Req!$A$2:$K$19,3),IF(AND($N292&gt;$R292,$N292&lt;=$T292),VLOOKUP($D292,Fuse_Req!$A$2:$K$19,3)+(((VLOOKUP($D292,Fuse_Req!$A$2:$K$19,5)-VLOOKUP($D292,Fuse_Req!$A$2:$K$19,3))/($T292-$R292))*($N292-$R292)),0))))</f>
        <v/>
      </c>
      <c r="H292" s="147"/>
      <c r="I292" s="147"/>
      <c r="J292" s="148"/>
      <c r="K292" s="147"/>
      <c r="L292" s="147"/>
      <c r="M292" s="148"/>
      <c r="N292" s="149" t="str">
        <f t="shared" si="8"/>
        <v/>
      </c>
      <c r="O292" s="150" t="str">
        <f t="shared" si="9"/>
        <v/>
      </c>
      <c r="P292" s="151"/>
      <c r="Q292" s="453"/>
      <c r="R292" s="152" t="str">
        <f>IF($D292="","",IF(VLOOKUP($D292,Fuse_Req!$A$2:$K$19,2)=1,MIN($U292,VLOOKUP($D292,Fuse_Req!$A$2:$K$19,9)),85))</f>
        <v/>
      </c>
      <c r="S292" s="152" t="str">
        <f>IF($D292="","",IF(VLOOKUP($D292,Fuse_Req!$A$2:$K$19,2)=1,MIN($U292,VLOOKUP($D292,Fuse_Req!$A$2:$K$19,10)),85))</f>
        <v/>
      </c>
      <c r="T292" s="152" t="str">
        <f>IF($D292="","",IF($U292="","",MIN($U292,VLOOKUP($D292,Fuse_Req!$A$2:$K$19,11))))</f>
        <v/>
      </c>
      <c r="U292" s="453"/>
      <c r="V292" s="453"/>
      <c r="W292" s="191"/>
      <c r="X292" s="191"/>
      <c r="Y292" s="191"/>
      <c r="Z292" s="125"/>
      <c r="AA292" s="126" t="e">
        <f>VLOOKUP($D292,Fuse_Req!$A$2:$K$19,2)</f>
        <v>#N/A</v>
      </c>
    </row>
    <row r="293" spans="1:27" x14ac:dyDescent="0.25">
      <c r="A293" s="125"/>
      <c r="B293" s="453"/>
      <c r="C293" s="453"/>
      <c r="D293" s="454"/>
      <c r="E293" s="455"/>
      <c r="F293" s="147" t="str">
        <f>IF($D293="","",IF($Q293="","",IF(VLOOKUP($D293,Fuse_Req!$A$2:$K$19,2)=1,$Q293*$G293,"")))</f>
        <v/>
      </c>
      <c r="G293" s="148" t="str">
        <f>IF($D293="","",IF(VLOOKUP($D293,Fuse_Req!$A$2:$K$19,2)=1,IF($N293&lt;=$R293,VLOOKUP($D293,Fuse_Req!$A$2:$K$19,3),IF(AND($N293&gt;$R293,$N293&lt;=$T293),VLOOKUP($D293,Fuse_Req!$A$2:$K$19,3)+(((VLOOKUP($D293,Fuse_Req!$A$2:$K$19,5)-VLOOKUP($D293,Fuse_Req!$A$2:$K$19,3))/($T293-$R293))*($N293-$R293)),0))))</f>
        <v/>
      </c>
      <c r="H293" s="147"/>
      <c r="I293" s="147"/>
      <c r="J293" s="148"/>
      <c r="K293" s="147"/>
      <c r="L293" s="147"/>
      <c r="M293" s="148"/>
      <c r="N293" s="149" t="str">
        <f t="shared" si="8"/>
        <v/>
      </c>
      <c r="O293" s="150" t="str">
        <f t="shared" si="9"/>
        <v/>
      </c>
      <c r="P293" s="151"/>
      <c r="Q293" s="453"/>
      <c r="R293" s="152" t="str">
        <f>IF($D293="","",IF(VLOOKUP($D293,Fuse_Req!$A$2:$K$19,2)=1,MIN($U293,VLOOKUP($D293,Fuse_Req!$A$2:$K$19,9)),85))</f>
        <v/>
      </c>
      <c r="S293" s="152" t="str">
        <f>IF($D293="","",IF(VLOOKUP($D293,Fuse_Req!$A$2:$K$19,2)=1,MIN($U293,VLOOKUP($D293,Fuse_Req!$A$2:$K$19,10)),85))</f>
        <v/>
      </c>
      <c r="T293" s="152" t="str">
        <f>IF($D293="","",IF($U293="","",MIN($U293,VLOOKUP($D293,Fuse_Req!$A$2:$K$19,11))))</f>
        <v/>
      </c>
      <c r="U293" s="453"/>
      <c r="V293" s="453"/>
      <c r="W293" s="191"/>
      <c r="X293" s="191"/>
      <c r="Y293" s="191"/>
      <c r="Z293" s="125"/>
      <c r="AA293" s="126" t="e">
        <f>VLOOKUP($D293,Fuse_Req!$A$2:$K$19,2)</f>
        <v>#N/A</v>
      </c>
    </row>
    <row r="294" spans="1:27" x14ac:dyDescent="0.25">
      <c r="A294" s="125"/>
      <c r="B294" s="453"/>
      <c r="C294" s="453"/>
      <c r="D294" s="454"/>
      <c r="E294" s="455"/>
      <c r="F294" s="147" t="str">
        <f>IF($D294="","",IF($Q294="","",IF(VLOOKUP($D294,Fuse_Req!$A$2:$K$19,2)=1,$Q294*$G294,"")))</f>
        <v/>
      </c>
      <c r="G294" s="148" t="str">
        <f>IF($D294="","",IF(VLOOKUP($D294,Fuse_Req!$A$2:$K$19,2)=1,IF($N294&lt;=$R294,VLOOKUP($D294,Fuse_Req!$A$2:$K$19,3),IF(AND($N294&gt;$R294,$N294&lt;=$T294),VLOOKUP($D294,Fuse_Req!$A$2:$K$19,3)+(((VLOOKUP($D294,Fuse_Req!$A$2:$K$19,5)-VLOOKUP($D294,Fuse_Req!$A$2:$K$19,3))/($T294-$R294))*($N294-$R294)),0))))</f>
        <v/>
      </c>
      <c r="H294" s="147"/>
      <c r="I294" s="147"/>
      <c r="J294" s="148"/>
      <c r="K294" s="147"/>
      <c r="L294" s="147"/>
      <c r="M294" s="148"/>
      <c r="N294" s="149" t="str">
        <f t="shared" si="8"/>
        <v/>
      </c>
      <c r="O294" s="150" t="str">
        <f t="shared" si="9"/>
        <v/>
      </c>
      <c r="P294" s="151"/>
      <c r="Q294" s="453"/>
      <c r="R294" s="152" t="str">
        <f>IF($D294="","",IF(VLOOKUP($D294,Fuse_Req!$A$2:$K$19,2)=1,MIN($U294,VLOOKUP($D294,Fuse_Req!$A$2:$K$19,9)),85))</f>
        <v/>
      </c>
      <c r="S294" s="152" t="str">
        <f>IF($D294="","",IF(VLOOKUP($D294,Fuse_Req!$A$2:$K$19,2)=1,MIN($U294,VLOOKUP($D294,Fuse_Req!$A$2:$K$19,10)),85))</f>
        <v/>
      </c>
      <c r="T294" s="152" t="str">
        <f>IF($D294="","",IF($U294="","",MIN($U294,VLOOKUP($D294,Fuse_Req!$A$2:$K$19,11))))</f>
        <v/>
      </c>
      <c r="U294" s="453"/>
      <c r="V294" s="453"/>
      <c r="W294" s="191"/>
      <c r="X294" s="191"/>
      <c r="Y294" s="191"/>
      <c r="Z294" s="125"/>
      <c r="AA294" s="126" t="e">
        <f>VLOOKUP($D294,Fuse_Req!$A$2:$K$19,2)</f>
        <v>#N/A</v>
      </c>
    </row>
    <row r="295" spans="1:27" x14ac:dyDescent="0.25">
      <c r="A295" s="125"/>
      <c r="B295" s="453"/>
      <c r="C295" s="453"/>
      <c r="D295" s="454"/>
      <c r="E295" s="455"/>
      <c r="F295" s="147" t="str">
        <f>IF($D295="","",IF($Q295="","",IF(VLOOKUP($D295,Fuse_Req!$A$2:$K$19,2)=1,$Q295*$G295,"")))</f>
        <v/>
      </c>
      <c r="G295" s="148" t="str">
        <f>IF($D295="","",IF(VLOOKUP($D295,Fuse_Req!$A$2:$K$19,2)=1,IF($N295&lt;=$R295,VLOOKUP($D295,Fuse_Req!$A$2:$K$19,3),IF(AND($N295&gt;$R295,$N295&lt;=$T295),VLOOKUP($D295,Fuse_Req!$A$2:$K$19,3)+(((VLOOKUP($D295,Fuse_Req!$A$2:$K$19,5)-VLOOKUP($D295,Fuse_Req!$A$2:$K$19,3))/($T295-$R295))*($N295-$R295)),0))))</f>
        <v/>
      </c>
      <c r="H295" s="147"/>
      <c r="I295" s="147"/>
      <c r="J295" s="148"/>
      <c r="K295" s="147"/>
      <c r="L295" s="147"/>
      <c r="M295" s="148"/>
      <c r="N295" s="149" t="str">
        <f t="shared" si="8"/>
        <v/>
      </c>
      <c r="O295" s="150" t="str">
        <f t="shared" si="9"/>
        <v/>
      </c>
      <c r="P295" s="151"/>
      <c r="Q295" s="453"/>
      <c r="R295" s="152" t="str">
        <f>IF($D295="","",IF(VLOOKUP($D295,Fuse_Req!$A$2:$K$19,2)=1,MIN($U295,VLOOKUP($D295,Fuse_Req!$A$2:$K$19,9)),85))</f>
        <v/>
      </c>
      <c r="S295" s="152" t="str">
        <f>IF($D295="","",IF(VLOOKUP($D295,Fuse_Req!$A$2:$K$19,2)=1,MIN($U295,VLOOKUP($D295,Fuse_Req!$A$2:$K$19,10)),85))</f>
        <v/>
      </c>
      <c r="T295" s="152" t="str">
        <f>IF($D295="","",IF($U295="","",MIN($U295,VLOOKUP($D295,Fuse_Req!$A$2:$K$19,11))))</f>
        <v/>
      </c>
      <c r="U295" s="453"/>
      <c r="V295" s="453"/>
      <c r="W295" s="191"/>
      <c r="X295" s="191"/>
      <c r="Y295" s="191"/>
      <c r="Z295" s="125"/>
      <c r="AA295" s="126" t="e">
        <f>VLOOKUP($D295,Fuse_Req!$A$2:$K$19,2)</f>
        <v>#N/A</v>
      </c>
    </row>
    <row r="296" spans="1:27" x14ac:dyDescent="0.25">
      <c r="A296" s="125"/>
      <c r="B296" s="453"/>
      <c r="C296" s="453"/>
      <c r="D296" s="454"/>
      <c r="E296" s="455"/>
      <c r="F296" s="147" t="str">
        <f>IF($D296="","",IF($Q296="","",IF(VLOOKUP($D296,Fuse_Req!$A$2:$K$19,2)=1,$Q296*$G296,"")))</f>
        <v/>
      </c>
      <c r="G296" s="148" t="str">
        <f>IF($D296="","",IF(VLOOKUP($D296,Fuse_Req!$A$2:$K$19,2)=1,IF($N296&lt;=$R296,VLOOKUP($D296,Fuse_Req!$A$2:$K$19,3),IF(AND($N296&gt;$R296,$N296&lt;=$T296),VLOOKUP($D296,Fuse_Req!$A$2:$K$19,3)+(((VLOOKUP($D296,Fuse_Req!$A$2:$K$19,5)-VLOOKUP($D296,Fuse_Req!$A$2:$K$19,3))/($T296-$R296))*($N296-$R296)),0))))</f>
        <v/>
      </c>
      <c r="H296" s="147"/>
      <c r="I296" s="147"/>
      <c r="J296" s="148"/>
      <c r="K296" s="147"/>
      <c r="L296" s="147"/>
      <c r="M296" s="148"/>
      <c r="N296" s="149" t="str">
        <f t="shared" si="8"/>
        <v/>
      </c>
      <c r="O296" s="150" t="str">
        <f t="shared" si="9"/>
        <v/>
      </c>
      <c r="P296" s="151"/>
      <c r="Q296" s="453"/>
      <c r="R296" s="152" t="str">
        <f>IF($D296="","",IF(VLOOKUP($D296,Fuse_Req!$A$2:$K$19,2)=1,MIN($U296,VLOOKUP($D296,Fuse_Req!$A$2:$K$19,9)),85))</f>
        <v/>
      </c>
      <c r="S296" s="152" t="str">
        <f>IF($D296="","",IF(VLOOKUP($D296,Fuse_Req!$A$2:$K$19,2)=1,MIN($U296,VLOOKUP($D296,Fuse_Req!$A$2:$K$19,10)),85))</f>
        <v/>
      </c>
      <c r="T296" s="152" t="str">
        <f>IF($D296="","",IF($U296="","",MIN($U296,VLOOKUP($D296,Fuse_Req!$A$2:$K$19,11))))</f>
        <v/>
      </c>
      <c r="U296" s="453"/>
      <c r="V296" s="453"/>
      <c r="W296" s="191"/>
      <c r="X296" s="191"/>
      <c r="Y296" s="191"/>
      <c r="Z296" s="125"/>
      <c r="AA296" s="126" t="e">
        <f>VLOOKUP($D296,Fuse_Req!$A$2:$K$19,2)</f>
        <v>#N/A</v>
      </c>
    </row>
    <row r="297" spans="1:27" x14ac:dyDescent="0.25">
      <c r="A297" s="125"/>
      <c r="B297" s="453"/>
      <c r="C297" s="453"/>
      <c r="D297" s="454"/>
      <c r="E297" s="455"/>
      <c r="F297" s="147" t="str">
        <f>IF($D297="","",IF($Q297="","",IF(VLOOKUP($D297,Fuse_Req!$A$2:$K$19,2)=1,$Q297*$G297,"")))</f>
        <v/>
      </c>
      <c r="G297" s="148" t="str">
        <f>IF($D297="","",IF(VLOOKUP($D297,Fuse_Req!$A$2:$K$19,2)=1,IF($N297&lt;=$R297,VLOOKUP($D297,Fuse_Req!$A$2:$K$19,3),IF(AND($N297&gt;$R297,$N297&lt;=$T297),VLOOKUP($D297,Fuse_Req!$A$2:$K$19,3)+(((VLOOKUP($D297,Fuse_Req!$A$2:$K$19,5)-VLOOKUP($D297,Fuse_Req!$A$2:$K$19,3))/($T297-$R297))*($N297-$R297)),0))))</f>
        <v/>
      </c>
      <c r="H297" s="147"/>
      <c r="I297" s="147"/>
      <c r="J297" s="148"/>
      <c r="K297" s="147"/>
      <c r="L297" s="147"/>
      <c r="M297" s="148"/>
      <c r="N297" s="149" t="str">
        <f t="shared" si="8"/>
        <v/>
      </c>
      <c r="O297" s="150" t="str">
        <f t="shared" si="9"/>
        <v/>
      </c>
      <c r="P297" s="151"/>
      <c r="Q297" s="453"/>
      <c r="R297" s="152" t="str">
        <f>IF($D297="","",IF(VLOOKUP($D297,Fuse_Req!$A$2:$K$19,2)=1,MIN($U297,VLOOKUP($D297,Fuse_Req!$A$2:$K$19,9)),85))</f>
        <v/>
      </c>
      <c r="S297" s="152" t="str">
        <f>IF($D297="","",IF(VLOOKUP($D297,Fuse_Req!$A$2:$K$19,2)=1,MIN($U297,VLOOKUP($D297,Fuse_Req!$A$2:$K$19,10)),85))</f>
        <v/>
      </c>
      <c r="T297" s="152" t="str">
        <f>IF($D297="","",IF($U297="","",MIN($U297,VLOOKUP($D297,Fuse_Req!$A$2:$K$19,11))))</f>
        <v/>
      </c>
      <c r="U297" s="453"/>
      <c r="V297" s="453"/>
      <c r="W297" s="191"/>
      <c r="X297" s="191"/>
      <c r="Y297" s="191"/>
      <c r="Z297" s="125"/>
      <c r="AA297" s="126" t="e">
        <f>VLOOKUP($D297,Fuse_Req!$A$2:$K$19,2)</f>
        <v>#N/A</v>
      </c>
    </row>
    <row r="298" spans="1:27" x14ac:dyDescent="0.25">
      <c r="A298" s="125"/>
      <c r="B298" s="453"/>
      <c r="C298" s="453"/>
      <c r="D298" s="454"/>
      <c r="E298" s="455"/>
      <c r="F298" s="147" t="str">
        <f>IF($D298="","",IF($Q298="","",IF(VLOOKUP($D298,Fuse_Req!$A$2:$K$19,2)=1,$Q298*$G298,"")))</f>
        <v/>
      </c>
      <c r="G298" s="148" t="str">
        <f>IF($D298="","",IF(VLOOKUP($D298,Fuse_Req!$A$2:$K$19,2)=1,IF($N298&lt;=$R298,VLOOKUP($D298,Fuse_Req!$A$2:$K$19,3),IF(AND($N298&gt;$R298,$N298&lt;=$T298),VLOOKUP($D298,Fuse_Req!$A$2:$K$19,3)+(((VLOOKUP($D298,Fuse_Req!$A$2:$K$19,5)-VLOOKUP($D298,Fuse_Req!$A$2:$K$19,3))/($T298-$R298))*($N298-$R298)),0))))</f>
        <v/>
      </c>
      <c r="H298" s="147"/>
      <c r="I298" s="147"/>
      <c r="J298" s="148"/>
      <c r="K298" s="147"/>
      <c r="L298" s="147"/>
      <c r="M298" s="148"/>
      <c r="N298" s="149" t="str">
        <f t="shared" si="8"/>
        <v/>
      </c>
      <c r="O298" s="150" t="str">
        <f t="shared" si="9"/>
        <v/>
      </c>
      <c r="P298" s="151"/>
      <c r="Q298" s="453"/>
      <c r="R298" s="152" t="str">
        <f>IF($D298="","",IF(VLOOKUP($D298,Fuse_Req!$A$2:$K$19,2)=1,MIN($U298,VLOOKUP($D298,Fuse_Req!$A$2:$K$19,9)),85))</f>
        <v/>
      </c>
      <c r="S298" s="152" t="str">
        <f>IF($D298="","",IF(VLOOKUP($D298,Fuse_Req!$A$2:$K$19,2)=1,MIN($U298,VLOOKUP($D298,Fuse_Req!$A$2:$K$19,10)),85))</f>
        <v/>
      </c>
      <c r="T298" s="152" t="str">
        <f>IF($D298="","",IF($U298="","",MIN($U298,VLOOKUP($D298,Fuse_Req!$A$2:$K$19,11))))</f>
        <v/>
      </c>
      <c r="U298" s="453"/>
      <c r="V298" s="453"/>
      <c r="W298" s="191"/>
      <c r="X298" s="191"/>
      <c r="Y298" s="191"/>
      <c r="Z298" s="125"/>
      <c r="AA298" s="126" t="e">
        <f>VLOOKUP($D298,Fuse_Req!$A$2:$K$19,2)</f>
        <v>#N/A</v>
      </c>
    </row>
    <row r="299" spans="1:27" x14ac:dyDescent="0.25">
      <c r="A299" s="125"/>
      <c r="B299" s="453"/>
      <c r="C299" s="453"/>
      <c r="D299" s="454"/>
      <c r="E299" s="455"/>
      <c r="F299" s="147" t="str">
        <f>IF($D299="","",IF($Q299="","",IF(VLOOKUP($D299,Fuse_Req!$A$2:$K$19,2)=1,$Q299*$G299,"")))</f>
        <v/>
      </c>
      <c r="G299" s="148" t="str">
        <f>IF($D299="","",IF(VLOOKUP($D299,Fuse_Req!$A$2:$K$19,2)=1,IF($N299&lt;=$R299,VLOOKUP($D299,Fuse_Req!$A$2:$K$19,3),IF(AND($N299&gt;$R299,$N299&lt;=$T299),VLOOKUP($D299,Fuse_Req!$A$2:$K$19,3)+(((VLOOKUP($D299,Fuse_Req!$A$2:$K$19,5)-VLOOKUP($D299,Fuse_Req!$A$2:$K$19,3))/($T299-$R299))*($N299-$R299)),0))))</f>
        <v/>
      </c>
      <c r="H299" s="147"/>
      <c r="I299" s="147"/>
      <c r="J299" s="148"/>
      <c r="K299" s="147"/>
      <c r="L299" s="147"/>
      <c r="M299" s="148"/>
      <c r="N299" s="149" t="str">
        <f t="shared" si="8"/>
        <v/>
      </c>
      <c r="O299" s="150" t="str">
        <f t="shared" si="9"/>
        <v/>
      </c>
      <c r="P299" s="151"/>
      <c r="Q299" s="453"/>
      <c r="R299" s="152" t="str">
        <f>IF($D299="","",IF(VLOOKUP($D299,Fuse_Req!$A$2:$K$19,2)=1,MIN($U299,VLOOKUP($D299,Fuse_Req!$A$2:$K$19,9)),85))</f>
        <v/>
      </c>
      <c r="S299" s="152" t="str">
        <f>IF($D299="","",IF(VLOOKUP($D299,Fuse_Req!$A$2:$K$19,2)=1,MIN($U299,VLOOKUP($D299,Fuse_Req!$A$2:$K$19,10)),85))</f>
        <v/>
      </c>
      <c r="T299" s="152" t="str">
        <f>IF($D299="","",IF($U299="","",MIN($U299,VLOOKUP($D299,Fuse_Req!$A$2:$K$19,11))))</f>
        <v/>
      </c>
      <c r="U299" s="453"/>
      <c r="V299" s="453"/>
      <c r="W299" s="191"/>
      <c r="X299" s="191"/>
      <c r="Y299" s="191"/>
      <c r="Z299" s="125"/>
      <c r="AA299" s="126" t="e">
        <f>VLOOKUP($D299,Fuse_Req!$A$2:$K$19,2)</f>
        <v>#N/A</v>
      </c>
    </row>
    <row r="300" spans="1:27" x14ac:dyDescent="0.25">
      <c r="A300" s="125"/>
      <c r="B300" s="453"/>
      <c r="C300" s="453"/>
      <c r="D300" s="454"/>
      <c r="E300" s="455"/>
      <c r="F300" s="147" t="str">
        <f>IF($D300="","",IF($Q300="","",IF(VLOOKUP($D300,Fuse_Req!$A$2:$K$19,2)=1,$Q300*$G300,"")))</f>
        <v/>
      </c>
      <c r="G300" s="148" t="str">
        <f>IF($D300="","",IF(VLOOKUP($D300,Fuse_Req!$A$2:$K$19,2)=1,IF($N300&lt;=$R300,VLOOKUP($D300,Fuse_Req!$A$2:$K$19,3),IF(AND($N300&gt;$R300,$N300&lt;=$T300),VLOOKUP($D300,Fuse_Req!$A$2:$K$19,3)+(((VLOOKUP($D300,Fuse_Req!$A$2:$K$19,5)-VLOOKUP($D300,Fuse_Req!$A$2:$K$19,3))/($T300-$R300))*($N300-$R300)),0))))</f>
        <v/>
      </c>
      <c r="H300" s="147"/>
      <c r="I300" s="147"/>
      <c r="J300" s="148"/>
      <c r="K300" s="147"/>
      <c r="L300" s="147"/>
      <c r="M300" s="148"/>
      <c r="N300" s="149" t="str">
        <f t="shared" si="8"/>
        <v/>
      </c>
      <c r="O300" s="150" t="str">
        <f t="shared" si="9"/>
        <v/>
      </c>
      <c r="P300" s="151"/>
      <c r="Q300" s="453"/>
      <c r="R300" s="152" t="str">
        <f>IF($D300="","",IF(VLOOKUP($D300,Fuse_Req!$A$2:$K$19,2)=1,MIN($U300,VLOOKUP($D300,Fuse_Req!$A$2:$K$19,9)),85))</f>
        <v/>
      </c>
      <c r="S300" s="152" t="str">
        <f>IF($D300="","",IF(VLOOKUP($D300,Fuse_Req!$A$2:$K$19,2)=1,MIN($U300,VLOOKUP($D300,Fuse_Req!$A$2:$K$19,10)),85))</f>
        <v/>
      </c>
      <c r="T300" s="152" t="str">
        <f>IF($D300="","",IF($U300="","",MIN($U300,VLOOKUP($D300,Fuse_Req!$A$2:$K$19,11))))</f>
        <v/>
      </c>
      <c r="U300" s="453"/>
      <c r="V300" s="453"/>
      <c r="W300" s="191"/>
      <c r="X300" s="191"/>
      <c r="Y300" s="191"/>
      <c r="Z300" s="125"/>
      <c r="AA300" s="126" t="e">
        <f>VLOOKUP($D300,Fuse_Req!$A$2:$K$19,2)</f>
        <v>#N/A</v>
      </c>
    </row>
    <row r="301" spans="1:27" x14ac:dyDescent="0.25">
      <c r="A301" s="125"/>
      <c r="B301" s="453"/>
      <c r="C301" s="453"/>
      <c r="D301" s="454"/>
      <c r="E301" s="455"/>
      <c r="F301" s="147" t="str">
        <f>IF($D301="","",IF($Q301="","",IF(VLOOKUP($D301,Fuse_Req!$A$2:$K$19,2)=1,$Q301*$G301,"")))</f>
        <v/>
      </c>
      <c r="G301" s="148" t="str">
        <f>IF($D301="","",IF(VLOOKUP($D301,Fuse_Req!$A$2:$K$19,2)=1,IF($N301&lt;=$R301,VLOOKUP($D301,Fuse_Req!$A$2:$K$19,3),IF(AND($N301&gt;$R301,$N301&lt;=$T301),VLOOKUP($D301,Fuse_Req!$A$2:$K$19,3)+(((VLOOKUP($D301,Fuse_Req!$A$2:$K$19,5)-VLOOKUP($D301,Fuse_Req!$A$2:$K$19,3))/($T301-$R301))*($N301-$R301)),0))))</f>
        <v/>
      </c>
      <c r="H301" s="147"/>
      <c r="I301" s="147"/>
      <c r="J301" s="148"/>
      <c r="K301" s="147"/>
      <c r="L301" s="147"/>
      <c r="M301" s="148"/>
      <c r="N301" s="149" t="str">
        <f t="shared" si="8"/>
        <v/>
      </c>
      <c r="O301" s="150" t="str">
        <f t="shared" si="9"/>
        <v/>
      </c>
      <c r="P301" s="151"/>
      <c r="Q301" s="453"/>
      <c r="R301" s="152" t="str">
        <f>IF($D301="","",IF(VLOOKUP($D301,Fuse_Req!$A$2:$K$19,2)=1,MIN($U301,VLOOKUP($D301,Fuse_Req!$A$2:$K$19,9)),85))</f>
        <v/>
      </c>
      <c r="S301" s="152" t="str">
        <f>IF($D301="","",IF(VLOOKUP($D301,Fuse_Req!$A$2:$K$19,2)=1,MIN($U301,VLOOKUP($D301,Fuse_Req!$A$2:$K$19,10)),85))</f>
        <v/>
      </c>
      <c r="T301" s="152" t="str">
        <f>IF($D301="","",IF($U301="","",MIN($U301,VLOOKUP($D301,Fuse_Req!$A$2:$K$19,11))))</f>
        <v/>
      </c>
      <c r="U301" s="453"/>
      <c r="V301" s="453"/>
      <c r="W301" s="191"/>
      <c r="X301" s="191"/>
      <c r="Y301" s="191"/>
      <c r="Z301" s="125"/>
      <c r="AA301" s="126" t="e">
        <f>VLOOKUP($D301,Fuse_Req!$A$2:$K$19,2)</f>
        <v>#N/A</v>
      </c>
    </row>
    <row r="302" spans="1:27" x14ac:dyDescent="0.25">
      <c r="A302" s="125"/>
      <c r="B302" s="453"/>
      <c r="C302" s="453"/>
      <c r="D302" s="454"/>
      <c r="E302" s="455"/>
      <c r="F302" s="147" t="str">
        <f>IF($D302="","",IF($Q302="","",IF(VLOOKUP($D302,Fuse_Req!$A$2:$K$19,2)=1,$Q302*$G302,"")))</f>
        <v/>
      </c>
      <c r="G302" s="148" t="str">
        <f>IF($D302="","",IF(VLOOKUP($D302,Fuse_Req!$A$2:$K$19,2)=1,IF($N302&lt;=$R302,VLOOKUP($D302,Fuse_Req!$A$2:$K$19,3),IF(AND($N302&gt;$R302,$N302&lt;=$T302),VLOOKUP($D302,Fuse_Req!$A$2:$K$19,3)+(((VLOOKUP($D302,Fuse_Req!$A$2:$K$19,5)-VLOOKUP($D302,Fuse_Req!$A$2:$K$19,3))/($T302-$R302))*($N302-$R302)),0))))</f>
        <v/>
      </c>
      <c r="H302" s="147"/>
      <c r="I302" s="147"/>
      <c r="J302" s="148"/>
      <c r="K302" s="147"/>
      <c r="L302" s="147"/>
      <c r="M302" s="148"/>
      <c r="N302" s="149" t="str">
        <f t="shared" si="8"/>
        <v/>
      </c>
      <c r="O302" s="150" t="str">
        <f t="shared" si="9"/>
        <v/>
      </c>
      <c r="P302" s="151"/>
      <c r="Q302" s="453"/>
      <c r="R302" s="152" t="str">
        <f>IF($D302="","",IF(VLOOKUP($D302,Fuse_Req!$A$2:$K$19,2)=1,MIN($U302,VLOOKUP($D302,Fuse_Req!$A$2:$K$19,9)),85))</f>
        <v/>
      </c>
      <c r="S302" s="152" t="str">
        <f>IF($D302="","",IF(VLOOKUP($D302,Fuse_Req!$A$2:$K$19,2)=1,MIN($U302,VLOOKUP($D302,Fuse_Req!$A$2:$K$19,10)),85))</f>
        <v/>
      </c>
      <c r="T302" s="152" t="str">
        <f>IF($D302="","",IF($U302="","",MIN($U302,VLOOKUP($D302,Fuse_Req!$A$2:$K$19,11))))</f>
        <v/>
      </c>
      <c r="U302" s="453"/>
      <c r="V302" s="453"/>
      <c r="W302" s="191"/>
      <c r="X302" s="191"/>
      <c r="Y302" s="191"/>
      <c r="Z302" s="125"/>
      <c r="AA302" s="126" t="e">
        <f>VLOOKUP($D302,Fuse_Req!$A$2:$K$19,2)</f>
        <v>#N/A</v>
      </c>
    </row>
    <row r="303" spans="1:27" x14ac:dyDescent="0.25">
      <c r="A303" s="125"/>
      <c r="B303" s="453"/>
      <c r="C303" s="453"/>
      <c r="D303" s="454"/>
      <c r="E303" s="455"/>
      <c r="F303" s="147" t="str">
        <f>IF($D303="","",IF($Q303="","",IF(VLOOKUP($D303,Fuse_Req!$A$2:$K$19,2)=1,$Q303*$G303,"")))</f>
        <v/>
      </c>
      <c r="G303" s="148" t="str">
        <f>IF($D303="","",IF(VLOOKUP($D303,Fuse_Req!$A$2:$K$19,2)=1,IF($N303&lt;=$R303,VLOOKUP($D303,Fuse_Req!$A$2:$K$19,3),IF(AND($N303&gt;$R303,$N303&lt;=$T303),VLOOKUP($D303,Fuse_Req!$A$2:$K$19,3)+(((VLOOKUP($D303,Fuse_Req!$A$2:$K$19,5)-VLOOKUP($D303,Fuse_Req!$A$2:$K$19,3))/($T303-$R303))*($N303-$R303)),0))))</f>
        <v/>
      </c>
      <c r="H303" s="147"/>
      <c r="I303" s="147"/>
      <c r="J303" s="148"/>
      <c r="K303" s="147"/>
      <c r="L303" s="147"/>
      <c r="M303" s="148"/>
      <c r="N303" s="149" t="str">
        <f t="shared" si="8"/>
        <v/>
      </c>
      <c r="O303" s="150" t="str">
        <f t="shared" si="9"/>
        <v/>
      </c>
      <c r="P303" s="151"/>
      <c r="Q303" s="453"/>
      <c r="R303" s="152" t="str">
        <f>IF($D303="","",IF(VLOOKUP($D303,Fuse_Req!$A$2:$K$19,2)=1,MIN($U303,VLOOKUP($D303,Fuse_Req!$A$2:$K$19,9)),85))</f>
        <v/>
      </c>
      <c r="S303" s="152" t="str">
        <f>IF($D303="","",IF(VLOOKUP($D303,Fuse_Req!$A$2:$K$19,2)=1,MIN($U303,VLOOKUP($D303,Fuse_Req!$A$2:$K$19,10)),85))</f>
        <v/>
      </c>
      <c r="T303" s="152" t="str">
        <f>IF($D303="","",IF($U303="","",MIN($U303,VLOOKUP($D303,Fuse_Req!$A$2:$K$19,11))))</f>
        <v/>
      </c>
      <c r="U303" s="453"/>
      <c r="V303" s="453"/>
      <c r="W303" s="191"/>
      <c r="X303" s="191"/>
      <c r="Y303" s="191"/>
      <c r="Z303" s="125"/>
      <c r="AA303" s="126" t="e">
        <f>VLOOKUP($D303,Fuse_Req!$A$2:$K$19,2)</f>
        <v>#N/A</v>
      </c>
    </row>
    <row r="304" spans="1:27" x14ac:dyDescent="0.25">
      <c r="A304" s="125"/>
      <c r="B304" s="453"/>
      <c r="C304" s="453"/>
      <c r="D304" s="454"/>
      <c r="E304" s="455"/>
      <c r="F304" s="147" t="str">
        <f>IF($D304="","",IF($Q304="","",IF(VLOOKUP($D304,Fuse_Req!$A$2:$K$19,2)=1,$Q304*$G304,"")))</f>
        <v/>
      </c>
      <c r="G304" s="148" t="str">
        <f>IF($D304="","",IF(VLOOKUP($D304,Fuse_Req!$A$2:$K$19,2)=1,IF($N304&lt;=$R304,VLOOKUP($D304,Fuse_Req!$A$2:$K$19,3),IF(AND($N304&gt;$R304,$N304&lt;=$T304),VLOOKUP($D304,Fuse_Req!$A$2:$K$19,3)+(((VLOOKUP($D304,Fuse_Req!$A$2:$K$19,5)-VLOOKUP($D304,Fuse_Req!$A$2:$K$19,3))/($T304-$R304))*($N304-$R304)),0))))</f>
        <v/>
      </c>
      <c r="H304" s="147"/>
      <c r="I304" s="147"/>
      <c r="J304" s="148"/>
      <c r="K304" s="147"/>
      <c r="L304" s="147"/>
      <c r="M304" s="148"/>
      <c r="N304" s="149" t="str">
        <f t="shared" si="8"/>
        <v/>
      </c>
      <c r="O304" s="150" t="str">
        <f t="shared" si="9"/>
        <v/>
      </c>
      <c r="P304" s="151"/>
      <c r="Q304" s="453"/>
      <c r="R304" s="152" t="str">
        <f>IF($D304="","",IF(VLOOKUP($D304,Fuse_Req!$A$2:$K$19,2)=1,MIN($U304,VLOOKUP($D304,Fuse_Req!$A$2:$K$19,9)),85))</f>
        <v/>
      </c>
      <c r="S304" s="152" t="str">
        <f>IF($D304="","",IF(VLOOKUP($D304,Fuse_Req!$A$2:$K$19,2)=1,MIN($U304,VLOOKUP($D304,Fuse_Req!$A$2:$K$19,10)),85))</f>
        <v/>
      </c>
      <c r="T304" s="152" t="str">
        <f>IF($D304="","",IF($U304="","",MIN($U304,VLOOKUP($D304,Fuse_Req!$A$2:$K$19,11))))</f>
        <v/>
      </c>
      <c r="U304" s="453"/>
      <c r="V304" s="453"/>
      <c r="W304" s="191"/>
      <c r="X304" s="191"/>
      <c r="Y304" s="191"/>
      <c r="Z304" s="125"/>
      <c r="AA304" s="126" t="e">
        <f>VLOOKUP($D304,Fuse_Req!$A$2:$K$19,2)</f>
        <v>#N/A</v>
      </c>
    </row>
    <row r="305" spans="1:30" x14ac:dyDescent="0.25">
      <c r="A305" s="125"/>
      <c r="B305" s="453"/>
      <c r="C305" s="453"/>
      <c r="D305" s="454"/>
      <c r="E305" s="455"/>
      <c r="F305" s="147" t="str">
        <f>IF($D305="","",IF($Q305="","",IF(VLOOKUP($D305,Fuse_Req!$A$2:$K$19,2)=1,$Q305*$G305,"")))</f>
        <v/>
      </c>
      <c r="G305" s="148" t="str">
        <f>IF($D305="","",IF(VLOOKUP($D305,Fuse_Req!$A$2:$K$19,2)=1,IF($N305&lt;=$R305,VLOOKUP($D305,Fuse_Req!$A$2:$K$19,3),IF(AND($N305&gt;$R305,$N305&lt;=$T305),VLOOKUP($D305,Fuse_Req!$A$2:$K$19,3)+(((VLOOKUP($D305,Fuse_Req!$A$2:$K$19,5)-VLOOKUP($D305,Fuse_Req!$A$2:$K$19,3))/($T305-$R305))*($N305-$R305)),0))))</f>
        <v/>
      </c>
      <c r="H305" s="147"/>
      <c r="I305" s="147"/>
      <c r="J305" s="148"/>
      <c r="K305" s="147"/>
      <c r="L305" s="147"/>
      <c r="M305" s="148"/>
      <c r="N305" s="149" t="str">
        <f t="shared" si="8"/>
        <v/>
      </c>
      <c r="O305" s="150" t="str">
        <f t="shared" si="9"/>
        <v/>
      </c>
      <c r="P305" s="151"/>
      <c r="Q305" s="453"/>
      <c r="R305" s="152" t="str">
        <f>IF($D305="","",IF(VLOOKUP($D305,Fuse_Req!$A$2:$K$19,2)=1,MIN($U305,VLOOKUP($D305,Fuse_Req!$A$2:$K$19,9)),85))</f>
        <v/>
      </c>
      <c r="S305" s="152" t="str">
        <f>IF($D305="","",IF(VLOOKUP($D305,Fuse_Req!$A$2:$K$19,2)=1,MIN($U305,VLOOKUP($D305,Fuse_Req!$A$2:$K$19,10)),85))</f>
        <v/>
      </c>
      <c r="T305" s="152" t="str">
        <f>IF($D305="","",IF($U305="","",MIN($U305,VLOOKUP($D305,Fuse_Req!$A$2:$K$19,11))))</f>
        <v/>
      </c>
      <c r="U305" s="453"/>
      <c r="V305" s="453"/>
      <c r="W305" s="191"/>
      <c r="X305" s="191"/>
      <c r="Y305" s="191"/>
      <c r="Z305" s="125"/>
      <c r="AA305" s="126" t="e">
        <f>VLOOKUP($D305,Fuse_Req!$A$2:$K$19,2)</f>
        <v>#N/A</v>
      </c>
    </row>
    <row r="306" spans="1:30" x14ac:dyDescent="0.25">
      <c r="A306" s="125"/>
      <c r="B306" s="453"/>
      <c r="C306" s="453"/>
      <c r="D306" s="454"/>
      <c r="E306" s="455"/>
      <c r="F306" s="147" t="str">
        <f>IF($D306="","",IF($Q306="","",IF(VLOOKUP($D306,Fuse_Req!$A$2:$K$19,2)=1,$Q306*$G306,"")))</f>
        <v/>
      </c>
      <c r="G306" s="148" t="str">
        <f>IF($D306="","",IF(VLOOKUP($D306,Fuse_Req!$A$2:$K$19,2)=1,IF($N306&lt;=$R306,VLOOKUP($D306,Fuse_Req!$A$2:$K$19,3),IF(AND($N306&gt;$R306,$N306&lt;=$T306),VLOOKUP($D306,Fuse_Req!$A$2:$K$19,3)+(((VLOOKUP($D306,Fuse_Req!$A$2:$K$19,5)-VLOOKUP($D306,Fuse_Req!$A$2:$K$19,3))/($T306-$R306))*($N306-$R306)),0))))</f>
        <v/>
      </c>
      <c r="H306" s="147"/>
      <c r="I306" s="147"/>
      <c r="J306" s="148"/>
      <c r="K306" s="147"/>
      <c r="L306" s="147"/>
      <c r="M306" s="148"/>
      <c r="N306" s="149" t="str">
        <f t="shared" si="8"/>
        <v/>
      </c>
      <c r="O306" s="150" t="str">
        <f t="shared" si="9"/>
        <v/>
      </c>
      <c r="P306" s="151"/>
      <c r="Q306" s="453"/>
      <c r="R306" s="152" t="str">
        <f>IF($D306="","",IF(VLOOKUP($D306,Fuse_Req!$A$2:$K$19,2)=1,MIN($U306,VLOOKUP($D306,Fuse_Req!$A$2:$K$19,9)),85))</f>
        <v/>
      </c>
      <c r="S306" s="152" t="str">
        <f>IF($D306="","",IF(VLOOKUP($D306,Fuse_Req!$A$2:$K$19,2)=1,MIN($U306,VLOOKUP($D306,Fuse_Req!$A$2:$K$19,10)),85))</f>
        <v/>
      </c>
      <c r="T306" s="152" t="str">
        <f>IF($D306="","",IF($U306="","",MIN($U306,VLOOKUP($D306,Fuse_Req!$A$2:$K$19,11))))</f>
        <v/>
      </c>
      <c r="U306" s="453"/>
      <c r="V306" s="453"/>
      <c r="W306" s="191"/>
      <c r="X306" s="191"/>
      <c r="Y306" s="191"/>
      <c r="Z306" s="125"/>
      <c r="AA306" s="126" t="e">
        <f>VLOOKUP($D306,Fuse_Req!$A$2:$K$19,2)</f>
        <v>#N/A</v>
      </c>
    </row>
    <row r="307" spans="1:30" x14ac:dyDescent="0.25">
      <c r="A307" s="125"/>
      <c r="B307" s="453"/>
      <c r="C307" s="453"/>
      <c r="D307" s="454"/>
      <c r="E307" s="455"/>
      <c r="F307" s="147" t="str">
        <f>IF($D307="","",IF($Q307="","",IF(VLOOKUP($D307,Fuse_Req!$A$2:$K$19,2)=1,$Q307*$G307,"")))</f>
        <v/>
      </c>
      <c r="G307" s="148" t="str">
        <f>IF($D307="","",IF(VLOOKUP($D307,Fuse_Req!$A$2:$K$19,2)=1,IF($N307&lt;=$R307,VLOOKUP($D307,Fuse_Req!$A$2:$K$19,3),IF(AND($N307&gt;$R307,$N307&lt;=$T307),VLOOKUP($D307,Fuse_Req!$A$2:$K$19,3)+(((VLOOKUP($D307,Fuse_Req!$A$2:$K$19,5)-VLOOKUP($D307,Fuse_Req!$A$2:$K$19,3))/($T307-$R307))*($N307-$R307)),0))))</f>
        <v/>
      </c>
      <c r="H307" s="147"/>
      <c r="I307" s="147"/>
      <c r="J307" s="148"/>
      <c r="K307" s="147"/>
      <c r="L307" s="147"/>
      <c r="M307" s="148"/>
      <c r="N307" s="149" t="str">
        <f t="shared" si="8"/>
        <v/>
      </c>
      <c r="O307" s="150" t="str">
        <f t="shared" si="9"/>
        <v/>
      </c>
      <c r="P307" s="151"/>
      <c r="Q307" s="453"/>
      <c r="R307" s="152" t="str">
        <f>IF($D307="","",IF(VLOOKUP($D307,Fuse_Req!$A$2:$K$19,2)=1,MIN($U307,VLOOKUP($D307,Fuse_Req!$A$2:$K$19,9)),85))</f>
        <v/>
      </c>
      <c r="S307" s="152" t="str">
        <f>IF($D307="","",IF(VLOOKUP($D307,Fuse_Req!$A$2:$K$19,2)=1,MIN($U307,VLOOKUP($D307,Fuse_Req!$A$2:$K$19,10)),85))</f>
        <v/>
      </c>
      <c r="T307" s="152" t="str">
        <f>IF($D307="","",IF($U307="","",MIN($U307,VLOOKUP($D307,Fuse_Req!$A$2:$K$19,11))))</f>
        <v/>
      </c>
      <c r="U307" s="453"/>
      <c r="V307" s="453"/>
      <c r="W307" s="191"/>
      <c r="X307" s="191"/>
      <c r="Y307" s="191"/>
      <c r="Z307" s="125"/>
      <c r="AA307" s="126" t="e">
        <f>VLOOKUP($D307,Fuse_Req!$A$2:$K$19,2)</f>
        <v>#N/A</v>
      </c>
    </row>
    <row r="308" spans="1:30" x14ac:dyDescent="0.25">
      <c r="A308" s="125"/>
      <c r="B308" s="453"/>
      <c r="C308" s="453"/>
      <c r="D308" s="454"/>
      <c r="E308" s="455"/>
      <c r="F308" s="147" t="str">
        <f>IF($D308="","",IF($Q308="","",IF(VLOOKUP($D308,Fuse_Req!$A$2:$K$19,2)=1,$Q308*$G308,"")))</f>
        <v/>
      </c>
      <c r="G308" s="148" t="str">
        <f>IF($D308="","",IF(VLOOKUP($D308,Fuse_Req!$A$2:$K$19,2)=1,IF($N308&lt;=$R308,VLOOKUP($D308,Fuse_Req!$A$2:$K$19,3),IF(AND($N308&gt;$R308,$N308&lt;=$T308),VLOOKUP($D308,Fuse_Req!$A$2:$K$19,3)+(((VLOOKUP($D308,Fuse_Req!$A$2:$K$19,5)-VLOOKUP($D308,Fuse_Req!$A$2:$K$19,3))/($T308-$R308))*($N308-$R308)),0))))</f>
        <v/>
      </c>
      <c r="H308" s="147"/>
      <c r="I308" s="147"/>
      <c r="J308" s="148"/>
      <c r="K308" s="147"/>
      <c r="L308" s="147"/>
      <c r="M308" s="148"/>
      <c r="N308" s="149" t="str">
        <f t="shared" si="8"/>
        <v/>
      </c>
      <c r="O308" s="150" t="str">
        <f t="shared" si="9"/>
        <v/>
      </c>
      <c r="P308" s="151"/>
      <c r="Q308" s="453"/>
      <c r="R308" s="152" t="str">
        <f>IF($D308="","",IF(VLOOKUP($D308,Fuse_Req!$A$2:$K$19,2)=1,MIN($U308,VLOOKUP($D308,Fuse_Req!$A$2:$K$19,9)),85))</f>
        <v/>
      </c>
      <c r="S308" s="152" t="str">
        <f>IF($D308="","",IF(VLOOKUP($D308,Fuse_Req!$A$2:$K$19,2)=1,MIN($U308,VLOOKUP($D308,Fuse_Req!$A$2:$K$19,10)),85))</f>
        <v/>
      </c>
      <c r="T308" s="152" t="str">
        <f>IF($D308="","",IF($U308="","",MIN($U308,VLOOKUP($D308,Fuse_Req!$A$2:$K$19,11))))</f>
        <v/>
      </c>
      <c r="U308" s="453"/>
      <c r="V308" s="453"/>
      <c r="W308" s="191"/>
      <c r="X308" s="191"/>
      <c r="Y308" s="191"/>
      <c r="Z308" s="125"/>
      <c r="AA308" s="126" t="e">
        <f>VLOOKUP($D308,Fuse_Req!$A$2:$K$19,2)</f>
        <v>#N/A</v>
      </c>
      <c r="AD308" s="126"/>
    </row>
    <row r="309" spans="1:30" x14ac:dyDescent="0.25">
      <c r="A309" s="125"/>
      <c r="B309" s="453"/>
      <c r="C309" s="453"/>
      <c r="D309" s="454"/>
      <c r="E309" s="455"/>
      <c r="F309" s="147" t="str">
        <f>IF($D309="","",IF($Q309="","",IF(VLOOKUP($D309,Fuse_Req!$A$2:$K$19,2)=1,$Q309*$G309,"")))</f>
        <v/>
      </c>
      <c r="G309" s="148" t="str">
        <f>IF($D309="","",IF(VLOOKUP($D309,Fuse_Req!$A$2:$K$19,2)=1,IF($N309&lt;=$R309,VLOOKUP($D309,Fuse_Req!$A$2:$K$19,3),IF(AND($N309&gt;$R309,$N309&lt;=$T309),VLOOKUP($D309,Fuse_Req!$A$2:$K$19,3)+(((VLOOKUP($D309,Fuse_Req!$A$2:$K$19,5)-VLOOKUP($D309,Fuse_Req!$A$2:$K$19,3))/($T309-$R309))*($N309-$R309)),0))))</f>
        <v/>
      </c>
      <c r="H309" s="147"/>
      <c r="I309" s="147"/>
      <c r="J309" s="148"/>
      <c r="K309" s="147"/>
      <c r="L309" s="147"/>
      <c r="M309" s="148"/>
      <c r="N309" s="149" t="str">
        <f t="shared" si="8"/>
        <v/>
      </c>
      <c r="O309" s="150" t="str">
        <f t="shared" si="9"/>
        <v/>
      </c>
      <c r="P309" s="151"/>
      <c r="Q309" s="453"/>
      <c r="R309" s="152" t="str">
        <f>IF($D309="","",IF(VLOOKUP($D309,Fuse_Req!$A$2:$K$19,2)=1,MIN($U309,VLOOKUP($D309,Fuse_Req!$A$2:$K$19,9)),85))</f>
        <v/>
      </c>
      <c r="S309" s="152" t="str">
        <f>IF($D309="","",IF(VLOOKUP($D309,Fuse_Req!$A$2:$K$19,2)=1,MIN($U309,VLOOKUP($D309,Fuse_Req!$A$2:$K$19,10)),85))</f>
        <v/>
      </c>
      <c r="T309" s="152" t="str">
        <f>IF($D309="","",IF($U309="","",MIN($U309,VLOOKUP($D309,Fuse_Req!$A$2:$K$19,11))))</f>
        <v/>
      </c>
      <c r="U309" s="453"/>
      <c r="V309" s="453"/>
      <c r="W309" s="191"/>
      <c r="X309" s="191"/>
      <c r="Y309" s="191"/>
      <c r="Z309" s="125"/>
      <c r="AA309" s="126" t="e">
        <f>VLOOKUP($D309,Fuse_Req!$A$2:$K$19,2)</f>
        <v>#N/A</v>
      </c>
      <c r="AD309" s="126"/>
    </row>
    <row r="310" spans="1:30" x14ac:dyDescent="0.25">
      <c r="A310" s="125"/>
      <c r="B310" s="453"/>
      <c r="C310" s="453"/>
      <c r="D310" s="454"/>
      <c r="E310" s="455"/>
      <c r="F310" s="147" t="str">
        <f>IF($D310="","",IF($Q310="","",IF(VLOOKUP($D310,Fuse_Req!$A$2:$K$19,2)=1,$Q310*$G310,"")))</f>
        <v/>
      </c>
      <c r="G310" s="148" t="str">
        <f>IF($D310="","",IF(VLOOKUP($D310,Fuse_Req!$A$2:$K$19,2)=1,IF($N310&lt;=$R310,VLOOKUP($D310,Fuse_Req!$A$2:$K$19,3),IF(AND($N310&gt;$R310,$N310&lt;=$T310),VLOOKUP($D310,Fuse_Req!$A$2:$K$19,3)+(((VLOOKUP($D310,Fuse_Req!$A$2:$K$19,5)-VLOOKUP($D310,Fuse_Req!$A$2:$K$19,3))/($T310-$R310))*($N310-$R310)),0))))</f>
        <v/>
      </c>
      <c r="H310" s="147"/>
      <c r="I310" s="147"/>
      <c r="J310" s="148"/>
      <c r="K310" s="147"/>
      <c r="L310" s="147"/>
      <c r="M310" s="148"/>
      <c r="N310" s="149" t="str">
        <f t="shared" si="8"/>
        <v/>
      </c>
      <c r="O310" s="150" t="str">
        <f t="shared" si="9"/>
        <v/>
      </c>
      <c r="P310" s="151"/>
      <c r="Q310" s="453"/>
      <c r="R310" s="152" t="str">
        <f>IF($D310="","",IF(VLOOKUP($D310,Fuse_Req!$A$2:$K$19,2)=1,MIN($U310,VLOOKUP($D310,Fuse_Req!$A$2:$K$19,9)),85))</f>
        <v/>
      </c>
      <c r="S310" s="152" t="str">
        <f>IF($D310="","",IF(VLOOKUP($D310,Fuse_Req!$A$2:$K$19,2)=1,MIN($U310,VLOOKUP($D310,Fuse_Req!$A$2:$K$19,10)),85))</f>
        <v/>
      </c>
      <c r="T310" s="152" t="str">
        <f>IF($D310="","",IF($U310="","",MIN($U310,VLOOKUP($D310,Fuse_Req!$A$2:$K$19,11))))</f>
        <v/>
      </c>
      <c r="U310" s="453"/>
      <c r="V310" s="453"/>
      <c r="W310" s="191"/>
      <c r="X310" s="191"/>
      <c r="Y310" s="191"/>
      <c r="Z310" s="125"/>
      <c r="AA310" s="126" t="e">
        <f>VLOOKUP($D310,Fuse_Req!$A$2:$K$19,2)</f>
        <v>#N/A</v>
      </c>
      <c r="AD310" s="126"/>
    </row>
    <row r="311" spans="1:30" x14ac:dyDescent="0.25">
      <c r="A311" s="125"/>
      <c r="B311" s="453"/>
      <c r="C311" s="453"/>
      <c r="D311" s="454"/>
      <c r="E311" s="455"/>
      <c r="F311" s="147" t="str">
        <f>IF($D311="","",IF($Q311="","",IF(VLOOKUP($D311,Fuse_Req!$A$2:$K$19,2)=1,$Q311*$G311,"")))</f>
        <v/>
      </c>
      <c r="G311" s="148" t="str">
        <f>IF($D311="","",IF(VLOOKUP($D311,Fuse_Req!$A$2:$K$19,2)=1,IF($N311&lt;=$R311,VLOOKUP($D311,Fuse_Req!$A$2:$K$19,3),IF(AND($N311&gt;$R311,$N311&lt;=$T311),VLOOKUP($D311,Fuse_Req!$A$2:$K$19,3)+(((VLOOKUP($D311,Fuse_Req!$A$2:$K$19,5)-VLOOKUP($D311,Fuse_Req!$A$2:$K$19,3))/($T311-$R311))*($N311-$R311)),0))))</f>
        <v/>
      </c>
      <c r="H311" s="147"/>
      <c r="I311" s="147"/>
      <c r="J311" s="148"/>
      <c r="K311" s="147"/>
      <c r="L311" s="147"/>
      <c r="M311" s="148"/>
      <c r="N311" s="149" t="str">
        <f t="shared" si="8"/>
        <v/>
      </c>
      <c r="O311" s="150" t="str">
        <f t="shared" si="9"/>
        <v/>
      </c>
      <c r="P311" s="151"/>
      <c r="Q311" s="453"/>
      <c r="R311" s="152" t="str">
        <f>IF($D311="","",IF(VLOOKUP($D311,Fuse_Req!$A$2:$K$19,2)=1,MIN($U311,VLOOKUP($D311,Fuse_Req!$A$2:$K$19,9)),85))</f>
        <v/>
      </c>
      <c r="S311" s="152" t="str">
        <f>IF($D311="","",IF(VLOOKUP($D311,Fuse_Req!$A$2:$K$19,2)=1,MIN($U311,VLOOKUP($D311,Fuse_Req!$A$2:$K$19,10)),85))</f>
        <v/>
      </c>
      <c r="T311" s="152" t="str">
        <f>IF($D311="","",IF($U311="","",MIN($U311,VLOOKUP($D311,Fuse_Req!$A$2:$K$19,11))))</f>
        <v/>
      </c>
      <c r="U311" s="453"/>
      <c r="V311" s="453"/>
      <c r="W311" s="191"/>
      <c r="X311" s="191"/>
      <c r="Y311" s="191"/>
      <c r="Z311" s="125"/>
      <c r="AA311" s="126" t="e">
        <f>VLOOKUP($D311,Fuse_Req!$A$2:$K$19,2)</f>
        <v>#N/A</v>
      </c>
      <c r="AD311" s="126"/>
    </row>
    <row r="312" spans="1:30" x14ac:dyDescent="0.25">
      <c r="A312" s="125"/>
      <c r="B312" s="453"/>
      <c r="C312" s="453"/>
      <c r="D312" s="454"/>
      <c r="E312" s="455"/>
      <c r="F312" s="147" t="str">
        <f>IF($D312="","",IF($Q312="","",IF(VLOOKUP($D312,Fuse_Req!$A$2:$K$19,2)=1,$Q312*$G312,"")))</f>
        <v/>
      </c>
      <c r="G312" s="148" t="str">
        <f>IF($D312="","",IF(VLOOKUP($D312,Fuse_Req!$A$2:$K$19,2)=1,IF($N312&lt;=$R312,VLOOKUP($D312,Fuse_Req!$A$2:$K$19,3),IF(AND($N312&gt;$R312,$N312&lt;=$T312),VLOOKUP($D312,Fuse_Req!$A$2:$K$19,3)+(((VLOOKUP($D312,Fuse_Req!$A$2:$K$19,5)-VLOOKUP($D312,Fuse_Req!$A$2:$K$19,3))/($T312-$R312))*($N312-$R312)),0))))</f>
        <v/>
      </c>
      <c r="H312" s="147"/>
      <c r="I312" s="147"/>
      <c r="J312" s="148"/>
      <c r="K312" s="147"/>
      <c r="L312" s="147"/>
      <c r="M312" s="148"/>
      <c r="N312" s="149" t="str">
        <f t="shared" si="8"/>
        <v/>
      </c>
      <c r="O312" s="150" t="str">
        <f t="shared" si="9"/>
        <v/>
      </c>
      <c r="P312" s="151"/>
      <c r="Q312" s="453"/>
      <c r="R312" s="152" t="str">
        <f>IF($D312="","",IF(VLOOKUP($D312,Fuse_Req!$A$2:$K$19,2)=1,MIN($U312,VLOOKUP($D312,Fuse_Req!$A$2:$K$19,9)),85))</f>
        <v/>
      </c>
      <c r="S312" s="152" t="str">
        <f>IF($D312="","",IF(VLOOKUP($D312,Fuse_Req!$A$2:$K$19,2)=1,MIN($U312,VLOOKUP($D312,Fuse_Req!$A$2:$K$19,10)),85))</f>
        <v/>
      </c>
      <c r="T312" s="152" t="str">
        <f>IF($D312="","",IF($U312="","",MIN($U312,VLOOKUP($D312,Fuse_Req!$A$2:$K$19,11))))</f>
        <v/>
      </c>
      <c r="U312" s="453"/>
      <c r="V312" s="453"/>
      <c r="W312" s="191"/>
      <c r="X312" s="191"/>
      <c r="Y312" s="191"/>
      <c r="Z312" s="125"/>
      <c r="AA312" s="126" t="e">
        <f>VLOOKUP($D312,Fuse_Req!$A$2:$K$19,2)</f>
        <v>#N/A</v>
      </c>
      <c r="AD312" s="126"/>
    </row>
    <row r="313" spans="1:30" x14ac:dyDescent="0.25">
      <c r="A313" s="125"/>
      <c r="B313" s="453"/>
      <c r="C313" s="453"/>
      <c r="D313" s="454"/>
      <c r="E313" s="455"/>
      <c r="F313" s="147" t="str">
        <f>IF($D313="","",IF($Q313="","",IF(VLOOKUP($D313,Fuse_Req!$A$2:$K$19,2)=1,$Q313*$G313,"")))</f>
        <v/>
      </c>
      <c r="G313" s="148" t="str">
        <f>IF($D313="","",IF(VLOOKUP($D313,Fuse_Req!$A$2:$K$19,2)=1,IF($N313&lt;=$R313,VLOOKUP($D313,Fuse_Req!$A$2:$K$19,3),IF(AND($N313&gt;$R313,$N313&lt;=$T313),VLOOKUP($D313,Fuse_Req!$A$2:$K$19,3)+(((VLOOKUP($D313,Fuse_Req!$A$2:$K$19,5)-VLOOKUP($D313,Fuse_Req!$A$2:$K$19,3))/($T313-$R313))*($N313-$R313)),0))))</f>
        <v/>
      </c>
      <c r="H313" s="147"/>
      <c r="I313" s="147"/>
      <c r="J313" s="148"/>
      <c r="K313" s="147"/>
      <c r="L313" s="147"/>
      <c r="M313" s="148"/>
      <c r="N313" s="149" t="str">
        <f t="shared" si="8"/>
        <v/>
      </c>
      <c r="O313" s="150" t="str">
        <f t="shared" si="9"/>
        <v/>
      </c>
      <c r="P313" s="151"/>
      <c r="Q313" s="453"/>
      <c r="R313" s="152" t="str">
        <f>IF($D313="","",IF(VLOOKUP($D313,Fuse_Req!$A$2:$K$19,2)=1,MIN($U313,VLOOKUP($D313,Fuse_Req!$A$2:$K$19,9)),85))</f>
        <v/>
      </c>
      <c r="S313" s="152" t="str">
        <f>IF($D313="","",IF(VLOOKUP($D313,Fuse_Req!$A$2:$K$19,2)=1,MIN($U313,VLOOKUP($D313,Fuse_Req!$A$2:$K$19,10)),85))</f>
        <v/>
      </c>
      <c r="T313" s="152" t="str">
        <f>IF($D313="","",IF($U313="","",MIN($U313,VLOOKUP($D313,Fuse_Req!$A$2:$K$19,11))))</f>
        <v/>
      </c>
      <c r="U313" s="453"/>
      <c r="V313" s="453"/>
      <c r="W313" s="191"/>
      <c r="X313" s="191"/>
      <c r="Y313" s="191"/>
      <c r="Z313" s="125"/>
      <c r="AA313" s="126" t="e">
        <f>VLOOKUP($D313,Fuse_Req!$A$2:$K$19,2)</f>
        <v>#N/A</v>
      </c>
      <c r="AD313" s="126"/>
    </row>
    <row r="314" spans="1:30" x14ac:dyDescent="0.25">
      <c r="A314" s="125"/>
      <c r="B314" s="453"/>
      <c r="C314" s="453"/>
      <c r="D314" s="454"/>
      <c r="E314" s="455"/>
      <c r="F314" s="147" t="str">
        <f>IF($D314="","",IF($Q314="","",IF(VLOOKUP($D314,Fuse_Req!$A$2:$K$19,2)=1,$Q314*$G314,"")))</f>
        <v/>
      </c>
      <c r="G314" s="148" t="str">
        <f>IF($D314="","",IF(VLOOKUP($D314,Fuse_Req!$A$2:$K$19,2)=1,IF($N314&lt;=$R314,VLOOKUP($D314,Fuse_Req!$A$2:$K$19,3),IF(AND($N314&gt;$R314,$N314&lt;=$T314),VLOOKUP($D314,Fuse_Req!$A$2:$K$19,3)+(((VLOOKUP($D314,Fuse_Req!$A$2:$K$19,5)-VLOOKUP($D314,Fuse_Req!$A$2:$K$19,3))/($T314-$R314))*($N314-$R314)),0))))</f>
        <v/>
      </c>
      <c r="H314" s="147"/>
      <c r="I314" s="147"/>
      <c r="J314" s="148"/>
      <c r="K314" s="147"/>
      <c r="L314" s="147"/>
      <c r="M314" s="148"/>
      <c r="N314" s="149" t="str">
        <f t="shared" si="8"/>
        <v/>
      </c>
      <c r="O314" s="150" t="str">
        <f t="shared" si="9"/>
        <v/>
      </c>
      <c r="P314" s="151"/>
      <c r="Q314" s="453"/>
      <c r="R314" s="152" t="str">
        <f>IF($D314="","",IF(VLOOKUP($D314,Fuse_Req!$A$2:$K$19,2)=1,MIN($U314,VLOOKUP($D314,Fuse_Req!$A$2:$K$19,9)),85))</f>
        <v/>
      </c>
      <c r="S314" s="152" t="str">
        <f>IF($D314="","",IF(VLOOKUP($D314,Fuse_Req!$A$2:$K$19,2)=1,MIN($U314,VLOOKUP($D314,Fuse_Req!$A$2:$K$19,10)),85))</f>
        <v/>
      </c>
      <c r="T314" s="152" t="str">
        <f>IF($D314="","",IF($U314="","",MIN($U314,VLOOKUP($D314,Fuse_Req!$A$2:$K$19,11))))</f>
        <v/>
      </c>
      <c r="U314" s="453"/>
      <c r="V314" s="453"/>
      <c r="W314" s="191"/>
      <c r="X314" s="191"/>
      <c r="Y314" s="191"/>
      <c r="Z314" s="125"/>
      <c r="AA314" s="126" t="e">
        <f>VLOOKUP($D314,Fuse_Req!$A$2:$K$19,2)</f>
        <v>#N/A</v>
      </c>
      <c r="AD314" s="126"/>
    </row>
    <row r="315" spans="1:30" x14ac:dyDescent="0.25">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D315" s="126"/>
    </row>
    <row r="316" spans="1:30"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D316" s="126"/>
    </row>
    <row r="317" spans="1:30"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D317" s="126"/>
    </row>
    <row r="318" spans="1:30"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D318" s="126"/>
    </row>
    <row r="319" spans="1:30"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D319" s="126"/>
    </row>
    <row r="320" spans="1:30"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D320" s="126"/>
    </row>
    <row r="321" spans="1:30"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D321" s="126"/>
    </row>
    <row r="322" spans="1:30"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D322" s="126"/>
    </row>
    <row r="323" spans="1:30"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D323" s="126"/>
    </row>
    <row r="324" spans="1:30"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D324" s="126"/>
    </row>
  </sheetData>
  <sheetProtection algorithmName="SHA-512" hashValue="AnDkRAGMMGEaC1ExDzDHpLLoIXPyVgmpZiXBJb/Wo/j7rxbtANFqf8bilR0I86K/6D+BxRLHkkAnyY+5wtO0Ig==" saltValue="hp/ZZ2FF/tsp8RIcbeAaig==" spinCount="100000" sheet="1" objects="1" scenarios="1"/>
  <mergeCells count="23">
    <mergeCell ref="Q13:U13"/>
    <mergeCell ref="H5:J5"/>
    <mergeCell ref="K5:N5"/>
    <mergeCell ref="C6:E6"/>
    <mergeCell ref="H6:J6"/>
    <mergeCell ref="P7:Y7"/>
    <mergeCell ref="P8:Y8"/>
    <mergeCell ref="E8:N8"/>
    <mergeCell ref="E9:N9"/>
    <mergeCell ref="E10:N10"/>
    <mergeCell ref="E11:N11"/>
    <mergeCell ref="E13:G13"/>
    <mergeCell ref="H13:J13"/>
    <mergeCell ref="K13:M13"/>
    <mergeCell ref="N13:O13"/>
    <mergeCell ref="C3:E3"/>
    <mergeCell ref="H3:J3"/>
    <mergeCell ref="K3:N3"/>
    <mergeCell ref="P3:Y3"/>
    <mergeCell ref="C4:E4"/>
    <mergeCell ref="H4:J4"/>
    <mergeCell ref="K4:N4"/>
    <mergeCell ref="P4:Y4"/>
  </mergeCells>
  <conditionalFormatting sqref="N15:N314">
    <cfRule type="expression" dxfId="445" priority="15">
      <formula>OR($N15="",$O15="")</formula>
    </cfRule>
    <cfRule type="cellIs" dxfId="444" priority="16" operator="between">
      <formula>0</formula>
      <formula>$O15</formula>
    </cfRule>
    <cfRule type="cellIs" dxfId="443" priority="17" operator="greaterThan">
      <formula>$O15</formula>
    </cfRule>
  </conditionalFormatting>
  <conditionalFormatting sqref="E15:E314">
    <cfRule type="expression" dxfId="442" priority="18">
      <formula>OR($E15="",$F15="")</formula>
    </cfRule>
    <cfRule type="cellIs" dxfId="441" priority="19" operator="between">
      <formula>0</formula>
      <formula>$F15</formula>
    </cfRule>
    <cfRule type="cellIs" dxfId="440" priority="20" operator="greaterThan">
      <formula>$F15</formula>
    </cfRule>
  </conditionalFormatting>
  <conditionalFormatting sqref="M15:M314">
    <cfRule type="expression" dxfId="439" priority="10">
      <formula>AND($AA15&lt;&gt;1)</formula>
    </cfRule>
  </conditionalFormatting>
  <conditionalFormatting sqref="L15:L314">
    <cfRule type="expression" dxfId="438" priority="9">
      <formula>AND($AA15&lt;&gt;1)</formula>
    </cfRule>
  </conditionalFormatting>
  <conditionalFormatting sqref="R15:R314">
    <cfRule type="expression" dxfId="437" priority="6">
      <formula>$AA15=2</formula>
    </cfRule>
  </conditionalFormatting>
  <conditionalFormatting sqref="S15:S314">
    <cfRule type="expression" dxfId="436" priority="5">
      <formula>$AA15=2</formula>
    </cfRule>
  </conditionalFormatting>
  <dataValidations count="4">
    <dataValidation type="list" allowBlank="1" showInputMessage="1" showErrorMessage="1" sqref="D15:D314">
      <formula1>$AD$15:$AD$15</formula1>
    </dataValidation>
    <dataValidation type="decimal" operator="greaterThanOrEqual" allowBlank="1" showInputMessage="1" showErrorMessage="1" error="Data must be greater than or equal to 0" sqref="U15:U314 K15:K314 E15:E314 Q15:Q314 H15:H314">
      <formula1>0</formula1>
    </dataValidation>
    <dataValidation type="decimal" allowBlank="1" showInputMessage="1" showErrorMessage="1" error="Data must be a numeric value" prompt="Enter the temperature rise from the ambient (reference) to the component case" sqref="V15:V314">
      <formula1>-500</formula1>
      <formula2>500</formula2>
    </dataValidation>
    <dataValidation type="decimal" allowBlank="1" showErrorMessage="1" error="Data must be a numeric value" prompt="Enter the temperature rise from the ambient (reference) to the component case" sqref="W15:Y314">
      <formula1>-500</formula1>
      <formula2>500</formula2>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Y322"/>
  <sheetViews>
    <sheetView workbookViewId="0">
      <pane ySplit="12" topLeftCell="A13" activePane="bottomLeft" state="frozen"/>
      <selection pane="bottomLeft" activeCell="H13" sqref="H13"/>
    </sheetView>
  </sheetViews>
  <sheetFormatPr defaultRowHeight="15" x14ac:dyDescent="0.25"/>
  <cols>
    <col min="1" max="1" width="3.140625" style="126" customWidth="1"/>
    <col min="2" max="2" width="9.140625" style="126" customWidth="1"/>
    <col min="3" max="3" width="23.42578125" style="126" customWidth="1"/>
    <col min="4" max="4" width="30.7109375" style="126" customWidth="1"/>
    <col min="5" max="5" width="15.7109375" style="126" customWidth="1"/>
    <col min="6" max="20" width="9.140625" style="126"/>
    <col min="21" max="21" width="9.140625" style="126" hidden="1" customWidth="1"/>
    <col min="22" max="23" width="9.140625" style="126"/>
    <col min="24" max="25" width="0" style="170" hidden="1" customWidth="1"/>
    <col min="26" max="16384" width="9.140625" style="126"/>
  </cols>
  <sheetData>
    <row r="1" spans="1:25" x14ac:dyDescent="0.25">
      <c r="A1" s="125"/>
      <c r="B1" s="125"/>
      <c r="C1" s="125"/>
      <c r="D1" s="125"/>
      <c r="E1" s="125"/>
      <c r="F1" s="125"/>
      <c r="G1" s="125"/>
      <c r="H1" s="125"/>
      <c r="I1" s="125"/>
      <c r="J1" s="125"/>
      <c r="K1" s="125"/>
      <c r="L1" s="125"/>
      <c r="M1" s="125"/>
      <c r="N1" s="125"/>
      <c r="O1" s="125"/>
      <c r="P1" s="125"/>
      <c r="Q1" s="125"/>
      <c r="R1" s="125"/>
      <c r="S1" s="125"/>
      <c r="T1" s="125"/>
    </row>
    <row r="2" spans="1:25" ht="15.75" thickBot="1" x14ac:dyDescent="0.3">
      <c r="A2" s="125"/>
      <c r="B2" s="125"/>
      <c r="C2" s="125"/>
      <c r="D2" s="125"/>
      <c r="E2" s="125"/>
      <c r="F2" s="125"/>
      <c r="G2" s="125"/>
      <c r="H2" s="125"/>
      <c r="I2" s="125"/>
      <c r="J2" s="125"/>
      <c r="K2" s="125"/>
      <c r="L2" s="125"/>
      <c r="M2" s="125"/>
      <c r="N2" s="125"/>
      <c r="O2" s="125"/>
      <c r="P2" s="125"/>
      <c r="Q2" s="125"/>
      <c r="R2" s="125"/>
      <c r="S2" s="125"/>
      <c r="T2" s="125"/>
    </row>
    <row r="3" spans="1:25" ht="15.75" thickBot="1" x14ac:dyDescent="0.3">
      <c r="A3" s="125"/>
      <c r="B3" s="125"/>
      <c r="C3" s="271" t="s">
        <v>16</v>
      </c>
      <c r="D3" s="263"/>
      <c r="E3" s="264"/>
      <c r="F3" s="127"/>
      <c r="G3" s="127"/>
      <c r="H3" s="271" t="s">
        <v>18</v>
      </c>
      <c r="I3" s="272"/>
      <c r="J3" s="273"/>
      <c r="K3" s="277" t="str">
        <f>IF(GlobalParameters!$C$8="","",GlobalParameters!$C$8)</f>
        <v/>
      </c>
      <c r="L3" s="328"/>
      <c r="M3" s="328"/>
      <c r="N3" s="329"/>
      <c r="O3" s="125"/>
      <c r="P3" s="125"/>
      <c r="Q3" s="125"/>
      <c r="R3" s="125"/>
      <c r="S3" s="125"/>
      <c r="T3" s="125"/>
    </row>
    <row r="4" spans="1:25" ht="15.75" thickBot="1" x14ac:dyDescent="0.3">
      <c r="A4" s="125"/>
      <c r="B4" s="125"/>
      <c r="C4" s="271" t="s">
        <v>17</v>
      </c>
      <c r="D4" s="263"/>
      <c r="E4" s="264"/>
      <c r="F4" s="127"/>
      <c r="G4" s="128"/>
      <c r="H4" s="271" t="s">
        <v>19</v>
      </c>
      <c r="I4" s="272"/>
      <c r="J4" s="273"/>
      <c r="K4" s="277" t="str">
        <f>IF(GlobalParameters!$E$8="","",GlobalParameters!$E$8)</f>
        <v/>
      </c>
      <c r="L4" s="328"/>
      <c r="M4" s="328"/>
      <c r="N4" s="329"/>
      <c r="O4" s="125"/>
      <c r="P4" s="125"/>
      <c r="Q4" s="125"/>
      <c r="R4" s="125"/>
      <c r="S4" s="125"/>
      <c r="T4" s="125"/>
    </row>
    <row r="5" spans="1:25" ht="15.75" thickBot="1" x14ac:dyDescent="0.3">
      <c r="A5" s="125"/>
      <c r="B5" s="125"/>
      <c r="C5" s="125"/>
      <c r="D5" s="125"/>
      <c r="E5" s="125"/>
      <c r="F5" s="125"/>
      <c r="G5" s="125"/>
      <c r="H5" s="271" t="s">
        <v>20</v>
      </c>
      <c r="I5" s="263"/>
      <c r="J5" s="264"/>
      <c r="K5" s="277" t="str">
        <f>IF(GlobalParameters!$C$12="","",GlobalParameters!$C$12)</f>
        <v/>
      </c>
      <c r="L5" s="289"/>
      <c r="M5" s="289"/>
      <c r="N5" s="290"/>
      <c r="O5" s="125"/>
      <c r="P5" s="125"/>
      <c r="Q5" s="125"/>
      <c r="R5" s="125"/>
      <c r="S5" s="125"/>
      <c r="T5" s="125"/>
    </row>
    <row r="6" spans="1:25" ht="15.75" customHeight="1" thickBot="1" x14ac:dyDescent="0.3">
      <c r="A6" s="125"/>
      <c r="B6" s="125"/>
      <c r="C6" s="294" t="s">
        <v>92</v>
      </c>
      <c r="D6" s="295"/>
      <c r="E6" s="296"/>
      <c r="F6" s="129"/>
      <c r="G6" s="129"/>
      <c r="H6" s="271" t="s">
        <v>195</v>
      </c>
      <c r="I6" s="272"/>
      <c r="J6" s="273"/>
      <c r="K6" s="130" t="str">
        <f>IF(GlobalParameters!$K$11="","",GlobalParameters!$K$11)</f>
        <v/>
      </c>
      <c r="L6" s="125"/>
      <c r="M6" s="125"/>
      <c r="N6" s="125"/>
      <c r="O6" s="125"/>
      <c r="P6" s="125"/>
      <c r="Q6" s="125"/>
      <c r="R6" s="125"/>
      <c r="S6" s="125"/>
      <c r="T6" s="125"/>
    </row>
    <row r="7" spans="1:25" x14ac:dyDescent="0.25">
      <c r="A7" s="125"/>
      <c r="B7" s="125"/>
      <c r="C7" s="131"/>
      <c r="D7" s="132"/>
      <c r="E7" s="132"/>
      <c r="F7" s="127"/>
      <c r="G7" s="127"/>
      <c r="H7" s="128"/>
      <c r="I7" s="125"/>
      <c r="J7" s="125"/>
      <c r="K7" s="125"/>
      <c r="L7" s="125"/>
      <c r="M7" s="125"/>
      <c r="N7" s="125"/>
      <c r="O7" s="125"/>
      <c r="P7" s="125"/>
      <c r="Q7" s="125"/>
      <c r="R7" s="125"/>
      <c r="S7" s="125"/>
      <c r="T7" s="125"/>
    </row>
    <row r="8" spans="1:25" x14ac:dyDescent="0.25">
      <c r="A8" s="125"/>
      <c r="B8" s="133" t="s">
        <v>170</v>
      </c>
      <c r="C8" s="134" t="s">
        <v>169</v>
      </c>
      <c r="D8" s="127"/>
      <c r="E8" s="127"/>
      <c r="F8" s="127"/>
      <c r="G8" s="127"/>
      <c r="H8" s="128"/>
      <c r="I8" s="125"/>
      <c r="J8" s="125"/>
      <c r="K8" s="125"/>
      <c r="L8" s="125"/>
      <c r="M8" s="125"/>
      <c r="N8" s="125"/>
      <c r="O8" s="125"/>
      <c r="P8" s="125"/>
      <c r="Q8" s="125"/>
      <c r="R8" s="125"/>
      <c r="S8" s="125"/>
      <c r="T8" s="125"/>
    </row>
    <row r="9" spans="1:25" x14ac:dyDescent="0.25">
      <c r="A9" s="125"/>
      <c r="B9" s="125"/>
      <c r="C9" s="135" t="s">
        <v>119</v>
      </c>
      <c r="D9" s="127"/>
      <c r="E9" s="127"/>
      <c r="F9" s="127"/>
      <c r="G9" s="127"/>
      <c r="H9" s="128"/>
      <c r="I9" s="125"/>
      <c r="J9" s="125"/>
      <c r="K9" s="125"/>
      <c r="L9" s="125"/>
      <c r="M9" s="125"/>
      <c r="N9" s="125"/>
      <c r="O9" s="125"/>
      <c r="P9" s="125"/>
      <c r="Q9" s="125"/>
      <c r="R9" s="125"/>
      <c r="S9" s="125"/>
      <c r="T9" s="125"/>
    </row>
    <row r="10" spans="1:25" x14ac:dyDescent="0.25">
      <c r="A10" s="125"/>
      <c r="B10" s="125"/>
      <c r="C10" s="125"/>
      <c r="D10" s="125"/>
      <c r="E10" s="125"/>
      <c r="F10" s="125"/>
      <c r="G10" s="125"/>
      <c r="H10" s="125"/>
      <c r="I10" s="125"/>
      <c r="J10" s="125"/>
      <c r="K10" s="125"/>
      <c r="L10" s="125"/>
      <c r="M10" s="125"/>
      <c r="N10" s="125"/>
      <c r="O10" s="125"/>
      <c r="P10" s="125"/>
      <c r="Q10" s="125"/>
      <c r="R10" s="125"/>
      <c r="S10" s="125"/>
      <c r="T10" s="125"/>
    </row>
    <row r="11" spans="1:25" ht="30" customHeight="1" x14ac:dyDescent="0.35">
      <c r="A11" s="125"/>
      <c r="B11" s="125"/>
      <c r="C11" s="125"/>
      <c r="D11" s="125"/>
      <c r="E11" s="125"/>
      <c r="F11" s="268" t="s">
        <v>175</v>
      </c>
      <c r="G11" s="344"/>
      <c r="H11" s="345"/>
      <c r="I11" s="315" t="s">
        <v>176</v>
      </c>
      <c r="J11" s="269"/>
      <c r="K11" s="270"/>
      <c r="L11" s="342" t="s">
        <v>87</v>
      </c>
      <c r="M11" s="343"/>
      <c r="N11" s="125"/>
      <c r="O11" s="265" t="s">
        <v>171</v>
      </c>
      <c r="P11" s="405"/>
      <c r="Q11" s="405"/>
      <c r="R11" s="406"/>
      <c r="S11" s="125"/>
      <c r="T11" s="125"/>
      <c r="U11" s="143"/>
    </row>
    <row r="12" spans="1:25" ht="64.5" x14ac:dyDescent="0.25">
      <c r="A12" s="136"/>
      <c r="B12" s="137" t="s">
        <v>21</v>
      </c>
      <c r="C12" s="137" t="s">
        <v>22</v>
      </c>
      <c r="D12" s="137" t="s">
        <v>24</v>
      </c>
      <c r="E12" s="137" t="s">
        <v>84</v>
      </c>
      <c r="F12" s="138" t="s">
        <v>85</v>
      </c>
      <c r="G12" s="138" t="s">
        <v>86</v>
      </c>
      <c r="H12" s="138" t="s">
        <v>27</v>
      </c>
      <c r="I12" s="138" t="s">
        <v>25</v>
      </c>
      <c r="J12" s="138" t="s">
        <v>26</v>
      </c>
      <c r="K12" s="138" t="s">
        <v>27</v>
      </c>
      <c r="L12" s="138" t="s">
        <v>30</v>
      </c>
      <c r="M12" s="138" t="s">
        <v>31</v>
      </c>
      <c r="N12" s="140"/>
      <c r="O12" s="141" t="s">
        <v>94</v>
      </c>
      <c r="P12" s="141" t="s">
        <v>93</v>
      </c>
      <c r="Q12" s="159" t="s">
        <v>37</v>
      </c>
      <c r="R12" s="142" t="s">
        <v>203</v>
      </c>
      <c r="S12" s="139" t="s">
        <v>200</v>
      </c>
      <c r="T12" s="125"/>
      <c r="U12" s="156" t="s">
        <v>82</v>
      </c>
    </row>
    <row r="13" spans="1:25" x14ac:dyDescent="0.25">
      <c r="A13" s="125"/>
      <c r="B13" s="144"/>
      <c r="C13" s="144"/>
      <c r="D13" s="145"/>
      <c r="E13" s="145"/>
      <c r="F13" s="157"/>
      <c r="G13" s="158" t="str">
        <f t="shared" ref="G13:G76" si="0">IF(OR($D13="",$O13="",$H13=""),"",IF(AND($U13&gt;=600,$U13&lt;700),$O13*$H13,""))</f>
        <v/>
      </c>
      <c r="H13" s="148" t="str">
        <f>IF(OR($D13="",$E13=""),"",VLOOKUP($U13,SiSem_Req!$A$2:$P$16,10))</f>
        <v/>
      </c>
      <c r="I13" s="146"/>
      <c r="J13" s="147" t="str">
        <f t="shared" ref="J13:J76" si="1">IF(OR($D13="",$P13="",$K13=""),"",IF(AND($U13&gt;=600,$U13&lt;700),$P13*$K13,""))</f>
        <v/>
      </c>
      <c r="K13" s="148" t="str">
        <f>IF(OR($D13="",$E13=""),"",VLOOKUP($U13,SiSem_Req!$A$2:$P$16,11))</f>
        <v/>
      </c>
      <c r="L13" s="149" t="str">
        <f t="shared" ref="L13:L30" si="2">IF($D13="","",$K$6+S13)</f>
        <v/>
      </c>
      <c r="M13" s="150" t="str">
        <f>IF(OR($D13="",$E13="",GlobalParameters!$C$12=""),"",$Q13)</f>
        <v/>
      </c>
      <c r="N13" s="151"/>
      <c r="O13" s="144"/>
      <c r="P13" s="144"/>
      <c r="Q13" s="152" t="str">
        <f>IF(OR($D13="",$E13="",GlobalParameters!$C$12=""),"",VLOOKUP($U13,SiSem_Req!$A$2:$P$16,15))</f>
        <v/>
      </c>
      <c r="R13" s="144"/>
      <c r="S13" s="144"/>
      <c r="T13" s="151"/>
      <c r="U13" s="126" t="e">
        <f>VLOOKUP($D13,SiSem_Req!$T$2:$U$10,2)+VLOOKUP($E13,SiSem_Req!$V$2:$W$4,2)+VLOOKUP(GlobalParameters!$C$12,SiSem_Req!$X$2:$Y$4,2)</f>
        <v>#N/A</v>
      </c>
      <c r="X13" s="170" t="s">
        <v>77</v>
      </c>
      <c r="Y13" s="170" t="s">
        <v>79</v>
      </c>
    </row>
    <row r="14" spans="1:25" x14ac:dyDescent="0.25">
      <c r="A14" s="125"/>
      <c r="B14" s="144"/>
      <c r="C14" s="144"/>
      <c r="D14" s="145"/>
      <c r="E14" s="145"/>
      <c r="F14" s="157"/>
      <c r="G14" s="158" t="str">
        <f t="shared" si="0"/>
        <v/>
      </c>
      <c r="H14" s="148" t="str">
        <f>IF(OR($D14="",$E14=""),"",VLOOKUP($U14,SiSem_Req!$A$2:$P$16,10))</f>
        <v/>
      </c>
      <c r="I14" s="146"/>
      <c r="J14" s="147" t="str">
        <f t="shared" si="1"/>
        <v/>
      </c>
      <c r="K14" s="148" t="str">
        <f>IF(OR($D14="",$E14=""),"",VLOOKUP($U14,SiSem_Req!$A$2:$P$16,11))</f>
        <v/>
      </c>
      <c r="L14" s="149" t="str">
        <f t="shared" si="2"/>
        <v/>
      </c>
      <c r="M14" s="150" t="str">
        <f>IF(OR($D14="",$E14="",GlobalParameters!$C$12=""),"",$Q14)</f>
        <v/>
      </c>
      <c r="N14" s="151"/>
      <c r="O14" s="144"/>
      <c r="P14" s="144"/>
      <c r="Q14" s="152" t="str">
        <f>IF(OR($D14="",$E14="",GlobalParameters!$C$12=""),"",VLOOKUP($U14,SiSem_Req!$A$2:$P$16,15))</f>
        <v/>
      </c>
      <c r="R14" s="144"/>
      <c r="S14" s="144"/>
      <c r="T14" s="151"/>
      <c r="U14" s="126" t="e">
        <f>VLOOKUP($D14,SiSem_Req!$T$2:$U$10,2)+VLOOKUP($E14,SiSem_Req!$V$2:$W$4,2)+VLOOKUP(GlobalParameters!$C$12,SiSem_Req!$X$2:$Y$4,2)</f>
        <v>#N/A</v>
      </c>
      <c r="Y14" s="170" t="s">
        <v>83</v>
      </c>
    </row>
    <row r="15" spans="1:25" x14ac:dyDescent="0.25">
      <c r="A15" s="125"/>
      <c r="B15" s="144"/>
      <c r="C15" s="144"/>
      <c r="D15" s="145"/>
      <c r="E15" s="145"/>
      <c r="F15" s="157"/>
      <c r="G15" s="158" t="str">
        <f t="shared" si="0"/>
        <v/>
      </c>
      <c r="H15" s="148" t="str">
        <f>IF(OR($D15="",$E15=""),"",VLOOKUP($U15,SiSem_Req!$A$2:$P$16,10))</f>
        <v/>
      </c>
      <c r="I15" s="146"/>
      <c r="J15" s="147" t="str">
        <f t="shared" si="1"/>
        <v/>
      </c>
      <c r="K15" s="148" t="str">
        <f>IF(OR($D15="",$E15=""),"",VLOOKUP($U15,SiSem_Req!$A$2:$P$16,11))</f>
        <v/>
      </c>
      <c r="L15" s="149" t="str">
        <f t="shared" si="2"/>
        <v/>
      </c>
      <c r="M15" s="150" t="str">
        <f>IF(OR($D15="",$E15="",GlobalParameters!$C$12=""),"",$Q15)</f>
        <v/>
      </c>
      <c r="N15" s="151"/>
      <c r="O15" s="144"/>
      <c r="P15" s="144"/>
      <c r="Q15" s="152" t="str">
        <f>IF(OR($D15="",$E15="",GlobalParameters!$C$12=""),"",VLOOKUP($U15,SiSem_Req!$A$2:$P$16,15))</f>
        <v/>
      </c>
      <c r="R15" s="144"/>
      <c r="S15" s="144"/>
      <c r="T15" s="151"/>
      <c r="U15" s="126" t="e">
        <f>VLOOKUP($D15,SiSem_Req!$T$2:$U$10,2)+VLOOKUP($E15,SiSem_Req!$V$2:$W$4,2)+VLOOKUP(GlobalParameters!$C$12,SiSem_Req!$X$2:$Y$4,2)</f>
        <v>#N/A</v>
      </c>
      <c r="Y15" s="170" t="s">
        <v>73</v>
      </c>
    </row>
    <row r="16" spans="1:25" x14ac:dyDescent="0.25">
      <c r="A16" s="125"/>
      <c r="B16" s="144"/>
      <c r="C16" s="144"/>
      <c r="D16" s="145"/>
      <c r="E16" s="145"/>
      <c r="F16" s="157"/>
      <c r="G16" s="158" t="str">
        <f t="shared" si="0"/>
        <v/>
      </c>
      <c r="H16" s="148" t="str">
        <f>IF(OR($D16="",$E16=""),"",VLOOKUP($U16,SiSem_Req!$A$2:$P$16,10))</f>
        <v/>
      </c>
      <c r="I16" s="146"/>
      <c r="J16" s="147" t="str">
        <f t="shared" si="1"/>
        <v/>
      </c>
      <c r="K16" s="148" t="str">
        <f>IF(OR($D16="",$E16=""),"",VLOOKUP($U16,SiSem_Req!$A$2:$P$16,11))</f>
        <v/>
      </c>
      <c r="L16" s="149"/>
      <c r="M16" s="150" t="str">
        <f>IF(OR($D16="",$E16="",GlobalParameters!$C$12=""),"",$Q16)</f>
        <v/>
      </c>
      <c r="N16" s="151"/>
      <c r="O16" s="144"/>
      <c r="P16" s="144"/>
      <c r="Q16" s="152" t="str">
        <f>IF(OR($D16="",$E16="",GlobalParameters!$C$12=""),"",VLOOKUP($U16,SiSem_Req!$A$2:$P$16,15))</f>
        <v/>
      </c>
      <c r="R16" s="144"/>
      <c r="S16" s="144"/>
      <c r="T16" s="151"/>
      <c r="U16" s="126" t="e">
        <f>VLOOKUP($D16,SiSem_Req!$T$2:$U$10,2)+VLOOKUP($E16,SiSem_Req!$V$2:$W$4,2)+VLOOKUP(GlobalParameters!$C$12,SiSem_Req!$X$2:$Y$4,2)</f>
        <v>#N/A</v>
      </c>
    </row>
    <row r="17" spans="1:21" x14ac:dyDescent="0.25">
      <c r="A17" s="125"/>
      <c r="B17" s="144"/>
      <c r="C17" s="144"/>
      <c r="D17" s="145"/>
      <c r="E17" s="145"/>
      <c r="F17" s="157"/>
      <c r="G17" s="158" t="str">
        <f t="shared" si="0"/>
        <v/>
      </c>
      <c r="H17" s="148" t="str">
        <f>IF(OR($D17="",$E17=""),"",VLOOKUP($U17,SiSem_Req!$A$2:$P$16,10))</f>
        <v/>
      </c>
      <c r="I17" s="146"/>
      <c r="J17" s="147" t="str">
        <f t="shared" si="1"/>
        <v/>
      </c>
      <c r="K17" s="148" t="str">
        <f>IF(OR($D17="",$E17=""),"",VLOOKUP($U17,SiSem_Req!$A$2:$P$16,11))</f>
        <v/>
      </c>
      <c r="L17" s="149" t="str">
        <f t="shared" si="2"/>
        <v/>
      </c>
      <c r="M17" s="150" t="str">
        <f>IF(OR($D17="",$E17="",GlobalParameters!$C$12=""),"",$Q17)</f>
        <v/>
      </c>
      <c r="N17" s="151"/>
      <c r="O17" s="144"/>
      <c r="P17" s="144"/>
      <c r="Q17" s="152" t="str">
        <f>IF(OR($D17="",$E17="",GlobalParameters!$C$12=""),"",VLOOKUP($U17,SiSem_Req!$A$2:$P$16,15))</f>
        <v/>
      </c>
      <c r="R17" s="144"/>
      <c r="S17" s="144"/>
      <c r="T17" s="151"/>
      <c r="U17" s="126" t="e">
        <f>VLOOKUP($D17,SiSem_Req!$T$2:$U$10,2)+VLOOKUP($E17,SiSem_Req!$V$2:$W$4,2)+VLOOKUP(GlobalParameters!$C$12,SiSem_Req!$X$2:$Y$4,2)</f>
        <v>#N/A</v>
      </c>
    </row>
    <row r="18" spans="1:21" x14ac:dyDescent="0.25">
      <c r="A18" s="125"/>
      <c r="B18" s="144"/>
      <c r="C18" s="144"/>
      <c r="D18" s="145"/>
      <c r="E18" s="145"/>
      <c r="F18" s="157"/>
      <c r="G18" s="158" t="str">
        <f t="shared" si="0"/>
        <v/>
      </c>
      <c r="H18" s="148" t="str">
        <f>IF(OR($D18="",$E18=""),"",VLOOKUP($U18,SiSem_Req!$A$2:$P$16,10))</f>
        <v/>
      </c>
      <c r="I18" s="146"/>
      <c r="J18" s="147" t="str">
        <f t="shared" si="1"/>
        <v/>
      </c>
      <c r="K18" s="148" t="str">
        <f>IF(OR($D18="",$E18=""),"",VLOOKUP($U18,SiSem_Req!$A$2:$P$16,11))</f>
        <v/>
      </c>
      <c r="L18" s="149" t="str">
        <f t="shared" si="2"/>
        <v/>
      </c>
      <c r="M18" s="150" t="str">
        <f>IF(OR($D18="",$E18="",GlobalParameters!$C$12=""),"",$Q18)</f>
        <v/>
      </c>
      <c r="N18" s="151"/>
      <c r="O18" s="144"/>
      <c r="P18" s="144"/>
      <c r="Q18" s="152" t="str">
        <f>IF(OR($D18="",$E18="",GlobalParameters!$C$12=""),"",VLOOKUP($U18,SiSem_Req!$A$2:$P$16,15))</f>
        <v/>
      </c>
      <c r="R18" s="144"/>
      <c r="S18" s="144"/>
      <c r="T18" s="151"/>
      <c r="U18" s="126" t="e">
        <f>VLOOKUP($D18,SiSem_Req!$T$2:$U$10,2)+VLOOKUP($E18,SiSem_Req!$V$2:$W$4,2)+VLOOKUP(GlobalParameters!$C$12,SiSem_Req!$X$2:$Y$4,2)</f>
        <v>#N/A</v>
      </c>
    </row>
    <row r="19" spans="1:21" x14ac:dyDescent="0.25">
      <c r="A19" s="125"/>
      <c r="B19" s="144"/>
      <c r="C19" s="144"/>
      <c r="D19" s="145"/>
      <c r="E19" s="145"/>
      <c r="F19" s="157"/>
      <c r="G19" s="158" t="str">
        <f t="shared" si="0"/>
        <v/>
      </c>
      <c r="H19" s="148" t="str">
        <f>IF(OR($D19="",$E19=""),"",VLOOKUP($U19,SiSem_Req!$A$2:$P$16,10))</f>
        <v/>
      </c>
      <c r="I19" s="146"/>
      <c r="J19" s="147" t="str">
        <f t="shared" si="1"/>
        <v/>
      </c>
      <c r="K19" s="148" t="str">
        <f>IF(OR($D19="",$E19=""),"",VLOOKUP($U19,SiSem_Req!$A$2:$P$16,11))</f>
        <v/>
      </c>
      <c r="L19" s="149" t="str">
        <f t="shared" si="2"/>
        <v/>
      </c>
      <c r="M19" s="150" t="str">
        <f>IF(OR($D19="",$E19="",GlobalParameters!$C$12=""),"",$Q19)</f>
        <v/>
      </c>
      <c r="N19" s="151"/>
      <c r="O19" s="144"/>
      <c r="P19" s="144"/>
      <c r="Q19" s="152" t="str">
        <f>IF(OR($D19="",$E19="",GlobalParameters!$C$12=""),"",VLOOKUP($U19,SiSem_Req!$A$2:$P$16,15))</f>
        <v/>
      </c>
      <c r="R19" s="144"/>
      <c r="S19" s="144"/>
      <c r="T19" s="151"/>
      <c r="U19" s="126" t="e">
        <f>VLOOKUP($D19,SiSem_Req!$T$2:$U$10,2)+VLOOKUP($E19,SiSem_Req!$V$2:$W$4,2)+VLOOKUP(GlobalParameters!$C$12,SiSem_Req!$X$2:$Y$4,2)</f>
        <v>#N/A</v>
      </c>
    </row>
    <row r="20" spans="1:21" x14ac:dyDescent="0.25">
      <c r="A20" s="125"/>
      <c r="B20" s="144"/>
      <c r="C20" s="144"/>
      <c r="D20" s="145"/>
      <c r="E20" s="145"/>
      <c r="F20" s="157"/>
      <c r="G20" s="158" t="str">
        <f t="shared" si="0"/>
        <v/>
      </c>
      <c r="H20" s="148" t="str">
        <f>IF(OR($D20="",$E20=""),"",VLOOKUP($U20,SiSem_Req!$A$2:$P$16,10))</f>
        <v/>
      </c>
      <c r="I20" s="146"/>
      <c r="J20" s="147" t="str">
        <f t="shared" si="1"/>
        <v/>
      </c>
      <c r="K20" s="148" t="str">
        <f>IF(OR($D20="",$E20=""),"",VLOOKUP($U20,SiSem_Req!$A$2:$P$16,11))</f>
        <v/>
      </c>
      <c r="L20" s="149" t="str">
        <f t="shared" si="2"/>
        <v/>
      </c>
      <c r="M20" s="150" t="str">
        <f>IF(OR($D20="",$E20="",GlobalParameters!$C$12=""),"",$Q20)</f>
        <v/>
      </c>
      <c r="N20" s="151"/>
      <c r="O20" s="144"/>
      <c r="P20" s="144"/>
      <c r="Q20" s="152" t="str">
        <f>IF(OR($D20="",$E20="",GlobalParameters!$C$12=""),"",VLOOKUP($U20,SiSem_Req!$A$2:$P$16,15))</f>
        <v/>
      </c>
      <c r="R20" s="144"/>
      <c r="S20" s="144"/>
      <c r="T20" s="151"/>
      <c r="U20" s="126" t="e">
        <f>VLOOKUP($D20,SiSem_Req!$T$2:$U$10,2)+VLOOKUP($E20,SiSem_Req!$V$2:$W$4,2)+VLOOKUP(GlobalParameters!$C$12,SiSem_Req!$X$2:$Y$4,2)</f>
        <v>#N/A</v>
      </c>
    </row>
    <row r="21" spans="1:21" x14ac:dyDescent="0.25">
      <c r="A21" s="125"/>
      <c r="B21" s="144"/>
      <c r="C21" s="144"/>
      <c r="D21" s="145"/>
      <c r="E21" s="145"/>
      <c r="F21" s="157"/>
      <c r="G21" s="158" t="str">
        <f t="shared" si="0"/>
        <v/>
      </c>
      <c r="H21" s="148" t="str">
        <f>IF(OR($D21="",$E21=""),"",VLOOKUP($U21,SiSem_Req!$A$2:$P$16,10))</f>
        <v/>
      </c>
      <c r="I21" s="146"/>
      <c r="J21" s="147" t="str">
        <f t="shared" si="1"/>
        <v/>
      </c>
      <c r="K21" s="148" t="str">
        <f>IF(OR($D21="",$E21=""),"",VLOOKUP($U21,SiSem_Req!$A$2:$P$16,11))</f>
        <v/>
      </c>
      <c r="L21" s="149" t="str">
        <f t="shared" si="2"/>
        <v/>
      </c>
      <c r="M21" s="150" t="str">
        <f>IF(OR($D21="",$E21="",GlobalParameters!$C$12=""),"",$Q21)</f>
        <v/>
      </c>
      <c r="N21" s="151"/>
      <c r="O21" s="144"/>
      <c r="P21" s="144"/>
      <c r="Q21" s="152" t="str">
        <f>IF(OR($D21="",$E21="",GlobalParameters!$C$12=""),"",VLOOKUP($U21,SiSem_Req!$A$2:$P$16,15))</f>
        <v/>
      </c>
      <c r="R21" s="144"/>
      <c r="S21" s="144"/>
      <c r="T21" s="151"/>
      <c r="U21" s="126" t="e">
        <f>VLOOKUP($D21,SiSem_Req!$T$2:$U$10,2)+VLOOKUP($E21,SiSem_Req!$V$2:$W$4,2)+VLOOKUP(GlobalParameters!$C$12,SiSem_Req!$X$2:$Y$4,2)</f>
        <v>#N/A</v>
      </c>
    </row>
    <row r="22" spans="1:21" x14ac:dyDescent="0.25">
      <c r="A22" s="125"/>
      <c r="B22" s="144"/>
      <c r="C22" s="144"/>
      <c r="D22" s="145"/>
      <c r="E22" s="145"/>
      <c r="F22" s="157"/>
      <c r="G22" s="158" t="str">
        <f t="shared" si="0"/>
        <v/>
      </c>
      <c r="H22" s="148" t="str">
        <f>IF(OR($D22="",$E22=""),"",VLOOKUP($U22,SiSem_Req!$A$2:$P$16,10))</f>
        <v/>
      </c>
      <c r="I22" s="146"/>
      <c r="J22" s="147" t="str">
        <f t="shared" si="1"/>
        <v/>
      </c>
      <c r="K22" s="148" t="str">
        <f>IF(OR($D22="",$E22=""),"",VLOOKUP($U22,SiSem_Req!$A$2:$P$16,11))</f>
        <v/>
      </c>
      <c r="L22" s="149" t="str">
        <f t="shared" si="2"/>
        <v/>
      </c>
      <c r="M22" s="150" t="str">
        <f>IF(OR($D22="",$E22="",GlobalParameters!$C$12=""),"",$Q22)</f>
        <v/>
      </c>
      <c r="N22" s="151"/>
      <c r="O22" s="144"/>
      <c r="P22" s="144"/>
      <c r="Q22" s="152" t="str">
        <f>IF(OR($D22="",$E22="",GlobalParameters!$C$12=""),"",VLOOKUP($U22,SiSem_Req!$A$2:$P$16,15))</f>
        <v/>
      </c>
      <c r="R22" s="144"/>
      <c r="S22" s="144"/>
      <c r="T22" s="151"/>
      <c r="U22" s="126" t="e">
        <f>VLOOKUP($D22,SiSem_Req!$T$2:$U$10,2)+VLOOKUP($E22,SiSem_Req!$V$2:$W$4,2)+VLOOKUP(GlobalParameters!$C$12,SiSem_Req!$X$2:$Y$4,2)</f>
        <v>#N/A</v>
      </c>
    </row>
    <row r="23" spans="1:21" x14ac:dyDescent="0.25">
      <c r="A23" s="125"/>
      <c r="B23" s="144"/>
      <c r="C23" s="144"/>
      <c r="D23" s="145"/>
      <c r="E23" s="145"/>
      <c r="F23" s="157"/>
      <c r="G23" s="158" t="str">
        <f t="shared" si="0"/>
        <v/>
      </c>
      <c r="H23" s="148" t="str">
        <f>IF(OR($D23="",$E23=""),"",VLOOKUP($U23,SiSem_Req!$A$2:$P$16,10))</f>
        <v/>
      </c>
      <c r="I23" s="146"/>
      <c r="J23" s="147" t="str">
        <f t="shared" si="1"/>
        <v/>
      </c>
      <c r="K23" s="148" t="str">
        <f>IF(OR($D23="",$E23=""),"",VLOOKUP($U23,SiSem_Req!$A$2:$P$16,11))</f>
        <v/>
      </c>
      <c r="L23" s="149" t="str">
        <f t="shared" si="2"/>
        <v/>
      </c>
      <c r="M23" s="150" t="str">
        <f>IF(OR($D23="",$E23="",GlobalParameters!$C$12=""),"",$Q23)</f>
        <v/>
      </c>
      <c r="N23" s="151"/>
      <c r="O23" s="144"/>
      <c r="P23" s="144"/>
      <c r="Q23" s="152" t="str">
        <f>IF(OR($D23="",$E23="",GlobalParameters!$C$12=""),"",VLOOKUP($U23,SiSem_Req!$A$2:$P$16,15))</f>
        <v/>
      </c>
      <c r="R23" s="144"/>
      <c r="S23" s="144"/>
      <c r="T23" s="151"/>
      <c r="U23" s="126" t="e">
        <f>VLOOKUP($D23,SiSem_Req!$T$2:$U$10,2)+VLOOKUP($E23,SiSem_Req!$V$2:$W$4,2)+VLOOKUP(GlobalParameters!$C$12,SiSem_Req!$X$2:$Y$4,2)</f>
        <v>#N/A</v>
      </c>
    </row>
    <row r="24" spans="1:21" x14ac:dyDescent="0.25">
      <c r="A24" s="125"/>
      <c r="B24" s="144"/>
      <c r="C24" s="144"/>
      <c r="D24" s="145"/>
      <c r="E24" s="145"/>
      <c r="F24" s="157"/>
      <c r="G24" s="158" t="str">
        <f t="shared" si="0"/>
        <v/>
      </c>
      <c r="H24" s="148" t="str">
        <f>IF(OR($D24="",$E24=""),"",VLOOKUP($U24,SiSem_Req!$A$2:$P$16,10))</f>
        <v/>
      </c>
      <c r="I24" s="146"/>
      <c r="J24" s="147" t="str">
        <f t="shared" si="1"/>
        <v/>
      </c>
      <c r="K24" s="148" t="str">
        <f>IF(OR($D24="",$E24=""),"",VLOOKUP($U24,SiSem_Req!$A$2:$P$16,11))</f>
        <v/>
      </c>
      <c r="L24" s="149" t="str">
        <f t="shared" si="2"/>
        <v/>
      </c>
      <c r="M24" s="150" t="str">
        <f>IF(OR($D24="",$E24="",GlobalParameters!$C$12=""),"",$Q24)</f>
        <v/>
      </c>
      <c r="N24" s="151"/>
      <c r="O24" s="144"/>
      <c r="P24" s="144"/>
      <c r="Q24" s="152" t="str">
        <f>IF(OR($D24="",$E24="",GlobalParameters!$C$12=""),"",VLOOKUP($U24,SiSem_Req!$A$2:$P$16,15))</f>
        <v/>
      </c>
      <c r="R24" s="144"/>
      <c r="S24" s="144"/>
      <c r="T24" s="151"/>
      <c r="U24" s="126" t="e">
        <f>VLOOKUP($D24,SiSem_Req!$T$2:$U$10,2)+VLOOKUP($E24,SiSem_Req!$V$2:$W$4,2)+VLOOKUP(GlobalParameters!$C$12,SiSem_Req!$X$2:$Y$4,2)</f>
        <v>#N/A</v>
      </c>
    </row>
    <row r="25" spans="1:21" x14ac:dyDescent="0.25">
      <c r="A25" s="125"/>
      <c r="B25" s="144"/>
      <c r="C25" s="144"/>
      <c r="D25" s="145"/>
      <c r="E25" s="145"/>
      <c r="F25" s="157"/>
      <c r="G25" s="158" t="str">
        <f t="shared" si="0"/>
        <v/>
      </c>
      <c r="H25" s="148" t="str">
        <f>IF(OR($D25="",$E25=""),"",VLOOKUP($U25,SiSem_Req!$A$2:$P$16,10))</f>
        <v/>
      </c>
      <c r="I25" s="146"/>
      <c r="J25" s="147" t="str">
        <f t="shared" si="1"/>
        <v/>
      </c>
      <c r="K25" s="148" t="str">
        <f>IF(OR($D25="",$E25=""),"",VLOOKUP($U25,SiSem_Req!$A$2:$P$16,11))</f>
        <v/>
      </c>
      <c r="L25" s="149" t="str">
        <f t="shared" si="2"/>
        <v/>
      </c>
      <c r="M25" s="150" t="str">
        <f>IF(OR($D25="",$E25="",GlobalParameters!$C$12=""),"",$Q25)</f>
        <v/>
      </c>
      <c r="N25" s="151"/>
      <c r="O25" s="144"/>
      <c r="P25" s="144"/>
      <c r="Q25" s="152" t="str">
        <f>IF(OR($D25="",$E25="",GlobalParameters!$C$12=""),"",VLOOKUP($U25,SiSem_Req!$A$2:$P$16,15))</f>
        <v/>
      </c>
      <c r="R25" s="144"/>
      <c r="S25" s="144"/>
      <c r="T25" s="151"/>
      <c r="U25" s="126" t="e">
        <f>VLOOKUP($D25,SiSem_Req!$T$2:$U$10,2)+VLOOKUP($E25,SiSem_Req!$V$2:$W$4,2)+VLOOKUP(GlobalParameters!$C$12,SiSem_Req!$X$2:$Y$4,2)</f>
        <v>#N/A</v>
      </c>
    </row>
    <row r="26" spans="1:21" x14ac:dyDescent="0.25">
      <c r="A26" s="125"/>
      <c r="B26" s="144"/>
      <c r="C26" s="144"/>
      <c r="D26" s="145"/>
      <c r="E26" s="145"/>
      <c r="F26" s="157"/>
      <c r="G26" s="158" t="str">
        <f t="shared" si="0"/>
        <v/>
      </c>
      <c r="H26" s="148" t="str">
        <f>IF(OR($D26="",$E26=""),"",VLOOKUP($U26,SiSem_Req!$A$2:$P$16,10))</f>
        <v/>
      </c>
      <c r="I26" s="146"/>
      <c r="J26" s="147" t="str">
        <f t="shared" si="1"/>
        <v/>
      </c>
      <c r="K26" s="148" t="str">
        <f>IF(OR($D26="",$E26=""),"",VLOOKUP($U26,SiSem_Req!$A$2:$P$16,11))</f>
        <v/>
      </c>
      <c r="L26" s="149" t="str">
        <f t="shared" si="2"/>
        <v/>
      </c>
      <c r="M26" s="150" t="str">
        <f>IF(OR($D26="",$E26="",GlobalParameters!$C$12=""),"",$Q26)</f>
        <v/>
      </c>
      <c r="N26" s="151"/>
      <c r="O26" s="144"/>
      <c r="P26" s="144"/>
      <c r="Q26" s="152" t="str">
        <f>IF(OR($D26="",$E26="",GlobalParameters!$C$12=""),"",VLOOKUP($U26,SiSem_Req!$A$2:$P$16,15))</f>
        <v/>
      </c>
      <c r="R26" s="144"/>
      <c r="S26" s="144"/>
      <c r="T26" s="151"/>
      <c r="U26" s="126" t="e">
        <f>VLOOKUP($D26,SiSem_Req!$T$2:$U$10,2)+VLOOKUP($E26,SiSem_Req!$V$2:$W$4,2)+VLOOKUP(GlobalParameters!$C$12,SiSem_Req!$X$2:$Y$4,2)</f>
        <v>#N/A</v>
      </c>
    </row>
    <row r="27" spans="1:21" x14ac:dyDescent="0.25">
      <c r="A27" s="125"/>
      <c r="B27" s="144"/>
      <c r="C27" s="144"/>
      <c r="D27" s="145"/>
      <c r="E27" s="145"/>
      <c r="F27" s="157"/>
      <c r="G27" s="158" t="str">
        <f t="shared" si="0"/>
        <v/>
      </c>
      <c r="H27" s="148" t="str">
        <f>IF(OR($D27="",$E27=""),"",VLOOKUP($U27,SiSem_Req!$A$2:$P$16,10))</f>
        <v/>
      </c>
      <c r="I27" s="146"/>
      <c r="J27" s="147" t="str">
        <f t="shared" si="1"/>
        <v/>
      </c>
      <c r="K27" s="148" t="str">
        <f>IF(OR($D27="",$E27=""),"",VLOOKUP($U27,SiSem_Req!$A$2:$P$16,11))</f>
        <v/>
      </c>
      <c r="L27" s="149" t="str">
        <f t="shared" si="2"/>
        <v/>
      </c>
      <c r="M27" s="150" t="str">
        <f>IF(OR($D27="",$E27="",GlobalParameters!$C$12=""),"",$Q27)</f>
        <v/>
      </c>
      <c r="N27" s="151"/>
      <c r="O27" s="144"/>
      <c r="P27" s="144"/>
      <c r="Q27" s="152" t="str">
        <f>IF(OR($D27="",$E27="",GlobalParameters!$C$12=""),"",VLOOKUP($U27,SiSem_Req!$A$2:$P$16,15))</f>
        <v/>
      </c>
      <c r="R27" s="144"/>
      <c r="S27" s="144"/>
      <c r="T27" s="151"/>
      <c r="U27" s="126" t="e">
        <f>VLOOKUP($D27,SiSem_Req!$T$2:$U$10,2)+VLOOKUP($E27,SiSem_Req!$V$2:$W$4,2)+VLOOKUP(GlobalParameters!$C$12,SiSem_Req!$X$2:$Y$4,2)</f>
        <v>#N/A</v>
      </c>
    </row>
    <row r="28" spans="1:21" x14ac:dyDescent="0.25">
      <c r="A28" s="125"/>
      <c r="B28" s="144"/>
      <c r="C28" s="144"/>
      <c r="D28" s="145"/>
      <c r="E28" s="145"/>
      <c r="F28" s="157"/>
      <c r="G28" s="158" t="str">
        <f t="shared" si="0"/>
        <v/>
      </c>
      <c r="H28" s="148" t="str">
        <f>IF(OR($D28="",$E28=""),"",VLOOKUP($U28,SiSem_Req!$A$2:$P$16,10))</f>
        <v/>
      </c>
      <c r="I28" s="146"/>
      <c r="J28" s="147" t="str">
        <f t="shared" si="1"/>
        <v/>
      </c>
      <c r="K28" s="148" t="str">
        <f>IF(OR($D28="",$E28=""),"",VLOOKUP($U28,SiSem_Req!$A$2:$P$16,11))</f>
        <v/>
      </c>
      <c r="L28" s="149" t="str">
        <f t="shared" si="2"/>
        <v/>
      </c>
      <c r="M28" s="150" t="str">
        <f>IF(OR($D28="",$E28="",GlobalParameters!$C$12=""),"",$Q28)</f>
        <v/>
      </c>
      <c r="N28" s="151"/>
      <c r="O28" s="144"/>
      <c r="P28" s="144"/>
      <c r="Q28" s="152" t="str">
        <f>IF(OR($D28="",$E28="",GlobalParameters!$C$12=""),"",VLOOKUP($U28,SiSem_Req!$A$2:$P$16,15))</f>
        <v/>
      </c>
      <c r="R28" s="144"/>
      <c r="S28" s="144"/>
      <c r="T28" s="151"/>
      <c r="U28" s="126" t="e">
        <f>VLOOKUP($D28,SiSem_Req!$T$2:$U$10,2)+VLOOKUP($E28,SiSem_Req!$V$2:$W$4,2)+VLOOKUP(GlobalParameters!$C$12,SiSem_Req!$X$2:$Y$4,2)</f>
        <v>#N/A</v>
      </c>
    </row>
    <row r="29" spans="1:21" x14ac:dyDescent="0.25">
      <c r="A29" s="125"/>
      <c r="B29" s="144"/>
      <c r="C29" s="144"/>
      <c r="D29" s="145"/>
      <c r="E29" s="145"/>
      <c r="F29" s="157"/>
      <c r="G29" s="158" t="str">
        <f t="shared" si="0"/>
        <v/>
      </c>
      <c r="H29" s="148" t="str">
        <f>IF(OR($D29="",$E29=""),"",VLOOKUP($U29,SiSem_Req!$A$2:$P$16,10))</f>
        <v/>
      </c>
      <c r="I29" s="146"/>
      <c r="J29" s="147" t="str">
        <f t="shared" si="1"/>
        <v/>
      </c>
      <c r="K29" s="148" t="str">
        <f>IF(OR($D29="",$E29=""),"",VLOOKUP($U29,SiSem_Req!$A$2:$P$16,11))</f>
        <v/>
      </c>
      <c r="L29" s="149" t="str">
        <f t="shared" si="2"/>
        <v/>
      </c>
      <c r="M29" s="150" t="str">
        <f>IF(OR($D29="",$E29="",GlobalParameters!$C$12=""),"",$Q29)</f>
        <v/>
      </c>
      <c r="N29" s="151"/>
      <c r="O29" s="144"/>
      <c r="P29" s="144"/>
      <c r="Q29" s="152" t="str">
        <f>IF(OR($D29="",$E29="",GlobalParameters!$C$12=""),"",VLOOKUP($U29,SiSem_Req!$A$2:$P$16,15))</f>
        <v/>
      </c>
      <c r="R29" s="144"/>
      <c r="S29" s="144"/>
      <c r="T29" s="151"/>
      <c r="U29" s="126" t="e">
        <f>VLOOKUP($D29,SiSem_Req!$T$2:$U$10,2)+VLOOKUP($E29,SiSem_Req!$V$2:$W$4,2)+VLOOKUP(GlobalParameters!$C$12,SiSem_Req!$X$2:$Y$4,2)</f>
        <v>#N/A</v>
      </c>
    </row>
    <row r="30" spans="1:21" x14ac:dyDescent="0.25">
      <c r="A30" s="125"/>
      <c r="B30" s="144"/>
      <c r="C30" s="144"/>
      <c r="D30" s="145"/>
      <c r="E30" s="145"/>
      <c r="F30" s="157"/>
      <c r="G30" s="158" t="str">
        <f t="shared" si="0"/>
        <v/>
      </c>
      <c r="H30" s="148" t="str">
        <f>IF(OR($D30="",$E30=""),"",VLOOKUP($U30,SiSem_Req!$A$2:$P$16,10))</f>
        <v/>
      </c>
      <c r="I30" s="146"/>
      <c r="J30" s="147" t="str">
        <f t="shared" si="1"/>
        <v/>
      </c>
      <c r="K30" s="148" t="str">
        <f>IF(OR($D30="",$E30=""),"",VLOOKUP($U30,SiSem_Req!$A$2:$P$16,11))</f>
        <v/>
      </c>
      <c r="L30" s="149" t="str">
        <f t="shared" si="2"/>
        <v/>
      </c>
      <c r="M30" s="150" t="str">
        <f>IF(OR($D30="",$E30="",GlobalParameters!$C$12=""),"",$Q30)</f>
        <v/>
      </c>
      <c r="N30" s="151"/>
      <c r="O30" s="144"/>
      <c r="P30" s="144"/>
      <c r="Q30" s="152" t="str">
        <f>IF(OR($D30="",$E30="",GlobalParameters!$C$12=""),"",VLOOKUP($U30,SiSem_Req!$A$2:$P$16,15))</f>
        <v/>
      </c>
      <c r="R30" s="144"/>
      <c r="S30" s="144"/>
      <c r="T30" s="151"/>
      <c r="U30" s="126" t="e">
        <f>VLOOKUP($D30,SiSem_Req!$T$2:$U$10,2)+VLOOKUP($E30,SiSem_Req!$V$2:$W$4,2)+VLOOKUP(GlobalParameters!$C$12,SiSem_Req!$X$2:$Y$4,2)</f>
        <v>#N/A</v>
      </c>
    </row>
    <row r="31" spans="1:21" x14ac:dyDescent="0.25">
      <c r="A31" s="125"/>
      <c r="B31" s="144"/>
      <c r="C31" s="144"/>
      <c r="D31" s="145"/>
      <c r="E31" s="145"/>
      <c r="F31" s="157"/>
      <c r="G31" s="158" t="str">
        <f t="shared" si="0"/>
        <v/>
      </c>
      <c r="H31" s="148" t="str">
        <f>IF(OR($D31="",$E31=""),"",VLOOKUP($U31,SiSem_Req!$A$2:$P$16,10))</f>
        <v/>
      </c>
      <c r="I31" s="146"/>
      <c r="J31" s="147" t="str">
        <f t="shared" si="1"/>
        <v/>
      </c>
      <c r="K31" s="148" t="str">
        <f>IF(OR($D31="",$E31=""),"",VLOOKUP($U31,SiSem_Req!$A$2:$P$16,11))</f>
        <v/>
      </c>
      <c r="L31" s="149" t="str">
        <f t="shared" ref="L31:L94" si="3">IF($D31="","",$K$6+S31)</f>
        <v/>
      </c>
      <c r="M31" s="150" t="str">
        <f>IF(OR($D31="",$E31="",GlobalParameters!$C$12=""),"",$Q31)</f>
        <v/>
      </c>
      <c r="N31" s="151"/>
      <c r="O31" s="144"/>
      <c r="P31" s="144"/>
      <c r="Q31" s="152" t="str">
        <f>IF(OR($D31="",$E31="",GlobalParameters!$C$12=""),"",VLOOKUP($U31,SiSem_Req!$A$2:$P$16,15))</f>
        <v/>
      </c>
      <c r="R31" s="144"/>
      <c r="S31" s="144"/>
      <c r="T31" s="151"/>
      <c r="U31" s="126" t="e">
        <f>VLOOKUP($D31,SiSem_Req!$T$2:$U$10,2)+VLOOKUP($E31,SiSem_Req!$V$2:$W$4,2)+VLOOKUP(GlobalParameters!$C$12,SiSem_Req!$X$2:$Y$4,2)</f>
        <v>#N/A</v>
      </c>
    </row>
    <row r="32" spans="1:21" x14ac:dyDescent="0.25">
      <c r="A32" s="125"/>
      <c r="B32" s="144"/>
      <c r="C32" s="144"/>
      <c r="D32" s="145"/>
      <c r="E32" s="145"/>
      <c r="F32" s="157"/>
      <c r="G32" s="158" t="str">
        <f t="shared" si="0"/>
        <v/>
      </c>
      <c r="H32" s="148" t="str">
        <f>IF(OR($D32="",$E32=""),"",VLOOKUP($U32,SiSem_Req!$A$2:$P$16,10))</f>
        <v/>
      </c>
      <c r="I32" s="146"/>
      <c r="J32" s="147" t="str">
        <f t="shared" si="1"/>
        <v/>
      </c>
      <c r="K32" s="148" t="str">
        <f>IF(OR($D32="",$E32=""),"",VLOOKUP($U32,SiSem_Req!$A$2:$P$16,11))</f>
        <v/>
      </c>
      <c r="L32" s="149" t="str">
        <f t="shared" si="3"/>
        <v/>
      </c>
      <c r="M32" s="150" t="str">
        <f>IF(OR($D32="",$E32="",GlobalParameters!$C$12=""),"",$Q32)</f>
        <v/>
      </c>
      <c r="N32" s="151"/>
      <c r="O32" s="144"/>
      <c r="P32" s="144"/>
      <c r="Q32" s="152" t="str">
        <f>IF(OR($D32="",$E32="",GlobalParameters!$C$12=""),"",VLOOKUP($U32,SiSem_Req!$A$2:$P$16,15))</f>
        <v/>
      </c>
      <c r="R32" s="144"/>
      <c r="S32" s="144"/>
      <c r="T32" s="151"/>
      <c r="U32" s="126" t="e">
        <f>VLOOKUP($D32,SiSem_Req!$T$2:$U$10,2)+VLOOKUP($E32,SiSem_Req!$V$2:$W$4,2)+VLOOKUP(GlobalParameters!$C$12,SiSem_Req!$X$2:$Y$4,2)</f>
        <v>#N/A</v>
      </c>
    </row>
    <row r="33" spans="1:21" x14ac:dyDescent="0.25">
      <c r="A33" s="125"/>
      <c r="B33" s="144"/>
      <c r="C33" s="144"/>
      <c r="D33" s="145"/>
      <c r="E33" s="145"/>
      <c r="F33" s="157"/>
      <c r="G33" s="158" t="str">
        <f t="shared" si="0"/>
        <v/>
      </c>
      <c r="H33" s="148" t="str">
        <f>IF(OR($D33="",$E33=""),"",VLOOKUP($U33,SiSem_Req!$A$2:$P$16,10))</f>
        <v/>
      </c>
      <c r="I33" s="146"/>
      <c r="J33" s="147" t="str">
        <f t="shared" si="1"/>
        <v/>
      </c>
      <c r="K33" s="148" t="str">
        <f>IF(OR($D33="",$E33=""),"",VLOOKUP($U33,SiSem_Req!$A$2:$P$16,11))</f>
        <v/>
      </c>
      <c r="L33" s="149" t="str">
        <f t="shared" si="3"/>
        <v/>
      </c>
      <c r="M33" s="150" t="str">
        <f>IF(OR($D33="",$E33="",GlobalParameters!$C$12=""),"",$Q33)</f>
        <v/>
      </c>
      <c r="N33" s="151"/>
      <c r="O33" s="144"/>
      <c r="P33" s="144"/>
      <c r="Q33" s="152" t="str">
        <f>IF(OR($D33="",$E33="",GlobalParameters!$C$12=""),"",VLOOKUP($U33,SiSem_Req!$A$2:$P$16,15))</f>
        <v/>
      </c>
      <c r="R33" s="144"/>
      <c r="S33" s="144"/>
      <c r="T33" s="151"/>
      <c r="U33" s="126" t="e">
        <f>VLOOKUP($D33,SiSem_Req!$T$2:$U$10,2)+VLOOKUP($E33,SiSem_Req!$V$2:$W$4,2)+VLOOKUP(GlobalParameters!$C$12,SiSem_Req!$X$2:$Y$4,2)</f>
        <v>#N/A</v>
      </c>
    </row>
    <row r="34" spans="1:21" x14ac:dyDescent="0.25">
      <c r="A34" s="125"/>
      <c r="B34" s="144"/>
      <c r="C34" s="144"/>
      <c r="D34" s="145"/>
      <c r="E34" s="145"/>
      <c r="F34" s="157"/>
      <c r="G34" s="158" t="str">
        <f t="shared" si="0"/>
        <v/>
      </c>
      <c r="H34" s="148" t="str">
        <f>IF(OR($D34="",$E34=""),"",VLOOKUP($U34,SiSem_Req!$A$2:$P$16,10))</f>
        <v/>
      </c>
      <c r="I34" s="146"/>
      <c r="J34" s="147" t="str">
        <f t="shared" si="1"/>
        <v/>
      </c>
      <c r="K34" s="148" t="str">
        <f>IF(OR($D34="",$E34=""),"",VLOOKUP($U34,SiSem_Req!$A$2:$P$16,11))</f>
        <v/>
      </c>
      <c r="L34" s="149" t="str">
        <f t="shared" si="3"/>
        <v/>
      </c>
      <c r="M34" s="150" t="str">
        <f>IF(OR($D34="",$E34="",GlobalParameters!$C$12=""),"",$Q34)</f>
        <v/>
      </c>
      <c r="N34" s="151"/>
      <c r="O34" s="144"/>
      <c r="P34" s="144"/>
      <c r="Q34" s="152" t="str">
        <f>IF(OR($D34="",$E34="",GlobalParameters!$C$12=""),"",VLOOKUP($U34,SiSem_Req!$A$2:$P$16,15))</f>
        <v/>
      </c>
      <c r="R34" s="144"/>
      <c r="S34" s="144"/>
      <c r="T34" s="151"/>
      <c r="U34" s="126" t="e">
        <f>VLOOKUP($D34,SiSem_Req!$T$2:$U$10,2)+VLOOKUP($E34,SiSem_Req!$V$2:$W$4,2)+VLOOKUP(GlobalParameters!$C$12,SiSem_Req!$X$2:$Y$4,2)</f>
        <v>#N/A</v>
      </c>
    </row>
    <row r="35" spans="1:21" x14ac:dyDescent="0.25">
      <c r="A35" s="125"/>
      <c r="B35" s="144"/>
      <c r="C35" s="144"/>
      <c r="D35" s="145"/>
      <c r="E35" s="145"/>
      <c r="F35" s="157"/>
      <c r="G35" s="158" t="str">
        <f t="shared" si="0"/>
        <v/>
      </c>
      <c r="H35" s="148" t="str">
        <f>IF(OR($D35="",$E35=""),"",VLOOKUP($U35,SiSem_Req!$A$2:$P$16,10))</f>
        <v/>
      </c>
      <c r="I35" s="146"/>
      <c r="J35" s="147" t="str">
        <f t="shared" si="1"/>
        <v/>
      </c>
      <c r="K35" s="148" t="str">
        <f>IF(OR($D35="",$E35=""),"",VLOOKUP($U35,SiSem_Req!$A$2:$P$16,11))</f>
        <v/>
      </c>
      <c r="L35" s="149" t="str">
        <f t="shared" si="3"/>
        <v/>
      </c>
      <c r="M35" s="150" t="str">
        <f>IF(OR($D35="",$E35="",GlobalParameters!$C$12=""),"",$Q35)</f>
        <v/>
      </c>
      <c r="N35" s="151"/>
      <c r="O35" s="144"/>
      <c r="P35" s="144"/>
      <c r="Q35" s="152" t="str">
        <f>IF(OR($D35="",$E35="",GlobalParameters!$C$12=""),"",VLOOKUP($U35,SiSem_Req!$A$2:$P$16,15))</f>
        <v/>
      </c>
      <c r="R35" s="144"/>
      <c r="S35" s="144"/>
      <c r="T35" s="151"/>
      <c r="U35" s="126" t="e">
        <f>VLOOKUP($D35,SiSem_Req!$T$2:$U$10,2)+VLOOKUP($E35,SiSem_Req!$V$2:$W$4,2)+VLOOKUP(GlobalParameters!$C$12,SiSem_Req!$X$2:$Y$4,2)</f>
        <v>#N/A</v>
      </c>
    </row>
    <row r="36" spans="1:21" x14ac:dyDescent="0.25">
      <c r="A36" s="125"/>
      <c r="B36" s="144"/>
      <c r="C36" s="144"/>
      <c r="D36" s="145"/>
      <c r="E36" s="145"/>
      <c r="F36" s="157"/>
      <c r="G36" s="158" t="str">
        <f t="shared" si="0"/>
        <v/>
      </c>
      <c r="H36" s="148" t="str">
        <f>IF(OR($D36="",$E36=""),"",VLOOKUP($U36,SiSem_Req!$A$2:$P$16,10))</f>
        <v/>
      </c>
      <c r="I36" s="146"/>
      <c r="J36" s="147" t="str">
        <f t="shared" si="1"/>
        <v/>
      </c>
      <c r="K36" s="148" t="str">
        <f>IF(OR($D36="",$E36=""),"",VLOOKUP($U36,SiSem_Req!$A$2:$P$16,11))</f>
        <v/>
      </c>
      <c r="L36" s="149" t="str">
        <f t="shared" si="3"/>
        <v/>
      </c>
      <c r="M36" s="150" t="str">
        <f>IF(OR($D36="",$E36="",GlobalParameters!$C$12=""),"",$Q36)</f>
        <v/>
      </c>
      <c r="N36" s="151"/>
      <c r="O36" s="144"/>
      <c r="P36" s="144"/>
      <c r="Q36" s="152" t="str">
        <f>IF(OR($D36="",$E36="",GlobalParameters!$C$12=""),"",VLOOKUP($U36,SiSem_Req!$A$2:$P$16,15))</f>
        <v/>
      </c>
      <c r="R36" s="144"/>
      <c r="S36" s="144"/>
      <c r="T36" s="151"/>
      <c r="U36" s="126" t="e">
        <f>VLOOKUP($D36,SiSem_Req!$T$2:$U$10,2)+VLOOKUP($E36,SiSem_Req!$V$2:$W$4,2)+VLOOKUP(GlobalParameters!$C$12,SiSem_Req!$X$2:$Y$4,2)</f>
        <v>#N/A</v>
      </c>
    </row>
    <row r="37" spans="1:21" x14ac:dyDescent="0.25">
      <c r="A37" s="125"/>
      <c r="B37" s="144"/>
      <c r="C37" s="144"/>
      <c r="D37" s="145"/>
      <c r="E37" s="145"/>
      <c r="F37" s="157"/>
      <c r="G37" s="158" t="str">
        <f t="shared" si="0"/>
        <v/>
      </c>
      <c r="H37" s="148" t="str">
        <f>IF(OR($D37="",$E37=""),"",VLOOKUP($U37,SiSem_Req!$A$2:$P$16,10))</f>
        <v/>
      </c>
      <c r="I37" s="146"/>
      <c r="J37" s="147" t="str">
        <f t="shared" si="1"/>
        <v/>
      </c>
      <c r="K37" s="148" t="str">
        <f>IF(OR($D37="",$E37=""),"",VLOOKUP($U37,SiSem_Req!$A$2:$P$16,11))</f>
        <v/>
      </c>
      <c r="L37" s="149" t="str">
        <f t="shared" si="3"/>
        <v/>
      </c>
      <c r="M37" s="150" t="str">
        <f>IF(OR($D37="",$E37="",GlobalParameters!$C$12=""),"",$Q37)</f>
        <v/>
      </c>
      <c r="N37" s="151"/>
      <c r="O37" s="144"/>
      <c r="P37" s="144"/>
      <c r="Q37" s="152" t="str">
        <f>IF(OR($D37="",$E37="",GlobalParameters!$C$12=""),"",VLOOKUP($U37,SiSem_Req!$A$2:$P$16,15))</f>
        <v/>
      </c>
      <c r="R37" s="144"/>
      <c r="S37" s="144"/>
      <c r="T37" s="151"/>
      <c r="U37" s="126" t="e">
        <f>VLOOKUP($D37,SiSem_Req!$T$2:$U$10,2)+VLOOKUP($E37,SiSem_Req!$V$2:$W$4,2)+VLOOKUP(GlobalParameters!$C$12,SiSem_Req!$X$2:$Y$4,2)</f>
        <v>#N/A</v>
      </c>
    </row>
    <row r="38" spans="1:21" x14ac:dyDescent="0.25">
      <c r="A38" s="125"/>
      <c r="B38" s="144"/>
      <c r="C38" s="144"/>
      <c r="D38" s="145"/>
      <c r="E38" s="145"/>
      <c r="F38" s="157"/>
      <c r="G38" s="158" t="str">
        <f t="shared" si="0"/>
        <v/>
      </c>
      <c r="H38" s="148" t="str">
        <f>IF(OR($D38="",$E38=""),"",VLOOKUP($U38,SiSem_Req!$A$2:$P$16,10))</f>
        <v/>
      </c>
      <c r="I38" s="146"/>
      <c r="J38" s="147" t="str">
        <f t="shared" si="1"/>
        <v/>
      </c>
      <c r="K38" s="148" t="str">
        <f>IF(OR($D38="",$E38=""),"",VLOOKUP($U38,SiSem_Req!$A$2:$P$16,11))</f>
        <v/>
      </c>
      <c r="L38" s="149" t="str">
        <f t="shared" si="3"/>
        <v/>
      </c>
      <c r="M38" s="150" t="str">
        <f>IF(OR($D38="",$E38="",GlobalParameters!$C$12=""),"",$Q38)</f>
        <v/>
      </c>
      <c r="N38" s="151"/>
      <c r="O38" s="144"/>
      <c r="P38" s="144"/>
      <c r="Q38" s="152" t="str">
        <f>IF(OR($D38="",$E38="",GlobalParameters!$C$12=""),"",VLOOKUP($U38,SiSem_Req!$A$2:$P$16,15))</f>
        <v/>
      </c>
      <c r="R38" s="144"/>
      <c r="S38" s="144"/>
      <c r="T38" s="151"/>
      <c r="U38" s="126" t="e">
        <f>VLOOKUP($D38,SiSem_Req!$T$2:$U$10,2)+VLOOKUP($E38,SiSem_Req!$V$2:$W$4,2)+VLOOKUP(GlobalParameters!$C$12,SiSem_Req!$X$2:$Y$4,2)</f>
        <v>#N/A</v>
      </c>
    </row>
    <row r="39" spans="1:21" x14ac:dyDescent="0.25">
      <c r="A39" s="125"/>
      <c r="B39" s="144"/>
      <c r="C39" s="144"/>
      <c r="D39" s="145"/>
      <c r="E39" s="145"/>
      <c r="F39" s="157"/>
      <c r="G39" s="158" t="str">
        <f t="shared" si="0"/>
        <v/>
      </c>
      <c r="H39" s="148" t="str">
        <f>IF(OR($D39="",$E39=""),"",VLOOKUP($U39,SiSem_Req!$A$2:$P$16,10))</f>
        <v/>
      </c>
      <c r="I39" s="146"/>
      <c r="J39" s="147" t="str">
        <f t="shared" si="1"/>
        <v/>
      </c>
      <c r="K39" s="148" t="str">
        <f>IF(OR($D39="",$E39=""),"",VLOOKUP($U39,SiSem_Req!$A$2:$P$16,11))</f>
        <v/>
      </c>
      <c r="L39" s="149" t="str">
        <f t="shared" si="3"/>
        <v/>
      </c>
      <c r="M39" s="150" t="str">
        <f>IF(OR($D39="",$E39="",GlobalParameters!$C$12=""),"",$Q39)</f>
        <v/>
      </c>
      <c r="N39" s="151"/>
      <c r="O39" s="144"/>
      <c r="P39" s="144"/>
      <c r="Q39" s="152" t="str">
        <f>IF(OR($D39="",$E39="",GlobalParameters!$C$12=""),"",VLOOKUP($U39,SiSem_Req!$A$2:$P$16,15))</f>
        <v/>
      </c>
      <c r="R39" s="144"/>
      <c r="S39" s="144"/>
      <c r="T39" s="151"/>
      <c r="U39" s="126" t="e">
        <f>VLOOKUP($D39,SiSem_Req!$T$2:$U$10,2)+VLOOKUP($E39,SiSem_Req!$V$2:$W$4,2)+VLOOKUP(GlobalParameters!$C$12,SiSem_Req!$X$2:$Y$4,2)</f>
        <v>#N/A</v>
      </c>
    </row>
    <row r="40" spans="1:21" x14ac:dyDescent="0.25">
      <c r="A40" s="125"/>
      <c r="B40" s="144"/>
      <c r="C40" s="144"/>
      <c r="D40" s="145"/>
      <c r="E40" s="145"/>
      <c r="F40" s="157"/>
      <c r="G40" s="158" t="str">
        <f t="shared" si="0"/>
        <v/>
      </c>
      <c r="H40" s="148" t="str">
        <f>IF(OR($D40="",$E40=""),"",VLOOKUP($U40,SiSem_Req!$A$2:$P$16,10))</f>
        <v/>
      </c>
      <c r="I40" s="146"/>
      <c r="J40" s="147" t="str">
        <f t="shared" si="1"/>
        <v/>
      </c>
      <c r="K40" s="148" t="str">
        <f>IF(OR($D40="",$E40=""),"",VLOOKUP($U40,SiSem_Req!$A$2:$P$16,11))</f>
        <v/>
      </c>
      <c r="L40" s="149" t="str">
        <f t="shared" si="3"/>
        <v/>
      </c>
      <c r="M40" s="150" t="str">
        <f>IF(OR($D40="",$E40="",GlobalParameters!$C$12=""),"",$Q40)</f>
        <v/>
      </c>
      <c r="N40" s="151"/>
      <c r="O40" s="144"/>
      <c r="P40" s="144"/>
      <c r="Q40" s="152" t="str">
        <f>IF(OR($D40="",$E40="",GlobalParameters!$C$12=""),"",VLOOKUP($U40,SiSem_Req!$A$2:$P$16,15))</f>
        <v/>
      </c>
      <c r="R40" s="144"/>
      <c r="S40" s="144"/>
      <c r="T40" s="151"/>
      <c r="U40" s="126" t="e">
        <f>VLOOKUP($D40,SiSem_Req!$T$2:$U$10,2)+VLOOKUP($E40,SiSem_Req!$V$2:$W$4,2)+VLOOKUP(GlobalParameters!$C$12,SiSem_Req!$X$2:$Y$4,2)</f>
        <v>#N/A</v>
      </c>
    </row>
    <row r="41" spans="1:21" x14ac:dyDescent="0.25">
      <c r="A41" s="125"/>
      <c r="B41" s="144"/>
      <c r="C41" s="144"/>
      <c r="D41" s="145"/>
      <c r="E41" s="145"/>
      <c r="F41" s="157"/>
      <c r="G41" s="158" t="str">
        <f t="shared" si="0"/>
        <v/>
      </c>
      <c r="H41" s="148" t="str">
        <f>IF(OR($D41="",$E41=""),"",VLOOKUP($U41,SiSem_Req!$A$2:$P$16,10))</f>
        <v/>
      </c>
      <c r="I41" s="146"/>
      <c r="J41" s="147" t="str">
        <f t="shared" si="1"/>
        <v/>
      </c>
      <c r="K41" s="148" t="str">
        <f>IF(OR($D41="",$E41=""),"",VLOOKUP($U41,SiSem_Req!$A$2:$P$16,11))</f>
        <v/>
      </c>
      <c r="L41" s="149" t="str">
        <f t="shared" si="3"/>
        <v/>
      </c>
      <c r="M41" s="150" t="str">
        <f>IF(OR($D41="",$E41="",GlobalParameters!$C$12=""),"",$Q41)</f>
        <v/>
      </c>
      <c r="N41" s="151"/>
      <c r="O41" s="144"/>
      <c r="P41" s="144"/>
      <c r="Q41" s="152" t="str">
        <f>IF(OR($D41="",$E41="",GlobalParameters!$C$12=""),"",VLOOKUP($U41,SiSem_Req!$A$2:$P$16,15))</f>
        <v/>
      </c>
      <c r="R41" s="144"/>
      <c r="S41" s="144"/>
      <c r="T41" s="151"/>
      <c r="U41" s="126" t="e">
        <f>VLOOKUP($D41,SiSem_Req!$T$2:$U$10,2)+VLOOKUP($E41,SiSem_Req!$V$2:$W$4,2)+VLOOKUP(GlobalParameters!$C$12,SiSem_Req!$X$2:$Y$4,2)</f>
        <v>#N/A</v>
      </c>
    </row>
    <row r="42" spans="1:21" x14ac:dyDescent="0.25">
      <c r="A42" s="125"/>
      <c r="B42" s="144"/>
      <c r="C42" s="144"/>
      <c r="D42" s="145"/>
      <c r="E42" s="145"/>
      <c r="F42" s="157"/>
      <c r="G42" s="158" t="str">
        <f t="shared" si="0"/>
        <v/>
      </c>
      <c r="H42" s="148" t="str">
        <f>IF(OR($D42="",$E42=""),"",VLOOKUP($U42,SiSem_Req!$A$2:$P$16,10))</f>
        <v/>
      </c>
      <c r="I42" s="146"/>
      <c r="J42" s="147" t="str">
        <f t="shared" si="1"/>
        <v/>
      </c>
      <c r="K42" s="148" t="str">
        <f>IF(OR($D42="",$E42=""),"",VLOOKUP($U42,SiSem_Req!$A$2:$P$16,11))</f>
        <v/>
      </c>
      <c r="L42" s="149" t="str">
        <f t="shared" si="3"/>
        <v/>
      </c>
      <c r="M42" s="150" t="str">
        <f>IF(OR($D42="",$E42="",GlobalParameters!$C$12=""),"",$Q42)</f>
        <v/>
      </c>
      <c r="N42" s="151"/>
      <c r="O42" s="144"/>
      <c r="P42" s="144"/>
      <c r="Q42" s="152" t="str">
        <f>IF(OR($D42="",$E42="",GlobalParameters!$C$12=""),"",VLOOKUP($U42,SiSem_Req!$A$2:$P$16,15))</f>
        <v/>
      </c>
      <c r="R42" s="144"/>
      <c r="S42" s="144"/>
      <c r="T42" s="151"/>
      <c r="U42" s="126" t="e">
        <f>VLOOKUP($D42,SiSem_Req!$T$2:$U$10,2)+VLOOKUP($E42,SiSem_Req!$V$2:$W$4,2)+VLOOKUP(GlobalParameters!$C$12,SiSem_Req!$X$2:$Y$4,2)</f>
        <v>#N/A</v>
      </c>
    </row>
    <row r="43" spans="1:21" x14ac:dyDescent="0.25">
      <c r="A43" s="125"/>
      <c r="B43" s="144"/>
      <c r="C43" s="144"/>
      <c r="D43" s="145"/>
      <c r="E43" s="145"/>
      <c r="F43" s="157"/>
      <c r="G43" s="158" t="str">
        <f t="shared" si="0"/>
        <v/>
      </c>
      <c r="H43" s="148" t="str">
        <f>IF(OR($D43="",$E43=""),"",VLOOKUP($U43,SiSem_Req!$A$2:$P$16,10))</f>
        <v/>
      </c>
      <c r="I43" s="146"/>
      <c r="J43" s="147" t="str">
        <f t="shared" si="1"/>
        <v/>
      </c>
      <c r="K43" s="148" t="str">
        <f>IF(OR($D43="",$E43=""),"",VLOOKUP($U43,SiSem_Req!$A$2:$P$16,11))</f>
        <v/>
      </c>
      <c r="L43" s="149" t="str">
        <f t="shared" si="3"/>
        <v/>
      </c>
      <c r="M43" s="150" t="str">
        <f>IF(OR($D43="",$E43="",GlobalParameters!$C$12=""),"",$Q43)</f>
        <v/>
      </c>
      <c r="N43" s="151"/>
      <c r="O43" s="144"/>
      <c r="P43" s="144"/>
      <c r="Q43" s="152" t="str">
        <f>IF(OR($D43="",$E43="",GlobalParameters!$C$12=""),"",VLOOKUP($U43,SiSem_Req!$A$2:$P$16,15))</f>
        <v/>
      </c>
      <c r="R43" s="144"/>
      <c r="S43" s="144"/>
      <c r="T43" s="151"/>
      <c r="U43" s="126" t="e">
        <f>VLOOKUP($D43,SiSem_Req!$T$2:$U$10,2)+VLOOKUP($E43,SiSem_Req!$V$2:$W$4,2)+VLOOKUP(GlobalParameters!$C$12,SiSem_Req!$X$2:$Y$4,2)</f>
        <v>#N/A</v>
      </c>
    </row>
    <row r="44" spans="1:21" x14ac:dyDescent="0.25">
      <c r="A44" s="125"/>
      <c r="B44" s="144"/>
      <c r="C44" s="144"/>
      <c r="D44" s="145"/>
      <c r="E44" s="145"/>
      <c r="F44" s="157"/>
      <c r="G44" s="158" t="str">
        <f t="shared" si="0"/>
        <v/>
      </c>
      <c r="H44" s="148" t="str">
        <f>IF(OR($D44="",$E44=""),"",VLOOKUP($U44,SiSem_Req!$A$2:$P$16,10))</f>
        <v/>
      </c>
      <c r="I44" s="146"/>
      <c r="J44" s="147" t="str">
        <f t="shared" si="1"/>
        <v/>
      </c>
      <c r="K44" s="148" t="str">
        <f>IF(OR($D44="",$E44=""),"",VLOOKUP($U44,SiSem_Req!$A$2:$P$16,11))</f>
        <v/>
      </c>
      <c r="L44" s="149" t="str">
        <f t="shared" si="3"/>
        <v/>
      </c>
      <c r="M44" s="150" t="str">
        <f>IF(OR($D44="",$E44="",GlobalParameters!$C$12=""),"",$Q44)</f>
        <v/>
      </c>
      <c r="N44" s="151"/>
      <c r="O44" s="144"/>
      <c r="P44" s="144"/>
      <c r="Q44" s="152" t="str">
        <f>IF(OR($D44="",$E44="",GlobalParameters!$C$12=""),"",VLOOKUP($U44,SiSem_Req!$A$2:$P$16,15))</f>
        <v/>
      </c>
      <c r="R44" s="144"/>
      <c r="S44" s="144"/>
      <c r="T44" s="151"/>
      <c r="U44" s="126" t="e">
        <f>VLOOKUP($D44,SiSem_Req!$T$2:$U$10,2)+VLOOKUP($E44,SiSem_Req!$V$2:$W$4,2)+VLOOKUP(GlobalParameters!$C$12,SiSem_Req!$X$2:$Y$4,2)</f>
        <v>#N/A</v>
      </c>
    </row>
    <row r="45" spans="1:21" x14ac:dyDescent="0.25">
      <c r="A45" s="125"/>
      <c r="B45" s="144"/>
      <c r="C45" s="144"/>
      <c r="D45" s="145"/>
      <c r="E45" s="145"/>
      <c r="F45" s="157"/>
      <c r="G45" s="158" t="str">
        <f t="shared" si="0"/>
        <v/>
      </c>
      <c r="H45" s="148" t="str">
        <f>IF(OR($D45="",$E45=""),"",VLOOKUP($U45,SiSem_Req!$A$2:$P$16,10))</f>
        <v/>
      </c>
      <c r="I45" s="146"/>
      <c r="J45" s="147" t="str">
        <f t="shared" si="1"/>
        <v/>
      </c>
      <c r="K45" s="148" t="str">
        <f>IF(OR($D45="",$E45=""),"",VLOOKUP($U45,SiSem_Req!$A$2:$P$16,11))</f>
        <v/>
      </c>
      <c r="L45" s="149" t="str">
        <f t="shared" si="3"/>
        <v/>
      </c>
      <c r="M45" s="150" t="str">
        <f>IF(OR($D45="",$E45="",GlobalParameters!$C$12=""),"",$Q45)</f>
        <v/>
      </c>
      <c r="N45" s="151"/>
      <c r="O45" s="144"/>
      <c r="P45" s="144"/>
      <c r="Q45" s="152" t="str">
        <f>IF(OR($D45="",$E45="",GlobalParameters!$C$12=""),"",VLOOKUP($U45,SiSem_Req!$A$2:$P$16,15))</f>
        <v/>
      </c>
      <c r="R45" s="144"/>
      <c r="S45" s="144"/>
      <c r="T45" s="151"/>
      <c r="U45" s="126" t="e">
        <f>VLOOKUP($D45,SiSem_Req!$T$2:$U$10,2)+VLOOKUP($E45,SiSem_Req!$V$2:$W$4,2)+VLOOKUP(GlobalParameters!$C$12,SiSem_Req!$X$2:$Y$4,2)</f>
        <v>#N/A</v>
      </c>
    </row>
    <row r="46" spans="1:21" x14ac:dyDescent="0.25">
      <c r="A46" s="125"/>
      <c r="B46" s="144"/>
      <c r="C46" s="144"/>
      <c r="D46" s="145"/>
      <c r="E46" s="145"/>
      <c r="F46" s="157"/>
      <c r="G46" s="158" t="str">
        <f t="shared" si="0"/>
        <v/>
      </c>
      <c r="H46" s="148" t="str">
        <f>IF(OR($D46="",$E46=""),"",VLOOKUP($U46,SiSem_Req!$A$2:$P$16,10))</f>
        <v/>
      </c>
      <c r="I46" s="146"/>
      <c r="J46" s="147" t="str">
        <f t="shared" si="1"/>
        <v/>
      </c>
      <c r="K46" s="148" t="str">
        <f>IF(OR($D46="",$E46=""),"",VLOOKUP($U46,SiSem_Req!$A$2:$P$16,11))</f>
        <v/>
      </c>
      <c r="L46" s="149" t="str">
        <f t="shared" si="3"/>
        <v/>
      </c>
      <c r="M46" s="150" t="str">
        <f>IF(OR($D46="",$E46="",GlobalParameters!$C$12=""),"",$Q46)</f>
        <v/>
      </c>
      <c r="N46" s="151"/>
      <c r="O46" s="144"/>
      <c r="P46" s="144"/>
      <c r="Q46" s="152" t="str">
        <f>IF(OR($D46="",$E46="",GlobalParameters!$C$12=""),"",VLOOKUP($U46,SiSem_Req!$A$2:$P$16,15))</f>
        <v/>
      </c>
      <c r="R46" s="144"/>
      <c r="S46" s="144"/>
      <c r="T46" s="151"/>
      <c r="U46" s="126" t="e">
        <f>VLOOKUP($D46,SiSem_Req!$T$2:$U$10,2)+VLOOKUP($E46,SiSem_Req!$V$2:$W$4,2)+VLOOKUP(GlobalParameters!$C$12,SiSem_Req!$X$2:$Y$4,2)</f>
        <v>#N/A</v>
      </c>
    </row>
    <row r="47" spans="1:21" x14ac:dyDescent="0.25">
      <c r="A47" s="125"/>
      <c r="B47" s="144"/>
      <c r="C47" s="144"/>
      <c r="D47" s="145"/>
      <c r="E47" s="145"/>
      <c r="F47" s="157"/>
      <c r="G47" s="158" t="str">
        <f t="shared" si="0"/>
        <v/>
      </c>
      <c r="H47" s="148" t="str">
        <f>IF(OR($D47="",$E47=""),"",VLOOKUP($U47,SiSem_Req!$A$2:$P$16,10))</f>
        <v/>
      </c>
      <c r="I47" s="146"/>
      <c r="J47" s="147" t="str">
        <f t="shared" si="1"/>
        <v/>
      </c>
      <c r="K47" s="148" t="str">
        <f>IF(OR($D47="",$E47=""),"",VLOOKUP($U47,SiSem_Req!$A$2:$P$16,11))</f>
        <v/>
      </c>
      <c r="L47" s="149" t="str">
        <f t="shared" si="3"/>
        <v/>
      </c>
      <c r="M47" s="150" t="str">
        <f>IF(OR($D47="",$E47="",GlobalParameters!$C$12=""),"",$Q47)</f>
        <v/>
      </c>
      <c r="N47" s="151"/>
      <c r="O47" s="144"/>
      <c r="P47" s="144"/>
      <c r="Q47" s="152" t="str">
        <f>IF(OR($D47="",$E47="",GlobalParameters!$C$12=""),"",VLOOKUP($U47,SiSem_Req!$A$2:$P$16,15))</f>
        <v/>
      </c>
      <c r="R47" s="144"/>
      <c r="S47" s="144"/>
      <c r="T47" s="151"/>
      <c r="U47" s="126" t="e">
        <f>VLOOKUP($D47,SiSem_Req!$T$2:$U$10,2)+VLOOKUP($E47,SiSem_Req!$V$2:$W$4,2)+VLOOKUP(GlobalParameters!$C$12,SiSem_Req!$X$2:$Y$4,2)</f>
        <v>#N/A</v>
      </c>
    </row>
    <row r="48" spans="1:21" x14ac:dyDescent="0.25">
      <c r="A48" s="125"/>
      <c r="B48" s="144"/>
      <c r="C48" s="144"/>
      <c r="D48" s="145"/>
      <c r="E48" s="145"/>
      <c r="F48" s="157"/>
      <c r="G48" s="158" t="str">
        <f t="shared" si="0"/>
        <v/>
      </c>
      <c r="H48" s="148" t="str">
        <f>IF(OR($D48="",$E48=""),"",VLOOKUP($U48,SiSem_Req!$A$2:$P$16,10))</f>
        <v/>
      </c>
      <c r="I48" s="146"/>
      <c r="J48" s="147" t="str">
        <f t="shared" si="1"/>
        <v/>
      </c>
      <c r="K48" s="148" t="str">
        <f>IF(OR($D48="",$E48=""),"",VLOOKUP($U48,SiSem_Req!$A$2:$P$16,11))</f>
        <v/>
      </c>
      <c r="L48" s="149" t="str">
        <f t="shared" si="3"/>
        <v/>
      </c>
      <c r="M48" s="150" t="str">
        <f>IF(OR($D48="",$E48="",GlobalParameters!$C$12=""),"",$Q48)</f>
        <v/>
      </c>
      <c r="N48" s="151"/>
      <c r="O48" s="144"/>
      <c r="P48" s="144"/>
      <c r="Q48" s="152" t="str">
        <f>IF(OR($D48="",$E48="",GlobalParameters!$C$12=""),"",VLOOKUP($U48,SiSem_Req!$A$2:$P$16,15))</f>
        <v/>
      </c>
      <c r="R48" s="144"/>
      <c r="S48" s="144"/>
      <c r="T48" s="151"/>
      <c r="U48" s="126" t="e">
        <f>VLOOKUP($D48,SiSem_Req!$T$2:$U$10,2)+VLOOKUP($E48,SiSem_Req!$V$2:$W$4,2)+VLOOKUP(GlobalParameters!$C$12,SiSem_Req!$X$2:$Y$4,2)</f>
        <v>#N/A</v>
      </c>
    </row>
    <row r="49" spans="1:21" x14ac:dyDescent="0.25">
      <c r="A49" s="125"/>
      <c r="B49" s="144"/>
      <c r="C49" s="144"/>
      <c r="D49" s="145"/>
      <c r="E49" s="145"/>
      <c r="F49" s="157"/>
      <c r="G49" s="158" t="str">
        <f t="shared" si="0"/>
        <v/>
      </c>
      <c r="H49" s="148" t="str">
        <f>IF(OR($D49="",$E49=""),"",VLOOKUP($U49,SiSem_Req!$A$2:$P$16,10))</f>
        <v/>
      </c>
      <c r="I49" s="146"/>
      <c r="J49" s="147" t="str">
        <f t="shared" si="1"/>
        <v/>
      </c>
      <c r="K49" s="148" t="str">
        <f>IF(OR($D49="",$E49=""),"",VLOOKUP($U49,SiSem_Req!$A$2:$P$16,11))</f>
        <v/>
      </c>
      <c r="L49" s="149" t="str">
        <f t="shared" si="3"/>
        <v/>
      </c>
      <c r="M49" s="150" t="str">
        <f>IF(OR($D49="",$E49="",GlobalParameters!$C$12=""),"",$Q49)</f>
        <v/>
      </c>
      <c r="N49" s="151"/>
      <c r="O49" s="144"/>
      <c r="P49" s="144"/>
      <c r="Q49" s="152" t="str">
        <f>IF(OR($D49="",$E49="",GlobalParameters!$C$12=""),"",VLOOKUP($U49,SiSem_Req!$A$2:$P$16,15))</f>
        <v/>
      </c>
      <c r="R49" s="144"/>
      <c r="S49" s="144"/>
      <c r="T49" s="151"/>
      <c r="U49" s="126" t="e">
        <f>VLOOKUP($D49,SiSem_Req!$T$2:$U$10,2)+VLOOKUP($E49,SiSem_Req!$V$2:$W$4,2)+VLOOKUP(GlobalParameters!$C$12,SiSem_Req!$X$2:$Y$4,2)</f>
        <v>#N/A</v>
      </c>
    </row>
    <row r="50" spans="1:21" x14ac:dyDescent="0.25">
      <c r="A50" s="125"/>
      <c r="B50" s="144"/>
      <c r="C50" s="144"/>
      <c r="D50" s="145"/>
      <c r="E50" s="145"/>
      <c r="F50" s="157"/>
      <c r="G50" s="158" t="str">
        <f t="shared" si="0"/>
        <v/>
      </c>
      <c r="H50" s="148" t="str">
        <f>IF(OR($D50="",$E50=""),"",VLOOKUP($U50,SiSem_Req!$A$2:$P$16,10))</f>
        <v/>
      </c>
      <c r="I50" s="146"/>
      <c r="J50" s="147" t="str">
        <f t="shared" si="1"/>
        <v/>
      </c>
      <c r="K50" s="148" t="str">
        <f>IF(OR($D50="",$E50=""),"",VLOOKUP($U50,SiSem_Req!$A$2:$P$16,11))</f>
        <v/>
      </c>
      <c r="L50" s="149" t="str">
        <f t="shared" si="3"/>
        <v/>
      </c>
      <c r="M50" s="150" t="str">
        <f>IF(OR($D50="",$E50="",GlobalParameters!$C$12=""),"",$Q50)</f>
        <v/>
      </c>
      <c r="N50" s="151"/>
      <c r="O50" s="144"/>
      <c r="P50" s="144"/>
      <c r="Q50" s="152" t="str">
        <f>IF(OR($D50="",$E50="",GlobalParameters!$C$12=""),"",VLOOKUP($U50,SiSem_Req!$A$2:$P$16,15))</f>
        <v/>
      </c>
      <c r="R50" s="144"/>
      <c r="S50" s="144"/>
      <c r="T50" s="151"/>
      <c r="U50" s="126" t="e">
        <f>VLOOKUP($D50,SiSem_Req!$T$2:$U$10,2)+VLOOKUP($E50,SiSem_Req!$V$2:$W$4,2)+VLOOKUP(GlobalParameters!$C$12,SiSem_Req!$X$2:$Y$4,2)</f>
        <v>#N/A</v>
      </c>
    </row>
    <row r="51" spans="1:21" x14ac:dyDescent="0.25">
      <c r="A51" s="125"/>
      <c r="B51" s="144"/>
      <c r="C51" s="144"/>
      <c r="D51" s="145"/>
      <c r="E51" s="145"/>
      <c r="F51" s="157"/>
      <c r="G51" s="158" t="str">
        <f t="shared" si="0"/>
        <v/>
      </c>
      <c r="H51" s="148" t="str">
        <f>IF(OR($D51="",$E51=""),"",VLOOKUP($U51,SiSem_Req!$A$2:$P$16,10))</f>
        <v/>
      </c>
      <c r="I51" s="146"/>
      <c r="J51" s="147" t="str">
        <f t="shared" si="1"/>
        <v/>
      </c>
      <c r="K51" s="148" t="str">
        <f>IF(OR($D51="",$E51=""),"",VLOOKUP($U51,SiSem_Req!$A$2:$P$16,11))</f>
        <v/>
      </c>
      <c r="L51" s="149" t="str">
        <f t="shared" si="3"/>
        <v/>
      </c>
      <c r="M51" s="150" t="str">
        <f>IF(OR($D51="",$E51="",GlobalParameters!$C$12=""),"",$Q51)</f>
        <v/>
      </c>
      <c r="N51" s="151"/>
      <c r="O51" s="144"/>
      <c r="P51" s="144"/>
      <c r="Q51" s="152" t="str">
        <f>IF(OR($D51="",$E51="",GlobalParameters!$C$12=""),"",VLOOKUP($U51,SiSem_Req!$A$2:$P$16,15))</f>
        <v/>
      </c>
      <c r="R51" s="144"/>
      <c r="S51" s="144"/>
      <c r="T51" s="151"/>
      <c r="U51" s="126" t="e">
        <f>VLOOKUP($D51,SiSem_Req!$T$2:$U$10,2)+VLOOKUP($E51,SiSem_Req!$V$2:$W$4,2)+VLOOKUP(GlobalParameters!$C$12,SiSem_Req!$X$2:$Y$4,2)</f>
        <v>#N/A</v>
      </c>
    </row>
    <row r="52" spans="1:21" x14ac:dyDescent="0.25">
      <c r="A52" s="125"/>
      <c r="B52" s="144"/>
      <c r="C52" s="144"/>
      <c r="D52" s="145"/>
      <c r="E52" s="145"/>
      <c r="F52" s="157"/>
      <c r="G52" s="158" t="str">
        <f t="shared" si="0"/>
        <v/>
      </c>
      <c r="H52" s="148" t="str">
        <f>IF(OR($D52="",$E52=""),"",VLOOKUP($U52,SiSem_Req!$A$2:$P$16,10))</f>
        <v/>
      </c>
      <c r="I52" s="146"/>
      <c r="J52" s="147" t="str">
        <f t="shared" si="1"/>
        <v/>
      </c>
      <c r="K52" s="148" t="str">
        <f>IF(OR($D52="",$E52=""),"",VLOOKUP($U52,SiSem_Req!$A$2:$P$16,11))</f>
        <v/>
      </c>
      <c r="L52" s="149" t="str">
        <f t="shared" si="3"/>
        <v/>
      </c>
      <c r="M52" s="150" t="str">
        <f>IF(OR($D52="",$E52="",GlobalParameters!$C$12=""),"",$Q52)</f>
        <v/>
      </c>
      <c r="N52" s="151"/>
      <c r="O52" s="144"/>
      <c r="P52" s="144"/>
      <c r="Q52" s="152" t="str">
        <f>IF(OR($D52="",$E52="",GlobalParameters!$C$12=""),"",VLOOKUP($U52,SiSem_Req!$A$2:$P$16,15))</f>
        <v/>
      </c>
      <c r="R52" s="144"/>
      <c r="S52" s="144"/>
      <c r="T52" s="151"/>
      <c r="U52" s="126" t="e">
        <f>VLOOKUP($D52,SiSem_Req!$T$2:$U$10,2)+VLOOKUP($E52,SiSem_Req!$V$2:$W$4,2)+VLOOKUP(GlobalParameters!$C$12,SiSem_Req!$X$2:$Y$4,2)</f>
        <v>#N/A</v>
      </c>
    </row>
    <row r="53" spans="1:21" x14ac:dyDescent="0.25">
      <c r="A53" s="125"/>
      <c r="B53" s="144"/>
      <c r="C53" s="144"/>
      <c r="D53" s="145"/>
      <c r="E53" s="145"/>
      <c r="F53" s="157"/>
      <c r="G53" s="158" t="str">
        <f t="shared" si="0"/>
        <v/>
      </c>
      <c r="H53" s="148" t="str">
        <f>IF(OR($D53="",$E53=""),"",VLOOKUP($U53,SiSem_Req!$A$2:$P$16,10))</f>
        <v/>
      </c>
      <c r="I53" s="146"/>
      <c r="J53" s="147" t="str">
        <f t="shared" si="1"/>
        <v/>
      </c>
      <c r="K53" s="148" t="str">
        <f>IF(OR($D53="",$E53=""),"",VLOOKUP($U53,SiSem_Req!$A$2:$P$16,11))</f>
        <v/>
      </c>
      <c r="L53" s="149" t="str">
        <f t="shared" si="3"/>
        <v/>
      </c>
      <c r="M53" s="150" t="str">
        <f>IF(OR($D53="",$E53="",GlobalParameters!$C$12=""),"",$Q53)</f>
        <v/>
      </c>
      <c r="N53" s="151"/>
      <c r="O53" s="144"/>
      <c r="P53" s="144"/>
      <c r="Q53" s="152" t="str">
        <f>IF(OR($D53="",$E53="",GlobalParameters!$C$12=""),"",VLOOKUP($U53,SiSem_Req!$A$2:$P$16,15))</f>
        <v/>
      </c>
      <c r="R53" s="144"/>
      <c r="S53" s="144"/>
      <c r="T53" s="151"/>
      <c r="U53" s="126" t="e">
        <f>VLOOKUP($D53,SiSem_Req!$T$2:$U$10,2)+VLOOKUP($E53,SiSem_Req!$V$2:$W$4,2)+VLOOKUP(GlobalParameters!$C$12,SiSem_Req!$X$2:$Y$4,2)</f>
        <v>#N/A</v>
      </c>
    </row>
    <row r="54" spans="1:21" x14ac:dyDescent="0.25">
      <c r="A54" s="125"/>
      <c r="B54" s="144"/>
      <c r="C54" s="144"/>
      <c r="D54" s="145"/>
      <c r="E54" s="145"/>
      <c r="F54" s="157"/>
      <c r="G54" s="158" t="str">
        <f t="shared" si="0"/>
        <v/>
      </c>
      <c r="H54" s="148" t="str">
        <f>IF(OR($D54="",$E54=""),"",VLOOKUP($U54,SiSem_Req!$A$2:$P$16,10))</f>
        <v/>
      </c>
      <c r="I54" s="146"/>
      <c r="J54" s="147" t="str">
        <f t="shared" si="1"/>
        <v/>
      </c>
      <c r="K54" s="148" t="str">
        <f>IF(OR($D54="",$E54=""),"",VLOOKUP($U54,SiSem_Req!$A$2:$P$16,11))</f>
        <v/>
      </c>
      <c r="L54" s="149" t="str">
        <f t="shared" si="3"/>
        <v/>
      </c>
      <c r="M54" s="150" t="str">
        <f>IF(OR($D54="",$E54="",GlobalParameters!$C$12=""),"",$Q54)</f>
        <v/>
      </c>
      <c r="N54" s="151"/>
      <c r="O54" s="144"/>
      <c r="P54" s="144"/>
      <c r="Q54" s="152" t="str">
        <f>IF(OR($D54="",$E54="",GlobalParameters!$C$12=""),"",VLOOKUP($U54,SiSem_Req!$A$2:$P$16,15))</f>
        <v/>
      </c>
      <c r="R54" s="144"/>
      <c r="S54" s="144"/>
      <c r="T54" s="151"/>
      <c r="U54" s="126" t="e">
        <f>VLOOKUP($D54,SiSem_Req!$T$2:$U$10,2)+VLOOKUP($E54,SiSem_Req!$V$2:$W$4,2)+VLOOKUP(GlobalParameters!$C$12,SiSem_Req!$X$2:$Y$4,2)</f>
        <v>#N/A</v>
      </c>
    </row>
    <row r="55" spans="1:21" x14ac:dyDescent="0.25">
      <c r="A55" s="125"/>
      <c r="B55" s="144"/>
      <c r="C55" s="144"/>
      <c r="D55" s="145"/>
      <c r="E55" s="145"/>
      <c r="F55" s="157"/>
      <c r="G55" s="158" t="str">
        <f t="shared" si="0"/>
        <v/>
      </c>
      <c r="H55" s="148" t="str">
        <f>IF(OR($D55="",$E55=""),"",VLOOKUP($U55,SiSem_Req!$A$2:$P$16,10))</f>
        <v/>
      </c>
      <c r="I55" s="146"/>
      <c r="J55" s="147" t="str">
        <f t="shared" si="1"/>
        <v/>
      </c>
      <c r="K55" s="148" t="str">
        <f>IF(OR($D55="",$E55=""),"",VLOOKUP($U55,SiSem_Req!$A$2:$P$16,11))</f>
        <v/>
      </c>
      <c r="L55" s="149" t="str">
        <f t="shared" si="3"/>
        <v/>
      </c>
      <c r="M55" s="150" t="str">
        <f>IF(OR($D55="",$E55="",GlobalParameters!$C$12=""),"",$Q55)</f>
        <v/>
      </c>
      <c r="N55" s="151"/>
      <c r="O55" s="144"/>
      <c r="P55" s="144"/>
      <c r="Q55" s="152" t="str">
        <f>IF(OR($D55="",$E55="",GlobalParameters!$C$12=""),"",VLOOKUP($U55,SiSem_Req!$A$2:$P$16,15))</f>
        <v/>
      </c>
      <c r="R55" s="144"/>
      <c r="S55" s="144"/>
      <c r="T55" s="151"/>
      <c r="U55" s="126" t="e">
        <f>VLOOKUP($D55,SiSem_Req!$T$2:$U$10,2)+VLOOKUP($E55,SiSem_Req!$V$2:$W$4,2)+VLOOKUP(GlobalParameters!$C$12,SiSem_Req!$X$2:$Y$4,2)</f>
        <v>#N/A</v>
      </c>
    </row>
    <row r="56" spans="1:21" x14ac:dyDescent="0.25">
      <c r="A56" s="125"/>
      <c r="B56" s="144"/>
      <c r="C56" s="144"/>
      <c r="D56" s="145"/>
      <c r="E56" s="145"/>
      <c r="F56" s="157"/>
      <c r="G56" s="158" t="str">
        <f t="shared" si="0"/>
        <v/>
      </c>
      <c r="H56" s="148" t="str">
        <f>IF(OR($D56="",$E56=""),"",VLOOKUP($U56,SiSem_Req!$A$2:$P$16,10))</f>
        <v/>
      </c>
      <c r="I56" s="146"/>
      <c r="J56" s="147" t="str">
        <f t="shared" si="1"/>
        <v/>
      </c>
      <c r="K56" s="148" t="str">
        <f>IF(OR($D56="",$E56=""),"",VLOOKUP($U56,SiSem_Req!$A$2:$P$16,11))</f>
        <v/>
      </c>
      <c r="L56" s="149" t="str">
        <f t="shared" si="3"/>
        <v/>
      </c>
      <c r="M56" s="150" t="str">
        <f>IF(OR($D56="",$E56="",GlobalParameters!$C$12=""),"",$Q56)</f>
        <v/>
      </c>
      <c r="N56" s="151"/>
      <c r="O56" s="144"/>
      <c r="P56" s="144"/>
      <c r="Q56" s="152" t="str">
        <f>IF(OR($D56="",$E56="",GlobalParameters!$C$12=""),"",VLOOKUP($U56,SiSem_Req!$A$2:$P$16,15))</f>
        <v/>
      </c>
      <c r="R56" s="144"/>
      <c r="S56" s="144"/>
      <c r="T56" s="151"/>
      <c r="U56" s="126" t="e">
        <f>VLOOKUP($D56,SiSem_Req!$T$2:$U$10,2)+VLOOKUP($E56,SiSem_Req!$V$2:$W$4,2)+VLOOKUP(GlobalParameters!$C$12,SiSem_Req!$X$2:$Y$4,2)</f>
        <v>#N/A</v>
      </c>
    </row>
    <row r="57" spans="1:21" x14ac:dyDescent="0.25">
      <c r="A57" s="125"/>
      <c r="B57" s="144"/>
      <c r="C57" s="144"/>
      <c r="D57" s="145"/>
      <c r="E57" s="145"/>
      <c r="F57" s="157"/>
      <c r="G57" s="158" t="str">
        <f t="shared" si="0"/>
        <v/>
      </c>
      <c r="H57" s="148" t="str">
        <f>IF(OR($D57="",$E57=""),"",VLOOKUP($U57,SiSem_Req!$A$2:$P$16,10))</f>
        <v/>
      </c>
      <c r="I57" s="146"/>
      <c r="J57" s="147" t="str">
        <f t="shared" si="1"/>
        <v/>
      </c>
      <c r="K57" s="148" t="str">
        <f>IF(OR($D57="",$E57=""),"",VLOOKUP($U57,SiSem_Req!$A$2:$P$16,11))</f>
        <v/>
      </c>
      <c r="L57" s="149" t="str">
        <f t="shared" si="3"/>
        <v/>
      </c>
      <c r="M57" s="150" t="str">
        <f>IF(OR($D57="",$E57="",GlobalParameters!$C$12=""),"",$Q57)</f>
        <v/>
      </c>
      <c r="N57" s="151"/>
      <c r="O57" s="144"/>
      <c r="P57" s="144"/>
      <c r="Q57" s="152" t="str">
        <f>IF(OR($D57="",$E57="",GlobalParameters!$C$12=""),"",VLOOKUP($U57,SiSem_Req!$A$2:$P$16,15))</f>
        <v/>
      </c>
      <c r="R57" s="144"/>
      <c r="S57" s="144"/>
      <c r="T57" s="151"/>
      <c r="U57" s="126" t="e">
        <f>VLOOKUP($D57,SiSem_Req!$T$2:$U$10,2)+VLOOKUP($E57,SiSem_Req!$V$2:$W$4,2)+VLOOKUP(GlobalParameters!$C$12,SiSem_Req!$X$2:$Y$4,2)</f>
        <v>#N/A</v>
      </c>
    </row>
    <row r="58" spans="1:21" x14ac:dyDescent="0.25">
      <c r="A58" s="125"/>
      <c r="B58" s="144"/>
      <c r="C58" s="144"/>
      <c r="D58" s="145"/>
      <c r="E58" s="145"/>
      <c r="F58" s="157"/>
      <c r="G58" s="158" t="str">
        <f t="shared" si="0"/>
        <v/>
      </c>
      <c r="H58" s="148" t="str">
        <f>IF(OR($D58="",$E58=""),"",VLOOKUP($U58,SiSem_Req!$A$2:$P$16,10))</f>
        <v/>
      </c>
      <c r="I58" s="146"/>
      <c r="J58" s="147" t="str">
        <f t="shared" si="1"/>
        <v/>
      </c>
      <c r="K58" s="148" t="str">
        <f>IF(OR($D58="",$E58=""),"",VLOOKUP($U58,SiSem_Req!$A$2:$P$16,11))</f>
        <v/>
      </c>
      <c r="L58" s="149" t="str">
        <f t="shared" si="3"/>
        <v/>
      </c>
      <c r="M58" s="150" t="str">
        <f>IF(OR($D58="",$E58="",GlobalParameters!$C$12=""),"",$Q58)</f>
        <v/>
      </c>
      <c r="N58" s="151"/>
      <c r="O58" s="144"/>
      <c r="P58" s="144"/>
      <c r="Q58" s="152" t="str">
        <f>IF(OR($D58="",$E58="",GlobalParameters!$C$12=""),"",VLOOKUP($U58,SiSem_Req!$A$2:$P$16,15))</f>
        <v/>
      </c>
      <c r="R58" s="144"/>
      <c r="S58" s="144"/>
      <c r="T58" s="151"/>
      <c r="U58" s="126" t="e">
        <f>VLOOKUP($D58,SiSem_Req!$T$2:$U$10,2)+VLOOKUP($E58,SiSem_Req!$V$2:$W$4,2)+VLOOKUP(GlobalParameters!$C$12,SiSem_Req!$X$2:$Y$4,2)</f>
        <v>#N/A</v>
      </c>
    </row>
    <row r="59" spans="1:21" x14ac:dyDescent="0.25">
      <c r="A59" s="125"/>
      <c r="B59" s="144"/>
      <c r="C59" s="144"/>
      <c r="D59" s="145"/>
      <c r="E59" s="145"/>
      <c r="F59" s="157"/>
      <c r="G59" s="158" t="str">
        <f t="shared" si="0"/>
        <v/>
      </c>
      <c r="H59" s="148" t="str">
        <f>IF(OR($D59="",$E59=""),"",VLOOKUP($U59,SiSem_Req!$A$2:$P$16,10))</f>
        <v/>
      </c>
      <c r="I59" s="146"/>
      <c r="J59" s="147" t="str">
        <f t="shared" si="1"/>
        <v/>
      </c>
      <c r="K59" s="148" t="str">
        <f>IF(OR($D59="",$E59=""),"",VLOOKUP($U59,SiSem_Req!$A$2:$P$16,11))</f>
        <v/>
      </c>
      <c r="L59" s="149" t="str">
        <f t="shared" si="3"/>
        <v/>
      </c>
      <c r="M59" s="150" t="str">
        <f>IF(OR($D59="",$E59="",GlobalParameters!$C$12=""),"",$Q59)</f>
        <v/>
      </c>
      <c r="N59" s="151"/>
      <c r="O59" s="144"/>
      <c r="P59" s="144"/>
      <c r="Q59" s="152" t="str">
        <f>IF(OR($D59="",$E59="",GlobalParameters!$C$12=""),"",VLOOKUP($U59,SiSem_Req!$A$2:$P$16,15))</f>
        <v/>
      </c>
      <c r="R59" s="144"/>
      <c r="S59" s="144"/>
      <c r="T59" s="151"/>
      <c r="U59" s="126" t="e">
        <f>VLOOKUP($D59,SiSem_Req!$T$2:$U$10,2)+VLOOKUP($E59,SiSem_Req!$V$2:$W$4,2)+VLOOKUP(GlobalParameters!$C$12,SiSem_Req!$X$2:$Y$4,2)</f>
        <v>#N/A</v>
      </c>
    </row>
    <row r="60" spans="1:21" x14ac:dyDescent="0.25">
      <c r="A60" s="125"/>
      <c r="B60" s="144"/>
      <c r="C60" s="144"/>
      <c r="D60" s="145"/>
      <c r="E60" s="145"/>
      <c r="F60" s="157"/>
      <c r="G60" s="158" t="str">
        <f t="shared" si="0"/>
        <v/>
      </c>
      <c r="H60" s="148" t="str">
        <f>IF(OR($D60="",$E60=""),"",VLOOKUP($U60,SiSem_Req!$A$2:$P$16,10))</f>
        <v/>
      </c>
      <c r="I60" s="146"/>
      <c r="J60" s="147" t="str">
        <f t="shared" si="1"/>
        <v/>
      </c>
      <c r="K60" s="148" t="str">
        <f>IF(OR($D60="",$E60=""),"",VLOOKUP($U60,SiSem_Req!$A$2:$P$16,11))</f>
        <v/>
      </c>
      <c r="L60" s="149" t="str">
        <f t="shared" si="3"/>
        <v/>
      </c>
      <c r="M60" s="150" t="str">
        <f>IF(OR($D60="",$E60="",GlobalParameters!$C$12=""),"",$Q60)</f>
        <v/>
      </c>
      <c r="N60" s="151"/>
      <c r="O60" s="144"/>
      <c r="P60" s="144"/>
      <c r="Q60" s="152" t="str">
        <f>IF(OR($D60="",$E60="",GlobalParameters!$C$12=""),"",VLOOKUP($U60,SiSem_Req!$A$2:$P$16,15))</f>
        <v/>
      </c>
      <c r="R60" s="144"/>
      <c r="S60" s="144"/>
      <c r="T60" s="151"/>
      <c r="U60" s="126" t="e">
        <f>VLOOKUP($D60,SiSem_Req!$T$2:$U$10,2)+VLOOKUP($E60,SiSem_Req!$V$2:$W$4,2)+VLOOKUP(GlobalParameters!$C$12,SiSem_Req!$X$2:$Y$4,2)</f>
        <v>#N/A</v>
      </c>
    </row>
    <row r="61" spans="1:21" x14ac:dyDescent="0.25">
      <c r="A61" s="125"/>
      <c r="B61" s="144"/>
      <c r="C61" s="144"/>
      <c r="D61" s="145"/>
      <c r="E61" s="145"/>
      <c r="F61" s="157"/>
      <c r="G61" s="158" t="str">
        <f t="shared" si="0"/>
        <v/>
      </c>
      <c r="H61" s="148" t="str">
        <f>IF(OR($D61="",$E61=""),"",VLOOKUP($U61,SiSem_Req!$A$2:$P$16,10))</f>
        <v/>
      </c>
      <c r="I61" s="146"/>
      <c r="J61" s="147" t="str">
        <f t="shared" si="1"/>
        <v/>
      </c>
      <c r="K61" s="148" t="str">
        <f>IF(OR($D61="",$E61=""),"",VLOOKUP($U61,SiSem_Req!$A$2:$P$16,11))</f>
        <v/>
      </c>
      <c r="L61" s="149" t="str">
        <f t="shared" si="3"/>
        <v/>
      </c>
      <c r="M61" s="150" t="str">
        <f>IF(OR($D61="",$E61="",GlobalParameters!$C$12=""),"",$Q61)</f>
        <v/>
      </c>
      <c r="N61" s="151"/>
      <c r="O61" s="144"/>
      <c r="P61" s="144"/>
      <c r="Q61" s="152" t="str">
        <f>IF(OR($D61="",$E61="",GlobalParameters!$C$12=""),"",VLOOKUP($U61,SiSem_Req!$A$2:$P$16,15))</f>
        <v/>
      </c>
      <c r="R61" s="144"/>
      <c r="S61" s="144"/>
      <c r="T61" s="151"/>
      <c r="U61" s="126" t="e">
        <f>VLOOKUP($D61,SiSem_Req!$T$2:$U$10,2)+VLOOKUP($E61,SiSem_Req!$V$2:$W$4,2)+VLOOKUP(GlobalParameters!$C$12,SiSem_Req!$X$2:$Y$4,2)</f>
        <v>#N/A</v>
      </c>
    </row>
    <row r="62" spans="1:21" x14ac:dyDescent="0.25">
      <c r="A62" s="125"/>
      <c r="B62" s="144"/>
      <c r="C62" s="144"/>
      <c r="D62" s="145"/>
      <c r="E62" s="145"/>
      <c r="F62" s="157"/>
      <c r="G62" s="158" t="str">
        <f t="shared" si="0"/>
        <v/>
      </c>
      <c r="H62" s="148" t="str">
        <f>IF(OR($D62="",$E62=""),"",VLOOKUP($U62,SiSem_Req!$A$2:$P$16,10))</f>
        <v/>
      </c>
      <c r="I62" s="146"/>
      <c r="J62" s="147" t="str">
        <f t="shared" si="1"/>
        <v/>
      </c>
      <c r="K62" s="148" t="str">
        <f>IF(OR($D62="",$E62=""),"",VLOOKUP($U62,SiSem_Req!$A$2:$P$16,11))</f>
        <v/>
      </c>
      <c r="L62" s="149" t="str">
        <f t="shared" si="3"/>
        <v/>
      </c>
      <c r="M62" s="150" t="str">
        <f>IF(OR($D62="",$E62="",GlobalParameters!$C$12=""),"",$Q62)</f>
        <v/>
      </c>
      <c r="N62" s="151"/>
      <c r="O62" s="144"/>
      <c r="P62" s="144"/>
      <c r="Q62" s="152" t="str">
        <f>IF(OR($D62="",$E62="",GlobalParameters!$C$12=""),"",VLOOKUP($U62,SiSem_Req!$A$2:$P$16,15))</f>
        <v/>
      </c>
      <c r="R62" s="144"/>
      <c r="S62" s="144"/>
      <c r="T62" s="151"/>
      <c r="U62" s="126" t="e">
        <f>VLOOKUP($D62,SiSem_Req!$T$2:$U$10,2)+VLOOKUP($E62,SiSem_Req!$V$2:$W$4,2)+VLOOKUP(GlobalParameters!$C$12,SiSem_Req!$X$2:$Y$4,2)</f>
        <v>#N/A</v>
      </c>
    </row>
    <row r="63" spans="1:21" x14ac:dyDescent="0.25">
      <c r="A63" s="125"/>
      <c r="B63" s="144"/>
      <c r="C63" s="144"/>
      <c r="D63" s="145"/>
      <c r="E63" s="145"/>
      <c r="F63" s="157"/>
      <c r="G63" s="158" t="str">
        <f t="shared" si="0"/>
        <v/>
      </c>
      <c r="H63" s="148" t="str">
        <f>IF(OR($D63="",$E63=""),"",VLOOKUP($U63,SiSem_Req!$A$2:$P$16,10))</f>
        <v/>
      </c>
      <c r="I63" s="146"/>
      <c r="J63" s="147" t="str">
        <f t="shared" si="1"/>
        <v/>
      </c>
      <c r="K63" s="148" t="str">
        <f>IF(OR($D63="",$E63=""),"",VLOOKUP($U63,SiSem_Req!$A$2:$P$16,11))</f>
        <v/>
      </c>
      <c r="L63" s="149" t="str">
        <f t="shared" si="3"/>
        <v/>
      </c>
      <c r="M63" s="150" t="str">
        <f>IF(OR($D63="",$E63="",GlobalParameters!$C$12=""),"",$Q63)</f>
        <v/>
      </c>
      <c r="N63" s="151"/>
      <c r="O63" s="144"/>
      <c r="P63" s="144"/>
      <c r="Q63" s="152" t="str">
        <f>IF(OR($D63="",$E63="",GlobalParameters!$C$12=""),"",VLOOKUP($U63,SiSem_Req!$A$2:$P$16,15))</f>
        <v/>
      </c>
      <c r="R63" s="144"/>
      <c r="S63" s="144"/>
      <c r="T63" s="151"/>
      <c r="U63" s="126" t="e">
        <f>VLOOKUP($D63,SiSem_Req!$T$2:$U$10,2)+VLOOKUP($E63,SiSem_Req!$V$2:$W$4,2)+VLOOKUP(GlobalParameters!$C$12,SiSem_Req!$X$2:$Y$4,2)</f>
        <v>#N/A</v>
      </c>
    </row>
    <row r="64" spans="1:21" x14ac:dyDescent="0.25">
      <c r="A64" s="125"/>
      <c r="B64" s="144"/>
      <c r="C64" s="144"/>
      <c r="D64" s="145"/>
      <c r="E64" s="145"/>
      <c r="F64" s="157"/>
      <c r="G64" s="158" t="str">
        <f t="shared" si="0"/>
        <v/>
      </c>
      <c r="H64" s="148" t="str">
        <f>IF(OR($D64="",$E64=""),"",VLOOKUP($U64,SiSem_Req!$A$2:$P$16,10))</f>
        <v/>
      </c>
      <c r="I64" s="146"/>
      <c r="J64" s="147" t="str">
        <f t="shared" si="1"/>
        <v/>
      </c>
      <c r="K64" s="148" t="str">
        <f>IF(OR($D64="",$E64=""),"",VLOOKUP($U64,SiSem_Req!$A$2:$P$16,11))</f>
        <v/>
      </c>
      <c r="L64" s="149" t="str">
        <f t="shared" si="3"/>
        <v/>
      </c>
      <c r="M64" s="150" t="str">
        <f>IF(OR($D64="",$E64="",GlobalParameters!$C$12=""),"",$Q64)</f>
        <v/>
      </c>
      <c r="N64" s="151"/>
      <c r="O64" s="144"/>
      <c r="P64" s="144"/>
      <c r="Q64" s="152" t="str">
        <f>IF(OR($D64="",$E64="",GlobalParameters!$C$12=""),"",VLOOKUP($U64,SiSem_Req!$A$2:$P$16,15))</f>
        <v/>
      </c>
      <c r="R64" s="144"/>
      <c r="S64" s="144"/>
      <c r="T64" s="151"/>
      <c r="U64" s="126" t="e">
        <f>VLOOKUP($D64,SiSem_Req!$T$2:$U$10,2)+VLOOKUP($E64,SiSem_Req!$V$2:$W$4,2)+VLOOKUP(GlobalParameters!$C$12,SiSem_Req!$X$2:$Y$4,2)</f>
        <v>#N/A</v>
      </c>
    </row>
    <row r="65" spans="1:21" x14ac:dyDescent="0.25">
      <c r="A65" s="125"/>
      <c r="B65" s="144"/>
      <c r="C65" s="144"/>
      <c r="D65" s="145"/>
      <c r="E65" s="145"/>
      <c r="F65" s="157"/>
      <c r="G65" s="158" t="str">
        <f t="shared" si="0"/>
        <v/>
      </c>
      <c r="H65" s="148" t="str">
        <f>IF(OR($D65="",$E65=""),"",VLOOKUP($U65,SiSem_Req!$A$2:$P$16,10))</f>
        <v/>
      </c>
      <c r="I65" s="146"/>
      <c r="J65" s="147" t="str">
        <f t="shared" si="1"/>
        <v/>
      </c>
      <c r="K65" s="148" t="str">
        <f>IF(OR($D65="",$E65=""),"",VLOOKUP($U65,SiSem_Req!$A$2:$P$16,11))</f>
        <v/>
      </c>
      <c r="L65" s="149" t="str">
        <f t="shared" si="3"/>
        <v/>
      </c>
      <c r="M65" s="150" t="str">
        <f>IF(OR($D65="",$E65="",GlobalParameters!$C$12=""),"",$Q65)</f>
        <v/>
      </c>
      <c r="N65" s="151"/>
      <c r="O65" s="144"/>
      <c r="P65" s="144"/>
      <c r="Q65" s="152" t="str">
        <f>IF(OR($D65="",$E65="",GlobalParameters!$C$12=""),"",VLOOKUP($U65,SiSem_Req!$A$2:$P$16,15))</f>
        <v/>
      </c>
      <c r="R65" s="144"/>
      <c r="S65" s="144"/>
      <c r="T65" s="151"/>
      <c r="U65" s="126" t="e">
        <f>VLOOKUP($D65,SiSem_Req!$T$2:$U$10,2)+VLOOKUP($E65,SiSem_Req!$V$2:$W$4,2)+VLOOKUP(GlobalParameters!$C$12,SiSem_Req!$X$2:$Y$4,2)</f>
        <v>#N/A</v>
      </c>
    </row>
    <row r="66" spans="1:21" x14ac:dyDescent="0.25">
      <c r="A66" s="125"/>
      <c r="B66" s="144"/>
      <c r="C66" s="144"/>
      <c r="D66" s="145"/>
      <c r="E66" s="145"/>
      <c r="F66" s="157"/>
      <c r="G66" s="158" t="str">
        <f t="shared" si="0"/>
        <v/>
      </c>
      <c r="H66" s="148" t="str">
        <f>IF(OR($D66="",$E66=""),"",VLOOKUP($U66,SiSem_Req!$A$2:$P$16,10))</f>
        <v/>
      </c>
      <c r="I66" s="146"/>
      <c r="J66" s="147" t="str">
        <f t="shared" si="1"/>
        <v/>
      </c>
      <c r="K66" s="148" t="str">
        <f>IF(OR($D66="",$E66=""),"",VLOOKUP($U66,SiSem_Req!$A$2:$P$16,11))</f>
        <v/>
      </c>
      <c r="L66" s="149" t="str">
        <f t="shared" si="3"/>
        <v/>
      </c>
      <c r="M66" s="150" t="str">
        <f>IF(OR($D66="",$E66="",GlobalParameters!$C$12=""),"",$Q66)</f>
        <v/>
      </c>
      <c r="N66" s="151"/>
      <c r="O66" s="144"/>
      <c r="P66" s="144"/>
      <c r="Q66" s="152" t="str">
        <f>IF(OR($D66="",$E66="",GlobalParameters!$C$12=""),"",VLOOKUP($U66,SiSem_Req!$A$2:$P$16,15))</f>
        <v/>
      </c>
      <c r="R66" s="144"/>
      <c r="S66" s="144"/>
      <c r="T66" s="151"/>
      <c r="U66" s="126" t="e">
        <f>VLOOKUP($D66,SiSem_Req!$T$2:$U$10,2)+VLOOKUP($E66,SiSem_Req!$V$2:$W$4,2)+VLOOKUP(GlobalParameters!$C$12,SiSem_Req!$X$2:$Y$4,2)</f>
        <v>#N/A</v>
      </c>
    </row>
    <row r="67" spans="1:21" x14ac:dyDescent="0.25">
      <c r="A67" s="125"/>
      <c r="B67" s="144"/>
      <c r="C67" s="144"/>
      <c r="D67" s="145"/>
      <c r="E67" s="145"/>
      <c r="F67" s="157"/>
      <c r="G67" s="158" t="str">
        <f t="shared" si="0"/>
        <v/>
      </c>
      <c r="H67" s="148" t="str">
        <f>IF(OR($D67="",$E67=""),"",VLOOKUP($U67,SiSem_Req!$A$2:$P$16,10))</f>
        <v/>
      </c>
      <c r="I67" s="146"/>
      <c r="J67" s="147" t="str">
        <f t="shared" si="1"/>
        <v/>
      </c>
      <c r="K67" s="148" t="str">
        <f>IF(OR($D67="",$E67=""),"",VLOOKUP($U67,SiSem_Req!$A$2:$P$16,11))</f>
        <v/>
      </c>
      <c r="L67" s="149" t="str">
        <f t="shared" si="3"/>
        <v/>
      </c>
      <c r="M67" s="150" t="str">
        <f>IF(OR($D67="",$E67="",GlobalParameters!$C$12=""),"",$Q67)</f>
        <v/>
      </c>
      <c r="N67" s="151"/>
      <c r="O67" s="144"/>
      <c r="P67" s="144"/>
      <c r="Q67" s="152" t="str">
        <f>IF(OR($D67="",$E67="",GlobalParameters!$C$12=""),"",VLOOKUP($U67,SiSem_Req!$A$2:$P$16,15))</f>
        <v/>
      </c>
      <c r="R67" s="144"/>
      <c r="S67" s="144"/>
      <c r="T67" s="151"/>
      <c r="U67" s="126" t="e">
        <f>VLOOKUP($D67,SiSem_Req!$T$2:$U$10,2)+VLOOKUP($E67,SiSem_Req!$V$2:$W$4,2)+VLOOKUP(GlobalParameters!$C$12,SiSem_Req!$X$2:$Y$4,2)</f>
        <v>#N/A</v>
      </c>
    </row>
    <row r="68" spans="1:21" x14ac:dyDescent="0.25">
      <c r="A68" s="125"/>
      <c r="B68" s="144"/>
      <c r="C68" s="144"/>
      <c r="D68" s="145"/>
      <c r="E68" s="145"/>
      <c r="F68" s="157"/>
      <c r="G68" s="158" t="str">
        <f t="shared" si="0"/>
        <v/>
      </c>
      <c r="H68" s="148" t="str">
        <f>IF(OR($D68="",$E68=""),"",VLOOKUP($U68,SiSem_Req!$A$2:$P$16,10))</f>
        <v/>
      </c>
      <c r="I68" s="146"/>
      <c r="J68" s="147" t="str">
        <f t="shared" si="1"/>
        <v/>
      </c>
      <c r="K68" s="148" t="str">
        <f>IF(OR($D68="",$E68=""),"",VLOOKUP($U68,SiSem_Req!$A$2:$P$16,11))</f>
        <v/>
      </c>
      <c r="L68" s="149" t="str">
        <f t="shared" si="3"/>
        <v/>
      </c>
      <c r="M68" s="150" t="str">
        <f>IF(OR($D68="",$E68="",GlobalParameters!$C$12=""),"",$Q68)</f>
        <v/>
      </c>
      <c r="N68" s="151"/>
      <c r="O68" s="144"/>
      <c r="P68" s="144"/>
      <c r="Q68" s="152" t="str">
        <f>IF(OR($D68="",$E68="",GlobalParameters!$C$12=""),"",VLOOKUP($U68,SiSem_Req!$A$2:$P$16,15))</f>
        <v/>
      </c>
      <c r="R68" s="144"/>
      <c r="S68" s="144"/>
      <c r="T68" s="151"/>
      <c r="U68" s="126" t="e">
        <f>VLOOKUP($D68,SiSem_Req!$T$2:$U$10,2)+VLOOKUP($E68,SiSem_Req!$V$2:$W$4,2)+VLOOKUP(GlobalParameters!$C$12,SiSem_Req!$X$2:$Y$4,2)</f>
        <v>#N/A</v>
      </c>
    </row>
    <row r="69" spans="1:21" x14ac:dyDescent="0.25">
      <c r="A69" s="125"/>
      <c r="B69" s="144"/>
      <c r="C69" s="144"/>
      <c r="D69" s="145"/>
      <c r="E69" s="145"/>
      <c r="F69" s="157"/>
      <c r="G69" s="158" t="str">
        <f t="shared" si="0"/>
        <v/>
      </c>
      <c r="H69" s="148" t="str">
        <f>IF(OR($D69="",$E69=""),"",VLOOKUP($U69,SiSem_Req!$A$2:$P$16,10))</f>
        <v/>
      </c>
      <c r="I69" s="146"/>
      <c r="J69" s="147" t="str">
        <f t="shared" si="1"/>
        <v/>
      </c>
      <c r="K69" s="148" t="str">
        <f>IF(OR($D69="",$E69=""),"",VLOOKUP($U69,SiSem_Req!$A$2:$P$16,11))</f>
        <v/>
      </c>
      <c r="L69" s="149" t="str">
        <f t="shared" si="3"/>
        <v/>
      </c>
      <c r="M69" s="150" t="str">
        <f>IF(OR($D69="",$E69="",GlobalParameters!$C$12=""),"",$Q69)</f>
        <v/>
      </c>
      <c r="N69" s="151"/>
      <c r="O69" s="144"/>
      <c r="P69" s="144"/>
      <c r="Q69" s="152" t="str">
        <f>IF(OR($D69="",$E69="",GlobalParameters!$C$12=""),"",VLOOKUP($U69,SiSem_Req!$A$2:$P$16,15))</f>
        <v/>
      </c>
      <c r="R69" s="144"/>
      <c r="S69" s="144"/>
      <c r="T69" s="151"/>
      <c r="U69" s="126" t="e">
        <f>VLOOKUP($D69,SiSem_Req!$T$2:$U$10,2)+VLOOKUP($E69,SiSem_Req!$V$2:$W$4,2)+VLOOKUP(GlobalParameters!$C$12,SiSem_Req!$X$2:$Y$4,2)</f>
        <v>#N/A</v>
      </c>
    </row>
    <row r="70" spans="1:21" x14ac:dyDescent="0.25">
      <c r="A70" s="125"/>
      <c r="B70" s="144"/>
      <c r="C70" s="144"/>
      <c r="D70" s="145"/>
      <c r="E70" s="145"/>
      <c r="F70" s="157"/>
      <c r="G70" s="158" t="str">
        <f t="shared" si="0"/>
        <v/>
      </c>
      <c r="H70" s="148" t="str">
        <f>IF(OR($D70="",$E70=""),"",VLOOKUP($U70,SiSem_Req!$A$2:$P$16,10))</f>
        <v/>
      </c>
      <c r="I70" s="146"/>
      <c r="J70" s="147" t="str">
        <f t="shared" si="1"/>
        <v/>
      </c>
      <c r="K70" s="148" t="str">
        <f>IF(OR($D70="",$E70=""),"",VLOOKUP($U70,SiSem_Req!$A$2:$P$16,11))</f>
        <v/>
      </c>
      <c r="L70" s="149" t="str">
        <f t="shared" si="3"/>
        <v/>
      </c>
      <c r="M70" s="150" t="str">
        <f>IF(OR($D70="",$E70="",GlobalParameters!$C$12=""),"",$Q70)</f>
        <v/>
      </c>
      <c r="N70" s="151"/>
      <c r="O70" s="144"/>
      <c r="P70" s="144"/>
      <c r="Q70" s="152" t="str">
        <f>IF(OR($D70="",$E70="",GlobalParameters!$C$12=""),"",VLOOKUP($U70,SiSem_Req!$A$2:$P$16,15))</f>
        <v/>
      </c>
      <c r="R70" s="144"/>
      <c r="S70" s="144"/>
      <c r="T70" s="151"/>
      <c r="U70" s="126" t="e">
        <f>VLOOKUP($D70,SiSem_Req!$T$2:$U$10,2)+VLOOKUP($E70,SiSem_Req!$V$2:$W$4,2)+VLOOKUP(GlobalParameters!$C$12,SiSem_Req!$X$2:$Y$4,2)</f>
        <v>#N/A</v>
      </c>
    </row>
    <row r="71" spans="1:21" x14ac:dyDescent="0.25">
      <c r="A71" s="125"/>
      <c r="B71" s="144"/>
      <c r="C71" s="144"/>
      <c r="D71" s="145"/>
      <c r="E71" s="145"/>
      <c r="F71" s="157"/>
      <c r="G71" s="158" t="str">
        <f t="shared" si="0"/>
        <v/>
      </c>
      <c r="H71" s="148" t="str">
        <f>IF(OR($D71="",$E71=""),"",VLOOKUP($U71,SiSem_Req!$A$2:$P$16,10))</f>
        <v/>
      </c>
      <c r="I71" s="146"/>
      <c r="J71" s="147" t="str">
        <f t="shared" si="1"/>
        <v/>
      </c>
      <c r="K71" s="148" t="str">
        <f>IF(OR($D71="",$E71=""),"",VLOOKUP($U71,SiSem_Req!$A$2:$P$16,11))</f>
        <v/>
      </c>
      <c r="L71" s="149" t="str">
        <f t="shared" si="3"/>
        <v/>
      </c>
      <c r="M71" s="150" t="str">
        <f>IF(OR($D71="",$E71="",GlobalParameters!$C$12=""),"",$Q71)</f>
        <v/>
      </c>
      <c r="N71" s="151"/>
      <c r="O71" s="144"/>
      <c r="P71" s="144"/>
      <c r="Q71" s="152" t="str">
        <f>IF(OR($D71="",$E71="",GlobalParameters!$C$12=""),"",VLOOKUP($U71,SiSem_Req!$A$2:$P$16,15))</f>
        <v/>
      </c>
      <c r="R71" s="144"/>
      <c r="S71" s="144"/>
      <c r="T71" s="151"/>
      <c r="U71" s="126" t="e">
        <f>VLOOKUP($D71,SiSem_Req!$T$2:$U$10,2)+VLOOKUP($E71,SiSem_Req!$V$2:$W$4,2)+VLOOKUP(GlobalParameters!$C$12,SiSem_Req!$X$2:$Y$4,2)</f>
        <v>#N/A</v>
      </c>
    </row>
    <row r="72" spans="1:21" x14ac:dyDescent="0.25">
      <c r="A72" s="125"/>
      <c r="B72" s="144"/>
      <c r="C72" s="144"/>
      <c r="D72" s="145"/>
      <c r="E72" s="145"/>
      <c r="F72" s="157"/>
      <c r="G72" s="158" t="str">
        <f t="shared" si="0"/>
        <v/>
      </c>
      <c r="H72" s="148" t="str">
        <f>IF(OR($D72="",$E72=""),"",VLOOKUP($U72,SiSem_Req!$A$2:$P$16,10))</f>
        <v/>
      </c>
      <c r="I72" s="146"/>
      <c r="J72" s="147" t="str">
        <f t="shared" si="1"/>
        <v/>
      </c>
      <c r="K72" s="148" t="str">
        <f>IF(OR($D72="",$E72=""),"",VLOOKUP($U72,SiSem_Req!$A$2:$P$16,11))</f>
        <v/>
      </c>
      <c r="L72" s="149" t="str">
        <f t="shared" si="3"/>
        <v/>
      </c>
      <c r="M72" s="150" t="str">
        <f>IF(OR($D72="",$E72="",GlobalParameters!$C$12=""),"",$Q72)</f>
        <v/>
      </c>
      <c r="N72" s="151"/>
      <c r="O72" s="144"/>
      <c r="P72" s="144"/>
      <c r="Q72" s="152" t="str">
        <f>IF(OR($D72="",$E72="",GlobalParameters!$C$12=""),"",VLOOKUP($U72,SiSem_Req!$A$2:$P$16,15))</f>
        <v/>
      </c>
      <c r="R72" s="144"/>
      <c r="S72" s="144"/>
      <c r="T72" s="151"/>
      <c r="U72" s="126" t="e">
        <f>VLOOKUP($D72,SiSem_Req!$T$2:$U$10,2)+VLOOKUP($E72,SiSem_Req!$V$2:$W$4,2)+VLOOKUP(GlobalParameters!$C$12,SiSem_Req!$X$2:$Y$4,2)</f>
        <v>#N/A</v>
      </c>
    </row>
    <row r="73" spans="1:21" x14ac:dyDescent="0.25">
      <c r="A73" s="125"/>
      <c r="B73" s="144"/>
      <c r="C73" s="144"/>
      <c r="D73" s="145"/>
      <c r="E73" s="145"/>
      <c r="F73" s="157"/>
      <c r="G73" s="158" t="str">
        <f t="shared" si="0"/>
        <v/>
      </c>
      <c r="H73" s="148" t="str">
        <f>IF(OR($D73="",$E73=""),"",VLOOKUP($U73,SiSem_Req!$A$2:$P$16,10))</f>
        <v/>
      </c>
      <c r="I73" s="146"/>
      <c r="J73" s="147" t="str">
        <f t="shared" si="1"/>
        <v/>
      </c>
      <c r="K73" s="148" t="str">
        <f>IF(OR($D73="",$E73=""),"",VLOOKUP($U73,SiSem_Req!$A$2:$P$16,11))</f>
        <v/>
      </c>
      <c r="L73" s="149" t="str">
        <f t="shared" si="3"/>
        <v/>
      </c>
      <c r="M73" s="150" t="str">
        <f>IF(OR($D73="",$E73="",GlobalParameters!$C$12=""),"",$Q73)</f>
        <v/>
      </c>
      <c r="N73" s="151"/>
      <c r="O73" s="144"/>
      <c r="P73" s="144"/>
      <c r="Q73" s="152" t="str">
        <f>IF(OR($D73="",$E73="",GlobalParameters!$C$12=""),"",VLOOKUP($U73,SiSem_Req!$A$2:$P$16,15))</f>
        <v/>
      </c>
      <c r="R73" s="144"/>
      <c r="S73" s="144"/>
      <c r="T73" s="151"/>
      <c r="U73" s="126" t="e">
        <f>VLOOKUP($D73,SiSem_Req!$T$2:$U$10,2)+VLOOKUP($E73,SiSem_Req!$V$2:$W$4,2)+VLOOKUP(GlobalParameters!$C$12,SiSem_Req!$X$2:$Y$4,2)</f>
        <v>#N/A</v>
      </c>
    </row>
    <row r="74" spans="1:21" x14ac:dyDescent="0.25">
      <c r="A74" s="125"/>
      <c r="B74" s="144"/>
      <c r="C74" s="144"/>
      <c r="D74" s="145"/>
      <c r="E74" s="145"/>
      <c r="F74" s="157"/>
      <c r="G74" s="158" t="str">
        <f t="shared" si="0"/>
        <v/>
      </c>
      <c r="H74" s="148" t="str">
        <f>IF(OR($D74="",$E74=""),"",VLOOKUP($U74,SiSem_Req!$A$2:$P$16,10))</f>
        <v/>
      </c>
      <c r="I74" s="146"/>
      <c r="J74" s="147" t="str">
        <f t="shared" si="1"/>
        <v/>
      </c>
      <c r="K74" s="148" t="str">
        <f>IF(OR($D74="",$E74=""),"",VLOOKUP($U74,SiSem_Req!$A$2:$P$16,11))</f>
        <v/>
      </c>
      <c r="L74" s="149" t="str">
        <f t="shared" si="3"/>
        <v/>
      </c>
      <c r="M74" s="150" t="str">
        <f>IF(OR($D74="",$E74="",GlobalParameters!$C$12=""),"",$Q74)</f>
        <v/>
      </c>
      <c r="N74" s="151"/>
      <c r="O74" s="144"/>
      <c r="P74" s="144"/>
      <c r="Q74" s="152" t="str">
        <f>IF(OR($D74="",$E74="",GlobalParameters!$C$12=""),"",VLOOKUP($U74,SiSem_Req!$A$2:$P$16,15))</f>
        <v/>
      </c>
      <c r="R74" s="144"/>
      <c r="S74" s="144"/>
      <c r="T74" s="151"/>
      <c r="U74" s="126" t="e">
        <f>VLOOKUP($D74,SiSem_Req!$T$2:$U$10,2)+VLOOKUP($E74,SiSem_Req!$V$2:$W$4,2)+VLOOKUP(GlobalParameters!$C$12,SiSem_Req!$X$2:$Y$4,2)</f>
        <v>#N/A</v>
      </c>
    </row>
    <row r="75" spans="1:21" x14ac:dyDescent="0.25">
      <c r="A75" s="125"/>
      <c r="B75" s="144"/>
      <c r="C75" s="144"/>
      <c r="D75" s="145"/>
      <c r="E75" s="145"/>
      <c r="F75" s="157"/>
      <c r="G75" s="158" t="str">
        <f t="shared" si="0"/>
        <v/>
      </c>
      <c r="H75" s="148" t="str">
        <f>IF(OR($D75="",$E75=""),"",VLOOKUP($U75,SiSem_Req!$A$2:$P$16,10))</f>
        <v/>
      </c>
      <c r="I75" s="146"/>
      <c r="J75" s="147" t="str">
        <f t="shared" si="1"/>
        <v/>
      </c>
      <c r="K75" s="148" t="str">
        <f>IF(OR($D75="",$E75=""),"",VLOOKUP($U75,SiSem_Req!$A$2:$P$16,11))</f>
        <v/>
      </c>
      <c r="L75" s="149" t="str">
        <f t="shared" si="3"/>
        <v/>
      </c>
      <c r="M75" s="150" t="str">
        <f>IF(OR($D75="",$E75="",GlobalParameters!$C$12=""),"",$Q75)</f>
        <v/>
      </c>
      <c r="N75" s="151"/>
      <c r="O75" s="144"/>
      <c r="P75" s="144"/>
      <c r="Q75" s="152" t="str">
        <f>IF(OR($D75="",$E75="",GlobalParameters!$C$12=""),"",VLOOKUP($U75,SiSem_Req!$A$2:$P$16,15))</f>
        <v/>
      </c>
      <c r="R75" s="144"/>
      <c r="S75" s="144"/>
      <c r="T75" s="151"/>
      <c r="U75" s="126" t="e">
        <f>VLOOKUP($D75,SiSem_Req!$T$2:$U$10,2)+VLOOKUP($E75,SiSem_Req!$V$2:$W$4,2)+VLOOKUP(GlobalParameters!$C$12,SiSem_Req!$X$2:$Y$4,2)</f>
        <v>#N/A</v>
      </c>
    </row>
    <row r="76" spans="1:21" x14ac:dyDescent="0.25">
      <c r="A76" s="125"/>
      <c r="B76" s="144"/>
      <c r="C76" s="144"/>
      <c r="D76" s="145"/>
      <c r="E76" s="145"/>
      <c r="F76" s="157"/>
      <c r="G76" s="158" t="str">
        <f t="shared" si="0"/>
        <v/>
      </c>
      <c r="H76" s="148" t="str">
        <f>IF(OR($D76="",$E76=""),"",VLOOKUP($U76,SiSem_Req!$A$2:$P$16,10))</f>
        <v/>
      </c>
      <c r="I76" s="146"/>
      <c r="J76" s="147" t="str">
        <f t="shared" si="1"/>
        <v/>
      </c>
      <c r="K76" s="148" t="str">
        <f>IF(OR($D76="",$E76=""),"",VLOOKUP($U76,SiSem_Req!$A$2:$P$16,11))</f>
        <v/>
      </c>
      <c r="L76" s="149" t="str">
        <f t="shared" si="3"/>
        <v/>
      </c>
      <c r="M76" s="150" t="str">
        <f>IF(OR($D76="",$E76="",GlobalParameters!$C$12=""),"",$Q76)</f>
        <v/>
      </c>
      <c r="N76" s="151"/>
      <c r="O76" s="144"/>
      <c r="P76" s="144"/>
      <c r="Q76" s="152" t="str">
        <f>IF(OR($D76="",$E76="",GlobalParameters!$C$12=""),"",VLOOKUP($U76,SiSem_Req!$A$2:$P$16,15))</f>
        <v/>
      </c>
      <c r="R76" s="144"/>
      <c r="S76" s="144"/>
      <c r="T76" s="151"/>
      <c r="U76" s="126" t="e">
        <f>VLOOKUP($D76,SiSem_Req!$T$2:$U$10,2)+VLOOKUP($E76,SiSem_Req!$V$2:$W$4,2)+VLOOKUP(GlobalParameters!$C$12,SiSem_Req!$X$2:$Y$4,2)</f>
        <v>#N/A</v>
      </c>
    </row>
    <row r="77" spans="1:21" x14ac:dyDescent="0.25">
      <c r="A77" s="125"/>
      <c r="B77" s="144"/>
      <c r="C77" s="144"/>
      <c r="D77" s="145"/>
      <c r="E77" s="145"/>
      <c r="F77" s="157"/>
      <c r="G77" s="158" t="str">
        <f t="shared" ref="G77:G140" si="4">IF(OR($D77="",$O77="",$H77=""),"",IF(AND($U77&gt;=600,$U77&lt;700),$O77*$H77,""))</f>
        <v/>
      </c>
      <c r="H77" s="148" t="str">
        <f>IF(OR($D77="",$E77=""),"",VLOOKUP($U77,SiSem_Req!$A$2:$P$16,10))</f>
        <v/>
      </c>
      <c r="I77" s="146"/>
      <c r="J77" s="147" t="str">
        <f t="shared" ref="J77:J140" si="5">IF(OR($D77="",$P77="",$K77=""),"",IF(AND($U77&gt;=600,$U77&lt;700),$P77*$K77,""))</f>
        <v/>
      </c>
      <c r="K77" s="148" t="str">
        <f>IF(OR($D77="",$E77=""),"",VLOOKUP($U77,SiSem_Req!$A$2:$P$16,11))</f>
        <v/>
      </c>
      <c r="L77" s="149" t="str">
        <f t="shared" si="3"/>
        <v/>
      </c>
      <c r="M77" s="150" t="str">
        <f>IF(OR($D77="",$E77="",GlobalParameters!$C$12=""),"",$Q77)</f>
        <v/>
      </c>
      <c r="N77" s="151"/>
      <c r="O77" s="144"/>
      <c r="P77" s="144"/>
      <c r="Q77" s="152" t="str">
        <f>IF(OR($D77="",$E77="",GlobalParameters!$C$12=""),"",VLOOKUP($U77,SiSem_Req!$A$2:$P$16,15))</f>
        <v/>
      </c>
      <c r="R77" s="144"/>
      <c r="S77" s="144"/>
      <c r="T77" s="151"/>
      <c r="U77" s="126" t="e">
        <f>VLOOKUP($D77,SiSem_Req!$T$2:$U$10,2)+VLOOKUP($E77,SiSem_Req!$V$2:$W$4,2)+VLOOKUP(GlobalParameters!$C$12,SiSem_Req!$X$2:$Y$4,2)</f>
        <v>#N/A</v>
      </c>
    </row>
    <row r="78" spans="1:21" x14ac:dyDescent="0.25">
      <c r="A78" s="125"/>
      <c r="B78" s="144"/>
      <c r="C78" s="144"/>
      <c r="D78" s="145"/>
      <c r="E78" s="145"/>
      <c r="F78" s="157"/>
      <c r="G78" s="158" t="str">
        <f t="shared" si="4"/>
        <v/>
      </c>
      <c r="H78" s="148" t="str">
        <f>IF(OR($D78="",$E78=""),"",VLOOKUP($U78,SiSem_Req!$A$2:$P$16,10))</f>
        <v/>
      </c>
      <c r="I78" s="146"/>
      <c r="J78" s="147" t="str">
        <f t="shared" si="5"/>
        <v/>
      </c>
      <c r="K78" s="148" t="str">
        <f>IF(OR($D78="",$E78=""),"",VLOOKUP($U78,SiSem_Req!$A$2:$P$16,11))</f>
        <v/>
      </c>
      <c r="L78" s="149" t="str">
        <f t="shared" si="3"/>
        <v/>
      </c>
      <c r="M78" s="150" t="str">
        <f>IF(OR($D78="",$E78="",GlobalParameters!$C$12=""),"",$Q78)</f>
        <v/>
      </c>
      <c r="N78" s="151"/>
      <c r="O78" s="144"/>
      <c r="P78" s="144"/>
      <c r="Q78" s="152" t="str">
        <f>IF(OR($D78="",$E78="",GlobalParameters!$C$12=""),"",VLOOKUP($U78,SiSem_Req!$A$2:$P$16,15))</f>
        <v/>
      </c>
      <c r="R78" s="144"/>
      <c r="S78" s="144"/>
      <c r="T78" s="151"/>
      <c r="U78" s="126" t="e">
        <f>VLOOKUP($D78,SiSem_Req!$T$2:$U$10,2)+VLOOKUP($E78,SiSem_Req!$V$2:$W$4,2)+VLOOKUP(GlobalParameters!$C$12,SiSem_Req!$X$2:$Y$4,2)</f>
        <v>#N/A</v>
      </c>
    </row>
    <row r="79" spans="1:21" x14ac:dyDescent="0.25">
      <c r="A79" s="125"/>
      <c r="B79" s="144"/>
      <c r="C79" s="144"/>
      <c r="D79" s="145"/>
      <c r="E79" s="145"/>
      <c r="F79" s="157"/>
      <c r="G79" s="158" t="str">
        <f t="shared" si="4"/>
        <v/>
      </c>
      <c r="H79" s="148" t="str">
        <f>IF(OR($D79="",$E79=""),"",VLOOKUP($U79,SiSem_Req!$A$2:$P$16,10))</f>
        <v/>
      </c>
      <c r="I79" s="146"/>
      <c r="J79" s="147" t="str">
        <f t="shared" si="5"/>
        <v/>
      </c>
      <c r="K79" s="148" t="str">
        <f>IF(OR($D79="",$E79=""),"",VLOOKUP($U79,SiSem_Req!$A$2:$P$16,11))</f>
        <v/>
      </c>
      <c r="L79" s="149" t="str">
        <f t="shared" si="3"/>
        <v/>
      </c>
      <c r="M79" s="150" t="str">
        <f>IF(OR($D79="",$E79="",GlobalParameters!$C$12=""),"",$Q79)</f>
        <v/>
      </c>
      <c r="N79" s="151"/>
      <c r="O79" s="144"/>
      <c r="P79" s="144"/>
      <c r="Q79" s="152" t="str">
        <f>IF(OR($D79="",$E79="",GlobalParameters!$C$12=""),"",VLOOKUP($U79,SiSem_Req!$A$2:$P$16,15))</f>
        <v/>
      </c>
      <c r="R79" s="144"/>
      <c r="S79" s="144"/>
      <c r="T79" s="151"/>
      <c r="U79" s="126" t="e">
        <f>VLOOKUP($D79,SiSem_Req!$T$2:$U$10,2)+VLOOKUP($E79,SiSem_Req!$V$2:$W$4,2)+VLOOKUP(GlobalParameters!$C$12,SiSem_Req!$X$2:$Y$4,2)</f>
        <v>#N/A</v>
      </c>
    </row>
    <row r="80" spans="1:21" x14ac:dyDescent="0.25">
      <c r="A80" s="125"/>
      <c r="B80" s="144"/>
      <c r="C80" s="144"/>
      <c r="D80" s="145"/>
      <c r="E80" s="145"/>
      <c r="F80" s="157"/>
      <c r="G80" s="158" t="str">
        <f t="shared" si="4"/>
        <v/>
      </c>
      <c r="H80" s="148" t="str">
        <f>IF(OR($D80="",$E80=""),"",VLOOKUP($U80,SiSem_Req!$A$2:$P$16,10))</f>
        <v/>
      </c>
      <c r="I80" s="146"/>
      <c r="J80" s="147" t="str">
        <f t="shared" si="5"/>
        <v/>
      </c>
      <c r="K80" s="148" t="str">
        <f>IF(OR($D80="",$E80=""),"",VLOOKUP($U80,SiSem_Req!$A$2:$P$16,11))</f>
        <v/>
      </c>
      <c r="L80" s="149" t="str">
        <f t="shared" si="3"/>
        <v/>
      </c>
      <c r="M80" s="150" t="str">
        <f>IF(OR($D80="",$E80="",GlobalParameters!$C$12=""),"",$Q80)</f>
        <v/>
      </c>
      <c r="N80" s="151"/>
      <c r="O80" s="144"/>
      <c r="P80" s="144"/>
      <c r="Q80" s="152" t="str">
        <f>IF(OR($D80="",$E80="",GlobalParameters!$C$12=""),"",VLOOKUP($U80,SiSem_Req!$A$2:$P$16,15))</f>
        <v/>
      </c>
      <c r="R80" s="144"/>
      <c r="S80" s="144"/>
      <c r="T80" s="151"/>
      <c r="U80" s="126" t="e">
        <f>VLOOKUP($D80,SiSem_Req!$T$2:$U$10,2)+VLOOKUP($E80,SiSem_Req!$V$2:$W$4,2)+VLOOKUP(GlobalParameters!$C$12,SiSem_Req!$X$2:$Y$4,2)</f>
        <v>#N/A</v>
      </c>
    </row>
    <row r="81" spans="1:21" x14ac:dyDescent="0.25">
      <c r="A81" s="125"/>
      <c r="B81" s="144"/>
      <c r="C81" s="144"/>
      <c r="D81" s="145"/>
      <c r="E81" s="145"/>
      <c r="F81" s="157"/>
      <c r="G81" s="158" t="str">
        <f t="shared" si="4"/>
        <v/>
      </c>
      <c r="H81" s="148" t="str">
        <f>IF(OR($D81="",$E81=""),"",VLOOKUP($U81,SiSem_Req!$A$2:$P$16,10))</f>
        <v/>
      </c>
      <c r="I81" s="146"/>
      <c r="J81" s="147" t="str">
        <f t="shared" si="5"/>
        <v/>
      </c>
      <c r="K81" s="148" t="str">
        <f>IF(OR($D81="",$E81=""),"",VLOOKUP($U81,SiSem_Req!$A$2:$P$16,11))</f>
        <v/>
      </c>
      <c r="L81" s="149" t="str">
        <f t="shared" si="3"/>
        <v/>
      </c>
      <c r="M81" s="150" t="str">
        <f>IF(OR($D81="",$E81="",GlobalParameters!$C$12=""),"",$Q81)</f>
        <v/>
      </c>
      <c r="N81" s="151"/>
      <c r="O81" s="144"/>
      <c r="P81" s="144"/>
      <c r="Q81" s="152" t="str">
        <f>IF(OR($D81="",$E81="",GlobalParameters!$C$12=""),"",VLOOKUP($U81,SiSem_Req!$A$2:$P$16,15))</f>
        <v/>
      </c>
      <c r="R81" s="144"/>
      <c r="S81" s="144"/>
      <c r="T81" s="151"/>
      <c r="U81" s="126" t="e">
        <f>VLOOKUP($D81,SiSem_Req!$T$2:$U$10,2)+VLOOKUP($E81,SiSem_Req!$V$2:$W$4,2)+VLOOKUP(GlobalParameters!$C$12,SiSem_Req!$X$2:$Y$4,2)</f>
        <v>#N/A</v>
      </c>
    </row>
    <row r="82" spans="1:21" x14ac:dyDescent="0.25">
      <c r="A82" s="125"/>
      <c r="B82" s="144"/>
      <c r="C82" s="144"/>
      <c r="D82" s="145"/>
      <c r="E82" s="145"/>
      <c r="F82" s="157"/>
      <c r="G82" s="158" t="str">
        <f t="shared" si="4"/>
        <v/>
      </c>
      <c r="H82" s="148" t="str">
        <f>IF(OR($D82="",$E82=""),"",VLOOKUP($U82,SiSem_Req!$A$2:$P$16,10))</f>
        <v/>
      </c>
      <c r="I82" s="146"/>
      <c r="J82" s="147" t="str">
        <f t="shared" si="5"/>
        <v/>
      </c>
      <c r="K82" s="148" t="str">
        <f>IF(OR($D82="",$E82=""),"",VLOOKUP($U82,SiSem_Req!$A$2:$P$16,11))</f>
        <v/>
      </c>
      <c r="L82" s="149" t="str">
        <f t="shared" si="3"/>
        <v/>
      </c>
      <c r="M82" s="150" t="str">
        <f>IF(OR($D82="",$E82="",GlobalParameters!$C$12=""),"",$Q82)</f>
        <v/>
      </c>
      <c r="N82" s="151"/>
      <c r="O82" s="144"/>
      <c r="P82" s="144"/>
      <c r="Q82" s="152" t="str">
        <f>IF(OR($D82="",$E82="",GlobalParameters!$C$12=""),"",VLOOKUP($U82,SiSem_Req!$A$2:$P$16,15))</f>
        <v/>
      </c>
      <c r="R82" s="144"/>
      <c r="S82" s="144"/>
      <c r="T82" s="151"/>
      <c r="U82" s="126" t="e">
        <f>VLOOKUP($D82,SiSem_Req!$T$2:$U$10,2)+VLOOKUP($E82,SiSem_Req!$V$2:$W$4,2)+VLOOKUP(GlobalParameters!$C$12,SiSem_Req!$X$2:$Y$4,2)</f>
        <v>#N/A</v>
      </c>
    </row>
    <row r="83" spans="1:21" x14ac:dyDescent="0.25">
      <c r="A83" s="125"/>
      <c r="B83" s="144"/>
      <c r="C83" s="144"/>
      <c r="D83" s="145"/>
      <c r="E83" s="145"/>
      <c r="F83" s="157"/>
      <c r="G83" s="158" t="str">
        <f t="shared" si="4"/>
        <v/>
      </c>
      <c r="H83" s="148" t="str">
        <f>IF(OR($D83="",$E83=""),"",VLOOKUP($U83,SiSem_Req!$A$2:$P$16,10))</f>
        <v/>
      </c>
      <c r="I83" s="146"/>
      <c r="J83" s="147" t="str">
        <f t="shared" si="5"/>
        <v/>
      </c>
      <c r="K83" s="148" t="str">
        <f>IF(OR($D83="",$E83=""),"",VLOOKUP($U83,SiSem_Req!$A$2:$P$16,11))</f>
        <v/>
      </c>
      <c r="L83" s="149" t="str">
        <f t="shared" si="3"/>
        <v/>
      </c>
      <c r="M83" s="150" t="str">
        <f>IF(OR($D83="",$E83="",GlobalParameters!$C$12=""),"",$Q83)</f>
        <v/>
      </c>
      <c r="N83" s="151"/>
      <c r="O83" s="144"/>
      <c r="P83" s="144"/>
      <c r="Q83" s="152" t="str">
        <f>IF(OR($D83="",$E83="",GlobalParameters!$C$12=""),"",VLOOKUP($U83,SiSem_Req!$A$2:$P$16,15))</f>
        <v/>
      </c>
      <c r="R83" s="144"/>
      <c r="S83" s="144"/>
      <c r="T83" s="151"/>
      <c r="U83" s="126" t="e">
        <f>VLOOKUP($D83,SiSem_Req!$T$2:$U$10,2)+VLOOKUP($E83,SiSem_Req!$V$2:$W$4,2)+VLOOKUP(GlobalParameters!$C$12,SiSem_Req!$X$2:$Y$4,2)</f>
        <v>#N/A</v>
      </c>
    </row>
    <row r="84" spans="1:21" x14ac:dyDescent="0.25">
      <c r="A84" s="125"/>
      <c r="B84" s="144"/>
      <c r="C84" s="144"/>
      <c r="D84" s="145"/>
      <c r="E84" s="145"/>
      <c r="F84" s="157"/>
      <c r="G84" s="158" t="str">
        <f t="shared" si="4"/>
        <v/>
      </c>
      <c r="H84" s="148" t="str">
        <f>IF(OR($D84="",$E84=""),"",VLOOKUP($U84,SiSem_Req!$A$2:$P$16,10))</f>
        <v/>
      </c>
      <c r="I84" s="146"/>
      <c r="J84" s="147" t="str">
        <f t="shared" si="5"/>
        <v/>
      </c>
      <c r="K84" s="148" t="str">
        <f>IF(OR($D84="",$E84=""),"",VLOOKUP($U84,SiSem_Req!$A$2:$P$16,11))</f>
        <v/>
      </c>
      <c r="L84" s="149" t="str">
        <f t="shared" si="3"/>
        <v/>
      </c>
      <c r="M84" s="150" t="str">
        <f>IF(OR($D84="",$E84="",GlobalParameters!$C$12=""),"",$Q84)</f>
        <v/>
      </c>
      <c r="N84" s="151"/>
      <c r="O84" s="144"/>
      <c r="P84" s="144"/>
      <c r="Q84" s="152" t="str">
        <f>IF(OR($D84="",$E84="",GlobalParameters!$C$12=""),"",VLOOKUP($U84,SiSem_Req!$A$2:$P$16,15))</f>
        <v/>
      </c>
      <c r="R84" s="144"/>
      <c r="S84" s="144"/>
      <c r="T84" s="151"/>
      <c r="U84" s="126" t="e">
        <f>VLOOKUP($D84,SiSem_Req!$T$2:$U$10,2)+VLOOKUP($E84,SiSem_Req!$V$2:$W$4,2)+VLOOKUP(GlobalParameters!$C$12,SiSem_Req!$X$2:$Y$4,2)</f>
        <v>#N/A</v>
      </c>
    </row>
    <row r="85" spans="1:21" x14ac:dyDescent="0.25">
      <c r="A85" s="125"/>
      <c r="B85" s="144"/>
      <c r="C85" s="144"/>
      <c r="D85" s="145"/>
      <c r="E85" s="145"/>
      <c r="F85" s="157"/>
      <c r="G85" s="158" t="str">
        <f t="shared" si="4"/>
        <v/>
      </c>
      <c r="H85" s="148" t="str">
        <f>IF(OR($D85="",$E85=""),"",VLOOKUP($U85,SiSem_Req!$A$2:$P$16,10))</f>
        <v/>
      </c>
      <c r="I85" s="146"/>
      <c r="J85" s="147" t="str">
        <f t="shared" si="5"/>
        <v/>
      </c>
      <c r="K85" s="148" t="str">
        <f>IF(OR($D85="",$E85=""),"",VLOOKUP($U85,SiSem_Req!$A$2:$P$16,11))</f>
        <v/>
      </c>
      <c r="L85" s="149" t="str">
        <f t="shared" si="3"/>
        <v/>
      </c>
      <c r="M85" s="150" t="str">
        <f>IF(OR($D85="",$E85="",GlobalParameters!$C$12=""),"",$Q85)</f>
        <v/>
      </c>
      <c r="N85" s="151"/>
      <c r="O85" s="144"/>
      <c r="P85" s="144"/>
      <c r="Q85" s="152" t="str">
        <f>IF(OR($D85="",$E85="",GlobalParameters!$C$12=""),"",VLOOKUP($U85,SiSem_Req!$A$2:$P$16,15))</f>
        <v/>
      </c>
      <c r="R85" s="144"/>
      <c r="S85" s="144"/>
      <c r="T85" s="151"/>
      <c r="U85" s="126" t="e">
        <f>VLOOKUP($D85,SiSem_Req!$T$2:$U$10,2)+VLOOKUP($E85,SiSem_Req!$V$2:$W$4,2)+VLOOKUP(GlobalParameters!$C$12,SiSem_Req!$X$2:$Y$4,2)</f>
        <v>#N/A</v>
      </c>
    </row>
    <row r="86" spans="1:21" x14ac:dyDescent="0.25">
      <c r="A86" s="125"/>
      <c r="B86" s="144"/>
      <c r="C86" s="144"/>
      <c r="D86" s="145"/>
      <c r="E86" s="145"/>
      <c r="F86" s="157"/>
      <c r="G86" s="158" t="str">
        <f t="shared" si="4"/>
        <v/>
      </c>
      <c r="H86" s="148" t="str">
        <f>IF(OR($D86="",$E86=""),"",VLOOKUP($U86,SiSem_Req!$A$2:$P$16,10))</f>
        <v/>
      </c>
      <c r="I86" s="146"/>
      <c r="J86" s="147" t="str">
        <f t="shared" si="5"/>
        <v/>
      </c>
      <c r="K86" s="148" t="str">
        <f>IF(OR($D86="",$E86=""),"",VLOOKUP($U86,SiSem_Req!$A$2:$P$16,11))</f>
        <v/>
      </c>
      <c r="L86" s="149" t="str">
        <f t="shared" si="3"/>
        <v/>
      </c>
      <c r="M86" s="150" t="str">
        <f>IF(OR($D86="",$E86="",GlobalParameters!$C$12=""),"",$Q86)</f>
        <v/>
      </c>
      <c r="N86" s="151"/>
      <c r="O86" s="144"/>
      <c r="P86" s="144"/>
      <c r="Q86" s="152" t="str">
        <f>IF(OR($D86="",$E86="",GlobalParameters!$C$12=""),"",VLOOKUP($U86,SiSem_Req!$A$2:$P$16,15))</f>
        <v/>
      </c>
      <c r="R86" s="144"/>
      <c r="S86" s="144"/>
      <c r="T86" s="151"/>
      <c r="U86" s="126" t="e">
        <f>VLOOKUP($D86,SiSem_Req!$T$2:$U$10,2)+VLOOKUP($E86,SiSem_Req!$V$2:$W$4,2)+VLOOKUP(GlobalParameters!$C$12,SiSem_Req!$X$2:$Y$4,2)</f>
        <v>#N/A</v>
      </c>
    </row>
    <row r="87" spans="1:21" x14ac:dyDescent="0.25">
      <c r="A87" s="125"/>
      <c r="B87" s="144"/>
      <c r="C87" s="144"/>
      <c r="D87" s="145"/>
      <c r="E87" s="145"/>
      <c r="F87" s="157"/>
      <c r="G87" s="158" t="str">
        <f t="shared" si="4"/>
        <v/>
      </c>
      <c r="H87" s="148" t="str">
        <f>IF(OR($D87="",$E87=""),"",VLOOKUP($U87,SiSem_Req!$A$2:$P$16,10))</f>
        <v/>
      </c>
      <c r="I87" s="146"/>
      <c r="J87" s="147" t="str">
        <f t="shared" si="5"/>
        <v/>
      </c>
      <c r="K87" s="148" t="str">
        <f>IF(OR($D87="",$E87=""),"",VLOOKUP($U87,SiSem_Req!$A$2:$P$16,11))</f>
        <v/>
      </c>
      <c r="L87" s="149" t="str">
        <f t="shared" si="3"/>
        <v/>
      </c>
      <c r="M87" s="150" t="str">
        <f>IF(OR($D87="",$E87="",GlobalParameters!$C$12=""),"",$Q87)</f>
        <v/>
      </c>
      <c r="N87" s="151"/>
      <c r="O87" s="144"/>
      <c r="P87" s="144"/>
      <c r="Q87" s="152" t="str">
        <f>IF(OR($D87="",$E87="",GlobalParameters!$C$12=""),"",VLOOKUP($U87,SiSem_Req!$A$2:$P$16,15))</f>
        <v/>
      </c>
      <c r="R87" s="144"/>
      <c r="S87" s="144"/>
      <c r="T87" s="151"/>
      <c r="U87" s="126" t="e">
        <f>VLOOKUP($D87,SiSem_Req!$T$2:$U$10,2)+VLOOKUP($E87,SiSem_Req!$V$2:$W$4,2)+VLOOKUP(GlobalParameters!$C$12,SiSem_Req!$X$2:$Y$4,2)</f>
        <v>#N/A</v>
      </c>
    </row>
    <row r="88" spans="1:21" x14ac:dyDescent="0.25">
      <c r="A88" s="125"/>
      <c r="B88" s="144"/>
      <c r="C88" s="144"/>
      <c r="D88" s="145"/>
      <c r="E88" s="145"/>
      <c r="F88" s="157"/>
      <c r="G88" s="158" t="str">
        <f t="shared" si="4"/>
        <v/>
      </c>
      <c r="H88" s="148" t="str">
        <f>IF(OR($D88="",$E88=""),"",VLOOKUP($U88,SiSem_Req!$A$2:$P$16,10))</f>
        <v/>
      </c>
      <c r="I88" s="146"/>
      <c r="J88" s="147" t="str">
        <f t="shared" si="5"/>
        <v/>
      </c>
      <c r="K88" s="148" t="str">
        <f>IF(OR($D88="",$E88=""),"",VLOOKUP($U88,SiSem_Req!$A$2:$P$16,11))</f>
        <v/>
      </c>
      <c r="L88" s="149" t="str">
        <f t="shared" si="3"/>
        <v/>
      </c>
      <c r="M88" s="150" t="str">
        <f>IF(OR($D88="",$E88="",GlobalParameters!$C$12=""),"",$Q88)</f>
        <v/>
      </c>
      <c r="N88" s="151"/>
      <c r="O88" s="144"/>
      <c r="P88" s="144"/>
      <c r="Q88" s="152" t="str">
        <f>IF(OR($D88="",$E88="",GlobalParameters!$C$12=""),"",VLOOKUP($U88,SiSem_Req!$A$2:$P$16,15))</f>
        <v/>
      </c>
      <c r="R88" s="144"/>
      <c r="S88" s="144"/>
      <c r="T88" s="151"/>
      <c r="U88" s="126" t="e">
        <f>VLOOKUP($D88,SiSem_Req!$T$2:$U$10,2)+VLOOKUP($E88,SiSem_Req!$V$2:$W$4,2)+VLOOKUP(GlobalParameters!$C$12,SiSem_Req!$X$2:$Y$4,2)</f>
        <v>#N/A</v>
      </c>
    </row>
    <row r="89" spans="1:21" x14ac:dyDescent="0.25">
      <c r="A89" s="125"/>
      <c r="B89" s="144"/>
      <c r="C89" s="144"/>
      <c r="D89" s="145"/>
      <c r="E89" s="145"/>
      <c r="F89" s="157"/>
      <c r="G89" s="158" t="str">
        <f t="shared" si="4"/>
        <v/>
      </c>
      <c r="H89" s="148" t="str">
        <f>IF(OR($D89="",$E89=""),"",VLOOKUP($U89,SiSem_Req!$A$2:$P$16,10))</f>
        <v/>
      </c>
      <c r="I89" s="146"/>
      <c r="J89" s="147" t="str">
        <f t="shared" si="5"/>
        <v/>
      </c>
      <c r="K89" s="148" t="str">
        <f>IF(OR($D89="",$E89=""),"",VLOOKUP($U89,SiSem_Req!$A$2:$P$16,11))</f>
        <v/>
      </c>
      <c r="L89" s="149" t="str">
        <f t="shared" si="3"/>
        <v/>
      </c>
      <c r="M89" s="150" t="str">
        <f>IF(OR($D89="",$E89="",GlobalParameters!$C$12=""),"",$Q89)</f>
        <v/>
      </c>
      <c r="N89" s="151"/>
      <c r="O89" s="144"/>
      <c r="P89" s="144"/>
      <c r="Q89" s="152" t="str">
        <f>IF(OR($D89="",$E89="",GlobalParameters!$C$12=""),"",VLOOKUP($U89,SiSem_Req!$A$2:$P$16,15))</f>
        <v/>
      </c>
      <c r="R89" s="144"/>
      <c r="S89" s="144"/>
      <c r="T89" s="151"/>
      <c r="U89" s="126" t="e">
        <f>VLOOKUP($D89,SiSem_Req!$T$2:$U$10,2)+VLOOKUP($E89,SiSem_Req!$V$2:$W$4,2)+VLOOKUP(GlobalParameters!$C$12,SiSem_Req!$X$2:$Y$4,2)</f>
        <v>#N/A</v>
      </c>
    </row>
    <row r="90" spans="1:21" x14ac:dyDescent="0.25">
      <c r="A90" s="125"/>
      <c r="B90" s="144"/>
      <c r="C90" s="144"/>
      <c r="D90" s="145"/>
      <c r="E90" s="145"/>
      <c r="F90" s="157"/>
      <c r="G90" s="158" t="str">
        <f t="shared" si="4"/>
        <v/>
      </c>
      <c r="H90" s="148" t="str">
        <f>IF(OR($D90="",$E90=""),"",VLOOKUP($U90,SiSem_Req!$A$2:$P$16,10))</f>
        <v/>
      </c>
      <c r="I90" s="146"/>
      <c r="J90" s="147" t="str">
        <f t="shared" si="5"/>
        <v/>
      </c>
      <c r="K90" s="148" t="str">
        <f>IF(OR($D90="",$E90=""),"",VLOOKUP($U90,SiSem_Req!$A$2:$P$16,11))</f>
        <v/>
      </c>
      <c r="L90" s="149" t="str">
        <f t="shared" si="3"/>
        <v/>
      </c>
      <c r="M90" s="150" t="str">
        <f>IF(OR($D90="",$E90="",GlobalParameters!$C$12=""),"",$Q90)</f>
        <v/>
      </c>
      <c r="N90" s="151"/>
      <c r="O90" s="144"/>
      <c r="P90" s="144"/>
      <c r="Q90" s="152" t="str">
        <f>IF(OR($D90="",$E90="",GlobalParameters!$C$12=""),"",VLOOKUP($U90,SiSem_Req!$A$2:$P$16,15))</f>
        <v/>
      </c>
      <c r="R90" s="144"/>
      <c r="S90" s="144"/>
      <c r="T90" s="151"/>
      <c r="U90" s="126" t="e">
        <f>VLOOKUP($D90,SiSem_Req!$T$2:$U$10,2)+VLOOKUP($E90,SiSem_Req!$V$2:$W$4,2)+VLOOKUP(GlobalParameters!$C$12,SiSem_Req!$X$2:$Y$4,2)</f>
        <v>#N/A</v>
      </c>
    </row>
    <row r="91" spans="1:21" x14ac:dyDescent="0.25">
      <c r="A91" s="125"/>
      <c r="B91" s="144"/>
      <c r="C91" s="144"/>
      <c r="D91" s="145"/>
      <c r="E91" s="145"/>
      <c r="F91" s="157"/>
      <c r="G91" s="158" t="str">
        <f t="shared" si="4"/>
        <v/>
      </c>
      <c r="H91" s="148" t="str">
        <f>IF(OR($D91="",$E91=""),"",VLOOKUP($U91,SiSem_Req!$A$2:$P$16,10))</f>
        <v/>
      </c>
      <c r="I91" s="146"/>
      <c r="J91" s="147" t="str">
        <f t="shared" si="5"/>
        <v/>
      </c>
      <c r="K91" s="148" t="str">
        <f>IF(OR($D91="",$E91=""),"",VLOOKUP($U91,SiSem_Req!$A$2:$P$16,11))</f>
        <v/>
      </c>
      <c r="L91" s="149" t="str">
        <f t="shared" si="3"/>
        <v/>
      </c>
      <c r="M91" s="150" t="str">
        <f>IF(OR($D91="",$E91="",GlobalParameters!$C$12=""),"",$Q91)</f>
        <v/>
      </c>
      <c r="N91" s="151"/>
      <c r="O91" s="144"/>
      <c r="P91" s="144"/>
      <c r="Q91" s="152" t="str">
        <f>IF(OR($D91="",$E91="",GlobalParameters!$C$12=""),"",VLOOKUP($U91,SiSem_Req!$A$2:$P$16,15))</f>
        <v/>
      </c>
      <c r="R91" s="144"/>
      <c r="S91" s="144"/>
      <c r="T91" s="151"/>
      <c r="U91" s="126" t="e">
        <f>VLOOKUP($D91,SiSem_Req!$T$2:$U$10,2)+VLOOKUP($E91,SiSem_Req!$V$2:$W$4,2)+VLOOKUP(GlobalParameters!$C$12,SiSem_Req!$X$2:$Y$4,2)</f>
        <v>#N/A</v>
      </c>
    </row>
    <row r="92" spans="1:21" x14ac:dyDescent="0.25">
      <c r="A92" s="125"/>
      <c r="B92" s="144"/>
      <c r="C92" s="144"/>
      <c r="D92" s="145"/>
      <c r="E92" s="145"/>
      <c r="F92" s="157"/>
      <c r="G92" s="158" t="str">
        <f t="shared" si="4"/>
        <v/>
      </c>
      <c r="H92" s="148" t="str">
        <f>IF(OR($D92="",$E92=""),"",VLOOKUP($U92,SiSem_Req!$A$2:$P$16,10))</f>
        <v/>
      </c>
      <c r="I92" s="146"/>
      <c r="J92" s="147" t="str">
        <f t="shared" si="5"/>
        <v/>
      </c>
      <c r="K92" s="148" t="str">
        <f>IF(OR($D92="",$E92=""),"",VLOOKUP($U92,SiSem_Req!$A$2:$P$16,11))</f>
        <v/>
      </c>
      <c r="L92" s="149" t="str">
        <f t="shared" si="3"/>
        <v/>
      </c>
      <c r="M92" s="150" t="str">
        <f>IF(OR($D92="",$E92="",GlobalParameters!$C$12=""),"",$Q92)</f>
        <v/>
      </c>
      <c r="N92" s="151"/>
      <c r="O92" s="144"/>
      <c r="P92" s="144"/>
      <c r="Q92" s="152" t="str">
        <f>IF(OR($D92="",$E92="",GlobalParameters!$C$12=""),"",VLOOKUP($U92,SiSem_Req!$A$2:$P$16,15))</f>
        <v/>
      </c>
      <c r="R92" s="144"/>
      <c r="S92" s="144"/>
      <c r="T92" s="151"/>
      <c r="U92" s="126" t="e">
        <f>VLOOKUP($D92,SiSem_Req!$T$2:$U$10,2)+VLOOKUP($E92,SiSem_Req!$V$2:$W$4,2)+VLOOKUP(GlobalParameters!$C$12,SiSem_Req!$X$2:$Y$4,2)</f>
        <v>#N/A</v>
      </c>
    </row>
    <row r="93" spans="1:21" x14ac:dyDescent="0.25">
      <c r="A93" s="125"/>
      <c r="B93" s="144"/>
      <c r="C93" s="144"/>
      <c r="D93" s="145"/>
      <c r="E93" s="145"/>
      <c r="F93" s="157"/>
      <c r="G93" s="158" t="str">
        <f t="shared" si="4"/>
        <v/>
      </c>
      <c r="H93" s="148" t="str">
        <f>IF(OR($D93="",$E93=""),"",VLOOKUP($U93,SiSem_Req!$A$2:$P$16,10))</f>
        <v/>
      </c>
      <c r="I93" s="146"/>
      <c r="J93" s="147" t="str">
        <f t="shared" si="5"/>
        <v/>
      </c>
      <c r="K93" s="148" t="str">
        <f>IF(OR($D93="",$E93=""),"",VLOOKUP($U93,SiSem_Req!$A$2:$P$16,11))</f>
        <v/>
      </c>
      <c r="L93" s="149" t="str">
        <f t="shared" si="3"/>
        <v/>
      </c>
      <c r="M93" s="150" t="str">
        <f>IF(OR($D93="",$E93="",GlobalParameters!$C$12=""),"",$Q93)</f>
        <v/>
      </c>
      <c r="N93" s="151"/>
      <c r="O93" s="144"/>
      <c r="P93" s="144"/>
      <c r="Q93" s="152" t="str">
        <f>IF(OR($D93="",$E93="",GlobalParameters!$C$12=""),"",VLOOKUP($U93,SiSem_Req!$A$2:$P$16,15))</f>
        <v/>
      </c>
      <c r="R93" s="144"/>
      <c r="S93" s="144"/>
      <c r="T93" s="151"/>
      <c r="U93" s="126" t="e">
        <f>VLOOKUP($D93,SiSem_Req!$T$2:$U$10,2)+VLOOKUP($E93,SiSem_Req!$V$2:$W$4,2)+VLOOKUP(GlobalParameters!$C$12,SiSem_Req!$X$2:$Y$4,2)</f>
        <v>#N/A</v>
      </c>
    </row>
    <row r="94" spans="1:21" x14ac:dyDescent="0.25">
      <c r="A94" s="125"/>
      <c r="B94" s="144"/>
      <c r="C94" s="144"/>
      <c r="D94" s="145"/>
      <c r="E94" s="145"/>
      <c r="F94" s="157"/>
      <c r="G94" s="158" t="str">
        <f t="shared" si="4"/>
        <v/>
      </c>
      <c r="H94" s="148" t="str">
        <f>IF(OR($D94="",$E94=""),"",VLOOKUP($U94,SiSem_Req!$A$2:$P$16,10))</f>
        <v/>
      </c>
      <c r="I94" s="146"/>
      <c r="J94" s="147" t="str">
        <f t="shared" si="5"/>
        <v/>
      </c>
      <c r="K94" s="148" t="str">
        <f>IF(OR($D94="",$E94=""),"",VLOOKUP($U94,SiSem_Req!$A$2:$P$16,11))</f>
        <v/>
      </c>
      <c r="L94" s="149" t="str">
        <f t="shared" si="3"/>
        <v/>
      </c>
      <c r="M94" s="150" t="str">
        <f>IF(OR($D94="",$E94="",GlobalParameters!$C$12=""),"",$Q94)</f>
        <v/>
      </c>
      <c r="N94" s="151"/>
      <c r="O94" s="144"/>
      <c r="P94" s="144"/>
      <c r="Q94" s="152" t="str">
        <f>IF(OR($D94="",$E94="",GlobalParameters!$C$12=""),"",VLOOKUP($U94,SiSem_Req!$A$2:$P$16,15))</f>
        <v/>
      </c>
      <c r="R94" s="144"/>
      <c r="S94" s="144"/>
      <c r="T94" s="151"/>
      <c r="U94" s="126" t="e">
        <f>VLOOKUP($D94,SiSem_Req!$T$2:$U$10,2)+VLOOKUP($E94,SiSem_Req!$V$2:$W$4,2)+VLOOKUP(GlobalParameters!$C$12,SiSem_Req!$X$2:$Y$4,2)</f>
        <v>#N/A</v>
      </c>
    </row>
    <row r="95" spans="1:21" x14ac:dyDescent="0.25">
      <c r="A95" s="125"/>
      <c r="B95" s="144"/>
      <c r="C95" s="144"/>
      <c r="D95" s="145"/>
      <c r="E95" s="145"/>
      <c r="F95" s="157"/>
      <c r="G95" s="158" t="str">
        <f t="shared" si="4"/>
        <v/>
      </c>
      <c r="H95" s="148" t="str">
        <f>IF(OR($D95="",$E95=""),"",VLOOKUP($U95,SiSem_Req!$A$2:$P$16,10))</f>
        <v/>
      </c>
      <c r="I95" s="146"/>
      <c r="J95" s="147" t="str">
        <f t="shared" si="5"/>
        <v/>
      </c>
      <c r="K95" s="148" t="str">
        <f>IF(OR($D95="",$E95=""),"",VLOOKUP($U95,SiSem_Req!$A$2:$P$16,11))</f>
        <v/>
      </c>
      <c r="L95" s="149" t="str">
        <f t="shared" ref="L95:L158" si="6">IF($D95="","",$K$6+S95)</f>
        <v/>
      </c>
      <c r="M95" s="150" t="str">
        <f>IF(OR($D95="",$E95="",GlobalParameters!$C$12=""),"",$Q95)</f>
        <v/>
      </c>
      <c r="N95" s="151"/>
      <c r="O95" s="144"/>
      <c r="P95" s="144"/>
      <c r="Q95" s="152" t="str">
        <f>IF(OR($D95="",$E95="",GlobalParameters!$C$12=""),"",VLOOKUP($U95,SiSem_Req!$A$2:$P$16,15))</f>
        <v/>
      </c>
      <c r="R95" s="144"/>
      <c r="S95" s="144"/>
      <c r="T95" s="151"/>
      <c r="U95" s="126" t="e">
        <f>VLOOKUP($D95,SiSem_Req!$T$2:$U$10,2)+VLOOKUP($E95,SiSem_Req!$V$2:$W$4,2)+VLOOKUP(GlobalParameters!$C$12,SiSem_Req!$X$2:$Y$4,2)</f>
        <v>#N/A</v>
      </c>
    </row>
    <row r="96" spans="1:21" x14ac:dyDescent="0.25">
      <c r="A96" s="125"/>
      <c r="B96" s="144"/>
      <c r="C96" s="144"/>
      <c r="D96" s="145"/>
      <c r="E96" s="145"/>
      <c r="F96" s="157"/>
      <c r="G96" s="158" t="str">
        <f t="shared" si="4"/>
        <v/>
      </c>
      <c r="H96" s="148" t="str">
        <f>IF(OR($D96="",$E96=""),"",VLOOKUP($U96,SiSem_Req!$A$2:$P$16,10))</f>
        <v/>
      </c>
      <c r="I96" s="146"/>
      <c r="J96" s="147" t="str">
        <f t="shared" si="5"/>
        <v/>
      </c>
      <c r="K96" s="148" t="str">
        <f>IF(OR($D96="",$E96=""),"",VLOOKUP($U96,SiSem_Req!$A$2:$P$16,11))</f>
        <v/>
      </c>
      <c r="L96" s="149" t="str">
        <f t="shared" si="6"/>
        <v/>
      </c>
      <c r="M96" s="150" t="str">
        <f>IF(OR($D96="",$E96="",GlobalParameters!$C$12=""),"",$Q96)</f>
        <v/>
      </c>
      <c r="N96" s="151"/>
      <c r="O96" s="144"/>
      <c r="P96" s="144"/>
      <c r="Q96" s="152" t="str">
        <f>IF(OR($D96="",$E96="",GlobalParameters!$C$12=""),"",VLOOKUP($U96,SiSem_Req!$A$2:$P$16,15))</f>
        <v/>
      </c>
      <c r="R96" s="144"/>
      <c r="S96" s="144"/>
      <c r="T96" s="151"/>
      <c r="U96" s="126" t="e">
        <f>VLOOKUP($D96,SiSem_Req!$T$2:$U$10,2)+VLOOKUP($E96,SiSem_Req!$V$2:$W$4,2)+VLOOKUP(GlobalParameters!$C$12,SiSem_Req!$X$2:$Y$4,2)</f>
        <v>#N/A</v>
      </c>
    </row>
    <row r="97" spans="1:21" x14ac:dyDescent="0.25">
      <c r="A97" s="125"/>
      <c r="B97" s="144"/>
      <c r="C97" s="144"/>
      <c r="D97" s="145"/>
      <c r="E97" s="145"/>
      <c r="F97" s="157"/>
      <c r="G97" s="158" t="str">
        <f t="shared" si="4"/>
        <v/>
      </c>
      <c r="H97" s="148" t="str">
        <f>IF(OR($D97="",$E97=""),"",VLOOKUP($U97,SiSem_Req!$A$2:$P$16,10))</f>
        <v/>
      </c>
      <c r="I97" s="146"/>
      <c r="J97" s="147" t="str">
        <f t="shared" si="5"/>
        <v/>
      </c>
      <c r="K97" s="148" t="str">
        <f>IF(OR($D97="",$E97=""),"",VLOOKUP($U97,SiSem_Req!$A$2:$P$16,11))</f>
        <v/>
      </c>
      <c r="L97" s="149" t="str">
        <f t="shared" si="6"/>
        <v/>
      </c>
      <c r="M97" s="150" t="str">
        <f>IF(OR($D97="",$E97="",GlobalParameters!$C$12=""),"",$Q97)</f>
        <v/>
      </c>
      <c r="N97" s="151"/>
      <c r="O97" s="144"/>
      <c r="P97" s="144"/>
      <c r="Q97" s="152" t="str">
        <f>IF(OR($D97="",$E97="",GlobalParameters!$C$12=""),"",VLOOKUP($U97,SiSem_Req!$A$2:$P$16,15))</f>
        <v/>
      </c>
      <c r="R97" s="144"/>
      <c r="S97" s="144"/>
      <c r="T97" s="151"/>
      <c r="U97" s="126" t="e">
        <f>VLOOKUP($D97,SiSem_Req!$T$2:$U$10,2)+VLOOKUP($E97,SiSem_Req!$V$2:$W$4,2)+VLOOKUP(GlobalParameters!$C$12,SiSem_Req!$X$2:$Y$4,2)</f>
        <v>#N/A</v>
      </c>
    </row>
    <row r="98" spans="1:21" x14ac:dyDescent="0.25">
      <c r="A98" s="125"/>
      <c r="B98" s="144"/>
      <c r="C98" s="144"/>
      <c r="D98" s="145"/>
      <c r="E98" s="145"/>
      <c r="F98" s="157"/>
      <c r="G98" s="158" t="str">
        <f t="shared" si="4"/>
        <v/>
      </c>
      <c r="H98" s="148" t="str">
        <f>IF(OR($D98="",$E98=""),"",VLOOKUP($U98,SiSem_Req!$A$2:$P$16,10))</f>
        <v/>
      </c>
      <c r="I98" s="146"/>
      <c r="J98" s="147" t="str">
        <f t="shared" si="5"/>
        <v/>
      </c>
      <c r="K98" s="148" t="str">
        <f>IF(OR($D98="",$E98=""),"",VLOOKUP($U98,SiSem_Req!$A$2:$P$16,11))</f>
        <v/>
      </c>
      <c r="L98" s="149" t="str">
        <f t="shared" si="6"/>
        <v/>
      </c>
      <c r="M98" s="150" t="str">
        <f>IF(OR($D98="",$E98="",GlobalParameters!$C$12=""),"",$Q98)</f>
        <v/>
      </c>
      <c r="N98" s="151"/>
      <c r="O98" s="144"/>
      <c r="P98" s="144"/>
      <c r="Q98" s="152" t="str">
        <f>IF(OR($D98="",$E98="",GlobalParameters!$C$12=""),"",VLOOKUP($U98,SiSem_Req!$A$2:$P$16,15))</f>
        <v/>
      </c>
      <c r="R98" s="144"/>
      <c r="S98" s="144"/>
      <c r="T98" s="151"/>
      <c r="U98" s="126" t="e">
        <f>VLOOKUP($D98,SiSem_Req!$T$2:$U$10,2)+VLOOKUP($E98,SiSem_Req!$V$2:$W$4,2)+VLOOKUP(GlobalParameters!$C$12,SiSem_Req!$X$2:$Y$4,2)</f>
        <v>#N/A</v>
      </c>
    </row>
    <row r="99" spans="1:21" x14ac:dyDescent="0.25">
      <c r="A99" s="125"/>
      <c r="B99" s="144"/>
      <c r="C99" s="144"/>
      <c r="D99" s="145"/>
      <c r="E99" s="145"/>
      <c r="F99" s="157"/>
      <c r="G99" s="158" t="str">
        <f t="shared" si="4"/>
        <v/>
      </c>
      <c r="H99" s="148" t="str">
        <f>IF(OR($D99="",$E99=""),"",VLOOKUP($U99,SiSem_Req!$A$2:$P$16,10))</f>
        <v/>
      </c>
      <c r="I99" s="146"/>
      <c r="J99" s="147" t="str">
        <f t="shared" si="5"/>
        <v/>
      </c>
      <c r="K99" s="148" t="str">
        <f>IF(OR($D99="",$E99=""),"",VLOOKUP($U99,SiSem_Req!$A$2:$P$16,11))</f>
        <v/>
      </c>
      <c r="L99" s="149" t="str">
        <f t="shared" si="6"/>
        <v/>
      </c>
      <c r="M99" s="150" t="str">
        <f>IF(OR($D99="",$E99="",GlobalParameters!$C$12=""),"",$Q99)</f>
        <v/>
      </c>
      <c r="N99" s="151"/>
      <c r="O99" s="144"/>
      <c r="P99" s="144"/>
      <c r="Q99" s="152" t="str">
        <f>IF(OR($D99="",$E99="",GlobalParameters!$C$12=""),"",VLOOKUP($U99,SiSem_Req!$A$2:$P$16,15))</f>
        <v/>
      </c>
      <c r="R99" s="144"/>
      <c r="S99" s="144"/>
      <c r="T99" s="151"/>
      <c r="U99" s="126" t="e">
        <f>VLOOKUP($D99,SiSem_Req!$T$2:$U$10,2)+VLOOKUP($E99,SiSem_Req!$V$2:$W$4,2)+VLOOKUP(GlobalParameters!$C$12,SiSem_Req!$X$2:$Y$4,2)</f>
        <v>#N/A</v>
      </c>
    </row>
    <row r="100" spans="1:21" x14ac:dyDescent="0.25">
      <c r="A100" s="125"/>
      <c r="B100" s="144"/>
      <c r="C100" s="144"/>
      <c r="D100" s="145"/>
      <c r="E100" s="145"/>
      <c r="F100" s="157"/>
      <c r="G100" s="158" t="str">
        <f t="shared" si="4"/>
        <v/>
      </c>
      <c r="H100" s="148" t="str">
        <f>IF(OR($D100="",$E100=""),"",VLOOKUP($U100,SiSem_Req!$A$2:$P$16,10))</f>
        <v/>
      </c>
      <c r="I100" s="146"/>
      <c r="J100" s="147" t="str">
        <f t="shared" si="5"/>
        <v/>
      </c>
      <c r="K100" s="148" t="str">
        <f>IF(OR($D100="",$E100=""),"",VLOOKUP($U100,SiSem_Req!$A$2:$P$16,11))</f>
        <v/>
      </c>
      <c r="L100" s="149" t="str">
        <f t="shared" si="6"/>
        <v/>
      </c>
      <c r="M100" s="150" t="str">
        <f>IF(OR($D100="",$E100="",GlobalParameters!$C$12=""),"",$Q100)</f>
        <v/>
      </c>
      <c r="N100" s="151"/>
      <c r="O100" s="144"/>
      <c r="P100" s="144"/>
      <c r="Q100" s="152" t="str">
        <f>IF(OR($D100="",$E100="",GlobalParameters!$C$12=""),"",VLOOKUP($U100,SiSem_Req!$A$2:$P$16,15))</f>
        <v/>
      </c>
      <c r="R100" s="144"/>
      <c r="S100" s="144"/>
      <c r="T100" s="151"/>
      <c r="U100" s="126" t="e">
        <f>VLOOKUP($D100,SiSem_Req!$T$2:$U$10,2)+VLOOKUP($E100,SiSem_Req!$V$2:$W$4,2)+VLOOKUP(GlobalParameters!$C$12,SiSem_Req!$X$2:$Y$4,2)</f>
        <v>#N/A</v>
      </c>
    </row>
    <row r="101" spans="1:21" x14ac:dyDescent="0.25">
      <c r="A101" s="125"/>
      <c r="B101" s="144"/>
      <c r="C101" s="144"/>
      <c r="D101" s="145"/>
      <c r="E101" s="145"/>
      <c r="F101" s="157"/>
      <c r="G101" s="158" t="str">
        <f t="shared" si="4"/>
        <v/>
      </c>
      <c r="H101" s="148" t="str">
        <f>IF(OR($D101="",$E101=""),"",VLOOKUP($U101,SiSem_Req!$A$2:$P$16,10))</f>
        <v/>
      </c>
      <c r="I101" s="146"/>
      <c r="J101" s="147" t="str">
        <f t="shared" si="5"/>
        <v/>
      </c>
      <c r="K101" s="148" t="str">
        <f>IF(OR($D101="",$E101=""),"",VLOOKUP($U101,SiSem_Req!$A$2:$P$16,11))</f>
        <v/>
      </c>
      <c r="L101" s="149" t="str">
        <f t="shared" si="6"/>
        <v/>
      </c>
      <c r="M101" s="150" t="str">
        <f>IF(OR($D101="",$E101="",GlobalParameters!$C$12=""),"",$Q101)</f>
        <v/>
      </c>
      <c r="N101" s="151"/>
      <c r="O101" s="144"/>
      <c r="P101" s="144"/>
      <c r="Q101" s="152" t="str">
        <f>IF(OR($D101="",$E101="",GlobalParameters!$C$12=""),"",VLOOKUP($U101,SiSem_Req!$A$2:$P$16,15))</f>
        <v/>
      </c>
      <c r="R101" s="144"/>
      <c r="S101" s="144"/>
      <c r="T101" s="151"/>
      <c r="U101" s="126" t="e">
        <f>VLOOKUP($D101,SiSem_Req!$T$2:$U$10,2)+VLOOKUP($E101,SiSem_Req!$V$2:$W$4,2)+VLOOKUP(GlobalParameters!$C$12,SiSem_Req!$X$2:$Y$4,2)</f>
        <v>#N/A</v>
      </c>
    </row>
    <row r="102" spans="1:21" x14ac:dyDescent="0.25">
      <c r="A102" s="125"/>
      <c r="B102" s="144"/>
      <c r="C102" s="144"/>
      <c r="D102" s="145"/>
      <c r="E102" s="145"/>
      <c r="F102" s="157"/>
      <c r="G102" s="158" t="str">
        <f t="shared" si="4"/>
        <v/>
      </c>
      <c r="H102" s="148" t="str">
        <f>IF(OR($D102="",$E102=""),"",VLOOKUP($U102,SiSem_Req!$A$2:$P$16,10))</f>
        <v/>
      </c>
      <c r="I102" s="146"/>
      <c r="J102" s="147" t="str">
        <f t="shared" si="5"/>
        <v/>
      </c>
      <c r="K102" s="148" t="str">
        <f>IF(OR($D102="",$E102=""),"",VLOOKUP($U102,SiSem_Req!$A$2:$P$16,11))</f>
        <v/>
      </c>
      <c r="L102" s="149" t="str">
        <f t="shared" si="6"/>
        <v/>
      </c>
      <c r="M102" s="150" t="str">
        <f>IF(OR($D102="",$E102="",GlobalParameters!$C$12=""),"",$Q102)</f>
        <v/>
      </c>
      <c r="N102" s="151"/>
      <c r="O102" s="144"/>
      <c r="P102" s="144"/>
      <c r="Q102" s="152" t="str">
        <f>IF(OR($D102="",$E102="",GlobalParameters!$C$12=""),"",VLOOKUP($U102,SiSem_Req!$A$2:$P$16,15))</f>
        <v/>
      </c>
      <c r="R102" s="144"/>
      <c r="S102" s="144"/>
      <c r="T102" s="151"/>
      <c r="U102" s="126" t="e">
        <f>VLOOKUP($D102,SiSem_Req!$T$2:$U$10,2)+VLOOKUP($E102,SiSem_Req!$V$2:$W$4,2)+VLOOKUP(GlobalParameters!$C$12,SiSem_Req!$X$2:$Y$4,2)</f>
        <v>#N/A</v>
      </c>
    </row>
    <row r="103" spans="1:21" x14ac:dyDescent="0.25">
      <c r="A103" s="125"/>
      <c r="B103" s="144"/>
      <c r="C103" s="144"/>
      <c r="D103" s="145"/>
      <c r="E103" s="145"/>
      <c r="F103" s="157"/>
      <c r="G103" s="158" t="str">
        <f t="shared" si="4"/>
        <v/>
      </c>
      <c r="H103" s="148" t="str">
        <f>IF(OR($D103="",$E103=""),"",VLOOKUP($U103,SiSem_Req!$A$2:$P$16,10))</f>
        <v/>
      </c>
      <c r="I103" s="146"/>
      <c r="J103" s="147" t="str">
        <f t="shared" si="5"/>
        <v/>
      </c>
      <c r="K103" s="148" t="str">
        <f>IF(OR($D103="",$E103=""),"",VLOOKUP($U103,SiSem_Req!$A$2:$P$16,11))</f>
        <v/>
      </c>
      <c r="L103" s="149" t="str">
        <f t="shared" si="6"/>
        <v/>
      </c>
      <c r="M103" s="150" t="str">
        <f>IF(OR($D103="",$E103="",GlobalParameters!$C$12=""),"",$Q103)</f>
        <v/>
      </c>
      <c r="N103" s="151"/>
      <c r="O103" s="144"/>
      <c r="P103" s="144"/>
      <c r="Q103" s="152" t="str">
        <f>IF(OR($D103="",$E103="",GlobalParameters!$C$12=""),"",VLOOKUP($U103,SiSem_Req!$A$2:$P$16,15))</f>
        <v/>
      </c>
      <c r="R103" s="144"/>
      <c r="S103" s="144"/>
      <c r="T103" s="151"/>
      <c r="U103" s="126" t="e">
        <f>VLOOKUP($D103,SiSem_Req!$T$2:$U$10,2)+VLOOKUP($E103,SiSem_Req!$V$2:$W$4,2)+VLOOKUP(GlobalParameters!$C$12,SiSem_Req!$X$2:$Y$4,2)</f>
        <v>#N/A</v>
      </c>
    </row>
    <row r="104" spans="1:21" x14ac:dyDescent="0.25">
      <c r="A104" s="125"/>
      <c r="B104" s="144"/>
      <c r="C104" s="144"/>
      <c r="D104" s="145"/>
      <c r="E104" s="145"/>
      <c r="F104" s="157"/>
      <c r="G104" s="158" t="str">
        <f t="shared" si="4"/>
        <v/>
      </c>
      <c r="H104" s="148" t="str">
        <f>IF(OR($D104="",$E104=""),"",VLOOKUP($U104,SiSem_Req!$A$2:$P$16,10))</f>
        <v/>
      </c>
      <c r="I104" s="146"/>
      <c r="J104" s="147" t="str">
        <f t="shared" si="5"/>
        <v/>
      </c>
      <c r="K104" s="148" t="str">
        <f>IF(OR($D104="",$E104=""),"",VLOOKUP($U104,SiSem_Req!$A$2:$P$16,11))</f>
        <v/>
      </c>
      <c r="L104" s="149" t="str">
        <f t="shared" si="6"/>
        <v/>
      </c>
      <c r="M104" s="150" t="str">
        <f>IF(OR($D104="",$E104="",GlobalParameters!$C$12=""),"",$Q104)</f>
        <v/>
      </c>
      <c r="N104" s="151"/>
      <c r="O104" s="144"/>
      <c r="P104" s="144"/>
      <c r="Q104" s="152" t="str">
        <f>IF(OR($D104="",$E104="",GlobalParameters!$C$12=""),"",VLOOKUP($U104,SiSem_Req!$A$2:$P$16,15))</f>
        <v/>
      </c>
      <c r="R104" s="144"/>
      <c r="S104" s="144"/>
      <c r="T104" s="151"/>
      <c r="U104" s="126" t="e">
        <f>VLOOKUP($D104,SiSem_Req!$T$2:$U$10,2)+VLOOKUP($E104,SiSem_Req!$V$2:$W$4,2)+VLOOKUP(GlobalParameters!$C$12,SiSem_Req!$X$2:$Y$4,2)</f>
        <v>#N/A</v>
      </c>
    </row>
    <row r="105" spans="1:21" x14ac:dyDescent="0.25">
      <c r="A105" s="125"/>
      <c r="B105" s="144"/>
      <c r="C105" s="144"/>
      <c r="D105" s="145"/>
      <c r="E105" s="145"/>
      <c r="F105" s="157"/>
      <c r="G105" s="158" t="str">
        <f t="shared" si="4"/>
        <v/>
      </c>
      <c r="H105" s="148" t="str">
        <f>IF(OR($D105="",$E105=""),"",VLOOKUP($U105,SiSem_Req!$A$2:$P$16,10))</f>
        <v/>
      </c>
      <c r="I105" s="146"/>
      <c r="J105" s="147" t="str">
        <f t="shared" si="5"/>
        <v/>
      </c>
      <c r="K105" s="148" t="str">
        <f>IF(OR($D105="",$E105=""),"",VLOOKUP($U105,SiSem_Req!$A$2:$P$16,11))</f>
        <v/>
      </c>
      <c r="L105" s="149" t="str">
        <f t="shared" si="6"/>
        <v/>
      </c>
      <c r="M105" s="150" t="str">
        <f>IF(OR($D105="",$E105="",GlobalParameters!$C$12=""),"",$Q105)</f>
        <v/>
      </c>
      <c r="N105" s="151"/>
      <c r="O105" s="144"/>
      <c r="P105" s="144"/>
      <c r="Q105" s="152" t="str">
        <f>IF(OR($D105="",$E105="",GlobalParameters!$C$12=""),"",VLOOKUP($U105,SiSem_Req!$A$2:$P$16,15))</f>
        <v/>
      </c>
      <c r="R105" s="144"/>
      <c r="S105" s="144"/>
      <c r="T105" s="151"/>
      <c r="U105" s="126" t="e">
        <f>VLOOKUP($D105,SiSem_Req!$T$2:$U$10,2)+VLOOKUP($E105,SiSem_Req!$V$2:$W$4,2)+VLOOKUP(GlobalParameters!$C$12,SiSem_Req!$X$2:$Y$4,2)</f>
        <v>#N/A</v>
      </c>
    </row>
    <row r="106" spans="1:21" x14ac:dyDescent="0.25">
      <c r="A106" s="125"/>
      <c r="B106" s="144"/>
      <c r="C106" s="144"/>
      <c r="D106" s="145"/>
      <c r="E106" s="145"/>
      <c r="F106" s="157"/>
      <c r="G106" s="158" t="str">
        <f t="shared" si="4"/>
        <v/>
      </c>
      <c r="H106" s="148" t="str">
        <f>IF(OR($D106="",$E106=""),"",VLOOKUP($U106,SiSem_Req!$A$2:$P$16,10))</f>
        <v/>
      </c>
      <c r="I106" s="146"/>
      <c r="J106" s="147" t="str">
        <f t="shared" si="5"/>
        <v/>
      </c>
      <c r="K106" s="148" t="str">
        <f>IF(OR($D106="",$E106=""),"",VLOOKUP($U106,SiSem_Req!$A$2:$P$16,11))</f>
        <v/>
      </c>
      <c r="L106" s="149" t="str">
        <f t="shared" si="6"/>
        <v/>
      </c>
      <c r="M106" s="150" t="str">
        <f>IF(OR($D106="",$E106="",GlobalParameters!$C$12=""),"",$Q106)</f>
        <v/>
      </c>
      <c r="N106" s="151"/>
      <c r="O106" s="144"/>
      <c r="P106" s="144"/>
      <c r="Q106" s="152" t="str">
        <f>IF(OR($D106="",$E106="",GlobalParameters!$C$12=""),"",VLOOKUP($U106,SiSem_Req!$A$2:$P$16,15))</f>
        <v/>
      </c>
      <c r="R106" s="144"/>
      <c r="S106" s="144"/>
      <c r="T106" s="151"/>
      <c r="U106" s="126" t="e">
        <f>VLOOKUP($D106,SiSem_Req!$T$2:$U$10,2)+VLOOKUP($E106,SiSem_Req!$V$2:$W$4,2)+VLOOKUP(GlobalParameters!$C$12,SiSem_Req!$X$2:$Y$4,2)</f>
        <v>#N/A</v>
      </c>
    </row>
    <row r="107" spans="1:21" x14ac:dyDescent="0.25">
      <c r="A107" s="125"/>
      <c r="B107" s="144"/>
      <c r="C107" s="144"/>
      <c r="D107" s="145"/>
      <c r="E107" s="145"/>
      <c r="F107" s="157"/>
      <c r="G107" s="158" t="str">
        <f t="shared" si="4"/>
        <v/>
      </c>
      <c r="H107" s="148" t="str">
        <f>IF(OR($D107="",$E107=""),"",VLOOKUP($U107,SiSem_Req!$A$2:$P$16,10))</f>
        <v/>
      </c>
      <c r="I107" s="146"/>
      <c r="J107" s="147" t="str">
        <f t="shared" si="5"/>
        <v/>
      </c>
      <c r="K107" s="148" t="str">
        <f>IF(OR($D107="",$E107=""),"",VLOOKUP($U107,SiSem_Req!$A$2:$P$16,11))</f>
        <v/>
      </c>
      <c r="L107" s="149" t="str">
        <f t="shared" si="6"/>
        <v/>
      </c>
      <c r="M107" s="150" t="str">
        <f>IF(OR($D107="",$E107="",GlobalParameters!$C$12=""),"",$Q107)</f>
        <v/>
      </c>
      <c r="N107" s="151"/>
      <c r="O107" s="144"/>
      <c r="P107" s="144"/>
      <c r="Q107" s="152" t="str">
        <f>IF(OR($D107="",$E107="",GlobalParameters!$C$12=""),"",VLOOKUP($U107,SiSem_Req!$A$2:$P$16,15))</f>
        <v/>
      </c>
      <c r="R107" s="144"/>
      <c r="S107" s="144"/>
      <c r="T107" s="151"/>
      <c r="U107" s="126" t="e">
        <f>VLOOKUP($D107,SiSem_Req!$T$2:$U$10,2)+VLOOKUP($E107,SiSem_Req!$V$2:$W$4,2)+VLOOKUP(GlobalParameters!$C$12,SiSem_Req!$X$2:$Y$4,2)</f>
        <v>#N/A</v>
      </c>
    </row>
    <row r="108" spans="1:21" x14ac:dyDescent="0.25">
      <c r="A108" s="125"/>
      <c r="B108" s="144"/>
      <c r="C108" s="144"/>
      <c r="D108" s="145"/>
      <c r="E108" s="145"/>
      <c r="F108" s="157"/>
      <c r="G108" s="158" t="str">
        <f t="shared" si="4"/>
        <v/>
      </c>
      <c r="H108" s="148" t="str">
        <f>IF(OR($D108="",$E108=""),"",VLOOKUP($U108,SiSem_Req!$A$2:$P$16,10))</f>
        <v/>
      </c>
      <c r="I108" s="146"/>
      <c r="J108" s="147" t="str">
        <f t="shared" si="5"/>
        <v/>
      </c>
      <c r="K108" s="148" t="str">
        <f>IF(OR($D108="",$E108=""),"",VLOOKUP($U108,SiSem_Req!$A$2:$P$16,11))</f>
        <v/>
      </c>
      <c r="L108" s="149" t="str">
        <f t="shared" si="6"/>
        <v/>
      </c>
      <c r="M108" s="150" t="str">
        <f>IF(OR($D108="",$E108="",GlobalParameters!$C$12=""),"",$Q108)</f>
        <v/>
      </c>
      <c r="N108" s="151"/>
      <c r="O108" s="144"/>
      <c r="P108" s="144"/>
      <c r="Q108" s="152" t="str">
        <f>IF(OR($D108="",$E108="",GlobalParameters!$C$12=""),"",VLOOKUP($U108,SiSem_Req!$A$2:$P$16,15))</f>
        <v/>
      </c>
      <c r="R108" s="144"/>
      <c r="S108" s="144"/>
      <c r="T108" s="151"/>
      <c r="U108" s="126" t="e">
        <f>VLOOKUP($D108,SiSem_Req!$T$2:$U$10,2)+VLOOKUP($E108,SiSem_Req!$V$2:$W$4,2)+VLOOKUP(GlobalParameters!$C$12,SiSem_Req!$X$2:$Y$4,2)</f>
        <v>#N/A</v>
      </c>
    </row>
    <row r="109" spans="1:21" x14ac:dyDescent="0.25">
      <c r="A109" s="125"/>
      <c r="B109" s="144"/>
      <c r="C109" s="144"/>
      <c r="D109" s="145"/>
      <c r="E109" s="145"/>
      <c r="F109" s="157"/>
      <c r="G109" s="158" t="str">
        <f t="shared" si="4"/>
        <v/>
      </c>
      <c r="H109" s="148" t="str">
        <f>IF(OR($D109="",$E109=""),"",VLOOKUP($U109,SiSem_Req!$A$2:$P$16,10))</f>
        <v/>
      </c>
      <c r="I109" s="146"/>
      <c r="J109" s="147" t="str">
        <f t="shared" si="5"/>
        <v/>
      </c>
      <c r="K109" s="148" t="str">
        <f>IF(OR($D109="",$E109=""),"",VLOOKUP($U109,SiSem_Req!$A$2:$P$16,11))</f>
        <v/>
      </c>
      <c r="L109" s="149" t="str">
        <f t="shared" si="6"/>
        <v/>
      </c>
      <c r="M109" s="150" t="str">
        <f>IF(OR($D109="",$E109="",GlobalParameters!$C$12=""),"",$Q109)</f>
        <v/>
      </c>
      <c r="N109" s="151"/>
      <c r="O109" s="144"/>
      <c r="P109" s="144"/>
      <c r="Q109" s="152" t="str">
        <f>IF(OR($D109="",$E109="",GlobalParameters!$C$12=""),"",VLOOKUP($U109,SiSem_Req!$A$2:$P$16,15))</f>
        <v/>
      </c>
      <c r="R109" s="144"/>
      <c r="S109" s="144"/>
      <c r="T109" s="151"/>
      <c r="U109" s="126" t="e">
        <f>VLOOKUP($D109,SiSem_Req!$T$2:$U$10,2)+VLOOKUP($E109,SiSem_Req!$V$2:$W$4,2)+VLOOKUP(GlobalParameters!$C$12,SiSem_Req!$X$2:$Y$4,2)</f>
        <v>#N/A</v>
      </c>
    </row>
    <row r="110" spans="1:21" x14ac:dyDescent="0.25">
      <c r="A110" s="125"/>
      <c r="B110" s="144"/>
      <c r="C110" s="144"/>
      <c r="D110" s="145"/>
      <c r="E110" s="145"/>
      <c r="F110" s="157"/>
      <c r="G110" s="158" t="str">
        <f t="shared" si="4"/>
        <v/>
      </c>
      <c r="H110" s="148" t="str">
        <f>IF(OR($D110="",$E110=""),"",VLOOKUP($U110,SiSem_Req!$A$2:$P$16,10))</f>
        <v/>
      </c>
      <c r="I110" s="146"/>
      <c r="J110" s="147" t="str">
        <f t="shared" si="5"/>
        <v/>
      </c>
      <c r="K110" s="148" t="str">
        <f>IF(OR($D110="",$E110=""),"",VLOOKUP($U110,SiSem_Req!$A$2:$P$16,11))</f>
        <v/>
      </c>
      <c r="L110" s="149" t="str">
        <f t="shared" si="6"/>
        <v/>
      </c>
      <c r="M110" s="150" t="str">
        <f>IF(OR($D110="",$E110="",GlobalParameters!$C$12=""),"",$Q110)</f>
        <v/>
      </c>
      <c r="N110" s="151"/>
      <c r="O110" s="144"/>
      <c r="P110" s="144"/>
      <c r="Q110" s="152" t="str">
        <f>IF(OR($D110="",$E110="",GlobalParameters!$C$12=""),"",VLOOKUP($U110,SiSem_Req!$A$2:$P$16,15))</f>
        <v/>
      </c>
      <c r="R110" s="144"/>
      <c r="S110" s="144"/>
      <c r="T110" s="151"/>
      <c r="U110" s="126" t="e">
        <f>VLOOKUP($D110,SiSem_Req!$T$2:$U$10,2)+VLOOKUP($E110,SiSem_Req!$V$2:$W$4,2)+VLOOKUP(GlobalParameters!$C$12,SiSem_Req!$X$2:$Y$4,2)</f>
        <v>#N/A</v>
      </c>
    </row>
    <row r="111" spans="1:21" x14ac:dyDescent="0.25">
      <c r="A111" s="125"/>
      <c r="B111" s="144"/>
      <c r="C111" s="144"/>
      <c r="D111" s="145"/>
      <c r="E111" s="145"/>
      <c r="F111" s="157"/>
      <c r="G111" s="158" t="str">
        <f t="shared" si="4"/>
        <v/>
      </c>
      <c r="H111" s="148" t="str">
        <f>IF(OR($D111="",$E111=""),"",VLOOKUP($U111,SiSem_Req!$A$2:$P$16,10))</f>
        <v/>
      </c>
      <c r="I111" s="146"/>
      <c r="J111" s="147" t="str">
        <f t="shared" si="5"/>
        <v/>
      </c>
      <c r="K111" s="148" t="str">
        <f>IF(OR($D111="",$E111=""),"",VLOOKUP($U111,SiSem_Req!$A$2:$P$16,11))</f>
        <v/>
      </c>
      <c r="L111" s="149" t="str">
        <f t="shared" si="6"/>
        <v/>
      </c>
      <c r="M111" s="150" t="str">
        <f>IF(OR($D111="",$E111="",GlobalParameters!$C$12=""),"",$Q111)</f>
        <v/>
      </c>
      <c r="N111" s="151"/>
      <c r="O111" s="144"/>
      <c r="P111" s="144"/>
      <c r="Q111" s="152" t="str">
        <f>IF(OR($D111="",$E111="",GlobalParameters!$C$12=""),"",VLOOKUP($U111,SiSem_Req!$A$2:$P$16,15))</f>
        <v/>
      </c>
      <c r="R111" s="144"/>
      <c r="S111" s="144"/>
      <c r="T111" s="151"/>
      <c r="U111" s="126" t="e">
        <f>VLOOKUP($D111,SiSem_Req!$T$2:$U$10,2)+VLOOKUP($E111,SiSem_Req!$V$2:$W$4,2)+VLOOKUP(GlobalParameters!$C$12,SiSem_Req!$X$2:$Y$4,2)</f>
        <v>#N/A</v>
      </c>
    </row>
    <row r="112" spans="1:21" x14ac:dyDescent="0.25">
      <c r="A112" s="125"/>
      <c r="B112" s="144"/>
      <c r="C112" s="144"/>
      <c r="D112" s="145"/>
      <c r="E112" s="145"/>
      <c r="F112" s="157"/>
      <c r="G112" s="158" t="str">
        <f t="shared" si="4"/>
        <v/>
      </c>
      <c r="H112" s="148" t="str">
        <f>IF(OR($D112="",$E112=""),"",VLOOKUP($U112,SiSem_Req!$A$2:$P$16,10))</f>
        <v/>
      </c>
      <c r="I112" s="146"/>
      <c r="J112" s="147" t="str">
        <f t="shared" si="5"/>
        <v/>
      </c>
      <c r="K112" s="148" t="str">
        <f>IF(OR($D112="",$E112=""),"",VLOOKUP($U112,SiSem_Req!$A$2:$P$16,11))</f>
        <v/>
      </c>
      <c r="L112" s="149" t="str">
        <f t="shared" si="6"/>
        <v/>
      </c>
      <c r="M112" s="150" t="str">
        <f>IF(OR($D112="",$E112="",GlobalParameters!$C$12=""),"",$Q112)</f>
        <v/>
      </c>
      <c r="N112" s="151"/>
      <c r="O112" s="144"/>
      <c r="P112" s="144"/>
      <c r="Q112" s="152" t="str">
        <f>IF(OR($D112="",$E112="",GlobalParameters!$C$12=""),"",VLOOKUP($U112,SiSem_Req!$A$2:$P$16,15))</f>
        <v/>
      </c>
      <c r="R112" s="144"/>
      <c r="S112" s="144"/>
      <c r="T112" s="151"/>
      <c r="U112" s="126" t="e">
        <f>VLOOKUP($D112,SiSem_Req!$T$2:$U$10,2)+VLOOKUP($E112,SiSem_Req!$V$2:$W$4,2)+VLOOKUP(GlobalParameters!$C$12,SiSem_Req!$X$2:$Y$4,2)</f>
        <v>#N/A</v>
      </c>
    </row>
    <row r="113" spans="1:21" x14ac:dyDescent="0.25">
      <c r="A113" s="125"/>
      <c r="B113" s="144"/>
      <c r="C113" s="144"/>
      <c r="D113" s="145"/>
      <c r="E113" s="145"/>
      <c r="F113" s="157"/>
      <c r="G113" s="158" t="str">
        <f t="shared" si="4"/>
        <v/>
      </c>
      <c r="H113" s="148" t="str">
        <f>IF(OR($D113="",$E113=""),"",VLOOKUP($U113,SiSem_Req!$A$2:$P$16,10))</f>
        <v/>
      </c>
      <c r="I113" s="146"/>
      <c r="J113" s="147" t="str">
        <f t="shared" si="5"/>
        <v/>
      </c>
      <c r="K113" s="148" t="str">
        <f>IF(OR($D113="",$E113=""),"",VLOOKUP($U113,SiSem_Req!$A$2:$P$16,11))</f>
        <v/>
      </c>
      <c r="L113" s="149" t="str">
        <f t="shared" si="6"/>
        <v/>
      </c>
      <c r="M113" s="150" t="str">
        <f>IF(OR($D113="",$E113="",GlobalParameters!$C$12=""),"",$Q113)</f>
        <v/>
      </c>
      <c r="N113" s="151"/>
      <c r="O113" s="144"/>
      <c r="P113" s="144"/>
      <c r="Q113" s="152" t="str">
        <f>IF(OR($D113="",$E113="",GlobalParameters!$C$12=""),"",VLOOKUP($U113,SiSem_Req!$A$2:$P$16,15))</f>
        <v/>
      </c>
      <c r="R113" s="144"/>
      <c r="S113" s="144"/>
      <c r="T113" s="151"/>
      <c r="U113" s="126" t="e">
        <f>VLOOKUP($D113,SiSem_Req!$T$2:$U$10,2)+VLOOKUP($E113,SiSem_Req!$V$2:$W$4,2)+VLOOKUP(GlobalParameters!$C$12,SiSem_Req!$X$2:$Y$4,2)</f>
        <v>#N/A</v>
      </c>
    </row>
    <row r="114" spans="1:21" x14ac:dyDescent="0.25">
      <c r="A114" s="125"/>
      <c r="B114" s="144"/>
      <c r="C114" s="144"/>
      <c r="D114" s="145"/>
      <c r="E114" s="145"/>
      <c r="F114" s="157"/>
      <c r="G114" s="158" t="str">
        <f t="shared" si="4"/>
        <v/>
      </c>
      <c r="H114" s="148" t="str">
        <f>IF(OR($D114="",$E114=""),"",VLOOKUP($U114,SiSem_Req!$A$2:$P$16,10))</f>
        <v/>
      </c>
      <c r="I114" s="146"/>
      <c r="J114" s="147" t="str">
        <f t="shared" si="5"/>
        <v/>
      </c>
      <c r="K114" s="148" t="str">
        <f>IF(OR($D114="",$E114=""),"",VLOOKUP($U114,SiSem_Req!$A$2:$P$16,11))</f>
        <v/>
      </c>
      <c r="L114" s="149" t="str">
        <f t="shared" si="6"/>
        <v/>
      </c>
      <c r="M114" s="150" t="str">
        <f>IF(OR($D114="",$E114="",GlobalParameters!$C$12=""),"",$Q114)</f>
        <v/>
      </c>
      <c r="N114" s="151"/>
      <c r="O114" s="144"/>
      <c r="P114" s="144"/>
      <c r="Q114" s="152" t="str">
        <f>IF(OR($D114="",$E114="",GlobalParameters!$C$12=""),"",VLOOKUP($U114,SiSem_Req!$A$2:$P$16,15))</f>
        <v/>
      </c>
      <c r="R114" s="144"/>
      <c r="S114" s="144"/>
      <c r="T114" s="151"/>
      <c r="U114" s="126" t="e">
        <f>VLOOKUP($D114,SiSem_Req!$T$2:$U$10,2)+VLOOKUP($E114,SiSem_Req!$V$2:$W$4,2)+VLOOKUP(GlobalParameters!$C$12,SiSem_Req!$X$2:$Y$4,2)</f>
        <v>#N/A</v>
      </c>
    </row>
    <row r="115" spans="1:21" x14ac:dyDescent="0.25">
      <c r="A115" s="125"/>
      <c r="B115" s="144"/>
      <c r="C115" s="144"/>
      <c r="D115" s="145"/>
      <c r="E115" s="145"/>
      <c r="F115" s="157"/>
      <c r="G115" s="158" t="str">
        <f t="shared" si="4"/>
        <v/>
      </c>
      <c r="H115" s="148" t="str">
        <f>IF(OR($D115="",$E115=""),"",VLOOKUP($U115,SiSem_Req!$A$2:$P$16,10))</f>
        <v/>
      </c>
      <c r="I115" s="146"/>
      <c r="J115" s="147" t="str">
        <f t="shared" si="5"/>
        <v/>
      </c>
      <c r="K115" s="148" t="str">
        <f>IF(OR($D115="",$E115=""),"",VLOOKUP($U115,SiSem_Req!$A$2:$P$16,11))</f>
        <v/>
      </c>
      <c r="L115" s="149" t="str">
        <f t="shared" si="6"/>
        <v/>
      </c>
      <c r="M115" s="150" t="str">
        <f>IF(OR($D115="",$E115="",GlobalParameters!$C$12=""),"",$Q115)</f>
        <v/>
      </c>
      <c r="N115" s="151"/>
      <c r="O115" s="144"/>
      <c r="P115" s="144"/>
      <c r="Q115" s="152" t="str">
        <f>IF(OR($D115="",$E115="",GlobalParameters!$C$12=""),"",VLOOKUP($U115,SiSem_Req!$A$2:$P$16,15))</f>
        <v/>
      </c>
      <c r="R115" s="144"/>
      <c r="S115" s="144"/>
      <c r="T115" s="151"/>
      <c r="U115" s="126" t="e">
        <f>VLOOKUP($D115,SiSem_Req!$T$2:$U$10,2)+VLOOKUP($E115,SiSem_Req!$V$2:$W$4,2)+VLOOKUP(GlobalParameters!$C$12,SiSem_Req!$X$2:$Y$4,2)</f>
        <v>#N/A</v>
      </c>
    </row>
    <row r="116" spans="1:21" x14ac:dyDescent="0.25">
      <c r="A116" s="125"/>
      <c r="B116" s="144"/>
      <c r="C116" s="144"/>
      <c r="D116" s="145"/>
      <c r="E116" s="145"/>
      <c r="F116" s="157"/>
      <c r="G116" s="158" t="str">
        <f t="shared" si="4"/>
        <v/>
      </c>
      <c r="H116" s="148" t="str">
        <f>IF(OR($D116="",$E116=""),"",VLOOKUP($U116,SiSem_Req!$A$2:$P$16,10))</f>
        <v/>
      </c>
      <c r="I116" s="146"/>
      <c r="J116" s="147" t="str">
        <f t="shared" si="5"/>
        <v/>
      </c>
      <c r="K116" s="148" t="str">
        <f>IF(OR($D116="",$E116=""),"",VLOOKUP($U116,SiSem_Req!$A$2:$P$16,11))</f>
        <v/>
      </c>
      <c r="L116" s="149" t="str">
        <f t="shared" si="6"/>
        <v/>
      </c>
      <c r="M116" s="150" t="str">
        <f>IF(OR($D116="",$E116="",GlobalParameters!$C$12=""),"",$Q116)</f>
        <v/>
      </c>
      <c r="N116" s="151"/>
      <c r="O116" s="144"/>
      <c r="P116" s="144"/>
      <c r="Q116" s="152" t="str">
        <f>IF(OR($D116="",$E116="",GlobalParameters!$C$12=""),"",VLOOKUP($U116,SiSem_Req!$A$2:$P$16,15))</f>
        <v/>
      </c>
      <c r="R116" s="144"/>
      <c r="S116" s="144"/>
      <c r="T116" s="151"/>
      <c r="U116" s="126" t="e">
        <f>VLOOKUP($D116,SiSem_Req!$T$2:$U$10,2)+VLOOKUP($E116,SiSem_Req!$V$2:$W$4,2)+VLOOKUP(GlobalParameters!$C$12,SiSem_Req!$X$2:$Y$4,2)</f>
        <v>#N/A</v>
      </c>
    </row>
    <row r="117" spans="1:21" x14ac:dyDescent="0.25">
      <c r="A117" s="125"/>
      <c r="B117" s="144"/>
      <c r="C117" s="144"/>
      <c r="D117" s="145"/>
      <c r="E117" s="145"/>
      <c r="F117" s="157"/>
      <c r="G117" s="158" t="str">
        <f t="shared" si="4"/>
        <v/>
      </c>
      <c r="H117" s="148" t="str">
        <f>IF(OR($D117="",$E117=""),"",VLOOKUP($U117,SiSem_Req!$A$2:$P$16,10))</f>
        <v/>
      </c>
      <c r="I117" s="146"/>
      <c r="J117" s="147" t="str">
        <f t="shared" si="5"/>
        <v/>
      </c>
      <c r="K117" s="148" t="str">
        <f>IF(OR($D117="",$E117=""),"",VLOOKUP($U117,SiSem_Req!$A$2:$P$16,11))</f>
        <v/>
      </c>
      <c r="L117" s="149" t="str">
        <f t="shared" si="6"/>
        <v/>
      </c>
      <c r="M117" s="150" t="str">
        <f>IF(OR($D117="",$E117="",GlobalParameters!$C$12=""),"",$Q117)</f>
        <v/>
      </c>
      <c r="N117" s="151"/>
      <c r="O117" s="144"/>
      <c r="P117" s="144"/>
      <c r="Q117" s="152" t="str">
        <f>IF(OR($D117="",$E117="",GlobalParameters!$C$12=""),"",VLOOKUP($U117,SiSem_Req!$A$2:$P$16,15))</f>
        <v/>
      </c>
      <c r="R117" s="144"/>
      <c r="S117" s="144"/>
      <c r="T117" s="151"/>
      <c r="U117" s="126" t="e">
        <f>VLOOKUP($D117,SiSem_Req!$T$2:$U$10,2)+VLOOKUP($E117,SiSem_Req!$V$2:$W$4,2)+VLOOKUP(GlobalParameters!$C$12,SiSem_Req!$X$2:$Y$4,2)</f>
        <v>#N/A</v>
      </c>
    </row>
    <row r="118" spans="1:21" x14ac:dyDescent="0.25">
      <c r="A118" s="125"/>
      <c r="B118" s="144"/>
      <c r="C118" s="144"/>
      <c r="D118" s="145"/>
      <c r="E118" s="145"/>
      <c r="F118" s="157"/>
      <c r="G118" s="158" t="str">
        <f t="shared" si="4"/>
        <v/>
      </c>
      <c r="H118" s="148" t="str">
        <f>IF(OR($D118="",$E118=""),"",VLOOKUP($U118,SiSem_Req!$A$2:$P$16,10))</f>
        <v/>
      </c>
      <c r="I118" s="146"/>
      <c r="J118" s="147" t="str">
        <f t="shared" si="5"/>
        <v/>
      </c>
      <c r="K118" s="148" t="str">
        <f>IF(OR($D118="",$E118=""),"",VLOOKUP($U118,SiSem_Req!$A$2:$P$16,11))</f>
        <v/>
      </c>
      <c r="L118" s="149" t="str">
        <f t="shared" si="6"/>
        <v/>
      </c>
      <c r="M118" s="150" t="str">
        <f>IF(OR($D118="",$E118="",GlobalParameters!$C$12=""),"",$Q118)</f>
        <v/>
      </c>
      <c r="N118" s="151"/>
      <c r="O118" s="144"/>
      <c r="P118" s="144"/>
      <c r="Q118" s="152" t="str">
        <f>IF(OR($D118="",$E118="",GlobalParameters!$C$12=""),"",VLOOKUP($U118,SiSem_Req!$A$2:$P$16,15))</f>
        <v/>
      </c>
      <c r="R118" s="144"/>
      <c r="S118" s="144"/>
      <c r="T118" s="151"/>
      <c r="U118" s="126" t="e">
        <f>VLOOKUP($D118,SiSem_Req!$T$2:$U$10,2)+VLOOKUP($E118,SiSem_Req!$V$2:$W$4,2)+VLOOKUP(GlobalParameters!$C$12,SiSem_Req!$X$2:$Y$4,2)</f>
        <v>#N/A</v>
      </c>
    </row>
    <row r="119" spans="1:21" x14ac:dyDescent="0.25">
      <c r="A119" s="125"/>
      <c r="B119" s="144"/>
      <c r="C119" s="144"/>
      <c r="D119" s="145"/>
      <c r="E119" s="145"/>
      <c r="F119" s="157"/>
      <c r="G119" s="158" t="str">
        <f t="shared" si="4"/>
        <v/>
      </c>
      <c r="H119" s="148" t="str">
        <f>IF(OR($D119="",$E119=""),"",VLOOKUP($U119,SiSem_Req!$A$2:$P$16,10))</f>
        <v/>
      </c>
      <c r="I119" s="146"/>
      <c r="J119" s="147" t="str">
        <f t="shared" si="5"/>
        <v/>
      </c>
      <c r="K119" s="148" t="str">
        <f>IF(OR($D119="",$E119=""),"",VLOOKUP($U119,SiSem_Req!$A$2:$P$16,11))</f>
        <v/>
      </c>
      <c r="L119" s="149" t="str">
        <f t="shared" si="6"/>
        <v/>
      </c>
      <c r="M119" s="150" t="str">
        <f>IF(OR($D119="",$E119="",GlobalParameters!$C$12=""),"",$Q119)</f>
        <v/>
      </c>
      <c r="N119" s="151"/>
      <c r="O119" s="144"/>
      <c r="P119" s="144"/>
      <c r="Q119" s="152" t="str">
        <f>IF(OR($D119="",$E119="",GlobalParameters!$C$12=""),"",VLOOKUP($U119,SiSem_Req!$A$2:$P$16,15))</f>
        <v/>
      </c>
      <c r="R119" s="144"/>
      <c r="S119" s="144"/>
      <c r="T119" s="151"/>
      <c r="U119" s="126" t="e">
        <f>VLOOKUP($D119,SiSem_Req!$T$2:$U$10,2)+VLOOKUP($E119,SiSem_Req!$V$2:$W$4,2)+VLOOKUP(GlobalParameters!$C$12,SiSem_Req!$X$2:$Y$4,2)</f>
        <v>#N/A</v>
      </c>
    </row>
    <row r="120" spans="1:21" x14ac:dyDescent="0.25">
      <c r="A120" s="125"/>
      <c r="B120" s="144"/>
      <c r="C120" s="144"/>
      <c r="D120" s="145"/>
      <c r="E120" s="145"/>
      <c r="F120" s="157"/>
      <c r="G120" s="158" t="str">
        <f t="shared" si="4"/>
        <v/>
      </c>
      <c r="H120" s="148" t="str">
        <f>IF(OR($D120="",$E120=""),"",VLOOKUP($U120,SiSem_Req!$A$2:$P$16,10))</f>
        <v/>
      </c>
      <c r="I120" s="146"/>
      <c r="J120" s="147" t="str">
        <f t="shared" si="5"/>
        <v/>
      </c>
      <c r="K120" s="148" t="str">
        <f>IF(OR($D120="",$E120=""),"",VLOOKUP($U120,SiSem_Req!$A$2:$P$16,11))</f>
        <v/>
      </c>
      <c r="L120" s="149" t="str">
        <f t="shared" si="6"/>
        <v/>
      </c>
      <c r="M120" s="150" t="str">
        <f>IF(OR($D120="",$E120="",GlobalParameters!$C$12=""),"",$Q120)</f>
        <v/>
      </c>
      <c r="N120" s="151"/>
      <c r="O120" s="144"/>
      <c r="P120" s="144"/>
      <c r="Q120" s="152" t="str">
        <f>IF(OR($D120="",$E120="",GlobalParameters!$C$12=""),"",VLOOKUP($U120,SiSem_Req!$A$2:$P$16,15))</f>
        <v/>
      </c>
      <c r="R120" s="144"/>
      <c r="S120" s="144"/>
      <c r="T120" s="151"/>
      <c r="U120" s="126" t="e">
        <f>VLOOKUP($D120,SiSem_Req!$T$2:$U$10,2)+VLOOKUP($E120,SiSem_Req!$V$2:$W$4,2)+VLOOKUP(GlobalParameters!$C$12,SiSem_Req!$X$2:$Y$4,2)</f>
        <v>#N/A</v>
      </c>
    </row>
    <row r="121" spans="1:21" x14ac:dyDescent="0.25">
      <c r="A121" s="125"/>
      <c r="B121" s="144"/>
      <c r="C121" s="144"/>
      <c r="D121" s="145"/>
      <c r="E121" s="145"/>
      <c r="F121" s="157"/>
      <c r="G121" s="158" t="str">
        <f t="shared" si="4"/>
        <v/>
      </c>
      <c r="H121" s="148" t="str">
        <f>IF(OR($D121="",$E121=""),"",VLOOKUP($U121,SiSem_Req!$A$2:$P$16,10))</f>
        <v/>
      </c>
      <c r="I121" s="146"/>
      <c r="J121" s="147" t="str">
        <f t="shared" si="5"/>
        <v/>
      </c>
      <c r="K121" s="148" t="str">
        <f>IF(OR($D121="",$E121=""),"",VLOOKUP($U121,SiSem_Req!$A$2:$P$16,11))</f>
        <v/>
      </c>
      <c r="L121" s="149" t="str">
        <f t="shared" si="6"/>
        <v/>
      </c>
      <c r="M121" s="150" t="str">
        <f>IF(OR($D121="",$E121="",GlobalParameters!$C$12=""),"",$Q121)</f>
        <v/>
      </c>
      <c r="N121" s="151"/>
      <c r="O121" s="144"/>
      <c r="P121" s="144"/>
      <c r="Q121" s="152" t="str">
        <f>IF(OR($D121="",$E121="",GlobalParameters!$C$12=""),"",VLOOKUP($U121,SiSem_Req!$A$2:$P$16,15))</f>
        <v/>
      </c>
      <c r="R121" s="144"/>
      <c r="S121" s="144"/>
      <c r="T121" s="151"/>
      <c r="U121" s="126" t="e">
        <f>VLOOKUP($D121,SiSem_Req!$T$2:$U$10,2)+VLOOKUP($E121,SiSem_Req!$V$2:$W$4,2)+VLOOKUP(GlobalParameters!$C$12,SiSem_Req!$X$2:$Y$4,2)</f>
        <v>#N/A</v>
      </c>
    </row>
    <row r="122" spans="1:21" x14ac:dyDescent="0.25">
      <c r="A122" s="125"/>
      <c r="B122" s="144"/>
      <c r="C122" s="144"/>
      <c r="D122" s="145"/>
      <c r="E122" s="145"/>
      <c r="F122" s="157"/>
      <c r="G122" s="158" t="str">
        <f t="shared" si="4"/>
        <v/>
      </c>
      <c r="H122" s="148" t="str">
        <f>IF(OR($D122="",$E122=""),"",VLOOKUP($U122,SiSem_Req!$A$2:$P$16,10))</f>
        <v/>
      </c>
      <c r="I122" s="146"/>
      <c r="J122" s="147" t="str">
        <f t="shared" si="5"/>
        <v/>
      </c>
      <c r="K122" s="148" t="str">
        <f>IF(OR($D122="",$E122=""),"",VLOOKUP($U122,SiSem_Req!$A$2:$P$16,11))</f>
        <v/>
      </c>
      <c r="L122" s="149" t="str">
        <f t="shared" si="6"/>
        <v/>
      </c>
      <c r="M122" s="150" t="str">
        <f>IF(OR($D122="",$E122="",GlobalParameters!$C$12=""),"",$Q122)</f>
        <v/>
      </c>
      <c r="N122" s="151"/>
      <c r="O122" s="144"/>
      <c r="P122" s="144"/>
      <c r="Q122" s="152" t="str">
        <f>IF(OR($D122="",$E122="",GlobalParameters!$C$12=""),"",VLOOKUP($U122,SiSem_Req!$A$2:$P$16,15))</f>
        <v/>
      </c>
      <c r="R122" s="144"/>
      <c r="S122" s="144"/>
      <c r="T122" s="151"/>
      <c r="U122" s="126" t="e">
        <f>VLOOKUP($D122,SiSem_Req!$T$2:$U$10,2)+VLOOKUP($E122,SiSem_Req!$V$2:$W$4,2)+VLOOKUP(GlobalParameters!$C$12,SiSem_Req!$X$2:$Y$4,2)</f>
        <v>#N/A</v>
      </c>
    </row>
    <row r="123" spans="1:21" x14ac:dyDescent="0.25">
      <c r="A123" s="125"/>
      <c r="B123" s="144"/>
      <c r="C123" s="144"/>
      <c r="D123" s="145"/>
      <c r="E123" s="145"/>
      <c r="F123" s="157"/>
      <c r="G123" s="158" t="str">
        <f t="shared" si="4"/>
        <v/>
      </c>
      <c r="H123" s="148" t="str">
        <f>IF(OR($D123="",$E123=""),"",VLOOKUP($U123,SiSem_Req!$A$2:$P$16,10))</f>
        <v/>
      </c>
      <c r="I123" s="146"/>
      <c r="J123" s="147" t="str">
        <f t="shared" si="5"/>
        <v/>
      </c>
      <c r="K123" s="148" t="str">
        <f>IF(OR($D123="",$E123=""),"",VLOOKUP($U123,SiSem_Req!$A$2:$P$16,11))</f>
        <v/>
      </c>
      <c r="L123" s="149" t="str">
        <f t="shared" si="6"/>
        <v/>
      </c>
      <c r="M123" s="150" t="str">
        <f>IF(OR($D123="",$E123="",GlobalParameters!$C$12=""),"",$Q123)</f>
        <v/>
      </c>
      <c r="N123" s="151"/>
      <c r="O123" s="144"/>
      <c r="P123" s="144"/>
      <c r="Q123" s="152" t="str">
        <f>IF(OR($D123="",$E123="",GlobalParameters!$C$12=""),"",VLOOKUP($U123,SiSem_Req!$A$2:$P$16,15))</f>
        <v/>
      </c>
      <c r="R123" s="144"/>
      <c r="S123" s="144"/>
      <c r="T123" s="151"/>
      <c r="U123" s="126" t="e">
        <f>VLOOKUP($D123,SiSem_Req!$T$2:$U$10,2)+VLOOKUP($E123,SiSem_Req!$V$2:$W$4,2)+VLOOKUP(GlobalParameters!$C$12,SiSem_Req!$X$2:$Y$4,2)</f>
        <v>#N/A</v>
      </c>
    </row>
    <row r="124" spans="1:21" x14ac:dyDescent="0.25">
      <c r="A124" s="125"/>
      <c r="B124" s="144"/>
      <c r="C124" s="144"/>
      <c r="D124" s="145"/>
      <c r="E124" s="145"/>
      <c r="F124" s="157"/>
      <c r="G124" s="158" t="str">
        <f t="shared" si="4"/>
        <v/>
      </c>
      <c r="H124" s="148" t="str">
        <f>IF(OR($D124="",$E124=""),"",VLOOKUP($U124,SiSem_Req!$A$2:$P$16,10))</f>
        <v/>
      </c>
      <c r="I124" s="146"/>
      <c r="J124" s="147" t="str">
        <f t="shared" si="5"/>
        <v/>
      </c>
      <c r="K124" s="148" t="str">
        <f>IF(OR($D124="",$E124=""),"",VLOOKUP($U124,SiSem_Req!$A$2:$P$16,11))</f>
        <v/>
      </c>
      <c r="L124" s="149" t="str">
        <f t="shared" si="6"/>
        <v/>
      </c>
      <c r="M124" s="150" t="str">
        <f>IF(OR($D124="",$E124="",GlobalParameters!$C$12=""),"",$Q124)</f>
        <v/>
      </c>
      <c r="N124" s="151"/>
      <c r="O124" s="144"/>
      <c r="P124" s="144"/>
      <c r="Q124" s="152" t="str">
        <f>IF(OR($D124="",$E124="",GlobalParameters!$C$12=""),"",VLOOKUP($U124,SiSem_Req!$A$2:$P$16,15))</f>
        <v/>
      </c>
      <c r="R124" s="144"/>
      <c r="S124" s="144"/>
      <c r="T124" s="151"/>
      <c r="U124" s="126" t="e">
        <f>VLOOKUP($D124,SiSem_Req!$T$2:$U$10,2)+VLOOKUP($E124,SiSem_Req!$V$2:$W$4,2)+VLOOKUP(GlobalParameters!$C$12,SiSem_Req!$X$2:$Y$4,2)</f>
        <v>#N/A</v>
      </c>
    </row>
    <row r="125" spans="1:21" x14ac:dyDescent="0.25">
      <c r="A125" s="125"/>
      <c r="B125" s="144"/>
      <c r="C125" s="144"/>
      <c r="D125" s="145"/>
      <c r="E125" s="145"/>
      <c r="F125" s="157"/>
      <c r="G125" s="158" t="str">
        <f t="shared" si="4"/>
        <v/>
      </c>
      <c r="H125" s="148" t="str">
        <f>IF(OR($D125="",$E125=""),"",VLOOKUP($U125,SiSem_Req!$A$2:$P$16,10))</f>
        <v/>
      </c>
      <c r="I125" s="146"/>
      <c r="J125" s="147" t="str">
        <f t="shared" si="5"/>
        <v/>
      </c>
      <c r="K125" s="148" t="str">
        <f>IF(OR($D125="",$E125=""),"",VLOOKUP($U125,SiSem_Req!$A$2:$P$16,11))</f>
        <v/>
      </c>
      <c r="L125" s="149" t="str">
        <f t="shared" si="6"/>
        <v/>
      </c>
      <c r="M125" s="150" t="str">
        <f>IF(OR($D125="",$E125="",GlobalParameters!$C$12=""),"",$Q125)</f>
        <v/>
      </c>
      <c r="N125" s="151"/>
      <c r="O125" s="144"/>
      <c r="P125" s="144"/>
      <c r="Q125" s="152" t="str">
        <f>IF(OR($D125="",$E125="",GlobalParameters!$C$12=""),"",VLOOKUP($U125,SiSem_Req!$A$2:$P$16,15))</f>
        <v/>
      </c>
      <c r="R125" s="144"/>
      <c r="S125" s="144"/>
      <c r="T125" s="151"/>
      <c r="U125" s="126" t="e">
        <f>VLOOKUP($D125,SiSem_Req!$T$2:$U$10,2)+VLOOKUP($E125,SiSem_Req!$V$2:$W$4,2)+VLOOKUP(GlobalParameters!$C$12,SiSem_Req!$X$2:$Y$4,2)</f>
        <v>#N/A</v>
      </c>
    </row>
    <row r="126" spans="1:21" x14ac:dyDescent="0.25">
      <c r="A126" s="125"/>
      <c r="B126" s="144"/>
      <c r="C126" s="144"/>
      <c r="D126" s="145"/>
      <c r="E126" s="145"/>
      <c r="F126" s="157"/>
      <c r="G126" s="158" t="str">
        <f t="shared" si="4"/>
        <v/>
      </c>
      <c r="H126" s="148" t="str">
        <f>IF(OR($D126="",$E126=""),"",VLOOKUP($U126,SiSem_Req!$A$2:$P$16,10))</f>
        <v/>
      </c>
      <c r="I126" s="146"/>
      <c r="J126" s="147" t="str">
        <f t="shared" si="5"/>
        <v/>
      </c>
      <c r="K126" s="148" t="str">
        <f>IF(OR($D126="",$E126=""),"",VLOOKUP($U126,SiSem_Req!$A$2:$P$16,11))</f>
        <v/>
      </c>
      <c r="L126" s="149" t="str">
        <f t="shared" si="6"/>
        <v/>
      </c>
      <c r="M126" s="150" t="str">
        <f>IF(OR($D126="",$E126="",GlobalParameters!$C$12=""),"",$Q126)</f>
        <v/>
      </c>
      <c r="N126" s="151"/>
      <c r="O126" s="144"/>
      <c r="P126" s="144"/>
      <c r="Q126" s="152" t="str">
        <f>IF(OR($D126="",$E126="",GlobalParameters!$C$12=""),"",VLOOKUP($U126,SiSem_Req!$A$2:$P$16,15))</f>
        <v/>
      </c>
      <c r="R126" s="144"/>
      <c r="S126" s="144"/>
      <c r="T126" s="151"/>
      <c r="U126" s="126" t="e">
        <f>VLOOKUP($D126,SiSem_Req!$T$2:$U$10,2)+VLOOKUP($E126,SiSem_Req!$V$2:$W$4,2)+VLOOKUP(GlobalParameters!$C$12,SiSem_Req!$X$2:$Y$4,2)</f>
        <v>#N/A</v>
      </c>
    </row>
    <row r="127" spans="1:21" x14ac:dyDescent="0.25">
      <c r="A127" s="125"/>
      <c r="B127" s="144"/>
      <c r="C127" s="144"/>
      <c r="D127" s="145"/>
      <c r="E127" s="145"/>
      <c r="F127" s="157"/>
      <c r="G127" s="158" t="str">
        <f t="shared" si="4"/>
        <v/>
      </c>
      <c r="H127" s="148" t="str">
        <f>IF(OR($D127="",$E127=""),"",VLOOKUP($U127,SiSem_Req!$A$2:$P$16,10))</f>
        <v/>
      </c>
      <c r="I127" s="146"/>
      <c r="J127" s="147" t="str">
        <f t="shared" si="5"/>
        <v/>
      </c>
      <c r="K127" s="148" t="str">
        <f>IF(OR($D127="",$E127=""),"",VLOOKUP($U127,SiSem_Req!$A$2:$P$16,11))</f>
        <v/>
      </c>
      <c r="L127" s="149" t="str">
        <f t="shared" si="6"/>
        <v/>
      </c>
      <c r="M127" s="150" t="str">
        <f>IF(OR($D127="",$E127="",GlobalParameters!$C$12=""),"",$Q127)</f>
        <v/>
      </c>
      <c r="N127" s="151"/>
      <c r="O127" s="144"/>
      <c r="P127" s="144"/>
      <c r="Q127" s="152" t="str">
        <f>IF(OR($D127="",$E127="",GlobalParameters!$C$12=""),"",VLOOKUP($U127,SiSem_Req!$A$2:$P$16,15))</f>
        <v/>
      </c>
      <c r="R127" s="144"/>
      <c r="S127" s="144"/>
      <c r="T127" s="151"/>
      <c r="U127" s="126" t="e">
        <f>VLOOKUP($D127,SiSem_Req!$T$2:$U$10,2)+VLOOKUP($E127,SiSem_Req!$V$2:$W$4,2)+VLOOKUP(GlobalParameters!$C$12,SiSem_Req!$X$2:$Y$4,2)</f>
        <v>#N/A</v>
      </c>
    </row>
    <row r="128" spans="1:21" x14ac:dyDescent="0.25">
      <c r="A128" s="125"/>
      <c r="B128" s="144"/>
      <c r="C128" s="144"/>
      <c r="D128" s="145"/>
      <c r="E128" s="145"/>
      <c r="F128" s="157"/>
      <c r="G128" s="158" t="str">
        <f t="shared" si="4"/>
        <v/>
      </c>
      <c r="H128" s="148" t="str">
        <f>IF(OR($D128="",$E128=""),"",VLOOKUP($U128,SiSem_Req!$A$2:$P$16,10))</f>
        <v/>
      </c>
      <c r="I128" s="146"/>
      <c r="J128" s="147" t="str">
        <f t="shared" si="5"/>
        <v/>
      </c>
      <c r="K128" s="148" t="str">
        <f>IF(OR($D128="",$E128=""),"",VLOOKUP($U128,SiSem_Req!$A$2:$P$16,11))</f>
        <v/>
      </c>
      <c r="L128" s="149" t="str">
        <f t="shared" si="6"/>
        <v/>
      </c>
      <c r="M128" s="150" t="str">
        <f>IF(OR($D128="",$E128="",GlobalParameters!$C$12=""),"",$Q128)</f>
        <v/>
      </c>
      <c r="N128" s="151"/>
      <c r="O128" s="144"/>
      <c r="P128" s="144"/>
      <c r="Q128" s="152" t="str">
        <f>IF(OR($D128="",$E128="",GlobalParameters!$C$12=""),"",VLOOKUP($U128,SiSem_Req!$A$2:$P$16,15))</f>
        <v/>
      </c>
      <c r="R128" s="144"/>
      <c r="S128" s="144"/>
      <c r="T128" s="151"/>
      <c r="U128" s="126" t="e">
        <f>VLOOKUP($D128,SiSem_Req!$T$2:$U$10,2)+VLOOKUP($E128,SiSem_Req!$V$2:$W$4,2)+VLOOKUP(GlobalParameters!$C$12,SiSem_Req!$X$2:$Y$4,2)</f>
        <v>#N/A</v>
      </c>
    </row>
    <row r="129" spans="1:21" x14ac:dyDescent="0.25">
      <c r="A129" s="125"/>
      <c r="B129" s="144"/>
      <c r="C129" s="144"/>
      <c r="D129" s="145"/>
      <c r="E129" s="145"/>
      <c r="F129" s="157"/>
      <c r="G129" s="158" t="str">
        <f t="shared" si="4"/>
        <v/>
      </c>
      <c r="H129" s="148" t="str">
        <f>IF(OR($D129="",$E129=""),"",VLOOKUP($U129,SiSem_Req!$A$2:$P$16,10))</f>
        <v/>
      </c>
      <c r="I129" s="146"/>
      <c r="J129" s="147" t="str">
        <f t="shared" si="5"/>
        <v/>
      </c>
      <c r="K129" s="148" t="str">
        <f>IF(OR($D129="",$E129=""),"",VLOOKUP($U129,SiSem_Req!$A$2:$P$16,11))</f>
        <v/>
      </c>
      <c r="L129" s="149" t="str">
        <f t="shared" si="6"/>
        <v/>
      </c>
      <c r="M129" s="150" t="str">
        <f>IF(OR($D129="",$E129="",GlobalParameters!$C$12=""),"",$Q129)</f>
        <v/>
      </c>
      <c r="N129" s="151"/>
      <c r="O129" s="144"/>
      <c r="P129" s="144"/>
      <c r="Q129" s="152" t="str">
        <f>IF(OR($D129="",$E129="",GlobalParameters!$C$12=""),"",VLOOKUP($U129,SiSem_Req!$A$2:$P$16,15))</f>
        <v/>
      </c>
      <c r="R129" s="144"/>
      <c r="S129" s="144"/>
      <c r="T129" s="151"/>
      <c r="U129" s="126" t="e">
        <f>VLOOKUP($D129,SiSem_Req!$T$2:$U$10,2)+VLOOKUP($E129,SiSem_Req!$V$2:$W$4,2)+VLOOKUP(GlobalParameters!$C$12,SiSem_Req!$X$2:$Y$4,2)</f>
        <v>#N/A</v>
      </c>
    </row>
    <row r="130" spans="1:21" x14ac:dyDescent="0.25">
      <c r="A130" s="125"/>
      <c r="B130" s="144"/>
      <c r="C130" s="144"/>
      <c r="D130" s="145"/>
      <c r="E130" s="145"/>
      <c r="F130" s="157"/>
      <c r="G130" s="158" t="str">
        <f t="shared" si="4"/>
        <v/>
      </c>
      <c r="H130" s="148" t="str">
        <f>IF(OR($D130="",$E130=""),"",VLOOKUP($U130,SiSem_Req!$A$2:$P$16,10))</f>
        <v/>
      </c>
      <c r="I130" s="146"/>
      <c r="J130" s="147" t="str">
        <f t="shared" si="5"/>
        <v/>
      </c>
      <c r="K130" s="148" t="str">
        <f>IF(OR($D130="",$E130=""),"",VLOOKUP($U130,SiSem_Req!$A$2:$P$16,11))</f>
        <v/>
      </c>
      <c r="L130" s="149" t="str">
        <f t="shared" si="6"/>
        <v/>
      </c>
      <c r="M130" s="150" t="str">
        <f>IF(OR($D130="",$E130="",GlobalParameters!$C$12=""),"",$Q130)</f>
        <v/>
      </c>
      <c r="N130" s="151"/>
      <c r="O130" s="144"/>
      <c r="P130" s="144"/>
      <c r="Q130" s="152" t="str">
        <f>IF(OR($D130="",$E130="",GlobalParameters!$C$12=""),"",VLOOKUP($U130,SiSem_Req!$A$2:$P$16,15))</f>
        <v/>
      </c>
      <c r="R130" s="144"/>
      <c r="S130" s="144"/>
      <c r="T130" s="151"/>
      <c r="U130" s="126" t="e">
        <f>VLOOKUP($D130,SiSem_Req!$T$2:$U$10,2)+VLOOKUP($E130,SiSem_Req!$V$2:$W$4,2)+VLOOKUP(GlobalParameters!$C$12,SiSem_Req!$X$2:$Y$4,2)</f>
        <v>#N/A</v>
      </c>
    </row>
    <row r="131" spans="1:21" x14ac:dyDescent="0.25">
      <c r="A131" s="125"/>
      <c r="B131" s="144"/>
      <c r="C131" s="144"/>
      <c r="D131" s="145"/>
      <c r="E131" s="145"/>
      <c r="F131" s="157"/>
      <c r="G131" s="158" t="str">
        <f t="shared" si="4"/>
        <v/>
      </c>
      <c r="H131" s="148" t="str">
        <f>IF(OR($D131="",$E131=""),"",VLOOKUP($U131,SiSem_Req!$A$2:$P$16,10))</f>
        <v/>
      </c>
      <c r="I131" s="146"/>
      <c r="J131" s="147" t="str">
        <f t="shared" si="5"/>
        <v/>
      </c>
      <c r="K131" s="148" t="str">
        <f>IF(OR($D131="",$E131=""),"",VLOOKUP($U131,SiSem_Req!$A$2:$P$16,11))</f>
        <v/>
      </c>
      <c r="L131" s="149" t="str">
        <f t="shared" si="6"/>
        <v/>
      </c>
      <c r="M131" s="150" t="str">
        <f>IF(OR($D131="",$E131="",GlobalParameters!$C$12=""),"",$Q131)</f>
        <v/>
      </c>
      <c r="N131" s="151"/>
      <c r="O131" s="144"/>
      <c r="P131" s="144"/>
      <c r="Q131" s="152" t="str">
        <f>IF(OR($D131="",$E131="",GlobalParameters!$C$12=""),"",VLOOKUP($U131,SiSem_Req!$A$2:$P$16,15))</f>
        <v/>
      </c>
      <c r="R131" s="144"/>
      <c r="S131" s="144"/>
      <c r="T131" s="151"/>
      <c r="U131" s="126" t="e">
        <f>VLOOKUP($D131,SiSem_Req!$T$2:$U$10,2)+VLOOKUP($E131,SiSem_Req!$V$2:$W$4,2)+VLOOKUP(GlobalParameters!$C$12,SiSem_Req!$X$2:$Y$4,2)</f>
        <v>#N/A</v>
      </c>
    </row>
    <row r="132" spans="1:21" x14ac:dyDescent="0.25">
      <c r="A132" s="125"/>
      <c r="B132" s="144"/>
      <c r="C132" s="144"/>
      <c r="D132" s="145"/>
      <c r="E132" s="145"/>
      <c r="F132" s="157"/>
      <c r="G132" s="158" t="str">
        <f t="shared" si="4"/>
        <v/>
      </c>
      <c r="H132" s="148" t="str">
        <f>IF(OR($D132="",$E132=""),"",VLOOKUP($U132,SiSem_Req!$A$2:$P$16,10))</f>
        <v/>
      </c>
      <c r="I132" s="146"/>
      <c r="J132" s="147" t="str">
        <f t="shared" si="5"/>
        <v/>
      </c>
      <c r="K132" s="148" t="str">
        <f>IF(OR($D132="",$E132=""),"",VLOOKUP($U132,SiSem_Req!$A$2:$P$16,11))</f>
        <v/>
      </c>
      <c r="L132" s="149" t="str">
        <f t="shared" si="6"/>
        <v/>
      </c>
      <c r="M132" s="150" t="str">
        <f>IF(OR($D132="",$E132="",GlobalParameters!$C$12=""),"",$Q132)</f>
        <v/>
      </c>
      <c r="N132" s="151"/>
      <c r="O132" s="144"/>
      <c r="P132" s="144"/>
      <c r="Q132" s="152" t="str">
        <f>IF(OR($D132="",$E132="",GlobalParameters!$C$12=""),"",VLOOKUP($U132,SiSem_Req!$A$2:$P$16,15))</f>
        <v/>
      </c>
      <c r="R132" s="144"/>
      <c r="S132" s="144"/>
      <c r="T132" s="151"/>
      <c r="U132" s="126" t="e">
        <f>VLOOKUP($D132,SiSem_Req!$T$2:$U$10,2)+VLOOKUP($E132,SiSem_Req!$V$2:$W$4,2)+VLOOKUP(GlobalParameters!$C$12,SiSem_Req!$X$2:$Y$4,2)</f>
        <v>#N/A</v>
      </c>
    </row>
    <row r="133" spans="1:21" x14ac:dyDescent="0.25">
      <c r="A133" s="125"/>
      <c r="B133" s="144"/>
      <c r="C133" s="144"/>
      <c r="D133" s="145"/>
      <c r="E133" s="145"/>
      <c r="F133" s="157"/>
      <c r="G133" s="158" t="str">
        <f t="shared" si="4"/>
        <v/>
      </c>
      <c r="H133" s="148" t="str">
        <f>IF(OR($D133="",$E133=""),"",VLOOKUP($U133,SiSem_Req!$A$2:$P$16,10))</f>
        <v/>
      </c>
      <c r="I133" s="146"/>
      <c r="J133" s="147" t="str">
        <f t="shared" si="5"/>
        <v/>
      </c>
      <c r="K133" s="148" t="str">
        <f>IF(OR($D133="",$E133=""),"",VLOOKUP($U133,SiSem_Req!$A$2:$P$16,11))</f>
        <v/>
      </c>
      <c r="L133" s="149" t="str">
        <f t="shared" si="6"/>
        <v/>
      </c>
      <c r="M133" s="150" t="str">
        <f>IF(OR($D133="",$E133="",GlobalParameters!$C$12=""),"",$Q133)</f>
        <v/>
      </c>
      <c r="N133" s="151"/>
      <c r="O133" s="144"/>
      <c r="P133" s="144"/>
      <c r="Q133" s="152" t="str">
        <f>IF(OR($D133="",$E133="",GlobalParameters!$C$12=""),"",VLOOKUP($U133,SiSem_Req!$A$2:$P$16,15))</f>
        <v/>
      </c>
      <c r="R133" s="144"/>
      <c r="S133" s="144"/>
      <c r="T133" s="151"/>
      <c r="U133" s="126" t="e">
        <f>VLOOKUP($D133,SiSem_Req!$T$2:$U$10,2)+VLOOKUP($E133,SiSem_Req!$V$2:$W$4,2)+VLOOKUP(GlobalParameters!$C$12,SiSem_Req!$X$2:$Y$4,2)</f>
        <v>#N/A</v>
      </c>
    </row>
    <row r="134" spans="1:21" x14ac:dyDescent="0.25">
      <c r="A134" s="125"/>
      <c r="B134" s="144"/>
      <c r="C134" s="144"/>
      <c r="D134" s="145"/>
      <c r="E134" s="145"/>
      <c r="F134" s="157"/>
      <c r="G134" s="158" t="str">
        <f t="shared" si="4"/>
        <v/>
      </c>
      <c r="H134" s="148" t="str">
        <f>IF(OR($D134="",$E134=""),"",VLOOKUP($U134,SiSem_Req!$A$2:$P$16,10))</f>
        <v/>
      </c>
      <c r="I134" s="146"/>
      <c r="J134" s="147" t="str">
        <f t="shared" si="5"/>
        <v/>
      </c>
      <c r="K134" s="148" t="str">
        <f>IF(OR($D134="",$E134=""),"",VLOOKUP($U134,SiSem_Req!$A$2:$P$16,11))</f>
        <v/>
      </c>
      <c r="L134" s="149" t="str">
        <f t="shared" si="6"/>
        <v/>
      </c>
      <c r="M134" s="150" t="str">
        <f>IF(OR($D134="",$E134="",GlobalParameters!$C$12=""),"",$Q134)</f>
        <v/>
      </c>
      <c r="N134" s="151"/>
      <c r="O134" s="144"/>
      <c r="P134" s="144"/>
      <c r="Q134" s="152" t="str">
        <f>IF(OR($D134="",$E134="",GlobalParameters!$C$12=""),"",VLOOKUP($U134,SiSem_Req!$A$2:$P$16,15))</f>
        <v/>
      </c>
      <c r="R134" s="144"/>
      <c r="S134" s="144"/>
      <c r="T134" s="151"/>
      <c r="U134" s="126" t="e">
        <f>VLOOKUP($D134,SiSem_Req!$T$2:$U$10,2)+VLOOKUP($E134,SiSem_Req!$V$2:$W$4,2)+VLOOKUP(GlobalParameters!$C$12,SiSem_Req!$X$2:$Y$4,2)</f>
        <v>#N/A</v>
      </c>
    </row>
    <row r="135" spans="1:21" x14ac:dyDescent="0.25">
      <c r="A135" s="125"/>
      <c r="B135" s="144"/>
      <c r="C135" s="144"/>
      <c r="D135" s="145"/>
      <c r="E135" s="145"/>
      <c r="F135" s="157"/>
      <c r="G135" s="158" t="str">
        <f t="shared" si="4"/>
        <v/>
      </c>
      <c r="H135" s="148" t="str">
        <f>IF(OR($D135="",$E135=""),"",VLOOKUP($U135,SiSem_Req!$A$2:$P$16,10))</f>
        <v/>
      </c>
      <c r="I135" s="146"/>
      <c r="J135" s="147" t="str">
        <f t="shared" si="5"/>
        <v/>
      </c>
      <c r="K135" s="148" t="str">
        <f>IF(OR($D135="",$E135=""),"",VLOOKUP($U135,SiSem_Req!$A$2:$P$16,11))</f>
        <v/>
      </c>
      <c r="L135" s="149" t="str">
        <f t="shared" si="6"/>
        <v/>
      </c>
      <c r="M135" s="150" t="str">
        <f>IF(OR($D135="",$E135="",GlobalParameters!$C$12=""),"",$Q135)</f>
        <v/>
      </c>
      <c r="N135" s="151"/>
      <c r="O135" s="144"/>
      <c r="P135" s="144"/>
      <c r="Q135" s="152" t="str">
        <f>IF(OR($D135="",$E135="",GlobalParameters!$C$12=""),"",VLOOKUP($U135,SiSem_Req!$A$2:$P$16,15))</f>
        <v/>
      </c>
      <c r="R135" s="144"/>
      <c r="S135" s="144"/>
      <c r="T135" s="151"/>
      <c r="U135" s="126" t="e">
        <f>VLOOKUP($D135,SiSem_Req!$T$2:$U$10,2)+VLOOKUP($E135,SiSem_Req!$V$2:$W$4,2)+VLOOKUP(GlobalParameters!$C$12,SiSem_Req!$X$2:$Y$4,2)</f>
        <v>#N/A</v>
      </c>
    </row>
    <row r="136" spans="1:21" x14ac:dyDescent="0.25">
      <c r="A136" s="125"/>
      <c r="B136" s="144"/>
      <c r="C136" s="144"/>
      <c r="D136" s="145"/>
      <c r="E136" s="145"/>
      <c r="F136" s="157"/>
      <c r="G136" s="158" t="str">
        <f t="shared" si="4"/>
        <v/>
      </c>
      <c r="H136" s="148" t="str">
        <f>IF(OR($D136="",$E136=""),"",VLOOKUP($U136,SiSem_Req!$A$2:$P$16,10))</f>
        <v/>
      </c>
      <c r="I136" s="146"/>
      <c r="J136" s="147" t="str">
        <f t="shared" si="5"/>
        <v/>
      </c>
      <c r="K136" s="148" t="str">
        <f>IF(OR($D136="",$E136=""),"",VLOOKUP($U136,SiSem_Req!$A$2:$P$16,11))</f>
        <v/>
      </c>
      <c r="L136" s="149" t="str">
        <f t="shared" si="6"/>
        <v/>
      </c>
      <c r="M136" s="150" t="str">
        <f>IF(OR($D136="",$E136="",GlobalParameters!$C$12=""),"",$Q136)</f>
        <v/>
      </c>
      <c r="N136" s="151"/>
      <c r="O136" s="144"/>
      <c r="P136" s="144"/>
      <c r="Q136" s="152" t="str">
        <f>IF(OR($D136="",$E136="",GlobalParameters!$C$12=""),"",VLOOKUP($U136,SiSem_Req!$A$2:$P$16,15))</f>
        <v/>
      </c>
      <c r="R136" s="144"/>
      <c r="S136" s="144"/>
      <c r="T136" s="151"/>
      <c r="U136" s="126" t="e">
        <f>VLOOKUP($D136,SiSem_Req!$T$2:$U$10,2)+VLOOKUP($E136,SiSem_Req!$V$2:$W$4,2)+VLOOKUP(GlobalParameters!$C$12,SiSem_Req!$X$2:$Y$4,2)</f>
        <v>#N/A</v>
      </c>
    </row>
    <row r="137" spans="1:21" x14ac:dyDescent="0.25">
      <c r="A137" s="125"/>
      <c r="B137" s="144"/>
      <c r="C137" s="144"/>
      <c r="D137" s="145"/>
      <c r="E137" s="145"/>
      <c r="F137" s="157"/>
      <c r="G137" s="158" t="str">
        <f t="shared" si="4"/>
        <v/>
      </c>
      <c r="H137" s="148" t="str">
        <f>IF(OR($D137="",$E137=""),"",VLOOKUP($U137,SiSem_Req!$A$2:$P$16,10))</f>
        <v/>
      </c>
      <c r="I137" s="146"/>
      <c r="J137" s="147" t="str">
        <f t="shared" si="5"/>
        <v/>
      </c>
      <c r="K137" s="148" t="str">
        <f>IF(OR($D137="",$E137=""),"",VLOOKUP($U137,SiSem_Req!$A$2:$P$16,11))</f>
        <v/>
      </c>
      <c r="L137" s="149" t="str">
        <f t="shared" si="6"/>
        <v/>
      </c>
      <c r="M137" s="150" t="str">
        <f>IF(OR($D137="",$E137="",GlobalParameters!$C$12=""),"",$Q137)</f>
        <v/>
      </c>
      <c r="N137" s="151"/>
      <c r="O137" s="144"/>
      <c r="P137" s="144"/>
      <c r="Q137" s="152" t="str">
        <f>IF(OR($D137="",$E137="",GlobalParameters!$C$12=""),"",VLOOKUP($U137,SiSem_Req!$A$2:$P$16,15))</f>
        <v/>
      </c>
      <c r="R137" s="144"/>
      <c r="S137" s="144"/>
      <c r="T137" s="151"/>
      <c r="U137" s="126" t="e">
        <f>VLOOKUP($D137,SiSem_Req!$T$2:$U$10,2)+VLOOKUP($E137,SiSem_Req!$V$2:$W$4,2)+VLOOKUP(GlobalParameters!$C$12,SiSem_Req!$X$2:$Y$4,2)</f>
        <v>#N/A</v>
      </c>
    </row>
    <row r="138" spans="1:21" x14ac:dyDescent="0.25">
      <c r="A138" s="125"/>
      <c r="B138" s="144"/>
      <c r="C138" s="144"/>
      <c r="D138" s="145"/>
      <c r="E138" s="145"/>
      <c r="F138" s="157"/>
      <c r="G138" s="158" t="str">
        <f t="shared" si="4"/>
        <v/>
      </c>
      <c r="H138" s="148" t="str">
        <f>IF(OR($D138="",$E138=""),"",VLOOKUP($U138,SiSem_Req!$A$2:$P$16,10))</f>
        <v/>
      </c>
      <c r="I138" s="146"/>
      <c r="J138" s="147" t="str">
        <f t="shared" si="5"/>
        <v/>
      </c>
      <c r="K138" s="148" t="str">
        <f>IF(OR($D138="",$E138=""),"",VLOOKUP($U138,SiSem_Req!$A$2:$P$16,11))</f>
        <v/>
      </c>
      <c r="L138" s="149" t="str">
        <f t="shared" si="6"/>
        <v/>
      </c>
      <c r="M138" s="150" t="str">
        <f>IF(OR($D138="",$E138="",GlobalParameters!$C$12=""),"",$Q138)</f>
        <v/>
      </c>
      <c r="N138" s="151"/>
      <c r="O138" s="144"/>
      <c r="P138" s="144"/>
      <c r="Q138" s="152" t="str">
        <f>IF(OR($D138="",$E138="",GlobalParameters!$C$12=""),"",VLOOKUP($U138,SiSem_Req!$A$2:$P$16,15))</f>
        <v/>
      </c>
      <c r="R138" s="144"/>
      <c r="S138" s="144"/>
      <c r="T138" s="151"/>
      <c r="U138" s="126" t="e">
        <f>VLOOKUP($D138,SiSem_Req!$T$2:$U$10,2)+VLOOKUP($E138,SiSem_Req!$V$2:$W$4,2)+VLOOKUP(GlobalParameters!$C$12,SiSem_Req!$X$2:$Y$4,2)</f>
        <v>#N/A</v>
      </c>
    </row>
    <row r="139" spans="1:21" x14ac:dyDescent="0.25">
      <c r="A139" s="125"/>
      <c r="B139" s="144"/>
      <c r="C139" s="144"/>
      <c r="D139" s="145"/>
      <c r="E139" s="145"/>
      <c r="F139" s="157"/>
      <c r="G139" s="158" t="str">
        <f t="shared" si="4"/>
        <v/>
      </c>
      <c r="H139" s="148" t="str">
        <f>IF(OR($D139="",$E139=""),"",VLOOKUP($U139,SiSem_Req!$A$2:$P$16,10))</f>
        <v/>
      </c>
      <c r="I139" s="146"/>
      <c r="J139" s="147" t="str">
        <f t="shared" si="5"/>
        <v/>
      </c>
      <c r="K139" s="148" t="str">
        <f>IF(OR($D139="",$E139=""),"",VLOOKUP($U139,SiSem_Req!$A$2:$P$16,11))</f>
        <v/>
      </c>
      <c r="L139" s="149" t="str">
        <f t="shared" si="6"/>
        <v/>
      </c>
      <c r="M139" s="150" t="str">
        <f>IF(OR($D139="",$E139="",GlobalParameters!$C$12=""),"",$Q139)</f>
        <v/>
      </c>
      <c r="N139" s="151"/>
      <c r="O139" s="144"/>
      <c r="P139" s="144"/>
      <c r="Q139" s="152" t="str">
        <f>IF(OR($D139="",$E139="",GlobalParameters!$C$12=""),"",VLOOKUP($U139,SiSem_Req!$A$2:$P$16,15))</f>
        <v/>
      </c>
      <c r="R139" s="144"/>
      <c r="S139" s="144"/>
      <c r="T139" s="151"/>
      <c r="U139" s="126" t="e">
        <f>VLOOKUP($D139,SiSem_Req!$T$2:$U$10,2)+VLOOKUP($E139,SiSem_Req!$V$2:$W$4,2)+VLOOKUP(GlobalParameters!$C$12,SiSem_Req!$X$2:$Y$4,2)</f>
        <v>#N/A</v>
      </c>
    </row>
    <row r="140" spans="1:21" x14ac:dyDescent="0.25">
      <c r="A140" s="125"/>
      <c r="B140" s="144"/>
      <c r="C140" s="144"/>
      <c r="D140" s="145"/>
      <c r="E140" s="145"/>
      <c r="F140" s="157"/>
      <c r="G140" s="158" t="str">
        <f t="shared" si="4"/>
        <v/>
      </c>
      <c r="H140" s="148" t="str">
        <f>IF(OR($D140="",$E140=""),"",VLOOKUP($U140,SiSem_Req!$A$2:$P$16,10))</f>
        <v/>
      </c>
      <c r="I140" s="146"/>
      <c r="J140" s="147" t="str">
        <f t="shared" si="5"/>
        <v/>
      </c>
      <c r="K140" s="148" t="str">
        <f>IF(OR($D140="",$E140=""),"",VLOOKUP($U140,SiSem_Req!$A$2:$P$16,11))</f>
        <v/>
      </c>
      <c r="L140" s="149" t="str">
        <f t="shared" si="6"/>
        <v/>
      </c>
      <c r="M140" s="150" t="str">
        <f>IF(OR($D140="",$E140="",GlobalParameters!$C$12=""),"",$Q140)</f>
        <v/>
      </c>
      <c r="N140" s="151"/>
      <c r="O140" s="144"/>
      <c r="P140" s="144"/>
      <c r="Q140" s="152" t="str">
        <f>IF(OR($D140="",$E140="",GlobalParameters!$C$12=""),"",VLOOKUP($U140,SiSem_Req!$A$2:$P$16,15))</f>
        <v/>
      </c>
      <c r="R140" s="144"/>
      <c r="S140" s="144"/>
      <c r="T140" s="151"/>
      <c r="U140" s="126" t="e">
        <f>VLOOKUP($D140,SiSem_Req!$T$2:$U$10,2)+VLOOKUP($E140,SiSem_Req!$V$2:$W$4,2)+VLOOKUP(GlobalParameters!$C$12,SiSem_Req!$X$2:$Y$4,2)</f>
        <v>#N/A</v>
      </c>
    </row>
    <row r="141" spans="1:21" x14ac:dyDescent="0.25">
      <c r="A141" s="125"/>
      <c r="B141" s="144"/>
      <c r="C141" s="144"/>
      <c r="D141" s="145"/>
      <c r="E141" s="145"/>
      <c r="F141" s="157"/>
      <c r="G141" s="158" t="str">
        <f t="shared" ref="G141:G204" si="7">IF(OR($D141="",$O141="",$H141=""),"",IF(AND($U141&gt;=600,$U141&lt;700),$O141*$H141,""))</f>
        <v/>
      </c>
      <c r="H141" s="148" t="str">
        <f>IF(OR($D141="",$E141=""),"",VLOOKUP($U141,SiSem_Req!$A$2:$P$16,10))</f>
        <v/>
      </c>
      <c r="I141" s="146"/>
      <c r="J141" s="147" t="str">
        <f t="shared" ref="J141:J204" si="8">IF(OR($D141="",$P141="",$K141=""),"",IF(AND($U141&gt;=600,$U141&lt;700),$P141*$K141,""))</f>
        <v/>
      </c>
      <c r="K141" s="148" t="str">
        <f>IF(OR($D141="",$E141=""),"",VLOOKUP($U141,SiSem_Req!$A$2:$P$16,11))</f>
        <v/>
      </c>
      <c r="L141" s="149" t="str">
        <f t="shared" si="6"/>
        <v/>
      </c>
      <c r="M141" s="150" t="str">
        <f>IF(OR($D141="",$E141="",GlobalParameters!$C$12=""),"",$Q141)</f>
        <v/>
      </c>
      <c r="N141" s="151"/>
      <c r="O141" s="144"/>
      <c r="P141" s="144"/>
      <c r="Q141" s="152" t="str">
        <f>IF(OR($D141="",$E141="",GlobalParameters!$C$12=""),"",VLOOKUP($U141,SiSem_Req!$A$2:$P$16,15))</f>
        <v/>
      </c>
      <c r="R141" s="144"/>
      <c r="S141" s="144"/>
      <c r="T141" s="151"/>
      <c r="U141" s="126" t="e">
        <f>VLOOKUP($D141,SiSem_Req!$T$2:$U$10,2)+VLOOKUP($E141,SiSem_Req!$V$2:$W$4,2)+VLOOKUP(GlobalParameters!$C$12,SiSem_Req!$X$2:$Y$4,2)</f>
        <v>#N/A</v>
      </c>
    </row>
    <row r="142" spans="1:21" x14ac:dyDescent="0.25">
      <c r="A142" s="125"/>
      <c r="B142" s="144"/>
      <c r="C142" s="144"/>
      <c r="D142" s="145"/>
      <c r="E142" s="145"/>
      <c r="F142" s="157"/>
      <c r="G142" s="158" t="str">
        <f t="shared" si="7"/>
        <v/>
      </c>
      <c r="H142" s="148" t="str">
        <f>IF(OR($D142="",$E142=""),"",VLOOKUP($U142,SiSem_Req!$A$2:$P$16,10))</f>
        <v/>
      </c>
      <c r="I142" s="146"/>
      <c r="J142" s="147" t="str">
        <f t="shared" si="8"/>
        <v/>
      </c>
      <c r="K142" s="148" t="str">
        <f>IF(OR($D142="",$E142=""),"",VLOOKUP($U142,SiSem_Req!$A$2:$P$16,11))</f>
        <v/>
      </c>
      <c r="L142" s="149" t="str">
        <f t="shared" si="6"/>
        <v/>
      </c>
      <c r="M142" s="150" t="str">
        <f>IF(OR($D142="",$E142="",GlobalParameters!$C$12=""),"",$Q142)</f>
        <v/>
      </c>
      <c r="N142" s="151"/>
      <c r="O142" s="144"/>
      <c r="P142" s="144"/>
      <c r="Q142" s="152" t="str">
        <f>IF(OR($D142="",$E142="",GlobalParameters!$C$12=""),"",VLOOKUP($U142,SiSem_Req!$A$2:$P$16,15))</f>
        <v/>
      </c>
      <c r="R142" s="144"/>
      <c r="S142" s="144"/>
      <c r="T142" s="151"/>
      <c r="U142" s="126" t="e">
        <f>VLOOKUP($D142,SiSem_Req!$T$2:$U$10,2)+VLOOKUP($E142,SiSem_Req!$V$2:$W$4,2)+VLOOKUP(GlobalParameters!$C$12,SiSem_Req!$X$2:$Y$4,2)</f>
        <v>#N/A</v>
      </c>
    </row>
    <row r="143" spans="1:21" x14ac:dyDescent="0.25">
      <c r="A143" s="125"/>
      <c r="B143" s="144"/>
      <c r="C143" s="144"/>
      <c r="D143" s="145"/>
      <c r="E143" s="145"/>
      <c r="F143" s="157"/>
      <c r="G143" s="158" t="str">
        <f t="shared" si="7"/>
        <v/>
      </c>
      <c r="H143" s="148" t="str">
        <f>IF(OR($D143="",$E143=""),"",VLOOKUP($U143,SiSem_Req!$A$2:$P$16,10))</f>
        <v/>
      </c>
      <c r="I143" s="146"/>
      <c r="J143" s="147" t="str">
        <f t="shared" si="8"/>
        <v/>
      </c>
      <c r="K143" s="148" t="str">
        <f>IF(OR($D143="",$E143=""),"",VLOOKUP($U143,SiSem_Req!$A$2:$P$16,11))</f>
        <v/>
      </c>
      <c r="L143" s="149" t="str">
        <f t="shared" si="6"/>
        <v/>
      </c>
      <c r="M143" s="150" t="str">
        <f>IF(OR($D143="",$E143="",GlobalParameters!$C$12=""),"",$Q143)</f>
        <v/>
      </c>
      <c r="N143" s="151"/>
      <c r="O143" s="144"/>
      <c r="P143" s="144"/>
      <c r="Q143" s="152" t="str">
        <f>IF(OR($D143="",$E143="",GlobalParameters!$C$12=""),"",VLOOKUP($U143,SiSem_Req!$A$2:$P$16,15))</f>
        <v/>
      </c>
      <c r="R143" s="144"/>
      <c r="S143" s="144"/>
      <c r="T143" s="151"/>
      <c r="U143" s="126" t="e">
        <f>VLOOKUP($D143,SiSem_Req!$T$2:$U$10,2)+VLOOKUP($E143,SiSem_Req!$V$2:$W$4,2)+VLOOKUP(GlobalParameters!$C$12,SiSem_Req!$X$2:$Y$4,2)</f>
        <v>#N/A</v>
      </c>
    </row>
    <row r="144" spans="1:21" x14ac:dyDescent="0.25">
      <c r="A144" s="125"/>
      <c r="B144" s="144"/>
      <c r="C144" s="144"/>
      <c r="D144" s="145"/>
      <c r="E144" s="145"/>
      <c r="F144" s="157"/>
      <c r="G144" s="158" t="str">
        <f t="shared" si="7"/>
        <v/>
      </c>
      <c r="H144" s="148" t="str">
        <f>IF(OR($D144="",$E144=""),"",VLOOKUP($U144,SiSem_Req!$A$2:$P$16,10))</f>
        <v/>
      </c>
      <c r="I144" s="146"/>
      <c r="J144" s="147" t="str">
        <f t="shared" si="8"/>
        <v/>
      </c>
      <c r="K144" s="148" t="str">
        <f>IF(OR($D144="",$E144=""),"",VLOOKUP($U144,SiSem_Req!$A$2:$P$16,11))</f>
        <v/>
      </c>
      <c r="L144" s="149" t="str">
        <f t="shared" si="6"/>
        <v/>
      </c>
      <c r="M144" s="150" t="str">
        <f>IF(OR($D144="",$E144="",GlobalParameters!$C$12=""),"",$Q144)</f>
        <v/>
      </c>
      <c r="N144" s="151"/>
      <c r="O144" s="144"/>
      <c r="P144" s="144"/>
      <c r="Q144" s="152" t="str">
        <f>IF(OR($D144="",$E144="",GlobalParameters!$C$12=""),"",VLOOKUP($U144,SiSem_Req!$A$2:$P$16,15))</f>
        <v/>
      </c>
      <c r="R144" s="144"/>
      <c r="S144" s="144"/>
      <c r="T144" s="151"/>
      <c r="U144" s="126" t="e">
        <f>VLOOKUP($D144,SiSem_Req!$T$2:$U$10,2)+VLOOKUP($E144,SiSem_Req!$V$2:$W$4,2)+VLOOKUP(GlobalParameters!$C$12,SiSem_Req!$X$2:$Y$4,2)</f>
        <v>#N/A</v>
      </c>
    </row>
    <row r="145" spans="1:21" x14ac:dyDescent="0.25">
      <c r="A145" s="125"/>
      <c r="B145" s="144"/>
      <c r="C145" s="144"/>
      <c r="D145" s="145"/>
      <c r="E145" s="145"/>
      <c r="F145" s="157"/>
      <c r="G145" s="158" t="str">
        <f t="shared" si="7"/>
        <v/>
      </c>
      <c r="H145" s="148" t="str">
        <f>IF(OR($D145="",$E145=""),"",VLOOKUP($U145,SiSem_Req!$A$2:$P$16,10))</f>
        <v/>
      </c>
      <c r="I145" s="146"/>
      <c r="J145" s="147" t="str">
        <f t="shared" si="8"/>
        <v/>
      </c>
      <c r="K145" s="148" t="str">
        <f>IF(OR($D145="",$E145=""),"",VLOOKUP($U145,SiSem_Req!$A$2:$P$16,11))</f>
        <v/>
      </c>
      <c r="L145" s="149" t="str">
        <f t="shared" si="6"/>
        <v/>
      </c>
      <c r="M145" s="150" t="str">
        <f>IF(OR($D145="",$E145="",GlobalParameters!$C$12=""),"",$Q145)</f>
        <v/>
      </c>
      <c r="N145" s="151"/>
      <c r="O145" s="144"/>
      <c r="P145" s="144"/>
      <c r="Q145" s="152" t="str">
        <f>IF(OR($D145="",$E145="",GlobalParameters!$C$12=""),"",VLOOKUP($U145,SiSem_Req!$A$2:$P$16,15))</f>
        <v/>
      </c>
      <c r="R145" s="144"/>
      <c r="S145" s="144"/>
      <c r="T145" s="151"/>
      <c r="U145" s="126" t="e">
        <f>VLOOKUP($D145,SiSem_Req!$T$2:$U$10,2)+VLOOKUP($E145,SiSem_Req!$V$2:$W$4,2)+VLOOKUP(GlobalParameters!$C$12,SiSem_Req!$X$2:$Y$4,2)</f>
        <v>#N/A</v>
      </c>
    </row>
    <row r="146" spans="1:21" x14ac:dyDescent="0.25">
      <c r="A146" s="125"/>
      <c r="B146" s="144"/>
      <c r="C146" s="144"/>
      <c r="D146" s="145"/>
      <c r="E146" s="145"/>
      <c r="F146" s="157"/>
      <c r="G146" s="158" t="str">
        <f t="shared" si="7"/>
        <v/>
      </c>
      <c r="H146" s="148" t="str">
        <f>IF(OR($D146="",$E146=""),"",VLOOKUP($U146,SiSem_Req!$A$2:$P$16,10))</f>
        <v/>
      </c>
      <c r="I146" s="146"/>
      <c r="J146" s="147" t="str">
        <f t="shared" si="8"/>
        <v/>
      </c>
      <c r="K146" s="148" t="str">
        <f>IF(OR($D146="",$E146=""),"",VLOOKUP($U146,SiSem_Req!$A$2:$P$16,11))</f>
        <v/>
      </c>
      <c r="L146" s="149" t="str">
        <f t="shared" si="6"/>
        <v/>
      </c>
      <c r="M146" s="150" t="str">
        <f>IF(OR($D146="",$E146="",GlobalParameters!$C$12=""),"",$Q146)</f>
        <v/>
      </c>
      <c r="N146" s="151"/>
      <c r="O146" s="144"/>
      <c r="P146" s="144"/>
      <c r="Q146" s="152" t="str">
        <f>IF(OR($D146="",$E146="",GlobalParameters!$C$12=""),"",VLOOKUP($U146,SiSem_Req!$A$2:$P$16,15))</f>
        <v/>
      </c>
      <c r="R146" s="144"/>
      <c r="S146" s="144"/>
      <c r="T146" s="151"/>
      <c r="U146" s="126" t="e">
        <f>VLOOKUP($D146,SiSem_Req!$T$2:$U$10,2)+VLOOKUP($E146,SiSem_Req!$V$2:$W$4,2)+VLOOKUP(GlobalParameters!$C$12,SiSem_Req!$X$2:$Y$4,2)</f>
        <v>#N/A</v>
      </c>
    </row>
    <row r="147" spans="1:21" x14ac:dyDescent="0.25">
      <c r="A147" s="125"/>
      <c r="B147" s="144"/>
      <c r="C147" s="144"/>
      <c r="D147" s="145"/>
      <c r="E147" s="145"/>
      <c r="F147" s="157"/>
      <c r="G147" s="158" t="str">
        <f t="shared" si="7"/>
        <v/>
      </c>
      <c r="H147" s="148" t="str">
        <f>IF(OR($D147="",$E147=""),"",VLOOKUP($U147,SiSem_Req!$A$2:$P$16,10))</f>
        <v/>
      </c>
      <c r="I147" s="146"/>
      <c r="J147" s="147" t="str">
        <f t="shared" si="8"/>
        <v/>
      </c>
      <c r="K147" s="148" t="str">
        <f>IF(OR($D147="",$E147=""),"",VLOOKUP($U147,SiSem_Req!$A$2:$P$16,11))</f>
        <v/>
      </c>
      <c r="L147" s="149" t="str">
        <f t="shared" si="6"/>
        <v/>
      </c>
      <c r="M147" s="150" t="str">
        <f>IF(OR($D147="",$E147="",GlobalParameters!$C$12=""),"",$Q147)</f>
        <v/>
      </c>
      <c r="N147" s="151"/>
      <c r="O147" s="144"/>
      <c r="P147" s="144"/>
      <c r="Q147" s="152" t="str">
        <f>IF(OR($D147="",$E147="",GlobalParameters!$C$12=""),"",VLOOKUP($U147,SiSem_Req!$A$2:$P$16,15))</f>
        <v/>
      </c>
      <c r="R147" s="144"/>
      <c r="S147" s="144"/>
      <c r="T147" s="151"/>
      <c r="U147" s="126" t="e">
        <f>VLOOKUP($D147,SiSem_Req!$T$2:$U$10,2)+VLOOKUP($E147,SiSem_Req!$V$2:$W$4,2)+VLOOKUP(GlobalParameters!$C$12,SiSem_Req!$X$2:$Y$4,2)</f>
        <v>#N/A</v>
      </c>
    </row>
    <row r="148" spans="1:21" x14ac:dyDescent="0.25">
      <c r="A148" s="125"/>
      <c r="B148" s="144"/>
      <c r="C148" s="144"/>
      <c r="D148" s="145"/>
      <c r="E148" s="145"/>
      <c r="F148" s="157"/>
      <c r="G148" s="158" t="str">
        <f t="shared" si="7"/>
        <v/>
      </c>
      <c r="H148" s="148" t="str">
        <f>IF(OR($D148="",$E148=""),"",VLOOKUP($U148,SiSem_Req!$A$2:$P$16,10))</f>
        <v/>
      </c>
      <c r="I148" s="146"/>
      <c r="J148" s="147" t="str">
        <f t="shared" si="8"/>
        <v/>
      </c>
      <c r="K148" s="148" t="str">
        <f>IF(OR($D148="",$E148=""),"",VLOOKUP($U148,SiSem_Req!$A$2:$P$16,11))</f>
        <v/>
      </c>
      <c r="L148" s="149" t="str">
        <f t="shared" si="6"/>
        <v/>
      </c>
      <c r="M148" s="150" t="str">
        <f>IF(OR($D148="",$E148="",GlobalParameters!$C$12=""),"",$Q148)</f>
        <v/>
      </c>
      <c r="N148" s="151"/>
      <c r="O148" s="144"/>
      <c r="P148" s="144"/>
      <c r="Q148" s="152" t="str">
        <f>IF(OR($D148="",$E148="",GlobalParameters!$C$12=""),"",VLOOKUP($U148,SiSem_Req!$A$2:$P$16,15))</f>
        <v/>
      </c>
      <c r="R148" s="144"/>
      <c r="S148" s="144"/>
      <c r="T148" s="151"/>
      <c r="U148" s="126" t="e">
        <f>VLOOKUP($D148,SiSem_Req!$T$2:$U$10,2)+VLOOKUP($E148,SiSem_Req!$V$2:$W$4,2)+VLOOKUP(GlobalParameters!$C$12,SiSem_Req!$X$2:$Y$4,2)</f>
        <v>#N/A</v>
      </c>
    </row>
    <row r="149" spans="1:21" x14ac:dyDescent="0.25">
      <c r="A149" s="125"/>
      <c r="B149" s="144"/>
      <c r="C149" s="144"/>
      <c r="D149" s="145"/>
      <c r="E149" s="145"/>
      <c r="F149" s="157"/>
      <c r="G149" s="158" t="str">
        <f t="shared" si="7"/>
        <v/>
      </c>
      <c r="H149" s="148" t="str">
        <f>IF(OR($D149="",$E149=""),"",VLOOKUP($U149,SiSem_Req!$A$2:$P$16,10))</f>
        <v/>
      </c>
      <c r="I149" s="146"/>
      <c r="J149" s="147" t="str">
        <f t="shared" si="8"/>
        <v/>
      </c>
      <c r="K149" s="148" t="str">
        <f>IF(OR($D149="",$E149=""),"",VLOOKUP($U149,SiSem_Req!$A$2:$P$16,11))</f>
        <v/>
      </c>
      <c r="L149" s="149" t="str">
        <f t="shared" si="6"/>
        <v/>
      </c>
      <c r="M149" s="150" t="str">
        <f>IF(OR($D149="",$E149="",GlobalParameters!$C$12=""),"",$Q149)</f>
        <v/>
      </c>
      <c r="N149" s="151"/>
      <c r="O149" s="144"/>
      <c r="P149" s="144"/>
      <c r="Q149" s="152" t="str">
        <f>IF(OR($D149="",$E149="",GlobalParameters!$C$12=""),"",VLOOKUP($U149,SiSem_Req!$A$2:$P$16,15))</f>
        <v/>
      </c>
      <c r="R149" s="144"/>
      <c r="S149" s="144"/>
      <c r="T149" s="151"/>
      <c r="U149" s="126" t="e">
        <f>VLOOKUP($D149,SiSem_Req!$T$2:$U$10,2)+VLOOKUP($E149,SiSem_Req!$V$2:$W$4,2)+VLOOKUP(GlobalParameters!$C$12,SiSem_Req!$X$2:$Y$4,2)</f>
        <v>#N/A</v>
      </c>
    </row>
    <row r="150" spans="1:21" x14ac:dyDescent="0.25">
      <c r="A150" s="125"/>
      <c r="B150" s="144"/>
      <c r="C150" s="144"/>
      <c r="D150" s="145"/>
      <c r="E150" s="145"/>
      <c r="F150" s="157"/>
      <c r="G150" s="158" t="str">
        <f t="shared" si="7"/>
        <v/>
      </c>
      <c r="H150" s="148" t="str">
        <f>IF(OR($D150="",$E150=""),"",VLOOKUP($U150,SiSem_Req!$A$2:$P$16,10))</f>
        <v/>
      </c>
      <c r="I150" s="146"/>
      <c r="J150" s="147" t="str">
        <f t="shared" si="8"/>
        <v/>
      </c>
      <c r="K150" s="148" t="str">
        <f>IF(OR($D150="",$E150=""),"",VLOOKUP($U150,SiSem_Req!$A$2:$P$16,11))</f>
        <v/>
      </c>
      <c r="L150" s="149" t="str">
        <f t="shared" si="6"/>
        <v/>
      </c>
      <c r="M150" s="150" t="str">
        <f>IF(OR($D150="",$E150="",GlobalParameters!$C$12=""),"",$Q150)</f>
        <v/>
      </c>
      <c r="N150" s="151"/>
      <c r="O150" s="144"/>
      <c r="P150" s="144"/>
      <c r="Q150" s="152" t="str">
        <f>IF(OR($D150="",$E150="",GlobalParameters!$C$12=""),"",VLOOKUP($U150,SiSem_Req!$A$2:$P$16,15))</f>
        <v/>
      </c>
      <c r="R150" s="144"/>
      <c r="S150" s="144"/>
      <c r="T150" s="151"/>
      <c r="U150" s="126" t="e">
        <f>VLOOKUP($D150,SiSem_Req!$T$2:$U$10,2)+VLOOKUP($E150,SiSem_Req!$V$2:$W$4,2)+VLOOKUP(GlobalParameters!$C$12,SiSem_Req!$X$2:$Y$4,2)</f>
        <v>#N/A</v>
      </c>
    </row>
    <row r="151" spans="1:21" x14ac:dyDescent="0.25">
      <c r="A151" s="125"/>
      <c r="B151" s="144"/>
      <c r="C151" s="144"/>
      <c r="D151" s="145"/>
      <c r="E151" s="145"/>
      <c r="F151" s="157"/>
      <c r="G151" s="158" t="str">
        <f t="shared" si="7"/>
        <v/>
      </c>
      <c r="H151" s="148" t="str">
        <f>IF(OR($D151="",$E151=""),"",VLOOKUP($U151,SiSem_Req!$A$2:$P$16,10))</f>
        <v/>
      </c>
      <c r="I151" s="146"/>
      <c r="J151" s="147" t="str">
        <f t="shared" si="8"/>
        <v/>
      </c>
      <c r="K151" s="148" t="str">
        <f>IF(OR($D151="",$E151=""),"",VLOOKUP($U151,SiSem_Req!$A$2:$P$16,11))</f>
        <v/>
      </c>
      <c r="L151" s="149" t="str">
        <f t="shared" si="6"/>
        <v/>
      </c>
      <c r="M151" s="150" t="str">
        <f>IF(OR($D151="",$E151="",GlobalParameters!$C$12=""),"",$Q151)</f>
        <v/>
      </c>
      <c r="N151" s="151"/>
      <c r="O151" s="144"/>
      <c r="P151" s="144"/>
      <c r="Q151" s="152" t="str">
        <f>IF(OR($D151="",$E151="",GlobalParameters!$C$12=""),"",VLOOKUP($U151,SiSem_Req!$A$2:$P$16,15))</f>
        <v/>
      </c>
      <c r="R151" s="144"/>
      <c r="S151" s="144"/>
      <c r="T151" s="151"/>
      <c r="U151" s="126" t="e">
        <f>VLOOKUP($D151,SiSem_Req!$T$2:$U$10,2)+VLOOKUP($E151,SiSem_Req!$V$2:$W$4,2)+VLOOKUP(GlobalParameters!$C$12,SiSem_Req!$X$2:$Y$4,2)</f>
        <v>#N/A</v>
      </c>
    </row>
    <row r="152" spans="1:21" x14ac:dyDescent="0.25">
      <c r="A152" s="125"/>
      <c r="B152" s="144"/>
      <c r="C152" s="144"/>
      <c r="D152" s="145"/>
      <c r="E152" s="145"/>
      <c r="F152" s="157"/>
      <c r="G152" s="158" t="str">
        <f t="shared" si="7"/>
        <v/>
      </c>
      <c r="H152" s="148" t="str">
        <f>IF(OR($D152="",$E152=""),"",VLOOKUP($U152,SiSem_Req!$A$2:$P$16,10))</f>
        <v/>
      </c>
      <c r="I152" s="146"/>
      <c r="J152" s="147" t="str">
        <f t="shared" si="8"/>
        <v/>
      </c>
      <c r="K152" s="148" t="str">
        <f>IF(OR($D152="",$E152=""),"",VLOOKUP($U152,SiSem_Req!$A$2:$P$16,11))</f>
        <v/>
      </c>
      <c r="L152" s="149" t="str">
        <f t="shared" si="6"/>
        <v/>
      </c>
      <c r="M152" s="150" t="str">
        <f>IF(OR($D152="",$E152="",GlobalParameters!$C$12=""),"",$Q152)</f>
        <v/>
      </c>
      <c r="N152" s="151"/>
      <c r="O152" s="144"/>
      <c r="P152" s="144"/>
      <c r="Q152" s="152" t="str">
        <f>IF(OR($D152="",$E152="",GlobalParameters!$C$12=""),"",VLOOKUP($U152,SiSem_Req!$A$2:$P$16,15))</f>
        <v/>
      </c>
      <c r="R152" s="144"/>
      <c r="S152" s="144"/>
      <c r="T152" s="151"/>
      <c r="U152" s="126" t="e">
        <f>VLOOKUP($D152,SiSem_Req!$T$2:$U$10,2)+VLOOKUP($E152,SiSem_Req!$V$2:$W$4,2)+VLOOKUP(GlobalParameters!$C$12,SiSem_Req!$X$2:$Y$4,2)</f>
        <v>#N/A</v>
      </c>
    </row>
    <row r="153" spans="1:21" x14ac:dyDescent="0.25">
      <c r="A153" s="125"/>
      <c r="B153" s="144"/>
      <c r="C153" s="144"/>
      <c r="D153" s="145"/>
      <c r="E153" s="145"/>
      <c r="F153" s="157"/>
      <c r="G153" s="158" t="str">
        <f t="shared" si="7"/>
        <v/>
      </c>
      <c r="H153" s="148" t="str">
        <f>IF(OR($D153="",$E153=""),"",VLOOKUP($U153,SiSem_Req!$A$2:$P$16,10))</f>
        <v/>
      </c>
      <c r="I153" s="146"/>
      <c r="J153" s="147" t="str">
        <f t="shared" si="8"/>
        <v/>
      </c>
      <c r="K153" s="148" t="str">
        <f>IF(OR($D153="",$E153=""),"",VLOOKUP($U153,SiSem_Req!$A$2:$P$16,11))</f>
        <v/>
      </c>
      <c r="L153" s="149" t="str">
        <f t="shared" si="6"/>
        <v/>
      </c>
      <c r="M153" s="150" t="str">
        <f>IF(OR($D153="",$E153="",GlobalParameters!$C$12=""),"",$Q153)</f>
        <v/>
      </c>
      <c r="N153" s="151"/>
      <c r="O153" s="144"/>
      <c r="P153" s="144"/>
      <c r="Q153" s="152" t="str">
        <f>IF(OR($D153="",$E153="",GlobalParameters!$C$12=""),"",VLOOKUP($U153,SiSem_Req!$A$2:$P$16,15))</f>
        <v/>
      </c>
      <c r="R153" s="144"/>
      <c r="S153" s="144"/>
      <c r="T153" s="151"/>
      <c r="U153" s="126" t="e">
        <f>VLOOKUP($D153,SiSem_Req!$T$2:$U$10,2)+VLOOKUP($E153,SiSem_Req!$V$2:$W$4,2)+VLOOKUP(GlobalParameters!$C$12,SiSem_Req!$X$2:$Y$4,2)</f>
        <v>#N/A</v>
      </c>
    </row>
    <row r="154" spans="1:21" x14ac:dyDescent="0.25">
      <c r="A154" s="125"/>
      <c r="B154" s="144"/>
      <c r="C154" s="144"/>
      <c r="D154" s="145"/>
      <c r="E154" s="145"/>
      <c r="F154" s="157"/>
      <c r="G154" s="158" t="str">
        <f t="shared" si="7"/>
        <v/>
      </c>
      <c r="H154" s="148" t="str">
        <f>IF(OR($D154="",$E154=""),"",VLOOKUP($U154,SiSem_Req!$A$2:$P$16,10))</f>
        <v/>
      </c>
      <c r="I154" s="146"/>
      <c r="J154" s="147" t="str">
        <f t="shared" si="8"/>
        <v/>
      </c>
      <c r="K154" s="148" t="str">
        <f>IF(OR($D154="",$E154=""),"",VLOOKUP($U154,SiSem_Req!$A$2:$P$16,11))</f>
        <v/>
      </c>
      <c r="L154" s="149" t="str">
        <f t="shared" si="6"/>
        <v/>
      </c>
      <c r="M154" s="150" t="str">
        <f>IF(OR($D154="",$E154="",GlobalParameters!$C$12=""),"",$Q154)</f>
        <v/>
      </c>
      <c r="N154" s="151"/>
      <c r="O154" s="144"/>
      <c r="P154" s="144"/>
      <c r="Q154" s="152" t="str">
        <f>IF(OR($D154="",$E154="",GlobalParameters!$C$12=""),"",VLOOKUP($U154,SiSem_Req!$A$2:$P$16,15))</f>
        <v/>
      </c>
      <c r="R154" s="144"/>
      <c r="S154" s="144"/>
      <c r="T154" s="151"/>
      <c r="U154" s="126" t="e">
        <f>VLOOKUP($D154,SiSem_Req!$T$2:$U$10,2)+VLOOKUP($E154,SiSem_Req!$V$2:$W$4,2)+VLOOKUP(GlobalParameters!$C$12,SiSem_Req!$X$2:$Y$4,2)</f>
        <v>#N/A</v>
      </c>
    </row>
    <row r="155" spans="1:21" x14ac:dyDescent="0.25">
      <c r="A155" s="125"/>
      <c r="B155" s="144"/>
      <c r="C155" s="144"/>
      <c r="D155" s="145"/>
      <c r="E155" s="145"/>
      <c r="F155" s="157"/>
      <c r="G155" s="158" t="str">
        <f t="shared" si="7"/>
        <v/>
      </c>
      <c r="H155" s="148" t="str">
        <f>IF(OR($D155="",$E155=""),"",VLOOKUP($U155,SiSem_Req!$A$2:$P$16,10))</f>
        <v/>
      </c>
      <c r="I155" s="146"/>
      <c r="J155" s="147" t="str">
        <f t="shared" si="8"/>
        <v/>
      </c>
      <c r="K155" s="148" t="str">
        <f>IF(OR($D155="",$E155=""),"",VLOOKUP($U155,SiSem_Req!$A$2:$P$16,11))</f>
        <v/>
      </c>
      <c r="L155" s="149" t="str">
        <f t="shared" si="6"/>
        <v/>
      </c>
      <c r="M155" s="150" t="str">
        <f>IF(OR($D155="",$E155="",GlobalParameters!$C$12=""),"",$Q155)</f>
        <v/>
      </c>
      <c r="N155" s="151"/>
      <c r="O155" s="144"/>
      <c r="P155" s="144"/>
      <c r="Q155" s="152" t="str">
        <f>IF(OR($D155="",$E155="",GlobalParameters!$C$12=""),"",VLOOKUP($U155,SiSem_Req!$A$2:$P$16,15))</f>
        <v/>
      </c>
      <c r="R155" s="144"/>
      <c r="S155" s="144"/>
      <c r="T155" s="151"/>
      <c r="U155" s="126" t="e">
        <f>VLOOKUP($D155,SiSem_Req!$T$2:$U$10,2)+VLOOKUP($E155,SiSem_Req!$V$2:$W$4,2)+VLOOKUP(GlobalParameters!$C$12,SiSem_Req!$X$2:$Y$4,2)</f>
        <v>#N/A</v>
      </c>
    </row>
    <row r="156" spans="1:21" x14ac:dyDescent="0.25">
      <c r="A156" s="125"/>
      <c r="B156" s="144"/>
      <c r="C156" s="144"/>
      <c r="D156" s="145"/>
      <c r="E156" s="145"/>
      <c r="F156" s="157"/>
      <c r="G156" s="158" t="str">
        <f t="shared" si="7"/>
        <v/>
      </c>
      <c r="H156" s="148" t="str">
        <f>IF(OR($D156="",$E156=""),"",VLOOKUP($U156,SiSem_Req!$A$2:$P$16,10))</f>
        <v/>
      </c>
      <c r="I156" s="146"/>
      <c r="J156" s="147" t="str">
        <f t="shared" si="8"/>
        <v/>
      </c>
      <c r="K156" s="148" t="str">
        <f>IF(OR($D156="",$E156=""),"",VLOOKUP($U156,SiSem_Req!$A$2:$P$16,11))</f>
        <v/>
      </c>
      <c r="L156" s="149" t="str">
        <f t="shared" si="6"/>
        <v/>
      </c>
      <c r="M156" s="150" t="str">
        <f>IF(OR($D156="",$E156="",GlobalParameters!$C$12=""),"",$Q156)</f>
        <v/>
      </c>
      <c r="N156" s="151"/>
      <c r="O156" s="144"/>
      <c r="P156" s="144"/>
      <c r="Q156" s="152" t="str">
        <f>IF(OR($D156="",$E156="",GlobalParameters!$C$12=""),"",VLOOKUP($U156,SiSem_Req!$A$2:$P$16,15))</f>
        <v/>
      </c>
      <c r="R156" s="144"/>
      <c r="S156" s="144"/>
      <c r="T156" s="151"/>
      <c r="U156" s="126" t="e">
        <f>VLOOKUP($D156,SiSem_Req!$T$2:$U$10,2)+VLOOKUP($E156,SiSem_Req!$V$2:$W$4,2)+VLOOKUP(GlobalParameters!$C$12,SiSem_Req!$X$2:$Y$4,2)</f>
        <v>#N/A</v>
      </c>
    </row>
    <row r="157" spans="1:21" x14ac:dyDescent="0.25">
      <c r="A157" s="125"/>
      <c r="B157" s="144"/>
      <c r="C157" s="144"/>
      <c r="D157" s="145"/>
      <c r="E157" s="145"/>
      <c r="F157" s="157"/>
      <c r="G157" s="158" t="str">
        <f t="shared" si="7"/>
        <v/>
      </c>
      <c r="H157" s="148" t="str">
        <f>IF(OR($D157="",$E157=""),"",VLOOKUP($U157,SiSem_Req!$A$2:$P$16,10))</f>
        <v/>
      </c>
      <c r="I157" s="146"/>
      <c r="J157" s="147" t="str">
        <f t="shared" si="8"/>
        <v/>
      </c>
      <c r="K157" s="148" t="str">
        <f>IF(OR($D157="",$E157=""),"",VLOOKUP($U157,SiSem_Req!$A$2:$P$16,11))</f>
        <v/>
      </c>
      <c r="L157" s="149" t="str">
        <f t="shared" si="6"/>
        <v/>
      </c>
      <c r="M157" s="150" t="str">
        <f>IF(OR($D157="",$E157="",GlobalParameters!$C$12=""),"",$Q157)</f>
        <v/>
      </c>
      <c r="N157" s="151"/>
      <c r="O157" s="144"/>
      <c r="P157" s="144"/>
      <c r="Q157" s="152" t="str">
        <f>IF(OR($D157="",$E157="",GlobalParameters!$C$12=""),"",VLOOKUP($U157,SiSem_Req!$A$2:$P$16,15))</f>
        <v/>
      </c>
      <c r="R157" s="144"/>
      <c r="S157" s="144"/>
      <c r="T157" s="151"/>
      <c r="U157" s="126" t="e">
        <f>VLOOKUP($D157,SiSem_Req!$T$2:$U$10,2)+VLOOKUP($E157,SiSem_Req!$V$2:$W$4,2)+VLOOKUP(GlobalParameters!$C$12,SiSem_Req!$X$2:$Y$4,2)</f>
        <v>#N/A</v>
      </c>
    </row>
    <row r="158" spans="1:21" x14ac:dyDescent="0.25">
      <c r="A158" s="125"/>
      <c r="B158" s="144"/>
      <c r="C158" s="144"/>
      <c r="D158" s="145"/>
      <c r="E158" s="145"/>
      <c r="F158" s="157"/>
      <c r="G158" s="158" t="str">
        <f t="shared" si="7"/>
        <v/>
      </c>
      <c r="H158" s="148" t="str">
        <f>IF(OR($D158="",$E158=""),"",VLOOKUP($U158,SiSem_Req!$A$2:$P$16,10))</f>
        <v/>
      </c>
      <c r="I158" s="146"/>
      <c r="J158" s="147" t="str">
        <f t="shared" si="8"/>
        <v/>
      </c>
      <c r="K158" s="148" t="str">
        <f>IF(OR($D158="",$E158=""),"",VLOOKUP($U158,SiSem_Req!$A$2:$P$16,11))</f>
        <v/>
      </c>
      <c r="L158" s="149" t="str">
        <f t="shared" si="6"/>
        <v/>
      </c>
      <c r="M158" s="150" t="str">
        <f>IF(OR($D158="",$E158="",GlobalParameters!$C$12=""),"",$Q158)</f>
        <v/>
      </c>
      <c r="N158" s="151"/>
      <c r="O158" s="144"/>
      <c r="P158" s="144"/>
      <c r="Q158" s="152" t="str">
        <f>IF(OR($D158="",$E158="",GlobalParameters!$C$12=""),"",VLOOKUP($U158,SiSem_Req!$A$2:$P$16,15))</f>
        <v/>
      </c>
      <c r="R158" s="144"/>
      <c r="S158" s="144"/>
      <c r="T158" s="151"/>
      <c r="U158" s="126" t="e">
        <f>VLOOKUP($D158,SiSem_Req!$T$2:$U$10,2)+VLOOKUP($E158,SiSem_Req!$V$2:$W$4,2)+VLOOKUP(GlobalParameters!$C$12,SiSem_Req!$X$2:$Y$4,2)</f>
        <v>#N/A</v>
      </c>
    </row>
    <row r="159" spans="1:21" x14ac:dyDescent="0.25">
      <c r="A159" s="125"/>
      <c r="B159" s="144"/>
      <c r="C159" s="144"/>
      <c r="D159" s="145"/>
      <c r="E159" s="145"/>
      <c r="F159" s="157"/>
      <c r="G159" s="158" t="str">
        <f t="shared" si="7"/>
        <v/>
      </c>
      <c r="H159" s="148" t="str">
        <f>IF(OR($D159="",$E159=""),"",VLOOKUP($U159,SiSem_Req!$A$2:$P$16,10))</f>
        <v/>
      </c>
      <c r="I159" s="146"/>
      <c r="J159" s="147" t="str">
        <f t="shared" si="8"/>
        <v/>
      </c>
      <c r="K159" s="148" t="str">
        <f>IF(OR($D159="",$E159=""),"",VLOOKUP($U159,SiSem_Req!$A$2:$P$16,11))</f>
        <v/>
      </c>
      <c r="L159" s="149" t="str">
        <f t="shared" ref="L159:L222" si="9">IF($D159="","",$K$6+S159)</f>
        <v/>
      </c>
      <c r="M159" s="150" t="str">
        <f>IF(OR($D159="",$E159="",GlobalParameters!$C$12=""),"",$Q159)</f>
        <v/>
      </c>
      <c r="N159" s="151"/>
      <c r="O159" s="144"/>
      <c r="P159" s="144"/>
      <c r="Q159" s="152" t="str">
        <f>IF(OR($D159="",$E159="",GlobalParameters!$C$12=""),"",VLOOKUP($U159,SiSem_Req!$A$2:$P$16,15))</f>
        <v/>
      </c>
      <c r="R159" s="144"/>
      <c r="S159" s="144"/>
      <c r="T159" s="151"/>
      <c r="U159" s="126" t="e">
        <f>VLOOKUP($D159,SiSem_Req!$T$2:$U$10,2)+VLOOKUP($E159,SiSem_Req!$V$2:$W$4,2)+VLOOKUP(GlobalParameters!$C$12,SiSem_Req!$X$2:$Y$4,2)</f>
        <v>#N/A</v>
      </c>
    </row>
    <row r="160" spans="1:21" x14ac:dyDescent="0.25">
      <c r="A160" s="125"/>
      <c r="B160" s="144"/>
      <c r="C160" s="144"/>
      <c r="D160" s="145"/>
      <c r="E160" s="145"/>
      <c r="F160" s="157"/>
      <c r="G160" s="158" t="str">
        <f t="shared" si="7"/>
        <v/>
      </c>
      <c r="H160" s="148" t="str">
        <f>IF(OR($D160="",$E160=""),"",VLOOKUP($U160,SiSem_Req!$A$2:$P$16,10))</f>
        <v/>
      </c>
      <c r="I160" s="146"/>
      <c r="J160" s="147" t="str">
        <f t="shared" si="8"/>
        <v/>
      </c>
      <c r="K160" s="148" t="str">
        <f>IF(OR($D160="",$E160=""),"",VLOOKUP($U160,SiSem_Req!$A$2:$P$16,11))</f>
        <v/>
      </c>
      <c r="L160" s="149" t="str">
        <f t="shared" si="9"/>
        <v/>
      </c>
      <c r="M160" s="150" t="str">
        <f>IF(OR($D160="",$E160="",GlobalParameters!$C$12=""),"",$Q160)</f>
        <v/>
      </c>
      <c r="N160" s="151"/>
      <c r="O160" s="144"/>
      <c r="P160" s="144"/>
      <c r="Q160" s="152" t="str">
        <f>IF(OR($D160="",$E160="",GlobalParameters!$C$12=""),"",VLOOKUP($U160,SiSem_Req!$A$2:$P$16,15))</f>
        <v/>
      </c>
      <c r="R160" s="144"/>
      <c r="S160" s="144"/>
      <c r="T160" s="151"/>
      <c r="U160" s="126" t="e">
        <f>VLOOKUP($D160,SiSem_Req!$T$2:$U$10,2)+VLOOKUP($E160,SiSem_Req!$V$2:$W$4,2)+VLOOKUP(GlobalParameters!$C$12,SiSem_Req!$X$2:$Y$4,2)</f>
        <v>#N/A</v>
      </c>
    </row>
    <row r="161" spans="1:21" x14ac:dyDescent="0.25">
      <c r="A161" s="125"/>
      <c r="B161" s="144"/>
      <c r="C161" s="144"/>
      <c r="D161" s="145"/>
      <c r="E161" s="145"/>
      <c r="F161" s="157"/>
      <c r="G161" s="158" t="str">
        <f t="shared" si="7"/>
        <v/>
      </c>
      <c r="H161" s="148" t="str">
        <f>IF(OR($D161="",$E161=""),"",VLOOKUP($U161,SiSem_Req!$A$2:$P$16,10))</f>
        <v/>
      </c>
      <c r="I161" s="146"/>
      <c r="J161" s="147" t="str">
        <f t="shared" si="8"/>
        <v/>
      </c>
      <c r="K161" s="148" t="str">
        <f>IF(OR($D161="",$E161=""),"",VLOOKUP($U161,SiSem_Req!$A$2:$P$16,11))</f>
        <v/>
      </c>
      <c r="L161" s="149" t="str">
        <f t="shared" si="9"/>
        <v/>
      </c>
      <c r="M161" s="150" t="str">
        <f>IF(OR($D161="",$E161="",GlobalParameters!$C$12=""),"",$Q161)</f>
        <v/>
      </c>
      <c r="N161" s="151"/>
      <c r="O161" s="144"/>
      <c r="P161" s="144"/>
      <c r="Q161" s="152" t="str">
        <f>IF(OR($D161="",$E161="",GlobalParameters!$C$12=""),"",VLOOKUP($U161,SiSem_Req!$A$2:$P$16,15))</f>
        <v/>
      </c>
      <c r="R161" s="144"/>
      <c r="S161" s="144"/>
      <c r="T161" s="151"/>
      <c r="U161" s="126" t="e">
        <f>VLOOKUP($D161,SiSem_Req!$T$2:$U$10,2)+VLOOKUP($E161,SiSem_Req!$V$2:$W$4,2)+VLOOKUP(GlobalParameters!$C$12,SiSem_Req!$X$2:$Y$4,2)</f>
        <v>#N/A</v>
      </c>
    </row>
    <row r="162" spans="1:21" x14ac:dyDescent="0.25">
      <c r="A162" s="125"/>
      <c r="B162" s="144"/>
      <c r="C162" s="144"/>
      <c r="D162" s="145"/>
      <c r="E162" s="145"/>
      <c r="F162" s="157"/>
      <c r="G162" s="158" t="str">
        <f t="shared" si="7"/>
        <v/>
      </c>
      <c r="H162" s="148" t="str">
        <f>IF(OR($D162="",$E162=""),"",VLOOKUP($U162,SiSem_Req!$A$2:$P$16,10))</f>
        <v/>
      </c>
      <c r="I162" s="146"/>
      <c r="J162" s="147" t="str">
        <f t="shared" si="8"/>
        <v/>
      </c>
      <c r="K162" s="148" t="str">
        <f>IF(OR($D162="",$E162=""),"",VLOOKUP($U162,SiSem_Req!$A$2:$P$16,11))</f>
        <v/>
      </c>
      <c r="L162" s="149" t="str">
        <f t="shared" si="9"/>
        <v/>
      </c>
      <c r="M162" s="150" t="str">
        <f>IF(OR($D162="",$E162="",GlobalParameters!$C$12=""),"",$Q162)</f>
        <v/>
      </c>
      <c r="N162" s="151"/>
      <c r="O162" s="144"/>
      <c r="P162" s="144"/>
      <c r="Q162" s="152" t="str">
        <f>IF(OR($D162="",$E162="",GlobalParameters!$C$12=""),"",VLOOKUP($U162,SiSem_Req!$A$2:$P$16,15))</f>
        <v/>
      </c>
      <c r="R162" s="144"/>
      <c r="S162" s="144"/>
      <c r="T162" s="151"/>
      <c r="U162" s="126" t="e">
        <f>VLOOKUP($D162,SiSem_Req!$T$2:$U$10,2)+VLOOKUP($E162,SiSem_Req!$V$2:$W$4,2)+VLOOKUP(GlobalParameters!$C$12,SiSem_Req!$X$2:$Y$4,2)</f>
        <v>#N/A</v>
      </c>
    </row>
    <row r="163" spans="1:21" x14ac:dyDescent="0.25">
      <c r="A163" s="125"/>
      <c r="B163" s="144"/>
      <c r="C163" s="144"/>
      <c r="D163" s="145"/>
      <c r="E163" s="145"/>
      <c r="F163" s="157"/>
      <c r="G163" s="158" t="str">
        <f t="shared" si="7"/>
        <v/>
      </c>
      <c r="H163" s="148" t="str">
        <f>IF(OR($D163="",$E163=""),"",VLOOKUP($U163,SiSem_Req!$A$2:$P$16,10))</f>
        <v/>
      </c>
      <c r="I163" s="146"/>
      <c r="J163" s="147" t="str">
        <f t="shared" si="8"/>
        <v/>
      </c>
      <c r="K163" s="148" t="str">
        <f>IF(OR($D163="",$E163=""),"",VLOOKUP($U163,SiSem_Req!$A$2:$P$16,11))</f>
        <v/>
      </c>
      <c r="L163" s="149" t="str">
        <f t="shared" si="9"/>
        <v/>
      </c>
      <c r="M163" s="150" t="str">
        <f>IF(OR($D163="",$E163="",GlobalParameters!$C$12=""),"",$Q163)</f>
        <v/>
      </c>
      <c r="N163" s="151"/>
      <c r="O163" s="144"/>
      <c r="P163" s="144"/>
      <c r="Q163" s="152" t="str">
        <f>IF(OR($D163="",$E163="",GlobalParameters!$C$12=""),"",VLOOKUP($U163,SiSem_Req!$A$2:$P$16,15))</f>
        <v/>
      </c>
      <c r="R163" s="144"/>
      <c r="S163" s="144"/>
      <c r="T163" s="151"/>
      <c r="U163" s="126" t="e">
        <f>VLOOKUP($D163,SiSem_Req!$T$2:$U$10,2)+VLOOKUP($E163,SiSem_Req!$V$2:$W$4,2)+VLOOKUP(GlobalParameters!$C$12,SiSem_Req!$X$2:$Y$4,2)</f>
        <v>#N/A</v>
      </c>
    </row>
    <row r="164" spans="1:21" x14ac:dyDescent="0.25">
      <c r="A164" s="125"/>
      <c r="B164" s="144"/>
      <c r="C164" s="144"/>
      <c r="D164" s="145"/>
      <c r="E164" s="145"/>
      <c r="F164" s="157"/>
      <c r="G164" s="158" t="str">
        <f t="shared" si="7"/>
        <v/>
      </c>
      <c r="H164" s="148" t="str">
        <f>IF(OR($D164="",$E164=""),"",VLOOKUP($U164,SiSem_Req!$A$2:$P$16,10))</f>
        <v/>
      </c>
      <c r="I164" s="146"/>
      <c r="J164" s="147" t="str">
        <f t="shared" si="8"/>
        <v/>
      </c>
      <c r="K164" s="148" t="str">
        <f>IF(OR($D164="",$E164=""),"",VLOOKUP($U164,SiSem_Req!$A$2:$P$16,11))</f>
        <v/>
      </c>
      <c r="L164" s="149" t="str">
        <f t="shared" si="9"/>
        <v/>
      </c>
      <c r="M164" s="150" t="str">
        <f>IF(OR($D164="",$E164="",GlobalParameters!$C$12=""),"",$Q164)</f>
        <v/>
      </c>
      <c r="N164" s="151"/>
      <c r="O164" s="144"/>
      <c r="P164" s="144"/>
      <c r="Q164" s="152" t="str">
        <f>IF(OR($D164="",$E164="",GlobalParameters!$C$12=""),"",VLOOKUP($U164,SiSem_Req!$A$2:$P$16,15))</f>
        <v/>
      </c>
      <c r="R164" s="144"/>
      <c r="S164" s="144"/>
      <c r="T164" s="151"/>
      <c r="U164" s="126" t="e">
        <f>VLOOKUP($D164,SiSem_Req!$T$2:$U$10,2)+VLOOKUP($E164,SiSem_Req!$V$2:$W$4,2)+VLOOKUP(GlobalParameters!$C$12,SiSem_Req!$X$2:$Y$4,2)</f>
        <v>#N/A</v>
      </c>
    </row>
    <row r="165" spans="1:21" x14ac:dyDescent="0.25">
      <c r="A165" s="125"/>
      <c r="B165" s="144"/>
      <c r="C165" s="144"/>
      <c r="D165" s="145"/>
      <c r="E165" s="145"/>
      <c r="F165" s="157"/>
      <c r="G165" s="158" t="str">
        <f t="shared" si="7"/>
        <v/>
      </c>
      <c r="H165" s="148" t="str">
        <f>IF(OR($D165="",$E165=""),"",VLOOKUP($U165,SiSem_Req!$A$2:$P$16,10))</f>
        <v/>
      </c>
      <c r="I165" s="146"/>
      <c r="J165" s="147" t="str">
        <f t="shared" si="8"/>
        <v/>
      </c>
      <c r="K165" s="148" t="str">
        <f>IF(OR($D165="",$E165=""),"",VLOOKUP($U165,SiSem_Req!$A$2:$P$16,11))</f>
        <v/>
      </c>
      <c r="L165" s="149" t="str">
        <f t="shared" si="9"/>
        <v/>
      </c>
      <c r="M165" s="150" t="str">
        <f>IF(OR($D165="",$E165="",GlobalParameters!$C$12=""),"",$Q165)</f>
        <v/>
      </c>
      <c r="N165" s="151"/>
      <c r="O165" s="144"/>
      <c r="P165" s="144"/>
      <c r="Q165" s="152" t="str">
        <f>IF(OR($D165="",$E165="",GlobalParameters!$C$12=""),"",VLOOKUP($U165,SiSem_Req!$A$2:$P$16,15))</f>
        <v/>
      </c>
      <c r="R165" s="144"/>
      <c r="S165" s="144"/>
      <c r="T165" s="151"/>
      <c r="U165" s="126" t="e">
        <f>VLOOKUP($D165,SiSem_Req!$T$2:$U$10,2)+VLOOKUP($E165,SiSem_Req!$V$2:$W$4,2)+VLOOKUP(GlobalParameters!$C$12,SiSem_Req!$X$2:$Y$4,2)</f>
        <v>#N/A</v>
      </c>
    </row>
    <row r="166" spans="1:21" x14ac:dyDescent="0.25">
      <c r="A166" s="125"/>
      <c r="B166" s="144"/>
      <c r="C166" s="144"/>
      <c r="D166" s="145"/>
      <c r="E166" s="145"/>
      <c r="F166" s="157"/>
      <c r="G166" s="158" t="str">
        <f t="shared" si="7"/>
        <v/>
      </c>
      <c r="H166" s="148" t="str">
        <f>IF(OR($D166="",$E166=""),"",VLOOKUP($U166,SiSem_Req!$A$2:$P$16,10))</f>
        <v/>
      </c>
      <c r="I166" s="146"/>
      <c r="J166" s="147" t="str">
        <f t="shared" si="8"/>
        <v/>
      </c>
      <c r="K166" s="148" t="str">
        <f>IF(OR($D166="",$E166=""),"",VLOOKUP($U166,SiSem_Req!$A$2:$P$16,11))</f>
        <v/>
      </c>
      <c r="L166" s="149" t="str">
        <f t="shared" si="9"/>
        <v/>
      </c>
      <c r="M166" s="150" t="str">
        <f>IF(OR($D166="",$E166="",GlobalParameters!$C$12=""),"",$Q166)</f>
        <v/>
      </c>
      <c r="N166" s="151"/>
      <c r="O166" s="144"/>
      <c r="P166" s="144"/>
      <c r="Q166" s="152" t="str">
        <f>IF(OR($D166="",$E166="",GlobalParameters!$C$12=""),"",VLOOKUP($U166,SiSem_Req!$A$2:$P$16,15))</f>
        <v/>
      </c>
      <c r="R166" s="144"/>
      <c r="S166" s="144"/>
      <c r="T166" s="151"/>
      <c r="U166" s="126" t="e">
        <f>VLOOKUP($D166,SiSem_Req!$T$2:$U$10,2)+VLOOKUP($E166,SiSem_Req!$V$2:$W$4,2)+VLOOKUP(GlobalParameters!$C$12,SiSem_Req!$X$2:$Y$4,2)</f>
        <v>#N/A</v>
      </c>
    </row>
    <row r="167" spans="1:21" x14ac:dyDescent="0.25">
      <c r="A167" s="125"/>
      <c r="B167" s="144"/>
      <c r="C167" s="144"/>
      <c r="D167" s="145"/>
      <c r="E167" s="145"/>
      <c r="F167" s="157"/>
      <c r="G167" s="158" t="str">
        <f t="shared" si="7"/>
        <v/>
      </c>
      <c r="H167" s="148" t="str">
        <f>IF(OR($D167="",$E167=""),"",VLOOKUP($U167,SiSem_Req!$A$2:$P$16,10))</f>
        <v/>
      </c>
      <c r="I167" s="146"/>
      <c r="J167" s="147" t="str">
        <f t="shared" si="8"/>
        <v/>
      </c>
      <c r="K167" s="148" t="str">
        <f>IF(OR($D167="",$E167=""),"",VLOOKUP($U167,SiSem_Req!$A$2:$P$16,11))</f>
        <v/>
      </c>
      <c r="L167" s="149" t="str">
        <f t="shared" si="9"/>
        <v/>
      </c>
      <c r="M167" s="150" t="str">
        <f>IF(OR($D167="",$E167="",GlobalParameters!$C$12=""),"",$Q167)</f>
        <v/>
      </c>
      <c r="N167" s="151"/>
      <c r="O167" s="144"/>
      <c r="P167" s="144"/>
      <c r="Q167" s="152" t="str">
        <f>IF(OR($D167="",$E167="",GlobalParameters!$C$12=""),"",VLOOKUP($U167,SiSem_Req!$A$2:$P$16,15))</f>
        <v/>
      </c>
      <c r="R167" s="144"/>
      <c r="S167" s="144"/>
      <c r="T167" s="151"/>
      <c r="U167" s="126" t="e">
        <f>VLOOKUP($D167,SiSem_Req!$T$2:$U$10,2)+VLOOKUP($E167,SiSem_Req!$V$2:$W$4,2)+VLOOKUP(GlobalParameters!$C$12,SiSem_Req!$X$2:$Y$4,2)</f>
        <v>#N/A</v>
      </c>
    </row>
    <row r="168" spans="1:21" x14ac:dyDescent="0.25">
      <c r="A168" s="125"/>
      <c r="B168" s="144"/>
      <c r="C168" s="144"/>
      <c r="D168" s="145"/>
      <c r="E168" s="145"/>
      <c r="F168" s="157"/>
      <c r="G168" s="158" t="str">
        <f t="shared" si="7"/>
        <v/>
      </c>
      <c r="H168" s="148" t="str">
        <f>IF(OR($D168="",$E168=""),"",VLOOKUP($U168,SiSem_Req!$A$2:$P$16,10))</f>
        <v/>
      </c>
      <c r="I168" s="146"/>
      <c r="J168" s="147" t="str">
        <f t="shared" si="8"/>
        <v/>
      </c>
      <c r="K168" s="148" t="str">
        <f>IF(OR($D168="",$E168=""),"",VLOOKUP($U168,SiSem_Req!$A$2:$P$16,11))</f>
        <v/>
      </c>
      <c r="L168" s="149" t="str">
        <f t="shared" si="9"/>
        <v/>
      </c>
      <c r="M168" s="150" t="str">
        <f>IF(OR($D168="",$E168="",GlobalParameters!$C$12=""),"",$Q168)</f>
        <v/>
      </c>
      <c r="N168" s="151"/>
      <c r="O168" s="144"/>
      <c r="P168" s="144"/>
      <c r="Q168" s="152" t="str">
        <f>IF(OR($D168="",$E168="",GlobalParameters!$C$12=""),"",VLOOKUP($U168,SiSem_Req!$A$2:$P$16,15))</f>
        <v/>
      </c>
      <c r="R168" s="144"/>
      <c r="S168" s="144"/>
      <c r="T168" s="151"/>
      <c r="U168" s="126" t="e">
        <f>VLOOKUP($D168,SiSem_Req!$T$2:$U$10,2)+VLOOKUP($E168,SiSem_Req!$V$2:$W$4,2)+VLOOKUP(GlobalParameters!$C$12,SiSem_Req!$X$2:$Y$4,2)</f>
        <v>#N/A</v>
      </c>
    </row>
    <row r="169" spans="1:21" x14ac:dyDescent="0.25">
      <c r="A169" s="125"/>
      <c r="B169" s="144"/>
      <c r="C169" s="144"/>
      <c r="D169" s="145"/>
      <c r="E169" s="145"/>
      <c r="F169" s="157"/>
      <c r="G169" s="158" t="str">
        <f t="shared" si="7"/>
        <v/>
      </c>
      <c r="H169" s="148" t="str">
        <f>IF(OR($D169="",$E169=""),"",VLOOKUP($U169,SiSem_Req!$A$2:$P$16,10))</f>
        <v/>
      </c>
      <c r="I169" s="146"/>
      <c r="J169" s="147" t="str">
        <f t="shared" si="8"/>
        <v/>
      </c>
      <c r="K169" s="148" t="str">
        <f>IF(OR($D169="",$E169=""),"",VLOOKUP($U169,SiSem_Req!$A$2:$P$16,11))</f>
        <v/>
      </c>
      <c r="L169" s="149" t="str">
        <f t="shared" si="9"/>
        <v/>
      </c>
      <c r="M169" s="150" t="str">
        <f>IF(OR($D169="",$E169="",GlobalParameters!$C$12=""),"",$Q169)</f>
        <v/>
      </c>
      <c r="N169" s="151"/>
      <c r="O169" s="144"/>
      <c r="P169" s="144"/>
      <c r="Q169" s="152" t="str">
        <f>IF(OR($D169="",$E169="",GlobalParameters!$C$12=""),"",VLOOKUP($U169,SiSem_Req!$A$2:$P$16,15))</f>
        <v/>
      </c>
      <c r="R169" s="144"/>
      <c r="S169" s="144"/>
      <c r="T169" s="151"/>
      <c r="U169" s="126" t="e">
        <f>VLOOKUP($D169,SiSem_Req!$T$2:$U$10,2)+VLOOKUP($E169,SiSem_Req!$V$2:$W$4,2)+VLOOKUP(GlobalParameters!$C$12,SiSem_Req!$X$2:$Y$4,2)</f>
        <v>#N/A</v>
      </c>
    </row>
    <row r="170" spans="1:21" x14ac:dyDescent="0.25">
      <c r="A170" s="125"/>
      <c r="B170" s="144"/>
      <c r="C170" s="144"/>
      <c r="D170" s="145"/>
      <c r="E170" s="145"/>
      <c r="F170" s="157"/>
      <c r="G170" s="158" t="str">
        <f t="shared" si="7"/>
        <v/>
      </c>
      <c r="H170" s="148" t="str">
        <f>IF(OR($D170="",$E170=""),"",VLOOKUP($U170,SiSem_Req!$A$2:$P$16,10))</f>
        <v/>
      </c>
      <c r="I170" s="146"/>
      <c r="J170" s="147" t="str">
        <f t="shared" si="8"/>
        <v/>
      </c>
      <c r="K170" s="148" t="str">
        <f>IF(OR($D170="",$E170=""),"",VLOOKUP($U170,SiSem_Req!$A$2:$P$16,11))</f>
        <v/>
      </c>
      <c r="L170" s="149" t="str">
        <f t="shared" si="9"/>
        <v/>
      </c>
      <c r="M170" s="150" t="str">
        <f>IF(OR($D170="",$E170="",GlobalParameters!$C$12=""),"",$Q170)</f>
        <v/>
      </c>
      <c r="N170" s="151"/>
      <c r="O170" s="144"/>
      <c r="P170" s="144"/>
      <c r="Q170" s="152" t="str">
        <f>IF(OR($D170="",$E170="",GlobalParameters!$C$12=""),"",VLOOKUP($U170,SiSem_Req!$A$2:$P$16,15))</f>
        <v/>
      </c>
      <c r="R170" s="144"/>
      <c r="S170" s="144"/>
      <c r="T170" s="151"/>
      <c r="U170" s="126" t="e">
        <f>VLOOKUP($D170,SiSem_Req!$T$2:$U$10,2)+VLOOKUP($E170,SiSem_Req!$V$2:$W$4,2)+VLOOKUP(GlobalParameters!$C$12,SiSem_Req!$X$2:$Y$4,2)</f>
        <v>#N/A</v>
      </c>
    </row>
    <row r="171" spans="1:21" x14ac:dyDescent="0.25">
      <c r="A171" s="125"/>
      <c r="B171" s="144"/>
      <c r="C171" s="144"/>
      <c r="D171" s="145"/>
      <c r="E171" s="145"/>
      <c r="F171" s="157"/>
      <c r="G171" s="158" t="str">
        <f t="shared" si="7"/>
        <v/>
      </c>
      <c r="H171" s="148" t="str">
        <f>IF(OR($D171="",$E171=""),"",VLOOKUP($U171,SiSem_Req!$A$2:$P$16,10))</f>
        <v/>
      </c>
      <c r="I171" s="146"/>
      <c r="J171" s="147" t="str">
        <f t="shared" si="8"/>
        <v/>
      </c>
      <c r="K171" s="148" t="str">
        <f>IF(OR($D171="",$E171=""),"",VLOOKUP($U171,SiSem_Req!$A$2:$P$16,11))</f>
        <v/>
      </c>
      <c r="L171" s="149" t="str">
        <f t="shared" si="9"/>
        <v/>
      </c>
      <c r="M171" s="150" t="str">
        <f>IF(OR($D171="",$E171="",GlobalParameters!$C$12=""),"",$Q171)</f>
        <v/>
      </c>
      <c r="N171" s="151"/>
      <c r="O171" s="144"/>
      <c r="P171" s="144"/>
      <c r="Q171" s="152" t="str">
        <f>IF(OR($D171="",$E171="",GlobalParameters!$C$12=""),"",VLOOKUP($U171,SiSem_Req!$A$2:$P$16,15))</f>
        <v/>
      </c>
      <c r="R171" s="144"/>
      <c r="S171" s="144"/>
      <c r="T171" s="151"/>
      <c r="U171" s="126" t="e">
        <f>VLOOKUP($D171,SiSem_Req!$T$2:$U$10,2)+VLOOKUP($E171,SiSem_Req!$V$2:$W$4,2)+VLOOKUP(GlobalParameters!$C$12,SiSem_Req!$X$2:$Y$4,2)</f>
        <v>#N/A</v>
      </c>
    </row>
    <row r="172" spans="1:21" x14ac:dyDescent="0.25">
      <c r="A172" s="125"/>
      <c r="B172" s="144"/>
      <c r="C172" s="144"/>
      <c r="D172" s="145"/>
      <c r="E172" s="145"/>
      <c r="F172" s="157"/>
      <c r="G172" s="158" t="str">
        <f t="shared" si="7"/>
        <v/>
      </c>
      <c r="H172" s="148" t="str">
        <f>IF(OR($D172="",$E172=""),"",VLOOKUP($U172,SiSem_Req!$A$2:$P$16,10))</f>
        <v/>
      </c>
      <c r="I172" s="146"/>
      <c r="J172" s="147" t="str">
        <f t="shared" si="8"/>
        <v/>
      </c>
      <c r="K172" s="148" t="str">
        <f>IF(OR($D172="",$E172=""),"",VLOOKUP($U172,SiSem_Req!$A$2:$P$16,11))</f>
        <v/>
      </c>
      <c r="L172" s="149" t="str">
        <f t="shared" si="9"/>
        <v/>
      </c>
      <c r="M172" s="150" t="str">
        <f>IF(OR($D172="",$E172="",GlobalParameters!$C$12=""),"",$Q172)</f>
        <v/>
      </c>
      <c r="N172" s="151"/>
      <c r="O172" s="144"/>
      <c r="P172" s="144"/>
      <c r="Q172" s="152" t="str">
        <f>IF(OR($D172="",$E172="",GlobalParameters!$C$12=""),"",VLOOKUP($U172,SiSem_Req!$A$2:$P$16,15))</f>
        <v/>
      </c>
      <c r="R172" s="144"/>
      <c r="S172" s="144"/>
      <c r="T172" s="151"/>
      <c r="U172" s="126" t="e">
        <f>VLOOKUP($D172,SiSem_Req!$T$2:$U$10,2)+VLOOKUP($E172,SiSem_Req!$V$2:$W$4,2)+VLOOKUP(GlobalParameters!$C$12,SiSem_Req!$X$2:$Y$4,2)</f>
        <v>#N/A</v>
      </c>
    </row>
    <row r="173" spans="1:21" x14ac:dyDescent="0.25">
      <c r="A173" s="125"/>
      <c r="B173" s="144"/>
      <c r="C173" s="144"/>
      <c r="D173" s="145"/>
      <c r="E173" s="145"/>
      <c r="F173" s="157"/>
      <c r="G173" s="158" t="str">
        <f t="shared" si="7"/>
        <v/>
      </c>
      <c r="H173" s="148" t="str">
        <f>IF(OR($D173="",$E173=""),"",VLOOKUP($U173,SiSem_Req!$A$2:$P$16,10))</f>
        <v/>
      </c>
      <c r="I173" s="146"/>
      <c r="J173" s="147" t="str">
        <f t="shared" si="8"/>
        <v/>
      </c>
      <c r="K173" s="148" t="str">
        <f>IF(OR($D173="",$E173=""),"",VLOOKUP($U173,SiSem_Req!$A$2:$P$16,11))</f>
        <v/>
      </c>
      <c r="L173" s="149" t="str">
        <f t="shared" si="9"/>
        <v/>
      </c>
      <c r="M173" s="150" t="str">
        <f>IF(OR($D173="",$E173="",GlobalParameters!$C$12=""),"",$Q173)</f>
        <v/>
      </c>
      <c r="N173" s="151"/>
      <c r="O173" s="144"/>
      <c r="P173" s="144"/>
      <c r="Q173" s="152" t="str">
        <f>IF(OR($D173="",$E173="",GlobalParameters!$C$12=""),"",VLOOKUP($U173,SiSem_Req!$A$2:$P$16,15))</f>
        <v/>
      </c>
      <c r="R173" s="144"/>
      <c r="S173" s="144"/>
      <c r="T173" s="151"/>
      <c r="U173" s="126" t="e">
        <f>VLOOKUP($D173,SiSem_Req!$T$2:$U$10,2)+VLOOKUP($E173,SiSem_Req!$V$2:$W$4,2)+VLOOKUP(GlobalParameters!$C$12,SiSem_Req!$X$2:$Y$4,2)</f>
        <v>#N/A</v>
      </c>
    </row>
    <row r="174" spans="1:21" x14ac:dyDescent="0.25">
      <c r="A174" s="125"/>
      <c r="B174" s="144"/>
      <c r="C174" s="144"/>
      <c r="D174" s="145"/>
      <c r="E174" s="145"/>
      <c r="F174" s="157"/>
      <c r="G174" s="158" t="str">
        <f t="shared" si="7"/>
        <v/>
      </c>
      <c r="H174" s="148" t="str">
        <f>IF(OR($D174="",$E174=""),"",VLOOKUP($U174,SiSem_Req!$A$2:$P$16,10))</f>
        <v/>
      </c>
      <c r="I174" s="146"/>
      <c r="J174" s="147" t="str">
        <f t="shared" si="8"/>
        <v/>
      </c>
      <c r="K174" s="148" t="str">
        <f>IF(OR($D174="",$E174=""),"",VLOOKUP($U174,SiSem_Req!$A$2:$P$16,11))</f>
        <v/>
      </c>
      <c r="L174" s="149" t="str">
        <f t="shared" si="9"/>
        <v/>
      </c>
      <c r="M174" s="150" t="str">
        <f>IF(OR($D174="",$E174="",GlobalParameters!$C$12=""),"",$Q174)</f>
        <v/>
      </c>
      <c r="N174" s="151"/>
      <c r="O174" s="144"/>
      <c r="P174" s="144"/>
      <c r="Q174" s="152" t="str">
        <f>IF(OR($D174="",$E174="",GlobalParameters!$C$12=""),"",VLOOKUP($U174,SiSem_Req!$A$2:$P$16,15))</f>
        <v/>
      </c>
      <c r="R174" s="144"/>
      <c r="S174" s="144"/>
      <c r="T174" s="151"/>
      <c r="U174" s="126" t="e">
        <f>VLOOKUP($D174,SiSem_Req!$T$2:$U$10,2)+VLOOKUP($E174,SiSem_Req!$V$2:$W$4,2)+VLOOKUP(GlobalParameters!$C$12,SiSem_Req!$X$2:$Y$4,2)</f>
        <v>#N/A</v>
      </c>
    </row>
    <row r="175" spans="1:21" x14ac:dyDescent="0.25">
      <c r="A175" s="125"/>
      <c r="B175" s="144"/>
      <c r="C175" s="144"/>
      <c r="D175" s="145"/>
      <c r="E175" s="145"/>
      <c r="F175" s="157"/>
      <c r="G175" s="158" t="str">
        <f t="shared" si="7"/>
        <v/>
      </c>
      <c r="H175" s="148" t="str">
        <f>IF(OR($D175="",$E175=""),"",VLOOKUP($U175,SiSem_Req!$A$2:$P$16,10))</f>
        <v/>
      </c>
      <c r="I175" s="146"/>
      <c r="J175" s="147" t="str">
        <f t="shared" si="8"/>
        <v/>
      </c>
      <c r="K175" s="148" t="str">
        <f>IF(OR($D175="",$E175=""),"",VLOOKUP($U175,SiSem_Req!$A$2:$P$16,11))</f>
        <v/>
      </c>
      <c r="L175" s="149" t="str">
        <f t="shared" si="9"/>
        <v/>
      </c>
      <c r="M175" s="150" t="str">
        <f>IF(OR($D175="",$E175="",GlobalParameters!$C$12=""),"",$Q175)</f>
        <v/>
      </c>
      <c r="N175" s="151"/>
      <c r="O175" s="144"/>
      <c r="P175" s="144"/>
      <c r="Q175" s="152" t="str">
        <f>IF(OR($D175="",$E175="",GlobalParameters!$C$12=""),"",VLOOKUP($U175,SiSem_Req!$A$2:$P$16,15))</f>
        <v/>
      </c>
      <c r="R175" s="144"/>
      <c r="S175" s="144"/>
      <c r="T175" s="151"/>
      <c r="U175" s="126" t="e">
        <f>VLOOKUP($D175,SiSem_Req!$T$2:$U$10,2)+VLOOKUP($E175,SiSem_Req!$V$2:$W$4,2)+VLOOKUP(GlobalParameters!$C$12,SiSem_Req!$X$2:$Y$4,2)</f>
        <v>#N/A</v>
      </c>
    </row>
    <row r="176" spans="1:21" x14ac:dyDescent="0.25">
      <c r="A176" s="125"/>
      <c r="B176" s="144"/>
      <c r="C176" s="144"/>
      <c r="D176" s="145"/>
      <c r="E176" s="145"/>
      <c r="F176" s="157"/>
      <c r="G176" s="158" t="str">
        <f t="shared" si="7"/>
        <v/>
      </c>
      <c r="H176" s="148" t="str">
        <f>IF(OR($D176="",$E176=""),"",VLOOKUP($U176,SiSem_Req!$A$2:$P$16,10))</f>
        <v/>
      </c>
      <c r="I176" s="146"/>
      <c r="J176" s="147" t="str">
        <f t="shared" si="8"/>
        <v/>
      </c>
      <c r="K176" s="148" t="str">
        <f>IF(OR($D176="",$E176=""),"",VLOOKUP($U176,SiSem_Req!$A$2:$P$16,11))</f>
        <v/>
      </c>
      <c r="L176" s="149" t="str">
        <f t="shared" si="9"/>
        <v/>
      </c>
      <c r="M176" s="150" t="str">
        <f>IF(OR($D176="",$E176="",GlobalParameters!$C$12=""),"",$Q176)</f>
        <v/>
      </c>
      <c r="N176" s="151"/>
      <c r="O176" s="144"/>
      <c r="P176" s="144"/>
      <c r="Q176" s="152" t="str">
        <f>IF(OR($D176="",$E176="",GlobalParameters!$C$12=""),"",VLOOKUP($U176,SiSem_Req!$A$2:$P$16,15))</f>
        <v/>
      </c>
      <c r="R176" s="144"/>
      <c r="S176" s="144"/>
      <c r="T176" s="151"/>
      <c r="U176" s="126" t="e">
        <f>VLOOKUP($D176,SiSem_Req!$T$2:$U$10,2)+VLOOKUP($E176,SiSem_Req!$V$2:$W$4,2)+VLOOKUP(GlobalParameters!$C$12,SiSem_Req!$X$2:$Y$4,2)</f>
        <v>#N/A</v>
      </c>
    </row>
    <row r="177" spans="1:21" x14ac:dyDescent="0.25">
      <c r="A177" s="125"/>
      <c r="B177" s="144"/>
      <c r="C177" s="144"/>
      <c r="D177" s="145"/>
      <c r="E177" s="145"/>
      <c r="F177" s="157"/>
      <c r="G177" s="158" t="str">
        <f t="shared" si="7"/>
        <v/>
      </c>
      <c r="H177" s="148" t="str">
        <f>IF(OR($D177="",$E177=""),"",VLOOKUP($U177,SiSem_Req!$A$2:$P$16,10))</f>
        <v/>
      </c>
      <c r="I177" s="146"/>
      <c r="J177" s="147" t="str">
        <f t="shared" si="8"/>
        <v/>
      </c>
      <c r="K177" s="148" t="str">
        <f>IF(OR($D177="",$E177=""),"",VLOOKUP($U177,SiSem_Req!$A$2:$P$16,11))</f>
        <v/>
      </c>
      <c r="L177" s="149" t="str">
        <f t="shared" si="9"/>
        <v/>
      </c>
      <c r="M177" s="150" t="str">
        <f>IF(OR($D177="",$E177="",GlobalParameters!$C$12=""),"",$Q177)</f>
        <v/>
      </c>
      <c r="N177" s="151"/>
      <c r="O177" s="144"/>
      <c r="P177" s="144"/>
      <c r="Q177" s="152" t="str">
        <f>IF(OR($D177="",$E177="",GlobalParameters!$C$12=""),"",VLOOKUP($U177,SiSem_Req!$A$2:$P$16,15))</f>
        <v/>
      </c>
      <c r="R177" s="144"/>
      <c r="S177" s="144"/>
      <c r="T177" s="151"/>
      <c r="U177" s="126" t="e">
        <f>VLOOKUP($D177,SiSem_Req!$T$2:$U$10,2)+VLOOKUP($E177,SiSem_Req!$V$2:$W$4,2)+VLOOKUP(GlobalParameters!$C$12,SiSem_Req!$X$2:$Y$4,2)</f>
        <v>#N/A</v>
      </c>
    </row>
    <row r="178" spans="1:21" x14ac:dyDescent="0.25">
      <c r="A178" s="125"/>
      <c r="B178" s="144"/>
      <c r="C178" s="144"/>
      <c r="D178" s="145"/>
      <c r="E178" s="145"/>
      <c r="F178" s="157"/>
      <c r="G178" s="158" t="str">
        <f t="shared" si="7"/>
        <v/>
      </c>
      <c r="H178" s="148" t="str">
        <f>IF(OR($D178="",$E178=""),"",VLOOKUP($U178,SiSem_Req!$A$2:$P$16,10))</f>
        <v/>
      </c>
      <c r="I178" s="146"/>
      <c r="J178" s="147" t="str">
        <f t="shared" si="8"/>
        <v/>
      </c>
      <c r="K178" s="148" t="str">
        <f>IF(OR($D178="",$E178=""),"",VLOOKUP($U178,SiSem_Req!$A$2:$P$16,11))</f>
        <v/>
      </c>
      <c r="L178" s="149" t="str">
        <f t="shared" si="9"/>
        <v/>
      </c>
      <c r="M178" s="150" t="str">
        <f>IF(OR($D178="",$E178="",GlobalParameters!$C$12=""),"",$Q178)</f>
        <v/>
      </c>
      <c r="N178" s="151"/>
      <c r="O178" s="144"/>
      <c r="P178" s="144"/>
      <c r="Q178" s="152" t="str">
        <f>IF(OR($D178="",$E178="",GlobalParameters!$C$12=""),"",VLOOKUP($U178,SiSem_Req!$A$2:$P$16,15))</f>
        <v/>
      </c>
      <c r="R178" s="144"/>
      <c r="S178" s="144"/>
      <c r="T178" s="151"/>
      <c r="U178" s="126" t="e">
        <f>VLOOKUP($D178,SiSem_Req!$T$2:$U$10,2)+VLOOKUP($E178,SiSem_Req!$V$2:$W$4,2)+VLOOKUP(GlobalParameters!$C$12,SiSem_Req!$X$2:$Y$4,2)</f>
        <v>#N/A</v>
      </c>
    </row>
    <row r="179" spans="1:21" x14ac:dyDescent="0.25">
      <c r="A179" s="125"/>
      <c r="B179" s="144"/>
      <c r="C179" s="144"/>
      <c r="D179" s="145"/>
      <c r="E179" s="145"/>
      <c r="F179" s="157"/>
      <c r="G179" s="158" t="str">
        <f t="shared" si="7"/>
        <v/>
      </c>
      <c r="H179" s="148" t="str">
        <f>IF(OR($D179="",$E179=""),"",VLOOKUP($U179,SiSem_Req!$A$2:$P$16,10))</f>
        <v/>
      </c>
      <c r="I179" s="146"/>
      <c r="J179" s="147" t="str">
        <f t="shared" si="8"/>
        <v/>
      </c>
      <c r="K179" s="148" t="str">
        <f>IF(OR($D179="",$E179=""),"",VLOOKUP($U179,SiSem_Req!$A$2:$P$16,11))</f>
        <v/>
      </c>
      <c r="L179" s="149" t="str">
        <f t="shared" si="9"/>
        <v/>
      </c>
      <c r="M179" s="150" t="str">
        <f>IF(OR($D179="",$E179="",GlobalParameters!$C$12=""),"",$Q179)</f>
        <v/>
      </c>
      <c r="N179" s="151"/>
      <c r="O179" s="144"/>
      <c r="P179" s="144"/>
      <c r="Q179" s="152" t="str">
        <f>IF(OR($D179="",$E179="",GlobalParameters!$C$12=""),"",VLOOKUP($U179,SiSem_Req!$A$2:$P$16,15))</f>
        <v/>
      </c>
      <c r="R179" s="144"/>
      <c r="S179" s="144"/>
      <c r="T179" s="151"/>
      <c r="U179" s="126" t="e">
        <f>VLOOKUP($D179,SiSem_Req!$T$2:$U$10,2)+VLOOKUP($E179,SiSem_Req!$V$2:$W$4,2)+VLOOKUP(GlobalParameters!$C$12,SiSem_Req!$X$2:$Y$4,2)</f>
        <v>#N/A</v>
      </c>
    </row>
    <row r="180" spans="1:21" x14ac:dyDescent="0.25">
      <c r="A180" s="125"/>
      <c r="B180" s="144"/>
      <c r="C180" s="144"/>
      <c r="D180" s="145"/>
      <c r="E180" s="145"/>
      <c r="F180" s="157"/>
      <c r="G180" s="158" t="str">
        <f t="shared" si="7"/>
        <v/>
      </c>
      <c r="H180" s="148" t="str">
        <f>IF(OR($D180="",$E180=""),"",VLOOKUP($U180,SiSem_Req!$A$2:$P$16,10))</f>
        <v/>
      </c>
      <c r="I180" s="146"/>
      <c r="J180" s="147" t="str">
        <f t="shared" si="8"/>
        <v/>
      </c>
      <c r="K180" s="148" t="str">
        <f>IF(OR($D180="",$E180=""),"",VLOOKUP($U180,SiSem_Req!$A$2:$P$16,11))</f>
        <v/>
      </c>
      <c r="L180" s="149" t="str">
        <f t="shared" si="9"/>
        <v/>
      </c>
      <c r="M180" s="150" t="str">
        <f>IF(OR($D180="",$E180="",GlobalParameters!$C$12=""),"",$Q180)</f>
        <v/>
      </c>
      <c r="N180" s="151"/>
      <c r="O180" s="144"/>
      <c r="P180" s="144"/>
      <c r="Q180" s="152" t="str">
        <f>IF(OR($D180="",$E180="",GlobalParameters!$C$12=""),"",VLOOKUP($U180,SiSem_Req!$A$2:$P$16,15))</f>
        <v/>
      </c>
      <c r="R180" s="144"/>
      <c r="S180" s="144"/>
      <c r="T180" s="151"/>
      <c r="U180" s="126" t="e">
        <f>VLOOKUP($D180,SiSem_Req!$T$2:$U$10,2)+VLOOKUP($E180,SiSem_Req!$V$2:$W$4,2)+VLOOKUP(GlobalParameters!$C$12,SiSem_Req!$X$2:$Y$4,2)</f>
        <v>#N/A</v>
      </c>
    </row>
    <row r="181" spans="1:21" x14ac:dyDescent="0.25">
      <c r="A181" s="125"/>
      <c r="B181" s="144"/>
      <c r="C181" s="144"/>
      <c r="D181" s="145"/>
      <c r="E181" s="145"/>
      <c r="F181" s="157"/>
      <c r="G181" s="158" t="str">
        <f t="shared" si="7"/>
        <v/>
      </c>
      <c r="H181" s="148" t="str">
        <f>IF(OR($D181="",$E181=""),"",VLOOKUP($U181,SiSem_Req!$A$2:$P$16,10))</f>
        <v/>
      </c>
      <c r="I181" s="146"/>
      <c r="J181" s="147" t="str">
        <f t="shared" si="8"/>
        <v/>
      </c>
      <c r="K181" s="148" t="str">
        <f>IF(OR($D181="",$E181=""),"",VLOOKUP($U181,SiSem_Req!$A$2:$P$16,11))</f>
        <v/>
      </c>
      <c r="L181" s="149" t="str">
        <f t="shared" si="9"/>
        <v/>
      </c>
      <c r="M181" s="150" t="str">
        <f>IF(OR($D181="",$E181="",GlobalParameters!$C$12=""),"",$Q181)</f>
        <v/>
      </c>
      <c r="N181" s="151"/>
      <c r="O181" s="144"/>
      <c r="P181" s="144"/>
      <c r="Q181" s="152" t="str">
        <f>IF(OR($D181="",$E181="",GlobalParameters!$C$12=""),"",VLOOKUP($U181,SiSem_Req!$A$2:$P$16,15))</f>
        <v/>
      </c>
      <c r="R181" s="144"/>
      <c r="S181" s="144"/>
      <c r="T181" s="151"/>
      <c r="U181" s="126" t="e">
        <f>VLOOKUP($D181,SiSem_Req!$T$2:$U$10,2)+VLOOKUP($E181,SiSem_Req!$V$2:$W$4,2)+VLOOKUP(GlobalParameters!$C$12,SiSem_Req!$X$2:$Y$4,2)</f>
        <v>#N/A</v>
      </c>
    </row>
    <row r="182" spans="1:21" x14ac:dyDescent="0.25">
      <c r="A182" s="125"/>
      <c r="B182" s="144"/>
      <c r="C182" s="144"/>
      <c r="D182" s="145"/>
      <c r="E182" s="145"/>
      <c r="F182" s="157"/>
      <c r="G182" s="158" t="str">
        <f t="shared" si="7"/>
        <v/>
      </c>
      <c r="H182" s="148" t="str">
        <f>IF(OR($D182="",$E182=""),"",VLOOKUP($U182,SiSem_Req!$A$2:$P$16,10))</f>
        <v/>
      </c>
      <c r="I182" s="146"/>
      <c r="J182" s="147" t="str">
        <f t="shared" si="8"/>
        <v/>
      </c>
      <c r="K182" s="148" t="str">
        <f>IF(OR($D182="",$E182=""),"",VLOOKUP($U182,SiSem_Req!$A$2:$P$16,11))</f>
        <v/>
      </c>
      <c r="L182" s="149" t="str">
        <f t="shared" si="9"/>
        <v/>
      </c>
      <c r="M182" s="150" t="str">
        <f>IF(OR($D182="",$E182="",GlobalParameters!$C$12=""),"",$Q182)</f>
        <v/>
      </c>
      <c r="N182" s="151"/>
      <c r="O182" s="144"/>
      <c r="P182" s="144"/>
      <c r="Q182" s="152" t="str">
        <f>IF(OR($D182="",$E182="",GlobalParameters!$C$12=""),"",VLOOKUP($U182,SiSem_Req!$A$2:$P$16,15))</f>
        <v/>
      </c>
      <c r="R182" s="144"/>
      <c r="S182" s="144"/>
      <c r="T182" s="151"/>
      <c r="U182" s="126" t="e">
        <f>VLOOKUP($D182,SiSem_Req!$T$2:$U$10,2)+VLOOKUP($E182,SiSem_Req!$V$2:$W$4,2)+VLOOKUP(GlobalParameters!$C$12,SiSem_Req!$X$2:$Y$4,2)</f>
        <v>#N/A</v>
      </c>
    </row>
    <row r="183" spans="1:21" x14ac:dyDescent="0.25">
      <c r="A183" s="125"/>
      <c r="B183" s="144"/>
      <c r="C183" s="144"/>
      <c r="D183" s="145"/>
      <c r="E183" s="145"/>
      <c r="F183" s="157"/>
      <c r="G183" s="158" t="str">
        <f t="shared" si="7"/>
        <v/>
      </c>
      <c r="H183" s="148" t="str">
        <f>IF(OR($D183="",$E183=""),"",VLOOKUP($U183,SiSem_Req!$A$2:$P$16,10))</f>
        <v/>
      </c>
      <c r="I183" s="146"/>
      <c r="J183" s="147" t="str">
        <f t="shared" si="8"/>
        <v/>
      </c>
      <c r="K183" s="148" t="str">
        <f>IF(OR($D183="",$E183=""),"",VLOOKUP($U183,SiSem_Req!$A$2:$P$16,11))</f>
        <v/>
      </c>
      <c r="L183" s="149" t="str">
        <f t="shared" si="9"/>
        <v/>
      </c>
      <c r="M183" s="150" t="str">
        <f>IF(OR($D183="",$E183="",GlobalParameters!$C$12=""),"",$Q183)</f>
        <v/>
      </c>
      <c r="N183" s="151"/>
      <c r="O183" s="144"/>
      <c r="P183" s="144"/>
      <c r="Q183" s="152" t="str">
        <f>IF(OR($D183="",$E183="",GlobalParameters!$C$12=""),"",VLOOKUP($U183,SiSem_Req!$A$2:$P$16,15))</f>
        <v/>
      </c>
      <c r="R183" s="144"/>
      <c r="S183" s="144"/>
      <c r="T183" s="151"/>
      <c r="U183" s="126" t="e">
        <f>VLOOKUP($D183,SiSem_Req!$T$2:$U$10,2)+VLOOKUP($E183,SiSem_Req!$V$2:$W$4,2)+VLOOKUP(GlobalParameters!$C$12,SiSem_Req!$X$2:$Y$4,2)</f>
        <v>#N/A</v>
      </c>
    </row>
    <row r="184" spans="1:21" x14ac:dyDescent="0.25">
      <c r="A184" s="125"/>
      <c r="B184" s="144"/>
      <c r="C184" s="144"/>
      <c r="D184" s="145"/>
      <c r="E184" s="145"/>
      <c r="F184" s="157"/>
      <c r="G184" s="158" t="str">
        <f t="shared" si="7"/>
        <v/>
      </c>
      <c r="H184" s="148" t="str">
        <f>IF(OR($D184="",$E184=""),"",VLOOKUP($U184,SiSem_Req!$A$2:$P$16,10))</f>
        <v/>
      </c>
      <c r="I184" s="146"/>
      <c r="J184" s="147" t="str">
        <f t="shared" si="8"/>
        <v/>
      </c>
      <c r="K184" s="148" t="str">
        <f>IF(OR($D184="",$E184=""),"",VLOOKUP($U184,SiSem_Req!$A$2:$P$16,11))</f>
        <v/>
      </c>
      <c r="L184" s="149" t="str">
        <f t="shared" si="9"/>
        <v/>
      </c>
      <c r="M184" s="150" t="str">
        <f>IF(OR($D184="",$E184="",GlobalParameters!$C$12=""),"",$Q184)</f>
        <v/>
      </c>
      <c r="N184" s="151"/>
      <c r="O184" s="144"/>
      <c r="P184" s="144"/>
      <c r="Q184" s="152" t="str">
        <f>IF(OR($D184="",$E184="",GlobalParameters!$C$12=""),"",VLOOKUP($U184,SiSem_Req!$A$2:$P$16,15))</f>
        <v/>
      </c>
      <c r="R184" s="144"/>
      <c r="S184" s="144"/>
      <c r="T184" s="151"/>
      <c r="U184" s="126" t="e">
        <f>VLOOKUP($D184,SiSem_Req!$T$2:$U$10,2)+VLOOKUP($E184,SiSem_Req!$V$2:$W$4,2)+VLOOKUP(GlobalParameters!$C$12,SiSem_Req!$X$2:$Y$4,2)</f>
        <v>#N/A</v>
      </c>
    </row>
    <row r="185" spans="1:21" x14ac:dyDescent="0.25">
      <c r="A185" s="125"/>
      <c r="B185" s="144"/>
      <c r="C185" s="144"/>
      <c r="D185" s="145"/>
      <c r="E185" s="145"/>
      <c r="F185" s="157"/>
      <c r="G185" s="158" t="str">
        <f t="shared" si="7"/>
        <v/>
      </c>
      <c r="H185" s="148" t="str">
        <f>IF(OR($D185="",$E185=""),"",VLOOKUP($U185,SiSem_Req!$A$2:$P$16,10))</f>
        <v/>
      </c>
      <c r="I185" s="146"/>
      <c r="J185" s="147" t="str">
        <f t="shared" si="8"/>
        <v/>
      </c>
      <c r="K185" s="148" t="str">
        <f>IF(OR($D185="",$E185=""),"",VLOOKUP($U185,SiSem_Req!$A$2:$P$16,11))</f>
        <v/>
      </c>
      <c r="L185" s="149" t="str">
        <f t="shared" si="9"/>
        <v/>
      </c>
      <c r="M185" s="150" t="str">
        <f>IF(OR($D185="",$E185="",GlobalParameters!$C$12=""),"",$Q185)</f>
        <v/>
      </c>
      <c r="N185" s="151"/>
      <c r="O185" s="144"/>
      <c r="P185" s="144"/>
      <c r="Q185" s="152" t="str">
        <f>IF(OR($D185="",$E185="",GlobalParameters!$C$12=""),"",VLOOKUP($U185,SiSem_Req!$A$2:$P$16,15))</f>
        <v/>
      </c>
      <c r="R185" s="144"/>
      <c r="S185" s="144"/>
      <c r="T185" s="151"/>
      <c r="U185" s="126" t="e">
        <f>VLOOKUP($D185,SiSem_Req!$T$2:$U$10,2)+VLOOKUP($E185,SiSem_Req!$V$2:$W$4,2)+VLOOKUP(GlobalParameters!$C$12,SiSem_Req!$X$2:$Y$4,2)</f>
        <v>#N/A</v>
      </c>
    </row>
    <row r="186" spans="1:21" x14ac:dyDescent="0.25">
      <c r="A186" s="125"/>
      <c r="B186" s="144"/>
      <c r="C186" s="144"/>
      <c r="D186" s="145"/>
      <c r="E186" s="145"/>
      <c r="F186" s="157"/>
      <c r="G186" s="158" t="str">
        <f t="shared" si="7"/>
        <v/>
      </c>
      <c r="H186" s="148" t="str">
        <f>IF(OR($D186="",$E186=""),"",VLOOKUP($U186,SiSem_Req!$A$2:$P$16,10))</f>
        <v/>
      </c>
      <c r="I186" s="146"/>
      <c r="J186" s="147" t="str">
        <f t="shared" si="8"/>
        <v/>
      </c>
      <c r="K186" s="148" t="str">
        <f>IF(OR($D186="",$E186=""),"",VLOOKUP($U186,SiSem_Req!$A$2:$P$16,11))</f>
        <v/>
      </c>
      <c r="L186" s="149" t="str">
        <f t="shared" si="9"/>
        <v/>
      </c>
      <c r="M186" s="150" t="str">
        <f>IF(OR($D186="",$E186="",GlobalParameters!$C$12=""),"",$Q186)</f>
        <v/>
      </c>
      <c r="N186" s="151"/>
      <c r="O186" s="144"/>
      <c r="P186" s="144"/>
      <c r="Q186" s="152" t="str">
        <f>IF(OR($D186="",$E186="",GlobalParameters!$C$12=""),"",VLOOKUP($U186,SiSem_Req!$A$2:$P$16,15))</f>
        <v/>
      </c>
      <c r="R186" s="144"/>
      <c r="S186" s="144"/>
      <c r="T186" s="151"/>
      <c r="U186" s="126" t="e">
        <f>VLOOKUP($D186,SiSem_Req!$T$2:$U$10,2)+VLOOKUP($E186,SiSem_Req!$V$2:$W$4,2)+VLOOKUP(GlobalParameters!$C$12,SiSem_Req!$X$2:$Y$4,2)</f>
        <v>#N/A</v>
      </c>
    </row>
    <row r="187" spans="1:21" x14ac:dyDescent="0.25">
      <c r="A187" s="125"/>
      <c r="B187" s="144"/>
      <c r="C187" s="144"/>
      <c r="D187" s="145"/>
      <c r="E187" s="145"/>
      <c r="F187" s="157"/>
      <c r="G187" s="158" t="str">
        <f t="shared" si="7"/>
        <v/>
      </c>
      <c r="H187" s="148" t="str">
        <f>IF(OR($D187="",$E187=""),"",VLOOKUP($U187,SiSem_Req!$A$2:$P$16,10))</f>
        <v/>
      </c>
      <c r="I187" s="146"/>
      <c r="J187" s="147" t="str">
        <f t="shared" si="8"/>
        <v/>
      </c>
      <c r="K187" s="148" t="str">
        <f>IF(OR($D187="",$E187=""),"",VLOOKUP($U187,SiSem_Req!$A$2:$P$16,11))</f>
        <v/>
      </c>
      <c r="L187" s="149" t="str">
        <f t="shared" si="9"/>
        <v/>
      </c>
      <c r="M187" s="150" t="str">
        <f>IF(OR($D187="",$E187="",GlobalParameters!$C$12=""),"",$Q187)</f>
        <v/>
      </c>
      <c r="N187" s="151"/>
      <c r="O187" s="144"/>
      <c r="P187" s="144"/>
      <c r="Q187" s="152" t="str">
        <f>IF(OR($D187="",$E187="",GlobalParameters!$C$12=""),"",VLOOKUP($U187,SiSem_Req!$A$2:$P$16,15))</f>
        <v/>
      </c>
      <c r="R187" s="144"/>
      <c r="S187" s="144"/>
      <c r="T187" s="151"/>
      <c r="U187" s="126" t="e">
        <f>VLOOKUP($D187,SiSem_Req!$T$2:$U$10,2)+VLOOKUP($E187,SiSem_Req!$V$2:$W$4,2)+VLOOKUP(GlobalParameters!$C$12,SiSem_Req!$X$2:$Y$4,2)</f>
        <v>#N/A</v>
      </c>
    </row>
    <row r="188" spans="1:21" x14ac:dyDescent="0.25">
      <c r="A188" s="125"/>
      <c r="B188" s="144"/>
      <c r="C188" s="144"/>
      <c r="D188" s="145"/>
      <c r="E188" s="145"/>
      <c r="F188" s="157"/>
      <c r="G188" s="158" t="str">
        <f t="shared" si="7"/>
        <v/>
      </c>
      <c r="H188" s="148" t="str">
        <f>IF(OR($D188="",$E188=""),"",VLOOKUP($U188,SiSem_Req!$A$2:$P$16,10))</f>
        <v/>
      </c>
      <c r="I188" s="146"/>
      <c r="J188" s="147" t="str">
        <f t="shared" si="8"/>
        <v/>
      </c>
      <c r="K188" s="148" t="str">
        <f>IF(OR($D188="",$E188=""),"",VLOOKUP($U188,SiSem_Req!$A$2:$P$16,11))</f>
        <v/>
      </c>
      <c r="L188" s="149" t="str">
        <f t="shared" si="9"/>
        <v/>
      </c>
      <c r="M188" s="150" t="str">
        <f>IF(OR($D188="",$E188="",GlobalParameters!$C$12=""),"",$Q188)</f>
        <v/>
      </c>
      <c r="N188" s="151"/>
      <c r="O188" s="144"/>
      <c r="P188" s="144"/>
      <c r="Q188" s="152" t="str">
        <f>IF(OR($D188="",$E188="",GlobalParameters!$C$12=""),"",VLOOKUP($U188,SiSem_Req!$A$2:$P$16,15))</f>
        <v/>
      </c>
      <c r="R188" s="144"/>
      <c r="S188" s="144"/>
      <c r="T188" s="151"/>
      <c r="U188" s="126" t="e">
        <f>VLOOKUP($D188,SiSem_Req!$T$2:$U$10,2)+VLOOKUP($E188,SiSem_Req!$V$2:$W$4,2)+VLOOKUP(GlobalParameters!$C$12,SiSem_Req!$X$2:$Y$4,2)</f>
        <v>#N/A</v>
      </c>
    </row>
    <row r="189" spans="1:21" x14ac:dyDescent="0.25">
      <c r="A189" s="125"/>
      <c r="B189" s="144"/>
      <c r="C189" s="144"/>
      <c r="D189" s="145"/>
      <c r="E189" s="145"/>
      <c r="F189" s="157"/>
      <c r="G189" s="158" t="str">
        <f t="shared" si="7"/>
        <v/>
      </c>
      <c r="H189" s="148" t="str">
        <f>IF(OR($D189="",$E189=""),"",VLOOKUP($U189,SiSem_Req!$A$2:$P$16,10))</f>
        <v/>
      </c>
      <c r="I189" s="146"/>
      <c r="J189" s="147" t="str">
        <f t="shared" si="8"/>
        <v/>
      </c>
      <c r="K189" s="148" t="str">
        <f>IF(OR($D189="",$E189=""),"",VLOOKUP($U189,SiSem_Req!$A$2:$P$16,11))</f>
        <v/>
      </c>
      <c r="L189" s="149" t="str">
        <f t="shared" si="9"/>
        <v/>
      </c>
      <c r="M189" s="150" t="str">
        <f>IF(OR($D189="",$E189="",GlobalParameters!$C$12=""),"",$Q189)</f>
        <v/>
      </c>
      <c r="N189" s="151"/>
      <c r="O189" s="144"/>
      <c r="P189" s="144"/>
      <c r="Q189" s="152" t="str">
        <f>IF(OR($D189="",$E189="",GlobalParameters!$C$12=""),"",VLOOKUP($U189,SiSem_Req!$A$2:$P$16,15))</f>
        <v/>
      </c>
      <c r="R189" s="144"/>
      <c r="S189" s="144"/>
      <c r="T189" s="151"/>
      <c r="U189" s="126" t="e">
        <f>VLOOKUP($D189,SiSem_Req!$T$2:$U$10,2)+VLOOKUP($E189,SiSem_Req!$V$2:$W$4,2)+VLOOKUP(GlobalParameters!$C$12,SiSem_Req!$X$2:$Y$4,2)</f>
        <v>#N/A</v>
      </c>
    </row>
    <row r="190" spans="1:21" x14ac:dyDescent="0.25">
      <c r="A190" s="125"/>
      <c r="B190" s="144"/>
      <c r="C190" s="144"/>
      <c r="D190" s="145"/>
      <c r="E190" s="145"/>
      <c r="F190" s="157"/>
      <c r="G190" s="158" t="str">
        <f t="shared" si="7"/>
        <v/>
      </c>
      <c r="H190" s="148" t="str">
        <f>IF(OR($D190="",$E190=""),"",VLOOKUP($U190,SiSem_Req!$A$2:$P$16,10))</f>
        <v/>
      </c>
      <c r="I190" s="146"/>
      <c r="J190" s="147" t="str">
        <f t="shared" si="8"/>
        <v/>
      </c>
      <c r="K190" s="148" t="str">
        <f>IF(OR($D190="",$E190=""),"",VLOOKUP($U190,SiSem_Req!$A$2:$P$16,11))</f>
        <v/>
      </c>
      <c r="L190" s="149" t="str">
        <f t="shared" si="9"/>
        <v/>
      </c>
      <c r="M190" s="150" t="str">
        <f>IF(OR($D190="",$E190="",GlobalParameters!$C$12=""),"",$Q190)</f>
        <v/>
      </c>
      <c r="N190" s="151"/>
      <c r="O190" s="144"/>
      <c r="P190" s="144"/>
      <c r="Q190" s="152" t="str">
        <f>IF(OR($D190="",$E190="",GlobalParameters!$C$12=""),"",VLOOKUP($U190,SiSem_Req!$A$2:$P$16,15))</f>
        <v/>
      </c>
      <c r="R190" s="144"/>
      <c r="S190" s="144"/>
      <c r="T190" s="151"/>
      <c r="U190" s="126" t="e">
        <f>VLOOKUP($D190,SiSem_Req!$T$2:$U$10,2)+VLOOKUP($E190,SiSem_Req!$V$2:$W$4,2)+VLOOKUP(GlobalParameters!$C$12,SiSem_Req!$X$2:$Y$4,2)</f>
        <v>#N/A</v>
      </c>
    </row>
    <row r="191" spans="1:21" x14ac:dyDescent="0.25">
      <c r="A191" s="125"/>
      <c r="B191" s="144"/>
      <c r="C191" s="144"/>
      <c r="D191" s="145"/>
      <c r="E191" s="145"/>
      <c r="F191" s="157"/>
      <c r="G191" s="158" t="str">
        <f t="shared" si="7"/>
        <v/>
      </c>
      <c r="H191" s="148" t="str">
        <f>IF(OR($D191="",$E191=""),"",VLOOKUP($U191,SiSem_Req!$A$2:$P$16,10))</f>
        <v/>
      </c>
      <c r="I191" s="146"/>
      <c r="J191" s="147" t="str">
        <f t="shared" si="8"/>
        <v/>
      </c>
      <c r="K191" s="148" t="str">
        <f>IF(OR($D191="",$E191=""),"",VLOOKUP($U191,SiSem_Req!$A$2:$P$16,11))</f>
        <v/>
      </c>
      <c r="L191" s="149" t="str">
        <f t="shared" si="9"/>
        <v/>
      </c>
      <c r="M191" s="150" t="str">
        <f>IF(OR($D191="",$E191="",GlobalParameters!$C$12=""),"",$Q191)</f>
        <v/>
      </c>
      <c r="N191" s="151"/>
      <c r="O191" s="144"/>
      <c r="P191" s="144"/>
      <c r="Q191" s="152" t="str">
        <f>IF(OR($D191="",$E191="",GlobalParameters!$C$12=""),"",VLOOKUP($U191,SiSem_Req!$A$2:$P$16,15))</f>
        <v/>
      </c>
      <c r="R191" s="144"/>
      <c r="S191" s="144"/>
      <c r="T191" s="151"/>
      <c r="U191" s="126" t="e">
        <f>VLOOKUP($D191,SiSem_Req!$T$2:$U$10,2)+VLOOKUP($E191,SiSem_Req!$V$2:$W$4,2)+VLOOKUP(GlobalParameters!$C$12,SiSem_Req!$X$2:$Y$4,2)</f>
        <v>#N/A</v>
      </c>
    </row>
    <row r="192" spans="1:21" x14ac:dyDescent="0.25">
      <c r="A192" s="125"/>
      <c r="B192" s="144"/>
      <c r="C192" s="144"/>
      <c r="D192" s="145"/>
      <c r="E192" s="145"/>
      <c r="F192" s="157"/>
      <c r="G192" s="158" t="str">
        <f t="shared" si="7"/>
        <v/>
      </c>
      <c r="H192" s="148" t="str">
        <f>IF(OR($D192="",$E192=""),"",VLOOKUP($U192,SiSem_Req!$A$2:$P$16,10))</f>
        <v/>
      </c>
      <c r="I192" s="146"/>
      <c r="J192" s="147" t="str">
        <f t="shared" si="8"/>
        <v/>
      </c>
      <c r="K192" s="148" t="str">
        <f>IF(OR($D192="",$E192=""),"",VLOOKUP($U192,SiSem_Req!$A$2:$P$16,11))</f>
        <v/>
      </c>
      <c r="L192" s="149" t="str">
        <f t="shared" si="9"/>
        <v/>
      </c>
      <c r="M192" s="150" t="str">
        <f>IF(OR($D192="",$E192="",GlobalParameters!$C$12=""),"",$Q192)</f>
        <v/>
      </c>
      <c r="N192" s="151"/>
      <c r="O192" s="144"/>
      <c r="P192" s="144"/>
      <c r="Q192" s="152" t="str">
        <f>IF(OR($D192="",$E192="",GlobalParameters!$C$12=""),"",VLOOKUP($U192,SiSem_Req!$A$2:$P$16,15))</f>
        <v/>
      </c>
      <c r="R192" s="144"/>
      <c r="S192" s="144"/>
      <c r="T192" s="151"/>
      <c r="U192" s="126" t="e">
        <f>VLOOKUP($D192,SiSem_Req!$T$2:$U$10,2)+VLOOKUP($E192,SiSem_Req!$V$2:$W$4,2)+VLOOKUP(GlobalParameters!$C$12,SiSem_Req!$X$2:$Y$4,2)</f>
        <v>#N/A</v>
      </c>
    </row>
    <row r="193" spans="1:21" x14ac:dyDescent="0.25">
      <c r="A193" s="125"/>
      <c r="B193" s="144"/>
      <c r="C193" s="144"/>
      <c r="D193" s="145"/>
      <c r="E193" s="145"/>
      <c r="F193" s="157"/>
      <c r="G193" s="158" t="str">
        <f t="shared" si="7"/>
        <v/>
      </c>
      <c r="H193" s="148" t="str">
        <f>IF(OR($D193="",$E193=""),"",VLOOKUP($U193,SiSem_Req!$A$2:$P$16,10))</f>
        <v/>
      </c>
      <c r="I193" s="146"/>
      <c r="J193" s="147" t="str">
        <f t="shared" si="8"/>
        <v/>
      </c>
      <c r="K193" s="148" t="str">
        <f>IF(OR($D193="",$E193=""),"",VLOOKUP($U193,SiSem_Req!$A$2:$P$16,11))</f>
        <v/>
      </c>
      <c r="L193" s="149" t="str">
        <f t="shared" si="9"/>
        <v/>
      </c>
      <c r="M193" s="150" t="str">
        <f>IF(OR($D193="",$E193="",GlobalParameters!$C$12=""),"",$Q193)</f>
        <v/>
      </c>
      <c r="N193" s="151"/>
      <c r="O193" s="144"/>
      <c r="P193" s="144"/>
      <c r="Q193" s="152" t="str">
        <f>IF(OR($D193="",$E193="",GlobalParameters!$C$12=""),"",VLOOKUP($U193,SiSem_Req!$A$2:$P$16,15))</f>
        <v/>
      </c>
      <c r="R193" s="144"/>
      <c r="S193" s="144"/>
      <c r="T193" s="151"/>
      <c r="U193" s="126" t="e">
        <f>VLOOKUP($D193,SiSem_Req!$T$2:$U$10,2)+VLOOKUP($E193,SiSem_Req!$V$2:$W$4,2)+VLOOKUP(GlobalParameters!$C$12,SiSem_Req!$X$2:$Y$4,2)</f>
        <v>#N/A</v>
      </c>
    </row>
    <row r="194" spans="1:21" x14ac:dyDescent="0.25">
      <c r="A194" s="125"/>
      <c r="B194" s="144"/>
      <c r="C194" s="144"/>
      <c r="D194" s="145"/>
      <c r="E194" s="145"/>
      <c r="F194" s="157"/>
      <c r="G194" s="158" t="str">
        <f t="shared" si="7"/>
        <v/>
      </c>
      <c r="H194" s="148" t="str">
        <f>IF(OR($D194="",$E194=""),"",VLOOKUP($U194,SiSem_Req!$A$2:$P$16,10))</f>
        <v/>
      </c>
      <c r="I194" s="146"/>
      <c r="J194" s="147" t="str">
        <f t="shared" si="8"/>
        <v/>
      </c>
      <c r="K194" s="148" t="str">
        <f>IF(OR($D194="",$E194=""),"",VLOOKUP($U194,SiSem_Req!$A$2:$P$16,11))</f>
        <v/>
      </c>
      <c r="L194" s="149" t="str">
        <f t="shared" si="9"/>
        <v/>
      </c>
      <c r="M194" s="150" t="str">
        <f>IF(OR($D194="",$E194="",GlobalParameters!$C$12=""),"",$Q194)</f>
        <v/>
      </c>
      <c r="N194" s="151"/>
      <c r="O194" s="144"/>
      <c r="P194" s="144"/>
      <c r="Q194" s="152" t="str">
        <f>IF(OR($D194="",$E194="",GlobalParameters!$C$12=""),"",VLOOKUP($U194,SiSem_Req!$A$2:$P$16,15))</f>
        <v/>
      </c>
      <c r="R194" s="144"/>
      <c r="S194" s="144"/>
      <c r="T194" s="151"/>
      <c r="U194" s="126" t="e">
        <f>VLOOKUP($D194,SiSem_Req!$T$2:$U$10,2)+VLOOKUP($E194,SiSem_Req!$V$2:$W$4,2)+VLOOKUP(GlobalParameters!$C$12,SiSem_Req!$X$2:$Y$4,2)</f>
        <v>#N/A</v>
      </c>
    </row>
    <row r="195" spans="1:21" x14ac:dyDescent="0.25">
      <c r="A195" s="125"/>
      <c r="B195" s="144"/>
      <c r="C195" s="144"/>
      <c r="D195" s="145"/>
      <c r="E195" s="145"/>
      <c r="F195" s="157"/>
      <c r="G195" s="158" t="str">
        <f t="shared" si="7"/>
        <v/>
      </c>
      <c r="H195" s="148" t="str">
        <f>IF(OR($D195="",$E195=""),"",VLOOKUP($U195,SiSem_Req!$A$2:$P$16,10))</f>
        <v/>
      </c>
      <c r="I195" s="146"/>
      <c r="J195" s="147" t="str">
        <f t="shared" si="8"/>
        <v/>
      </c>
      <c r="K195" s="148" t="str">
        <f>IF(OR($D195="",$E195=""),"",VLOOKUP($U195,SiSem_Req!$A$2:$P$16,11))</f>
        <v/>
      </c>
      <c r="L195" s="149" t="str">
        <f t="shared" si="9"/>
        <v/>
      </c>
      <c r="M195" s="150" t="str">
        <f>IF(OR($D195="",$E195="",GlobalParameters!$C$12=""),"",$Q195)</f>
        <v/>
      </c>
      <c r="N195" s="151"/>
      <c r="O195" s="144"/>
      <c r="P195" s="144"/>
      <c r="Q195" s="152" t="str">
        <f>IF(OR($D195="",$E195="",GlobalParameters!$C$12=""),"",VLOOKUP($U195,SiSem_Req!$A$2:$P$16,15))</f>
        <v/>
      </c>
      <c r="R195" s="144"/>
      <c r="S195" s="144"/>
      <c r="T195" s="151"/>
      <c r="U195" s="126" t="e">
        <f>VLOOKUP($D195,SiSem_Req!$T$2:$U$10,2)+VLOOKUP($E195,SiSem_Req!$V$2:$W$4,2)+VLOOKUP(GlobalParameters!$C$12,SiSem_Req!$X$2:$Y$4,2)</f>
        <v>#N/A</v>
      </c>
    </row>
    <row r="196" spans="1:21" x14ac:dyDescent="0.25">
      <c r="A196" s="125"/>
      <c r="B196" s="144"/>
      <c r="C196" s="144"/>
      <c r="D196" s="145"/>
      <c r="E196" s="145"/>
      <c r="F196" s="157"/>
      <c r="G196" s="158" t="str">
        <f t="shared" si="7"/>
        <v/>
      </c>
      <c r="H196" s="148" t="str">
        <f>IF(OR($D196="",$E196=""),"",VLOOKUP($U196,SiSem_Req!$A$2:$P$16,10))</f>
        <v/>
      </c>
      <c r="I196" s="146"/>
      <c r="J196" s="147" t="str">
        <f t="shared" si="8"/>
        <v/>
      </c>
      <c r="K196" s="148" t="str">
        <f>IF(OR($D196="",$E196=""),"",VLOOKUP($U196,SiSem_Req!$A$2:$P$16,11))</f>
        <v/>
      </c>
      <c r="L196" s="149" t="str">
        <f t="shared" si="9"/>
        <v/>
      </c>
      <c r="M196" s="150" t="str">
        <f>IF(OR($D196="",$E196="",GlobalParameters!$C$12=""),"",$Q196)</f>
        <v/>
      </c>
      <c r="N196" s="151"/>
      <c r="O196" s="144"/>
      <c r="P196" s="144"/>
      <c r="Q196" s="152" t="str">
        <f>IF(OR($D196="",$E196="",GlobalParameters!$C$12=""),"",VLOOKUP($U196,SiSem_Req!$A$2:$P$16,15))</f>
        <v/>
      </c>
      <c r="R196" s="144"/>
      <c r="S196" s="144"/>
      <c r="T196" s="151"/>
      <c r="U196" s="126" t="e">
        <f>VLOOKUP($D196,SiSem_Req!$T$2:$U$10,2)+VLOOKUP($E196,SiSem_Req!$V$2:$W$4,2)+VLOOKUP(GlobalParameters!$C$12,SiSem_Req!$X$2:$Y$4,2)</f>
        <v>#N/A</v>
      </c>
    </row>
    <row r="197" spans="1:21" x14ac:dyDescent="0.25">
      <c r="A197" s="125"/>
      <c r="B197" s="144"/>
      <c r="C197" s="144"/>
      <c r="D197" s="145"/>
      <c r="E197" s="145"/>
      <c r="F197" s="157"/>
      <c r="G197" s="158" t="str">
        <f t="shared" si="7"/>
        <v/>
      </c>
      <c r="H197" s="148" t="str">
        <f>IF(OR($D197="",$E197=""),"",VLOOKUP($U197,SiSem_Req!$A$2:$P$16,10))</f>
        <v/>
      </c>
      <c r="I197" s="146"/>
      <c r="J197" s="147" t="str">
        <f t="shared" si="8"/>
        <v/>
      </c>
      <c r="K197" s="148" t="str">
        <f>IF(OR($D197="",$E197=""),"",VLOOKUP($U197,SiSem_Req!$A$2:$P$16,11))</f>
        <v/>
      </c>
      <c r="L197" s="149" t="str">
        <f t="shared" si="9"/>
        <v/>
      </c>
      <c r="M197" s="150" t="str">
        <f>IF(OR($D197="",$E197="",GlobalParameters!$C$12=""),"",$Q197)</f>
        <v/>
      </c>
      <c r="N197" s="151"/>
      <c r="O197" s="144"/>
      <c r="P197" s="144"/>
      <c r="Q197" s="152" t="str">
        <f>IF(OR($D197="",$E197="",GlobalParameters!$C$12=""),"",VLOOKUP($U197,SiSem_Req!$A$2:$P$16,15))</f>
        <v/>
      </c>
      <c r="R197" s="144"/>
      <c r="S197" s="144"/>
      <c r="T197" s="151"/>
      <c r="U197" s="126" t="e">
        <f>VLOOKUP($D197,SiSem_Req!$T$2:$U$10,2)+VLOOKUP($E197,SiSem_Req!$V$2:$W$4,2)+VLOOKUP(GlobalParameters!$C$12,SiSem_Req!$X$2:$Y$4,2)</f>
        <v>#N/A</v>
      </c>
    </row>
    <row r="198" spans="1:21" x14ac:dyDescent="0.25">
      <c r="A198" s="125"/>
      <c r="B198" s="144"/>
      <c r="C198" s="144"/>
      <c r="D198" s="145"/>
      <c r="E198" s="145"/>
      <c r="F198" s="157"/>
      <c r="G198" s="158" t="str">
        <f t="shared" si="7"/>
        <v/>
      </c>
      <c r="H198" s="148" t="str">
        <f>IF(OR($D198="",$E198=""),"",VLOOKUP($U198,SiSem_Req!$A$2:$P$16,10))</f>
        <v/>
      </c>
      <c r="I198" s="146"/>
      <c r="J198" s="147" t="str">
        <f t="shared" si="8"/>
        <v/>
      </c>
      <c r="K198" s="148" t="str">
        <f>IF(OR($D198="",$E198=""),"",VLOOKUP($U198,SiSem_Req!$A$2:$P$16,11))</f>
        <v/>
      </c>
      <c r="L198" s="149" t="str">
        <f t="shared" si="9"/>
        <v/>
      </c>
      <c r="M198" s="150" t="str">
        <f>IF(OR($D198="",$E198="",GlobalParameters!$C$12=""),"",$Q198)</f>
        <v/>
      </c>
      <c r="N198" s="151"/>
      <c r="O198" s="144"/>
      <c r="P198" s="144"/>
      <c r="Q198" s="152" t="str">
        <f>IF(OR($D198="",$E198="",GlobalParameters!$C$12=""),"",VLOOKUP($U198,SiSem_Req!$A$2:$P$16,15))</f>
        <v/>
      </c>
      <c r="R198" s="144"/>
      <c r="S198" s="144"/>
      <c r="T198" s="151"/>
      <c r="U198" s="126" t="e">
        <f>VLOOKUP($D198,SiSem_Req!$T$2:$U$10,2)+VLOOKUP($E198,SiSem_Req!$V$2:$W$4,2)+VLOOKUP(GlobalParameters!$C$12,SiSem_Req!$X$2:$Y$4,2)</f>
        <v>#N/A</v>
      </c>
    </row>
    <row r="199" spans="1:21" x14ac:dyDescent="0.25">
      <c r="A199" s="125"/>
      <c r="B199" s="144"/>
      <c r="C199" s="144"/>
      <c r="D199" s="145"/>
      <c r="E199" s="145"/>
      <c r="F199" s="157"/>
      <c r="G199" s="158" t="str">
        <f t="shared" si="7"/>
        <v/>
      </c>
      <c r="H199" s="148" t="str">
        <f>IF(OR($D199="",$E199=""),"",VLOOKUP($U199,SiSem_Req!$A$2:$P$16,10))</f>
        <v/>
      </c>
      <c r="I199" s="146"/>
      <c r="J199" s="147" t="str">
        <f t="shared" si="8"/>
        <v/>
      </c>
      <c r="K199" s="148" t="str">
        <f>IF(OR($D199="",$E199=""),"",VLOOKUP($U199,SiSem_Req!$A$2:$P$16,11))</f>
        <v/>
      </c>
      <c r="L199" s="149" t="str">
        <f t="shared" si="9"/>
        <v/>
      </c>
      <c r="M199" s="150" t="str">
        <f>IF(OR($D199="",$E199="",GlobalParameters!$C$12=""),"",$Q199)</f>
        <v/>
      </c>
      <c r="N199" s="151"/>
      <c r="O199" s="144"/>
      <c r="P199" s="144"/>
      <c r="Q199" s="152" t="str">
        <f>IF(OR($D199="",$E199="",GlobalParameters!$C$12=""),"",VLOOKUP($U199,SiSem_Req!$A$2:$P$16,15))</f>
        <v/>
      </c>
      <c r="R199" s="144"/>
      <c r="S199" s="144"/>
      <c r="T199" s="151"/>
      <c r="U199" s="126" t="e">
        <f>VLOOKUP($D199,SiSem_Req!$T$2:$U$10,2)+VLOOKUP($E199,SiSem_Req!$V$2:$W$4,2)+VLOOKUP(GlobalParameters!$C$12,SiSem_Req!$X$2:$Y$4,2)</f>
        <v>#N/A</v>
      </c>
    </row>
    <row r="200" spans="1:21" x14ac:dyDescent="0.25">
      <c r="A200" s="125"/>
      <c r="B200" s="144"/>
      <c r="C200" s="144"/>
      <c r="D200" s="145"/>
      <c r="E200" s="145"/>
      <c r="F200" s="157"/>
      <c r="G200" s="158" t="str">
        <f t="shared" si="7"/>
        <v/>
      </c>
      <c r="H200" s="148" t="str">
        <f>IF(OR($D200="",$E200=""),"",VLOOKUP($U200,SiSem_Req!$A$2:$P$16,10))</f>
        <v/>
      </c>
      <c r="I200" s="146"/>
      <c r="J200" s="147" t="str">
        <f t="shared" si="8"/>
        <v/>
      </c>
      <c r="K200" s="148" t="str">
        <f>IF(OR($D200="",$E200=""),"",VLOOKUP($U200,SiSem_Req!$A$2:$P$16,11))</f>
        <v/>
      </c>
      <c r="L200" s="149" t="str">
        <f t="shared" si="9"/>
        <v/>
      </c>
      <c r="M200" s="150" t="str">
        <f>IF(OR($D200="",$E200="",GlobalParameters!$C$12=""),"",$Q200)</f>
        <v/>
      </c>
      <c r="N200" s="151"/>
      <c r="O200" s="144"/>
      <c r="P200" s="144"/>
      <c r="Q200" s="152" t="str">
        <f>IF(OR($D200="",$E200="",GlobalParameters!$C$12=""),"",VLOOKUP($U200,SiSem_Req!$A$2:$P$16,15))</f>
        <v/>
      </c>
      <c r="R200" s="144"/>
      <c r="S200" s="144"/>
      <c r="T200" s="151"/>
      <c r="U200" s="126" t="e">
        <f>VLOOKUP($D200,SiSem_Req!$T$2:$U$10,2)+VLOOKUP($E200,SiSem_Req!$V$2:$W$4,2)+VLOOKUP(GlobalParameters!$C$12,SiSem_Req!$X$2:$Y$4,2)</f>
        <v>#N/A</v>
      </c>
    </row>
    <row r="201" spans="1:21" x14ac:dyDescent="0.25">
      <c r="A201" s="125"/>
      <c r="B201" s="144"/>
      <c r="C201" s="144"/>
      <c r="D201" s="145"/>
      <c r="E201" s="145"/>
      <c r="F201" s="157"/>
      <c r="G201" s="158" t="str">
        <f t="shared" si="7"/>
        <v/>
      </c>
      <c r="H201" s="148" t="str">
        <f>IF(OR($D201="",$E201=""),"",VLOOKUP($U201,SiSem_Req!$A$2:$P$16,10))</f>
        <v/>
      </c>
      <c r="I201" s="146"/>
      <c r="J201" s="147" t="str">
        <f t="shared" si="8"/>
        <v/>
      </c>
      <c r="K201" s="148" t="str">
        <f>IF(OR($D201="",$E201=""),"",VLOOKUP($U201,SiSem_Req!$A$2:$P$16,11))</f>
        <v/>
      </c>
      <c r="L201" s="149" t="str">
        <f t="shared" si="9"/>
        <v/>
      </c>
      <c r="M201" s="150" t="str">
        <f>IF(OR($D201="",$E201="",GlobalParameters!$C$12=""),"",$Q201)</f>
        <v/>
      </c>
      <c r="N201" s="151"/>
      <c r="O201" s="144"/>
      <c r="P201" s="144"/>
      <c r="Q201" s="152" t="str">
        <f>IF(OR($D201="",$E201="",GlobalParameters!$C$12=""),"",VLOOKUP($U201,SiSem_Req!$A$2:$P$16,15))</f>
        <v/>
      </c>
      <c r="R201" s="144"/>
      <c r="S201" s="144"/>
      <c r="T201" s="151"/>
      <c r="U201" s="126" t="e">
        <f>VLOOKUP($D201,SiSem_Req!$T$2:$U$10,2)+VLOOKUP($E201,SiSem_Req!$V$2:$W$4,2)+VLOOKUP(GlobalParameters!$C$12,SiSem_Req!$X$2:$Y$4,2)</f>
        <v>#N/A</v>
      </c>
    </row>
    <row r="202" spans="1:21" x14ac:dyDescent="0.25">
      <c r="A202" s="125"/>
      <c r="B202" s="144"/>
      <c r="C202" s="144"/>
      <c r="D202" s="145"/>
      <c r="E202" s="145"/>
      <c r="F202" s="157"/>
      <c r="G202" s="158" t="str">
        <f t="shared" si="7"/>
        <v/>
      </c>
      <c r="H202" s="148" t="str">
        <f>IF(OR($D202="",$E202=""),"",VLOOKUP($U202,SiSem_Req!$A$2:$P$16,10))</f>
        <v/>
      </c>
      <c r="I202" s="146"/>
      <c r="J202" s="147" t="str">
        <f t="shared" si="8"/>
        <v/>
      </c>
      <c r="K202" s="148" t="str">
        <f>IF(OR($D202="",$E202=""),"",VLOOKUP($U202,SiSem_Req!$A$2:$P$16,11))</f>
        <v/>
      </c>
      <c r="L202" s="149" t="str">
        <f t="shared" si="9"/>
        <v/>
      </c>
      <c r="M202" s="150" t="str">
        <f>IF(OR($D202="",$E202="",GlobalParameters!$C$12=""),"",$Q202)</f>
        <v/>
      </c>
      <c r="N202" s="151"/>
      <c r="O202" s="144"/>
      <c r="P202" s="144"/>
      <c r="Q202" s="152" t="str">
        <f>IF(OR($D202="",$E202="",GlobalParameters!$C$12=""),"",VLOOKUP($U202,SiSem_Req!$A$2:$P$16,15))</f>
        <v/>
      </c>
      <c r="R202" s="144"/>
      <c r="S202" s="144"/>
      <c r="T202" s="151"/>
      <c r="U202" s="126" t="e">
        <f>VLOOKUP($D202,SiSem_Req!$T$2:$U$10,2)+VLOOKUP($E202,SiSem_Req!$V$2:$W$4,2)+VLOOKUP(GlobalParameters!$C$12,SiSem_Req!$X$2:$Y$4,2)</f>
        <v>#N/A</v>
      </c>
    </row>
    <row r="203" spans="1:21" x14ac:dyDescent="0.25">
      <c r="A203" s="125"/>
      <c r="B203" s="144"/>
      <c r="C203" s="144"/>
      <c r="D203" s="145"/>
      <c r="E203" s="145"/>
      <c r="F203" s="157"/>
      <c r="G203" s="158" t="str">
        <f t="shared" si="7"/>
        <v/>
      </c>
      <c r="H203" s="148" t="str">
        <f>IF(OR($D203="",$E203=""),"",VLOOKUP($U203,SiSem_Req!$A$2:$P$16,10))</f>
        <v/>
      </c>
      <c r="I203" s="146"/>
      <c r="J203" s="147" t="str">
        <f t="shared" si="8"/>
        <v/>
      </c>
      <c r="K203" s="148" t="str">
        <f>IF(OR($D203="",$E203=""),"",VLOOKUP($U203,SiSem_Req!$A$2:$P$16,11))</f>
        <v/>
      </c>
      <c r="L203" s="149" t="str">
        <f t="shared" si="9"/>
        <v/>
      </c>
      <c r="M203" s="150" t="str">
        <f>IF(OR($D203="",$E203="",GlobalParameters!$C$12=""),"",$Q203)</f>
        <v/>
      </c>
      <c r="N203" s="151"/>
      <c r="O203" s="144"/>
      <c r="P203" s="144"/>
      <c r="Q203" s="152" t="str">
        <f>IF(OR($D203="",$E203="",GlobalParameters!$C$12=""),"",VLOOKUP($U203,SiSem_Req!$A$2:$P$16,15))</f>
        <v/>
      </c>
      <c r="R203" s="144"/>
      <c r="S203" s="144"/>
      <c r="T203" s="151"/>
      <c r="U203" s="126" t="e">
        <f>VLOOKUP($D203,SiSem_Req!$T$2:$U$10,2)+VLOOKUP($E203,SiSem_Req!$V$2:$W$4,2)+VLOOKUP(GlobalParameters!$C$12,SiSem_Req!$X$2:$Y$4,2)</f>
        <v>#N/A</v>
      </c>
    </row>
    <row r="204" spans="1:21" x14ac:dyDescent="0.25">
      <c r="A204" s="125"/>
      <c r="B204" s="144"/>
      <c r="C204" s="144"/>
      <c r="D204" s="145"/>
      <c r="E204" s="145"/>
      <c r="F204" s="157"/>
      <c r="G204" s="158" t="str">
        <f t="shared" si="7"/>
        <v/>
      </c>
      <c r="H204" s="148" t="str">
        <f>IF(OR($D204="",$E204=""),"",VLOOKUP($U204,SiSem_Req!$A$2:$P$16,10))</f>
        <v/>
      </c>
      <c r="I204" s="146"/>
      <c r="J204" s="147" t="str">
        <f t="shared" si="8"/>
        <v/>
      </c>
      <c r="K204" s="148" t="str">
        <f>IF(OR($D204="",$E204=""),"",VLOOKUP($U204,SiSem_Req!$A$2:$P$16,11))</f>
        <v/>
      </c>
      <c r="L204" s="149" t="str">
        <f t="shared" si="9"/>
        <v/>
      </c>
      <c r="M204" s="150" t="str">
        <f>IF(OR($D204="",$E204="",GlobalParameters!$C$12=""),"",$Q204)</f>
        <v/>
      </c>
      <c r="N204" s="151"/>
      <c r="O204" s="144"/>
      <c r="P204" s="144"/>
      <c r="Q204" s="152" t="str">
        <f>IF(OR($D204="",$E204="",GlobalParameters!$C$12=""),"",VLOOKUP($U204,SiSem_Req!$A$2:$P$16,15))</f>
        <v/>
      </c>
      <c r="R204" s="144"/>
      <c r="S204" s="144"/>
      <c r="T204" s="151"/>
      <c r="U204" s="126" t="e">
        <f>VLOOKUP($D204,SiSem_Req!$T$2:$U$10,2)+VLOOKUP($E204,SiSem_Req!$V$2:$W$4,2)+VLOOKUP(GlobalParameters!$C$12,SiSem_Req!$X$2:$Y$4,2)</f>
        <v>#N/A</v>
      </c>
    </row>
    <row r="205" spans="1:21" x14ac:dyDescent="0.25">
      <c r="A205" s="125"/>
      <c r="B205" s="144"/>
      <c r="C205" s="144"/>
      <c r="D205" s="145"/>
      <c r="E205" s="145"/>
      <c r="F205" s="157"/>
      <c r="G205" s="158" t="str">
        <f t="shared" ref="G205:G268" si="10">IF(OR($D205="",$O205="",$H205=""),"",IF(AND($U205&gt;=600,$U205&lt;700),$O205*$H205,""))</f>
        <v/>
      </c>
      <c r="H205" s="148" t="str">
        <f>IF(OR($D205="",$E205=""),"",VLOOKUP($U205,SiSem_Req!$A$2:$P$16,10))</f>
        <v/>
      </c>
      <c r="I205" s="146"/>
      <c r="J205" s="147" t="str">
        <f t="shared" ref="J205:J268" si="11">IF(OR($D205="",$P205="",$K205=""),"",IF(AND($U205&gt;=600,$U205&lt;700),$P205*$K205,""))</f>
        <v/>
      </c>
      <c r="K205" s="148" t="str">
        <f>IF(OR($D205="",$E205=""),"",VLOOKUP($U205,SiSem_Req!$A$2:$P$16,11))</f>
        <v/>
      </c>
      <c r="L205" s="149" t="str">
        <f t="shared" si="9"/>
        <v/>
      </c>
      <c r="M205" s="150" t="str">
        <f>IF(OR($D205="",$E205="",GlobalParameters!$C$12=""),"",$Q205)</f>
        <v/>
      </c>
      <c r="N205" s="151"/>
      <c r="O205" s="144"/>
      <c r="P205" s="144"/>
      <c r="Q205" s="152" t="str">
        <f>IF(OR($D205="",$E205="",GlobalParameters!$C$12=""),"",VLOOKUP($U205,SiSem_Req!$A$2:$P$16,15))</f>
        <v/>
      </c>
      <c r="R205" s="144"/>
      <c r="S205" s="144"/>
      <c r="T205" s="151"/>
      <c r="U205" s="126" t="e">
        <f>VLOOKUP($D205,SiSem_Req!$T$2:$U$10,2)+VLOOKUP($E205,SiSem_Req!$V$2:$W$4,2)+VLOOKUP(GlobalParameters!$C$12,SiSem_Req!$X$2:$Y$4,2)</f>
        <v>#N/A</v>
      </c>
    </row>
    <row r="206" spans="1:21" x14ac:dyDescent="0.25">
      <c r="A206" s="125"/>
      <c r="B206" s="144"/>
      <c r="C206" s="144"/>
      <c r="D206" s="145"/>
      <c r="E206" s="145"/>
      <c r="F206" s="157"/>
      <c r="G206" s="158" t="str">
        <f t="shared" si="10"/>
        <v/>
      </c>
      <c r="H206" s="148" t="str">
        <f>IF(OR($D206="",$E206=""),"",VLOOKUP($U206,SiSem_Req!$A$2:$P$16,10))</f>
        <v/>
      </c>
      <c r="I206" s="146"/>
      <c r="J206" s="147" t="str">
        <f t="shared" si="11"/>
        <v/>
      </c>
      <c r="K206" s="148" t="str">
        <f>IF(OR($D206="",$E206=""),"",VLOOKUP($U206,SiSem_Req!$A$2:$P$16,11))</f>
        <v/>
      </c>
      <c r="L206" s="149" t="str">
        <f t="shared" si="9"/>
        <v/>
      </c>
      <c r="M206" s="150" t="str">
        <f>IF(OR($D206="",$E206="",GlobalParameters!$C$12=""),"",$Q206)</f>
        <v/>
      </c>
      <c r="N206" s="151"/>
      <c r="O206" s="144"/>
      <c r="P206" s="144"/>
      <c r="Q206" s="152" t="str">
        <f>IF(OR($D206="",$E206="",GlobalParameters!$C$12=""),"",VLOOKUP($U206,SiSem_Req!$A$2:$P$16,15))</f>
        <v/>
      </c>
      <c r="R206" s="144"/>
      <c r="S206" s="144"/>
      <c r="T206" s="151"/>
      <c r="U206" s="126" t="e">
        <f>VLOOKUP($D206,SiSem_Req!$T$2:$U$10,2)+VLOOKUP($E206,SiSem_Req!$V$2:$W$4,2)+VLOOKUP(GlobalParameters!$C$12,SiSem_Req!$X$2:$Y$4,2)</f>
        <v>#N/A</v>
      </c>
    </row>
    <row r="207" spans="1:21" x14ac:dyDescent="0.25">
      <c r="A207" s="125"/>
      <c r="B207" s="144"/>
      <c r="C207" s="144"/>
      <c r="D207" s="145"/>
      <c r="E207" s="145"/>
      <c r="F207" s="157"/>
      <c r="G207" s="158" t="str">
        <f t="shared" si="10"/>
        <v/>
      </c>
      <c r="H207" s="148" t="str">
        <f>IF(OR($D207="",$E207=""),"",VLOOKUP($U207,SiSem_Req!$A$2:$P$16,10))</f>
        <v/>
      </c>
      <c r="I207" s="146"/>
      <c r="J207" s="147" t="str">
        <f t="shared" si="11"/>
        <v/>
      </c>
      <c r="K207" s="148" t="str">
        <f>IF(OR($D207="",$E207=""),"",VLOOKUP($U207,SiSem_Req!$A$2:$P$16,11))</f>
        <v/>
      </c>
      <c r="L207" s="149" t="str">
        <f t="shared" si="9"/>
        <v/>
      </c>
      <c r="M207" s="150" t="str">
        <f>IF(OR($D207="",$E207="",GlobalParameters!$C$12=""),"",$Q207)</f>
        <v/>
      </c>
      <c r="N207" s="151"/>
      <c r="O207" s="144"/>
      <c r="P207" s="144"/>
      <c r="Q207" s="152" t="str">
        <f>IF(OR($D207="",$E207="",GlobalParameters!$C$12=""),"",VLOOKUP($U207,SiSem_Req!$A$2:$P$16,15))</f>
        <v/>
      </c>
      <c r="R207" s="144"/>
      <c r="S207" s="144"/>
      <c r="T207" s="151"/>
      <c r="U207" s="126" t="e">
        <f>VLOOKUP($D207,SiSem_Req!$T$2:$U$10,2)+VLOOKUP($E207,SiSem_Req!$V$2:$W$4,2)+VLOOKUP(GlobalParameters!$C$12,SiSem_Req!$X$2:$Y$4,2)</f>
        <v>#N/A</v>
      </c>
    </row>
    <row r="208" spans="1:21" x14ac:dyDescent="0.25">
      <c r="A208" s="125"/>
      <c r="B208" s="144"/>
      <c r="C208" s="144"/>
      <c r="D208" s="145"/>
      <c r="E208" s="145"/>
      <c r="F208" s="157"/>
      <c r="G208" s="158" t="str">
        <f t="shared" si="10"/>
        <v/>
      </c>
      <c r="H208" s="148" t="str">
        <f>IF(OR($D208="",$E208=""),"",VLOOKUP($U208,SiSem_Req!$A$2:$P$16,10))</f>
        <v/>
      </c>
      <c r="I208" s="146"/>
      <c r="J208" s="147" t="str">
        <f t="shared" si="11"/>
        <v/>
      </c>
      <c r="K208" s="148" t="str">
        <f>IF(OR($D208="",$E208=""),"",VLOOKUP($U208,SiSem_Req!$A$2:$P$16,11))</f>
        <v/>
      </c>
      <c r="L208" s="149" t="str">
        <f t="shared" si="9"/>
        <v/>
      </c>
      <c r="M208" s="150" t="str">
        <f>IF(OR($D208="",$E208="",GlobalParameters!$C$12=""),"",$Q208)</f>
        <v/>
      </c>
      <c r="N208" s="151"/>
      <c r="O208" s="144"/>
      <c r="P208" s="144"/>
      <c r="Q208" s="152" t="str">
        <f>IF(OR($D208="",$E208="",GlobalParameters!$C$12=""),"",VLOOKUP($U208,SiSem_Req!$A$2:$P$16,15))</f>
        <v/>
      </c>
      <c r="R208" s="144"/>
      <c r="S208" s="144"/>
      <c r="T208" s="151"/>
      <c r="U208" s="126" t="e">
        <f>VLOOKUP($D208,SiSem_Req!$T$2:$U$10,2)+VLOOKUP($E208,SiSem_Req!$V$2:$W$4,2)+VLOOKUP(GlobalParameters!$C$12,SiSem_Req!$X$2:$Y$4,2)</f>
        <v>#N/A</v>
      </c>
    </row>
    <row r="209" spans="1:21" x14ac:dyDescent="0.25">
      <c r="A209" s="125"/>
      <c r="B209" s="144"/>
      <c r="C209" s="144"/>
      <c r="D209" s="145"/>
      <c r="E209" s="145"/>
      <c r="F209" s="157"/>
      <c r="G209" s="158" t="str">
        <f t="shared" si="10"/>
        <v/>
      </c>
      <c r="H209" s="148" t="str">
        <f>IF(OR($D209="",$E209=""),"",VLOOKUP($U209,SiSem_Req!$A$2:$P$16,10))</f>
        <v/>
      </c>
      <c r="I209" s="146"/>
      <c r="J209" s="147" t="str">
        <f t="shared" si="11"/>
        <v/>
      </c>
      <c r="K209" s="148" t="str">
        <f>IF(OR($D209="",$E209=""),"",VLOOKUP($U209,SiSem_Req!$A$2:$P$16,11))</f>
        <v/>
      </c>
      <c r="L209" s="149" t="str">
        <f t="shared" si="9"/>
        <v/>
      </c>
      <c r="M209" s="150" t="str">
        <f>IF(OR($D209="",$E209="",GlobalParameters!$C$12=""),"",$Q209)</f>
        <v/>
      </c>
      <c r="N209" s="151"/>
      <c r="O209" s="144"/>
      <c r="P209" s="144"/>
      <c r="Q209" s="152" t="str">
        <f>IF(OR($D209="",$E209="",GlobalParameters!$C$12=""),"",VLOOKUP($U209,SiSem_Req!$A$2:$P$16,15))</f>
        <v/>
      </c>
      <c r="R209" s="144"/>
      <c r="S209" s="144"/>
      <c r="T209" s="151"/>
      <c r="U209" s="126" t="e">
        <f>VLOOKUP($D209,SiSem_Req!$T$2:$U$10,2)+VLOOKUP($E209,SiSem_Req!$V$2:$W$4,2)+VLOOKUP(GlobalParameters!$C$12,SiSem_Req!$X$2:$Y$4,2)</f>
        <v>#N/A</v>
      </c>
    </row>
    <row r="210" spans="1:21" x14ac:dyDescent="0.25">
      <c r="A210" s="125"/>
      <c r="B210" s="144"/>
      <c r="C210" s="144"/>
      <c r="D210" s="145"/>
      <c r="E210" s="145"/>
      <c r="F210" s="157"/>
      <c r="G210" s="158" t="str">
        <f t="shared" si="10"/>
        <v/>
      </c>
      <c r="H210" s="148" t="str">
        <f>IF(OR($D210="",$E210=""),"",VLOOKUP($U210,SiSem_Req!$A$2:$P$16,10))</f>
        <v/>
      </c>
      <c r="I210" s="146"/>
      <c r="J210" s="147" t="str">
        <f t="shared" si="11"/>
        <v/>
      </c>
      <c r="K210" s="148" t="str">
        <f>IF(OR($D210="",$E210=""),"",VLOOKUP($U210,SiSem_Req!$A$2:$P$16,11))</f>
        <v/>
      </c>
      <c r="L210" s="149" t="str">
        <f t="shared" si="9"/>
        <v/>
      </c>
      <c r="M210" s="150" t="str">
        <f>IF(OR($D210="",$E210="",GlobalParameters!$C$12=""),"",$Q210)</f>
        <v/>
      </c>
      <c r="N210" s="151"/>
      <c r="O210" s="144"/>
      <c r="P210" s="144"/>
      <c r="Q210" s="152" t="str">
        <f>IF(OR($D210="",$E210="",GlobalParameters!$C$12=""),"",VLOOKUP($U210,SiSem_Req!$A$2:$P$16,15))</f>
        <v/>
      </c>
      <c r="R210" s="144"/>
      <c r="S210" s="144"/>
      <c r="T210" s="151"/>
      <c r="U210" s="126" t="e">
        <f>VLOOKUP($D210,SiSem_Req!$T$2:$U$10,2)+VLOOKUP($E210,SiSem_Req!$V$2:$W$4,2)+VLOOKUP(GlobalParameters!$C$12,SiSem_Req!$X$2:$Y$4,2)</f>
        <v>#N/A</v>
      </c>
    </row>
    <row r="211" spans="1:21" x14ac:dyDescent="0.25">
      <c r="A211" s="125"/>
      <c r="B211" s="144"/>
      <c r="C211" s="144"/>
      <c r="D211" s="145"/>
      <c r="E211" s="145"/>
      <c r="F211" s="157"/>
      <c r="G211" s="158" t="str">
        <f t="shared" si="10"/>
        <v/>
      </c>
      <c r="H211" s="148" t="str">
        <f>IF(OR($D211="",$E211=""),"",VLOOKUP($U211,SiSem_Req!$A$2:$P$16,10))</f>
        <v/>
      </c>
      <c r="I211" s="146"/>
      <c r="J211" s="147" t="str">
        <f t="shared" si="11"/>
        <v/>
      </c>
      <c r="K211" s="148" t="str">
        <f>IF(OR($D211="",$E211=""),"",VLOOKUP($U211,SiSem_Req!$A$2:$P$16,11))</f>
        <v/>
      </c>
      <c r="L211" s="149" t="str">
        <f t="shared" si="9"/>
        <v/>
      </c>
      <c r="M211" s="150" t="str">
        <f>IF(OR($D211="",$E211="",GlobalParameters!$C$12=""),"",$Q211)</f>
        <v/>
      </c>
      <c r="N211" s="151"/>
      <c r="O211" s="144"/>
      <c r="P211" s="144"/>
      <c r="Q211" s="152" t="str">
        <f>IF(OR($D211="",$E211="",GlobalParameters!$C$12=""),"",VLOOKUP($U211,SiSem_Req!$A$2:$P$16,15))</f>
        <v/>
      </c>
      <c r="R211" s="144"/>
      <c r="S211" s="144"/>
      <c r="T211" s="151"/>
      <c r="U211" s="126" t="e">
        <f>VLOOKUP($D211,SiSem_Req!$T$2:$U$10,2)+VLOOKUP($E211,SiSem_Req!$V$2:$W$4,2)+VLOOKUP(GlobalParameters!$C$12,SiSem_Req!$X$2:$Y$4,2)</f>
        <v>#N/A</v>
      </c>
    </row>
    <row r="212" spans="1:21" x14ac:dyDescent="0.25">
      <c r="A212" s="125"/>
      <c r="B212" s="144"/>
      <c r="C212" s="144"/>
      <c r="D212" s="145"/>
      <c r="E212" s="145"/>
      <c r="F212" s="157"/>
      <c r="G212" s="158" t="str">
        <f t="shared" si="10"/>
        <v/>
      </c>
      <c r="H212" s="148" t="str">
        <f>IF(OR($D212="",$E212=""),"",VLOOKUP($U212,SiSem_Req!$A$2:$P$16,10))</f>
        <v/>
      </c>
      <c r="I212" s="146"/>
      <c r="J212" s="147" t="str">
        <f t="shared" si="11"/>
        <v/>
      </c>
      <c r="K212" s="148" t="str">
        <f>IF(OR($D212="",$E212=""),"",VLOOKUP($U212,SiSem_Req!$A$2:$P$16,11))</f>
        <v/>
      </c>
      <c r="L212" s="149" t="str">
        <f t="shared" si="9"/>
        <v/>
      </c>
      <c r="M212" s="150" t="str">
        <f>IF(OR($D212="",$E212="",GlobalParameters!$C$12=""),"",$Q212)</f>
        <v/>
      </c>
      <c r="N212" s="151"/>
      <c r="O212" s="144"/>
      <c r="P212" s="144"/>
      <c r="Q212" s="152" t="str">
        <f>IF(OR($D212="",$E212="",GlobalParameters!$C$12=""),"",VLOOKUP($U212,SiSem_Req!$A$2:$P$16,15))</f>
        <v/>
      </c>
      <c r="R212" s="144"/>
      <c r="S212" s="144"/>
      <c r="T212" s="151"/>
      <c r="U212" s="126" t="e">
        <f>VLOOKUP($D212,SiSem_Req!$T$2:$U$10,2)+VLOOKUP($E212,SiSem_Req!$V$2:$W$4,2)+VLOOKUP(GlobalParameters!$C$12,SiSem_Req!$X$2:$Y$4,2)</f>
        <v>#N/A</v>
      </c>
    </row>
    <row r="213" spans="1:21" x14ac:dyDescent="0.25">
      <c r="A213" s="125"/>
      <c r="B213" s="144"/>
      <c r="C213" s="144"/>
      <c r="D213" s="145"/>
      <c r="E213" s="145"/>
      <c r="F213" s="157"/>
      <c r="G213" s="158" t="str">
        <f t="shared" si="10"/>
        <v/>
      </c>
      <c r="H213" s="148" t="str">
        <f>IF(OR($D213="",$E213=""),"",VLOOKUP($U213,SiSem_Req!$A$2:$P$16,10))</f>
        <v/>
      </c>
      <c r="I213" s="146"/>
      <c r="J213" s="147" t="str">
        <f t="shared" si="11"/>
        <v/>
      </c>
      <c r="K213" s="148" t="str">
        <f>IF(OR($D213="",$E213=""),"",VLOOKUP($U213,SiSem_Req!$A$2:$P$16,11))</f>
        <v/>
      </c>
      <c r="L213" s="149" t="str">
        <f t="shared" si="9"/>
        <v/>
      </c>
      <c r="M213" s="150" t="str">
        <f>IF(OR($D213="",$E213="",GlobalParameters!$C$12=""),"",$Q213)</f>
        <v/>
      </c>
      <c r="N213" s="151"/>
      <c r="O213" s="144"/>
      <c r="P213" s="144"/>
      <c r="Q213" s="152" t="str">
        <f>IF(OR($D213="",$E213="",GlobalParameters!$C$12=""),"",VLOOKUP($U213,SiSem_Req!$A$2:$P$16,15))</f>
        <v/>
      </c>
      <c r="R213" s="144"/>
      <c r="S213" s="144"/>
      <c r="T213" s="151"/>
      <c r="U213" s="126" t="e">
        <f>VLOOKUP($D213,SiSem_Req!$T$2:$U$10,2)+VLOOKUP($E213,SiSem_Req!$V$2:$W$4,2)+VLOOKUP(GlobalParameters!$C$12,SiSem_Req!$X$2:$Y$4,2)</f>
        <v>#N/A</v>
      </c>
    </row>
    <row r="214" spans="1:21" x14ac:dyDescent="0.25">
      <c r="A214" s="125"/>
      <c r="B214" s="144"/>
      <c r="C214" s="144"/>
      <c r="D214" s="145"/>
      <c r="E214" s="145"/>
      <c r="F214" s="157"/>
      <c r="G214" s="158" t="str">
        <f t="shared" si="10"/>
        <v/>
      </c>
      <c r="H214" s="148" t="str">
        <f>IF(OR($D214="",$E214=""),"",VLOOKUP($U214,SiSem_Req!$A$2:$P$16,10))</f>
        <v/>
      </c>
      <c r="I214" s="146"/>
      <c r="J214" s="147" t="str">
        <f t="shared" si="11"/>
        <v/>
      </c>
      <c r="K214" s="148" t="str">
        <f>IF(OR($D214="",$E214=""),"",VLOOKUP($U214,SiSem_Req!$A$2:$P$16,11))</f>
        <v/>
      </c>
      <c r="L214" s="149" t="str">
        <f t="shared" si="9"/>
        <v/>
      </c>
      <c r="M214" s="150" t="str">
        <f>IF(OR($D214="",$E214="",GlobalParameters!$C$12=""),"",$Q214)</f>
        <v/>
      </c>
      <c r="N214" s="151"/>
      <c r="O214" s="144"/>
      <c r="P214" s="144"/>
      <c r="Q214" s="152" t="str">
        <f>IF(OR($D214="",$E214="",GlobalParameters!$C$12=""),"",VLOOKUP($U214,SiSem_Req!$A$2:$P$16,15))</f>
        <v/>
      </c>
      <c r="R214" s="144"/>
      <c r="S214" s="144"/>
      <c r="T214" s="151"/>
      <c r="U214" s="126" t="e">
        <f>VLOOKUP($D214,SiSem_Req!$T$2:$U$10,2)+VLOOKUP($E214,SiSem_Req!$V$2:$W$4,2)+VLOOKUP(GlobalParameters!$C$12,SiSem_Req!$X$2:$Y$4,2)</f>
        <v>#N/A</v>
      </c>
    </row>
    <row r="215" spans="1:21" x14ac:dyDescent="0.25">
      <c r="A215" s="125"/>
      <c r="B215" s="144"/>
      <c r="C215" s="144"/>
      <c r="D215" s="145"/>
      <c r="E215" s="145"/>
      <c r="F215" s="157"/>
      <c r="G215" s="158" t="str">
        <f t="shared" si="10"/>
        <v/>
      </c>
      <c r="H215" s="148" t="str">
        <f>IF(OR($D215="",$E215=""),"",VLOOKUP($U215,SiSem_Req!$A$2:$P$16,10))</f>
        <v/>
      </c>
      <c r="I215" s="146"/>
      <c r="J215" s="147" t="str">
        <f t="shared" si="11"/>
        <v/>
      </c>
      <c r="K215" s="148" t="str">
        <f>IF(OR($D215="",$E215=""),"",VLOOKUP($U215,SiSem_Req!$A$2:$P$16,11))</f>
        <v/>
      </c>
      <c r="L215" s="149" t="str">
        <f t="shared" si="9"/>
        <v/>
      </c>
      <c r="M215" s="150" t="str">
        <f>IF(OR($D215="",$E215="",GlobalParameters!$C$12=""),"",$Q215)</f>
        <v/>
      </c>
      <c r="N215" s="151"/>
      <c r="O215" s="144"/>
      <c r="P215" s="144"/>
      <c r="Q215" s="152" t="str">
        <f>IF(OR($D215="",$E215="",GlobalParameters!$C$12=""),"",VLOOKUP($U215,SiSem_Req!$A$2:$P$16,15))</f>
        <v/>
      </c>
      <c r="R215" s="144"/>
      <c r="S215" s="144"/>
      <c r="T215" s="151"/>
      <c r="U215" s="126" t="e">
        <f>VLOOKUP($D215,SiSem_Req!$T$2:$U$10,2)+VLOOKUP($E215,SiSem_Req!$V$2:$W$4,2)+VLOOKUP(GlobalParameters!$C$12,SiSem_Req!$X$2:$Y$4,2)</f>
        <v>#N/A</v>
      </c>
    </row>
    <row r="216" spans="1:21" x14ac:dyDescent="0.25">
      <c r="A216" s="125"/>
      <c r="B216" s="144"/>
      <c r="C216" s="144"/>
      <c r="D216" s="145"/>
      <c r="E216" s="145"/>
      <c r="F216" s="157"/>
      <c r="G216" s="158" t="str">
        <f t="shared" si="10"/>
        <v/>
      </c>
      <c r="H216" s="148" t="str">
        <f>IF(OR($D216="",$E216=""),"",VLOOKUP($U216,SiSem_Req!$A$2:$P$16,10))</f>
        <v/>
      </c>
      <c r="I216" s="146"/>
      <c r="J216" s="147" t="str">
        <f t="shared" si="11"/>
        <v/>
      </c>
      <c r="K216" s="148" t="str">
        <f>IF(OR($D216="",$E216=""),"",VLOOKUP($U216,SiSem_Req!$A$2:$P$16,11))</f>
        <v/>
      </c>
      <c r="L216" s="149" t="str">
        <f t="shared" si="9"/>
        <v/>
      </c>
      <c r="M216" s="150" t="str">
        <f>IF(OR($D216="",$E216="",GlobalParameters!$C$12=""),"",$Q216)</f>
        <v/>
      </c>
      <c r="N216" s="151"/>
      <c r="O216" s="144"/>
      <c r="P216" s="144"/>
      <c r="Q216" s="152" t="str">
        <f>IF(OR($D216="",$E216="",GlobalParameters!$C$12=""),"",VLOOKUP($U216,SiSem_Req!$A$2:$P$16,15))</f>
        <v/>
      </c>
      <c r="R216" s="144"/>
      <c r="S216" s="144"/>
      <c r="T216" s="151"/>
      <c r="U216" s="126" t="e">
        <f>VLOOKUP($D216,SiSem_Req!$T$2:$U$10,2)+VLOOKUP($E216,SiSem_Req!$V$2:$W$4,2)+VLOOKUP(GlobalParameters!$C$12,SiSem_Req!$X$2:$Y$4,2)</f>
        <v>#N/A</v>
      </c>
    </row>
    <row r="217" spans="1:21" x14ac:dyDescent="0.25">
      <c r="A217" s="125"/>
      <c r="B217" s="144"/>
      <c r="C217" s="144"/>
      <c r="D217" s="145"/>
      <c r="E217" s="145"/>
      <c r="F217" s="157"/>
      <c r="G217" s="158" t="str">
        <f t="shared" si="10"/>
        <v/>
      </c>
      <c r="H217" s="148" t="str">
        <f>IF(OR($D217="",$E217=""),"",VLOOKUP($U217,SiSem_Req!$A$2:$P$16,10))</f>
        <v/>
      </c>
      <c r="I217" s="146"/>
      <c r="J217" s="147" t="str">
        <f t="shared" si="11"/>
        <v/>
      </c>
      <c r="K217" s="148" t="str">
        <f>IF(OR($D217="",$E217=""),"",VLOOKUP($U217,SiSem_Req!$A$2:$P$16,11))</f>
        <v/>
      </c>
      <c r="L217" s="149" t="str">
        <f t="shared" si="9"/>
        <v/>
      </c>
      <c r="M217" s="150" t="str">
        <f>IF(OR($D217="",$E217="",GlobalParameters!$C$12=""),"",$Q217)</f>
        <v/>
      </c>
      <c r="N217" s="151"/>
      <c r="O217" s="144"/>
      <c r="P217" s="144"/>
      <c r="Q217" s="152" t="str">
        <f>IF(OR($D217="",$E217="",GlobalParameters!$C$12=""),"",VLOOKUP($U217,SiSem_Req!$A$2:$P$16,15))</f>
        <v/>
      </c>
      <c r="R217" s="144"/>
      <c r="S217" s="144"/>
      <c r="T217" s="151"/>
      <c r="U217" s="126" t="e">
        <f>VLOOKUP($D217,SiSem_Req!$T$2:$U$10,2)+VLOOKUP($E217,SiSem_Req!$V$2:$W$4,2)+VLOOKUP(GlobalParameters!$C$12,SiSem_Req!$X$2:$Y$4,2)</f>
        <v>#N/A</v>
      </c>
    </row>
    <row r="218" spans="1:21" x14ac:dyDescent="0.25">
      <c r="A218" s="125"/>
      <c r="B218" s="144"/>
      <c r="C218" s="144"/>
      <c r="D218" s="145"/>
      <c r="E218" s="145"/>
      <c r="F218" s="157"/>
      <c r="G218" s="158" t="str">
        <f t="shared" si="10"/>
        <v/>
      </c>
      <c r="H218" s="148" t="str">
        <f>IF(OR($D218="",$E218=""),"",VLOOKUP($U218,SiSem_Req!$A$2:$P$16,10))</f>
        <v/>
      </c>
      <c r="I218" s="146"/>
      <c r="J218" s="147" t="str">
        <f t="shared" si="11"/>
        <v/>
      </c>
      <c r="K218" s="148" t="str">
        <f>IF(OR($D218="",$E218=""),"",VLOOKUP($U218,SiSem_Req!$A$2:$P$16,11))</f>
        <v/>
      </c>
      <c r="L218" s="149" t="str">
        <f t="shared" si="9"/>
        <v/>
      </c>
      <c r="M218" s="150" t="str">
        <f>IF(OR($D218="",$E218="",GlobalParameters!$C$12=""),"",$Q218)</f>
        <v/>
      </c>
      <c r="N218" s="151"/>
      <c r="O218" s="144"/>
      <c r="P218" s="144"/>
      <c r="Q218" s="152" t="str">
        <f>IF(OR($D218="",$E218="",GlobalParameters!$C$12=""),"",VLOOKUP($U218,SiSem_Req!$A$2:$P$16,15))</f>
        <v/>
      </c>
      <c r="R218" s="144"/>
      <c r="S218" s="144"/>
      <c r="T218" s="151"/>
      <c r="U218" s="126" t="e">
        <f>VLOOKUP($D218,SiSem_Req!$T$2:$U$10,2)+VLOOKUP($E218,SiSem_Req!$V$2:$W$4,2)+VLOOKUP(GlobalParameters!$C$12,SiSem_Req!$X$2:$Y$4,2)</f>
        <v>#N/A</v>
      </c>
    </row>
    <row r="219" spans="1:21" x14ac:dyDescent="0.25">
      <c r="A219" s="125"/>
      <c r="B219" s="144"/>
      <c r="C219" s="144"/>
      <c r="D219" s="145"/>
      <c r="E219" s="145"/>
      <c r="F219" s="157"/>
      <c r="G219" s="158" t="str">
        <f t="shared" si="10"/>
        <v/>
      </c>
      <c r="H219" s="148" t="str">
        <f>IF(OR($D219="",$E219=""),"",VLOOKUP($U219,SiSem_Req!$A$2:$P$16,10))</f>
        <v/>
      </c>
      <c r="I219" s="146"/>
      <c r="J219" s="147" t="str">
        <f t="shared" si="11"/>
        <v/>
      </c>
      <c r="K219" s="148" t="str">
        <f>IF(OR($D219="",$E219=""),"",VLOOKUP($U219,SiSem_Req!$A$2:$P$16,11))</f>
        <v/>
      </c>
      <c r="L219" s="149" t="str">
        <f t="shared" si="9"/>
        <v/>
      </c>
      <c r="M219" s="150" t="str">
        <f>IF(OR($D219="",$E219="",GlobalParameters!$C$12=""),"",$Q219)</f>
        <v/>
      </c>
      <c r="N219" s="151"/>
      <c r="O219" s="144"/>
      <c r="P219" s="144"/>
      <c r="Q219" s="152" t="str">
        <f>IF(OR($D219="",$E219="",GlobalParameters!$C$12=""),"",VLOOKUP($U219,SiSem_Req!$A$2:$P$16,15))</f>
        <v/>
      </c>
      <c r="R219" s="144"/>
      <c r="S219" s="144"/>
      <c r="T219" s="151"/>
      <c r="U219" s="126" t="e">
        <f>VLOOKUP($D219,SiSem_Req!$T$2:$U$10,2)+VLOOKUP($E219,SiSem_Req!$V$2:$W$4,2)+VLOOKUP(GlobalParameters!$C$12,SiSem_Req!$X$2:$Y$4,2)</f>
        <v>#N/A</v>
      </c>
    </row>
    <row r="220" spans="1:21" x14ac:dyDescent="0.25">
      <c r="A220" s="125"/>
      <c r="B220" s="144"/>
      <c r="C220" s="144"/>
      <c r="D220" s="145"/>
      <c r="E220" s="145"/>
      <c r="F220" s="157"/>
      <c r="G220" s="158" t="str">
        <f t="shared" si="10"/>
        <v/>
      </c>
      <c r="H220" s="148" t="str">
        <f>IF(OR($D220="",$E220=""),"",VLOOKUP($U220,SiSem_Req!$A$2:$P$16,10))</f>
        <v/>
      </c>
      <c r="I220" s="146"/>
      <c r="J220" s="147" t="str">
        <f t="shared" si="11"/>
        <v/>
      </c>
      <c r="K220" s="148" t="str">
        <f>IF(OR($D220="",$E220=""),"",VLOOKUP($U220,SiSem_Req!$A$2:$P$16,11))</f>
        <v/>
      </c>
      <c r="L220" s="149" t="str">
        <f t="shared" si="9"/>
        <v/>
      </c>
      <c r="M220" s="150" t="str">
        <f>IF(OR($D220="",$E220="",GlobalParameters!$C$12=""),"",$Q220)</f>
        <v/>
      </c>
      <c r="N220" s="151"/>
      <c r="O220" s="144"/>
      <c r="P220" s="144"/>
      <c r="Q220" s="152" t="str">
        <f>IF(OR($D220="",$E220="",GlobalParameters!$C$12=""),"",VLOOKUP($U220,SiSem_Req!$A$2:$P$16,15))</f>
        <v/>
      </c>
      <c r="R220" s="144"/>
      <c r="S220" s="144"/>
      <c r="T220" s="151"/>
      <c r="U220" s="126" t="e">
        <f>VLOOKUP($D220,SiSem_Req!$T$2:$U$10,2)+VLOOKUP($E220,SiSem_Req!$V$2:$W$4,2)+VLOOKUP(GlobalParameters!$C$12,SiSem_Req!$X$2:$Y$4,2)</f>
        <v>#N/A</v>
      </c>
    </row>
    <row r="221" spans="1:21" x14ac:dyDescent="0.25">
      <c r="A221" s="125"/>
      <c r="B221" s="144"/>
      <c r="C221" s="144"/>
      <c r="D221" s="145"/>
      <c r="E221" s="145"/>
      <c r="F221" s="157"/>
      <c r="G221" s="158" t="str">
        <f t="shared" si="10"/>
        <v/>
      </c>
      <c r="H221" s="148" t="str">
        <f>IF(OR($D221="",$E221=""),"",VLOOKUP($U221,SiSem_Req!$A$2:$P$16,10))</f>
        <v/>
      </c>
      <c r="I221" s="146"/>
      <c r="J221" s="147" t="str">
        <f t="shared" si="11"/>
        <v/>
      </c>
      <c r="K221" s="148" t="str">
        <f>IF(OR($D221="",$E221=""),"",VLOOKUP($U221,SiSem_Req!$A$2:$P$16,11))</f>
        <v/>
      </c>
      <c r="L221" s="149" t="str">
        <f t="shared" si="9"/>
        <v/>
      </c>
      <c r="M221" s="150" t="str">
        <f>IF(OR($D221="",$E221="",GlobalParameters!$C$12=""),"",$Q221)</f>
        <v/>
      </c>
      <c r="N221" s="151"/>
      <c r="O221" s="144"/>
      <c r="P221" s="144"/>
      <c r="Q221" s="152" t="str">
        <f>IF(OR($D221="",$E221="",GlobalParameters!$C$12=""),"",VLOOKUP($U221,SiSem_Req!$A$2:$P$16,15))</f>
        <v/>
      </c>
      <c r="R221" s="144"/>
      <c r="S221" s="144"/>
      <c r="T221" s="151"/>
      <c r="U221" s="126" t="e">
        <f>VLOOKUP($D221,SiSem_Req!$T$2:$U$10,2)+VLOOKUP($E221,SiSem_Req!$V$2:$W$4,2)+VLOOKUP(GlobalParameters!$C$12,SiSem_Req!$X$2:$Y$4,2)</f>
        <v>#N/A</v>
      </c>
    </row>
    <row r="222" spans="1:21" x14ac:dyDescent="0.25">
      <c r="A222" s="125"/>
      <c r="B222" s="144"/>
      <c r="C222" s="144"/>
      <c r="D222" s="145"/>
      <c r="E222" s="145"/>
      <c r="F222" s="157"/>
      <c r="G222" s="158" t="str">
        <f t="shared" si="10"/>
        <v/>
      </c>
      <c r="H222" s="148" t="str">
        <f>IF(OR($D222="",$E222=""),"",VLOOKUP($U222,SiSem_Req!$A$2:$P$16,10))</f>
        <v/>
      </c>
      <c r="I222" s="146"/>
      <c r="J222" s="147" t="str">
        <f t="shared" si="11"/>
        <v/>
      </c>
      <c r="K222" s="148" t="str">
        <f>IF(OR($D222="",$E222=""),"",VLOOKUP($U222,SiSem_Req!$A$2:$P$16,11))</f>
        <v/>
      </c>
      <c r="L222" s="149" t="str">
        <f t="shared" si="9"/>
        <v/>
      </c>
      <c r="M222" s="150" t="str">
        <f>IF(OR($D222="",$E222="",GlobalParameters!$C$12=""),"",$Q222)</f>
        <v/>
      </c>
      <c r="N222" s="151"/>
      <c r="O222" s="144"/>
      <c r="P222" s="144"/>
      <c r="Q222" s="152" t="str">
        <f>IF(OR($D222="",$E222="",GlobalParameters!$C$12=""),"",VLOOKUP($U222,SiSem_Req!$A$2:$P$16,15))</f>
        <v/>
      </c>
      <c r="R222" s="144"/>
      <c r="S222" s="144"/>
      <c r="T222" s="151"/>
      <c r="U222" s="126" t="e">
        <f>VLOOKUP($D222,SiSem_Req!$T$2:$U$10,2)+VLOOKUP($E222,SiSem_Req!$V$2:$W$4,2)+VLOOKUP(GlobalParameters!$C$12,SiSem_Req!$X$2:$Y$4,2)</f>
        <v>#N/A</v>
      </c>
    </row>
    <row r="223" spans="1:21" x14ac:dyDescent="0.25">
      <c r="A223" s="125"/>
      <c r="B223" s="144"/>
      <c r="C223" s="144"/>
      <c r="D223" s="145"/>
      <c r="E223" s="145"/>
      <c r="F223" s="157"/>
      <c r="G223" s="158" t="str">
        <f t="shared" si="10"/>
        <v/>
      </c>
      <c r="H223" s="148" t="str">
        <f>IF(OR($D223="",$E223=""),"",VLOOKUP($U223,SiSem_Req!$A$2:$P$16,10))</f>
        <v/>
      </c>
      <c r="I223" s="146"/>
      <c r="J223" s="147" t="str">
        <f t="shared" si="11"/>
        <v/>
      </c>
      <c r="K223" s="148" t="str">
        <f>IF(OR($D223="",$E223=""),"",VLOOKUP($U223,SiSem_Req!$A$2:$P$16,11))</f>
        <v/>
      </c>
      <c r="L223" s="149" t="str">
        <f t="shared" ref="L223:L286" si="12">IF($D223="","",$K$6+S223)</f>
        <v/>
      </c>
      <c r="M223" s="150" t="str">
        <f>IF(OR($D223="",$E223="",GlobalParameters!$C$12=""),"",$Q223)</f>
        <v/>
      </c>
      <c r="N223" s="151"/>
      <c r="O223" s="144"/>
      <c r="P223" s="144"/>
      <c r="Q223" s="152" t="str">
        <f>IF(OR($D223="",$E223="",GlobalParameters!$C$12=""),"",VLOOKUP($U223,SiSem_Req!$A$2:$P$16,15))</f>
        <v/>
      </c>
      <c r="R223" s="144"/>
      <c r="S223" s="144"/>
      <c r="T223" s="151"/>
      <c r="U223" s="126" t="e">
        <f>VLOOKUP($D223,SiSem_Req!$T$2:$U$10,2)+VLOOKUP($E223,SiSem_Req!$V$2:$W$4,2)+VLOOKUP(GlobalParameters!$C$12,SiSem_Req!$X$2:$Y$4,2)</f>
        <v>#N/A</v>
      </c>
    </row>
    <row r="224" spans="1:21" x14ac:dyDescent="0.25">
      <c r="A224" s="125"/>
      <c r="B224" s="144"/>
      <c r="C224" s="144"/>
      <c r="D224" s="145"/>
      <c r="E224" s="145"/>
      <c r="F224" s="157"/>
      <c r="G224" s="158" t="str">
        <f t="shared" si="10"/>
        <v/>
      </c>
      <c r="H224" s="148" t="str">
        <f>IF(OR($D224="",$E224=""),"",VLOOKUP($U224,SiSem_Req!$A$2:$P$16,10))</f>
        <v/>
      </c>
      <c r="I224" s="146"/>
      <c r="J224" s="147" t="str">
        <f t="shared" si="11"/>
        <v/>
      </c>
      <c r="K224" s="148" t="str">
        <f>IF(OR($D224="",$E224=""),"",VLOOKUP($U224,SiSem_Req!$A$2:$P$16,11))</f>
        <v/>
      </c>
      <c r="L224" s="149" t="str">
        <f t="shared" si="12"/>
        <v/>
      </c>
      <c r="M224" s="150" t="str">
        <f>IF(OR($D224="",$E224="",GlobalParameters!$C$12=""),"",$Q224)</f>
        <v/>
      </c>
      <c r="N224" s="151"/>
      <c r="O224" s="144"/>
      <c r="P224" s="144"/>
      <c r="Q224" s="152" t="str">
        <f>IF(OR($D224="",$E224="",GlobalParameters!$C$12=""),"",VLOOKUP($U224,SiSem_Req!$A$2:$P$16,15))</f>
        <v/>
      </c>
      <c r="R224" s="144"/>
      <c r="S224" s="144"/>
      <c r="T224" s="151"/>
      <c r="U224" s="126" t="e">
        <f>VLOOKUP($D224,SiSem_Req!$T$2:$U$10,2)+VLOOKUP($E224,SiSem_Req!$V$2:$W$4,2)+VLOOKUP(GlobalParameters!$C$12,SiSem_Req!$X$2:$Y$4,2)</f>
        <v>#N/A</v>
      </c>
    </row>
    <row r="225" spans="1:21" x14ac:dyDescent="0.25">
      <c r="A225" s="125"/>
      <c r="B225" s="144"/>
      <c r="C225" s="144"/>
      <c r="D225" s="145"/>
      <c r="E225" s="145"/>
      <c r="F225" s="157"/>
      <c r="G225" s="158" t="str">
        <f t="shared" si="10"/>
        <v/>
      </c>
      <c r="H225" s="148" t="str">
        <f>IF(OR($D225="",$E225=""),"",VLOOKUP($U225,SiSem_Req!$A$2:$P$16,10))</f>
        <v/>
      </c>
      <c r="I225" s="146"/>
      <c r="J225" s="147" t="str">
        <f t="shared" si="11"/>
        <v/>
      </c>
      <c r="K225" s="148" t="str">
        <f>IF(OR($D225="",$E225=""),"",VLOOKUP($U225,SiSem_Req!$A$2:$P$16,11))</f>
        <v/>
      </c>
      <c r="L225" s="149" t="str">
        <f t="shared" si="12"/>
        <v/>
      </c>
      <c r="M225" s="150" t="str">
        <f>IF(OR($D225="",$E225="",GlobalParameters!$C$12=""),"",$Q225)</f>
        <v/>
      </c>
      <c r="N225" s="151"/>
      <c r="O225" s="144"/>
      <c r="P225" s="144"/>
      <c r="Q225" s="152" t="str">
        <f>IF(OR($D225="",$E225="",GlobalParameters!$C$12=""),"",VLOOKUP($U225,SiSem_Req!$A$2:$P$16,15))</f>
        <v/>
      </c>
      <c r="R225" s="144"/>
      <c r="S225" s="144"/>
      <c r="T225" s="151"/>
      <c r="U225" s="126" t="e">
        <f>VLOOKUP($D225,SiSem_Req!$T$2:$U$10,2)+VLOOKUP($E225,SiSem_Req!$V$2:$W$4,2)+VLOOKUP(GlobalParameters!$C$12,SiSem_Req!$X$2:$Y$4,2)</f>
        <v>#N/A</v>
      </c>
    </row>
    <row r="226" spans="1:21" x14ac:dyDescent="0.25">
      <c r="A226" s="125"/>
      <c r="B226" s="144"/>
      <c r="C226" s="144"/>
      <c r="D226" s="145"/>
      <c r="E226" s="145"/>
      <c r="F226" s="157"/>
      <c r="G226" s="158" t="str">
        <f t="shared" si="10"/>
        <v/>
      </c>
      <c r="H226" s="148" t="str">
        <f>IF(OR($D226="",$E226=""),"",VLOOKUP($U226,SiSem_Req!$A$2:$P$16,10))</f>
        <v/>
      </c>
      <c r="I226" s="146"/>
      <c r="J226" s="147" t="str">
        <f t="shared" si="11"/>
        <v/>
      </c>
      <c r="K226" s="148" t="str">
        <f>IF(OR($D226="",$E226=""),"",VLOOKUP($U226,SiSem_Req!$A$2:$P$16,11))</f>
        <v/>
      </c>
      <c r="L226" s="149" t="str">
        <f t="shared" si="12"/>
        <v/>
      </c>
      <c r="M226" s="150" t="str">
        <f>IF(OR($D226="",$E226="",GlobalParameters!$C$12=""),"",$Q226)</f>
        <v/>
      </c>
      <c r="N226" s="151"/>
      <c r="O226" s="144"/>
      <c r="P226" s="144"/>
      <c r="Q226" s="152" t="str">
        <f>IF(OR($D226="",$E226="",GlobalParameters!$C$12=""),"",VLOOKUP($U226,SiSem_Req!$A$2:$P$16,15))</f>
        <v/>
      </c>
      <c r="R226" s="144"/>
      <c r="S226" s="144"/>
      <c r="T226" s="151"/>
      <c r="U226" s="126" t="e">
        <f>VLOOKUP($D226,SiSem_Req!$T$2:$U$10,2)+VLOOKUP($E226,SiSem_Req!$V$2:$W$4,2)+VLOOKUP(GlobalParameters!$C$12,SiSem_Req!$X$2:$Y$4,2)</f>
        <v>#N/A</v>
      </c>
    </row>
    <row r="227" spans="1:21" x14ac:dyDescent="0.25">
      <c r="A227" s="125"/>
      <c r="B227" s="144"/>
      <c r="C227" s="144"/>
      <c r="D227" s="145"/>
      <c r="E227" s="145"/>
      <c r="F227" s="157"/>
      <c r="G227" s="158" t="str">
        <f t="shared" si="10"/>
        <v/>
      </c>
      <c r="H227" s="148" t="str">
        <f>IF(OR($D227="",$E227=""),"",VLOOKUP($U227,SiSem_Req!$A$2:$P$16,10))</f>
        <v/>
      </c>
      <c r="I227" s="146"/>
      <c r="J227" s="147" t="str">
        <f t="shared" si="11"/>
        <v/>
      </c>
      <c r="K227" s="148" t="str">
        <f>IF(OR($D227="",$E227=""),"",VLOOKUP($U227,SiSem_Req!$A$2:$P$16,11))</f>
        <v/>
      </c>
      <c r="L227" s="149" t="str">
        <f t="shared" si="12"/>
        <v/>
      </c>
      <c r="M227" s="150" t="str">
        <f>IF(OR($D227="",$E227="",GlobalParameters!$C$12=""),"",$Q227)</f>
        <v/>
      </c>
      <c r="N227" s="151"/>
      <c r="O227" s="144"/>
      <c r="P227" s="144"/>
      <c r="Q227" s="152" t="str">
        <f>IF(OR($D227="",$E227="",GlobalParameters!$C$12=""),"",VLOOKUP($U227,SiSem_Req!$A$2:$P$16,15))</f>
        <v/>
      </c>
      <c r="R227" s="144"/>
      <c r="S227" s="144"/>
      <c r="T227" s="151"/>
      <c r="U227" s="126" t="e">
        <f>VLOOKUP($D227,SiSem_Req!$T$2:$U$10,2)+VLOOKUP($E227,SiSem_Req!$V$2:$W$4,2)+VLOOKUP(GlobalParameters!$C$12,SiSem_Req!$X$2:$Y$4,2)</f>
        <v>#N/A</v>
      </c>
    </row>
    <row r="228" spans="1:21" x14ac:dyDescent="0.25">
      <c r="A228" s="125"/>
      <c r="B228" s="144"/>
      <c r="C228" s="144"/>
      <c r="D228" s="145"/>
      <c r="E228" s="145"/>
      <c r="F228" s="157"/>
      <c r="G228" s="158" t="str">
        <f t="shared" si="10"/>
        <v/>
      </c>
      <c r="H228" s="148" t="str">
        <f>IF(OR($D228="",$E228=""),"",VLOOKUP($U228,SiSem_Req!$A$2:$P$16,10))</f>
        <v/>
      </c>
      <c r="I228" s="146"/>
      <c r="J228" s="147" t="str">
        <f t="shared" si="11"/>
        <v/>
      </c>
      <c r="K228" s="148" t="str">
        <f>IF(OR($D228="",$E228=""),"",VLOOKUP($U228,SiSem_Req!$A$2:$P$16,11))</f>
        <v/>
      </c>
      <c r="L228" s="149" t="str">
        <f t="shared" si="12"/>
        <v/>
      </c>
      <c r="M228" s="150" t="str">
        <f>IF(OR($D228="",$E228="",GlobalParameters!$C$12=""),"",$Q228)</f>
        <v/>
      </c>
      <c r="N228" s="151"/>
      <c r="O228" s="144"/>
      <c r="P228" s="144"/>
      <c r="Q228" s="152" t="str">
        <f>IF(OR($D228="",$E228="",GlobalParameters!$C$12=""),"",VLOOKUP($U228,SiSem_Req!$A$2:$P$16,15))</f>
        <v/>
      </c>
      <c r="R228" s="144"/>
      <c r="S228" s="144"/>
      <c r="T228" s="151"/>
      <c r="U228" s="126" t="e">
        <f>VLOOKUP($D228,SiSem_Req!$T$2:$U$10,2)+VLOOKUP($E228,SiSem_Req!$V$2:$W$4,2)+VLOOKUP(GlobalParameters!$C$12,SiSem_Req!$X$2:$Y$4,2)</f>
        <v>#N/A</v>
      </c>
    </row>
    <row r="229" spans="1:21" x14ac:dyDescent="0.25">
      <c r="A229" s="125"/>
      <c r="B229" s="144"/>
      <c r="C229" s="144"/>
      <c r="D229" s="145"/>
      <c r="E229" s="145"/>
      <c r="F229" s="157"/>
      <c r="G229" s="158" t="str">
        <f t="shared" si="10"/>
        <v/>
      </c>
      <c r="H229" s="148" t="str">
        <f>IF(OR($D229="",$E229=""),"",VLOOKUP($U229,SiSem_Req!$A$2:$P$16,10))</f>
        <v/>
      </c>
      <c r="I229" s="146"/>
      <c r="J229" s="147" t="str">
        <f t="shared" si="11"/>
        <v/>
      </c>
      <c r="K229" s="148" t="str">
        <f>IF(OR($D229="",$E229=""),"",VLOOKUP($U229,SiSem_Req!$A$2:$P$16,11))</f>
        <v/>
      </c>
      <c r="L229" s="149" t="str">
        <f t="shared" si="12"/>
        <v/>
      </c>
      <c r="M229" s="150" t="str">
        <f>IF(OR($D229="",$E229="",GlobalParameters!$C$12=""),"",$Q229)</f>
        <v/>
      </c>
      <c r="N229" s="151"/>
      <c r="O229" s="144"/>
      <c r="P229" s="144"/>
      <c r="Q229" s="152" t="str">
        <f>IF(OR($D229="",$E229="",GlobalParameters!$C$12=""),"",VLOOKUP($U229,SiSem_Req!$A$2:$P$16,15))</f>
        <v/>
      </c>
      <c r="R229" s="144"/>
      <c r="S229" s="144"/>
      <c r="T229" s="151"/>
      <c r="U229" s="126" t="e">
        <f>VLOOKUP($D229,SiSem_Req!$T$2:$U$10,2)+VLOOKUP($E229,SiSem_Req!$V$2:$W$4,2)+VLOOKUP(GlobalParameters!$C$12,SiSem_Req!$X$2:$Y$4,2)</f>
        <v>#N/A</v>
      </c>
    </row>
    <row r="230" spans="1:21" x14ac:dyDescent="0.25">
      <c r="A230" s="125"/>
      <c r="B230" s="144"/>
      <c r="C230" s="144"/>
      <c r="D230" s="145"/>
      <c r="E230" s="145"/>
      <c r="F230" s="157"/>
      <c r="G230" s="158" t="str">
        <f t="shared" si="10"/>
        <v/>
      </c>
      <c r="H230" s="148" t="str">
        <f>IF(OR($D230="",$E230=""),"",VLOOKUP($U230,SiSem_Req!$A$2:$P$16,10))</f>
        <v/>
      </c>
      <c r="I230" s="146"/>
      <c r="J230" s="147" t="str">
        <f t="shared" si="11"/>
        <v/>
      </c>
      <c r="K230" s="148" t="str">
        <f>IF(OR($D230="",$E230=""),"",VLOOKUP($U230,SiSem_Req!$A$2:$P$16,11))</f>
        <v/>
      </c>
      <c r="L230" s="149" t="str">
        <f t="shared" si="12"/>
        <v/>
      </c>
      <c r="M230" s="150" t="str">
        <f>IF(OR($D230="",$E230="",GlobalParameters!$C$12=""),"",$Q230)</f>
        <v/>
      </c>
      <c r="N230" s="151"/>
      <c r="O230" s="144"/>
      <c r="P230" s="144"/>
      <c r="Q230" s="152" t="str">
        <f>IF(OR($D230="",$E230="",GlobalParameters!$C$12=""),"",VLOOKUP($U230,SiSem_Req!$A$2:$P$16,15))</f>
        <v/>
      </c>
      <c r="R230" s="144"/>
      <c r="S230" s="144"/>
      <c r="T230" s="151"/>
      <c r="U230" s="126" t="e">
        <f>VLOOKUP($D230,SiSem_Req!$T$2:$U$10,2)+VLOOKUP($E230,SiSem_Req!$V$2:$W$4,2)+VLOOKUP(GlobalParameters!$C$12,SiSem_Req!$X$2:$Y$4,2)</f>
        <v>#N/A</v>
      </c>
    </row>
    <row r="231" spans="1:21" x14ac:dyDescent="0.25">
      <c r="A231" s="125"/>
      <c r="B231" s="144"/>
      <c r="C231" s="144"/>
      <c r="D231" s="145"/>
      <c r="E231" s="145"/>
      <c r="F231" s="157"/>
      <c r="G231" s="158" t="str">
        <f t="shared" si="10"/>
        <v/>
      </c>
      <c r="H231" s="148" t="str">
        <f>IF(OR($D231="",$E231=""),"",VLOOKUP($U231,SiSem_Req!$A$2:$P$16,10))</f>
        <v/>
      </c>
      <c r="I231" s="146"/>
      <c r="J231" s="147" t="str">
        <f t="shared" si="11"/>
        <v/>
      </c>
      <c r="K231" s="148" t="str">
        <f>IF(OR($D231="",$E231=""),"",VLOOKUP($U231,SiSem_Req!$A$2:$P$16,11))</f>
        <v/>
      </c>
      <c r="L231" s="149" t="str">
        <f t="shared" si="12"/>
        <v/>
      </c>
      <c r="M231" s="150" t="str">
        <f>IF(OR($D231="",$E231="",GlobalParameters!$C$12=""),"",$Q231)</f>
        <v/>
      </c>
      <c r="N231" s="151"/>
      <c r="O231" s="144"/>
      <c r="P231" s="144"/>
      <c r="Q231" s="152" t="str">
        <f>IF(OR($D231="",$E231="",GlobalParameters!$C$12=""),"",VLOOKUP($U231,SiSem_Req!$A$2:$P$16,15))</f>
        <v/>
      </c>
      <c r="R231" s="144"/>
      <c r="S231" s="144"/>
      <c r="T231" s="151"/>
      <c r="U231" s="126" t="e">
        <f>VLOOKUP($D231,SiSem_Req!$T$2:$U$10,2)+VLOOKUP($E231,SiSem_Req!$V$2:$W$4,2)+VLOOKUP(GlobalParameters!$C$12,SiSem_Req!$X$2:$Y$4,2)</f>
        <v>#N/A</v>
      </c>
    </row>
    <row r="232" spans="1:21" x14ac:dyDescent="0.25">
      <c r="A232" s="125"/>
      <c r="B232" s="144"/>
      <c r="C232" s="144"/>
      <c r="D232" s="145"/>
      <c r="E232" s="145"/>
      <c r="F232" s="157"/>
      <c r="G232" s="158" t="str">
        <f t="shared" si="10"/>
        <v/>
      </c>
      <c r="H232" s="148" t="str">
        <f>IF(OR($D232="",$E232=""),"",VLOOKUP($U232,SiSem_Req!$A$2:$P$16,10))</f>
        <v/>
      </c>
      <c r="I232" s="146"/>
      <c r="J232" s="147" t="str">
        <f t="shared" si="11"/>
        <v/>
      </c>
      <c r="K232" s="148" t="str">
        <f>IF(OR($D232="",$E232=""),"",VLOOKUP($U232,SiSem_Req!$A$2:$P$16,11))</f>
        <v/>
      </c>
      <c r="L232" s="149" t="str">
        <f t="shared" si="12"/>
        <v/>
      </c>
      <c r="M232" s="150" t="str">
        <f>IF(OR($D232="",$E232="",GlobalParameters!$C$12=""),"",$Q232)</f>
        <v/>
      </c>
      <c r="N232" s="151"/>
      <c r="O232" s="144"/>
      <c r="P232" s="144"/>
      <c r="Q232" s="152" t="str">
        <f>IF(OR($D232="",$E232="",GlobalParameters!$C$12=""),"",VLOOKUP($U232,SiSem_Req!$A$2:$P$16,15))</f>
        <v/>
      </c>
      <c r="R232" s="144"/>
      <c r="S232" s="144"/>
      <c r="T232" s="151"/>
      <c r="U232" s="126" t="e">
        <f>VLOOKUP($D232,SiSem_Req!$T$2:$U$10,2)+VLOOKUP($E232,SiSem_Req!$V$2:$W$4,2)+VLOOKUP(GlobalParameters!$C$12,SiSem_Req!$X$2:$Y$4,2)</f>
        <v>#N/A</v>
      </c>
    </row>
    <row r="233" spans="1:21" x14ac:dyDescent="0.25">
      <c r="A233" s="125"/>
      <c r="B233" s="144"/>
      <c r="C233" s="144"/>
      <c r="D233" s="145"/>
      <c r="E233" s="145"/>
      <c r="F233" s="157"/>
      <c r="G233" s="158" t="str">
        <f t="shared" si="10"/>
        <v/>
      </c>
      <c r="H233" s="148" t="str">
        <f>IF(OR($D233="",$E233=""),"",VLOOKUP($U233,SiSem_Req!$A$2:$P$16,10))</f>
        <v/>
      </c>
      <c r="I233" s="146"/>
      <c r="J233" s="147" t="str">
        <f t="shared" si="11"/>
        <v/>
      </c>
      <c r="K233" s="148" t="str">
        <f>IF(OR($D233="",$E233=""),"",VLOOKUP($U233,SiSem_Req!$A$2:$P$16,11))</f>
        <v/>
      </c>
      <c r="L233" s="149" t="str">
        <f t="shared" si="12"/>
        <v/>
      </c>
      <c r="M233" s="150" t="str">
        <f>IF(OR($D233="",$E233="",GlobalParameters!$C$12=""),"",$Q233)</f>
        <v/>
      </c>
      <c r="N233" s="151"/>
      <c r="O233" s="144"/>
      <c r="P233" s="144"/>
      <c r="Q233" s="152" t="str">
        <f>IF(OR($D233="",$E233="",GlobalParameters!$C$12=""),"",VLOOKUP($U233,SiSem_Req!$A$2:$P$16,15))</f>
        <v/>
      </c>
      <c r="R233" s="144"/>
      <c r="S233" s="144"/>
      <c r="T233" s="151"/>
      <c r="U233" s="126" t="e">
        <f>VLOOKUP($D233,SiSem_Req!$T$2:$U$10,2)+VLOOKUP($E233,SiSem_Req!$V$2:$W$4,2)+VLOOKUP(GlobalParameters!$C$12,SiSem_Req!$X$2:$Y$4,2)</f>
        <v>#N/A</v>
      </c>
    </row>
    <row r="234" spans="1:21" x14ac:dyDescent="0.25">
      <c r="A234" s="125"/>
      <c r="B234" s="144"/>
      <c r="C234" s="144"/>
      <c r="D234" s="145"/>
      <c r="E234" s="145"/>
      <c r="F234" s="157"/>
      <c r="G234" s="158" t="str">
        <f t="shared" si="10"/>
        <v/>
      </c>
      <c r="H234" s="148" t="str">
        <f>IF(OR($D234="",$E234=""),"",VLOOKUP($U234,SiSem_Req!$A$2:$P$16,10))</f>
        <v/>
      </c>
      <c r="I234" s="146"/>
      <c r="J234" s="147" t="str">
        <f t="shared" si="11"/>
        <v/>
      </c>
      <c r="K234" s="148" t="str">
        <f>IF(OR($D234="",$E234=""),"",VLOOKUP($U234,SiSem_Req!$A$2:$P$16,11))</f>
        <v/>
      </c>
      <c r="L234" s="149" t="str">
        <f t="shared" si="12"/>
        <v/>
      </c>
      <c r="M234" s="150" t="str">
        <f>IF(OR($D234="",$E234="",GlobalParameters!$C$12=""),"",$Q234)</f>
        <v/>
      </c>
      <c r="N234" s="151"/>
      <c r="O234" s="144"/>
      <c r="P234" s="144"/>
      <c r="Q234" s="152" t="str">
        <f>IF(OR($D234="",$E234="",GlobalParameters!$C$12=""),"",VLOOKUP($U234,SiSem_Req!$A$2:$P$16,15))</f>
        <v/>
      </c>
      <c r="R234" s="144"/>
      <c r="S234" s="144"/>
      <c r="T234" s="151"/>
      <c r="U234" s="126" t="e">
        <f>VLOOKUP($D234,SiSem_Req!$T$2:$U$10,2)+VLOOKUP($E234,SiSem_Req!$V$2:$W$4,2)+VLOOKUP(GlobalParameters!$C$12,SiSem_Req!$X$2:$Y$4,2)</f>
        <v>#N/A</v>
      </c>
    </row>
    <row r="235" spans="1:21" x14ac:dyDescent="0.25">
      <c r="A235" s="125"/>
      <c r="B235" s="144"/>
      <c r="C235" s="144"/>
      <c r="D235" s="145"/>
      <c r="E235" s="145"/>
      <c r="F235" s="157"/>
      <c r="G235" s="158" t="str">
        <f t="shared" si="10"/>
        <v/>
      </c>
      <c r="H235" s="148" t="str">
        <f>IF(OR($D235="",$E235=""),"",VLOOKUP($U235,SiSem_Req!$A$2:$P$16,10))</f>
        <v/>
      </c>
      <c r="I235" s="146"/>
      <c r="J235" s="147" t="str">
        <f t="shared" si="11"/>
        <v/>
      </c>
      <c r="K235" s="148" t="str">
        <f>IF(OR($D235="",$E235=""),"",VLOOKUP($U235,SiSem_Req!$A$2:$P$16,11))</f>
        <v/>
      </c>
      <c r="L235" s="149" t="str">
        <f t="shared" si="12"/>
        <v/>
      </c>
      <c r="M235" s="150" t="str">
        <f>IF(OR($D235="",$E235="",GlobalParameters!$C$12=""),"",$Q235)</f>
        <v/>
      </c>
      <c r="N235" s="151"/>
      <c r="O235" s="144"/>
      <c r="P235" s="144"/>
      <c r="Q235" s="152" t="str">
        <f>IF(OR($D235="",$E235="",GlobalParameters!$C$12=""),"",VLOOKUP($U235,SiSem_Req!$A$2:$P$16,15))</f>
        <v/>
      </c>
      <c r="R235" s="144"/>
      <c r="S235" s="144"/>
      <c r="T235" s="151"/>
      <c r="U235" s="126" t="e">
        <f>VLOOKUP($D235,SiSem_Req!$T$2:$U$10,2)+VLOOKUP($E235,SiSem_Req!$V$2:$W$4,2)+VLOOKUP(GlobalParameters!$C$12,SiSem_Req!$X$2:$Y$4,2)</f>
        <v>#N/A</v>
      </c>
    </row>
    <row r="236" spans="1:21" x14ac:dyDescent="0.25">
      <c r="A236" s="125"/>
      <c r="B236" s="144"/>
      <c r="C236" s="144"/>
      <c r="D236" s="145"/>
      <c r="E236" s="145"/>
      <c r="F236" s="157"/>
      <c r="G236" s="158" t="str">
        <f t="shared" si="10"/>
        <v/>
      </c>
      <c r="H236" s="148" t="str">
        <f>IF(OR($D236="",$E236=""),"",VLOOKUP($U236,SiSem_Req!$A$2:$P$16,10))</f>
        <v/>
      </c>
      <c r="I236" s="146"/>
      <c r="J236" s="147" t="str">
        <f t="shared" si="11"/>
        <v/>
      </c>
      <c r="K236" s="148" t="str">
        <f>IF(OR($D236="",$E236=""),"",VLOOKUP($U236,SiSem_Req!$A$2:$P$16,11))</f>
        <v/>
      </c>
      <c r="L236" s="149" t="str">
        <f t="shared" si="12"/>
        <v/>
      </c>
      <c r="M236" s="150" t="str">
        <f>IF(OR($D236="",$E236="",GlobalParameters!$C$12=""),"",$Q236)</f>
        <v/>
      </c>
      <c r="N236" s="151"/>
      <c r="O236" s="144"/>
      <c r="P236" s="144"/>
      <c r="Q236" s="152" t="str">
        <f>IF(OR($D236="",$E236="",GlobalParameters!$C$12=""),"",VLOOKUP($U236,SiSem_Req!$A$2:$P$16,15))</f>
        <v/>
      </c>
      <c r="R236" s="144"/>
      <c r="S236" s="144"/>
      <c r="T236" s="151"/>
      <c r="U236" s="126" t="e">
        <f>VLOOKUP($D236,SiSem_Req!$T$2:$U$10,2)+VLOOKUP($E236,SiSem_Req!$V$2:$W$4,2)+VLOOKUP(GlobalParameters!$C$12,SiSem_Req!$X$2:$Y$4,2)</f>
        <v>#N/A</v>
      </c>
    </row>
    <row r="237" spans="1:21" x14ac:dyDescent="0.25">
      <c r="A237" s="125"/>
      <c r="B237" s="144"/>
      <c r="C237" s="144"/>
      <c r="D237" s="145"/>
      <c r="E237" s="145"/>
      <c r="F237" s="157"/>
      <c r="G237" s="158" t="str">
        <f t="shared" si="10"/>
        <v/>
      </c>
      <c r="H237" s="148" t="str">
        <f>IF(OR($D237="",$E237=""),"",VLOOKUP($U237,SiSem_Req!$A$2:$P$16,10))</f>
        <v/>
      </c>
      <c r="I237" s="146"/>
      <c r="J237" s="147" t="str">
        <f t="shared" si="11"/>
        <v/>
      </c>
      <c r="K237" s="148" t="str">
        <f>IF(OR($D237="",$E237=""),"",VLOOKUP($U237,SiSem_Req!$A$2:$P$16,11))</f>
        <v/>
      </c>
      <c r="L237" s="149" t="str">
        <f t="shared" si="12"/>
        <v/>
      </c>
      <c r="M237" s="150" t="str">
        <f>IF(OR($D237="",$E237="",GlobalParameters!$C$12=""),"",$Q237)</f>
        <v/>
      </c>
      <c r="N237" s="151"/>
      <c r="O237" s="144"/>
      <c r="P237" s="144"/>
      <c r="Q237" s="152" t="str">
        <f>IF(OR($D237="",$E237="",GlobalParameters!$C$12=""),"",VLOOKUP($U237,SiSem_Req!$A$2:$P$16,15))</f>
        <v/>
      </c>
      <c r="R237" s="144"/>
      <c r="S237" s="144"/>
      <c r="T237" s="151"/>
      <c r="U237" s="126" t="e">
        <f>VLOOKUP($D237,SiSem_Req!$T$2:$U$10,2)+VLOOKUP($E237,SiSem_Req!$V$2:$W$4,2)+VLOOKUP(GlobalParameters!$C$12,SiSem_Req!$X$2:$Y$4,2)</f>
        <v>#N/A</v>
      </c>
    </row>
    <row r="238" spans="1:21" x14ac:dyDescent="0.25">
      <c r="A238" s="125"/>
      <c r="B238" s="144"/>
      <c r="C238" s="144"/>
      <c r="D238" s="145"/>
      <c r="E238" s="145"/>
      <c r="F238" s="157"/>
      <c r="G238" s="158" t="str">
        <f t="shared" si="10"/>
        <v/>
      </c>
      <c r="H238" s="148" t="str">
        <f>IF(OR($D238="",$E238=""),"",VLOOKUP($U238,SiSem_Req!$A$2:$P$16,10))</f>
        <v/>
      </c>
      <c r="I238" s="146"/>
      <c r="J238" s="147" t="str">
        <f t="shared" si="11"/>
        <v/>
      </c>
      <c r="K238" s="148" t="str">
        <f>IF(OR($D238="",$E238=""),"",VLOOKUP($U238,SiSem_Req!$A$2:$P$16,11))</f>
        <v/>
      </c>
      <c r="L238" s="149" t="str">
        <f t="shared" si="12"/>
        <v/>
      </c>
      <c r="M238" s="150" t="str">
        <f>IF(OR($D238="",$E238="",GlobalParameters!$C$12=""),"",$Q238)</f>
        <v/>
      </c>
      <c r="N238" s="151"/>
      <c r="O238" s="144"/>
      <c r="P238" s="144"/>
      <c r="Q238" s="152" t="str">
        <f>IF(OR($D238="",$E238="",GlobalParameters!$C$12=""),"",VLOOKUP($U238,SiSem_Req!$A$2:$P$16,15))</f>
        <v/>
      </c>
      <c r="R238" s="144"/>
      <c r="S238" s="144"/>
      <c r="T238" s="151"/>
      <c r="U238" s="126" t="e">
        <f>VLOOKUP($D238,SiSem_Req!$T$2:$U$10,2)+VLOOKUP($E238,SiSem_Req!$V$2:$W$4,2)+VLOOKUP(GlobalParameters!$C$12,SiSem_Req!$X$2:$Y$4,2)</f>
        <v>#N/A</v>
      </c>
    </row>
    <row r="239" spans="1:21" x14ac:dyDescent="0.25">
      <c r="A239" s="125"/>
      <c r="B239" s="144"/>
      <c r="C239" s="144"/>
      <c r="D239" s="145"/>
      <c r="E239" s="145"/>
      <c r="F239" s="157"/>
      <c r="G239" s="158" t="str">
        <f t="shared" si="10"/>
        <v/>
      </c>
      <c r="H239" s="148" t="str">
        <f>IF(OR($D239="",$E239=""),"",VLOOKUP($U239,SiSem_Req!$A$2:$P$16,10))</f>
        <v/>
      </c>
      <c r="I239" s="146"/>
      <c r="J239" s="147" t="str">
        <f t="shared" si="11"/>
        <v/>
      </c>
      <c r="K239" s="148" t="str">
        <f>IF(OR($D239="",$E239=""),"",VLOOKUP($U239,SiSem_Req!$A$2:$P$16,11))</f>
        <v/>
      </c>
      <c r="L239" s="149" t="str">
        <f t="shared" si="12"/>
        <v/>
      </c>
      <c r="M239" s="150" t="str">
        <f>IF(OR($D239="",$E239="",GlobalParameters!$C$12=""),"",$Q239)</f>
        <v/>
      </c>
      <c r="N239" s="151"/>
      <c r="O239" s="144"/>
      <c r="P239" s="144"/>
      <c r="Q239" s="152" t="str">
        <f>IF(OR($D239="",$E239="",GlobalParameters!$C$12=""),"",VLOOKUP($U239,SiSem_Req!$A$2:$P$16,15))</f>
        <v/>
      </c>
      <c r="R239" s="144"/>
      <c r="S239" s="144"/>
      <c r="T239" s="151"/>
      <c r="U239" s="126" t="e">
        <f>VLOOKUP($D239,SiSem_Req!$T$2:$U$10,2)+VLOOKUP($E239,SiSem_Req!$V$2:$W$4,2)+VLOOKUP(GlobalParameters!$C$12,SiSem_Req!$X$2:$Y$4,2)</f>
        <v>#N/A</v>
      </c>
    </row>
    <row r="240" spans="1:21" x14ac:dyDescent="0.25">
      <c r="A240" s="125"/>
      <c r="B240" s="144"/>
      <c r="C240" s="144"/>
      <c r="D240" s="145"/>
      <c r="E240" s="145"/>
      <c r="F240" s="157"/>
      <c r="G240" s="158" t="str">
        <f t="shared" si="10"/>
        <v/>
      </c>
      <c r="H240" s="148" t="str">
        <f>IF(OR($D240="",$E240=""),"",VLOOKUP($U240,SiSem_Req!$A$2:$P$16,10))</f>
        <v/>
      </c>
      <c r="I240" s="146"/>
      <c r="J240" s="147" t="str">
        <f t="shared" si="11"/>
        <v/>
      </c>
      <c r="K240" s="148" t="str">
        <f>IF(OR($D240="",$E240=""),"",VLOOKUP($U240,SiSem_Req!$A$2:$P$16,11))</f>
        <v/>
      </c>
      <c r="L240" s="149" t="str">
        <f t="shared" si="12"/>
        <v/>
      </c>
      <c r="M240" s="150" t="str">
        <f>IF(OR($D240="",$E240="",GlobalParameters!$C$12=""),"",$Q240)</f>
        <v/>
      </c>
      <c r="N240" s="151"/>
      <c r="O240" s="144"/>
      <c r="P240" s="144"/>
      <c r="Q240" s="152" t="str">
        <f>IF(OR($D240="",$E240="",GlobalParameters!$C$12=""),"",VLOOKUP($U240,SiSem_Req!$A$2:$P$16,15))</f>
        <v/>
      </c>
      <c r="R240" s="144"/>
      <c r="S240" s="144"/>
      <c r="T240" s="151"/>
      <c r="U240" s="126" t="e">
        <f>VLOOKUP($D240,SiSem_Req!$T$2:$U$10,2)+VLOOKUP($E240,SiSem_Req!$V$2:$W$4,2)+VLOOKUP(GlobalParameters!$C$12,SiSem_Req!$X$2:$Y$4,2)</f>
        <v>#N/A</v>
      </c>
    </row>
    <row r="241" spans="1:21" x14ac:dyDescent="0.25">
      <c r="A241" s="125"/>
      <c r="B241" s="144"/>
      <c r="C241" s="144"/>
      <c r="D241" s="145"/>
      <c r="E241" s="145"/>
      <c r="F241" s="157"/>
      <c r="G241" s="158" t="str">
        <f t="shared" si="10"/>
        <v/>
      </c>
      <c r="H241" s="148" t="str">
        <f>IF(OR($D241="",$E241=""),"",VLOOKUP($U241,SiSem_Req!$A$2:$P$16,10))</f>
        <v/>
      </c>
      <c r="I241" s="146"/>
      <c r="J241" s="147" t="str">
        <f t="shared" si="11"/>
        <v/>
      </c>
      <c r="K241" s="148" t="str">
        <f>IF(OR($D241="",$E241=""),"",VLOOKUP($U241,SiSem_Req!$A$2:$P$16,11))</f>
        <v/>
      </c>
      <c r="L241" s="149" t="str">
        <f t="shared" si="12"/>
        <v/>
      </c>
      <c r="M241" s="150" t="str">
        <f>IF(OR($D241="",$E241="",GlobalParameters!$C$12=""),"",$Q241)</f>
        <v/>
      </c>
      <c r="N241" s="151"/>
      <c r="O241" s="144"/>
      <c r="P241" s="144"/>
      <c r="Q241" s="152" t="str">
        <f>IF(OR($D241="",$E241="",GlobalParameters!$C$12=""),"",VLOOKUP($U241,SiSem_Req!$A$2:$P$16,15))</f>
        <v/>
      </c>
      <c r="R241" s="144"/>
      <c r="S241" s="144"/>
      <c r="T241" s="151"/>
      <c r="U241" s="126" t="e">
        <f>VLOOKUP($D241,SiSem_Req!$T$2:$U$10,2)+VLOOKUP($E241,SiSem_Req!$V$2:$W$4,2)+VLOOKUP(GlobalParameters!$C$12,SiSem_Req!$X$2:$Y$4,2)</f>
        <v>#N/A</v>
      </c>
    </row>
    <row r="242" spans="1:21" x14ac:dyDescent="0.25">
      <c r="A242" s="125"/>
      <c r="B242" s="144"/>
      <c r="C242" s="144"/>
      <c r="D242" s="145"/>
      <c r="E242" s="145"/>
      <c r="F242" s="157"/>
      <c r="G242" s="158" t="str">
        <f t="shared" si="10"/>
        <v/>
      </c>
      <c r="H242" s="148" t="str">
        <f>IF(OR($D242="",$E242=""),"",VLOOKUP($U242,SiSem_Req!$A$2:$P$16,10))</f>
        <v/>
      </c>
      <c r="I242" s="146"/>
      <c r="J242" s="147" t="str">
        <f t="shared" si="11"/>
        <v/>
      </c>
      <c r="K242" s="148" t="str">
        <f>IF(OR($D242="",$E242=""),"",VLOOKUP($U242,SiSem_Req!$A$2:$P$16,11))</f>
        <v/>
      </c>
      <c r="L242" s="149" t="str">
        <f t="shared" si="12"/>
        <v/>
      </c>
      <c r="M242" s="150" t="str">
        <f>IF(OR($D242="",$E242="",GlobalParameters!$C$12=""),"",$Q242)</f>
        <v/>
      </c>
      <c r="N242" s="151"/>
      <c r="O242" s="144"/>
      <c r="P242" s="144"/>
      <c r="Q242" s="152" t="str">
        <f>IF(OR($D242="",$E242="",GlobalParameters!$C$12=""),"",VLOOKUP($U242,SiSem_Req!$A$2:$P$16,15))</f>
        <v/>
      </c>
      <c r="R242" s="144"/>
      <c r="S242" s="144"/>
      <c r="T242" s="151"/>
      <c r="U242" s="126" t="e">
        <f>VLOOKUP($D242,SiSem_Req!$T$2:$U$10,2)+VLOOKUP($E242,SiSem_Req!$V$2:$W$4,2)+VLOOKUP(GlobalParameters!$C$12,SiSem_Req!$X$2:$Y$4,2)</f>
        <v>#N/A</v>
      </c>
    </row>
    <row r="243" spans="1:21" x14ac:dyDescent="0.25">
      <c r="A243" s="125"/>
      <c r="B243" s="144"/>
      <c r="C243" s="144"/>
      <c r="D243" s="145"/>
      <c r="E243" s="145"/>
      <c r="F243" s="157"/>
      <c r="G243" s="158" t="str">
        <f t="shared" si="10"/>
        <v/>
      </c>
      <c r="H243" s="148" t="str">
        <f>IF(OR($D243="",$E243=""),"",VLOOKUP($U243,SiSem_Req!$A$2:$P$16,10))</f>
        <v/>
      </c>
      <c r="I243" s="146"/>
      <c r="J243" s="147" t="str">
        <f t="shared" si="11"/>
        <v/>
      </c>
      <c r="K243" s="148" t="str">
        <f>IF(OR($D243="",$E243=""),"",VLOOKUP($U243,SiSem_Req!$A$2:$P$16,11))</f>
        <v/>
      </c>
      <c r="L243" s="149" t="str">
        <f t="shared" si="12"/>
        <v/>
      </c>
      <c r="M243" s="150" t="str">
        <f>IF(OR($D243="",$E243="",GlobalParameters!$C$12=""),"",$Q243)</f>
        <v/>
      </c>
      <c r="N243" s="151"/>
      <c r="O243" s="144"/>
      <c r="P243" s="144"/>
      <c r="Q243" s="152" t="str">
        <f>IF(OR($D243="",$E243="",GlobalParameters!$C$12=""),"",VLOOKUP($U243,SiSem_Req!$A$2:$P$16,15))</f>
        <v/>
      </c>
      <c r="R243" s="144"/>
      <c r="S243" s="144"/>
      <c r="T243" s="151"/>
      <c r="U243" s="126" t="e">
        <f>VLOOKUP($D243,SiSem_Req!$T$2:$U$10,2)+VLOOKUP($E243,SiSem_Req!$V$2:$W$4,2)+VLOOKUP(GlobalParameters!$C$12,SiSem_Req!$X$2:$Y$4,2)</f>
        <v>#N/A</v>
      </c>
    </row>
    <row r="244" spans="1:21" x14ac:dyDescent="0.25">
      <c r="A244" s="125"/>
      <c r="B244" s="144"/>
      <c r="C244" s="144"/>
      <c r="D244" s="145"/>
      <c r="E244" s="145"/>
      <c r="F244" s="157"/>
      <c r="G244" s="158" t="str">
        <f t="shared" si="10"/>
        <v/>
      </c>
      <c r="H244" s="148" t="str">
        <f>IF(OR($D244="",$E244=""),"",VLOOKUP($U244,SiSem_Req!$A$2:$P$16,10))</f>
        <v/>
      </c>
      <c r="I244" s="146"/>
      <c r="J244" s="147" t="str">
        <f t="shared" si="11"/>
        <v/>
      </c>
      <c r="K244" s="148" t="str">
        <f>IF(OR($D244="",$E244=""),"",VLOOKUP($U244,SiSem_Req!$A$2:$P$16,11))</f>
        <v/>
      </c>
      <c r="L244" s="149" t="str">
        <f t="shared" si="12"/>
        <v/>
      </c>
      <c r="M244" s="150" t="str">
        <f>IF(OR($D244="",$E244="",GlobalParameters!$C$12=""),"",$Q244)</f>
        <v/>
      </c>
      <c r="N244" s="151"/>
      <c r="O244" s="144"/>
      <c r="P244" s="144"/>
      <c r="Q244" s="152" t="str">
        <f>IF(OR($D244="",$E244="",GlobalParameters!$C$12=""),"",VLOOKUP($U244,SiSem_Req!$A$2:$P$16,15))</f>
        <v/>
      </c>
      <c r="R244" s="144"/>
      <c r="S244" s="144"/>
      <c r="T244" s="151"/>
      <c r="U244" s="126" t="e">
        <f>VLOOKUP($D244,SiSem_Req!$T$2:$U$10,2)+VLOOKUP($E244,SiSem_Req!$V$2:$W$4,2)+VLOOKUP(GlobalParameters!$C$12,SiSem_Req!$X$2:$Y$4,2)</f>
        <v>#N/A</v>
      </c>
    </row>
    <row r="245" spans="1:21" x14ac:dyDescent="0.25">
      <c r="A245" s="125"/>
      <c r="B245" s="144"/>
      <c r="C245" s="144"/>
      <c r="D245" s="145"/>
      <c r="E245" s="145"/>
      <c r="F245" s="157"/>
      <c r="G245" s="158" t="str">
        <f t="shared" si="10"/>
        <v/>
      </c>
      <c r="H245" s="148" t="str">
        <f>IF(OR($D245="",$E245=""),"",VLOOKUP($U245,SiSem_Req!$A$2:$P$16,10))</f>
        <v/>
      </c>
      <c r="I245" s="146"/>
      <c r="J245" s="147" t="str">
        <f t="shared" si="11"/>
        <v/>
      </c>
      <c r="K245" s="148" t="str">
        <f>IF(OR($D245="",$E245=""),"",VLOOKUP($U245,SiSem_Req!$A$2:$P$16,11))</f>
        <v/>
      </c>
      <c r="L245" s="149" t="str">
        <f t="shared" si="12"/>
        <v/>
      </c>
      <c r="M245" s="150" t="str">
        <f>IF(OR($D245="",$E245="",GlobalParameters!$C$12=""),"",$Q245)</f>
        <v/>
      </c>
      <c r="N245" s="151"/>
      <c r="O245" s="144"/>
      <c r="P245" s="144"/>
      <c r="Q245" s="152" t="str">
        <f>IF(OR($D245="",$E245="",GlobalParameters!$C$12=""),"",VLOOKUP($U245,SiSem_Req!$A$2:$P$16,15))</f>
        <v/>
      </c>
      <c r="R245" s="144"/>
      <c r="S245" s="144"/>
      <c r="T245" s="151"/>
      <c r="U245" s="126" t="e">
        <f>VLOOKUP($D245,SiSem_Req!$T$2:$U$10,2)+VLOOKUP($E245,SiSem_Req!$V$2:$W$4,2)+VLOOKUP(GlobalParameters!$C$12,SiSem_Req!$X$2:$Y$4,2)</f>
        <v>#N/A</v>
      </c>
    </row>
    <row r="246" spans="1:21" x14ac:dyDescent="0.25">
      <c r="A246" s="125"/>
      <c r="B246" s="144"/>
      <c r="C246" s="144"/>
      <c r="D246" s="145"/>
      <c r="E246" s="145"/>
      <c r="F246" s="157"/>
      <c r="G246" s="158" t="str">
        <f t="shared" si="10"/>
        <v/>
      </c>
      <c r="H246" s="148" t="str">
        <f>IF(OR($D246="",$E246=""),"",VLOOKUP($U246,SiSem_Req!$A$2:$P$16,10))</f>
        <v/>
      </c>
      <c r="I246" s="146"/>
      <c r="J246" s="147" t="str">
        <f t="shared" si="11"/>
        <v/>
      </c>
      <c r="K246" s="148" t="str">
        <f>IF(OR($D246="",$E246=""),"",VLOOKUP($U246,SiSem_Req!$A$2:$P$16,11))</f>
        <v/>
      </c>
      <c r="L246" s="149" t="str">
        <f t="shared" si="12"/>
        <v/>
      </c>
      <c r="M246" s="150" t="str">
        <f>IF(OR($D246="",$E246="",GlobalParameters!$C$12=""),"",$Q246)</f>
        <v/>
      </c>
      <c r="N246" s="151"/>
      <c r="O246" s="144"/>
      <c r="P246" s="144"/>
      <c r="Q246" s="152" t="str">
        <f>IF(OR($D246="",$E246="",GlobalParameters!$C$12=""),"",VLOOKUP($U246,SiSem_Req!$A$2:$P$16,15))</f>
        <v/>
      </c>
      <c r="R246" s="144"/>
      <c r="S246" s="144"/>
      <c r="T246" s="151"/>
      <c r="U246" s="126" t="e">
        <f>VLOOKUP($D246,SiSem_Req!$T$2:$U$10,2)+VLOOKUP($E246,SiSem_Req!$V$2:$W$4,2)+VLOOKUP(GlobalParameters!$C$12,SiSem_Req!$X$2:$Y$4,2)</f>
        <v>#N/A</v>
      </c>
    </row>
    <row r="247" spans="1:21" x14ac:dyDescent="0.25">
      <c r="A247" s="125"/>
      <c r="B247" s="144"/>
      <c r="C247" s="144"/>
      <c r="D247" s="145"/>
      <c r="E247" s="145"/>
      <c r="F247" s="157"/>
      <c r="G247" s="158" t="str">
        <f t="shared" si="10"/>
        <v/>
      </c>
      <c r="H247" s="148" t="str">
        <f>IF(OR($D247="",$E247=""),"",VLOOKUP($U247,SiSem_Req!$A$2:$P$16,10))</f>
        <v/>
      </c>
      <c r="I247" s="146"/>
      <c r="J247" s="147" t="str">
        <f t="shared" si="11"/>
        <v/>
      </c>
      <c r="K247" s="148" t="str">
        <f>IF(OR($D247="",$E247=""),"",VLOOKUP($U247,SiSem_Req!$A$2:$P$16,11))</f>
        <v/>
      </c>
      <c r="L247" s="149" t="str">
        <f t="shared" si="12"/>
        <v/>
      </c>
      <c r="M247" s="150" t="str">
        <f>IF(OR($D247="",$E247="",GlobalParameters!$C$12=""),"",$Q247)</f>
        <v/>
      </c>
      <c r="N247" s="151"/>
      <c r="O247" s="144"/>
      <c r="P247" s="144"/>
      <c r="Q247" s="152" t="str">
        <f>IF(OR($D247="",$E247="",GlobalParameters!$C$12=""),"",VLOOKUP($U247,SiSem_Req!$A$2:$P$16,15))</f>
        <v/>
      </c>
      <c r="R247" s="144"/>
      <c r="S247" s="144"/>
      <c r="T247" s="151"/>
      <c r="U247" s="126" t="e">
        <f>VLOOKUP($D247,SiSem_Req!$T$2:$U$10,2)+VLOOKUP($E247,SiSem_Req!$V$2:$W$4,2)+VLOOKUP(GlobalParameters!$C$12,SiSem_Req!$X$2:$Y$4,2)</f>
        <v>#N/A</v>
      </c>
    </row>
    <row r="248" spans="1:21" x14ac:dyDescent="0.25">
      <c r="A248" s="125"/>
      <c r="B248" s="144"/>
      <c r="C248" s="144"/>
      <c r="D248" s="145"/>
      <c r="E248" s="145"/>
      <c r="F248" s="157"/>
      <c r="G248" s="158" t="str">
        <f t="shared" si="10"/>
        <v/>
      </c>
      <c r="H248" s="148" t="str">
        <f>IF(OR($D248="",$E248=""),"",VLOOKUP($U248,SiSem_Req!$A$2:$P$16,10))</f>
        <v/>
      </c>
      <c r="I248" s="146"/>
      <c r="J248" s="147" t="str">
        <f t="shared" si="11"/>
        <v/>
      </c>
      <c r="K248" s="148" t="str">
        <f>IF(OR($D248="",$E248=""),"",VLOOKUP($U248,SiSem_Req!$A$2:$P$16,11))</f>
        <v/>
      </c>
      <c r="L248" s="149" t="str">
        <f t="shared" si="12"/>
        <v/>
      </c>
      <c r="M248" s="150" t="str">
        <f>IF(OR($D248="",$E248="",GlobalParameters!$C$12=""),"",$Q248)</f>
        <v/>
      </c>
      <c r="N248" s="151"/>
      <c r="O248" s="144"/>
      <c r="P248" s="144"/>
      <c r="Q248" s="152" t="str">
        <f>IF(OR($D248="",$E248="",GlobalParameters!$C$12=""),"",VLOOKUP($U248,SiSem_Req!$A$2:$P$16,15))</f>
        <v/>
      </c>
      <c r="R248" s="144"/>
      <c r="S248" s="144"/>
      <c r="T248" s="151"/>
      <c r="U248" s="126" t="e">
        <f>VLOOKUP($D248,SiSem_Req!$T$2:$U$10,2)+VLOOKUP($E248,SiSem_Req!$V$2:$W$4,2)+VLOOKUP(GlobalParameters!$C$12,SiSem_Req!$X$2:$Y$4,2)</f>
        <v>#N/A</v>
      </c>
    </row>
    <row r="249" spans="1:21" x14ac:dyDescent="0.25">
      <c r="A249" s="125"/>
      <c r="B249" s="144"/>
      <c r="C249" s="144"/>
      <c r="D249" s="145"/>
      <c r="E249" s="145"/>
      <c r="F249" s="157"/>
      <c r="G249" s="158" t="str">
        <f t="shared" si="10"/>
        <v/>
      </c>
      <c r="H249" s="148" t="str">
        <f>IF(OR($D249="",$E249=""),"",VLOOKUP($U249,SiSem_Req!$A$2:$P$16,10))</f>
        <v/>
      </c>
      <c r="I249" s="146"/>
      <c r="J249" s="147" t="str">
        <f t="shared" si="11"/>
        <v/>
      </c>
      <c r="K249" s="148" t="str">
        <f>IF(OR($D249="",$E249=""),"",VLOOKUP($U249,SiSem_Req!$A$2:$P$16,11))</f>
        <v/>
      </c>
      <c r="L249" s="149" t="str">
        <f t="shared" si="12"/>
        <v/>
      </c>
      <c r="M249" s="150" t="str">
        <f>IF(OR($D249="",$E249="",GlobalParameters!$C$12=""),"",$Q249)</f>
        <v/>
      </c>
      <c r="N249" s="151"/>
      <c r="O249" s="144"/>
      <c r="P249" s="144"/>
      <c r="Q249" s="152" t="str">
        <f>IF(OR($D249="",$E249="",GlobalParameters!$C$12=""),"",VLOOKUP($U249,SiSem_Req!$A$2:$P$16,15))</f>
        <v/>
      </c>
      <c r="R249" s="144"/>
      <c r="S249" s="144"/>
      <c r="T249" s="151"/>
      <c r="U249" s="126" t="e">
        <f>VLOOKUP($D249,SiSem_Req!$T$2:$U$10,2)+VLOOKUP($E249,SiSem_Req!$V$2:$W$4,2)+VLOOKUP(GlobalParameters!$C$12,SiSem_Req!$X$2:$Y$4,2)</f>
        <v>#N/A</v>
      </c>
    </row>
    <row r="250" spans="1:21" x14ac:dyDescent="0.25">
      <c r="A250" s="125"/>
      <c r="B250" s="144"/>
      <c r="C250" s="144"/>
      <c r="D250" s="145"/>
      <c r="E250" s="145"/>
      <c r="F250" s="157"/>
      <c r="G250" s="158" t="str">
        <f t="shared" si="10"/>
        <v/>
      </c>
      <c r="H250" s="148" t="str">
        <f>IF(OR($D250="",$E250=""),"",VLOOKUP($U250,SiSem_Req!$A$2:$P$16,10))</f>
        <v/>
      </c>
      <c r="I250" s="146"/>
      <c r="J250" s="147" t="str">
        <f t="shared" si="11"/>
        <v/>
      </c>
      <c r="K250" s="148" t="str">
        <f>IF(OR($D250="",$E250=""),"",VLOOKUP($U250,SiSem_Req!$A$2:$P$16,11))</f>
        <v/>
      </c>
      <c r="L250" s="149" t="str">
        <f t="shared" si="12"/>
        <v/>
      </c>
      <c r="M250" s="150" t="str">
        <f>IF(OR($D250="",$E250="",GlobalParameters!$C$12=""),"",$Q250)</f>
        <v/>
      </c>
      <c r="N250" s="151"/>
      <c r="O250" s="144"/>
      <c r="P250" s="144"/>
      <c r="Q250" s="152" t="str">
        <f>IF(OR($D250="",$E250="",GlobalParameters!$C$12=""),"",VLOOKUP($U250,SiSem_Req!$A$2:$P$16,15))</f>
        <v/>
      </c>
      <c r="R250" s="144"/>
      <c r="S250" s="144"/>
      <c r="T250" s="151"/>
      <c r="U250" s="126" t="e">
        <f>VLOOKUP($D250,SiSem_Req!$T$2:$U$10,2)+VLOOKUP($E250,SiSem_Req!$V$2:$W$4,2)+VLOOKUP(GlobalParameters!$C$12,SiSem_Req!$X$2:$Y$4,2)</f>
        <v>#N/A</v>
      </c>
    </row>
    <row r="251" spans="1:21" x14ac:dyDescent="0.25">
      <c r="A251" s="125"/>
      <c r="B251" s="144"/>
      <c r="C251" s="144"/>
      <c r="D251" s="145"/>
      <c r="E251" s="145"/>
      <c r="F251" s="157"/>
      <c r="G251" s="158" t="str">
        <f t="shared" si="10"/>
        <v/>
      </c>
      <c r="H251" s="148" t="str">
        <f>IF(OR($D251="",$E251=""),"",VLOOKUP($U251,SiSem_Req!$A$2:$P$16,10))</f>
        <v/>
      </c>
      <c r="I251" s="146"/>
      <c r="J251" s="147" t="str">
        <f t="shared" si="11"/>
        <v/>
      </c>
      <c r="K251" s="148" t="str">
        <f>IF(OR($D251="",$E251=""),"",VLOOKUP($U251,SiSem_Req!$A$2:$P$16,11))</f>
        <v/>
      </c>
      <c r="L251" s="149" t="str">
        <f t="shared" si="12"/>
        <v/>
      </c>
      <c r="M251" s="150" t="str">
        <f>IF(OR($D251="",$E251="",GlobalParameters!$C$12=""),"",$Q251)</f>
        <v/>
      </c>
      <c r="N251" s="151"/>
      <c r="O251" s="144"/>
      <c r="P251" s="144"/>
      <c r="Q251" s="152" t="str">
        <f>IF(OR($D251="",$E251="",GlobalParameters!$C$12=""),"",VLOOKUP($U251,SiSem_Req!$A$2:$P$16,15))</f>
        <v/>
      </c>
      <c r="R251" s="144"/>
      <c r="S251" s="144"/>
      <c r="T251" s="151"/>
      <c r="U251" s="126" t="e">
        <f>VLOOKUP($D251,SiSem_Req!$T$2:$U$10,2)+VLOOKUP($E251,SiSem_Req!$V$2:$W$4,2)+VLOOKUP(GlobalParameters!$C$12,SiSem_Req!$X$2:$Y$4,2)</f>
        <v>#N/A</v>
      </c>
    </row>
    <row r="252" spans="1:21" x14ac:dyDescent="0.25">
      <c r="A252" s="125"/>
      <c r="B252" s="144"/>
      <c r="C252" s="144"/>
      <c r="D252" s="145"/>
      <c r="E252" s="145"/>
      <c r="F252" s="157"/>
      <c r="G252" s="158" t="str">
        <f t="shared" si="10"/>
        <v/>
      </c>
      <c r="H252" s="148" t="str">
        <f>IF(OR($D252="",$E252=""),"",VLOOKUP($U252,SiSem_Req!$A$2:$P$16,10))</f>
        <v/>
      </c>
      <c r="I252" s="146"/>
      <c r="J252" s="147" t="str">
        <f t="shared" si="11"/>
        <v/>
      </c>
      <c r="K252" s="148" t="str">
        <f>IF(OR($D252="",$E252=""),"",VLOOKUP($U252,SiSem_Req!$A$2:$P$16,11))</f>
        <v/>
      </c>
      <c r="L252" s="149" t="str">
        <f t="shared" si="12"/>
        <v/>
      </c>
      <c r="M252" s="150" t="str">
        <f>IF(OR($D252="",$E252="",GlobalParameters!$C$12=""),"",$Q252)</f>
        <v/>
      </c>
      <c r="N252" s="151"/>
      <c r="O252" s="144"/>
      <c r="P252" s="144"/>
      <c r="Q252" s="152" t="str">
        <f>IF(OR($D252="",$E252="",GlobalParameters!$C$12=""),"",VLOOKUP($U252,SiSem_Req!$A$2:$P$16,15))</f>
        <v/>
      </c>
      <c r="R252" s="144"/>
      <c r="S252" s="144"/>
      <c r="T252" s="151"/>
      <c r="U252" s="126" t="e">
        <f>VLOOKUP($D252,SiSem_Req!$T$2:$U$10,2)+VLOOKUP($E252,SiSem_Req!$V$2:$W$4,2)+VLOOKUP(GlobalParameters!$C$12,SiSem_Req!$X$2:$Y$4,2)</f>
        <v>#N/A</v>
      </c>
    </row>
    <row r="253" spans="1:21" x14ac:dyDescent="0.25">
      <c r="A253" s="125"/>
      <c r="B253" s="144"/>
      <c r="C253" s="144"/>
      <c r="D253" s="145"/>
      <c r="E253" s="145"/>
      <c r="F253" s="157"/>
      <c r="G253" s="158" t="str">
        <f t="shared" si="10"/>
        <v/>
      </c>
      <c r="H253" s="148" t="str">
        <f>IF(OR($D253="",$E253=""),"",VLOOKUP($U253,SiSem_Req!$A$2:$P$16,10))</f>
        <v/>
      </c>
      <c r="I253" s="146"/>
      <c r="J253" s="147" t="str">
        <f t="shared" si="11"/>
        <v/>
      </c>
      <c r="K253" s="148" t="str">
        <f>IF(OR($D253="",$E253=""),"",VLOOKUP($U253,SiSem_Req!$A$2:$P$16,11))</f>
        <v/>
      </c>
      <c r="L253" s="149" t="str">
        <f t="shared" si="12"/>
        <v/>
      </c>
      <c r="M253" s="150" t="str">
        <f>IF(OR($D253="",$E253="",GlobalParameters!$C$12=""),"",$Q253)</f>
        <v/>
      </c>
      <c r="N253" s="151"/>
      <c r="O253" s="144"/>
      <c r="P253" s="144"/>
      <c r="Q253" s="152" t="str">
        <f>IF(OR($D253="",$E253="",GlobalParameters!$C$12=""),"",VLOOKUP($U253,SiSem_Req!$A$2:$P$16,15))</f>
        <v/>
      </c>
      <c r="R253" s="144"/>
      <c r="S253" s="144"/>
      <c r="T253" s="151"/>
      <c r="U253" s="126" t="e">
        <f>VLOOKUP($D253,SiSem_Req!$T$2:$U$10,2)+VLOOKUP($E253,SiSem_Req!$V$2:$W$4,2)+VLOOKUP(GlobalParameters!$C$12,SiSem_Req!$X$2:$Y$4,2)</f>
        <v>#N/A</v>
      </c>
    </row>
    <row r="254" spans="1:21" x14ac:dyDescent="0.25">
      <c r="A254" s="125"/>
      <c r="B254" s="144"/>
      <c r="C254" s="144"/>
      <c r="D254" s="145"/>
      <c r="E254" s="145"/>
      <c r="F254" s="157"/>
      <c r="G254" s="158" t="str">
        <f t="shared" si="10"/>
        <v/>
      </c>
      <c r="H254" s="148" t="str">
        <f>IF(OR($D254="",$E254=""),"",VLOOKUP($U254,SiSem_Req!$A$2:$P$16,10))</f>
        <v/>
      </c>
      <c r="I254" s="146"/>
      <c r="J254" s="147" t="str">
        <f t="shared" si="11"/>
        <v/>
      </c>
      <c r="K254" s="148" t="str">
        <f>IF(OR($D254="",$E254=""),"",VLOOKUP($U254,SiSem_Req!$A$2:$P$16,11))</f>
        <v/>
      </c>
      <c r="L254" s="149" t="str">
        <f t="shared" si="12"/>
        <v/>
      </c>
      <c r="M254" s="150" t="str">
        <f>IF(OR($D254="",$E254="",GlobalParameters!$C$12=""),"",$Q254)</f>
        <v/>
      </c>
      <c r="N254" s="151"/>
      <c r="O254" s="144"/>
      <c r="P254" s="144"/>
      <c r="Q254" s="152" t="str">
        <f>IF(OR($D254="",$E254="",GlobalParameters!$C$12=""),"",VLOOKUP($U254,SiSem_Req!$A$2:$P$16,15))</f>
        <v/>
      </c>
      <c r="R254" s="144"/>
      <c r="S254" s="144"/>
      <c r="T254" s="151"/>
      <c r="U254" s="126" t="e">
        <f>VLOOKUP($D254,SiSem_Req!$T$2:$U$10,2)+VLOOKUP($E254,SiSem_Req!$V$2:$W$4,2)+VLOOKUP(GlobalParameters!$C$12,SiSem_Req!$X$2:$Y$4,2)</f>
        <v>#N/A</v>
      </c>
    </row>
    <row r="255" spans="1:21" x14ac:dyDescent="0.25">
      <c r="A255" s="125"/>
      <c r="B255" s="144"/>
      <c r="C255" s="144"/>
      <c r="D255" s="145"/>
      <c r="E255" s="145"/>
      <c r="F255" s="157"/>
      <c r="G255" s="158" t="str">
        <f t="shared" si="10"/>
        <v/>
      </c>
      <c r="H255" s="148" t="str">
        <f>IF(OR($D255="",$E255=""),"",VLOOKUP($U255,SiSem_Req!$A$2:$P$16,10))</f>
        <v/>
      </c>
      <c r="I255" s="146"/>
      <c r="J255" s="147" t="str">
        <f t="shared" si="11"/>
        <v/>
      </c>
      <c r="K255" s="148" t="str">
        <f>IF(OR($D255="",$E255=""),"",VLOOKUP($U255,SiSem_Req!$A$2:$P$16,11))</f>
        <v/>
      </c>
      <c r="L255" s="149" t="str">
        <f t="shared" si="12"/>
        <v/>
      </c>
      <c r="M255" s="150" t="str">
        <f>IF(OR($D255="",$E255="",GlobalParameters!$C$12=""),"",$Q255)</f>
        <v/>
      </c>
      <c r="N255" s="151"/>
      <c r="O255" s="144"/>
      <c r="P255" s="144"/>
      <c r="Q255" s="152" t="str">
        <f>IF(OR($D255="",$E255="",GlobalParameters!$C$12=""),"",VLOOKUP($U255,SiSem_Req!$A$2:$P$16,15))</f>
        <v/>
      </c>
      <c r="R255" s="144"/>
      <c r="S255" s="144"/>
      <c r="T255" s="151"/>
      <c r="U255" s="126" t="e">
        <f>VLOOKUP($D255,SiSem_Req!$T$2:$U$10,2)+VLOOKUP($E255,SiSem_Req!$V$2:$W$4,2)+VLOOKUP(GlobalParameters!$C$12,SiSem_Req!$X$2:$Y$4,2)</f>
        <v>#N/A</v>
      </c>
    </row>
    <row r="256" spans="1:21" x14ac:dyDescent="0.25">
      <c r="A256" s="125"/>
      <c r="B256" s="144"/>
      <c r="C256" s="144"/>
      <c r="D256" s="145"/>
      <c r="E256" s="145"/>
      <c r="F256" s="157"/>
      <c r="G256" s="158" t="str">
        <f t="shared" si="10"/>
        <v/>
      </c>
      <c r="H256" s="148" t="str">
        <f>IF(OR($D256="",$E256=""),"",VLOOKUP($U256,SiSem_Req!$A$2:$P$16,10))</f>
        <v/>
      </c>
      <c r="I256" s="146"/>
      <c r="J256" s="147" t="str">
        <f t="shared" si="11"/>
        <v/>
      </c>
      <c r="K256" s="148" t="str">
        <f>IF(OR($D256="",$E256=""),"",VLOOKUP($U256,SiSem_Req!$A$2:$P$16,11))</f>
        <v/>
      </c>
      <c r="L256" s="149" t="str">
        <f t="shared" si="12"/>
        <v/>
      </c>
      <c r="M256" s="150" t="str">
        <f>IF(OR($D256="",$E256="",GlobalParameters!$C$12=""),"",$Q256)</f>
        <v/>
      </c>
      <c r="N256" s="151"/>
      <c r="O256" s="144"/>
      <c r="P256" s="144"/>
      <c r="Q256" s="152" t="str">
        <f>IF(OR($D256="",$E256="",GlobalParameters!$C$12=""),"",VLOOKUP($U256,SiSem_Req!$A$2:$P$16,15))</f>
        <v/>
      </c>
      <c r="R256" s="144"/>
      <c r="S256" s="144"/>
      <c r="T256" s="151"/>
      <c r="U256" s="126" t="e">
        <f>VLOOKUP($D256,SiSem_Req!$T$2:$U$10,2)+VLOOKUP($E256,SiSem_Req!$V$2:$W$4,2)+VLOOKUP(GlobalParameters!$C$12,SiSem_Req!$X$2:$Y$4,2)</f>
        <v>#N/A</v>
      </c>
    </row>
    <row r="257" spans="1:21" x14ac:dyDescent="0.25">
      <c r="A257" s="125"/>
      <c r="B257" s="144"/>
      <c r="C257" s="144"/>
      <c r="D257" s="145"/>
      <c r="E257" s="145"/>
      <c r="F257" s="157"/>
      <c r="G257" s="158" t="str">
        <f t="shared" si="10"/>
        <v/>
      </c>
      <c r="H257" s="148" t="str">
        <f>IF(OR($D257="",$E257=""),"",VLOOKUP($U257,SiSem_Req!$A$2:$P$16,10))</f>
        <v/>
      </c>
      <c r="I257" s="146"/>
      <c r="J257" s="147" t="str">
        <f t="shared" si="11"/>
        <v/>
      </c>
      <c r="K257" s="148" t="str">
        <f>IF(OR($D257="",$E257=""),"",VLOOKUP($U257,SiSem_Req!$A$2:$P$16,11))</f>
        <v/>
      </c>
      <c r="L257" s="149" t="str">
        <f t="shared" si="12"/>
        <v/>
      </c>
      <c r="M257" s="150" t="str">
        <f>IF(OR($D257="",$E257="",GlobalParameters!$C$12=""),"",$Q257)</f>
        <v/>
      </c>
      <c r="N257" s="151"/>
      <c r="O257" s="144"/>
      <c r="P257" s="144"/>
      <c r="Q257" s="152" t="str">
        <f>IF(OR($D257="",$E257="",GlobalParameters!$C$12=""),"",VLOOKUP($U257,SiSem_Req!$A$2:$P$16,15))</f>
        <v/>
      </c>
      <c r="R257" s="144"/>
      <c r="S257" s="144"/>
      <c r="T257" s="151"/>
      <c r="U257" s="126" t="e">
        <f>VLOOKUP($D257,SiSem_Req!$T$2:$U$10,2)+VLOOKUP($E257,SiSem_Req!$V$2:$W$4,2)+VLOOKUP(GlobalParameters!$C$12,SiSem_Req!$X$2:$Y$4,2)</f>
        <v>#N/A</v>
      </c>
    </row>
    <row r="258" spans="1:21" x14ac:dyDescent="0.25">
      <c r="A258" s="125"/>
      <c r="B258" s="144"/>
      <c r="C258" s="144"/>
      <c r="D258" s="145"/>
      <c r="E258" s="145"/>
      <c r="F258" s="157"/>
      <c r="G258" s="158" t="str">
        <f t="shared" si="10"/>
        <v/>
      </c>
      <c r="H258" s="148" t="str">
        <f>IF(OR($D258="",$E258=""),"",VLOOKUP($U258,SiSem_Req!$A$2:$P$16,10))</f>
        <v/>
      </c>
      <c r="I258" s="146"/>
      <c r="J258" s="147" t="str">
        <f t="shared" si="11"/>
        <v/>
      </c>
      <c r="K258" s="148" t="str">
        <f>IF(OR($D258="",$E258=""),"",VLOOKUP($U258,SiSem_Req!$A$2:$P$16,11))</f>
        <v/>
      </c>
      <c r="L258" s="149" t="str">
        <f t="shared" si="12"/>
        <v/>
      </c>
      <c r="M258" s="150" t="str">
        <f>IF(OR($D258="",$E258="",GlobalParameters!$C$12=""),"",$Q258)</f>
        <v/>
      </c>
      <c r="N258" s="151"/>
      <c r="O258" s="144"/>
      <c r="P258" s="144"/>
      <c r="Q258" s="152" t="str">
        <f>IF(OR($D258="",$E258="",GlobalParameters!$C$12=""),"",VLOOKUP($U258,SiSem_Req!$A$2:$P$16,15))</f>
        <v/>
      </c>
      <c r="R258" s="144"/>
      <c r="S258" s="144"/>
      <c r="T258" s="151"/>
      <c r="U258" s="126" t="e">
        <f>VLOOKUP($D258,SiSem_Req!$T$2:$U$10,2)+VLOOKUP($E258,SiSem_Req!$V$2:$W$4,2)+VLOOKUP(GlobalParameters!$C$12,SiSem_Req!$X$2:$Y$4,2)</f>
        <v>#N/A</v>
      </c>
    </row>
    <row r="259" spans="1:21" x14ac:dyDescent="0.25">
      <c r="A259" s="125"/>
      <c r="B259" s="144"/>
      <c r="C259" s="144"/>
      <c r="D259" s="145"/>
      <c r="E259" s="145"/>
      <c r="F259" s="157"/>
      <c r="G259" s="158" t="str">
        <f t="shared" si="10"/>
        <v/>
      </c>
      <c r="H259" s="148" t="str">
        <f>IF(OR($D259="",$E259=""),"",VLOOKUP($U259,SiSem_Req!$A$2:$P$16,10))</f>
        <v/>
      </c>
      <c r="I259" s="146"/>
      <c r="J259" s="147" t="str">
        <f t="shared" si="11"/>
        <v/>
      </c>
      <c r="K259" s="148" t="str">
        <f>IF(OR($D259="",$E259=""),"",VLOOKUP($U259,SiSem_Req!$A$2:$P$16,11))</f>
        <v/>
      </c>
      <c r="L259" s="149" t="str">
        <f t="shared" si="12"/>
        <v/>
      </c>
      <c r="M259" s="150" t="str">
        <f>IF(OR($D259="",$E259="",GlobalParameters!$C$12=""),"",$Q259)</f>
        <v/>
      </c>
      <c r="N259" s="151"/>
      <c r="O259" s="144"/>
      <c r="P259" s="144"/>
      <c r="Q259" s="152" t="str">
        <f>IF(OR($D259="",$E259="",GlobalParameters!$C$12=""),"",VLOOKUP($U259,SiSem_Req!$A$2:$P$16,15))</f>
        <v/>
      </c>
      <c r="R259" s="144"/>
      <c r="S259" s="144"/>
      <c r="T259" s="151"/>
      <c r="U259" s="126" t="e">
        <f>VLOOKUP($D259,SiSem_Req!$T$2:$U$10,2)+VLOOKUP($E259,SiSem_Req!$V$2:$W$4,2)+VLOOKUP(GlobalParameters!$C$12,SiSem_Req!$X$2:$Y$4,2)</f>
        <v>#N/A</v>
      </c>
    </row>
    <row r="260" spans="1:21" x14ac:dyDescent="0.25">
      <c r="A260" s="125"/>
      <c r="B260" s="144"/>
      <c r="C260" s="144"/>
      <c r="D260" s="145"/>
      <c r="E260" s="145"/>
      <c r="F260" s="157"/>
      <c r="G260" s="158" t="str">
        <f t="shared" si="10"/>
        <v/>
      </c>
      <c r="H260" s="148" t="str">
        <f>IF(OR($D260="",$E260=""),"",VLOOKUP($U260,SiSem_Req!$A$2:$P$16,10))</f>
        <v/>
      </c>
      <c r="I260" s="146"/>
      <c r="J260" s="147" t="str">
        <f t="shared" si="11"/>
        <v/>
      </c>
      <c r="K260" s="148" t="str">
        <f>IF(OR($D260="",$E260=""),"",VLOOKUP($U260,SiSem_Req!$A$2:$P$16,11))</f>
        <v/>
      </c>
      <c r="L260" s="149" t="str">
        <f t="shared" si="12"/>
        <v/>
      </c>
      <c r="M260" s="150" t="str">
        <f>IF(OR($D260="",$E260="",GlobalParameters!$C$12=""),"",$Q260)</f>
        <v/>
      </c>
      <c r="N260" s="151"/>
      <c r="O260" s="144"/>
      <c r="P260" s="144"/>
      <c r="Q260" s="152" t="str">
        <f>IF(OR($D260="",$E260="",GlobalParameters!$C$12=""),"",VLOOKUP($U260,SiSem_Req!$A$2:$P$16,15))</f>
        <v/>
      </c>
      <c r="R260" s="144"/>
      <c r="S260" s="144"/>
      <c r="T260" s="151"/>
      <c r="U260" s="126" t="e">
        <f>VLOOKUP($D260,SiSem_Req!$T$2:$U$10,2)+VLOOKUP($E260,SiSem_Req!$V$2:$W$4,2)+VLOOKUP(GlobalParameters!$C$12,SiSem_Req!$X$2:$Y$4,2)</f>
        <v>#N/A</v>
      </c>
    </row>
    <row r="261" spans="1:21" x14ac:dyDescent="0.25">
      <c r="A261" s="125"/>
      <c r="B261" s="144"/>
      <c r="C261" s="144"/>
      <c r="D261" s="145"/>
      <c r="E261" s="145"/>
      <c r="F261" s="157"/>
      <c r="G261" s="158" t="str">
        <f t="shared" si="10"/>
        <v/>
      </c>
      <c r="H261" s="148" t="str">
        <f>IF(OR($D261="",$E261=""),"",VLOOKUP($U261,SiSem_Req!$A$2:$P$16,10))</f>
        <v/>
      </c>
      <c r="I261" s="146"/>
      <c r="J261" s="147" t="str">
        <f t="shared" si="11"/>
        <v/>
      </c>
      <c r="K261" s="148" t="str">
        <f>IF(OR($D261="",$E261=""),"",VLOOKUP($U261,SiSem_Req!$A$2:$P$16,11))</f>
        <v/>
      </c>
      <c r="L261" s="149" t="str">
        <f t="shared" si="12"/>
        <v/>
      </c>
      <c r="M261" s="150" t="str">
        <f>IF(OR($D261="",$E261="",GlobalParameters!$C$12=""),"",$Q261)</f>
        <v/>
      </c>
      <c r="N261" s="151"/>
      <c r="O261" s="144"/>
      <c r="P261" s="144"/>
      <c r="Q261" s="152" t="str">
        <f>IF(OR($D261="",$E261="",GlobalParameters!$C$12=""),"",VLOOKUP($U261,SiSem_Req!$A$2:$P$16,15))</f>
        <v/>
      </c>
      <c r="R261" s="144"/>
      <c r="S261" s="144"/>
      <c r="T261" s="151"/>
      <c r="U261" s="126" t="e">
        <f>VLOOKUP($D261,SiSem_Req!$T$2:$U$10,2)+VLOOKUP($E261,SiSem_Req!$V$2:$W$4,2)+VLOOKUP(GlobalParameters!$C$12,SiSem_Req!$X$2:$Y$4,2)</f>
        <v>#N/A</v>
      </c>
    </row>
    <row r="262" spans="1:21" x14ac:dyDescent="0.25">
      <c r="A262" s="125"/>
      <c r="B262" s="144"/>
      <c r="C262" s="144"/>
      <c r="D262" s="145"/>
      <c r="E262" s="145"/>
      <c r="F262" s="157"/>
      <c r="G262" s="158" t="str">
        <f t="shared" si="10"/>
        <v/>
      </c>
      <c r="H262" s="148" t="str">
        <f>IF(OR($D262="",$E262=""),"",VLOOKUP($U262,SiSem_Req!$A$2:$P$16,10))</f>
        <v/>
      </c>
      <c r="I262" s="146"/>
      <c r="J262" s="147" t="str">
        <f t="shared" si="11"/>
        <v/>
      </c>
      <c r="K262" s="148" t="str">
        <f>IF(OR($D262="",$E262=""),"",VLOOKUP($U262,SiSem_Req!$A$2:$P$16,11))</f>
        <v/>
      </c>
      <c r="L262" s="149" t="str">
        <f t="shared" si="12"/>
        <v/>
      </c>
      <c r="M262" s="150" t="str">
        <f>IF(OR($D262="",$E262="",GlobalParameters!$C$12=""),"",$Q262)</f>
        <v/>
      </c>
      <c r="N262" s="151"/>
      <c r="O262" s="144"/>
      <c r="P262" s="144"/>
      <c r="Q262" s="152" t="str">
        <f>IF(OR($D262="",$E262="",GlobalParameters!$C$12=""),"",VLOOKUP($U262,SiSem_Req!$A$2:$P$16,15))</f>
        <v/>
      </c>
      <c r="R262" s="144"/>
      <c r="S262" s="144"/>
      <c r="T262" s="151"/>
      <c r="U262" s="126" t="e">
        <f>VLOOKUP($D262,SiSem_Req!$T$2:$U$10,2)+VLOOKUP($E262,SiSem_Req!$V$2:$W$4,2)+VLOOKUP(GlobalParameters!$C$12,SiSem_Req!$X$2:$Y$4,2)</f>
        <v>#N/A</v>
      </c>
    </row>
    <row r="263" spans="1:21" x14ac:dyDescent="0.25">
      <c r="A263" s="125"/>
      <c r="B263" s="144"/>
      <c r="C263" s="144"/>
      <c r="D263" s="145"/>
      <c r="E263" s="145"/>
      <c r="F263" s="157"/>
      <c r="G263" s="158" t="str">
        <f t="shared" si="10"/>
        <v/>
      </c>
      <c r="H263" s="148" t="str">
        <f>IF(OR($D263="",$E263=""),"",VLOOKUP($U263,SiSem_Req!$A$2:$P$16,10))</f>
        <v/>
      </c>
      <c r="I263" s="146"/>
      <c r="J263" s="147" t="str">
        <f t="shared" si="11"/>
        <v/>
      </c>
      <c r="K263" s="148" t="str">
        <f>IF(OR($D263="",$E263=""),"",VLOOKUP($U263,SiSem_Req!$A$2:$P$16,11))</f>
        <v/>
      </c>
      <c r="L263" s="149" t="str">
        <f t="shared" si="12"/>
        <v/>
      </c>
      <c r="M263" s="150" t="str">
        <f>IF(OR($D263="",$E263="",GlobalParameters!$C$12=""),"",$Q263)</f>
        <v/>
      </c>
      <c r="N263" s="151"/>
      <c r="O263" s="144"/>
      <c r="P263" s="144"/>
      <c r="Q263" s="152" t="str">
        <f>IF(OR($D263="",$E263="",GlobalParameters!$C$12=""),"",VLOOKUP($U263,SiSem_Req!$A$2:$P$16,15))</f>
        <v/>
      </c>
      <c r="R263" s="144"/>
      <c r="S263" s="144"/>
      <c r="T263" s="151"/>
      <c r="U263" s="126" t="e">
        <f>VLOOKUP($D263,SiSem_Req!$T$2:$U$10,2)+VLOOKUP($E263,SiSem_Req!$V$2:$W$4,2)+VLOOKUP(GlobalParameters!$C$12,SiSem_Req!$X$2:$Y$4,2)</f>
        <v>#N/A</v>
      </c>
    </row>
    <row r="264" spans="1:21" x14ac:dyDescent="0.25">
      <c r="A264" s="125"/>
      <c r="B264" s="144"/>
      <c r="C264" s="144"/>
      <c r="D264" s="145"/>
      <c r="E264" s="145"/>
      <c r="F264" s="157"/>
      <c r="G264" s="158" t="str">
        <f t="shared" si="10"/>
        <v/>
      </c>
      <c r="H264" s="148" t="str">
        <f>IF(OR($D264="",$E264=""),"",VLOOKUP($U264,SiSem_Req!$A$2:$P$16,10))</f>
        <v/>
      </c>
      <c r="I264" s="146"/>
      <c r="J264" s="147" t="str">
        <f t="shared" si="11"/>
        <v/>
      </c>
      <c r="K264" s="148" t="str">
        <f>IF(OR($D264="",$E264=""),"",VLOOKUP($U264,SiSem_Req!$A$2:$P$16,11))</f>
        <v/>
      </c>
      <c r="L264" s="149" t="str">
        <f t="shared" si="12"/>
        <v/>
      </c>
      <c r="M264" s="150" t="str">
        <f>IF(OR($D264="",$E264="",GlobalParameters!$C$12=""),"",$Q264)</f>
        <v/>
      </c>
      <c r="N264" s="151"/>
      <c r="O264" s="144"/>
      <c r="P264" s="144"/>
      <c r="Q264" s="152" t="str">
        <f>IF(OR($D264="",$E264="",GlobalParameters!$C$12=""),"",VLOOKUP($U264,SiSem_Req!$A$2:$P$16,15))</f>
        <v/>
      </c>
      <c r="R264" s="144"/>
      <c r="S264" s="144"/>
      <c r="T264" s="151"/>
      <c r="U264" s="126" t="e">
        <f>VLOOKUP($D264,SiSem_Req!$T$2:$U$10,2)+VLOOKUP($E264,SiSem_Req!$V$2:$W$4,2)+VLOOKUP(GlobalParameters!$C$12,SiSem_Req!$X$2:$Y$4,2)</f>
        <v>#N/A</v>
      </c>
    </row>
    <row r="265" spans="1:21" x14ac:dyDescent="0.25">
      <c r="A265" s="125"/>
      <c r="B265" s="144"/>
      <c r="C265" s="144"/>
      <c r="D265" s="145"/>
      <c r="E265" s="145"/>
      <c r="F265" s="157"/>
      <c r="G265" s="158" t="str">
        <f t="shared" si="10"/>
        <v/>
      </c>
      <c r="H265" s="148" t="str">
        <f>IF(OR($D265="",$E265=""),"",VLOOKUP($U265,SiSem_Req!$A$2:$P$16,10))</f>
        <v/>
      </c>
      <c r="I265" s="146"/>
      <c r="J265" s="147" t="str">
        <f t="shared" si="11"/>
        <v/>
      </c>
      <c r="K265" s="148" t="str">
        <f>IF(OR($D265="",$E265=""),"",VLOOKUP($U265,SiSem_Req!$A$2:$P$16,11))</f>
        <v/>
      </c>
      <c r="L265" s="149" t="str">
        <f t="shared" si="12"/>
        <v/>
      </c>
      <c r="M265" s="150" t="str">
        <f>IF(OR($D265="",$E265="",GlobalParameters!$C$12=""),"",$Q265)</f>
        <v/>
      </c>
      <c r="N265" s="151"/>
      <c r="O265" s="144"/>
      <c r="P265" s="144"/>
      <c r="Q265" s="152" t="str">
        <f>IF(OR($D265="",$E265="",GlobalParameters!$C$12=""),"",VLOOKUP($U265,SiSem_Req!$A$2:$P$16,15))</f>
        <v/>
      </c>
      <c r="R265" s="144"/>
      <c r="S265" s="144"/>
      <c r="T265" s="151"/>
      <c r="U265" s="126" t="e">
        <f>VLOOKUP($D265,SiSem_Req!$T$2:$U$10,2)+VLOOKUP($E265,SiSem_Req!$V$2:$W$4,2)+VLOOKUP(GlobalParameters!$C$12,SiSem_Req!$X$2:$Y$4,2)</f>
        <v>#N/A</v>
      </c>
    </row>
    <row r="266" spans="1:21" x14ac:dyDescent="0.25">
      <c r="A266" s="125"/>
      <c r="B266" s="144"/>
      <c r="C266" s="144"/>
      <c r="D266" s="145"/>
      <c r="E266" s="145"/>
      <c r="F266" s="157"/>
      <c r="G266" s="158" t="str">
        <f t="shared" si="10"/>
        <v/>
      </c>
      <c r="H266" s="148" t="str">
        <f>IF(OR($D266="",$E266=""),"",VLOOKUP($U266,SiSem_Req!$A$2:$P$16,10))</f>
        <v/>
      </c>
      <c r="I266" s="146"/>
      <c r="J266" s="147" t="str">
        <f t="shared" si="11"/>
        <v/>
      </c>
      <c r="K266" s="148" t="str">
        <f>IF(OR($D266="",$E266=""),"",VLOOKUP($U266,SiSem_Req!$A$2:$P$16,11))</f>
        <v/>
      </c>
      <c r="L266" s="149" t="str">
        <f t="shared" si="12"/>
        <v/>
      </c>
      <c r="M266" s="150" t="str">
        <f>IF(OR($D266="",$E266="",GlobalParameters!$C$12=""),"",$Q266)</f>
        <v/>
      </c>
      <c r="N266" s="151"/>
      <c r="O266" s="144"/>
      <c r="P266" s="144"/>
      <c r="Q266" s="152" t="str">
        <f>IF(OR($D266="",$E266="",GlobalParameters!$C$12=""),"",VLOOKUP($U266,SiSem_Req!$A$2:$P$16,15))</f>
        <v/>
      </c>
      <c r="R266" s="144"/>
      <c r="S266" s="144"/>
      <c r="T266" s="151"/>
      <c r="U266" s="126" t="e">
        <f>VLOOKUP($D266,SiSem_Req!$T$2:$U$10,2)+VLOOKUP($E266,SiSem_Req!$V$2:$W$4,2)+VLOOKUP(GlobalParameters!$C$12,SiSem_Req!$X$2:$Y$4,2)</f>
        <v>#N/A</v>
      </c>
    </row>
    <row r="267" spans="1:21" x14ac:dyDescent="0.25">
      <c r="A267" s="125"/>
      <c r="B267" s="144"/>
      <c r="C267" s="144"/>
      <c r="D267" s="145"/>
      <c r="E267" s="145"/>
      <c r="F267" s="157"/>
      <c r="G267" s="158" t="str">
        <f t="shared" si="10"/>
        <v/>
      </c>
      <c r="H267" s="148" t="str">
        <f>IF(OR($D267="",$E267=""),"",VLOOKUP($U267,SiSem_Req!$A$2:$P$16,10))</f>
        <v/>
      </c>
      <c r="I267" s="146"/>
      <c r="J267" s="147" t="str">
        <f t="shared" si="11"/>
        <v/>
      </c>
      <c r="K267" s="148" t="str">
        <f>IF(OR($D267="",$E267=""),"",VLOOKUP($U267,SiSem_Req!$A$2:$P$16,11))</f>
        <v/>
      </c>
      <c r="L267" s="149" t="str">
        <f t="shared" si="12"/>
        <v/>
      </c>
      <c r="M267" s="150" t="str">
        <f>IF(OR($D267="",$E267="",GlobalParameters!$C$12=""),"",$Q267)</f>
        <v/>
      </c>
      <c r="N267" s="151"/>
      <c r="O267" s="144"/>
      <c r="P267" s="144"/>
      <c r="Q267" s="152" t="str">
        <f>IF(OR($D267="",$E267="",GlobalParameters!$C$12=""),"",VLOOKUP($U267,SiSem_Req!$A$2:$P$16,15))</f>
        <v/>
      </c>
      <c r="R267" s="144"/>
      <c r="S267" s="144"/>
      <c r="T267" s="151"/>
      <c r="U267" s="126" t="e">
        <f>VLOOKUP($D267,SiSem_Req!$T$2:$U$10,2)+VLOOKUP($E267,SiSem_Req!$V$2:$W$4,2)+VLOOKUP(GlobalParameters!$C$12,SiSem_Req!$X$2:$Y$4,2)</f>
        <v>#N/A</v>
      </c>
    </row>
    <row r="268" spans="1:21" x14ac:dyDescent="0.25">
      <c r="A268" s="125"/>
      <c r="B268" s="144"/>
      <c r="C268" s="144"/>
      <c r="D268" s="145"/>
      <c r="E268" s="145"/>
      <c r="F268" s="157"/>
      <c r="G268" s="158" t="str">
        <f t="shared" si="10"/>
        <v/>
      </c>
      <c r="H268" s="148" t="str">
        <f>IF(OR($D268="",$E268=""),"",VLOOKUP($U268,SiSem_Req!$A$2:$P$16,10))</f>
        <v/>
      </c>
      <c r="I268" s="146"/>
      <c r="J268" s="147" t="str">
        <f t="shared" si="11"/>
        <v/>
      </c>
      <c r="K268" s="148" t="str">
        <f>IF(OR($D268="",$E268=""),"",VLOOKUP($U268,SiSem_Req!$A$2:$P$16,11))</f>
        <v/>
      </c>
      <c r="L268" s="149" t="str">
        <f t="shared" si="12"/>
        <v/>
      </c>
      <c r="M268" s="150" t="str">
        <f>IF(OR($D268="",$E268="",GlobalParameters!$C$12=""),"",$Q268)</f>
        <v/>
      </c>
      <c r="N268" s="151"/>
      <c r="O268" s="144"/>
      <c r="P268" s="144"/>
      <c r="Q268" s="152" t="str">
        <f>IF(OR($D268="",$E268="",GlobalParameters!$C$12=""),"",VLOOKUP($U268,SiSem_Req!$A$2:$P$16,15))</f>
        <v/>
      </c>
      <c r="R268" s="144"/>
      <c r="S268" s="144"/>
      <c r="T268" s="151"/>
      <c r="U268" s="126" t="e">
        <f>VLOOKUP($D268,SiSem_Req!$T$2:$U$10,2)+VLOOKUP($E268,SiSem_Req!$V$2:$W$4,2)+VLOOKUP(GlobalParameters!$C$12,SiSem_Req!$X$2:$Y$4,2)</f>
        <v>#N/A</v>
      </c>
    </row>
    <row r="269" spans="1:21" x14ac:dyDescent="0.25">
      <c r="A269" s="125"/>
      <c r="B269" s="144"/>
      <c r="C269" s="144"/>
      <c r="D269" s="145"/>
      <c r="E269" s="145"/>
      <c r="F269" s="157"/>
      <c r="G269" s="158" t="str">
        <f t="shared" ref="G269:G312" si="13">IF(OR($D269="",$O269="",$H269=""),"",IF(AND($U269&gt;=600,$U269&lt;700),$O269*$H269,""))</f>
        <v/>
      </c>
      <c r="H269" s="148" t="str">
        <f>IF(OR($D269="",$E269=""),"",VLOOKUP($U269,SiSem_Req!$A$2:$P$16,10))</f>
        <v/>
      </c>
      <c r="I269" s="146"/>
      <c r="J269" s="147" t="str">
        <f t="shared" ref="J269:J312" si="14">IF(OR($D269="",$P269="",$K269=""),"",IF(AND($U269&gt;=600,$U269&lt;700),$P269*$K269,""))</f>
        <v/>
      </c>
      <c r="K269" s="148" t="str">
        <f>IF(OR($D269="",$E269=""),"",VLOOKUP($U269,SiSem_Req!$A$2:$P$16,11))</f>
        <v/>
      </c>
      <c r="L269" s="149" t="str">
        <f t="shared" si="12"/>
        <v/>
      </c>
      <c r="M269" s="150" t="str">
        <f>IF(OR($D269="",$E269="",GlobalParameters!$C$12=""),"",$Q269)</f>
        <v/>
      </c>
      <c r="N269" s="151"/>
      <c r="O269" s="144"/>
      <c r="P269" s="144"/>
      <c r="Q269" s="152" t="str">
        <f>IF(OR($D269="",$E269="",GlobalParameters!$C$12=""),"",VLOOKUP($U269,SiSem_Req!$A$2:$P$16,15))</f>
        <v/>
      </c>
      <c r="R269" s="144"/>
      <c r="S269" s="144"/>
      <c r="T269" s="151"/>
      <c r="U269" s="126" t="e">
        <f>VLOOKUP($D269,SiSem_Req!$T$2:$U$10,2)+VLOOKUP($E269,SiSem_Req!$V$2:$W$4,2)+VLOOKUP(GlobalParameters!$C$12,SiSem_Req!$X$2:$Y$4,2)</f>
        <v>#N/A</v>
      </c>
    </row>
    <row r="270" spans="1:21" x14ac:dyDescent="0.25">
      <c r="A270" s="125"/>
      <c r="B270" s="144"/>
      <c r="C270" s="144"/>
      <c r="D270" s="145"/>
      <c r="E270" s="145"/>
      <c r="F270" s="157"/>
      <c r="G270" s="158" t="str">
        <f t="shared" si="13"/>
        <v/>
      </c>
      <c r="H270" s="148" t="str">
        <f>IF(OR($D270="",$E270=""),"",VLOOKUP($U270,SiSem_Req!$A$2:$P$16,10))</f>
        <v/>
      </c>
      <c r="I270" s="146"/>
      <c r="J270" s="147" t="str">
        <f t="shared" si="14"/>
        <v/>
      </c>
      <c r="K270" s="148" t="str">
        <f>IF(OR($D270="",$E270=""),"",VLOOKUP($U270,SiSem_Req!$A$2:$P$16,11))</f>
        <v/>
      </c>
      <c r="L270" s="149" t="str">
        <f t="shared" si="12"/>
        <v/>
      </c>
      <c r="M270" s="150" t="str">
        <f>IF(OR($D270="",$E270="",GlobalParameters!$C$12=""),"",$Q270)</f>
        <v/>
      </c>
      <c r="N270" s="151"/>
      <c r="O270" s="144"/>
      <c r="P270" s="144"/>
      <c r="Q270" s="152" t="str">
        <f>IF(OR($D270="",$E270="",GlobalParameters!$C$12=""),"",VLOOKUP($U270,SiSem_Req!$A$2:$P$16,15))</f>
        <v/>
      </c>
      <c r="R270" s="144"/>
      <c r="S270" s="144"/>
      <c r="T270" s="151"/>
      <c r="U270" s="126" t="e">
        <f>VLOOKUP($D270,SiSem_Req!$T$2:$U$10,2)+VLOOKUP($E270,SiSem_Req!$V$2:$W$4,2)+VLOOKUP(GlobalParameters!$C$12,SiSem_Req!$X$2:$Y$4,2)</f>
        <v>#N/A</v>
      </c>
    </row>
    <row r="271" spans="1:21" x14ac:dyDescent="0.25">
      <c r="A271" s="125"/>
      <c r="B271" s="144"/>
      <c r="C271" s="144"/>
      <c r="D271" s="145"/>
      <c r="E271" s="145"/>
      <c r="F271" s="157"/>
      <c r="G271" s="158" t="str">
        <f t="shared" si="13"/>
        <v/>
      </c>
      <c r="H271" s="148" t="str">
        <f>IF(OR($D271="",$E271=""),"",VLOOKUP($U271,SiSem_Req!$A$2:$P$16,10))</f>
        <v/>
      </c>
      <c r="I271" s="146"/>
      <c r="J271" s="147" t="str">
        <f t="shared" si="14"/>
        <v/>
      </c>
      <c r="K271" s="148" t="str">
        <f>IF(OR($D271="",$E271=""),"",VLOOKUP($U271,SiSem_Req!$A$2:$P$16,11))</f>
        <v/>
      </c>
      <c r="L271" s="149" t="str">
        <f t="shared" si="12"/>
        <v/>
      </c>
      <c r="M271" s="150" t="str">
        <f>IF(OR($D271="",$E271="",GlobalParameters!$C$12=""),"",$Q271)</f>
        <v/>
      </c>
      <c r="N271" s="151"/>
      <c r="O271" s="144"/>
      <c r="P271" s="144"/>
      <c r="Q271" s="152" t="str">
        <f>IF(OR($D271="",$E271="",GlobalParameters!$C$12=""),"",VLOOKUP($U271,SiSem_Req!$A$2:$P$16,15))</f>
        <v/>
      </c>
      <c r="R271" s="144"/>
      <c r="S271" s="144"/>
      <c r="T271" s="151"/>
      <c r="U271" s="126" t="e">
        <f>VLOOKUP($D271,SiSem_Req!$T$2:$U$10,2)+VLOOKUP($E271,SiSem_Req!$V$2:$W$4,2)+VLOOKUP(GlobalParameters!$C$12,SiSem_Req!$X$2:$Y$4,2)</f>
        <v>#N/A</v>
      </c>
    </row>
    <row r="272" spans="1:21" x14ac:dyDescent="0.25">
      <c r="A272" s="125"/>
      <c r="B272" s="144"/>
      <c r="C272" s="144"/>
      <c r="D272" s="145"/>
      <c r="E272" s="145"/>
      <c r="F272" s="157"/>
      <c r="G272" s="158" t="str">
        <f t="shared" si="13"/>
        <v/>
      </c>
      <c r="H272" s="148" t="str">
        <f>IF(OR($D272="",$E272=""),"",VLOOKUP($U272,SiSem_Req!$A$2:$P$16,10))</f>
        <v/>
      </c>
      <c r="I272" s="146"/>
      <c r="J272" s="147" t="str">
        <f t="shared" si="14"/>
        <v/>
      </c>
      <c r="K272" s="148" t="str">
        <f>IF(OR($D272="",$E272=""),"",VLOOKUP($U272,SiSem_Req!$A$2:$P$16,11))</f>
        <v/>
      </c>
      <c r="L272" s="149" t="str">
        <f t="shared" si="12"/>
        <v/>
      </c>
      <c r="M272" s="150" t="str">
        <f>IF(OR($D272="",$E272="",GlobalParameters!$C$12=""),"",$Q272)</f>
        <v/>
      </c>
      <c r="N272" s="151"/>
      <c r="O272" s="144"/>
      <c r="P272" s="144"/>
      <c r="Q272" s="152" t="str">
        <f>IF(OR($D272="",$E272="",GlobalParameters!$C$12=""),"",VLOOKUP($U272,SiSem_Req!$A$2:$P$16,15))</f>
        <v/>
      </c>
      <c r="R272" s="144"/>
      <c r="S272" s="144"/>
      <c r="T272" s="151"/>
      <c r="U272" s="126" t="e">
        <f>VLOOKUP($D272,SiSem_Req!$T$2:$U$10,2)+VLOOKUP($E272,SiSem_Req!$V$2:$W$4,2)+VLOOKUP(GlobalParameters!$C$12,SiSem_Req!$X$2:$Y$4,2)</f>
        <v>#N/A</v>
      </c>
    </row>
    <row r="273" spans="1:21" x14ac:dyDescent="0.25">
      <c r="A273" s="125"/>
      <c r="B273" s="144"/>
      <c r="C273" s="144"/>
      <c r="D273" s="145"/>
      <c r="E273" s="145"/>
      <c r="F273" s="157"/>
      <c r="G273" s="158" t="str">
        <f t="shared" si="13"/>
        <v/>
      </c>
      <c r="H273" s="148" t="str">
        <f>IF(OR($D273="",$E273=""),"",VLOOKUP($U273,SiSem_Req!$A$2:$P$16,10))</f>
        <v/>
      </c>
      <c r="I273" s="146"/>
      <c r="J273" s="147" t="str">
        <f t="shared" si="14"/>
        <v/>
      </c>
      <c r="K273" s="148" t="str">
        <f>IF(OR($D273="",$E273=""),"",VLOOKUP($U273,SiSem_Req!$A$2:$P$16,11))</f>
        <v/>
      </c>
      <c r="L273" s="149" t="str">
        <f t="shared" si="12"/>
        <v/>
      </c>
      <c r="M273" s="150" t="str">
        <f>IF(OR($D273="",$E273="",GlobalParameters!$C$12=""),"",$Q273)</f>
        <v/>
      </c>
      <c r="N273" s="151"/>
      <c r="O273" s="144"/>
      <c r="P273" s="144"/>
      <c r="Q273" s="152" t="str">
        <f>IF(OR($D273="",$E273="",GlobalParameters!$C$12=""),"",VLOOKUP($U273,SiSem_Req!$A$2:$P$16,15))</f>
        <v/>
      </c>
      <c r="R273" s="144"/>
      <c r="S273" s="144"/>
      <c r="T273" s="151"/>
      <c r="U273" s="126" t="e">
        <f>VLOOKUP($D273,SiSem_Req!$T$2:$U$10,2)+VLOOKUP($E273,SiSem_Req!$V$2:$W$4,2)+VLOOKUP(GlobalParameters!$C$12,SiSem_Req!$X$2:$Y$4,2)</f>
        <v>#N/A</v>
      </c>
    </row>
    <row r="274" spans="1:21" x14ac:dyDescent="0.25">
      <c r="A274" s="125"/>
      <c r="B274" s="144"/>
      <c r="C274" s="144"/>
      <c r="D274" s="145"/>
      <c r="E274" s="145"/>
      <c r="F274" s="157"/>
      <c r="G274" s="158" t="str">
        <f t="shared" si="13"/>
        <v/>
      </c>
      <c r="H274" s="148" t="str">
        <f>IF(OR($D274="",$E274=""),"",VLOOKUP($U274,SiSem_Req!$A$2:$P$16,10))</f>
        <v/>
      </c>
      <c r="I274" s="146"/>
      <c r="J274" s="147" t="str">
        <f t="shared" si="14"/>
        <v/>
      </c>
      <c r="K274" s="148" t="str">
        <f>IF(OR($D274="",$E274=""),"",VLOOKUP($U274,SiSem_Req!$A$2:$P$16,11))</f>
        <v/>
      </c>
      <c r="L274" s="149" t="str">
        <f t="shared" si="12"/>
        <v/>
      </c>
      <c r="M274" s="150" t="str">
        <f>IF(OR($D274="",$E274="",GlobalParameters!$C$12=""),"",$Q274)</f>
        <v/>
      </c>
      <c r="N274" s="151"/>
      <c r="O274" s="144"/>
      <c r="P274" s="144"/>
      <c r="Q274" s="152" t="str">
        <f>IF(OR($D274="",$E274="",GlobalParameters!$C$12=""),"",VLOOKUP($U274,SiSem_Req!$A$2:$P$16,15))</f>
        <v/>
      </c>
      <c r="R274" s="144"/>
      <c r="S274" s="144"/>
      <c r="T274" s="151"/>
      <c r="U274" s="126" t="e">
        <f>VLOOKUP($D274,SiSem_Req!$T$2:$U$10,2)+VLOOKUP($E274,SiSem_Req!$V$2:$W$4,2)+VLOOKUP(GlobalParameters!$C$12,SiSem_Req!$X$2:$Y$4,2)</f>
        <v>#N/A</v>
      </c>
    </row>
    <row r="275" spans="1:21" x14ac:dyDescent="0.25">
      <c r="A275" s="125"/>
      <c r="B275" s="144"/>
      <c r="C275" s="144"/>
      <c r="D275" s="145"/>
      <c r="E275" s="145"/>
      <c r="F275" s="157"/>
      <c r="G275" s="158" t="str">
        <f t="shared" si="13"/>
        <v/>
      </c>
      <c r="H275" s="148" t="str">
        <f>IF(OR($D275="",$E275=""),"",VLOOKUP($U275,SiSem_Req!$A$2:$P$16,10))</f>
        <v/>
      </c>
      <c r="I275" s="146"/>
      <c r="J275" s="147" t="str">
        <f t="shared" si="14"/>
        <v/>
      </c>
      <c r="K275" s="148" t="str">
        <f>IF(OR($D275="",$E275=""),"",VLOOKUP($U275,SiSem_Req!$A$2:$P$16,11))</f>
        <v/>
      </c>
      <c r="L275" s="149" t="str">
        <f t="shared" si="12"/>
        <v/>
      </c>
      <c r="M275" s="150" t="str">
        <f>IF(OR($D275="",$E275="",GlobalParameters!$C$12=""),"",$Q275)</f>
        <v/>
      </c>
      <c r="N275" s="151"/>
      <c r="O275" s="144"/>
      <c r="P275" s="144"/>
      <c r="Q275" s="152" t="str">
        <f>IF(OR($D275="",$E275="",GlobalParameters!$C$12=""),"",VLOOKUP($U275,SiSem_Req!$A$2:$P$16,15))</f>
        <v/>
      </c>
      <c r="R275" s="144"/>
      <c r="S275" s="144"/>
      <c r="T275" s="151"/>
      <c r="U275" s="126" t="e">
        <f>VLOOKUP($D275,SiSem_Req!$T$2:$U$10,2)+VLOOKUP($E275,SiSem_Req!$V$2:$W$4,2)+VLOOKUP(GlobalParameters!$C$12,SiSem_Req!$X$2:$Y$4,2)</f>
        <v>#N/A</v>
      </c>
    </row>
    <row r="276" spans="1:21" x14ac:dyDescent="0.25">
      <c r="A276" s="125"/>
      <c r="B276" s="144"/>
      <c r="C276" s="144"/>
      <c r="D276" s="145"/>
      <c r="E276" s="145"/>
      <c r="F276" s="157"/>
      <c r="G276" s="158" t="str">
        <f t="shared" si="13"/>
        <v/>
      </c>
      <c r="H276" s="148" t="str">
        <f>IF(OR($D276="",$E276=""),"",VLOOKUP($U276,SiSem_Req!$A$2:$P$16,10))</f>
        <v/>
      </c>
      <c r="I276" s="146"/>
      <c r="J276" s="147" t="str">
        <f t="shared" si="14"/>
        <v/>
      </c>
      <c r="K276" s="148" t="str">
        <f>IF(OR($D276="",$E276=""),"",VLOOKUP($U276,SiSem_Req!$A$2:$P$16,11))</f>
        <v/>
      </c>
      <c r="L276" s="149" t="str">
        <f t="shared" si="12"/>
        <v/>
      </c>
      <c r="M276" s="150" t="str">
        <f>IF(OR($D276="",$E276="",GlobalParameters!$C$12=""),"",$Q276)</f>
        <v/>
      </c>
      <c r="N276" s="151"/>
      <c r="O276" s="144"/>
      <c r="P276" s="144"/>
      <c r="Q276" s="152" t="str">
        <f>IF(OR($D276="",$E276="",GlobalParameters!$C$12=""),"",VLOOKUP($U276,SiSem_Req!$A$2:$P$16,15))</f>
        <v/>
      </c>
      <c r="R276" s="144"/>
      <c r="S276" s="144"/>
      <c r="T276" s="151"/>
      <c r="U276" s="126" t="e">
        <f>VLOOKUP($D276,SiSem_Req!$T$2:$U$10,2)+VLOOKUP($E276,SiSem_Req!$V$2:$W$4,2)+VLOOKUP(GlobalParameters!$C$12,SiSem_Req!$X$2:$Y$4,2)</f>
        <v>#N/A</v>
      </c>
    </row>
    <row r="277" spans="1:21" x14ac:dyDescent="0.25">
      <c r="A277" s="125"/>
      <c r="B277" s="144"/>
      <c r="C277" s="144"/>
      <c r="D277" s="145"/>
      <c r="E277" s="145"/>
      <c r="F277" s="157"/>
      <c r="G277" s="158" t="str">
        <f t="shared" si="13"/>
        <v/>
      </c>
      <c r="H277" s="148" t="str">
        <f>IF(OR($D277="",$E277=""),"",VLOOKUP($U277,SiSem_Req!$A$2:$P$16,10))</f>
        <v/>
      </c>
      <c r="I277" s="146"/>
      <c r="J277" s="147" t="str">
        <f t="shared" si="14"/>
        <v/>
      </c>
      <c r="K277" s="148" t="str">
        <f>IF(OR($D277="",$E277=""),"",VLOOKUP($U277,SiSem_Req!$A$2:$P$16,11))</f>
        <v/>
      </c>
      <c r="L277" s="149" t="str">
        <f t="shared" si="12"/>
        <v/>
      </c>
      <c r="M277" s="150" t="str">
        <f>IF(OR($D277="",$E277="",GlobalParameters!$C$12=""),"",$Q277)</f>
        <v/>
      </c>
      <c r="N277" s="151"/>
      <c r="O277" s="144"/>
      <c r="P277" s="144"/>
      <c r="Q277" s="152" t="str">
        <f>IF(OR($D277="",$E277="",GlobalParameters!$C$12=""),"",VLOOKUP($U277,SiSem_Req!$A$2:$P$16,15))</f>
        <v/>
      </c>
      <c r="R277" s="144"/>
      <c r="S277" s="144"/>
      <c r="T277" s="151"/>
      <c r="U277" s="126" t="e">
        <f>VLOOKUP($D277,SiSem_Req!$T$2:$U$10,2)+VLOOKUP($E277,SiSem_Req!$V$2:$W$4,2)+VLOOKUP(GlobalParameters!$C$12,SiSem_Req!$X$2:$Y$4,2)</f>
        <v>#N/A</v>
      </c>
    </row>
    <row r="278" spans="1:21" x14ac:dyDescent="0.25">
      <c r="A278" s="125"/>
      <c r="B278" s="144"/>
      <c r="C278" s="144"/>
      <c r="D278" s="145"/>
      <c r="E278" s="145"/>
      <c r="F278" s="157"/>
      <c r="G278" s="158" t="str">
        <f t="shared" si="13"/>
        <v/>
      </c>
      <c r="H278" s="148" t="str">
        <f>IF(OR($D278="",$E278=""),"",VLOOKUP($U278,SiSem_Req!$A$2:$P$16,10))</f>
        <v/>
      </c>
      <c r="I278" s="146"/>
      <c r="J278" s="147" t="str">
        <f t="shared" si="14"/>
        <v/>
      </c>
      <c r="K278" s="148" t="str">
        <f>IF(OR($D278="",$E278=""),"",VLOOKUP($U278,SiSem_Req!$A$2:$P$16,11))</f>
        <v/>
      </c>
      <c r="L278" s="149" t="str">
        <f t="shared" si="12"/>
        <v/>
      </c>
      <c r="M278" s="150" t="str">
        <f>IF(OR($D278="",$E278="",GlobalParameters!$C$12=""),"",$Q278)</f>
        <v/>
      </c>
      <c r="N278" s="151"/>
      <c r="O278" s="144"/>
      <c r="P278" s="144"/>
      <c r="Q278" s="152" t="str">
        <f>IF(OR($D278="",$E278="",GlobalParameters!$C$12=""),"",VLOOKUP($U278,SiSem_Req!$A$2:$P$16,15))</f>
        <v/>
      </c>
      <c r="R278" s="144"/>
      <c r="S278" s="144"/>
      <c r="T278" s="151"/>
      <c r="U278" s="126" t="e">
        <f>VLOOKUP($D278,SiSem_Req!$T$2:$U$10,2)+VLOOKUP($E278,SiSem_Req!$V$2:$W$4,2)+VLOOKUP(GlobalParameters!$C$12,SiSem_Req!$X$2:$Y$4,2)</f>
        <v>#N/A</v>
      </c>
    </row>
    <row r="279" spans="1:21" x14ac:dyDescent="0.25">
      <c r="A279" s="125"/>
      <c r="B279" s="144"/>
      <c r="C279" s="144"/>
      <c r="D279" s="145"/>
      <c r="E279" s="145"/>
      <c r="F279" s="157"/>
      <c r="G279" s="158" t="str">
        <f t="shared" si="13"/>
        <v/>
      </c>
      <c r="H279" s="148" t="str">
        <f>IF(OR($D279="",$E279=""),"",VLOOKUP($U279,SiSem_Req!$A$2:$P$16,10))</f>
        <v/>
      </c>
      <c r="I279" s="146"/>
      <c r="J279" s="147" t="str">
        <f t="shared" si="14"/>
        <v/>
      </c>
      <c r="K279" s="148" t="str">
        <f>IF(OR($D279="",$E279=""),"",VLOOKUP($U279,SiSem_Req!$A$2:$P$16,11))</f>
        <v/>
      </c>
      <c r="L279" s="149" t="str">
        <f t="shared" si="12"/>
        <v/>
      </c>
      <c r="M279" s="150" t="str">
        <f>IF(OR($D279="",$E279="",GlobalParameters!$C$12=""),"",$Q279)</f>
        <v/>
      </c>
      <c r="N279" s="151"/>
      <c r="O279" s="144"/>
      <c r="P279" s="144"/>
      <c r="Q279" s="152" t="str">
        <f>IF(OR($D279="",$E279="",GlobalParameters!$C$12=""),"",VLOOKUP($U279,SiSem_Req!$A$2:$P$16,15))</f>
        <v/>
      </c>
      <c r="R279" s="144"/>
      <c r="S279" s="144"/>
      <c r="T279" s="151"/>
      <c r="U279" s="126" t="e">
        <f>VLOOKUP($D279,SiSem_Req!$T$2:$U$10,2)+VLOOKUP($E279,SiSem_Req!$V$2:$W$4,2)+VLOOKUP(GlobalParameters!$C$12,SiSem_Req!$X$2:$Y$4,2)</f>
        <v>#N/A</v>
      </c>
    </row>
    <row r="280" spans="1:21" x14ac:dyDescent="0.25">
      <c r="A280" s="125"/>
      <c r="B280" s="144"/>
      <c r="C280" s="144"/>
      <c r="D280" s="145"/>
      <c r="E280" s="145"/>
      <c r="F280" s="157"/>
      <c r="G280" s="158" t="str">
        <f t="shared" si="13"/>
        <v/>
      </c>
      <c r="H280" s="148" t="str">
        <f>IF(OR($D280="",$E280=""),"",VLOOKUP($U280,SiSem_Req!$A$2:$P$16,10))</f>
        <v/>
      </c>
      <c r="I280" s="146"/>
      <c r="J280" s="147" t="str">
        <f t="shared" si="14"/>
        <v/>
      </c>
      <c r="K280" s="148" t="str">
        <f>IF(OR($D280="",$E280=""),"",VLOOKUP($U280,SiSem_Req!$A$2:$P$16,11))</f>
        <v/>
      </c>
      <c r="L280" s="149" t="str">
        <f t="shared" si="12"/>
        <v/>
      </c>
      <c r="M280" s="150" t="str">
        <f>IF(OR($D280="",$E280="",GlobalParameters!$C$12=""),"",$Q280)</f>
        <v/>
      </c>
      <c r="N280" s="151"/>
      <c r="O280" s="144"/>
      <c r="P280" s="144"/>
      <c r="Q280" s="152" t="str">
        <f>IF(OR($D280="",$E280="",GlobalParameters!$C$12=""),"",VLOOKUP($U280,SiSem_Req!$A$2:$P$16,15))</f>
        <v/>
      </c>
      <c r="R280" s="144"/>
      <c r="S280" s="144"/>
      <c r="T280" s="151"/>
      <c r="U280" s="126" t="e">
        <f>VLOOKUP($D280,SiSem_Req!$T$2:$U$10,2)+VLOOKUP($E280,SiSem_Req!$V$2:$W$4,2)+VLOOKUP(GlobalParameters!$C$12,SiSem_Req!$X$2:$Y$4,2)</f>
        <v>#N/A</v>
      </c>
    </row>
    <row r="281" spans="1:21" x14ac:dyDescent="0.25">
      <c r="A281" s="125"/>
      <c r="B281" s="144"/>
      <c r="C281" s="144"/>
      <c r="D281" s="145"/>
      <c r="E281" s="145"/>
      <c r="F281" s="157"/>
      <c r="G281" s="158" t="str">
        <f t="shared" si="13"/>
        <v/>
      </c>
      <c r="H281" s="148" t="str">
        <f>IF(OR($D281="",$E281=""),"",VLOOKUP($U281,SiSem_Req!$A$2:$P$16,10))</f>
        <v/>
      </c>
      <c r="I281" s="146"/>
      <c r="J281" s="147" t="str">
        <f t="shared" si="14"/>
        <v/>
      </c>
      <c r="K281" s="148" t="str">
        <f>IF(OR($D281="",$E281=""),"",VLOOKUP($U281,SiSem_Req!$A$2:$P$16,11))</f>
        <v/>
      </c>
      <c r="L281" s="149" t="str">
        <f t="shared" si="12"/>
        <v/>
      </c>
      <c r="M281" s="150" t="str">
        <f>IF(OR($D281="",$E281="",GlobalParameters!$C$12=""),"",$Q281)</f>
        <v/>
      </c>
      <c r="N281" s="151"/>
      <c r="O281" s="144"/>
      <c r="P281" s="144"/>
      <c r="Q281" s="152" t="str">
        <f>IF(OR($D281="",$E281="",GlobalParameters!$C$12=""),"",VLOOKUP($U281,SiSem_Req!$A$2:$P$16,15))</f>
        <v/>
      </c>
      <c r="R281" s="144"/>
      <c r="S281" s="144"/>
      <c r="T281" s="151"/>
      <c r="U281" s="126" t="e">
        <f>VLOOKUP($D281,SiSem_Req!$T$2:$U$10,2)+VLOOKUP($E281,SiSem_Req!$V$2:$W$4,2)+VLOOKUP(GlobalParameters!$C$12,SiSem_Req!$X$2:$Y$4,2)</f>
        <v>#N/A</v>
      </c>
    </row>
    <row r="282" spans="1:21" x14ac:dyDescent="0.25">
      <c r="A282" s="125"/>
      <c r="B282" s="144"/>
      <c r="C282" s="144"/>
      <c r="D282" s="145"/>
      <c r="E282" s="145"/>
      <c r="F282" s="157"/>
      <c r="G282" s="158" t="str">
        <f t="shared" si="13"/>
        <v/>
      </c>
      <c r="H282" s="148" t="str">
        <f>IF(OR($D282="",$E282=""),"",VLOOKUP($U282,SiSem_Req!$A$2:$P$16,10))</f>
        <v/>
      </c>
      <c r="I282" s="146"/>
      <c r="J282" s="147" t="str">
        <f t="shared" si="14"/>
        <v/>
      </c>
      <c r="K282" s="148" t="str">
        <f>IF(OR($D282="",$E282=""),"",VLOOKUP($U282,SiSem_Req!$A$2:$P$16,11))</f>
        <v/>
      </c>
      <c r="L282" s="149" t="str">
        <f t="shared" si="12"/>
        <v/>
      </c>
      <c r="M282" s="150" t="str">
        <f>IF(OR($D282="",$E282="",GlobalParameters!$C$12=""),"",$Q282)</f>
        <v/>
      </c>
      <c r="N282" s="151"/>
      <c r="O282" s="144"/>
      <c r="P282" s="144"/>
      <c r="Q282" s="152" t="str">
        <f>IF(OR($D282="",$E282="",GlobalParameters!$C$12=""),"",VLOOKUP($U282,SiSem_Req!$A$2:$P$16,15))</f>
        <v/>
      </c>
      <c r="R282" s="144"/>
      <c r="S282" s="144"/>
      <c r="T282" s="151"/>
      <c r="U282" s="126" t="e">
        <f>VLOOKUP($D282,SiSem_Req!$T$2:$U$10,2)+VLOOKUP($E282,SiSem_Req!$V$2:$W$4,2)+VLOOKUP(GlobalParameters!$C$12,SiSem_Req!$X$2:$Y$4,2)</f>
        <v>#N/A</v>
      </c>
    </row>
    <row r="283" spans="1:21" x14ac:dyDescent="0.25">
      <c r="A283" s="125"/>
      <c r="B283" s="144"/>
      <c r="C283" s="144"/>
      <c r="D283" s="145"/>
      <c r="E283" s="145"/>
      <c r="F283" s="157"/>
      <c r="G283" s="158" t="str">
        <f t="shared" si="13"/>
        <v/>
      </c>
      <c r="H283" s="148" t="str">
        <f>IF(OR($D283="",$E283=""),"",VLOOKUP($U283,SiSem_Req!$A$2:$P$16,10))</f>
        <v/>
      </c>
      <c r="I283" s="146"/>
      <c r="J283" s="147" t="str">
        <f t="shared" si="14"/>
        <v/>
      </c>
      <c r="K283" s="148" t="str">
        <f>IF(OR($D283="",$E283=""),"",VLOOKUP($U283,SiSem_Req!$A$2:$P$16,11))</f>
        <v/>
      </c>
      <c r="L283" s="149" t="str">
        <f t="shared" si="12"/>
        <v/>
      </c>
      <c r="M283" s="150" t="str">
        <f>IF(OR($D283="",$E283="",GlobalParameters!$C$12=""),"",$Q283)</f>
        <v/>
      </c>
      <c r="N283" s="151"/>
      <c r="O283" s="144"/>
      <c r="P283" s="144"/>
      <c r="Q283" s="152" t="str">
        <f>IF(OR($D283="",$E283="",GlobalParameters!$C$12=""),"",VLOOKUP($U283,SiSem_Req!$A$2:$P$16,15))</f>
        <v/>
      </c>
      <c r="R283" s="144"/>
      <c r="S283" s="144"/>
      <c r="T283" s="151"/>
      <c r="U283" s="126" t="e">
        <f>VLOOKUP($D283,SiSem_Req!$T$2:$U$10,2)+VLOOKUP($E283,SiSem_Req!$V$2:$W$4,2)+VLOOKUP(GlobalParameters!$C$12,SiSem_Req!$X$2:$Y$4,2)</f>
        <v>#N/A</v>
      </c>
    </row>
    <row r="284" spans="1:21" x14ac:dyDescent="0.25">
      <c r="A284" s="125"/>
      <c r="B284" s="144"/>
      <c r="C284" s="144"/>
      <c r="D284" s="145"/>
      <c r="E284" s="145"/>
      <c r="F284" s="157"/>
      <c r="G284" s="158" t="str">
        <f t="shared" si="13"/>
        <v/>
      </c>
      <c r="H284" s="148" t="str">
        <f>IF(OR($D284="",$E284=""),"",VLOOKUP($U284,SiSem_Req!$A$2:$P$16,10))</f>
        <v/>
      </c>
      <c r="I284" s="146"/>
      <c r="J284" s="147" t="str">
        <f t="shared" si="14"/>
        <v/>
      </c>
      <c r="K284" s="148" t="str">
        <f>IF(OR($D284="",$E284=""),"",VLOOKUP($U284,SiSem_Req!$A$2:$P$16,11))</f>
        <v/>
      </c>
      <c r="L284" s="149" t="str">
        <f t="shared" si="12"/>
        <v/>
      </c>
      <c r="M284" s="150" t="str">
        <f>IF(OR($D284="",$E284="",GlobalParameters!$C$12=""),"",$Q284)</f>
        <v/>
      </c>
      <c r="N284" s="151"/>
      <c r="O284" s="144"/>
      <c r="P284" s="144"/>
      <c r="Q284" s="152" t="str">
        <f>IF(OR($D284="",$E284="",GlobalParameters!$C$12=""),"",VLOOKUP($U284,SiSem_Req!$A$2:$P$16,15))</f>
        <v/>
      </c>
      <c r="R284" s="144"/>
      <c r="S284" s="144"/>
      <c r="T284" s="151"/>
      <c r="U284" s="126" t="e">
        <f>VLOOKUP($D284,SiSem_Req!$T$2:$U$10,2)+VLOOKUP($E284,SiSem_Req!$V$2:$W$4,2)+VLOOKUP(GlobalParameters!$C$12,SiSem_Req!$X$2:$Y$4,2)</f>
        <v>#N/A</v>
      </c>
    </row>
    <row r="285" spans="1:21" x14ac:dyDescent="0.25">
      <c r="A285" s="125"/>
      <c r="B285" s="144"/>
      <c r="C285" s="144"/>
      <c r="D285" s="145"/>
      <c r="E285" s="145"/>
      <c r="F285" s="157"/>
      <c r="G285" s="158" t="str">
        <f t="shared" si="13"/>
        <v/>
      </c>
      <c r="H285" s="148" t="str">
        <f>IF(OR($D285="",$E285=""),"",VLOOKUP($U285,SiSem_Req!$A$2:$P$16,10))</f>
        <v/>
      </c>
      <c r="I285" s="146"/>
      <c r="J285" s="147" t="str">
        <f t="shared" si="14"/>
        <v/>
      </c>
      <c r="K285" s="148" t="str">
        <f>IF(OR($D285="",$E285=""),"",VLOOKUP($U285,SiSem_Req!$A$2:$P$16,11))</f>
        <v/>
      </c>
      <c r="L285" s="149" t="str">
        <f t="shared" si="12"/>
        <v/>
      </c>
      <c r="M285" s="150" t="str">
        <f>IF(OR($D285="",$E285="",GlobalParameters!$C$12=""),"",$Q285)</f>
        <v/>
      </c>
      <c r="N285" s="151"/>
      <c r="O285" s="144"/>
      <c r="P285" s="144"/>
      <c r="Q285" s="152" t="str">
        <f>IF(OR($D285="",$E285="",GlobalParameters!$C$12=""),"",VLOOKUP($U285,SiSem_Req!$A$2:$P$16,15))</f>
        <v/>
      </c>
      <c r="R285" s="144"/>
      <c r="S285" s="144"/>
      <c r="T285" s="151"/>
      <c r="U285" s="126" t="e">
        <f>VLOOKUP($D285,SiSem_Req!$T$2:$U$10,2)+VLOOKUP($E285,SiSem_Req!$V$2:$W$4,2)+VLOOKUP(GlobalParameters!$C$12,SiSem_Req!$X$2:$Y$4,2)</f>
        <v>#N/A</v>
      </c>
    </row>
    <row r="286" spans="1:21" x14ac:dyDescent="0.25">
      <c r="A286" s="125"/>
      <c r="B286" s="144"/>
      <c r="C286" s="144"/>
      <c r="D286" s="145"/>
      <c r="E286" s="145"/>
      <c r="F286" s="157"/>
      <c r="G286" s="158" t="str">
        <f t="shared" si="13"/>
        <v/>
      </c>
      <c r="H286" s="148" t="str">
        <f>IF(OR($D286="",$E286=""),"",VLOOKUP($U286,SiSem_Req!$A$2:$P$16,10))</f>
        <v/>
      </c>
      <c r="I286" s="146"/>
      <c r="J286" s="147" t="str">
        <f t="shared" si="14"/>
        <v/>
      </c>
      <c r="K286" s="148" t="str">
        <f>IF(OR($D286="",$E286=""),"",VLOOKUP($U286,SiSem_Req!$A$2:$P$16,11))</f>
        <v/>
      </c>
      <c r="L286" s="149" t="str">
        <f t="shared" si="12"/>
        <v/>
      </c>
      <c r="M286" s="150" t="str">
        <f>IF(OR($D286="",$E286="",GlobalParameters!$C$12=""),"",$Q286)</f>
        <v/>
      </c>
      <c r="N286" s="151"/>
      <c r="O286" s="144"/>
      <c r="P286" s="144"/>
      <c r="Q286" s="152" t="str">
        <f>IF(OR($D286="",$E286="",GlobalParameters!$C$12=""),"",VLOOKUP($U286,SiSem_Req!$A$2:$P$16,15))</f>
        <v/>
      </c>
      <c r="R286" s="144"/>
      <c r="S286" s="144"/>
      <c r="T286" s="151"/>
      <c r="U286" s="126" t="e">
        <f>VLOOKUP($D286,SiSem_Req!$T$2:$U$10,2)+VLOOKUP($E286,SiSem_Req!$V$2:$W$4,2)+VLOOKUP(GlobalParameters!$C$12,SiSem_Req!$X$2:$Y$4,2)</f>
        <v>#N/A</v>
      </c>
    </row>
    <row r="287" spans="1:21" x14ac:dyDescent="0.25">
      <c r="A287" s="125"/>
      <c r="B287" s="144"/>
      <c r="C287" s="144"/>
      <c r="D287" s="145"/>
      <c r="E287" s="145"/>
      <c r="F287" s="157"/>
      <c r="G287" s="158" t="str">
        <f t="shared" si="13"/>
        <v/>
      </c>
      <c r="H287" s="148" t="str">
        <f>IF(OR($D287="",$E287=""),"",VLOOKUP($U287,SiSem_Req!$A$2:$P$16,10))</f>
        <v/>
      </c>
      <c r="I287" s="146"/>
      <c r="J287" s="147" t="str">
        <f t="shared" si="14"/>
        <v/>
      </c>
      <c r="K287" s="148" t="str">
        <f>IF(OR($D287="",$E287=""),"",VLOOKUP($U287,SiSem_Req!$A$2:$P$16,11))</f>
        <v/>
      </c>
      <c r="L287" s="149" t="str">
        <f t="shared" ref="L287:L312" si="15">IF($D287="","",$K$6+S287)</f>
        <v/>
      </c>
      <c r="M287" s="150" t="str">
        <f>IF(OR($D287="",$E287="",GlobalParameters!$C$12=""),"",$Q287)</f>
        <v/>
      </c>
      <c r="N287" s="151"/>
      <c r="O287" s="144"/>
      <c r="P287" s="144"/>
      <c r="Q287" s="152" t="str">
        <f>IF(OR($D287="",$E287="",GlobalParameters!$C$12=""),"",VLOOKUP($U287,SiSem_Req!$A$2:$P$16,15))</f>
        <v/>
      </c>
      <c r="R287" s="144"/>
      <c r="S287" s="144"/>
      <c r="T287" s="151"/>
      <c r="U287" s="126" t="e">
        <f>VLOOKUP($D287,SiSem_Req!$T$2:$U$10,2)+VLOOKUP($E287,SiSem_Req!$V$2:$W$4,2)+VLOOKUP(GlobalParameters!$C$12,SiSem_Req!$X$2:$Y$4,2)</f>
        <v>#N/A</v>
      </c>
    </row>
    <row r="288" spans="1:21" x14ac:dyDescent="0.25">
      <c r="A288" s="125"/>
      <c r="B288" s="144"/>
      <c r="C288" s="144"/>
      <c r="D288" s="145"/>
      <c r="E288" s="145"/>
      <c r="F288" s="157"/>
      <c r="G288" s="158" t="str">
        <f t="shared" si="13"/>
        <v/>
      </c>
      <c r="H288" s="148" t="str">
        <f>IF(OR($D288="",$E288=""),"",VLOOKUP($U288,SiSem_Req!$A$2:$P$16,10))</f>
        <v/>
      </c>
      <c r="I288" s="146"/>
      <c r="J288" s="147" t="str">
        <f t="shared" si="14"/>
        <v/>
      </c>
      <c r="K288" s="148" t="str">
        <f>IF(OR($D288="",$E288=""),"",VLOOKUP($U288,SiSem_Req!$A$2:$P$16,11))</f>
        <v/>
      </c>
      <c r="L288" s="149" t="str">
        <f t="shared" si="15"/>
        <v/>
      </c>
      <c r="M288" s="150" t="str">
        <f>IF(OR($D288="",$E288="",GlobalParameters!$C$12=""),"",$Q288)</f>
        <v/>
      </c>
      <c r="N288" s="151"/>
      <c r="O288" s="144"/>
      <c r="P288" s="144"/>
      <c r="Q288" s="152" t="str">
        <f>IF(OR($D288="",$E288="",GlobalParameters!$C$12=""),"",VLOOKUP($U288,SiSem_Req!$A$2:$P$16,15))</f>
        <v/>
      </c>
      <c r="R288" s="144"/>
      <c r="S288" s="144"/>
      <c r="T288" s="151"/>
      <c r="U288" s="126" t="e">
        <f>VLOOKUP($D288,SiSem_Req!$T$2:$U$10,2)+VLOOKUP($E288,SiSem_Req!$V$2:$W$4,2)+VLOOKUP(GlobalParameters!$C$12,SiSem_Req!$X$2:$Y$4,2)</f>
        <v>#N/A</v>
      </c>
    </row>
    <row r="289" spans="1:21" x14ac:dyDescent="0.25">
      <c r="A289" s="125"/>
      <c r="B289" s="144"/>
      <c r="C289" s="144"/>
      <c r="D289" s="145"/>
      <c r="E289" s="145"/>
      <c r="F289" s="157"/>
      <c r="G289" s="158" t="str">
        <f t="shared" si="13"/>
        <v/>
      </c>
      <c r="H289" s="148" t="str">
        <f>IF(OR($D289="",$E289=""),"",VLOOKUP($U289,SiSem_Req!$A$2:$P$16,10))</f>
        <v/>
      </c>
      <c r="I289" s="146"/>
      <c r="J289" s="147" t="str">
        <f t="shared" si="14"/>
        <v/>
      </c>
      <c r="K289" s="148" t="str">
        <f>IF(OR($D289="",$E289=""),"",VLOOKUP($U289,SiSem_Req!$A$2:$P$16,11))</f>
        <v/>
      </c>
      <c r="L289" s="149" t="str">
        <f t="shared" si="15"/>
        <v/>
      </c>
      <c r="M289" s="150" t="str">
        <f>IF(OR($D289="",$E289="",GlobalParameters!$C$12=""),"",$Q289)</f>
        <v/>
      </c>
      <c r="N289" s="151"/>
      <c r="O289" s="144"/>
      <c r="P289" s="144"/>
      <c r="Q289" s="152" t="str">
        <f>IF(OR($D289="",$E289="",GlobalParameters!$C$12=""),"",VLOOKUP($U289,SiSem_Req!$A$2:$P$16,15))</f>
        <v/>
      </c>
      <c r="R289" s="144"/>
      <c r="S289" s="144"/>
      <c r="T289" s="151"/>
      <c r="U289" s="126" t="e">
        <f>VLOOKUP($D289,SiSem_Req!$T$2:$U$10,2)+VLOOKUP($E289,SiSem_Req!$V$2:$W$4,2)+VLOOKUP(GlobalParameters!$C$12,SiSem_Req!$X$2:$Y$4,2)</f>
        <v>#N/A</v>
      </c>
    </row>
    <row r="290" spans="1:21" x14ac:dyDescent="0.25">
      <c r="A290" s="125"/>
      <c r="B290" s="144"/>
      <c r="C290" s="144"/>
      <c r="D290" s="145"/>
      <c r="E290" s="145"/>
      <c r="F290" s="157"/>
      <c r="G290" s="158" t="str">
        <f t="shared" si="13"/>
        <v/>
      </c>
      <c r="H290" s="148" t="str">
        <f>IF(OR($D290="",$E290=""),"",VLOOKUP($U290,SiSem_Req!$A$2:$P$16,10))</f>
        <v/>
      </c>
      <c r="I290" s="146"/>
      <c r="J290" s="147" t="str">
        <f t="shared" si="14"/>
        <v/>
      </c>
      <c r="K290" s="148" t="str">
        <f>IF(OR($D290="",$E290=""),"",VLOOKUP($U290,SiSem_Req!$A$2:$P$16,11))</f>
        <v/>
      </c>
      <c r="L290" s="149" t="str">
        <f t="shared" si="15"/>
        <v/>
      </c>
      <c r="M290" s="150" t="str">
        <f>IF(OR($D290="",$E290="",GlobalParameters!$C$12=""),"",$Q290)</f>
        <v/>
      </c>
      <c r="N290" s="151"/>
      <c r="O290" s="144"/>
      <c r="P290" s="144"/>
      <c r="Q290" s="152" t="str">
        <f>IF(OR($D290="",$E290="",GlobalParameters!$C$12=""),"",VLOOKUP($U290,SiSem_Req!$A$2:$P$16,15))</f>
        <v/>
      </c>
      <c r="R290" s="144"/>
      <c r="S290" s="144"/>
      <c r="T290" s="151"/>
      <c r="U290" s="126" t="e">
        <f>VLOOKUP($D290,SiSem_Req!$T$2:$U$10,2)+VLOOKUP($E290,SiSem_Req!$V$2:$W$4,2)+VLOOKUP(GlobalParameters!$C$12,SiSem_Req!$X$2:$Y$4,2)</f>
        <v>#N/A</v>
      </c>
    </row>
    <row r="291" spans="1:21" x14ac:dyDescent="0.25">
      <c r="A291" s="125"/>
      <c r="B291" s="144"/>
      <c r="C291" s="144"/>
      <c r="D291" s="145"/>
      <c r="E291" s="145"/>
      <c r="F291" s="157"/>
      <c r="G291" s="158" t="str">
        <f t="shared" si="13"/>
        <v/>
      </c>
      <c r="H291" s="148" t="str">
        <f>IF(OR($D291="",$E291=""),"",VLOOKUP($U291,SiSem_Req!$A$2:$P$16,10))</f>
        <v/>
      </c>
      <c r="I291" s="146"/>
      <c r="J291" s="147" t="str">
        <f t="shared" si="14"/>
        <v/>
      </c>
      <c r="K291" s="148" t="str">
        <f>IF(OR($D291="",$E291=""),"",VLOOKUP($U291,SiSem_Req!$A$2:$P$16,11))</f>
        <v/>
      </c>
      <c r="L291" s="149" t="str">
        <f t="shared" si="15"/>
        <v/>
      </c>
      <c r="M291" s="150" t="str">
        <f>IF(OR($D291="",$E291="",GlobalParameters!$C$12=""),"",$Q291)</f>
        <v/>
      </c>
      <c r="N291" s="151"/>
      <c r="O291" s="144"/>
      <c r="P291" s="144"/>
      <c r="Q291" s="152" t="str">
        <f>IF(OR($D291="",$E291="",GlobalParameters!$C$12=""),"",VLOOKUP($U291,SiSem_Req!$A$2:$P$16,15))</f>
        <v/>
      </c>
      <c r="R291" s="144"/>
      <c r="S291" s="144"/>
      <c r="T291" s="151"/>
      <c r="U291" s="126" t="e">
        <f>VLOOKUP($D291,SiSem_Req!$T$2:$U$10,2)+VLOOKUP($E291,SiSem_Req!$V$2:$W$4,2)+VLOOKUP(GlobalParameters!$C$12,SiSem_Req!$X$2:$Y$4,2)</f>
        <v>#N/A</v>
      </c>
    </row>
    <row r="292" spans="1:21" x14ac:dyDescent="0.25">
      <c r="A292" s="125"/>
      <c r="B292" s="144"/>
      <c r="C292" s="144"/>
      <c r="D292" s="145"/>
      <c r="E292" s="145"/>
      <c r="F292" s="157"/>
      <c r="G292" s="158" t="str">
        <f t="shared" si="13"/>
        <v/>
      </c>
      <c r="H292" s="148" t="str">
        <f>IF(OR($D292="",$E292=""),"",VLOOKUP($U292,SiSem_Req!$A$2:$P$16,10))</f>
        <v/>
      </c>
      <c r="I292" s="146"/>
      <c r="J292" s="147" t="str">
        <f t="shared" si="14"/>
        <v/>
      </c>
      <c r="K292" s="148" t="str">
        <f>IF(OR($D292="",$E292=""),"",VLOOKUP($U292,SiSem_Req!$A$2:$P$16,11))</f>
        <v/>
      </c>
      <c r="L292" s="149" t="str">
        <f t="shared" si="15"/>
        <v/>
      </c>
      <c r="M292" s="150" t="str">
        <f>IF(OR($D292="",$E292="",GlobalParameters!$C$12=""),"",$Q292)</f>
        <v/>
      </c>
      <c r="N292" s="151"/>
      <c r="O292" s="144"/>
      <c r="P292" s="144"/>
      <c r="Q292" s="152" t="str">
        <f>IF(OR($D292="",$E292="",GlobalParameters!$C$12=""),"",VLOOKUP($U292,SiSem_Req!$A$2:$P$16,15))</f>
        <v/>
      </c>
      <c r="R292" s="144"/>
      <c r="S292" s="144"/>
      <c r="T292" s="151"/>
      <c r="U292" s="126" t="e">
        <f>VLOOKUP($D292,SiSem_Req!$T$2:$U$10,2)+VLOOKUP($E292,SiSem_Req!$V$2:$W$4,2)+VLOOKUP(GlobalParameters!$C$12,SiSem_Req!$X$2:$Y$4,2)</f>
        <v>#N/A</v>
      </c>
    </row>
    <row r="293" spans="1:21" x14ac:dyDescent="0.25">
      <c r="A293" s="125"/>
      <c r="B293" s="144"/>
      <c r="C293" s="144"/>
      <c r="D293" s="145"/>
      <c r="E293" s="145"/>
      <c r="F293" s="157"/>
      <c r="G293" s="158" t="str">
        <f t="shared" si="13"/>
        <v/>
      </c>
      <c r="H293" s="148" t="str">
        <f>IF(OR($D293="",$E293=""),"",VLOOKUP($U293,SiSem_Req!$A$2:$P$16,10))</f>
        <v/>
      </c>
      <c r="I293" s="146"/>
      <c r="J293" s="147" t="str">
        <f t="shared" si="14"/>
        <v/>
      </c>
      <c r="K293" s="148" t="str">
        <f>IF(OR($D293="",$E293=""),"",VLOOKUP($U293,SiSem_Req!$A$2:$P$16,11))</f>
        <v/>
      </c>
      <c r="L293" s="149" t="str">
        <f t="shared" si="15"/>
        <v/>
      </c>
      <c r="M293" s="150" t="str">
        <f>IF(OR($D293="",$E293="",GlobalParameters!$C$12=""),"",$Q293)</f>
        <v/>
      </c>
      <c r="N293" s="151"/>
      <c r="O293" s="144"/>
      <c r="P293" s="144"/>
      <c r="Q293" s="152" t="str">
        <f>IF(OR($D293="",$E293="",GlobalParameters!$C$12=""),"",VLOOKUP($U293,SiSem_Req!$A$2:$P$16,15))</f>
        <v/>
      </c>
      <c r="R293" s="144"/>
      <c r="S293" s="144"/>
      <c r="T293" s="151"/>
      <c r="U293" s="126" t="e">
        <f>VLOOKUP($D293,SiSem_Req!$T$2:$U$10,2)+VLOOKUP($E293,SiSem_Req!$V$2:$W$4,2)+VLOOKUP(GlobalParameters!$C$12,SiSem_Req!$X$2:$Y$4,2)</f>
        <v>#N/A</v>
      </c>
    </row>
    <row r="294" spans="1:21" x14ac:dyDescent="0.25">
      <c r="A294" s="125"/>
      <c r="B294" s="144"/>
      <c r="C294" s="144"/>
      <c r="D294" s="145"/>
      <c r="E294" s="145"/>
      <c r="F294" s="157"/>
      <c r="G294" s="158" t="str">
        <f t="shared" si="13"/>
        <v/>
      </c>
      <c r="H294" s="148" t="str">
        <f>IF(OR($D294="",$E294=""),"",VLOOKUP($U294,SiSem_Req!$A$2:$P$16,10))</f>
        <v/>
      </c>
      <c r="I294" s="146"/>
      <c r="J294" s="147" t="str">
        <f t="shared" si="14"/>
        <v/>
      </c>
      <c r="K294" s="148" t="str">
        <f>IF(OR($D294="",$E294=""),"",VLOOKUP($U294,SiSem_Req!$A$2:$P$16,11))</f>
        <v/>
      </c>
      <c r="L294" s="149" t="str">
        <f t="shared" si="15"/>
        <v/>
      </c>
      <c r="M294" s="150" t="str">
        <f>IF(OR($D294="",$E294="",GlobalParameters!$C$12=""),"",$Q294)</f>
        <v/>
      </c>
      <c r="N294" s="151"/>
      <c r="O294" s="144"/>
      <c r="P294" s="144"/>
      <c r="Q294" s="152" t="str">
        <f>IF(OR($D294="",$E294="",GlobalParameters!$C$12=""),"",VLOOKUP($U294,SiSem_Req!$A$2:$P$16,15))</f>
        <v/>
      </c>
      <c r="R294" s="144"/>
      <c r="S294" s="144"/>
      <c r="T294" s="151"/>
      <c r="U294" s="126" t="e">
        <f>VLOOKUP($D294,SiSem_Req!$T$2:$U$10,2)+VLOOKUP($E294,SiSem_Req!$V$2:$W$4,2)+VLOOKUP(GlobalParameters!$C$12,SiSem_Req!$X$2:$Y$4,2)</f>
        <v>#N/A</v>
      </c>
    </row>
    <row r="295" spans="1:21" x14ac:dyDescent="0.25">
      <c r="A295" s="125"/>
      <c r="B295" s="144"/>
      <c r="C295" s="144"/>
      <c r="D295" s="145"/>
      <c r="E295" s="145"/>
      <c r="F295" s="157"/>
      <c r="G295" s="158" t="str">
        <f t="shared" si="13"/>
        <v/>
      </c>
      <c r="H295" s="148" t="str">
        <f>IF(OR($D295="",$E295=""),"",VLOOKUP($U295,SiSem_Req!$A$2:$P$16,10))</f>
        <v/>
      </c>
      <c r="I295" s="146"/>
      <c r="J295" s="147" t="str">
        <f t="shared" si="14"/>
        <v/>
      </c>
      <c r="K295" s="148" t="str">
        <f>IF(OR($D295="",$E295=""),"",VLOOKUP($U295,SiSem_Req!$A$2:$P$16,11))</f>
        <v/>
      </c>
      <c r="L295" s="149" t="str">
        <f t="shared" si="15"/>
        <v/>
      </c>
      <c r="M295" s="150" t="str">
        <f>IF(OR($D295="",$E295="",GlobalParameters!$C$12=""),"",$Q295)</f>
        <v/>
      </c>
      <c r="N295" s="151"/>
      <c r="O295" s="144"/>
      <c r="P295" s="144"/>
      <c r="Q295" s="152" t="str">
        <f>IF(OR($D295="",$E295="",GlobalParameters!$C$12=""),"",VLOOKUP($U295,SiSem_Req!$A$2:$P$16,15))</f>
        <v/>
      </c>
      <c r="R295" s="144"/>
      <c r="S295" s="144"/>
      <c r="T295" s="151"/>
      <c r="U295" s="126" t="e">
        <f>VLOOKUP($D295,SiSem_Req!$T$2:$U$10,2)+VLOOKUP($E295,SiSem_Req!$V$2:$W$4,2)+VLOOKUP(GlobalParameters!$C$12,SiSem_Req!$X$2:$Y$4,2)</f>
        <v>#N/A</v>
      </c>
    </row>
    <row r="296" spans="1:21" x14ac:dyDescent="0.25">
      <c r="A296" s="125"/>
      <c r="B296" s="144"/>
      <c r="C296" s="144"/>
      <c r="D296" s="145"/>
      <c r="E296" s="145"/>
      <c r="F296" s="157"/>
      <c r="G296" s="158" t="str">
        <f t="shared" si="13"/>
        <v/>
      </c>
      <c r="H296" s="148" t="str">
        <f>IF(OR($D296="",$E296=""),"",VLOOKUP($U296,SiSem_Req!$A$2:$P$16,10))</f>
        <v/>
      </c>
      <c r="I296" s="146"/>
      <c r="J296" s="147" t="str">
        <f t="shared" si="14"/>
        <v/>
      </c>
      <c r="K296" s="148" t="str">
        <f>IF(OR($D296="",$E296=""),"",VLOOKUP($U296,SiSem_Req!$A$2:$P$16,11))</f>
        <v/>
      </c>
      <c r="L296" s="149" t="str">
        <f t="shared" si="15"/>
        <v/>
      </c>
      <c r="M296" s="150" t="str">
        <f>IF(OR($D296="",$E296="",GlobalParameters!$C$12=""),"",$Q296)</f>
        <v/>
      </c>
      <c r="N296" s="151"/>
      <c r="O296" s="144"/>
      <c r="P296" s="144"/>
      <c r="Q296" s="152" t="str">
        <f>IF(OR($D296="",$E296="",GlobalParameters!$C$12=""),"",VLOOKUP($U296,SiSem_Req!$A$2:$P$16,15))</f>
        <v/>
      </c>
      <c r="R296" s="144"/>
      <c r="S296" s="144"/>
      <c r="T296" s="151"/>
      <c r="U296" s="126" t="e">
        <f>VLOOKUP($D296,SiSem_Req!$T$2:$U$10,2)+VLOOKUP($E296,SiSem_Req!$V$2:$W$4,2)+VLOOKUP(GlobalParameters!$C$12,SiSem_Req!$X$2:$Y$4,2)</f>
        <v>#N/A</v>
      </c>
    </row>
    <row r="297" spans="1:21" x14ac:dyDescent="0.25">
      <c r="A297" s="125"/>
      <c r="B297" s="144"/>
      <c r="C297" s="144"/>
      <c r="D297" s="145"/>
      <c r="E297" s="145"/>
      <c r="F297" s="157"/>
      <c r="G297" s="158" t="str">
        <f t="shared" si="13"/>
        <v/>
      </c>
      <c r="H297" s="148" t="str">
        <f>IF(OR($D297="",$E297=""),"",VLOOKUP($U297,SiSem_Req!$A$2:$P$16,10))</f>
        <v/>
      </c>
      <c r="I297" s="146"/>
      <c r="J297" s="147" t="str">
        <f t="shared" si="14"/>
        <v/>
      </c>
      <c r="K297" s="148" t="str">
        <f>IF(OR($D297="",$E297=""),"",VLOOKUP($U297,SiSem_Req!$A$2:$P$16,11))</f>
        <v/>
      </c>
      <c r="L297" s="149" t="str">
        <f t="shared" si="15"/>
        <v/>
      </c>
      <c r="M297" s="150" t="str">
        <f>IF(OR($D297="",$E297="",GlobalParameters!$C$12=""),"",$Q297)</f>
        <v/>
      </c>
      <c r="N297" s="151"/>
      <c r="O297" s="144"/>
      <c r="P297" s="144"/>
      <c r="Q297" s="152" t="str">
        <f>IF(OR($D297="",$E297="",GlobalParameters!$C$12=""),"",VLOOKUP($U297,SiSem_Req!$A$2:$P$16,15))</f>
        <v/>
      </c>
      <c r="R297" s="144"/>
      <c r="S297" s="144"/>
      <c r="T297" s="151"/>
      <c r="U297" s="126" t="e">
        <f>VLOOKUP($D297,SiSem_Req!$T$2:$U$10,2)+VLOOKUP($E297,SiSem_Req!$V$2:$W$4,2)+VLOOKUP(GlobalParameters!$C$12,SiSem_Req!$X$2:$Y$4,2)</f>
        <v>#N/A</v>
      </c>
    </row>
    <row r="298" spans="1:21" x14ac:dyDescent="0.25">
      <c r="A298" s="125"/>
      <c r="B298" s="144"/>
      <c r="C298" s="144"/>
      <c r="D298" s="145"/>
      <c r="E298" s="145"/>
      <c r="F298" s="157"/>
      <c r="G298" s="158" t="str">
        <f t="shared" si="13"/>
        <v/>
      </c>
      <c r="H298" s="148" t="str">
        <f>IF(OR($D298="",$E298=""),"",VLOOKUP($U298,SiSem_Req!$A$2:$P$16,10))</f>
        <v/>
      </c>
      <c r="I298" s="146"/>
      <c r="J298" s="147" t="str">
        <f t="shared" si="14"/>
        <v/>
      </c>
      <c r="K298" s="148" t="str">
        <f>IF(OR($D298="",$E298=""),"",VLOOKUP($U298,SiSem_Req!$A$2:$P$16,11))</f>
        <v/>
      </c>
      <c r="L298" s="149" t="str">
        <f t="shared" si="15"/>
        <v/>
      </c>
      <c r="M298" s="150" t="str">
        <f>IF(OR($D298="",$E298="",GlobalParameters!$C$12=""),"",$Q298)</f>
        <v/>
      </c>
      <c r="N298" s="151"/>
      <c r="O298" s="144"/>
      <c r="P298" s="144"/>
      <c r="Q298" s="152" t="str">
        <f>IF(OR($D298="",$E298="",GlobalParameters!$C$12=""),"",VLOOKUP($U298,SiSem_Req!$A$2:$P$16,15))</f>
        <v/>
      </c>
      <c r="R298" s="144"/>
      <c r="S298" s="144"/>
      <c r="T298" s="151"/>
      <c r="U298" s="126" t="e">
        <f>VLOOKUP($D298,SiSem_Req!$T$2:$U$10,2)+VLOOKUP($E298,SiSem_Req!$V$2:$W$4,2)+VLOOKUP(GlobalParameters!$C$12,SiSem_Req!$X$2:$Y$4,2)</f>
        <v>#N/A</v>
      </c>
    </row>
    <row r="299" spans="1:21" x14ac:dyDescent="0.25">
      <c r="A299" s="125"/>
      <c r="B299" s="144"/>
      <c r="C299" s="144"/>
      <c r="D299" s="145"/>
      <c r="E299" s="145"/>
      <c r="F299" s="157"/>
      <c r="G299" s="158" t="str">
        <f t="shared" si="13"/>
        <v/>
      </c>
      <c r="H299" s="148" t="str">
        <f>IF(OR($D299="",$E299=""),"",VLOOKUP($U299,SiSem_Req!$A$2:$P$16,10))</f>
        <v/>
      </c>
      <c r="I299" s="146"/>
      <c r="J299" s="147" t="str">
        <f t="shared" si="14"/>
        <v/>
      </c>
      <c r="K299" s="148" t="str">
        <f>IF(OR($D299="",$E299=""),"",VLOOKUP($U299,SiSem_Req!$A$2:$P$16,11))</f>
        <v/>
      </c>
      <c r="L299" s="149" t="str">
        <f t="shared" si="15"/>
        <v/>
      </c>
      <c r="M299" s="150" t="str">
        <f>IF(OR($D299="",$E299="",GlobalParameters!$C$12=""),"",$Q299)</f>
        <v/>
      </c>
      <c r="N299" s="151"/>
      <c r="O299" s="144"/>
      <c r="P299" s="144"/>
      <c r="Q299" s="152" t="str">
        <f>IF(OR($D299="",$E299="",GlobalParameters!$C$12=""),"",VLOOKUP($U299,SiSem_Req!$A$2:$P$16,15))</f>
        <v/>
      </c>
      <c r="R299" s="144"/>
      <c r="S299" s="144"/>
      <c r="T299" s="151"/>
      <c r="U299" s="126" t="e">
        <f>VLOOKUP($D299,SiSem_Req!$T$2:$U$10,2)+VLOOKUP($E299,SiSem_Req!$V$2:$W$4,2)+VLOOKUP(GlobalParameters!$C$12,SiSem_Req!$X$2:$Y$4,2)</f>
        <v>#N/A</v>
      </c>
    </row>
    <row r="300" spans="1:21" x14ac:dyDescent="0.25">
      <c r="A300" s="125"/>
      <c r="B300" s="144"/>
      <c r="C300" s="144"/>
      <c r="D300" s="145"/>
      <c r="E300" s="145"/>
      <c r="F300" s="157"/>
      <c r="G300" s="158" t="str">
        <f t="shared" si="13"/>
        <v/>
      </c>
      <c r="H300" s="148" t="str">
        <f>IF(OR($D300="",$E300=""),"",VLOOKUP($U300,SiSem_Req!$A$2:$P$16,10))</f>
        <v/>
      </c>
      <c r="I300" s="146"/>
      <c r="J300" s="147" t="str">
        <f t="shared" si="14"/>
        <v/>
      </c>
      <c r="K300" s="148" t="str">
        <f>IF(OR($D300="",$E300=""),"",VLOOKUP($U300,SiSem_Req!$A$2:$P$16,11))</f>
        <v/>
      </c>
      <c r="L300" s="149" t="str">
        <f t="shared" si="15"/>
        <v/>
      </c>
      <c r="M300" s="150" t="str">
        <f>IF(OR($D300="",$E300="",GlobalParameters!$C$12=""),"",$Q300)</f>
        <v/>
      </c>
      <c r="N300" s="151"/>
      <c r="O300" s="144"/>
      <c r="P300" s="144"/>
      <c r="Q300" s="152" t="str">
        <f>IF(OR($D300="",$E300="",GlobalParameters!$C$12=""),"",VLOOKUP($U300,SiSem_Req!$A$2:$P$16,15))</f>
        <v/>
      </c>
      <c r="R300" s="144"/>
      <c r="S300" s="144"/>
      <c r="T300" s="151"/>
      <c r="U300" s="126" t="e">
        <f>VLOOKUP($D300,SiSem_Req!$T$2:$U$10,2)+VLOOKUP($E300,SiSem_Req!$V$2:$W$4,2)+VLOOKUP(GlobalParameters!$C$12,SiSem_Req!$X$2:$Y$4,2)</f>
        <v>#N/A</v>
      </c>
    </row>
    <row r="301" spans="1:21" x14ac:dyDescent="0.25">
      <c r="A301" s="125"/>
      <c r="B301" s="144"/>
      <c r="C301" s="144"/>
      <c r="D301" s="145"/>
      <c r="E301" s="145"/>
      <c r="F301" s="157"/>
      <c r="G301" s="158" t="str">
        <f t="shared" si="13"/>
        <v/>
      </c>
      <c r="H301" s="148" t="str">
        <f>IF(OR($D301="",$E301=""),"",VLOOKUP($U301,SiSem_Req!$A$2:$P$16,10))</f>
        <v/>
      </c>
      <c r="I301" s="146"/>
      <c r="J301" s="147" t="str">
        <f t="shared" si="14"/>
        <v/>
      </c>
      <c r="K301" s="148" t="str">
        <f>IF(OR($D301="",$E301=""),"",VLOOKUP($U301,SiSem_Req!$A$2:$P$16,11))</f>
        <v/>
      </c>
      <c r="L301" s="149" t="str">
        <f t="shared" si="15"/>
        <v/>
      </c>
      <c r="M301" s="150" t="str">
        <f>IF(OR($D301="",$E301="",GlobalParameters!$C$12=""),"",$Q301)</f>
        <v/>
      </c>
      <c r="N301" s="151"/>
      <c r="O301" s="144"/>
      <c r="P301" s="144"/>
      <c r="Q301" s="152" t="str">
        <f>IF(OR($D301="",$E301="",GlobalParameters!$C$12=""),"",VLOOKUP($U301,SiSem_Req!$A$2:$P$16,15))</f>
        <v/>
      </c>
      <c r="R301" s="144"/>
      <c r="S301" s="144"/>
      <c r="T301" s="151"/>
      <c r="U301" s="126" t="e">
        <f>VLOOKUP($D301,SiSem_Req!$T$2:$U$10,2)+VLOOKUP($E301,SiSem_Req!$V$2:$W$4,2)+VLOOKUP(GlobalParameters!$C$12,SiSem_Req!$X$2:$Y$4,2)</f>
        <v>#N/A</v>
      </c>
    </row>
    <row r="302" spans="1:21" x14ac:dyDescent="0.25">
      <c r="A302" s="125"/>
      <c r="B302" s="144"/>
      <c r="C302" s="144"/>
      <c r="D302" s="145"/>
      <c r="E302" s="145"/>
      <c r="F302" s="157"/>
      <c r="G302" s="158" t="str">
        <f t="shared" si="13"/>
        <v/>
      </c>
      <c r="H302" s="148" t="str">
        <f>IF(OR($D302="",$E302=""),"",VLOOKUP($U302,SiSem_Req!$A$2:$P$16,10))</f>
        <v/>
      </c>
      <c r="I302" s="146"/>
      <c r="J302" s="147" t="str">
        <f t="shared" si="14"/>
        <v/>
      </c>
      <c r="K302" s="148" t="str">
        <f>IF(OR($D302="",$E302=""),"",VLOOKUP($U302,SiSem_Req!$A$2:$P$16,11))</f>
        <v/>
      </c>
      <c r="L302" s="149" t="str">
        <f t="shared" si="15"/>
        <v/>
      </c>
      <c r="M302" s="150" t="str">
        <f>IF(OR($D302="",$E302="",GlobalParameters!$C$12=""),"",$Q302)</f>
        <v/>
      </c>
      <c r="N302" s="151"/>
      <c r="O302" s="144"/>
      <c r="P302" s="144"/>
      <c r="Q302" s="152" t="str">
        <f>IF(OR($D302="",$E302="",GlobalParameters!$C$12=""),"",VLOOKUP($U302,SiSem_Req!$A$2:$P$16,15))</f>
        <v/>
      </c>
      <c r="R302" s="144"/>
      <c r="S302" s="144"/>
      <c r="T302" s="151"/>
      <c r="U302" s="126" t="e">
        <f>VLOOKUP($D302,SiSem_Req!$T$2:$U$10,2)+VLOOKUP($E302,SiSem_Req!$V$2:$W$4,2)+VLOOKUP(GlobalParameters!$C$12,SiSem_Req!$X$2:$Y$4,2)</f>
        <v>#N/A</v>
      </c>
    </row>
    <row r="303" spans="1:21" x14ac:dyDescent="0.25">
      <c r="A303" s="125"/>
      <c r="B303" s="144"/>
      <c r="C303" s="144"/>
      <c r="D303" s="145"/>
      <c r="E303" s="145"/>
      <c r="F303" s="157"/>
      <c r="G303" s="158" t="str">
        <f t="shared" si="13"/>
        <v/>
      </c>
      <c r="H303" s="148" t="str">
        <f>IF(OR($D303="",$E303=""),"",VLOOKUP($U303,SiSem_Req!$A$2:$P$16,10))</f>
        <v/>
      </c>
      <c r="I303" s="146"/>
      <c r="J303" s="147" t="str">
        <f t="shared" si="14"/>
        <v/>
      </c>
      <c r="K303" s="148" t="str">
        <f>IF(OR($D303="",$E303=""),"",VLOOKUP($U303,SiSem_Req!$A$2:$P$16,11))</f>
        <v/>
      </c>
      <c r="L303" s="149" t="str">
        <f t="shared" si="15"/>
        <v/>
      </c>
      <c r="M303" s="150" t="str">
        <f>IF(OR($D303="",$E303="",GlobalParameters!$C$12=""),"",$Q303)</f>
        <v/>
      </c>
      <c r="N303" s="151"/>
      <c r="O303" s="144"/>
      <c r="P303" s="144"/>
      <c r="Q303" s="152" t="str">
        <f>IF(OR($D303="",$E303="",GlobalParameters!$C$12=""),"",VLOOKUP($U303,SiSem_Req!$A$2:$P$16,15))</f>
        <v/>
      </c>
      <c r="R303" s="144"/>
      <c r="S303" s="144"/>
      <c r="T303" s="151"/>
      <c r="U303" s="126" t="e">
        <f>VLOOKUP($D303,SiSem_Req!$T$2:$U$10,2)+VLOOKUP($E303,SiSem_Req!$V$2:$W$4,2)+VLOOKUP(GlobalParameters!$C$12,SiSem_Req!$X$2:$Y$4,2)</f>
        <v>#N/A</v>
      </c>
    </row>
    <row r="304" spans="1:21" x14ac:dyDescent="0.25">
      <c r="A304" s="125"/>
      <c r="B304" s="144"/>
      <c r="C304" s="144"/>
      <c r="D304" s="145"/>
      <c r="E304" s="145"/>
      <c r="F304" s="157"/>
      <c r="G304" s="158" t="str">
        <f t="shared" si="13"/>
        <v/>
      </c>
      <c r="H304" s="148" t="str">
        <f>IF(OR($D304="",$E304=""),"",VLOOKUP($U304,SiSem_Req!$A$2:$P$16,10))</f>
        <v/>
      </c>
      <c r="I304" s="146"/>
      <c r="J304" s="147" t="str">
        <f t="shared" si="14"/>
        <v/>
      </c>
      <c r="K304" s="148" t="str">
        <f>IF(OR($D304="",$E304=""),"",VLOOKUP($U304,SiSem_Req!$A$2:$P$16,11))</f>
        <v/>
      </c>
      <c r="L304" s="149" t="str">
        <f t="shared" si="15"/>
        <v/>
      </c>
      <c r="M304" s="150" t="str">
        <f>IF(OR($D304="",$E304="",GlobalParameters!$C$12=""),"",$Q304)</f>
        <v/>
      </c>
      <c r="N304" s="151"/>
      <c r="O304" s="144"/>
      <c r="P304" s="144"/>
      <c r="Q304" s="152" t="str">
        <f>IF(OR($D304="",$E304="",GlobalParameters!$C$12=""),"",VLOOKUP($U304,SiSem_Req!$A$2:$P$16,15))</f>
        <v/>
      </c>
      <c r="R304" s="144"/>
      <c r="S304" s="144"/>
      <c r="T304" s="151"/>
      <c r="U304" s="126" t="e">
        <f>VLOOKUP($D304,SiSem_Req!$T$2:$U$10,2)+VLOOKUP($E304,SiSem_Req!$V$2:$W$4,2)+VLOOKUP(GlobalParameters!$C$12,SiSem_Req!$X$2:$Y$4,2)</f>
        <v>#N/A</v>
      </c>
    </row>
    <row r="305" spans="1:21" x14ac:dyDescent="0.25">
      <c r="A305" s="125"/>
      <c r="B305" s="144"/>
      <c r="C305" s="144"/>
      <c r="D305" s="145"/>
      <c r="E305" s="145"/>
      <c r="F305" s="157"/>
      <c r="G305" s="158" t="str">
        <f t="shared" si="13"/>
        <v/>
      </c>
      <c r="H305" s="148" t="str">
        <f>IF(OR($D305="",$E305=""),"",VLOOKUP($U305,SiSem_Req!$A$2:$P$16,10))</f>
        <v/>
      </c>
      <c r="I305" s="146"/>
      <c r="J305" s="147" t="str">
        <f t="shared" si="14"/>
        <v/>
      </c>
      <c r="K305" s="148" t="str">
        <f>IF(OR($D305="",$E305=""),"",VLOOKUP($U305,SiSem_Req!$A$2:$P$16,11))</f>
        <v/>
      </c>
      <c r="L305" s="149" t="str">
        <f t="shared" si="15"/>
        <v/>
      </c>
      <c r="M305" s="150" t="str">
        <f>IF(OR($D305="",$E305="",GlobalParameters!$C$12=""),"",$Q305)</f>
        <v/>
      </c>
      <c r="N305" s="151"/>
      <c r="O305" s="144"/>
      <c r="P305" s="144"/>
      <c r="Q305" s="152" t="str">
        <f>IF(OR($D305="",$E305="",GlobalParameters!$C$12=""),"",VLOOKUP($U305,SiSem_Req!$A$2:$P$16,15))</f>
        <v/>
      </c>
      <c r="R305" s="144"/>
      <c r="S305" s="144"/>
      <c r="T305" s="151"/>
      <c r="U305" s="126" t="e">
        <f>VLOOKUP($D305,SiSem_Req!$T$2:$U$10,2)+VLOOKUP($E305,SiSem_Req!$V$2:$W$4,2)+VLOOKUP(GlobalParameters!$C$12,SiSem_Req!$X$2:$Y$4,2)</f>
        <v>#N/A</v>
      </c>
    </row>
    <row r="306" spans="1:21" x14ac:dyDescent="0.25">
      <c r="A306" s="125"/>
      <c r="B306" s="144"/>
      <c r="C306" s="144"/>
      <c r="D306" s="145"/>
      <c r="E306" s="145"/>
      <c r="F306" s="157"/>
      <c r="G306" s="158" t="str">
        <f t="shared" si="13"/>
        <v/>
      </c>
      <c r="H306" s="148" t="str">
        <f>IF(OR($D306="",$E306=""),"",VLOOKUP($U306,SiSem_Req!$A$2:$P$16,10))</f>
        <v/>
      </c>
      <c r="I306" s="146"/>
      <c r="J306" s="147" t="str">
        <f t="shared" si="14"/>
        <v/>
      </c>
      <c r="K306" s="148" t="str">
        <f>IF(OR($D306="",$E306=""),"",VLOOKUP($U306,SiSem_Req!$A$2:$P$16,11))</f>
        <v/>
      </c>
      <c r="L306" s="149" t="str">
        <f t="shared" si="15"/>
        <v/>
      </c>
      <c r="M306" s="150" t="str">
        <f>IF(OR($D306="",$E306="",GlobalParameters!$C$12=""),"",$Q306)</f>
        <v/>
      </c>
      <c r="N306" s="151"/>
      <c r="O306" s="144"/>
      <c r="P306" s="144"/>
      <c r="Q306" s="152" t="str">
        <f>IF(OR($D306="",$E306="",GlobalParameters!$C$12=""),"",VLOOKUP($U306,SiSem_Req!$A$2:$P$16,15))</f>
        <v/>
      </c>
      <c r="R306" s="144"/>
      <c r="S306" s="144"/>
      <c r="T306" s="151"/>
      <c r="U306" s="126" t="e">
        <f>VLOOKUP($D306,SiSem_Req!$T$2:$U$10,2)+VLOOKUP($E306,SiSem_Req!$V$2:$W$4,2)+VLOOKUP(GlobalParameters!$C$12,SiSem_Req!$X$2:$Y$4,2)</f>
        <v>#N/A</v>
      </c>
    </row>
    <row r="307" spans="1:21" x14ac:dyDescent="0.25">
      <c r="A307" s="125"/>
      <c r="B307" s="144"/>
      <c r="C307" s="144"/>
      <c r="D307" s="145"/>
      <c r="E307" s="145"/>
      <c r="F307" s="157"/>
      <c r="G307" s="158" t="str">
        <f t="shared" si="13"/>
        <v/>
      </c>
      <c r="H307" s="148" t="str">
        <f>IF(OR($D307="",$E307=""),"",VLOOKUP($U307,SiSem_Req!$A$2:$P$16,10))</f>
        <v/>
      </c>
      <c r="I307" s="146"/>
      <c r="J307" s="147" t="str">
        <f t="shared" si="14"/>
        <v/>
      </c>
      <c r="K307" s="148" t="str">
        <f>IF(OR($D307="",$E307=""),"",VLOOKUP($U307,SiSem_Req!$A$2:$P$16,11))</f>
        <v/>
      </c>
      <c r="L307" s="149" t="str">
        <f t="shared" si="15"/>
        <v/>
      </c>
      <c r="M307" s="150" t="str">
        <f>IF(OR($D307="",$E307="",GlobalParameters!$C$12=""),"",$Q307)</f>
        <v/>
      </c>
      <c r="N307" s="151"/>
      <c r="O307" s="144"/>
      <c r="P307" s="144"/>
      <c r="Q307" s="152" t="str">
        <f>IF(OR($D307="",$E307="",GlobalParameters!$C$12=""),"",VLOOKUP($U307,SiSem_Req!$A$2:$P$16,15))</f>
        <v/>
      </c>
      <c r="R307" s="144"/>
      <c r="S307" s="144"/>
      <c r="T307" s="151"/>
      <c r="U307" s="126" t="e">
        <f>VLOOKUP($D307,SiSem_Req!$T$2:$U$10,2)+VLOOKUP($E307,SiSem_Req!$V$2:$W$4,2)+VLOOKUP(GlobalParameters!$C$12,SiSem_Req!$X$2:$Y$4,2)</f>
        <v>#N/A</v>
      </c>
    </row>
    <row r="308" spans="1:21" x14ac:dyDescent="0.25">
      <c r="A308" s="125"/>
      <c r="B308" s="144"/>
      <c r="C308" s="144"/>
      <c r="D308" s="145"/>
      <c r="E308" s="145"/>
      <c r="F308" s="157"/>
      <c r="G308" s="158" t="str">
        <f t="shared" si="13"/>
        <v/>
      </c>
      <c r="H308" s="148" t="str">
        <f>IF(OR($D308="",$E308=""),"",VLOOKUP($U308,SiSem_Req!$A$2:$P$16,10))</f>
        <v/>
      </c>
      <c r="I308" s="146"/>
      <c r="J308" s="147" t="str">
        <f t="shared" si="14"/>
        <v/>
      </c>
      <c r="K308" s="148" t="str">
        <f>IF(OR($D308="",$E308=""),"",VLOOKUP($U308,SiSem_Req!$A$2:$P$16,11))</f>
        <v/>
      </c>
      <c r="L308" s="149" t="str">
        <f t="shared" si="15"/>
        <v/>
      </c>
      <c r="M308" s="150" t="str">
        <f>IF(OR($D308="",$E308="",GlobalParameters!$C$12=""),"",$Q308)</f>
        <v/>
      </c>
      <c r="N308" s="151"/>
      <c r="O308" s="144"/>
      <c r="P308" s="144"/>
      <c r="Q308" s="152" t="str">
        <f>IF(OR($D308="",$E308="",GlobalParameters!$C$12=""),"",VLOOKUP($U308,SiSem_Req!$A$2:$P$16,15))</f>
        <v/>
      </c>
      <c r="R308" s="144"/>
      <c r="S308" s="144"/>
      <c r="T308" s="151"/>
      <c r="U308" s="126" t="e">
        <f>VLOOKUP($D308,SiSem_Req!$T$2:$U$10,2)+VLOOKUP($E308,SiSem_Req!$V$2:$W$4,2)+VLOOKUP(GlobalParameters!$C$12,SiSem_Req!$X$2:$Y$4,2)</f>
        <v>#N/A</v>
      </c>
    </row>
    <row r="309" spans="1:21" x14ac:dyDescent="0.25">
      <c r="A309" s="125"/>
      <c r="B309" s="144"/>
      <c r="C309" s="144"/>
      <c r="D309" s="145"/>
      <c r="E309" s="145"/>
      <c r="F309" s="157"/>
      <c r="G309" s="158" t="str">
        <f t="shared" si="13"/>
        <v/>
      </c>
      <c r="H309" s="148" t="str">
        <f>IF(OR($D309="",$E309=""),"",VLOOKUP($U309,SiSem_Req!$A$2:$P$16,10))</f>
        <v/>
      </c>
      <c r="I309" s="146"/>
      <c r="J309" s="147" t="str">
        <f t="shared" si="14"/>
        <v/>
      </c>
      <c r="K309" s="148" t="str">
        <f>IF(OR($D309="",$E309=""),"",VLOOKUP($U309,SiSem_Req!$A$2:$P$16,11))</f>
        <v/>
      </c>
      <c r="L309" s="149" t="str">
        <f t="shared" si="15"/>
        <v/>
      </c>
      <c r="M309" s="150" t="str">
        <f>IF(OR($D309="",$E309="",GlobalParameters!$C$12=""),"",$Q309)</f>
        <v/>
      </c>
      <c r="N309" s="151"/>
      <c r="O309" s="144"/>
      <c r="P309" s="144"/>
      <c r="Q309" s="152" t="str">
        <f>IF(OR($D309="",$E309="",GlobalParameters!$C$12=""),"",VLOOKUP($U309,SiSem_Req!$A$2:$P$16,15))</f>
        <v/>
      </c>
      <c r="R309" s="144"/>
      <c r="S309" s="144"/>
      <c r="T309" s="151"/>
      <c r="U309" s="126" t="e">
        <f>VLOOKUP($D309,SiSem_Req!$T$2:$U$10,2)+VLOOKUP($E309,SiSem_Req!$V$2:$W$4,2)+VLOOKUP(GlobalParameters!$C$12,SiSem_Req!$X$2:$Y$4,2)</f>
        <v>#N/A</v>
      </c>
    </row>
    <row r="310" spans="1:21" x14ac:dyDescent="0.25">
      <c r="A310" s="125"/>
      <c r="B310" s="144"/>
      <c r="C310" s="144"/>
      <c r="D310" s="145"/>
      <c r="E310" s="145"/>
      <c r="F310" s="157"/>
      <c r="G310" s="158" t="str">
        <f t="shared" si="13"/>
        <v/>
      </c>
      <c r="H310" s="148" t="str">
        <f>IF(OR($D310="",$E310=""),"",VLOOKUP($U310,SiSem_Req!$A$2:$P$16,10))</f>
        <v/>
      </c>
      <c r="I310" s="146"/>
      <c r="J310" s="147" t="str">
        <f t="shared" si="14"/>
        <v/>
      </c>
      <c r="K310" s="148" t="str">
        <f>IF(OR($D310="",$E310=""),"",VLOOKUP($U310,SiSem_Req!$A$2:$P$16,11))</f>
        <v/>
      </c>
      <c r="L310" s="149" t="str">
        <f t="shared" si="15"/>
        <v/>
      </c>
      <c r="M310" s="150" t="str">
        <f>IF(OR($D310="",$E310="",GlobalParameters!$C$12=""),"",$Q310)</f>
        <v/>
      </c>
      <c r="N310" s="151"/>
      <c r="O310" s="144"/>
      <c r="P310" s="144"/>
      <c r="Q310" s="152" t="str">
        <f>IF(OR($D310="",$E310="",GlobalParameters!$C$12=""),"",VLOOKUP($U310,SiSem_Req!$A$2:$P$16,15))</f>
        <v/>
      </c>
      <c r="R310" s="144"/>
      <c r="S310" s="144"/>
      <c r="T310" s="151"/>
      <c r="U310" s="126" t="e">
        <f>VLOOKUP($D310,SiSem_Req!$T$2:$U$10,2)+VLOOKUP($E310,SiSem_Req!$V$2:$W$4,2)+VLOOKUP(GlobalParameters!$C$12,SiSem_Req!$X$2:$Y$4,2)</f>
        <v>#N/A</v>
      </c>
    </row>
    <row r="311" spans="1:21" x14ac:dyDescent="0.25">
      <c r="A311" s="125"/>
      <c r="B311" s="144"/>
      <c r="C311" s="144"/>
      <c r="D311" s="145"/>
      <c r="E311" s="145"/>
      <c r="F311" s="157"/>
      <c r="G311" s="158" t="str">
        <f t="shared" si="13"/>
        <v/>
      </c>
      <c r="H311" s="148" t="str">
        <f>IF(OR($D311="",$E311=""),"",VLOOKUP($U311,SiSem_Req!$A$2:$P$16,10))</f>
        <v/>
      </c>
      <c r="I311" s="146"/>
      <c r="J311" s="147" t="str">
        <f t="shared" si="14"/>
        <v/>
      </c>
      <c r="K311" s="148" t="str">
        <f>IF(OR($D311="",$E311=""),"",VLOOKUP($U311,SiSem_Req!$A$2:$P$16,11))</f>
        <v/>
      </c>
      <c r="L311" s="149" t="str">
        <f t="shared" si="15"/>
        <v/>
      </c>
      <c r="M311" s="150" t="str">
        <f>IF(OR($D311="",$E311="",GlobalParameters!$C$12=""),"",$Q311)</f>
        <v/>
      </c>
      <c r="N311" s="151"/>
      <c r="O311" s="144"/>
      <c r="P311" s="144"/>
      <c r="Q311" s="152" t="str">
        <f>IF(OR($D311="",$E311="",GlobalParameters!$C$12=""),"",VLOOKUP($U311,SiSem_Req!$A$2:$P$16,15))</f>
        <v/>
      </c>
      <c r="R311" s="144"/>
      <c r="S311" s="144"/>
      <c r="T311" s="151"/>
      <c r="U311" s="126" t="e">
        <f>VLOOKUP($D311,SiSem_Req!$T$2:$U$10,2)+VLOOKUP($E311,SiSem_Req!$V$2:$W$4,2)+VLOOKUP(GlobalParameters!$C$12,SiSem_Req!$X$2:$Y$4,2)</f>
        <v>#N/A</v>
      </c>
    </row>
    <row r="312" spans="1:21" x14ac:dyDescent="0.25">
      <c r="A312" s="125"/>
      <c r="B312" s="144"/>
      <c r="C312" s="144"/>
      <c r="D312" s="145"/>
      <c r="E312" s="145"/>
      <c r="F312" s="157"/>
      <c r="G312" s="158" t="str">
        <f t="shared" si="13"/>
        <v/>
      </c>
      <c r="H312" s="148" t="str">
        <f>IF(OR($D312="",$E312=""),"",VLOOKUP($U312,SiSem_Req!$A$2:$P$16,10))</f>
        <v/>
      </c>
      <c r="I312" s="146"/>
      <c r="J312" s="147" t="str">
        <f t="shared" si="14"/>
        <v/>
      </c>
      <c r="K312" s="148" t="str">
        <f>IF(OR($D312="",$E312=""),"",VLOOKUP($U312,SiSem_Req!$A$2:$P$16,11))</f>
        <v/>
      </c>
      <c r="L312" s="149" t="str">
        <f t="shared" si="15"/>
        <v/>
      </c>
      <c r="M312" s="150" t="str">
        <f>IF(OR($D312="",$E312="",GlobalParameters!$C$12=""),"",$Q312)</f>
        <v/>
      </c>
      <c r="N312" s="151"/>
      <c r="O312" s="144"/>
      <c r="P312" s="144"/>
      <c r="Q312" s="152" t="str">
        <f>IF(OR($D312="",$E312="",GlobalParameters!$C$12=""),"",VLOOKUP($U312,SiSem_Req!$A$2:$P$16,15))</f>
        <v/>
      </c>
      <c r="R312" s="144"/>
      <c r="S312" s="144"/>
      <c r="T312" s="151"/>
      <c r="U312" s="126" t="e">
        <f>VLOOKUP($D312,SiSem_Req!$T$2:$U$10,2)+VLOOKUP($E312,SiSem_Req!$V$2:$W$4,2)+VLOOKUP(GlobalParameters!$C$12,SiSem_Req!$X$2:$Y$4,2)</f>
        <v>#N/A</v>
      </c>
    </row>
    <row r="313" spans="1:21" x14ac:dyDescent="0.25">
      <c r="A313" s="125"/>
      <c r="B313" s="125"/>
      <c r="C313" s="125"/>
      <c r="D313" s="125"/>
      <c r="E313" s="125"/>
      <c r="F313" s="125"/>
      <c r="G313" s="125"/>
      <c r="H313" s="125"/>
      <c r="I313" s="125"/>
      <c r="J313" s="125"/>
      <c r="K313" s="125"/>
      <c r="L313" s="125"/>
      <c r="M313" s="125"/>
      <c r="N313" s="125"/>
      <c r="O313" s="125"/>
      <c r="P313" s="125"/>
      <c r="Q313" s="125"/>
      <c r="R313" s="125"/>
      <c r="S313" s="125"/>
      <c r="T313" s="125"/>
    </row>
    <row r="314" spans="1:21" x14ac:dyDescent="0.25">
      <c r="A314" s="125"/>
      <c r="B314" s="125"/>
      <c r="C314" s="125"/>
      <c r="D314" s="125"/>
      <c r="E314" s="125"/>
      <c r="F314" s="125"/>
      <c r="G314" s="125"/>
      <c r="H314" s="125"/>
      <c r="I314" s="125"/>
      <c r="J314" s="125"/>
      <c r="K314" s="125"/>
      <c r="L314" s="125"/>
      <c r="M314" s="125"/>
      <c r="N314" s="125"/>
      <c r="O314" s="125"/>
      <c r="P314" s="125"/>
      <c r="Q314" s="125"/>
      <c r="R314" s="125"/>
      <c r="S314" s="125"/>
      <c r="T314" s="125"/>
    </row>
    <row r="315" spans="1:21" x14ac:dyDescent="0.25">
      <c r="A315" s="125"/>
      <c r="B315" s="125"/>
      <c r="C315" s="125"/>
      <c r="D315" s="125"/>
      <c r="E315" s="125"/>
      <c r="F315" s="125"/>
      <c r="G315" s="125"/>
      <c r="H315" s="125"/>
      <c r="I315" s="125"/>
      <c r="J315" s="125"/>
      <c r="K315" s="125"/>
      <c r="L315" s="125"/>
      <c r="M315" s="125"/>
      <c r="N315" s="125"/>
      <c r="O315" s="125"/>
      <c r="P315" s="125"/>
      <c r="Q315" s="125"/>
      <c r="R315" s="125"/>
      <c r="S315" s="125"/>
      <c r="T315" s="125"/>
    </row>
    <row r="316" spans="1:21" x14ac:dyDescent="0.25">
      <c r="A316" s="125"/>
      <c r="B316" s="125"/>
      <c r="C316" s="125"/>
      <c r="D316" s="125"/>
      <c r="E316" s="125"/>
      <c r="F316" s="125"/>
      <c r="G316" s="125"/>
      <c r="H316" s="125"/>
      <c r="I316" s="125"/>
      <c r="J316" s="125"/>
      <c r="K316" s="125"/>
      <c r="L316" s="125"/>
      <c r="M316" s="125"/>
      <c r="N316" s="125"/>
      <c r="O316" s="125"/>
      <c r="P316" s="125"/>
      <c r="Q316" s="125"/>
      <c r="R316" s="125"/>
      <c r="S316" s="125"/>
      <c r="T316" s="125"/>
    </row>
    <row r="317" spans="1:21" x14ac:dyDescent="0.25">
      <c r="A317" s="125"/>
      <c r="B317" s="125"/>
      <c r="C317" s="125"/>
      <c r="D317" s="125"/>
      <c r="E317" s="125"/>
      <c r="F317" s="125"/>
      <c r="G317" s="125"/>
      <c r="H317" s="125"/>
      <c r="I317" s="125"/>
      <c r="J317" s="125"/>
      <c r="K317" s="125"/>
      <c r="L317" s="125"/>
      <c r="M317" s="125"/>
      <c r="N317" s="125"/>
      <c r="O317" s="125"/>
      <c r="P317" s="125"/>
      <c r="Q317" s="125"/>
      <c r="R317" s="125"/>
      <c r="S317" s="125"/>
      <c r="T317" s="125"/>
    </row>
    <row r="318" spans="1:21" x14ac:dyDescent="0.25">
      <c r="A318" s="125"/>
      <c r="B318" s="125"/>
      <c r="C318" s="125"/>
      <c r="D318" s="125"/>
      <c r="E318" s="125"/>
      <c r="F318" s="125"/>
      <c r="G318" s="125"/>
      <c r="H318" s="125"/>
      <c r="I318" s="125"/>
      <c r="J318" s="125"/>
      <c r="K318" s="125"/>
      <c r="L318" s="125"/>
      <c r="M318" s="125"/>
      <c r="N318" s="125"/>
      <c r="O318" s="125"/>
      <c r="P318" s="125"/>
      <c r="Q318" s="125"/>
      <c r="R318" s="125"/>
      <c r="S318" s="125"/>
      <c r="T318" s="125"/>
    </row>
    <row r="319" spans="1:21" x14ac:dyDescent="0.25">
      <c r="A319" s="125"/>
      <c r="B319" s="125"/>
      <c r="C319" s="125"/>
      <c r="D319" s="125"/>
      <c r="E319" s="125"/>
      <c r="F319" s="125"/>
      <c r="G319" s="125"/>
      <c r="H319" s="125"/>
      <c r="I319" s="125"/>
      <c r="J319" s="125"/>
      <c r="K319" s="125"/>
      <c r="L319" s="125"/>
      <c r="M319" s="125"/>
      <c r="N319" s="125"/>
      <c r="O319" s="125"/>
      <c r="P319" s="125"/>
      <c r="Q319" s="125"/>
      <c r="R319" s="125"/>
      <c r="S319" s="125"/>
      <c r="T319" s="125"/>
    </row>
    <row r="320" spans="1:21" x14ac:dyDescent="0.25">
      <c r="A320" s="125"/>
      <c r="B320" s="125"/>
      <c r="C320" s="125"/>
      <c r="D320" s="125"/>
      <c r="E320" s="125"/>
      <c r="F320" s="125"/>
      <c r="G320" s="125"/>
      <c r="H320" s="125"/>
      <c r="I320" s="125"/>
      <c r="J320" s="125"/>
      <c r="K320" s="125"/>
      <c r="L320" s="125"/>
      <c r="M320" s="125"/>
      <c r="N320" s="125"/>
      <c r="O320" s="125"/>
      <c r="P320" s="125"/>
      <c r="Q320" s="125"/>
      <c r="R320" s="125"/>
      <c r="S320" s="125"/>
      <c r="T320" s="125"/>
    </row>
    <row r="321" spans="1:20" x14ac:dyDescent="0.25">
      <c r="A321" s="125"/>
      <c r="B321" s="125"/>
      <c r="C321" s="125"/>
      <c r="D321" s="125"/>
      <c r="E321" s="125"/>
      <c r="F321" s="125"/>
      <c r="G321" s="125"/>
      <c r="H321" s="125"/>
      <c r="I321" s="125"/>
      <c r="J321" s="125"/>
      <c r="K321" s="125"/>
      <c r="L321" s="125"/>
      <c r="M321" s="125"/>
      <c r="N321" s="125"/>
      <c r="O321" s="125"/>
      <c r="P321" s="125"/>
      <c r="Q321" s="125"/>
      <c r="R321" s="125"/>
      <c r="S321" s="125"/>
      <c r="T321" s="125"/>
    </row>
    <row r="322" spans="1:20" x14ac:dyDescent="0.25">
      <c r="A322" s="125"/>
      <c r="B322" s="125"/>
      <c r="C322" s="125"/>
      <c r="D322" s="125"/>
      <c r="E322" s="125"/>
      <c r="F322" s="125"/>
      <c r="G322" s="125"/>
      <c r="H322" s="125"/>
      <c r="I322" s="125"/>
      <c r="J322" s="125"/>
      <c r="K322" s="125"/>
      <c r="L322" s="125"/>
      <c r="M322" s="125"/>
      <c r="N322" s="125"/>
      <c r="O322" s="125"/>
      <c r="P322" s="125"/>
      <c r="Q322" s="125"/>
      <c r="R322" s="125"/>
      <c r="S322" s="125"/>
      <c r="T322" s="125"/>
    </row>
  </sheetData>
  <sheetProtection algorithmName="SHA-512" hashValue="qtbRkCAfElWwkNR9qEbeSZEigjpPbmID65/eB9rADiM9P5CuOwTOIJv0qwGZZU/QXSJl5zeCvqiBt3m5VtH35g==" saltValue="BXZZ3JuMpthSfmBR+w+ScQ==" spinCount="100000" sheet="1" objects="1" scenarios="1"/>
  <mergeCells count="14">
    <mergeCell ref="O11:R11"/>
    <mergeCell ref="H5:J5"/>
    <mergeCell ref="C3:E3"/>
    <mergeCell ref="H3:J3"/>
    <mergeCell ref="C4:E4"/>
    <mergeCell ref="H4:J4"/>
    <mergeCell ref="L11:M11"/>
    <mergeCell ref="C6:E6"/>
    <mergeCell ref="H6:J6"/>
    <mergeCell ref="F11:H11"/>
    <mergeCell ref="I11:K11"/>
    <mergeCell ref="K3:N3"/>
    <mergeCell ref="K4:N4"/>
    <mergeCell ref="K5:N5"/>
  </mergeCells>
  <conditionalFormatting sqref="J13:K312">
    <cfRule type="expression" dxfId="435" priority="1046">
      <formula>OR($U13&lt;600,$U13&gt;=700)</formula>
    </cfRule>
  </conditionalFormatting>
  <conditionalFormatting sqref="P13:P312">
    <cfRule type="expression" dxfId="434" priority="1043">
      <formula>OR($U13&lt;600,$U13&gt;=700)</formula>
    </cfRule>
  </conditionalFormatting>
  <conditionalFormatting sqref="G13:H312">
    <cfRule type="expression" dxfId="433" priority="398">
      <formula>OR($U13&lt;600,$U13&gt;=700)</formula>
    </cfRule>
  </conditionalFormatting>
  <conditionalFormatting sqref="F13:F312">
    <cfRule type="expression" dxfId="432" priority="6634">
      <formula>OR($U13&lt;600,$U13&gt;=700)</formula>
    </cfRule>
    <cfRule type="expression" dxfId="431" priority="6635">
      <formula>OR($F13="",$G13="")</formula>
    </cfRule>
    <cfRule type="cellIs" dxfId="430" priority="6636" operator="between">
      <formula>0</formula>
      <formula>$G13</formula>
    </cfRule>
    <cfRule type="cellIs" dxfId="429" priority="6637" operator="greaterThan">
      <formula>$G13</formula>
    </cfRule>
  </conditionalFormatting>
  <conditionalFormatting sqref="I13:I312">
    <cfRule type="expression" dxfId="428" priority="6638">
      <formula>OR($U13&lt;600,$U13&gt;=700)</formula>
    </cfRule>
    <cfRule type="expression" dxfId="427" priority="6639">
      <formula>OR($I13="",$J13="")</formula>
    </cfRule>
    <cfRule type="cellIs" dxfId="426" priority="6640" operator="between">
      <formula>0</formula>
      <formula>$J13</formula>
    </cfRule>
    <cfRule type="cellIs" dxfId="425" priority="6641" operator="greaterThan">
      <formula>$J13</formula>
    </cfRule>
  </conditionalFormatting>
  <conditionalFormatting sqref="L13:L312">
    <cfRule type="expression" dxfId="424" priority="361">
      <formula>OR($L13="",$M13="")</formula>
    </cfRule>
    <cfRule type="cellIs" dxfId="423" priority="362" operator="between">
      <formula>0</formula>
      <formula>$M13</formula>
    </cfRule>
    <cfRule type="cellIs" dxfId="422" priority="363" operator="greaterThan">
      <formula>$M13</formula>
    </cfRule>
  </conditionalFormatting>
  <conditionalFormatting sqref="O13:O312">
    <cfRule type="expression" dxfId="421" priority="1">
      <formula>OR($U13&lt;600,$U13&gt;=700)</formula>
    </cfRule>
  </conditionalFormatting>
  <dataValidations count="4">
    <dataValidation type="decimal" operator="greaterThanOrEqual" allowBlank="1" showInputMessage="1" showErrorMessage="1" error="Data must be a numeric value greater than or equal to 0" sqref="F13:F312 I13:I312 R13:R312 O13:P312">
      <formula1>0</formula1>
    </dataValidation>
    <dataValidation type="decimal" allowBlank="1" showInputMessage="1" showErrorMessage="1" error="Data must be a numeric value" prompt="Enter the temperature rise from the ambient (reference) to the component junction" sqref="S13:S312">
      <formula1>-500</formula1>
      <formula2>500</formula2>
    </dataValidation>
    <dataValidation type="list" allowBlank="1" showInputMessage="1" showErrorMessage="1" sqref="D13:D312">
      <formula1>$X$13</formula1>
    </dataValidation>
    <dataValidation type="list" allowBlank="1" showInputMessage="1" showErrorMessage="1" sqref="E13:E312">
      <formula1>$Y$13:$Y$15</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AD322"/>
  <sheetViews>
    <sheetView workbookViewId="0">
      <pane ySplit="12" topLeftCell="A13" activePane="bottomLeft" state="frozen"/>
      <selection pane="bottomLeft" activeCell="D13" sqref="D13"/>
    </sheetView>
  </sheetViews>
  <sheetFormatPr defaultRowHeight="15" x14ac:dyDescent="0.25"/>
  <cols>
    <col min="1" max="1" width="3.140625" style="126" customWidth="1"/>
    <col min="2" max="2" width="9.140625" style="126" customWidth="1"/>
    <col min="3" max="3" width="23.42578125" style="126" customWidth="1"/>
    <col min="4" max="4" width="30.7109375" style="126" customWidth="1"/>
    <col min="5" max="19" width="9.140625" style="126"/>
    <col min="20" max="20" width="9.140625" style="126" customWidth="1"/>
    <col min="21" max="21" width="9.7109375" style="126" customWidth="1"/>
    <col min="22" max="26" width="9.140625" style="126"/>
    <col min="27" max="27" width="9.140625" style="126" hidden="1" customWidth="1"/>
    <col min="28" max="29" width="9.140625" style="126"/>
    <col min="30" max="30" width="0" style="170" hidden="1" customWidth="1"/>
    <col min="31" max="16384" width="9.140625" style="126"/>
  </cols>
  <sheetData>
    <row r="1" spans="1:30" x14ac:dyDescent="0.25">
      <c r="A1" s="125"/>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30" ht="15.75" thickBot="1" x14ac:dyDescent="0.3">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row>
    <row r="3" spans="1:30" ht="15.75" thickBot="1" x14ac:dyDescent="0.3">
      <c r="A3" s="125"/>
      <c r="B3" s="125"/>
      <c r="C3" s="271" t="s">
        <v>16</v>
      </c>
      <c r="D3" s="264"/>
      <c r="E3" s="127"/>
      <c r="F3" s="127"/>
      <c r="G3" s="271" t="s">
        <v>18</v>
      </c>
      <c r="H3" s="272"/>
      <c r="I3" s="273"/>
      <c r="J3" s="277" t="str">
        <f>IF(GlobalParameters!$C$8="","",GlobalParameters!$C$8)</f>
        <v/>
      </c>
      <c r="K3" s="328"/>
      <c r="L3" s="328"/>
      <c r="M3" s="329"/>
      <c r="N3" s="125"/>
      <c r="O3" s="291" t="s">
        <v>186</v>
      </c>
      <c r="P3" s="352"/>
      <c r="Q3" s="352"/>
      <c r="R3" s="352"/>
      <c r="S3" s="352"/>
      <c r="T3" s="352"/>
      <c r="U3" s="352"/>
      <c r="V3" s="352"/>
      <c r="W3" s="352"/>
      <c r="X3" s="352"/>
      <c r="Y3" s="352"/>
      <c r="Z3" s="353"/>
    </row>
    <row r="4" spans="1:30" ht="15.75" thickBot="1" x14ac:dyDescent="0.3">
      <c r="A4" s="125"/>
      <c r="B4" s="125"/>
      <c r="C4" s="271" t="s">
        <v>17</v>
      </c>
      <c r="D4" s="264"/>
      <c r="E4" s="127"/>
      <c r="F4" s="128"/>
      <c r="G4" s="271" t="s">
        <v>19</v>
      </c>
      <c r="H4" s="272"/>
      <c r="I4" s="273"/>
      <c r="J4" s="277" t="str">
        <f>IF(GlobalParameters!$E$8="","",GlobalParameters!$E$8)</f>
        <v/>
      </c>
      <c r="K4" s="328"/>
      <c r="L4" s="328"/>
      <c r="M4" s="329"/>
      <c r="N4" s="125"/>
      <c r="O4" s="376" t="s">
        <v>205</v>
      </c>
      <c r="P4" s="377"/>
      <c r="Q4" s="377"/>
      <c r="R4" s="377"/>
      <c r="S4" s="377"/>
      <c r="T4" s="377"/>
      <c r="U4" s="377"/>
      <c r="V4" s="377"/>
      <c r="W4" s="377"/>
      <c r="X4" s="377"/>
      <c r="Y4" s="377"/>
      <c r="Z4" s="432"/>
    </row>
    <row r="5" spans="1:30" ht="15.75" thickBot="1" x14ac:dyDescent="0.3">
      <c r="A5" s="125"/>
      <c r="B5" s="125"/>
      <c r="C5" s="125"/>
      <c r="D5" s="125"/>
      <c r="E5" s="125"/>
      <c r="F5" s="125"/>
      <c r="G5" s="271" t="s">
        <v>20</v>
      </c>
      <c r="H5" s="263"/>
      <c r="I5" s="264"/>
      <c r="J5" s="277" t="str">
        <f>IF(GlobalParameters!$C$12="","",GlobalParameters!$C$12)</f>
        <v/>
      </c>
      <c r="K5" s="289"/>
      <c r="L5" s="289"/>
      <c r="M5" s="290"/>
      <c r="N5" s="125"/>
      <c r="O5" s="376" t="s">
        <v>201</v>
      </c>
      <c r="P5" s="377"/>
      <c r="Q5" s="377"/>
      <c r="R5" s="377"/>
      <c r="S5" s="377"/>
      <c r="T5" s="377"/>
      <c r="U5" s="377"/>
      <c r="V5" s="377"/>
      <c r="W5" s="377"/>
      <c r="X5" s="377"/>
      <c r="Y5" s="377"/>
      <c r="Z5" s="432"/>
    </row>
    <row r="6" spans="1:30" ht="15.75" customHeight="1" thickBot="1" x14ac:dyDescent="0.3">
      <c r="A6" s="125"/>
      <c r="B6" s="125"/>
      <c r="C6" s="294" t="s">
        <v>204</v>
      </c>
      <c r="D6" s="296"/>
      <c r="E6" s="129"/>
      <c r="F6" s="129"/>
      <c r="G6" s="271" t="s">
        <v>195</v>
      </c>
      <c r="H6" s="272"/>
      <c r="I6" s="273"/>
      <c r="J6" s="130" t="str">
        <f>IF(GlobalParameters!$K$11="","",GlobalParameters!$K$11)</f>
        <v/>
      </c>
      <c r="K6" s="125"/>
      <c r="L6" s="125"/>
      <c r="M6" s="125"/>
      <c r="N6" s="125"/>
      <c r="O6" s="355" t="s">
        <v>202</v>
      </c>
      <c r="P6" s="356"/>
      <c r="Q6" s="356"/>
      <c r="R6" s="356"/>
      <c r="S6" s="356"/>
      <c r="T6" s="356"/>
      <c r="U6" s="356"/>
      <c r="V6" s="356"/>
      <c r="W6" s="356"/>
      <c r="X6" s="356"/>
      <c r="Y6" s="356"/>
      <c r="Z6" s="357"/>
    </row>
    <row r="7" spans="1:30" x14ac:dyDescent="0.25">
      <c r="A7" s="125"/>
      <c r="B7" s="125"/>
      <c r="C7" s="131"/>
      <c r="D7" s="132"/>
      <c r="E7" s="127"/>
      <c r="F7" s="127"/>
      <c r="G7" s="128"/>
      <c r="H7" s="125"/>
      <c r="I7" s="125"/>
      <c r="J7" s="125"/>
      <c r="K7" s="125"/>
      <c r="L7" s="125"/>
      <c r="M7" s="125"/>
      <c r="N7" s="125"/>
      <c r="O7" s="125"/>
      <c r="P7" s="125"/>
      <c r="Q7" s="125"/>
      <c r="R7" s="125"/>
      <c r="S7" s="125"/>
      <c r="T7" s="125"/>
      <c r="U7" s="125"/>
      <c r="V7" s="125"/>
      <c r="W7" s="125"/>
      <c r="X7" s="125"/>
      <c r="Y7" s="125"/>
      <c r="Z7" s="125"/>
    </row>
    <row r="8" spans="1:30" x14ac:dyDescent="0.25">
      <c r="A8" s="125"/>
      <c r="B8" s="133" t="s">
        <v>170</v>
      </c>
      <c r="C8" s="134" t="s">
        <v>169</v>
      </c>
      <c r="D8" s="127"/>
      <c r="E8" s="127"/>
      <c r="F8" s="127"/>
      <c r="G8" s="128"/>
      <c r="H8" s="125"/>
      <c r="I8" s="125"/>
      <c r="J8" s="125"/>
      <c r="K8" s="125"/>
      <c r="L8" s="125"/>
      <c r="M8" s="125"/>
      <c r="N8" s="125"/>
      <c r="O8" s="125"/>
      <c r="P8" s="125"/>
      <c r="Q8" s="125"/>
      <c r="R8" s="125"/>
      <c r="S8" s="125"/>
      <c r="T8" s="125"/>
      <c r="U8" s="125"/>
      <c r="V8" s="125"/>
      <c r="W8" s="125"/>
      <c r="X8" s="125"/>
      <c r="Y8" s="125"/>
      <c r="Z8" s="125"/>
    </row>
    <row r="9" spans="1:30" x14ac:dyDescent="0.25">
      <c r="A9" s="125"/>
      <c r="B9" s="125"/>
      <c r="C9" s="135" t="s">
        <v>119</v>
      </c>
      <c r="D9" s="127"/>
      <c r="E9" s="127"/>
      <c r="F9" s="127"/>
      <c r="G9" s="128"/>
      <c r="H9" s="125"/>
      <c r="I9" s="125"/>
      <c r="J9" s="125"/>
      <c r="K9" s="125"/>
      <c r="L9" s="125"/>
      <c r="M9" s="125"/>
      <c r="N9" s="125"/>
      <c r="O9" s="125"/>
      <c r="P9" s="125"/>
      <c r="Q9" s="125"/>
      <c r="R9" s="125"/>
      <c r="S9" s="125"/>
      <c r="T9" s="125"/>
      <c r="U9" s="125"/>
      <c r="V9" s="125"/>
      <c r="W9" s="125"/>
      <c r="X9" s="125"/>
      <c r="Y9" s="125"/>
      <c r="Z9" s="125"/>
    </row>
    <row r="10" spans="1:30" x14ac:dyDescent="0.25">
      <c r="A10" s="125"/>
      <c r="B10" s="125"/>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row>
    <row r="11" spans="1:30" ht="30" customHeight="1" x14ac:dyDescent="0.35">
      <c r="A11" s="125"/>
      <c r="B11" s="125"/>
      <c r="C11" s="125"/>
      <c r="D11" s="125"/>
      <c r="E11" s="268" t="s">
        <v>172</v>
      </c>
      <c r="F11" s="344"/>
      <c r="G11" s="345"/>
      <c r="H11" s="315" t="s">
        <v>173</v>
      </c>
      <c r="I11" s="269"/>
      <c r="J11" s="270"/>
      <c r="K11" s="268" t="s">
        <v>174</v>
      </c>
      <c r="L11" s="346"/>
      <c r="M11" s="347"/>
      <c r="N11" s="342" t="s">
        <v>87</v>
      </c>
      <c r="O11" s="343"/>
      <c r="P11" s="125"/>
      <c r="Q11" s="265" t="s">
        <v>171</v>
      </c>
      <c r="R11" s="405"/>
      <c r="S11" s="405"/>
      <c r="T11" s="405"/>
      <c r="U11" s="405"/>
      <c r="V11" s="405"/>
      <c r="W11" s="405"/>
      <c r="X11" s="406"/>
      <c r="Y11" s="125"/>
      <c r="Z11" s="125"/>
      <c r="AA11" s="143"/>
    </row>
    <row r="12" spans="1:30" ht="64.5" x14ac:dyDescent="0.25">
      <c r="A12" s="136"/>
      <c r="B12" s="137" t="s">
        <v>21</v>
      </c>
      <c r="C12" s="137" t="s">
        <v>22</v>
      </c>
      <c r="D12" s="137" t="s">
        <v>24</v>
      </c>
      <c r="E12" s="138" t="s">
        <v>85</v>
      </c>
      <c r="F12" s="138" t="s">
        <v>86</v>
      </c>
      <c r="G12" s="138" t="s">
        <v>27</v>
      </c>
      <c r="H12" s="138" t="s">
        <v>25</v>
      </c>
      <c r="I12" s="138" t="s">
        <v>26</v>
      </c>
      <c r="J12" s="138" t="s">
        <v>27</v>
      </c>
      <c r="K12" s="139" t="s">
        <v>63</v>
      </c>
      <c r="L12" s="139" t="s">
        <v>64</v>
      </c>
      <c r="M12" s="138" t="s">
        <v>27</v>
      </c>
      <c r="N12" s="138" t="s">
        <v>30</v>
      </c>
      <c r="O12" s="138" t="s">
        <v>31</v>
      </c>
      <c r="P12" s="140"/>
      <c r="Q12" s="141" t="s">
        <v>88</v>
      </c>
      <c r="R12" s="141" t="s">
        <v>89</v>
      </c>
      <c r="S12" s="141" t="s">
        <v>90</v>
      </c>
      <c r="T12" s="141" t="s">
        <v>66</v>
      </c>
      <c r="U12" s="141" t="s">
        <v>65</v>
      </c>
      <c r="V12" s="142" t="s">
        <v>198</v>
      </c>
      <c r="W12" s="142" t="s">
        <v>199</v>
      </c>
      <c r="X12" s="142" t="s">
        <v>203</v>
      </c>
      <c r="Y12" s="139" t="s">
        <v>200</v>
      </c>
      <c r="Z12" s="125"/>
      <c r="AA12" s="156" t="s">
        <v>82</v>
      </c>
    </row>
    <row r="13" spans="1:30" x14ac:dyDescent="0.25">
      <c r="A13" s="125"/>
      <c r="B13" s="144"/>
      <c r="C13" s="144"/>
      <c r="D13" s="145"/>
      <c r="E13" s="157"/>
      <c r="F13" s="158" t="str">
        <f t="shared" ref="F13:F76" si="0">IF(OR($D13="",$Q13="",$R13="",$G13="",$V13="",$X13=""),"",IF($AA13&lt;300,IF($N13&lt;=$V13,$R13*$G13,IF(AND($N13&gt;$V13,$N13&lt;=$X13),$G13*($R13+((($Q13-$R13)/($X13-$V13))*($N13-$V13))),0)),""))</f>
        <v/>
      </c>
      <c r="G13" s="148" t="str">
        <f>IF($D13="","",VLOOKUP($AA13,GaAsSem_Req!$A$2:$N$22,4))</f>
        <v/>
      </c>
      <c r="H13" s="146"/>
      <c r="I13" s="147" t="str">
        <f t="shared" ref="I13:I76" si="1">IF(OR($D13="",$S13="",$J13=""),"",IF($AA13&lt;300,$S13*$J13,""))</f>
        <v/>
      </c>
      <c r="J13" s="148" t="str">
        <f>IF($D13="","",VLOOKUP($AA13,GaAsSem_Req!$A$2:$N$22,5))</f>
        <v/>
      </c>
      <c r="K13" s="153"/>
      <c r="L13" s="154" t="str">
        <f t="shared" ref="L13:L76" si="2">IF(OR($D13="",$T13="",$U13="",$M13="",$V13="",$X13=""),"",IF($AA13&lt;800,IF($N13&lt;=$V13,$U13*$M13,IF(AND($N13&gt;$V13,$N13&lt;=$X13),$M13*($U13+((($T13-$U13)/($X13-$V13))*($N13-$V13))),0)),""))</f>
        <v/>
      </c>
      <c r="M13" s="148" t="str">
        <f>IF($D13="","",VLOOKUP($AA13,GaAsSem_Req!$A$2:$N$22,6))</f>
        <v/>
      </c>
      <c r="N13" s="149" t="str">
        <f t="shared" ref="N13:N30" si="3">IF($D13="","",$J$6+Y13)</f>
        <v/>
      </c>
      <c r="O13" s="150" t="str">
        <f>IF(OR($D13="",$W13="",GlobalParameters!$C$12=""),"",$W13)</f>
        <v/>
      </c>
      <c r="P13" s="151"/>
      <c r="Q13" s="144"/>
      <c r="R13" s="144"/>
      <c r="S13" s="144"/>
      <c r="T13" s="144"/>
      <c r="U13" s="144"/>
      <c r="V13" s="144"/>
      <c r="W13" s="152" t="str">
        <f>IF(OR($D13="",GlobalParameters!$C$12=""),"",MIN(VLOOKUP($AA13,GaAsSem_Req!$A$2:$N$22,13),$X13))</f>
        <v/>
      </c>
      <c r="X13" s="144"/>
      <c r="Y13" s="144"/>
      <c r="Z13" s="151"/>
      <c r="AA13" s="126" t="e">
        <f>VLOOKUP($D13,GaAsSem_Req!$R$2:$S$8,2)+VLOOKUP(GlobalParameters!$C$12,GaAsSem_Req!$T$2:$U$4,2)</f>
        <v>#N/A</v>
      </c>
      <c r="AD13" s="170" t="s">
        <v>96</v>
      </c>
    </row>
    <row r="14" spans="1:30" x14ac:dyDescent="0.25">
      <c r="A14" s="125"/>
      <c r="B14" s="144"/>
      <c r="C14" s="144"/>
      <c r="D14" s="145"/>
      <c r="E14" s="157"/>
      <c r="F14" s="158" t="str">
        <f t="shared" si="0"/>
        <v/>
      </c>
      <c r="G14" s="148" t="str">
        <f>IF($D14="","",VLOOKUP($AA14,GaAsSem_Req!$A$2:$N$22,4))</f>
        <v/>
      </c>
      <c r="H14" s="146"/>
      <c r="I14" s="147" t="str">
        <f t="shared" si="1"/>
        <v/>
      </c>
      <c r="J14" s="148" t="str">
        <f>IF($D14="","",VLOOKUP($AA14,GaAsSem_Req!$A$2:$N$22,5))</f>
        <v/>
      </c>
      <c r="K14" s="153"/>
      <c r="L14" s="154" t="str">
        <f t="shared" si="2"/>
        <v/>
      </c>
      <c r="M14" s="148" t="str">
        <f>IF($D14="","",VLOOKUP($AA14,GaAsSem_Req!$A$2:$N$22,6))</f>
        <v/>
      </c>
      <c r="N14" s="149" t="str">
        <f t="shared" si="3"/>
        <v/>
      </c>
      <c r="O14" s="150" t="str">
        <f>IF(OR($D14="",$W14="",GlobalParameters!$C$12=""),"",$W14)</f>
        <v/>
      </c>
      <c r="P14" s="151"/>
      <c r="Q14" s="144"/>
      <c r="R14" s="144"/>
      <c r="S14" s="144"/>
      <c r="T14" s="144"/>
      <c r="U14" s="144"/>
      <c r="V14" s="144"/>
      <c r="W14" s="152" t="str">
        <f>IF(OR($D14="",GlobalParameters!$C$12=""),"",MIN(VLOOKUP($AA14,GaAsSem_Req!$A$2:$N$22,13),$X14))</f>
        <v/>
      </c>
      <c r="X14" s="144"/>
      <c r="Y14" s="144"/>
      <c r="Z14" s="151"/>
      <c r="AA14" s="126" t="e">
        <f>VLOOKUP($D14,GaAsSem_Req!$R$2:$S$8,2)+VLOOKUP(GlobalParameters!$C$12,GaAsSem_Req!$T$2:$U$4,2)</f>
        <v>#N/A</v>
      </c>
      <c r="AD14" s="170" t="s">
        <v>97</v>
      </c>
    </row>
    <row r="15" spans="1:30" x14ac:dyDescent="0.25">
      <c r="A15" s="125"/>
      <c r="B15" s="144"/>
      <c r="C15" s="144"/>
      <c r="D15" s="145"/>
      <c r="E15" s="157"/>
      <c r="F15" s="158" t="str">
        <f t="shared" si="0"/>
        <v/>
      </c>
      <c r="G15" s="148" t="str">
        <f>IF($D15="","",VLOOKUP($AA15,GaAsSem_Req!$A$2:$N$22,4))</f>
        <v/>
      </c>
      <c r="H15" s="146"/>
      <c r="I15" s="147" t="str">
        <f t="shared" si="1"/>
        <v/>
      </c>
      <c r="J15" s="148" t="str">
        <f>IF($D15="","",VLOOKUP($AA15,GaAsSem_Req!$A$2:$N$22,5))</f>
        <v/>
      </c>
      <c r="K15" s="153"/>
      <c r="L15" s="154" t="str">
        <f t="shared" si="2"/>
        <v/>
      </c>
      <c r="M15" s="148" t="str">
        <f>IF($D15="","",VLOOKUP($AA15,GaAsSem_Req!$A$2:$N$22,6))</f>
        <v/>
      </c>
      <c r="N15" s="149" t="str">
        <f t="shared" si="3"/>
        <v/>
      </c>
      <c r="O15" s="150" t="str">
        <f>IF(OR($D15="",$W15="",GlobalParameters!$C$12=""),"",$W15)</f>
        <v/>
      </c>
      <c r="P15" s="151"/>
      <c r="Q15" s="144"/>
      <c r="R15" s="144"/>
      <c r="S15" s="144"/>
      <c r="T15" s="144"/>
      <c r="U15" s="144"/>
      <c r="V15" s="144"/>
      <c r="W15" s="152" t="str">
        <f>IF(OR($D15="",GlobalParameters!$C$12=""),"",MIN(VLOOKUP($AA15,GaAsSem_Req!$A$2:$N$22,13),$X15))</f>
        <v/>
      </c>
      <c r="X15" s="144"/>
      <c r="Y15" s="144"/>
      <c r="Z15" s="151"/>
      <c r="AA15" s="126" t="e">
        <f>VLOOKUP($D15,GaAsSem_Req!$R$2:$S$8,2)+VLOOKUP(GlobalParameters!$C$12,GaAsSem_Req!$T$2:$U$4,2)</f>
        <v>#N/A</v>
      </c>
      <c r="AD15" s="170" t="s">
        <v>95</v>
      </c>
    </row>
    <row r="16" spans="1:30" x14ac:dyDescent="0.25">
      <c r="A16" s="125"/>
      <c r="B16" s="144"/>
      <c r="C16" s="144"/>
      <c r="D16" s="145"/>
      <c r="E16" s="157"/>
      <c r="F16" s="158" t="str">
        <f t="shared" si="0"/>
        <v/>
      </c>
      <c r="G16" s="148" t="str">
        <f>IF($D16="","",VLOOKUP($AA16,GaAsSem_Req!$A$2:$N$22,4))</f>
        <v/>
      </c>
      <c r="H16" s="146"/>
      <c r="I16" s="147" t="str">
        <f t="shared" si="1"/>
        <v/>
      </c>
      <c r="J16" s="148" t="str">
        <f>IF($D16="","",VLOOKUP($AA16,GaAsSem_Req!$A$2:$N$22,5))</f>
        <v/>
      </c>
      <c r="K16" s="153"/>
      <c r="L16" s="154" t="str">
        <f t="shared" si="2"/>
        <v/>
      </c>
      <c r="M16" s="148" t="str">
        <f>IF($D16="","",VLOOKUP($AA16,GaAsSem_Req!$A$2:$N$22,6))</f>
        <v/>
      </c>
      <c r="N16" s="149" t="str">
        <f t="shared" si="3"/>
        <v/>
      </c>
      <c r="O16" s="150" t="str">
        <f>IF(OR($D16="",$W16="",GlobalParameters!$C$12=""),"",$W16)</f>
        <v/>
      </c>
      <c r="P16" s="151"/>
      <c r="Q16" s="144"/>
      <c r="R16" s="144"/>
      <c r="S16" s="144"/>
      <c r="T16" s="144"/>
      <c r="U16" s="144"/>
      <c r="V16" s="144"/>
      <c r="W16" s="152" t="str">
        <f>IF(OR($D16="",GlobalParameters!$C$12=""),"",MIN(VLOOKUP($AA16,GaAsSem_Req!$A$2:$N$22,13),$X16))</f>
        <v/>
      </c>
      <c r="X16" s="144"/>
      <c r="Y16" s="144"/>
      <c r="Z16" s="151"/>
      <c r="AA16" s="126" t="e">
        <f>VLOOKUP($D16,GaAsSem_Req!$R$2:$S$8,2)+VLOOKUP(GlobalParameters!$C$12,GaAsSem_Req!$T$2:$U$4,2)</f>
        <v>#N/A</v>
      </c>
    </row>
    <row r="17" spans="1:27" x14ac:dyDescent="0.25">
      <c r="A17" s="125"/>
      <c r="B17" s="144"/>
      <c r="C17" s="144"/>
      <c r="D17" s="145"/>
      <c r="E17" s="157"/>
      <c r="F17" s="158" t="str">
        <f t="shared" si="0"/>
        <v/>
      </c>
      <c r="G17" s="148" t="str">
        <f>IF($D17="","",VLOOKUP($AA17,GaAsSem_Req!$A$2:$N$22,4))</f>
        <v/>
      </c>
      <c r="H17" s="146"/>
      <c r="I17" s="147" t="str">
        <f t="shared" si="1"/>
        <v/>
      </c>
      <c r="J17" s="148" t="str">
        <f>IF($D17="","",VLOOKUP($AA17,GaAsSem_Req!$A$2:$N$22,5))</f>
        <v/>
      </c>
      <c r="K17" s="153"/>
      <c r="L17" s="154" t="str">
        <f t="shared" si="2"/>
        <v/>
      </c>
      <c r="M17" s="148" t="str">
        <f>IF($D17="","",VLOOKUP($AA17,GaAsSem_Req!$A$2:$N$22,6))</f>
        <v/>
      </c>
      <c r="N17" s="149" t="str">
        <f t="shared" si="3"/>
        <v/>
      </c>
      <c r="O17" s="150" t="str">
        <f>IF(OR($D17="",$W17="",GlobalParameters!$C$12=""),"",$W17)</f>
        <v/>
      </c>
      <c r="P17" s="151"/>
      <c r="Q17" s="144"/>
      <c r="R17" s="144"/>
      <c r="S17" s="144"/>
      <c r="T17" s="144"/>
      <c r="U17" s="144"/>
      <c r="V17" s="144"/>
      <c r="W17" s="152" t="str">
        <f>IF(OR($D17="",GlobalParameters!$C$12=""),"",MIN(VLOOKUP($AA17,GaAsSem_Req!$A$2:$N$22,13),$X17))</f>
        <v/>
      </c>
      <c r="X17" s="144"/>
      <c r="Y17" s="144"/>
      <c r="Z17" s="151"/>
      <c r="AA17" s="126" t="e">
        <f>VLOOKUP($D17,GaAsSem_Req!$R$2:$S$8,2)+VLOOKUP(GlobalParameters!$C$12,GaAsSem_Req!$T$2:$U$4,2)</f>
        <v>#N/A</v>
      </c>
    </row>
    <row r="18" spans="1:27" x14ac:dyDescent="0.25">
      <c r="A18" s="125"/>
      <c r="B18" s="144"/>
      <c r="C18" s="144"/>
      <c r="D18" s="145"/>
      <c r="E18" s="157"/>
      <c r="F18" s="158" t="str">
        <f t="shared" si="0"/>
        <v/>
      </c>
      <c r="G18" s="148" t="str">
        <f>IF($D18="","",VLOOKUP($AA18,GaAsSem_Req!$A$2:$N$22,4))</f>
        <v/>
      </c>
      <c r="H18" s="146"/>
      <c r="I18" s="147" t="str">
        <f t="shared" si="1"/>
        <v/>
      </c>
      <c r="J18" s="148" t="str">
        <f>IF($D18="","",VLOOKUP($AA18,GaAsSem_Req!$A$2:$N$22,5))</f>
        <v/>
      </c>
      <c r="K18" s="153"/>
      <c r="L18" s="154" t="str">
        <f t="shared" si="2"/>
        <v/>
      </c>
      <c r="M18" s="148" t="str">
        <f>IF($D18="","",VLOOKUP($AA18,GaAsSem_Req!$A$2:$N$22,6))</f>
        <v/>
      </c>
      <c r="N18" s="149" t="str">
        <f t="shared" si="3"/>
        <v/>
      </c>
      <c r="O18" s="150" t="str">
        <f>IF(OR($D18="",$W18="",GlobalParameters!$C$12=""),"",$W18)</f>
        <v/>
      </c>
      <c r="P18" s="151"/>
      <c r="Q18" s="144"/>
      <c r="R18" s="144"/>
      <c r="S18" s="144"/>
      <c r="T18" s="144"/>
      <c r="U18" s="144"/>
      <c r="V18" s="144"/>
      <c r="W18" s="152" t="str">
        <f>IF(OR($D18="",GlobalParameters!$C$12=""),"",MIN(VLOOKUP($AA18,GaAsSem_Req!$A$2:$N$22,13),$X18))</f>
        <v/>
      </c>
      <c r="X18" s="144"/>
      <c r="Y18" s="144"/>
      <c r="Z18" s="151"/>
      <c r="AA18" s="126" t="e">
        <f>VLOOKUP($D18,GaAsSem_Req!$R$2:$S$8,2)+VLOOKUP(GlobalParameters!$C$12,GaAsSem_Req!$T$2:$U$4,2)</f>
        <v>#N/A</v>
      </c>
    </row>
    <row r="19" spans="1:27" x14ac:dyDescent="0.25">
      <c r="A19" s="125"/>
      <c r="B19" s="144"/>
      <c r="C19" s="144"/>
      <c r="D19" s="145"/>
      <c r="E19" s="157"/>
      <c r="F19" s="158" t="str">
        <f t="shared" si="0"/>
        <v/>
      </c>
      <c r="G19" s="148" t="str">
        <f>IF($D19="","",VLOOKUP($AA19,GaAsSem_Req!$A$2:$N$22,4))</f>
        <v/>
      </c>
      <c r="H19" s="146"/>
      <c r="I19" s="147" t="str">
        <f t="shared" si="1"/>
        <v/>
      </c>
      <c r="J19" s="148" t="str">
        <f>IF($D19="","",VLOOKUP($AA19,GaAsSem_Req!$A$2:$N$22,5))</f>
        <v/>
      </c>
      <c r="K19" s="153"/>
      <c r="L19" s="154" t="str">
        <f t="shared" si="2"/>
        <v/>
      </c>
      <c r="M19" s="148" t="str">
        <f>IF($D19="","",VLOOKUP($AA19,GaAsSem_Req!$A$2:$N$22,6))</f>
        <v/>
      </c>
      <c r="N19" s="149" t="str">
        <f t="shared" si="3"/>
        <v/>
      </c>
      <c r="O19" s="150" t="str">
        <f>IF(OR($D19="",$W19="",GlobalParameters!$C$12=""),"",$W19)</f>
        <v/>
      </c>
      <c r="P19" s="151"/>
      <c r="Q19" s="144"/>
      <c r="R19" s="144"/>
      <c r="S19" s="144"/>
      <c r="T19" s="144"/>
      <c r="U19" s="144"/>
      <c r="V19" s="144"/>
      <c r="W19" s="152" t="str">
        <f>IF(OR($D19="",GlobalParameters!$C$12=""),"",MIN(VLOOKUP($AA19,GaAsSem_Req!$A$2:$N$22,13),$X19))</f>
        <v/>
      </c>
      <c r="X19" s="144"/>
      <c r="Y19" s="144"/>
      <c r="Z19" s="151"/>
      <c r="AA19" s="126" t="e">
        <f>VLOOKUP($D19,GaAsSem_Req!$R$2:$S$8,2)+VLOOKUP(GlobalParameters!$C$12,GaAsSem_Req!$T$2:$U$4,2)</f>
        <v>#N/A</v>
      </c>
    </row>
    <row r="20" spans="1:27" x14ac:dyDescent="0.25">
      <c r="A20" s="125"/>
      <c r="B20" s="144"/>
      <c r="C20" s="144"/>
      <c r="D20" s="145"/>
      <c r="E20" s="157"/>
      <c r="F20" s="158" t="str">
        <f t="shared" si="0"/>
        <v/>
      </c>
      <c r="G20" s="148" t="str">
        <f>IF($D20="","",VLOOKUP($AA20,GaAsSem_Req!$A$2:$N$22,4))</f>
        <v/>
      </c>
      <c r="H20" s="146"/>
      <c r="I20" s="147" t="str">
        <f t="shared" si="1"/>
        <v/>
      </c>
      <c r="J20" s="148" t="str">
        <f>IF($D20="","",VLOOKUP($AA20,GaAsSem_Req!$A$2:$N$22,5))</f>
        <v/>
      </c>
      <c r="K20" s="153"/>
      <c r="L20" s="154" t="str">
        <f t="shared" si="2"/>
        <v/>
      </c>
      <c r="M20" s="148" t="str">
        <f>IF($D20="","",VLOOKUP($AA20,GaAsSem_Req!$A$2:$N$22,6))</f>
        <v/>
      </c>
      <c r="N20" s="149" t="str">
        <f t="shared" si="3"/>
        <v/>
      </c>
      <c r="O20" s="150" t="str">
        <f>IF(OR($D20="",$W20="",GlobalParameters!$C$12=""),"",$W20)</f>
        <v/>
      </c>
      <c r="P20" s="151"/>
      <c r="Q20" s="144"/>
      <c r="R20" s="144"/>
      <c r="S20" s="144"/>
      <c r="T20" s="144"/>
      <c r="U20" s="144"/>
      <c r="V20" s="144"/>
      <c r="W20" s="152" t="str">
        <f>IF(OR($D20="",GlobalParameters!$C$12=""),"",MIN(VLOOKUP($AA20,GaAsSem_Req!$A$2:$N$22,13),$X20))</f>
        <v/>
      </c>
      <c r="X20" s="144"/>
      <c r="Y20" s="144"/>
      <c r="Z20" s="151"/>
      <c r="AA20" s="126" t="e">
        <f>VLOOKUP($D20,GaAsSem_Req!$R$2:$S$8,2)+VLOOKUP(GlobalParameters!$C$12,GaAsSem_Req!$T$2:$U$4,2)</f>
        <v>#N/A</v>
      </c>
    </row>
    <row r="21" spans="1:27" x14ac:dyDescent="0.25">
      <c r="A21" s="125"/>
      <c r="B21" s="144"/>
      <c r="C21" s="144"/>
      <c r="D21" s="145"/>
      <c r="E21" s="157"/>
      <c r="F21" s="158" t="str">
        <f t="shared" si="0"/>
        <v/>
      </c>
      <c r="G21" s="148" t="str">
        <f>IF($D21="","",VLOOKUP($AA21,GaAsSem_Req!$A$2:$N$22,4))</f>
        <v/>
      </c>
      <c r="H21" s="146"/>
      <c r="I21" s="147" t="str">
        <f t="shared" si="1"/>
        <v/>
      </c>
      <c r="J21" s="148" t="str">
        <f>IF($D21="","",VLOOKUP($AA21,GaAsSem_Req!$A$2:$N$22,5))</f>
        <v/>
      </c>
      <c r="K21" s="153"/>
      <c r="L21" s="154" t="str">
        <f t="shared" si="2"/>
        <v/>
      </c>
      <c r="M21" s="148" t="str">
        <f>IF($D21="","",VLOOKUP($AA21,GaAsSem_Req!$A$2:$N$22,6))</f>
        <v/>
      </c>
      <c r="N21" s="149" t="str">
        <f t="shared" si="3"/>
        <v/>
      </c>
      <c r="O21" s="150" t="str">
        <f>IF(OR($D21="",$W21="",GlobalParameters!$C$12=""),"",$W21)</f>
        <v/>
      </c>
      <c r="P21" s="151"/>
      <c r="Q21" s="144"/>
      <c r="R21" s="144"/>
      <c r="S21" s="144"/>
      <c r="T21" s="144"/>
      <c r="U21" s="144"/>
      <c r="V21" s="144"/>
      <c r="W21" s="152" t="str">
        <f>IF(OR($D21="",GlobalParameters!$C$12=""),"",MIN(VLOOKUP($AA21,GaAsSem_Req!$A$2:$N$22,13),$X21))</f>
        <v/>
      </c>
      <c r="X21" s="144"/>
      <c r="Y21" s="144"/>
      <c r="Z21" s="151"/>
      <c r="AA21" s="126" t="e">
        <f>VLOOKUP($D21,GaAsSem_Req!$R$2:$S$8,2)+VLOOKUP(GlobalParameters!$C$12,GaAsSem_Req!$T$2:$U$4,2)</f>
        <v>#N/A</v>
      </c>
    </row>
    <row r="22" spans="1:27" x14ac:dyDescent="0.25">
      <c r="A22" s="125"/>
      <c r="B22" s="144"/>
      <c r="C22" s="144"/>
      <c r="D22" s="145"/>
      <c r="E22" s="157"/>
      <c r="F22" s="158" t="str">
        <f t="shared" si="0"/>
        <v/>
      </c>
      <c r="G22" s="148" t="str">
        <f>IF($D22="","",VLOOKUP($AA22,GaAsSem_Req!$A$2:$N$22,4))</f>
        <v/>
      </c>
      <c r="H22" s="146"/>
      <c r="I22" s="147" t="str">
        <f t="shared" si="1"/>
        <v/>
      </c>
      <c r="J22" s="148" t="str">
        <f>IF($D22="","",VLOOKUP($AA22,GaAsSem_Req!$A$2:$N$22,5))</f>
        <v/>
      </c>
      <c r="K22" s="153"/>
      <c r="L22" s="154" t="str">
        <f t="shared" si="2"/>
        <v/>
      </c>
      <c r="M22" s="148" t="str">
        <f>IF($D22="","",VLOOKUP($AA22,GaAsSem_Req!$A$2:$N$22,6))</f>
        <v/>
      </c>
      <c r="N22" s="149" t="str">
        <f t="shared" si="3"/>
        <v/>
      </c>
      <c r="O22" s="150" t="str">
        <f>IF(OR($D22="",$W22="",GlobalParameters!$C$12=""),"",$W22)</f>
        <v/>
      </c>
      <c r="P22" s="151"/>
      <c r="Q22" s="144"/>
      <c r="R22" s="144"/>
      <c r="S22" s="144"/>
      <c r="T22" s="144"/>
      <c r="U22" s="144"/>
      <c r="V22" s="144"/>
      <c r="W22" s="152" t="str">
        <f>IF(OR($D22="",GlobalParameters!$C$12=""),"",MIN(VLOOKUP($AA22,GaAsSem_Req!$A$2:$N$22,13),$X22))</f>
        <v/>
      </c>
      <c r="X22" s="144"/>
      <c r="Y22" s="144"/>
      <c r="Z22" s="151"/>
      <c r="AA22" s="126" t="e">
        <f>VLOOKUP($D22,GaAsSem_Req!$R$2:$S$8,2)+VLOOKUP(GlobalParameters!$C$12,GaAsSem_Req!$T$2:$U$4,2)</f>
        <v>#N/A</v>
      </c>
    </row>
    <row r="23" spans="1:27" x14ac:dyDescent="0.25">
      <c r="A23" s="125"/>
      <c r="B23" s="144"/>
      <c r="C23" s="144"/>
      <c r="D23" s="145"/>
      <c r="E23" s="157"/>
      <c r="F23" s="158" t="str">
        <f t="shared" si="0"/>
        <v/>
      </c>
      <c r="G23" s="148" t="str">
        <f>IF($D23="","",VLOOKUP($AA23,GaAsSem_Req!$A$2:$N$22,4))</f>
        <v/>
      </c>
      <c r="H23" s="146"/>
      <c r="I23" s="147" t="str">
        <f t="shared" si="1"/>
        <v/>
      </c>
      <c r="J23" s="148" t="str">
        <f>IF($D23="","",VLOOKUP($AA23,GaAsSem_Req!$A$2:$N$22,5))</f>
        <v/>
      </c>
      <c r="K23" s="153"/>
      <c r="L23" s="154" t="str">
        <f t="shared" si="2"/>
        <v/>
      </c>
      <c r="M23" s="148" t="str">
        <f>IF($D23="","",VLOOKUP($AA23,GaAsSem_Req!$A$2:$N$22,6))</f>
        <v/>
      </c>
      <c r="N23" s="149" t="str">
        <f t="shared" si="3"/>
        <v/>
      </c>
      <c r="O23" s="150" t="str">
        <f>IF(OR($D23="",$W23="",GlobalParameters!$C$12=""),"",$W23)</f>
        <v/>
      </c>
      <c r="P23" s="151"/>
      <c r="Q23" s="144"/>
      <c r="R23" s="144"/>
      <c r="S23" s="144"/>
      <c r="T23" s="144"/>
      <c r="U23" s="144"/>
      <c r="V23" s="144"/>
      <c r="W23" s="152" t="str">
        <f>IF(OR($D23="",GlobalParameters!$C$12=""),"",MIN(VLOOKUP($AA23,GaAsSem_Req!$A$2:$N$22,13),$X23))</f>
        <v/>
      </c>
      <c r="X23" s="144"/>
      <c r="Y23" s="144"/>
      <c r="Z23" s="151"/>
      <c r="AA23" s="126" t="e">
        <f>VLOOKUP($D23,GaAsSem_Req!$R$2:$S$8,2)+VLOOKUP(GlobalParameters!$C$12,GaAsSem_Req!$T$2:$U$4,2)</f>
        <v>#N/A</v>
      </c>
    </row>
    <row r="24" spans="1:27" x14ac:dyDescent="0.25">
      <c r="A24" s="125"/>
      <c r="B24" s="144"/>
      <c r="C24" s="144"/>
      <c r="D24" s="145"/>
      <c r="E24" s="157"/>
      <c r="F24" s="158" t="str">
        <f t="shared" si="0"/>
        <v/>
      </c>
      <c r="G24" s="148" t="str">
        <f>IF($D24="","",VLOOKUP($AA24,GaAsSem_Req!$A$2:$N$22,4))</f>
        <v/>
      </c>
      <c r="H24" s="146"/>
      <c r="I24" s="147" t="str">
        <f t="shared" si="1"/>
        <v/>
      </c>
      <c r="J24" s="148" t="str">
        <f>IF($D24="","",VLOOKUP($AA24,GaAsSem_Req!$A$2:$N$22,5))</f>
        <v/>
      </c>
      <c r="K24" s="153"/>
      <c r="L24" s="154" t="str">
        <f t="shared" si="2"/>
        <v/>
      </c>
      <c r="M24" s="148" t="str">
        <f>IF($D24="","",VLOOKUP($AA24,GaAsSem_Req!$A$2:$N$22,6))</f>
        <v/>
      </c>
      <c r="N24" s="149" t="str">
        <f t="shared" si="3"/>
        <v/>
      </c>
      <c r="O24" s="150" t="str">
        <f>IF(OR($D24="",$W24="",GlobalParameters!$C$12=""),"",$W24)</f>
        <v/>
      </c>
      <c r="P24" s="151"/>
      <c r="Q24" s="144"/>
      <c r="R24" s="144"/>
      <c r="S24" s="144"/>
      <c r="T24" s="144"/>
      <c r="U24" s="144"/>
      <c r="V24" s="144"/>
      <c r="W24" s="152" t="str">
        <f>IF(OR($D24="",GlobalParameters!$C$12=""),"",MIN(VLOOKUP($AA24,GaAsSem_Req!$A$2:$N$22,13),$X24))</f>
        <v/>
      </c>
      <c r="X24" s="144"/>
      <c r="Y24" s="144"/>
      <c r="Z24" s="151"/>
      <c r="AA24" s="126" t="e">
        <f>VLOOKUP($D24,GaAsSem_Req!$R$2:$S$8,2)+VLOOKUP(GlobalParameters!$C$12,GaAsSem_Req!$T$2:$U$4,2)</f>
        <v>#N/A</v>
      </c>
    </row>
    <row r="25" spans="1:27" x14ac:dyDescent="0.25">
      <c r="A25" s="125"/>
      <c r="B25" s="144"/>
      <c r="C25" s="144"/>
      <c r="D25" s="145"/>
      <c r="E25" s="157"/>
      <c r="F25" s="158" t="str">
        <f t="shared" si="0"/>
        <v/>
      </c>
      <c r="G25" s="148" t="str">
        <f>IF($D25="","",VLOOKUP($AA25,GaAsSem_Req!$A$2:$N$22,4))</f>
        <v/>
      </c>
      <c r="H25" s="146"/>
      <c r="I25" s="147" t="str">
        <f t="shared" si="1"/>
        <v/>
      </c>
      <c r="J25" s="148" t="str">
        <f>IF($D25="","",VLOOKUP($AA25,GaAsSem_Req!$A$2:$N$22,5))</f>
        <v/>
      </c>
      <c r="K25" s="153"/>
      <c r="L25" s="154" t="str">
        <f t="shared" si="2"/>
        <v/>
      </c>
      <c r="M25" s="148" t="str">
        <f>IF($D25="","",VLOOKUP($AA25,GaAsSem_Req!$A$2:$N$22,6))</f>
        <v/>
      </c>
      <c r="N25" s="149" t="str">
        <f t="shared" si="3"/>
        <v/>
      </c>
      <c r="O25" s="150" t="str">
        <f>IF(OR($D25="",$W25="",GlobalParameters!$C$12=""),"",$W25)</f>
        <v/>
      </c>
      <c r="P25" s="151"/>
      <c r="Q25" s="144"/>
      <c r="R25" s="144"/>
      <c r="S25" s="144"/>
      <c r="T25" s="144"/>
      <c r="U25" s="144"/>
      <c r="V25" s="144"/>
      <c r="W25" s="152" t="str">
        <f>IF(OR($D25="",GlobalParameters!$C$12=""),"",MIN(VLOOKUP($AA25,GaAsSem_Req!$A$2:$N$22,13),$X25))</f>
        <v/>
      </c>
      <c r="X25" s="144"/>
      <c r="Y25" s="144"/>
      <c r="Z25" s="151"/>
      <c r="AA25" s="126" t="e">
        <f>VLOOKUP($D25,GaAsSem_Req!$R$2:$S$8,2)+VLOOKUP(GlobalParameters!$C$12,GaAsSem_Req!$T$2:$U$4,2)</f>
        <v>#N/A</v>
      </c>
    </row>
    <row r="26" spans="1:27" x14ac:dyDescent="0.25">
      <c r="A26" s="125"/>
      <c r="B26" s="144"/>
      <c r="C26" s="144"/>
      <c r="D26" s="145"/>
      <c r="E26" s="157"/>
      <c r="F26" s="158" t="str">
        <f t="shared" si="0"/>
        <v/>
      </c>
      <c r="G26" s="148" t="str">
        <f>IF($D26="","",VLOOKUP($AA26,GaAsSem_Req!$A$2:$N$22,4))</f>
        <v/>
      </c>
      <c r="H26" s="146"/>
      <c r="I26" s="147" t="str">
        <f t="shared" si="1"/>
        <v/>
      </c>
      <c r="J26" s="148" t="str">
        <f>IF($D26="","",VLOOKUP($AA26,GaAsSem_Req!$A$2:$N$22,5))</f>
        <v/>
      </c>
      <c r="K26" s="153"/>
      <c r="L26" s="154" t="str">
        <f t="shared" si="2"/>
        <v/>
      </c>
      <c r="M26" s="148" t="str">
        <f>IF($D26="","",VLOOKUP($AA26,GaAsSem_Req!$A$2:$N$22,6))</f>
        <v/>
      </c>
      <c r="N26" s="149" t="str">
        <f t="shared" si="3"/>
        <v/>
      </c>
      <c r="O26" s="150" t="str">
        <f>IF(OR($D26="",$W26="",GlobalParameters!$C$12=""),"",$W26)</f>
        <v/>
      </c>
      <c r="P26" s="151"/>
      <c r="Q26" s="144"/>
      <c r="R26" s="144"/>
      <c r="S26" s="144"/>
      <c r="T26" s="144"/>
      <c r="U26" s="144"/>
      <c r="V26" s="144"/>
      <c r="W26" s="152" t="str">
        <f>IF(OR($D26="",GlobalParameters!$C$12=""),"",MIN(VLOOKUP($AA26,GaAsSem_Req!$A$2:$N$22,13),$X26))</f>
        <v/>
      </c>
      <c r="X26" s="144"/>
      <c r="Y26" s="144"/>
      <c r="Z26" s="151"/>
      <c r="AA26" s="126" t="e">
        <f>VLOOKUP($D26,GaAsSem_Req!$R$2:$S$8,2)+VLOOKUP(GlobalParameters!$C$12,GaAsSem_Req!$T$2:$U$4,2)</f>
        <v>#N/A</v>
      </c>
    </row>
    <row r="27" spans="1:27" x14ac:dyDescent="0.25">
      <c r="A27" s="125"/>
      <c r="B27" s="144"/>
      <c r="C27" s="144"/>
      <c r="D27" s="145"/>
      <c r="E27" s="157"/>
      <c r="F27" s="158" t="str">
        <f t="shared" si="0"/>
        <v/>
      </c>
      <c r="G27" s="148" t="str">
        <f>IF($D27="","",VLOOKUP($AA27,GaAsSem_Req!$A$2:$N$22,4))</f>
        <v/>
      </c>
      <c r="H27" s="146"/>
      <c r="I27" s="147" t="str">
        <f t="shared" si="1"/>
        <v/>
      </c>
      <c r="J27" s="148" t="str">
        <f>IF($D27="","",VLOOKUP($AA27,GaAsSem_Req!$A$2:$N$22,5))</f>
        <v/>
      </c>
      <c r="K27" s="153"/>
      <c r="L27" s="154" t="str">
        <f t="shared" si="2"/>
        <v/>
      </c>
      <c r="M27" s="148" t="str">
        <f>IF($D27="","",VLOOKUP($AA27,GaAsSem_Req!$A$2:$N$22,6))</f>
        <v/>
      </c>
      <c r="N27" s="149" t="str">
        <f t="shared" si="3"/>
        <v/>
      </c>
      <c r="O27" s="150" t="str">
        <f>IF(OR($D27="",$W27="",GlobalParameters!$C$12=""),"",$W27)</f>
        <v/>
      </c>
      <c r="P27" s="151"/>
      <c r="Q27" s="144"/>
      <c r="R27" s="144"/>
      <c r="S27" s="144"/>
      <c r="T27" s="144"/>
      <c r="U27" s="144"/>
      <c r="V27" s="144"/>
      <c r="W27" s="152" t="str">
        <f>IF(OR($D27="",GlobalParameters!$C$12=""),"",MIN(VLOOKUP($AA27,GaAsSem_Req!$A$2:$N$22,13),$X27))</f>
        <v/>
      </c>
      <c r="X27" s="144"/>
      <c r="Y27" s="144"/>
      <c r="Z27" s="151"/>
      <c r="AA27" s="126" t="e">
        <f>VLOOKUP($D27,GaAsSem_Req!$R$2:$S$8,2)+VLOOKUP(GlobalParameters!$C$12,GaAsSem_Req!$T$2:$U$4,2)</f>
        <v>#N/A</v>
      </c>
    </row>
    <row r="28" spans="1:27" x14ac:dyDescent="0.25">
      <c r="A28" s="125"/>
      <c r="B28" s="144"/>
      <c r="C28" s="144"/>
      <c r="D28" s="145"/>
      <c r="E28" s="157"/>
      <c r="F28" s="158" t="str">
        <f t="shared" si="0"/>
        <v/>
      </c>
      <c r="G28" s="148" t="str">
        <f>IF($D28="","",VLOOKUP($AA28,GaAsSem_Req!$A$2:$N$22,4))</f>
        <v/>
      </c>
      <c r="H28" s="146"/>
      <c r="I28" s="147" t="str">
        <f t="shared" si="1"/>
        <v/>
      </c>
      <c r="J28" s="148" t="str">
        <f>IF($D28="","",VLOOKUP($AA28,GaAsSem_Req!$A$2:$N$22,5))</f>
        <v/>
      </c>
      <c r="K28" s="153"/>
      <c r="L28" s="154" t="str">
        <f t="shared" si="2"/>
        <v/>
      </c>
      <c r="M28" s="148" t="str">
        <f>IF($D28="","",VLOOKUP($AA28,GaAsSem_Req!$A$2:$N$22,6))</f>
        <v/>
      </c>
      <c r="N28" s="149" t="str">
        <f t="shared" si="3"/>
        <v/>
      </c>
      <c r="O28" s="150" t="str">
        <f>IF(OR($D28="",$W28="",GlobalParameters!$C$12=""),"",$W28)</f>
        <v/>
      </c>
      <c r="P28" s="151"/>
      <c r="Q28" s="144"/>
      <c r="R28" s="144"/>
      <c r="S28" s="144"/>
      <c r="T28" s="144"/>
      <c r="U28" s="144"/>
      <c r="V28" s="144"/>
      <c r="W28" s="152" t="str">
        <f>IF(OR($D28="",GlobalParameters!$C$12=""),"",MIN(VLOOKUP($AA28,GaAsSem_Req!$A$2:$N$22,13),$X28))</f>
        <v/>
      </c>
      <c r="X28" s="144"/>
      <c r="Y28" s="144"/>
      <c r="Z28" s="151"/>
      <c r="AA28" s="126" t="e">
        <f>VLOOKUP($D28,GaAsSem_Req!$R$2:$S$8,2)+VLOOKUP(GlobalParameters!$C$12,GaAsSem_Req!$T$2:$U$4,2)</f>
        <v>#N/A</v>
      </c>
    </row>
    <row r="29" spans="1:27" x14ac:dyDescent="0.25">
      <c r="A29" s="125"/>
      <c r="B29" s="144"/>
      <c r="C29" s="144"/>
      <c r="D29" s="145"/>
      <c r="E29" s="157"/>
      <c r="F29" s="158" t="str">
        <f t="shared" si="0"/>
        <v/>
      </c>
      <c r="G29" s="148" t="str">
        <f>IF($D29="","",VLOOKUP($AA29,GaAsSem_Req!$A$2:$N$22,4))</f>
        <v/>
      </c>
      <c r="H29" s="146"/>
      <c r="I29" s="147" t="str">
        <f t="shared" si="1"/>
        <v/>
      </c>
      <c r="J29" s="148" t="str">
        <f>IF($D29="","",VLOOKUP($AA29,GaAsSem_Req!$A$2:$N$22,5))</f>
        <v/>
      </c>
      <c r="K29" s="153"/>
      <c r="L29" s="154" t="str">
        <f t="shared" si="2"/>
        <v/>
      </c>
      <c r="M29" s="148" t="str">
        <f>IF($D29="","",VLOOKUP($AA29,GaAsSem_Req!$A$2:$N$22,6))</f>
        <v/>
      </c>
      <c r="N29" s="149" t="str">
        <f t="shared" si="3"/>
        <v/>
      </c>
      <c r="O29" s="150" t="str">
        <f>IF(OR($D29="",$W29="",GlobalParameters!$C$12=""),"",$W29)</f>
        <v/>
      </c>
      <c r="P29" s="151"/>
      <c r="Q29" s="144"/>
      <c r="R29" s="144"/>
      <c r="S29" s="144"/>
      <c r="T29" s="144"/>
      <c r="U29" s="144"/>
      <c r="V29" s="144"/>
      <c r="W29" s="152" t="str">
        <f>IF(OR($D29="",GlobalParameters!$C$12=""),"",MIN(VLOOKUP($AA29,GaAsSem_Req!$A$2:$N$22,13),$X29))</f>
        <v/>
      </c>
      <c r="X29" s="144"/>
      <c r="Y29" s="144"/>
      <c r="Z29" s="151"/>
      <c r="AA29" s="126" t="e">
        <f>VLOOKUP($D29,GaAsSem_Req!$R$2:$S$8,2)+VLOOKUP(GlobalParameters!$C$12,GaAsSem_Req!$T$2:$U$4,2)</f>
        <v>#N/A</v>
      </c>
    </row>
    <row r="30" spans="1:27" x14ac:dyDescent="0.25">
      <c r="A30" s="125"/>
      <c r="B30" s="144"/>
      <c r="C30" s="144"/>
      <c r="D30" s="145"/>
      <c r="E30" s="157"/>
      <c r="F30" s="158" t="str">
        <f t="shared" si="0"/>
        <v/>
      </c>
      <c r="G30" s="148" t="str">
        <f>IF($D30="","",VLOOKUP($AA30,GaAsSem_Req!$A$2:$N$22,4))</f>
        <v/>
      </c>
      <c r="H30" s="146"/>
      <c r="I30" s="147" t="str">
        <f t="shared" si="1"/>
        <v/>
      </c>
      <c r="J30" s="148" t="str">
        <f>IF($D30="","",VLOOKUP($AA30,GaAsSem_Req!$A$2:$N$22,5))</f>
        <v/>
      </c>
      <c r="K30" s="153"/>
      <c r="L30" s="154" t="str">
        <f t="shared" si="2"/>
        <v/>
      </c>
      <c r="M30" s="148" t="str">
        <f>IF($D30="","",VLOOKUP($AA30,GaAsSem_Req!$A$2:$N$22,6))</f>
        <v/>
      </c>
      <c r="N30" s="149" t="str">
        <f t="shared" si="3"/>
        <v/>
      </c>
      <c r="O30" s="150" t="str">
        <f>IF(OR($D30="",$W30="",GlobalParameters!$C$12=""),"",$W30)</f>
        <v/>
      </c>
      <c r="P30" s="151"/>
      <c r="Q30" s="144"/>
      <c r="R30" s="144"/>
      <c r="S30" s="144"/>
      <c r="T30" s="144"/>
      <c r="U30" s="144"/>
      <c r="V30" s="144"/>
      <c r="W30" s="152" t="str">
        <f>IF(OR($D30="",GlobalParameters!$C$12=""),"",MIN(VLOOKUP($AA30,GaAsSem_Req!$A$2:$N$22,13),$X30))</f>
        <v/>
      </c>
      <c r="X30" s="144"/>
      <c r="Y30" s="144"/>
      <c r="Z30" s="151"/>
      <c r="AA30" s="126" t="e">
        <f>VLOOKUP($D30,GaAsSem_Req!$R$2:$S$8,2)+VLOOKUP(GlobalParameters!$C$12,GaAsSem_Req!$T$2:$U$4,2)</f>
        <v>#N/A</v>
      </c>
    </row>
    <row r="31" spans="1:27" x14ac:dyDescent="0.25">
      <c r="A31" s="125"/>
      <c r="B31" s="144"/>
      <c r="C31" s="144"/>
      <c r="D31" s="145"/>
      <c r="E31" s="157"/>
      <c r="F31" s="158" t="str">
        <f t="shared" si="0"/>
        <v/>
      </c>
      <c r="G31" s="148" t="str">
        <f>IF($D31="","",VLOOKUP($AA31,GaAsSem_Req!$A$2:$N$22,4))</f>
        <v/>
      </c>
      <c r="H31" s="146"/>
      <c r="I31" s="147" t="str">
        <f t="shared" si="1"/>
        <v/>
      </c>
      <c r="J31" s="148" t="str">
        <f>IF($D31="","",VLOOKUP($AA31,GaAsSem_Req!$A$2:$N$22,5))</f>
        <v/>
      </c>
      <c r="K31" s="153"/>
      <c r="L31" s="154" t="str">
        <f t="shared" si="2"/>
        <v/>
      </c>
      <c r="M31" s="148" t="str">
        <f>IF($D31="","",VLOOKUP($AA31,GaAsSem_Req!$A$2:$N$22,6))</f>
        <v/>
      </c>
      <c r="N31" s="149" t="str">
        <f t="shared" ref="N31:N94" si="4">IF($D31="","",$J$6+Y31)</f>
        <v/>
      </c>
      <c r="O31" s="150" t="str">
        <f>IF(OR($D31="",$W31="",GlobalParameters!$C$12=""),"",$W31)</f>
        <v/>
      </c>
      <c r="P31" s="151"/>
      <c r="Q31" s="144"/>
      <c r="R31" s="144"/>
      <c r="S31" s="144"/>
      <c r="T31" s="144"/>
      <c r="U31" s="144"/>
      <c r="V31" s="144"/>
      <c r="W31" s="152" t="str">
        <f>IF(OR($D31="",GlobalParameters!$C$12=""),"",MIN(VLOOKUP($AA31,GaAsSem_Req!$A$2:$N$22,13),$X31))</f>
        <v/>
      </c>
      <c r="X31" s="144"/>
      <c r="Y31" s="144"/>
      <c r="Z31" s="151"/>
      <c r="AA31" s="126" t="e">
        <f>VLOOKUP($D31,GaAsSem_Req!$R$2:$S$8,2)+VLOOKUP(GlobalParameters!$C$12,GaAsSem_Req!$T$2:$U$4,2)</f>
        <v>#N/A</v>
      </c>
    </row>
    <row r="32" spans="1:27" x14ac:dyDescent="0.25">
      <c r="A32" s="125"/>
      <c r="B32" s="144"/>
      <c r="C32" s="144"/>
      <c r="D32" s="145"/>
      <c r="E32" s="157"/>
      <c r="F32" s="158" t="str">
        <f t="shared" si="0"/>
        <v/>
      </c>
      <c r="G32" s="148" t="str">
        <f>IF($D32="","",VLOOKUP($AA32,GaAsSem_Req!$A$2:$N$22,4))</f>
        <v/>
      </c>
      <c r="H32" s="146"/>
      <c r="I32" s="147" t="str">
        <f t="shared" si="1"/>
        <v/>
      </c>
      <c r="J32" s="148" t="str">
        <f>IF($D32="","",VLOOKUP($AA32,GaAsSem_Req!$A$2:$N$22,5))</f>
        <v/>
      </c>
      <c r="K32" s="153"/>
      <c r="L32" s="154" t="str">
        <f t="shared" si="2"/>
        <v/>
      </c>
      <c r="M32" s="148" t="str">
        <f>IF($D32="","",VLOOKUP($AA32,GaAsSem_Req!$A$2:$N$22,6))</f>
        <v/>
      </c>
      <c r="N32" s="149" t="str">
        <f t="shared" si="4"/>
        <v/>
      </c>
      <c r="O32" s="150" t="str">
        <f>IF(OR($D32="",$W32="",GlobalParameters!$C$12=""),"",$W32)</f>
        <v/>
      </c>
      <c r="P32" s="151"/>
      <c r="Q32" s="144"/>
      <c r="R32" s="144"/>
      <c r="S32" s="144"/>
      <c r="T32" s="144"/>
      <c r="U32" s="144"/>
      <c r="V32" s="144"/>
      <c r="W32" s="152" t="str">
        <f>IF(OR($D32="",GlobalParameters!$C$12=""),"",MIN(VLOOKUP($AA32,GaAsSem_Req!$A$2:$N$22,13),$X32))</f>
        <v/>
      </c>
      <c r="X32" s="144"/>
      <c r="Y32" s="144"/>
      <c r="Z32" s="151"/>
      <c r="AA32" s="126" t="e">
        <f>VLOOKUP($D32,GaAsSem_Req!$R$2:$S$8,2)+VLOOKUP(GlobalParameters!$C$12,GaAsSem_Req!$T$2:$U$4,2)</f>
        <v>#N/A</v>
      </c>
    </row>
    <row r="33" spans="1:27" x14ac:dyDescent="0.25">
      <c r="A33" s="125"/>
      <c r="B33" s="144"/>
      <c r="C33" s="144"/>
      <c r="D33" s="145"/>
      <c r="E33" s="157"/>
      <c r="F33" s="158" t="str">
        <f t="shared" si="0"/>
        <v/>
      </c>
      <c r="G33" s="148" t="str">
        <f>IF($D33="","",VLOOKUP($AA33,GaAsSem_Req!$A$2:$N$22,4))</f>
        <v/>
      </c>
      <c r="H33" s="146"/>
      <c r="I33" s="147" t="str">
        <f t="shared" si="1"/>
        <v/>
      </c>
      <c r="J33" s="148" t="str">
        <f>IF($D33="","",VLOOKUP($AA33,GaAsSem_Req!$A$2:$N$22,5))</f>
        <v/>
      </c>
      <c r="K33" s="153"/>
      <c r="L33" s="154" t="str">
        <f t="shared" si="2"/>
        <v/>
      </c>
      <c r="M33" s="148" t="str">
        <f>IF($D33="","",VLOOKUP($AA33,GaAsSem_Req!$A$2:$N$22,6))</f>
        <v/>
      </c>
      <c r="N33" s="149" t="str">
        <f t="shared" si="4"/>
        <v/>
      </c>
      <c r="O33" s="150" t="str">
        <f>IF(OR($D33="",$W33="",GlobalParameters!$C$12=""),"",$W33)</f>
        <v/>
      </c>
      <c r="P33" s="151"/>
      <c r="Q33" s="144"/>
      <c r="R33" s="144"/>
      <c r="S33" s="144"/>
      <c r="T33" s="144"/>
      <c r="U33" s="144"/>
      <c r="V33" s="144"/>
      <c r="W33" s="152" t="str">
        <f>IF(OR($D33="",GlobalParameters!$C$12=""),"",MIN(VLOOKUP($AA33,GaAsSem_Req!$A$2:$N$22,13),$X33))</f>
        <v/>
      </c>
      <c r="X33" s="144"/>
      <c r="Y33" s="144"/>
      <c r="Z33" s="151"/>
      <c r="AA33" s="126" t="e">
        <f>VLOOKUP($D33,GaAsSem_Req!$R$2:$S$8,2)+VLOOKUP(GlobalParameters!$C$12,GaAsSem_Req!$T$2:$U$4,2)</f>
        <v>#N/A</v>
      </c>
    </row>
    <row r="34" spans="1:27" x14ac:dyDescent="0.25">
      <c r="A34" s="125"/>
      <c r="B34" s="144"/>
      <c r="C34" s="144"/>
      <c r="D34" s="145"/>
      <c r="E34" s="157"/>
      <c r="F34" s="158" t="str">
        <f t="shared" si="0"/>
        <v/>
      </c>
      <c r="G34" s="148" t="str">
        <f>IF($D34="","",VLOOKUP($AA34,GaAsSem_Req!$A$2:$N$22,4))</f>
        <v/>
      </c>
      <c r="H34" s="146"/>
      <c r="I34" s="147" t="str">
        <f t="shared" si="1"/>
        <v/>
      </c>
      <c r="J34" s="148" t="str">
        <f>IF($D34="","",VLOOKUP($AA34,GaAsSem_Req!$A$2:$N$22,5))</f>
        <v/>
      </c>
      <c r="K34" s="153"/>
      <c r="L34" s="154" t="str">
        <f t="shared" si="2"/>
        <v/>
      </c>
      <c r="M34" s="148" t="str">
        <f>IF($D34="","",VLOOKUP($AA34,GaAsSem_Req!$A$2:$N$22,6))</f>
        <v/>
      </c>
      <c r="N34" s="149" t="str">
        <f t="shared" si="4"/>
        <v/>
      </c>
      <c r="O34" s="150" t="str">
        <f>IF(OR($D34="",$W34="",GlobalParameters!$C$12=""),"",$W34)</f>
        <v/>
      </c>
      <c r="P34" s="151"/>
      <c r="Q34" s="144"/>
      <c r="R34" s="144"/>
      <c r="S34" s="144"/>
      <c r="T34" s="144"/>
      <c r="U34" s="144"/>
      <c r="V34" s="144"/>
      <c r="W34" s="152" t="str">
        <f>IF(OR($D34="",GlobalParameters!$C$12=""),"",MIN(VLOOKUP($AA34,GaAsSem_Req!$A$2:$N$22,13),$X34))</f>
        <v/>
      </c>
      <c r="X34" s="144"/>
      <c r="Y34" s="144"/>
      <c r="Z34" s="151"/>
      <c r="AA34" s="126" t="e">
        <f>VLOOKUP($D34,GaAsSem_Req!$R$2:$S$8,2)+VLOOKUP(GlobalParameters!$C$12,GaAsSem_Req!$T$2:$U$4,2)</f>
        <v>#N/A</v>
      </c>
    </row>
    <row r="35" spans="1:27" x14ac:dyDescent="0.25">
      <c r="A35" s="125"/>
      <c r="B35" s="144"/>
      <c r="C35" s="144"/>
      <c r="D35" s="145"/>
      <c r="E35" s="157"/>
      <c r="F35" s="158" t="str">
        <f t="shared" si="0"/>
        <v/>
      </c>
      <c r="G35" s="148" t="str">
        <f>IF($D35="","",VLOOKUP($AA35,GaAsSem_Req!$A$2:$N$22,4))</f>
        <v/>
      </c>
      <c r="H35" s="146"/>
      <c r="I35" s="147" t="str">
        <f t="shared" si="1"/>
        <v/>
      </c>
      <c r="J35" s="148" t="str">
        <f>IF($D35="","",VLOOKUP($AA35,GaAsSem_Req!$A$2:$N$22,5))</f>
        <v/>
      </c>
      <c r="K35" s="153"/>
      <c r="L35" s="154" t="str">
        <f t="shared" si="2"/>
        <v/>
      </c>
      <c r="M35" s="148" t="str">
        <f>IF($D35="","",VLOOKUP($AA35,GaAsSem_Req!$A$2:$N$22,6))</f>
        <v/>
      </c>
      <c r="N35" s="149" t="str">
        <f t="shared" si="4"/>
        <v/>
      </c>
      <c r="O35" s="150" t="str">
        <f>IF(OR($D35="",$W35="",GlobalParameters!$C$12=""),"",$W35)</f>
        <v/>
      </c>
      <c r="P35" s="151"/>
      <c r="Q35" s="144"/>
      <c r="R35" s="144"/>
      <c r="S35" s="144"/>
      <c r="T35" s="144"/>
      <c r="U35" s="144"/>
      <c r="V35" s="144"/>
      <c r="W35" s="152" t="str">
        <f>IF(OR($D35="",GlobalParameters!$C$12=""),"",MIN(VLOOKUP($AA35,GaAsSem_Req!$A$2:$N$22,13),$X35))</f>
        <v/>
      </c>
      <c r="X35" s="144"/>
      <c r="Y35" s="144"/>
      <c r="Z35" s="151"/>
      <c r="AA35" s="126" t="e">
        <f>VLOOKUP($D35,GaAsSem_Req!$R$2:$S$8,2)+VLOOKUP(GlobalParameters!$C$12,GaAsSem_Req!$T$2:$U$4,2)</f>
        <v>#N/A</v>
      </c>
    </row>
    <row r="36" spans="1:27" x14ac:dyDescent="0.25">
      <c r="A36" s="125"/>
      <c r="B36" s="144"/>
      <c r="C36" s="144"/>
      <c r="D36" s="145"/>
      <c r="E36" s="157"/>
      <c r="F36" s="158" t="str">
        <f t="shared" si="0"/>
        <v/>
      </c>
      <c r="G36" s="148" t="str">
        <f>IF($D36="","",VLOOKUP($AA36,GaAsSem_Req!$A$2:$N$22,4))</f>
        <v/>
      </c>
      <c r="H36" s="146"/>
      <c r="I36" s="147" t="str">
        <f t="shared" si="1"/>
        <v/>
      </c>
      <c r="J36" s="148" t="str">
        <f>IF($D36="","",VLOOKUP($AA36,GaAsSem_Req!$A$2:$N$22,5))</f>
        <v/>
      </c>
      <c r="K36" s="153"/>
      <c r="L36" s="154" t="str">
        <f t="shared" si="2"/>
        <v/>
      </c>
      <c r="M36" s="148" t="str">
        <f>IF($D36="","",VLOOKUP($AA36,GaAsSem_Req!$A$2:$N$22,6))</f>
        <v/>
      </c>
      <c r="N36" s="149" t="str">
        <f t="shared" si="4"/>
        <v/>
      </c>
      <c r="O36" s="150" t="str">
        <f>IF(OR($D36="",$W36="",GlobalParameters!$C$12=""),"",$W36)</f>
        <v/>
      </c>
      <c r="P36" s="151"/>
      <c r="Q36" s="144"/>
      <c r="R36" s="144"/>
      <c r="S36" s="144"/>
      <c r="T36" s="144"/>
      <c r="U36" s="144"/>
      <c r="V36" s="144"/>
      <c r="W36" s="152" t="str">
        <f>IF(OR($D36="",GlobalParameters!$C$12=""),"",MIN(VLOOKUP($AA36,GaAsSem_Req!$A$2:$N$22,13),$X36))</f>
        <v/>
      </c>
      <c r="X36" s="144"/>
      <c r="Y36" s="144"/>
      <c r="Z36" s="151"/>
      <c r="AA36" s="126" t="e">
        <f>VLOOKUP($D36,GaAsSem_Req!$R$2:$S$8,2)+VLOOKUP(GlobalParameters!$C$12,GaAsSem_Req!$T$2:$U$4,2)</f>
        <v>#N/A</v>
      </c>
    </row>
    <row r="37" spans="1:27" x14ac:dyDescent="0.25">
      <c r="A37" s="125"/>
      <c r="B37" s="144"/>
      <c r="C37" s="144"/>
      <c r="D37" s="145"/>
      <c r="E37" s="157"/>
      <c r="F37" s="158" t="str">
        <f t="shared" si="0"/>
        <v/>
      </c>
      <c r="G37" s="148" t="str">
        <f>IF($D37="","",VLOOKUP($AA37,GaAsSem_Req!$A$2:$N$22,4))</f>
        <v/>
      </c>
      <c r="H37" s="146"/>
      <c r="I37" s="147" t="str">
        <f t="shared" si="1"/>
        <v/>
      </c>
      <c r="J37" s="148" t="str">
        <f>IF($D37="","",VLOOKUP($AA37,GaAsSem_Req!$A$2:$N$22,5))</f>
        <v/>
      </c>
      <c r="K37" s="153"/>
      <c r="L37" s="154" t="str">
        <f t="shared" si="2"/>
        <v/>
      </c>
      <c r="M37" s="148" t="str">
        <f>IF($D37="","",VLOOKUP($AA37,GaAsSem_Req!$A$2:$N$22,6))</f>
        <v/>
      </c>
      <c r="N37" s="149" t="str">
        <f t="shared" si="4"/>
        <v/>
      </c>
      <c r="O37" s="150" t="str">
        <f>IF(OR($D37="",$W37="",GlobalParameters!$C$12=""),"",$W37)</f>
        <v/>
      </c>
      <c r="P37" s="151"/>
      <c r="Q37" s="144"/>
      <c r="R37" s="144"/>
      <c r="S37" s="144"/>
      <c r="T37" s="144"/>
      <c r="U37" s="144"/>
      <c r="V37" s="144"/>
      <c r="W37" s="152" t="str">
        <f>IF(OR($D37="",GlobalParameters!$C$12=""),"",MIN(VLOOKUP($AA37,GaAsSem_Req!$A$2:$N$22,13),$X37))</f>
        <v/>
      </c>
      <c r="X37" s="144"/>
      <c r="Y37" s="144"/>
      <c r="Z37" s="151"/>
      <c r="AA37" s="126" t="e">
        <f>VLOOKUP($D37,GaAsSem_Req!$R$2:$S$8,2)+VLOOKUP(GlobalParameters!$C$12,GaAsSem_Req!$T$2:$U$4,2)</f>
        <v>#N/A</v>
      </c>
    </row>
    <row r="38" spans="1:27" x14ac:dyDescent="0.25">
      <c r="A38" s="125"/>
      <c r="B38" s="144"/>
      <c r="C38" s="144"/>
      <c r="D38" s="145"/>
      <c r="E38" s="157"/>
      <c r="F38" s="158" t="str">
        <f t="shared" si="0"/>
        <v/>
      </c>
      <c r="G38" s="148" t="str">
        <f>IF($D38="","",VLOOKUP($AA38,GaAsSem_Req!$A$2:$N$22,4))</f>
        <v/>
      </c>
      <c r="H38" s="146"/>
      <c r="I38" s="147" t="str">
        <f t="shared" si="1"/>
        <v/>
      </c>
      <c r="J38" s="148" t="str">
        <f>IF($D38="","",VLOOKUP($AA38,GaAsSem_Req!$A$2:$N$22,5))</f>
        <v/>
      </c>
      <c r="K38" s="153"/>
      <c r="L38" s="154" t="str">
        <f t="shared" si="2"/>
        <v/>
      </c>
      <c r="M38" s="148" t="str">
        <f>IF($D38="","",VLOOKUP($AA38,GaAsSem_Req!$A$2:$N$22,6))</f>
        <v/>
      </c>
      <c r="N38" s="149" t="str">
        <f t="shared" si="4"/>
        <v/>
      </c>
      <c r="O38" s="150" t="str">
        <f>IF(OR($D38="",$W38="",GlobalParameters!$C$12=""),"",$W38)</f>
        <v/>
      </c>
      <c r="P38" s="151"/>
      <c r="Q38" s="144"/>
      <c r="R38" s="144"/>
      <c r="S38" s="144"/>
      <c r="T38" s="144"/>
      <c r="U38" s="144"/>
      <c r="V38" s="144"/>
      <c r="W38" s="152" t="str">
        <f>IF(OR($D38="",GlobalParameters!$C$12=""),"",MIN(VLOOKUP($AA38,GaAsSem_Req!$A$2:$N$22,13),$X38))</f>
        <v/>
      </c>
      <c r="X38" s="144"/>
      <c r="Y38" s="144"/>
      <c r="Z38" s="151"/>
      <c r="AA38" s="126" t="e">
        <f>VLOOKUP($D38,GaAsSem_Req!$R$2:$S$8,2)+VLOOKUP(GlobalParameters!$C$12,GaAsSem_Req!$T$2:$U$4,2)</f>
        <v>#N/A</v>
      </c>
    </row>
    <row r="39" spans="1:27" x14ac:dyDescent="0.25">
      <c r="A39" s="125"/>
      <c r="B39" s="144"/>
      <c r="C39" s="144"/>
      <c r="D39" s="145"/>
      <c r="E39" s="157"/>
      <c r="F39" s="158" t="str">
        <f t="shared" si="0"/>
        <v/>
      </c>
      <c r="G39" s="148" t="str">
        <f>IF($D39="","",VLOOKUP($AA39,GaAsSem_Req!$A$2:$N$22,4))</f>
        <v/>
      </c>
      <c r="H39" s="146"/>
      <c r="I39" s="147" t="str">
        <f t="shared" si="1"/>
        <v/>
      </c>
      <c r="J39" s="148" t="str">
        <f>IF($D39="","",VLOOKUP($AA39,GaAsSem_Req!$A$2:$N$22,5))</f>
        <v/>
      </c>
      <c r="K39" s="153"/>
      <c r="L39" s="154" t="str">
        <f t="shared" si="2"/>
        <v/>
      </c>
      <c r="M39" s="148" t="str">
        <f>IF($D39="","",VLOOKUP($AA39,GaAsSem_Req!$A$2:$N$22,6))</f>
        <v/>
      </c>
      <c r="N39" s="149" t="str">
        <f t="shared" si="4"/>
        <v/>
      </c>
      <c r="O39" s="150" t="str">
        <f>IF(OR($D39="",$W39="",GlobalParameters!$C$12=""),"",$W39)</f>
        <v/>
      </c>
      <c r="P39" s="151"/>
      <c r="Q39" s="144"/>
      <c r="R39" s="144"/>
      <c r="S39" s="144"/>
      <c r="T39" s="144"/>
      <c r="U39" s="144"/>
      <c r="V39" s="144"/>
      <c r="W39" s="152" t="str">
        <f>IF(OR($D39="",GlobalParameters!$C$12=""),"",MIN(VLOOKUP($AA39,GaAsSem_Req!$A$2:$N$22,13),$X39))</f>
        <v/>
      </c>
      <c r="X39" s="144"/>
      <c r="Y39" s="144"/>
      <c r="Z39" s="151"/>
      <c r="AA39" s="126" t="e">
        <f>VLOOKUP($D39,GaAsSem_Req!$R$2:$S$8,2)+VLOOKUP(GlobalParameters!$C$12,GaAsSem_Req!$T$2:$U$4,2)</f>
        <v>#N/A</v>
      </c>
    </row>
    <row r="40" spans="1:27" x14ac:dyDescent="0.25">
      <c r="A40" s="125"/>
      <c r="B40" s="144"/>
      <c r="C40" s="144"/>
      <c r="D40" s="145"/>
      <c r="E40" s="157"/>
      <c r="F40" s="158" t="str">
        <f t="shared" si="0"/>
        <v/>
      </c>
      <c r="G40" s="148" t="str">
        <f>IF($D40="","",VLOOKUP($AA40,GaAsSem_Req!$A$2:$N$22,4))</f>
        <v/>
      </c>
      <c r="H40" s="146"/>
      <c r="I40" s="147" t="str">
        <f t="shared" si="1"/>
        <v/>
      </c>
      <c r="J40" s="148" t="str">
        <f>IF($D40="","",VLOOKUP($AA40,GaAsSem_Req!$A$2:$N$22,5))</f>
        <v/>
      </c>
      <c r="K40" s="153"/>
      <c r="L40" s="154" t="str">
        <f t="shared" si="2"/>
        <v/>
      </c>
      <c r="M40" s="148" t="str">
        <f>IF($D40="","",VLOOKUP($AA40,GaAsSem_Req!$A$2:$N$22,6))</f>
        <v/>
      </c>
      <c r="N40" s="149" t="str">
        <f t="shared" si="4"/>
        <v/>
      </c>
      <c r="O40" s="150" t="str">
        <f>IF(OR($D40="",$W40="",GlobalParameters!$C$12=""),"",$W40)</f>
        <v/>
      </c>
      <c r="P40" s="151"/>
      <c r="Q40" s="144"/>
      <c r="R40" s="144"/>
      <c r="S40" s="144"/>
      <c r="T40" s="144"/>
      <c r="U40" s="144"/>
      <c r="V40" s="144"/>
      <c r="W40" s="152" t="str">
        <f>IF(OR($D40="",GlobalParameters!$C$12=""),"",MIN(VLOOKUP($AA40,GaAsSem_Req!$A$2:$N$22,13),$X40))</f>
        <v/>
      </c>
      <c r="X40" s="144"/>
      <c r="Y40" s="144"/>
      <c r="Z40" s="151"/>
      <c r="AA40" s="126" t="e">
        <f>VLOOKUP($D40,GaAsSem_Req!$R$2:$S$8,2)+VLOOKUP(GlobalParameters!$C$12,GaAsSem_Req!$T$2:$U$4,2)</f>
        <v>#N/A</v>
      </c>
    </row>
    <row r="41" spans="1:27" x14ac:dyDescent="0.25">
      <c r="A41" s="125"/>
      <c r="B41" s="144"/>
      <c r="C41" s="144"/>
      <c r="D41" s="145"/>
      <c r="E41" s="157"/>
      <c r="F41" s="158" t="str">
        <f t="shared" si="0"/>
        <v/>
      </c>
      <c r="G41" s="148" t="str">
        <f>IF($D41="","",VLOOKUP($AA41,GaAsSem_Req!$A$2:$N$22,4))</f>
        <v/>
      </c>
      <c r="H41" s="146"/>
      <c r="I41" s="147" t="str">
        <f t="shared" si="1"/>
        <v/>
      </c>
      <c r="J41" s="148" t="str">
        <f>IF($D41="","",VLOOKUP($AA41,GaAsSem_Req!$A$2:$N$22,5))</f>
        <v/>
      </c>
      <c r="K41" s="153"/>
      <c r="L41" s="154" t="str">
        <f t="shared" si="2"/>
        <v/>
      </c>
      <c r="M41" s="148" t="str">
        <f>IF($D41="","",VLOOKUP($AA41,GaAsSem_Req!$A$2:$N$22,6))</f>
        <v/>
      </c>
      <c r="N41" s="149" t="str">
        <f t="shared" si="4"/>
        <v/>
      </c>
      <c r="O41" s="150" t="str">
        <f>IF(OR($D41="",$W41="",GlobalParameters!$C$12=""),"",$W41)</f>
        <v/>
      </c>
      <c r="P41" s="151"/>
      <c r="Q41" s="144"/>
      <c r="R41" s="144"/>
      <c r="S41" s="144"/>
      <c r="T41" s="144"/>
      <c r="U41" s="144"/>
      <c r="V41" s="144"/>
      <c r="W41" s="152" t="str">
        <f>IF(OR($D41="",GlobalParameters!$C$12=""),"",MIN(VLOOKUP($AA41,GaAsSem_Req!$A$2:$N$22,13),$X41))</f>
        <v/>
      </c>
      <c r="X41" s="144"/>
      <c r="Y41" s="144"/>
      <c r="Z41" s="151"/>
      <c r="AA41" s="126" t="e">
        <f>VLOOKUP($D41,GaAsSem_Req!$R$2:$S$8,2)+VLOOKUP(GlobalParameters!$C$12,GaAsSem_Req!$T$2:$U$4,2)</f>
        <v>#N/A</v>
      </c>
    </row>
    <row r="42" spans="1:27" x14ac:dyDescent="0.25">
      <c r="A42" s="125"/>
      <c r="B42" s="144"/>
      <c r="C42" s="144"/>
      <c r="D42" s="145"/>
      <c r="E42" s="157"/>
      <c r="F42" s="158" t="str">
        <f t="shared" si="0"/>
        <v/>
      </c>
      <c r="G42" s="148" t="str">
        <f>IF($D42="","",VLOOKUP($AA42,GaAsSem_Req!$A$2:$N$22,4))</f>
        <v/>
      </c>
      <c r="H42" s="146"/>
      <c r="I42" s="147" t="str">
        <f t="shared" si="1"/>
        <v/>
      </c>
      <c r="J42" s="148" t="str">
        <f>IF($D42="","",VLOOKUP($AA42,GaAsSem_Req!$A$2:$N$22,5))</f>
        <v/>
      </c>
      <c r="K42" s="153"/>
      <c r="L42" s="154" t="str">
        <f t="shared" si="2"/>
        <v/>
      </c>
      <c r="M42" s="148" t="str">
        <f>IF($D42="","",VLOOKUP($AA42,GaAsSem_Req!$A$2:$N$22,6))</f>
        <v/>
      </c>
      <c r="N42" s="149" t="str">
        <f t="shared" si="4"/>
        <v/>
      </c>
      <c r="O42" s="150" t="str">
        <f>IF(OR($D42="",$W42="",GlobalParameters!$C$12=""),"",$W42)</f>
        <v/>
      </c>
      <c r="P42" s="151"/>
      <c r="Q42" s="144"/>
      <c r="R42" s="144"/>
      <c r="S42" s="144"/>
      <c r="T42" s="144"/>
      <c r="U42" s="144"/>
      <c r="V42" s="144"/>
      <c r="W42" s="152" t="str">
        <f>IF(OR($D42="",GlobalParameters!$C$12=""),"",MIN(VLOOKUP($AA42,GaAsSem_Req!$A$2:$N$22,13),$X42))</f>
        <v/>
      </c>
      <c r="X42" s="144"/>
      <c r="Y42" s="144"/>
      <c r="Z42" s="151"/>
      <c r="AA42" s="126" t="e">
        <f>VLOOKUP($D42,GaAsSem_Req!$R$2:$S$8,2)+VLOOKUP(GlobalParameters!$C$12,GaAsSem_Req!$T$2:$U$4,2)</f>
        <v>#N/A</v>
      </c>
    </row>
    <row r="43" spans="1:27" x14ac:dyDescent="0.25">
      <c r="A43" s="125"/>
      <c r="B43" s="144"/>
      <c r="C43" s="144"/>
      <c r="D43" s="145"/>
      <c r="E43" s="157"/>
      <c r="F43" s="158" t="str">
        <f t="shared" si="0"/>
        <v/>
      </c>
      <c r="G43" s="148" t="str">
        <f>IF($D43="","",VLOOKUP($AA43,GaAsSem_Req!$A$2:$N$22,4))</f>
        <v/>
      </c>
      <c r="H43" s="146"/>
      <c r="I43" s="147" t="str">
        <f t="shared" si="1"/>
        <v/>
      </c>
      <c r="J43" s="148" t="str">
        <f>IF($D43="","",VLOOKUP($AA43,GaAsSem_Req!$A$2:$N$22,5))</f>
        <v/>
      </c>
      <c r="K43" s="153"/>
      <c r="L43" s="154" t="str">
        <f t="shared" si="2"/>
        <v/>
      </c>
      <c r="M43" s="148" t="str">
        <f>IF($D43="","",VLOOKUP($AA43,GaAsSem_Req!$A$2:$N$22,6))</f>
        <v/>
      </c>
      <c r="N43" s="149" t="str">
        <f t="shared" si="4"/>
        <v/>
      </c>
      <c r="O43" s="150" t="str">
        <f>IF(OR($D43="",$W43="",GlobalParameters!$C$12=""),"",$W43)</f>
        <v/>
      </c>
      <c r="P43" s="151"/>
      <c r="Q43" s="144"/>
      <c r="R43" s="144"/>
      <c r="S43" s="144"/>
      <c r="T43" s="144"/>
      <c r="U43" s="144"/>
      <c r="V43" s="144"/>
      <c r="W43" s="152" t="str">
        <f>IF(OR($D43="",GlobalParameters!$C$12=""),"",MIN(VLOOKUP($AA43,GaAsSem_Req!$A$2:$N$22,13),$X43))</f>
        <v/>
      </c>
      <c r="X43" s="144"/>
      <c r="Y43" s="144"/>
      <c r="Z43" s="151"/>
      <c r="AA43" s="126" t="e">
        <f>VLOOKUP($D43,GaAsSem_Req!$R$2:$S$8,2)+VLOOKUP(GlobalParameters!$C$12,GaAsSem_Req!$T$2:$U$4,2)</f>
        <v>#N/A</v>
      </c>
    </row>
    <row r="44" spans="1:27" x14ac:dyDescent="0.25">
      <c r="A44" s="125"/>
      <c r="B44" s="144"/>
      <c r="C44" s="144"/>
      <c r="D44" s="145"/>
      <c r="E44" s="157"/>
      <c r="F44" s="158" t="str">
        <f t="shared" si="0"/>
        <v/>
      </c>
      <c r="G44" s="148" t="str">
        <f>IF($D44="","",VLOOKUP($AA44,GaAsSem_Req!$A$2:$N$22,4))</f>
        <v/>
      </c>
      <c r="H44" s="146"/>
      <c r="I44" s="147" t="str">
        <f t="shared" si="1"/>
        <v/>
      </c>
      <c r="J44" s="148" t="str">
        <f>IF($D44="","",VLOOKUP($AA44,GaAsSem_Req!$A$2:$N$22,5))</f>
        <v/>
      </c>
      <c r="K44" s="153"/>
      <c r="L44" s="154" t="str">
        <f t="shared" si="2"/>
        <v/>
      </c>
      <c r="M44" s="148" t="str">
        <f>IF($D44="","",VLOOKUP($AA44,GaAsSem_Req!$A$2:$N$22,6))</f>
        <v/>
      </c>
      <c r="N44" s="149" t="str">
        <f t="shared" si="4"/>
        <v/>
      </c>
      <c r="O44" s="150" t="str">
        <f>IF(OR($D44="",$W44="",GlobalParameters!$C$12=""),"",$W44)</f>
        <v/>
      </c>
      <c r="P44" s="151"/>
      <c r="Q44" s="144"/>
      <c r="R44" s="144"/>
      <c r="S44" s="144"/>
      <c r="T44" s="144"/>
      <c r="U44" s="144"/>
      <c r="V44" s="144"/>
      <c r="W44" s="152" t="str">
        <f>IF(OR($D44="",GlobalParameters!$C$12=""),"",MIN(VLOOKUP($AA44,GaAsSem_Req!$A$2:$N$22,13),$X44))</f>
        <v/>
      </c>
      <c r="X44" s="144"/>
      <c r="Y44" s="144"/>
      <c r="Z44" s="151"/>
      <c r="AA44" s="126" t="e">
        <f>VLOOKUP($D44,GaAsSem_Req!$R$2:$S$8,2)+VLOOKUP(GlobalParameters!$C$12,GaAsSem_Req!$T$2:$U$4,2)</f>
        <v>#N/A</v>
      </c>
    </row>
    <row r="45" spans="1:27" x14ac:dyDescent="0.25">
      <c r="A45" s="125"/>
      <c r="B45" s="144"/>
      <c r="C45" s="144"/>
      <c r="D45" s="145"/>
      <c r="E45" s="157"/>
      <c r="F45" s="158" t="str">
        <f t="shared" si="0"/>
        <v/>
      </c>
      <c r="G45" s="148" t="str">
        <f>IF($D45="","",VLOOKUP($AA45,GaAsSem_Req!$A$2:$N$22,4))</f>
        <v/>
      </c>
      <c r="H45" s="146"/>
      <c r="I45" s="147" t="str">
        <f t="shared" si="1"/>
        <v/>
      </c>
      <c r="J45" s="148" t="str">
        <f>IF($D45="","",VLOOKUP($AA45,GaAsSem_Req!$A$2:$N$22,5))</f>
        <v/>
      </c>
      <c r="K45" s="153"/>
      <c r="L45" s="154" t="str">
        <f t="shared" si="2"/>
        <v/>
      </c>
      <c r="M45" s="148" t="str">
        <f>IF($D45="","",VLOOKUP($AA45,GaAsSem_Req!$A$2:$N$22,6))</f>
        <v/>
      </c>
      <c r="N45" s="149" t="str">
        <f t="shared" si="4"/>
        <v/>
      </c>
      <c r="O45" s="150" t="str">
        <f>IF(OR($D45="",$W45="",GlobalParameters!$C$12=""),"",$W45)</f>
        <v/>
      </c>
      <c r="P45" s="151"/>
      <c r="Q45" s="144"/>
      <c r="R45" s="144"/>
      <c r="S45" s="144"/>
      <c r="T45" s="144"/>
      <c r="U45" s="144"/>
      <c r="V45" s="144"/>
      <c r="W45" s="152" t="str">
        <f>IF(OR($D45="",GlobalParameters!$C$12=""),"",MIN(VLOOKUP($AA45,GaAsSem_Req!$A$2:$N$22,13),$X45))</f>
        <v/>
      </c>
      <c r="X45" s="144"/>
      <c r="Y45" s="144"/>
      <c r="Z45" s="151"/>
      <c r="AA45" s="126" t="e">
        <f>VLOOKUP($D45,GaAsSem_Req!$R$2:$S$8,2)+VLOOKUP(GlobalParameters!$C$12,GaAsSem_Req!$T$2:$U$4,2)</f>
        <v>#N/A</v>
      </c>
    </row>
    <row r="46" spans="1:27" x14ac:dyDescent="0.25">
      <c r="A46" s="125"/>
      <c r="B46" s="144"/>
      <c r="C46" s="144"/>
      <c r="D46" s="145"/>
      <c r="E46" s="157"/>
      <c r="F46" s="158" t="str">
        <f t="shared" si="0"/>
        <v/>
      </c>
      <c r="G46" s="148" t="str">
        <f>IF($D46="","",VLOOKUP($AA46,GaAsSem_Req!$A$2:$N$22,4))</f>
        <v/>
      </c>
      <c r="H46" s="146"/>
      <c r="I46" s="147" t="str">
        <f t="shared" si="1"/>
        <v/>
      </c>
      <c r="J46" s="148" t="str">
        <f>IF($D46="","",VLOOKUP($AA46,GaAsSem_Req!$A$2:$N$22,5))</f>
        <v/>
      </c>
      <c r="K46" s="153"/>
      <c r="L46" s="154" t="str">
        <f t="shared" si="2"/>
        <v/>
      </c>
      <c r="M46" s="148" t="str">
        <f>IF($D46="","",VLOOKUP($AA46,GaAsSem_Req!$A$2:$N$22,6))</f>
        <v/>
      </c>
      <c r="N46" s="149" t="str">
        <f t="shared" si="4"/>
        <v/>
      </c>
      <c r="O46" s="150" t="str">
        <f>IF(OR($D46="",$W46="",GlobalParameters!$C$12=""),"",$W46)</f>
        <v/>
      </c>
      <c r="P46" s="151"/>
      <c r="Q46" s="144"/>
      <c r="R46" s="144"/>
      <c r="S46" s="144"/>
      <c r="T46" s="144"/>
      <c r="U46" s="144"/>
      <c r="V46" s="144"/>
      <c r="W46" s="152" t="str">
        <f>IF(OR($D46="",GlobalParameters!$C$12=""),"",MIN(VLOOKUP($AA46,GaAsSem_Req!$A$2:$N$22,13),$X46))</f>
        <v/>
      </c>
      <c r="X46" s="144"/>
      <c r="Y46" s="144"/>
      <c r="Z46" s="151"/>
      <c r="AA46" s="126" t="e">
        <f>VLOOKUP($D46,GaAsSem_Req!$R$2:$S$8,2)+VLOOKUP(GlobalParameters!$C$12,GaAsSem_Req!$T$2:$U$4,2)</f>
        <v>#N/A</v>
      </c>
    </row>
    <row r="47" spans="1:27" x14ac:dyDescent="0.25">
      <c r="A47" s="125"/>
      <c r="B47" s="144"/>
      <c r="C47" s="144"/>
      <c r="D47" s="145"/>
      <c r="E47" s="157"/>
      <c r="F47" s="158" t="str">
        <f t="shared" si="0"/>
        <v/>
      </c>
      <c r="G47" s="148" t="str">
        <f>IF($D47="","",VLOOKUP($AA47,GaAsSem_Req!$A$2:$N$22,4))</f>
        <v/>
      </c>
      <c r="H47" s="146"/>
      <c r="I47" s="147" t="str">
        <f t="shared" si="1"/>
        <v/>
      </c>
      <c r="J47" s="148" t="str">
        <f>IF($D47="","",VLOOKUP($AA47,GaAsSem_Req!$A$2:$N$22,5))</f>
        <v/>
      </c>
      <c r="K47" s="153"/>
      <c r="L47" s="154" t="str">
        <f t="shared" si="2"/>
        <v/>
      </c>
      <c r="M47" s="148" t="str">
        <f>IF($D47="","",VLOOKUP($AA47,GaAsSem_Req!$A$2:$N$22,6))</f>
        <v/>
      </c>
      <c r="N47" s="149" t="str">
        <f t="shared" si="4"/>
        <v/>
      </c>
      <c r="O47" s="150" t="str">
        <f>IF(OR($D47="",$W47="",GlobalParameters!$C$12=""),"",$W47)</f>
        <v/>
      </c>
      <c r="P47" s="151"/>
      <c r="Q47" s="144"/>
      <c r="R47" s="144"/>
      <c r="S47" s="144"/>
      <c r="T47" s="144"/>
      <c r="U47" s="144"/>
      <c r="V47" s="144"/>
      <c r="W47" s="152" t="str">
        <f>IF(OR($D47="",GlobalParameters!$C$12=""),"",MIN(VLOOKUP($AA47,GaAsSem_Req!$A$2:$N$22,13),$X47))</f>
        <v/>
      </c>
      <c r="X47" s="144"/>
      <c r="Y47" s="144"/>
      <c r="Z47" s="151"/>
      <c r="AA47" s="126" t="e">
        <f>VLOOKUP($D47,GaAsSem_Req!$R$2:$S$8,2)+VLOOKUP(GlobalParameters!$C$12,GaAsSem_Req!$T$2:$U$4,2)</f>
        <v>#N/A</v>
      </c>
    </row>
    <row r="48" spans="1:27" x14ac:dyDescent="0.25">
      <c r="A48" s="125"/>
      <c r="B48" s="144"/>
      <c r="C48" s="144"/>
      <c r="D48" s="145"/>
      <c r="E48" s="157"/>
      <c r="F48" s="158" t="str">
        <f t="shared" si="0"/>
        <v/>
      </c>
      <c r="G48" s="148" t="str">
        <f>IF($D48="","",VLOOKUP($AA48,GaAsSem_Req!$A$2:$N$22,4))</f>
        <v/>
      </c>
      <c r="H48" s="146"/>
      <c r="I48" s="147" t="str">
        <f t="shared" si="1"/>
        <v/>
      </c>
      <c r="J48" s="148" t="str">
        <f>IF($D48="","",VLOOKUP($AA48,GaAsSem_Req!$A$2:$N$22,5))</f>
        <v/>
      </c>
      <c r="K48" s="153"/>
      <c r="L48" s="154" t="str">
        <f t="shared" si="2"/>
        <v/>
      </c>
      <c r="M48" s="148" t="str">
        <f>IF($D48="","",VLOOKUP($AA48,GaAsSem_Req!$A$2:$N$22,6))</f>
        <v/>
      </c>
      <c r="N48" s="149" t="str">
        <f t="shared" si="4"/>
        <v/>
      </c>
      <c r="O48" s="150" t="str">
        <f>IF(OR($D48="",$W48="",GlobalParameters!$C$12=""),"",$W48)</f>
        <v/>
      </c>
      <c r="P48" s="151"/>
      <c r="Q48" s="144"/>
      <c r="R48" s="144"/>
      <c r="S48" s="144"/>
      <c r="T48" s="144"/>
      <c r="U48" s="144"/>
      <c r="V48" s="144"/>
      <c r="W48" s="152" t="str">
        <f>IF(OR($D48="",GlobalParameters!$C$12=""),"",MIN(VLOOKUP($AA48,GaAsSem_Req!$A$2:$N$22,13),$X48))</f>
        <v/>
      </c>
      <c r="X48" s="144"/>
      <c r="Y48" s="144"/>
      <c r="Z48" s="151"/>
      <c r="AA48" s="126" t="e">
        <f>VLOOKUP($D48,GaAsSem_Req!$R$2:$S$8,2)+VLOOKUP(GlobalParameters!$C$12,GaAsSem_Req!$T$2:$U$4,2)</f>
        <v>#N/A</v>
      </c>
    </row>
    <row r="49" spans="1:27" x14ac:dyDescent="0.25">
      <c r="A49" s="125"/>
      <c r="B49" s="144"/>
      <c r="C49" s="144"/>
      <c r="D49" s="145"/>
      <c r="E49" s="157"/>
      <c r="F49" s="158" t="str">
        <f t="shared" si="0"/>
        <v/>
      </c>
      <c r="G49" s="148" t="str">
        <f>IF($D49="","",VLOOKUP($AA49,GaAsSem_Req!$A$2:$N$22,4))</f>
        <v/>
      </c>
      <c r="H49" s="146"/>
      <c r="I49" s="147" t="str">
        <f t="shared" si="1"/>
        <v/>
      </c>
      <c r="J49" s="148" t="str">
        <f>IF($D49="","",VLOOKUP($AA49,GaAsSem_Req!$A$2:$N$22,5))</f>
        <v/>
      </c>
      <c r="K49" s="153"/>
      <c r="L49" s="154" t="str">
        <f t="shared" si="2"/>
        <v/>
      </c>
      <c r="M49" s="148" t="str">
        <f>IF($D49="","",VLOOKUP($AA49,GaAsSem_Req!$A$2:$N$22,6))</f>
        <v/>
      </c>
      <c r="N49" s="149" t="str">
        <f t="shared" si="4"/>
        <v/>
      </c>
      <c r="O49" s="150" t="str">
        <f>IF(OR($D49="",$W49="",GlobalParameters!$C$12=""),"",$W49)</f>
        <v/>
      </c>
      <c r="P49" s="151"/>
      <c r="Q49" s="144"/>
      <c r="R49" s="144"/>
      <c r="S49" s="144"/>
      <c r="T49" s="144"/>
      <c r="U49" s="144"/>
      <c r="V49" s="144"/>
      <c r="W49" s="152" t="str">
        <f>IF(OR($D49="",GlobalParameters!$C$12=""),"",MIN(VLOOKUP($AA49,GaAsSem_Req!$A$2:$N$22,13),$X49))</f>
        <v/>
      </c>
      <c r="X49" s="144"/>
      <c r="Y49" s="144"/>
      <c r="Z49" s="151"/>
      <c r="AA49" s="126" t="e">
        <f>VLOOKUP($D49,GaAsSem_Req!$R$2:$S$8,2)+VLOOKUP(GlobalParameters!$C$12,GaAsSem_Req!$T$2:$U$4,2)</f>
        <v>#N/A</v>
      </c>
    </row>
    <row r="50" spans="1:27" x14ac:dyDescent="0.25">
      <c r="A50" s="125"/>
      <c r="B50" s="144"/>
      <c r="C50" s="144"/>
      <c r="D50" s="145"/>
      <c r="E50" s="157"/>
      <c r="F50" s="158" t="str">
        <f t="shared" si="0"/>
        <v/>
      </c>
      <c r="G50" s="148" t="str">
        <f>IF($D50="","",VLOOKUP($AA50,GaAsSem_Req!$A$2:$N$22,4))</f>
        <v/>
      </c>
      <c r="H50" s="146"/>
      <c r="I50" s="147" t="str">
        <f t="shared" si="1"/>
        <v/>
      </c>
      <c r="J50" s="148" t="str">
        <f>IF($D50="","",VLOOKUP($AA50,GaAsSem_Req!$A$2:$N$22,5))</f>
        <v/>
      </c>
      <c r="K50" s="153"/>
      <c r="L50" s="154" t="str">
        <f t="shared" si="2"/>
        <v/>
      </c>
      <c r="M50" s="148" t="str">
        <f>IF($D50="","",VLOOKUP($AA50,GaAsSem_Req!$A$2:$N$22,6))</f>
        <v/>
      </c>
      <c r="N50" s="149" t="str">
        <f t="shared" si="4"/>
        <v/>
      </c>
      <c r="O50" s="150" t="str">
        <f>IF(OR($D50="",$W50="",GlobalParameters!$C$12=""),"",$W50)</f>
        <v/>
      </c>
      <c r="P50" s="151"/>
      <c r="Q50" s="144"/>
      <c r="R50" s="144"/>
      <c r="S50" s="144"/>
      <c r="T50" s="144"/>
      <c r="U50" s="144"/>
      <c r="V50" s="144"/>
      <c r="W50" s="152" t="str">
        <f>IF(OR($D50="",GlobalParameters!$C$12=""),"",MIN(VLOOKUP($AA50,GaAsSem_Req!$A$2:$N$22,13),$X50))</f>
        <v/>
      </c>
      <c r="X50" s="144"/>
      <c r="Y50" s="144"/>
      <c r="Z50" s="151"/>
      <c r="AA50" s="126" t="e">
        <f>VLOOKUP($D50,GaAsSem_Req!$R$2:$S$8,2)+VLOOKUP(GlobalParameters!$C$12,GaAsSem_Req!$T$2:$U$4,2)</f>
        <v>#N/A</v>
      </c>
    </row>
    <row r="51" spans="1:27" x14ac:dyDescent="0.25">
      <c r="A51" s="125"/>
      <c r="B51" s="144"/>
      <c r="C51" s="144"/>
      <c r="D51" s="145"/>
      <c r="E51" s="157"/>
      <c r="F51" s="158" t="str">
        <f t="shared" si="0"/>
        <v/>
      </c>
      <c r="G51" s="148" t="str">
        <f>IF($D51="","",VLOOKUP($AA51,GaAsSem_Req!$A$2:$N$22,4))</f>
        <v/>
      </c>
      <c r="H51" s="146"/>
      <c r="I51" s="147" t="str">
        <f t="shared" si="1"/>
        <v/>
      </c>
      <c r="J51" s="148" t="str">
        <f>IF($D51="","",VLOOKUP($AA51,GaAsSem_Req!$A$2:$N$22,5))</f>
        <v/>
      </c>
      <c r="K51" s="153"/>
      <c r="L51" s="154" t="str">
        <f t="shared" si="2"/>
        <v/>
      </c>
      <c r="M51" s="148" t="str">
        <f>IF($D51="","",VLOOKUP($AA51,GaAsSem_Req!$A$2:$N$22,6))</f>
        <v/>
      </c>
      <c r="N51" s="149" t="str">
        <f t="shared" si="4"/>
        <v/>
      </c>
      <c r="O51" s="150" t="str">
        <f>IF(OR($D51="",$W51="",GlobalParameters!$C$12=""),"",$W51)</f>
        <v/>
      </c>
      <c r="P51" s="151"/>
      <c r="Q51" s="144"/>
      <c r="R51" s="144"/>
      <c r="S51" s="144"/>
      <c r="T51" s="144"/>
      <c r="U51" s="144"/>
      <c r="V51" s="144"/>
      <c r="W51" s="152" t="str">
        <f>IF(OR($D51="",GlobalParameters!$C$12=""),"",MIN(VLOOKUP($AA51,GaAsSem_Req!$A$2:$N$22,13),$X51))</f>
        <v/>
      </c>
      <c r="X51" s="144"/>
      <c r="Y51" s="144"/>
      <c r="Z51" s="151"/>
      <c r="AA51" s="126" t="e">
        <f>VLOOKUP($D51,GaAsSem_Req!$R$2:$S$8,2)+VLOOKUP(GlobalParameters!$C$12,GaAsSem_Req!$T$2:$U$4,2)</f>
        <v>#N/A</v>
      </c>
    </row>
    <row r="52" spans="1:27" x14ac:dyDescent="0.25">
      <c r="A52" s="125"/>
      <c r="B52" s="144"/>
      <c r="C52" s="144"/>
      <c r="D52" s="145"/>
      <c r="E52" s="157"/>
      <c r="F52" s="158" t="str">
        <f t="shared" si="0"/>
        <v/>
      </c>
      <c r="G52" s="148" t="str">
        <f>IF($D52="","",VLOOKUP($AA52,GaAsSem_Req!$A$2:$N$22,4))</f>
        <v/>
      </c>
      <c r="H52" s="146"/>
      <c r="I52" s="147" t="str">
        <f t="shared" si="1"/>
        <v/>
      </c>
      <c r="J52" s="148" t="str">
        <f>IF($D52="","",VLOOKUP($AA52,GaAsSem_Req!$A$2:$N$22,5))</f>
        <v/>
      </c>
      <c r="K52" s="153"/>
      <c r="L52" s="154" t="str">
        <f t="shared" si="2"/>
        <v/>
      </c>
      <c r="M52" s="148" t="str">
        <f>IF($D52="","",VLOOKUP($AA52,GaAsSem_Req!$A$2:$N$22,6))</f>
        <v/>
      </c>
      <c r="N52" s="149" t="str">
        <f t="shared" si="4"/>
        <v/>
      </c>
      <c r="O52" s="150" t="str">
        <f>IF(OR($D52="",$W52="",GlobalParameters!$C$12=""),"",$W52)</f>
        <v/>
      </c>
      <c r="P52" s="151"/>
      <c r="Q52" s="144"/>
      <c r="R52" s="144"/>
      <c r="S52" s="144"/>
      <c r="T52" s="144"/>
      <c r="U52" s="144"/>
      <c r="V52" s="144"/>
      <c r="W52" s="152" t="str">
        <f>IF(OR($D52="",GlobalParameters!$C$12=""),"",MIN(VLOOKUP($AA52,GaAsSem_Req!$A$2:$N$22,13),$X52))</f>
        <v/>
      </c>
      <c r="X52" s="144"/>
      <c r="Y52" s="144"/>
      <c r="Z52" s="151"/>
      <c r="AA52" s="126" t="e">
        <f>VLOOKUP($D52,GaAsSem_Req!$R$2:$S$8,2)+VLOOKUP(GlobalParameters!$C$12,GaAsSem_Req!$T$2:$U$4,2)</f>
        <v>#N/A</v>
      </c>
    </row>
    <row r="53" spans="1:27" x14ac:dyDescent="0.25">
      <c r="A53" s="125"/>
      <c r="B53" s="144"/>
      <c r="C53" s="144"/>
      <c r="D53" s="145"/>
      <c r="E53" s="157"/>
      <c r="F53" s="158" t="str">
        <f t="shared" si="0"/>
        <v/>
      </c>
      <c r="G53" s="148" t="str">
        <f>IF($D53="","",VLOOKUP($AA53,GaAsSem_Req!$A$2:$N$22,4))</f>
        <v/>
      </c>
      <c r="H53" s="146"/>
      <c r="I53" s="147" t="str">
        <f t="shared" si="1"/>
        <v/>
      </c>
      <c r="J53" s="148" t="str">
        <f>IF($D53="","",VLOOKUP($AA53,GaAsSem_Req!$A$2:$N$22,5))</f>
        <v/>
      </c>
      <c r="K53" s="153"/>
      <c r="L53" s="154" t="str">
        <f t="shared" si="2"/>
        <v/>
      </c>
      <c r="M53" s="148" t="str">
        <f>IF($D53="","",VLOOKUP($AA53,GaAsSem_Req!$A$2:$N$22,6))</f>
        <v/>
      </c>
      <c r="N53" s="149" t="str">
        <f t="shared" si="4"/>
        <v/>
      </c>
      <c r="O53" s="150" t="str">
        <f>IF(OR($D53="",$W53="",GlobalParameters!$C$12=""),"",$W53)</f>
        <v/>
      </c>
      <c r="P53" s="151"/>
      <c r="Q53" s="144"/>
      <c r="R53" s="144"/>
      <c r="S53" s="144"/>
      <c r="T53" s="144"/>
      <c r="U53" s="144"/>
      <c r="V53" s="144"/>
      <c r="W53" s="152" t="str">
        <f>IF(OR($D53="",GlobalParameters!$C$12=""),"",MIN(VLOOKUP($AA53,GaAsSem_Req!$A$2:$N$22,13),$X53))</f>
        <v/>
      </c>
      <c r="X53" s="144"/>
      <c r="Y53" s="144"/>
      <c r="Z53" s="151"/>
      <c r="AA53" s="126" t="e">
        <f>VLOOKUP($D53,GaAsSem_Req!$R$2:$S$8,2)+VLOOKUP(GlobalParameters!$C$12,GaAsSem_Req!$T$2:$U$4,2)</f>
        <v>#N/A</v>
      </c>
    </row>
    <row r="54" spans="1:27" x14ac:dyDescent="0.25">
      <c r="A54" s="125"/>
      <c r="B54" s="144"/>
      <c r="C54" s="144"/>
      <c r="D54" s="145"/>
      <c r="E54" s="157"/>
      <c r="F54" s="158" t="str">
        <f t="shared" si="0"/>
        <v/>
      </c>
      <c r="G54" s="148" t="str">
        <f>IF($D54="","",VLOOKUP($AA54,GaAsSem_Req!$A$2:$N$22,4))</f>
        <v/>
      </c>
      <c r="H54" s="146"/>
      <c r="I54" s="147" t="str">
        <f t="shared" si="1"/>
        <v/>
      </c>
      <c r="J54" s="148" t="str">
        <f>IF($D54="","",VLOOKUP($AA54,GaAsSem_Req!$A$2:$N$22,5))</f>
        <v/>
      </c>
      <c r="K54" s="153"/>
      <c r="L54" s="154" t="str">
        <f t="shared" si="2"/>
        <v/>
      </c>
      <c r="M54" s="148" t="str">
        <f>IF($D54="","",VLOOKUP($AA54,GaAsSem_Req!$A$2:$N$22,6))</f>
        <v/>
      </c>
      <c r="N54" s="149" t="str">
        <f t="shared" si="4"/>
        <v/>
      </c>
      <c r="O54" s="150" t="str">
        <f>IF(OR($D54="",$W54="",GlobalParameters!$C$12=""),"",$W54)</f>
        <v/>
      </c>
      <c r="P54" s="151"/>
      <c r="Q54" s="144"/>
      <c r="R54" s="144"/>
      <c r="S54" s="144"/>
      <c r="T54" s="144"/>
      <c r="U54" s="144"/>
      <c r="V54" s="144"/>
      <c r="W54" s="152" t="str">
        <f>IF(OR($D54="",GlobalParameters!$C$12=""),"",MIN(VLOOKUP($AA54,GaAsSem_Req!$A$2:$N$22,13),$X54))</f>
        <v/>
      </c>
      <c r="X54" s="144"/>
      <c r="Y54" s="144"/>
      <c r="Z54" s="151"/>
      <c r="AA54" s="126" t="e">
        <f>VLOOKUP($D54,GaAsSem_Req!$R$2:$S$8,2)+VLOOKUP(GlobalParameters!$C$12,GaAsSem_Req!$T$2:$U$4,2)</f>
        <v>#N/A</v>
      </c>
    </row>
    <row r="55" spans="1:27" x14ac:dyDescent="0.25">
      <c r="A55" s="125"/>
      <c r="B55" s="144"/>
      <c r="C55" s="144"/>
      <c r="D55" s="145"/>
      <c r="E55" s="157"/>
      <c r="F55" s="158" t="str">
        <f t="shared" si="0"/>
        <v/>
      </c>
      <c r="G55" s="148" t="str">
        <f>IF($D55="","",VLOOKUP($AA55,GaAsSem_Req!$A$2:$N$22,4))</f>
        <v/>
      </c>
      <c r="H55" s="146"/>
      <c r="I55" s="147" t="str">
        <f t="shared" si="1"/>
        <v/>
      </c>
      <c r="J55" s="148" t="str">
        <f>IF($D55="","",VLOOKUP($AA55,GaAsSem_Req!$A$2:$N$22,5))</f>
        <v/>
      </c>
      <c r="K55" s="153"/>
      <c r="L55" s="154" t="str">
        <f t="shared" si="2"/>
        <v/>
      </c>
      <c r="M55" s="148" t="str">
        <f>IF($D55="","",VLOOKUP($AA55,GaAsSem_Req!$A$2:$N$22,6))</f>
        <v/>
      </c>
      <c r="N55" s="149" t="str">
        <f t="shared" si="4"/>
        <v/>
      </c>
      <c r="O55" s="150" t="str">
        <f>IF(OR($D55="",$W55="",GlobalParameters!$C$12=""),"",$W55)</f>
        <v/>
      </c>
      <c r="P55" s="151"/>
      <c r="Q55" s="144"/>
      <c r="R55" s="144"/>
      <c r="S55" s="144"/>
      <c r="T55" s="144"/>
      <c r="U55" s="144"/>
      <c r="V55" s="144"/>
      <c r="W55" s="152" t="str">
        <f>IF(OR($D55="",GlobalParameters!$C$12=""),"",MIN(VLOOKUP($AA55,GaAsSem_Req!$A$2:$N$22,13),$X55))</f>
        <v/>
      </c>
      <c r="X55" s="144"/>
      <c r="Y55" s="144"/>
      <c r="Z55" s="151"/>
      <c r="AA55" s="126" t="e">
        <f>VLOOKUP($D55,GaAsSem_Req!$R$2:$S$8,2)+VLOOKUP(GlobalParameters!$C$12,GaAsSem_Req!$T$2:$U$4,2)</f>
        <v>#N/A</v>
      </c>
    </row>
    <row r="56" spans="1:27" x14ac:dyDescent="0.25">
      <c r="A56" s="125"/>
      <c r="B56" s="144"/>
      <c r="C56" s="144"/>
      <c r="D56" s="145"/>
      <c r="E56" s="157"/>
      <c r="F56" s="158" t="str">
        <f t="shared" si="0"/>
        <v/>
      </c>
      <c r="G56" s="148" t="str">
        <f>IF($D56="","",VLOOKUP($AA56,GaAsSem_Req!$A$2:$N$22,4))</f>
        <v/>
      </c>
      <c r="H56" s="146"/>
      <c r="I56" s="147" t="str">
        <f t="shared" si="1"/>
        <v/>
      </c>
      <c r="J56" s="148" t="str">
        <f>IF($D56="","",VLOOKUP($AA56,GaAsSem_Req!$A$2:$N$22,5))</f>
        <v/>
      </c>
      <c r="K56" s="153"/>
      <c r="L56" s="154" t="str">
        <f t="shared" si="2"/>
        <v/>
      </c>
      <c r="M56" s="148" t="str">
        <f>IF($D56="","",VLOOKUP($AA56,GaAsSem_Req!$A$2:$N$22,6))</f>
        <v/>
      </c>
      <c r="N56" s="149" t="str">
        <f t="shared" si="4"/>
        <v/>
      </c>
      <c r="O56" s="150" t="str">
        <f>IF(OR($D56="",$W56="",GlobalParameters!$C$12=""),"",$W56)</f>
        <v/>
      </c>
      <c r="P56" s="151"/>
      <c r="Q56" s="144"/>
      <c r="R56" s="144"/>
      <c r="S56" s="144"/>
      <c r="T56" s="144"/>
      <c r="U56" s="144"/>
      <c r="V56" s="144"/>
      <c r="W56" s="152" t="str">
        <f>IF(OR($D56="",GlobalParameters!$C$12=""),"",MIN(VLOOKUP($AA56,GaAsSem_Req!$A$2:$N$22,13),$X56))</f>
        <v/>
      </c>
      <c r="X56" s="144"/>
      <c r="Y56" s="144"/>
      <c r="Z56" s="151"/>
      <c r="AA56" s="126" t="e">
        <f>VLOOKUP($D56,GaAsSem_Req!$R$2:$S$8,2)+VLOOKUP(GlobalParameters!$C$12,GaAsSem_Req!$T$2:$U$4,2)</f>
        <v>#N/A</v>
      </c>
    </row>
    <row r="57" spans="1:27" x14ac:dyDescent="0.25">
      <c r="A57" s="125"/>
      <c r="B57" s="144"/>
      <c r="C57" s="144"/>
      <c r="D57" s="145"/>
      <c r="E57" s="157"/>
      <c r="F57" s="158" t="str">
        <f t="shared" si="0"/>
        <v/>
      </c>
      <c r="G57" s="148" t="str">
        <f>IF($D57="","",VLOOKUP($AA57,GaAsSem_Req!$A$2:$N$22,4))</f>
        <v/>
      </c>
      <c r="H57" s="146"/>
      <c r="I57" s="147" t="str">
        <f t="shared" si="1"/>
        <v/>
      </c>
      <c r="J57" s="148" t="str">
        <f>IF($D57="","",VLOOKUP($AA57,GaAsSem_Req!$A$2:$N$22,5))</f>
        <v/>
      </c>
      <c r="K57" s="153"/>
      <c r="L57" s="154" t="str">
        <f t="shared" si="2"/>
        <v/>
      </c>
      <c r="M57" s="148" t="str">
        <f>IF($D57="","",VLOOKUP($AA57,GaAsSem_Req!$A$2:$N$22,6))</f>
        <v/>
      </c>
      <c r="N57" s="149" t="str">
        <f t="shared" si="4"/>
        <v/>
      </c>
      <c r="O57" s="150" t="str">
        <f>IF(OR($D57="",$W57="",GlobalParameters!$C$12=""),"",$W57)</f>
        <v/>
      </c>
      <c r="P57" s="151"/>
      <c r="Q57" s="144"/>
      <c r="R57" s="144"/>
      <c r="S57" s="144"/>
      <c r="T57" s="144"/>
      <c r="U57" s="144"/>
      <c r="V57" s="144"/>
      <c r="W57" s="152" t="str">
        <f>IF(OR($D57="",GlobalParameters!$C$12=""),"",MIN(VLOOKUP($AA57,GaAsSem_Req!$A$2:$N$22,13),$X57))</f>
        <v/>
      </c>
      <c r="X57" s="144"/>
      <c r="Y57" s="144"/>
      <c r="Z57" s="151"/>
      <c r="AA57" s="126" t="e">
        <f>VLOOKUP($D57,GaAsSem_Req!$R$2:$S$8,2)+VLOOKUP(GlobalParameters!$C$12,GaAsSem_Req!$T$2:$U$4,2)</f>
        <v>#N/A</v>
      </c>
    </row>
    <row r="58" spans="1:27" x14ac:dyDescent="0.25">
      <c r="A58" s="125"/>
      <c r="B58" s="144"/>
      <c r="C58" s="144"/>
      <c r="D58" s="145"/>
      <c r="E58" s="157"/>
      <c r="F58" s="158" t="str">
        <f t="shared" si="0"/>
        <v/>
      </c>
      <c r="G58" s="148" t="str">
        <f>IF($D58="","",VLOOKUP($AA58,GaAsSem_Req!$A$2:$N$22,4))</f>
        <v/>
      </c>
      <c r="H58" s="146"/>
      <c r="I58" s="147" t="str">
        <f t="shared" si="1"/>
        <v/>
      </c>
      <c r="J58" s="148" t="str">
        <f>IF($D58="","",VLOOKUP($AA58,GaAsSem_Req!$A$2:$N$22,5))</f>
        <v/>
      </c>
      <c r="K58" s="153"/>
      <c r="L58" s="154" t="str">
        <f t="shared" si="2"/>
        <v/>
      </c>
      <c r="M58" s="148" t="str">
        <f>IF($D58="","",VLOOKUP($AA58,GaAsSem_Req!$A$2:$N$22,6))</f>
        <v/>
      </c>
      <c r="N58" s="149" t="str">
        <f t="shared" si="4"/>
        <v/>
      </c>
      <c r="O58" s="150" t="str">
        <f>IF(OR($D58="",$W58="",GlobalParameters!$C$12=""),"",$W58)</f>
        <v/>
      </c>
      <c r="P58" s="151"/>
      <c r="Q58" s="144"/>
      <c r="R58" s="144"/>
      <c r="S58" s="144"/>
      <c r="T58" s="144"/>
      <c r="U58" s="144"/>
      <c r="V58" s="144"/>
      <c r="W58" s="152" t="str">
        <f>IF(OR($D58="",GlobalParameters!$C$12=""),"",MIN(VLOOKUP($AA58,GaAsSem_Req!$A$2:$N$22,13),$X58))</f>
        <v/>
      </c>
      <c r="X58" s="144"/>
      <c r="Y58" s="144"/>
      <c r="Z58" s="151"/>
      <c r="AA58" s="126" t="e">
        <f>VLOOKUP($D58,GaAsSem_Req!$R$2:$S$8,2)+VLOOKUP(GlobalParameters!$C$12,GaAsSem_Req!$T$2:$U$4,2)</f>
        <v>#N/A</v>
      </c>
    </row>
    <row r="59" spans="1:27" x14ac:dyDescent="0.25">
      <c r="A59" s="125"/>
      <c r="B59" s="144"/>
      <c r="C59" s="144"/>
      <c r="D59" s="145"/>
      <c r="E59" s="157"/>
      <c r="F59" s="158" t="str">
        <f t="shared" si="0"/>
        <v/>
      </c>
      <c r="G59" s="148" t="str">
        <f>IF($D59="","",VLOOKUP($AA59,GaAsSem_Req!$A$2:$N$22,4))</f>
        <v/>
      </c>
      <c r="H59" s="146"/>
      <c r="I59" s="147" t="str">
        <f t="shared" si="1"/>
        <v/>
      </c>
      <c r="J59" s="148" t="str">
        <f>IF($D59="","",VLOOKUP($AA59,GaAsSem_Req!$A$2:$N$22,5))</f>
        <v/>
      </c>
      <c r="K59" s="153"/>
      <c r="L59" s="154" t="str">
        <f t="shared" si="2"/>
        <v/>
      </c>
      <c r="M59" s="148" t="str">
        <f>IF($D59="","",VLOOKUP($AA59,GaAsSem_Req!$A$2:$N$22,6))</f>
        <v/>
      </c>
      <c r="N59" s="149" t="str">
        <f t="shared" si="4"/>
        <v/>
      </c>
      <c r="O59" s="150" t="str">
        <f>IF(OR($D59="",$W59="",GlobalParameters!$C$12=""),"",$W59)</f>
        <v/>
      </c>
      <c r="P59" s="151"/>
      <c r="Q59" s="144"/>
      <c r="R59" s="144"/>
      <c r="S59" s="144"/>
      <c r="T59" s="144"/>
      <c r="U59" s="144"/>
      <c r="V59" s="144"/>
      <c r="W59" s="152" t="str">
        <f>IF(OR($D59="",GlobalParameters!$C$12=""),"",MIN(VLOOKUP($AA59,GaAsSem_Req!$A$2:$N$22,13),$X59))</f>
        <v/>
      </c>
      <c r="X59" s="144"/>
      <c r="Y59" s="144"/>
      <c r="Z59" s="151"/>
      <c r="AA59" s="126" t="e">
        <f>VLOOKUP($D59,GaAsSem_Req!$R$2:$S$8,2)+VLOOKUP(GlobalParameters!$C$12,GaAsSem_Req!$T$2:$U$4,2)</f>
        <v>#N/A</v>
      </c>
    </row>
    <row r="60" spans="1:27" x14ac:dyDescent="0.25">
      <c r="A60" s="125"/>
      <c r="B60" s="144"/>
      <c r="C60" s="144"/>
      <c r="D60" s="145"/>
      <c r="E60" s="157"/>
      <c r="F60" s="158" t="str">
        <f t="shared" si="0"/>
        <v/>
      </c>
      <c r="G60" s="148" t="str">
        <f>IF($D60="","",VLOOKUP($AA60,GaAsSem_Req!$A$2:$N$22,4))</f>
        <v/>
      </c>
      <c r="H60" s="146"/>
      <c r="I60" s="147" t="str">
        <f t="shared" si="1"/>
        <v/>
      </c>
      <c r="J60" s="148" t="str">
        <f>IF($D60="","",VLOOKUP($AA60,GaAsSem_Req!$A$2:$N$22,5))</f>
        <v/>
      </c>
      <c r="K60" s="153"/>
      <c r="L60" s="154" t="str">
        <f t="shared" si="2"/>
        <v/>
      </c>
      <c r="M60" s="148" t="str">
        <f>IF($D60="","",VLOOKUP($AA60,GaAsSem_Req!$A$2:$N$22,6))</f>
        <v/>
      </c>
      <c r="N60" s="149" t="str">
        <f t="shared" si="4"/>
        <v/>
      </c>
      <c r="O60" s="150" t="str">
        <f>IF(OR($D60="",$W60="",GlobalParameters!$C$12=""),"",$W60)</f>
        <v/>
      </c>
      <c r="P60" s="151"/>
      <c r="Q60" s="144"/>
      <c r="R60" s="144"/>
      <c r="S60" s="144"/>
      <c r="T60" s="144"/>
      <c r="U60" s="144"/>
      <c r="V60" s="144"/>
      <c r="W60" s="152" t="str">
        <f>IF(OR($D60="",GlobalParameters!$C$12=""),"",MIN(VLOOKUP($AA60,GaAsSem_Req!$A$2:$N$22,13),$X60))</f>
        <v/>
      </c>
      <c r="X60" s="144"/>
      <c r="Y60" s="144"/>
      <c r="Z60" s="151"/>
      <c r="AA60" s="126" t="e">
        <f>VLOOKUP($D60,GaAsSem_Req!$R$2:$S$8,2)+VLOOKUP(GlobalParameters!$C$12,GaAsSem_Req!$T$2:$U$4,2)</f>
        <v>#N/A</v>
      </c>
    </row>
    <row r="61" spans="1:27" x14ac:dyDescent="0.25">
      <c r="A61" s="125"/>
      <c r="B61" s="144"/>
      <c r="C61" s="144"/>
      <c r="D61" s="145"/>
      <c r="E61" s="157"/>
      <c r="F61" s="158" t="str">
        <f t="shared" si="0"/>
        <v/>
      </c>
      <c r="G61" s="148" t="str">
        <f>IF($D61="","",VLOOKUP($AA61,GaAsSem_Req!$A$2:$N$22,4))</f>
        <v/>
      </c>
      <c r="H61" s="146"/>
      <c r="I61" s="147" t="str">
        <f t="shared" si="1"/>
        <v/>
      </c>
      <c r="J61" s="148" t="str">
        <f>IF($D61="","",VLOOKUP($AA61,GaAsSem_Req!$A$2:$N$22,5))</f>
        <v/>
      </c>
      <c r="K61" s="153"/>
      <c r="L61" s="154" t="str">
        <f t="shared" si="2"/>
        <v/>
      </c>
      <c r="M61" s="148" t="str">
        <f>IF($D61="","",VLOOKUP($AA61,GaAsSem_Req!$A$2:$N$22,6))</f>
        <v/>
      </c>
      <c r="N61" s="149" t="str">
        <f t="shared" si="4"/>
        <v/>
      </c>
      <c r="O61" s="150" t="str">
        <f>IF(OR($D61="",$W61="",GlobalParameters!$C$12=""),"",$W61)</f>
        <v/>
      </c>
      <c r="P61" s="151"/>
      <c r="Q61" s="144"/>
      <c r="R61" s="144"/>
      <c r="S61" s="144"/>
      <c r="T61" s="144"/>
      <c r="U61" s="144"/>
      <c r="V61" s="144"/>
      <c r="W61" s="152" t="str">
        <f>IF(OR($D61="",GlobalParameters!$C$12=""),"",MIN(VLOOKUP($AA61,GaAsSem_Req!$A$2:$N$22,13),$X61))</f>
        <v/>
      </c>
      <c r="X61" s="144"/>
      <c r="Y61" s="144"/>
      <c r="Z61" s="151"/>
      <c r="AA61" s="126" t="e">
        <f>VLOOKUP($D61,GaAsSem_Req!$R$2:$S$8,2)+VLOOKUP(GlobalParameters!$C$12,GaAsSem_Req!$T$2:$U$4,2)</f>
        <v>#N/A</v>
      </c>
    </row>
    <row r="62" spans="1:27" x14ac:dyDescent="0.25">
      <c r="A62" s="125"/>
      <c r="B62" s="144"/>
      <c r="C62" s="144"/>
      <c r="D62" s="145"/>
      <c r="E62" s="157"/>
      <c r="F62" s="158" t="str">
        <f t="shared" si="0"/>
        <v/>
      </c>
      <c r="G62" s="148" t="str">
        <f>IF($D62="","",VLOOKUP($AA62,GaAsSem_Req!$A$2:$N$22,4))</f>
        <v/>
      </c>
      <c r="H62" s="146"/>
      <c r="I62" s="147" t="str">
        <f t="shared" si="1"/>
        <v/>
      </c>
      <c r="J62" s="148" t="str">
        <f>IF($D62="","",VLOOKUP($AA62,GaAsSem_Req!$A$2:$N$22,5))</f>
        <v/>
      </c>
      <c r="K62" s="153"/>
      <c r="L62" s="154" t="str">
        <f t="shared" si="2"/>
        <v/>
      </c>
      <c r="M62" s="148" t="str">
        <f>IF($D62="","",VLOOKUP($AA62,GaAsSem_Req!$A$2:$N$22,6))</f>
        <v/>
      </c>
      <c r="N62" s="149" t="str">
        <f t="shared" si="4"/>
        <v/>
      </c>
      <c r="O62" s="150" t="str">
        <f>IF(OR($D62="",$W62="",GlobalParameters!$C$12=""),"",$W62)</f>
        <v/>
      </c>
      <c r="P62" s="151"/>
      <c r="Q62" s="144"/>
      <c r="R62" s="144"/>
      <c r="S62" s="144"/>
      <c r="T62" s="144"/>
      <c r="U62" s="144"/>
      <c r="V62" s="144"/>
      <c r="W62" s="152" t="str">
        <f>IF(OR($D62="",GlobalParameters!$C$12=""),"",MIN(VLOOKUP($AA62,GaAsSem_Req!$A$2:$N$22,13),$X62))</f>
        <v/>
      </c>
      <c r="X62" s="144"/>
      <c r="Y62" s="144"/>
      <c r="Z62" s="151"/>
      <c r="AA62" s="126" t="e">
        <f>VLOOKUP($D62,GaAsSem_Req!$R$2:$S$8,2)+VLOOKUP(GlobalParameters!$C$12,GaAsSem_Req!$T$2:$U$4,2)</f>
        <v>#N/A</v>
      </c>
    </row>
    <row r="63" spans="1:27" x14ac:dyDescent="0.25">
      <c r="A63" s="125"/>
      <c r="B63" s="144"/>
      <c r="C63" s="144"/>
      <c r="D63" s="145"/>
      <c r="E63" s="157"/>
      <c r="F63" s="158" t="str">
        <f t="shared" si="0"/>
        <v/>
      </c>
      <c r="G63" s="148" t="str">
        <f>IF($D63="","",VLOOKUP($AA63,GaAsSem_Req!$A$2:$N$22,4))</f>
        <v/>
      </c>
      <c r="H63" s="146"/>
      <c r="I63" s="147" t="str">
        <f t="shared" si="1"/>
        <v/>
      </c>
      <c r="J63" s="148" t="str">
        <f>IF($D63="","",VLOOKUP($AA63,GaAsSem_Req!$A$2:$N$22,5))</f>
        <v/>
      </c>
      <c r="K63" s="153"/>
      <c r="L63" s="154" t="str">
        <f t="shared" si="2"/>
        <v/>
      </c>
      <c r="M63" s="148" t="str">
        <f>IF($D63="","",VLOOKUP($AA63,GaAsSem_Req!$A$2:$N$22,6))</f>
        <v/>
      </c>
      <c r="N63" s="149" t="str">
        <f t="shared" si="4"/>
        <v/>
      </c>
      <c r="O63" s="150" t="str">
        <f>IF(OR($D63="",$W63="",GlobalParameters!$C$12=""),"",$W63)</f>
        <v/>
      </c>
      <c r="P63" s="151"/>
      <c r="Q63" s="144"/>
      <c r="R63" s="144"/>
      <c r="S63" s="144"/>
      <c r="T63" s="144"/>
      <c r="U63" s="144"/>
      <c r="V63" s="144"/>
      <c r="W63" s="152" t="str">
        <f>IF(OR($D63="",GlobalParameters!$C$12=""),"",MIN(VLOOKUP($AA63,GaAsSem_Req!$A$2:$N$22,13),$X63))</f>
        <v/>
      </c>
      <c r="X63" s="144"/>
      <c r="Y63" s="144"/>
      <c r="Z63" s="151"/>
      <c r="AA63" s="126" t="e">
        <f>VLOOKUP($D63,GaAsSem_Req!$R$2:$S$8,2)+VLOOKUP(GlobalParameters!$C$12,GaAsSem_Req!$T$2:$U$4,2)</f>
        <v>#N/A</v>
      </c>
    </row>
    <row r="64" spans="1:27" x14ac:dyDescent="0.25">
      <c r="A64" s="125"/>
      <c r="B64" s="144"/>
      <c r="C64" s="144"/>
      <c r="D64" s="145"/>
      <c r="E64" s="157"/>
      <c r="F64" s="158" t="str">
        <f t="shared" si="0"/>
        <v/>
      </c>
      <c r="G64" s="148" t="str">
        <f>IF($D64="","",VLOOKUP($AA64,GaAsSem_Req!$A$2:$N$22,4))</f>
        <v/>
      </c>
      <c r="H64" s="146"/>
      <c r="I64" s="147" t="str">
        <f t="shared" si="1"/>
        <v/>
      </c>
      <c r="J64" s="148" t="str">
        <f>IF($D64="","",VLOOKUP($AA64,GaAsSem_Req!$A$2:$N$22,5))</f>
        <v/>
      </c>
      <c r="K64" s="153"/>
      <c r="L64" s="154" t="str">
        <f t="shared" si="2"/>
        <v/>
      </c>
      <c r="M64" s="148" t="str">
        <f>IF($D64="","",VLOOKUP($AA64,GaAsSem_Req!$A$2:$N$22,6))</f>
        <v/>
      </c>
      <c r="N64" s="149" t="str">
        <f t="shared" si="4"/>
        <v/>
      </c>
      <c r="O64" s="150" t="str">
        <f>IF(OR($D64="",$W64="",GlobalParameters!$C$12=""),"",$W64)</f>
        <v/>
      </c>
      <c r="P64" s="151"/>
      <c r="Q64" s="144"/>
      <c r="R64" s="144"/>
      <c r="S64" s="144"/>
      <c r="T64" s="144"/>
      <c r="U64" s="144"/>
      <c r="V64" s="144"/>
      <c r="W64" s="152" t="str">
        <f>IF(OR($D64="",GlobalParameters!$C$12=""),"",MIN(VLOOKUP($AA64,GaAsSem_Req!$A$2:$N$22,13),$X64))</f>
        <v/>
      </c>
      <c r="X64" s="144"/>
      <c r="Y64" s="144"/>
      <c r="Z64" s="151"/>
      <c r="AA64" s="126" t="e">
        <f>VLOOKUP($D64,GaAsSem_Req!$R$2:$S$8,2)+VLOOKUP(GlobalParameters!$C$12,GaAsSem_Req!$T$2:$U$4,2)</f>
        <v>#N/A</v>
      </c>
    </row>
    <row r="65" spans="1:27" x14ac:dyDescent="0.25">
      <c r="A65" s="125"/>
      <c r="B65" s="144"/>
      <c r="C65" s="144"/>
      <c r="D65" s="145"/>
      <c r="E65" s="157"/>
      <c r="F65" s="158" t="str">
        <f t="shared" si="0"/>
        <v/>
      </c>
      <c r="G65" s="148" t="str">
        <f>IF($D65="","",VLOOKUP($AA65,GaAsSem_Req!$A$2:$N$22,4))</f>
        <v/>
      </c>
      <c r="H65" s="146"/>
      <c r="I65" s="147" t="str">
        <f t="shared" si="1"/>
        <v/>
      </c>
      <c r="J65" s="148" t="str">
        <f>IF($D65="","",VLOOKUP($AA65,GaAsSem_Req!$A$2:$N$22,5))</f>
        <v/>
      </c>
      <c r="K65" s="153"/>
      <c r="L65" s="154" t="str">
        <f t="shared" si="2"/>
        <v/>
      </c>
      <c r="M65" s="148" t="str">
        <f>IF($D65="","",VLOOKUP($AA65,GaAsSem_Req!$A$2:$N$22,6))</f>
        <v/>
      </c>
      <c r="N65" s="149" t="str">
        <f t="shared" si="4"/>
        <v/>
      </c>
      <c r="O65" s="150" t="str">
        <f>IF(OR($D65="",$W65="",GlobalParameters!$C$12=""),"",$W65)</f>
        <v/>
      </c>
      <c r="P65" s="151"/>
      <c r="Q65" s="144"/>
      <c r="R65" s="144"/>
      <c r="S65" s="144"/>
      <c r="T65" s="144"/>
      <c r="U65" s="144"/>
      <c r="V65" s="144"/>
      <c r="W65" s="152" t="str">
        <f>IF(OR($D65="",GlobalParameters!$C$12=""),"",MIN(VLOOKUP($AA65,GaAsSem_Req!$A$2:$N$22,13),$X65))</f>
        <v/>
      </c>
      <c r="X65" s="144"/>
      <c r="Y65" s="144"/>
      <c r="Z65" s="151"/>
      <c r="AA65" s="126" t="e">
        <f>VLOOKUP($D65,GaAsSem_Req!$R$2:$S$8,2)+VLOOKUP(GlobalParameters!$C$12,GaAsSem_Req!$T$2:$U$4,2)</f>
        <v>#N/A</v>
      </c>
    </row>
    <row r="66" spans="1:27" x14ac:dyDescent="0.25">
      <c r="A66" s="125"/>
      <c r="B66" s="144"/>
      <c r="C66" s="144"/>
      <c r="D66" s="145"/>
      <c r="E66" s="157"/>
      <c r="F66" s="158" t="str">
        <f t="shared" si="0"/>
        <v/>
      </c>
      <c r="G66" s="148" t="str">
        <f>IF($D66="","",VLOOKUP($AA66,GaAsSem_Req!$A$2:$N$22,4))</f>
        <v/>
      </c>
      <c r="H66" s="146"/>
      <c r="I66" s="147" t="str">
        <f t="shared" si="1"/>
        <v/>
      </c>
      <c r="J66" s="148" t="str">
        <f>IF($D66="","",VLOOKUP($AA66,GaAsSem_Req!$A$2:$N$22,5))</f>
        <v/>
      </c>
      <c r="K66" s="153"/>
      <c r="L66" s="154" t="str">
        <f t="shared" si="2"/>
        <v/>
      </c>
      <c r="M66" s="148" t="str">
        <f>IF($D66="","",VLOOKUP($AA66,GaAsSem_Req!$A$2:$N$22,6))</f>
        <v/>
      </c>
      <c r="N66" s="149" t="str">
        <f t="shared" si="4"/>
        <v/>
      </c>
      <c r="O66" s="150" t="str">
        <f>IF(OR($D66="",$W66="",GlobalParameters!$C$12=""),"",$W66)</f>
        <v/>
      </c>
      <c r="P66" s="151"/>
      <c r="Q66" s="144"/>
      <c r="R66" s="144"/>
      <c r="S66" s="144"/>
      <c r="T66" s="144"/>
      <c r="U66" s="144"/>
      <c r="V66" s="144"/>
      <c r="W66" s="152" t="str">
        <f>IF(OR($D66="",GlobalParameters!$C$12=""),"",MIN(VLOOKUP($AA66,GaAsSem_Req!$A$2:$N$22,13),$X66))</f>
        <v/>
      </c>
      <c r="X66" s="144"/>
      <c r="Y66" s="144"/>
      <c r="Z66" s="151"/>
      <c r="AA66" s="126" t="e">
        <f>VLOOKUP($D66,GaAsSem_Req!$R$2:$S$8,2)+VLOOKUP(GlobalParameters!$C$12,GaAsSem_Req!$T$2:$U$4,2)</f>
        <v>#N/A</v>
      </c>
    </row>
    <row r="67" spans="1:27" x14ac:dyDescent="0.25">
      <c r="A67" s="125"/>
      <c r="B67" s="144"/>
      <c r="C67" s="144"/>
      <c r="D67" s="145"/>
      <c r="E67" s="157"/>
      <c r="F67" s="158" t="str">
        <f t="shared" si="0"/>
        <v/>
      </c>
      <c r="G67" s="148" t="str">
        <f>IF($D67="","",VLOOKUP($AA67,GaAsSem_Req!$A$2:$N$22,4))</f>
        <v/>
      </c>
      <c r="H67" s="146"/>
      <c r="I67" s="147" t="str">
        <f t="shared" si="1"/>
        <v/>
      </c>
      <c r="J67" s="148" t="str">
        <f>IF($D67="","",VLOOKUP($AA67,GaAsSem_Req!$A$2:$N$22,5))</f>
        <v/>
      </c>
      <c r="K67" s="153"/>
      <c r="L67" s="154" t="str">
        <f t="shared" si="2"/>
        <v/>
      </c>
      <c r="M67" s="148" t="str">
        <f>IF($D67="","",VLOOKUP($AA67,GaAsSem_Req!$A$2:$N$22,6))</f>
        <v/>
      </c>
      <c r="N67" s="149" t="str">
        <f t="shared" si="4"/>
        <v/>
      </c>
      <c r="O67" s="150" t="str">
        <f>IF(OR($D67="",$W67="",GlobalParameters!$C$12=""),"",$W67)</f>
        <v/>
      </c>
      <c r="P67" s="151"/>
      <c r="Q67" s="144"/>
      <c r="R67" s="144"/>
      <c r="S67" s="144"/>
      <c r="T67" s="144"/>
      <c r="U67" s="144"/>
      <c r="V67" s="144"/>
      <c r="W67" s="152" t="str">
        <f>IF(OR($D67="",GlobalParameters!$C$12=""),"",MIN(VLOOKUP($AA67,GaAsSem_Req!$A$2:$N$22,13),$X67))</f>
        <v/>
      </c>
      <c r="X67" s="144"/>
      <c r="Y67" s="144"/>
      <c r="Z67" s="151"/>
      <c r="AA67" s="126" t="e">
        <f>VLOOKUP($D67,GaAsSem_Req!$R$2:$S$8,2)+VLOOKUP(GlobalParameters!$C$12,GaAsSem_Req!$T$2:$U$4,2)</f>
        <v>#N/A</v>
      </c>
    </row>
    <row r="68" spans="1:27" x14ac:dyDescent="0.25">
      <c r="A68" s="125"/>
      <c r="B68" s="144"/>
      <c r="C68" s="144"/>
      <c r="D68" s="145"/>
      <c r="E68" s="157"/>
      <c r="F68" s="158" t="str">
        <f t="shared" si="0"/>
        <v/>
      </c>
      <c r="G68" s="148" t="str">
        <f>IF($D68="","",VLOOKUP($AA68,GaAsSem_Req!$A$2:$N$22,4))</f>
        <v/>
      </c>
      <c r="H68" s="146"/>
      <c r="I68" s="147" t="str">
        <f t="shared" si="1"/>
        <v/>
      </c>
      <c r="J68" s="148" t="str">
        <f>IF($D68="","",VLOOKUP($AA68,GaAsSem_Req!$A$2:$N$22,5))</f>
        <v/>
      </c>
      <c r="K68" s="153"/>
      <c r="L68" s="154" t="str">
        <f t="shared" si="2"/>
        <v/>
      </c>
      <c r="M68" s="148" t="str">
        <f>IF($D68="","",VLOOKUP($AA68,GaAsSem_Req!$A$2:$N$22,6))</f>
        <v/>
      </c>
      <c r="N68" s="149" t="str">
        <f t="shared" si="4"/>
        <v/>
      </c>
      <c r="O68" s="150" t="str">
        <f>IF(OR($D68="",$W68="",GlobalParameters!$C$12=""),"",$W68)</f>
        <v/>
      </c>
      <c r="P68" s="151"/>
      <c r="Q68" s="144"/>
      <c r="R68" s="144"/>
      <c r="S68" s="144"/>
      <c r="T68" s="144"/>
      <c r="U68" s="144"/>
      <c r="V68" s="144"/>
      <c r="W68" s="152" t="str">
        <f>IF(OR($D68="",GlobalParameters!$C$12=""),"",MIN(VLOOKUP($AA68,GaAsSem_Req!$A$2:$N$22,13),$X68))</f>
        <v/>
      </c>
      <c r="X68" s="144"/>
      <c r="Y68" s="144"/>
      <c r="Z68" s="151"/>
      <c r="AA68" s="126" t="e">
        <f>VLOOKUP($D68,GaAsSem_Req!$R$2:$S$8,2)+VLOOKUP(GlobalParameters!$C$12,GaAsSem_Req!$T$2:$U$4,2)</f>
        <v>#N/A</v>
      </c>
    </row>
    <row r="69" spans="1:27" x14ac:dyDescent="0.25">
      <c r="A69" s="125"/>
      <c r="B69" s="144"/>
      <c r="C69" s="144"/>
      <c r="D69" s="145"/>
      <c r="E69" s="157"/>
      <c r="F69" s="158" t="str">
        <f t="shared" si="0"/>
        <v/>
      </c>
      <c r="G69" s="148" t="str">
        <f>IF($D69="","",VLOOKUP($AA69,GaAsSem_Req!$A$2:$N$22,4))</f>
        <v/>
      </c>
      <c r="H69" s="146"/>
      <c r="I69" s="147" t="str">
        <f t="shared" si="1"/>
        <v/>
      </c>
      <c r="J69" s="148" t="str">
        <f>IF($D69="","",VLOOKUP($AA69,GaAsSem_Req!$A$2:$N$22,5))</f>
        <v/>
      </c>
      <c r="K69" s="153"/>
      <c r="L69" s="154" t="str">
        <f t="shared" si="2"/>
        <v/>
      </c>
      <c r="M69" s="148" t="str">
        <f>IF($D69="","",VLOOKUP($AA69,GaAsSem_Req!$A$2:$N$22,6))</f>
        <v/>
      </c>
      <c r="N69" s="149" t="str">
        <f t="shared" si="4"/>
        <v/>
      </c>
      <c r="O69" s="150" t="str">
        <f>IF(OR($D69="",$W69="",GlobalParameters!$C$12=""),"",$W69)</f>
        <v/>
      </c>
      <c r="P69" s="151"/>
      <c r="Q69" s="144"/>
      <c r="R69" s="144"/>
      <c r="S69" s="144"/>
      <c r="T69" s="144"/>
      <c r="U69" s="144"/>
      <c r="V69" s="144"/>
      <c r="W69" s="152" t="str">
        <f>IF(OR($D69="",GlobalParameters!$C$12=""),"",MIN(VLOOKUP($AA69,GaAsSem_Req!$A$2:$N$22,13),$X69))</f>
        <v/>
      </c>
      <c r="X69" s="144"/>
      <c r="Y69" s="144"/>
      <c r="Z69" s="151"/>
      <c r="AA69" s="126" t="e">
        <f>VLOOKUP($D69,GaAsSem_Req!$R$2:$S$8,2)+VLOOKUP(GlobalParameters!$C$12,GaAsSem_Req!$T$2:$U$4,2)</f>
        <v>#N/A</v>
      </c>
    </row>
    <row r="70" spans="1:27" x14ac:dyDescent="0.25">
      <c r="A70" s="125"/>
      <c r="B70" s="144"/>
      <c r="C70" s="144"/>
      <c r="D70" s="145"/>
      <c r="E70" s="157"/>
      <c r="F70" s="158" t="str">
        <f t="shared" si="0"/>
        <v/>
      </c>
      <c r="G70" s="148" t="str">
        <f>IF($D70="","",VLOOKUP($AA70,GaAsSem_Req!$A$2:$N$22,4))</f>
        <v/>
      </c>
      <c r="H70" s="146"/>
      <c r="I70" s="147" t="str">
        <f t="shared" si="1"/>
        <v/>
      </c>
      <c r="J70" s="148" t="str">
        <f>IF($D70="","",VLOOKUP($AA70,GaAsSem_Req!$A$2:$N$22,5))</f>
        <v/>
      </c>
      <c r="K70" s="153"/>
      <c r="L70" s="154" t="str">
        <f t="shared" si="2"/>
        <v/>
      </c>
      <c r="M70" s="148" t="str">
        <f>IF($D70="","",VLOOKUP($AA70,GaAsSem_Req!$A$2:$N$22,6))</f>
        <v/>
      </c>
      <c r="N70" s="149" t="str">
        <f t="shared" si="4"/>
        <v/>
      </c>
      <c r="O70" s="150" t="str">
        <f>IF(OR($D70="",$W70="",GlobalParameters!$C$12=""),"",$W70)</f>
        <v/>
      </c>
      <c r="P70" s="151"/>
      <c r="Q70" s="144"/>
      <c r="R70" s="144"/>
      <c r="S70" s="144"/>
      <c r="T70" s="144"/>
      <c r="U70" s="144"/>
      <c r="V70" s="144"/>
      <c r="W70" s="152" t="str">
        <f>IF(OR($D70="",GlobalParameters!$C$12=""),"",MIN(VLOOKUP($AA70,GaAsSem_Req!$A$2:$N$22,13),$X70))</f>
        <v/>
      </c>
      <c r="X70" s="144"/>
      <c r="Y70" s="144"/>
      <c r="Z70" s="151"/>
      <c r="AA70" s="126" t="e">
        <f>VLOOKUP($D70,GaAsSem_Req!$R$2:$S$8,2)+VLOOKUP(GlobalParameters!$C$12,GaAsSem_Req!$T$2:$U$4,2)</f>
        <v>#N/A</v>
      </c>
    </row>
    <row r="71" spans="1:27" x14ac:dyDescent="0.25">
      <c r="A71" s="125"/>
      <c r="B71" s="144"/>
      <c r="C71" s="144"/>
      <c r="D71" s="145"/>
      <c r="E71" s="157"/>
      <c r="F71" s="158" t="str">
        <f t="shared" si="0"/>
        <v/>
      </c>
      <c r="G71" s="148" t="str">
        <f>IF($D71="","",VLOOKUP($AA71,GaAsSem_Req!$A$2:$N$22,4))</f>
        <v/>
      </c>
      <c r="H71" s="146"/>
      <c r="I71" s="147" t="str">
        <f t="shared" si="1"/>
        <v/>
      </c>
      <c r="J71" s="148" t="str">
        <f>IF($D71="","",VLOOKUP($AA71,GaAsSem_Req!$A$2:$N$22,5))</f>
        <v/>
      </c>
      <c r="K71" s="153"/>
      <c r="L71" s="154" t="str">
        <f t="shared" si="2"/>
        <v/>
      </c>
      <c r="M71" s="148" t="str">
        <f>IF($D71="","",VLOOKUP($AA71,GaAsSem_Req!$A$2:$N$22,6))</f>
        <v/>
      </c>
      <c r="N71" s="149" t="str">
        <f t="shared" si="4"/>
        <v/>
      </c>
      <c r="O71" s="150" t="str">
        <f>IF(OR($D71="",$W71="",GlobalParameters!$C$12=""),"",$W71)</f>
        <v/>
      </c>
      <c r="P71" s="151"/>
      <c r="Q71" s="144"/>
      <c r="R71" s="144"/>
      <c r="S71" s="144"/>
      <c r="T71" s="144"/>
      <c r="U71" s="144"/>
      <c r="V71" s="144"/>
      <c r="W71" s="152" t="str">
        <f>IF(OR($D71="",GlobalParameters!$C$12=""),"",MIN(VLOOKUP($AA71,GaAsSem_Req!$A$2:$N$22,13),$X71))</f>
        <v/>
      </c>
      <c r="X71" s="144"/>
      <c r="Y71" s="144"/>
      <c r="Z71" s="151"/>
      <c r="AA71" s="126" t="e">
        <f>VLOOKUP($D71,GaAsSem_Req!$R$2:$S$8,2)+VLOOKUP(GlobalParameters!$C$12,GaAsSem_Req!$T$2:$U$4,2)</f>
        <v>#N/A</v>
      </c>
    </row>
    <row r="72" spans="1:27" x14ac:dyDescent="0.25">
      <c r="A72" s="125"/>
      <c r="B72" s="144"/>
      <c r="C72" s="144"/>
      <c r="D72" s="145"/>
      <c r="E72" s="157"/>
      <c r="F72" s="158" t="str">
        <f t="shared" si="0"/>
        <v/>
      </c>
      <c r="G72" s="148" t="str">
        <f>IF($D72="","",VLOOKUP($AA72,GaAsSem_Req!$A$2:$N$22,4))</f>
        <v/>
      </c>
      <c r="H72" s="146"/>
      <c r="I72" s="147" t="str">
        <f t="shared" si="1"/>
        <v/>
      </c>
      <c r="J72" s="148" t="str">
        <f>IF($D72="","",VLOOKUP($AA72,GaAsSem_Req!$A$2:$N$22,5))</f>
        <v/>
      </c>
      <c r="K72" s="153"/>
      <c r="L72" s="154" t="str">
        <f t="shared" si="2"/>
        <v/>
      </c>
      <c r="M72" s="148" t="str">
        <f>IF($D72="","",VLOOKUP($AA72,GaAsSem_Req!$A$2:$N$22,6))</f>
        <v/>
      </c>
      <c r="N72" s="149" t="str">
        <f t="shared" si="4"/>
        <v/>
      </c>
      <c r="O72" s="150" t="str">
        <f>IF(OR($D72="",$W72="",GlobalParameters!$C$12=""),"",$W72)</f>
        <v/>
      </c>
      <c r="P72" s="151"/>
      <c r="Q72" s="144"/>
      <c r="R72" s="144"/>
      <c r="S72" s="144"/>
      <c r="T72" s="144"/>
      <c r="U72" s="144"/>
      <c r="V72" s="144"/>
      <c r="W72" s="152" t="str">
        <f>IF(OR($D72="",GlobalParameters!$C$12=""),"",MIN(VLOOKUP($AA72,GaAsSem_Req!$A$2:$N$22,13),$X72))</f>
        <v/>
      </c>
      <c r="X72" s="144"/>
      <c r="Y72" s="144"/>
      <c r="Z72" s="151"/>
      <c r="AA72" s="126" t="e">
        <f>VLOOKUP($D72,GaAsSem_Req!$R$2:$S$8,2)+VLOOKUP(GlobalParameters!$C$12,GaAsSem_Req!$T$2:$U$4,2)</f>
        <v>#N/A</v>
      </c>
    </row>
    <row r="73" spans="1:27" x14ac:dyDescent="0.25">
      <c r="A73" s="125"/>
      <c r="B73" s="144"/>
      <c r="C73" s="144"/>
      <c r="D73" s="145"/>
      <c r="E73" s="157"/>
      <c r="F73" s="158" t="str">
        <f t="shared" si="0"/>
        <v/>
      </c>
      <c r="G73" s="148" t="str">
        <f>IF($D73="","",VLOOKUP($AA73,GaAsSem_Req!$A$2:$N$22,4))</f>
        <v/>
      </c>
      <c r="H73" s="146"/>
      <c r="I73" s="147" t="str">
        <f t="shared" si="1"/>
        <v/>
      </c>
      <c r="J73" s="148" t="str">
        <f>IF($D73="","",VLOOKUP($AA73,GaAsSem_Req!$A$2:$N$22,5))</f>
        <v/>
      </c>
      <c r="K73" s="153"/>
      <c r="L73" s="154" t="str">
        <f t="shared" si="2"/>
        <v/>
      </c>
      <c r="M73" s="148" t="str">
        <f>IF($D73="","",VLOOKUP($AA73,GaAsSem_Req!$A$2:$N$22,6))</f>
        <v/>
      </c>
      <c r="N73" s="149" t="str">
        <f t="shared" si="4"/>
        <v/>
      </c>
      <c r="O73" s="150" t="str">
        <f>IF(OR($D73="",$W73="",GlobalParameters!$C$12=""),"",$W73)</f>
        <v/>
      </c>
      <c r="P73" s="151"/>
      <c r="Q73" s="144"/>
      <c r="R73" s="144"/>
      <c r="S73" s="144"/>
      <c r="T73" s="144"/>
      <c r="U73" s="144"/>
      <c r="V73" s="144"/>
      <c r="W73" s="152" t="str">
        <f>IF(OR($D73="",GlobalParameters!$C$12=""),"",MIN(VLOOKUP($AA73,GaAsSem_Req!$A$2:$N$22,13),$X73))</f>
        <v/>
      </c>
      <c r="X73" s="144"/>
      <c r="Y73" s="144"/>
      <c r="Z73" s="151"/>
      <c r="AA73" s="126" t="e">
        <f>VLOOKUP($D73,GaAsSem_Req!$R$2:$S$8,2)+VLOOKUP(GlobalParameters!$C$12,GaAsSem_Req!$T$2:$U$4,2)</f>
        <v>#N/A</v>
      </c>
    </row>
    <row r="74" spans="1:27" x14ac:dyDescent="0.25">
      <c r="A74" s="125"/>
      <c r="B74" s="144"/>
      <c r="C74" s="144"/>
      <c r="D74" s="145"/>
      <c r="E74" s="157"/>
      <c r="F74" s="158" t="str">
        <f t="shared" si="0"/>
        <v/>
      </c>
      <c r="G74" s="148" t="str">
        <f>IF($D74="","",VLOOKUP($AA74,GaAsSem_Req!$A$2:$N$22,4))</f>
        <v/>
      </c>
      <c r="H74" s="146"/>
      <c r="I74" s="147" t="str">
        <f t="shared" si="1"/>
        <v/>
      </c>
      <c r="J74" s="148" t="str">
        <f>IF($D74="","",VLOOKUP($AA74,GaAsSem_Req!$A$2:$N$22,5))</f>
        <v/>
      </c>
      <c r="K74" s="153"/>
      <c r="L74" s="154" t="str">
        <f t="shared" si="2"/>
        <v/>
      </c>
      <c r="M74" s="148" t="str">
        <f>IF($D74="","",VLOOKUP($AA74,GaAsSem_Req!$A$2:$N$22,6))</f>
        <v/>
      </c>
      <c r="N74" s="149" t="str">
        <f t="shared" si="4"/>
        <v/>
      </c>
      <c r="O74" s="150" t="str">
        <f>IF(OR($D74="",$W74="",GlobalParameters!$C$12=""),"",$W74)</f>
        <v/>
      </c>
      <c r="P74" s="151"/>
      <c r="Q74" s="144"/>
      <c r="R74" s="144"/>
      <c r="S74" s="144"/>
      <c r="T74" s="144"/>
      <c r="U74" s="144"/>
      <c r="V74" s="144"/>
      <c r="W74" s="152" t="str">
        <f>IF(OR($D74="",GlobalParameters!$C$12=""),"",MIN(VLOOKUP($AA74,GaAsSem_Req!$A$2:$N$22,13),$X74))</f>
        <v/>
      </c>
      <c r="X74" s="144"/>
      <c r="Y74" s="144"/>
      <c r="Z74" s="151"/>
      <c r="AA74" s="126" t="e">
        <f>VLOOKUP($D74,GaAsSem_Req!$R$2:$S$8,2)+VLOOKUP(GlobalParameters!$C$12,GaAsSem_Req!$T$2:$U$4,2)</f>
        <v>#N/A</v>
      </c>
    </row>
    <row r="75" spans="1:27" x14ac:dyDescent="0.25">
      <c r="A75" s="125"/>
      <c r="B75" s="144"/>
      <c r="C75" s="144"/>
      <c r="D75" s="145"/>
      <c r="E75" s="157"/>
      <c r="F75" s="158" t="str">
        <f t="shared" si="0"/>
        <v/>
      </c>
      <c r="G75" s="148" t="str">
        <f>IF($D75="","",VLOOKUP($AA75,GaAsSem_Req!$A$2:$N$22,4))</f>
        <v/>
      </c>
      <c r="H75" s="146"/>
      <c r="I75" s="147" t="str">
        <f t="shared" si="1"/>
        <v/>
      </c>
      <c r="J75" s="148" t="str">
        <f>IF($D75="","",VLOOKUP($AA75,GaAsSem_Req!$A$2:$N$22,5))</f>
        <v/>
      </c>
      <c r="K75" s="153"/>
      <c r="L75" s="154" t="str">
        <f t="shared" si="2"/>
        <v/>
      </c>
      <c r="M75" s="148" t="str">
        <f>IF($D75="","",VLOOKUP($AA75,GaAsSem_Req!$A$2:$N$22,6))</f>
        <v/>
      </c>
      <c r="N75" s="149" t="str">
        <f t="shared" si="4"/>
        <v/>
      </c>
      <c r="O75" s="150" t="str">
        <f>IF(OR($D75="",$W75="",GlobalParameters!$C$12=""),"",$W75)</f>
        <v/>
      </c>
      <c r="P75" s="151"/>
      <c r="Q75" s="144"/>
      <c r="R75" s="144"/>
      <c r="S75" s="144"/>
      <c r="T75" s="144"/>
      <c r="U75" s="144"/>
      <c r="V75" s="144"/>
      <c r="W75" s="152" t="str">
        <f>IF(OR($D75="",GlobalParameters!$C$12=""),"",MIN(VLOOKUP($AA75,GaAsSem_Req!$A$2:$N$22,13),$X75))</f>
        <v/>
      </c>
      <c r="X75" s="144"/>
      <c r="Y75" s="144"/>
      <c r="Z75" s="151"/>
      <c r="AA75" s="126" t="e">
        <f>VLOOKUP($D75,GaAsSem_Req!$R$2:$S$8,2)+VLOOKUP(GlobalParameters!$C$12,GaAsSem_Req!$T$2:$U$4,2)</f>
        <v>#N/A</v>
      </c>
    </row>
    <row r="76" spans="1:27" x14ac:dyDescent="0.25">
      <c r="A76" s="125"/>
      <c r="B76" s="144"/>
      <c r="C76" s="144"/>
      <c r="D76" s="145"/>
      <c r="E76" s="157"/>
      <c r="F76" s="158" t="str">
        <f t="shared" si="0"/>
        <v/>
      </c>
      <c r="G76" s="148" t="str">
        <f>IF($D76="","",VLOOKUP($AA76,GaAsSem_Req!$A$2:$N$22,4))</f>
        <v/>
      </c>
      <c r="H76" s="146"/>
      <c r="I76" s="147" t="str">
        <f t="shared" si="1"/>
        <v/>
      </c>
      <c r="J76" s="148" t="str">
        <f>IF($D76="","",VLOOKUP($AA76,GaAsSem_Req!$A$2:$N$22,5))</f>
        <v/>
      </c>
      <c r="K76" s="153"/>
      <c r="L76" s="154" t="str">
        <f t="shared" si="2"/>
        <v/>
      </c>
      <c r="M76" s="148" t="str">
        <f>IF($D76="","",VLOOKUP($AA76,GaAsSem_Req!$A$2:$N$22,6))</f>
        <v/>
      </c>
      <c r="N76" s="149" t="str">
        <f t="shared" si="4"/>
        <v/>
      </c>
      <c r="O76" s="150" t="str">
        <f>IF(OR($D76="",$W76="",GlobalParameters!$C$12=""),"",$W76)</f>
        <v/>
      </c>
      <c r="P76" s="151"/>
      <c r="Q76" s="144"/>
      <c r="R76" s="144"/>
      <c r="S76" s="144"/>
      <c r="T76" s="144"/>
      <c r="U76" s="144"/>
      <c r="V76" s="144"/>
      <c r="W76" s="152" t="str">
        <f>IF(OR($D76="",GlobalParameters!$C$12=""),"",MIN(VLOOKUP($AA76,GaAsSem_Req!$A$2:$N$22,13),$X76))</f>
        <v/>
      </c>
      <c r="X76" s="144"/>
      <c r="Y76" s="144"/>
      <c r="Z76" s="151"/>
      <c r="AA76" s="126" t="e">
        <f>VLOOKUP($D76,GaAsSem_Req!$R$2:$S$8,2)+VLOOKUP(GlobalParameters!$C$12,GaAsSem_Req!$T$2:$U$4,2)</f>
        <v>#N/A</v>
      </c>
    </row>
    <row r="77" spans="1:27" x14ac:dyDescent="0.25">
      <c r="A77" s="125"/>
      <c r="B77" s="144"/>
      <c r="C77" s="144"/>
      <c r="D77" s="145"/>
      <c r="E77" s="157"/>
      <c r="F77" s="158" t="str">
        <f t="shared" ref="F77:F140" si="5">IF(OR($D77="",$Q77="",$R77="",$G77="",$V77="",$X77=""),"",IF($AA77&lt;300,IF($N77&lt;=$V77,$R77*$G77,IF(AND($N77&gt;$V77,$N77&lt;=$X77),$G77*($R77+((($Q77-$R77)/($X77-$V77))*($N77-$V77))),0)),""))</f>
        <v/>
      </c>
      <c r="G77" s="148" t="str">
        <f>IF($D77="","",VLOOKUP($AA77,GaAsSem_Req!$A$2:$N$22,4))</f>
        <v/>
      </c>
      <c r="H77" s="146"/>
      <c r="I77" s="147" t="str">
        <f t="shared" ref="I77:I140" si="6">IF(OR($D77="",$S77="",$J77=""),"",IF($AA77&lt;300,$S77*$J77,""))</f>
        <v/>
      </c>
      <c r="J77" s="148" t="str">
        <f>IF($D77="","",VLOOKUP($AA77,GaAsSem_Req!$A$2:$N$22,5))</f>
        <v/>
      </c>
      <c r="K77" s="153"/>
      <c r="L77" s="154" t="str">
        <f t="shared" ref="L77:L140" si="7">IF(OR($D77="",$T77="",$U77="",$M77="",$V77="",$X77=""),"",IF($AA77&lt;800,IF($N77&lt;=$V77,$U77*$M77,IF(AND($N77&gt;$V77,$N77&lt;=$X77),$M77*($U77+((($T77-$U77)/($X77-$V77))*($N77-$V77))),0)),""))</f>
        <v/>
      </c>
      <c r="M77" s="148" t="str">
        <f>IF($D77="","",VLOOKUP($AA77,GaAsSem_Req!$A$2:$N$22,6))</f>
        <v/>
      </c>
      <c r="N77" s="149" t="str">
        <f t="shared" si="4"/>
        <v/>
      </c>
      <c r="O77" s="150" t="str">
        <f>IF(OR($D77="",$W77="",GlobalParameters!$C$12=""),"",$W77)</f>
        <v/>
      </c>
      <c r="P77" s="151"/>
      <c r="Q77" s="144"/>
      <c r="R77" s="144"/>
      <c r="S77" s="144"/>
      <c r="T77" s="144"/>
      <c r="U77" s="144"/>
      <c r="V77" s="144"/>
      <c r="W77" s="152" t="str">
        <f>IF(OR($D77="",GlobalParameters!$C$12=""),"",MIN(VLOOKUP($AA77,GaAsSem_Req!$A$2:$N$22,13),$X77))</f>
        <v/>
      </c>
      <c r="X77" s="144"/>
      <c r="Y77" s="144"/>
      <c r="Z77" s="151"/>
      <c r="AA77" s="126" t="e">
        <f>VLOOKUP($D77,GaAsSem_Req!$R$2:$S$8,2)+VLOOKUP(GlobalParameters!$C$12,GaAsSem_Req!$T$2:$U$4,2)</f>
        <v>#N/A</v>
      </c>
    </row>
    <row r="78" spans="1:27" x14ac:dyDescent="0.25">
      <c r="A78" s="125"/>
      <c r="B78" s="144"/>
      <c r="C78" s="144"/>
      <c r="D78" s="145"/>
      <c r="E78" s="157"/>
      <c r="F78" s="158" t="str">
        <f t="shared" si="5"/>
        <v/>
      </c>
      <c r="G78" s="148" t="str">
        <f>IF($D78="","",VLOOKUP($AA78,GaAsSem_Req!$A$2:$N$22,4))</f>
        <v/>
      </c>
      <c r="H78" s="146"/>
      <c r="I78" s="147" t="str">
        <f t="shared" si="6"/>
        <v/>
      </c>
      <c r="J78" s="148" t="str">
        <f>IF($D78="","",VLOOKUP($AA78,GaAsSem_Req!$A$2:$N$22,5))</f>
        <v/>
      </c>
      <c r="K78" s="153"/>
      <c r="L78" s="154" t="str">
        <f t="shared" si="7"/>
        <v/>
      </c>
      <c r="M78" s="148" t="str">
        <f>IF($D78="","",VLOOKUP($AA78,GaAsSem_Req!$A$2:$N$22,6))</f>
        <v/>
      </c>
      <c r="N78" s="149" t="str">
        <f t="shared" si="4"/>
        <v/>
      </c>
      <c r="O78" s="150" t="str">
        <f>IF(OR($D78="",$W78="",GlobalParameters!$C$12=""),"",$W78)</f>
        <v/>
      </c>
      <c r="P78" s="151"/>
      <c r="Q78" s="144"/>
      <c r="R78" s="144"/>
      <c r="S78" s="144"/>
      <c r="T78" s="144"/>
      <c r="U78" s="144"/>
      <c r="V78" s="144"/>
      <c r="W78" s="152" t="str">
        <f>IF(OR($D78="",GlobalParameters!$C$12=""),"",MIN(VLOOKUP($AA78,GaAsSem_Req!$A$2:$N$22,13),$X78))</f>
        <v/>
      </c>
      <c r="X78" s="144"/>
      <c r="Y78" s="144"/>
      <c r="Z78" s="151"/>
      <c r="AA78" s="126" t="e">
        <f>VLOOKUP($D78,GaAsSem_Req!$R$2:$S$8,2)+VLOOKUP(GlobalParameters!$C$12,GaAsSem_Req!$T$2:$U$4,2)</f>
        <v>#N/A</v>
      </c>
    </row>
    <row r="79" spans="1:27" x14ac:dyDescent="0.25">
      <c r="A79" s="125"/>
      <c r="B79" s="144"/>
      <c r="C79" s="144"/>
      <c r="D79" s="145"/>
      <c r="E79" s="157"/>
      <c r="F79" s="158" t="str">
        <f t="shared" si="5"/>
        <v/>
      </c>
      <c r="G79" s="148" t="str">
        <f>IF($D79="","",VLOOKUP($AA79,GaAsSem_Req!$A$2:$N$22,4))</f>
        <v/>
      </c>
      <c r="H79" s="146"/>
      <c r="I79" s="147" t="str">
        <f t="shared" si="6"/>
        <v/>
      </c>
      <c r="J79" s="148" t="str">
        <f>IF($D79="","",VLOOKUP($AA79,GaAsSem_Req!$A$2:$N$22,5))</f>
        <v/>
      </c>
      <c r="K79" s="153"/>
      <c r="L79" s="154" t="str">
        <f t="shared" si="7"/>
        <v/>
      </c>
      <c r="M79" s="148" t="str">
        <f>IF($D79="","",VLOOKUP($AA79,GaAsSem_Req!$A$2:$N$22,6))</f>
        <v/>
      </c>
      <c r="N79" s="149" t="str">
        <f t="shared" si="4"/>
        <v/>
      </c>
      <c r="O79" s="150" t="str">
        <f>IF(OR($D79="",$W79="",GlobalParameters!$C$12=""),"",$W79)</f>
        <v/>
      </c>
      <c r="P79" s="151"/>
      <c r="Q79" s="144"/>
      <c r="R79" s="144"/>
      <c r="S79" s="144"/>
      <c r="T79" s="144"/>
      <c r="U79" s="144"/>
      <c r="V79" s="144"/>
      <c r="W79" s="152" t="str">
        <f>IF(OR($D79="",GlobalParameters!$C$12=""),"",MIN(VLOOKUP($AA79,GaAsSem_Req!$A$2:$N$22,13),$X79))</f>
        <v/>
      </c>
      <c r="X79" s="144"/>
      <c r="Y79" s="144"/>
      <c r="Z79" s="151"/>
      <c r="AA79" s="126" t="e">
        <f>VLOOKUP($D79,GaAsSem_Req!$R$2:$S$8,2)+VLOOKUP(GlobalParameters!$C$12,GaAsSem_Req!$T$2:$U$4,2)</f>
        <v>#N/A</v>
      </c>
    </row>
    <row r="80" spans="1:27" x14ac:dyDescent="0.25">
      <c r="A80" s="125"/>
      <c r="B80" s="144"/>
      <c r="C80" s="144"/>
      <c r="D80" s="145"/>
      <c r="E80" s="157"/>
      <c r="F80" s="158" t="str">
        <f t="shared" si="5"/>
        <v/>
      </c>
      <c r="G80" s="148" t="str">
        <f>IF($D80="","",VLOOKUP($AA80,GaAsSem_Req!$A$2:$N$22,4))</f>
        <v/>
      </c>
      <c r="H80" s="146"/>
      <c r="I80" s="147" t="str">
        <f t="shared" si="6"/>
        <v/>
      </c>
      <c r="J80" s="148" t="str">
        <f>IF($D80="","",VLOOKUP($AA80,GaAsSem_Req!$A$2:$N$22,5))</f>
        <v/>
      </c>
      <c r="K80" s="153"/>
      <c r="L80" s="154" t="str">
        <f t="shared" si="7"/>
        <v/>
      </c>
      <c r="M80" s="148" t="str">
        <f>IF($D80="","",VLOOKUP($AA80,GaAsSem_Req!$A$2:$N$22,6))</f>
        <v/>
      </c>
      <c r="N80" s="149" t="str">
        <f t="shared" si="4"/>
        <v/>
      </c>
      <c r="O80" s="150" t="str">
        <f>IF(OR($D80="",$W80="",GlobalParameters!$C$12=""),"",$W80)</f>
        <v/>
      </c>
      <c r="P80" s="151"/>
      <c r="Q80" s="144"/>
      <c r="R80" s="144"/>
      <c r="S80" s="144"/>
      <c r="T80" s="144"/>
      <c r="U80" s="144"/>
      <c r="V80" s="144"/>
      <c r="W80" s="152" t="str">
        <f>IF(OR($D80="",GlobalParameters!$C$12=""),"",MIN(VLOOKUP($AA80,GaAsSem_Req!$A$2:$N$22,13),$X80))</f>
        <v/>
      </c>
      <c r="X80" s="144"/>
      <c r="Y80" s="144"/>
      <c r="Z80" s="151"/>
      <c r="AA80" s="126" t="e">
        <f>VLOOKUP($D80,GaAsSem_Req!$R$2:$S$8,2)+VLOOKUP(GlobalParameters!$C$12,GaAsSem_Req!$T$2:$U$4,2)</f>
        <v>#N/A</v>
      </c>
    </row>
    <row r="81" spans="1:27" x14ac:dyDescent="0.25">
      <c r="A81" s="125"/>
      <c r="B81" s="144"/>
      <c r="C81" s="144"/>
      <c r="D81" s="145"/>
      <c r="E81" s="157"/>
      <c r="F81" s="158" t="str">
        <f t="shared" si="5"/>
        <v/>
      </c>
      <c r="G81" s="148" t="str">
        <f>IF($D81="","",VLOOKUP($AA81,GaAsSem_Req!$A$2:$N$22,4))</f>
        <v/>
      </c>
      <c r="H81" s="146"/>
      <c r="I81" s="147" t="str">
        <f t="shared" si="6"/>
        <v/>
      </c>
      <c r="J81" s="148" t="str">
        <f>IF($D81="","",VLOOKUP($AA81,GaAsSem_Req!$A$2:$N$22,5))</f>
        <v/>
      </c>
      <c r="K81" s="153"/>
      <c r="L81" s="154" t="str">
        <f t="shared" si="7"/>
        <v/>
      </c>
      <c r="M81" s="148" t="str">
        <f>IF($D81="","",VLOOKUP($AA81,GaAsSem_Req!$A$2:$N$22,6))</f>
        <v/>
      </c>
      <c r="N81" s="149" t="str">
        <f t="shared" si="4"/>
        <v/>
      </c>
      <c r="O81" s="150" t="str">
        <f>IF(OR($D81="",$W81="",GlobalParameters!$C$12=""),"",$W81)</f>
        <v/>
      </c>
      <c r="P81" s="151"/>
      <c r="Q81" s="144"/>
      <c r="R81" s="144"/>
      <c r="S81" s="144"/>
      <c r="T81" s="144"/>
      <c r="U81" s="144"/>
      <c r="V81" s="144"/>
      <c r="W81" s="152" t="str">
        <f>IF(OR($D81="",GlobalParameters!$C$12=""),"",MIN(VLOOKUP($AA81,GaAsSem_Req!$A$2:$N$22,13),$X81))</f>
        <v/>
      </c>
      <c r="X81" s="144"/>
      <c r="Y81" s="144"/>
      <c r="Z81" s="151"/>
      <c r="AA81" s="126" t="e">
        <f>VLOOKUP($D81,GaAsSem_Req!$R$2:$S$8,2)+VLOOKUP(GlobalParameters!$C$12,GaAsSem_Req!$T$2:$U$4,2)</f>
        <v>#N/A</v>
      </c>
    </row>
    <row r="82" spans="1:27" x14ac:dyDescent="0.25">
      <c r="A82" s="125"/>
      <c r="B82" s="144"/>
      <c r="C82" s="144"/>
      <c r="D82" s="145"/>
      <c r="E82" s="157"/>
      <c r="F82" s="158" t="str">
        <f t="shared" si="5"/>
        <v/>
      </c>
      <c r="G82" s="148" t="str">
        <f>IF($D82="","",VLOOKUP($AA82,GaAsSem_Req!$A$2:$N$22,4))</f>
        <v/>
      </c>
      <c r="H82" s="146"/>
      <c r="I82" s="147" t="str">
        <f t="shared" si="6"/>
        <v/>
      </c>
      <c r="J82" s="148" t="str">
        <f>IF($D82="","",VLOOKUP($AA82,GaAsSem_Req!$A$2:$N$22,5))</f>
        <v/>
      </c>
      <c r="K82" s="153"/>
      <c r="L82" s="154" t="str">
        <f t="shared" si="7"/>
        <v/>
      </c>
      <c r="M82" s="148" t="str">
        <f>IF($D82="","",VLOOKUP($AA82,GaAsSem_Req!$A$2:$N$22,6))</f>
        <v/>
      </c>
      <c r="N82" s="149" t="str">
        <f t="shared" si="4"/>
        <v/>
      </c>
      <c r="O82" s="150" t="str">
        <f>IF(OR($D82="",$W82="",GlobalParameters!$C$12=""),"",$W82)</f>
        <v/>
      </c>
      <c r="P82" s="151"/>
      <c r="Q82" s="144"/>
      <c r="R82" s="144"/>
      <c r="S82" s="144"/>
      <c r="T82" s="144"/>
      <c r="U82" s="144"/>
      <c r="V82" s="144"/>
      <c r="W82" s="152" t="str">
        <f>IF(OR($D82="",GlobalParameters!$C$12=""),"",MIN(VLOOKUP($AA82,GaAsSem_Req!$A$2:$N$22,13),$X82))</f>
        <v/>
      </c>
      <c r="X82" s="144"/>
      <c r="Y82" s="144"/>
      <c r="Z82" s="151"/>
      <c r="AA82" s="126" t="e">
        <f>VLOOKUP($D82,GaAsSem_Req!$R$2:$S$8,2)+VLOOKUP(GlobalParameters!$C$12,GaAsSem_Req!$T$2:$U$4,2)</f>
        <v>#N/A</v>
      </c>
    </row>
    <row r="83" spans="1:27" x14ac:dyDescent="0.25">
      <c r="A83" s="125"/>
      <c r="B83" s="144"/>
      <c r="C83" s="144"/>
      <c r="D83" s="145"/>
      <c r="E83" s="157"/>
      <c r="F83" s="158" t="str">
        <f t="shared" si="5"/>
        <v/>
      </c>
      <c r="G83" s="148" t="str">
        <f>IF($D83="","",VLOOKUP($AA83,GaAsSem_Req!$A$2:$N$22,4))</f>
        <v/>
      </c>
      <c r="H83" s="146"/>
      <c r="I83" s="147" t="str">
        <f t="shared" si="6"/>
        <v/>
      </c>
      <c r="J83" s="148" t="str">
        <f>IF($D83="","",VLOOKUP($AA83,GaAsSem_Req!$A$2:$N$22,5))</f>
        <v/>
      </c>
      <c r="K83" s="153"/>
      <c r="L83" s="154" t="str">
        <f t="shared" si="7"/>
        <v/>
      </c>
      <c r="M83" s="148" t="str">
        <f>IF($D83="","",VLOOKUP($AA83,GaAsSem_Req!$A$2:$N$22,6))</f>
        <v/>
      </c>
      <c r="N83" s="149" t="str">
        <f t="shared" si="4"/>
        <v/>
      </c>
      <c r="O83" s="150" t="str">
        <f>IF(OR($D83="",$W83="",GlobalParameters!$C$12=""),"",$W83)</f>
        <v/>
      </c>
      <c r="P83" s="151"/>
      <c r="Q83" s="144"/>
      <c r="R83" s="144"/>
      <c r="S83" s="144"/>
      <c r="T83" s="144"/>
      <c r="U83" s="144"/>
      <c r="V83" s="144"/>
      <c r="W83" s="152" t="str">
        <f>IF(OR($D83="",GlobalParameters!$C$12=""),"",MIN(VLOOKUP($AA83,GaAsSem_Req!$A$2:$N$22,13),$X83))</f>
        <v/>
      </c>
      <c r="X83" s="144"/>
      <c r="Y83" s="144"/>
      <c r="Z83" s="151"/>
      <c r="AA83" s="126" t="e">
        <f>VLOOKUP($D83,GaAsSem_Req!$R$2:$S$8,2)+VLOOKUP(GlobalParameters!$C$12,GaAsSem_Req!$T$2:$U$4,2)</f>
        <v>#N/A</v>
      </c>
    </row>
    <row r="84" spans="1:27" x14ac:dyDescent="0.25">
      <c r="A84" s="125"/>
      <c r="B84" s="144"/>
      <c r="C84" s="144"/>
      <c r="D84" s="145"/>
      <c r="E84" s="157"/>
      <c r="F84" s="158" t="str">
        <f t="shared" si="5"/>
        <v/>
      </c>
      <c r="G84" s="148" t="str">
        <f>IF($D84="","",VLOOKUP($AA84,GaAsSem_Req!$A$2:$N$22,4))</f>
        <v/>
      </c>
      <c r="H84" s="146"/>
      <c r="I84" s="147" t="str">
        <f t="shared" si="6"/>
        <v/>
      </c>
      <c r="J84" s="148" t="str">
        <f>IF($D84="","",VLOOKUP($AA84,GaAsSem_Req!$A$2:$N$22,5))</f>
        <v/>
      </c>
      <c r="K84" s="153"/>
      <c r="L84" s="154" t="str">
        <f t="shared" si="7"/>
        <v/>
      </c>
      <c r="M84" s="148" t="str">
        <f>IF($D84="","",VLOOKUP($AA84,GaAsSem_Req!$A$2:$N$22,6))</f>
        <v/>
      </c>
      <c r="N84" s="149" t="str">
        <f t="shared" si="4"/>
        <v/>
      </c>
      <c r="O84" s="150" t="str">
        <f>IF(OR($D84="",$W84="",GlobalParameters!$C$12=""),"",$W84)</f>
        <v/>
      </c>
      <c r="P84" s="151"/>
      <c r="Q84" s="144"/>
      <c r="R84" s="144"/>
      <c r="S84" s="144"/>
      <c r="T84" s="144"/>
      <c r="U84" s="144"/>
      <c r="V84" s="144"/>
      <c r="W84" s="152" t="str">
        <f>IF(OR($D84="",GlobalParameters!$C$12=""),"",MIN(VLOOKUP($AA84,GaAsSem_Req!$A$2:$N$22,13),$X84))</f>
        <v/>
      </c>
      <c r="X84" s="144"/>
      <c r="Y84" s="144"/>
      <c r="Z84" s="151"/>
      <c r="AA84" s="126" t="e">
        <f>VLOOKUP($D84,GaAsSem_Req!$R$2:$S$8,2)+VLOOKUP(GlobalParameters!$C$12,GaAsSem_Req!$T$2:$U$4,2)</f>
        <v>#N/A</v>
      </c>
    </row>
    <row r="85" spans="1:27" x14ac:dyDescent="0.25">
      <c r="A85" s="125"/>
      <c r="B85" s="144"/>
      <c r="C85" s="144"/>
      <c r="D85" s="145"/>
      <c r="E85" s="157"/>
      <c r="F85" s="158" t="str">
        <f t="shared" si="5"/>
        <v/>
      </c>
      <c r="G85" s="148" t="str">
        <f>IF($D85="","",VLOOKUP($AA85,GaAsSem_Req!$A$2:$N$22,4))</f>
        <v/>
      </c>
      <c r="H85" s="146"/>
      <c r="I85" s="147" t="str">
        <f t="shared" si="6"/>
        <v/>
      </c>
      <c r="J85" s="148" t="str">
        <f>IF($D85="","",VLOOKUP($AA85,GaAsSem_Req!$A$2:$N$22,5))</f>
        <v/>
      </c>
      <c r="K85" s="153"/>
      <c r="L85" s="154" t="str">
        <f t="shared" si="7"/>
        <v/>
      </c>
      <c r="M85" s="148" t="str">
        <f>IF($D85="","",VLOOKUP($AA85,GaAsSem_Req!$A$2:$N$22,6))</f>
        <v/>
      </c>
      <c r="N85" s="149" t="str">
        <f t="shared" si="4"/>
        <v/>
      </c>
      <c r="O85" s="150" t="str">
        <f>IF(OR($D85="",$W85="",GlobalParameters!$C$12=""),"",$W85)</f>
        <v/>
      </c>
      <c r="P85" s="151"/>
      <c r="Q85" s="144"/>
      <c r="R85" s="144"/>
      <c r="S85" s="144"/>
      <c r="T85" s="144"/>
      <c r="U85" s="144"/>
      <c r="V85" s="144"/>
      <c r="W85" s="152" t="str">
        <f>IF(OR($D85="",GlobalParameters!$C$12=""),"",MIN(VLOOKUP($AA85,GaAsSem_Req!$A$2:$N$22,13),$X85))</f>
        <v/>
      </c>
      <c r="X85" s="144"/>
      <c r="Y85" s="144"/>
      <c r="Z85" s="151"/>
      <c r="AA85" s="126" t="e">
        <f>VLOOKUP($D85,GaAsSem_Req!$R$2:$S$8,2)+VLOOKUP(GlobalParameters!$C$12,GaAsSem_Req!$T$2:$U$4,2)</f>
        <v>#N/A</v>
      </c>
    </row>
    <row r="86" spans="1:27" x14ac:dyDescent="0.25">
      <c r="A86" s="125"/>
      <c r="B86" s="144"/>
      <c r="C86" s="144"/>
      <c r="D86" s="145"/>
      <c r="E86" s="157"/>
      <c r="F86" s="158" t="str">
        <f t="shared" si="5"/>
        <v/>
      </c>
      <c r="G86" s="148" t="str">
        <f>IF($D86="","",VLOOKUP($AA86,GaAsSem_Req!$A$2:$N$22,4))</f>
        <v/>
      </c>
      <c r="H86" s="146"/>
      <c r="I86" s="147" t="str">
        <f t="shared" si="6"/>
        <v/>
      </c>
      <c r="J86" s="148" t="str">
        <f>IF($D86="","",VLOOKUP($AA86,GaAsSem_Req!$A$2:$N$22,5))</f>
        <v/>
      </c>
      <c r="K86" s="153"/>
      <c r="L86" s="154" t="str">
        <f t="shared" si="7"/>
        <v/>
      </c>
      <c r="M86" s="148" t="str">
        <f>IF($D86="","",VLOOKUP($AA86,GaAsSem_Req!$A$2:$N$22,6))</f>
        <v/>
      </c>
      <c r="N86" s="149" t="str">
        <f t="shared" si="4"/>
        <v/>
      </c>
      <c r="O86" s="150" t="str">
        <f>IF(OR($D86="",$W86="",GlobalParameters!$C$12=""),"",$W86)</f>
        <v/>
      </c>
      <c r="P86" s="151"/>
      <c r="Q86" s="144"/>
      <c r="R86" s="144"/>
      <c r="S86" s="144"/>
      <c r="T86" s="144"/>
      <c r="U86" s="144"/>
      <c r="V86" s="144"/>
      <c r="W86" s="152" t="str">
        <f>IF(OR($D86="",GlobalParameters!$C$12=""),"",MIN(VLOOKUP($AA86,GaAsSem_Req!$A$2:$N$22,13),$X86))</f>
        <v/>
      </c>
      <c r="X86" s="144"/>
      <c r="Y86" s="144"/>
      <c r="Z86" s="151"/>
      <c r="AA86" s="126" t="e">
        <f>VLOOKUP($D86,GaAsSem_Req!$R$2:$S$8,2)+VLOOKUP(GlobalParameters!$C$12,GaAsSem_Req!$T$2:$U$4,2)</f>
        <v>#N/A</v>
      </c>
    </row>
    <row r="87" spans="1:27" x14ac:dyDescent="0.25">
      <c r="A87" s="125"/>
      <c r="B87" s="144"/>
      <c r="C87" s="144"/>
      <c r="D87" s="145"/>
      <c r="E87" s="157"/>
      <c r="F87" s="158" t="str">
        <f t="shared" si="5"/>
        <v/>
      </c>
      <c r="G87" s="148" t="str">
        <f>IF($D87="","",VLOOKUP($AA87,GaAsSem_Req!$A$2:$N$22,4))</f>
        <v/>
      </c>
      <c r="H87" s="146"/>
      <c r="I87" s="147" t="str">
        <f t="shared" si="6"/>
        <v/>
      </c>
      <c r="J87" s="148" t="str">
        <f>IF($D87="","",VLOOKUP($AA87,GaAsSem_Req!$A$2:$N$22,5))</f>
        <v/>
      </c>
      <c r="K87" s="153"/>
      <c r="L87" s="154" t="str">
        <f t="shared" si="7"/>
        <v/>
      </c>
      <c r="M87" s="148" t="str">
        <f>IF($D87="","",VLOOKUP($AA87,GaAsSem_Req!$A$2:$N$22,6))</f>
        <v/>
      </c>
      <c r="N87" s="149" t="str">
        <f t="shared" si="4"/>
        <v/>
      </c>
      <c r="O87" s="150" t="str">
        <f>IF(OR($D87="",$W87="",GlobalParameters!$C$12=""),"",$W87)</f>
        <v/>
      </c>
      <c r="P87" s="151"/>
      <c r="Q87" s="144"/>
      <c r="R87" s="144"/>
      <c r="S87" s="144"/>
      <c r="T87" s="144"/>
      <c r="U87" s="144"/>
      <c r="V87" s="144"/>
      <c r="W87" s="152" t="str">
        <f>IF(OR($D87="",GlobalParameters!$C$12=""),"",MIN(VLOOKUP($AA87,GaAsSem_Req!$A$2:$N$22,13),$X87))</f>
        <v/>
      </c>
      <c r="X87" s="144"/>
      <c r="Y87" s="144"/>
      <c r="Z87" s="151"/>
      <c r="AA87" s="126" t="e">
        <f>VLOOKUP($D87,GaAsSem_Req!$R$2:$S$8,2)+VLOOKUP(GlobalParameters!$C$12,GaAsSem_Req!$T$2:$U$4,2)</f>
        <v>#N/A</v>
      </c>
    </row>
    <row r="88" spans="1:27" x14ac:dyDescent="0.25">
      <c r="A88" s="125"/>
      <c r="B88" s="144"/>
      <c r="C88" s="144"/>
      <c r="D88" s="145"/>
      <c r="E88" s="157"/>
      <c r="F88" s="158" t="str">
        <f t="shared" si="5"/>
        <v/>
      </c>
      <c r="G88" s="148" t="str">
        <f>IF($D88="","",VLOOKUP($AA88,GaAsSem_Req!$A$2:$N$22,4))</f>
        <v/>
      </c>
      <c r="H88" s="146"/>
      <c r="I88" s="147" t="str">
        <f t="shared" si="6"/>
        <v/>
      </c>
      <c r="J88" s="148" t="str">
        <f>IF($D88="","",VLOOKUP($AA88,GaAsSem_Req!$A$2:$N$22,5))</f>
        <v/>
      </c>
      <c r="K88" s="153"/>
      <c r="L88" s="154" t="str">
        <f t="shared" si="7"/>
        <v/>
      </c>
      <c r="M88" s="148" t="str">
        <f>IF($D88="","",VLOOKUP($AA88,GaAsSem_Req!$A$2:$N$22,6))</f>
        <v/>
      </c>
      <c r="N88" s="149" t="str">
        <f t="shared" si="4"/>
        <v/>
      </c>
      <c r="O88" s="150" t="str">
        <f>IF(OR($D88="",$W88="",GlobalParameters!$C$12=""),"",$W88)</f>
        <v/>
      </c>
      <c r="P88" s="151"/>
      <c r="Q88" s="144"/>
      <c r="R88" s="144"/>
      <c r="S88" s="144"/>
      <c r="T88" s="144"/>
      <c r="U88" s="144"/>
      <c r="V88" s="144"/>
      <c r="W88" s="152" t="str">
        <f>IF(OR($D88="",GlobalParameters!$C$12=""),"",MIN(VLOOKUP($AA88,GaAsSem_Req!$A$2:$N$22,13),$X88))</f>
        <v/>
      </c>
      <c r="X88" s="144"/>
      <c r="Y88" s="144"/>
      <c r="Z88" s="151"/>
      <c r="AA88" s="126" t="e">
        <f>VLOOKUP($D88,GaAsSem_Req!$R$2:$S$8,2)+VLOOKUP(GlobalParameters!$C$12,GaAsSem_Req!$T$2:$U$4,2)</f>
        <v>#N/A</v>
      </c>
    </row>
    <row r="89" spans="1:27" x14ac:dyDescent="0.25">
      <c r="A89" s="125"/>
      <c r="B89" s="144"/>
      <c r="C89" s="144"/>
      <c r="D89" s="145"/>
      <c r="E89" s="157"/>
      <c r="F89" s="158" t="str">
        <f t="shared" si="5"/>
        <v/>
      </c>
      <c r="G89" s="148" t="str">
        <f>IF($D89="","",VLOOKUP($AA89,GaAsSem_Req!$A$2:$N$22,4))</f>
        <v/>
      </c>
      <c r="H89" s="146"/>
      <c r="I89" s="147" t="str">
        <f t="shared" si="6"/>
        <v/>
      </c>
      <c r="J89" s="148" t="str">
        <f>IF($D89="","",VLOOKUP($AA89,GaAsSem_Req!$A$2:$N$22,5))</f>
        <v/>
      </c>
      <c r="K89" s="153"/>
      <c r="L89" s="154" t="str">
        <f t="shared" si="7"/>
        <v/>
      </c>
      <c r="M89" s="148" t="str">
        <f>IF($D89="","",VLOOKUP($AA89,GaAsSem_Req!$A$2:$N$22,6))</f>
        <v/>
      </c>
      <c r="N89" s="149" t="str">
        <f t="shared" si="4"/>
        <v/>
      </c>
      <c r="O89" s="150" t="str">
        <f>IF(OR($D89="",$W89="",GlobalParameters!$C$12=""),"",$W89)</f>
        <v/>
      </c>
      <c r="P89" s="151"/>
      <c r="Q89" s="144"/>
      <c r="R89" s="144"/>
      <c r="S89" s="144"/>
      <c r="T89" s="144"/>
      <c r="U89" s="144"/>
      <c r="V89" s="144"/>
      <c r="W89" s="152" t="str">
        <f>IF(OR($D89="",GlobalParameters!$C$12=""),"",MIN(VLOOKUP($AA89,GaAsSem_Req!$A$2:$N$22,13),$X89))</f>
        <v/>
      </c>
      <c r="X89" s="144"/>
      <c r="Y89" s="144"/>
      <c r="Z89" s="151"/>
      <c r="AA89" s="126" t="e">
        <f>VLOOKUP($D89,GaAsSem_Req!$R$2:$S$8,2)+VLOOKUP(GlobalParameters!$C$12,GaAsSem_Req!$T$2:$U$4,2)</f>
        <v>#N/A</v>
      </c>
    </row>
    <row r="90" spans="1:27" x14ac:dyDescent="0.25">
      <c r="A90" s="125"/>
      <c r="B90" s="144"/>
      <c r="C90" s="144"/>
      <c r="D90" s="145"/>
      <c r="E90" s="157"/>
      <c r="F90" s="158" t="str">
        <f t="shared" si="5"/>
        <v/>
      </c>
      <c r="G90" s="148" t="str">
        <f>IF($D90="","",VLOOKUP($AA90,GaAsSem_Req!$A$2:$N$22,4))</f>
        <v/>
      </c>
      <c r="H90" s="146"/>
      <c r="I90" s="147" t="str">
        <f t="shared" si="6"/>
        <v/>
      </c>
      <c r="J90" s="148" t="str">
        <f>IF($D90="","",VLOOKUP($AA90,GaAsSem_Req!$A$2:$N$22,5))</f>
        <v/>
      </c>
      <c r="K90" s="153"/>
      <c r="L90" s="154" t="str">
        <f t="shared" si="7"/>
        <v/>
      </c>
      <c r="M90" s="148" t="str">
        <f>IF($D90="","",VLOOKUP($AA90,GaAsSem_Req!$A$2:$N$22,6))</f>
        <v/>
      </c>
      <c r="N90" s="149" t="str">
        <f t="shared" si="4"/>
        <v/>
      </c>
      <c r="O90" s="150" t="str">
        <f>IF(OR($D90="",$W90="",GlobalParameters!$C$12=""),"",$W90)</f>
        <v/>
      </c>
      <c r="P90" s="151"/>
      <c r="Q90" s="144"/>
      <c r="R90" s="144"/>
      <c r="S90" s="144"/>
      <c r="T90" s="144"/>
      <c r="U90" s="144"/>
      <c r="V90" s="144"/>
      <c r="W90" s="152" t="str">
        <f>IF(OR($D90="",GlobalParameters!$C$12=""),"",MIN(VLOOKUP($AA90,GaAsSem_Req!$A$2:$N$22,13),$X90))</f>
        <v/>
      </c>
      <c r="X90" s="144"/>
      <c r="Y90" s="144"/>
      <c r="Z90" s="151"/>
      <c r="AA90" s="126" t="e">
        <f>VLOOKUP($D90,GaAsSem_Req!$R$2:$S$8,2)+VLOOKUP(GlobalParameters!$C$12,GaAsSem_Req!$T$2:$U$4,2)</f>
        <v>#N/A</v>
      </c>
    </row>
    <row r="91" spans="1:27" x14ac:dyDescent="0.25">
      <c r="A91" s="125"/>
      <c r="B91" s="144"/>
      <c r="C91" s="144"/>
      <c r="D91" s="145"/>
      <c r="E91" s="157"/>
      <c r="F91" s="158" t="str">
        <f t="shared" si="5"/>
        <v/>
      </c>
      <c r="G91" s="148" t="str">
        <f>IF($D91="","",VLOOKUP($AA91,GaAsSem_Req!$A$2:$N$22,4))</f>
        <v/>
      </c>
      <c r="H91" s="146"/>
      <c r="I91" s="147" t="str">
        <f t="shared" si="6"/>
        <v/>
      </c>
      <c r="J91" s="148" t="str">
        <f>IF($D91="","",VLOOKUP($AA91,GaAsSem_Req!$A$2:$N$22,5))</f>
        <v/>
      </c>
      <c r="K91" s="153"/>
      <c r="L91" s="154" t="str">
        <f t="shared" si="7"/>
        <v/>
      </c>
      <c r="M91" s="148" t="str">
        <f>IF($D91="","",VLOOKUP($AA91,GaAsSem_Req!$A$2:$N$22,6))</f>
        <v/>
      </c>
      <c r="N91" s="149" t="str">
        <f t="shared" si="4"/>
        <v/>
      </c>
      <c r="O91" s="150" t="str">
        <f>IF(OR($D91="",$W91="",GlobalParameters!$C$12=""),"",$W91)</f>
        <v/>
      </c>
      <c r="P91" s="151"/>
      <c r="Q91" s="144"/>
      <c r="R91" s="144"/>
      <c r="S91" s="144"/>
      <c r="T91" s="144"/>
      <c r="U91" s="144"/>
      <c r="V91" s="144"/>
      <c r="W91" s="152" t="str">
        <f>IF(OR($D91="",GlobalParameters!$C$12=""),"",MIN(VLOOKUP($AA91,GaAsSem_Req!$A$2:$N$22,13),$X91))</f>
        <v/>
      </c>
      <c r="X91" s="144"/>
      <c r="Y91" s="144"/>
      <c r="Z91" s="151"/>
      <c r="AA91" s="126" t="e">
        <f>VLOOKUP($D91,GaAsSem_Req!$R$2:$S$8,2)+VLOOKUP(GlobalParameters!$C$12,GaAsSem_Req!$T$2:$U$4,2)</f>
        <v>#N/A</v>
      </c>
    </row>
    <row r="92" spans="1:27" x14ac:dyDescent="0.25">
      <c r="A92" s="125"/>
      <c r="B92" s="144"/>
      <c r="C92" s="144"/>
      <c r="D92" s="145"/>
      <c r="E92" s="157"/>
      <c r="F92" s="158" t="str">
        <f t="shared" si="5"/>
        <v/>
      </c>
      <c r="G92" s="148" t="str">
        <f>IF($D92="","",VLOOKUP($AA92,GaAsSem_Req!$A$2:$N$22,4))</f>
        <v/>
      </c>
      <c r="H92" s="146"/>
      <c r="I92" s="147" t="str">
        <f t="shared" si="6"/>
        <v/>
      </c>
      <c r="J92" s="148" t="str">
        <f>IF($D92="","",VLOOKUP($AA92,GaAsSem_Req!$A$2:$N$22,5))</f>
        <v/>
      </c>
      <c r="K92" s="153"/>
      <c r="L92" s="154" t="str">
        <f t="shared" si="7"/>
        <v/>
      </c>
      <c r="M92" s="148" t="str">
        <f>IF($D92="","",VLOOKUP($AA92,GaAsSem_Req!$A$2:$N$22,6))</f>
        <v/>
      </c>
      <c r="N92" s="149" t="str">
        <f t="shared" si="4"/>
        <v/>
      </c>
      <c r="O92" s="150" t="str">
        <f>IF(OR($D92="",$W92="",GlobalParameters!$C$12=""),"",$W92)</f>
        <v/>
      </c>
      <c r="P92" s="151"/>
      <c r="Q92" s="144"/>
      <c r="R92" s="144"/>
      <c r="S92" s="144"/>
      <c r="T92" s="144"/>
      <c r="U92" s="144"/>
      <c r="V92" s="144"/>
      <c r="W92" s="152" t="str">
        <f>IF(OR($D92="",GlobalParameters!$C$12=""),"",MIN(VLOOKUP($AA92,GaAsSem_Req!$A$2:$N$22,13),$X92))</f>
        <v/>
      </c>
      <c r="X92" s="144"/>
      <c r="Y92" s="144"/>
      <c r="Z92" s="151"/>
      <c r="AA92" s="126" t="e">
        <f>VLOOKUP($D92,GaAsSem_Req!$R$2:$S$8,2)+VLOOKUP(GlobalParameters!$C$12,GaAsSem_Req!$T$2:$U$4,2)</f>
        <v>#N/A</v>
      </c>
    </row>
    <row r="93" spans="1:27" x14ac:dyDescent="0.25">
      <c r="A93" s="125"/>
      <c r="B93" s="144"/>
      <c r="C93" s="144"/>
      <c r="D93" s="145"/>
      <c r="E93" s="157"/>
      <c r="F93" s="158" t="str">
        <f t="shared" si="5"/>
        <v/>
      </c>
      <c r="G93" s="148" t="str">
        <f>IF($D93="","",VLOOKUP($AA93,GaAsSem_Req!$A$2:$N$22,4))</f>
        <v/>
      </c>
      <c r="H93" s="146"/>
      <c r="I93" s="147" t="str">
        <f t="shared" si="6"/>
        <v/>
      </c>
      <c r="J93" s="148" t="str">
        <f>IF($D93="","",VLOOKUP($AA93,GaAsSem_Req!$A$2:$N$22,5))</f>
        <v/>
      </c>
      <c r="K93" s="153"/>
      <c r="L93" s="154" t="str">
        <f t="shared" si="7"/>
        <v/>
      </c>
      <c r="M93" s="148" t="str">
        <f>IF($D93="","",VLOOKUP($AA93,GaAsSem_Req!$A$2:$N$22,6))</f>
        <v/>
      </c>
      <c r="N93" s="149" t="str">
        <f t="shared" si="4"/>
        <v/>
      </c>
      <c r="O93" s="150" t="str">
        <f>IF(OR($D93="",$W93="",GlobalParameters!$C$12=""),"",$W93)</f>
        <v/>
      </c>
      <c r="P93" s="151"/>
      <c r="Q93" s="144"/>
      <c r="R93" s="144"/>
      <c r="S93" s="144"/>
      <c r="T93" s="144"/>
      <c r="U93" s="144"/>
      <c r="V93" s="144"/>
      <c r="W93" s="152" t="str">
        <f>IF(OR($D93="",GlobalParameters!$C$12=""),"",MIN(VLOOKUP($AA93,GaAsSem_Req!$A$2:$N$22,13),$X93))</f>
        <v/>
      </c>
      <c r="X93" s="144"/>
      <c r="Y93" s="144"/>
      <c r="Z93" s="151"/>
      <c r="AA93" s="126" t="e">
        <f>VLOOKUP($D93,GaAsSem_Req!$R$2:$S$8,2)+VLOOKUP(GlobalParameters!$C$12,GaAsSem_Req!$T$2:$U$4,2)</f>
        <v>#N/A</v>
      </c>
    </row>
    <row r="94" spans="1:27" x14ac:dyDescent="0.25">
      <c r="A94" s="125"/>
      <c r="B94" s="144"/>
      <c r="C94" s="144"/>
      <c r="D94" s="145"/>
      <c r="E94" s="157"/>
      <c r="F94" s="158" t="str">
        <f t="shared" si="5"/>
        <v/>
      </c>
      <c r="G94" s="148" t="str">
        <f>IF($D94="","",VLOOKUP($AA94,GaAsSem_Req!$A$2:$N$22,4))</f>
        <v/>
      </c>
      <c r="H94" s="146"/>
      <c r="I94" s="147" t="str">
        <f t="shared" si="6"/>
        <v/>
      </c>
      <c r="J94" s="148" t="str">
        <f>IF($D94="","",VLOOKUP($AA94,GaAsSem_Req!$A$2:$N$22,5))</f>
        <v/>
      </c>
      <c r="K94" s="153"/>
      <c r="L94" s="154" t="str">
        <f t="shared" si="7"/>
        <v/>
      </c>
      <c r="M94" s="148" t="str">
        <f>IF($D94="","",VLOOKUP($AA94,GaAsSem_Req!$A$2:$N$22,6))</f>
        <v/>
      </c>
      <c r="N94" s="149" t="str">
        <f t="shared" si="4"/>
        <v/>
      </c>
      <c r="O94" s="150" t="str">
        <f>IF(OR($D94="",$W94="",GlobalParameters!$C$12=""),"",$W94)</f>
        <v/>
      </c>
      <c r="P94" s="151"/>
      <c r="Q94" s="144"/>
      <c r="R94" s="144"/>
      <c r="S94" s="144"/>
      <c r="T94" s="144"/>
      <c r="U94" s="144"/>
      <c r="V94" s="144"/>
      <c r="W94" s="152" t="str">
        <f>IF(OR($D94="",GlobalParameters!$C$12=""),"",MIN(VLOOKUP($AA94,GaAsSem_Req!$A$2:$N$22,13),$X94))</f>
        <v/>
      </c>
      <c r="X94" s="144"/>
      <c r="Y94" s="144"/>
      <c r="Z94" s="151"/>
      <c r="AA94" s="126" t="e">
        <f>VLOOKUP($D94,GaAsSem_Req!$R$2:$S$8,2)+VLOOKUP(GlobalParameters!$C$12,GaAsSem_Req!$T$2:$U$4,2)</f>
        <v>#N/A</v>
      </c>
    </row>
    <row r="95" spans="1:27" x14ac:dyDescent="0.25">
      <c r="A95" s="125"/>
      <c r="B95" s="144"/>
      <c r="C95" s="144"/>
      <c r="D95" s="145"/>
      <c r="E95" s="157"/>
      <c r="F95" s="158" t="str">
        <f t="shared" si="5"/>
        <v/>
      </c>
      <c r="G95" s="148" t="str">
        <f>IF($D95="","",VLOOKUP($AA95,GaAsSem_Req!$A$2:$N$22,4))</f>
        <v/>
      </c>
      <c r="H95" s="146"/>
      <c r="I95" s="147" t="str">
        <f t="shared" si="6"/>
        <v/>
      </c>
      <c r="J95" s="148" t="str">
        <f>IF($D95="","",VLOOKUP($AA95,GaAsSem_Req!$A$2:$N$22,5))</f>
        <v/>
      </c>
      <c r="K95" s="153"/>
      <c r="L95" s="154" t="str">
        <f t="shared" si="7"/>
        <v/>
      </c>
      <c r="M95" s="148" t="str">
        <f>IF($D95="","",VLOOKUP($AA95,GaAsSem_Req!$A$2:$N$22,6))</f>
        <v/>
      </c>
      <c r="N95" s="149" t="str">
        <f t="shared" ref="N95:N158" si="8">IF($D95="","",$J$6+Y95)</f>
        <v/>
      </c>
      <c r="O95" s="150" t="str">
        <f>IF(OR($D95="",$W95="",GlobalParameters!$C$12=""),"",$W95)</f>
        <v/>
      </c>
      <c r="P95" s="151"/>
      <c r="Q95" s="144"/>
      <c r="R95" s="144"/>
      <c r="S95" s="144"/>
      <c r="T95" s="144"/>
      <c r="U95" s="144"/>
      <c r="V95" s="144"/>
      <c r="W95" s="152" t="str">
        <f>IF(OR($D95="",GlobalParameters!$C$12=""),"",MIN(VLOOKUP($AA95,GaAsSem_Req!$A$2:$N$22,13),$X95))</f>
        <v/>
      </c>
      <c r="X95" s="144"/>
      <c r="Y95" s="144"/>
      <c r="Z95" s="151"/>
      <c r="AA95" s="126" t="e">
        <f>VLOOKUP($D95,GaAsSem_Req!$R$2:$S$8,2)+VLOOKUP(GlobalParameters!$C$12,GaAsSem_Req!$T$2:$U$4,2)</f>
        <v>#N/A</v>
      </c>
    </row>
    <row r="96" spans="1:27" x14ac:dyDescent="0.25">
      <c r="A96" s="125"/>
      <c r="B96" s="144"/>
      <c r="C96" s="144"/>
      <c r="D96" s="145"/>
      <c r="E96" s="157"/>
      <c r="F96" s="158" t="str">
        <f t="shared" si="5"/>
        <v/>
      </c>
      <c r="G96" s="148" t="str">
        <f>IF($D96="","",VLOOKUP($AA96,GaAsSem_Req!$A$2:$N$22,4))</f>
        <v/>
      </c>
      <c r="H96" s="146"/>
      <c r="I96" s="147" t="str">
        <f t="shared" si="6"/>
        <v/>
      </c>
      <c r="J96" s="148" t="str">
        <f>IF($D96="","",VLOOKUP($AA96,GaAsSem_Req!$A$2:$N$22,5))</f>
        <v/>
      </c>
      <c r="K96" s="153"/>
      <c r="L96" s="154" t="str">
        <f t="shared" si="7"/>
        <v/>
      </c>
      <c r="M96" s="148" t="str">
        <f>IF($D96="","",VLOOKUP($AA96,GaAsSem_Req!$A$2:$N$22,6))</f>
        <v/>
      </c>
      <c r="N96" s="149" t="str">
        <f t="shared" si="8"/>
        <v/>
      </c>
      <c r="O96" s="150" t="str">
        <f>IF(OR($D96="",$W96="",GlobalParameters!$C$12=""),"",$W96)</f>
        <v/>
      </c>
      <c r="P96" s="151"/>
      <c r="Q96" s="144"/>
      <c r="R96" s="144"/>
      <c r="S96" s="144"/>
      <c r="T96" s="144"/>
      <c r="U96" s="144"/>
      <c r="V96" s="144"/>
      <c r="W96" s="152" t="str">
        <f>IF(OR($D96="",GlobalParameters!$C$12=""),"",MIN(VLOOKUP($AA96,GaAsSem_Req!$A$2:$N$22,13),$X96))</f>
        <v/>
      </c>
      <c r="X96" s="144"/>
      <c r="Y96" s="144"/>
      <c r="Z96" s="151"/>
      <c r="AA96" s="126" t="e">
        <f>VLOOKUP($D96,GaAsSem_Req!$R$2:$S$8,2)+VLOOKUP(GlobalParameters!$C$12,GaAsSem_Req!$T$2:$U$4,2)</f>
        <v>#N/A</v>
      </c>
    </row>
    <row r="97" spans="1:27" x14ac:dyDescent="0.25">
      <c r="A97" s="125"/>
      <c r="B97" s="144"/>
      <c r="C97" s="144"/>
      <c r="D97" s="145"/>
      <c r="E97" s="157"/>
      <c r="F97" s="158" t="str">
        <f t="shared" si="5"/>
        <v/>
      </c>
      <c r="G97" s="148" t="str">
        <f>IF($D97="","",VLOOKUP($AA97,GaAsSem_Req!$A$2:$N$22,4))</f>
        <v/>
      </c>
      <c r="H97" s="146"/>
      <c r="I97" s="147" t="str">
        <f t="shared" si="6"/>
        <v/>
      </c>
      <c r="J97" s="148" t="str">
        <f>IF($D97="","",VLOOKUP($AA97,GaAsSem_Req!$A$2:$N$22,5))</f>
        <v/>
      </c>
      <c r="K97" s="153"/>
      <c r="L97" s="154" t="str">
        <f t="shared" si="7"/>
        <v/>
      </c>
      <c r="M97" s="148" t="str">
        <f>IF($D97="","",VLOOKUP($AA97,GaAsSem_Req!$A$2:$N$22,6))</f>
        <v/>
      </c>
      <c r="N97" s="149" t="str">
        <f t="shared" si="8"/>
        <v/>
      </c>
      <c r="O97" s="150" t="str">
        <f>IF(OR($D97="",$W97="",GlobalParameters!$C$12=""),"",$W97)</f>
        <v/>
      </c>
      <c r="P97" s="151"/>
      <c r="Q97" s="144"/>
      <c r="R97" s="144"/>
      <c r="S97" s="144"/>
      <c r="T97" s="144"/>
      <c r="U97" s="144"/>
      <c r="V97" s="144"/>
      <c r="W97" s="152" t="str">
        <f>IF(OR($D97="",GlobalParameters!$C$12=""),"",MIN(VLOOKUP($AA97,GaAsSem_Req!$A$2:$N$22,13),$X97))</f>
        <v/>
      </c>
      <c r="X97" s="144"/>
      <c r="Y97" s="144"/>
      <c r="Z97" s="151"/>
      <c r="AA97" s="126" t="e">
        <f>VLOOKUP($D97,GaAsSem_Req!$R$2:$S$8,2)+VLOOKUP(GlobalParameters!$C$12,GaAsSem_Req!$T$2:$U$4,2)</f>
        <v>#N/A</v>
      </c>
    </row>
    <row r="98" spans="1:27" x14ac:dyDescent="0.25">
      <c r="A98" s="125"/>
      <c r="B98" s="144"/>
      <c r="C98" s="144"/>
      <c r="D98" s="145"/>
      <c r="E98" s="157"/>
      <c r="F98" s="158" t="str">
        <f t="shared" si="5"/>
        <v/>
      </c>
      <c r="G98" s="148" t="str">
        <f>IF($D98="","",VLOOKUP($AA98,GaAsSem_Req!$A$2:$N$22,4))</f>
        <v/>
      </c>
      <c r="H98" s="146"/>
      <c r="I98" s="147" t="str">
        <f t="shared" si="6"/>
        <v/>
      </c>
      <c r="J98" s="148" t="str">
        <f>IF($D98="","",VLOOKUP($AA98,GaAsSem_Req!$A$2:$N$22,5))</f>
        <v/>
      </c>
      <c r="K98" s="153"/>
      <c r="L98" s="154" t="str">
        <f t="shared" si="7"/>
        <v/>
      </c>
      <c r="M98" s="148" t="str">
        <f>IF($D98="","",VLOOKUP($AA98,GaAsSem_Req!$A$2:$N$22,6))</f>
        <v/>
      </c>
      <c r="N98" s="149" t="str">
        <f t="shared" si="8"/>
        <v/>
      </c>
      <c r="O98" s="150" t="str">
        <f>IF(OR($D98="",$W98="",GlobalParameters!$C$12=""),"",$W98)</f>
        <v/>
      </c>
      <c r="P98" s="151"/>
      <c r="Q98" s="144"/>
      <c r="R98" s="144"/>
      <c r="S98" s="144"/>
      <c r="T98" s="144"/>
      <c r="U98" s="144"/>
      <c r="V98" s="144"/>
      <c r="W98" s="152" t="str">
        <f>IF(OR($D98="",GlobalParameters!$C$12=""),"",MIN(VLOOKUP($AA98,GaAsSem_Req!$A$2:$N$22,13),$X98))</f>
        <v/>
      </c>
      <c r="X98" s="144"/>
      <c r="Y98" s="144"/>
      <c r="Z98" s="151"/>
      <c r="AA98" s="126" t="e">
        <f>VLOOKUP($D98,GaAsSem_Req!$R$2:$S$8,2)+VLOOKUP(GlobalParameters!$C$12,GaAsSem_Req!$T$2:$U$4,2)</f>
        <v>#N/A</v>
      </c>
    </row>
    <row r="99" spans="1:27" x14ac:dyDescent="0.25">
      <c r="A99" s="125"/>
      <c r="B99" s="144"/>
      <c r="C99" s="144"/>
      <c r="D99" s="145"/>
      <c r="E99" s="157"/>
      <c r="F99" s="158" t="str">
        <f t="shared" si="5"/>
        <v/>
      </c>
      <c r="G99" s="148" t="str">
        <f>IF($D99="","",VLOOKUP($AA99,GaAsSem_Req!$A$2:$N$22,4))</f>
        <v/>
      </c>
      <c r="H99" s="146"/>
      <c r="I99" s="147" t="str">
        <f t="shared" si="6"/>
        <v/>
      </c>
      <c r="J99" s="148" t="str">
        <f>IF($D99="","",VLOOKUP($AA99,GaAsSem_Req!$A$2:$N$22,5))</f>
        <v/>
      </c>
      <c r="K99" s="153"/>
      <c r="L99" s="154" t="str">
        <f t="shared" si="7"/>
        <v/>
      </c>
      <c r="M99" s="148" t="str">
        <f>IF($D99="","",VLOOKUP($AA99,GaAsSem_Req!$A$2:$N$22,6))</f>
        <v/>
      </c>
      <c r="N99" s="149" t="str">
        <f t="shared" si="8"/>
        <v/>
      </c>
      <c r="O99" s="150" t="str">
        <f>IF(OR($D99="",$W99="",GlobalParameters!$C$12=""),"",$W99)</f>
        <v/>
      </c>
      <c r="P99" s="151"/>
      <c r="Q99" s="144"/>
      <c r="R99" s="144"/>
      <c r="S99" s="144"/>
      <c r="T99" s="144"/>
      <c r="U99" s="144"/>
      <c r="V99" s="144"/>
      <c r="W99" s="152" t="str">
        <f>IF(OR($D99="",GlobalParameters!$C$12=""),"",MIN(VLOOKUP($AA99,GaAsSem_Req!$A$2:$N$22,13),$X99))</f>
        <v/>
      </c>
      <c r="X99" s="144"/>
      <c r="Y99" s="144"/>
      <c r="Z99" s="151"/>
      <c r="AA99" s="126" t="e">
        <f>VLOOKUP($D99,GaAsSem_Req!$R$2:$S$8,2)+VLOOKUP(GlobalParameters!$C$12,GaAsSem_Req!$T$2:$U$4,2)</f>
        <v>#N/A</v>
      </c>
    </row>
    <row r="100" spans="1:27" x14ac:dyDescent="0.25">
      <c r="A100" s="125"/>
      <c r="B100" s="144"/>
      <c r="C100" s="144"/>
      <c r="D100" s="145"/>
      <c r="E100" s="157"/>
      <c r="F100" s="158" t="str">
        <f t="shared" si="5"/>
        <v/>
      </c>
      <c r="G100" s="148" t="str">
        <f>IF($D100="","",VLOOKUP($AA100,GaAsSem_Req!$A$2:$N$22,4))</f>
        <v/>
      </c>
      <c r="H100" s="146"/>
      <c r="I100" s="147" t="str">
        <f t="shared" si="6"/>
        <v/>
      </c>
      <c r="J100" s="148" t="str">
        <f>IF($D100="","",VLOOKUP($AA100,GaAsSem_Req!$A$2:$N$22,5))</f>
        <v/>
      </c>
      <c r="K100" s="153"/>
      <c r="L100" s="154" t="str">
        <f t="shared" si="7"/>
        <v/>
      </c>
      <c r="M100" s="148" t="str">
        <f>IF($D100="","",VLOOKUP($AA100,GaAsSem_Req!$A$2:$N$22,6))</f>
        <v/>
      </c>
      <c r="N100" s="149" t="str">
        <f t="shared" si="8"/>
        <v/>
      </c>
      <c r="O100" s="150" t="str">
        <f>IF(OR($D100="",$W100="",GlobalParameters!$C$12=""),"",$W100)</f>
        <v/>
      </c>
      <c r="P100" s="151"/>
      <c r="Q100" s="144"/>
      <c r="R100" s="144"/>
      <c r="S100" s="144"/>
      <c r="T100" s="144"/>
      <c r="U100" s="144"/>
      <c r="V100" s="144"/>
      <c r="W100" s="152" t="str">
        <f>IF(OR($D100="",GlobalParameters!$C$12=""),"",MIN(VLOOKUP($AA100,GaAsSem_Req!$A$2:$N$22,13),$X100))</f>
        <v/>
      </c>
      <c r="X100" s="144"/>
      <c r="Y100" s="144"/>
      <c r="Z100" s="151"/>
      <c r="AA100" s="126" t="e">
        <f>VLOOKUP($D100,GaAsSem_Req!$R$2:$S$8,2)+VLOOKUP(GlobalParameters!$C$12,GaAsSem_Req!$T$2:$U$4,2)</f>
        <v>#N/A</v>
      </c>
    </row>
    <row r="101" spans="1:27" x14ac:dyDescent="0.25">
      <c r="A101" s="125"/>
      <c r="B101" s="144"/>
      <c r="C101" s="144"/>
      <c r="D101" s="145"/>
      <c r="E101" s="157"/>
      <c r="F101" s="158" t="str">
        <f t="shared" si="5"/>
        <v/>
      </c>
      <c r="G101" s="148" t="str">
        <f>IF($D101="","",VLOOKUP($AA101,GaAsSem_Req!$A$2:$N$22,4))</f>
        <v/>
      </c>
      <c r="H101" s="146"/>
      <c r="I101" s="147" t="str">
        <f t="shared" si="6"/>
        <v/>
      </c>
      <c r="J101" s="148" t="str">
        <f>IF($D101="","",VLOOKUP($AA101,GaAsSem_Req!$A$2:$N$22,5))</f>
        <v/>
      </c>
      <c r="K101" s="153"/>
      <c r="L101" s="154" t="str">
        <f t="shared" si="7"/>
        <v/>
      </c>
      <c r="M101" s="148" t="str">
        <f>IF($D101="","",VLOOKUP($AA101,GaAsSem_Req!$A$2:$N$22,6))</f>
        <v/>
      </c>
      <c r="N101" s="149" t="str">
        <f t="shared" si="8"/>
        <v/>
      </c>
      <c r="O101" s="150" t="str">
        <f>IF(OR($D101="",$W101="",GlobalParameters!$C$12=""),"",$W101)</f>
        <v/>
      </c>
      <c r="P101" s="151"/>
      <c r="Q101" s="144"/>
      <c r="R101" s="144"/>
      <c r="S101" s="144"/>
      <c r="T101" s="144"/>
      <c r="U101" s="144"/>
      <c r="V101" s="144"/>
      <c r="W101" s="152" t="str">
        <f>IF(OR($D101="",GlobalParameters!$C$12=""),"",MIN(VLOOKUP($AA101,GaAsSem_Req!$A$2:$N$22,13),$X101))</f>
        <v/>
      </c>
      <c r="X101" s="144"/>
      <c r="Y101" s="144"/>
      <c r="Z101" s="151"/>
      <c r="AA101" s="126" t="e">
        <f>VLOOKUP($D101,GaAsSem_Req!$R$2:$S$8,2)+VLOOKUP(GlobalParameters!$C$12,GaAsSem_Req!$T$2:$U$4,2)</f>
        <v>#N/A</v>
      </c>
    </row>
    <row r="102" spans="1:27" x14ac:dyDescent="0.25">
      <c r="A102" s="125"/>
      <c r="B102" s="144"/>
      <c r="C102" s="144"/>
      <c r="D102" s="145"/>
      <c r="E102" s="157"/>
      <c r="F102" s="158" t="str">
        <f t="shared" si="5"/>
        <v/>
      </c>
      <c r="G102" s="148" t="str">
        <f>IF($D102="","",VLOOKUP($AA102,GaAsSem_Req!$A$2:$N$22,4))</f>
        <v/>
      </c>
      <c r="H102" s="146"/>
      <c r="I102" s="147" t="str">
        <f t="shared" si="6"/>
        <v/>
      </c>
      <c r="J102" s="148" t="str">
        <f>IF($D102="","",VLOOKUP($AA102,GaAsSem_Req!$A$2:$N$22,5))</f>
        <v/>
      </c>
      <c r="K102" s="153"/>
      <c r="L102" s="154" t="str">
        <f t="shared" si="7"/>
        <v/>
      </c>
      <c r="M102" s="148" t="str">
        <f>IF($D102="","",VLOOKUP($AA102,GaAsSem_Req!$A$2:$N$22,6))</f>
        <v/>
      </c>
      <c r="N102" s="149" t="str">
        <f t="shared" si="8"/>
        <v/>
      </c>
      <c r="O102" s="150" t="str">
        <f>IF(OR($D102="",$W102="",GlobalParameters!$C$12=""),"",$W102)</f>
        <v/>
      </c>
      <c r="P102" s="151"/>
      <c r="Q102" s="144"/>
      <c r="R102" s="144"/>
      <c r="S102" s="144"/>
      <c r="T102" s="144"/>
      <c r="U102" s="144"/>
      <c r="V102" s="144"/>
      <c r="W102" s="152" t="str">
        <f>IF(OR($D102="",GlobalParameters!$C$12=""),"",MIN(VLOOKUP($AA102,GaAsSem_Req!$A$2:$N$22,13),$X102))</f>
        <v/>
      </c>
      <c r="X102" s="144"/>
      <c r="Y102" s="144"/>
      <c r="Z102" s="151"/>
      <c r="AA102" s="126" t="e">
        <f>VLOOKUP($D102,GaAsSem_Req!$R$2:$S$8,2)+VLOOKUP(GlobalParameters!$C$12,GaAsSem_Req!$T$2:$U$4,2)</f>
        <v>#N/A</v>
      </c>
    </row>
    <row r="103" spans="1:27" x14ac:dyDescent="0.25">
      <c r="A103" s="125"/>
      <c r="B103" s="144"/>
      <c r="C103" s="144"/>
      <c r="D103" s="145"/>
      <c r="E103" s="157"/>
      <c r="F103" s="158" t="str">
        <f t="shared" si="5"/>
        <v/>
      </c>
      <c r="G103" s="148" t="str">
        <f>IF($D103="","",VLOOKUP($AA103,GaAsSem_Req!$A$2:$N$22,4))</f>
        <v/>
      </c>
      <c r="H103" s="146"/>
      <c r="I103" s="147" t="str">
        <f t="shared" si="6"/>
        <v/>
      </c>
      <c r="J103" s="148" t="str">
        <f>IF($D103="","",VLOOKUP($AA103,GaAsSem_Req!$A$2:$N$22,5))</f>
        <v/>
      </c>
      <c r="K103" s="153"/>
      <c r="L103" s="154" t="str">
        <f t="shared" si="7"/>
        <v/>
      </c>
      <c r="M103" s="148" t="str">
        <f>IF($D103="","",VLOOKUP($AA103,GaAsSem_Req!$A$2:$N$22,6))</f>
        <v/>
      </c>
      <c r="N103" s="149" t="str">
        <f t="shared" si="8"/>
        <v/>
      </c>
      <c r="O103" s="150" t="str">
        <f>IF(OR($D103="",$W103="",GlobalParameters!$C$12=""),"",$W103)</f>
        <v/>
      </c>
      <c r="P103" s="151"/>
      <c r="Q103" s="144"/>
      <c r="R103" s="144"/>
      <c r="S103" s="144"/>
      <c r="T103" s="144"/>
      <c r="U103" s="144"/>
      <c r="V103" s="144"/>
      <c r="W103" s="152" t="str">
        <f>IF(OR($D103="",GlobalParameters!$C$12=""),"",MIN(VLOOKUP($AA103,GaAsSem_Req!$A$2:$N$22,13),$X103))</f>
        <v/>
      </c>
      <c r="X103" s="144"/>
      <c r="Y103" s="144"/>
      <c r="Z103" s="151"/>
      <c r="AA103" s="126" t="e">
        <f>VLOOKUP($D103,GaAsSem_Req!$R$2:$S$8,2)+VLOOKUP(GlobalParameters!$C$12,GaAsSem_Req!$T$2:$U$4,2)</f>
        <v>#N/A</v>
      </c>
    </row>
    <row r="104" spans="1:27" x14ac:dyDescent="0.25">
      <c r="A104" s="125"/>
      <c r="B104" s="144"/>
      <c r="C104" s="144"/>
      <c r="D104" s="145"/>
      <c r="E104" s="157"/>
      <c r="F104" s="158" t="str">
        <f t="shared" si="5"/>
        <v/>
      </c>
      <c r="G104" s="148" t="str">
        <f>IF($D104="","",VLOOKUP($AA104,GaAsSem_Req!$A$2:$N$22,4))</f>
        <v/>
      </c>
      <c r="H104" s="146"/>
      <c r="I104" s="147" t="str">
        <f t="shared" si="6"/>
        <v/>
      </c>
      <c r="J104" s="148" t="str">
        <f>IF($D104="","",VLOOKUP($AA104,GaAsSem_Req!$A$2:$N$22,5))</f>
        <v/>
      </c>
      <c r="K104" s="153"/>
      <c r="L104" s="154" t="str">
        <f t="shared" si="7"/>
        <v/>
      </c>
      <c r="M104" s="148" t="str">
        <f>IF($D104="","",VLOOKUP($AA104,GaAsSem_Req!$A$2:$N$22,6))</f>
        <v/>
      </c>
      <c r="N104" s="149" t="str">
        <f t="shared" si="8"/>
        <v/>
      </c>
      <c r="O104" s="150" t="str">
        <f>IF(OR($D104="",$W104="",GlobalParameters!$C$12=""),"",$W104)</f>
        <v/>
      </c>
      <c r="P104" s="151"/>
      <c r="Q104" s="144"/>
      <c r="R104" s="144"/>
      <c r="S104" s="144"/>
      <c r="T104" s="144"/>
      <c r="U104" s="144"/>
      <c r="V104" s="144"/>
      <c r="W104" s="152" t="str">
        <f>IF(OR($D104="",GlobalParameters!$C$12=""),"",MIN(VLOOKUP($AA104,GaAsSem_Req!$A$2:$N$22,13),$X104))</f>
        <v/>
      </c>
      <c r="X104" s="144"/>
      <c r="Y104" s="144"/>
      <c r="Z104" s="151"/>
      <c r="AA104" s="126" t="e">
        <f>VLOOKUP($D104,GaAsSem_Req!$R$2:$S$8,2)+VLOOKUP(GlobalParameters!$C$12,GaAsSem_Req!$T$2:$U$4,2)</f>
        <v>#N/A</v>
      </c>
    </row>
    <row r="105" spans="1:27" x14ac:dyDescent="0.25">
      <c r="A105" s="125"/>
      <c r="B105" s="144"/>
      <c r="C105" s="144"/>
      <c r="D105" s="145"/>
      <c r="E105" s="157"/>
      <c r="F105" s="158" t="str">
        <f t="shared" si="5"/>
        <v/>
      </c>
      <c r="G105" s="148" t="str">
        <f>IF($D105="","",VLOOKUP($AA105,GaAsSem_Req!$A$2:$N$22,4))</f>
        <v/>
      </c>
      <c r="H105" s="146"/>
      <c r="I105" s="147" t="str">
        <f t="shared" si="6"/>
        <v/>
      </c>
      <c r="J105" s="148" t="str">
        <f>IF($D105="","",VLOOKUP($AA105,GaAsSem_Req!$A$2:$N$22,5))</f>
        <v/>
      </c>
      <c r="K105" s="153"/>
      <c r="L105" s="154" t="str">
        <f t="shared" si="7"/>
        <v/>
      </c>
      <c r="M105" s="148" t="str">
        <f>IF($D105="","",VLOOKUP($AA105,GaAsSem_Req!$A$2:$N$22,6))</f>
        <v/>
      </c>
      <c r="N105" s="149" t="str">
        <f t="shared" si="8"/>
        <v/>
      </c>
      <c r="O105" s="150" t="str">
        <f>IF(OR($D105="",$W105="",GlobalParameters!$C$12=""),"",$W105)</f>
        <v/>
      </c>
      <c r="P105" s="151"/>
      <c r="Q105" s="144"/>
      <c r="R105" s="144"/>
      <c r="S105" s="144"/>
      <c r="T105" s="144"/>
      <c r="U105" s="144"/>
      <c r="V105" s="144"/>
      <c r="W105" s="152" t="str">
        <f>IF(OR($D105="",GlobalParameters!$C$12=""),"",MIN(VLOOKUP($AA105,GaAsSem_Req!$A$2:$N$22,13),$X105))</f>
        <v/>
      </c>
      <c r="X105" s="144"/>
      <c r="Y105" s="144"/>
      <c r="Z105" s="151"/>
      <c r="AA105" s="126" t="e">
        <f>VLOOKUP($D105,GaAsSem_Req!$R$2:$S$8,2)+VLOOKUP(GlobalParameters!$C$12,GaAsSem_Req!$T$2:$U$4,2)</f>
        <v>#N/A</v>
      </c>
    </row>
    <row r="106" spans="1:27" x14ac:dyDescent="0.25">
      <c r="A106" s="125"/>
      <c r="B106" s="144"/>
      <c r="C106" s="144"/>
      <c r="D106" s="145"/>
      <c r="E106" s="157"/>
      <c r="F106" s="158" t="str">
        <f t="shared" si="5"/>
        <v/>
      </c>
      <c r="G106" s="148" t="str">
        <f>IF($D106="","",VLOOKUP($AA106,GaAsSem_Req!$A$2:$N$22,4))</f>
        <v/>
      </c>
      <c r="H106" s="146"/>
      <c r="I106" s="147" t="str">
        <f t="shared" si="6"/>
        <v/>
      </c>
      <c r="J106" s="148" t="str">
        <f>IF($D106="","",VLOOKUP($AA106,GaAsSem_Req!$A$2:$N$22,5))</f>
        <v/>
      </c>
      <c r="K106" s="153"/>
      <c r="L106" s="154" t="str">
        <f t="shared" si="7"/>
        <v/>
      </c>
      <c r="M106" s="148" t="str">
        <f>IF($D106="","",VLOOKUP($AA106,GaAsSem_Req!$A$2:$N$22,6))</f>
        <v/>
      </c>
      <c r="N106" s="149" t="str">
        <f t="shared" si="8"/>
        <v/>
      </c>
      <c r="O106" s="150" t="str">
        <f>IF(OR($D106="",$W106="",GlobalParameters!$C$12=""),"",$W106)</f>
        <v/>
      </c>
      <c r="P106" s="151"/>
      <c r="Q106" s="144"/>
      <c r="R106" s="144"/>
      <c r="S106" s="144"/>
      <c r="T106" s="144"/>
      <c r="U106" s="144"/>
      <c r="V106" s="144"/>
      <c r="W106" s="152" t="str">
        <f>IF(OR($D106="",GlobalParameters!$C$12=""),"",MIN(VLOOKUP($AA106,GaAsSem_Req!$A$2:$N$22,13),$X106))</f>
        <v/>
      </c>
      <c r="X106" s="144"/>
      <c r="Y106" s="144"/>
      <c r="Z106" s="151"/>
      <c r="AA106" s="126" t="e">
        <f>VLOOKUP($D106,GaAsSem_Req!$R$2:$S$8,2)+VLOOKUP(GlobalParameters!$C$12,GaAsSem_Req!$T$2:$U$4,2)</f>
        <v>#N/A</v>
      </c>
    </row>
    <row r="107" spans="1:27" x14ac:dyDescent="0.25">
      <c r="A107" s="125"/>
      <c r="B107" s="144"/>
      <c r="C107" s="144"/>
      <c r="D107" s="145"/>
      <c r="E107" s="157"/>
      <c r="F107" s="158" t="str">
        <f t="shared" si="5"/>
        <v/>
      </c>
      <c r="G107" s="148" t="str">
        <f>IF($D107="","",VLOOKUP($AA107,GaAsSem_Req!$A$2:$N$22,4))</f>
        <v/>
      </c>
      <c r="H107" s="146"/>
      <c r="I107" s="147" t="str">
        <f t="shared" si="6"/>
        <v/>
      </c>
      <c r="J107" s="148" t="str">
        <f>IF($D107="","",VLOOKUP($AA107,GaAsSem_Req!$A$2:$N$22,5))</f>
        <v/>
      </c>
      <c r="K107" s="153"/>
      <c r="L107" s="154" t="str">
        <f t="shared" si="7"/>
        <v/>
      </c>
      <c r="M107" s="148" t="str">
        <f>IF($D107="","",VLOOKUP($AA107,GaAsSem_Req!$A$2:$N$22,6))</f>
        <v/>
      </c>
      <c r="N107" s="149" t="str">
        <f t="shared" si="8"/>
        <v/>
      </c>
      <c r="O107" s="150" t="str">
        <f>IF(OR($D107="",$W107="",GlobalParameters!$C$12=""),"",$W107)</f>
        <v/>
      </c>
      <c r="P107" s="151"/>
      <c r="Q107" s="144"/>
      <c r="R107" s="144"/>
      <c r="S107" s="144"/>
      <c r="T107" s="144"/>
      <c r="U107" s="144"/>
      <c r="V107" s="144"/>
      <c r="W107" s="152" t="str">
        <f>IF(OR($D107="",GlobalParameters!$C$12=""),"",MIN(VLOOKUP($AA107,GaAsSem_Req!$A$2:$N$22,13),$X107))</f>
        <v/>
      </c>
      <c r="X107" s="144"/>
      <c r="Y107" s="144"/>
      <c r="Z107" s="151"/>
      <c r="AA107" s="126" t="e">
        <f>VLOOKUP($D107,GaAsSem_Req!$R$2:$S$8,2)+VLOOKUP(GlobalParameters!$C$12,GaAsSem_Req!$T$2:$U$4,2)</f>
        <v>#N/A</v>
      </c>
    </row>
    <row r="108" spans="1:27" x14ac:dyDescent="0.25">
      <c r="A108" s="125"/>
      <c r="B108" s="144"/>
      <c r="C108" s="144"/>
      <c r="D108" s="145"/>
      <c r="E108" s="157"/>
      <c r="F108" s="158" t="str">
        <f t="shared" si="5"/>
        <v/>
      </c>
      <c r="G108" s="148" t="str">
        <f>IF($D108="","",VLOOKUP($AA108,GaAsSem_Req!$A$2:$N$22,4))</f>
        <v/>
      </c>
      <c r="H108" s="146"/>
      <c r="I108" s="147" t="str">
        <f t="shared" si="6"/>
        <v/>
      </c>
      <c r="J108" s="148" t="str">
        <f>IF($D108="","",VLOOKUP($AA108,GaAsSem_Req!$A$2:$N$22,5))</f>
        <v/>
      </c>
      <c r="K108" s="153"/>
      <c r="L108" s="154" t="str">
        <f t="shared" si="7"/>
        <v/>
      </c>
      <c r="M108" s="148" t="str">
        <f>IF($D108="","",VLOOKUP($AA108,GaAsSem_Req!$A$2:$N$22,6))</f>
        <v/>
      </c>
      <c r="N108" s="149" t="str">
        <f t="shared" si="8"/>
        <v/>
      </c>
      <c r="O108" s="150" t="str">
        <f>IF(OR($D108="",$W108="",GlobalParameters!$C$12=""),"",$W108)</f>
        <v/>
      </c>
      <c r="P108" s="151"/>
      <c r="Q108" s="144"/>
      <c r="R108" s="144"/>
      <c r="S108" s="144"/>
      <c r="T108" s="144"/>
      <c r="U108" s="144"/>
      <c r="V108" s="144"/>
      <c r="W108" s="152" t="str">
        <f>IF(OR($D108="",GlobalParameters!$C$12=""),"",MIN(VLOOKUP($AA108,GaAsSem_Req!$A$2:$N$22,13),$X108))</f>
        <v/>
      </c>
      <c r="X108" s="144"/>
      <c r="Y108" s="144"/>
      <c r="Z108" s="151"/>
      <c r="AA108" s="126" t="e">
        <f>VLOOKUP($D108,GaAsSem_Req!$R$2:$S$8,2)+VLOOKUP(GlobalParameters!$C$12,GaAsSem_Req!$T$2:$U$4,2)</f>
        <v>#N/A</v>
      </c>
    </row>
    <row r="109" spans="1:27" x14ac:dyDescent="0.25">
      <c r="A109" s="125"/>
      <c r="B109" s="144"/>
      <c r="C109" s="144"/>
      <c r="D109" s="145"/>
      <c r="E109" s="157"/>
      <c r="F109" s="158" t="str">
        <f t="shared" si="5"/>
        <v/>
      </c>
      <c r="G109" s="148" t="str">
        <f>IF($D109="","",VLOOKUP($AA109,GaAsSem_Req!$A$2:$N$22,4))</f>
        <v/>
      </c>
      <c r="H109" s="146"/>
      <c r="I109" s="147" t="str">
        <f t="shared" si="6"/>
        <v/>
      </c>
      <c r="J109" s="148" t="str">
        <f>IF($D109="","",VLOOKUP($AA109,GaAsSem_Req!$A$2:$N$22,5))</f>
        <v/>
      </c>
      <c r="K109" s="153"/>
      <c r="L109" s="154" t="str">
        <f t="shared" si="7"/>
        <v/>
      </c>
      <c r="M109" s="148" t="str">
        <f>IF($D109="","",VLOOKUP($AA109,GaAsSem_Req!$A$2:$N$22,6))</f>
        <v/>
      </c>
      <c r="N109" s="149" t="str">
        <f t="shared" si="8"/>
        <v/>
      </c>
      <c r="O109" s="150" t="str">
        <f>IF(OR($D109="",$W109="",GlobalParameters!$C$12=""),"",$W109)</f>
        <v/>
      </c>
      <c r="P109" s="151"/>
      <c r="Q109" s="144"/>
      <c r="R109" s="144"/>
      <c r="S109" s="144"/>
      <c r="T109" s="144"/>
      <c r="U109" s="144"/>
      <c r="V109" s="144"/>
      <c r="W109" s="152" t="str">
        <f>IF(OR($D109="",GlobalParameters!$C$12=""),"",MIN(VLOOKUP($AA109,GaAsSem_Req!$A$2:$N$22,13),$X109))</f>
        <v/>
      </c>
      <c r="X109" s="144"/>
      <c r="Y109" s="144"/>
      <c r="Z109" s="151"/>
      <c r="AA109" s="126" t="e">
        <f>VLOOKUP($D109,GaAsSem_Req!$R$2:$S$8,2)+VLOOKUP(GlobalParameters!$C$12,GaAsSem_Req!$T$2:$U$4,2)</f>
        <v>#N/A</v>
      </c>
    </row>
    <row r="110" spans="1:27" x14ac:dyDescent="0.25">
      <c r="A110" s="125"/>
      <c r="B110" s="144"/>
      <c r="C110" s="144"/>
      <c r="D110" s="145"/>
      <c r="E110" s="157"/>
      <c r="F110" s="158" t="str">
        <f t="shared" si="5"/>
        <v/>
      </c>
      <c r="G110" s="148" t="str">
        <f>IF($D110="","",VLOOKUP($AA110,GaAsSem_Req!$A$2:$N$22,4))</f>
        <v/>
      </c>
      <c r="H110" s="146"/>
      <c r="I110" s="147" t="str">
        <f t="shared" si="6"/>
        <v/>
      </c>
      <c r="J110" s="148" t="str">
        <f>IF($D110="","",VLOOKUP($AA110,GaAsSem_Req!$A$2:$N$22,5))</f>
        <v/>
      </c>
      <c r="K110" s="153"/>
      <c r="L110" s="154" t="str">
        <f t="shared" si="7"/>
        <v/>
      </c>
      <c r="M110" s="148" t="str">
        <f>IF($D110="","",VLOOKUP($AA110,GaAsSem_Req!$A$2:$N$22,6))</f>
        <v/>
      </c>
      <c r="N110" s="149" t="str">
        <f t="shared" si="8"/>
        <v/>
      </c>
      <c r="O110" s="150" t="str">
        <f>IF(OR($D110="",$W110="",GlobalParameters!$C$12=""),"",$W110)</f>
        <v/>
      </c>
      <c r="P110" s="151"/>
      <c r="Q110" s="144"/>
      <c r="R110" s="144"/>
      <c r="S110" s="144"/>
      <c r="T110" s="144"/>
      <c r="U110" s="144"/>
      <c r="V110" s="144"/>
      <c r="W110" s="152" t="str">
        <f>IF(OR($D110="",GlobalParameters!$C$12=""),"",MIN(VLOOKUP($AA110,GaAsSem_Req!$A$2:$N$22,13),$X110))</f>
        <v/>
      </c>
      <c r="X110" s="144"/>
      <c r="Y110" s="144"/>
      <c r="Z110" s="151"/>
      <c r="AA110" s="126" t="e">
        <f>VLOOKUP($D110,GaAsSem_Req!$R$2:$S$8,2)+VLOOKUP(GlobalParameters!$C$12,GaAsSem_Req!$T$2:$U$4,2)</f>
        <v>#N/A</v>
      </c>
    </row>
    <row r="111" spans="1:27" x14ac:dyDescent="0.25">
      <c r="A111" s="125"/>
      <c r="B111" s="144"/>
      <c r="C111" s="144"/>
      <c r="D111" s="145"/>
      <c r="E111" s="157"/>
      <c r="F111" s="158" t="str">
        <f t="shared" si="5"/>
        <v/>
      </c>
      <c r="G111" s="148" t="str">
        <f>IF($D111="","",VLOOKUP($AA111,GaAsSem_Req!$A$2:$N$22,4))</f>
        <v/>
      </c>
      <c r="H111" s="146"/>
      <c r="I111" s="147" t="str">
        <f t="shared" si="6"/>
        <v/>
      </c>
      <c r="J111" s="148" t="str">
        <f>IF($D111="","",VLOOKUP($AA111,GaAsSem_Req!$A$2:$N$22,5))</f>
        <v/>
      </c>
      <c r="K111" s="153"/>
      <c r="L111" s="154" t="str">
        <f t="shared" si="7"/>
        <v/>
      </c>
      <c r="M111" s="148" t="str">
        <f>IF($D111="","",VLOOKUP($AA111,GaAsSem_Req!$A$2:$N$22,6))</f>
        <v/>
      </c>
      <c r="N111" s="149" t="str">
        <f t="shared" si="8"/>
        <v/>
      </c>
      <c r="O111" s="150" t="str">
        <f>IF(OR($D111="",$W111="",GlobalParameters!$C$12=""),"",$W111)</f>
        <v/>
      </c>
      <c r="P111" s="151"/>
      <c r="Q111" s="144"/>
      <c r="R111" s="144"/>
      <c r="S111" s="144"/>
      <c r="T111" s="144"/>
      <c r="U111" s="144"/>
      <c r="V111" s="144"/>
      <c r="W111" s="152" t="str">
        <f>IF(OR($D111="",GlobalParameters!$C$12=""),"",MIN(VLOOKUP($AA111,GaAsSem_Req!$A$2:$N$22,13),$X111))</f>
        <v/>
      </c>
      <c r="X111" s="144"/>
      <c r="Y111" s="144"/>
      <c r="Z111" s="151"/>
      <c r="AA111" s="126" t="e">
        <f>VLOOKUP($D111,GaAsSem_Req!$R$2:$S$8,2)+VLOOKUP(GlobalParameters!$C$12,GaAsSem_Req!$T$2:$U$4,2)</f>
        <v>#N/A</v>
      </c>
    </row>
    <row r="112" spans="1:27" x14ac:dyDescent="0.25">
      <c r="A112" s="125"/>
      <c r="B112" s="144"/>
      <c r="C112" s="144"/>
      <c r="D112" s="145"/>
      <c r="E112" s="157"/>
      <c r="F112" s="158" t="str">
        <f t="shared" si="5"/>
        <v/>
      </c>
      <c r="G112" s="148" t="str">
        <f>IF($D112="","",VLOOKUP($AA112,GaAsSem_Req!$A$2:$N$22,4))</f>
        <v/>
      </c>
      <c r="H112" s="146"/>
      <c r="I112" s="147" t="str">
        <f t="shared" si="6"/>
        <v/>
      </c>
      <c r="J112" s="148" t="str">
        <f>IF($D112="","",VLOOKUP($AA112,GaAsSem_Req!$A$2:$N$22,5))</f>
        <v/>
      </c>
      <c r="K112" s="153"/>
      <c r="L112" s="154" t="str">
        <f t="shared" si="7"/>
        <v/>
      </c>
      <c r="M112" s="148" t="str">
        <f>IF($D112="","",VLOOKUP($AA112,GaAsSem_Req!$A$2:$N$22,6))</f>
        <v/>
      </c>
      <c r="N112" s="149" t="str">
        <f t="shared" si="8"/>
        <v/>
      </c>
      <c r="O112" s="150" t="str">
        <f>IF(OR($D112="",$W112="",GlobalParameters!$C$12=""),"",$W112)</f>
        <v/>
      </c>
      <c r="P112" s="151"/>
      <c r="Q112" s="144"/>
      <c r="R112" s="144"/>
      <c r="S112" s="144"/>
      <c r="T112" s="144"/>
      <c r="U112" s="144"/>
      <c r="V112" s="144"/>
      <c r="W112" s="152" t="str">
        <f>IF(OR($D112="",GlobalParameters!$C$12=""),"",MIN(VLOOKUP($AA112,GaAsSem_Req!$A$2:$N$22,13),$X112))</f>
        <v/>
      </c>
      <c r="X112" s="144"/>
      <c r="Y112" s="144"/>
      <c r="Z112" s="151"/>
      <c r="AA112" s="126" t="e">
        <f>VLOOKUP($D112,GaAsSem_Req!$R$2:$S$8,2)+VLOOKUP(GlobalParameters!$C$12,GaAsSem_Req!$T$2:$U$4,2)</f>
        <v>#N/A</v>
      </c>
    </row>
    <row r="113" spans="1:27" x14ac:dyDescent="0.25">
      <c r="A113" s="125"/>
      <c r="B113" s="144"/>
      <c r="C113" s="144"/>
      <c r="D113" s="145"/>
      <c r="E113" s="157"/>
      <c r="F113" s="158" t="str">
        <f t="shared" si="5"/>
        <v/>
      </c>
      <c r="G113" s="148" t="str">
        <f>IF($D113="","",VLOOKUP($AA113,GaAsSem_Req!$A$2:$N$22,4))</f>
        <v/>
      </c>
      <c r="H113" s="146"/>
      <c r="I113" s="147" t="str">
        <f t="shared" si="6"/>
        <v/>
      </c>
      <c r="J113" s="148" t="str">
        <f>IF($D113="","",VLOOKUP($AA113,GaAsSem_Req!$A$2:$N$22,5))</f>
        <v/>
      </c>
      <c r="K113" s="153"/>
      <c r="L113" s="154" t="str">
        <f t="shared" si="7"/>
        <v/>
      </c>
      <c r="M113" s="148" t="str">
        <f>IF($D113="","",VLOOKUP($AA113,GaAsSem_Req!$A$2:$N$22,6))</f>
        <v/>
      </c>
      <c r="N113" s="149" t="str">
        <f t="shared" si="8"/>
        <v/>
      </c>
      <c r="O113" s="150" t="str">
        <f>IF(OR($D113="",$W113="",GlobalParameters!$C$12=""),"",$W113)</f>
        <v/>
      </c>
      <c r="P113" s="151"/>
      <c r="Q113" s="144"/>
      <c r="R113" s="144"/>
      <c r="S113" s="144"/>
      <c r="T113" s="144"/>
      <c r="U113" s="144"/>
      <c r="V113" s="144"/>
      <c r="W113" s="152" t="str">
        <f>IF(OR($D113="",GlobalParameters!$C$12=""),"",MIN(VLOOKUP($AA113,GaAsSem_Req!$A$2:$N$22,13),$X113))</f>
        <v/>
      </c>
      <c r="X113" s="144"/>
      <c r="Y113" s="144"/>
      <c r="Z113" s="151"/>
      <c r="AA113" s="126" t="e">
        <f>VLOOKUP($D113,GaAsSem_Req!$R$2:$S$8,2)+VLOOKUP(GlobalParameters!$C$12,GaAsSem_Req!$T$2:$U$4,2)</f>
        <v>#N/A</v>
      </c>
    </row>
    <row r="114" spans="1:27" x14ac:dyDescent="0.25">
      <c r="A114" s="125"/>
      <c r="B114" s="144"/>
      <c r="C114" s="144"/>
      <c r="D114" s="145"/>
      <c r="E114" s="157"/>
      <c r="F114" s="158" t="str">
        <f t="shared" si="5"/>
        <v/>
      </c>
      <c r="G114" s="148" t="str">
        <f>IF($D114="","",VLOOKUP($AA114,GaAsSem_Req!$A$2:$N$22,4))</f>
        <v/>
      </c>
      <c r="H114" s="146"/>
      <c r="I114" s="147" t="str">
        <f t="shared" si="6"/>
        <v/>
      </c>
      <c r="J114" s="148" t="str">
        <f>IF($D114="","",VLOOKUP($AA114,GaAsSem_Req!$A$2:$N$22,5))</f>
        <v/>
      </c>
      <c r="K114" s="153"/>
      <c r="L114" s="154" t="str">
        <f t="shared" si="7"/>
        <v/>
      </c>
      <c r="M114" s="148" t="str">
        <f>IF($D114="","",VLOOKUP($AA114,GaAsSem_Req!$A$2:$N$22,6))</f>
        <v/>
      </c>
      <c r="N114" s="149" t="str">
        <f t="shared" si="8"/>
        <v/>
      </c>
      <c r="O114" s="150" t="str">
        <f>IF(OR($D114="",$W114="",GlobalParameters!$C$12=""),"",$W114)</f>
        <v/>
      </c>
      <c r="P114" s="151"/>
      <c r="Q114" s="144"/>
      <c r="R114" s="144"/>
      <c r="S114" s="144"/>
      <c r="T114" s="144"/>
      <c r="U114" s="144"/>
      <c r="V114" s="144"/>
      <c r="W114" s="152" t="str">
        <f>IF(OR($D114="",GlobalParameters!$C$12=""),"",MIN(VLOOKUP($AA114,GaAsSem_Req!$A$2:$N$22,13),$X114))</f>
        <v/>
      </c>
      <c r="X114" s="144"/>
      <c r="Y114" s="144"/>
      <c r="Z114" s="151"/>
      <c r="AA114" s="126" t="e">
        <f>VLOOKUP($D114,GaAsSem_Req!$R$2:$S$8,2)+VLOOKUP(GlobalParameters!$C$12,GaAsSem_Req!$T$2:$U$4,2)</f>
        <v>#N/A</v>
      </c>
    </row>
    <row r="115" spans="1:27" x14ac:dyDescent="0.25">
      <c r="A115" s="125"/>
      <c r="B115" s="144"/>
      <c r="C115" s="144"/>
      <c r="D115" s="145"/>
      <c r="E115" s="157"/>
      <c r="F115" s="158" t="str">
        <f t="shared" si="5"/>
        <v/>
      </c>
      <c r="G115" s="148" t="str">
        <f>IF($D115="","",VLOOKUP($AA115,GaAsSem_Req!$A$2:$N$22,4))</f>
        <v/>
      </c>
      <c r="H115" s="146"/>
      <c r="I115" s="147" t="str">
        <f t="shared" si="6"/>
        <v/>
      </c>
      <c r="J115" s="148" t="str">
        <f>IF($D115="","",VLOOKUP($AA115,GaAsSem_Req!$A$2:$N$22,5))</f>
        <v/>
      </c>
      <c r="K115" s="153"/>
      <c r="L115" s="154" t="str">
        <f t="shared" si="7"/>
        <v/>
      </c>
      <c r="M115" s="148" t="str">
        <f>IF($D115="","",VLOOKUP($AA115,GaAsSem_Req!$A$2:$N$22,6))</f>
        <v/>
      </c>
      <c r="N115" s="149" t="str">
        <f t="shared" si="8"/>
        <v/>
      </c>
      <c r="O115" s="150" t="str">
        <f>IF(OR($D115="",$W115="",GlobalParameters!$C$12=""),"",$W115)</f>
        <v/>
      </c>
      <c r="P115" s="151"/>
      <c r="Q115" s="144"/>
      <c r="R115" s="144"/>
      <c r="S115" s="144"/>
      <c r="T115" s="144"/>
      <c r="U115" s="144"/>
      <c r="V115" s="144"/>
      <c r="W115" s="152" t="str">
        <f>IF(OR($D115="",GlobalParameters!$C$12=""),"",MIN(VLOOKUP($AA115,GaAsSem_Req!$A$2:$N$22,13),$X115))</f>
        <v/>
      </c>
      <c r="X115" s="144"/>
      <c r="Y115" s="144"/>
      <c r="Z115" s="151"/>
      <c r="AA115" s="126" t="e">
        <f>VLOOKUP($D115,GaAsSem_Req!$R$2:$S$8,2)+VLOOKUP(GlobalParameters!$C$12,GaAsSem_Req!$T$2:$U$4,2)</f>
        <v>#N/A</v>
      </c>
    </row>
    <row r="116" spans="1:27" x14ac:dyDescent="0.25">
      <c r="A116" s="125"/>
      <c r="B116" s="144"/>
      <c r="C116" s="144"/>
      <c r="D116" s="145"/>
      <c r="E116" s="157"/>
      <c r="F116" s="158" t="str">
        <f t="shared" si="5"/>
        <v/>
      </c>
      <c r="G116" s="148" t="str">
        <f>IF($D116="","",VLOOKUP($AA116,GaAsSem_Req!$A$2:$N$22,4))</f>
        <v/>
      </c>
      <c r="H116" s="146"/>
      <c r="I116" s="147" t="str">
        <f t="shared" si="6"/>
        <v/>
      </c>
      <c r="J116" s="148" t="str">
        <f>IF($D116="","",VLOOKUP($AA116,GaAsSem_Req!$A$2:$N$22,5))</f>
        <v/>
      </c>
      <c r="K116" s="153"/>
      <c r="L116" s="154" t="str">
        <f t="shared" si="7"/>
        <v/>
      </c>
      <c r="M116" s="148" t="str">
        <f>IF($D116="","",VLOOKUP($AA116,GaAsSem_Req!$A$2:$N$22,6))</f>
        <v/>
      </c>
      <c r="N116" s="149" t="str">
        <f t="shared" si="8"/>
        <v/>
      </c>
      <c r="O116" s="150" t="str">
        <f>IF(OR($D116="",$W116="",GlobalParameters!$C$12=""),"",$W116)</f>
        <v/>
      </c>
      <c r="P116" s="151"/>
      <c r="Q116" s="144"/>
      <c r="R116" s="144"/>
      <c r="S116" s="144"/>
      <c r="T116" s="144"/>
      <c r="U116" s="144"/>
      <c r="V116" s="144"/>
      <c r="W116" s="152" t="str">
        <f>IF(OR($D116="",GlobalParameters!$C$12=""),"",MIN(VLOOKUP($AA116,GaAsSem_Req!$A$2:$N$22,13),$X116))</f>
        <v/>
      </c>
      <c r="X116" s="144"/>
      <c r="Y116" s="144"/>
      <c r="Z116" s="151"/>
      <c r="AA116" s="126" t="e">
        <f>VLOOKUP($D116,GaAsSem_Req!$R$2:$S$8,2)+VLOOKUP(GlobalParameters!$C$12,GaAsSem_Req!$T$2:$U$4,2)</f>
        <v>#N/A</v>
      </c>
    </row>
    <row r="117" spans="1:27" x14ac:dyDescent="0.25">
      <c r="A117" s="125"/>
      <c r="B117" s="144"/>
      <c r="C117" s="144"/>
      <c r="D117" s="145"/>
      <c r="E117" s="157"/>
      <c r="F117" s="158" t="str">
        <f t="shared" si="5"/>
        <v/>
      </c>
      <c r="G117" s="148" t="str">
        <f>IF($D117="","",VLOOKUP($AA117,GaAsSem_Req!$A$2:$N$22,4))</f>
        <v/>
      </c>
      <c r="H117" s="146"/>
      <c r="I117" s="147" t="str">
        <f t="shared" si="6"/>
        <v/>
      </c>
      <c r="J117" s="148" t="str">
        <f>IF($D117="","",VLOOKUP($AA117,GaAsSem_Req!$A$2:$N$22,5))</f>
        <v/>
      </c>
      <c r="K117" s="153"/>
      <c r="L117" s="154" t="str">
        <f t="shared" si="7"/>
        <v/>
      </c>
      <c r="M117" s="148" t="str">
        <f>IF($D117="","",VLOOKUP($AA117,GaAsSem_Req!$A$2:$N$22,6))</f>
        <v/>
      </c>
      <c r="N117" s="149" t="str">
        <f t="shared" si="8"/>
        <v/>
      </c>
      <c r="O117" s="150" t="str">
        <f>IF(OR($D117="",$W117="",GlobalParameters!$C$12=""),"",$W117)</f>
        <v/>
      </c>
      <c r="P117" s="151"/>
      <c r="Q117" s="144"/>
      <c r="R117" s="144"/>
      <c r="S117" s="144"/>
      <c r="T117" s="144"/>
      <c r="U117" s="144"/>
      <c r="V117" s="144"/>
      <c r="W117" s="152" t="str">
        <f>IF(OR($D117="",GlobalParameters!$C$12=""),"",MIN(VLOOKUP($AA117,GaAsSem_Req!$A$2:$N$22,13),$X117))</f>
        <v/>
      </c>
      <c r="X117" s="144"/>
      <c r="Y117" s="144"/>
      <c r="Z117" s="151"/>
      <c r="AA117" s="126" t="e">
        <f>VLOOKUP($D117,GaAsSem_Req!$R$2:$S$8,2)+VLOOKUP(GlobalParameters!$C$12,GaAsSem_Req!$T$2:$U$4,2)</f>
        <v>#N/A</v>
      </c>
    </row>
    <row r="118" spans="1:27" x14ac:dyDescent="0.25">
      <c r="A118" s="125"/>
      <c r="B118" s="144"/>
      <c r="C118" s="144"/>
      <c r="D118" s="145"/>
      <c r="E118" s="157"/>
      <c r="F118" s="158" t="str">
        <f t="shared" si="5"/>
        <v/>
      </c>
      <c r="G118" s="148" t="str">
        <f>IF($D118="","",VLOOKUP($AA118,GaAsSem_Req!$A$2:$N$22,4))</f>
        <v/>
      </c>
      <c r="H118" s="146"/>
      <c r="I118" s="147" t="str">
        <f t="shared" si="6"/>
        <v/>
      </c>
      <c r="J118" s="148" t="str">
        <f>IF($D118="","",VLOOKUP($AA118,GaAsSem_Req!$A$2:$N$22,5))</f>
        <v/>
      </c>
      <c r="K118" s="153"/>
      <c r="L118" s="154" t="str">
        <f t="shared" si="7"/>
        <v/>
      </c>
      <c r="M118" s="148" t="str">
        <f>IF($D118="","",VLOOKUP($AA118,GaAsSem_Req!$A$2:$N$22,6))</f>
        <v/>
      </c>
      <c r="N118" s="149" t="str">
        <f t="shared" si="8"/>
        <v/>
      </c>
      <c r="O118" s="150" t="str">
        <f>IF(OR($D118="",$W118="",GlobalParameters!$C$12=""),"",$W118)</f>
        <v/>
      </c>
      <c r="P118" s="151"/>
      <c r="Q118" s="144"/>
      <c r="R118" s="144"/>
      <c r="S118" s="144"/>
      <c r="T118" s="144"/>
      <c r="U118" s="144"/>
      <c r="V118" s="144"/>
      <c r="W118" s="152" t="str">
        <f>IF(OR($D118="",GlobalParameters!$C$12=""),"",MIN(VLOOKUP($AA118,GaAsSem_Req!$A$2:$N$22,13),$X118))</f>
        <v/>
      </c>
      <c r="X118" s="144"/>
      <c r="Y118" s="144"/>
      <c r="Z118" s="151"/>
      <c r="AA118" s="126" t="e">
        <f>VLOOKUP($D118,GaAsSem_Req!$R$2:$S$8,2)+VLOOKUP(GlobalParameters!$C$12,GaAsSem_Req!$T$2:$U$4,2)</f>
        <v>#N/A</v>
      </c>
    </row>
    <row r="119" spans="1:27" x14ac:dyDescent="0.25">
      <c r="A119" s="125"/>
      <c r="B119" s="144"/>
      <c r="C119" s="144"/>
      <c r="D119" s="145"/>
      <c r="E119" s="157"/>
      <c r="F119" s="158" t="str">
        <f t="shared" si="5"/>
        <v/>
      </c>
      <c r="G119" s="148" t="str">
        <f>IF($D119="","",VLOOKUP($AA119,GaAsSem_Req!$A$2:$N$22,4))</f>
        <v/>
      </c>
      <c r="H119" s="146"/>
      <c r="I119" s="147" t="str">
        <f t="shared" si="6"/>
        <v/>
      </c>
      <c r="J119" s="148" t="str">
        <f>IF($D119="","",VLOOKUP($AA119,GaAsSem_Req!$A$2:$N$22,5))</f>
        <v/>
      </c>
      <c r="K119" s="153"/>
      <c r="L119" s="154" t="str">
        <f t="shared" si="7"/>
        <v/>
      </c>
      <c r="M119" s="148" t="str">
        <f>IF($D119="","",VLOOKUP($AA119,GaAsSem_Req!$A$2:$N$22,6))</f>
        <v/>
      </c>
      <c r="N119" s="149" t="str">
        <f t="shared" si="8"/>
        <v/>
      </c>
      <c r="O119" s="150" t="str">
        <f>IF(OR($D119="",$W119="",GlobalParameters!$C$12=""),"",$W119)</f>
        <v/>
      </c>
      <c r="P119" s="151"/>
      <c r="Q119" s="144"/>
      <c r="R119" s="144"/>
      <c r="S119" s="144"/>
      <c r="T119" s="144"/>
      <c r="U119" s="144"/>
      <c r="V119" s="144"/>
      <c r="W119" s="152" t="str">
        <f>IF(OR($D119="",GlobalParameters!$C$12=""),"",MIN(VLOOKUP($AA119,GaAsSem_Req!$A$2:$N$22,13),$X119))</f>
        <v/>
      </c>
      <c r="X119" s="144"/>
      <c r="Y119" s="144"/>
      <c r="Z119" s="151"/>
      <c r="AA119" s="126" t="e">
        <f>VLOOKUP($D119,GaAsSem_Req!$R$2:$S$8,2)+VLOOKUP(GlobalParameters!$C$12,GaAsSem_Req!$T$2:$U$4,2)</f>
        <v>#N/A</v>
      </c>
    </row>
    <row r="120" spans="1:27" x14ac:dyDescent="0.25">
      <c r="A120" s="125"/>
      <c r="B120" s="144"/>
      <c r="C120" s="144"/>
      <c r="D120" s="145"/>
      <c r="E120" s="157"/>
      <c r="F120" s="158" t="str">
        <f t="shared" si="5"/>
        <v/>
      </c>
      <c r="G120" s="148" t="str">
        <f>IF($D120="","",VLOOKUP($AA120,GaAsSem_Req!$A$2:$N$22,4))</f>
        <v/>
      </c>
      <c r="H120" s="146"/>
      <c r="I120" s="147" t="str">
        <f t="shared" si="6"/>
        <v/>
      </c>
      <c r="J120" s="148" t="str">
        <f>IF($D120="","",VLOOKUP($AA120,GaAsSem_Req!$A$2:$N$22,5))</f>
        <v/>
      </c>
      <c r="K120" s="153"/>
      <c r="L120" s="154" t="str">
        <f t="shared" si="7"/>
        <v/>
      </c>
      <c r="M120" s="148" t="str">
        <f>IF($D120="","",VLOOKUP($AA120,GaAsSem_Req!$A$2:$N$22,6))</f>
        <v/>
      </c>
      <c r="N120" s="149" t="str">
        <f t="shared" si="8"/>
        <v/>
      </c>
      <c r="O120" s="150" t="str">
        <f>IF(OR($D120="",$W120="",GlobalParameters!$C$12=""),"",$W120)</f>
        <v/>
      </c>
      <c r="P120" s="151"/>
      <c r="Q120" s="144"/>
      <c r="R120" s="144"/>
      <c r="S120" s="144"/>
      <c r="T120" s="144"/>
      <c r="U120" s="144"/>
      <c r="V120" s="144"/>
      <c r="W120" s="152" t="str">
        <f>IF(OR($D120="",GlobalParameters!$C$12=""),"",MIN(VLOOKUP($AA120,GaAsSem_Req!$A$2:$N$22,13),$X120))</f>
        <v/>
      </c>
      <c r="X120" s="144"/>
      <c r="Y120" s="144"/>
      <c r="Z120" s="151"/>
      <c r="AA120" s="126" t="e">
        <f>VLOOKUP($D120,GaAsSem_Req!$R$2:$S$8,2)+VLOOKUP(GlobalParameters!$C$12,GaAsSem_Req!$T$2:$U$4,2)</f>
        <v>#N/A</v>
      </c>
    </row>
    <row r="121" spans="1:27" x14ac:dyDescent="0.25">
      <c r="A121" s="125"/>
      <c r="B121" s="144"/>
      <c r="C121" s="144"/>
      <c r="D121" s="145"/>
      <c r="E121" s="157"/>
      <c r="F121" s="158" t="str">
        <f t="shared" si="5"/>
        <v/>
      </c>
      <c r="G121" s="148" t="str">
        <f>IF($D121="","",VLOOKUP($AA121,GaAsSem_Req!$A$2:$N$22,4))</f>
        <v/>
      </c>
      <c r="H121" s="146"/>
      <c r="I121" s="147" t="str">
        <f t="shared" si="6"/>
        <v/>
      </c>
      <c r="J121" s="148" t="str">
        <f>IF($D121="","",VLOOKUP($AA121,GaAsSem_Req!$A$2:$N$22,5))</f>
        <v/>
      </c>
      <c r="K121" s="153"/>
      <c r="L121" s="154" t="str">
        <f t="shared" si="7"/>
        <v/>
      </c>
      <c r="M121" s="148" t="str">
        <f>IF($D121="","",VLOOKUP($AA121,GaAsSem_Req!$A$2:$N$22,6))</f>
        <v/>
      </c>
      <c r="N121" s="149" t="str">
        <f t="shared" si="8"/>
        <v/>
      </c>
      <c r="O121" s="150" t="str">
        <f>IF(OR($D121="",$W121="",GlobalParameters!$C$12=""),"",$W121)</f>
        <v/>
      </c>
      <c r="P121" s="151"/>
      <c r="Q121" s="144"/>
      <c r="R121" s="144"/>
      <c r="S121" s="144"/>
      <c r="T121" s="144"/>
      <c r="U121" s="144"/>
      <c r="V121" s="144"/>
      <c r="W121" s="152" t="str">
        <f>IF(OR($D121="",GlobalParameters!$C$12=""),"",MIN(VLOOKUP($AA121,GaAsSem_Req!$A$2:$N$22,13),$X121))</f>
        <v/>
      </c>
      <c r="X121" s="144"/>
      <c r="Y121" s="144"/>
      <c r="Z121" s="151"/>
      <c r="AA121" s="126" t="e">
        <f>VLOOKUP($D121,GaAsSem_Req!$R$2:$S$8,2)+VLOOKUP(GlobalParameters!$C$12,GaAsSem_Req!$T$2:$U$4,2)</f>
        <v>#N/A</v>
      </c>
    </row>
    <row r="122" spans="1:27" x14ac:dyDescent="0.25">
      <c r="A122" s="125"/>
      <c r="B122" s="144"/>
      <c r="C122" s="144"/>
      <c r="D122" s="145"/>
      <c r="E122" s="157"/>
      <c r="F122" s="158" t="str">
        <f t="shared" si="5"/>
        <v/>
      </c>
      <c r="G122" s="148" t="str">
        <f>IF($D122="","",VLOOKUP($AA122,GaAsSem_Req!$A$2:$N$22,4))</f>
        <v/>
      </c>
      <c r="H122" s="146"/>
      <c r="I122" s="147" t="str">
        <f t="shared" si="6"/>
        <v/>
      </c>
      <c r="J122" s="148" t="str">
        <f>IF($D122="","",VLOOKUP($AA122,GaAsSem_Req!$A$2:$N$22,5))</f>
        <v/>
      </c>
      <c r="K122" s="153"/>
      <c r="L122" s="154" t="str">
        <f t="shared" si="7"/>
        <v/>
      </c>
      <c r="M122" s="148" t="str">
        <f>IF($D122="","",VLOOKUP($AA122,GaAsSem_Req!$A$2:$N$22,6))</f>
        <v/>
      </c>
      <c r="N122" s="149" t="str">
        <f t="shared" si="8"/>
        <v/>
      </c>
      <c r="O122" s="150" t="str">
        <f>IF(OR($D122="",$W122="",GlobalParameters!$C$12=""),"",$W122)</f>
        <v/>
      </c>
      <c r="P122" s="151"/>
      <c r="Q122" s="144"/>
      <c r="R122" s="144"/>
      <c r="S122" s="144"/>
      <c r="T122" s="144"/>
      <c r="U122" s="144"/>
      <c r="V122" s="144"/>
      <c r="W122" s="152" t="str">
        <f>IF(OR($D122="",GlobalParameters!$C$12=""),"",MIN(VLOOKUP($AA122,GaAsSem_Req!$A$2:$N$22,13),$X122))</f>
        <v/>
      </c>
      <c r="X122" s="144"/>
      <c r="Y122" s="144"/>
      <c r="Z122" s="151"/>
      <c r="AA122" s="126" t="e">
        <f>VLOOKUP($D122,GaAsSem_Req!$R$2:$S$8,2)+VLOOKUP(GlobalParameters!$C$12,GaAsSem_Req!$T$2:$U$4,2)</f>
        <v>#N/A</v>
      </c>
    </row>
    <row r="123" spans="1:27" x14ac:dyDescent="0.25">
      <c r="A123" s="125"/>
      <c r="B123" s="144"/>
      <c r="C123" s="144"/>
      <c r="D123" s="145"/>
      <c r="E123" s="157"/>
      <c r="F123" s="158" t="str">
        <f t="shared" si="5"/>
        <v/>
      </c>
      <c r="G123" s="148" t="str">
        <f>IF($D123="","",VLOOKUP($AA123,GaAsSem_Req!$A$2:$N$22,4))</f>
        <v/>
      </c>
      <c r="H123" s="146"/>
      <c r="I123" s="147" t="str">
        <f t="shared" si="6"/>
        <v/>
      </c>
      <c r="J123" s="148" t="str">
        <f>IF($D123="","",VLOOKUP($AA123,GaAsSem_Req!$A$2:$N$22,5))</f>
        <v/>
      </c>
      <c r="K123" s="153"/>
      <c r="L123" s="154" t="str">
        <f t="shared" si="7"/>
        <v/>
      </c>
      <c r="M123" s="148" t="str">
        <f>IF($D123="","",VLOOKUP($AA123,GaAsSem_Req!$A$2:$N$22,6))</f>
        <v/>
      </c>
      <c r="N123" s="149" t="str">
        <f t="shared" si="8"/>
        <v/>
      </c>
      <c r="O123" s="150" t="str">
        <f>IF(OR($D123="",$W123="",GlobalParameters!$C$12=""),"",$W123)</f>
        <v/>
      </c>
      <c r="P123" s="151"/>
      <c r="Q123" s="144"/>
      <c r="R123" s="144"/>
      <c r="S123" s="144"/>
      <c r="T123" s="144"/>
      <c r="U123" s="144"/>
      <c r="V123" s="144"/>
      <c r="W123" s="152" t="str">
        <f>IF(OR($D123="",GlobalParameters!$C$12=""),"",MIN(VLOOKUP($AA123,GaAsSem_Req!$A$2:$N$22,13),$X123))</f>
        <v/>
      </c>
      <c r="X123" s="144"/>
      <c r="Y123" s="144"/>
      <c r="Z123" s="151"/>
      <c r="AA123" s="126" t="e">
        <f>VLOOKUP($D123,GaAsSem_Req!$R$2:$S$8,2)+VLOOKUP(GlobalParameters!$C$12,GaAsSem_Req!$T$2:$U$4,2)</f>
        <v>#N/A</v>
      </c>
    </row>
    <row r="124" spans="1:27" x14ac:dyDescent="0.25">
      <c r="A124" s="125"/>
      <c r="B124" s="144"/>
      <c r="C124" s="144"/>
      <c r="D124" s="145"/>
      <c r="E124" s="157"/>
      <c r="F124" s="158" t="str">
        <f t="shared" si="5"/>
        <v/>
      </c>
      <c r="G124" s="148" t="str">
        <f>IF($D124="","",VLOOKUP($AA124,GaAsSem_Req!$A$2:$N$22,4))</f>
        <v/>
      </c>
      <c r="H124" s="146"/>
      <c r="I124" s="147" t="str">
        <f t="shared" si="6"/>
        <v/>
      </c>
      <c r="J124" s="148" t="str">
        <f>IF($D124="","",VLOOKUP($AA124,GaAsSem_Req!$A$2:$N$22,5))</f>
        <v/>
      </c>
      <c r="K124" s="153"/>
      <c r="L124" s="154" t="str">
        <f t="shared" si="7"/>
        <v/>
      </c>
      <c r="M124" s="148" t="str">
        <f>IF($D124="","",VLOOKUP($AA124,GaAsSem_Req!$A$2:$N$22,6))</f>
        <v/>
      </c>
      <c r="N124" s="149" t="str">
        <f t="shared" si="8"/>
        <v/>
      </c>
      <c r="O124" s="150" t="str">
        <f>IF(OR($D124="",$W124="",GlobalParameters!$C$12=""),"",$W124)</f>
        <v/>
      </c>
      <c r="P124" s="151"/>
      <c r="Q124" s="144"/>
      <c r="R124" s="144"/>
      <c r="S124" s="144"/>
      <c r="T124" s="144"/>
      <c r="U124" s="144"/>
      <c r="V124" s="144"/>
      <c r="W124" s="152" t="str">
        <f>IF(OR($D124="",GlobalParameters!$C$12=""),"",MIN(VLOOKUP($AA124,GaAsSem_Req!$A$2:$N$22,13),$X124))</f>
        <v/>
      </c>
      <c r="X124" s="144"/>
      <c r="Y124" s="144"/>
      <c r="Z124" s="151"/>
      <c r="AA124" s="126" t="e">
        <f>VLOOKUP($D124,GaAsSem_Req!$R$2:$S$8,2)+VLOOKUP(GlobalParameters!$C$12,GaAsSem_Req!$T$2:$U$4,2)</f>
        <v>#N/A</v>
      </c>
    </row>
    <row r="125" spans="1:27" x14ac:dyDescent="0.25">
      <c r="A125" s="125"/>
      <c r="B125" s="144"/>
      <c r="C125" s="144"/>
      <c r="D125" s="145"/>
      <c r="E125" s="157"/>
      <c r="F125" s="158" t="str">
        <f t="shared" si="5"/>
        <v/>
      </c>
      <c r="G125" s="148" t="str">
        <f>IF($D125="","",VLOOKUP($AA125,GaAsSem_Req!$A$2:$N$22,4))</f>
        <v/>
      </c>
      <c r="H125" s="146"/>
      <c r="I125" s="147" t="str">
        <f t="shared" si="6"/>
        <v/>
      </c>
      <c r="J125" s="148" t="str">
        <f>IF($D125="","",VLOOKUP($AA125,GaAsSem_Req!$A$2:$N$22,5))</f>
        <v/>
      </c>
      <c r="K125" s="153"/>
      <c r="L125" s="154" t="str">
        <f t="shared" si="7"/>
        <v/>
      </c>
      <c r="M125" s="148" t="str">
        <f>IF($D125="","",VLOOKUP($AA125,GaAsSem_Req!$A$2:$N$22,6))</f>
        <v/>
      </c>
      <c r="N125" s="149" t="str">
        <f t="shared" si="8"/>
        <v/>
      </c>
      <c r="O125" s="150" t="str">
        <f>IF(OR($D125="",$W125="",GlobalParameters!$C$12=""),"",$W125)</f>
        <v/>
      </c>
      <c r="P125" s="151"/>
      <c r="Q125" s="144"/>
      <c r="R125" s="144"/>
      <c r="S125" s="144"/>
      <c r="T125" s="144"/>
      <c r="U125" s="144"/>
      <c r="V125" s="144"/>
      <c r="W125" s="152" t="str">
        <f>IF(OR($D125="",GlobalParameters!$C$12=""),"",MIN(VLOOKUP($AA125,GaAsSem_Req!$A$2:$N$22,13),$X125))</f>
        <v/>
      </c>
      <c r="X125" s="144"/>
      <c r="Y125" s="144"/>
      <c r="Z125" s="151"/>
      <c r="AA125" s="126" t="e">
        <f>VLOOKUP($D125,GaAsSem_Req!$R$2:$S$8,2)+VLOOKUP(GlobalParameters!$C$12,GaAsSem_Req!$T$2:$U$4,2)</f>
        <v>#N/A</v>
      </c>
    </row>
    <row r="126" spans="1:27" x14ac:dyDescent="0.25">
      <c r="A126" s="125"/>
      <c r="B126" s="144"/>
      <c r="C126" s="144"/>
      <c r="D126" s="145"/>
      <c r="E126" s="157"/>
      <c r="F126" s="158" t="str">
        <f t="shared" si="5"/>
        <v/>
      </c>
      <c r="G126" s="148" t="str">
        <f>IF($D126="","",VLOOKUP($AA126,GaAsSem_Req!$A$2:$N$22,4))</f>
        <v/>
      </c>
      <c r="H126" s="146"/>
      <c r="I126" s="147" t="str">
        <f t="shared" si="6"/>
        <v/>
      </c>
      <c r="J126" s="148" t="str">
        <f>IF($D126="","",VLOOKUP($AA126,GaAsSem_Req!$A$2:$N$22,5))</f>
        <v/>
      </c>
      <c r="K126" s="153"/>
      <c r="L126" s="154" t="str">
        <f t="shared" si="7"/>
        <v/>
      </c>
      <c r="M126" s="148" t="str">
        <f>IF($D126="","",VLOOKUP($AA126,GaAsSem_Req!$A$2:$N$22,6))</f>
        <v/>
      </c>
      <c r="N126" s="149" t="str">
        <f t="shared" si="8"/>
        <v/>
      </c>
      <c r="O126" s="150" t="str">
        <f>IF(OR($D126="",$W126="",GlobalParameters!$C$12=""),"",$W126)</f>
        <v/>
      </c>
      <c r="P126" s="151"/>
      <c r="Q126" s="144"/>
      <c r="R126" s="144"/>
      <c r="S126" s="144"/>
      <c r="T126" s="144"/>
      <c r="U126" s="144"/>
      <c r="V126" s="144"/>
      <c r="W126" s="152" t="str">
        <f>IF(OR($D126="",GlobalParameters!$C$12=""),"",MIN(VLOOKUP($AA126,GaAsSem_Req!$A$2:$N$22,13),$X126))</f>
        <v/>
      </c>
      <c r="X126" s="144"/>
      <c r="Y126" s="144"/>
      <c r="Z126" s="151"/>
      <c r="AA126" s="126" t="e">
        <f>VLOOKUP($D126,GaAsSem_Req!$R$2:$S$8,2)+VLOOKUP(GlobalParameters!$C$12,GaAsSem_Req!$T$2:$U$4,2)</f>
        <v>#N/A</v>
      </c>
    </row>
    <row r="127" spans="1:27" x14ac:dyDescent="0.25">
      <c r="A127" s="125"/>
      <c r="B127" s="144"/>
      <c r="C127" s="144"/>
      <c r="D127" s="145"/>
      <c r="E127" s="157"/>
      <c r="F127" s="158" t="str">
        <f t="shared" si="5"/>
        <v/>
      </c>
      <c r="G127" s="148" t="str">
        <f>IF($D127="","",VLOOKUP($AA127,GaAsSem_Req!$A$2:$N$22,4))</f>
        <v/>
      </c>
      <c r="H127" s="146"/>
      <c r="I127" s="147" t="str">
        <f t="shared" si="6"/>
        <v/>
      </c>
      <c r="J127" s="148" t="str">
        <f>IF($D127="","",VLOOKUP($AA127,GaAsSem_Req!$A$2:$N$22,5))</f>
        <v/>
      </c>
      <c r="K127" s="153"/>
      <c r="L127" s="154" t="str">
        <f t="shared" si="7"/>
        <v/>
      </c>
      <c r="M127" s="148" t="str">
        <f>IF($D127="","",VLOOKUP($AA127,GaAsSem_Req!$A$2:$N$22,6))</f>
        <v/>
      </c>
      <c r="N127" s="149" t="str">
        <f t="shared" si="8"/>
        <v/>
      </c>
      <c r="O127" s="150" t="str">
        <f>IF(OR($D127="",$W127="",GlobalParameters!$C$12=""),"",$W127)</f>
        <v/>
      </c>
      <c r="P127" s="151"/>
      <c r="Q127" s="144"/>
      <c r="R127" s="144"/>
      <c r="S127" s="144"/>
      <c r="T127" s="144"/>
      <c r="U127" s="144"/>
      <c r="V127" s="144"/>
      <c r="W127" s="152" t="str">
        <f>IF(OR($D127="",GlobalParameters!$C$12=""),"",MIN(VLOOKUP($AA127,GaAsSem_Req!$A$2:$N$22,13),$X127))</f>
        <v/>
      </c>
      <c r="X127" s="144"/>
      <c r="Y127" s="144"/>
      <c r="Z127" s="151"/>
      <c r="AA127" s="126" t="e">
        <f>VLOOKUP($D127,GaAsSem_Req!$R$2:$S$8,2)+VLOOKUP(GlobalParameters!$C$12,GaAsSem_Req!$T$2:$U$4,2)</f>
        <v>#N/A</v>
      </c>
    </row>
    <row r="128" spans="1:27" x14ac:dyDescent="0.25">
      <c r="A128" s="125"/>
      <c r="B128" s="144"/>
      <c r="C128" s="144"/>
      <c r="D128" s="145"/>
      <c r="E128" s="157"/>
      <c r="F128" s="158" t="str">
        <f t="shared" si="5"/>
        <v/>
      </c>
      <c r="G128" s="148" t="str">
        <f>IF($D128="","",VLOOKUP($AA128,GaAsSem_Req!$A$2:$N$22,4))</f>
        <v/>
      </c>
      <c r="H128" s="146"/>
      <c r="I128" s="147" t="str">
        <f t="shared" si="6"/>
        <v/>
      </c>
      <c r="J128" s="148" t="str">
        <f>IF($D128="","",VLOOKUP($AA128,GaAsSem_Req!$A$2:$N$22,5))</f>
        <v/>
      </c>
      <c r="K128" s="153"/>
      <c r="L128" s="154" t="str">
        <f t="shared" si="7"/>
        <v/>
      </c>
      <c r="M128" s="148" t="str">
        <f>IF($D128="","",VLOOKUP($AA128,GaAsSem_Req!$A$2:$N$22,6))</f>
        <v/>
      </c>
      <c r="N128" s="149" t="str">
        <f t="shared" si="8"/>
        <v/>
      </c>
      <c r="O128" s="150" t="str">
        <f>IF(OR($D128="",$W128="",GlobalParameters!$C$12=""),"",$W128)</f>
        <v/>
      </c>
      <c r="P128" s="151"/>
      <c r="Q128" s="144"/>
      <c r="R128" s="144"/>
      <c r="S128" s="144"/>
      <c r="T128" s="144"/>
      <c r="U128" s="144"/>
      <c r="V128" s="144"/>
      <c r="W128" s="152" t="str">
        <f>IF(OR($D128="",GlobalParameters!$C$12=""),"",MIN(VLOOKUP($AA128,GaAsSem_Req!$A$2:$N$22,13),$X128))</f>
        <v/>
      </c>
      <c r="X128" s="144"/>
      <c r="Y128" s="144"/>
      <c r="Z128" s="151"/>
      <c r="AA128" s="126" t="e">
        <f>VLOOKUP($D128,GaAsSem_Req!$R$2:$S$8,2)+VLOOKUP(GlobalParameters!$C$12,GaAsSem_Req!$T$2:$U$4,2)</f>
        <v>#N/A</v>
      </c>
    </row>
    <row r="129" spans="1:27" x14ac:dyDescent="0.25">
      <c r="A129" s="125"/>
      <c r="B129" s="144"/>
      <c r="C129" s="144"/>
      <c r="D129" s="145"/>
      <c r="E129" s="157"/>
      <c r="F129" s="158" t="str">
        <f t="shared" si="5"/>
        <v/>
      </c>
      <c r="G129" s="148" t="str">
        <f>IF($D129="","",VLOOKUP($AA129,GaAsSem_Req!$A$2:$N$22,4))</f>
        <v/>
      </c>
      <c r="H129" s="146"/>
      <c r="I129" s="147" t="str">
        <f t="shared" si="6"/>
        <v/>
      </c>
      <c r="J129" s="148" t="str">
        <f>IF($D129="","",VLOOKUP($AA129,GaAsSem_Req!$A$2:$N$22,5))</f>
        <v/>
      </c>
      <c r="K129" s="153"/>
      <c r="L129" s="154" t="str">
        <f t="shared" si="7"/>
        <v/>
      </c>
      <c r="M129" s="148" t="str">
        <f>IF($D129="","",VLOOKUP($AA129,GaAsSem_Req!$A$2:$N$22,6))</f>
        <v/>
      </c>
      <c r="N129" s="149" t="str">
        <f t="shared" si="8"/>
        <v/>
      </c>
      <c r="O129" s="150" t="str">
        <f>IF(OR($D129="",$W129="",GlobalParameters!$C$12=""),"",$W129)</f>
        <v/>
      </c>
      <c r="P129" s="151"/>
      <c r="Q129" s="144"/>
      <c r="R129" s="144"/>
      <c r="S129" s="144"/>
      <c r="T129" s="144"/>
      <c r="U129" s="144"/>
      <c r="V129" s="144"/>
      <c r="W129" s="152" t="str">
        <f>IF(OR($D129="",GlobalParameters!$C$12=""),"",MIN(VLOOKUP($AA129,GaAsSem_Req!$A$2:$N$22,13),$X129))</f>
        <v/>
      </c>
      <c r="X129" s="144"/>
      <c r="Y129" s="144"/>
      <c r="Z129" s="151"/>
      <c r="AA129" s="126" t="e">
        <f>VLOOKUP($D129,GaAsSem_Req!$R$2:$S$8,2)+VLOOKUP(GlobalParameters!$C$12,GaAsSem_Req!$T$2:$U$4,2)</f>
        <v>#N/A</v>
      </c>
    </row>
    <row r="130" spans="1:27" x14ac:dyDescent="0.25">
      <c r="A130" s="125"/>
      <c r="B130" s="144"/>
      <c r="C130" s="144"/>
      <c r="D130" s="145"/>
      <c r="E130" s="157"/>
      <c r="F130" s="158" t="str">
        <f t="shared" si="5"/>
        <v/>
      </c>
      <c r="G130" s="148" t="str">
        <f>IF($D130="","",VLOOKUP($AA130,GaAsSem_Req!$A$2:$N$22,4))</f>
        <v/>
      </c>
      <c r="H130" s="146"/>
      <c r="I130" s="147" t="str">
        <f t="shared" si="6"/>
        <v/>
      </c>
      <c r="J130" s="148" t="str">
        <f>IF($D130="","",VLOOKUP($AA130,GaAsSem_Req!$A$2:$N$22,5))</f>
        <v/>
      </c>
      <c r="K130" s="153"/>
      <c r="L130" s="154" t="str">
        <f t="shared" si="7"/>
        <v/>
      </c>
      <c r="M130" s="148" t="str">
        <f>IF($D130="","",VLOOKUP($AA130,GaAsSem_Req!$A$2:$N$22,6))</f>
        <v/>
      </c>
      <c r="N130" s="149" t="str">
        <f t="shared" si="8"/>
        <v/>
      </c>
      <c r="O130" s="150" t="str">
        <f>IF(OR($D130="",$W130="",GlobalParameters!$C$12=""),"",$W130)</f>
        <v/>
      </c>
      <c r="P130" s="151"/>
      <c r="Q130" s="144"/>
      <c r="R130" s="144"/>
      <c r="S130" s="144"/>
      <c r="T130" s="144"/>
      <c r="U130" s="144"/>
      <c r="V130" s="144"/>
      <c r="W130" s="152" t="str">
        <f>IF(OR($D130="",GlobalParameters!$C$12=""),"",MIN(VLOOKUP($AA130,GaAsSem_Req!$A$2:$N$22,13),$X130))</f>
        <v/>
      </c>
      <c r="X130" s="144"/>
      <c r="Y130" s="144"/>
      <c r="Z130" s="151"/>
      <c r="AA130" s="126" t="e">
        <f>VLOOKUP($D130,GaAsSem_Req!$R$2:$S$8,2)+VLOOKUP(GlobalParameters!$C$12,GaAsSem_Req!$T$2:$U$4,2)</f>
        <v>#N/A</v>
      </c>
    </row>
    <row r="131" spans="1:27" x14ac:dyDescent="0.25">
      <c r="A131" s="125"/>
      <c r="B131" s="144"/>
      <c r="C131" s="144"/>
      <c r="D131" s="145"/>
      <c r="E131" s="157"/>
      <c r="F131" s="158" t="str">
        <f t="shared" si="5"/>
        <v/>
      </c>
      <c r="G131" s="148" t="str">
        <f>IF($D131="","",VLOOKUP($AA131,GaAsSem_Req!$A$2:$N$22,4))</f>
        <v/>
      </c>
      <c r="H131" s="146"/>
      <c r="I131" s="147" t="str">
        <f t="shared" si="6"/>
        <v/>
      </c>
      <c r="J131" s="148" t="str">
        <f>IF($D131="","",VLOOKUP($AA131,GaAsSem_Req!$A$2:$N$22,5))</f>
        <v/>
      </c>
      <c r="K131" s="153"/>
      <c r="L131" s="154" t="str">
        <f t="shared" si="7"/>
        <v/>
      </c>
      <c r="M131" s="148" t="str">
        <f>IF($D131="","",VLOOKUP($AA131,GaAsSem_Req!$A$2:$N$22,6))</f>
        <v/>
      </c>
      <c r="N131" s="149" t="str">
        <f t="shared" si="8"/>
        <v/>
      </c>
      <c r="O131" s="150" t="str">
        <f>IF(OR($D131="",$W131="",GlobalParameters!$C$12=""),"",$W131)</f>
        <v/>
      </c>
      <c r="P131" s="151"/>
      <c r="Q131" s="144"/>
      <c r="R131" s="144"/>
      <c r="S131" s="144"/>
      <c r="T131" s="144"/>
      <c r="U131" s="144"/>
      <c r="V131" s="144"/>
      <c r="W131" s="152" t="str">
        <f>IF(OR($D131="",GlobalParameters!$C$12=""),"",MIN(VLOOKUP($AA131,GaAsSem_Req!$A$2:$N$22,13),$X131))</f>
        <v/>
      </c>
      <c r="X131" s="144"/>
      <c r="Y131" s="144"/>
      <c r="Z131" s="151"/>
      <c r="AA131" s="126" t="e">
        <f>VLOOKUP($D131,GaAsSem_Req!$R$2:$S$8,2)+VLOOKUP(GlobalParameters!$C$12,GaAsSem_Req!$T$2:$U$4,2)</f>
        <v>#N/A</v>
      </c>
    </row>
    <row r="132" spans="1:27" x14ac:dyDescent="0.25">
      <c r="A132" s="125"/>
      <c r="B132" s="144"/>
      <c r="C132" s="144"/>
      <c r="D132" s="145"/>
      <c r="E132" s="157"/>
      <c r="F132" s="158" t="str">
        <f t="shared" si="5"/>
        <v/>
      </c>
      <c r="G132" s="148" t="str">
        <f>IF($D132="","",VLOOKUP($AA132,GaAsSem_Req!$A$2:$N$22,4))</f>
        <v/>
      </c>
      <c r="H132" s="146"/>
      <c r="I132" s="147" t="str">
        <f t="shared" si="6"/>
        <v/>
      </c>
      <c r="J132" s="148" t="str">
        <f>IF($D132="","",VLOOKUP($AA132,GaAsSem_Req!$A$2:$N$22,5))</f>
        <v/>
      </c>
      <c r="K132" s="153"/>
      <c r="L132" s="154" t="str">
        <f t="shared" si="7"/>
        <v/>
      </c>
      <c r="M132" s="148" t="str">
        <f>IF($D132="","",VLOOKUP($AA132,GaAsSem_Req!$A$2:$N$22,6))</f>
        <v/>
      </c>
      <c r="N132" s="149" t="str">
        <f t="shared" si="8"/>
        <v/>
      </c>
      <c r="O132" s="150" t="str">
        <f>IF(OR($D132="",$W132="",GlobalParameters!$C$12=""),"",$W132)</f>
        <v/>
      </c>
      <c r="P132" s="151"/>
      <c r="Q132" s="144"/>
      <c r="R132" s="144"/>
      <c r="S132" s="144"/>
      <c r="T132" s="144"/>
      <c r="U132" s="144"/>
      <c r="V132" s="144"/>
      <c r="W132" s="152" t="str">
        <f>IF(OR($D132="",GlobalParameters!$C$12=""),"",MIN(VLOOKUP($AA132,GaAsSem_Req!$A$2:$N$22,13),$X132))</f>
        <v/>
      </c>
      <c r="X132" s="144"/>
      <c r="Y132" s="144"/>
      <c r="Z132" s="151"/>
      <c r="AA132" s="126" t="e">
        <f>VLOOKUP($D132,GaAsSem_Req!$R$2:$S$8,2)+VLOOKUP(GlobalParameters!$C$12,GaAsSem_Req!$T$2:$U$4,2)</f>
        <v>#N/A</v>
      </c>
    </row>
    <row r="133" spans="1:27" x14ac:dyDescent="0.25">
      <c r="A133" s="125"/>
      <c r="B133" s="144"/>
      <c r="C133" s="144"/>
      <c r="D133" s="145"/>
      <c r="E133" s="157"/>
      <c r="F133" s="158" t="str">
        <f t="shared" si="5"/>
        <v/>
      </c>
      <c r="G133" s="148" t="str">
        <f>IF($D133="","",VLOOKUP($AA133,GaAsSem_Req!$A$2:$N$22,4))</f>
        <v/>
      </c>
      <c r="H133" s="146"/>
      <c r="I133" s="147" t="str">
        <f t="shared" si="6"/>
        <v/>
      </c>
      <c r="J133" s="148" t="str">
        <f>IF($D133="","",VLOOKUP($AA133,GaAsSem_Req!$A$2:$N$22,5))</f>
        <v/>
      </c>
      <c r="K133" s="153"/>
      <c r="L133" s="154" t="str">
        <f t="shared" si="7"/>
        <v/>
      </c>
      <c r="M133" s="148" t="str">
        <f>IF($D133="","",VLOOKUP($AA133,GaAsSem_Req!$A$2:$N$22,6))</f>
        <v/>
      </c>
      <c r="N133" s="149" t="str">
        <f t="shared" si="8"/>
        <v/>
      </c>
      <c r="O133" s="150" t="str">
        <f>IF(OR($D133="",$W133="",GlobalParameters!$C$12=""),"",$W133)</f>
        <v/>
      </c>
      <c r="P133" s="151"/>
      <c r="Q133" s="144"/>
      <c r="R133" s="144"/>
      <c r="S133" s="144"/>
      <c r="T133" s="144"/>
      <c r="U133" s="144"/>
      <c r="V133" s="144"/>
      <c r="W133" s="152" t="str">
        <f>IF(OR($D133="",GlobalParameters!$C$12=""),"",MIN(VLOOKUP($AA133,GaAsSem_Req!$A$2:$N$22,13),$X133))</f>
        <v/>
      </c>
      <c r="X133" s="144"/>
      <c r="Y133" s="144"/>
      <c r="Z133" s="151"/>
      <c r="AA133" s="126" t="e">
        <f>VLOOKUP($D133,GaAsSem_Req!$R$2:$S$8,2)+VLOOKUP(GlobalParameters!$C$12,GaAsSem_Req!$T$2:$U$4,2)</f>
        <v>#N/A</v>
      </c>
    </row>
    <row r="134" spans="1:27" x14ac:dyDescent="0.25">
      <c r="A134" s="125"/>
      <c r="B134" s="144"/>
      <c r="C134" s="144"/>
      <c r="D134" s="145"/>
      <c r="E134" s="157"/>
      <c r="F134" s="158" t="str">
        <f t="shared" si="5"/>
        <v/>
      </c>
      <c r="G134" s="148" t="str">
        <f>IF($D134="","",VLOOKUP($AA134,GaAsSem_Req!$A$2:$N$22,4))</f>
        <v/>
      </c>
      <c r="H134" s="146"/>
      <c r="I134" s="147" t="str">
        <f t="shared" si="6"/>
        <v/>
      </c>
      <c r="J134" s="148" t="str">
        <f>IF($D134="","",VLOOKUP($AA134,GaAsSem_Req!$A$2:$N$22,5))</f>
        <v/>
      </c>
      <c r="K134" s="153"/>
      <c r="L134" s="154" t="str">
        <f t="shared" si="7"/>
        <v/>
      </c>
      <c r="M134" s="148" t="str">
        <f>IF($D134="","",VLOOKUP($AA134,GaAsSem_Req!$A$2:$N$22,6))</f>
        <v/>
      </c>
      <c r="N134" s="149" t="str">
        <f t="shared" si="8"/>
        <v/>
      </c>
      <c r="O134" s="150" t="str">
        <f>IF(OR($D134="",$W134="",GlobalParameters!$C$12=""),"",$W134)</f>
        <v/>
      </c>
      <c r="P134" s="151"/>
      <c r="Q134" s="144"/>
      <c r="R134" s="144"/>
      <c r="S134" s="144"/>
      <c r="T134" s="144"/>
      <c r="U134" s="144"/>
      <c r="V134" s="144"/>
      <c r="W134" s="152" t="str">
        <f>IF(OR($D134="",GlobalParameters!$C$12=""),"",MIN(VLOOKUP($AA134,GaAsSem_Req!$A$2:$N$22,13),$X134))</f>
        <v/>
      </c>
      <c r="X134" s="144"/>
      <c r="Y134" s="144"/>
      <c r="Z134" s="151"/>
      <c r="AA134" s="126" t="e">
        <f>VLOOKUP($D134,GaAsSem_Req!$R$2:$S$8,2)+VLOOKUP(GlobalParameters!$C$12,GaAsSem_Req!$T$2:$U$4,2)</f>
        <v>#N/A</v>
      </c>
    </row>
    <row r="135" spans="1:27" x14ac:dyDescent="0.25">
      <c r="A135" s="125"/>
      <c r="B135" s="144"/>
      <c r="C135" s="144"/>
      <c r="D135" s="145"/>
      <c r="E135" s="157"/>
      <c r="F135" s="158" t="str">
        <f t="shared" si="5"/>
        <v/>
      </c>
      <c r="G135" s="148" t="str">
        <f>IF($D135="","",VLOOKUP($AA135,GaAsSem_Req!$A$2:$N$22,4))</f>
        <v/>
      </c>
      <c r="H135" s="146"/>
      <c r="I135" s="147" t="str">
        <f t="shared" si="6"/>
        <v/>
      </c>
      <c r="J135" s="148" t="str">
        <f>IF($D135="","",VLOOKUP($AA135,GaAsSem_Req!$A$2:$N$22,5))</f>
        <v/>
      </c>
      <c r="K135" s="153"/>
      <c r="L135" s="154" t="str">
        <f t="shared" si="7"/>
        <v/>
      </c>
      <c r="M135" s="148" t="str">
        <f>IF($D135="","",VLOOKUP($AA135,GaAsSem_Req!$A$2:$N$22,6))</f>
        <v/>
      </c>
      <c r="N135" s="149" t="str">
        <f t="shared" si="8"/>
        <v/>
      </c>
      <c r="O135" s="150" t="str">
        <f>IF(OR($D135="",$W135="",GlobalParameters!$C$12=""),"",$W135)</f>
        <v/>
      </c>
      <c r="P135" s="151"/>
      <c r="Q135" s="144"/>
      <c r="R135" s="144"/>
      <c r="S135" s="144"/>
      <c r="T135" s="144"/>
      <c r="U135" s="144"/>
      <c r="V135" s="144"/>
      <c r="W135" s="152" t="str">
        <f>IF(OR($D135="",GlobalParameters!$C$12=""),"",MIN(VLOOKUP($AA135,GaAsSem_Req!$A$2:$N$22,13),$X135))</f>
        <v/>
      </c>
      <c r="X135" s="144"/>
      <c r="Y135" s="144"/>
      <c r="Z135" s="151"/>
      <c r="AA135" s="126" t="e">
        <f>VLOOKUP($D135,GaAsSem_Req!$R$2:$S$8,2)+VLOOKUP(GlobalParameters!$C$12,GaAsSem_Req!$T$2:$U$4,2)</f>
        <v>#N/A</v>
      </c>
    </row>
    <row r="136" spans="1:27" x14ac:dyDescent="0.25">
      <c r="A136" s="125"/>
      <c r="B136" s="144"/>
      <c r="C136" s="144"/>
      <c r="D136" s="145"/>
      <c r="E136" s="157"/>
      <c r="F136" s="158" t="str">
        <f t="shared" si="5"/>
        <v/>
      </c>
      <c r="G136" s="148" t="str">
        <f>IF($D136="","",VLOOKUP($AA136,GaAsSem_Req!$A$2:$N$22,4))</f>
        <v/>
      </c>
      <c r="H136" s="146"/>
      <c r="I136" s="147" t="str">
        <f t="shared" si="6"/>
        <v/>
      </c>
      <c r="J136" s="148" t="str">
        <f>IF($D136="","",VLOOKUP($AA136,GaAsSem_Req!$A$2:$N$22,5))</f>
        <v/>
      </c>
      <c r="K136" s="153"/>
      <c r="L136" s="154" t="str">
        <f t="shared" si="7"/>
        <v/>
      </c>
      <c r="M136" s="148" t="str">
        <f>IF($D136="","",VLOOKUP($AA136,GaAsSem_Req!$A$2:$N$22,6))</f>
        <v/>
      </c>
      <c r="N136" s="149" t="str">
        <f t="shared" si="8"/>
        <v/>
      </c>
      <c r="O136" s="150" t="str">
        <f>IF(OR($D136="",$W136="",GlobalParameters!$C$12=""),"",$W136)</f>
        <v/>
      </c>
      <c r="P136" s="151"/>
      <c r="Q136" s="144"/>
      <c r="R136" s="144"/>
      <c r="S136" s="144"/>
      <c r="T136" s="144"/>
      <c r="U136" s="144"/>
      <c r="V136" s="144"/>
      <c r="W136" s="152" t="str">
        <f>IF(OR($D136="",GlobalParameters!$C$12=""),"",MIN(VLOOKUP($AA136,GaAsSem_Req!$A$2:$N$22,13),$X136))</f>
        <v/>
      </c>
      <c r="X136" s="144"/>
      <c r="Y136" s="144"/>
      <c r="Z136" s="151"/>
      <c r="AA136" s="126" t="e">
        <f>VLOOKUP($D136,GaAsSem_Req!$R$2:$S$8,2)+VLOOKUP(GlobalParameters!$C$12,GaAsSem_Req!$T$2:$U$4,2)</f>
        <v>#N/A</v>
      </c>
    </row>
    <row r="137" spans="1:27" x14ac:dyDescent="0.25">
      <c r="A137" s="125"/>
      <c r="B137" s="144"/>
      <c r="C137" s="144"/>
      <c r="D137" s="145"/>
      <c r="E137" s="157"/>
      <c r="F137" s="158" t="str">
        <f t="shared" si="5"/>
        <v/>
      </c>
      <c r="G137" s="148" t="str">
        <f>IF($D137="","",VLOOKUP($AA137,GaAsSem_Req!$A$2:$N$22,4))</f>
        <v/>
      </c>
      <c r="H137" s="146"/>
      <c r="I137" s="147" t="str">
        <f t="shared" si="6"/>
        <v/>
      </c>
      <c r="J137" s="148" t="str">
        <f>IF($D137="","",VLOOKUP($AA137,GaAsSem_Req!$A$2:$N$22,5))</f>
        <v/>
      </c>
      <c r="K137" s="153"/>
      <c r="L137" s="154" t="str">
        <f t="shared" si="7"/>
        <v/>
      </c>
      <c r="M137" s="148" t="str">
        <f>IF($D137="","",VLOOKUP($AA137,GaAsSem_Req!$A$2:$N$22,6))</f>
        <v/>
      </c>
      <c r="N137" s="149" t="str">
        <f t="shared" si="8"/>
        <v/>
      </c>
      <c r="O137" s="150" t="str">
        <f>IF(OR($D137="",$W137="",GlobalParameters!$C$12=""),"",$W137)</f>
        <v/>
      </c>
      <c r="P137" s="151"/>
      <c r="Q137" s="144"/>
      <c r="R137" s="144"/>
      <c r="S137" s="144"/>
      <c r="T137" s="144"/>
      <c r="U137" s="144"/>
      <c r="V137" s="144"/>
      <c r="W137" s="152" t="str">
        <f>IF(OR($D137="",GlobalParameters!$C$12=""),"",MIN(VLOOKUP($AA137,GaAsSem_Req!$A$2:$N$22,13),$X137))</f>
        <v/>
      </c>
      <c r="X137" s="144"/>
      <c r="Y137" s="144"/>
      <c r="Z137" s="151"/>
      <c r="AA137" s="126" t="e">
        <f>VLOOKUP($D137,GaAsSem_Req!$R$2:$S$8,2)+VLOOKUP(GlobalParameters!$C$12,GaAsSem_Req!$T$2:$U$4,2)</f>
        <v>#N/A</v>
      </c>
    </row>
    <row r="138" spans="1:27" x14ac:dyDescent="0.25">
      <c r="A138" s="125"/>
      <c r="B138" s="144"/>
      <c r="C138" s="144"/>
      <c r="D138" s="145"/>
      <c r="E138" s="157"/>
      <c r="F138" s="158" t="str">
        <f t="shared" si="5"/>
        <v/>
      </c>
      <c r="G138" s="148" t="str">
        <f>IF($D138="","",VLOOKUP($AA138,GaAsSem_Req!$A$2:$N$22,4))</f>
        <v/>
      </c>
      <c r="H138" s="146"/>
      <c r="I138" s="147" t="str">
        <f t="shared" si="6"/>
        <v/>
      </c>
      <c r="J138" s="148" t="str">
        <f>IF($D138="","",VLOOKUP($AA138,GaAsSem_Req!$A$2:$N$22,5))</f>
        <v/>
      </c>
      <c r="K138" s="153"/>
      <c r="L138" s="154" t="str">
        <f t="shared" si="7"/>
        <v/>
      </c>
      <c r="M138" s="148" t="str">
        <f>IF($D138="","",VLOOKUP($AA138,GaAsSem_Req!$A$2:$N$22,6))</f>
        <v/>
      </c>
      <c r="N138" s="149" t="str">
        <f t="shared" si="8"/>
        <v/>
      </c>
      <c r="O138" s="150" t="str">
        <f>IF(OR($D138="",$W138="",GlobalParameters!$C$12=""),"",$W138)</f>
        <v/>
      </c>
      <c r="P138" s="151"/>
      <c r="Q138" s="144"/>
      <c r="R138" s="144"/>
      <c r="S138" s="144"/>
      <c r="T138" s="144"/>
      <c r="U138" s="144"/>
      <c r="V138" s="144"/>
      <c r="W138" s="152" t="str">
        <f>IF(OR($D138="",GlobalParameters!$C$12=""),"",MIN(VLOOKUP($AA138,GaAsSem_Req!$A$2:$N$22,13),$X138))</f>
        <v/>
      </c>
      <c r="X138" s="144"/>
      <c r="Y138" s="144"/>
      <c r="Z138" s="151"/>
      <c r="AA138" s="126" t="e">
        <f>VLOOKUP($D138,GaAsSem_Req!$R$2:$S$8,2)+VLOOKUP(GlobalParameters!$C$12,GaAsSem_Req!$T$2:$U$4,2)</f>
        <v>#N/A</v>
      </c>
    </row>
    <row r="139" spans="1:27" x14ac:dyDescent="0.25">
      <c r="A139" s="125"/>
      <c r="B139" s="144"/>
      <c r="C139" s="144"/>
      <c r="D139" s="145"/>
      <c r="E139" s="157"/>
      <c r="F139" s="158" t="str">
        <f t="shared" si="5"/>
        <v/>
      </c>
      <c r="G139" s="148" t="str">
        <f>IF($D139="","",VLOOKUP($AA139,GaAsSem_Req!$A$2:$N$22,4))</f>
        <v/>
      </c>
      <c r="H139" s="146"/>
      <c r="I139" s="147" t="str">
        <f t="shared" si="6"/>
        <v/>
      </c>
      <c r="J139" s="148" t="str">
        <f>IF($D139="","",VLOOKUP($AA139,GaAsSem_Req!$A$2:$N$22,5))</f>
        <v/>
      </c>
      <c r="K139" s="153"/>
      <c r="L139" s="154" t="str">
        <f t="shared" si="7"/>
        <v/>
      </c>
      <c r="M139" s="148" t="str">
        <f>IF($D139="","",VLOOKUP($AA139,GaAsSem_Req!$A$2:$N$22,6))</f>
        <v/>
      </c>
      <c r="N139" s="149" t="str">
        <f t="shared" si="8"/>
        <v/>
      </c>
      <c r="O139" s="150" t="str">
        <f>IF(OR($D139="",$W139="",GlobalParameters!$C$12=""),"",$W139)</f>
        <v/>
      </c>
      <c r="P139" s="151"/>
      <c r="Q139" s="144"/>
      <c r="R139" s="144"/>
      <c r="S139" s="144"/>
      <c r="T139" s="144"/>
      <c r="U139" s="144"/>
      <c r="V139" s="144"/>
      <c r="W139" s="152" t="str">
        <f>IF(OR($D139="",GlobalParameters!$C$12=""),"",MIN(VLOOKUP($AA139,GaAsSem_Req!$A$2:$N$22,13),$X139))</f>
        <v/>
      </c>
      <c r="X139" s="144"/>
      <c r="Y139" s="144"/>
      <c r="Z139" s="151"/>
      <c r="AA139" s="126" t="e">
        <f>VLOOKUP($D139,GaAsSem_Req!$R$2:$S$8,2)+VLOOKUP(GlobalParameters!$C$12,GaAsSem_Req!$T$2:$U$4,2)</f>
        <v>#N/A</v>
      </c>
    </row>
    <row r="140" spans="1:27" x14ac:dyDescent="0.25">
      <c r="A140" s="125"/>
      <c r="B140" s="144"/>
      <c r="C140" s="144"/>
      <c r="D140" s="145"/>
      <c r="E140" s="157"/>
      <c r="F140" s="158" t="str">
        <f t="shared" si="5"/>
        <v/>
      </c>
      <c r="G140" s="148" t="str">
        <f>IF($D140="","",VLOOKUP($AA140,GaAsSem_Req!$A$2:$N$22,4))</f>
        <v/>
      </c>
      <c r="H140" s="146"/>
      <c r="I140" s="147" t="str">
        <f t="shared" si="6"/>
        <v/>
      </c>
      <c r="J140" s="148" t="str">
        <f>IF($D140="","",VLOOKUP($AA140,GaAsSem_Req!$A$2:$N$22,5))</f>
        <v/>
      </c>
      <c r="K140" s="153"/>
      <c r="L140" s="154" t="str">
        <f t="shared" si="7"/>
        <v/>
      </c>
      <c r="M140" s="148" t="str">
        <f>IF($D140="","",VLOOKUP($AA140,GaAsSem_Req!$A$2:$N$22,6))</f>
        <v/>
      </c>
      <c r="N140" s="149" t="str">
        <f t="shared" si="8"/>
        <v/>
      </c>
      <c r="O140" s="150" t="str">
        <f>IF(OR($D140="",$W140="",GlobalParameters!$C$12=""),"",$W140)</f>
        <v/>
      </c>
      <c r="P140" s="151"/>
      <c r="Q140" s="144"/>
      <c r="R140" s="144"/>
      <c r="S140" s="144"/>
      <c r="T140" s="144"/>
      <c r="U140" s="144"/>
      <c r="V140" s="144"/>
      <c r="W140" s="152" t="str">
        <f>IF(OR($D140="",GlobalParameters!$C$12=""),"",MIN(VLOOKUP($AA140,GaAsSem_Req!$A$2:$N$22,13),$X140))</f>
        <v/>
      </c>
      <c r="X140" s="144"/>
      <c r="Y140" s="144"/>
      <c r="Z140" s="151"/>
      <c r="AA140" s="126" t="e">
        <f>VLOOKUP($D140,GaAsSem_Req!$R$2:$S$8,2)+VLOOKUP(GlobalParameters!$C$12,GaAsSem_Req!$T$2:$U$4,2)</f>
        <v>#N/A</v>
      </c>
    </row>
    <row r="141" spans="1:27" x14ac:dyDescent="0.25">
      <c r="A141" s="125"/>
      <c r="B141" s="144"/>
      <c r="C141" s="144"/>
      <c r="D141" s="145"/>
      <c r="E141" s="157"/>
      <c r="F141" s="158" t="str">
        <f t="shared" ref="F141:F204" si="9">IF(OR($D141="",$Q141="",$R141="",$G141="",$V141="",$X141=""),"",IF($AA141&lt;300,IF($N141&lt;=$V141,$R141*$G141,IF(AND($N141&gt;$V141,$N141&lt;=$X141),$G141*($R141+((($Q141-$R141)/($X141-$V141))*($N141-$V141))),0)),""))</f>
        <v/>
      </c>
      <c r="G141" s="148" t="str">
        <f>IF($D141="","",VLOOKUP($AA141,GaAsSem_Req!$A$2:$N$22,4))</f>
        <v/>
      </c>
      <c r="H141" s="146"/>
      <c r="I141" s="147" t="str">
        <f t="shared" ref="I141:I204" si="10">IF(OR($D141="",$S141="",$J141=""),"",IF($AA141&lt;300,$S141*$J141,""))</f>
        <v/>
      </c>
      <c r="J141" s="148" t="str">
        <f>IF($D141="","",VLOOKUP($AA141,GaAsSem_Req!$A$2:$N$22,5))</f>
        <v/>
      </c>
      <c r="K141" s="153"/>
      <c r="L141" s="154" t="str">
        <f t="shared" ref="L141:L204" si="11">IF(OR($D141="",$T141="",$U141="",$M141="",$V141="",$X141=""),"",IF($AA141&lt;800,IF($N141&lt;=$V141,$U141*$M141,IF(AND($N141&gt;$V141,$N141&lt;=$X141),$M141*($U141+((($T141-$U141)/($X141-$V141))*($N141-$V141))),0)),""))</f>
        <v/>
      </c>
      <c r="M141" s="148" t="str">
        <f>IF($D141="","",VLOOKUP($AA141,GaAsSem_Req!$A$2:$N$22,6))</f>
        <v/>
      </c>
      <c r="N141" s="149" t="str">
        <f t="shared" si="8"/>
        <v/>
      </c>
      <c r="O141" s="150" t="str">
        <f>IF(OR($D141="",$W141="",GlobalParameters!$C$12=""),"",$W141)</f>
        <v/>
      </c>
      <c r="P141" s="151"/>
      <c r="Q141" s="144"/>
      <c r="R141" s="144"/>
      <c r="S141" s="144"/>
      <c r="T141" s="144"/>
      <c r="U141" s="144"/>
      <c r="V141" s="144"/>
      <c r="W141" s="152" t="str">
        <f>IF(OR($D141="",GlobalParameters!$C$12=""),"",MIN(VLOOKUP($AA141,GaAsSem_Req!$A$2:$N$22,13),$X141))</f>
        <v/>
      </c>
      <c r="X141" s="144"/>
      <c r="Y141" s="144"/>
      <c r="Z141" s="151"/>
      <c r="AA141" s="126" t="e">
        <f>VLOOKUP($D141,GaAsSem_Req!$R$2:$S$8,2)+VLOOKUP(GlobalParameters!$C$12,GaAsSem_Req!$T$2:$U$4,2)</f>
        <v>#N/A</v>
      </c>
    </row>
    <row r="142" spans="1:27" x14ac:dyDescent="0.25">
      <c r="A142" s="125"/>
      <c r="B142" s="144"/>
      <c r="C142" s="144"/>
      <c r="D142" s="145"/>
      <c r="E142" s="157"/>
      <c r="F142" s="158" t="str">
        <f t="shared" si="9"/>
        <v/>
      </c>
      <c r="G142" s="148" t="str">
        <f>IF($D142="","",VLOOKUP($AA142,GaAsSem_Req!$A$2:$N$22,4))</f>
        <v/>
      </c>
      <c r="H142" s="146"/>
      <c r="I142" s="147" t="str">
        <f t="shared" si="10"/>
        <v/>
      </c>
      <c r="J142" s="148" t="str">
        <f>IF($D142="","",VLOOKUP($AA142,GaAsSem_Req!$A$2:$N$22,5))</f>
        <v/>
      </c>
      <c r="K142" s="153"/>
      <c r="L142" s="154" t="str">
        <f t="shared" si="11"/>
        <v/>
      </c>
      <c r="M142" s="148" t="str">
        <f>IF($D142="","",VLOOKUP($AA142,GaAsSem_Req!$A$2:$N$22,6))</f>
        <v/>
      </c>
      <c r="N142" s="149" t="str">
        <f t="shared" si="8"/>
        <v/>
      </c>
      <c r="O142" s="150" t="str">
        <f>IF(OR($D142="",$W142="",GlobalParameters!$C$12=""),"",$W142)</f>
        <v/>
      </c>
      <c r="P142" s="151"/>
      <c r="Q142" s="144"/>
      <c r="R142" s="144"/>
      <c r="S142" s="144"/>
      <c r="T142" s="144"/>
      <c r="U142" s="144"/>
      <c r="V142" s="144"/>
      <c r="W142" s="152" t="str">
        <f>IF(OR($D142="",GlobalParameters!$C$12=""),"",MIN(VLOOKUP($AA142,GaAsSem_Req!$A$2:$N$22,13),$X142))</f>
        <v/>
      </c>
      <c r="X142" s="144"/>
      <c r="Y142" s="144"/>
      <c r="Z142" s="151"/>
      <c r="AA142" s="126" t="e">
        <f>VLOOKUP($D142,GaAsSem_Req!$R$2:$S$8,2)+VLOOKUP(GlobalParameters!$C$12,GaAsSem_Req!$T$2:$U$4,2)</f>
        <v>#N/A</v>
      </c>
    </row>
    <row r="143" spans="1:27" x14ac:dyDescent="0.25">
      <c r="A143" s="125"/>
      <c r="B143" s="144"/>
      <c r="C143" s="144"/>
      <c r="D143" s="145"/>
      <c r="E143" s="157"/>
      <c r="F143" s="158" t="str">
        <f t="shared" si="9"/>
        <v/>
      </c>
      <c r="G143" s="148" t="str">
        <f>IF($D143="","",VLOOKUP($AA143,GaAsSem_Req!$A$2:$N$22,4))</f>
        <v/>
      </c>
      <c r="H143" s="146"/>
      <c r="I143" s="147" t="str">
        <f t="shared" si="10"/>
        <v/>
      </c>
      <c r="J143" s="148" t="str">
        <f>IF($D143="","",VLOOKUP($AA143,GaAsSem_Req!$A$2:$N$22,5))</f>
        <v/>
      </c>
      <c r="K143" s="153"/>
      <c r="L143" s="154" t="str">
        <f t="shared" si="11"/>
        <v/>
      </c>
      <c r="M143" s="148" t="str">
        <f>IF($D143="","",VLOOKUP($AA143,GaAsSem_Req!$A$2:$N$22,6))</f>
        <v/>
      </c>
      <c r="N143" s="149" t="str">
        <f t="shared" si="8"/>
        <v/>
      </c>
      <c r="O143" s="150" t="str">
        <f>IF(OR($D143="",$W143="",GlobalParameters!$C$12=""),"",$W143)</f>
        <v/>
      </c>
      <c r="P143" s="151"/>
      <c r="Q143" s="144"/>
      <c r="R143" s="144"/>
      <c r="S143" s="144"/>
      <c r="T143" s="144"/>
      <c r="U143" s="144"/>
      <c r="V143" s="144"/>
      <c r="W143" s="152" t="str">
        <f>IF(OR($D143="",GlobalParameters!$C$12=""),"",MIN(VLOOKUP($AA143,GaAsSem_Req!$A$2:$N$22,13),$X143))</f>
        <v/>
      </c>
      <c r="X143" s="144"/>
      <c r="Y143" s="144"/>
      <c r="Z143" s="151"/>
      <c r="AA143" s="126" t="e">
        <f>VLOOKUP($D143,GaAsSem_Req!$R$2:$S$8,2)+VLOOKUP(GlobalParameters!$C$12,GaAsSem_Req!$T$2:$U$4,2)</f>
        <v>#N/A</v>
      </c>
    </row>
    <row r="144" spans="1:27" x14ac:dyDescent="0.25">
      <c r="A144" s="125"/>
      <c r="B144" s="144"/>
      <c r="C144" s="144"/>
      <c r="D144" s="145"/>
      <c r="E144" s="157"/>
      <c r="F144" s="158" t="str">
        <f t="shared" si="9"/>
        <v/>
      </c>
      <c r="G144" s="148" t="str">
        <f>IF($D144="","",VLOOKUP($AA144,GaAsSem_Req!$A$2:$N$22,4))</f>
        <v/>
      </c>
      <c r="H144" s="146"/>
      <c r="I144" s="147" t="str">
        <f t="shared" si="10"/>
        <v/>
      </c>
      <c r="J144" s="148" t="str">
        <f>IF($D144="","",VLOOKUP($AA144,GaAsSem_Req!$A$2:$N$22,5))</f>
        <v/>
      </c>
      <c r="K144" s="153"/>
      <c r="L144" s="154" t="str">
        <f t="shared" si="11"/>
        <v/>
      </c>
      <c r="M144" s="148" t="str">
        <f>IF($D144="","",VLOOKUP($AA144,GaAsSem_Req!$A$2:$N$22,6))</f>
        <v/>
      </c>
      <c r="N144" s="149" t="str">
        <f t="shared" si="8"/>
        <v/>
      </c>
      <c r="O144" s="150" t="str">
        <f>IF(OR($D144="",$W144="",GlobalParameters!$C$12=""),"",$W144)</f>
        <v/>
      </c>
      <c r="P144" s="151"/>
      <c r="Q144" s="144"/>
      <c r="R144" s="144"/>
      <c r="S144" s="144"/>
      <c r="T144" s="144"/>
      <c r="U144" s="144"/>
      <c r="V144" s="144"/>
      <c r="W144" s="152" t="str">
        <f>IF(OR($D144="",GlobalParameters!$C$12=""),"",MIN(VLOOKUP($AA144,GaAsSem_Req!$A$2:$N$22,13),$X144))</f>
        <v/>
      </c>
      <c r="X144" s="144"/>
      <c r="Y144" s="144"/>
      <c r="Z144" s="151"/>
      <c r="AA144" s="126" t="e">
        <f>VLOOKUP($D144,GaAsSem_Req!$R$2:$S$8,2)+VLOOKUP(GlobalParameters!$C$12,GaAsSem_Req!$T$2:$U$4,2)</f>
        <v>#N/A</v>
      </c>
    </row>
    <row r="145" spans="1:27" x14ac:dyDescent="0.25">
      <c r="A145" s="125"/>
      <c r="B145" s="144"/>
      <c r="C145" s="144"/>
      <c r="D145" s="145"/>
      <c r="E145" s="157"/>
      <c r="F145" s="158" t="str">
        <f t="shared" si="9"/>
        <v/>
      </c>
      <c r="G145" s="148" t="str">
        <f>IF($D145="","",VLOOKUP($AA145,GaAsSem_Req!$A$2:$N$22,4))</f>
        <v/>
      </c>
      <c r="H145" s="146"/>
      <c r="I145" s="147" t="str">
        <f t="shared" si="10"/>
        <v/>
      </c>
      <c r="J145" s="148" t="str">
        <f>IF($D145="","",VLOOKUP($AA145,GaAsSem_Req!$A$2:$N$22,5))</f>
        <v/>
      </c>
      <c r="K145" s="153"/>
      <c r="L145" s="154" t="str">
        <f t="shared" si="11"/>
        <v/>
      </c>
      <c r="M145" s="148" t="str">
        <f>IF($D145="","",VLOOKUP($AA145,GaAsSem_Req!$A$2:$N$22,6))</f>
        <v/>
      </c>
      <c r="N145" s="149" t="str">
        <f t="shared" si="8"/>
        <v/>
      </c>
      <c r="O145" s="150" t="str">
        <f>IF(OR($D145="",$W145="",GlobalParameters!$C$12=""),"",$W145)</f>
        <v/>
      </c>
      <c r="P145" s="151"/>
      <c r="Q145" s="144"/>
      <c r="R145" s="144"/>
      <c r="S145" s="144"/>
      <c r="T145" s="144"/>
      <c r="U145" s="144"/>
      <c r="V145" s="144"/>
      <c r="W145" s="152" t="str">
        <f>IF(OR($D145="",GlobalParameters!$C$12=""),"",MIN(VLOOKUP($AA145,GaAsSem_Req!$A$2:$N$22,13),$X145))</f>
        <v/>
      </c>
      <c r="X145" s="144"/>
      <c r="Y145" s="144"/>
      <c r="Z145" s="151"/>
      <c r="AA145" s="126" t="e">
        <f>VLOOKUP($D145,GaAsSem_Req!$R$2:$S$8,2)+VLOOKUP(GlobalParameters!$C$12,GaAsSem_Req!$T$2:$U$4,2)</f>
        <v>#N/A</v>
      </c>
    </row>
    <row r="146" spans="1:27" x14ac:dyDescent="0.25">
      <c r="A146" s="125"/>
      <c r="B146" s="144"/>
      <c r="C146" s="144"/>
      <c r="D146" s="145"/>
      <c r="E146" s="157"/>
      <c r="F146" s="158" t="str">
        <f t="shared" si="9"/>
        <v/>
      </c>
      <c r="G146" s="148" t="str">
        <f>IF($D146="","",VLOOKUP($AA146,GaAsSem_Req!$A$2:$N$22,4))</f>
        <v/>
      </c>
      <c r="H146" s="146"/>
      <c r="I146" s="147" t="str">
        <f t="shared" si="10"/>
        <v/>
      </c>
      <c r="J146" s="148" t="str">
        <f>IF($D146="","",VLOOKUP($AA146,GaAsSem_Req!$A$2:$N$22,5))</f>
        <v/>
      </c>
      <c r="K146" s="153"/>
      <c r="L146" s="154" t="str">
        <f t="shared" si="11"/>
        <v/>
      </c>
      <c r="M146" s="148" t="str">
        <f>IF($D146="","",VLOOKUP($AA146,GaAsSem_Req!$A$2:$N$22,6))</f>
        <v/>
      </c>
      <c r="N146" s="149" t="str">
        <f t="shared" si="8"/>
        <v/>
      </c>
      <c r="O146" s="150" t="str">
        <f>IF(OR($D146="",$W146="",GlobalParameters!$C$12=""),"",$W146)</f>
        <v/>
      </c>
      <c r="P146" s="151"/>
      <c r="Q146" s="144"/>
      <c r="R146" s="144"/>
      <c r="S146" s="144"/>
      <c r="T146" s="144"/>
      <c r="U146" s="144"/>
      <c r="V146" s="144"/>
      <c r="W146" s="152" t="str">
        <f>IF(OR($D146="",GlobalParameters!$C$12=""),"",MIN(VLOOKUP($AA146,GaAsSem_Req!$A$2:$N$22,13),$X146))</f>
        <v/>
      </c>
      <c r="X146" s="144"/>
      <c r="Y146" s="144"/>
      <c r="Z146" s="151"/>
      <c r="AA146" s="126" t="e">
        <f>VLOOKUP($D146,GaAsSem_Req!$R$2:$S$8,2)+VLOOKUP(GlobalParameters!$C$12,GaAsSem_Req!$T$2:$U$4,2)</f>
        <v>#N/A</v>
      </c>
    </row>
    <row r="147" spans="1:27" x14ac:dyDescent="0.25">
      <c r="A147" s="125"/>
      <c r="B147" s="144"/>
      <c r="C147" s="144"/>
      <c r="D147" s="145"/>
      <c r="E147" s="157"/>
      <c r="F147" s="158" t="str">
        <f t="shared" si="9"/>
        <v/>
      </c>
      <c r="G147" s="148" t="str">
        <f>IF($D147="","",VLOOKUP($AA147,GaAsSem_Req!$A$2:$N$22,4))</f>
        <v/>
      </c>
      <c r="H147" s="146"/>
      <c r="I147" s="147" t="str">
        <f t="shared" si="10"/>
        <v/>
      </c>
      <c r="J147" s="148" t="str">
        <f>IF($D147="","",VLOOKUP($AA147,GaAsSem_Req!$A$2:$N$22,5))</f>
        <v/>
      </c>
      <c r="K147" s="153"/>
      <c r="L147" s="154" t="str">
        <f t="shared" si="11"/>
        <v/>
      </c>
      <c r="M147" s="148" t="str">
        <f>IF($D147="","",VLOOKUP($AA147,GaAsSem_Req!$A$2:$N$22,6))</f>
        <v/>
      </c>
      <c r="N147" s="149" t="str">
        <f t="shared" si="8"/>
        <v/>
      </c>
      <c r="O147" s="150" t="str">
        <f>IF(OR($D147="",$W147="",GlobalParameters!$C$12=""),"",$W147)</f>
        <v/>
      </c>
      <c r="P147" s="151"/>
      <c r="Q147" s="144"/>
      <c r="R147" s="144"/>
      <c r="S147" s="144"/>
      <c r="T147" s="144"/>
      <c r="U147" s="144"/>
      <c r="V147" s="144"/>
      <c r="W147" s="152" t="str">
        <f>IF(OR($D147="",GlobalParameters!$C$12=""),"",MIN(VLOOKUP($AA147,GaAsSem_Req!$A$2:$N$22,13),$X147))</f>
        <v/>
      </c>
      <c r="X147" s="144"/>
      <c r="Y147" s="144"/>
      <c r="Z147" s="151"/>
      <c r="AA147" s="126" t="e">
        <f>VLOOKUP($D147,GaAsSem_Req!$R$2:$S$8,2)+VLOOKUP(GlobalParameters!$C$12,GaAsSem_Req!$T$2:$U$4,2)</f>
        <v>#N/A</v>
      </c>
    </row>
    <row r="148" spans="1:27" x14ac:dyDescent="0.25">
      <c r="A148" s="125"/>
      <c r="B148" s="144"/>
      <c r="C148" s="144"/>
      <c r="D148" s="145"/>
      <c r="E148" s="157"/>
      <c r="F148" s="158" t="str">
        <f t="shared" si="9"/>
        <v/>
      </c>
      <c r="G148" s="148" t="str">
        <f>IF($D148="","",VLOOKUP($AA148,GaAsSem_Req!$A$2:$N$22,4))</f>
        <v/>
      </c>
      <c r="H148" s="146"/>
      <c r="I148" s="147" t="str">
        <f t="shared" si="10"/>
        <v/>
      </c>
      <c r="J148" s="148" t="str">
        <f>IF($D148="","",VLOOKUP($AA148,GaAsSem_Req!$A$2:$N$22,5))</f>
        <v/>
      </c>
      <c r="K148" s="153"/>
      <c r="L148" s="154" t="str">
        <f t="shared" si="11"/>
        <v/>
      </c>
      <c r="M148" s="148" t="str">
        <f>IF($D148="","",VLOOKUP($AA148,GaAsSem_Req!$A$2:$N$22,6))</f>
        <v/>
      </c>
      <c r="N148" s="149" t="str">
        <f t="shared" si="8"/>
        <v/>
      </c>
      <c r="O148" s="150" t="str">
        <f>IF(OR($D148="",$W148="",GlobalParameters!$C$12=""),"",$W148)</f>
        <v/>
      </c>
      <c r="P148" s="151"/>
      <c r="Q148" s="144"/>
      <c r="R148" s="144"/>
      <c r="S148" s="144"/>
      <c r="T148" s="144"/>
      <c r="U148" s="144"/>
      <c r="V148" s="144"/>
      <c r="W148" s="152" t="str">
        <f>IF(OR($D148="",GlobalParameters!$C$12=""),"",MIN(VLOOKUP($AA148,GaAsSem_Req!$A$2:$N$22,13),$X148))</f>
        <v/>
      </c>
      <c r="X148" s="144"/>
      <c r="Y148" s="144"/>
      <c r="Z148" s="151"/>
      <c r="AA148" s="126" t="e">
        <f>VLOOKUP($D148,GaAsSem_Req!$R$2:$S$8,2)+VLOOKUP(GlobalParameters!$C$12,GaAsSem_Req!$T$2:$U$4,2)</f>
        <v>#N/A</v>
      </c>
    </row>
    <row r="149" spans="1:27" x14ac:dyDescent="0.25">
      <c r="A149" s="125"/>
      <c r="B149" s="144"/>
      <c r="C149" s="144"/>
      <c r="D149" s="145"/>
      <c r="E149" s="157"/>
      <c r="F149" s="158" t="str">
        <f t="shared" si="9"/>
        <v/>
      </c>
      <c r="G149" s="148" t="str">
        <f>IF($D149="","",VLOOKUP($AA149,GaAsSem_Req!$A$2:$N$22,4))</f>
        <v/>
      </c>
      <c r="H149" s="146"/>
      <c r="I149" s="147" t="str">
        <f t="shared" si="10"/>
        <v/>
      </c>
      <c r="J149" s="148" t="str">
        <f>IF($D149="","",VLOOKUP($AA149,GaAsSem_Req!$A$2:$N$22,5))</f>
        <v/>
      </c>
      <c r="K149" s="153"/>
      <c r="L149" s="154" t="str">
        <f t="shared" si="11"/>
        <v/>
      </c>
      <c r="M149" s="148" t="str">
        <f>IF($D149="","",VLOOKUP($AA149,GaAsSem_Req!$A$2:$N$22,6))</f>
        <v/>
      </c>
      <c r="N149" s="149" t="str">
        <f t="shared" si="8"/>
        <v/>
      </c>
      <c r="O149" s="150" t="str">
        <f>IF(OR($D149="",$W149="",GlobalParameters!$C$12=""),"",$W149)</f>
        <v/>
      </c>
      <c r="P149" s="151"/>
      <c r="Q149" s="144"/>
      <c r="R149" s="144"/>
      <c r="S149" s="144"/>
      <c r="T149" s="144"/>
      <c r="U149" s="144"/>
      <c r="V149" s="144"/>
      <c r="W149" s="152" t="str">
        <f>IF(OR($D149="",GlobalParameters!$C$12=""),"",MIN(VLOOKUP($AA149,GaAsSem_Req!$A$2:$N$22,13),$X149))</f>
        <v/>
      </c>
      <c r="X149" s="144"/>
      <c r="Y149" s="144"/>
      <c r="Z149" s="151"/>
      <c r="AA149" s="126" t="e">
        <f>VLOOKUP($D149,GaAsSem_Req!$R$2:$S$8,2)+VLOOKUP(GlobalParameters!$C$12,GaAsSem_Req!$T$2:$U$4,2)</f>
        <v>#N/A</v>
      </c>
    </row>
    <row r="150" spans="1:27" x14ac:dyDescent="0.25">
      <c r="A150" s="125"/>
      <c r="B150" s="144"/>
      <c r="C150" s="144"/>
      <c r="D150" s="145"/>
      <c r="E150" s="157"/>
      <c r="F150" s="158" t="str">
        <f t="shared" si="9"/>
        <v/>
      </c>
      <c r="G150" s="148" t="str">
        <f>IF($D150="","",VLOOKUP($AA150,GaAsSem_Req!$A$2:$N$22,4))</f>
        <v/>
      </c>
      <c r="H150" s="146"/>
      <c r="I150" s="147" t="str">
        <f t="shared" si="10"/>
        <v/>
      </c>
      <c r="J150" s="148" t="str">
        <f>IF($D150="","",VLOOKUP($AA150,GaAsSem_Req!$A$2:$N$22,5))</f>
        <v/>
      </c>
      <c r="K150" s="153"/>
      <c r="L150" s="154" t="str">
        <f t="shared" si="11"/>
        <v/>
      </c>
      <c r="M150" s="148" t="str">
        <f>IF($D150="","",VLOOKUP($AA150,GaAsSem_Req!$A$2:$N$22,6))</f>
        <v/>
      </c>
      <c r="N150" s="149" t="str">
        <f t="shared" si="8"/>
        <v/>
      </c>
      <c r="O150" s="150" t="str">
        <f>IF(OR($D150="",$W150="",GlobalParameters!$C$12=""),"",$W150)</f>
        <v/>
      </c>
      <c r="P150" s="151"/>
      <c r="Q150" s="144"/>
      <c r="R150" s="144"/>
      <c r="S150" s="144"/>
      <c r="T150" s="144"/>
      <c r="U150" s="144"/>
      <c r="V150" s="144"/>
      <c r="W150" s="152" t="str">
        <f>IF(OR($D150="",GlobalParameters!$C$12=""),"",MIN(VLOOKUP($AA150,GaAsSem_Req!$A$2:$N$22,13),$X150))</f>
        <v/>
      </c>
      <c r="X150" s="144"/>
      <c r="Y150" s="144"/>
      <c r="Z150" s="151"/>
      <c r="AA150" s="126" t="e">
        <f>VLOOKUP($D150,GaAsSem_Req!$R$2:$S$8,2)+VLOOKUP(GlobalParameters!$C$12,GaAsSem_Req!$T$2:$U$4,2)</f>
        <v>#N/A</v>
      </c>
    </row>
    <row r="151" spans="1:27" x14ac:dyDescent="0.25">
      <c r="A151" s="125"/>
      <c r="B151" s="144"/>
      <c r="C151" s="144"/>
      <c r="D151" s="145"/>
      <c r="E151" s="157"/>
      <c r="F151" s="158" t="str">
        <f t="shared" si="9"/>
        <v/>
      </c>
      <c r="G151" s="148" t="str">
        <f>IF($D151="","",VLOOKUP($AA151,GaAsSem_Req!$A$2:$N$22,4))</f>
        <v/>
      </c>
      <c r="H151" s="146"/>
      <c r="I151" s="147" t="str">
        <f t="shared" si="10"/>
        <v/>
      </c>
      <c r="J151" s="148" t="str">
        <f>IF($D151="","",VLOOKUP($AA151,GaAsSem_Req!$A$2:$N$22,5))</f>
        <v/>
      </c>
      <c r="K151" s="153"/>
      <c r="L151" s="154" t="str">
        <f t="shared" si="11"/>
        <v/>
      </c>
      <c r="M151" s="148" t="str">
        <f>IF($D151="","",VLOOKUP($AA151,GaAsSem_Req!$A$2:$N$22,6))</f>
        <v/>
      </c>
      <c r="N151" s="149" t="str">
        <f t="shared" si="8"/>
        <v/>
      </c>
      <c r="O151" s="150" t="str">
        <f>IF(OR($D151="",$W151="",GlobalParameters!$C$12=""),"",$W151)</f>
        <v/>
      </c>
      <c r="P151" s="151"/>
      <c r="Q151" s="144"/>
      <c r="R151" s="144"/>
      <c r="S151" s="144"/>
      <c r="T151" s="144"/>
      <c r="U151" s="144"/>
      <c r="V151" s="144"/>
      <c r="W151" s="152" t="str">
        <f>IF(OR($D151="",GlobalParameters!$C$12=""),"",MIN(VLOOKUP($AA151,GaAsSem_Req!$A$2:$N$22,13),$X151))</f>
        <v/>
      </c>
      <c r="X151" s="144"/>
      <c r="Y151" s="144"/>
      <c r="Z151" s="151"/>
      <c r="AA151" s="126" t="e">
        <f>VLOOKUP($D151,GaAsSem_Req!$R$2:$S$8,2)+VLOOKUP(GlobalParameters!$C$12,GaAsSem_Req!$T$2:$U$4,2)</f>
        <v>#N/A</v>
      </c>
    </row>
    <row r="152" spans="1:27" x14ac:dyDescent="0.25">
      <c r="A152" s="125"/>
      <c r="B152" s="144"/>
      <c r="C152" s="144"/>
      <c r="D152" s="145"/>
      <c r="E152" s="157"/>
      <c r="F152" s="158" t="str">
        <f t="shared" si="9"/>
        <v/>
      </c>
      <c r="G152" s="148" t="str">
        <f>IF($D152="","",VLOOKUP($AA152,GaAsSem_Req!$A$2:$N$22,4))</f>
        <v/>
      </c>
      <c r="H152" s="146"/>
      <c r="I152" s="147" t="str">
        <f t="shared" si="10"/>
        <v/>
      </c>
      <c r="J152" s="148" t="str">
        <f>IF($D152="","",VLOOKUP($AA152,GaAsSem_Req!$A$2:$N$22,5))</f>
        <v/>
      </c>
      <c r="K152" s="153"/>
      <c r="L152" s="154" t="str">
        <f t="shared" si="11"/>
        <v/>
      </c>
      <c r="M152" s="148" t="str">
        <f>IF($D152="","",VLOOKUP($AA152,GaAsSem_Req!$A$2:$N$22,6))</f>
        <v/>
      </c>
      <c r="N152" s="149" t="str">
        <f t="shared" si="8"/>
        <v/>
      </c>
      <c r="O152" s="150" t="str">
        <f>IF(OR($D152="",$W152="",GlobalParameters!$C$12=""),"",$W152)</f>
        <v/>
      </c>
      <c r="P152" s="151"/>
      <c r="Q152" s="144"/>
      <c r="R152" s="144"/>
      <c r="S152" s="144"/>
      <c r="T152" s="144"/>
      <c r="U152" s="144"/>
      <c r="V152" s="144"/>
      <c r="W152" s="152" t="str">
        <f>IF(OR($D152="",GlobalParameters!$C$12=""),"",MIN(VLOOKUP($AA152,GaAsSem_Req!$A$2:$N$22,13),$X152))</f>
        <v/>
      </c>
      <c r="X152" s="144"/>
      <c r="Y152" s="144"/>
      <c r="Z152" s="151"/>
      <c r="AA152" s="126" t="e">
        <f>VLOOKUP($D152,GaAsSem_Req!$R$2:$S$8,2)+VLOOKUP(GlobalParameters!$C$12,GaAsSem_Req!$T$2:$U$4,2)</f>
        <v>#N/A</v>
      </c>
    </row>
    <row r="153" spans="1:27" x14ac:dyDescent="0.25">
      <c r="A153" s="125"/>
      <c r="B153" s="144"/>
      <c r="C153" s="144"/>
      <c r="D153" s="145"/>
      <c r="E153" s="157"/>
      <c r="F153" s="158" t="str">
        <f t="shared" si="9"/>
        <v/>
      </c>
      <c r="G153" s="148" t="str">
        <f>IF($D153="","",VLOOKUP($AA153,GaAsSem_Req!$A$2:$N$22,4))</f>
        <v/>
      </c>
      <c r="H153" s="146"/>
      <c r="I153" s="147" t="str">
        <f t="shared" si="10"/>
        <v/>
      </c>
      <c r="J153" s="148" t="str">
        <f>IF($D153="","",VLOOKUP($AA153,GaAsSem_Req!$A$2:$N$22,5))</f>
        <v/>
      </c>
      <c r="K153" s="153"/>
      <c r="L153" s="154" t="str">
        <f t="shared" si="11"/>
        <v/>
      </c>
      <c r="M153" s="148" t="str">
        <f>IF($D153="","",VLOOKUP($AA153,GaAsSem_Req!$A$2:$N$22,6))</f>
        <v/>
      </c>
      <c r="N153" s="149" t="str">
        <f t="shared" si="8"/>
        <v/>
      </c>
      <c r="O153" s="150" t="str">
        <f>IF(OR($D153="",$W153="",GlobalParameters!$C$12=""),"",$W153)</f>
        <v/>
      </c>
      <c r="P153" s="151"/>
      <c r="Q153" s="144"/>
      <c r="R153" s="144"/>
      <c r="S153" s="144"/>
      <c r="T153" s="144"/>
      <c r="U153" s="144"/>
      <c r="V153" s="144"/>
      <c r="W153" s="152" t="str">
        <f>IF(OR($D153="",GlobalParameters!$C$12=""),"",MIN(VLOOKUP($AA153,GaAsSem_Req!$A$2:$N$22,13),$X153))</f>
        <v/>
      </c>
      <c r="X153" s="144"/>
      <c r="Y153" s="144"/>
      <c r="Z153" s="151"/>
      <c r="AA153" s="126" t="e">
        <f>VLOOKUP($D153,GaAsSem_Req!$R$2:$S$8,2)+VLOOKUP(GlobalParameters!$C$12,GaAsSem_Req!$T$2:$U$4,2)</f>
        <v>#N/A</v>
      </c>
    </row>
    <row r="154" spans="1:27" x14ac:dyDescent="0.25">
      <c r="A154" s="125"/>
      <c r="B154" s="144"/>
      <c r="C154" s="144"/>
      <c r="D154" s="145"/>
      <c r="E154" s="157"/>
      <c r="F154" s="158" t="str">
        <f t="shared" si="9"/>
        <v/>
      </c>
      <c r="G154" s="148" t="str">
        <f>IF($D154="","",VLOOKUP($AA154,GaAsSem_Req!$A$2:$N$22,4))</f>
        <v/>
      </c>
      <c r="H154" s="146"/>
      <c r="I154" s="147" t="str">
        <f t="shared" si="10"/>
        <v/>
      </c>
      <c r="J154" s="148" t="str">
        <f>IF($D154="","",VLOOKUP($AA154,GaAsSem_Req!$A$2:$N$22,5))</f>
        <v/>
      </c>
      <c r="K154" s="153"/>
      <c r="L154" s="154" t="str">
        <f t="shared" si="11"/>
        <v/>
      </c>
      <c r="M154" s="148" t="str">
        <f>IF($D154="","",VLOOKUP($AA154,GaAsSem_Req!$A$2:$N$22,6))</f>
        <v/>
      </c>
      <c r="N154" s="149" t="str">
        <f t="shared" si="8"/>
        <v/>
      </c>
      <c r="O154" s="150" t="str">
        <f>IF(OR($D154="",$W154="",GlobalParameters!$C$12=""),"",$W154)</f>
        <v/>
      </c>
      <c r="P154" s="151"/>
      <c r="Q154" s="144"/>
      <c r="R154" s="144"/>
      <c r="S154" s="144"/>
      <c r="T154" s="144"/>
      <c r="U154" s="144"/>
      <c r="V154" s="144"/>
      <c r="W154" s="152" t="str">
        <f>IF(OR($D154="",GlobalParameters!$C$12=""),"",MIN(VLOOKUP($AA154,GaAsSem_Req!$A$2:$N$22,13),$X154))</f>
        <v/>
      </c>
      <c r="X154" s="144"/>
      <c r="Y154" s="144"/>
      <c r="Z154" s="151"/>
      <c r="AA154" s="126" t="e">
        <f>VLOOKUP($D154,GaAsSem_Req!$R$2:$S$8,2)+VLOOKUP(GlobalParameters!$C$12,GaAsSem_Req!$T$2:$U$4,2)</f>
        <v>#N/A</v>
      </c>
    </row>
    <row r="155" spans="1:27" x14ac:dyDescent="0.25">
      <c r="A155" s="125"/>
      <c r="B155" s="144"/>
      <c r="C155" s="144"/>
      <c r="D155" s="145"/>
      <c r="E155" s="157"/>
      <c r="F155" s="158" t="str">
        <f t="shared" si="9"/>
        <v/>
      </c>
      <c r="G155" s="148" t="str">
        <f>IF($D155="","",VLOOKUP($AA155,GaAsSem_Req!$A$2:$N$22,4))</f>
        <v/>
      </c>
      <c r="H155" s="146"/>
      <c r="I155" s="147" t="str">
        <f t="shared" si="10"/>
        <v/>
      </c>
      <c r="J155" s="148" t="str">
        <f>IF($D155="","",VLOOKUP($AA155,GaAsSem_Req!$A$2:$N$22,5))</f>
        <v/>
      </c>
      <c r="K155" s="153"/>
      <c r="L155" s="154" t="str">
        <f t="shared" si="11"/>
        <v/>
      </c>
      <c r="M155" s="148" t="str">
        <f>IF($D155="","",VLOOKUP($AA155,GaAsSem_Req!$A$2:$N$22,6))</f>
        <v/>
      </c>
      <c r="N155" s="149" t="str">
        <f t="shared" si="8"/>
        <v/>
      </c>
      <c r="O155" s="150" t="str">
        <f>IF(OR($D155="",$W155="",GlobalParameters!$C$12=""),"",$W155)</f>
        <v/>
      </c>
      <c r="P155" s="151"/>
      <c r="Q155" s="144"/>
      <c r="R155" s="144"/>
      <c r="S155" s="144"/>
      <c r="T155" s="144"/>
      <c r="U155" s="144"/>
      <c r="V155" s="144"/>
      <c r="W155" s="152" t="str">
        <f>IF(OR($D155="",GlobalParameters!$C$12=""),"",MIN(VLOOKUP($AA155,GaAsSem_Req!$A$2:$N$22,13),$X155))</f>
        <v/>
      </c>
      <c r="X155" s="144"/>
      <c r="Y155" s="144"/>
      <c r="Z155" s="151"/>
      <c r="AA155" s="126" t="e">
        <f>VLOOKUP($D155,GaAsSem_Req!$R$2:$S$8,2)+VLOOKUP(GlobalParameters!$C$12,GaAsSem_Req!$T$2:$U$4,2)</f>
        <v>#N/A</v>
      </c>
    </row>
    <row r="156" spans="1:27" x14ac:dyDescent="0.25">
      <c r="A156" s="125"/>
      <c r="B156" s="144"/>
      <c r="C156" s="144"/>
      <c r="D156" s="145"/>
      <c r="E156" s="157"/>
      <c r="F156" s="158" t="str">
        <f t="shared" si="9"/>
        <v/>
      </c>
      <c r="G156" s="148" t="str">
        <f>IF($D156="","",VLOOKUP($AA156,GaAsSem_Req!$A$2:$N$22,4))</f>
        <v/>
      </c>
      <c r="H156" s="146"/>
      <c r="I156" s="147" t="str">
        <f t="shared" si="10"/>
        <v/>
      </c>
      <c r="J156" s="148" t="str">
        <f>IF($D156="","",VLOOKUP($AA156,GaAsSem_Req!$A$2:$N$22,5))</f>
        <v/>
      </c>
      <c r="K156" s="153"/>
      <c r="L156" s="154" t="str">
        <f t="shared" si="11"/>
        <v/>
      </c>
      <c r="M156" s="148" t="str">
        <f>IF($D156="","",VLOOKUP($AA156,GaAsSem_Req!$A$2:$N$22,6))</f>
        <v/>
      </c>
      <c r="N156" s="149" t="str">
        <f t="shared" si="8"/>
        <v/>
      </c>
      <c r="O156" s="150" t="str">
        <f>IF(OR($D156="",$W156="",GlobalParameters!$C$12=""),"",$W156)</f>
        <v/>
      </c>
      <c r="P156" s="151"/>
      <c r="Q156" s="144"/>
      <c r="R156" s="144"/>
      <c r="S156" s="144"/>
      <c r="T156" s="144"/>
      <c r="U156" s="144"/>
      <c r="V156" s="144"/>
      <c r="W156" s="152" t="str">
        <f>IF(OR($D156="",GlobalParameters!$C$12=""),"",MIN(VLOOKUP($AA156,GaAsSem_Req!$A$2:$N$22,13),$X156))</f>
        <v/>
      </c>
      <c r="X156" s="144"/>
      <c r="Y156" s="144"/>
      <c r="Z156" s="151"/>
      <c r="AA156" s="126" t="e">
        <f>VLOOKUP($D156,GaAsSem_Req!$R$2:$S$8,2)+VLOOKUP(GlobalParameters!$C$12,GaAsSem_Req!$T$2:$U$4,2)</f>
        <v>#N/A</v>
      </c>
    </row>
    <row r="157" spans="1:27" x14ac:dyDescent="0.25">
      <c r="A157" s="125"/>
      <c r="B157" s="144"/>
      <c r="C157" s="144"/>
      <c r="D157" s="145"/>
      <c r="E157" s="157"/>
      <c r="F157" s="158" t="str">
        <f t="shared" si="9"/>
        <v/>
      </c>
      <c r="G157" s="148" t="str">
        <f>IF($D157="","",VLOOKUP($AA157,GaAsSem_Req!$A$2:$N$22,4))</f>
        <v/>
      </c>
      <c r="H157" s="146"/>
      <c r="I157" s="147" t="str">
        <f t="shared" si="10"/>
        <v/>
      </c>
      <c r="J157" s="148" t="str">
        <f>IF($D157="","",VLOOKUP($AA157,GaAsSem_Req!$A$2:$N$22,5))</f>
        <v/>
      </c>
      <c r="K157" s="153"/>
      <c r="L157" s="154" t="str">
        <f t="shared" si="11"/>
        <v/>
      </c>
      <c r="M157" s="148" t="str">
        <f>IF($D157="","",VLOOKUP($AA157,GaAsSem_Req!$A$2:$N$22,6))</f>
        <v/>
      </c>
      <c r="N157" s="149" t="str">
        <f t="shared" si="8"/>
        <v/>
      </c>
      <c r="O157" s="150" t="str">
        <f>IF(OR($D157="",$W157="",GlobalParameters!$C$12=""),"",$W157)</f>
        <v/>
      </c>
      <c r="P157" s="151"/>
      <c r="Q157" s="144"/>
      <c r="R157" s="144"/>
      <c r="S157" s="144"/>
      <c r="T157" s="144"/>
      <c r="U157" s="144"/>
      <c r="V157" s="144"/>
      <c r="W157" s="152" t="str">
        <f>IF(OR($D157="",GlobalParameters!$C$12=""),"",MIN(VLOOKUP($AA157,GaAsSem_Req!$A$2:$N$22,13),$X157))</f>
        <v/>
      </c>
      <c r="X157" s="144"/>
      <c r="Y157" s="144"/>
      <c r="Z157" s="151"/>
      <c r="AA157" s="126" t="e">
        <f>VLOOKUP($D157,GaAsSem_Req!$R$2:$S$8,2)+VLOOKUP(GlobalParameters!$C$12,GaAsSem_Req!$T$2:$U$4,2)</f>
        <v>#N/A</v>
      </c>
    </row>
    <row r="158" spans="1:27" x14ac:dyDescent="0.25">
      <c r="A158" s="125"/>
      <c r="B158" s="144"/>
      <c r="C158" s="144"/>
      <c r="D158" s="145"/>
      <c r="E158" s="157"/>
      <c r="F158" s="158" t="str">
        <f t="shared" si="9"/>
        <v/>
      </c>
      <c r="G158" s="148" t="str">
        <f>IF($D158="","",VLOOKUP($AA158,GaAsSem_Req!$A$2:$N$22,4))</f>
        <v/>
      </c>
      <c r="H158" s="146"/>
      <c r="I158" s="147" t="str">
        <f t="shared" si="10"/>
        <v/>
      </c>
      <c r="J158" s="148" t="str">
        <f>IF($D158="","",VLOOKUP($AA158,GaAsSem_Req!$A$2:$N$22,5))</f>
        <v/>
      </c>
      <c r="K158" s="153"/>
      <c r="L158" s="154" t="str">
        <f t="shared" si="11"/>
        <v/>
      </c>
      <c r="M158" s="148" t="str">
        <f>IF($D158="","",VLOOKUP($AA158,GaAsSem_Req!$A$2:$N$22,6))</f>
        <v/>
      </c>
      <c r="N158" s="149" t="str">
        <f t="shared" si="8"/>
        <v/>
      </c>
      <c r="O158" s="150" t="str">
        <f>IF(OR($D158="",$W158="",GlobalParameters!$C$12=""),"",$W158)</f>
        <v/>
      </c>
      <c r="P158" s="151"/>
      <c r="Q158" s="144"/>
      <c r="R158" s="144"/>
      <c r="S158" s="144"/>
      <c r="T158" s="144"/>
      <c r="U158" s="144"/>
      <c r="V158" s="144"/>
      <c r="W158" s="152" t="str">
        <f>IF(OR($D158="",GlobalParameters!$C$12=""),"",MIN(VLOOKUP($AA158,GaAsSem_Req!$A$2:$N$22,13),$X158))</f>
        <v/>
      </c>
      <c r="X158" s="144"/>
      <c r="Y158" s="144"/>
      <c r="Z158" s="151"/>
      <c r="AA158" s="126" t="e">
        <f>VLOOKUP($D158,GaAsSem_Req!$R$2:$S$8,2)+VLOOKUP(GlobalParameters!$C$12,GaAsSem_Req!$T$2:$U$4,2)</f>
        <v>#N/A</v>
      </c>
    </row>
    <row r="159" spans="1:27" x14ac:dyDescent="0.25">
      <c r="A159" s="125"/>
      <c r="B159" s="144"/>
      <c r="C159" s="144"/>
      <c r="D159" s="145"/>
      <c r="E159" s="157"/>
      <c r="F159" s="158" t="str">
        <f t="shared" si="9"/>
        <v/>
      </c>
      <c r="G159" s="148" t="str">
        <f>IF($D159="","",VLOOKUP($AA159,GaAsSem_Req!$A$2:$N$22,4))</f>
        <v/>
      </c>
      <c r="H159" s="146"/>
      <c r="I159" s="147" t="str">
        <f t="shared" si="10"/>
        <v/>
      </c>
      <c r="J159" s="148" t="str">
        <f>IF($D159="","",VLOOKUP($AA159,GaAsSem_Req!$A$2:$N$22,5))</f>
        <v/>
      </c>
      <c r="K159" s="153"/>
      <c r="L159" s="154" t="str">
        <f t="shared" si="11"/>
        <v/>
      </c>
      <c r="M159" s="148" t="str">
        <f>IF($D159="","",VLOOKUP($AA159,GaAsSem_Req!$A$2:$N$22,6))</f>
        <v/>
      </c>
      <c r="N159" s="149" t="str">
        <f t="shared" ref="N159:N222" si="12">IF($D159="","",$J$6+Y159)</f>
        <v/>
      </c>
      <c r="O159" s="150" t="str">
        <f>IF(OR($D159="",$W159="",GlobalParameters!$C$12=""),"",$W159)</f>
        <v/>
      </c>
      <c r="P159" s="151"/>
      <c r="Q159" s="144"/>
      <c r="R159" s="144"/>
      <c r="S159" s="144"/>
      <c r="T159" s="144"/>
      <c r="U159" s="144"/>
      <c r="V159" s="144"/>
      <c r="W159" s="152" t="str">
        <f>IF(OR($D159="",GlobalParameters!$C$12=""),"",MIN(VLOOKUP($AA159,GaAsSem_Req!$A$2:$N$22,13),$X159))</f>
        <v/>
      </c>
      <c r="X159" s="144"/>
      <c r="Y159" s="144"/>
      <c r="Z159" s="151"/>
      <c r="AA159" s="126" t="e">
        <f>VLOOKUP($D159,GaAsSem_Req!$R$2:$S$8,2)+VLOOKUP(GlobalParameters!$C$12,GaAsSem_Req!$T$2:$U$4,2)</f>
        <v>#N/A</v>
      </c>
    </row>
    <row r="160" spans="1:27" x14ac:dyDescent="0.25">
      <c r="A160" s="125"/>
      <c r="B160" s="144"/>
      <c r="C160" s="144"/>
      <c r="D160" s="145"/>
      <c r="E160" s="157"/>
      <c r="F160" s="158" t="str">
        <f t="shared" si="9"/>
        <v/>
      </c>
      <c r="G160" s="148" t="str">
        <f>IF($D160="","",VLOOKUP($AA160,GaAsSem_Req!$A$2:$N$22,4))</f>
        <v/>
      </c>
      <c r="H160" s="146"/>
      <c r="I160" s="147" t="str">
        <f t="shared" si="10"/>
        <v/>
      </c>
      <c r="J160" s="148" t="str">
        <f>IF($D160="","",VLOOKUP($AA160,GaAsSem_Req!$A$2:$N$22,5))</f>
        <v/>
      </c>
      <c r="K160" s="153"/>
      <c r="L160" s="154" t="str">
        <f t="shared" si="11"/>
        <v/>
      </c>
      <c r="M160" s="148" t="str">
        <f>IF($D160="","",VLOOKUP($AA160,GaAsSem_Req!$A$2:$N$22,6))</f>
        <v/>
      </c>
      <c r="N160" s="149" t="str">
        <f t="shared" si="12"/>
        <v/>
      </c>
      <c r="O160" s="150" t="str">
        <f>IF(OR($D160="",$W160="",GlobalParameters!$C$12=""),"",$W160)</f>
        <v/>
      </c>
      <c r="P160" s="151"/>
      <c r="Q160" s="144"/>
      <c r="R160" s="144"/>
      <c r="S160" s="144"/>
      <c r="T160" s="144"/>
      <c r="U160" s="144"/>
      <c r="V160" s="144"/>
      <c r="W160" s="152" t="str">
        <f>IF(OR($D160="",GlobalParameters!$C$12=""),"",MIN(VLOOKUP($AA160,GaAsSem_Req!$A$2:$N$22,13),$X160))</f>
        <v/>
      </c>
      <c r="X160" s="144"/>
      <c r="Y160" s="144"/>
      <c r="Z160" s="151"/>
      <c r="AA160" s="126" t="e">
        <f>VLOOKUP($D160,GaAsSem_Req!$R$2:$S$8,2)+VLOOKUP(GlobalParameters!$C$12,GaAsSem_Req!$T$2:$U$4,2)</f>
        <v>#N/A</v>
      </c>
    </row>
    <row r="161" spans="1:27" x14ac:dyDescent="0.25">
      <c r="A161" s="125"/>
      <c r="B161" s="144"/>
      <c r="C161" s="144"/>
      <c r="D161" s="145"/>
      <c r="E161" s="157"/>
      <c r="F161" s="158" t="str">
        <f t="shared" si="9"/>
        <v/>
      </c>
      <c r="G161" s="148" t="str">
        <f>IF($D161="","",VLOOKUP($AA161,GaAsSem_Req!$A$2:$N$22,4))</f>
        <v/>
      </c>
      <c r="H161" s="146"/>
      <c r="I161" s="147" t="str">
        <f t="shared" si="10"/>
        <v/>
      </c>
      <c r="J161" s="148" t="str">
        <f>IF($D161="","",VLOOKUP($AA161,GaAsSem_Req!$A$2:$N$22,5))</f>
        <v/>
      </c>
      <c r="K161" s="153"/>
      <c r="L161" s="154" t="str">
        <f t="shared" si="11"/>
        <v/>
      </c>
      <c r="M161" s="148" t="str">
        <f>IF($D161="","",VLOOKUP($AA161,GaAsSem_Req!$A$2:$N$22,6))</f>
        <v/>
      </c>
      <c r="N161" s="149" t="str">
        <f t="shared" si="12"/>
        <v/>
      </c>
      <c r="O161" s="150" t="str">
        <f>IF(OR($D161="",$W161="",GlobalParameters!$C$12=""),"",$W161)</f>
        <v/>
      </c>
      <c r="P161" s="151"/>
      <c r="Q161" s="144"/>
      <c r="R161" s="144"/>
      <c r="S161" s="144"/>
      <c r="T161" s="144"/>
      <c r="U161" s="144"/>
      <c r="V161" s="144"/>
      <c r="W161" s="152" t="str">
        <f>IF(OR($D161="",GlobalParameters!$C$12=""),"",MIN(VLOOKUP($AA161,GaAsSem_Req!$A$2:$N$22,13),$X161))</f>
        <v/>
      </c>
      <c r="X161" s="144"/>
      <c r="Y161" s="144"/>
      <c r="Z161" s="151"/>
      <c r="AA161" s="126" t="e">
        <f>VLOOKUP($D161,GaAsSem_Req!$R$2:$S$8,2)+VLOOKUP(GlobalParameters!$C$12,GaAsSem_Req!$T$2:$U$4,2)</f>
        <v>#N/A</v>
      </c>
    </row>
    <row r="162" spans="1:27" x14ac:dyDescent="0.25">
      <c r="A162" s="125"/>
      <c r="B162" s="144"/>
      <c r="C162" s="144"/>
      <c r="D162" s="145"/>
      <c r="E162" s="157"/>
      <c r="F162" s="158" t="str">
        <f t="shared" si="9"/>
        <v/>
      </c>
      <c r="G162" s="148" t="str">
        <f>IF($D162="","",VLOOKUP($AA162,GaAsSem_Req!$A$2:$N$22,4))</f>
        <v/>
      </c>
      <c r="H162" s="146"/>
      <c r="I162" s="147" t="str">
        <f t="shared" si="10"/>
        <v/>
      </c>
      <c r="J162" s="148" t="str">
        <f>IF($D162="","",VLOOKUP($AA162,GaAsSem_Req!$A$2:$N$22,5))</f>
        <v/>
      </c>
      <c r="K162" s="153"/>
      <c r="L162" s="154" t="str">
        <f t="shared" si="11"/>
        <v/>
      </c>
      <c r="M162" s="148" t="str">
        <f>IF($D162="","",VLOOKUP($AA162,GaAsSem_Req!$A$2:$N$22,6))</f>
        <v/>
      </c>
      <c r="N162" s="149" t="str">
        <f t="shared" si="12"/>
        <v/>
      </c>
      <c r="O162" s="150" t="str">
        <f>IF(OR($D162="",$W162="",GlobalParameters!$C$12=""),"",$W162)</f>
        <v/>
      </c>
      <c r="P162" s="151"/>
      <c r="Q162" s="144"/>
      <c r="R162" s="144"/>
      <c r="S162" s="144"/>
      <c r="T162" s="144"/>
      <c r="U162" s="144"/>
      <c r="V162" s="144"/>
      <c r="W162" s="152" t="str">
        <f>IF(OR($D162="",GlobalParameters!$C$12=""),"",MIN(VLOOKUP($AA162,GaAsSem_Req!$A$2:$N$22,13),$X162))</f>
        <v/>
      </c>
      <c r="X162" s="144"/>
      <c r="Y162" s="144"/>
      <c r="Z162" s="151"/>
      <c r="AA162" s="126" t="e">
        <f>VLOOKUP($D162,GaAsSem_Req!$R$2:$S$8,2)+VLOOKUP(GlobalParameters!$C$12,GaAsSem_Req!$T$2:$U$4,2)</f>
        <v>#N/A</v>
      </c>
    </row>
    <row r="163" spans="1:27" x14ac:dyDescent="0.25">
      <c r="A163" s="125"/>
      <c r="B163" s="144"/>
      <c r="C163" s="144"/>
      <c r="D163" s="145"/>
      <c r="E163" s="157"/>
      <c r="F163" s="158" t="str">
        <f t="shared" si="9"/>
        <v/>
      </c>
      <c r="G163" s="148" t="str">
        <f>IF($D163="","",VLOOKUP($AA163,GaAsSem_Req!$A$2:$N$22,4))</f>
        <v/>
      </c>
      <c r="H163" s="146"/>
      <c r="I163" s="147" t="str">
        <f t="shared" si="10"/>
        <v/>
      </c>
      <c r="J163" s="148" t="str">
        <f>IF($D163="","",VLOOKUP($AA163,GaAsSem_Req!$A$2:$N$22,5))</f>
        <v/>
      </c>
      <c r="K163" s="153"/>
      <c r="L163" s="154" t="str">
        <f t="shared" si="11"/>
        <v/>
      </c>
      <c r="M163" s="148" t="str">
        <f>IF($D163="","",VLOOKUP($AA163,GaAsSem_Req!$A$2:$N$22,6))</f>
        <v/>
      </c>
      <c r="N163" s="149" t="str">
        <f t="shared" si="12"/>
        <v/>
      </c>
      <c r="O163" s="150" t="str">
        <f>IF(OR($D163="",$W163="",GlobalParameters!$C$12=""),"",$W163)</f>
        <v/>
      </c>
      <c r="P163" s="151"/>
      <c r="Q163" s="144"/>
      <c r="R163" s="144"/>
      <c r="S163" s="144"/>
      <c r="T163" s="144"/>
      <c r="U163" s="144"/>
      <c r="V163" s="144"/>
      <c r="W163" s="152" t="str">
        <f>IF(OR($D163="",GlobalParameters!$C$12=""),"",MIN(VLOOKUP($AA163,GaAsSem_Req!$A$2:$N$22,13),$X163))</f>
        <v/>
      </c>
      <c r="X163" s="144"/>
      <c r="Y163" s="144"/>
      <c r="Z163" s="151"/>
      <c r="AA163" s="126" t="e">
        <f>VLOOKUP($D163,GaAsSem_Req!$R$2:$S$8,2)+VLOOKUP(GlobalParameters!$C$12,GaAsSem_Req!$T$2:$U$4,2)</f>
        <v>#N/A</v>
      </c>
    </row>
    <row r="164" spans="1:27" x14ac:dyDescent="0.25">
      <c r="A164" s="125"/>
      <c r="B164" s="144"/>
      <c r="C164" s="144"/>
      <c r="D164" s="145"/>
      <c r="E164" s="157"/>
      <c r="F164" s="158" t="str">
        <f t="shared" si="9"/>
        <v/>
      </c>
      <c r="G164" s="148" t="str">
        <f>IF($D164="","",VLOOKUP($AA164,GaAsSem_Req!$A$2:$N$22,4))</f>
        <v/>
      </c>
      <c r="H164" s="146"/>
      <c r="I164" s="147" t="str">
        <f t="shared" si="10"/>
        <v/>
      </c>
      <c r="J164" s="148" t="str">
        <f>IF($D164="","",VLOOKUP($AA164,GaAsSem_Req!$A$2:$N$22,5))</f>
        <v/>
      </c>
      <c r="K164" s="153"/>
      <c r="L164" s="154" t="str">
        <f t="shared" si="11"/>
        <v/>
      </c>
      <c r="M164" s="148" t="str">
        <f>IF($D164="","",VLOOKUP($AA164,GaAsSem_Req!$A$2:$N$22,6))</f>
        <v/>
      </c>
      <c r="N164" s="149" t="str">
        <f t="shared" si="12"/>
        <v/>
      </c>
      <c r="O164" s="150" t="str">
        <f>IF(OR($D164="",$W164="",GlobalParameters!$C$12=""),"",$W164)</f>
        <v/>
      </c>
      <c r="P164" s="151"/>
      <c r="Q164" s="144"/>
      <c r="R164" s="144"/>
      <c r="S164" s="144"/>
      <c r="T164" s="144"/>
      <c r="U164" s="144"/>
      <c r="V164" s="144"/>
      <c r="W164" s="152" t="str">
        <f>IF(OR($D164="",GlobalParameters!$C$12=""),"",MIN(VLOOKUP($AA164,GaAsSem_Req!$A$2:$N$22,13),$X164))</f>
        <v/>
      </c>
      <c r="X164" s="144"/>
      <c r="Y164" s="144"/>
      <c r="Z164" s="151"/>
      <c r="AA164" s="126" t="e">
        <f>VLOOKUP($D164,GaAsSem_Req!$R$2:$S$8,2)+VLOOKUP(GlobalParameters!$C$12,GaAsSem_Req!$T$2:$U$4,2)</f>
        <v>#N/A</v>
      </c>
    </row>
    <row r="165" spans="1:27" x14ac:dyDescent="0.25">
      <c r="A165" s="125"/>
      <c r="B165" s="144"/>
      <c r="C165" s="144"/>
      <c r="D165" s="145"/>
      <c r="E165" s="157"/>
      <c r="F165" s="158" t="str">
        <f t="shared" si="9"/>
        <v/>
      </c>
      <c r="G165" s="148" t="str">
        <f>IF($D165="","",VLOOKUP($AA165,GaAsSem_Req!$A$2:$N$22,4))</f>
        <v/>
      </c>
      <c r="H165" s="146"/>
      <c r="I165" s="147" t="str">
        <f t="shared" si="10"/>
        <v/>
      </c>
      <c r="J165" s="148" t="str">
        <f>IF($D165="","",VLOOKUP($AA165,GaAsSem_Req!$A$2:$N$22,5))</f>
        <v/>
      </c>
      <c r="K165" s="153"/>
      <c r="L165" s="154" t="str">
        <f t="shared" si="11"/>
        <v/>
      </c>
      <c r="M165" s="148" t="str">
        <f>IF($D165="","",VLOOKUP($AA165,GaAsSem_Req!$A$2:$N$22,6))</f>
        <v/>
      </c>
      <c r="N165" s="149" t="str">
        <f t="shared" si="12"/>
        <v/>
      </c>
      <c r="O165" s="150" t="str">
        <f>IF(OR($D165="",$W165="",GlobalParameters!$C$12=""),"",$W165)</f>
        <v/>
      </c>
      <c r="P165" s="151"/>
      <c r="Q165" s="144"/>
      <c r="R165" s="144"/>
      <c r="S165" s="144"/>
      <c r="T165" s="144"/>
      <c r="U165" s="144"/>
      <c r="V165" s="144"/>
      <c r="W165" s="152" t="str">
        <f>IF(OR($D165="",GlobalParameters!$C$12=""),"",MIN(VLOOKUP($AA165,GaAsSem_Req!$A$2:$N$22,13),$X165))</f>
        <v/>
      </c>
      <c r="X165" s="144"/>
      <c r="Y165" s="144"/>
      <c r="Z165" s="151"/>
      <c r="AA165" s="126" t="e">
        <f>VLOOKUP($D165,GaAsSem_Req!$R$2:$S$8,2)+VLOOKUP(GlobalParameters!$C$12,GaAsSem_Req!$T$2:$U$4,2)</f>
        <v>#N/A</v>
      </c>
    </row>
    <row r="166" spans="1:27" x14ac:dyDescent="0.25">
      <c r="A166" s="125"/>
      <c r="B166" s="144"/>
      <c r="C166" s="144"/>
      <c r="D166" s="145"/>
      <c r="E166" s="157"/>
      <c r="F166" s="158" t="str">
        <f t="shared" si="9"/>
        <v/>
      </c>
      <c r="G166" s="148" t="str">
        <f>IF($D166="","",VLOOKUP($AA166,GaAsSem_Req!$A$2:$N$22,4))</f>
        <v/>
      </c>
      <c r="H166" s="146"/>
      <c r="I166" s="147" t="str">
        <f t="shared" si="10"/>
        <v/>
      </c>
      <c r="J166" s="148" t="str">
        <f>IF($D166="","",VLOOKUP($AA166,GaAsSem_Req!$A$2:$N$22,5))</f>
        <v/>
      </c>
      <c r="K166" s="153"/>
      <c r="L166" s="154" t="str">
        <f t="shared" si="11"/>
        <v/>
      </c>
      <c r="M166" s="148" t="str">
        <f>IF($D166="","",VLOOKUP($AA166,GaAsSem_Req!$A$2:$N$22,6))</f>
        <v/>
      </c>
      <c r="N166" s="149" t="str">
        <f t="shared" si="12"/>
        <v/>
      </c>
      <c r="O166" s="150" t="str">
        <f>IF(OR($D166="",$W166="",GlobalParameters!$C$12=""),"",$W166)</f>
        <v/>
      </c>
      <c r="P166" s="151"/>
      <c r="Q166" s="144"/>
      <c r="R166" s="144"/>
      <c r="S166" s="144"/>
      <c r="T166" s="144"/>
      <c r="U166" s="144"/>
      <c r="V166" s="144"/>
      <c r="W166" s="152" t="str">
        <f>IF(OR($D166="",GlobalParameters!$C$12=""),"",MIN(VLOOKUP($AA166,GaAsSem_Req!$A$2:$N$22,13),$X166))</f>
        <v/>
      </c>
      <c r="X166" s="144"/>
      <c r="Y166" s="144"/>
      <c r="Z166" s="151"/>
      <c r="AA166" s="126" t="e">
        <f>VLOOKUP($D166,GaAsSem_Req!$R$2:$S$8,2)+VLOOKUP(GlobalParameters!$C$12,GaAsSem_Req!$T$2:$U$4,2)</f>
        <v>#N/A</v>
      </c>
    </row>
    <row r="167" spans="1:27" x14ac:dyDescent="0.25">
      <c r="A167" s="125"/>
      <c r="B167" s="144"/>
      <c r="C167" s="144"/>
      <c r="D167" s="145"/>
      <c r="E167" s="157"/>
      <c r="F167" s="158" t="str">
        <f t="shared" si="9"/>
        <v/>
      </c>
      <c r="G167" s="148" t="str">
        <f>IF($D167="","",VLOOKUP($AA167,GaAsSem_Req!$A$2:$N$22,4))</f>
        <v/>
      </c>
      <c r="H167" s="146"/>
      <c r="I167" s="147" t="str">
        <f t="shared" si="10"/>
        <v/>
      </c>
      <c r="J167" s="148" t="str">
        <f>IF($D167="","",VLOOKUP($AA167,GaAsSem_Req!$A$2:$N$22,5))</f>
        <v/>
      </c>
      <c r="K167" s="153"/>
      <c r="L167" s="154" t="str">
        <f t="shared" si="11"/>
        <v/>
      </c>
      <c r="M167" s="148" t="str">
        <f>IF($D167="","",VLOOKUP($AA167,GaAsSem_Req!$A$2:$N$22,6))</f>
        <v/>
      </c>
      <c r="N167" s="149" t="str">
        <f t="shared" si="12"/>
        <v/>
      </c>
      <c r="O167" s="150" t="str">
        <f>IF(OR($D167="",$W167="",GlobalParameters!$C$12=""),"",$W167)</f>
        <v/>
      </c>
      <c r="P167" s="151"/>
      <c r="Q167" s="144"/>
      <c r="R167" s="144"/>
      <c r="S167" s="144"/>
      <c r="T167" s="144"/>
      <c r="U167" s="144"/>
      <c r="V167" s="144"/>
      <c r="W167" s="152" t="str">
        <f>IF(OR($D167="",GlobalParameters!$C$12=""),"",MIN(VLOOKUP($AA167,GaAsSem_Req!$A$2:$N$22,13),$X167))</f>
        <v/>
      </c>
      <c r="X167" s="144"/>
      <c r="Y167" s="144"/>
      <c r="Z167" s="151"/>
      <c r="AA167" s="126" t="e">
        <f>VLOOKUP($D167,GaAsSem_Req!$R$2:$S$8,2)+VLOOKUP(GlobalParameters!$C$12,GaAsSem_Req!$T$2:$U$4,2)</f>
        <v>#N/A</v>
      </c>
    </row>
    <row r="168" spans="1:27" x14ac:dyDescent="0.25">
      <c r="A168" s="125"/>
      <c r="B168" s="144"/>
      <c r="C168" s="144"/>
      <c r="D168" s="145"/>
      <c r="E168" s="157"/>
      <c r="F168" s="158" t="str">
        <f t="shared" si="9"/>
        <v/>
      </c>
      <c r="G168" s="148" t="str">
        <f>IF($D168="","",VLOOKUP($AA168,GaAsSem_Req!$A$2:$N$22,4))</f>
        <v/>
      </c>
      <c r="H168" s="146"/>
      <c r="I168" s="147" t="str">
        <f t="shared" si="10"/>
        <v/>
      </c>
      <c r="J168" s="148" t="str">
        <f>IF($D168="","",VLOOKUP($AA168,GaAsSem_Req!$A$2:$N$22,5))</f>
        <v/>
      </c>
      <c r="K168" s="153"/>
      <c r="L168" s="154" t="str">
        <f t="shared" si="11"/>
        <v/>
      </c>
      <c r="M168" s="148" t="str">
        <f>IF($D168="","",VLOOKUP($AA168,GaAsSem_Req!$A$2:$N$22,6))</f>
        <v/>
      </c>
      <c r="N168" s="149" t="str">
        <f t="shared" si="12"/>
        <v/>
      </c>
      <c r="O168" s="150" t="str">
        <f>IF(OR($D168="",$W168="",GlobalParameters!$C$12=""),"",$W168)</f>
        <v/>
      </c>
      <c r="P168" s="151"/>
      <c r="Q168" s="144"/>
      <c r="R168" s="144"/>
      <c r="S168" s="144"/>
      <c r="T168" s="144"/>
      <c r="U168" s="144"/>
      <c r="V168" s="144"/>
      <c r="W168" s="152" t="str">
        <f>IF(OR($D168="",GlobalParameters!$C$12=""),"",MIN(VLOOKUP($AA168,GaAsSem_Req!$A$2:$N$22,13),$X168))</f>
        <v/>
      </c>
      <c r="X168" s="144"/>
      <c r="Y168" s="144"/>
      <c r="Z168" s="151"/>
      <c r="AA168" s="126" t="e">
        <f>VLOOKUP($D168,GaAsSem_Req!$R$2:$S$8,2)+VLOOKUP(GlobalParameters!$C$12,GaAsSem_Req!$T$2:$U$4,2)</f>
        <v>#N/A</v>
      </c>
    </row>
    <row r="169" spans="1:27" x14ac:dyDescent="0.25">
      <c r="A169" s="125"/>
      <c r="B169" s="144"/>
      <c r="C169" s="144"/>
      <c r="D169" s="145"/>
      <c r="E169" s="157"/>
      <c r="F169" s="158" t="str">
        <f t="shared" si="9"/>
        <v/>
      </c>
      <c r="G169" s="148" t="str">
        <f>IF($D169="","",VLOOKUP($AA169,GaAsSem_Req!$A$2:$N$22,4))</f>
        <v/>
      </c>
      <c r="H169" s="146"/>
      <c r="I169" s="147" t="str">
        <f t="shared" si="10"/>
        <v/>
      </c>
      <c r="J169" s="148" t="str">
        <f>IF($D169="","",VLOOKUP($AA169,GaAsSem_Req!$A$2:$N$22,5))</f>
        <v/>
      </c>
      <c r="K169" s="153"/>
      <c r="L169" s="154" t="str">
        <f t="shared" si="11"/>
        <v/>
      </c>
      <c r="M169" s="148" t="str">
        <f>IF($D169="","",VLOOKUP($AA169,GaAsSem_Req!$A$2:$N$22,6))</f>
        <v/>
      </c>
      <c r="N169" s="149" t="str">
        <f t="shared" si="12"/>
        <v/>
      </c>
      <c r="O169" s="150" t="str">
        <f>IF(OR($D169="",$W169="",GlobalParameters!$C$12=""),"",$W169)</f>
        <v/>
      </c>
      <c r="P169" s="151"/>
      <c r="Q169" s="144"/>
      <c r="R169" s="144"/>
      <c r="S169" s="144"/>
      <c r="T169" s="144"/>
      <c r="U169" s="144"/>
      <c r="V169" s="144"/>
      <c r="W169" s="152" t="str">
        <f>IF(OR($D169="",GlobalParameters!$C$12=""),"",MIN(VLOOKUP($AA169,GaAsSem_Req!$A$2:$N$22,13),$X169))</f>
        <v/>
      </c>
      <c r="X169" s="144"/>
      <c r="Y169" s="144"/>
      <c r="Z169" s="151"/>
      <c r="AA169" s="126" t="e">
        <f>VLOOKUP($D169,GaAsSem_Req!$R$2:$S$8,2)+VLOOKUP(GlobalParameters!$C$12,GaAsSem_Req!$T$2:$U$4,2)</f>
        <v>#N/A</v>
      </c>
    </row>
    <row r="170" spans="1:27" x14ac:dyDescent="0.25">
      <c r="A170" s="125"/>
      <c r="B170" s="144"/>
      <c r="C170" s="144"/>
      <c r="D170" s="145"/>
      <c r="E170" s="157"/>
      <c r="F170" s="158" t="str">
        <f t="shared" si="9"/>
        <v/>
      </c>
      <c r="G170" s="148" t="str">
        <f>IF($D170="","",VLOOKUP($AA170,GaAsSem_Req!$A$2:$N$22,4))</f>
        <v/>
      </c>
      <c r="H170" s="146"/>
      <c r="I170" s="147" t="str">
        <f t="shared" si="10"/>
        <v/>
      </c>
      <c r="J170" s="148" t="str">
        <f>IF($D170="","",VLOOKUP($AA170,GaAsSem_Req!$A$2:$N$22,5))</f>
        <v/>
      </c>
      <c r="K170" s="153"/>
      <c r="L170" s="154" t="str">
        <f t="shared" si="11"/>
        <v/>
      </c>
      <c r="M170" s="148" t="str">
        <f>IF($D170="","",VLOOKUP($AA170,GaAsSem_Req!$A$2:$N$22,6))</f>
        <v/>
      </c>
      <c r="N170" s="149" t="str">
        <f t="shared" si="12"/>
        <v/>
      </c>
      <c r="O170" s="150" t="str">
        <f>IF(OR($D170="",$W170="",GlobalParameters!$C$12=""),"",$W170)</f>
        <v/>
      </c>
      <c r="P170" s="151"/>
      <c r="Q170" s="144"/>
      <c r="R170" s="144"/>
      <c r="S170" s="144"/>
      <c r="T170" s="144"/>
      <c r="U170" s="144"/>
      <c r="V170" s="144"/>
      <c r="W170" s="152" t="str">
        <f>IF(OR($D170="",GlobalParameters!$C$12=""),"",MIN(VLOOKUP($AA170,GaAsSem_Req!$A$2:$N$22,13),$X170))</f>
        <v/>
      </c>
      <c r="X170" s="144"/>
      <c r="Y170" s="144"/>
      <c r="Z170" s="151"/>
      <c r="AA170" s="126" t="e">
        <f>VLOOKUP($D170,GaAsSem_Req!$R$2:$S$8,2)+VLOOKUP(GlobalParameters!$C$12,GaAsSem_Req!$T$2:$U$4,2)</f>
        <v>#N/A</v>
      </c>
    </row>
    <row r="171" spans="1:27" x14ac:dyDescent="0.25">
      <c r="A171" s="125"/>
      <c r="B171" s="144"/>
      <c r="C171" s="144"/>
      <c r="D171" s="145"/>
      <c r="E171" s="157"/>
      <c r="F171" s="158" t="str">
        <f t="shared" si="9"/>
        <v/>
      </c>
      <c r="G171" s="148" t="str">
        <f>IF($D171="","",VLOOKUP($AA171,GaAsSem_Req!$A$2:$N$22,4))</f>
        <v/>
      </c>
      <c r="H171" s="146"/>
      <c r="I171" s="147" t="str">
        <f t="shared" si="10"/>
        <v/>
      </c>
      <c r="J171" s="148" t="str">
        <f>IF($D171="","",VLOOKUP($AA171,GaAsSem_Req!$A$2:$N$22,5))</f>
        <v/>
      </c>
      <c r="K171" s="153"/>
      <c r="L171" s="154" t="str">
        <f t="shared" si="11"/>
        <v/>
      </c>
      <c r="M171" s="148" t="str">
        <f>IF($D171="","",VLOOKUP($AA171,GaAsSem_Req!$A$2:$N$22,6))</f>
        <v/>
      </c>
      <c r="N171" s="149" t="str">
        <f t="shared" si="12"/>
        <v/>
      </c>
      <c r="O171" s="150" t="str">
        <f>IF(OR($D171="",$W171="",GlobalParameters!$C$12=""),"",$W171)</f>
        <v/>
      </c>
      <c r="P171" s="151"/>
      <c r="Q171" s="144"/>
      <c r="R171" s="144"/>
      <c r="S171" s="144"/>
      <c r="T171" s="144"/>
      <c r="U171" s="144"/>
      <c r="V171" s="144"/>
      <c r="W171" s="152" t="str">
        <f>IF(OR($D171="",GlobalParameters!$C$12=""),"",MIN(VLOOKUP($AA171,GaAsSem_Req!$A$2:$N$22,13),$X171))</f>
        <v/>
      </c>
      <c r="X171" s="144"/>
      <c r="Y171" s="144"/>
      <c r="Z171" s="151"/>
      <c r="AA171" s="126" t="e">
        <f>VLOOKUP($D171,GaAsSem_Req!$R$2:$S$8,2)+VLOOKUP(GlobalParameters!$C$12,GaAsSem_Req!$T$2:$U$4,2)</f>
        <v>#N/A</v>
      </c>
    </row>
    <row r="172" spans="1:27" x14ac:dyDescent="0.25">
      <c r="A172" s="125"/>
      <c r="B172" s="144"/>
      <c r="C172" s="144"/>
      <c r="D172" s="145"/>
      <c r="E172" s="157"/>
      <c r="F172" s="158" t="str">
        <f t="shared" si="9"/>
        <v/>
      </c>
      <c r="G172" s="148" t="str">
        <f>IF($D172="","",VLOOKUP($AA172,GaAsSem_Req!$A$2:$N$22,4))</f>
        <v/>
      </c>
      <c r="H172" s="146"/>
      <c r="I172" s="147" t="str">
        <f t="shared" si="10"/>
        <v/>
      </c>
      <c r="J172" s="148" t="str">
        <f>IF($D172="","",VLOOKUP($AA172,GaAsSem_Req!$A$2:$N$22,5))</f>
        <v/>
      </c>
      <c r="K172" s="153"/>
      <c r="L172" s="154" t="str">
        <f t="shared" si="11"/>
        <v/>
      </c>
      <c r="M172" s="148" t="str">
        <f>IF($D172="","",VLOOKUP($AA172,GaAsSem_Req!$A$2:$N$22,6))</f>
        <v/>
      </c>
      <c r="N172" s="149" t="str">
        <f t="shared" si="12"/>
        <v/>
      </c>
      <c r="O172" s="150" t="str">
        <f>IF(OR($D172="",$W172="",GlobalParameters!$C$12=""),"",$W172)</f>
        <v/>
      </c>
      <c r="P172" s="151"/>
      <c r="Q172" s="144"/>
      <c r="R172" s="144"/>
      <c r="S172" s="144"/>
      <c r="T172" s="144"/>
      <c r="U172" s="144"/>
      <c r="V172" s="144"/>
      <c r="W172" s="152" t="str">
        <f>IF(OR($D172="",GlobalParameters!$C$12=""),"",MIN(VLOOKUP($AA172,GaAsSem_Req!$A$2:$N$22,13),$X172))</f>
        <v/>
      </c>
      <c r="X172" s="144"/>
      <c r="Y172" s="144"/>
      <c r="Z172" s="151"/>
      <c r="AA172" s="126" t="e">
        <f>VLOOKUP($D172,GaAsSem_Req!$R$2:$S$8,2)+VLOOKUP(GlobalParameters!$C$12,GaAsSem_Req!$T$2:$U$4,2)</f>
        <v>#N/A</v>
      </c>
    </row>
    <row r="173" spans="1:27" x14ac:dyDescent="0.25">
      <c r="A173" s="125"/>
      <c r="B173" s="144"/>
      <c r="C173" s="144"/>
      <c r="D173" s="145"/>
      <c r="E173" s="157"/>
      <c r="F173" s="158" t="str">
        <f t="shared" si="9"/>
        <v/>
      </c>
      <c r="G173" s="148" t="str">
        <f>IF($D173="","",VLOOKUP($AA173,GaAsSem_Req!$A$2:$N$22,4))</f>
        <v/>
      </c>
      <c r="H173" s="146"/>
      <c r="I173" s="147" t="str">
        <f t="shared" si="10"/>
        <v/>
      </c>
      <c r="J173" s="148" t="str">
        <f>IF($D173="","",VLOOKUP($AA173,GaAsSem_Req!$A$2:$N$22,5))</f>
        <v/>
      </c>
      <c r="K173" s="153"/>
      <c r="L173" s="154" t="str">
        <f t="shared" si="11"/>
        <v/>
      </c>
      <c r="M173" s="148" t="str">
        <f>IF($D173="","",VLOOKUP($AA173,GaAsSem_Req!$A$2:$N$22,6))</f>
        <v/>
      </c>
      <c r="N173" s="149" t="str">
        <f t="shared" si="12"/>
        <v/>
      </c>
      <c r="O173" s="150" t="str">
        <f>IF(OR($D173="",$W173="",GlobalParameters!$C$12=""),"",$W173)</f>
        <v/>
      </c>
      <c r="P173" s="151"/>
      <c r="Q173" s="144"/>
      <c r="R173" s="144"/>
      <c r="S173" s="144"/>
      <c r="T173" s="144"/>
      <c r="U173" s="144"/>
      <c r="V173" s="144"/>
      <c r="W173" s="152" t="str">
        <f>IF(OR($D173="",GlobalParameters!$C$12=""),"",MIN(VLOOKUP($AA173,GaAsSem_Req!$A$2:$N$22,13),$X173))</f>
        <v/>
      </c>
      <c r="X173" s="144"/>
      <c r="Y173" s="144"/>
      <c r="Z173" s="151"/>
      <c r="AA173" s="126" t="e">
        <f>VLOOKUP($D173,GaAsSem_Req!$R$2:$S$8,2)+VLOOKUP(GlobalParameters!$C$12,GaAsSem_Req!$T$2:$U$4,2)</f>
        <v>#N/A</v>
      </c>
    </row>
    <row r="174" spans="1:27" x14ac:dyDescent="0.25">
      <c r="A174" s="125"/>
      <c r="B174" s="144"/>
      <c r="C174" s="144"/>
      <c r="D174" s="145"/>
      <c r="E174" s="157"/>
      <c r="F174" s="158" t="str">
        <f t="shared" si="9"/>
        <v/>
      </c>
      <c r="G174" s="148" t="str">
        <f>IF($D174="","",VLOOKUP($AA174,GaAsSem_Req!$A$2:$N$22,4))</f>
        <v/>
      </c>
      <c r="H174" s="146"/>
      <c r="I174" s="147" t="str">
        <f t="shared" si="10"/>
        <v/>
      </c>
      <c r="J174" s="148" t="str">
        <f>IF($D174="","",VLOOKUP($AA174,GaAsSem_Req!$A$2:$N$22,5))</f>
        <v/>
      </c>
      <c r="K174" s="153"/>
      <c r="L174" s="154" t="str">
        <f t="shared" si="11"/>
        <v/>
      </c>
      <c r="M174" s="148" t="str">
        <f>IF($D174="","",VLOOKUP($AA174,GaAsSem_Req!$A$2:$N$22,6))</f>
        <v/>
      </c>
      <c r="N174" s="149" t="str">
        <f t="shared" si="12"/>
        <v/>
      </c>
      <c r="O174" s="150" t="str">
        <f>IF(OR($D174="",$W174="",GlobalParameters!$C$12=""),"",$W174)</f>
        <v/>
      </c>
      <c r="P174" s="151"/>
      <c r="Q174" s="144"/>
      <c r="R174" s="144"/>
      <c r="S174" s="144"/>
      <c r="T174" s="144"/>
      <c r="U174" s="144"/>
      <c r="V174" s="144"/>
      <c r="W174" s="152" t="str">
        <f>IF(OR($D174="",GlobalParameters!$C$12=""),"",MIN(VLOOKUP($AA174,GaAsSem_Req!$A$2:$N$22,13),$X174))</f>
        <v/>
      </c>
      <c r="X174" s="144"/>
      <c r="Y174" s="144"/>
      <c r="Z174" s="151"/>
      <c r="AA174" s="126" t="e">
        <f>VLOOKUP($D174,GaAsSem_Req!$R$2:$S$8,2)+VLOOKUP(GlobalParameters!$C$12,GaAsSem_Req!$T$2:$U$4,2)</f>
        <v>#N/A</v>
      </c>
    </row>
    <row r="175" spans="1:27" x14ac:dyDescent="0.25">
      <c r="A175" s="125"/>
      <c r="B175" s="144"/>
      <c r="C175" s="144"/>
      <c r="D175" s="145"/>
      <c r="E175" s="157"/>
      <c r="F175" s="158" t="str">
        <f t="shared" si="9"/>
        <v/>
      </c>
      <c r="G175" s="148" t="str">
        <f>IF($D175="","",VLOOKUP($AA175,GaAsSem_Req!$A$2:$N$22,4))</f>
        <v/>
      </c>
      <c r="H175" s="146"/>
      <c r="I175" s="147" t="str">
        <f t="shared" si="10"/>
        <v/>
      </c>
      <c r="J175" s="148" t="str">
        <f>IF($D175="","",VLOOKUP($AA175,GaAsSem_Req!$A$2:$N$22,5))</f>
        <v/>
      </c>
      <c r="K175" s="153"/>
      <c r="L175" s="154" t="str">
        <f t="shared" si="11"/>
        <v/>
      </c>
      <c r="M175" s="148" t="str">
        <f>IF($D175="","",VLOOKUP($AA175,GaAsSem_Req!$A$2:$N$22,6))</f>
        <v/>
      </c>
      <c r="N175" s="149" t="str">
        <f t="shared" si="12"/>
        <v/>
      </c>
      <c r="O175" s="150" t="str">
        <f>IF(OR($D175="",$W175="",GlobalParameters!$C$12=""),"",$W175)</f>
        <v/>
      </c>
      <c r="P175" s="151"/>
      <c r="Q175" s="144"/>
      <c r="R175" s="144"/>
      <c r="S175" s="144"/>
      <c r="T175" s="144"/>
      <c r="U175" s="144"/>
      <c r="V175" s="144"/>
      <c r="W175" s="152" t="str">
        <f>IF(OR($D175="",GlobalParameters!$C$12=""),"",MIN(VLOOKUP($AA175,GaAsSem_Req!$A$2:$N$22,13),$X175))</f>
        <v/>
      </c>
      <c r="X175" s="144"/>
      <c r="Y175" s="144"/>
      <c r="Z175" s="151"/>
      <c r="AA175" s="126" t="e">
        <f>VLOOKUP($D175,GaAsSem_Req!$R$2:$S$8,2)+VLOOKUP(GlobalParameters!$C$12,GaAsSem_Req!$T$2:$U$4,2)</f>
        <v>#N/A</v>
      </c>
    </row>
    <row r="176" spans="1:27" x14ac:dyDescent="0.25">
      <c r="A176" s="125"/>
      <c r="B176" s="144"/>
      <c r="C176" s="144"/>
      <c r="D176" s="145"/>
      <c r="E176" s="157"/>
      <c r="F176" s="158" t="str">
        <f t="shared" si="9"/>
        <v/>
      </c>
      <c r="G176" s="148" t="str">
        <f>IF($D176="","",VLOOKUP($AA176,GaAsSem_Req!$A$2:$N$22,4))</f>
        <v/>
      </c>
      <c r="H176" s="146"/>
      <c r="I176" s="147" t="str">
        <f t="shared" si="10"/>
        <v/>
      </c>
      <c r="J176" s="148" t="str">
        <f>IF($D176="","",VLOOKUP($AA176,GaAsSem_Req!$A$2:$N$22,5))</f>
        <v/>
      </c>
      <c r="K176" s="153"/>
      <c r="L176" s="154" t="str">
        <f t="shared" si="11"/>
        <v/>
      </c>
      <c r="M176" s="148" t="str">
        <f>IF($D176="","",VLOOKUP($AA176,GaAsSem_Req!$A$2:$N$22,6))</f>
        <v/>
      </c>
      <c r="N176" s="149" t="str">
        <f t="shared" si="12"/>
        <v/>
      </c>
      <c r="O176" s="150" t="str">
        <f>IF(OR($D176="",$W176="",GlobalParameters!$C$12=""),"",$W176)</f>
        <v/>
      </c>
      <c r="P176" s="151"/>
      <c r="Q176" s="144"/>
      <c r="R176" s="144"/>
      <c r="S176" s="144"/>
      <c r="T176" s="144"/>
      <c r="U176" s="144"/>
      <c r="V176" s="144"/>
      <c r="W176" s="152" t="str">
        <f>IF(OR($D176="",GlobalParameters!$C$12=""),"",MIN(VLOOKUP($AA176,GaAsSem_Req!$A$2:$N$22,13),$X176))</f>
        <v/>
      </c>
      <c r="X176" s="144"/>
      <c r="Y176" s="144"/>
      <c r="Z176" s="151"/>
      <c r="AA176" s="126" t="e">
        <f>VLOOKUP($D176,GaAsSem_Req!$R$2:$S$8,2)+VLOOKUP(GlobalParameters!$C$12,GaAsSem_Req!$T$2:$U$4,2)</f>
        <v>#N/A</v>
      </c>
    </row>
    <row r="177" spans="1:27" x14ac:dyDescent="0.25">
      <c r="A177" s="125"/>
      <c r="B177" s="144"/>
      <c r="C177" s="144"/>
      <c r="D177" s="145"/>
      <c r="E177" s="157"/>
      <c r="F177" s="158" t="str">
        <f t="shared" si="9"/>
        <v/>
      </c>
      <c r="G177" s="148" t="str">
        <f>IF($D177="","",VLOOKUP($AA177,GaAsSem_Req!$A$2:$N$22,4))</f>
        <v/>
      </c>
      <c r="H177" s="146"/>
      <c r="I177" s="147" t="str">
        <f t="shared" si="10"/>
        <v/>
      </c>
      <c r="J177" s="148" t="str">
        <f>IF($D177="","",VLOOKUP($AA177,GaAsSem_Req!$A$2:$N$22,5))</f>
        <v/>
      </c>
      <c r="K177" s="153"/>
      <c r="L177" s="154" t="str">
        <f t="shared" si="11"/>
        <v/>
      </c>
      <c r="M177" s="148" t="str">
        <f>IF($D177="","",VLOOKUP($AA177,GaAsSem_Req!$A$2:$N$22,6))</f>
        <v/>
      </c>
      <c r="N177" s="149" t="str">
        <f t="shared" si="12"/>
        <v/>
      </c>
      <c r="O177" s="150" t="str">
        <f>IF(OR($D177="",$W177="",GlobalParameters!$C$12=""),"",$W177)</f>
        <v/>
      </c>
      <c r="P177" s="151"/>
      <c r="Q177" s="144"/>
      <c r="R177" s="144"/>
      <c r="S177" s="144"/>
      <c r="T177" s="144"/>
      <c r="U177" s="144"/>
      <c r="V177" s="144"/>
      <c r="W177" s="152" t="str">
        <f>IF(OR($D177="",GlobalParameters!$C$12=""),"",MIN(VLOOKUP($AA177,GaAsSem_Req!$A$2:$N$22,13),$X177))</f>
        <v/>
      </c>
      <c r="X177" s="144"/>
      <c r="Y177" s="144"/>
      <c r="Z177" s="151"/>
      <c r="AA177" s="126" t="e">
        <f>VLOOKUP($D177,GaAsSem_Req!$R$2:$S$8,2)+VLOOKUP(GlobalParameters!$C$12,GaAsSem_Req!$T$2:$U$4,2)</f>
        <v>#N/A</v>
      </c>
    </row>
    <row r="178" spans="1:27" x14ac:dyDescent="0.25">
      <c r="A178" s="125"/>
      <c r="B178" s="144"/>
      <c r="C178" s="144"/>
      <c r="D178" s="145"/>
      <c r="E178" s="157"/>
      <c r="F178" s="158" t="str">
        <f t="shared" si="9"/>
        <v/>
      </c>
      <c r="G178" s="148" t="str">
        <f>IF($D178="","",VLOOKUP($AA178,GaAsSem_Req!$A$2:$N$22,4))</f>
        <v/>
      </c>
      <c r="H178" s="146"/>
      <c r="I178" s="147" t="str">
        <f t="shared" si="10"/>
        <v/>
      </c>
      <c r="J178" s="148" t="str">
        <f>IF($D178="","",VLOOKUP($AA178,GaAsSem_Req!$A$2:$N$22,5))</f>
        <v/>
      </c>
      <c r="K178" s="153"/>
      <c r="L178" s="154" t="str">
        <f t="shared" si="11"/>
        <v/>
      </c>
      <c r="M178" s="148" t="str">
        <f>IF($D178="","",VLOOKUP($AA178,GaAsSem_Req!$A$2:$N$22,6))</f>
        <v/>
      </c>
      <c r="N178" s="149" t="str">
        <f t="shared" si="12"/>
        <v/>
      </c>
      <c r="O178" s="150" t="str">
        <f>IF(OR($D178="",$W178="",GlobalParameters!$C$12=""),"",$W178)</f>
        <v/>
      </c>
      <c r="P178" s="151"/>
      <c r="Q178" s="144"/>
      <c r="R178" s="144"/>
      <c r="S178" s="144"/>
      <c r="T178" s="144"/>
      <c r="U178" s="144"/>
      <c r="V178" s="144"/>
      <c r="W178" s="152" t="str">
        <f>IF(OR($D178="",GlobalParameters!$C$12=""),"",MIN(VLOOKUP($AA178,GaAsSem_Req!$A$2:$N$22,13),$X178))</f>
        <v/>
      </c>
      <c r="X178" s="144"/>
      <c r="Y178" s="144"/>
      <c r="Z178" s="151"/>
      <c r="AA178" s="126" t="e">
        <f>VLOOKUP($D178,GaAsSem_Req!$R$2:$S$8,2)+VLOOKUP(GlobalParameters!$C$12,GaAsSem_Req!$T$2:$U$4,2)</f>
        <v>#N/A</v>
      </c>
    </row>
    <row r="179" spans="1:27" x14ac:dyDescent="0.25">
      <c r="A179" s="125"/>
      <c r="B179" s="144"/>
      <c r="C179" s="144"/>
      <c r="D179" s="145"/>
      <c r="E179" s="157"/>
      <c r="F179" s="158" t="str">
        <f t="shared" si="9"/>
        <v/>
      </c>
      <c r="G179" s="148" t="str">
        <f>IF($D179="","",VLOOKUP($AA179,GaAsSem_Req!$A$2:$N$22,4))</f>
        <v/>
      </c>
      <c r="H179" s="146"/>
      <c r="I179" s="147" t="str">
        <f t="shared" si="10"/>
        <v/>
      </c>
      <c r="J179" s="148" t="str">
        <f>IF($D179="","",VLOOKUP($AA179,GaAsSem_Req!$A$2:$N$22,5))</f>
        <v/>
      </c>
      <c r="K179" s="153"/>
      <c r="L179" s="154" t="str">
        <f t="shared" si="11"/>
        <v/>
      </c>
      <c r="M179" s="148" t="str">
        <f>IF($D179="","",VLOOKUP($AA179,GaAsSem_Req!$A$2:$N$22,6))</f>
        <v/>
      </c>
      <c r="N179" s="149" t="str">
        <f t="shared" si="12"/>
        <v/>
      </c>
      <c r="O179" s="150" t="str">
        <f>IF(OR($D179="",$W179="",GlobalParameters!$C$12=""),"",$W179)</f>
        <v/>
      </c>
      <c r="P179" s="151"/>
      <c r="Q179" s="144"/>
      <c r="R179" s="144"/>
      <c r="S179" s="144"/>
      <c r="T179" s="144"/>
      <c r="U179" s="144"/>
      <c r="V179" s="144"/>
      <c r="W179" s="152" t="str">
        <f>IF(OR($D179="",GlobalParameters!$C$12=""),"",MIN(VLOOKUP($AA179,GaAsSem_Req!$A$2:$N$22,13),$X179))</f>
        <v/>
      </c>
      <c r="X179" s="144"/>
      <c r="Y179" s="144"/>
      <c r="Z179" s="151"/>
      <c r="AA179" s="126" t="e">
        <f>VLOOKUP($D179,GaAsSem_Req!$R$2:$S$8,2)+VLOOKUP(GlobalParameters!$C$12,GaAsSem_Req!$T$2:$U$4,2)</f>
        <v>#N/A</v>
      </c>
    </row>
    <row r="180" spans="1:27" x14ac:dyDescent="0.25">
      <c r="A180" s="125"/>
      <c r="B180" s="144"/>
      <c r="C180" s="144"/>
      <c r="D180" s="145"/>
      <c r="E180" s="157"/>
      <c r="F180" s="158" t="str">
        <f t="shared" si="9"/>
        <v/>
      </c>
      <c r="G180" s="148" t="str">
        <f>IF($D180="","",VLOOKUP($AA180,GaAsSem_Req!$A$2:$N$22,4))</f>
        <v/>
      </c>
      <c r="H180" s="146"/>
      <c r="I180" s="147" t="str">
        <f t="shared" si="10"/>
        <v/>
      </c>
      <c r="J180" s="148" t="str">
        <f>IF($D180="","",VLOOKUP($AA180,GaAsSem_Req!$A$2:$N$22,5))</f>
        <v/>
      </c>
      <c r="K180" s="153"/>
      <c r="L180" s="154" t="str">
        <f t="shared" si="11"/>
        <v/>
      </c>
      <c r="M180" s="148" t="str">
        <f>IF($D180="","",VLOOKUP($AA180,GaAsSem_Req!$A$2:$N$22,6))</f>
        <v/>
      </c>
      <c r="N180" s="149" t="str">
        <f t="shared" si="12"/>
        <v/>
      </c>
      <c r="O180" s="150" t="str">
        <f>IF(OR($D180="",$W180="",GlobalParameters!$C$12=""),"",$W180)</f>
        <v/>
      </c>
      <c r="P180" s="151"/>
      <c r="Q180" s="144"/>
      <c r="R180" s="144"/>
      <c r="S180" s="144"/>
      <c r="T180" s="144"/>
      <c r="U180" s="144"/>
      <c r="V180" s="144"/>
      <c r="W180" s="152" t="str">
        <f>IF(OR($D180="",GlobalParameters!$C$12=""),"",MIN(VLOOKUP($AA180,GaAsSem_Req!$A$2:$N$22,13),$X180))</f>
        <v/>
      </c>
      <c r="X180" s="144"/>
      <c r="Y180" s="144"/>
      <c r="Z180" s="151"/>
      <c r="AA180" s="126" t="e">
        <f>VLOOKUP($D180,GaAsSem_Req!$R$2:$S$8,2)+VLOOKUP(GlobalParameters!$C$12,GaAsSem_Req!$T$2:$U$4,2)</f>
        <v>#N/A</v>
      </c>
    </row>
    <row r="181" spans="1:27" x14ac:dyDescent="0.25">
      <c r="A181" s="125"/>
      <c r="B181" s="144"/>
      <c r="C181" s="144"/>
      <c r="D181" s="145"/>
      <c r="E181" s="157"/>
      <c r="F181" s="158" t="str">
        <f t="shared" si="9"/>
        <v/>
      </c>
      <c r="G181" s="148" t="str">
        <f>IF($D181="","",VLOOKUP($AA181,GaAsSem_Req!$A$2:$N$22,4))</f>
        <v/>
      </c>
      <c r="H181" s="146"/>
      <c r="I181" s="147" t="str">
        <f t="shared" si="10"/>
        <v/>
      </c>
      <c r="J181" s="148" t="str">
        <f>IF($D181="","",VLOOKUP($AA181,GaAsSem_Req!$A$2:$N$22,5))</f>
        <v/>
      </c>
      <c r="K181" s="153"/>
      <c r="L181" s="154" t="str">
        <f t="shared" si="11"/>
        <v/>
      </c>
      <c r="M181" s="148" t="str">
        <f>IF($D181="","",VLOOKUP($AA181,GaAsSem_Req!$A$2:$N$22,6))</f>
        <v/>
      </c>
      <c r="N181" s="149" t="str">
        <f t="shared" si="12"/>
        <v/>
      </c>
      <c r="O181" s="150" t="str">
        <f>IF(OR($D181="",$W181="",GlobalParameters!$C$12=""),"",$W181)</f>
        <v/>
      </c>
      <c r="P181" s="151"/>
      <c r="Q181" s="144"/>
      <c r="R181" s="144"/>
      <c r="S181" s="144"/>
      <c r="T181" s="144"/>
      <c r="U181" s="144"/>
      <c r="V181" s="144"/>
      <c r="W181" s="152" t="str">
        <f>IF(OR($D181="",GlobalParameters!$C$12=""),"",MIN(VLOOKUP($AA181,GaAsSem_Req!$A$2:$N$22,13),$X181))</f>
        <v/>
      </c>
      <c r="X181" s="144"/>
      <c r="Y181" s="144"/>
      <c r="Z181" s="151"/>
      <c r="AA181" s="126" t="e">
        <f>VLOOKUP($D181,GaAsSem_Req!$R$2:$S$8,2)+VLOOKUP(GlobalParameters!$C$12,GaAsSem_Req!$T$2:$U$4,2)</f>
        <v>#N/A</v>
      </c>
    </row>
    <row r="182" spans="1:27" x14ac:dyDescent="0.25">
      <c r="A182" s="125"/>
      <c r="B182" s="144"/>
      <c r="C182" s="144"/>
      <c r="D182" s="145"/>
      <c r="E182" s="157"/>
      <c r="F182" s="158" t="str">
        <f t="shared" si="9"/>
        <v/>
      </c>
      <c r="G182" s="148" t="str">
        <f>IF($D182="","",VLOOKUP($AA182,GaAsSem_Req!$A$2:$N$22,4))</f>
        <v/>
      </c>
      <c r="H182" s="146"/>
      <c r="I182" s="147" t="str">
        <f t="shared" si="10"/>
        <v/>
      </c>
      <c r="J182" s="148" t="str">
        <f>IF($D182="","",VLOOKUP($AA182,GaAsSem_Req!$A$2:$N$22,5))</f>
        <v/>
      </c>
      <c r="K182" s="153"/>
      <c r="L182" s="154" t="str">
        <f t="shared" si="11"/>
        <v/>
      </c>
      <c r="M182" s="148" t="str">
        <f>IF($D182="","",VLOOKUP($AA182,GaAsSem_Req!$A$2:$N$22,6))</f>
        <v/>
      </c>
      <c r="N182" s="149" t="str">
        <f t="shared" si="12"/>
        <v/>
      </c>
      <c r="O182" s="150" t="str">
        <f>IF(OR($D182="",$W182="",GlobalParameters!$C$12=""),"",$W182)</f>
        <v/>
      </c>
      <c r="P182" s="151"/>
      <c r="Q182" s="144"/>
      <c r="R182" s="144"/>
      <c r="S182" s="144"/>
      <c r="T182" s="144"/>
      <c r="U182" s="144"/>
      <c r="V182" s="144"/>
      <c r="W182" s="152" t="str">
        <f>IF(OR($D182="",GlobalParameters!$C$12=""),"",MIN(VLOOKUP($AA182,GaAsSem_Req!$A$2:$N$22,13),$X182))</f>
        <v/>
      </c>
      <c r="X182" s="144"/>
      <c r="Y182" s="144"/>
      <c r="Z182" s="151"/>
      <c r="AA182" s="126" t="e">
        <f>VLOOKUP($D182,GaAsSem_Req!$R$2:$S$8,2)+VLOOKUP(GlobalParameters!$C$12,GaAsSem_Req!$T$2:$U$4,2)</f>
        <v>#N/A</v>
      </c>
    </row>
    <row r="183" spans="1:27" x14ac:dyDescent="0.25">
      <c r="A183" s="125"/>
      <c r="B183" s="144"/>
      <c r="C183" s="144"/>
      <c r="D183" s="145"/>
      <c r="E183" s="157"/>
      <c r="F183" s="158" t="str">
        <f t="shared" si="9"/>
        <v/>
      </c>
      <c r="G183" s="148" t="str">
        <f>IF($D183="","",VLOOKUP($AA183,GaAsSem_Req!$A$2:$N$22,4))</f>
        <v/>
      </c>
      <c r="H183" s="146"/>
      <c r="I183" s="147" t="str">
        <f t="shared" si="10"/>
        <v/>
      </c>
      <c r="J183" s="148" t="str">
        <f>IF($D183="","",VLOOKUP($AA183,GaAsSem_Req!$A$2:$N$22,5))</f>
        <v/>
      </c>
      <c r="K183" s="153"/>
      <c r="L183" s="154" t="str">
        <f t="shared" si="11"/>
        <v/>
      </c>
      <c r="M183" s="148" t="str">
        <f>IF($D183="","",VLOOKUP($AA183,GaAsSem_Req!$A$2:$N$22,6))</f>
        <v/>
      </c>
      <c r="N183" s="149" t="str">
        <f t="shared" si="12"/>
        <v/>
      </c>
      <c r="O183" s="150" t="str">
        <f>IF(OR($D183="",$W183="",GlobalParameters!$C$12=""),"",$W183)</f>
        <v/>
      </c>
      <c r="P183" s="151"/>
      <c r="Q183" s="144"/>
      <c r="R183" s="144"/>
      <c r="S183" s="144"/>
      <c r="T183" s="144"/>
      <c r="U183" s="144"/>
      <c r="V183" s="144"/>
      <c r="W183" s="152" t="str">
        <f>IF(OR($D183="",GlobalParameters!$C$12=""),"",MIN(VLOOKUP($AA183,GaAsSem_Req!$A$2:$N$22,13),$X183))</f>
        <v/>
      </c>
      <c r="X183" s="144"/>
      <c r="Y183" s="144"/>
      <c r="Z183" s="151"/>
      <c r="AA183" s="126" t="e">
        <f>VLOOKUP($D183,GaAsSem_Req!$R$2:$S$8,2)+VLOOKUP(GlobalParameters!$C$12,GaAsSem_Req!$T$2:$U$4,2)</f>
        <v>#N/A</v>
      </c>
    </row>
    <row r="184" spans="1:27" x14ac:dyDescent="0.25">
      <c r="A184" s="125"/>
      <c r="B184" s="144"/>
      <c r="C184" s="144"/>
      <c r="D184" s="145"/>
      <c r="E184" s="157"/>
      <c r="F184" s="158" t="str">
        <f t="shared" si="9"/>
        <v/>
      </c>
      <c r="G184" s="148" t="str">
        <f>IF($D184="","",VLOOKUP($AA184,GaAsSem_Req!$A$2:$N$22,4))</f>
        <v/>
      </c>
      <c r="H184" s="146"/>
      <c r="I184" s="147" t="str">
        <f t="shared" si="10"/>
        <v/>
      </c>
      <c r="J184" s="148" t="str">
        <f>IF($D184="","",VLOOKUP($AA184,GaAsSem_Req!$A$2:$N$22,5))</f>
        <v/>
      </c>
      <c r="K184" s="153"/>
      <c r="L184" s="154" t="str">
        <f t="shared" si="11"/>
        <v/>
      </c>
      <c r="M184" s="148" t="str">
        <f>IF($D184="","",VLOOKUP($AA184,GaAsSem_Req!$A$2:$N$22,6))</f>
        <v/>
      </c>
      <c r="N184" s="149" t="str">
        <f t="shared" si="12"/>
        <v/>
      </c>
      <c r="O184" s="150" t="str">
        <f>IF(OR($D184="",$W184="",GlobalParameters!$C$12=""),"",$W184)</f>
        <v/>
      </c>
      <c r="P184" s="151"/>
      <c r="Q184" s="144"/>
      <c r="R184" s="144"/>
      <c r="S184" s="144"/>
      <c r="T184" s="144"/>
      <c r="U184" s="144"/>
      <c r="V184" s="144"/>
      <c r="W184" s="152" t="str">
        <f>IF(OR($D184="",GlobalParameters!$C$12=""),"",MIN(VLOOKUP($AA184,GaAsSem_Req!$A$2:$N$22,13),$X184))</f>
        <v/>
      </c>
      <c r="X184" s="144"/>
      <c r="Y184" s="144"/>
      <c r="Z184" s="151"/>
      <c r="AA184" s="126" t="e">
        <f>VLOOKUP($D184,GaAsSem_Req!$R$2:$S$8,2)+VLOOKUP(GlobalParameters!$C$12,GaAsSem_Req!$T$2:$U$4,2)</f>
        <v>#N/A</v>
      </c>
    </row>
    <row r="185" spans="1:27" x14ac:dyDescent="0.25">
      <c r="A185" s="125"/>
      <c r="B185" s="144"/>
      <c r="C185" s="144"/>
      <c r="D185" s="145"/>
      <c r="E185" s="157"/>
      <c r="F185" s="158" t="str">
        <f t="shared" si="9"/>
        <v/>
      </c>
      <c r="G185" s="148" t="str">
        <f>IF($D185="","",VLOOKUP($AA185,GaAsSem_Req!$A$2:$N$22,4))</f>
        <v/>
      </c>
      <c r="H185" s="146"/>
      <c r="I185" s="147" t="str">
        <f t="shared" si="10"/>
        <v/>
      </c>
      <c r="J185" s="148" t="str">
        <f>IF($D185="","",VLOOKUP($AA185,GaAsSem_Req!$A$2:$N$22,5))</f>
        <v/>
      </c>
      <c r="K185" s="153"/>
      <c r="L185" s="154" t="str">
        <f t="shared" si="11"/>
        <v/>
      </c>
      <c r="M185" s="148" t="str">
        <f>IF($D185="","",VLOOKUP($AA185,GaAsSem_Req!$A$2:$N$22,6))</f>
        <v/>
      </c>
      <c r="N185" s="149" t="str">
        <f t="shared" si="12"/>
        <v/>
      </c>
      <c r="O185" s="150" t="str">
        <f>IF(OR($D185="",$W185="",GlobalParameters!$C$12=""),"",$W185)</f>
        <v/>
      </c>
      <c r="P185" s="151"/>
      <c r="Q185" s="144"/>
      <c r="R185" s="144"/>
      <c r="S185" s="144"/>
      <c r="T185" s="144"/>
      <c r="U185" s="144"/>
      <c r="V185" s="144"/>
      <c r="W185" s="152" t="str">
        <f>IF(OR($D185="",GlobalParameters!$C$12=""),"",MIN(VLOOKUP($AA185,GaAsSem_Req!$A$2:$N$22,13),$X185))</f>
        <v/>
      </c>
      <c r="X185" s="144"/>
      <c r="Y185" s="144"/>
      <c r="Z185" s="151"/>
      <c r="AA185" s="126" t="e">
        <f>VLOOKUP($D185,GaAsSem_Req!$R$2:$S$8,2)+VLOOKUP(GlobalParameters!$C$12,GaAsSem_Req!$T$2:$U$4,2)</f>
        <v>#N/A</v>
      </c>
    </row>
    <row r="186" spans="1:27" x14ac:dyDescent="0.25">
      <c r="A186" s="125"/>
      <c r="B186" s="144"/>
      <c r="C186" s="144"/>
      <c r="D186" s="145"/>
      <c r="E186" s="157"/>
      <c r="F186" s="158" t="str">
        <f t="shared" si="9"/>
        <v/>
      </c>
      <c r="G186" s="148" t="str">
        <f>IF($D186="","",VLOOKUP($AA186,GaAsSem_Req!$A$2:$N$22,4))</f>
        <v/>
      </c>
      <c r="H186" s="146"/>
      <c r="I186" s="147" t="str">
        <f t="shared" si="10"/>
        <v/>
      </c>
      <c r="J186" s="148" t="str">
        <f>IF($D186="","",VLOOKUP($AA186,GaAsSem_Req!$A$2:$N$22,5))</f>
        <v/>
      </c>
      <c r="K186" s="153"/>
      <c r="L186" s="154" t="str">
        <f t="shared" si="11"/>
        <v/>
      </c>
      <c r="M186" s="148" t="str">
        <f>IF($D186="","",VLOOKUP($AA186,GaAsSem_Req!$A$2:$N$22,6))</f>
        <v/>
      </c>
      <c r="N186" s="149" t="str">
        <f t="shared" si="12"/>
        <v/>
      </c>
      <c r="O186" s="150" t="str">
        <f>IF(OR($D186="",$W186="",GlobalParameters!$C$12=""),"",$W186)</f>
        <v/>
      </c>
      <c r="P186" s="151"/>
      <c r="Q186" s="144"/>
      <c r="R186" s="144"/>
      <c r="S186" s="144"/>
      <c r="T186" s="144"/>
      <c r="U186" s="144"/>
      <c r="V186" s="144"/>
      <c r="W186" s="152" t="str">
        <f>IF(OR($D186="",GlobalParameters!$C$12=""),"",MIN(VLOOKUP($AA186,GaAsSem_Req!$A$2:$N$22,13),$X186))</f>
        <v/>
      </c>
      <c r="X186" s="144"/>
      <c r="Y186" s="144"/>
      <c r="Z186" s="151"/>
      <c r="AA186" s="126" t="e">
        <f>VLOOKUP($D186,GaAsSem_Req!$R$2:$S$8,2)+VLOOKUP(GlobalParameters!$C$12,GaAsSem_Req!$T$2:$U$4,2)</f>
        <v>#N/A</v>
      </c>
    </row>
    <row r="187" spans="1:27" x14ac:dyDescent="0.25">
      <c r="A187" s="125"/>
      <c r="B187" s="144"/>
      <c r="C187" s="144"/>
      <c r="D187" s="145"/>
      <c r="E187" s="157"/>
      <c r="F187" s="158" t="str">
        <f t="shared" si="9"/>
        <v/>
      </c>
      <c r="G187" s="148" t="str">
        <f>IF($D187="","",VLOOKUP($AA187,GaAsSem_Req!$A$2:$N$22,4))</f>
        <v/>
      </c>
      <c r="H187" s="146"/>
      <c r="I187" s="147" t="str">
        <f t="shared" si="10"/>
        <v/>
      </c>
      <c r="J187" s="148" t="str">
        <f>IF($D187="","",VLOOKUP($AA187,GaAsSem_Req!$A$2:$N$22,5))</f>
        <v/>
      </c>
      <c r="K187" s="153"/>
      <c r="L187" s="154" t="str">
        <f t="shared" si="11"/>
        <v/>
      </c>
      <c r="M187" s="148" t="str">
        <f>IF($D187="","",VLOOKUP($AA187,GaAsSem_Req!$A$2:$N$22,6))</f>
        <v/>
      </c>
      <c r="N187" s="149" t="str">
        <f t="shared" si="12"/>
        <v/>
      </c>
      <c r="O187" s="150" t="str">
        <f>IF(OR($D187="",$W187="",GlobalParameters!$C$12=""),"",$W187)</f>
        <v/>
      </c>
      <c r="P187" s="151"/>
      <c r="Q187" s="144"/>
      <c r="R187" s="144"/>
      <c r="S187" s="144"/>
      <c r="T187" s="144"/>
      <c r="U187" s="144"/>
      <c r="V187" s="144"/>
      <c r="W187" s="152" t="str">
        <f>IF(OR($D187="",GlobalParameters!$C$12=""),"",MIN(VLOOKUP($AA187,GaAsSem_Req!$A$2:$N$22,13),$X187))</f>
        <v/>
      </c>
      <c r="X187" s="144"/>
      <c r="Y187" s="144"/>
      <c r="Z187" s="151"/>
      <c r="AA187" s="126" t="e">
        <f>VLOOKUP($D187,GaAsSem_Req!$R$2:$S$8,2)+VLOOKUP(GlobalParameters!$C$12,GaAsSem_Req!$T$2:$U$4,2)</f>
        <v>#N/A</v>
      </c>
    </row>
    <row r="188" spans="1:27" x14ac:dyDescent="0.25">
      <c r="A188" s="125"/>
      <c r="B188" s="144"/>
      <c r="C188" s="144"/>
      <c r="D188" s="145"/>
      <c r="E188" s="157"/>
      <c r="F188" s="158" t="str">
        <f t="shared" si="9"/>
        <v/>
      </c>
      <c r="G188" s="148" t="str">
        <f>IF($D188="","",VLOOKUP($AA188,GaAsSem_Req!$A$2:$N$22,4))</f>
        <v/>
      </c>
      <c r="H188" s="146"/>
      <c r="I188" s="147" t="str">
        <f t="shared" si="10"/>
        <v/>
      </c>
      <c r="J188" s="148" t="str">
        <f>IF($D188="","",VLOOKUP($AA188,GaAsSem_Req!$A$2:$N$22,5))</f>
        <v/>
      </c>
      <c r="K188" s="153"/>
      <c r="L188" s="154" t="str">
        <f t="shared" si="11"/>
        <v/>
      </c>
      <c r="M188" s="148" t="str">
        <f>IF($D188="","",VLOOKUP($AA188,GaAsSem_Req!$A$2:$N$22,6))</f>
        <v/>
      </c>
      <c r="N188" s="149" t="str">
        <f t="shared" si="12"/>
        <v/>
      </c>
      <c r="O188" s="150" t="str">
        <f>IF(OR($D188="",$W188="",GlobalParameters!$C$12=""),"",$W188)</f>
        <v/>
      </c>
      <c r="P188" s="151"/>
      <c r="Q188" s="144"/>
      <c r="R188" s="144"/>
      <c r="S188" s="144"/>
      <c r="T188" s="144"/>
      <c r="U188" s="144"/>
      <c r="V188" s="144"/>
      <c r="W188" s="152" t="str">
        <f>IF(OR($D188="",GlobalParameters!$C$12=""),"",MIN(VLOOKUP($AA188,GaAsSem_Req!$A$2:$N$22,13),$X188))</f>
        <v/>
      </c>
      <c r="X188" s="144"/>
      <c r="Y188" s="144"/>
      <c r="Z188" s="151"/>
      <c r="AA188" s="126" t="e">
        <f>VLOOKUP($D188,GaAsSem_Req!$R$2:$S$8,2)+VLOOKUP(GlobalParameters!$C$12,GaAsSem_Req!$T$2:$U$4,2)</f>
        <v>#N/A</v>
      </c>
    </row>
    <row r="189" spans="1:27" x14ac:dyDescent="0.25">
      <c r="A189" s="125"/>
      <c r="B189" s="144"/>
      <c r="C189" s="144"/>
      <c r="D189" s="145"/>
      <c r="E189" s="157"/>
      <c r="F189" s="158" t="str">
        <f t="shared" si="9"/>
        <v/>
      </c>
      <c r="G189" s="148" t="str">
        <f>IF($D189="","",VLOOKUP($AA189,GaAsSem_Req!$A$2:$N$22,4))</f>
        <v/>
      </c>
      <c r="H189" s="146"/>
      <c r="I189" s="147" t="str">
        <f t="shared" si="10"/>
        <v/>
      </c>
      <c r="J189" s="148" t="str">
        <f>IF($D189="","",VLOOKUP($AA189,GaAsSem_Req!$A$2:$N$22,5))</f>
        <v/>
      </c>
      <c r="K189" s="153"/>
      <c r="L189" s="154" t="str">
        <f t="shared" si="11"/>
        <v/>
      </c>
      <c r="M189" s="148" t="str">
        <f>IF($D189="","",VLOOKUP($AA189,GaAsSem_Req!$A$2:$N$22,6))</f>
        <v/>
      </c>
      <c r="N189" s="149" t="str">
        <f t="shared" si="12"/>
        <v/>
      </c>
      <c r="O189" s="150" t="str">
        <f>IF(OR($D189="",$W189="",GlobalParameters!$C$12=""),"",$W189)</f>
        <v/>
      </c>
      <c r="P189" s="151"/>
      <c r="Q189" s="144"/>
      <c r="R189" s="144"/>
      <c r="S189" s="144"/>
      <c r="T189" s="144"/>
      <c r="U189" s="144"/>
      <c r="V189" s="144"/>
      <c r="W189" s="152" t="str">
        <f>IF(OR($D189="",GlobalParameters!$C$12=""),"",MIN(VLOOKUP($AA189,GaAsSem_Req!$A$2:$N$22,13),$X189))</f>
        <v/>
      </c>
      <c r="X189" s="144"/>
      <c r="Y189" s="144"/>
      <c r="Z189" s="151"/>
      <c r="AA189" s="126" t="e">
        <f>VLOOKUP($D189,GaAsSem_Req!$R$2:$S$8,2)+VLOOKUP(GlobalParameters!$C$12,GaAsSem_Req!$T$2:$U$4,2)</f>
        <v>#N/A</v>
      </c>
    </row>
    <row r="190" spans="1:27" x14ac:dyDescent="0.25">
      <c r="A190" s="125"/>
      <c r="B190" s="144"/>
      <c r="C190" s="144"/>
      <c r="D190" s="145"/>
      <c r="E190" s="157"/>
      <c r="F190" s="158" t="str">
        <f t="shared" si="9"/>
        <v/>
      </c>
      <c r="G190" s="148" t="str">
        <f>IF($D190="","",VLOOKUP($AA190,GaAsSem_Req!$A$2:$N$22,4))</f>
        <v/>
      </c>
      <c r="H190" s="146"/>
      <c r="I190" s="147" t="str">
        <f t="shared" si="10"/>
        <v/>
      </c>
      <c r="J190" s="148" t="str">
        <f>IF($D190="","",VLOOKUP($AA190,GaAsSem_Req!$A$2:$N$22,5))</f>
        <v/>
      </c>
      <c r="K190" s="153"/>
      <c r="L190" s="154" t="str">
        <f t="shared" si="11"/>
        <v/>
      </c>
      <c r="M190" s="148" t="str">
        <f>IF($D190="","",VLOOKUP($AA190,GaAsSem_Req!$A$2:$N$22,6))</f>
        <v/>
      </c>
      <c r="N190" s="149" t="str">
        <f t="shared" si="12"/>
        <v/>
      </c>
      <c r="O190" s="150" t="str">
        <f>IF(OR($D190="",$W190="",GlobalParameters!$C$12=""),"",$W190)</f>
        <v/>
      </c>
      <c r="P190" s="151"/>
      <c r="Q190" s="144"/>
      <c r="R190" s="144"/>
      <c r="S190" s="144"/>
      <c r="T190" s="144"/>
      <c r="U190" s="144"/>
      <c r="V190" s="144"/>
      <c r="W190" s="152" t="str">
        <f>IF(OR($D190="",GlobalParameters!$C$12=""),"",MIN(VLOOKUP($AA190,GaAsSem_Req!$A$2:$N$22,13),$X190))</f>
        <v/>
      </c>
      <c r="X190" s="144"/>
      <c r="Y190" s="144"/>
      <c r="Z190" s="151"/>
      <c r="AA190" s="126" t="e">
        <f>VLOOKUP($D190,GaAsSem_Req!$R$2:$S$8,2)+VLOOKUP(GlobalParameters!$C$12,GaAsSem_Req!$T$2:$U$4,2)</f>
        <v>#N/A</v>
      </c>
    </row>
    <row r="191" spans="1:27" x14ac:dyDescent="0.25">
      <c r="A191" s="125"/>
      <c r="B191" s="144"/>
      <c r="C191" s="144"/>
      <c r="D191" s="145"/>
      <c r="E191" s="157"/>
      <c r="F191" s="158" t="str">
        <f t="shared" si="9"/>
        <v/>
      </c>
      <c r="G191" s="148" t="str">
        <f>IF($D191="","",VLOOKUP($AA191,GaAsSem_Req!$A$2:$N$22,4))</f>
        <v/>
      </c>
      <c r="H191" s="146"/>
      <c r="I191" s="147" t="str">
        <f t="shared" si="10"/>
        <v/>
      </c>
      <c r="J191" s="148" t="str">
        <f>IF($D191="","",VLOOKUP($AA191,GaAsSem_Req!$A$2:$N$22,5))</f>
        <v/>
      </c>
      <c r="K191" s="153"/>
      <c r="L191" s="154" t="str">
        <f t="shared" si="11"/>
        <v/>
      </c>
      <c r="M191" s="148" t="str">
        <f>IF($D191="","",VLOOKUP($AA191,GaAsSem_Req!$A$2:$N$22,6))</f>
        <v/>
      </c>
      <c r="N191" s="149" t="str">
        <f t="shared" si="12"/>
        <v/>
      </c>
      <c r="O191" s="150" t="str">
        <f>IF(OR($D191="",$W191="",GlobalParameters!$C$12=""),"",$W191)</f>
        <v/>
      </c>
      <c r="P191" s="151"/>
      <c r="Q191" s="144"/>
      <c r="R191" s="144"/>
      <c r="S191" s="144"/>
      <c r="T191" s="144"/>
      <c r="U191" s="144"/>
      <c r="V191" s="144"/>
      <c r="W191" s="152" t="str">
        <f>IF(OR($D191="",GlobalParameters!$C$12=""),"",MIN(VLOOKUP($AA191,GaAsSem_Req!$A$2:$N$22,13),$X191))</f>
        <v/>
      </c>
      <c r="X191" s="144"/>
      <c r="Y191" s="144"/>
      <c r="Z191" s="151"/>
      <c r="AA191" s="126" t="e">
        <f>VLOOKUP($D191,GaAsSem_Req!$R$2:$S$8,2)+VLOOKUP(GlobalParameters!$C$12,GaAsSem_Req!$T$2:$U$4,2)</f>
        <v>#N/A</v>
      </c>
    </row>
    <row r="192" spans="1:27" x14ac:dyDescent="0.25">
      <c r="A192" s="125"/>
      <c r="B192" s="144"/>
      <c r="C192" s="144"/>
      <c r="D192" s="145"/>
      <c r="E192" s="157"/>
      <c r="F192" s="158" t="str">
        <f t="shared" si="9"/>
        <v/>
      </c>
      <c r="G192" s="148" t="str">
        <f>IF($D192="","",VLOOKUP($AA192,GaAsSem_Req!$A$2:$N$22,4))</f>
        <v/>
      </c>
      <c r="H192" s="146"/>
      <c r="I192" s="147" t="str">
        <f t="shared" si="10"/>
        <v/>
      </c>
      <c r="J192" s="148" t="str">
        <f>IF($D192="","",VLOOKUP($AA192,GaAsSem_Req!$A$2:$N$22,5))</f>
        <v/>
      </c>
      <c r="K192" s="153"/>
      <c r="L192" s="154" t="str">
        <f t="shared" si="11"/>
        <v/>
      </c>
      <c r="M192" s="148" t="str">
        <f>IF($D192="","",VLOOKUP($AA192,GaAsSem_Req!$A$2:$N$22,6))</f>
        <v/>
      </c>
      <c r="N192" s="149" t="str">
        <f t="shared" si="12"/>
        <v/>
      </c>
      <c r="O192" s="150" t="str">
        <f>IF(OR($D192="",$W192="",GlobalParameters!$C$12=""),"",$W192)</f>
        <v/>
      </c>
      <c r="P192" s="151"/>
      <c r="Q192" s="144"/>
      <c r="R192" s="144"/>
      <c r="S192" s="144"/>
      <c r="T192" s="144"/>
      <c r="U192" s="144"/>
      <c r="V192" s="144"/>
      <c r="W192" s="152" t="str">
        <f>IF(OR($D192="",GlobalParameters!$C$12=""),"",MIN(VLOOKUP($AA192,GaAsSem_Req!$A$2:$N$22,13),$X192))</f>
        <v/>
      </c>
      <c r="X192" s="144"/>
      <c r="Y192" s="144"/>
      <c r="Z192" s="151"/>
      <c r="AA192" s="126" t="e">
        <f>VLOOKUP($D192,GaAsSem_Req!$R$2:$S$8,2)+VLOOKUP(GlobalParameters!$C$12,GaAsSem_Req!$T$2:$U$4,2)</f>
        <v>#N/A</v>
      </c>
    </row>
    <row r="193" spans="1:27" x14ac:dyDescent="0.25">
      <c r="A193" s="125"/>
      <c r="B193" s="144"/>
      <c r="C193" s="144"/>
      <c r="D193" s="145"/>
      <c r="E193" s="157"/>
      <c r="F193" s="158" t="str">
        <f t="shared" si="9"/>
        <v/>
      </c>
      <c r="G193" s="148" t="str">
        <f>IF($D193="","",VLOOKUP($AA193,GaAsSem_Req!$A$2:$N$22,4))</f>
        <v/>
      </c>
      <c r="H193" s="146"/>
      <c r="I193" s="147" t="str">
        <f t="shared" si="10"/>
        <v/>
      </c>
      <c r="J193" s="148" t="str">
        <f>IF($D193="","",VLOOKUP($AA193,GaAsSem_Req!$A$2:$N$22,5))</f>
        <v/>
      </c>
      <c r="K193" s="153"/>
      <c r="L193" s="154" t="str">
        <f t="shared" si="11"/>
        <v/>
      </c>
      <c r="M193" s="148" t="str">
        <f>IF($D193="","",VLOOKUP($AA193,GaAsSem_Req!$A$2:$N$22,6))</f>
        <v/>
      </c>
      <c r="N193" s="149" t="str">
        <f t="shared" si="12"/>
        <v/>
      </c>
      <c r="O193" s="150" t="str">
        <f>IF(OR($D193="",$W193="",GlobalParameters!$C$12=""),"",$W193)</f>
        <v/>
      </c>
      <c r="P193" s="151"/>
      <c r="Q193" s="144"/>
      <c r="R193" s="144"/>
      <c r="S193" s="144"/>
      <c r="T193" s="144"/>
      <c r="U193" s="144"/>
      <c r="V193" s="144"/>
      <c r="W193" s="152" t="str">
        <f>IF(OR($D193="",GlobalParameters!$C$12=""),"",MIN(VLOOKUP($AA193,GaAsSem_Req!$A$2:$N$22,13),$X193))</f>
        <v/>
      </c>
      <c r="X193" s="144"/>
      <c r="Y193" s="144"/>
      <c r="Z193" s="151"/>
      <c r="AA193" s="126" t="e">
        <f>VLOOKUP($D193,GaAsSem_Req!$R$2:$S$8,2)+VLOOKUP(GlobalParameters!$C$12,GaAsSem_Req!$T$2:$U$4,2)</f>
        <v>#N/A</v>
      </c>
    </row>
    <row r="194" spans="1:27" x14ac:dyDescent="0.25">
      <c r="A194" s="125"/>
      <c r="B194" s="144"/>
      <c r="C194" s="144"/>
      <c r="D194" s="145"/>
      <c r="E194" s="157"/>
      <c r="F194" s="158" t="str">
        <f t="shared" si="9"/>
        <v/>
      </c>
      <c r="G194" s="148" t="str">
        <f>IF($D194="","",VLOOKUP($AA194,GaAsSem_Req!$A$2:$N$22,4))</f>
        <v/>
      </c>
      <c r="H194" s="146"/>
      <c r="I194" s="147" t="str">
        <f t="shared" si="10"/>
        <v/>
      </c>
      <c r="J194" s="148" t="str">
        <f>IF($D194="","",VLOOKUP($AA194,GaAsSem_Req!$A$2:$N$22,5))</f>
        <v/>
      </c>
      <c r="K194" s="153"/>
      <c r="L194" s="154" t="str">
        <f t="shared" si="11"/>
        <v/>
      </c>
      <c r="M194" s="148" t="str">
        <f>IF($D194="","",VLOOKUP($AA194,GaAsSem_Req!$A$2:$N$22,6))</f>
        <v/>
      </c>
      <c r="N194" s="149" t="str">
        <f t="shared" si="12"/>
        <v/>
      </c>
      <c r="O194" s="150" t="str">
        <f>IF(OR($D194="",$W194="",GlobalParameters!$C$12=""),"",$W194)</f>
        <v/>
      </c>
      <c r="P194" s="151"/>
      <c r="Q194" s="144"/>
      <c r="R194" s="144"/>
      <c r="S194" s="144"/>
      <c r="T194" s="144"/>
      <c r="U194" s="144"/>
      <c r="V194" s="144"/>
      <c r="W194" s="152" t="str">
        <f>IF(OR($D194="",GlobalParameters!$C$12=""),"",MIN(VLOOKUP($AA194,GaAsSem_Req!$A$2:$N$22,13),$X194))</f>
        <v/>
      </c>
      <c r="X194" s="144"/>
      <c r="Y194" s="144"/>
      <c r="Z194" s="151"/>
      <c r="AA194" s="126" t="e">
        <f>VLOOKUP($D194,GaAsSem_Req!$R$2:$S$8,2)+VLOOKUP(GlobalParameters!$C$12,GaAsSem_Req!$T$2:$U$4,2)</f>
        <v>#N/A</v>
      </c>
    </row>
    <row r="195" spans="1:27" x14ac:dyDescent="0.25">
      <c r="A195" s="125"/>
      <c r="B195" s="144"/>
      <c r="C195" s="144"/>
      <c r="D195" s="145"/>
      <c r="E195" s="157"/>
      <c r="F195" s="158" t="str">
        <f t="shared" si="9"/>
        <v/>
      </c>
      <c r="G195" s="148" t="str">
        <f>IF($D195="","",VLOOKUP($AA195,GaAsSem_Req!$A$2:$N$22,4))</f>
        <v/>
      </c>
      <c r="H195" s="146"/>
      <c r="I195" s="147" t="str">
        <f t="shared" si="10"/>
        <v/>
      </c>
      <c r="J195" s="148" t="str">
        <f>IF($D195="","",VLOOKUP($AA195,GaAsSem_Req!$A$2:$N$22,5))</f>
        <v/>
      </c>
      <c r="K195" s="153"/>
      <c r="L195" s="154" t="str">
        <f t="shared" si="11"/>
        <v/>
      </c>
      <c r="M195" s="148" t="str">
        <f>IF($D195="","",VLOOKUP($AA195,GaAsSem_Req!$A$2:$N$22,6))</f>
        <v/>
      </c>
      <c r="N195" s="149" t="str">
        <f t="shared" si="12"/>
        <v/>
      </c>
      <c r="O195" s="150" t="str">
        <f>IF(OR($D195="",$W195="",GlobalParameters!$C$12=""),"",$W195)</f>
        <v/>
      </c>
      <c r="P195" s="151"/>
      <c r="Q195" s="144"/>
      <c r="R195" s="144"/>
      <c r="S195" s="144"/>
      <c r="T195" s="144"/>
      <c r="U195" s="144"/>
      <c r="V195" s="144"/>
      <c r="W195" s="152" t="str">
        <f>IF(OR($D195="",GlobalParameters!$C$12=""),"",MIN(VLOOKUP($AA195,GaAsSem_Req!$A$2:$N$22,13),$X195))</f>
        <v/>
      </c>
      <c r="X195" s="144"/>
      <c r="Y195" s="144"/>
      <c r="Z195" s="151"/>
      <c r="AA195" s="126" t="e">
        <f>VLOOKUP($D195,GaAsSem_Req!$R$2:$S$8,2)+VLOOKUP(GlobalParameters!$C$12,GaAsSem_Req!$T$2:$U$4,2)</f>
        <v>#N/A</v>
      </c>
    </row>
    <row r="196" spans="1:27" x14ac:dyDescent="0.25">
      <c r="A196" s="125"/>
      <c r="B196" s="144"/>
      <c r="C196" s="144"/>
      <c r="D196" s="145"/>
      <c r="E196" s="157"/>
      <c r="F196" s="158" t="str">
        <f t="shared" si="9"/>
        <v/>
      </c>
      <c r="G196" s="148" t="str">
        <f>IF($D196="","",VLOOKUP($AA196,GaAsSem_Req!$A$2:$N$22,4))</f>
        <v/>
      </c>
      <c r="H196" s="146"/>
      <c r="I196" s="147" t="str">
        <f t="shared" si="10"/>
        <v/>
      </c>
      <c r="J196" s="148" t="str">
        <f>IF($D196="","",VLOOKUP($AA196,GaAsSem_Req!$A$2:$N$22,5))</f>
        <v/>
      </c>
      <c r="K196" s="153"/>
      <c r="L196" s="154" t="str">
        <f t="shared" si="11"/>
        <v/>
      </c>
      <c r="M196" s="148" t="str">
        <f>IF($D196="","",VLOOKUP($AA196,GaAsSem_Req!$A$2:$N$22,6))</f>
        <v/>
      </c>
      <c r="N196" s="149" t="str">
        <f t="shared" si="12"/>
        <v/>
      </c>
      <c r="O196" s="150" t="str">
        <f>IF(OR($D196="",$W196="",GlobalParameters!$C$12=""),"",$W196)</f>
        <v/>
      </c>
      <c r="P196" s="151"/>
      <c r="Q196" s="144"/>
      <c r="R196" s="144"/>
      <c r="S196" s="144"/>
      <c r="T196" s="144"/>
      <c r="U196" s="144"/>
      <c r="V196" s="144"/>
      <c r="W196" s="152" t="str">
        <f>IF(OR($D196="",GlobalParameters!$C$12=""),"",MIN(VLOOKUP($AA196,GaAsSem_Req!$A$2:$N$22,13),$X196))</f>
        <v/>
      </c>
      <c r="X196" s="144"/>
      <c r="Y196" s="144"/>
      <c r="Z196" s="151"/>
      <c r="AA196" s="126" t="e">
        <f>VLOOKUP($D196,GaAsSem_Req!$R$2:$S$8,2)+VLOOKUP(GlobalParameters!$C$12,GaAsSem_Req!$T$2:$U$4,2)</f>
        <v>#N/A</v>
      </c>
    </row>
    <row r="197" spans="1:27" x14ac:dyDescent="0.25">
      <c r="A197" s="125"/>
      <c r="B197" s="144"/>
      <c r="C197" s="144"/>
      <c r="D197" s="145"/>
      <c r="E197" s="157"/>
      <c r="F197" s="158" t="str">
        <f t="shared" si="9"/>
        <v/>
      </c>
      <c r="G197" s="148" t="str">
        <f>IF($D197="","",VLOOKUP($AA197,GaAsSem_Req!$A$2:$N$22,4))</f>
        <v/>
      </c>
      <c r="H197" s="146"/>
      <c r="I197" s="147" t="str">
        <f t="shared" si="10"/>
        <v/>
      </c>
      <c r="J197" s="148" t="str">
        <f>IF($D197="","",VLOOKUP($AA197,GaAsSem_Req!$A$2:$N$22,5))</f>
        <v/>
      </c>
      <c r="K197" s="153"/>
      <c r="L197" s="154" t="str">
        <f t="shared" si="11"/>
        <v/>
      </c>
      <c r="M197" s="148" t="str">
        <f>IF($D197="","",VLOOKUP($AA197,GaAsSem_Req!$A$2:$N$22,6))</f>
        <v/>
      </c>
      <c r="N197" s="149" t="str">
        <f t="shared" si="12"/>
        <v/>
      </c>
      <c r="O197" s="150" t="str">
        <f>IF(OR($D197="",$W197="",GlobalParameters!$C$12=""),"",$W197)</f>
        <v/>
      </c>
      <c r="P197" s="151"/>
      <c r="Q197" s="144"/>
      <c r="R197" s="144"/>
      <c r="S197" s="144"/>
      <c r="T197" s="144"/>
      <c r="U197" s="144"/>
      <c r="V197" s="144"/>
      <c r="W197" s="152" t="str">
        <f>IF(OR($D197="",GlobalParameters!$C$12=""),"",MIN(VLOOKUP($AA197,GaAsSem_Req!$A$2:$N$22,13),$X197))</f>
        <v/>
      </c>
      <c r="X197" s="144"/>
      <c r="Y197" s="144"/>
      <c r="Z197" s="151"/>
      <c r="AA197" s="126" t="e">
        <f>VLOOKUP($D197,GaAsSem_Req!$R$2:$S$8,2)+VLOOKUP(GlobalParameters!$C$12,GaAsSem_Req!$T$2:$U$4,2)</f>
        <v>#N/A</v>
      </c>
    </row>
    <row r="198" spans="1:27" x14ac:dyDescent="0.25">
      <c r="A198" s="125"/>
      <c r="B198" s="144"/>
      <c r="C198" s="144"/>
      <c r="D198" s="145"/>
      <c r="E198" s="157"/>
      <c r="F198" s="158" t="str">
        <f t="shared" si="9"/>
        <v/>
      </c>
      <c r="G198" s="148" t="str">
        <f>IF($D198="","",VLOOKUP($AA198,GaAsSem_Req!$A$2:$N$22,4))</f>
        <v/>
      </c>
      <c r="H198" s="146"/>
      <c r="I198" s="147" t="str">
        <f t="shared" si="10"/>
        <v/>
      </c>
      <c r="J198" s="148" t="str">
        <f>IF($D198="","",VLOOKUP($AA198,GaAsSem_Req!$A$2:$N$22,5))</f>
        <v/>
      </c>
      <c r="K198" s="153"/>
      <c r="L198" s="154" t="str">
        <f t="shared" si="11"/>
        <v/>
      </c>
      <c r="M198" s="148" t="str">
        <f>IF($D198="","",VLOOKUP($AA198,GaAsSem_Req!$A$2:$N$22,6))</f>
        <v/>
      </c>
      <c r="N198" s="149" t="str">
        <f t="shared" si="12"/>
        <v/>
      </c>
      <c r="O198" s="150" t="str">
        <f>IF(OR($D198="",$W198="",GlobalParameters!$C$12=""),"",$W198)</f>
        <v/>
      </c>
      <c r="P198" s="151"/>
      <c r="Q198" s="144"/>
      <c r="R198" s="144"/>
      <c r="S198" s="144"/>
      <c r="T198" s="144"/>
      <c r="U198" s="144"/>
      <c r="V198" s="144"/>
      <c r="W198" s="152" t="str">
        <f>IF(OR($D198="",GlobalParameters!$C$12=""),"",MIN(VLOOKUP($AA198,GaAsSem_Req!$A$2:$N$22,13),$X198))</f>
        <v/>
      </c>
      <c r="X198" s="144"/>
      <c r="Y198" s="144"/>
      <c r="Z198" s="151"/>
      <c r="AA198" s="126" t="e">
        <f>VLOOKUP($D198,GaAsSem_Req!$R$2:$S$8,2)+VLOOKUP(GlobalParameters!$C$12,GaAsSem_Req!$T$2:$U$4,2)</f>
        <v>#N/A</v>
      </c>
    </row>
    <row r="199" spans="1:27" x14ac:dyDescent="0.25">
      <c r="A199" s="125"/>
      <c r="B199" s="144"/>
      <c r="C199" s="144"/>
      <c r="D199" s="145"/>
      <c r="E199" s="157"/>
      <c r="F199" s="158" t="str">
        <f t="shared" si="9"/>
        <v/>
      </c>
      <c r="G199" s="148" t="str">
        <f>IF($D199="","",VLOOKUP($AA199,GaAsSem_Req!$A$2:$N$22,4))</f>
        <v/>
      </c>
      <c r="H199" s="146"/>
      <c r="I199" s="147" t="str">
        <f t="shared" si="10"/>
        <v/>
      </c>
      <c r="J199" s="148" t="str">
        <f>IF($D199="","",VLOOKUP($AA199,GaAsSem_Req!$A$2:$N$22,5))</f>
        <v/>
      </c>
      <c r="K199" s="153"/>
      <c r="L199" s="154" t="str">
        <f t="shared" si="11"/>
        <v/>
      </c>
      <c r="M199" s="148" t="str">
        <f>IF($D199="","",VLOOKUP($AA199,GaAsSem_Req!$A$2:$N$22,6))</f>
        <v/>
      </c>
      <c r="N199" s="149" t="str">
        <f t="shared" si="12"/>
        <v/>
      </c>
      <c r="O199" s="150" t="str">
        <f>IF(OR($D199="",$W199="",GlobalParameters!$C$12=""),"",$W199)</f>
        <v/>
      </c>
      <c r="P199" s="151"/>
      <c r="Q199" s="144"/>
      <c r="R199" s="144"/>
      <c r="S199" s="144"/>
      <c r="T199" s="144"/>
      <c r="U199" s="144"/>
      <c r="V199" s="144"/>
      <c r="W199" s="152" t="str">
        <f>IF(OR($D199="",GlobalParameters!$C$12=""),"",MIN(VLOOKUP($AA199,GaAsSem_Req!$A$2:$N$22,13),$X199))</f>
        <v/>
      </c>
      <c r="X199" s="144"/>
      <c r="Y199" s="144"/>
      <c r="Z199" s="151"/>
      <c r="AA199" s="126" t="e">
        <f>VLOOKUP($D199,GaAsSem_Req!$R$2:$S$8,2)+VLOOKUP(GlobalParameters!$C$12,GaAsSem_Req!$T$2:$U$4,2)</f>
        <v>#N/A</v>
      </c>
    </row>
    <row r="200" spans="1:27" x14ac:dyDescent="0.25">
      <c r="A200" s="125"/>
      <c r="B200" s="144"/>
      <c r="C200" s="144"/>
      <c r="D200" s="145"/>
      <c r="E200" s="157"/>
      <c r="F200" s="158" t="str">
        <f t="shared" si="9"/>
        <v/>
      </c>
      <c r="G200" s="148" t="str">
        <f>IF($D200="","",VLOOKUP($AA200,GaAsSem_Req!$A$2:$N$22,4))</f>
        <v/>
      </c>
      <c r="H200" s="146"/>
      <c r="I200" s="147" t="str">
        <f t="shared" si="10"/>
        <v/>
      </c>
      <c r="J200" s="148" t="str">
        <f>IF($D200="","",VLOOKUP($AA200,GaAsSem_Req!$A$2:$N$22,5))</f>
        <v/>
      </c>
      <c r="K200" s="153"/>
      <c r="L200" s="154" t="str">
        <f t="shared" si="11"/>
        <v/>
      </c>
      <c r="M200" s="148" t="str">
        <f>IF($D200="","",VLOOKUP($AA200,GaAsSem_Req!$A$2:$N$22,6))</f>
        <v/>
      </c>
      <c r="N200" s="149" t="str">
        <f t="shared" si="12"/>
        <v/>
      </c>
      <c r="O200" s="150" t="str">
        <f>IF(OR($D200="",$W200="",GlobalParameters!$C$12=""),"",$W200)</f>
        <v/>
      </c>
      <c r="P200" s="151"/>
      <c r="Q200" s="144"/>
      <c r="R200" s="144"/>
      <c r="S200" s="144"/>
      <c r="T200" s="144"/>
      <c r="U200" s="144"/>
      <c r="V200" s="144"/>
      <c r="W200" s="152" t="str">
        <f>IF(OR($D200="",GlobalParameters!$C$12=""),"",MIN(VLOOKUP($AA200,GaAsSem_Req!$A$2:$N$22,13),$X200))</f>
        <v/>
      </c>
      <c r="X200" s="144"/>
      <c r="Y200" s="144"/>
      <c r="Z200" s="151"/>
      <c r="AA200" s="126" t="e">
        <f>VLOOKUP($D200,GaAsSem_Req!$R$2:$S$8,2)+VLOOKUP(GlobalParameters!$C$12,GaAsSem_Req!$T$2:$U$4,2)</f>
        <v>#N/A</v>
      </c>
    </row>
    <row r="201" spans="1:27" x14ac:dyDescent="0.25">
      <c r="A201" s="125"/>
      <c r="B201" s="144"/>
      <c r="C201" s="144"/>
      <c r="D201" s="145"/>
      <c r="E201" s="157"/>
      <c r="F201" s="158" t="str">
        <f t="shared" si="9"/>
        <v/>
      </c>
      <c r="G201" s="148" t="str">
        <f>IF($D201="","",VLOOKUP($AA201,GaAsSem_Req!$A$2:$N$22,4))</f>
        <v/>
      </c>
      <c r="H201" s="146"/>
      <c r="I201" s="147" t="str">
        <f t="shared" si="10"/>
        <v/>
      </c>
      <c r="J201" s="148" t="str">
        <f>IF($D201="","",VLOOKUP($AA201,GaAsSem_Req!$A$2:$N$22,5))</f>
        <v/>
      </c>
      <c r="K201" s="153"/>
      <c r="L201" s="154" t="str">
        <f t="shared" si="11"/>
        <v/>
      </c>
      <c r="M201" s="148" t="str">
        <f>IF($D201="","",VLOOKUP($AA201,GaAsSem_Req!$A$2:$N$22,6))</f>
        <v/>
      </c>
      <c r="N201" s="149" t="str">
        <f t="shared" si="12"/>
        <v/>
      </c>
      <c r="O201" s="150" t="str">
        <f>IF(OR($D201="",$W201="",GlobalParameters!$C$12=""),"",$W201)</f>
        <v/>
      </c>
      <c r="P201" s="151"/>
      <c r="Q201" s="144"/>
      <c r="R201" s="144"/>
      <c r="S201" s="144"/>
      <c r="T201" s="144"/>
      <c r="U201" s="144"/>
      <c r="V201" s="144"/>
      <c r="W201" s="152" t="str">
        <f>IF(OR($D201="",GlobalParameters!$C$12=""),"",MIN(VLOOKUP($AA201,GaAsSem_Req!$A$2:$N$22,13),$X201))</f>
        <v/>
      </c>
      <c r="X201" s="144"/>
      <c r="Y201" s="144"/>
      <c r="Z201" s="151"/>
      <c r="AA201" s="126" t="e">
        <f>VLOOKUP($D201,GaAsSem_Req!$R$2:$S$8,2)+VLOOKUP(GlobalParameters!$C$12,GaAsSem_Req!$T$2:$U$4,2)</f>
        <v>#N/A</v>
      </c>
    </row>
    <row r="202" spans="1:27" x14ac:dyDescent="0.25">
      <c r="A202" s="125"/>
      <c r="B202" s="144"/>
      <c r="C202" s="144"/>
      <c r="D202" s="145"/>
      <c r="E202" s="157"/>
      <c r="F202" s="158" t="str">
        <f t="shared" si="9"/>
        <v/>
      </c>
      <c r="G202" s="148" t="str">
        <f>IF($D202="","",VLOOKUP($AA202,GaAsSem_Req!$A$2:$N$22,4))</f>
        <v/>
      </c>
      <c r="H202" s="146"/>
      <c r="I202" s="147" t="str">
        <f t="shared" si="10"/>
        <v/>
      </c>
      <c r="J202" s="148" t="str">
        <f>IF($D202="","",VLOOKUP($AA202,GaAsSem_Req!$A$2:$N$22,5))</f>
        <v/>
      </c>
      <c r="K202" s="153"/>
      <c r="L202" s="154" t="str">
        <f t="shared" si="11"/>
        <v/>
      </c>
      <c r="M202" s="148" t="str">
        <f>IF($D202="","",VLOOKUP($AA202,GaAsSem_Req!$A$2:$N$22,6))</f>
        <v/>
      </c>
      <c r="N202" s="149" t="str">
        <f t="shared" si="12"/>
        <v/>
      </c>
      <c r="O202" s="150" t="str">
        <f>IF(OR($D202="",$W202="",GlobalParameters!$C$12=""),"",$W202)</f>
        <v/>
      </c>
      <c r="P202" s="151"/>
      <c r="Q202" s="144"/>
      <c r="R202" s="144"/>
      <c r="S202" s="144"/>
      <c r="T202" s="144"/>
      <c r="U202" s="144"/>
      <c r="V202" s="144"/>
      <c r="W202" s="152" t="str">
        <f>IF(OR($D202="",GlobalParameters!$C$12=""),"",MIN(VLOOKUP($AA202,GaAsSem_Req!$A$2:$N$22,13),$X202))</f>
        <v/>
      </c>
      <c r="X202" s="144"/>
      <c r="Y202" s="144"/>
      <c r="Z202" s="151"/>
      <c r="AA202" s="126" t="e">
        <f>VLOOKUP($D202,GaAsSem_Req!$R$2:$S$8,2)+VLOOKUP(GlobalParameters!$C$12,GaAsSem_Req!$T$2:$U$4,2)</f>
        <v>#N/A</v>
      </c>
    </row>
    <row r="203" spans="1:27" x14ac:dyDescent="0.25">
      <c r="A203" s="125"/>
      <c r="B203" s="144"/>
      <c r="C203" s="144"/>
      <c r="D203" s="145"/>
      <c r="E203" s="157"/>
      <c r="F203" s="158" t="str">
        <f t="shared" si="9"/>
        <v/>
      </c>
      <c r="G203" s="148" t="str">
        <f>IF($D203="","",VLOOKUP($AA203,GaAsSem_Req!$A$2:$N$22,4))</f>
        <v/>
      </c>
      <c r="H203" s="146"/>
      <c r="I203" s="147" t="str">
        <f t="shared" si="10"/>
        <v/>
      </c>
      <c r="J203" s="148" t="str">
        <f>IF($D203="","",VLOOKUP($AA203,GaAsSem_Req!$A$2:$N$22,5))</f>
        <v/>
      </c>
      <c r="K203" s="153"/>
      <c r="L203" s="154" t="str">
        <f t="shared" si="11"/>
        <v/>
      </c>
      <c r="M203" s="148" t="str">
        <f>IF($D203="","",VLOOKUP($AA203,GaAsSem_Req!$A$2:$N$22,6))</f>
        <v/>
      </c>
      <c r="N203" s="149" t="str">
        <f t="shared" si="12"/>
        <v/>
      </c>
      <c r="O203" s="150" t="str">
        <f>IF(OR($D203="",$W203="",GlobalParameters!$C$12=""),"",$W203)</f>
        <v/>
      </c>
      <c r="P203" s="151"/>
      <c r="Q203" s="144"/>
      <c r="R203" s="144"/>
      <c r="S203" s="144"/>
      <c r="T203" s="144"/>
      <c r="U203" s="144"/>
      <c r="V203" s="144"/>
      <c r="W203" s="152" t="str">
        <f>IF(OR($D203="",GlobalParameters!$C$12=""),"",MIN(VLOOKUP($AA203,GaAsSem_Req!$A$2:$N$22,13),$X203))</f>
        <v/>
      </c>
      <c r="X203" s="144"/>
      <c r="Y203" s="144"/>
      <c r="Z203" s="151"/>
      <c r="AA203" s="126" t="e">
        <f>VLOOKUP($D203,GaAsSem_Req!$R$2:$S$8,2)+VLOOKUP(GlobalParameters!$C$12,GaAsSem_Req!$T$2:$U$4,2)</f>
        <v>#N/A</v>
      </c>
    </row>
    <row r="204" spans="1:27" x14ac:dyDescent="0.25">
      <c r="A204" s="125"/>
      <c r="B204" s="144"/>
      <c r="C204" s="144"/>
      <c r="D204" s="145"/>
      <c r="E204" s="157"/>
      <c r="F204" s="158" t="str">
        <f t="shared" si="9"/>
        <v/>
      </c>
      <c r="G204" s="148" t="str">
        <f>IF($D204="","",VLOOKUP($AA204,GaAsSem_Req!$A$2:$N$22,4))</f>
        <v/>
      </c>
      <c r="H204" s="146"/>
      <c r="I204" s="147" t="str">
        <f t="shared" si="10"/>
        <v/>
      </c>
      <c r="J204" s="148" t="str">
        <f>IF($D204="","",VLOOKUP($AA204,GaAsSem_Req!$A$2:$N$22,5))</f>
        <v/>
      </c>
      <c r="K204" s="153"/>
      <c r="L204" s="154" t="str">
        <f t="shared" si="11"/>
        <v/>
      </c>
      <c r="M204" s="148" t="str">
        <f>IF($D204="","",VLOOKUP($AA204,GaAsSem_Req!$A$2:$N$22,6))</f>
        <v/>
      </c>
      <c r="N204" s="149" t="str">
        <f t="shared" si="12"/>
        <v/>
      </c>
      <c r="O204" s="150" t="str">
        <f>IF(OR($D204="",$W204="",GlobalParameters!$C$12=""),"",$W204)</f>
        <v/>
      </c>
      <c r="P204" s="151"/>
      <c r="Q204" s="144"/>
      <c r="R204" s="144"/>
      <c r="S204" s="144"/>
      <c r="T204" s="144"/>
      <c r="U204" s="144"/>
      <c r="V204" s="144"/>
      <c r="W204" s="152" t="str">
        <f>IF(OR($D204="",GlobalParameters!$C$12=""),"",MIN(VLOOKUP($AA204,GaAsSem_Req!$A$2:$N$22,13),$X204))</f>
        <v/>
      </c>
      <c r="X204" s="144"/>
      <c r="Y204" s="144"/>
      <c r="Z204" s="151"/>
      <c r="AA204" s="126" t="e">
        <f>VLOOKUP($D204,GaAsSem_Req!$R$2:$S$8,2)+VLOOKUP(GlobalParameters!$C$12,GaAsSem_Req!$T$2:$U$4,2)</f>
        <v>#N/A</v>
      </c>
    </row>
    <row r="205" spans="1:27" x14ac:dyDescent="0.25">
      <c r="A205" s="125"/>
      <c r="B205" s="144"/>
      <c r="C205" s="144"/>
      <c r="D205" s="145"/>
      <c r="E205" s="157"/>
      <c r="F205" s="158" t="str">
        <f t="shared" ref="F205:F268" si="13">IF(OR($D205="",$Q205="",$R205="",$G205="",$V205="",$X205=""),"",IF($AA205&lt;300,IF($N205&lt;=$V205,$R205*$G205,IF(AND($N205&gt;$V205,$N205&lt;=$X205),$G205*($R205+((($Q205-$R205)/($X205-$V205))*($N205-$V205))),0)),""))</f>
        <v/>
      </c>
      <c r="G205" s="148" t="str">
        <f>IF($D205="","",VLOOKUP($AA205,GaAsSem_Req!$A$2:$N$22,4))</f>
        <v/>
      </c>
      <c r="H205" s="146"/>
      <c r="I205" s="147" t="str">
        <f t="shared" ref="I205:I268" si="14">IF(OR($D205="",$S205="",$J205=""),"",IF($AA205&lt;300,$S205*$J205,""))</f>
        <v/>
      </c>
      <c r="J205" s="148" t="str">
        <f>IF($D205="","",VLOOKUP($AA205,GaAsSem_Req!$A$2:$N$22,5))</f>
        <v/>
      </c>
      <c r="K205" s="153"/>
      <c r="L205" s="154" t="str">
        <f t="shared" ref="L205:L268" si="15">IF(OR($D205="",$T205="",$U205="",$M205="",$V205="",$X205=""),"",IF($AA205&lt;800,IF($N205&lt;=$V205,$U205*$M205,IF(AND($N205&gt;$V205,$N205&lt;=$X205),$M205*($U205+((($T205-$U205)/($X205-$V205))*($N205-$V205))),0)),""))</f>
        <v/>
      </c>
      <c r="M205" s="148" t="str">
        <f>IF($D205="","",VLOOKUP($AA205,GaAsSem_Req!$A$2:$N$22,6))</f>
        <v/>
      </c>
      <c r="N205" s="149" t="str">
        <f t="shared" si="12"/>
        <v/>
      </c>
      <c r="O205" s="150" t="str">
        <f>IF(OR($D205="",$W205="",GlobalParameters!$C$12=""),"",$W205)</f>
        <v/>
      </c>
      <c r="P205" s="151"/>
      <c r="Q205" s="144"/>
      <c r="R205" s="144"/>
      <c r="S205" s="144"/>
      <c r="T205" s="144"/>
      <c r="U205" s="144"/>
      <c r="V205" s="144"/>
      <c r="W205" s="152" t="str">
        <f>IF(OR($D205="",GlobalParameters!$C$12=""),"",MIN(VLOOKUP($AA205,GaAsSem_Req!$A$2:$N$22,13),$X205))</f>
        <v/>
      </c>
      <c r="X205" s="144"/>
      <c r="Y205" s="144"/>
      <c r="Z205" s="151"/>
      <c r="AA205" s="126" t="e">
        <f>VLOOKUP($D205,GaAsSem_Req!$R$2:$S$8,2)+VLOOKUP(GlobalParameters!$C$12,GaAsSem_Req!$T$2:$U$4,2)</f>
        <v>#N/A</v>
      </c>
    </row>
    <row r="206" spans="1:27" x14ac:dyDescent="0.25">
      <c r="A206" s="125"/>
      <c r="B206" s="144"/>
      <c r="C206" s="144"/>
      <c r="D206" s="145"/>
      <c r="E206" s="157"/>
      <c r="F206" s="158" t="str">
        <f t="shared" si="13"/>
        <v/>
      </c>
      <c r="G206" s="148" t="str">
        <f>IF($D206="","",VLOOKUP($AA206,GaAsSem_Req!$A$2:$N$22,4))</f>
        <v/>
      </c>
      <c r="H206" s="146"/>
      <c r="I206" s="147" t="str">
        <f t="shared" si="14"/>
        <v/>
      </c>
      <c r="J206" s="148" t="str">
        <f>IF($D206="","",VLOOKUP($AA206,GaAsSem_Req!$A$2:$N$22,5))</f>
        <v/>
      </c>
      <c r="K206" s="153"/>
      <c r="L206" s="154" t="str">
        <f t="shared" si="15"/>
        <v/>
      </c>
      <c r="M206" s="148" t="str">
        <f>IF($D206="","",VLOOKUP($AA206,GaAsSem_Req!$A$2:$N$22,6))</f>
        <v/>
      </c>
      <c r="N206" s="149" t="str">
        <f t="shared" si="12"/>
        <v/>
      </c>
      <c r="O206" s="150" t="str">
        <f>IF(OR($D206="",$W206="",GlobalParameters!$C$12=""),"",$W206)</f>
        <v/>
      </c>
      <c r="P206" s="151"/>
      <c r="Q206" s="144"/>
      <c r="R206" s="144"/>
      <c r="S206" s="144"/>
      <c r="T206" s="144"/>
      <c r="U206" s="144"/>
      <c r="V206" s="144"/>
      <c r="W206" s="152" t="str">
        <f>IF(OR($D206="",GlobalParameters!$C$12=""),"",MIN(VLOOKUP($AA206,GaAsSem_Req!$A$2:$N$22,13),$X206))</f>
        <v/>
      </c>
      <c r="X206" s="144"/>
      <c r="Y206" s="144"/>
      <c r="Z206" s="151"/>
      <c r="AA206" s="126" t="e">
        <f>VLOOKUP($D206,GaAsSem_Req!$R$2:$S$8,2)+VLOOKUP(GlobalParameters!$C$12,GaAsSem_Req!$T$2:$U$4,2)</f>
        <v>#N/A</v>
      </c>
    </row>
    <row r="207" spans="1:27" x14ac:dyDescent="0.25">
      <c r="A207" s="125"/>
      <c r="B207" s="144"/>
      <c r="C207" s="144"/>
      <c r="D207" s="145"/>
      <c r="E207" s="157"/>
      <c r="F207" s="158" t="str">
        <f t="shared" si="13"/>
        <v/>
      </c>
      <c r="G207" s="148" t="str">
        <f>IF($D207="","",VLOOKUP($AA207,GaAsSem_Req!$A$2:$N$22,4))</f>
        <v/>
      </c>
      <c r="H207" s="146"/>
      <c r="I207" s="147" t="str">
        <f t="shared" si="14"/>
        <v/>
      </c>
      <c r="J207" s="148" t="str">
        <f>IF($D207="","",VLOOKUP($AA207,GaAsSem_Req!$A$2:$N$22,5))</f>
        <v/>
      </c>
      <c r="K207" s="153"/>
      <c r="L207" s="154" t="str">
        <f t="shared" si="15"/>
        <v/>
      </c>
      <c r="M207" s="148" t="str">
        <f>IF($D207="","",VLOOKUP($AA207,GaAsSem_Req!$A$2:$N$22,6))</f>
        <v/>
      </c>
      <c r="N207" s="149" t="str">
        <f t="shared" si="12"/>
        <v/>
      </c>
      <c r="O207" s="150" t="str">
        <f>IF(OR($D207="",$W207="",GlobalParameters!$C$12=""),"",$W207)</f>
        <v/>
      </c>
      <c r="P207" s="151"/>
      <c r="Q207" s="144"/>
      <c r="R207" s="144"/>
      <c r="S207" s="144"/>
      <c r="T207" s="144"/>
      <c r="U207" s="144"/>
      <c r="V207" s="144"/>
      <c r="W207" s="152" t="str">
        <f>IF(OR($D207="",GlobalParameters!$C$12=""),"",MIN(VLOOKUP($AA207,GaAsSem_Req!$A$2:$N$22,13),$X207))</f>
        <v/>
      </c>
      <c r="X207" s="144"/>
      <c r="Y207" s="144"/>
      <c r="Z207" s="151"/>
      <c r="AA207" s="126" t="e">
        <f>VLOOKUP($D207,GaAsSem_Req!$R$2:$S$8,2)+VLOOKUP(GlobalParameters!$C$12,GaAsSem_Req!$T$2:$U$4,2)</f>
        <v>#N/A</v>
      </c>
    </row>
    <row r="208" spans="1:27" x14ac:dyDescent="0.25">
      <c r="A208" s="125"/>
      <c r="B208" s="144"/>
      <c r="C208" s="144"/>
      <c r="D208" s="145"/>
      <c r="E208" s="157"/>
      <c r="F208" s="158" t="str">
        <f t="shared" si="13"/>
        <v/>
      </c>
      <c r="G208" s="148" t="str">
        <f>IF($D208="","",VLOOKUP($AA208,GaAsSem_Req!$A$2:$N$22,4))</f>
        <v/>
      </c>
      <c r="H208" s="146"/>
      <c r="I208" s="147" t="str">
        <f t="shared" si="14"/>
        <v/>
      </c>
      <c r="J208" s="148" t="str">
        <f>IF($D208="","",VLOOKUP($AA208,GaAsSem_Req!$A$2:$N$22,5))</f>
        <v/>
      </c>
      <c r="K208" s="153"/>
      <c r="L208" s="154" t="str">
        <f t="shared" si="15"/>
        <v/>
      </c>
      <c r="M208" s="148" t="str">
        <f>IF($D208="","",VLOOKUP($AA208,GaAsSem_Req!$A$2:$N$22,6))</f>
        <v/>
      </c>
      <c r="N208" s="149" t="str">
        <f t="shared" si="12"/>
        <v/>
      </c>
      <c r="O208" s="150" t="str">
        <f>IF(OR($D208="",$W208="",GlobalParameters!$C$12=""),"",$W208)</f>
        <v/>
      </c>
      <c r="P208" s="151"/>
      <c r="Q208" s="144"/>
      <c r="R208" s="144"/>
      <c r="S208" s="144"/>
      <c r="T208" s="144"/>
      <c r="U208" s="144"/>
      <c r="V208" s="144"/>
      <c r="W208" s="152" t="str">
        <f>IF(OR($D208="",GlobalParameters!$C$12=""),"",MIN(VLOOKUP($AA208,GaAsSem_Req!$A$2:$N$22,13),$X208))</f>
        <v/>
      </c>
      <c r="X208" s="144"/>
      <c r="Y208" s="144"/>
      <c r="Z208" s="151"/>
      <c r="AA208" s="126" t="e">
        <f>VLOOKUP($D208,GaAsSem_Req!$R$2:$S$8,2)+VLOOKUP(GlobalParameters!$C$12,GaAsSem_Req!$T$2:$U$4,2)</f>
        <v>#N/A</v>
      </c>
    </row>
    <row r="209" spans="1:27" x14ac:dyDescent="0.25">
      <c r="A209" s="125"/>
      <c r="B209" s="144"/>
      <c r="C209" s="144"/>
      <c r="D209" s="145"/>
      <c r="E209" s="157"/>
      <c r="F209" s="158" t="str">
        <f t="shared" si="13"/>
        <v/>
      </c>
      <c r="G209" s="148" t="str">
        <f>IF($D209="","",VLOOKUP($AA209,GaAsSem_Req!$A$2:$N$22,4))</f>
        <v/>
      </c>
      <c r="H209" s="146"/>
      <c r="I209" s="147" t="str">
        <f t="shared" si="14"/>
        <v/>
      </c>
      <c r="J209" s="148" t="str">
        <f>IF($D209="","",VLOOKUP($AA209,GaAsSem_Req!$A$2:$N$22,5))</f>
        <v/>
      </c>
      <c r="K209" s="153"/>
      <c r="L209" s="154" t="str">
        <f t="shared" si="15"/>
        <v/>
      </c>
      <c r="M209" s="148" t="str">
        <f>IF($D209="","",VLOOKUP($AA209,GaAsSem_Req!$A$2:$N$22,6))</f>
        <v/>
      </c>
      <c r="N209" s="149" t="str">
        <f t="shared" si="12"/>
        <v/>
      </c>
      <c r="O209" s="150" t="str">
        <f>IF(OR($D209="",$W209="",GlobalParameters!$C$12=""),"",$W209)</f>
        <v/>
      </c>
      <c r="P209" s="151"/>
      <c r="Q209" s="144"/>
      <c r="R209" s="144"/>
      <c r="S209" s="144"/>
      <c r="T209" s="144"/>
      <c r="U209" s="144"/>
      <c r="V209" s="144"/>
      <c r="W209" s="152" t="str">
        <f>IF(OR($D209="",GlobalParameters!$C$12=""),"",MIN(VLOOKUP($AA209,GaAsSem_Req!$A$2:$N$22,13),$X209))</f>
        <v/>
      </c>
      <c r="X209" s="144"/>
      <c r="Y209" s="144"/>
      <c r="Z209" s="151"/>
      <c r="AA209" s="126" t="e">
        <f>VLOOKUP($D209,GaAsSem_Req!$R$2:$S$8,2)+VLOOKUP(GlobalParameters!$C$12,GaAsSem_Req!$T$2:$U$4,2)</f>
        <v>#N/A</v>
      </c>
    </row>
    <row r="210" spans="1:27" x14ac:dyDescent="0.25">
      <c r="A210" s="125"/>
      <c r="B210" s="144"/>
      <c r="C210" s="144"/>
      <c r="D210" s="145"/>
      <c r="E210" s="157"/>
      <c r="F210" s="158" t="str">
        <f t="shared" si="13"/>
        <v/>
      </c>
      <c r="G210" s="148" t="str">
        <f>IF($D210="","",VLOOKUP($AA210,GaAsSem_Req!$A$2:$N$22,4))</f>
        <v/>
      </c>
      <c r="H210" s="146"/>
      <c r="I210" s="147" t="str">
        <f t="shared" si="14"/>
        <v/>
      </c>
      <c r="J210" s="148" t="str">
        <f>IF($D210="","",VLOOKUP($AA210,GaAsSem_Req!$A$2:$N$22,5))</f>
        <v/>
      </c>
      <c r="K210" s="153"/>
      <c r="L210" s="154" t="str">
        <f t="shared" si="15"/>
        <v/>
      </c>
      <c r="M210" s="148" t="str">
        <f>IF($D210="","",VLOOKUP($AA210,GaAsSem_Req!$A$2:$N$22,6))</f>
        <v/>
      </c>
      <c r="N210" s="149" t="str">
        <f t="shared" si="12"/>
        <v/>
      </c>
      <c r="O210" s="150" t="str">
        <f>IF(OR($D210="",$W210="",GlobalParameters!$C$12=""),"",$W210)</f>
        <v/>
      </c>
      <c r="P210" s="151"/>
      <c r="Q210" s="144"/>
      <c r="R210" s="144"/>
      <c r="S210" s="144"/>
      <c r="T210" s="144"/>
      <c r="U210" s="144"/>
      <c r="V210" s="144"/>
      <c r="W210" s="152" t="str">
        <f>IF(OR($D210="",GlobalParameters!$C$12=""),"",MIN(VLOOKUP($AA210,GaAsSem_Req!$A$2:$N$22,13),$X210))</f>
        <v/>
      </c>
      <c r="X210" s="144"/>
      <c r="Y210" s="144"/>
      <c r="Z210" s="151"/>
      <c r="AA210" s="126" t="e">
        <f>VLOOKUP($D210,GaAsSem_Req!$R$2:$S$8,2)+VLOOKUP(GlobalParameters!$C$12,GaAsSem_Req!$T$2:$U$4,2)</f>
        <v>#N/A</v>
      </c>
    </row>
    <row r="211" spans="1:27" x14ac:dyDescent="0.25">
      <c r="A211" s="125"/>
      <c r="B211" s="144"/>
      <c r="C211" s="144"/>
      <c r="D211" s="145"/>
      <c r="E211" s="157"/>
      <c r="F211" s="158" t="str">
        <f t="shared" si="13"/>
        <v/>
      </c>
      <c r="G211" s="148" t="str">
        <f>IF($D211="","",VLOOKUP($AA211,GaAsSem_Req!$A$2:$N$22,4))</f>
        <v/>
      </c>
      <c r="H211" s="146"/>
      <c r="I211" s="147" t="str">
        <f t="shared" si="14"/>
        <v/>
      </c>
      <c r="J211" s="148" t="str">
        <f>IF($D211="","",VLOOKUP($AA211,GaAsSem_Req!$A$2:$N$22,5))</f>
        <v/>
      </c>
      <c r="K211" s="153"/>
      <c r="L211" s="154" t="str">
        <f t="shared" si="15"/>
        <v/>
      </c>
      <c r="M211" s="148" t="str">
        <f>IF($D211="","",VLOOKUP($AA211,GaAsSem_Req!$A$2:$N$22,6))</f>
        <v/>
      </c>
      <c r="N211" s="149" t="str">
        <f t="shared" si="12"/>
        <v/>
      </c>
      <c r="O211" s="150" t="str">
        <f>IF(OR($D211="",$W211="",GlobalParameters!$C$12=""),"",$W211)</f>
        <v/>
      </c>
      <c r="P211" s="151"/>
      <c r="Q211" s="144"/>
      <c r="R211" s="144"/>
      <c r="S211" s="144"/>
      <c r="T211" s="144"/>
      <c r="U211" s="144"/>
      <c r="V211" s="144"/>
      <c r="W211" s="152" t="str">
        <f>IF(OR($D211="",GlobalParameters!$C$12=""),"",MIN(VLOOKUP($AA211,GaAsSem_Req!$A$2:$N$22,13),$X211))</f>
        <v/>
      </c>
      <c r="X211" s="144"/>
      <c r="Y211" s="144"/>
      <c r="Z211" s="151"/>
      <c r="AA211" s="126" t="e">
        <f>VLOOKUP($D211,GaAsSem_Req!$R$2:$S$8,2)+VLOOKUP(GlobalParameters!$C$12,GaAsSem_Req!$T$2:$U$4,2)</f>
        <v>#N/A</v>
      </c>
    </row>
    <row r="212" spans="1:27" x14ac:dyDescent="0.25">
      <c r="A212" s="125"/>
      <c r="B212" s="144"/>
      <c r="C212" s="144"/>
      <c r="D212" s="145"/>
      <c r="E212" s="157"/>
      <c r="F212" s="158" t="str">
        <f t="shared" si="13"/>
        <v/>
      </c>
      <c r="G212" s="148" t="str">
        <f>IF($D212="","",VLOOKUP($AA212,GaAsSem_Req!$A$2:$N$22,4))</f>
        <v/>
      </c>
      <c r="H212" s="146"/>
      <c r="I212" s="147" t="str">
        <f t="shared" si="14"/>
        <v/>
      </c>
      <c r="J212" s="148" t="str">
        <f>IF($D212="","",VLOOKUP($AA212,GaAsSem_Req!$A$2:$N$22,5))</f>
        <v/>
      </c>
      <c r="K212" s="153"/>
      <c r="L212" s="154" t="str">
        <f t="shared" si="15"/>
        <v/>
      </c>
      <c r="M212" s="148" t="str">
        <f>IF($D212="","",VLOOKUP($AA212,GaAsSem_Req!$A$2:$N$22,6))</f>
        <v/>
      </c>
      <c r="N212" s="149" t="str">
        <f t="shared" si="12"/>
        <v/>
      </c>
      <c r="O212" s="150" t="str">
        <f>IF(OR($D212="",$W212="",GlobalParameters!$C$12=""),"",$W212)</f>
        <v/>
      </c>
      <c r="P212" s="151"/>
      <c r="Q212" s="144"/>
      <c r="R212" s="144"/>
      <c r="S212" s="144"/>
      <c r="T212" s="144"/>
      <c r="U212" s="144"/>
      <c r="V212" s="144"/>
      <c r="W212" s="152" t="str">
        <f>IF(OR($D212="",GlobalParameters!$C$12=""),"",MIN(VLOOKUP($AA212,GaAsSem_Req!$A$2:$N$22,13),$X212))</f>
        <v/>
      </c>
      <c r="X212" s="144"/>
      <c r="Y212" s="144"/>
      <c r="Z212" s="151"/>
      <c r="AA212" s="126" t="e">
        <f>VLOOKUP($D212,GaAsSem_Req!$R$2:$S$8,2)+VLOOKUP(GlobalParameters!$C$12,GaAsSem_Req!$T$2:$U$4,2)</f>
        <v>#N/A</v>
      </c>
    </row>
    <row r="213" spans="1:27" x14ac:dyDescent="0.25">
      <c r="A213" s="125"/>
      <c r="B213" s="144"/>
      <c r="C213" s="144"/>
      <c r="D213" s="145"/>
      <c r="E213" s="157"/>
      <c r="F213" s="158" t="str">
        <f t="shared" si="13"/>
        <v/>
      </c>
      <c r="G213" s="148" t="str">
        <f>IF($D213="","",VLOOKUP($AA213,GaAsSem_Req!$A$2:$N$22,4))</f>
        <v/>
      </c>
      <c r="H213" s="146"/>
      <c r="I213" s="147" t="str">
        <f t="shared" si="14"/>
        <v/>
      </c>
      <c r="J213" s="148" t="str">
        <f>IF($D213="","",VLOOKUP($AA213,GaAsSem_Req!$A$2:$N$22,5))</f>
        <v/>
      </c>
      <c r="K213" s="153"/>
      <c r="L213" s="154" t="str">
        <f t="shared" si="15"/>
        <v/>
      </c>
      <c r="M213" s="148" t="str">
        <f>IF($D213="","",VLOOKUP($AA213,GaAsSem_Req!$A$2:$N$22,6))</f>
        <v/>
      </c>
      <c r="N213" s="149" t="str">
        <f t="shared" si="12"/>
        <v/>
      </c>
      <c r="O213" s="150" t="str">
        <f>IF(OR($D213="",$W213="",GlobalParameters!$C$12=""),"",$W213)</f>
        <v/>
      </c>
      <c r="P213" s="151"/>
      <c r="Q213" s="144"/>
      <c r="R213" s="144"/>
      <c r="S213" s="144"/>
      <c r="T213" s="144"/>
      <c r="U213" s="144"/>
      <c r="V213" s="144"/>
      <c r="W213" s="152" t="str">
        <f>IF(OR($D213="",GlobalParameters!$C$12=""),"",MIN(VLOOKUP($AA213,GaAsSem_Req!$A$2:$N$22,13),$X213))</f>
        <v/>
      </c>
      <c r="X213" s="144"/>
      <c r="Y213" s="144"/>
      <c r="Z213" s="151"/>
      <c r="AA213" s="126" t="e">
        <f>VLOOKUP($D213,GaAsSem_Req!$R$2:$S$8,2)+VLOOKUP(GlobalParameters!$C$12,GaAsSem_Req!$T$2:$U$4,2)</f>
        <v>#N/A</v>
      </c>
    </row>
    <row r="214" spans="1:27" x14ac:dyDescent="0.25">
      <c r="A214" s="125"/>
      <c r="B214" s="144"/>
      <c r="C214" s="144"/>
      <c r="D214" s="145"/>
      <c r="E214" s="157"/>
      <c r="F214" s="158" t="str">
        <f t="shared" si="13"/>
        <v/>
      </c>
      <c r="G214" s="148" t="str">
        <f>IF($D214="","",VLOOKUP($AA214,GaAsSem_Req!$A$2:$N$22,4))</f>
        <v/>
      </c>
      <c r="H214" s="146"/>
      <c r="I214" s="147" t="str">
        <f t="shared" si="14"/>
        <v/>
      </c>
      <c r="J214" s="148" t="str">
        <f>IF($D214="","",VLOOKUP($AA214,GaAsSem_Req!$A$2:$N$22,5))</f>
        <v/>
      </c>
      <c r="K214" s="153"/>
      <c r="L214" s="154" t="str">
        <f t="shared" si="15"/>
        <v/>
      </c>
      <c r="M214" s="148" t="str">
        <f>IF($D214="","",VLOOKUP($AA214,GaAsSem_Req!$A$2:$N$22,6))</f>
        <v/>
      </c>
      <c r="N214" s="149" t="str">
        <f t="shared" si="12"/>
        <v/>
      </c>
      <c r="O214" s="150" t="str">
        <f>IF(OR($D214="",$W214="",GlobalParameters!$C$12=""),"",$W214)</f>
        <v/>
      </c>
      <c r="P214" s="151"/>
      <c r="Q214" s="144"/>
      <c r="R214" s="144"/>
      <c r="S214" s="144"/>
      <c r="T214" s="144"/>
      <c r="U214" s="144"/>
      <c r="V214" s="144"/>
      <c r="W214" s="152" t="str">
        <f>IF(OR($D214="",GlobalParameters!$C$12=""),"",MIN(VLOOKUP($AA214,GaAsSem_Req!$A$2:$N$22,13),$X214))</f>
        <v/>
      </c>
      <c r="X214" s="144"/>
      <c r="Y214" s="144"/>
      <c r="Z214" s="151"/>
      <c r="AA214" s="126" t="e">
        <f>VLOOKUP($D214,GaAsSem_Req!$R$2:$S$8,2)+VLOOKUP(GlobalParameters!$C$12,GaAsSem_Req!$T$2:$U$4,2)</f>
        <v>#N/A</v>
      </c>
    </row>
    <row r="215" spans="1:27" x14ac:dyDescent="0.25">
      <c r="A215" s="125"/>
      <c r="B215" s="144"/>
      <c r="C215" s="144"/>
      <c r="D215" s="145"/>
      <c r="E215" s="157"/>
      <c r="F215" s="158" t="str">
        <f t="shared" si="13"/>
        <v/>
      </c>
      <c r="G215" s="148" t="str">
        <f>IF($D215="","",VLOOKUP($AA215,GaAsSem_Req!$A$2:$N$22,4))</f>
        <v/>
      </c>
      <c r="H215" s="146"/>
      <c r="I215" s="147" t="str">
        <f t="shared" si="14"/>
        <v/>
      </c>
      <c r="J215" s="148" t="str">
        <f>IF($D215="","",VLOOKUP($AA215,GaAsSem_Req!$A$2:$N$22,5))</f>
        <v/>
      </c>
      <c r="K215" s="153"/>
      <c r="L215" s="154" t="str">
        <f t="shared" si="15"/>
        <v/>
      </c>
      <c r="M215" s="148" t="str">
        <f>IF($D215="","",VLOOKUP($AA215,GaAsSem_Req!$A$2:$N$22,6))</f>
        <v/>
      </c>
      <c r="N215" s="149" t="str">
        <f t="shared" si="12"/>
        <v/>
      </c>
      <c r="O215" s="150" t="str">
        <f>IF(OR($D215="",$W215="",GlobalParameters!$C$12=""),"",$W215)</f>
        <v/>
      </c>
      <c r="P215" s="151"/>
      <c r="Q215" s="144"/>
      <c r="R215" s="144"/>
      <c r="S215" s="144"/>
      <c r="T215" s="144"/>
      <c r="U215" s="144"/>
      <c r="V215" s="144"/>
      <c r="W215" s="152" t="str">
        <f>IF(OR($D215="",GlobalParameters!$C$12=""),"",MIN(VLOOKUP($AA215,GaAsSem_Req!$A$2:$N$22,13),$X215))</f>
        <v/>
      </c>
      <c r="X215" s="144"/>
      <c r="Y215" s="144"/>
      <c r="Z215" s="151"/>
      <c r="AA215" s="126" t="e">
        <f>VLOOKUP($D215,GaAsSem_Req!$R$2:$S$8,2)+VLOOKUP(GlobalParameters!$C$12,GaAsSem_Req!$T$2:$U$4,2)</f>
        <v>#N/A</v>
      </c>
    </row>
    <row r="216" spans="1:27" x14ac:dyDescent="0.25">
      <c r="A216" s="125"/>
      <c r="B216" s="144"/>
      <c r="C216" s="144"/>
      <c r="D216" s="145"/>
      <c r="E216" s="157"/>
      <c r="F216" s="158" t="str">
        <f t="shared" si="13"/>
        <v/>
      </c>
      <c r="G216" s="148" t="str">
        <f>IF($D216="","",VLOOKUP($AA216,GaAsSem_Req!$A$2:$N$22,4))</f>
        <v/>
      </c>
      <c r="H216" s="146"/>
      <c r="I216" s="147" t="str">
        <f t="shared" si="14"/>
        <v/>
      </c>
      <c r="J216" s="148" t="str">
        <f>IF($D216="","",VLOOKUP($AA216,GaAsSem_Req!$A$2:$N$22,5))</f>
        <v/>
      </c>
      <c r="K216" s="153"/>
      <c r="L216" s="154" t="str">
        <f t="shared" si="15"/>
        <v/>
      </c>
      <c r="M216" s="148" t="str">
        <f>IF($D216="","",VLOOKUP($AA216,GaAsSem_Req!$A$2:$N$22,6))</f>
        <v/>
      </c>
      <c r="N216" s="149" t="str">
        <f t="shared" si="12"/>
        <v/>
      </c>
      <c r="O216" s="150" t="str">
        <f>IF(OR($D216="",$W216="",GlobalParameters!$C$12=""),"",$W216)</f>
        <v/>
      </c>
      <c r="P216" s="151"/>
      <c r="Q216" s="144"/>
      <c r="R216" s="144"/>
      <c r="S216" s="144"/>
      <c r="T216" s="144"/>
      <c r="U216" s="144"/>
      <c r="V216" s="144"/>
      <c r="W216" s="152" t="str">
        <f>IF(OR($D216="",GlobalParameters!$C$12=""),"",MIN(VLOOKUP($AA216,GaAsSem_Req!$A$2:$N$22,13),$X216))</f>
        <v/>
      </c>
      <c r="X216" s="144"/>
      <c r="Y216" s="144"/>
      <c r="Z216" s="151"/>
      <c r="AA216" s="126" t="e">
        <f>VLOOKUP($D216,GaAsSem_Req!$R$2:$S$8,2)+VLOOKUP(GlobalParameters!$C$12,GaAsSem_Req!$T$2:$U$4,2)</f>
        <v>#N/A</v>
      </c>
    </row>
    <row r="217" spans="1:27" x14ac:dyDescent="0.25">
      <c r="A217" s="125"/>
      <c r="B217" s="144"/>
      <c r="C217" s="144"/>
      <c r="D217" s="145"/>
      <c r="E217" s="157"/>
      <c r="F217" s="158" t="str">
        <f t="shared" si="13"/>
        <v/>
      </c>
      <c r="G217" s="148" t="str">
        <f>IF($D217="","",VLOOKUP($AA217,GaAsSem_Req!$A$2:$N$22,4))</f>
        <v/>
      </c>
      <c r="H217" s="146"/>
      <c r="I217" s="147" t="str">
        <f t="shared" si="14"/>
        <v/>
      </c>
      <c r="J217" s="148" t="str">
        <f>IF($D217="","",VLOOKUP($AA217,GaAsSem_Req!$A$2:$N$22,5))</f>
        <v/>
      </c>
      <c r="K217" s="153"/>
      <c r="L217" s="154" t="str">
        <f t="shared" si="15"/>
        <v/>
      </c>
      <c r="M217" s="148" t="str">
        <f>IF($D217="","",VLOOKUP($AA217,GaAsSem_Req!$A$2:$N$22,6))</f>
        <v/>
      </c>
      <c r="N217" s="149" t="str">
        <f t="shared" si="12"/>
        <v/>
      </c>
      <c r="O217" s="150" t="str">
        <f>IF(OR($D217="",$W217="",GlobalParameters!$C$12=""),"",$W217)</f>
        <v/>
      </c>
      <c r="P217" s="151"/>
      <c r="Q217" s="144"/>
      <c r="R217" s="144"/>
      <c r="S217" s="144"/>
      <c r="T217" s="144"/>
      <c r="U217" s="144"/>
      <c r="V217" s="144"/>
      <c r="W217" s="152" t="str">
        <f>IF(OR($D217="",GlobalParameters!$C$12=""),"",MIN(VLOOKUP($AA217,GaAsSem_Req!$A$2:$N$22,13),$X217))</f>
        <v/>
      </c>
      <c r="X217" s="144"/>
      <c r="Y217" s="144"/>
      <c r="Z217" s="151"/>
      <c r="AA217" s="126" t="e">
        <f>VLOOKUP($D217,GaAsSem_Req!$R$2:$S$8,2)+VLOOKUP(GlobalParameters!$C$12,GaAsSem_Req!$T$2:$U$4,2)</f>
        <v>#N/A</v>
      </c>
    </row>
    <row r="218" spans="1:27" x14ac:dyDescent="0.25">
      <c r="A218" s="125"/>
      <c r="B218" s="144"/>
      <c r="C218" s="144"/>
      <c r="D218" s="145"/>
      <c r="E218" s="157"/>
      <c r="F218" s="158" t="str">
        <f t="shared" si="13"/>
        <v/>
      </c>
      <c r="G218" s="148" t="str">
        <f>IF($D218="","",VLOOKUP($AA218,GaAsSem_Req!$A$2:$N$22,4))</f>
        <v/>
      </c>
      <c r="H218" s="146"/>
      <c r="I218" s="147" t="str">
        <f t="shared" si="14"/>
        <v/>
      </c>
      <c r="J218" s="148" t="str">
        <f>IF($D218="","",VLOOKUP($AA218,GaAsSem_Req!$A$2:$N$22,5))</f>
        <v/>
      </c>
      <c r="K218" s="153"/>
      <c r="L218" s="154" t="str">
        <f t="shared" si="15"/>
        <v/>
      </c>
      <c r="M218" s="148" t="str">
        <f>IF($D218="","",VLOOKUP($AA218,GaAsSem_Req!$A$2:$N$22,6))</f>
        <v/>
      </c>
      <c r="N218" s="149" t="str">
        <f t="shared" si="12"/>
        <v/>
      </c>
      <c r="O218" s="150" t="str">
        <f>IF(OR($D218="",$W218="",GlobalParameters!$C$12=""),"",$W218)</f>
        <v/>
      </c>
      <c r="P218" s="151"/>
      <c r="Q218" s="144"/>
      <c r="R218" s="144"/>
      <c r="S218" s="144"/>
      <c r="T218" s="144"/>
      <c r="U218" s="144"/>
      <c r="V218" s="144"/>
      <c r="W218" s="152" t="str">
        <f>IF(OR($D218="",GlobalParameters!$C$12=""),"",MIN(VLOOKUP($AA218,GaAsSem_Req!$A$2:$N$22,13),$X218))</f>
        <v/>
      </c>
      <c r="X218" s="144"/>
      <c r="Y218" s="144"/>
      <c r="Z218" s="151"/>
      <c r="AA218" s="126" t="e">
        <f>VLOOKUP($D218,GaAsSem_Req!$R$2:$S$8,2)+VLOOKUP(GlobalParameters!$C$12,GaAsSem_Req!$T$2:$U$4,2)</f>
        <v>#N/A</v>
      </c>
    </row>
    <row r="219" spans="1:27" x14ac:dyDescent="0.25">
      <c r="A219" s="125"/>
      <c r="B219" s="144"/>
      <c r="C219" s="144"/>
      <c r="D219" s="145"/>
      <c r="E219" s="157"/>
      <c r="F219" s="158" t="str">
        <f t="shared" si="13"/>
        <v/>
      </c>
      <c r="G219" s="148" t="str">
        <f>IF($D219="","",VLOOKUP($AA219,GaAsSem_Req!$A$2:$N$22,4))</f>
        <v/>
      </c>
      <c r="H219" s="146"/>
      <c r="I219" s="147" t="str">
        <f t="shared" si="14"/>
        <v/>
      </c>
      <c r="J219" s="148" t="str">
        <f>IF($D219="","",VLOOKUP($AA219,GaAsSem_Req!$A$2:$N$22,5))</f>
        <v/>
      </c>
      <c r="K219" s="153"/>
      <c r="L219" s="154" t="str">
        <f t="shared" si="15"/>
        <v/>
      </c>
      <c r="M219" s="148" t="str">
        <f>IF($D219="","",VLOOKUP($AA219,GaAsSem_Req!$A$2:$N$22,6))</f>
        <v/>
      </c>
      <c r="N219" s="149" t="str">
        <f t="shared" si="12"/>
        <v/>
      </c>
      <c r="O219" s="150" t="str">
        <f>IF(OR($D219="",$W219="",GlobalParameters!$C$12=""),"",$W219)</f>
        <v/>
      </c>
      <c r="P219" s="151"/>
      <c r="Q219" s="144"/>
      <c r="R219" s="144"/>
      <c r="S219" s="144"/>
      <c r="T219" s="144"/>
      <c r="U219" s="144"/>
      <c r="V219" s="144"/>
      <c r="W219" s="152" t="str">
        <f>IF(OR($D219="",GlobalParameters!$C$12=""),"",MIN(VLOOKUP($AA219,GaAsSem_Req!$A$2:$N$22,13),$X219))</f>
        <v/>
      </c>
      <c r="X219" s="144"/>
      <c r="Y219" s="144"/>
      <c r="Z219" s="151"/>
      <c r="AA219" s="126" t="e">
        <f>VLOOKUP($D219,GaAsSem_Req!$R$2:$S$8,2)+VLOOKUP(GlobalParameters!$C$12,GaAsSem_Req!$T$2:$U$4,2)</f>
        <v>#N/A</v>
      </c>
    </row>
    <row r="220" spans="1:27" x14ac:dyDescent="0.25">
      <c r="A220" s="125"/>
      <c r="B220" s="144"/>
      <c r="C220" s="144"/>
      <c r="D220" s="145"/>
      <c r="E220" s="157"/>
      <c r="F220" s="158" t="str">
        <f t="shared" si="13"/>
        <v/>
      </c>
      <c r="G220" s="148" t="str">
        <f>IF($D220="","",VLOOKUP($AA220,GaAsSem_Req!$A$2:$N$22,4))</f>
        <v/>
      </c>
      <c r="H220" s="146"/>
      <c r="I220" s="147" t="str">
        <f t="shared" si="14"/>
        <v/>
      </c>
      <c r="J220" s="148" t="str">
        <f>IF($D220="","",VLOOKUP($AA220,GaAsSem_Req!$A$2:$N$22,5))</f>
        <v/>
      </c>
      <c r="K220" s="153"/>
      <c r="L220" s="154" t="str">
        <f t="shared" si="15"/>
        <v/>
      </c>
      <c r="M220" s="148" t="str">
        <f>IF($D220="","",VLOOKUP($AA220,GaAsSem_Req!$A$2:$N$22,6))</f>
        <v/>
      </c>
      <c r="N220" s="149" t="str">
        <f t="shared" si="12"/>
        <v/>
      </c>
      <c r="O220" s="150" t="str">
        <f>IF(OR($D220="",$W220="",GlobalParameters!$C$12=""),"",$W220)</f>
        <v/>
      </c>
      <c r="P220" s="151"/>
      <c r="Q220" s="144"/>
      <c r="R220" s="144"/>
      <c r="S220" s="144"/>
      <c r="T220" s="144"/>
      <c r="U220" s="144"/>
      <c r="V220" s="144"/>
      <c r="W220" s="152" t="str">
        <f>IF(OR($D220="",GlobalParameters!$C$12=""),"",MIN(VLOOKUP($AA220,GaAsSem_Req!$A$2:$N$22,13),$X220))</f>
        <v/>
      </c>
      <c r="X220" s="144"/>
      <c r="Y220" s="144"/>
      <c r="Z220" s="151"/>
      <c r="AA220" s="126" t="e">
        <f>VLOOKUP($D220,GaAsSem_Req!$R$2:$S$8,2)+VLOOKUP(GlobalParameters!$C$12,GaAsSem_Req!$T$2:$U$4,2)</f>
        <v>#N/A</v>
      </c>
    </row>
    <row r="221" spans="1:27" x14ac:dyDescent="0.25">
      <c r="A221" s="125"/>
      <c r="B221" s="144"/>
      <c r="C221" s="144"/>
      <c r="D221" s="145"/>
      <c r="E221" s="157"/>
      <c r="F221" s="158" t="str">
        <f t="shared" si="13"/>
        <v/>
      </c>
      <c r="G221" s="148" t="str">
        <f>IF($D221="","",VLOOKUP($AA221,GaAsSem_Req!$A$2:$N$22,4))</f>
        <v/>
      </c>
      <c r="H221" s="146"/>
      <c r="I221" s="147" t="str">
        <f t="shared" si="14"/>
        <v/>
      </c>
      <c r="J221" s="148" t="str">
        <f>IF($D221="","",VLOOKUP($AA221,GaAsSem_Req!$A$2:$N$22,5))</f>
        <v/>
      </c>
      <c r="K221" s="153"/>
      <c r="L221" s="154" t="str">
        <f t="shared" si="15"/>
        <v/>
      </c>
      <c r="M221" s="148" t="str">
        <f>IF($D221="","",VLOOKUP($AA221,GaAsSem_Req!$A$2:$N$22,6))</f>
        <v/>
      </c>
      <c r="N221" s="149" t="str">
        <f t="shared" si="12"/>
        <v/>
      </c>
      <c r="O221" s="150" t="str">
        <f>IF(OR($D221="",$W221="",GlobalParameters!$C$12=""),"",$W221)</f>
        <v/>
      </c>
      <c r="P221" s="151"/>
      <c r="Q221" s="144"/>
      <c r="R221" s="144"/>
      <c r="S221" s="144"/>
      <c r="T221" s="144"/>
      <c r="U221" s="144"/>
      <c r="V221" s="144"/>
      <c r="W221" s="152" t="str">
        <f>IF(OR($D221="",GlobalParameters!$C$12=""),"",MIN(VLOOKUP($AA221,GaAsSem_Req!$A$2:$N$22,13),$X221))</f>
        <v/>
      </c>
      <c r="X221" s="144"/>
      <c r="Y221" s="144"/>
      <c r="Z221" s="151"/>
      <c r="AA221" s="126" t="e">
        <f>VLOOKUP($D221,GaAsSem_Req!$R$2:$S$8,2)+VLOOKUP(GlobalParameters!$C$12,GaAsSem_Req!$T$2:$U$4,2)</f>
        <v>#N/A</v>
      </c>
    </row>
    <row r="222" spans="1:27" x14ac:dyDescent="0.25">
      <c r="A222" s="125"/>
      <c r="B222" s="144"/>
      <c r="C222" s="144"/>
      <c r="D222" s="145"/>
      <c r="E222" s="157"/>
      <c r="F222" s="158" t="str">
        <f t="shared" si="13"/>
        <v/>
      </c>
      <c r="G222" s="148" t="str">
        <f>IF($D222="","",VLOOKUP($AA222,GaAsSem_Req!$A$2:$N$22,4))</f>
        <v/>
      </c>
      <c r="H222" s="146"/>
      <c r="I222" s="147" t="str">
        <f t="shared" si="14"/>
        <v/>
      </c>
      <c r="J222" s="148" t="str">
        <f>IF($D222="","",VLOOKUP($AA222,GaAsSem_Req!$A$2:$N$22,5))</f>
        <v/>
      </c>
      <c r="K222" s="153"/>
      <c r="L222" s="154" t="str">
        <f t="shared" si="15"/>
        <v/>
      </c>
      <c r="M222" s="148" t="str">
        <f>IF($D222="","",VLOOKUP($AA222,GaAsSem_Req!$A$2:$N$22,6))</f>
        <v/>
      </c>
      <c r="N222" s="149" t="str">
        <f t="shared" si="12"/>
        <v/>
      </c>
      <c r="O222" s="150" t="str">
        <f>IF(OR($D222="",$W222="",GlobalParameters!$C$12=""),"",$W222)</f>
        <v/>
      </c>
      <c r="P222" s="151"/>
      <c r="Q222" s="144"/>
      <c r="R222" s="144"/>
      <c r="S222" s="144"/>
      <c r="T222" s="144"/>
      <c r="U222" s="144"/>
      <c r="V222" s="144"/>
      <c r="W222" s="152" t="str">
        <f>IF(OR($D222="",GlobalParameters!$C$12=""),"",MIN(VLOOKUP($AA222,GaAsSem_Req!$A$2:$N$22,13),$X222))</f>
        <v/>
      </c>
      <c r="X222" s="144"/>
      <c r="Y222" s="144"/>
      <c r="Z222" s="151"/>
      <c r="AA222" s="126" t="e">
        <f>VLOOKUP($D222,GaAsSem_Req!$R$2:$S$8,2)+VLOOKUP(GlobalParameters!$C$12,GaAsSem_Req!$T$2:$U$4,2)</f>
        <v>#N/A</v>
      </c>
    </row>
    <row r="223" spans="1:27" x14ac:dyDescent="0.25">
      <c r="A223" s="125"/>
      <c r="B223" s="144"/>
      <c r="C223" s="144"/>
      <c r="D223" s="145"/>
      <c r="E223" s="157"/>
      <c r="F223" s="158" t="str">
        <f t="shared" si="13"/>
        <v/>
      </c>
      <c r="G223" s="148" t="str">
        <f>IF($D223="","",VLOOKUP($AA223,GaAsSem_Req!$A$2:$N$22,4))</f>
        <v/>
      </c>
      <c r="H223" s="146"/>
      <c r="I223" s="147" t="str">
        <f t="shared" si="14"/>
        <v/>
      </c>
      <c r="J223" s="148" t="str">
        <f>IF($D223="","",VLOOKUP($AA223,GaAsSem_Req!$A$2:$N$22,5))</f>
        <v/>
      </c>
      <c r="K223" s="153"/>
      <c r="L223" s="154" t="str">
        <f t="shared" si="15"/>
        <v/>
      </c>
      <c r="M223" s="148" t="str">
        <f>IF($D223="","",VLOOKUP($AA223,GaAsSem_Req!$A$2:$N$22,6))</f>
        <v/>
      </c>
      <c r="N223" s="149" t="str">
        <f t="shared" ref="N223:N286" si="16">IF($D223="","",$J$6+Y223)</f>
        <v/>
      </c>
      <c r="O223" s="150" t="str">
        <f>IF(OR($D223="",$W223="",GlobalParameters!$C$12=""),"",$W223)</f>
        <v/>
      </c>
      <c r="P223" s="151"/>
      <c r="Q223" s="144"/>
      <c r="R223" s="144"/>
      <c r="S223" s="144"/>
      <c r="T223" s="144"/>
      <c r="U223" s="144"/>
      <c r="V223" s="144"/>
      <c r="W223" s="152" t="str">
        <f>IF(OR($D223="",GlobalParameters!$C$12=""),"",MIN(VLOOKUP($AA223,GaAsSem_Req!$A$2:$N$22,13),$X223))</f>
        <v/>
      </c>
      <c r="X223" s="144"/>
      <c r="Y223" s="144"/>
      <c r="Z223" s="151"/>
      <c r="AA223" s="126" t="e">
        <f>VLOOKUP($D223,GaAsSem_Req!$R$2:$S$8,2)+VLOOKUP(GlobalParameters!$C$12,GaAsSem_Req!$T$2:$U$4,2)</f>
        <v>#N/A</v>
      </c>
    </row>
    <row r="224" spans="1:27" x14ac:dyDescent="0.25">
      <c r="A224" s="125"/>
      <c r="B224" s="144"/>
      <c r="C224" s="144"/>
      <c r="D224" s="145"/>
      <c r="E224" s="157"/>
      <c r="F224" s="158" t="str">
        <f t="shared" si="13"/>
        <v/>
      </c>
      <c r="G224" s="148" t="str">
        <f>IF($D224="","",VLOOKUP($AA224,GaAsSem_Req!$A$2:$N$22,4))</f>
        <v/>
      </c>
      <c r="H224" s="146"/>
      <c r="I224" s="147" t="str">
        <f t="shared" si="14"/>
        <v/>
      </c>
      <c r="J224" s="148" t="str">
        <f>IF($D224="","",VLOOKUP($AA224,GaAsSem_Req!$A$2:$N$22,5))</f>
        <v/>
      </c>
      <c r="K224" s="153"/>
      <c r="L224" s="154" t="str">
        <f t="shared" si="15"/>
        <v/>
      </c>
      <c r="M224" s="148" t="str">
        <f>IF($D224="","",VLOOKUP($AA224,GaAsSem_Req!$A$2:$N$22,6))</f>
        <v/>
      </c>
      <c r="N224" s="149" t="str">
        <f t="shared" si="16"/>
        <v/>
      </c>
      <c r="O224" s="150" t="str">
        <f>IF(OR($D224="",$W224="",GlobalParameters!$C$12=""),"",$W224)</f>
        <v/>
      </c>
      <c r="P224" s="151"/>
      <c r="Q224" s="144"/>
      <c r="R224" s="144"/>
      <c r="S224" s="144"/>
      <c r="T224" s="144"/>
      <c r="U224" s="144"/>
      <c r="V224" s="144"/>
      <c r="W224" s="152" t="str">
        <f>IF(OR($D224="",GlobalParameters!$C$12=""),"",MIN(VLOOKUP($AA224,GaAsSem_Req!$A$2:$N$22,13),$X224))</f>
        <v/>
      </c>
      <c r="X224" s="144"/>
      <c r="Y224" s="144"/>
      <c r="Z224" s="151"/>
      <c r="AA224" s="126" t="e">
        <f>VLOOKUP($D224,GaAsSem_Req!$R$2:$S$8,2)+VLOOKUP(GlobalParameters!$C$12,GaAsSem_Req!$T$2:$U$4,2)</f>
        <v>#N/A</v>
      </c>
    </row>
    <row r="225" spans="1:27" x14ac:dyDescent="0.25">
      <c r="A225" s="125"/>
      <c r="B225" s="144"/>
      <c r="C225" s="144"/>
      <c r="D225" s="145"/>
      <c r="E225" s="157"/>
      <c r="F225" s="158" t="str">
        <f t="shared" si="13"/>
        <v/>
      </c>
      <c r="G225" s="148" t="str">
        <f>IF($D225="","",VLOOKUP($AA225,GaAsSem_Req!$A$2:$N$22,4))</f>
        <v/>
      </c>
      <c r="H225" s="146"/>
      <c r="I225" s="147" t="str">
        <f t="shared" si="14"/>
        <v/>
      </c>
      <c r="J225" s="148" t="str">
        <f>IF($D225="","",VLOOKUP($AA225,GaAsSem_Req!$A$2:$N$22,5))</f>
        <v/>
      </c>
      <c r="K225" s="153"/>
      <c r="L225" s="154" t="str">
        <f t="shared" si="15"/>
        <v/>
      </c>
      <c r="M225" s="148" t="str">
        <f>IF($D225="","",VLOOKUP($AA225,GaAsSem_Req!$A$2:$N$22,6))</f>
        <v/>
      </c>
      <c r="N225" s="149" t="str">
        <f t="shared" si="16"/>
        <v/>
      </c>
      <c r="O225" s="150" t="str">
        <f>IF(OR($D225="",$W225="",GlobalParameters!$C$12=""),"",$W225)</f>
        <v/>
      </c>
      <c r="P225" s="151"/>
      <c r="Q225" s="144"/>
      <c r="R225" s="144"/>
      <c r="S225" s="144"/>
      <c r="T225" s="144"/>
      <c r="U225" s="144"/>
      <c r="V225" s="144"/>
      <c r="W225" s="152" t="str">
        <f>IF(OR($D225="",GlobalParameters!$C$12=""),"",MIN(VLOOKUP($AA225,GaAsSem_Req!$A$2:$N$22,13),$X225))</f>
        <v/>
      </c>
      <c r="X225" s="144"/>
      <c r="Y225" s="144"/>
      <c r="Z225" s="151"/>
      <c r="AA225" s="126" t="e">
        <f>VLOOKUP($D225,GaAsSem_Req!$R$2:$S$8,2)+VLOOKUP(GlobalParameters!$C$12,GaAsSem_Req!$T$2:$U$4,2)</f>
        <v>#N/A</v>
      </c>
    </row>
    <row r="226" spans="1:27" x14ac:dyDescent="0.25">
      <c r="A226" s="125"/>
      <c r="B226" s="144"/>
      <c r="C226" s="144"/>
      <c r="D226" s="145"/>
      <c r="E226" s="157"/>
      <c r="F226" s="158" t="str">
        <f t="shared" si="13"/>
        <v/>
      </c>
      <c r="G226" s="148" t="str">
        <f>IF($D226="","",VLOOKUP($AA226,GaAsSem_Req!$A$2:$N$22,4))</f>
        <v/>
      </c>
      <c r="H226" s="146"/>
      <c r="I226" s="147" t="str">
        <f t="shared" si="14"/>
        <v/>
      </c>
      <c r="J226" s="148" t="str">
        <f>IF($D226="","",VLOOKUP($AA226,GaAsSem_Req!$A$2:$N$22,5))</f>
        <v/>
      </c>
      <c r="K226" s="153"/>
      <c r="L226" s="154" t="str">
        <f t="shared" si="15"/>
        <v/>
      </c>
      <c r="M226" s="148" t="str">
        <f>IF($D226="","",VLOOKUP($AA226,GaAsSem_Req!$A$2:$N$22,6))</f>
        <v/>
      </c>
      <c r="N226" s="149" t="str">
        <f t="shared" si="16"/>
        <v/>
      </c>
      <c r="O226" s="150" t="str">
        <f>IF(OR($D226="",$W226="",GlobalParameters!$C$12=""),"",$W226)</f>
        <v/>
      </c>
      <c r="P226" s="151"/>
      <c r="Q226" s="144"/>
      <c r="R226" s="144"/>
      <c r="S226" s="144"/>
      <c r="T226" s="144"/>
      <c r="U226" s="144"/>
      <c r="V226" s="144"/>
      <c r="W226" s="152" t="str">
        <f>IF(OR($D226="",GlobalParameters!$C$12=""),"",MIN(VLOOKUP($AA226,GaAsSem_Req!$A$2:$N$22,13),$X226))</f>
        <v/>
      </c>
      <c r="X226" s="144"/>
      <c r="Y226" s="144"/>
      <c r="Z226" s="151"/>
      <c r="AA226" s="126" t="e">
        <f>VLOOKUP($D226,GaAsSem_Req!$R$2:$S$8,2)+VLOOKUP(GlobalParameters!$C$12,GaAsSem_Req!$T$2:$U$4,2)</f>
        <v>#N/A</v>
      </c>
    </row>
    <row r="227" spans="1:27" x14ac:dyDescent="0.25">
      <c r="A227" s="125"/>
      <c r="B227" s="144"/>
      <c r="C227" s="144"/>
      <c r="D227" s="145"/>
      <c r="E227" s="157"/>
      <c r="F227" s="158" t="str">
        <f t="shared" si="13"/>
        <v/>
      </c>
      <c r="G227" s="148" t="str">
        <f>IF($D227="","",VLOOKUP($AA227,GaAsSem_Req!$A$2:$N$22,4))</f>
        <v/>
      </c>
      <c r="H227" s="146"/>
      <c r="I227" s="147" t="str">
        <f t="shared" si="14"/>
        <v/>
      </c>
      <c r="J227" s="148" t="str">
        <f>IF($D227="","",VLOOKUP($AA227,GaAsSem_Req!$A$2:$N$22,5))</f>
        <v/>
      </c>
      <c r="K227" s="153"/>
      <c r="L227" s="154" t="str">
        <f t="shared" si="15"/>
        <v/>
      </c>
      <c r="M227" s="148" t="str">
        <f>IF($D227="","",VLOOKUP($AA227,GaAsSem_Req!$A$2:$N$22,6))</f>
        <v/>
      </c>
      <c r="N227" s="149" t="str">
        <f t="shared" si="16"/>
        <v/>
      </c>
      <c r="O227" s="150" t="str">
        <f>IF(OR($D227="",$W227="",GlobalParameters!$C$12=""),"",$W227)</f>
        <v/>
      </c>
      <c r="P227" s="151"/>
      <c r="Q227" s="144"/>
      <c r="R227" s="144"/>
      <c r="S227" s="144"/>
      <c r="T227" s="144"/>
      <c r="U227" s="144"/>
      <c r="V227" s="144"/>
      <c r="W227" s="152" t="str">
        <f>IF(OR($D227="",GlobalParameters!$C$12=""),"",MIN(VLOOKUP($AA227,GaAsSem_Req!$A$2:$N$22,13),$X227))</f>
        <v/>
      </c>
      <c r="X227" s="144"/>
      <c r="Y227" s="144"/>
      <c r="Z227" s="151"/>
      <c r="AA227" s="126" t="e">
        <f>VLOOKUP($D227,GaAsSem_Req!$R$2:$S$8,2)+VLOOKUP(GlobalParameters!$C$12,GaAsSem_Req!$T$2:$U$4,2)</f>
        <v>#N/A</v>
      </c>
    </row>
    <row r="228" spans="1:27" x14ac:dyDescent="0.25">
      <c r="A228" s="125"/>
      <c r="B228" s="144"/>
      <c r="C228" s="144"/>
      <c r="D228" s="145"/>
      <c r="E228" s="157"/>
      <c r="F228" s="158" t="str">
        <f t="shared" si="13"/>
        <v/>
      </c>
      <c r="G228" s="148" t="str">
        <f>IF($D228="","",VLOOKUP($AA228,GaAsSem_Req!$A$2:$N$22,4))</f>
        <v/>
      </c>
      <c r="H228" s="146"/>
      <c r="I228" s="147" t="str">
        <f t="shared" si="14"/>
        <v/>
      </c>
      <c r="J228" s="148" t="str">
        <f>IF($D228="","",VLOOKUP($AA228,GaAsSem_Req!$A$2:$N$22,5))</f>
        <v/>
      </c>
      <c r="K228" s="153"/>
      <c r="L228" s="154" t="str">
        <f t="shared" si="15"/>
        <v/>
      </c>
      <c r="M228" s="148" t="str">
        <f>IF($D228="","",VLOOKUP($AA228,GaAsSem_Req!$A$2:$N$22,6))</f>
        <v/>
      </c>
      <c r="N228" s="149" t="str">
        <f t="shared" si="16"/>
        <v/>
      </c>
      <c r="O228" s="150" t="str">
        <f>IF(OR($D228="",$W228="",GlobalParameters!$C$12=""),"",$W228)</f>
        <v/>
      </c>
      <c r="P228" s="151"/>
      <c r="Q228" s="144"/>
      <c r="R228" s="144"/>
      <c r="S228" s="144"/>
      <c r="T228" s="144"/>
      <c r="U228" s="144"/>
      <c r="V228" s="144"/>
      <c r="W228" s="152" t="str">
        <f>IF(OR($D228="",GlobalParameters!$C$12=""),"",MIN(VLOOKUP($AA228,GaAsSem_Req!$A$2:$N$22,13),$X228))</f>
        <v/>
      </c>
      <c r="X228" s="144"/>
      <c r="Y228" s="144"/>
      <c r="Z228" s="151"/>
      <c r="AA228" s="126" t="e">
        <f>VLOOKUP($D228,GaAsSem_Req!$R$2:$S$8,2)+VLOOKUP(GlobalParameters!$C$12,GaAsSem_Req!$T$2:$U$4,2)</f>
        <v>#N/A</v>
      </c>
    </row>
    <row r="229" spans="1:27" x14ac:dyDescent="0.25">
      <c r="A229" s="125"/>
      <c r="B229" s="144"/>
      <c r="C229" s="144"/>
      <c r="D229" s="145"/>
      <c r="E229" s="157"/>
      <c r="F229" s="158" t="str">
        <f t="shared" si="13"/>
        <v/>
      </c>
      <c r="G229" s="148" t="str">
        <f>IF($D229="","",VLOOKUP($AA229,GaAsSem_Req!$A$2:$N$22,4))</f>
        <v/>
      </c>
      <c r="H229" s="146"/>
      <c r="I229" s="147" t="str">
        <f t="shared" si="14"/>
        <v/>
      </c>
      <c r="J229" s="148" t="str">
        <f>IF($D229="","",VLOOKUP($AA229,GaAsSem_Req!$A$2:$N$22,5))</f>
        <v/>
      </c>
      <c r="K229" s="153"/>
      <c r="L229" s="154" t="str">
        <f t="shared" si="15"/>
        <v/>
      </c>
      <c r="M229" s="148" t="str">
        <f>IF($D229="","",VLOOKUP($AA229,GaAsSem_Req!$A$2:$N$22,6))</f>
        <v/>
      </c>
      <c r="N229" s="149" t="str">
        <f t="shared" si="16"/>
        <v/>
      </c>
      <c r="O229" s="150" t="str">
        <f>IF(OR($D229="",$W229="",GlobalParameters!$C$12=""),"",$W229)</f>
        <v/>
      </c>
      <c r="P229" s="151"/>
      <c r="Q229" s="144"/>
      <c r="R229" s="144"/>
      <c r="S229" s="144"/>
      <c r="T229" s="144"/>
      <c r="U229" s="144"/>
      <c r="V229" s="144"/>
      <c r="W229" s="152" t="str">
        <f>IF(OR($D229="",GlobalParameters!$C$12=""),"",MIN(VLOOKUP($AA229,GaAsSem_Req!$A$2:$N$22,13),$X229))</f>
        <v/>
      </c>
      <c r="X229" s="144"/>
      <c r="Y229" s="144"/>
      <c r="Z229" s="151"/>
      <c r="AA229" s="126" t="e">
        <f>VLOOKUP($D229,GaAsSem_Req!$R$2:$S$8,2)+VLOOKUP(GlobalParameters!$C$12,GaAsSem_Req!$T$2:$U$4,2)</f>
        <v>#N/A</v>
      </c>
    </row>
    <row r="230" spans="1:27" x14ac:dyDescent="0.25">
      <c r="A230" s="125"/>
      <c r="B230" s="144"/>
      <c r="C230" s="144"/>
      <c r="D230" s="145"/>
      <c r="E230" s="157"/>
      <c r="F230" s="158" t="str">
        <f t="shared" si="13"/>
        <v/>
      </c>
      <c r="G230" s="148" t="str">
        <f>IF($D230="","",VLOOKUP($AA230,GaAsSem_Req!$A$2:$N$22,4))</f>
        <v/>
      </c>
      <c r="H230" s="146"/>
      <c r="I230" s="147" t="str">
        <f t="shared" si="14"/>
        <v/>
      </c>
      <c r="J230" s="148" t="str">
        <f>IF($D230="","",VLOOKUP($AA230,GaAsSem_Req!$A$2:$N$22,5))</f>
        <v/>
      </c>
      <c r="K230" s="153"/>
      <c r="L230" s="154" t="str">
        <f t="shared" si="15"/>
        <v/>
      </c>
      <c r="M230" s="148" t="str">
        <f>IF($D230="","",VLOOKUP($AA230,GaAsSem_Req!$A$2:$N$22,6))</f>
        <v/>
      </c>
      <c r="N230" s="149" t="str">
        <f t="shared" si="16"/>
        <v/>
      </c>
      <c r="O230" s="150" t="str">
        <f>IF(OR($D230="",$W230="",GlobalParameters!$C$12=""),"",$W230)</f>
        <v/>
      </c>
      <c r="P230" s="151"/>
      <c r="Q230" s="144"/>
      <c r="R230" s="144"/>
      <c r="S230" s="144"/>
      <c r="T230" s="144"/>
      <c r="U230" s="144"/>
      <c r="V230" s="144"/>
      <c r="W230" s="152" t="str">
        <f>IF(OR($D230="",GlobalParameters!$C$12=""),"",MIN(VLOOKUP($AA230,GaAsSem_Req!$A$2:$N$22,13),$X230))</f>
        <v/>
      </c>
      <c r="X230" s="144"/>
      <c r="Y230" s="144"/>
      <c r="Z230" s="151"/>
      <c r="AA230" s="126" t="e">
        <f>VLOOKUP($D230,GaAsSem_Req!$R$2:$S$8,2)+VLOOKUP(GlobalParameters!$C$12,GaAsSem_Req!$T$2:$U$4,2)</f>
        <v>#N/A</v>
      </c>
    </row>
    <row r="231" spans="1:27" x14ac:dyDescent="0.25">
      <c r="A231" s="125"/>
      <c r="B231" s="144"/>
      <c r="C231" s="144"/>
      <c r="D231" s="145"/>
      <c r="E231" s="157"/>
      <c r="F231" s="158" t="str">
        <f t="shared" si="13"/>
        <v/>
      </c>
      <c r="G231" s="148" t="str">
        <f>IF($D231="","",VLOOKUP($AA231,GaAsSem_Req!$A$2:$N$22,4))</f>
        <v/>
      </c>
      <c r="H231" s="146"/>
      <c r="I231" s="147" t="str">
        <f t="shared" si="14"/>
        <v/>
      </c>
      <c r="J231" s="148" t="str">
        <f>IF($D231="","",VLOOKUP($AA231,GaAsSem_Req!$A$2:$N$22,5))</f>
        <v/>
      </c>
      <c r="K231" s="153"/>
      <c r="L231" s="154" t="str">
        <f t="shared" si="15"/>
        <v/>
      </c>
      <c r="M231" s="148" t="str">
        <f>IF($D231="","",VLOOKUP($AA231,GaAsSem_Req!$A$2:$N$22,6))</f>
        <v/>
      </c>
      <c r="N231" s="149" t="str">
        <f t="shared" si="16"/>
        <v/>
      </c>
      <c r="O231" s="150" t="str">
        <f>IF(OR($D231="",$W231="",GlobalParameters!$C$12=""),"",$W231)</f>
        <v/>
      </c>
      <c r="P231" s="151"/>
      <c r="Q231" s="144"/>
      <c r="R231" s="144"/>
      <c r="S231" s="144"/>
      <c r="T231" s="144"/>
      <c r="U231" s="144"/>
      <c r="V231" s="144"/>
      <c r="W231" s="152" t="str">
        <f>IF(OR($D231="",GlobalParameters!$C$12=""),"",MIN(VLOOKUP($AA231,GaAsSem_Req!$A$2:$N$22,13),$X231))</f>
        <v/>
      </c>
      <c r="X231" s="144"/>
      <c r="Y231" s="144"/>
      <c r="Z231" s="151"/>
      <c r="AA231" s="126" t="e">
        <f>VLOOKUP($D231,GaAsSem_Req!$R$2:$S$8,2)+VLOOKUP(GlobalParameters!$C$12,GaAsSem_Req!$T$2:$U$4,2)</f>
        <v>#N/A</v>
      </c>
    </row>
    <row r="232" spans="1:27" x14ac:dyDescent="0.25">
      <c r="A232" s="125"/>
      <c r="B232" s="144"/>
      <c r="C232" s="144"/>
      <c r="D232" s="145"/>
      <c r="E232" s="157"/>
      <c r="F232" s="158" t="str">
        <f t="shared" si="13"/>
        <v/>
      </c>
      <c r="G232" s="148" t="str">
        <f>IF($D232="","",VLOOKUP($AA232,GaAsSem_Req!$A$2:$N$22,4))</f>
        <v/>
      </c>
      <c r="H232" s="146"/>
      <c r="I232" s="147" t="str">
        <f t="shared" si="14"/>
        <v/>
      </c>
      <c r="J232" s="148" t="str">
        <f>IF($D232="","",VLOOKUP($AA232,GaAsSem_Req!$A$2:$N$22,5))</f>
        <v/>
      </c>
      <c r="K232" s="153"/>
      <c r="L232" s="154" t="str">
        <f t="shared" si="15"/>
        <v/>
      </c>
      <c r="M232" s="148" t="str">
        <f>IF($D232="","",VLOOKUP($AA232,GaAsSem_Req!$A$2:$N$22,6))</f>
        <v/>
      </c>
      <c r="N232" s="149" t="str">
        <f t="shared" si="16"/>
        <v/>
      </c>
      <c r="O232" s="150" t="str">
        <f>IF(OR($D232="",$W232="",GlobalParameters!$C$12=""),"",$W232)</f>
        <v/>
      </c>
      <c r="P232" s="151"/>
      <c r="Q232" s="144"/>
      <c r="R232" s="144"/>
      <c r="S232" s="144"/>
      <c r="T232" s="144"/>
      <c r="U232" s="144"/>
      <c r="V232" s="144"/>
      <c r="W232" s="152" t="str">
        <f>IF(OR($D232="",GlobalParameters!$C$12=""),"",MIN(VLOOKUP($AA232,GaAsSem_Req!$A$2:$N$22,13),$X232))</f>
        <v/>
      </c>
      <c r="X232" s="144"/>
      <c r="Y232" s="144"/>
      <c r="Z232" s="151"/>
      <c r="AA232" s="126" t="e">
        <f>VLOOKUP($D232,GaAsSem_Req!$R$2:$S$8,2)+VLOOKUP(GlobalParameters!$C$12,GaAsSem_Req!$T$2:$U$4,2)</f>
        <v>#N/A</v>
      </c>
    </row>
    <row r="233" spans="1:27" x14ac:dyDescent="0.25">
      <c r="A233" s="125"/>
      <c r="B233" s="144"/>
      <c r="C233" s="144"/>
      <c r="D233" s="145"/>
      <c r="E233" s="157"/>
      <c r="F233" s="158" t="str">
        <f t="shared" si="13"/>
        <v/>
      </c>
      <c r="G233" s="148" t="str">
        <f>IF($D233="","",VLOOKUP($AA233,GaAsSem_Req!$A$2:$N$22,4))</f>
        <v/>
      </c>
      <c r="H233" s="146"/>
      <c r="I233" s="147" t="str">
        <f t="shared" si="14"/>
        <v/>
      </c>
      <c r="J233" s="148" t="str">
        <f>IF($D233="","",VLOOKUP($AA233,GaAsSem_Req!$A$2:$N$22,5))</f>
        <v/>
      </c>
      <c r="K233" s="153"/>
      <c r="L233" s="154" t="str">
        <f t="shared" si="15"/>
        <v/>
      </c>
      <c r="M233" s="148" t="str">
        <f>IF($D233="","",VLOOKUP($AA233,GaAsSem_Req!$A$2:$N$22,6))</f>
        <v/>
      </c>
      <c r="N233" s="149" t="str">
        <f t="shared" si="16"/>
        <v/>
      </c>
      <c r="O233" s="150" t="str">
        <f>IF(OR($D233="",$W233="",GlobalParameters!$C$12=""),"",$W233)</f>
        <v/>
      </c>
      <c r="P233" s="151"/>
      <c r="Q233" s="144"/>
      <c r="R233" s="144"/>
      <c r="S233" s="144"/>
      <c r="T233" s="144"/>
      <c r="U233" s="144"/>
      <c r="V233" s="144"/>
      <c r="W233" s="152" t="str">
        <f>IF(OR($D233="",GlobalParameters!$C$12=""),"",MIN(VLOOKUP($AA233,GaAsSem_Req!$A$2:$N$22,13),$X233))</f>
        <v/>
      </c>
      <c r="X233" s="144"/>
      <c r="Y233" s="144"/>
      <c r="Z233" s="151"/>
      <c r="AA233" s="126" t="e">
        <f>VLOOKUP($D233,GaAsSem_Req!$R$2:$S$8,2)+VLOOKUP(GlobalParameters!$C$12,GaAsSem_Req!$T$2:$U$4,2)</f>
        <v>#N/A</v>
      </c>
    </row>
    <row r="234" spans="1:27" x14ac:dyDescent="0.25">
      <c r="A234" s="125"/>
      <c r="B234" s="144"/>
      <c r="C234" s="144"/>
      <c r="D234" s="145"/>
      <c r="E234" s="157"/>
      <c r="F234" s="158" t="str">
        <f t="shared" si="13"/>
        <v/>
      </c>
      <c r="G234" s="148" t="str">
        <f>IF($D234="","",VLOOKUP($AA234,GaAsSem_Req!$A$2:$N$22,4))</f>
        <v/>
      </c>
      <c r="H234" s="146"/>
      <c r="I234" s="147" t="str">
        <f t="shared" si="14"/>
        <v/>
      </c>
      <c r="J234" s="148" t="str">
        <f>IF($D234="","",VLOOKUP($AA234,GaAsSem_Req!$A$2:$N$22,5))</f>
        <v/>
      </c>
      <c r="K234" s="153"/>
      <c r="L234" s="154" t="str">
        <f t="shared" si="15"/>
        <v/>
      </c>
      <c r="M234" s="148" t="str">
        <f>IF($D234="","",VLOOKUP($AA234,GaAsSem_Req!$A$2:$N$22,6))</f>
        <v/>
      </c>
      <c r="N234" s="149" t="str">
        <f t="shared" si="16"/>
        <v/>
      </c>
      <c r="O234" s="150" t="str">
        <f>IF(OR($D234="",$W234="",GlobalParameters!$C$12=""),"",$W234)</f>
        <v/>
      </c>
      <c r="P234" s="151"/>
      <c r="Q234" s="144"/>
      <c r="R234" s="144"/>
      <c r="S234" s="144"/>
      <c r="T234" s="144"/>
      <c r="U234" s="144"/>
      <c r="V234" s="144"/>
      <c r="W234" s="152" t="str">
        <f>IF(OR($D234="",GlobalParameters!$C$12=""),"",MIN(VLOOKUP($AA234,GaAsSem_Req!$A$2:$N$22,13),$X234))</f>
        <v/>
      </c>
      <c r="X234" s="144"/>
      <c r="Y234" s="144"/>
      <c r="Z234" s="151"/>
      <c r="AA234" s="126" t="e">
        <f>VLOOKUP($D234,GaAsSem_Req!$R$2:$S$8,2)+VLOOKUP(GlobalParameters!$C$12,GaAsSem_Req!$T$2:$U$4,2)</f>
        <v>#N/A</v>
      </c>
    </row>
    <row r="235" spans="1:27" x14ac:dyDescent="0.25">
      <c r="A235" s="125"/>
      <c r="B235" s="144"/>
      <c r="C235" s="144"/>
      <c r="D235" s="145"/>
      <c r="E235" s="157"/>
      <c r="F235" s="158" t="str">
        <f t="shared" si="13"/>
        <v/>
      </c>
      <c r="G235" s="148" t="str">
        <f>IF($D235="","",VLOOKUP($AA235,GaAsSem_Req!$A$2:$N$22,4))</f>
        <v/>
      </c>
      <c r="H235" s="146"/>
      <c r="I235" s="147" t="str">
        <f t="shared" si="14"/>
        <v/>
      </c>
      <c r="J235" s="148" t="str">
        <f>IF($D235="","",VLOOKUP($AA235,GaAsSem_Req!$A$2:$N$22,5))</f>
        <v/>
      </c>
      <c r="K235" s="153"/>
      <c r="L235" s="154" t="str">
        <f t="shared" si="15"/>
        <v/>
      </c>
      <c r="M235" s="148" t="str">
        <f>IF($D235="","",VLOOKUP($AA235,GaAsSem_Req!$A$2:$N$22,6))</f>
        <v/>
      </c>
      <c r="N235" s="149" t="str">
        <f t="shared" si="16"/>
        <v/>
      </c>
      <c r="O235" s="150" t="str">
        <f>IF(OR($D235="",$W235="",GlobalParameters!$C$12=""),"",$W235)</f>
        <v/>
      </c>
      <c r="P235" s="151"/>
      <c r="Q235" s="144"/>
      <c r="R235" s="144"/>
      <c r="S235" s="144"/>
      <c r="T235" s="144"/>
      <c r="U235" s="144"/>
      <c r="V235" s="144"/>
      <c r="W235" s="152" t="str">
        <f>IF(OR($D235="",GlobalParameters!$C$12=""),"",MIN(VLOOKUP($AA235,GaAsSem_Req!$A$2:$N$22,13),$X235))</f>
        <v/>
      </c>
      <c r="X235" s="144"/>
      <c r="Y235" s="144"/>
      <c r="Z235" s="151"/>
      <c r="AA235" s="126" t="e">
        <f>VLOOKUP($D235,GaAsSem_Req!$R$2:$S$8,2)+VLOOKUP(GlobalParameters!$C$12,GaAsSem_Req!$T$2:$U$4,2)</f>
        <v>#N/A</v>
      </c>
    </row>
    <row r="236" spans="1:27" x14ac:dyDescent="0.25">
      <c r="A236" s="125"/>
      <c r="B236" s="144"/>
      <c r="C236" s="144"/>
      <c r="D236" s="145"/>
      <c r="E236" s="157"/>
      <c r="F236" s="158" t="str">
        <f t="shared" si="13"/>
        <v/>
      </c>
      <c r="G236" s="148" t="str">
        <f>IF($D236="","",VLOOKUP($AA236,GaAsSem_Req!$A$2:$N$22,4))</f>
        <v/>
      </c>
      <c r="H236" s="146"/>
      <c r="I236" s="147" t="str">
        <f t="shared" si="14"/>
        <v/>
      </c>
      <c r="J236" s="148" t="str">
        <f>IF($D236="","",VLOOKUP($AA236,GaAsSem_Req!$A$2:$N$22,5))</f>
        <v/>
      </c>
      <c r="K236" s="153"/>
      <c r="L236" s="154" t="str">
        <f t="shared" si="15"/>
        <v/>
      </c>
      <c r="M236" s="148" t="str">
        <f>IF($D236="","",VLOOKUP($AA236,GaAsSem_Req!$A$2:$N$22,6))</f>
        <v/>
      </c>
      <c r="N236" s="149" t="str">
        <f t="shared" si="16"/>
        <v/>
      </c>
      <c r="O236" s="150" t="str">
        <f>IF(OR($D236="",$W236="",GlobalParameters!$C$12=""),"",$W236)</f>
        <v/>
      </c>
      <c r="P236" s="151"/>
      <c r="Q236" s="144"/>
      <c r="R236" s="144"/>
      <c r="S236" s="144"/>
      <c r="T236" s="144"/>
      <c r="U236" s="144"/>
      <c r="V236" s="144"/>
      <c r="W236" s="152" t="str">
        <f>IF(OR($D236="",GlobalParameters!$C$12=""),"",MIN(VLOOKUP($AA236,GaAsSem_Req!$A$2:$N$22,13),$X236))</f>
        <v/>
      </c>
      <c r="X236" s="144"/>
      <c r="Y236" s="144"/>
      <c r="Z236" s="151"/>
      <c r="AA236" s="126" t="e">
        <f>VLOOKUP($D236,GaAsSem_Req!$R$2:$S$8,2)+VLOOKUP(GlobalParameters!$C$12,GaAsSem_Req!$T$2:$U$4,2)</f>
        <v>#N/A</v>
      </c>
    </row>
    <row r="237" spans="1:27" x14ac:dyDescent="0.25">
      <c r="A237" s="125"/>
      <c r="B237" s="144"/>
      <c r="C237" s="144"/>
      <c r="D237" s="145"/>
      <c r="E237" s="157"/>
      <c r="F237" s="158" t="str">
        <f t="shared" si="13"/>
        <v/>
      </c>
      <c r="G237" s="148" t="str">
        <f>IF($D237="","",VLOOKUP($AA237,GaAsSem_Req!$A$2:$N$22,4))</f>
        <v/>
      </c>
      <c r="H237" s="146"/>
      <c r="I237" s="147" t="str">
        <f t="shared" si="14"/>
        <v/>
      </c>
      <c r="J237" s="148" t="str">
        <f>IF($D237="","",VLOOKUP($AA237,GaAsSem_Req!$A$2:$N$22,5))</f>
        <v/>
      </c>
      <c r="K237" s="153"/>
      <c r="L237" s="154" t="str">
        <f t="shared" si="15"/>
        <v/>
      </c>
      <c r="M237" s="148" t="str">
        <f>IF($D237="","",VLOOKUP($AA237,GaAsSem_Req!$A$2:$N$22,6))</f>
        <v/>
      </c>
      <c r="N237" s="149" t="str">
        <f t="shared" si="16"/>
        <v/>
      </c>
      <c r="O237" s="150" t="str">
        <f>IF(OR($D237="",$W237="",GlobalParameters!$C$12=""),"",$W237)</f>
        <v/>
      </c>
      <c r="P237" s="151"/>
      <c r="Q237" s="144"/>
      <c r="R237" s="144"/>
      <c r="S237" s="144"/>
      <c r="T237" s="144"/>
      <c r="U237" s="144"/>
      <c r="V237" s="144"/>
      <c r="W237" s="152" t="str">
        <f>IF(OR($D237="",GlobalParameters!$C$12=""),"",MIN(VLOOKUP($AA237,GaAsSem_Req!$A$2:$N$22,13),$X237))</f>
        <v/>
      </c>
      <c r="X237" s="144"/>
      <c r="Y237" s="144"/>
      <c r="Z237" s="151"/>
      <c r="AA237" s="126" t="e">
        <f>VLOOKUP($D237,GaAsSem_Req!$R$2:$S$8,2)+VLOOKUP(GlobalParameters!$C$12,GaAsSem_Req!$T$2:$U$4,2)</f>
        <v>#N/A</v>
      </c>
    </row>
    <row r="238" spans="1:27" x14ac:dyDescent="0.25">
      <c r="A238" s="125"/>
      <c r="B238" s="144"/>
      <c r="C238" s="144"/>
      <c r="D238" s="145"/>
      <c r="E238" s="157"/>
      <c r="F238" s="158" t="str">
        <f t="shared" si="13"/>
        <v/>
      </c>
      <c r="G238" s="148" t="str">
        <f>IF($D238="","",VLOOKUP($AA238,GaAsSem_Req!$A$2:$N$22,4))</f>
        <v/>
      </c>
      <c r="H238" s="146"/>
      <c r="I238" s="147" t="str">
        <f t="shared" si="14"/>
        <v/>
      </c>
      <c r="J238" s="148" t="str">
        <f>IF($D238="","",VLOOKUP($AA238,GaAsSem_Req!$A$2:$N$22,5))</f>
        <v/>
      </c>
      <c r="K238" s="153"/>
      <c r="L238" s="154" t="str">
        <f t="shared" si="15"/>
        <v/>
      </c>
      <c r="M238" s="148" t="str">
        <f>IF($D238="","",VLOOKUP($AA238,GaAsSem_Req!$A$2:$N$22,6))</f>
        <v/>
      </c>
      <c r="N238" s="149" t="str">
        <f t="shared" si="16"/>
        <v/>
      </c>
      <c r="O238" s="150" t="str">
        <f>IF(OR($D238="",$W238="",GlobalParameters!$C$12=""),"",$W238)</f>
        <v/>
      </c>
      <c r="P238" s="151"/>
      <c r="Q238" s="144"/>
      <c r="R238" s="144"/>
      <c r="S238" s="144"/>
      <c r="T238" s="144"/>
      <c r="U238" s="144"/>
      <c r="V238" s="144"/>
      <c r="W238" s="152" t="str">
        <f>IF(OR($D238="",GlobalParameters!$C$12=""),"",MIN(VLOOKUP($AA238,GaAsSem_Req!$A$2:$N$22,13),$X238))</f>
        <v/>
      </c>
      <c r="X238" s="144"/>
      <c r="Y238" s="144"/>
      <c r="Z238" s="151"/>
      <c r="AA238" s="126" t="e">
        <f>VLOOKUP($D238,GaAsSem_Req!$R$2:$S$8,2)+VLOOKUP(GlobalParameters!$C$12,GaAsSem_Req!$T$2:$U$4,2)</f>
        <v>#N/A</v>
      </c>
    </row>
    <row r="239" spans="1:27" x14ac:dyDescent="0.25">
      <c r="A239" s="125"/>
      <c r="B239" s="144"/>
      <c r="C239" s="144"/>
      <c r="D239" s="145"/>
      <c r="E239" s="157"/>
      <c r="F239" s="158" t="str">
        <f t="shared" si="13"/>
        <v/>
      </c>
      <c r="G239" s="148" t="str">
        <f>IF($D239="","",VLOOKUP($AA239,GaAsSem_Req!$A$2:$N$22,4))</f>
        <v/>
      </c>
      <c r="H239" s="146"/>
      <c r="I239" s="147" t="str">
        <f t="shared" si="14"/>
        <v/>
      </c>
      <c r="J239" s="148" t="str">
        <f>IF($D239="","",VLOOKUP($AA239,GaAsSem_Req!$A$2:$N$22,5))</f>
        <v/>
      </c>
      <c r="K239" s="153"/>
      <c r="L239" s="154" t="str">
        <f t="shared" si="15"/>
        <v/>
      </c>
      <c r="M239" s="148" t="str">
        <f>IF($D239="","",VLOOKUP($AA239,GaAsSem_Req!$A$2:$N$22,6))</f>
        <v/>
      </c>
      <c r="N239" s="149" t="str">
        <f t="shared" si="16"/>
        <v/>
      </c>
      <c r="O239" s="150" t="str">
        <f>IF(OR($D239="",$W239="",GlobalParameters!$C$12=""),"",$W239)</f>
        <v/>
      </c>
      <c r="P239" s="151"/>
      <c r="Q239" s="144"/>
      <c r="R239" s="144"/>
      <c r="S239" s="144"/>
      <c r="T239" s="144"/>
      <c r="U239" s="144"/>
      <c r="V239" s="144"/>
      <c r="W239" s="152" t="str">
        <f>IF(OR($D239="",GlobalParameters!$C$12=""),"",MIN(VLOOKUP($AA239,GaAsSem_Req!$A$2:$N$22,13),$X239))</f>
        <v/>
      </c>
      <c r="X239" s="144"/>
      <c r="Y239" s="144"/>
      <c r="Z239" s="151"/>
      <c r="AA239" s="126" t="e">
        <f>VLOOKUP($D239,GaAsSem_Req!$R$2:$S$8,2)+VLOOKUP(GlobalParameters!$C$12,GaAsSem_Req!$T$2:$U$4,2)</f>
        <v>#N/A</v>
      </c>
    </row>
    <row r="240" spans="1:27" x14ac:dyDescent="0.25">
      <c r="A240" s="125"/>
      <c r="B240" s="144"/>
      <c r="C240" s="144"/>
      <c r="D240" s="145"/>
      <c r="E240" s="157"/>
      <c r="F240" s="158" t="str">
        <f t="shared" si="13"/>
        <v/>
      </c>
      <c r="G240" s="148" t="str">
        <f>IF($D240="","",VLOOKUP($AA240,GaAsSem_Req!$A$2:$N$22,4))</f>
        <v/>
      </c>
      <c r="H240" s="146"/>
      <c r="I240" s="147" t="str">
        <f t="shared" si="14"/>
        <v/>
      </c>
      <c r="J240" s="148" t="str">
        <f>IF($D240="","",VLOOKUP($AA240,GaAsSem_Req!$A$2:$N$22,5))</f>
        <v/>
      </c>
      <c r="K240" s="153"/>
      <c r="L240" s="154" t="str">
        <f t="shared" si="15"/>
        <v/>
      </c>
      <c r="M240" s="148" t="str">
        <f>IF($D240="","",VLOOKUP($AA240,GaAsSem_Req!$A$2:$N$22,6))</f>
        <v/>
      </c>
      <c r="N240" s="149" t="str">
        <f t="shared" si="16"/>
        <v/>
      </c>
      <c r="O240" s="150" t="str">
        <f>IF(OR($D240="",$W240="",GlobalParameters!$C$12=""),"",$W240)</f>
        <v/>
      </c>
      <c r="P240" s="151"/>
      <c r="Q240" s="144"/>
      <c r="R240" s="144"/>
      <c r="S240" s="144"/>
      <c r="T240" s="144"/>
      <c r="U240" s="144"/>
      <c r="V240" s="144"/>
      <c r="W240" s="152" t="str">
        <f>IF(OR($D240="",GlobalParameters!$C$12=""),"",MIN(VLOOKUP($AA240,GaAsSem_Req!$A$2:$N$22,13),$X240))</f>
        <v/>
      </c>
      <c r="X240" s="144"/>
      <c r="Y240" s="144"/>
      <c r="Z240" s="151"/>
      <c r="AA240" s="126" t="e">
        <f>VLOOKUP($D240,GaAsSem_Req!$R$2:$S$8,2)+VLOOKUP(GlobalParameters!$C$12,GaAsSem_Req!$T$2:$U$4,2)</f>
        <v>#N/A</v>
      </c>
    </row>
    <row r="241" spans="1:27" x14ac:dyDescent="0.25">
      <c r="A241" s="125"/>
      <c r="B241" s="144"/>
      <c r="C241" s="144"/>
      <c r="D241" s="145"/>
      <c r="E241" s="157"/>
      <c r="F241" s="158" t="str">
        <f t="shared" si="13"/>
        <v/>
      </c>
      <c r="G241" s="148" t="str">
        <f>IF($D241="","",VLOOKUP($AA241,GaAsSem_Req!$A$2:$N$22,4))</f>
        <v/>
      </c>
      <c r="H241" s="146"/>
      <c r="I241" s="147" t="str">
        <f t="shared" si="14"/>
        <v/>
      </c>
      <c r="J241" s="148" t="str">
        <f>IF($D241="","",VLOOKUP($AA241,GaAsSem_Req!$A$2:$N$22,5))</f>
        <v/>
      </c>
      <c r="K241" s="153"/>
      <c r="L241" s="154" t="str">
        <f t="shared" si="15"/>
        <v/>
      </c>
      <c r="M241" s="148" t="str">
        <f>IF($D241="","",VLOOKUP($AA241,GaAsSem_Req!$A$2:$N$22,6))</f>
        <v/>
      </c>
      <c r="N241" s="149" t="str">
        <f t="shared" si="16"/>
        <v/>
      </c>
      <c r="O241" s="150" t="str">
        <f>IF(OR($D241="",$W241="",GlobalParameters!$C$12=""),"",$W241)</f>
        <v/>
      </c>
      <c r="P241" s="151"/>
      <c r="Q241" s="144"/>
      <c r="R241" s="144"/>
      <c r="S241" s="144"/>
      <c r="T241" s="144"/>
      <c r="U241" s="144"/>
      <c r="V241" s="144"/>
      <c r="W241" s="152" t="str">
        <f>IF(OR($D241="",GlobalParameters!$C$12=""),"",MIN(VLOOKUP($AA241,GaAsSem_Req!$A$2:$N$22,13),$X241))</f>
        <v/>
      </c>
      <c r="X241" s="144"/>
      <c r="Y241" s="144"/>
      <c r="Z241" s="151"/>
      <c r="AA241" s="126" t="e">
        <f>VLOOKUP($D241,GaAsSem_Req!$R$2:$S$8,2)+VLOOKUP(GlobalParameters!$C$12,GaAsSem_Req!$T$2:$U$4,2)</f>
        <v>#N/A</v>
      </c>
    </row>
    <row r="242" spans="1:27" x14ac:dyDescent="0.25">
      <c r="A242" s="125"/>
      <c r="B242" s="144"/>
      <c r="C242" s="144"/>
      <c r="D242" s="145"/>
      <c r="E242" s="157"/>
      <c r="F242" s="158" t="str">
        <f t="shared" si="13"/>
        <v/>
      </c>
      <c r="G242" s="148" t="str">
        <f>IF($D242="","",VLOOKUP($AA242,GaAsSem_Req!$A$2:$N$22,4))</f>
        <v/>
      </c>
      <c r="H242" s="146"/>
      <c r="I242" s="147" t="str">
        <f t="shared" si="14"/>
        <v/>
      </c>
      <c r="J242" s="148" t="str">
        <f>IF($D242="","",VLOOKUP($AA242,GaAsSem_Req!$A$2:$N$22,5))</f>
        <v/>
      </c>
      <c r="K242" s="153"/>
      <c r="L242" s="154" t="str">
        <f t="shared" si="15"/>
        <v/>
      </c>
      <c r="M242" s="148" t="str">
        <f>IF($D242="","",VLOOKUP($AA242,GaAsSem_Req!$A$2:$N$22,6))</f>
        <v/>
      </c>
      <c r="N242" s="149" t="str">
        <f t="shared" si="16"/>
        <v/>
      </c>
      <c r="O242" s="150" t="str">
        <f>IF(OR($D242="",$W242="",GlobalParameters!$C$12=""),"",$W242)</f>
        <v/>
      </c>
      <c r="P242" s="151"/>
      <c r="Q242" s="144"/>
      <c r="R242" s="144"/>
      <c r="S242" s="144"/>
      <c r="T242" s="144"/>
      <c r="U242" s="144"/>
      <c r="V242" s="144"/>
      <c r="W242" s="152" t="str">
        <f>IF(OR($D242="",GlobalParameters!$C$12=""),"",MIN(VLOOKUP($AA242,GaAsSem_Req!$A$2:$N$22,13),$X242))</f>
        <v/>
      </c>
      <c r="X242" s="144"/>
      <c r="Y242" s="144"/>
      <c r="Z242" s="151"/>
      <c r="AA242" s="126" t="e">
        <f>VLOOKUP($D242,GaAsSem_Req!$R$2:$S$8,2)+VLOOKUP(GlobalParameters!$C$12,GaAsSem_Req!$T$2:$U$4,2)</f>
        <v>#N/A</v>
      </c>
    </row>
    <row r="243" spans="1:27" x14ac:dyDescent="0.25">
      <c r="A243" s="125"/>
      <c r="B243" s="144"/>
      <c r="C243" s="144"/>
      <c r="D243" s="145"/>
      <c r="E243" s="157"/>
      <c r="F243" s="158" t="str">
        <f t="shared" si="13"/>
        <v/>
      </c>
      <c r="G243" s="148" t="str">
        <f>IF($D243="","",VLOOKUP($AA243,GaAsSem_Req!$A$2:$N$22,4))</f>
        <v/>
      </c>
      <c r="H243" s="146"/>
      <c r="I243" s="147" t="str">
        <f t="shared" si="14"/>
        <v/>
      </c>
      <c r="J243" s="148" t="str">
        <f>IF($D243="","",VLOOKUP($AA243,GaAsSem_Req!$A$2:$N$22,5))</f>
        <v/>
      </c>
      <c r="K243" s="153"/>
      <c r="L243" s="154" t="str">
        <f t="shared" si="15"/>
        <v/>
      </c>
      <c r="M243" s="148" t="str">
        <f>IF($D243="","",VLOOKUP($AA243,GaAsSem_Req!$A$2:$N$22,6))</f>
        <v/>
      </c>
      <c r="N243" s="149" t="str">
        <f t="shared" si="16"/>
        <v/>
      </c>
      <c r="O243" s="150" t="str">
        <f>IF(OR($D243="",$W243="",GlobalParameters!$C$12=""),"",$W243)</f>
        <v/>
      </c>
      <c r="P243" s="151"/>
      <c r="Q243" s="144"/>
      <c r="R243" s="144"/>
      <c r="S243" s="144"/>
      <c r="T243" s="144"/>
      <c r="U243" s="144"/>
      <c r="V243" s="144"/>
      <c r="W243" s="152" t="str">
        <f>IF(OR($D243="",GlobalParameters!$C$12=""),"",MIN(VLOOKUP($AA243,GaAsSem_Req!$A$2:$N$22,13),$X243))</f>
        <v/>
      </c>
      <c r="X243" s="144"/>
      <c r="Y243" s="144"/>
      <c r="Z243" s="151"/>
      <c r="AA243" s="126" t="e">
        <f>VLOOKUP($D243,GaAsSem_Req!$R$2:$S$8,2)+VLOOKUP(GlobalParameters!$C$12,GaAsSem_Req!$T$2:$U$4,2)</f>
        <v>#N/A</v>
      </c>
    </row>
    <row r="244" spans="1:27" x14ac:dyDescent="0.25">
      <c r="A244" s="125"/>
      <c r="B244" s="144"/>
      <c r="C244" s="144"/>
      <c r="D244" s="145"/>
      <c r="E244" s="157"/>
      <c r="F244" s="158" t="str">
        <f t="shared" si="13"/>
        <v/>
      </c>
      <c r="G244" s="148" t="str">
        <f>IF($D244="","",VLOOKUP($AA244,GaAsSem_Req!$A$2:$N$22,4))</f>
        <v/>
      </c>
      <c r="H244" s="146"/>
      <c r="I244" s="147" t="str">
        <f t="shared" si="14"/>
        <v/>
      </c>
      <c r="J244" s="148" t="str">
        <f>IF($D244="","",VLOOKUP($AA244,GaAsSem_Req!$A$2:$N$22,5))</f>
        <v/>
      </c>
      <c r="K244" s="153"/>
      <c r="L244" s="154" t="str">
        <f t="shared" si="15"/>
        <v/>
      </c>
      <c r="M244" s="148" t="str">
        <f>IF($D244="","",VLOOKUP($AA244,GaAsSem_Req!$A$2:$N$22,6))</f>
        <v/>
      </c>
      <c r="N244" s="149" t="str">
        <f t="shared" si="16"/>
        <v/>
      </c>
      <c r="O244" s="150" t="str">
        <f>IF(OR($D244="",$W244="",GlobalParameters!$C$12=""),"",$W244)</f>
        <v/>
      </c>
      <c r="P244" s="151"/>
      <c r="Q244" s="144"/>
      <c r="R244" s="144"/>
      <c r="S244" s="144"/>
      <c r="T244" s="144"/>
      <c r="U244" s="144"/>
      <c r="V244" s="144"/>
      <c r="W244" s="152" t="str">
        <f>IF(OR($D244="",GlobalParameters!$C$12=""),"",MIN(VLOOKUP($AA244,GaAsSem_Req!$A$2:$N$22,13),$X244))</f>
        <v/>
      </c>
      <c r="X244" s="144"/>
      <c r="Y244" s="144"/>
      <c r="Z244" s="151"/>
      <c r="AA244" s="126" t="e">
        <f>VLOOKUP($D244,GaAsSem_Req!$R$2:$S$8,2)+VLOOKUP(GlobalParameters!$C$12,GaAsSem_Req!$T$2:$U$4,2)</f>
        <v>#N/A</v>
      </c>
    </row>
    <row r="245" spans="1:27" x14ac:dyDescent="0.25">
      <c r="A245" s="125"/>
      <c r="B245" s="144"/>
      <c r="C245" s="144"/>
      <c r="D245" s="145"/>
      <c r="E245" s="157"/>
      <c r="F245" s="158" t="str">
        <f t="shared" si="13"/>
        <v/>
      </c>
      <c r="G245" s="148" t="str">
        <f>IF($D245="","",VLOOKUP($AA245,GaAsSem_Req!$A$2:$N$22,4))</f>
        <v/>
      </c>
      <c r="H245" s="146"/>
      <c r="I245" s="147" t="str">
        <f t="shared" si="14"/>
        <v/>
      </c>
      <c r="J245" s="148" t="str">
        <f>IF($D245="","",VLOOKUP($AA245,GaAsSem_Req!$A$2:$N$22,5))</f>
        <v/>
      </c>
      <c r="K245" s="153"/>
      <c r="L245" s="154" t="str">
        <f t="shared" si="15"/>
        <v/>
      </c>
      <c r="M245" s="148" t="str">
        <f>IF($D245="","",VLOOKUP($AA245,GaAsSem_Req!$A$2:$N$22,6))</f>
        <v/>
      </c>
      <c r="N245" s="149" t="str">
        <f t="shared" si="16"/>
        <v/>
      </c>
      <c r="O245" s="150" t="str">
        <f>IF(OR($D245="",$W245="",GlobalParameters!$C$12=""),"",$W245)</f>
        <v/>
      </c>
      <c r="P245" s="151"/>
      <c r="Q245" s="144"/>
      <c r="R245" s="144"/>
      <c r="S245" s="144"/>
      <c r="T245" s="144"/>
      <c r="U245" s="144"/>
      <c r="V245" s="144"/>
      <c r="W245" s="152" t="str">
        <f>IF(OR($D245="",GlobalParameters!$C$12=""),"",MIN(VLOOKUP($AA245,GaAsSem_Req!$A$2:$N$22,13),$X245))</f>
        <v/>
      </c>
      <c r="X245" s="144"/>
      <c r="Y245" s="144"/>
      <c r="Z245" s="151"/>
      <c r="AA245" s="126" t="e">
        <f>VLOOKUP($D245,GaAsSem_Req!$R$2:$S$8,2)+VLOOKUP(GlobalParameters!$C$12,GaAsSem_Req!$T$2:$U$4,2)</f>
        <v>#N/A</v>
      </c>
    </row>
    <row r="246" spans="1:27" x14ac:dyDescent="0.25">
      <c r="A246" s="125"/>
      <c r="B246" s="144"/>
      <c r="C246" s="144"/>
      <c r="D246" s="145"/>
      <c r="E246" s="157"/>
      <c r="F246" s="158" t="str">
        <f t="shared" si="13"/>
        <v/>
      </c>
      <c r="G246" s="148" t="str">
        <f>IF($D246="","",VLOOKUP($AA246,GaAsSem_Req!$A$2:$N$22,4))</f>
        <v/>
      </c>
      <c r="H246" s="146"/>
      <c r="I246" s="147" t="str">
        <f t="shared" si="14"/>
        <v/>
      </c>
      <c r="J246" s="148" t="str">
        <f>IF($D246="","",VLOOKUP($AA246,GaAsSem_Req!$A$2:$N$22,5))</f>
        <v/>
      </c>
      <c r="K246" s="153"/>
      <c r="L246" s="154" t="str">
        <f t="shared" si="15"/>
        <v/>
      </c>
      <c r="M246" s="148" t="str">
        <f>IF($D246="","",VLOOKUP($AA246,GaAsSem_Req!$A$2:$N$22,6))</f>
        <v/>
      </c>
      <c r="N246" s="149" t="str">
        <f t="shared" si="16"/>
        <v/>
      </c>
      <c r="O246" s="150" t="str">
        <f>IF(OR($D246="",$W246="",GlobalParameters!$C$12=""),"",$W246)</f>
        <v/>
      </c>
      <c r="P246" s="151"/>
      <c r="Q246" s="144"/>
      <c r="R246" s="144"/>
      <c r="S246" s="144"/>
      <c r="T246" s="144"/>
      <c r="U246" s="144"/>
      <c r="V246" s="144"/>
      <c r="W246" s="152" t="str">
        <f>IF(OR($D246="",GlobalParameters!$C$12=""),"",MIN(VLOOKUP($AA246,GaAsSem_Req!$A$2:$N$22,13),$X246))</f>
        <v/>
      </c>
      <c r="X246" s="144"/>
      <c r="Y246" s="144"/>
      <c r="Z246" s="151"/>
      <c r="AA246" s="126" t="e">
        <f>VLOOKUP($D246,GaAsSem_Req!$R$2:$S$8,2)+VLOOKUP(GlobalParameters!$C$12,GaAsSem_Req!$T$2:$U$4,2)</f>
        <v>#N/A</v>
      </c>
    </row>
    <row r="247" spans="1:27" x14ac:dyDescent="0.25">
      <c r="A247" s="125"/>
      <c r="B247" s="144"/>
      <c r="C247" s="144"/>
      <c r="D247" s="145"/>
      <c r="E247" s="157"/>
      <c r="F247" s="158" t="str">
        <f t="shared" si="13"/>
        <v/>
      </c>
      <c r="G247" s="148" t="str">
        <f>IF($D247="","",VLOOKUP($AA247,GaAsSem_Req!$A$2:$N$22,4))</f>
        <v/>
      </c>
      <c r="H247" s="146"/>
      <c r="I247" s="147" t="str">
        <f t="shared" si="14"/>
        <v/>
      </c>
      <c r="J247" s="148" t="str">
        <f>IF($D247="","",VLOOKUP($AA247,GaAsSem_Req!$A$2:$N$22,5))</f>
        <v/>
      </c>
      <c r="K247" s="153"/>
      <c r="L247" s="154" t="str">
        <f t="shared" si="15"/>
        <v/>
      </c>
      <c r="M247" s="148" t="str">
        <f>IF($D247="","",VLOOKUP($AA247,GaAsSem_Req!$A$2:$N$22,6))</f>
        <v/>
      </c>
      <c r="N247" s="149" t="str">
        <f t="shared" si="16"/>
        <v/>
      </c>
      <c r="O247" s="150" t="str">
        <f>IF(OR($D247="",$W247="",GlobalParameters!$C$12=""),"",$W247)</f>
        <v/>
      </c>
      <c r="P247" s="151"/>
      <c r="Q247" s="144"/>
      <c r="R247" s="144"/>
      <c r="S247" s="144"/>
      <c r="T247" s="144"/>
      <c r="U247" s="144"/>
      <c r="V247" s="144"/>
      <c r="W247" s="152" t="str">
        <f>IF(OR($D247="",GlobalParameters!$C$12=""),"",MIN(VLOOKUP($AA247,GaAsSem_Req!$A$2:$N$22,13),$X247))</f>
        <v/>
      </c>
      <c r="X247" s="144"/>
      <c r="Y247" s="144"/>
      <c r="Z247" s="151"/>
      <c r="AA247" s="126" t="e">
        <f>VLOOKUP($D247,GaAsSem_Req!$R$2:$S$8,2)+VLOOKUP(GlobalParameters!$C$12,GaAsSem_Req!$T$2:$U$4,2)</f>
        <v>#N/A</v>
      </c>
    </row>
    <row r="248" spans="1:27" x14ac:dyDescent="0.25">
      <c r="A248" s="125"/>
      <c r="B248" s="144"/>
      <c r="C248" s="144"/>
      <c r="D248" s="145"/>
      <c r="E248" s="157"/>
      <c r="F248" s="158" t="str">
        <f t="shared" si="13"/>
        <v/>
      </c>
      <c r="G248" s="148" t="str">
        <f>IF($D248="","",VLOOKUP($AA248,GaAsSem_Req!$A$2:$N$22,4))</f>
        <v/>
      </c>
      <c r="H248" s="146"/>
      <c r="I248" s="147" t="str">
        <f t="shared" si="14"/>
        <v/>
      </c>
      <c r="J248" s="148" t="str">
        <f>IF($D248="","",VLOOKUP($AA248,GaAsSem_Req!$A$2:$N$22,5))</f>
        <v/>
      </c>
      <c r="K248" s="153"/>
      <c r="L248" s="154" t="str">
        <f t="shared" si="15"/>
        <v/>
      </c>
      <c r="M248" s="148" t="str">
        <f>IF($D248="","",VLOOKUP($AA248,GaAsSem_Req!$A$2:$N$22,6))</f>
        <v/>
      </c>
      <c r="N248" s="149" t="str">
        <f t="shared" si="16"/>
        <v/>
      </c>
      <c r="O248" s="150" t="str">
        <f>IF(OR($D248="",$W248="",GlobalParameters!$C$12=""),"",$W248)</f>
        <v/>
      </c>
      <c r="P248" s="151"/>
      <c r="Q248" s="144"/>
      <c r="R248" s="144"/>
      <c r="S248" s="144"/>
      <c r="T248" s="144"/>
      <c r="U248" s="144"/>
      <c r="V248" s="144"/>
      <c r="W248" s="152" t="str">
        <f>IF(OR($D248="",GlobalParameters!$C$12=""),"",MIN(VLOOKUP($AA248,GaAsSem_Req!$A$2:$N$22,13),$X248))</f>
        <v/>
      </c>
      <c r="X248" s="144"/>
      <c r="Y248" s="144"/>
      <c r="Z248" s="151"/>
      <c r="AA248" s="126" t="e">
        <f>VLOOKUP($D248,GaAsSem_Req!$R$2:$S$8,2)+VLOOKUP(GlobalParameters!$C$12,GaAsSem_Req!$T$2:$U$4,2)</f>
        <v>#N/A</v>
      </c>
    </row>
    <row r="249" spans="1:27" x14ac:dyDescent="0.25">
      <c r="A249" s="125"/>
      <c r="B249" s="144"/>
      <c r="C249" s="144"/>
      <c r="D249" s="145"/>
      <c r="E249" s="157"/>
      <c r="F249" s="158" t="str">
        <f t="shared" si="13"/>
        <v/>
      </c>
      <c r="G249" s="148" t="str">
        <f>IF($D249="","",VLOOKUP($AA249,GaAsSem_Req!$A$2:$N$22,4))</f>
        <v/>
      </c>
      <c r="H249" s="146"/>
      <c r="I249" s="147" t="str">
        <f t="shared" si="14"/>
        <v/>
      </c>
      <c r="J249" s="148" t="str">
        <f>IF($D249="","",VLOOKUP($AA249,GaAsSem_Req!$A$2:$N$22,5))</f>
        <v/>
      </c>
      <c r="K249" s="153"/>
      <c r="L249" s="154" t="str">
        <f t="shared" si="15"/>
        <v/>
      </c>
      <c r="M249" s="148" t="str">
        <f>IF($D249="","",VLOOKUP($AA249,GaAsSem_Req!$A$2:$N$22,6))</f>
        <v/>
      </c>
      <c r="N249" s="149" t="str">
        <f t="shared" si="16"/>
        <v/>
      </c>
      <c r="O249" s="150" t="str">
        <f>IF(OR($D249="",$W249="",GlobalParameters!$C$12=""),"",$W249)</f>
        <v/>
      </c>
      <c r="P249" s="151"/>
      <c r="Q249" s="144"/>
      <c r="R249" s="144"/>
      <c r="S249" s="144"/>
      <c r="T249" s="144"/>
      <c r="U249" s="144"/>
      <c r="V249" s="144"/>
      <c r="W249" s="152" t="str">
        <f>IF(OR($D249="",GlobalParameters!$C$12=""),"",MIN(VLOOKUP($AA249,GaAsSem_Req!$A$2:$N$22,13),$X249))</f>
        <v/>
      </c>
      <c r="X249" s="144"/>
      <c r="Y249" s="144"/>
      <c r="Z249" s="151"/>
      <c r="AA249" s="126" t="e">
        <f>VLOOKUP($D249,GaAsSem_Req!$R$2:$S$8,2)+VLOOKUP(GlobalParameters!$C$12,GaAsSem_Req!$T$2:$U$4,2)</f>
        <v>#N/A</v>
      </c>
    </row>
    <row r="250" spans="1:27" x14ac:dyDescent="0.25">
      <c r="A250" s="125"/>
      <c r="B250" s="144"/>
      <c r="C250" s="144"/>
      <c r="D250" s="145"/>
      <c r="E250" s="157"/>
      <c r="F250" s="158" t="str">
        <f t="shared" si="13"/>
        <v/>
      </c>
      <c r="G250" s="148" t="str">
        <f>IF($D250="","",VLOOKUP($AA250,GaAsSem_Req!$A$2:$N$22,4))</f>
        <v/>
      </c>
      <c r="H250" s="146"/>
      <c r="I250" s="147" t="str">
        <f t="shared" si="14"/>
        <v/>
      </c>
      <c r="J250" s="148" t="str">
        <f>IF($D250="","",VLOOKUP($AA250,GaAsSem_Req!$A$2:$N$22,5))</f>
        <v/>
      </c>
      <c r="K250" s="153"/>
      <c r="L250" s="154" t="str">
        <f t="shared" si="15"/>
        <v/>
      </c>
      <c r="M250" s="148" t="str">
        <f>IF($D250="","",VLOOKUP($AA250,GaAsSem_Req!$A$2:$N$22,6))</f>
        <v/>
      </c>
      <c r="N250" s="149" t="str">
        <f t="shared" si="16"/>
        <v/>
      </c>
      <c r="O250" s="150" t="str">
        <f>IF(OR($D250="",$W250="",GlobalParameters!$C$12=""),"",$W250)</f>
        <v/>
      </c>
      <c r="P250" s="151"/>
      <c r="Q250" s="144"/>
      <c r="R250" s="144"/>
      <c r="S250" s="144"/>
      <c r="T250" s="144"/>
      <c r="U250" s="144"/>
      <c r="V250" s="144"/>
      <c r="W250" s="152" t="str">
        <f>IF(OR($D250="",GlobalParameters!$C$12=""),"",MIN(VLOOKUP($AA250,GaAsSem_Req!$A$2:$N$22,13),$X250))</f>
        <v/>
      </c>
      <c r="X250" s="144"/>
      <c r="Y250" s="144"/>
      <c r="Z250" s="151"/>
      <c r="AA250" s="126" t="e">
        <f>VLOOKUP($D250,GaAsSem_Req!$R$2:$S$8,2)+VLOOKUP(GlobalParameters!$C$12,GaAsSem_Req!$T$2:$U$4,2)</f>
        <v>#N/A</v>
      </c>
    </row>
    <row r="251" spans="1:27" x14ac:dyDescent="0.25">
      <c r="A251" s="125"/>
      <c r="B251" s="144"/>
      <c r="C251" s="144"/>
      <c r="D251" s="145"/>
      <c r="E251" s="157"/>
      <c r="F251" s="158" t="str">
        <f t="shared" si="13"/>
        <v/>
      </c>
      <c r="G251" s="148" t="str">
        <f>IF($D251="","",VLOOKUP($AA251,GaAsSem_Req!$A$2:$N$22,4))</f>
        <v/>
      </c>
      <c r="H251" s="146"/>
      <c r="I251" s="147" t="str">
        <f t="shared" si="14"/>
        <v/>
      </c>
      <c r="J251" s="148" t="str">
        <f>IF($D251="","",VLOOKUP($AA251,GaAsSem_Req!$A$2:$N$22,5))</f>
        <v/>
      </c>
      <c r="K251" s="153"/>
      <c r="L251" s="154" t="str">
        <f t="shared" si="15"/>
        <v/>
      </c>
      <c r="M251" s="148" t="str">
        <f>IF($D251="","",VLOOKUP($AA251,GaAsSem_Req!$A$2:$N$22,6))</f>
        <v/>
      </c>
      <c r="N251" s="149" t="str">
        <f t="shared" si="16"/>
        <v/>
      </c>
      <c r="O251" s="150" t="str">
        <f>IF(OR($D251="",$W251="",GlobalParameters!$C$12=""),"",$W251)</f>
        <v/>
      </c>
      <c r="P251" s="151"/>
      <c r="Q251" s="144"/>
      <c r="R251" s="144"/>
      <c r="S251" s="144"/>
      <c r="T251" s="144"/>
      <c r="U251" s="144"/>
      <c r="V251" s="144"/>
      <c r="W251" s="152" t="str">
        <f>IF(OR($D251="",GlobalParameters!$C$12=""),"",MIN(VLOOKUP($AA251,GaAsSem_Req!$A$2:$N$22,13),$X251))</f>
        <v/>
      </c>
      <c r="X251" s="144"/>
      <c r="Y251" s="144"/>
      <c r="Z251" s="151"/>
      <c r="AA251" s="126" t="e">
        <f>VLOOKUP($D251,GaAsSem_Req!$R$2:$S$8,2)+VLOOKUP(GlobalParameters!$C$12,GaAsSem_Req!$T$2:$U$4,2)</f>
        <v>#N/A</v>
      </c>
    </row>
    <row r="252" spans="1:27" x14ac:dyDescent="0.25">
      <c r="A252" s="125"/>
      <c r="B252" s="144"/>
      <c r="C252" s="144"/>
      <c r="D252" s="145"/>
      <c r="E252" s="157"/>
      <c r="F252" s="158" t="str">
        <f t="shared" si="13"/>
        <v/>
      </c>
      <c r="G252" s="148" t="str">
        <f>IF($D252="","",VLOOKUP($AA252,GaAsSem_Req!$A$2:$N$22,4))</f>
        <v/>
      </c>
      <c r="H252" s="146"/>
      <c r="I252" s="147" t="str">
        <f t="shared" si="14"/>
        <v/>
      </c>
      <c r="J252" s="148" t="str">
        <f>IF($D252="","",VLOOKUP($AA252,GaAsSem_Req!$A$2:$N$22,5))</f>
        <v/>
      </c>
      <c r="K252" s="153"/>
      <c r="L252" s="154" t="str">
        <f t="shared" si="15"/>
        <v/>
      </c>
      <c r="M252" s="148" t="str">
        <f>IF($D252="","",VLOOKUP($AA252,GaAsSem_Req!$A$2:$N$22,6))</f>
        <v/>
      </c>
      <c r="N252" s="149" t="str">
        <f t="shared" si="16"/>
        <v/>
      </c>
      <c r="O252" s="150" t="str">
        <f>IF(OR($D252="",$W252="",GlobalParameters!$C$12=""),"",$W252)</f>
        <v/>
      </c>
      <c r="P252" s="151"/>
      <c r="Q252" s="144"/>
      <c r="R252" s="144"/>
      <c r="S252" s="144"/>
      <c r="T252" s="144"/>
      <c r="U252" s="144"/>
      <c r="V252" s="144"/>
      <c r="W252" s="152" t="str">
        <f>IF(OR($D252="",GlobalParameters!$C$12=""),"",MIN(VLOOKUP($AA252,GaAsSem_Req!$A$2:$N$22,13),$X252))</f>
        <v/>
      </c>
      <c r="X252" s="144"/>
      <c r="Y252" s="144"/>
      <c r="Z252" s="151"/>
      <c r="AA252" s="126" t="e">
        <f>VLOOKUP($D252,GaAsSem_Req!$R$2:$S$8,2)+VLOOKUP(GlobalParameters!$C$12,GaAsSem_Req!$T$2:$U$4,2)</f>
        <v>#N/A</v>
      </c>
    </row>
    <row r="253" spans="1:27" x14ac:dyDescent="0.25">
      <c r="A253" s="125"/>
      <c r="B253" s="144"/>
      <c r="C253" s="144"/>
      <c r="D253" s="145"/>
      <c r="E253" s="157"/>
      <c r="F253" s="158" t="str">
        <f t="shared" si="13"/>
        <v/>
      </c>
      <c r="G253" s="148" t="str">
        <f>IF($D253="","",VLOOKUP($AA253,GaAsSem_Req!$A$2:$N$22,4))</f>
        <v/>
      </c>
      <c r="H253" s="146"/>
      <c r="I253" s="147" t="str">
        <f t="shared" si="14"/>
        <v/>
      </c>
      <c r="J253" s="148" t="str">
        <f>IF($D253="","",VLOOKUP($AA253,GaAsSem_Req!$A$2:$N$22,5))</f>
        <v/>
      </c>
      <c r="K253" s="153"/>
      <c r="L253" s="154" t="str">
        <f t="shared" si="15"/>
        <v/>
      </c>
      <c r="M253" s="148" t="str">
        <f>IF($D253="","",VLOOKUP($AA253,GaAsSem_Req!$A$2:$N$22,6))</f>
        <v/>
      </c>
      <c r="N253" s="149" t="str">
        <f t="shared" si="16"/>
        <v/>
      </c>
      <c r="O253" s="150" t="str">
        <f>IF(OR($D253="",$W253="",GlobalParameters!$C$12=""),"",$W253)</f>
        <v/>
      </c>
      <c r="P253" s="151"/>
      <c r="Q253" s="144"/>
      <c r="R253" s="144"/>
      <c r="S253" s="144"/>
      <c r="T253" s="144"/>
      <c r="U253" s="144"/>
      <c r="V253" s="144"/>
      <c r="W253" s="152" t="str">
        <f>IF(OR($D253="",GlobalParameters!$C$12=""),"",MIN(VLOOKUP($AA253,GaAsSem_Req!$A$2:$N$22,13),$X253))</f>
        <v/>
      </c>
      <c r="X253" s="144"/>
      <c r="Y253" s="144"/>
      <c r="Z253" s="151"/>
      <c r="AA253" s="126" t="e">
        <f>VLOOKUP($D253,GaAsSem_Req!$R$2:$S$8,2)+VLOOKUP(GlobalParameters!$C$12,GaAsSem_Req!$T$2:$U$4,2)</f>
        <v>#N/A</v>
      </c>
    </row>
    <row r="254" spans="1:27" x14ac:dyDescent="0.25">
      <c r="A254" s="125"/>
      <c r="B254" s="144"/>
      <c r="C254" s="144"/>
      <c r="D254" s="145"/>
      <c r="E254" s="157"/>
      <c r="F254" s="158" t="str">
        <f t="shared" si="13"/>
        <v/>
      </c>
      <c r="G254" s="148" t="str">
        <f>IF($D254="","",VLOOKUP($AA254,GaAsSem_Req!$A$2:$N$22,4))</f>
        <v/>
      </c>
      <c r="H254" s="146"/>
      <c r="I254" s="147" t="str">
        <f t="shared" si="14"/>
        <v/>
      </c>
      <c r="J254" s="148" t="str">
        <f>IF($D254="","",VLOOKUP($AA254,GaAsSem_Req!$A$2:$N$22,5))</f>
        <v/>
      </c>
      <c r="K254" s="153"/>
      <c r="L254" s="154" t="str">
        <f t="shared" si="15"/>
        <v/>
      </c>
      <c r="M254" s="148" t="str">
        <f>IF($D254="","",VLOOKUP($AA254,GaAsSem_Req!$A$2:$N$22,6))</f>
        <v/>
      </c>
      <c r="N254" s="149" t="str">
        <f t="shared" si="16"/>
        <v/>
      </c>
      <c r="O254" s="150" t="str">
        <f>IF(OR($D254="",$W254="",GlobalParameters!$C$12=""),"",$W254)</f>
        <v/>
      </c>
      <c r="P254" s="151"/>
      <c r="Q254" s="144"/>
      <c r="R254" s="144"/>
      <c r="S254" s="144"/>
      <c r="T254" s="144"/>
      <c r="U254" s="144"/>
      <c r="V254" s="144"/>
      <c r="W254" s="152" t="str">
        <f>IF(OR($D254="",GlobalParameters!$C$12=""),"",MIN(VLOOKUP($AA254,GaAsSem_Req!$A$2:$N$22,13),$X254))</f>
        <v/>
      </c>
      <c r="X254" s="144"/>
      <c r="Y254" s="144"/>
      <c r="Z254" s="151"/>
      <c r="AA254" s="126" t="e">
        <f>VLOOKUP($D254,GaAsSem_Req!$R$2:$S$8,2)+VLOOKUP(GlobalParameters!$C$12,GaAsSem_Req!$T$2:$U$4,2)</f>
        <v>#N/A</v>
      </c>
    </row>
    <row r="255" spans="1:27" x14ac:dyDescent="0.25">
      <c r="A255" s="125"/>
      <c r="B255" s="144"/>
      <c r="C255" s="144"/>
      <c r="D255" s="145"/>
      <c r="E255" s="157"/>
      <c r="F255" s="158" t="str">
        <f t="shared" si="13"/>
        <v/>
      </c>
      <c r="G255" s="148" t="str">
        <f>IF($D255="","",VLOOKUP($AA255,GaAsSem_Req!$A$2:$N$22,4))</f>
        <v/>
      </c>
      <c r="H255" s="146"/>
      <c r="I255" s="147" t="str">
        <f t="shared" si="14"/>
        <v/>
      </c>
      <c r="J255" s="148" t="str">
        <f>IF($D255="","",VLOOKUP($AA255,GaAsSem_Req!$A$2:$N$22,5))</f>
        <v/>
      </c>
      <c r="K255" s="153"/>
      <c r="L255" s="154" t="str">
        <f t="shared" si="15"/>
        <v/>
      </c>
      <c r="M255" s="148" t="str">
        <f>IF($D255="","",VLOOKUP($AA255,GaAsSem_Req!$A$2:$N$22,6))</f>
        <v/>
      </c>
      <c r="N255" s="149" t="str">
        <f t="shared" si="16"/>
        <v/>
      </c>
      <c r="O255" s="150" t="str">
        <f>IF(OR($D255="",$W255="",GlobalParameters!$C$12=""),"",$W255)</f>
        <v/>
      </c>
      <c r="P255" s="151"/>
      <c r="Q255" s="144"/>
      <c r="R255" s="144"/>
      <c r="S255" s="144"/>
      <c r="T255" s="144"/>
      <c r="U255" s="144"/>
      <c r="V255" s="144"/>
      <c r="W255" s="152" t="str">
        <f>IF(OR($D255="",GlobalParameters!$C$12=""),"",MIN(VLOOKUP($AA255,GaAsSem_Req!$A$2:$N$22,13),$X255))</f>
        <v/>
      </c>
      <c r="X255" s="144"/>
      <c r="Y255" s="144"/>
      <c r="Z255" s="151"/>
      <c r="AA255" s="126" t="e">
        <f>VLOOKUP($D255,GaAsSem_Req!$R$2:$S$8,2)+VLOOKUP(GlobalParameters!$C$12,GaAsSem_Req!$T$2:$U$4,2)</f>
        <v>#N/A</v>
      </c>
    </row>
    <row r="256" spans="1:27" x14ac:dyDescent="0.25">
      <c r="A256" s="125"/>
      <c r="B256" s="144"/>
      <c r="C256" s="144"/>
      <c r="D256" s="145"/>
      <c r="E256" s="157"/>
      <c r="F256" s="158" t="str">
        <f t="shared" si="13"/>
        <v/>
      </c>
      <c r="G256" s="148" t="str">
        <f>IF($D256="","",VLOOKUP($AA256,GaAsSem_Req!$A$2:$N$22,4))</f>
        <v/>
      </c>
      <c r="H256" s="146"/>
      <c r="I256" s="147" t="str">
        <f t="shared" si="14"/>
        <v/>
      </c>
      <c r="J256" s="148" t="str">
        <f>IF($D256="","",VLOOKUP($AA256,GaAsSem_Req!$A$2:$N$22,5))</f>
        <v/>
      </c>
      <c r="K256" s="153"/>
      <c r="L256" s="154" t="str">
        <f t="shared" si="15"/>
        <v/>
      </c>
      <c r="M256" s="148" t="str">
        <f>IF($D256="","",VLOOKUP($AA256,GaAsSem_Req!$A$2:$N$22,6))</f>
        <v/>
      </c>
      <c r="N256" s="149" t="str">
        <f t="shared" si="16"/>
        <v/>
      </c>
      <c r="O256" s="150" t="str">
        <f>IF(OR($D256="",$W256="",GlobalParameters!$C$12=""),"",$W256)</f>
        <v/>
      </c>
      <c r="P256" s="151"/>
      <c r="Q256" s="144"/>
      <c r="R256" s="144"/>
      <c r="S256" s="144"/>
      <c r="T256" s="144"/>
      <c r="U256" s="144"/>
      <c r="V256" s="144"/>
      <c r="W256" s="152" t="str">
        <f>IF(OR($D256="",GlobalParameters!$C$12=""),"",MIN(VLOOKUP($AA256,GaAsSem_Req!$A$2:$N$22,13),$X256))</f>
        <v/>
      </c>
      <c r="X256" s="144"/>
      <c r="Y256" s="144"/>
      <c r="Z256" s="151"/>
      <c r="AA256" s="126" t="e">
        <f>VLOOKUP($D256,GaAsSem_Req!$R$2:$S$8,2)+VLOOKUP(GlobalParameters!$C$12,GaAsSem_Req!$T$2:$U$4,2)</f>
        <v>#N/A</v>
      </c>
    </row>
    <row r="257" spans="1:27" x14ac:dyDescent="0.25">
      <c r="A257" s="125"/>
      <c r="B257" s="144"/>
      <c r="C257" s="144"/>
      <c r="D257" s="145"/>
      <c r="E257" s="157"/>
      <c r="F257" s="158" t="str">
        <f t="shared" si="13"/>
        <v/>
      </c>
      <c r="G257" s="148" t="str">
        <f>IF($D257="","",VLOOKUP($AA257,GaAsSem_Req!$A$2:$N$22,4))</f>
        <v/>
      </c>
      <c r="H257" s="146"/>
      <c r="I257" s="147" t="str">
        <f t="shared" si="14"/>
        <v/>
      </c>
      <c r="J257" s="148" t="str">
        <f>IF($D257="","",VLOOKUP($AA257,GaAsSem_Req!$A$2:$N$22,5))</f>
        <v/>
      </c>
      <c r="K257" s="153"/>
      <c r="L257" s="154" t="str">
        <f t="shared" si="15"/>
        <v/>
      </c>
      <c r="M257" s="148" t="str">
        <f>IF($D257="","",VLOOKUP($AA257,GaAsSem_Req!$A$2:$N$22,6))</f>
        <v/>
      </c>
      <c r="N257" s="149" t="str">
        <f t="shared" si="16"/>
        <v/>
      </c>
      <c r="O257" s="150" t="str">
        <f>IF(OR($D257="",$W257="",GlobalParameters!$C$12=""),"",$W257)</f>
        <v/>
      </c>
      <c r="P257" s="151"/>
      <c r="Q257" s="144"/>
      <c r="R257" s="144"/>
      <c r="S257" s="144"/>
      <c r="T257" s="144"/>
      <c r="U257" s="144"/>
      <c r="V257" s="144"/>
      <c r="W257" s="152" t="str">
        <f>IF(OR($D257="",GlobalParameters!$C$12=""),"",MIN(VLOOKUP($AA257,GaAsSem_Req!$A$2:$N$22,13),$X257))</f>
        <v/>
      </c>
      <c r="X257" s="144"/>
      <c r="Y257" s="144"/>
      <c r="Z257" s="151"/>
      <c r="AA257" s="126" t="e">
        <f>VLOOKUP($D257,GaAsSem_Req!$R$2:$S$8,2)+VLOOKUP(GlobalParameters!$C$12,GaAsSem_Req!$T$2:$U$4,2)</f>
        <v>#N/A</v>
      </c>
    </row>
    <row r="258" spans="1:27" x14ac:dyDescent="0.25">
      <c r="A258" s="125"/>
      <c r="B258" s="144"/>
      <c r="C258" s="144"/>
      <c r="D258" s="145"/>
      <c r="E258" s="157"/>
      <c r="F258" s="158" t="str">
        <f t="shared" si="13"/>
        <v/>
      </c>
      <c r="G258" s="148" t="str">
        <f>IF($D258="","",VLOOKUP($AA258,GaAsSem_Req!$A$2:$N$22,4))</f>
        <v/>
      </c>
      <c r="H258" s="146"/>
      <c r="I258" s="147" t="str">
        <f t="shared" si="14"/>
        <v/>
      </c>
      <c r="J258" s="148" t="str">
        <f>IF($D258="","",VLOOKUP($AA258,GaAsSem_Req!$A$2:$N$22,5))</f>
        <v/>
      </c>
      <c r="K258" s="153"/>
      <c r="L258" s="154" t="str">
        <f t="shared" si="15"/>
        <v/>
      </c>
      <c r="M258" s="148" t="str">
        <f>IF($D258="","",VLOOKUP($AA258,GaAsSem_Req!$A$2:$N$22,6))</f>
        <v/>
      </c>
      <c r="N258" s="149" t="str">
        <f t="shared" si="16"/>
        <v/>
      </c>
      <c r="O258" s="150" t="str">
        <f>IF(OR($D258="",$W258="",GlobalParameters!$C$12=""),"",$W258)</f>
        <v/>
      </c>
      <c r="P258" s="151"/>
      <c r="Q258" s="144"/>
      <c r="R258" s="144"/>
      <c r="S258" s="144"/>
      <c r="T258" s="144"/>
      <c r="U258" s="144"/>
      <c r="V258" s="144"/>
      <c r="W258" s="152" t="str">
        <f>IF(OR($D258="",GlobalParameters!$C$12=""),"",MIN(VLOOKUP($AA258,GaAsSem_Req!$A$2:$N$22,13),$X258))</f>
        <v/>
      </c>
      <c r="X258" s="144"/>
      <c r="Y258" s="144"/>
      <c r="Z258" s="151"/>
      <c r="AA258" s="126" t="e">
        <f>VLOOKUP($D258,GaAsSem_Req!$R$2:$S$8,2)+VLOOKUP(GlobalParameters!$C$12,GaAsSem_Req!$T$2:$U$4,2)</f>
        <v>#N/A</v>
      </c>
    </row>
    <row r="259" spans="1:27" x14ac:dyDescent="0.25">
      <c r="A259" s="125"/>
      <c r="B259" s="144"/>
      <c r="C259" s="144"/>
      <c r="D259" s="145"/>
      <c r="E259" s="157"/>
      <c r="F259" s="158" t="str">
        <f t="shared" si="13"/>
        <v/>
      </c>
      <c r="G259" s="148" t="str">
        <f>IF($D259="","",VLOOKUP($AA259,GaAsSem_Req!$A$2:$N$22,4))</f>
        <v/>
      </c>
      <c r="H259" s="146"/>
      <c r="I259" s="147" t="str">
        <f t="shared" si="14"/>
        <v/>
      </c>
      <c r="J259" s="148" t="str">
        <f>IF($D259="","",VLOOKUP($AA259,GaAsSem_Req!$A$2:$N$22,5))</f>
        <v/>
      </c>
      <c r="K259" s="153"/>
      <c r="L259" s="154" t="str">
        <f t="shared" si="15"/>
        <v/>
      </c>
      <c r="M259" s="148" t="str">
        <f>IF($D259="","",VLOOKUP($AA259,GaAsSem_Req!$A$2:$N$22,6))</f>
        <v/>
      </c>
      <c r="N259" s="149" t="str">
        <f t="shared" si="16"/>
        <v/>
      </c>
      <c r="O259" s="150" t="str">
        <f>IF(OR($D259="",$W259="",GlobalParameters!$C$12=""),"",$W259)</f>
        <v/>
      </c>
      <c r="P259" s="151"/>
      <c r="Q259" s="144"/>
      <c r="R259" s="144"/>
      <c r="S259" s="144"/>
      <c r="T259" s="144"/>
      <c r="U259" s="144"/>
      <c r="V259" s="144"/>
      <c r="W259" s="152" t="str">
        <f>IF(OR($D259="",GlobalParameters!$C$12=""),"",MIN(VLOOKUP($AA259,GaAsSem_Req!$A$2:$N$22,13),$X259))</f>
        <v/>
      </c>
      <c r="X259" s="144"/>
      <c r="Y259" s="144"/>
      <c r="Z259" s="151"/>
      <c r="AA259" s="126" t="e">
        <f>VLOOKUP($D259,GaAsSem_Req!$R$2:$S$8,2)+VLOOKUP(GlobalParameters!$C$12,GaAsSem_Req!$T$2:$U$4,2)</f>
        <v>#N/A</v>
      </c>
    </row>
    <row r="260" spans="1:27" x14ac:dyDescent="0.25">
      <c r="A260" s="125"/>
      <c r="B260" s="144"/>
      <c r="C260" s="144"/>
      <c r="D260" s="145"/>
      <c r="E260" s="157"/>
      <c r="F260" s="158" t="str">
        <f t="shared" si="13"/>
        <v/>
      </c>
      <c r="G260" s="148" t="str">
        <f>IF($D260="","",VLOOKUP($AA260,GaAsSem_Req!$A$2:$N$22,4))</f>
        <v/>
      </c>
      <c r="H260" s="146"/>
      <c r="I260" s="147" t="str">
        <f t="shared" si="14"/>
        <v/>
      </c>
      <c r="J260" s="148" t="str">
        <f>IF($D260="","",VLOOKUP($AA260,GaAsSem_Req!$A$2:$N$22,5))</f>
        <v/>
      </c>
      <c r="K260" s="153"/>
      <c r="L260" s="154" t="str">
        <f t="shared" si="15"/>
        <v/>
      </c>
      <c r="M260" s="148" t="str">
        <f>IF($D260="","",VLOOKUP($AA260,GaAsSem_Req!$A$2:$N$22,6))</f>
        <v/>
      </c>
      <c r="N260" s="149" t="str">
        <f t="shared" si="16"/>
        <v/>
      </c>
      <c r="O260" s="150" t="str">
        <f>IF(OR($D260="",$W260="",GlobalParameters!$C$12=""),"",$W260)</f>
        <v/>
      </c>
      <c r="P260" s="151"/>
      <c r="Q260" s="144"/>
      <c r="R260" s="144"/>
      <c r="S260" s="144"/>
      <c r="T260" s="144"/>
      <c r="U260" s="144"/>
      <c r="V260" s="144"/>
      <c r="W260" s="152" t="str">
        <f>IF(OR($D260="",GlobalParameters!$C$12=""),"",MIN(VLOOKUP($AA260,GaAsSem_Req!$A$2:$N$22,13),$X260))</f>
        <v/>
      </c>
      <c r="X260" s="144"/>
      <c r="Y260" s="144"/>
      <c r="Z260" s="151"/>
      <c r="AA260" s="126" t="e">
        <f>VLOOKUP($D260,GaAsSem_Req!$R$2:$S$8,2)+VLOOKUP(GlobalParameters!$C$12,GaAsSem_Req!$T$2:$U$4,2)</f>
        <v>#N/A</v>
      </c>
    </row>
    <row r="261" spans="1:27" x14ac:dyDescent="0.25">
      <c r="A261" s="125"/>
      <c r="B261" s="144"/>
      <c r="C261" s="144"/>
      <c r="D261" s="145"/>
      <c r="E261" s="157"/>
      <c r="F261" s="158" t="str">
        <f t="shared" si="13"/>
        <v/>
      </c>
      <c r="G261" s="148" t="str">
        <f>IF($D261="","",VLOOKUP($AA261,GaAsSem_Req!$A$2:$N$22,4))</f>
        <v/>
      </c>
      <c r="H261" s="146"/>
      <c r="I261" s="147" t="str">
        <f t="shared" si="14"/>
        <v/>
      </c>
      <c r="J261" s="148" t="str">
        <f>IF($D261="","",VLOOKUP($AA261,GaAsSem_Req!$A$2:$N$22,5))</f>
        <v/>
      </c>
      <c r="K261" s="153"/>
      <c r="L261" s="154" t="str">
        <f t="shared" si="15"/>
        <v/>
      </c>
      <c r="M261" s="148" t="str">
        <f>IF($D261="","",VLOOKUP($AA261,GaAsSem_Req!$A$2:$N$22,6))</f>
        <v/>
      </c>
      <c r="N261" s="149" t="str">
        <f t="shared" si="16"/>
        <v/>
      </c>
      <c r="O261" s="150" t="str">
        <f>IF(OR($D261="",$W261="",GlobalParameters!$C$12=""),"",$W261)</f>
        <v/>
      </c>
      <c r="P261" s="151"/>
      <c r="Q261" s="144"/>
      <c r="R261" s="144"/>
      <c r="S261" s="144"/>
      <c r="T261" s="144"/>
      <c r="U261" s="144"/>
      <c r="V261" s="144"/>
      <c r="W261" s="152" t="str">
        <f>IF(OR($D261="",GlobalParameters!$C$12=""),"",MIN(VLOOKUP($AA261,GaAsSem_Req!$A$2:$N$22,13),$X261))</f>
        <v/>
      </c>
      <c r="X261" s="144"/>
      <c r="Y261" s="144"/>
      <c r="Z261" s="151"/>
      <c r="AA261" s="126" t="e">
        <f>VLOOKUP($D261,GaAsSem_Req!$R$2:$S$8,2)+VLOOKUP(GlobalParameters!$C$12,GaAsSem_Req!$T$2:$U$4,2)</f>
        <v>#N/A</v>
      </c>
    </row>
    <row r="262" spans="1:27" x14ac:dyDescent="0.25">
      <c r="A262" s="125"/>
      <c r="B262" s="144"/>
      <c r="C262" s="144"/>
      <c r="D262" s="145"/>
      <c r="E262" s="157"/>
      <c r="F262" s="158" t="str">
        <f t="shared" si="13"/>
        <v/>
      </c>
      <c r="G262" s="148" t="str">
        <f>IF($D262="","",VLOOKUP($AA262,GaAsSem_Req!$A$2:$N$22,4))</f>
        <v/>
      </c>
      <c r="H262" s="146"/>
      <c r="I262" s="147" t="str">
        <f t="shared" si="14"/>
        <v/>
      </c>
      <c r="J262" s="148" t="str">
        <f>IF($D262="","",VLOOKUP($AA262,GaAsSem_Req!$A$2:$N$22,5))</f>
        <v/>
      </c>
      <c r="K262" s="153"/>
      <c r="L262" s="154" t="str">
        <f t="shared" si="15"/>
        <v/>
      </c>
      <c r="M262" s="148" t="str">
        <f>IF($D262="","",VLOOKUP($AA262,GaAsSem_Req!$A$2:$N$22,6))</f>
        <v/>
      </c>
      <c r="N262" s="149" t="str">
        <f t="shared" si="16"/>
        <v/>
      </c>
      <c r="O262" s="150" t="str">
        <f>IF(OR($D262="",$W262="",GlobalParameters!$C$12=""),"",$W262)</f>
        <v/>
      </c>
      <c r="P262" s="151"/>
      <c r="Q262" s="144"/>
      <c r="R262" s="144"/>
      <c r="S262" s="144"/>
      <c r="T262" s="144"/>
      <c r="U262" s="144"/>
      <c r="V262" s="144"/>
      <c r="W262" s="152" t="str">
        <f>IF(OR($D262="",GlobalParameters!$C$12=""),"",MIN(VLOOKUP($AA262,GaAsSem_Req!$A$2:$N$22,13),$X262))</f>
        <v/>
      </c>
      <c r="X262" s="144"/>
      <c r="Y262" s="144"/>
      <c r="Z262" s="151"/>
      <c r="AA262" s="126" t="e">
        <f>VLOOKUP($D262,GaAsSem_Req!$R$2:$S$8,2)+VLOOKUP(GlobalParameters!$C$12,GaAsSem_Req!$T$2:$U$4,2)</f>
        <v>#N/A</v>
      </c>
    </row>
    <row r="263" spans="1:27" x14ac:dyDescent="0.25">
      <c r="A263" s="125"/>
      <c r="B263" s="144"/>
      <c r="C263" s="144"/>
      <c r="D263" s="145"/>
      <c r="E263" s="157"/>
      <c r="F263" s="158" t="str">
        <f t="shared" si="13"/>
        <v/>
      </c>
      <c r="G263" s="148" t="str">
        <f>IF($D263="","",VLOOKUP($AA263,GaAsSem_Req!$A$2:$N$22,4))</f>
        <v/>
      </c>
      <c r="H263" s="146"/>
      <c r="I263" s="147" t="str">
        <f t="shared" si="14"/>
        <v/>
      </c>
      <c r="J263" s="148" t="str">
        <f>IF($D263="","",VLOOKUP($AA263,GaAsSem_Req!$A$2:$N$22,5))</f>
        <v/>
      </c>
      <c r="K263" s="153"/>
      <c r="L263" s="154" t="str">
        <f t="shared" si="15"/>
        <v/>
      </c>
      <c r="M263" s="148" t="str">
        <f>IF($D263="","",VLOOKUP($AA263,GaAsSem_Req!$A$2:$N$22,6))</f>
        <v/>
      </c>
      <c r="N263" s="149" t="str">
        <f t="shared" si="16"/>
        <v/>
      </c>
      <c r="O263" s="150" t="str">
        <f>IF(OR($D263="",$W263="",GlobalParameters!$C$12=""),"",$W263)</f>
        <v/>
      </c>
      <c r="P263" s="151"/>
      <c r="Q263" s="144"/>
      <c r="R263" s="144"/>
      <c r="S263" s="144"/>
      <c r="T263" s="144"/>
      <c r="U263" s="144"/>
      <c r="V263" s="144"/>
      <c r="W263" s="152" t="str">
        <f>IF(OR($D263="",GlobalParameters!$C$12=""),"",MIN(VLOOKUP($AA263,GaAsSem_Req!$A$2:$N$22,13),$X263))</f>
        <v/>
      </c>
      <c r="X263" s="144"/>
      <c r="Y263" s="144"/>
      <c r="Z263" s="151"/>
      <c r="AA263" s="126" t="e">
        <f>VLOOKUP($D263,GaAsSem_Req!$R$2:$S$8,2)+VLOOKUP(GlobalParameters!$C$12,GaAsSem_Req!$T$2:$U$4,2)</f>
        <v>#N/A</v>
      </c>
    </row>
    <row r="264" spans="1:27" x14ac:dyDescent="0.25">
      <c r="A264" s="125"/>
      <c r="B264" s="144"/>
      <c r="C264" s="144"/>
      <c r="D264" s="145"/>
      <c r="E264" s="157"/>
      <c r="F264" s="158" t="str">
        <f t="shared" si="13"/>
        <v/>
      </c>
      <c r="G264" s="148" t="str">
        <f>IF($D264="","",VLOOKUP($AA264,GaAsSem_Req!$A$2:$N$22,4))</f>
        <v/>
      </c>
      <c r="H264" s="146"/>
      <c r="I264" s="147" t="str">
        <f t="shared" si="14"/>
        <v/>
      </c>
      <c r="J264" s="148" t="str">
        <f>IF($D264="","",VLOOKUP($AA264,GaAsSem_Req!$A$2:$N$22,5))</f>
        <v/>
      </c>
      <c r="K264" s="153"/>
      <c r="L264" s="154" t="str">
        <f t="shared" si="15"/>
        <v/>
      </c>
      <c r="M264" s="148" t="str">
        <f>IF($D264="","",VLOOKUP($AA264,GaAsSem_Req!$A$2:$N$22,6))</f>
        <v/>
      </c>
      <c r="N264" s="149" t="str">
        <f t="shared" si="16"/>
        <v/>
      </c>
      <c r="O264" s="150" t="str">
        <f>IF(OR($D264="",$W264="",GlobalParameters!$C$12=""),"",$W264)</f>
        <v/>
      </c>
      <c r="P264" s="151"/>
      <c r="Q264" s="144"/>
      <c r="R264" s="144"/>
      <c r="S264" s="144"/>
      <c r="T264" s="144"/>
      <c r="U264" s="144"/>
      <c r="V264" s="144"/>
      <c r="W264" s="152" t="str">
        <f>IF(OR($D264="",GlobalParameters!$C$12=""),"",MIN(VLOOKUP($AA264,GaAsSem_Req!$A$2:$N$22,13),$X264))</f>
        <v/>
      </c>
      <c r="X264" s="144"/>
      <c r="Y264" s="144"/>
      <c r="Z264" s="151"/>
      <c r="AA264" s="126" t="e">
        <f>VLOOKUP($D264,GaAsSem_Req!$R$2:$S$8,2)+VLOOKUP(GlobalParameters!$C$12,GaAsSem_Req!$T$2:$U$4,2)</f>
        <v>#N/A</v>
      </c>
    </row>
    <row r="265" spans="1:27" x14ac:dyDescent="0.25">
      <c r="A265" s="125"/>
      <c r="B265" s="144"/>
      <c r="C265" s="144"/>
      <c r="D265" s="145"/>
      <c r="E265" s="157"/>
      <c r="F265" s="158" t="str">
        <f t="shared" si="13"/>
        <v/>
      </c>
      <c r="G265" s="148" t="str">
        <f>IF($D265="","",VLOOKUP($AA265,GaAsSem_Req!$A$2:$N$22,4))</f>
        <v/>
      </c>
      <c r="H265" s="146"/>
      <c r="I265" s="147" t="str">
        <f t="shared" si="14"/>
        <v/>
      </c>
      <c r="J265" s="148" t="str">
        <f>IF($D265="","",VLOOKUP($AA265,GaAsSem_Req!$A$2:$N$22,5))</f>
        <v/>
      </c>
      <c r="K265" s="153"/>
      <c r="L265" s="154" t="str">
        <f t="shared" si="15"/>
        <v/>
      </c>
      <c r="M265" s="148" t="str">
        <f>IF($D265="","",VLOOKUP($AA265,GaAsSem_Req!$A$2:$N$22,6))</f>
        <v/>
      </c>
      <c r="N265" s="149" t="str">
        <f t="shared" si="16"/>
        <v/>
      </c>
      <c r="O265" s="150" t="str">
        <f>IF(OR($D265="",$W265="",GlobalParameters!$C$12=""),"",$W265)</f>
        <v/>
      </c>
      <c r="P265" s="151"/>
      <c r="Q265" s="144"/>
      <c r="R265" s="144"/>
      <c r="S265" s="144"/>
      <c r="T265" s="144"/>
      <c r="U265" s="144"/>
      <c r="V265" s="144"/>
      <c r="W265" s="152" t="str">
        <f>IF(OR($D265="",GlobalParameters!$C$12=""),"",MIN(VLOOKUP($AA265,GaAsSem_Req!$A$2:$N$22,13),$X265))</f>
        <v/>
      </c>
      <c r="X265" s="144"/>
      <c r="Y265" s="144"/>
      <c r="Z265" s="151"/>
      <c r="AA265" s="126" t="e">
        <f>VLOOKUP($D265,GaAsSem_Req!$R$2:$S$8,2)+VLOOKUP(GlobalParameters!$C$12,GaAsSem_Req!$T$2:$U$4,2)</f>
        <v>#N/A</v>
      </c>
    </row>
    <row r="266" spans="1:27" x14ac:dyDescent="0.25">
      <c r="A266" s="125"/>
      <c r="B266" s="144"/>
      <c r="C266" s="144"/>
      <c r="D266" s="145"/>
      <c r="E266" s="157"/>
      <c r="F266" s="158" t="str">
        <f t="shared" si="13"/>
        <v/>
      </c>
      <c r="G266" s="148" t="str">
        <f>IF($D266="","",VLOOKUP($AA266,GaAsSem_Req!$A$2:$N$22,4))</f>
        <v/>
      </c>
      <c r="H266" s="146"/>
      <c r="I266" s="147" t="str">
        <f t="shared" si="14"/>
        <v/>
      </c>
      <c r="J266" s="148" t="str">
        <f>IF($D266="","",VLOOKUP($AA266,GaAsSem_Req!$A$2:$N$22,5))</f>
        <v/>
      </c>
      <c r="K266" s="153"/>
      <c r="L266" s="154" t="str">
        <f t="shared" si="15"/>
        <v/>
      </c>
      <c r="M266" s="148" t="str">
        <f>IF($D266="","",VLOOKUP($AA266,GaAsSem_Req!$A$2:$N$22,6))</f>
        <v/>
      </c>
      <c r="N266" s="149" t="str">
        <f t="shared" si="16"/>
        <v/>
      </c>
      <c r="O266" s="150" t="str">
        <f>IF(OR($D266="",$W266="",GlobalParameters!$C$12=""),"",$W266)</f>
        <v/>
      </c>
      <c r="P266" s="151"/>
      <c r="Q266" s="144"/>
      <c r="R266" s="144"/>
      <c r="S266" s="144"/>
      <c r="T266" s="144"/>
      <c r="U266" s="144"/>
      <c r="V266" s="144"/>
      <c r="W266" s="152" t="str">
        <f>IF(OR($D266="",GlobalParameters!$C$12=""),"",MIN(VLOOKUP($AA266,GaAsSem_Req!$A$2:$N$22,13),$X266))</f>
        <v/>
      </c>
      <c r="X266" s="144"/>
      <c r="Y266" s="144"/>
      <c r="Z266" s="151"/>
      <c r="AA266" s="126" t="e">
        <f>VLOOKUP($D266,GaAsSem_Req!$R$2:$S$8,2)+VLOOKUP(GlobalParameters!$C$12,GaAsSem_Req!$T$2:$U$4,2)</f>
        <v>#N/A</v>
      </c>
    </row>
    <row r="267" spans="1:27" x14ac:dyDescent="0.25">
      <c r="A267" s="125"/>
      <c r="B267" s="144"/>
      <c r="C267" s="144"/>
      <c r="D267" s="145"/>
      <c r="E267" s="157"/>
      <c r="F267" s="158" t="str">
        <f t="shared" si="13"/>
        <v/>
      </c>
      <c r="G267" s="148" t="str">
        <f>IF($D267="","",VLOOKUP($AA267,GaAsSem_Req!$A$2:$N$22,4))</f>
        <v/>
      </c>
      <c r="H267" s="146"/>
      <c r="I267" s="147" t="str">
        <f t="shared" si="14"/>
        <v/>
      </c>
      <c r="J267" s="148" t="str">
        <f>IF($D267="","",VLOOKUP($AA267,GaAsSem_Req!$A$2:$N$22,5))</f>
        <v/>
      </c>
      <c r="K267" s="153"/>
      <c r="L267" s="154" t="str">
        <f t="shared" si="15"/>
        <v/>
      </c>
      <c r="M267" s="148" t="str">
        <f>IF($D267="","",VLOOKUP($AA267,GaAsSem_Req!$A$2:$N$22,6))</f>
        <v/>
      </c>
      <c r="N267" s="149" t="str">
        <f t="shared" si="16"/>
        <v/>
      </c>
      <c r="O267" s="150" t="str">
        <f>IF(OR($D267="",$W267="",GlobalParameters!$C$12=""),"",$W267)</f>
        <v/>
      </c>
      <c r="P267" s="151"/>
      <c r="Q267" s="144"/>
      <c r="R267" s="144"/>
      <c r="S267" s="144"/>
      <c r="T267" s="144"/>
      <c r="U267" s="144"/>
      <c r="V267" s="144"/>
      <c r="W267" s="152" t="str">
        <f>IF(OR($D267="",GlobalParameters!$C$12=""),"",MIN(VLOOKUP($AA267,GaAsSem_Req!$A$2:$N$22,13),$X267))</f>
        <v/>
      </c>
      <c r="X267" s="144"/>
      <c r="Y267" s="144"/>
      <c r="Z267" s="151"/>
      <c r="AA267" s="126" t="e">
        <f>VLOOKUP($D267,GaAsSem_Req!$R$2:$S$8,2)+VLOOKUP(GlobalParameters!$C$12,GaAsSem_Req!$T$2:$U$4,2)</f>
        <v>#N/A</v>
      </c>
    </row>
    <row r="268" spans="1:27" x14ac:dyDescent="0.25">
      <c r="A268" s="125"/>
      <c r="B268" s="144"/>
      <c r="C268" s="144"/>
      <c r="D268" s="145"/>
      <c r="E268" s="157"/>
      <c r="F268" s="158" t="str">
        <f t="shared" si="13"/>
        <v/>
      </c>
      <c r="G268" s="148" t="str">
        <f>IF($D268="","",VLOOKUP($AA268,GaAsSem_Req!$A$2:$N$22,4))</f>
        <v/>
      </c>
      <c r="H268" s="146"/>
      <c r="I268" s="147" t="str">
        <f t="shared" si="14"/>
        <v/>
      </c>
      <c r="J268" s="148" t="str">
        <f>IF($D268="","",VLOOKUP($AA268,GaAsSem_Req!$A$2:$N$22,5))</f>
        <v/>
      </c>
      <c r="K268" s="153"/>
      <c r="L268" s="154" t="str">
        <f t="shared" si="15"/>
        <v/>
      </c>
      <c r="M268" s="148" t="str">
        <f>IF($D268="","",VLOOKUP($AA268,GaAsSem_Req!$A$2:$N$22,6))</f>
        <v/>
      </c>
      <c r="N268" s="149" t="str">
        <f t="shared" si="16"/>
        <v/>
      </c>
      <c r="O268" s="150" t="str">
        <f>IF(OR($D268="",$W268="",GlobalParameters!$C$12=""),"",$W268)</f>
        <v/>
      </c>
      <c r="P268" s="151"/>
      <c r="Q268" s="144"/>
      <c r="R268" s="144"/>
      <c r="S268" s="144"/>
      <c r="T268" s="144"/>
      <c r="U268" s="144"/>
      <c r="V268" s="144"/>
      <c r="W268" s="152" t="str">
        <f>IF(OR($D268="",GlobalParameters!$C$12=""),"",MIN(VLOOKUP($AA268,GaAsSem_Req!$A$2:$N$22,13),$X268))</f>
        <v/>
      </c>
      <c r="X268" s="144"/>
      <c r="Y268" s="144"/>
      <c r="Z268" s="151"/>
      <c r="AA268" s="126" t="e">
        <f>VLOOKUP($D268,GaAsSem_Req!$R$2:$S$8,2)+VLOOKUP(GlobalParameters!$C$12,GaAsSem_Req!$T$2:$U$4,2)</f>
        <v>#N/A</v>
      </c>
    </row>
    <row r="269" spans="1:27" x14ac:dyDescent="0.25">
      <c r="A269" s="125"/>
      <c r="B269" s="144"/>
      <c r="C269" s="144"/>
      <c r="D269" s="145"/>
      <c r="E269" s="157"/>
      <c r="F269" s="158" t="str">
        <f t="shared" ref="F269:F312" si="17">IF(OR($D269="",$Q269="",$R269="",$G269="",$V269="",$X269=""),"",IF($AA269&lt;300,IF($N269&lt;=$V269,$R269*$G269,IF(AND($N269&gt;$V269,$N269&lt;=$X269),$G269*($R269+((($Q269-$R269)/($X269-$V269))*($N269-$V269))),0)),""))</f>
        <v/>
      </c>
      <c r="G269" s="148" t="str">
        <f>IF($D269="","",VLOOKUP($AA269,GaAsSem_Req!$A$2:$N$22,4))</f>
        <v/>
      </c>
      <c r="H269" s="146"/>
      <c r="I269" s="147" t="str">
        <f t="shared" ref="I269:I312" si="18">IF(OR($D269="",$S269="",$J269=""),"",IF($AA269&lt;300,$S269*$J269,""))</f>
        <v/>
      </c>
      <c r="J269" s="148" t="str">
        <f>IF($D269="","",VLOOKUP($AA269,GaAsSem_Req!$A$2:$N$22,5))</f>
        <v/>
      </c>
      <c r="K269" s="153"/>
      <c r="L269" s="154" t="str">
        <f t="shared" ref="L269:L312" si="19">IF(OR($D269="",$T269="",$U269="",$M269="",$V269="",$X269=""),"",IF($AA269&lt;800,IF($N269&lt;=$V269,$U269*$M269,IF(AND($N269&gt;$V269,$N269&lt;=$X269),$M269*($U269+((($T269-$U269)/($X269-$V269))*($N269-$V269))),0)),""))</f>
        <v/>
      </c>
      <c r="M269" s="148" t="str">
        <f>IF($D269="","",VLOOKUP($AA269,GaAsSem_Req!$A$2:$N$22,6))</f>
        <v/>
      </c>
      <c r="N269" s="149" t="str">
        <f t="shared" si="16"/>
        <v/>
      </c>
      <c r="O269" s="150" t="str">
        <f>IF(OR($D269="",$W269="",GlobalParameters!$C$12=""),"",$W269)</f>
        <v/>
      </c>
      <c r="P269" s="151"/>
      <c r="Q269" s="144"/>
      <c r="R269" s="144"/>
      <c r="S269" s="144"/>
      <c r="T269" s="144"/>
      <c r="U269" s="144"/>
      <c r="V269" s="144"/>
      <c r="W269" s="152" t="str">
        <f>IF(OR($D269="",GlobalParameters!$C$12=""),"",MIN(VLOOKUP($AA269,GaAsSem_Req!$A$2:$N$22,13),$X269))</f>
        <v/>
      </c>
      <c r="X269" s="144"/>
      <c r="Y269" s="144"/>
      <c r="Z269" s="151"/>
      <c r="AA269" s="126" t="e">
        <f>VLOOKUP($D269,GaAsSem_Req!$R$2:$S$8,2)+VLOOKUP(GlobalParameters!$C$12,GaAsSem_Req!$T$2:$U$4,2)</f>
        <v>#N/A</v>
      </c>
    </row>
    <row r="270" spans="1:27" x14ac:dyDescent="0.25">
      <c r="A270" s="125"/>
      <c r="B270" s="144"/>
      <c r="C270" s="144"/>
      <c r="D270" s="145"/>
      <c r="E270" s="157"/>
      <c r="F270" s="158" t="str">
        <f t="shared" si="17"/>
        <v/>
      </c>
      <c r="G270" s="148" t="str">
        <f>IF($D270="","",VLOOKUP($AA270,GaAsSem_Req!$A$2:$N$22,4))</f>
        <v/>
      </c>
      <c r="H270" s="146"/>
      <c r="I270" s="147" t="str">
        <f t="shared" si="18"/>
        <v/>
      </c>
      <c r="J270" s="148" t="str">
        <f>IF($D270="","",VLOOKUP($AA270,GaAsSem_Req!$A$2:$N$22,5))</f>
        <v/>
      </c>
      <c r="K270" s="153"/>
      <c r="L270" s="154" t="str">
        <f t="shared" si="19"/>
        <v/>
      </c>
      <c r="M270" s="148" t="str">
        <f>IF($D270="","",VLOOKUP($AA270,GaAsSem_Req!$A$2:$N$22,6))</f>
        <v/>
      </c>
      <c r="N270" s="149" t="str">
        <f t="shared" si="16"/>
        <v/>
      </c>
      <c r="O270" s="150" t="str">
        <f>IF(OR($D270="",$W270="",GlobalParameters!$C$12=""),"",$W270)</f>
        <v/>
      </c>
      <c r="P270" s="151"/>
      <c r="Q270" s="144"/>
      <c r="R270" s="144"/>
      <c r="S270" s="144"/>
      <c r="T270" s="144"/>
      <c r="U270" s="144"/>
      <c r="V270" s="144"/>
      <c r="W270" s="152" t="str">
        <f>IF(OR($D270="",GlobalParameters!$C$12=""),"",MIN(VLOOKUP($AA270,GaAsSem_Req!$A$2:$N$22,13),$X270))</f>
        <v/>
      </c>
      <c r="X270" s="144"/>
      <c r="Y270" s="144"/>
      <c r="Z270" s="151"/>
      <c r="AA270" s="126" t="e">
        <f>VLOOKUP($D270,GaAsSem_Req!$R$2:$S$8,2)+VLOOKUP(GlobalParameters!$C$12,GaAsSem_Req!$T$2:$U$4,2)</f>
        <v>#N/A</v>
      </c>
    </row>
    <row r="271" spans="1:27" x14ac:dyDescent="0.25">
      <c r="A271" s="125"/>
      <c r="B271" s="144"/>
      <c r="C271" s="144"/>
      <c r="D271" s="145"/>
      <c r="E271" s="157"/>
      <c r="F271" s="158" t="str">
        <f t="shared" si="17"/>
        <v/>
      </c>
      <c r="G271" s="148" t="str">
        <f>IF($D271="","",VLOOKUP($AA271,GaAsSem_Req!$A$2:$N$22,4))</f>
        <v/>
      </c>
      <c r="H271" s="146"/>
      <c r="I271" s="147" t="str">
        <f t="shared" si="18"/>
        <v/>
      </c>
      <c r="J271" s="148" t="str">
        <f>IF($D271="","",VLOOKUP($AA271,GaAsSem_Req!$A$2:$N$22,5))</f>
        <v/>
      </c>
      <c r="K271" s="153"/>
      <c r="L271" s="154" t="str">
        <f t="shared" si="19"/>
        <v/>
      </c>
      <c r="M271" s="148" t="str">
        <f>IF($D271="","",VLOOKUP($AA271,GaAsSem_Req!$A$2:$N$22,6))</f>
        <v/>
      </c>
      <c r="N271" s="149" t="str">
        <f t="shared" si="16"/>
        <v/>
      </c>
      <c r="O271" s="150" t="str">
        <f>IF(OR($D271="",$W271="",GlobalParameters!$C$12=""),"",$W271)</f>
        <v/>
      </c>
      <c r="P271" s="151"/>
      <c r="Q271" s="144"/>
      <c r="R271" s="144"/>
      <c r="S271" s="144"/>
      <c r="T271" s="144"/>
      <c r="U271" s="144"/>
      <c r="V271" s="144"/>
      <c r="W271" s="152" t="str">
        <f>IF(OR($D271="",GlobalParameters!$C$12=""),"",MIN(VLOOKUP($AA271,GaAsSem_Req!$A$2:$N$22,13),$X271))</f>
        <v/>
      </c>
      <c r="X271" s="144"/>
      <c r="Y271" s="144"/>
      <c r="Z271" s="151"/>
      <c r="AA271" s="126" t="e">
        <f>VLOOKUP($D271,GaAsSem_Req!$R$2:$S$8,2)+VLOOKUP(GlobalParameters!$C$12,GaAsSem_Req!$T$2:$U$4,2)</f>
        <v>#N/A</v>
      </c>
    </row>
    <row r="272" spans="1:27" x14ac:dyDescent="0.25">
      <c r="A272" s="125"/>
      <c r="B272" s="144"/>
      <c r="C272" s="144"/>
      <c r="D272" s="145"/>
      <c r="E272" s="157"/>
      <c r="F272" s="158" t="str">
        <f t="shared" si="17"/>
        <v/>
      </c>
      <c r="G272" s="148" t="str">
        <f>IF($D272="","",VLOOKUP($AA272,GaAsSem_Req!$A$2:$N$22,4))</f>
        <v/>
      </c>
      <c r="H272" s="146"/>
      <c r="I272" s="147" t="str">
        <f t="shared" si="18"/>
        <v/>
      </c>
      <c r="J272" s="148" t="str">
        <f>IF($D272="","",VLOOKUP($AA272,GaAsSem_Req!$A$2:$N$22,5))</f>
        <v/>
      </c>
      <c r="K272" s="153"/>
      <c r="L272" s="154" t="str">
        <f t="shared" si="19"/>
        <v/>
      </c>
      <c r="M272" s="148" t="str">
        <f>IF($D272="","",VLOOKUP($AA272,GaAsSem_Req!$A$2:$N$22,6))</f>
        <v/>
      </c>
      <c r="N272" s="149" t="str">
        <f t="shared" si="16"/>
        <v/>
      </c>
      <c r="O272" s="150" t="str">
        <f>IF(OR($D272="",$W272="",GlobalParameters!$C$12=""),"",$W272)</f>
        <v/>
      </c>
      <c r="P272" s="151"/>
      <c r="Q272" s="144"/>
      <c r="R272" s="144"/>
      <c r="S272" s="144"/>
      <c r="T272" s="144"/>
      <c r="U272" s="144"/>
      <c r="V272" s="144"/>
      <c r="W272" s="152" t="str">
        <f>IF(OR($D272="",GlobalParameters!$C$12=""),"",MIN(VLOOKUP($AA272,GaAsSem_Req!$A$2:$N$22,13),$X272))</f>
        <v/>
      </c>
      <c r="X272" s="144"/>
      <c r="Y272" s="144"/>
      <c r="Z272" s="151"/>
      <c r="AA272" s="126" t="e">
        <f>VLOOKUP($D272,GaAsSem_Req!$R$2:$S$8,2)+VLOOKUP(GlobalParameters!$C$12,GaAsSem_Req!$T$2:$U$4,2)</f>
        <v>#N/A</v>
      </c>
    </row>
    <row r="273" spans="1:27" x14ac:dyDescent="0.25">
      <c r="A273" s="125"/>
      <c r="B273" s="144"/>
      <c r="C273" s="144"/>
      <c r="D273" s="145"/>
      <c r="E273" s="157"/>
      <c r="F273" s="158" t="str">
        <f t="shared" si="17"/>
        <v/>
      </c>
      <c r="G273" s="148" t="str">
        <f>IF($D273="","",VLOOKUP($AA273,GaAsSem_Req!$A$2:$N$22,4))</f>
        <v/>
      </c>
      <c r="H273" s="146"/>
      <c r="I273" s="147" t="str">
        <f t="shared" si="18"/>
        <v/>
      </c>
      <c r="J273" s="148" t="str">
        <f>IF($D273="","",VLOOKUP($AA273,GaAsSem_Req!$A$2:$N$22,5))</f>
        <v/>
      </c>
      <c r="K273" s="153"/>
      <c r="L273" s="154" t="str">
        <f t="shared" si="19"/>
        <v/>
      </c>
      <c r="M273" s="148" t="str">
        <f>IF($D273="","",VLOOKUP($AA273,GaAsSem_Req!$A$2:$N$22,6))</f>
        <v/>
      </c>
      <c r="N273" s="149" t="str">
        <f t="shared" si="16"/>
        <v/>
      </c>
      <c r="O273" s="150" t="str">
        <f>IF(OR($D273="",$W273="",GlobalParameters!$C$12=""),"",$W273)</f>
        <v/>
      </c>
      <c r="P273" s="151"/>
      <c r="Q273" s="144"/>
      <c r="R273" s="144"/>
      <c r="S273" s="144"/>
      <c r="T273" s="144"/>
      <c r="U273" s="144"/>
      <c r="V273" s="144"/>
      <c r="W273" s="152" t="str">
        <f>IF(OR($D273="",GlobalParameters!$C$12=""),"",MIN(VLOOKUP($AA273,GaAsSem_Req!$A$2:$N$22,13),$X273))</f>
        <v/>
      </c>
      <c r="X273" s="144"/>
      <c r="Y273" s="144"/>
      <c r="Z273" s="151"/>
      <c r="AA273" s="126" t="e">
        <f>VLOOKUP($D273,GaAsSem_Req!$R$2:$S$8,2)+VLOOKUP(GlobalParameters!$C$12,GaAsSem_Req!$T$2:$U$4,2)</f>
        <v>#N/A</v>
      </c>
    </row>
    <row r="274" spans="1:27" x14ac:dyDescent="0.25">
      <c r="A274" s="125"/>
      <c r="B274" s="144"/>
      <c r="C274" s="144"/>
      <c r="D274" s="145"/>
      <c r="E274" s="157"/>
      <c r="F274" s="158" t="str">
        <f t="shared" si="17"/>
        <v/>
      </c>
      <c r="G274" s="148" t="str">
        <f>IF($D274="","",VLOOKUP($AA274,GaAsSem_Req!$A$2:$N$22,4))</f>
        <v/>
      </c>
      <c r="H274" s="146"/>
      <c r="I274" s="147" t="str">
        <f t="shared" si="18"/>
        <v/>
      </c>
      <c r="J274" s="148" t="str">
        <f>IF($D274="","",VLOOKUP($AA274,GaAsSem_Req!$A$2:$N$22,5))</f>
        <v/>
      </c>
      <c r="K274" s="153"/>
      <c r="L274" s="154" t="str">
        <f t="shared" si="19"/>
        <v/>
      </c>
      <c r="M274" s="148" t="str">
        <f>IF($D274="","",VLOOKUP($AA274,GaAsSem_Req!$A$2:$N$22,6))</f>
        <v/>
      </c>
      <c r="N274" s="149" t="str">
        <f t="shared" si="16"/>
        <v/>
      </c>
      <c r="O274" s="150" t="str">
        <f>IF(OR($D274="",$W274="",GlobalParameters!$C$12=""),"",$W274)</f>
        <v/>
      </c>
      <c r="P274" s="151"/>
      <c r="Q274" s="144"/>
      <c r="R274" s="144"/>
      <c r="S274" s="144"/>
      <c r="T274" s="144"/>
      <c r="U274" s="144"/>
      <c r="V274" s="144"/>
      <c r="W274" s="152" t="str">
        <f>IF(OR($D274="",GlobalParameters!$C$12=""),"",MIN(VLOOKUP($AA274,GaAsSem_Req!$A$2:$N$22,13),$X274))</f>
        <v/>
      </c>
      <c r="X274" s="144"/>
      <c r="Y274" s="144"/>
      <c r="Z274" s="151"/>
      <c r="AA274" s="126" t="e">
        <f>VLOOKUP($D274,GaAsSem_Req!$R$2:$S$8,2)+VLOOKUP(GlobalParameters!$C$12,GaAsSem_Req!$T$2:$U$4,2)</f>
        <v>#N/A</v>
      </c>
    </row>
    <row r="275" spans="1:27" x14ac:dyDescent="0.25">
      <c r="A275" s="125"/>
      <c r="B275" s="144"/>
      <c r="C275" s="144"/>
      <c r="D275" s="145"/>
      <c r="E275" s="157"/>
      <c r="F275" s="158" t="str">
        <f t="shared" si="17"/>
        <v/>
      </c>
      <c r="G275" s="148" t="str">
        <f>IF($D275="","",VLOOKUP($AA275,GaAsSem_Req!$A$2:$N$22,4))</f>
        <v/>
      </c>
      <c r="H275" s="146"/>
      <c r="I275" s="147" t="str">
        <f t="shared" si="18"/>
        <v/>
      </c>
      <c r="J275" s="148" t="str">
        <f>IF($D275="","",VLOOKUP($AA275,GaAsSem_Req!$A$2:$N$22,5))</f>
        <v/>
      </c>
      <c r="K275" s="153"/>
      <c r="L275" s="154" t="str">
        <f t="shared" si="19"/>
        <v/>
      </c>
      <c r="M275" s="148" t="str">
        <f>IF($D275="","",VLOOKUP($AA275,GaAsSem_Req!$A$2:$N$22,6))</f>
        <v/>
      </c>
      <c r="N275" s="149" t="str">
        <f t="shared" si="16"/>
        <v/>
      </c>
      <c r="O275" s="150" t="str">
        <f>IF(OR($D275="",$W275="",GlobalParameters!$C$12=""),"",$W275)</f>
        <v/>
      </c>
      <c r="P275" s="151"/>
      <c r="Q275" s="144"/>
      <c r="R275" s="144"/>
      <c r="S275" s="144"/>
      <c r="T275" s="144"/>
      <c r="U275" s="144"/>
      <c r="V275" s="144"/>
      <c r="W275" s="152" t="str">
        <f>IF(OR($D275="",GlobalParameters!$C$12=""),"",MIN(VLOOKUP($AA275,GaAsSem_Req!$A$2:$N$22,13),$X275))</f>
        <v/>
      </c>
      <c r="X275" s="144"/>
      <c r="Y275" s="144"/>
      <c r="Z275" s="151"/>
      <c r="AA275" s="126" t="e">
        <f>VLOOKUP($D275,GaAsSem_Req!$R$2:$S$8,2)+VLOOKUP(GlobalParameters!$C$12,GaAsSem_Req!$T$2:$U$4,2)</f>
        <v>#N/A</v>
      </c>
    </row>
    <row r="276" spans="1:27" x14ac:dyDescent="0.25">
      <c r="A276" s="125"/>
      <c r="B276" s="144"/>
      <c r="C276" s="144"/>
      <c r="D276" s="145"/>
      <c r="E276" s="157"/>
      <c r="F276" s="158" t="str">
        <f t="shared" si="17"/>
        <v/>
      </c>
      <c r="G276" s="148" t="str">
        <f>IF($D276="","",VLOOKUP($AA276,GaAsSem_Req!$A$2:$N$22,4))</f>
        <v/>
      </c>
      <c r="H276" s="146"/>
      <c r="I276" s="147" t="str">
        <f t="shared" si="18"/>
        <v/>
      </c>
      <c r="J276" s="148" t="str">
        <f>IF($D276="","",VLOOKUP($AA276,GaAsSem_Req!$A$2:$N$22,5))</f>
        <v/>
      </c>
      <c r="K276" s="153"/>
      <c r="L276" s="154" t="str">
        <f t="shared" si="19"/>
        <v/>
      </c>
      <c r="M276" s="148" t="str">
        <f>IF($D276="","",VLOOKUP($AA276,GaAsSem_Req!$A$2:$N$22,6))</f>
        <v/>
      </c>
      <c r="N276" s="149" t="str">
        <f t="shared" si="16"/>
        <v/>
      </c>
      <c r="O276" s="150" t="str">
        <f>IF(OR($D276="",$W276="",GlobalParameters!$C$12=""),"",$W276)</f>
        <v/>
      </c>
      <c r="P276" s="151"/>
      <c r="Q276" s="144"/>
      <c r="R276" s="144"/>
      <c r="S276" s="144"/>
      <c r="T276" s="144"/>
      <c r="U276" s="144"/>
      <c r="V276" s="144"/>
      <c r="W276" s="152" t="str">
        <f>IF(OR($D276="",GlobalParameters!$C$12=""),"",MIN(VLOOKUP($AA276,GaAsSem_Req!$A$2:$N$22,13),$X276))</f>
        <v/>
      </c>
      <c r="X276" s="144"/>
      <c r="Y276" s="144"/>
      <c r="Z276" s="151"/>
      <c r="AA276" s="126" t="e">
        <f>VLOOKUP($D276,GaAsSem_Req!$R$2:$S$8,2)+VLOOKUP(GlobalParameters!$C$12,GaAsSem_Req!$T$2:$U$4,2)</f>
        <v>#N/A</v>
      </c>
    </row>
    <row r="277" spans="1:27" x14ac:dyDescent="0.25">
      <c r="A277" s="125"/>
      <c r="B277" s="144"/>
      <c r="C277" s="144"/>
      <c r="D277" s="145"/>
      <c r="E277" s="157"/>
      <c r="F277" s="158" t="str">
        <f t="shared" si="17"/>
        <v/>
      </c>
      <c r="G277" s="148" t="str">
        <f>IF($D277="","",VLOOKUP($AA277,GaAsSem_Req!$A$2:$N$22,4))</f>
        <v/>
      </c>
      <c r="H277" s="146"/>
      <c r="I277" s="147" t="str">
        <f t="shared" si="18"/>
        <v/>
      </c>
      <c r="J277" s="148" t="str">
        <f>IF($D277="","",VLOOKUP($AA277,GaAsSem_Req!$A$2:$N$22,5))</f>
        <v/>
      </c>
      <c r="K277" s="153"/>
      <c r="L277" s="154" t="str">
        <f t="shared" si="19"/>
        <v/>
      </c>
      <c r="M277" s="148" t="str">
        <f>IF($D277="","",VLOOKUP($AA277,GaAsSem_Req!$A$2:$N$22,6))</f>
        <v/>
      </c>
      <c r="N277" s="149" t="str">
        <f t="shared" si="16"/>
        <v/>
      </c>
      <c r="O277" s="150" t="str">
        <f>IF(OR($D277="",$W277="",GlobalParameters!$C$12=""),"",$W277)</f>
        <v/>
      </c>
      <c r="P277" s="151"/>
      <c r="Q277" s="144"/>
      <c r="R277" s="144"/>
      <c r="S277" s="144"/>
      <c r="T277" s="144"/>
      <c r="U277" s="144"/>
      <c r="V277" s="144"/>
      <c r="W277" s="152" t="str">
        <f>IF(OR($D277="",GlobalParameters!$C$12=""),"",MIN(VLOOKUP($AA277,GaAsSem_Req!$A$2:$N$22,13),$X277))</f>
        <v/>
      </c>
      <c r="X277" s="144"/>
      <c r="Y277" s="144"/>
      <c r="Z277" s="151"/>
      <c r="AA277" s="126" t="e">
        <f>VLOOKUP($D277,GaAsSem_Req!$R$2:$S$8,2)+VLOOKUP(GlobalParameters!$C$12,GaAsSem_Req!$T$2:$U$4,2)</f>
        <v>#N/A</v>
      </c>
    </row>
    <row r="278" spans="1:27" x14ac:dyDescent="0.25">
      <c r="A278" s="125"/>
      <c r="B278" s="144"/>
      <c r="C278" s="144"/>
      <c r="D278" s="145"/>
      <c r="E278" s="157"/>
      <c r="F278" s="158" t="str">
        <f t="shared" si="17"/>
        <v/>
      </c>
      <c r="G278" s="148" t="str">
        <f>IF($D278="","",VLOOKUP($AA278,GaAsSem_Req!$A$2:$N$22,4))</f>
        <v/>
      </c>
      <c r="H278" s="146"/>
      <c r="I278" s="147" t="str">
        <f t="shared" si="18"/>
        <v/>
      </c>
      <c r="J278" s="148" t="str">
        <f>IF($D278="","",VLOOKUP($AA278,GaAsSem_Req!$A$2:$N$22,5))</f>
        <v/>
      </c>
      <c r="K278" s="153"/>
      <c r="L278" s="154" t="str">
        <f t="shared" si="19"/>
        <v/>
      </c>
      <c r="M278" s="148" t="str">
        <f>IF($D278="","",VLOOKUP($AA278,GaAsSem_Req!$A$2:$N$22,6))</f>
        <v/>
      </c>
      <c r="N278" s="149" t="str">
        <f t="shared" si="16"/>
        <v/>
      </c>
      <c r="O278" s="150" t="str">
        <f>IF(OR($D278="",$W278="",GlobalParameters!$C$12=""),"",$W278)</f>
        <v/>
      </c>
      <c r="P278" s="151"/>
      <c r="Q278" s="144"/>
      <c r="R278" s="144"/>
      <c r="S278" s="144"/>
      <c r="T278" s="144"/>
      <c r="U278" s="144"/>
      <c r="V278" s="144"/>
      <c r="W278" s="152" t="str">
        <f>IF(OR($D278="",GlobalParameters!$C$12=""),"",MIN(VLOOKUP($AA278,GaAsSem_Req!$A$2:$N$22,13),$X278))</f>
        <v/>
      </c>
      <c r="X278" s="144"/>
      <c r="Y278" s="144"/>
      <c r="Z278" s="151"/>
      <c r="AA278" s="126" t="e">
        <f>VLOOKUP($D278,GaAsSem_Req!$R$2:$S$8,2)+VLOOKUP(GlobalParameters!$C$12,GaAsSem_Req!$T$2:$U$4,2)</f>
        <v>#N/A</v>
      </c>
    </row>
    <row r="279" spans="1:27" x14ac:dyDescent="0.25">
      <c r="A279" s="125"/>
      <c r="B279" s="144"/>
      <c r="C279" s="144"/>
      <c r="D279" s="145"/>
      <c r="E279" s="157"/>
      <c r="F279" s="158" t="str">
        <f t="shared" si="17"/>
        <v/>
      </c>
      <c r="G279" s="148" t="str">
        <f>IF($D279="","",VLOOKUP($AA279,GaAsSem_Req!$A$2:$N$22,4))</f>
        <v/>
      </c>
      <c r="H279" s="146"/>
      <c r="I279" s="147" t="str">
        <f t="shared" si="18"/>
        <v/>
      </c>
      <c r="J279" s="148" t="str">
        <f>IF($D279="","",VLOOKUP($AA279,GaAsSem_Req!$A$2:$N$22,5))</f>
        <v/>
      </c>
      <c r="K279" s="153"/>
      <c r="L279" s="154" t="str">
        <f t="shared" si="19"/>
        <v/>
      </c>
      <c r="M279" s="148" t="str">
        <f>IF($D279="","",VLOOKUP($AA279,GaAsSem_Req!$A$2:$N$22,6))</f>
        <v/>
      </c>
      <c r="N279" s="149" t="str">
        <f t="shared" si="16"/>
        <v/>
      </c>
      <c r="O279" s="150" t="str">
        <f>IF(OR($D279="",$W279="",GlobalParameters!$C$12=""),"",$W279)</f>
        <v/>
      </c>
      <c r="P279" s="151"/>
      <c r="Q279" s="144"/>
      <c r="R279" s="144"/>
      <c r="S279" s="144"/>
      <c r="T279" s="144"/>
      <c r="U279" s="144"/>
      <c r="V279" s="144"/>
      <c r="W279" s="152" t="str">
        <f>IF(OR($D279="",GlobalParameters!$C$12=""),"",MIN(VLOOKUP($AA279,GaAsSem_Req!$A$2:$N$22,13),$X279))</f>
        <v/>
      </c>
      <c r="X279" s="144"/>
      <c r="Y279" s="144"/>
      <c r="Z279" s="151"/>
      <c r="AA279" s="126" t="e">
        <f>VLOOKUP($D279,GaAsSem_Req!$R$2:$S$8,2)+VLOOKUP(GlobalParameters!$C$12,GaAsSem_Req!$T$2:$U$4,2)</f>
        <v>#N/A</v>
      </c>
    </row>
    <row r="280" spans="1:27" x14ac:dyDescent="0.25">
      <c r="A280" s="125"/>
      <c r="B280" s="144"/>
      <c r="C280" s="144"/>
      <c r="D280" s="145"/>
      <c r="E280" s="157"/>
      <c r="F280" s="158" t="str">
        <f t="shared" si="17"/>
        <v/>
      </c>
      <c r="G280" s="148" t="str">
        <f>IF($D280="","",VLOOKUP($AA280,GaAsSem_Req!$A$2:$N$22,4))</f>
        <v/>
      </c>
      <c r="H280" s="146"/>
      <c r="I280" s="147" t="str">
        <f t="shared" si="18"/>
        <v/>
      </c>
      <c r="J280" s="148" t="str">
        <f>IF($D280="","",VLOOKUP($AA280,GaAsSem_Req!$A$2:$N$22,5))</f>
        <v/>
      </c>
      <c r="K280" s="153"/>
      <c r="L280" s="154" t="str">
        <f t="shared" si="19"/>
        <v/>
      </c>
      <c r="M280" s="148" t="str">
        <f>IF($D280="","",VLOOKUP($AA280,GaAsSem_Req!$A$2:$N$22,6))</f>
        <v/>
      </c>
      <c r="N280" s="149" t="str">
        <f t="shared" si="16"/>
        <v/>
      </c>
      <c r="O280" s="150" t="str">
        <f>IF(OR($D280="",$W280="",GlobalParameters!$C$12=""),"",$W280)</f>
        <v/>
      </c>
      <c r="P280" s="151"/>
      <c r="Q280" s="144"/>
      <c r="R280" s="144"/>
      <c r="S280" s="144"/>
      <c r="T280" s="144"/>
      <c r="U280" s="144"/>
      <c r="V280" s="144"/>
      <c r="W280" s="152" t="str">
        <f>IF(OR($D280="",GlobalParameters!$C$12=""),"",MIN(VLOOKUP($AA280,GaAsSem_Req!$A$2:$N$22,13),$X280))</f>
        <v/>
      </c>
      <c r="X280" s="144"/>
      <c r="Y280" s="144"/>
      <c r="Z280" s="151"/>
      <c r="AA280" s="126" t="e">
        <f>VLOOKUP($D280,GaAsSem_Req!$R$2:$S$8,2)+VLOOKUP(GlobalParameters!$C$12,GaAsSem_Req!$T$2:$U$4,2)</f>
        <v>#N/A</v>
      </c>
    </row>
    <row r="281" spans="1:27" x14ac:dyDescent="0.25">
      <c r="A281" s="125"/>
      <c r="B281" s="144"/>
      <c r="C281" s="144"/>
      <c r="D281" s="145"/>
      <c r="E281" s="157"/>
      <c r="F281" s="158" t="str">
        <f t="shared" si="17"/>
        <v/>
      </c>
      <c r="G281" s="148" t="str">
        <f>IF($D281="","",VLOOKUP($AA281,GaAsSem_Req!$A$2:$N$22,4))</f>
        <v/>
      </c>
      <c r="H281" s="146"/>
      <c r="I281" s="147" t="str">
        <f t="shared" si="18"/>
        <v/>
      </c>
      <c r="J281" s="148" t="str">
        <f>IF($D281="","",VLOOKUP($AA281,GaAsSem_Req!$A$2:$N$22,5))</f>
        <v/>
      </c>
      <c r="K281" s="153"/>
      <c r="L281" s="154" t="str">
        <f t="shared" si="19"/>
        <v/>
      </c>
      <c r="M281" s="148" t="str">
        <f>IF($D281="","",VLOOKUP($AA281,GaAsSem_Req!$A$2:$N$22,6))</f>
        <v/>
      </c>
      <c r="N281" s="149" t="str">
        <f t="shared" si="16"/>
        <v/>
      </c>
      <c r="O281" s="150" t="str">
        <f>IF(OR($D281="",$W281="",GlobalParameters!$C$12=""),"",$W281)</f>
        <v/>
      </c>
      <c r="P281" s="151"/>
      <c r="Q281" s="144"/>
      <c r="R281" s="144"/>
      <c r="S281" s="144"/>
      <c r="T281" s="144"/>
      <c r="U281" s="144"/>
      <c r="V281" s="144"/>
      <c r="W281" s="152" t="str">
        <f>IF(OR($D281="",GlobalParameters!$C$12=""),"",MIN(VLOOKUP($AA281,GaAsSem_Req!$A$2:$N$22,13),$X281))</f>
        <v/>
      </c>
      <c r="X281" s="144"/>
      <c r="Y281" s="144"/>
      <c r="Z281" s="151"/>
      <c r="AA281" s="126" t="e">
        <f>VLOOKUP($D281,GaAsSem_Req!$R$2:$S$8,2)+VLOOKUP(GlobalParameters!$C$12,GaAsSem_Req!$T$2:$U$4,2)</f>
        <v>#N/A</v>
      </c>
    </row>
    <row r="282" spans="1:27" x14ac:dyDescent="0.25">
      <c r="A282" s="125"/>
      <c r="B282" s="144"/>
      <c r="C282" s="144"/>
      <c r="D282" s="145"/>
      <c r="E282" s="157"/>
      <c r="F282" s="158" t="str">
        <f t="shared" si="17"/>
        <v/>
      </c>
      <c r="G282" s="148" t="str">
        <f>IF($D282="","",VLOOKUP($AA282,GaAsSem_Req!$A$2:$N$22,4))</f>
        <v/>
      </c>
      <c r="H282" s="146"/>
      <c r="I282" s="147" t="str">
        <f t="shared" si="18"/>
        <v/>
      </c>
      <c r="J282" s="148" t="str">
        <f>IF($D282="","",VLOOKUP($AA282,GaAsSem_Req!$A$2:$N$22,5))</f>
        <v/>
      </c>
      <c r="K282" s="153"/>
      <c r="L282" s="154" t="str">
        <f t="shared" si="19"/>
        <v/>
      </c>
      <c r="M282" s="148" t="str">
        <f>IF($D282="","",VLOOKUP($AA282,GaAsSem_Req!$A$2:$N$22,6))</f>
        <v/>
      </c>
      <c r="N282" s="149" t="str">
        <f t="shared" si="16"/>
        <v/>
      </c>
      <c r="O282" s="150" t="str">
        <f>IF(OR($D282="",$W282="",GlobalParameters!$C$12=""),"",$W282)</f>
        <v/>
      </c>
      <c r="P282" s="151"/>
      <c r="Q282" s="144"/>
      <c r="R282" s="144"/>
      <c r="S282" s="144"/>
      <c r="T282" s="144"/>
      <c r="U282" s="144"/>
      <c r="V282" s="144"/>
      <c r="W282" s="152" t="str">
        <f>IF(OR($D282="",GlobalParameters!$C$12=""),"",MIN(VLOOKUP($AA282,GaAsSem_Req!$A$2:$N$22,13),$X282))</f>
        <v/>
      </c>
      <c r="X282" s="144"/>
      <c r="Y282" s="144"/>
      <c r="Z282" s="151"/>
      <c r="AA282" s="126" t="e">
        <f>VLOOKUP($D282,GaAsSem_Req!$R$2:$S$8,2)+VLOOKUP(GlobalParameters!$C$12,GaAsSem_Req!$T$2:$U$4,2)</f>
        <v>#N/A</v>
      </c>
    </row>
    <row r="283" spans="1:27" x14ac:dyDescent="0.25">
      <c r="A283" s="125"/>
      <c r="B283" s="144"/>
      <c r="C283" s="144"/>
      <c r="D283" s="145"/>
      <c r="E283" s="157"/>
      <c r="F283" s="158" t="str">
        <f t="shared" si="17"/>
        <v/>
      </c>
      <c r="G283" s="148" t="str">
        <f>IF($D283="","",VLOOKUP($AA283,GaAsSem_Req!$A$2:$N$22,4))</f>
        <v/>
      </c>
      <c r="H283" s="146"/>
      <c r="I283" s="147" t="str">
        <f t="shared" si="18"/>
        <v/>
      </c>
      <c r="J283" s="148" t="str">
        <f>IF($D283="","",VLOOKUP($AA283,GaAsSem_Req!$A$2:$N$22,5))</f>
        <v/>
      </c>
      <c r="K283" s="153"/>
      <c r="L283" s="154" t="str">
        <f t="shared" si="19"/>
        <v/>
      </c>
      <c r="M283" s="148" t="str">
        <f>IF($D283="","",VLOOKUP($AA283,GaAsSem_Req!$A$2:$N$22,6))</f>
        <v/>
      </c>
      <c r="N283" s="149" t="str">
        <f t="shared" si="16"/>
        <v/>
      </c>
      <c r="O283" s="150" t="str">
        <f>IF(OR($D283="",$W283="",GlobalParameters!$C$12=""),"",$W283)</f>
        <v/>
      </c>
      <c r="P283" s="151"/>
      <c r="Q283" s="144"/>
      <c r="R283" s="144"/>
      <c r="S283" s="144"/>
      <c r="T283" s="144"/>
      <c r="U283" s="144"/>
      <c r="V283" s="144"/>
      <c r="W283" s="152" t="str">
        <f>IF(OR($D283="",GlobalParameters!$C$12=""),"",MIN(VLOOKUP($AA283,GaAsSem_Req!$A$2:$N$22,13),$X283))</f>
        <v/>
      </c>
      <c r="X283" s="144"/>
      <c r="Y283" s="144"/>
      <c r="Z283" s="151"/>
      <c r="AA283" s="126" t="e">
        <f>VLOOKUP($D283,GaAsSem_Req!$R$2:$S$8,2)+VLOOKUP(GlobalParameters!$C$12,GaAsSem_Req!$T$2:$U$4,2)</f>
        <v>#N/A</v>
      </c>
    </row>
    <row r="284" spans="1:27" x14ac:dyDescent="0.25">
      <c r="A284" s="125"/>
      <c r="B284" s="144"/>
      <c r="C284" s="144"/>
      <c r="D284" s="145"/>
      <c r="E284" s="157"/>
      <c r="F284" s="158" t="str">
        <f t="shared" si="17"/>
        <v/>
      </c>
      <c r="G284" s="148" t="str">
        <f>IF($D284="","",VLOOKUP($AA284,GaAsSem_Req!$A$2:$N$22,4))</f>
        <v/>
      </c>
      <c r="H284" s="146"/>
      <c r="I284" s="147" t="str">
        <f t="shared" si="18"/>
        <v/>
      </c>
      <c r="J284" s="148" t="str">
        <f>IF($D284="","",VLOOKUP($AA284,GaAsSem_Req!$A$2:$N$22,5))</f>
        <v/>
      </c>
      <c r="K284" s="153"/>
      <c r="L284" s="154" t="str">
        <f t="shared" si="19"/>
        <v/>
      </c>
      <c r="M284" s="148" t="str">
        <f>IF($D284="","",VLOOKUP($AA284,GaAsSem_Req!$A$2:$N$22,6))</f>
        <v/>
      </c>
      <c r="N284" s="149" t="str">
        <f t="shared" si="16"/>
        <v/>
      </c>
      <c r="O284" s="150" t="str">
        <f>IF(OR($D284="",$W284="",GlobalParameters!$C$12=""),"",$W284)</f>
        <v/>
      </c>
      <c r="P284" s="151"/>
      <c r="Q284" s="144"/>
      <c r="R284" s="144"/>
      <c r="S284" s="144"/>
      <c r="T284" s="144"/>
      <c r="U284" s="144"/>
      <c r="V284" s="144"/>
      <c r="W284" s="152" t="str">
        <f>IF(OR($D284="",GlobalParameters!$C$12=""),"",MIN(VLOOKUP($AA284,GaAsSem_Req!$A$2:$N$22,13),$X284))</f>
        <v/>
      </c>
      <c r="X284" s="144"/>
      <c r="Y284" s="144"/>
      <c r="Z284" s="151"/>
      <c r="AA284" s="126" t="e">
        <f>VLOOKUP($D284,GaAsSem_Req!$R$2:$S$8,2)+VLOOKUP(GlobalParameters!$C$12,GaAsSem_Req!$T$2:$U$4,2)</f>
        <v>#N/A</v>
      </c>
    </row>
    <row r="285" spans="1:27" x14ac:dyDescent="0.25">
      <c r="A285" s="125"/>
      <c r="B285" s="144"/>
      <c r="C285" s="144"/>
      <c r="D285" s="145"/>
      <c r="E285" s="157"/>
      <c r="F285" s="158" t="str">
        <f t="shared" si="17"/>
        <v/>
      </c>
      <c r="G285" s="148" t="str">
        <f>IF($D285="","",VLOOKUP($AA285,GaAsSem_Req!$A$2:$N$22,4))</f>
        <v/>
      </c>
      <c r="H285" s="146"/>
      <c r="I285" s="147" t="str">
        <f t="shared" si="18"/>
        <v/>
      </c>
      <c r="J285" s="148" t="str">
        <f>IF($D285="","",VLOOKUP($AA285,GaAsSem_Req!$A$2:$N$22,5))</f>
        <v/>
      </c>
      <c r="K285" s="153"/>
      <c r="L285" s="154" t="str">
        <f t="shared" si="19"/>
        <v/>
      </c>
      <c r="M285" s="148" t="str">
        <f>IF($D285="","",VLOOKUP($AA285,GaAsSem_Req!$A$2:$N$22,6))</f>
        <v/>
      </c>
      <c r="N285" s="149" t="str">
        <f t="shared" si="16"/>
        <v/>
      </c>
      <c r="O285" s="150" t="str">
        <f>IF(OR($D285="",$W285="",GlobalParameters!$C$12=""),"",$W285)</f>
        <v/>
      </c>
      <c r="P285" s="151"/>
      <c r="Q285" s="144"/>
      <c r="R285" s="144"/>
      <c r="S285" s="144"/>
      <c r="T285" s="144"/>
      <c r="U285" s="144"/>
      <c r="V285" s="144"/>
      <c r="W285" s="152" t="str">
        <f>IF(OR($D285="",GlobalParameters!$C$12=""),"",MIN(VLOOKUP($AA285,GaAsSem_Req!$A$2:$N$22,13),$X285))</f>
        <v/>
      </c>
      <c r="X285" s="144"/>
      <c r="Y285" s="144"/>
      <c r="Z285" s="151"/>
      <c r="AA285" s="126" t="e">
        <f>VLOOKUP($D285,GaAsSem_Req!$R$2:$S$8,2)+VLOOKUP(GlobalParameters!$C$12,GaAsSem_Req!$T$2:$U$4,2)</f>
        <v>#N/A</v>
      </c>
    </row>
    <row r="286" spans="1:27" x14ac:dyDescent="0.25">
      <c r="A286" s="125"/>
      <c r="B286" s="144"/>
      <c r="C286" s="144"/>
      <c r="D286" s="145"/>
      <c r="E286" s="157"/>
      <c r="F286" s="158" t="str">
        <f t="shared" si="17"/>
        <v/>
      </c>
      <c r="G286" s="148" t="str">
        <f>IF($D286="","",VLOOKUP($AA286,GaAsSem_Req!$A$2:$N$22,4))</f>
        <v/>
      </c>
      <c r="H286" s="146"/>
      <c r="I286" s="147" t="str">
        <f t="shared" si="18"/>
        <v/>
      </c>
      <c r="J286" s="148" t="str">
        <f>IF($D286="","",VLOOKUP($AA286,GaAsSem_Req!$A$2:$N$22,5))</f>
        <v/>
      </c>
      <c r="K286" s="153"/>
      <c r="L286" s="154" t="str">
        <f t="shared" si="19"/>
        <v/>
      </c>
      <c r="M286" s="148" t="str">
        <f>IF($D286="","",VLOOKUP($AA286,GaAsSem_Req!$A$2:$N$22,6))</f>
        <v/>
      </c>
      <c r="N286" s="149" t="str">
        <f t="shared" si="16"/>
        <v/>
      </c>
      <c r="O286" s="150" t="str">
        <f>IF(OR($D286="",$W286="",GlobalParameters!$C$12=""),"",$W286)</f>
        <v/>
      </c>
      <c r="P286" s="151"/>
      <c r="Q286" s="144"/>
      <c r="R286" s="144"/>
      <c r="S286" s="144"/>
      <c r="T286" s="144"/>
      <c r="U286" s="144"/>
      <c r="V286" s="144"/>
      <c r="W286" s="152" t="str">
        <f>IF(OR($D286="",GlobalParameters!$C$12=""),"",MIN(VLOOKUP($AA286,GaAsSem_Req!$A$2:$N$22,13),$X286))</f>
        <v/>
      </c>
      <c r="X286" s="144"/>
      <c r="Y286" s="144"/>
      <c r="Z286" s="151"/>
      <c r="AA286" s="126" t="e">
        <f>VLOOKUP($D286,GaAsSem_Req!$R$2:$S$8,2)+VLOOKUP(GlobalParameters!$C$12,GaAsSem_Req!$T$2:$U$4,2)</f>
        <v>#N/A</v>
      </c>
    </row>
    <row r="287" spans="1:27" x14ac:dyDescent="0.25">
      <c r="A287" s="125"/>
      <c r="B287" s="144"/>
      <c r="C287" s="144"/>
      <c r="D287" s="145"/>
      <c r="E287" s="157"/>
      <c r="F287" s="158" t="str">
        <f t="shared" si="17"/>
        <v/>
      </c>
      <c r="G287" s="148" t="str">
        <f>IF($D287="","",VLOOKUP($AA287,GaAsSem_Req!$A$2:$N$22,4))</f>
        <v/>
      </c>
      <c r="H287" s="146"/>
      <c r="I287" s="147" t="str">
        <f t="shared" si="18"/>
        <v/>
      </c>
      <c r="J287" s="148" t="str">
        <f>IF($D287="","",VLOOKUP($AA287,GaAsSem_Req!$A$2:$N$22,5))</f>
        <v/>
      </c>
      <c r="K287" s="153"/>
      <c r="L287" s="154" t="str">
        <f t="shared" si="19"/>
        <v/>
      </c>
      <c r="M287" s="148" t="str">
        <f>IF($D287="","",VLOOKUP($AA287,GaAsSem_Req!$A$2:$N$22,6))</f>
        <v/>
      </c>
      <c r="N287" s="149" t="str">
        <f t="shared" ref="N287:N312" si="20">IF($D287="","",$J$6+Y287)</f>
        <v/>
      </c>
      <c r="O287" s="150" t="str">
        <f>IF(OR($D287="",$W287="",GlobalParameters!$C$12=""),"",$W287)</f>
        <v/>
      </c>
      <c r="P287" s="151"/>
      <c r="Q287" s="144"/>
      <c r="R287" s="144"/>
      <c r="S287" s="144"/>
      <c r="T287" s="144"/>
      <c r="U287" s="144"/>
      <c r="V287" s="144"/>
      <c r="W287" s="152" t="str">
        <f>IF(OR($D287="",GlobalParameters!$C$12=""),"",MIN(VLOOKUP($AA287,GaAsSem_Req!$A$2:$N$22,13),$X287))</f>
        <v/>
      </c>
      <c r="X287" s="144"/>
      <c r="Y287" s="144"/>
      <c r="Z287" s="151"/>
      <c r="AA287" s="126" t="e">
        <f>VLOOKUP($D287,GaAsSem_Req!$R$2:$S$8,2)+VLOOKUP(GlobalParameters!$C$12,GaAsSem_Req!$T$2:$U$4,2)</f>
        <v>#N/A</v>
      </c>
    </row>
    <row r="288" spans="1:27" x14ac:dyDescent="0.25">
      <c r="A288" s="125"/>
      <c r="B288" s="144"/>
      <c r="C288" s="144"/>
      <c r="D288" s="145"/>
      <c r="E288" s="157"/>
      <c r="F288" s="158" t="str">
        <f t="shared" si="17"/>
        <v/>
      </c>
      <c r="G288" s="148" t="str">
        <f>IF($D288="","",VLOOKUP($AA288,GaAsSem_Req!$A$2:$N$22,4))</f>
        <v/>
      </c>
      <c r="H288" s="146"/>
      <c r="I288" s="147" t="str">
        <f t="shared" si="18"/>
        <v/>
      </c>
      <c r="J288" s="148" t="str">
        <f>IF($D288="","",VLOOKUP($AA288,GaAsSem_Req!$A$2:$N$22,5))</f>
        <v/>
      </c>
      <c r="K288" s="153"/>
      <c r="L288" s="154" t="str">
        <f t="shared" si="19"/>
        <v/>
      </c>
      <c r="M288" s="148" t="str">
        <f>IF($D288="","",VLOOKUP($AA288,GaAsSem_Req!$A$2:$N$22,6))</f>
        <v/>
      </c>
      <c r="N288" s="149" t="str">
        <f t="shared" si="20"/>
        <v/>
      </c>
      <c r="O288" s="150" t="str">
        <f>IF(OR($D288="",$W288="",GlobalParameters!$C$12=""),"",$W288)</f>
        <v/>
      </c>
      <c r="P288" s="151"/>
      <c r="Q288" s="144"/>
      <c r="R288" s="144"/>
      <c r="S288" s="144"/>
      <c r="T288" s="144"/>
      <c r="U288" s="144"/>
      <c r="V288" s="144"/>
      <c r="W288" s="152" t="str">
        <f>IF(OR($D288="",GlobalParameters!$C$12=""),"",MIN(VLOOKUP($AA288,GaAsSem_Req!$A$2:$N$22,13),$X288))</f>
        <v/>
      </c>
      <c r="X288" s="144"/>
      <c r="Y288" s="144"/>
      <c r="Z288" s="151"/>
      <c r="AA288" s="126" t="e">
        <f>VLOOKUP($D288,GaAsSem_Req!$R$2:$S$8,2)+VLOOKUP(GlobalParameters!$C$12,GaAsSem_Req!$T$2:$U$4,2)</f>
        <v>#N/A</v>
      </c>
    </row>
    <row r="289" spans="1:27" x14ac:dyDescent="0.25">
      <c r="A289" s="125"/>
      <c r="B289" s="144"/>
      <c r="C289" s="144"/>
      <c r="D289" s="145"/>
      <c r="E289" s="157"/>
      <c r="F289" s="158" t="str">
        <f t="shared" si="17"/>
        <v/>
      </c>
      <c r="G289" s="148" t="str">
        <f>IF($D289="","",VLOOKUP($AA289,GaAsSem_Req!$A$2:$N$22,4))</f>
        <v/>
      </c>
      <c r="H289" s="146"/>
      <c r="I289" s="147" t="str">
        <f t="shared" si="18"/>
        <v/>
      </c>
      <c r="J289" s="148" t="str">
        <f>IF($D289="","",VLOOKUP($AA289,GaAsSem_Req!$A$2:$N$22,5))</f>
        <v/>
      </c>
      <c r="K289" s="153"/>
      <c r="L289" s="154" t="str">
        <f t="shared" si="19"/>
        <v/>
      </c>
      <c r="M289" s="148" t="str">
        <f>IF($D289="","",VLOOKUP($AA289,GaAsSem_Req!$A$2:$N$22,6))</f>
        <v/>
      </c>
      <c r="N289" s="149" t="str">
        <f t="shared" si="20"/>
        <v/>
      </c>
      <c r="O289" s="150" t="str">
        <f>IF(OR($D289="",$W289="",GlobalParameters!$C$12=""),"",$W289)</f>
        <v/>
      </c>
      <c r="P289" s="151"/>
      <c r="Q289" s="144"/>
      <c r="R289" s="144"/>
      <c r="S289" s="144"/>
      <c r="T289" s="144"/>
      <c r="U289" s="144"/>
      <c r="V289" s="144"/>
      <c r="W289" s="152" t="str">
        <f>IF(OR($D289="",GlobalParameters!$C$12=""),"",MIN(VLOOKUP($AA289,GaAsSem_Req!$A$2:$N$22,13),$X289))</f>
        <v/>
      </c>
      <c r="X289" s="144"/>
      <c r="Y289" s="144"/>
      <c r="Z289" s="151"/>
      <c r="AA289" s="126" t="e">
        <f>VLOOKUP($D289,GaAsSem_Req!$R$2:$S$8,2)+VLOOKUP(GlobalParameters!$C$12,GaAsSem_Req!$T$2:$U$4,2)</f>
        <v>#N/A</v>
      </c>
    </row>
    <row r="290" spans="1:27" x14ac:dyDescent="0.25">
      <c r="A290" s="125"/>
      <c r="B290" s="144"/>
      <c r="C290" s="144"/>
      <c r="D290" s="145"/>
      <c r="E290" s="157"/>
      <c r="F290" s="158" t="str">
        <f t="shared" si="17"/>
        <v/>
      </c>
      <c r="G290" s="148" t="str">
        <f>IF($D290="","",VLOOKUP($AA290,GaAsSem_Req!$A$2:$N$22,4))</f>
        <v/>
      </c>
      <c r="H290" s="146"/>
      <c r="I290" s="147" t="str">
        <f t="shared" si="18"/>
        <v/>
      </c>
      <c r="J290" s="148" t="str">
        <f>IF($D290="","",VLOOKUP($AA290,GaAsSem_Req!$A$2:$N$22,5))</f>
        <v/>
      </c>
      <c r="K290" s="153"/>
      <c r="L290" s="154" t="str">
        <f t="shared" si="19"/>
        <v/>
      </c>
      <c r="M290" s="148" t="str">
        <f>IF($D290="","",VLOOKUP($AA290,GaAsSem_Req!$A$2:$N$22,6))</f>
        <v/>
      </c>
      <c r="N290" s="149" t="str">
        <f t="shared" si="20"/>
        <v/>
      </c>
      <c r="O290" s="150" t="str">
        <f>IF(OR($D290="",$W290="",GlobalParameters!$C$12=""),"",$W290)</f>
        <v/>
      </c>
      <c r="P290" s="151"/>
      <c r="Q290" s="144"/>
      <c r="R290" s="144"/>
      <c r="S290" s="144"/>
      <c r="T290" s="144"/>
      <c r="U290" s="144"/>
      <c r="V290" s="144"/>
      <c r="W290" s="152" t="str">
        <f>IF(OR($D290="",GlobalParameters!$C$12=""),"",MIN(VLOOKUP($AA290,GaAsSem_Req!$A$2:$N$22,13),$X290))</f>
        <v/>
      </c>
      <c r="X290" s="144"/>
      <c r="Y290" s="144"/>
      <c r="Z290" s="151"/>
      <c r="AA290" s="126" t="e">
        <f>VLOOKUP($D290,GaAsSem_Req!$R$2:$S$8,2)+VLOOKUP(GlobalParameters!$C$12,GaAsSem_Req!$T$2:$U$4,2)</f>
        <v>#N/A</v>
      </c>
    </row>
    <row r="291" spans="1:27" x14ac:dyDescent="0.25">
      <c r="A291" s="125"/>
      <c r="B291" s="144"/>
      <c r="C291" s="144"/>
      <c r="D291" s="145"/>
      <c r="E291" s="157"/>
      <c r="F291" s="158" t="str">
        <f t="shared" si="17"/>
        <v/>
      </c>
      <c r="G291" s="148" t="str">
        <f>IF($D291="","",VLOOKUP($AA291,GaAsSem_Req!$A$2:$N$22,4))</f>
        <v/>
      </c>
      <c r="H291" s="146"/>
      <c r="I291" s="147" t="str">
        <f t="shared" si="18"/>
        <v/>
      </c>
      <c r="J291" s="148" t="str">
        <f>IF($D291="","",VLOOKUP($AA291,GaAsSem_Req!$A$2:$N$22,5))</f>
        <v/>
      </c>
      <c r="K291" s="153"/>
      <c r="L291" s="154" t="str">
        <f t="shared" si="19"/>
        <v/>
      </c>
      <c r="M291" s="148" t="str">
        <f>IF($D291="","",VLOOKUP($AA291,GaAsSem_Req!$A$2:$N$22,6))</f>
        <v/>
      </c>
      <c r="N291" s="149" t="str">
        <f t="shared" si="20"/>
        <v/>
      </c>
      <c r="O291" s="150" t="str">
        <f>IF(OR($D291="",$W291="",GlobalParameters!$C$12=""),"",$W291)</f>
        <v/>
      </c>
      <c r="P291" s="151"/>
      <c r="Q291" s="144"/>
      <c r="R291" s="144"/>
      <c r="S291" s="144"/>
      <c r="T291" s="144"/>
      <c r="U291" s="144"/>
      <c r="V291" s="144"/>
      <c r="W291" s="152" t="str">
        <f>IF(OR($D291="",GlobalParameters!$C$12=""),"",MIN(VLOOKUP($AA291,GaAsSem_Req!$A$2:$N$22,13),$X291))</f>
        <v/>
      </c>
      <c r="X291" s="144"/>
      <c r="Y291" s="144"/>
      <c r="Z291" s="151"/>
      <c r="AA291" s="126" t="e">
        <f>VLOOKUP($D291,GaAsSem_Req!$R$2:$S$8,2)+VLOOKUP(GlobalParameters!$C$12,GaAsSem_Req!$T$2:$U$4,2)</f>
        <v>#N/A</v>
      </c>
    </row>
    <row r="292" spans="1:27" x14ac:dyDescent="0.25">
      <c r="A292" s="125"/>
      <c r="B292" s="144"/>
      <c r="C292" s="144"/>
      <c r="D292" s="145"/>
      <c r="E292" s="157"/>
      <c r="F292" s="158" t="str">
        <f t="shared" si="17"/>
        <v/>
      </c>
      <c r="G292" s="148" t="str">
        <f>IF($D292="","",VLOOKUP($AA292,GaAsSem_Req!$A$2:$N$22,4))</f>
        <v/>
      </c>
      <c r="H292" s="146"/>
      <c r="I292" s="147" t="str">
        <f t="shared" si="18"/>
        <v/>
      </c>
      <c r="J292" s="148" t="str">
        <f>IF($D292="","",VLOOKUP($AA292,GaAsSem_Req!$A$2:$N$22,5))</f>
        <v/>
      </c>
      <c r="K292" s="153"/>
      <c r="L292" s="154" t="str">
        <f t="shared" si="19"/>
        <v/>
      </c>
      <c r="M292" s="148" t="str">
        <f>IF($D292="","",VLOOKUP($AA292,GaAsSem_Req!$A$2:$N$22,6))</f>
        <v/>
      </c>
      <c r="N292" s="149" t="str">
        <f t="shared" si="20"/>
        <v/>
      </c>
      <c r="O292" s="150" t="str">
        <f>IF(OR($D292="",$W292="",GlobalParameters!$C$12=""),"",$W292)</f>
        <v/>
      </c>
      <c r="P292" s="151"/>
      <c r="Q292" s="144"/>
      <c r="R292" s="144"/>
      <c r="S292" s="144"/>
      <c r="T292" s="144"/>
      <c r="U292" s="144"/>
      <c r="V292" s="144"/>
      <c r="W292" s="152" t="str">
        <f>IF(OR($D292="",GlobalParameters!$C$12=""),"",MIN(VLOOKUP($AA292,GaAsSem_Req!$A$2:$N$22,13),$X292))</f>
        <v/>
      </c>
      <c r="X292" s="144"/>
      <c r="Y292" s="144"/>
      <c r="Z292" s="151"/>
      <c r="AA292" s="126" t="e">
        <f>VLOOKUP($D292,GaAsSem_Req!$R$2:$S$8,2)+VLOOKUP(GlobalParameters!$C$12,GaAsSem_Req!$T$2:$U$4,2)</f>
        <v>#N/A</v>
      </c>
    </row>
    <row r="293" spans="1:27" x14ac:dyDescent="0.25">
      <c r="A293" s="125"/>
      <c r="B293" s="144"/>
      <c r="C293" s="144"/>
      <c r="D293" s="145"/>
      <c r="E293" s="157"/>
      <c r="F293" s="158" t="str">
        <f t="shared" si="17"/>
        <v/>
      </c>
      <c r="G293" s="148" t="str">
        <f>IF($D293="","",VLOOKUP($AA293,GaAsSem_Req!$A$2:$N$22,4))</f>
        <v/>
      </c>
      <c r="H293" s="146"/>
      <c r="I293" s="147" t="str">
        <f t="shared" si="18"/>
        <v/>
      </c>
      <c r="J293" s="148" t="str">
        <f>IF($D293="","",VLOOKUP($AA293,GaAsSem_Req!$A$2:$N$22,5))</f>
        <v/>
      </c>
      <c r="K293" s="153"/>
      <c r="L293" s="154" t="str">
        <f t="shared" si="19"/>
        <v/>
      </c>
      <c r="M293" s="148" t="str">
        <f>IF($D293="","",VLOOKUP($AA293,GaAsSem_Req!$A$2:$N$22,6))</f>
        <v/>
      </c>
      <c r="N293" s="149" t="str">
        <f t="shared" si="20"/>
        <v/>
      </c>
      <c r="O293" s="150" t="str">
        <f>IF(OR($D293="",$W293="",GlobalParameters!$C$12=""),"",$W293)</f>
        <v/>
      </c>
      <c r="P293" s="151"/>
      <c r="Q293" s="144"/>
      <c r="R293" s="144"/>
      <c r="S293" s="144"/>
      <c r="T293" s="144"/>
      <c r="U293" s="144"/>
      <c r="V293" s="144"/>
      <c r="W293" s="152" t="str">
        <f>IF(OR($D293="",GlobalParameters!$C$12=""),"",MIN(VLOOKUP($AA293,GaAsSem_Req!$A$2:$N$22,13),$X293))</f>
        <v/>
      </c>
      <c r="X293" s="144"/>
      <c r="Y293" s="144"/>
      <c r="Z293" s="151"/>
      <c r="AA293" s="126" t="e">
        <f>VLOOKUP($D293,GaAsSem_Req!$R$2:$S$8,2)+VLOOKUP(GlobalParameters!$C$12,GaAsSem_Req!$T$2:$U$4,2)</f>
        <v>#N/A</v>
      </c>
    </row>
    <row r="294" spans="1:27" x14ac:dyDescent="0.25">
      <c r="A294" s="125"/>
      <c r="B294" s="144"/>
      <c r="C294" s="144"/>
      <c r="D294" s="145"/>
      <c r="E294" s="157"/>
      <c r="F294" s="158" t="str">
        <f t="shared" si="17"/>
        <v/>
      </c>
      <c r="G294" s="148" t="str">
        <f>IF($D294="","",VLOOKUP($AA294,GaAsSem_Req!$A$2:$N$22,4))</f>
        <v/>
      </c>
      <c r="H294" s="146"/>
      <c r="I294" s="147" t="str">
        <f t="shared" si="18"/>
        <v/>
      </c>
      <c r="J294" s="148" t="str">
        <f>IF($D294="","",VLOOKUP($AA294,GaAsSem_Req!$A$2:$N$22,5))</f>
        <v/>
      </c>
      <c r="K294" s="153"/>
      <c r="L294" s="154" t="str">
        <f t="shared" si="19"/>
        <v/>
      </c>
      <c r="M294" s="148" t="str">
        <f>IF($D294="","",VLOOKUP($AA294,GaAsSem_Req!$A$2:$N$22,6))</f>
        <v/>
      </c>
      <c r="N294" s="149" t="str">
        <f t="shared" si="20"/>
        <v/>
      </c>
      <c r="O294" s="150" t="str">
        <f>IF(OR($D294="",$W294="",GlobalParameters!$C$12=""),"",$W294)</f>
        <v/>
      </c>
      <c r="P294" s="151"/>
      <c r="Q294" s="144"/>
      <c r="R294" s="144"/>
      <c r="S294" s="144"/>
      <c r="T294" s="144"/>
      <c r="U294" s="144"/>
      <c r="V294" s="144"/>
      <c r="W294" s="152" t="str">
        <f>IF(OR($D294="",GlobalParameters!$C$12=""),"",MIN(VLOOKUP($AA294,GaAsSem_Req!$A$2:$N$22,13),$X294))</f>
        <v/>
      </c>
      <c r="X294" s="144"/>
      <c r="Y294" s="144"/>
      <c r="Z294" s="151"/>
      <c r="AA294" s="126" t="e">
        <f>VLOOKUP($D294,GaAsSem_Req!$R$2:$S$8,2)+VLOOKUP(GlobalParameters!$C$12,GaAsSem_Req!$T$2:$U$4,2)</f>
        <v>#N/A</v>
      </c>
    </row>
    <row r="295" spans="1:27" x14ac:dyDescent="0.25">
      <c r="A295" s="125"/>
      <c r="B295" s="144"/>
      <c r="C295" s="144"/>
      <c r="D295" s="145"/>
      <c r="E295" s="157"/>
      <c r="F295" s="158" t="str">
        <f t="shared" si="17"/>
        <v/>
      </c>
      <c r="G295" s="148" t="str">
        <f>IF($D295="","",VLOOKUP($AA295,GaAsSem_Req!$A$2:$N$22,4))</f>
        <v/>
      </c>
      <c r="H295" s="146"/>
      <c r="I295" s="147" t="str">
        <f t="shared" si="18"/>
        <v/>
      </c>
      <c r="J295" s="148" t="str">
        <f>IF($D295="","",VLOOKUP($AA295,GaAsSem_Req!$A$2:$N$22,5))</f>
        <v/>
      </c>
      <c r="K295" s="153"/>
      <c r="L295" s="154" t="str">
        <f t="shared" si="19"/>
        <v/>
      </c>
      <c r="M295" s="148" t="str">
        <f>IF($D295="","",VLOOKUP($AA295,GaAsSem_Req!$A$2:$N$22,6))</f>
        <v/>
      </c>
      <c r="N295" s="149" t="str">
        <f t="shared" si="20"/>
        <v/>
      </c>
      <c r="O295" s="150" t="str">
        <f>IF(OR($D295="",$W295="",GlobalParameters!$C$12=""),"",$W295)</f>
        <v/>
      </c>
      <c r="P295" s="151"/>
      <c r="Q295" s="144"/>
      <c r="R295" s="144"/>
      <c r="S295" s="144"/>
      <c r="T295" s="144"/>
      <c r="U295" s="144"/>
      <c r="V295" s="144"/>
      <c r="W295" s="152" t="str">
        <f>IF(OR($D295="",GlobalParameters!$C$12=""),"",MIN(VLOOKUP($AA295,GaAsSem_Req!$A$2:$N$22,13),$X295))</f>
        <v/>
      </c>
      <c r="X295" s="144"/>
      <c r="Y295" s="144"/>
      <c r="Z295" s="151"/>
      <c r="AA295" s="126" t="e">
        <f>VLOOKUP($D295,GaAsSem_Req!$R$2:$S$8,2)+VLOOKUP(GlobalParameters!$C$12,GaAsSem_Req!$T$2:$U$4,2)</f>
        <v>#N/A</v>
      </c>
    </row>
    <row r="296" spans="1:27" x14ac:dyDescent="0.25">
      <c r="A296" s="125"/>
      <c r="B296" s="144"/>
      <c r="C296" s="144"/>
      <c r="D296" s="145"/>
      <c r="E296" s="157"/>
      <c r="F296" s="158" t="str">
        <f t="shared" si="17"/>
        <v/>
      </c>
      <c r="G296" s="148" t="str">
        <f>IF($D296="","",VLOOKUP($AA296,GaAsSem_Req!$A$2:$N$22,4))</f>
        <v/>
      </c>
      <c r="H296" s="146"/>
      <c r="I296" s="147" t="str">
        <f t="shared" si="18"/>
        <v/>
      </c>
      <c r="J296" s="148" t="str">
        <f>IF($D296="","",VLOOKUP($AA296,GaAsSem_Req!$A$2:$N$22,5))</f>
        <v/>
      </c>
      <c r="K296" s="153"/>
      <c r="L296" s="154" t="str">
        <f t="shared" si="19"/>
        <v/>
      </c>
      <c r="M296" s="148" t="str">
        <f>IF($D296="","",VLOOKUP($AA296,GaAsSem_Req!$A$2:$N$22,6))</f>
        <v/>
      </c>
      <c r="N296" s="149" t="str">
        <f t="shared" si="20"/>
        <v/>
      </c>
      <c r="O296" s="150" t="str">
        <f>IF(OR($D296="",$W296="",GlobalParameters!$C$12=""),"",$W296)</f>
        <v/>
      </c>
      <c r="P296" s="151"/>
      <c r="Q296" s="144"/>
      <c r="R296" s="144"/>
      <c r="S296" s="144"/>
      <c r="T296" s="144"/>
      <c r="U296" s="144"/>
      <c r="V296" s="144"/>
      <c r="W296" s="152" t="str">
        <f>IF(OR($D296="",GlobalParameters!$C$12=""),"",MIN(VLOOKUP($AA296,GaAsSem_Req!$A$2:$N$22,13),$X296))</f>
        <v/>
      </c>
      <c r="X296" s="144"/>
      <c r="Y296" s="144"/>
      <c r="Z296" s="151"/>
      <c r="AA296" s="126" t="e">
        <f>VLOOKUP($D296,GaAsSem_Req!$R$2:$S$8,2)+VLOOKUP(GlobalParameters!$C$12,GaAsSem_Req!$T$2:$U$4,2)</f>
        <v>#N/A</v>
      </c>
    </row>
    <row r="297" spans="1:27" x14ac:dyDescent="0.25">
      <c r="A297" s="125"/>
      <c r="B297" s="144"/>
      <c r="C297" s="144"/>
      <c r="D297" s="145"/>
      <c r="E297" s="157"/>
      <c r="F297" s="158" t="str">
        <f t="shared" si="17"/>
        <v/>
      </c>
      <c r="G297" s="148" t="str">
        <f>IF($D297="","",VLOOKUP($AA297,GaAsSem_Req!$A$2:$N$22,4))</f>
        <v/>
      </c>
      <c r="H297" s="146"/>
      <c r="I297" s="147" t="str">
        <f t="shared" si="18"/>
        <v/>
      </c>
      <c r="J297" s="148" t="str">
        <f>IF($D297="","",VLOOKUP($AA297,GaAsSem_Req!$A$2:$N$22,5))</f>
        <v/>
      </c>
      <c r="K297" s="153"/>
      <c r="L297" s="154" t="str">
        <f t="shared" si="19"/>
        <v/>
      </c>
      <c r="M297" s="148" t="str">
        <f>IF($D297="","",VLOOKUP($AA297,GaAsSem_Req!$A$2:$N$22,6))</f>
        <v/>
      </c>
      <c r="N297" s="149" t="str">
        <f t="shared" si="20"/>
        <v/>
      </c>
      <c r="O297" s="150" t="str">
        <f>IF(OR($D297="",$W297="",GlobalParameters!$C$12=""),"",$W297)</f>
        <v/>
      </c>
      <c r="P297" s="151"/>
      <c r="Q297" s="144"/>
      <c r="R297" s="144"/>
      <c r="S297" s="144"/>
      <c r="T297" s="144"/>
      <c r="U297" s="144"/>
      <c r="V297" s="144"/>
      <c r="W297" s="152" t="str">
        <f>IF(OR($D297="",GlobalParameters!$C$12=""),"",MIN(VLOOKUP($AA297,GaAsSem_Req!$A$2:$N$22,13),$X297))</f>
        <v/>
      </c>
      <c r="X297" s="144"/>
      <c r="Y297" s="144"/>
      <c r="Z297" s="151"/>
      <c r="AA297" s="126" t="e">
        <f>VLOOKUP($D297,GaAsSem_Req!$R$2:$S$8,2)+VLOOKUP(GlobalParameters!$C$12,GaAsSem_Req!$T$2:$U$4,2)</f>
        <v>#N/A</v>
      </c>
    </row>
    <row r="298" spans="1:27" x14ac:dyDescent="0.25">
      <c r="A298" s="125"/>
      <c r="B298" s="144"/>
      <c r="C298" s="144"/>
      <c r="D298" s="145"/>
      <c r="E298" s="157"/>
      <c r="F298" s="158" t="str">
        <f t="shared" si="17"/>
        <v/>
      </c>
      <c r="G298" s="148" t="str">
        <f>IF($D298="","",VLOOKUP($AA298,GaAsSem_Req!$A$2:$N$22,4))</f>
        <v/>
      </c>
      <c r="H298" s="146"/>
      <c r="I298" s="147" t="str">
        <f t="shared" si="18"/>
        <v/>
      </c>
      <c r="J298" s="148" t="str">
        <f>IF($D298="","",VLOOKUP($AA298,GaAsSem_Req!$A$2:$N$22,5))</f>
        <v/>
      </c>
      <c r="K298" s="153"/>
      <c r="L298" s="154" t="str">
        <f t="shared" si="19"/>
        <v/>
      </c>
      <c r="M298" s="148" t="str">
        <f>IF($D298="","",VLOOKUP($AA298,GaAsSem_Req!$A$2:$N$22,6))</f>
        <v/>
      </c>
      <c r="N298" s="149" t="str">
        <f t="shared" si="20"/>
        <v/>
      </c>
      <c r="O298" s="150" t="str">
        <f>IF(OR($D298="",$W298="",GlobalParameters!$C$12=""),"",$W298)</f>
        <v/>
      </c>
      <c r="P298" s="151"/>
      <c r="Q298" s="144"/>
      <c r="R298" s="144"/>
      <c r="S298" s="144"/>
      <c r="T298" s="144"/>
      <c r="U298" s="144"/>
      <c r="V298" s="144"/>
      <c r="W298" s="152" t="str">
        <f>IF(OR($D298="",GlobalParameters!$C$12=""),"",MIN(VLOOKUP($AA298,GaAsSem_Req!$A$2:$N$22,13),$X298))</f>
        <v/>
      </c>
      <c r="X298" s="144"/>
      <c r="Y298" s="144"/>
      <c r="Z298" s="151"/>
      <c r="AA298" s="126" t="e">
        <f>VLOOKUP($D298,GaAsSem_Req!$R$2:$S$8,2)+VLOOKUP(GlobalParameters!$C$12,GaAsSem_Req!$T$2:$U$4,2)</f>
        <v>#N/A</v>
      </c>
    </row>
    <row r="299" spans="1:27" x14ac:dyDescent="0.25">
      <c r="A299" s="125"/>
      <c r="B299" s="144"/>
      <c r="C299" s="144"/>
      <c r="D299" s="145"/>
      <c r="E299" s="157"/>
      <c r="F299" s="158" t="str">
        <f t="shared" si="17"/>
        <v/>
      </c>
      <c r="G299" s="148" t="str">
        <f>IF($D299="","",VLOOKUP($AA299,GaAsSem_Req!$A$2:$N$22,4))</f>
        <v/>
      </c>
      <c r="H299" s="146"/>
      <c r="I299" s="147" t="str">
        <f t="shared" si="18"/>
        <v/>
      </c>
      <c r="J299" s="148" t="str">
        <f>IF($D299="","",VLOOKUP($AA299,GaAsSem_Req!$A$2:$N$22,5))</f>
        <v/>
      </c>
      <c r="K299" s="153"/>
      <c r="L299" s="154" t="str">
        <f t="shared" si="19"/>
        <v/>
      </c>
      <c r="M299" s="148" t="str">
        <f>IF($D299="","",VLOOKUP($AA299,GaAsSem_Req!$A$2:$N$22,6))</f>
        <v/>
      </c>
      <c r="N299" s="149" t="str">
        <f t="shared" si="20"/>
        <v/>
      </c>
      <c r="O299" s="150" t="str">
        <f>IF(OR($D299="",$W299="",GlobalParameters!$C$12=""),"",$W299)</f>
        <v/>
      </c>
      <c r="P299" s="151"/>
      <c r="Q299" s="144"/>
      <c r="R299" s="144"/>
      <c r="S299" s="144"/>
      <c r="T299" s="144"/>
      <c r="U299" s="144"/>
      <c r="V299" s="144"/>
      <c r="W299" s="152" t="str">
        <f>IF(OR($D299="",GlobalParameters!$C$12=""),"",MIN(VLOOKUP($AA299,GaAsSem_Req!$A$2:$N$22,13),$X299))</f>
        <v/>
      </c>
      <c r="X299" s="144"/>
      <c r="Y299" s="144"/>
      <c r="Z299" s="151"/>
      <c r="AA299" s="126" t="e">
        <f>VLOOKUP($D299,GaAsSem_Req!$R$2:$S$8,2)+VLOOKUP(GlobalParameters!$C$12,GaAsSem_Req!$T$2:$U$4,2)</f>
        <v>#N/A</v>
      </c>
    </row>
    <row r="300" spans="1:27" x14ac:dyDescent="0.25">
      <c r="A300" s="125"/>
      <c r="B300" s="144"/>
      <c r="C300" s="144"/>
      <c r="D300" s="145"/>
      <c r="E300" s="157"/>
      <c r="F300" s="158" t="str">
        <f t="shared" si="17"/>
        <v/>
      </c>
      <c r="G300" s="148" t="str">
        <f>IF($D300="","",VLOOKUP($AA300,GaAsSem_Req!$A$2:$N$22,4))</f>
        <v/>
      </c>
      <c r="H300" s="146"/>
      <c r="I300" s="147" t="str">
        <f t="shared" si="18"/>
        <v/>
      </c>
      <c r="J300" s="148" t="str">
        <f>IF($D300="","",VLOOKUP($AA300,GaAsSem_Req!$A$2:$N$22,5))</f>
        <v/>
      </c>
      <c r="K300" s="153"/>
      <c r="L300" s="154" t="str">
        <f t="shared" si="19"/>
        <v/>
      </c>
      <c r="M300" s="148" t="str">
        <f>IF($D300="","",VLOOKUP($AA300,GaAsSem_Req!$A$2:$N$22,6))</f>
        <v/>
      </c>
      <c r="N300" s="149" t="str">
        <f t="shared" si="20"/>
        <v/>
      </c>
      <c r="O300" s="150" t="str">
        <f>IF(OR($D300="",$W300="",GlobalParameters!$C$12=""),"",$W300)</f>
        <v/>
      </c>
      <c r="P300" s="151"/>
      <c r="Q300" s="144"/>
      <c r="R300" s="144"/>
      <c r="S300" s="144"/>
      <c r="T300" s="144"/>
      <c r="U300" s="144"/>
      <c r="V300" s="144"/>
      <c r="W300" s="152" t="str">
        <f>IF(OR($D300="",GlobalParameters!$C$12=""),"",MIN(VLOOKUP($AA300,GaAsSem_Req!$A$2:$N$22,13),$X300))</f>
        <v/>
      </c>
      <c r="X300" s="144"/>
      <c r="Y300" s="144"/>
      <c r="Z300" s="151"/>
      <c r="AA300" s="126" t="e">
        <f>VLOOKUP($D300,GaAsSem_Req!$R$2:$S$8,2)+VLOOKUP(GlobalParameters!$C$12,GaAsSem_Req!$T$2:$U$4,2)</f>
        <v>#N/A</v>
      </c>
    </row>
    <row r="301" spans="1:27" x14ac:dyDescent="0.25">
      <c r="A301" s="125"/>
      <c r="B301" s="144"/>
      <c r="C301" s="144"/>
      <c r="D301" s="145"/>
      <c r="E301" s="157"/>
      <c r="F301" s="158" t="str">
        <f t="shared" si="17"/>
        <v/>
      </c>
      <c r="G301" s="148" t="str">
        <f>IF($D301="","",VLOOKUP($AA301,GaAsSem_Req!$A$2:$N$22,4))</f>
        <v/>
      </c>
      <c r="H301" s="146"/>
      <c r="I301" s="147" t="str">
        <f t="shared" si="18"/>
        <v/>
      </c>
      <c r="J301" s="148" t="str">
        <f>IF($D301="","",VLOOKUP($AA301,GaAsSem_Req!$A$2:$N$22,5))</f>
        <v/>
      </c>
      <c r="K301" s="153"/>
      <c r="L301" s="154" t="str">
        <f t="shared" si="19"/>
        <v/>
      </c>
      <c r="M301" s="148" t="str">
        <f>IF($D301="","",VLOOKUP($AA301,GaAsSem_Req!$A$2:$N$22,6))</f>
        <v/>
      </c>
      <c r="N301" s="149" t="str">
        <f t="shared" si="20"/>
        <v/>
      </c>
      <c r="O301" s="150" t="str">
        <f>IF(OR($D301="",$W301="",GlobalParameters!$C$12=""),"",$W301)</f>
        <v/>
      </c>
      <c r="P301" s="151"/>
      <c r="Q301" s="144"/>
      <c r="R301" s="144"/>
      <c r="S301" s="144"/>
      <c r="T301" s="144"/>
      <c r="U301" s="144"/>
      <c r="V301" s="144"/>
      <c r="W301" s="152" t="str">
        <f>IF(OR($D301="",GlobalParameters!$C$12=""),"",MIN(VLOOKUP($AA301,GaAsSem_Req!$A$2:$N$22,13),$X301))</f>
        <v/>
      </c>
      <c r="X301" s="144"/>
      <c r="Y301" s="144"/>
      <c r="Z301" s="151"/>
      <c r="AA301" s="126" t="e">
        <f>VLOOKUP($D301,GaAsSem_Req!$R$2:$S$8,2)+VLOOKUP(GlobalParameters!$C$12,GaAsSem_Req!$T$2:$U$4,2)</f>
        <v>#N/A</v>
      </c>
    </row>
    <row r="302" spans="1:27" x14ac:dyDescent="0.25">
      <c r="A302" s="125"/>
      <c r="B302" s="144"/>
      <c r="C302" s="144"/>
      <c r="D302" s="145"/>
      <c r="E302" s="157"/>
      <c r="F302" s="158" t="str">
        <f t="shared" si="17"/>
        <v/>
      </c>
      <c r="G302" s="148" t="str">
        <f>IF($D302="","",VLOOKUP($AA302,GaAsSem_Req!$A$2:$N$22,4))</f>
        <v/>
      </c>
      <c r="H302" s="146"/>
      <c r="I302" s="147" t="str">
        <f t="shared" si="18"/>
        <v/>
      </c>
      <c r="J302" s="148" t="str">
        <f>IF($D302="","",VLOOKUP($AA302,GaAsSem_Req!$A$2:$N$22,5))</f>
        <v/>
      </c>
      <c r="K302" s="153"/>
      <c r="L302" s="154" t="str">
        <f t="shared" si="19"/>
        <v/>
      </c>
      <c r="M302" s="148" t="str">
        <f>IF($D302="","",VLOOKUP($AA302,GaAsSem_Req!$A$2:$N$22,6))</f>
        <v/>
      </c>
      <c r="N302" s="149" t="str">
        <f t="shared" si="20"/>
        <v/>
      </c>
      <c r="O302" s="150" t="str">
        <f>IF(OR($D302="",$W302="",GlobalParameters!$C$12=""),"",$W302)</f>
        <v/>
      </c>
      <c r="P302" s="151"/>
      <c r="Q302" s="144"/>
      <c r="R302" s="144"/>
      <c r="S302" s="144"/>
      <c r="T302" s="144"/>
      <c r="U302" s="144"/>
      <c r="V302" s="144"/>
      <c r="W302" s="152" t="str">
        <f>IF(OR($D302="",GlobalParameters!$C$12=""),"",MIN(VLOOKUP($AA302,GaAsSem_Req!$A$2:$N$22,13),$X302))</f>
        <v/>
      </c>
      <c r="X302" s="144"/>
      <c r="Y302" s="144"/>
      <c r="Z302" s="151"/>
      <c r="AA302" s="126" t="e">
        <f>VLOOKUP($D302,GaAsSem_Req!$R$2:$S$8,2)+VLOOKUP(GlobalParameters!$C$12,GaAsSem_Req!$T$2:$U$4,2)</f>
        <v>#N/A</v>
      </c>
    </row>
    <row r="303" spans="1:27" x14ac:dyDescent="0.25">
      <c r="A303" s="125"/>
      <c r="B303" s="144"/>
      <c r="C303" s="144"/>
      <c r="D303" s="145"/>
      <c r="E303" s="157"/>
      <c r="F303" s="158" t="str">
        <f t="shared" si="17"/>
        <v/>
      </c>
      <c r="G303" s="148" t="str">
        <f>IF($D303="","",VLOOKUP($AA303,GaAsSem_Req!$A$2:$N$22,4))</f>
        <v/>
      </c>
      <c r="H303" s="146"/>
      <c r="I303" s="147" t="str">
        <f t="shared" si="18"/>
        <v/>
      </c>
      <c r="J303" s="148" t="str">
        <f>IF($D303="","",VLOOKUP($AA303,GaAsSem_Req!$A$2:$N$22,5))</f>
        <v/>
      </c>
      <c r="K303" s="153"/>
      <c r="L303" s="154" t="str">
        <f t="shared" si="19"/>
        <v/>
      </c>
      <c r="M303" s="148" t="str">
        <f>IF($D303="","",VLOOKUP($AA303,GaAsSem_Req!$A$2:$N$22,6))</f>
        <v/>
      </c>
      <c r="N303" s="149" t="str">
        <f t="shared" si="20"/>
        <v/>
      </c>
      <c r="O303" s="150" t="str">
        <f>IF(OR($D303="",$W303="",GlobalParameters!$C$12=""),"",$W303)</f>
        <v/>
      </c>
      <c r="P303" s="151"/>
      <c r="Q303" s="144"/>
      <c r="R303" s="144"/>
      <c r="S303" s="144"/>
      <c r="T303" s="144"/>
      <c r="U303" s="144"/>
      <c r="V303" s="144"/>
      <c r="W303" s="152" t="str">
        <f>IF(OR($D303="",GlobalParameters!$C$12=""),"",MIN(VLOOKUP($AA303,GaAsSem_Req!$A$2:$N$22,13),$X303))</f>
        <v/>
      </c>
      <c r="X303" s="144"/>
      <c r="Y303" s="144"/>
      <c r="Z303" s="151"/>
      <c r="AA303" s="126" t="e">
        <f>VLOOKUP($D303,GaAsSem_Req!$R$2:$S$8,2)+VLOOKUP(GlobalParameters!$C$12,GaAsSem_Req!$T$2:$U$4,2)</f>
        <v>#N/A</v>
      </c>
    </row>
    <row r="304" spans="1:27" x14ac:dyDescent="0.25">
      <c r="A304" s="125"/>
      <c r="B304" s="144"/>
      <c r="C304" s="144"/>
      <c r="D304" s="145"/>
      <c r="E304" s="157"/>
      <c r="F304" s="158" t="str">
        <f t="shared" si="17"/>
        <v/>
      </c>
      <c r="G304" s="148" t="str">
        <f>IF($D304="","",VLOOKUP($AA304,GaAsSem_Req!$A$2:$N$22,4))</f>
        <v/>
      </c>
      <c r="H304" s="146"/>
      <c r="I304" s="147" t="str">
        <f t="shared" si="18"/>
        <v/>
      </c>
      <c r="J304" s="148" t="str">
        <f>IF($D304="","",VLOOKUP($AA304,GaAsSem_Req!$A$2:$N$22,5))</f>
        <v/>
      </c>
      <c r="K304" s="153"/>
      <c r="L304" s="154" t="str">
        <f t="shared" si="19"/>
        <v/>
      </c>
      <c r="M304" s="148" t="str">
        <f>IF($D304="","",VLOOKUP($AA304,GaAsSem_Req!$A$2:$N$22,6))</f>
        <v/>
      </c>
      <c r="N304" s="149" t="str">
        <f t="shared" si="20"/>
        <v/>
      </c>
      <c r="O304" s="150" t="str">
        <f>IF(OR($D304="",$W304="",GlobalParameters!$C$12=""),"",$W304)</f>
        <v/>
      </c>
      <c r="P304" s="151"/>
      <c r="Q304" s="144"/>
      <c r="R304" s="144"/>
      <c r="S304" s="144"/>
      <c r="T304" s="144"/>
      <c r="U304" s="144"/>
      <c r="V304" s="144"/>
      <c r="W304" s="152" t="str">
        <f>IF(OR($D304="",GlobalParameters!$C$12=""),"",MIN(VLOOKUP($AA304,GaAsSem_Req!$A$2:$N$22,13),$X304))</f>
        <v/>
      </c>
      <c r="X304" s="144"/>
      <c r="Y304" s="144"/>
      <c r="Z304" s="151"/>
      <c r="AA304" s="126" t="e">
        <f>VLOOKUP($D304,GaAsSem_Req!$R$2:$S$8,2)+VLOOKUP(GlobalParameters!$C$12,GaAsSem_Req!$T$2:$U$4,2)</f>
        <v>#N/A</v>
      </c>
    </row>
    <row r="305" spans="1:27" x14ac:dyDescent="0.25">
      <c r="A305" s="125"/>
      <c r="B305" s="144"/>
      <c r="C305" s="144"/>
      <c r="D305" s="145"/>
      <c r="E305" s="157"/>
      <c r="F305" s="158" t="str">
        <f t="shared" si="17"/>
        <v/>
      </c>
      <c r="G305" s="148" t="str">
        <f>IF($D305="","",VLOOKUP($AA305,GaAsSem_Req!$A$2:$N$22,4))</f>
        <v/>
      </c>
      <c r="H305" s="146"/>
      <c r="I305" s="147" t="str">
        <f t="shared" si="18"/>
        <v/>
      </c>
      <c r="J305" s="148" t="str">
        <f>IF($D305="","",VLOOKUP($AA305,GaAsSem_Req!$A$2:$N$22,5))</f>
        <v/>
      </c>
      <c r="K305" s="153"/>
      <c r="L305" s="154" t="str">
        <f t="shared" si="19"/>
        <v/>
      </c>
      <c r="M305" s="148" t="str">
        <f>IF($D305="","",VLOOKUP($AA305,GaAsSem_Req!$A$2:$N$22,6))</f>
        <v/>
      </c>
      <c r="N305" s="149" t="str">
        <f t="shared" si="20"/>
        <v/>
      </c>
      <c r="O305" s="150" t="str">
        <f>IF(OR($D305="",$W305="",GlobalParameters!$C$12=""),"",$W305)</f>
        <v/>
      </c>
      <c r="P305" s="151"/>
      <c r="Q305" s="144"/>
      <c r="R305" s="144"/>
      <c r="S305" s="144"/>
      <c r="T305" s="144"/>
      <c r="U305" s="144"/>
      <c r="V305" s="144"/>
      <c r="W305" s="152" t="str">
        <f>IF(OR($D305="",GlobalParameters!$C$12=""),"",MIN(VLOOKUP($AA305,GaAsSem_Req!$A$2:$N$22,13),$X305))</f>
        <v/>
      </c>
      <c r="X305" s="144"/>
      <c r="Y305" s="144"/>
      <c r="Z305" s="151"/>
      <c r="AA305" s="126" t="e">
        <f>VLOOKUP($D305,GaAsSem_Req!$R$2:$S$8,2)+VLOOKUP(GlobalParameters!$C$12,GaAsSem_Req!$T$2:$U$4,2)</f>
        <v>#N/A</v>
      </c>
    </row>
    <row r="306" spans="1:27" x14ac:dyDescent="0.25">
      <c r="A306" s="125"/>
      <c r="B306" s="144"/>
      <c r="C306" s="144"/>
      <c r="D306" s="145"/>
      <c r="E306" s="157"/>
      <c r="F306" s="158" t="str">
        <f t="shared" si="17"/>
        <v/>
      </c>
      <c r="G306" s="148" t="str">
        <f>IF($D306="","",VLOOKUP($AA306,GaAsSem_Req!$A$2:$N$22,4))</f>
        <v/>
      </c>
      <c r="H306" s="146"/>
      <c r="I306" s="147" t="str">
        <f t="shared" si="18"/>
        <v/>
      </c>
      <c r="J306" s="148" t="str">
        <f>IF($D306="","",VLOOKUP($AA306,GaAsSem_Req!$A$2:$N$22,5))</f>
        <v/>
      </c>
      <c r="K306" s="153"/>
      <c r="L306" s="154" t="str">
        <f t="shared" si="19"/>
        <v/>
      </c>
      <c r="M306" s="148" t="str">
        <f>IF($D306="","",VLOOKUP($AA306,GaAsSem_Req!$A$2:$N$22,6))</f>
        <v/>
      </c>
      <c r="N306" s="149" t="str">
        <f t="shared" si="20"/>
        <v/>
      </c>
      <c r="O306" s="150" t="str">
        <f>IF(OR($D306="",$W306="",GlobalParameters!$C$12=""),"",$W306)</f>
        <v/>
      </c>
      <c r="P306" s="151"/>
      <c r="Q306" s="144"/>
      <c r="R306" s="144"/>
      <c r="S306" s="144"/>
      <c r="T306" s="144"/>
      <c r="U306" s="144"/>
      <c r="V306" s="144"/>
      <c r="W306" s="152" t="str">
        <f>IF(OR($D306="",GlobalParameters!$C$12=""),"",MIN(VLOOKUP($AA306,GaAsSem_Req!$A$2:$N$22,13),$X306))</f>
        <v/>
      </c>
      <c r="X306" s="144"/>
      <c r="Y306" s="144"/>
      <c r="Z306" s="151"/>
      <c r="AA306" s="126" t="e">
        <f>VLOOKUP($D306,GaAsSem_Req!$R$2:$S$8,2)+VLOOKUP(GlobalParameters!$C$12,GaAsSem_Req!$T$2:$U$4,2)</f>
        <v>#N/A</v>
      </c>
    </row>
    <row r="307" spans="1:27" x14ac:dyDescent="0.25">
      <c r="A307" s="125"/>
      <c r="B307" s="144"/>
      <c r="C307" s="144"/>
      <c r="D307" s="145"/>
      <c r="E307" s="157"/>
      <c r="F307" s="158" t="str">
        <f t="shared" si="17"/>
        <v/>
      </c>
      <c r="G307" s="148" t="str">
        <f>IF($D307="","",VLOOKUP($AA307,GaAsSem_Req!$A$2:$N$22,4))</f>
        <v/>
      </c>
      <c r="H307" s="146"/>
      <c r="I307" s="147" t="str">
        <f t="shared" si="18"/>
        <v/>
      </c>
      <c r="J307" s="148" t="str">
        <f>IF($D307="","",VLOOKUP($AA307,GaAsSem_Req!$A$2:$N$22,5))</f>
        <v/>
      </c>
      <c r="K307" s="153"/>
      <c r="L307" s="154" t="str">
        <f t="shared" si="19"/>
        <v/>
      </c>
      <c r="M307" s="148" t="str">
        <f>IF($D307="","",VLOOKUP($AA307,GaAsSem_Req!$A$2:$N$22,6))</f>
        <v/>
      </c>
      <c r="N307" s="149" t="str">
        <f t="shared" si="20"/>
        <v/>
      </c>
      <c r="O307" s="150" t="str">
        <f>IF(OR($D307="",$W307="",GlobalParameters!$C$12=""),"",$W307)</f>
        <v/>
      </c>
      <c r="P307" s="151"/>
      <c r="Q307" s="144"/>
      <c r="R307" s="144"/>
      <c r="S307" s="144"/>
      <c r="T307" s="144"/>
      <c r="U307" s="144"/>
      <c r="V307" s="144"/>
      <c r="W307" s="152" t="str">
        <f>IF(OR($D307="",GlobalParameters!$C$12=""),"",MIN(VLOOKUP($AA307,GaAsSem_Req!$A$2:$N$22,13),$X307))</f>
        <v/>
      </c>
      <c r="X307" s="144"/>
      <c r="Y307" s="144"/>
      <c r="Z307" s="151"/>
      <c r="AA307" s="126" t="e">
        <f>VLOOKUP($D307,GaAsSem_Req!$R$2:$S$8,2)+VLOOKUP(GlobalParameters!$C$12,GaAsSem_Req!$T$2:$U$4,2)</f>
        <v>#N/A</v>
      </c>
    </row>
    <row r="308" spans="1:27" x14ac:dyDescent="0.25">
      <c r="A308" s="125"/>
      <c r="B308" s="144"/>
      <c r="C308" s="144"/>
      <c r="D308" s="145"/>
      <c r="E308" s="157"/>
      <c r="F308" s="158" t="str">
        <f t="shared" si="17"/>
        <v/>
      </c>
      <c r="G308" s="148" t="str">
        <f>IF($D308="","",VLOOKUP($AA308,GaAsSem_Req!$A$2:$N$22,4))</f>
        <v/>
      </c>
      <c r="H308" s="146"/>
      <c r="I308" s="147" t="str">
        <f t="shared" si="18"/>
        <v/>
      </c>
      <c r="J308" s="148" t="str">
        <f>IF($D308="","",VLOOKUP($AA308,GaAsSem_Req!$A$2:$N$22,5))</f>
        <v/>
      </c>
      <c r="K308" s="153"/>
      <c r="L308" s="154" t="str">
        <f t="shared" si="19"/>
        <v/>
      </c>
      <c r="M308" s="148" t="str">
        <f>IF($D308="","",VLOOKUP($AA308,GaAsSem_Req!$A$2:$N$22,6))</f>
        <v/>
      </c>
      <c r="N308" s="149" t="str">
        <f t="shared" si="20"/>
        <v/>
      </c>
      <c r="O308" s="150" t="str">
        <f>IF(OR($D308="",$W308="",GlobalParameters!$C$12=""),"",$W308)</f>
        <v/>
      </c>
      <c r="P308" s="151"/>
      <c r="Q308" s="144"/>
      <c r="R308" s="144"/>
      <c r="S308" s="144"/>
      <c r="T308" s="144"/>
      <c r="U308" s="144"/>
      <c r="V308" s="144"/>
      <c r="W308" s="152" t="str">
        <f>IF(OR($D308="",GlobalParameters!$C$12=""),"",MIN(VLOOKUP($AA308,GaAsSem_Req!$A$2:$N$22,13),$X308))</f>
        <v/>
      </c>
      <c r="X308" s="144"/>
      <c r="Y308" s="144"/>
      <c r="Z308" s="151"/>
      <c r="AA308" s="126" t="e">
        <f>VLOOKUP($D308,GaAsSem_Req!$R$2:$S$8,2)+VLOOKUP(GlobalParameters!$C$12,GaAsSem_Req!$T$2:$U$4,2)</f>
        <v>#N/A</v>
      </c>
    </row>
    <row r="309" spans="1:27" x14ac:dyDescent="0.25">
      <c r="A309" s="125"/>
      <c r="B309" s="144"/>
      <c r="C309" s="144"/>
      <c r="D309" s="145"/>
      <c r="E309" s="157"/>
      <c r="F309" s="158" t="str">
        <f t="shared" si="17"/>
        <v/>
      </c>
      <c r="G309" s="148" t="str">
        <f>IF($D309="","",VLOOKUP($AA309,GaAsSem_Req!$A$2:$N$22,4))</f>
        <v/>
      </c>
      <c r="H309" s="146"/>
      <c r="I309" s="147" t="str">
        <f t="shared" si="18"/>
        <v/>
      </c>
      <c r="J309" s="148" t="str">
        <f>IF($D309="","",VLOOKUP($AA309,GaAsSem_Req!$A$2:$N$22,5))</f>
        <v/>
      </c>
      <c r="K309" s="153"/>
      <c r="L309" s="154" t="str">
        <f t="shared" si="19"/>
        <v/>
      </c>
      <c r="M309" s="148" t="str">
        <f>IF($D309="","",VLOOKUP($AA309,GaAsSem_Req!$A$2:$N$22,6))</f>
        <v/>
      </c>
      <c r="N309" s="149" t="str">
        <f t="shared" si="20"/>
        <v/>
      </c>
      <c r="O309" s="150" t="str">
        <f>IF(OR($D309="",$W309="",GlobalParameters!$C$12=""),"",$W309)</f>
        <v/>
      </c>
      <c r="P309" s="151"/>
      <c r="Q309" s="144"/>
      <c r="R309" s="144"/>
      <c r="S309" s="144"/>
      <c r="T309" s="144"/>
      <c r="U309" s="144"/>
      <c r="V309" s="144"/>
      <c r="W309" s="152" t="str">
        <f>IF(OR($D309="",GlobalParameters!$C$12=""),"",MIN(VLOOKUP($AA309,GaAsSem_Req!$A$2:$N$22,13),$X309))</f>
        <v/>
      </c>
      <c r="X309" s="144"/>
      <c r="Y309" s="144"/>
      <c r="Z309" s="151"/>
      <c r="AA309" s="126" t="e">
        <f>VLOOKUP($D309,GaAsSem_Req!$R$2:$S$8,2)+VLOOKUP(GlobalParameters!$C$12,GaAsSem_Req!$T$2:$U$4,2)</f>
        <v>#N/A</v>
      </c>
    </row>
    <row r="310" spans="1:27" x14ac:dyDescent="0.25">
      <c r="A310" s="125"/>
      <c r="B310" s="144"/>
      <c r="C310" s="144"/>
      <c r="D310" s="145"/>
      <c r="E310" s="157"/>
      <c r="F310" s="158" t="str">
        <f t="shared" si="17"/>
        <v/>
      </c>
      <c r="G310" s="148" t="str">
        <f>IF($D310="","",VLOOKUP($AA310,GaAsSem_Req!$A$2:$N$22,4))</f>
        <v/>
      </c>
      <c r="H310" s="146"/>
      <c r="I310" s="147" t="str">
        <f t="shared" si="18"/>
        <v/>
      </c>
      <c r="J310" s="148" t="str">
        <f>IF($D310="","",VLOOKUP($AA310,GaAsSem_Req!$A$2:$N$22,5))</f>
        <v/>
      </c>
      <c r="K310" s="153"/>
      <c r="L310" s="154" t="str">
        <f t="shared" si="19"/>
        <v/>
      </c>
      <c r="M310" s="148" t="str">
        <f>IF($D310="","",VLOOKUP($AA310,GaAsSem_Req!$A$2:$N$22,6))</f>
        <v/>
      </c>
      <c r="N310" s="149" t="str">
        <f t="shared" si="20"/>
        <v/>
      </c>
      <c r="O310" s="150" t="str">
        <f>IF(OR($D310="",$W310="",GlobalParameters!$C$12=""),"",$W310)</f>
        <v/>
      </c>
      <c r="P310" s="151"/>
      <c r="Q310" s="144"/>
      <c r="R310" s="144"/>
      <c r="S310" s="144"/>
      <c r="T310" s="144"/>
      <c r="U310" s="144"/>
      <c r="V310" s="144"/>
      <c r="W310" s="152" t="str">
        <f>IF(OR($D310="",GlobalParameters!$C$12=""),"",MIN(VLOOKUP($AA310,GaAsSem_Req!$A$2:$N$22,13),$X310))</f>
        <v/>
      </c>
      <c r="X310" s="144"/>
      <c r="Y310" s="144"/>
      <c r="Z310" s="151"/>
      <c r="AA310" s="126" t="e">
        <f>VLOOKUP($D310,GaAsSem_Req!$R$2:$S$8,2)+VLOOKUP(GlobalParameters!$C$12,GaAsSem_Req!$T$2:$U$4,2)</f>
        <v>#N/A</v>
      </c>
    </row>
    <row r="311" spans="1:27" x14ac:dyDescent="0.25">
      <c r="A311" s="125"/>
      <c r="B311" s="144"/>
      <c r="C311" s="144"/>
      <c r="D311" s="145"/>
      <c r="E311" s="157"/>
      <c r="F311" s="158" t="str">
        <f t="shared" si="17"/>
        <v/>
      </c>
      <c r="G311" s="148" t="str">
        <f>IF($D311="","",VLOOKUP($AA311,GaAsSem_Req!$A$2:$N$22,4))</f>
        <v/>
      </c>
      <c r="H311" s="146"/>
      <c r="I311" s="147" t="str">
        <f t="shared" si="18"/>
        <v/>
      </c>
      <c r="J311" s="148" t="str">
        <f>IF($D311="","",VLOOKUP($AA311,GaAsSem_Req!$A$2:$N$22,5))</f>
        <v/>
      </c>
      <c r="K311" s="153"/>
      <c r="L311" s="154" t="str">
        <f t="shared" si="19"/>
        <v/>
      </c>
      <c r="M311" s="148" t="str">
        <f>IF($D311="","",VLOOKUP($AA311,GaAsSem_Req!$A$2:$N$22,6))</f>
        <v/>
      </c>
      <c r="N311" s="149" t="str">
        <f t="shared" si="20"/>
        <v/>
      </c>
      <c r="O311" s="150" t="str">
        <f>IF(OR($D311="",$W311="",GlobalParameters!$C$12=""),"",$W311)</f>
        <v/>
      </c>
      <c r="P311" s="151"/>
      <c r="Q311" s="144"/>
      <c r="R311" s="144"/>
      <c r="S311" s="144"/>
      <c r="T311" s="144"/>
      <c r="U311" s="144"/>
      <c r="V311" s="144"/>
      <c r="W311" s="152" t="str">
        <f>IF(OR($D311="",GlobalParameters!$C$12=""),"",MIN(VLOOKUP($AA311,GaAsSem_Req!$A$2:$N$22,13),$X311))</f>
        <v/>
      </c>
      <c r="X311" s="144"/>
      <c r="Y311" s="144"/>
      <c r="Z311" s="151"/>
      <c r="AA311" s="126" t="e">
        <f>VLOOKUP($D311,GaAsSem_Req!$R$2:$S$8,2)+VLOOKUP(GlobalParameters!$C$12,GaAsSem_Req!$T$2:$U$4,2)</f>
        <v>#N/A</v>
      </c>
    </row>
    <row r="312" spans="1:27" x14ac:dyDescent="0.25">
      <c r="A312" s="125"/>
      <c r="B312" s="144"/>
      <c r="C312" s="144"/>
      <c r="D312" s="145"/>
      <c r="E312" s="157"/>
      <c r="F312" s="158" t="str">
        <f t="shared" si="17"/>
        <v/>
      </c>
      <c r="G312" s="148" t="str">
        <f>IF($D312="","",VLOOKUP($AA312,GaAsSem_Req!$A$2:$N$22,4))</f>
        <v/>
      </c>
      <c r="H312" s="146"/>
      <c r="I312" s="147" t="str">
        <f t="shared" si="18"/>
        <v/>
      </c>
      <c r="J312" s="148" t="str">
        <f>IF($D312="","",VLOOKUP($AA312,GaAsSem_Req!$A$2:$N$22,5))</f>
        <v/>
      </c>
      <c r="K312" s="153"/>
      <c r="L312" s="154" t="str">
        <f t="shared" si="19"/>
        <v/>
      </c>
      <c r="M312" s="148" t="str">
        <f>IF($D312="","",VLOOKUP($AA312,GaAsSem_Req!$A$2:$N$22,6))</f>
        <v/>
      </c>
      <c r="N312" s="149" t="str">
        <f t="shared" si="20"/>
        <v/>
      </c>
      <c r="O312" s="150" t="str">
        <f>IF(OR($D312="",$W312="",GlobalParameters!$C$12=""),"",$W312)</f>
        <v/>
      </c>
      <c r="P312" s="151"/>
      <c r="Q312" s="144"/>
      <c r="R312" s="144"/>
      <c r="S312" s="144"/>
      <c r="T312" s="144"/>
      <c r="U312" s="144"/>
      <c r="V312" s="144"/>
      <c r="W312" s="152" t="str">
        <f>IF(OR($D312="",GlobalParameters!$C$12=""),"",MIN(VLOOKUP($AA312,GaAsSem_Req!$A$2:$N$22,13),$X312))</f>
        <v/>
      </c>
      <c r="X312" s="144"/>
      <c r="Y312" s="144"/>
      <c r="Z312" s="151"/>
      <c r="AA312" s="126" t="e">
        <f>VLOOKUP($D312,GaAsSem_Req!$R$2:$S$8,2)+VLOOKUP(GlobalParameters!$C$12,GaAsSem_Req!$T$2:$U$4,2)</f>
        <v>#N/A</v>
      </c>
    </row>
    <row r="313" spans="1:27" x14ac:dyDescent="0.25">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row>
    <row r="314" spans="1:27" x14ac:dyDescent="0.25">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row>
    <row r="315" spans="1:27" x14ac:dyDescent="0.25">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row>
    <row r="316" spans="1:27"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row>
    <row r="317" spans="1:27"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row>
    <row r="318" spans="1:27"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row>
    <row r="319" spans="1:27"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row>
    <row r="320" spans="1:27"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row>
    <row r="321" spans="1:26"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row>
    <row r="322" spans="1:26"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row>
  </sheetData>
  <sheetProtection password="C070" sheet="1" objects="1" scenarios="1"/>
  <mergeCells count="19">
    <mergeCell ref="O3:Z3"/>
    <mergeCell ref="O4:Z4"/>
    <mergeCell ref="O5:Z5"/>
    <mergeCell ref="O6:Z6"/>
    <mergeCell ref="Q11:X11"/>
    <mergeCell ref="N11:O11"/>
    <mergeCell ref="G5:I5"/>
    <mergeCell ref="J5:M5"/>
    <mergeCell ref="C3:D3"/>
    <mergeCell ref="G3:I3"/>
    <mergeCell ref="J3:M3"/>
    <mergeCell ref="C4:D4"/>
    <mergeCell ref="G4:I4"/>
    <mergeCell ref="J4:M4"/>
    <mergeCell ref="C6:D6"/>
    <mergeCell ref="G6:I6"/>
    <mergeCell ref="E11:G11"/>
    <mergeCell ref="H11:J11"/>
    <mergeCell ref="K11:M11"/>
  </mergeCells>
  <conditionalFormatting sqref="T13:U312">
    <cfRule type="expression" dxfId="420" priority="1065">
      <formula>$AA13&gt;=800</formula>
    </cfRule>
  </conditionalFormatting>
  <conditionalFormatting sqref="F13:G312">
    <cfRule type="expression" dxfId="419" priority="1064">
      <formula>$AA13&gt;=300</formula>
    </cfRule>
  </conditionalFormatting>
  <conditionalFormatting sqref="I13:J312">
    <cfRule type="expression" dxfId="418" priority="1063">
      <formula>$AA13&gt;=300</formula>
    </cfRule>
  </conditionalFormatting>
  <conditionalFormatting sqref="Q13:Q312">
    <cfRule type="expression" dxfId="417" priority="1061">
      <formula>$AA13&gt;=300</formula>
    </cfRule>
  </conditionalFormatting>
  <conditionalFormatting sqref="R13:R312">
    <cfRule type="expression" dxfId="416" priority="1060">
      <formula>$AA13&gt;=300</formula>
    </cfRule>
  </conditionalFormatting>
  <conditionalFormatting sqref="S13:S312">
    <cfRule type="expression" dxfId="415" priority="1058">
      <formula>$AA13&gt;=300</formula>
    </cfRule>
  </conditionalFormatting>
  <conditionalFormatting sqref="L13:M312">
    <cfRule type="expression" dxfId="414" priority="415">
      <formula>$AA13&gt;=800</formula>
    </cfRule>
  </conditionalFormatting>
  <conditionalFormatting sqref="E13:E312">
    <cfRule type="expression" dxfId="413" priority="2811">
      <formula>$AA13&gt;=300</formula>
    </cfRule>
    <cfRule type="expression" dxfId="412" priority="2812">
      <formula>OR($E13="",$F13="")</formula>
    </cfRule>
    <cfRule type="cellIs" dxfId="411" priority="2813" operator="between">
      <formula>0</formula>
      <formula>$F13</formula>
    </cfRule>
    <cfRule type="cellIs" dxfId="410" priority="2814" operator="greaterThan">
      <formula>$F13</formula>
    </cfRule>
  </conditionalFormatting>
  <conditionalFormatting sqref="K13:K312">
    <cfRule type="expression" dxfId="409" priority="2815">
      <formula>$AA13&gt;=800</formula>
    </cfRule>
    <cfRule type="expression" dxfId="408" priority="2816">
      <formula>OR($K13="",$L13="")</formula>
    </cfRule>
    <cfRule type="cellIs" dxfId="407" priority="2817" operator="between">
      <formula>0</formula>
      <formula>$L13</formula>
    </cfRule>
    <cfRule type="cellIs" dxfId="406" priority="2818" operator="greaterThan">
      <formula>$L13</formula>
    </cfRule>
  </conditionalFormatting>
  <conditionalFormatting sqref="H13:H312">
    <cfRule type="expression" dxfId="405" priority="2819">
      <formula>$AA13&gt;=300</formula>
    </cfRule>
    <cfRule type="expression" dxfId="404" priority="2820">
      <formula>OR($H13="",$I13="")</formula>
    </cfRule>
    <cfRule type="cellIs" dxfId="403" priority="2821" operator="between">
      <formula>0</formula>
      <formula>$I13</formula>
    </cfRule>
    <cfRule type="cellIs" dxfId="402" priority="2822" operator="greaterThan">
      <formula>$I13</formula>
    </cfRule>
  </conditionalFormatting>
  <conditionalFormatting sqref="N14">
    <cfRule type="cellIs" dxfId="401" priority="377" operator="equal">
      <formula>""</formula>
    </cfRule>
    <cfRule type="cellIs" dxfId="400" priority="378" operator="between">
      <formula>0</formula>
      <formula>$O14</formula>
    </cfRule>
    <cfRule type="cellIs" dxfId="399" priority="379" operator="greaterThan">
      <formula>$O14</formula>
    </cfRule>
  </conditionalFormatting>
  <conditionalFormatting sqref="N15">
    <cfRule type="cellIs" dxfId="398" priority="354" operator="equal">
      <formula>""</formula>
    </cfRule>
    <cfRule type="cellIs" dxfId="397" priority="355" operator="between">
      <formula>0</formula>
      <formula>$O15</formula>
    </cfRule>
    <cfRule type="cellIs" dxfId="396" priority="356" operator="greaterThan">
      <formula>$O15</formula>
    </cfRule>
  </conditionalFormatting>
  <conditionalFormatting sqref="N16">
    <cfRule type="cellIs" dxfId="395" priority="331" operator="equal">
      <formula>""</formula>
    </cfRule>
    <cfRule type="cellIs" dxfId="394" priority="332" operator="between">
      <formula>0</formula>
      <formula>$O16</formula>
    </cfRule>
    <cfRule type="cellIs" dxfId="393" priority="333" operator="greaterThan">
      <formula>$O16</formula>
    </cfRule>
  </conditionalFormatting>
  <conditionalFormatting sqref="N17">
    <cfRule type="cellIs" dxfId="392" priority="308" operator="equal">
      <formula>""</formula>
    </cfRule>
    <cfRule type="cellIs" dxfId="391" priority="309" operator="between">
      <formula>0</formula>
      <formula>$O17</formula>
    </cfRule>
    <cfRule type="cellIs" dxfId="390" priority="310" operator="greaterThan">
      <formula>$O17</formula>
    </cfRule>
  </conditionalFormatting>
  <conditionalFormatting sqref="N18">
    <cfRule type="cellIs" dxfId="389" priority="285" operator="equal">
      <formula>""</formula>
    </cfRule>
    <cfRule type="cellIs" dxfId="388" priority="286" operator="between">
      <formula>0</formula>
      <formula>$O18</formula>
    </cfRule>
    <cfRule type="cellIs" dxfId="387" priority="287" operator="greaterThan">
      <formula>$O18</formula>
    </cfRule>
  </conditionalFormatting>
  <conditionalFormatting sqref="N19">
    <cfRule type="cellIs" dxfId="386" priority="262" operator="equal">
      <formula>""</formula>
    </cfRule>
    <cfRule type="cellIs" dxfId="385" priority="263" operator="between">
      <formula>0</formula>
      <formula>$O19</formula>
    </cfRule>
    <cfRule type="cellIs" dxfId="384" priority="264" operator="greaterThan">
      <formula>$O19</formula>
    </cfRule>
  </conditionalFormatting>
  <conditionalFormatting sqref="N20">
    <cfRule type="cellIs" dxfId="383" priority="239" operator="equal">
      <formula>""</formula>
    </cfRule>
    <cfRule type="cellIs" dxfId="382" priority="240" operator="between">
      <formula>0</formula>
      <formula>$O20</formula>
    </cfRule>
    <cfRule type="cellIs" dxfId="381" priority="241" operator="greaterThan">
      <formula>$O20</formula>
    </cfRule>
  </conditionalFormatting>
  <conditionalFormatting sqref="N21">
    <cfRule type="cellIs" dxfId="380" priority="216" operator="equal">
      <formula>""</formula>
    </cfRule>
    <cfRule type="cellIs" dxfId="379" priority="217" operator="between">
      <formula>0</formula>
      <formula>$O21</formula>
    </cfRule>
    <cfRule type="cellIs" dxfId="378" priority="218" operator="greaterThan">
      <formula>$O21</formula>
    </cfRule>
  </conditionalFormatting>
  <conditionalFormatting sqref="N22">
    <cfRule type="cellIs" dxfId="377" priority="193" operator="equal">
      <formula>""</formula>
    </cfRule>
    <cfRule type="cellIs" dxfId="376" priority="194" operator="between">
      <formula>0</formula>
      <formula>$O22</formula>
    </cfRule>
    <cfRule type="cellIs" dxfId="375" priority="195" operator="greaterThan">
      <formula>$O22</formula>
    </cfRule>
  </conditionalFormatting>
  <conditionalFormatting sqref="N23">
    <cfRule type="cellIs" dxfId="374" priority="170" operator="equal">
      <formula>""</formula>
    </cfRule>
    <cfRule type="cellIs" dxfId="373" priority="171" operator="between">
      <formula>0</formula>
      <formula>$O23</formula>
    </cfRule>
    <cfRule type="cellIs" dxfId="372" priority="172" operator="greaterThan">
      <formula>$O23</formula>
    </cfRule>
  </conditionalFormatting>
  <conditionalFormatting sqref="N24">
    <cfRule type="cellIs" dxfId="371" priority="147" operator="equal">
      <formula>""</formula>
    </cfRule>
    <cfRule type="cellIs" dxfId="370" priority="148" operator="between">
      <formula>0</formula>
      <formula>$O24</formula>
    </cfRule>
    <cfRule type="cellIs" dxfId="369" priority="149" operator="greaterThan">
      <formula>$O24</formula>
    </cfRule>
  </conditionalFormatting>
  <conditionalFormatting sqref="N25">
    <cfRule type="cellIs" dxfId="368" priority="124" operator="equal">
      <formula>""</formula>
    </cfRule>
    <cfRule type="cellIs" dxfId="367" priority="125" operator="between">
      <formula>0</formula>
      <formula>$O25</formula>
    </cfRule>
    <cfRule type="cellIs" dxfId="366" priority="126" operator="greaterThan">
      <formula>$O25</formula>
    </cfRule>
  </conditionalFormatting>
  <conditionalFormatting sqref="N26">
    <cfRule type="cellIs" dxfId="365" priority="101" operator="equal">
      <formula>""</formula>
    </cfRule>
    <cfRule type="cellIs" dxfId="364" priority="102" operator="between">
      <formula>0</formula>
      <formula>$O26</formula>
    </cfRule>
    <cfRule type="cellIs" dxfId="363" priority="103" operator="greaterThan">
      <formula>$O26</formula>
    </cfRule>
  </conditionalFormatting>
  <conditionalFormatting sqref="N27">
    <cfRule type="cellIs" dxfId="362" priority="78" operator="equal">
      <formula>""</formula>
    </cfRule>
    <cfRule type="cellIs" dxfId="361" priority="79" operator="between">
      <formula>0</formula>
      <formula>$O27</formula>
    </cfRule>
    <cfRule type="cellIs" dxfId="360" priority="80" operator="greaterThan">
      <formula>$O27</formula>
    </cfRule>
  </conditionalFormatting>
  <conditionalFormatting sqref="N28">
    <cfRule type="cellIs" dxfId="359" priority="55" operator="equal">
      <formula>""</formula>
    </cfRule>
    <cfRule type="cellIs" dxfId="358" priority="56" operator="between">
      <formula>0</formula>
      <formula>$O28</formula>
    </cfRule>
    <cfRule type="cellIs" dxfId="357" priority="57" operator="greaterThan">
      <formula>$O28</formula>
    </cfRule>
  </conditionalFormatting>
  <conditionalFormatting sqref="N29">
    <cfRule type="cellIs" dxfId="356" priority="32" operator="equal">
      <formula>""</formula>
    </cfRule>
    <cfRule type="cellIs" dxfId="355" priority="33" operator="between">
      <formula>0</formula>
      <formula>$O29</formula>
    </cfRule>
    <cfRule type="cellIs" dxfId="354" priority="34" operator="greaterThan">
      <formula>$O29</formula>
    </cfRule>
  </conditionalFormatting>
  <conditionalFormatting sqref="N30:N312">
    <cfRule type="cellIs" dxfId="353" priority="9" operator="equal">
      <formula>""</formula>
    </cfRule>
    <cfRule type="cellIs" dxfId="352" priority="10" operator="between">
      <formula>0</formula>
      <formula>$O30</formula>
    </cfRule>
    <cfRule type="cellIs" dxfId="351" priority="11" operator="greaterThan">
      <formula>$O30</formula>
    </cfRule>
  </conditionalFormatting>
  <conditionalFormatting sqref="N13:N312">
    <cfRule type="expression" dxfId="350" priority="1068">
      <formula>OR($N13="",$O13="")</formula>
    </cfRule>
    <cfRule type="cellIs" dxfId="349" priority="1069" operator="between">
      <formula>0</formula>
      <formula>$O13</formula>
    </cfRule>
    <cfRule type="cellIs" dxfId="348" priority="1070" operator="greaterThan">
      <formula>$O13</formula>
    </cfRule>
  </conditionalFormatting>
  <dataValidations count="8">
    <dataValidation type="decimal" operator="greaterThanOrEqual" allowBlank="1" showInputMessage="1" showErrorMessage="1" error="Data must be a numeric value greater than or equal to 0" sqref="H13:H312 X13:X312 E13:E312 S13:S312 K13:K312">
      <formula1>0</formula1>
    </dataValidation>
    <dataValidation type="decimal" operator="greaterThanOrEqual" allowBlank="1" showInputMessage="1" showErrorMessage="1" error="Data must be a numeric value greater than or equal to 0" prompt="Maximum Rated Forward Current at the Maximum Rated Junction Temperature (Tmax) must be less than or equal to the Maximum Rated Forward Current at the Breakpoint Temperature (Ts)" sqref="Q13:Q312">
      <formula1>0</formula1>
    </dataValidation>
    <dataValidation type="decimal" operator="greaterThanOrEqual" allowBlank="1" showInputMessage="1" showErrorMessage="1" error="Data must be a numeric value greater than or equal to 0" prompt="Maximum Rated Forward Current at the Breakpoint Temperature (Ts) must be greater than or equal to the Maximum Rated Forward Current at the Maximum Rated Junction Temperature (Tmax)" sqref="R13:R312">
      <formula1>0</formula1>
    </dataValidation>
    <dataValidation type="decimal" operator="greaterThanOrEqual" allowBlank="1" showInputMessage="1" showErrorMessage="1" error="Data must be a numeric value greater than or equal to 0" prompt="Maximum Rated Power Dissipation at the Maximum Rated Junction Temperature (Tmax) must be less than or equal to the Maximum Rated Power Dissipation at the Breakpoint Temperature (Ts)" sqref="T13:T312">
      <formula1>0</formula1>
    </dataValidation>
    <dataValidation type="decimal" operator="greaterThanOrEqual" allowBlank="1" showInputMessage="1" showErrorMessage="1" error="Data must be a numeric value greater than or equal to 0" prompt="Maximum Rated Power Dissipation at the Breakpoint Temperature (Ts) must be greater than or equal to the Maximum Rated Power Dissipation at the Maximum Rated Junction Temperature (Tmax)" sqref="U13:U312">
      <formula1>0</formula1>
    </dataValidation>
    <dataValidation type="decimal" operator="lessThanOrEqual" allowBlank="1" showInputMessage="1" showErrorMessage="1" error="Ts must be less than or equal to the Maximum Rated Junction Temperature" prompt="Breakpoint Temperature (Ts) must be less than or equal to the Maximum Rated Junction Temperature (Tmax)" sqref="V13:V312">
      <formula1>$X13</formula1>
    </dataValidation>
    <dataValidation type="decimal" allowBlank="1" showInputMessage="1" showErrorMessage="1" error="Data must be a numeric value" prompt="Enter the temperature rise from the ambient (reference) to the component junction" sqref="Y13:Y312">
      <formula1>-500</formula1>
      <formula2>500</formula2>
    </dataValidation>
    <dataValidation type="list" allowBlank="1" showInputMessage="1" showErrorMessage="1" sqref="D13:D312">
      <formula1>$AD$13:$AD$15</formula1>
    </dataValidation>
  </dataValidations>
  <hyperlinks>
    <hyperlink ref="C8" location="Instructions!A1" display="Instructions"/>
    <hyperlink ref="C9" location="GlobalParameters!A1" display="Global Parameters"/>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AH324"/>
  <sheetViews>
    <sheetView zoomScale="80" zoomScaleNormal="80" workbookViewId="0">
      <selection activeCell="F15" sqref="F15"/>
    </sheetView>
  </sheetViews>
  <sheetFormatPr defaultRowHeight="15" x14ac:dyDescent="0.25"/>
  <cols>
    <col min="1" max="1" width="3.140625" style="126" customWidth="1"/>
    <col min="2" max="2" width="9.140625" style="126" customWidth="1"/>
    <col min="3" max="3" width="23.42578125" style="126" customWidth="1"/>
    <col min="4" max="4" width="30.7109375" style="126" customWidth="1"/>
    <col min="5" max="19" width="9.140625" style="126"/>
    <col min="20" max="20" width="9.7109375" style="126" customWidth="1"/>
    <col min="21" max="21" width="9.140625" style="126"/>
    <col min="22" max="25" width="9.7109375" style="126" customWidth="1"/>
    <col min="26" max="30" width="9.140625" style="126"/>
    <col min="31" max="31" width="9.140625" style="126" hidden="1" customWidth="1"/>
    <col min="32" max="33" width="9.140625" style="126"/>
    <col min="34" max="34" width="0" style="170" hidden="1" customWidth="1"/>
    <col min="35" max="16384" width="9.140625" style="126"/>
  </cols>
  <sheetData>
    <row r="1" spans="1:34" x14ac:dyDescent="0.25">
      <c r="A1" s="125"/>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row>
    <row r="2" spans="1:34" ht="15.75" thickBot="1" x14ac:dyDescent="0.3">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row>
    <row r="3" spans="1:34" ht="15.75" thickBot="1" x14ac:dyDescent="0.3">
      <c r="A3" s="125"/>
      <c r="B3" s="125"/>
      <c r="C3" s="271" t="s">
        <v>16</v>
      </c>
      <c r="D3" s="264"/>
      <c r="E3" s="127"/>
      <c r="F3" s="127"/>
      <c r="G3" s="271" t="s">
        <v>18</v>
      </c>
      <c r="H3" s="272"/>
      <c r="I3" s="273"/>
      <c r="J3" s="277" t="str">
        <f>IF(GlobalParameters!$C$8="","",GlobalParameters!$C$8)</f>
        <v/>
      </c>
      <c r="K3" s="328"/>
      <c r="L3" s="328"/>
      <c r="M3" s="329"/>
      <c r="N3" s="127"/>
      <c r="O3" s="127"/>
      <c r="P3" s="127"/>
      <c r="Q3" s="125"/>
      <c r="R3" s="125"/>
      <c r="S3" s="125"/>
      <c r="T3" s="125"/>
      <c r="U3" s="125"/>
      <c r="V3" s="125"/>
      <c r="W3" s="125"/>
      <c r="X3" s="125"/>
      <c r="Y3" s="125"/>
      <c r="Z3" s="125"/>
      <c r="AA3" s="125"/>
      <c r="AB3" s="125"/>
      <c r="AC3" s="125"/>
      <c r="AD3" s="125"/>
    </row>
    <row r="4" spans="1:34" ht="15.75" thickBot="1" x14ac:dyDescent="0.3">
      <c r="A4" s="125"/>
      <c r="B4" s="125"/>
      <c r="C4" s="271" t="s">
        <v>17</v>
      </c>
      <c r="D4" s="264"/>
      <c r="E4" s="127"/>
      <c r="F4" s="128"/>
      <c r="G4" s="271" t="s">
        <v>19</v>
      </c>
      <c r="H4" s="272"/>
      <c r="I4" s="273"/>
      <c r="J4" s="277" t="str">
        <f>IF(GlobalParameters!$E$8="","",GlobalParameters!$E$8)</f>
        <v/>
      </c>
      <c r="K4" s="328"/>
      <c r="L4" s="328"/>
      <c r="M4" s="329"/>
      <c r="N4" s="155"/>
      <c r="O4" s="155"/>
      <c r="P4" s="155"/>
      <c r="Q4" s="125"/>
      <c r="R4" s="125"/>
      <c r="S4" s="125"/>
      <c r="T4" s="125"/>
      <c r="U4" s="125"/>
      <c r="V4" s="125"/>
      <c r="W4" s="125"/>
      <c r="X4" s="125"/>
      <c r="Y4" s="125"/>
      <c r="Z4" s="125"/>
      <c r="AA4" s="125"/>
      <c r="AB4" s="125"/>
      <c r="AC4" s="125"/>
      <c r="AD4" s="125"/>
    </row>
    <row r="5" spans="1:34" ht="15.75" thickBot="1" x14ac:dyDescent="0.3">
      <c r="A5" s="125"/>
      <c r="B5" s="125"/>
      <c r="C5" s="125"/>
      <c r="D5" s="125"/>
      <c r="E5" s="125"/>
      <c r="F5" s="125"/>
      <c r="G5" s="271" t="s">
        <v>20</v>
      </c>
      <c r="H5" s="263"/>
      <c r="I5" s="264"/>
      <c r="J5" s="277" t="str">
        <f>IF(GlobalParameters!$C$12="","",GlobalParameters!$C$12)</f>
        <v/>
      </c>
      <c r="K5" s="289"/>
      <c r="L5" s="289"/>
      <c r="M5" s="290"/>
      <c r="N5" s="127"/>
      <c r="O5" s="127"/>
      <c r="P5" s="127"/>
      <c r="Q5" s="125"/>
      <c r="R5" s="125"/>
      <c r="S5" s="125"/>
      <c r="T5" s="125"/>
      <c r="U5" s="125"/>
      <c r="V5" s="125"/>
      <c r="W5" s="125"/>
      <c r="X5" s="125"/>
      <c r="Y5" s="125"/>
      <c r="Z5" s="125"/>
      <c r="AA5" s="125"/>
      <c r="AB5" s="125"/>
      <c r="AC5" s="125"/>
      <c r="AD5" s="125"/>
    </row>
    <row r="6" spans="1:34" ht="15.75" customHeight="1" thickBot="1" x14ac:dyDescent="0.3">
      <c r="A6" s="125"/>
      <c r="B6" s="125"/>
      <c r="C6" s="294" t="s">
        <v>130</v>
      </c>
      <c r="D6" s="296"/>
      <c r="E6" s="129"/>
      <c r="F6" s="129"/>
      <c r="G6" s="271" t="s">
        <v>195</v>
      </c>
      <c r="H6" s="272"/>
      <c r="I6" s="273"/>
      <c r="J6" s="130" t="str">
        <f>IF(GlobalParameters!$K$11="","",GlobalParameters!$K$11)</f>
        <v/>
      </c>
      <c r="K6" s="125"/>
      <c r="L6" s="125"/>
      <c r="M6" s="125"/>
      <c r="N6" s="125"/>
      <c r="O6" s="125"/>
      <c r="P6" s="125"/>
      <c r="Q6" s="125"/>
      <c r="R6" s="125"/>
      <c r="S6" s="125"/>
      <c r="T6" s="125"/>
      <c r="U6" s="125"/>
      <c r="V6" s="125"/>
      <c r="W6" s="125"/>
      <c r="X6" s="125"/>
      <c r="Y6" s="125"/>
      <c r="Z6" s="125"/>
      <c r="AA6" s="125"/>
      <c r="AB6" s="125"/>
      <c r="AC6" s="125"/>
      <c r="AD6" s="125"/>
    </row>
    <row r="7" spans="1:34" x14ac:dyDescent="0.25">
      <c r="A7" s="125"/>
      <c r="B7" s="125"/>
      <c r="C7" s="131"/>
      <c r="D7" s="132"/>
      <c r="E7" s="127"/>
      <c r="F7" s="127"/>
      <c r="G7" s="128"/>
      <c r="H7" s="125"/>
      <c r="I7" s="125"/>
      <c r="J7" s="125"/>
      <c r="K7" s="125"/>
      <c r="L7" s="125"/>
      <c r="M7" s="125"/>
      <c r="N7" s="125"/>
      <c r="O7" s="125"/>
      <c r="P7" s="125"/>
      <c r="Q7" s="125"/>
      <c r="R7" s="125"/>
      <c r="S7" s="125"/>
      <c r="T7" s="125"/>
      <c r="U7" s="125"/>
      <c r="V7" s="125"/>
      <c r="W7" s="125"/>
      <c r="X7" s="125"/>
      <c r="Y7" s="125"/>
      <c r="Z7" s="125"/>
      <c r="AA7" s="125"/>
      <c r="AB7" s="125"/>
      <c r="AC7" s="125"/>
      <c r="AD7" s="125"/>
    </row>
    <row r="8" spans="1:34" x14ac:dyDescent="0.25">
      <c r="A8" s="125"/>
      <c r="B8" s="133" t="s">
        <v>170</v>
      </c>
      <c r="C8" s="134" t="s">
        <v>169</v>
      </c>
      <c r="D8" s="127"/>
      <c r="E8" s="127"/>
      <c r="F8" s="127"/>
      <c r="G8" s="128"/>
      <c r="H8" s="125"/>
      <c r="I8" s="125"/>
      <c r="J8" s="125"/>
      <c r="K8" s="125"/>
      <c r="L8" s="125"/>
      <c r="M8" s="125"/>
      <c r="N8" s="125"/>
      <c r="O8" s="125"/>
      <c r="P8" s="125"/>
      <c r="Q8" s="125"/>
      <c r="R8" s="125"/>
      <c r="S8" s="125"/>
      <c r="T8" s="125"/>
      <c r="U8" s="125"/>
      <c r="V8" s="125"/>
      <c r="W8" s="125"/>
      <c r="X8" s="125"/>
      <c r="Y8" s="125"/>
      <c r="Z8" s="125"/>
      <c r="AA8" s="125"/>
      <c r="AB8" s="125"/>
      <c r="AC8" s="125"/>
      <c r="AD8" s="125"/>
    </row>
    <row r="9" spans="1:34" x14ac:dyDescent="0.25">
      <c r="A9" s="125"/>
      <c r="B9" s="125"/>
      <c r="C9" s="135" t="s">
        <v>119</v>
      </c>
      <c r="D9" s="127"/>
      <c r="E9" s="127"/>
      <c r="F9" s="127"/>
      <c r="G9" s="128"/>
      <c r="H9" s="125"/>
      <c r="I9" s="125"/>
      <c r="J9" s="125"/>
      <c r="K9" s="125"/>
      <c r="L9" s="125"/>
      <c r="M9" s="125"/>
      <c r="N9" s="125"/>
      <c r="O9" s="125"/>
      <c r="P9" s="125"/>
      <c r="Q9" s="125"/>
      <c r="R9" s="125"/>
      <c r="S9" s="125"/>
      <c r="T9" s="125"/>
      <c r="U9" s="125"/>
      <c r="V9" s="125"/>
      <c r="W9" s="125"/>
      <c r="X9" s="125"/>
      <c r="Y9" s="125"/>
      <c r="Z9" s="125"/>
      <c r="AA9" s="125"/>
      <c r="AB9" s="125"/>
      <c r="AC9" s="125"/>
      <c r="AD9" s="125"/>
    </row>
    <row r="10" spans="1:34" ht="15.75" thickBot="1" x14ac:dyDescent="0.3">
      <c r="A10" s="125"/>
      <c r="B10" s="125"/>
      <c r="C10" s="128"/>
      <c r="D10" s="127"/>
      <c r="E10" s="127"/>
      <c r="F10" s="127"/>
      <c r="G10" s="128"/>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row>
    <row r="11" spans="1:34" ht="44.25" customHeight="1" thickBot="1" x14ac:dyDescent="0.3">
      <c r="A11" s="125"/>
      <c r="B11" s="125"/>
      <c r="C11" s="433" t="s">
        <v>145</v>
      </c>
      <c r="D11" s="434"/>
      <c r="E11" s="434"/>
      <c r="F11" s="434"/>
      <c r="G11" s="434"/>
      <c r="H11" s="434"/>
      <c r="I11" s="434"/>
      <c r="J11" s="435"/>
      <c r="K11" s="125"/>
      <c r="L11" s="125"/>
      <c r="M11" s="125"/>
      <c r="N11" s="125"/>
      <c r="O11" s="125"/>
      <c r="P11" s="125"/>
      <c r="Q11" s="125"/>
      <c r="R11" s="125"/>
      <c r="S11" s="125"/>
      <c r="T11" s="125"/>
      <c r="U11" s="125"/>
      <c r="V11" s="125"/>
      <c r="W11" s="125"/>
      <c r="X11" s="125"/>
      <c r="Y11" s="125"/>
      <c r="Z11" s="125"/>
      <c r="AA11" s="125"/>
      <c r="AB11" s="125"/>
      <c r="AC11" s="125"/>
      <c r="AD11" s="125"/>
    </row>
    <row r="12" spans="1:34" x14ac:dyDescent="0.25">
      <c r="A12" s="125"/>
      <c r="B12" s="125"/>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row>
    <row r="13" spans="1:34" ht="30" customHeight="1" x14ac:dyDescent="0.25">
      <c r="A13" s="125"/>
      <c r="B13" s="125"/>
      <c r="C13" s="125"/>
      <c r="D13" s="125"/>
      <c r="E13" s="342" t="s">
        <v>177</v>
      </c>
      <c r="F13" s="344"/>
      <c r="G13" s="345"/>
      <c r="H13" s="342" t="s">
        <v>178</v>
      </c>
      <c r="I13" s="344"/>
      <c r="J13" s="345"/>
      <c r="K13" s="342" t="s">
        <v>140</v>
      </c>
      <c r="L13" s="344"/>
      <c r="M13" s="345"/>
      <c r="N13" s="269" t="s">
        <v>141</v>
      </c>
      <c r="O13" s="269"/>
      <c r="P13" s="270"/>
      <c r="Q13" s="342" t="s">
        <v>14</v>
      </c>
      <c r="R13" s="343"/>
      <c r="S13" s="125"/>
      <c r="T13" s="265" t="s">
        <v>171</v>
      </c>
      <c r="U13" s="405"/>
      <c r="V13" s="405"/>
      <c r="W13" s="405"/>
      <c r="X13" s="405"/>
      <c r="Y13" s="405"/>
      <c r="Z13" s="405"/>
      <c r="AA13" s="405"/>
      <c r="AB13" s="406"/>
      <c r="AC13" s="125"/>
      <c r="AD13" s="125"/>
      <c r="AE13" s="143"/>
    </row>
    <row r="14" spans="1:34" ht="64.5" x14ac:dyDescent="0.25">
      <c r="A14" s="136"/>
      <c r="B14" s="137" t="s">
        <v>21</v>
      </c>
      <c r="C14" s="137" t="s">
        <v>22</v>
      </c>
      <c r="D14" s="137" t="s">
        <v>131</v>
      </c>
      <c r="E14" s="138" t="s">
        <v>85</v>
      </c>
      <c r="F14" s="138" t="s">
        <v>86</v>
      </c>
      <c r="G14" s="138" t="s">
        <v>27</v>
      </c>
      <c r="H14" s="138" t="s">
        <v>85</v>
      </c>
      <c r="I14" s="138" t="s">
        <v>86</v>
      </c>
      <c r="J14" s="138" t="s">
        <v>27</v>
      </c>
      <c r="K14" s="138" t="s">
        <v>25</v>
      </c>
      <c r="L14" s="138" t="s">
        <v>26</v>
      </c>
      <c r="M14" s="138" t="s">
        <v>146</v>
      </c>
      <c r="N14" s="138" t="s">
        <v>25</v>
      </c>
      <c r="O14" s="138" t="s">
        <v>26</v>
      </c>
      <c r="P14" s="138" t="s">
        <v>27</v>
      </c>
      <c r="Q14" s="138" t="s">
        <v>30</v>
      </c>
      <c r="R14" s="138" t="s">
        <v>31</v>
      </c>
      <c r="S14" s="140"/>
      <c r="T14" s="141" t="s">
        <v>152</v>
      </c>
      <c r="U14" s="141" t="s">
        <v>153</v>
      </c>
      <c r="V14" s="141" t="s">
        <v>154</v>
      </c>
      <c r="W14" s="141" t="s">
        <v>155</v>
      </c>
      <c r="X14" s="141" t="s">
        <v>156</v>
      </c>
      <c r="Y14" s="141" t="s">
        <v>143</v>
      </c>
      <c r="Z14" s="141" t="s">
        <v>144</v>
      </c>
      <c r="AA14" s="142" t="s">
        <v>199</v>
      </c>
      <c r="AB14" s="142" t="s">
        <v>207</v>
      </c>
      <c r="AC14" s="139" t="s">
        <v>200</v>
      </c>
      <c r="AD14" s="125"/>
      <c r="AE14" s="156" t="s">
        <v>82</v>
      </c>
    </row>
    <row r="15" spans="1:34" x14ac:dyDescent="0.25">
      <c r="A15" s="125"/>
      <c r="B15" s="144"/>
      <c r="C15" s="144"/>
      <c r="D15" s="145"/>
      <c r="E15" s="157"/>
      <c r="F15" s="158" t="str">
        <f t="shared" ref="F15:F78" si="0">IF(OR($D15="",$T15="",$G15=""),"",IF($AE15&lt;200,$T15*$G15,""))</f>
        <v/>
      </c>
      <c r="G15" s="148" t="str">
        <f>IF($D15="","",VLOOKUP($AE15,Relay_Req!$A$2:$I$16,5))</f>
        <v/>
      </c>
      <c r="H15" s="157"/>
      <c r="I15" s="158" t="str">
        <f t="shared" ref="I15:I78" si="1">IF(OR($D15="",$J15=""),"",IF($AE15&lt;120,"",IF(AND($AE15&gt;=120,$AE15&lt;130),IF($U15="","",$U15*$J15),IF(AND($AE15&gt;=130,$AE15&lt;140),IF($V15="","",$V15*$J15),IF(AND($AE15&gt;=140,$AE15&lt;150),IF($W15="","",$W15*$J15),IF(AND($AE15&gt;=150,$AE15&lt;160),IF($X15="","",$X15*$J15),""))))))</f>
        <v/>
      </c>
      <c r="J15" s="148" t="str">
        <f>IF($D15="","",VLOOKUP($AE15,Relay_Req!$A$2:$I$16,6))</f>
        <v/>
      </c>
      <c r="K15" s="146"/>
      <c r="L15" s="147" t="str">
        <f t="shared" ref="L15:L78" si="2">IF(OR($D15="",$Y15="",$M15=""),"",IF($AE15&lt;160,$Y15*$M15,""))</f>
        <v/>
      </c>
      <c r="M15" s="148" t="str">
        <f>IF($D15="","",VLOOKUP($AE15,Relay_Req!$A$2:$I$16,7))</f>
        <v/>
      </c>
      <c r="N15" s="146"/>
      <c r="O15" s="147" t="str">
        <f t="shared" ref="O15:O78" si="3">IF(OR($D15="",$Z15="",$P15=""),"",IF($AE15&lt;160,$Z15*$P15,""))</f>
        <v/>
      </c>
      <c r="P15" s="148" t="str">
        <f>IF($D15="","",VLOOKUP($AE15,Relay_Req!$A$2:$I$16,8))</f>
        <v/>
      </c>
      <c r="Q15" s="149" t="str">
        <f t="shared" ref="Q15:Q30" si="4">IF($D15="","",$J$6+AC15)</f>
        <v/>
      </c>
      <c r="R15" s="150" t="str">
        <f>IF(OR($D15="",GlobalParameters!$C$12=""),"",$AA15)</f>
        <v/>
      </c>
      <c r="S15" s="151"/>
      <c r="T15" s="144"/>
      <c r="U15" s="144"/>
      <c r="V15" s="144"/>
      <c r="W15" s="144"/>
      <c r="X15" s="144"/>
      <c r="Y15" s="144"/>
      <c r="Z15" s="144"/>
      <c r="AA15" s="152" t="str">
        <f>IF(OR($D15="",$AB15="",GlobalParameters!$C$12=""),"",IF($AE15&lt;160,$AB15-VLOOKUP($AE15,Relay_Req!$A$2:$I$16,9),""))</f>
        <v/>
      </c>
      <c r="AB15" s="144"/>
      <c r="AC15" s="144"/>
      <c r="AD15" s="151"/>
      <c r="AE15" s="126" t="e">
        <f>100+VLOOKUP($D15,Relay_Req!$N$2:$O$6,2)+VLOOKUP(GlobalParameters!$C$12,Relay_Req!$P$2:$Q$4,2)</f>
        <v>#N/A</v>
      </c>
      <c r="AH15" s="170" t="s">
        <v>132</v>
      </c>
    </row>
    <row r="16" spans="1:34" x14ac:dyDescent="0.25">
      <c r="A16" s="125"/>
      <c r="B16" s="144"/>
      <c r="C16" s="144"/>
      <c r="D16" s="145"/>
      <c r="E16" s="157"/>
      <c r="F16" s="158" t="str">
        <f t="shared" si="0"/>
        <v/>
      </c>
      <c r="G16" s="148" t="str">
        <f>IF($D16="","",VLOOKUP($AE16,Relay_Req!$A$2:$I$16,5))</f>
        <v/>
      </c>
      <c r="H16" s="157"/>
      <c r="I16" s="158" t="str">
        <f t="shared" si="1"/>
        <v/>
      </c>
      <c r="J16" s="148" t="str">
        <f>IF($D16="","",VLOOKUP($AE16,Relay_Req!$A$2:$I$16,6))</f>
        <v/>
      </c>
      <c r="K16" s="146"/>
      <c r="L16" s="147" t="str">
        <f t="shared" si="2"/>
        <v/>
      </c>
      <c r="M16" s="148" t="str">
        <f>IF($D16="","",VLOOKUP($AE16,Relay_Req!$A$2:$I$16,7))</f>
        <v/>
      </c>
      <c r="N16" s="146"/>
      <c r="O16" s="147" t="str">
        <f t="shared" si="3"/>
        <v/>
      </c>
      <c r="P16" s="148" t="str">
        <f>IF($D16="","",VLOOKUP($AE16,Relay_Req!$A$2:$I$16,8))</f>
        <v/>
      </c>
      <c r="Q16" s="149" t="str">
        <f t="shared" si="4"/>
        <v/>
      </c>
      <c r="R16" s="150" t="str">
        <f>IF(OR($D16="",GlobalParameters!$C$12=""),"",$AA16)</f>
        <v/>
      </c>
      <c r="S16" s="151"/>
      <c r="T16" s="144"/>
      <c r="U16" s="144"/>
      <c r="V16" s="144"/>
      <c r="W16" s="144"/>
      <c r="X16" s="144"/>
      <c r="Y16" s="144"/>
      <c r="Z16" s="144"/>
      <c r="AA16" s="152" t="str">
        <f>IF(OR($D16="",$AB16="",GlobalParameters!$C$12=""),"",IF($AE16&lt;160,$AB16-VLOOKUP($AE16,Relay_Req!$A$2:$I$16,9),""))</f>
        <v/>
      </c>
      <c r="AB16" s="144"/>
      <c r="AC16" s="144"/>
      <c r="AD16" s="151"/>
      <c r="AE16" s="126" t="e">
        <f>100+VLOOKUP($D16,Relay_Req!$N$2:$O$6,2)+VLOOKUP(GlobalParameters!$C$12,Relay_Req!$P$2:$Q$4,2)</f>
        <v>#N/A</v>
      </c>
      <c r="AH16" s="170" t="s">
        <v>133</v>
      </c>
    </row>
    <row r="17" spans="1:34" x14ac:dyDescent="0.25">
      <c r="A17" s="125"/>
      <c r="B17" s="144"/>
      <c r="C17" s="144"/>
      <c r="D17" s="145"/>
      <c r="E17" s="157"/>
      <c r="F17" s="158" t="str">
        <f t="shared" si="0"/>
        <v/>
      </c>
      <c r="G17" s="148" t="str">
        <f>IF($D17="","",VLOOKUP($AE17,Relay_Req!$A$2:$I$16,5))</f>
        <v/>
      </c>
      <c r="H17" s="157"/>
      <c r="I17" s="158" t="str">
        <f t="shared" si="1"/>
        <v/>
      </c>
      <c r="J17" s="148" t="str">
        <f>IF($D17="","",VLOOKUP($AE17,Relay_Req!$A$2:$I$16,6))</f>
        <v/>
      </c>
      <c r="K17" s="146"/>
      <c r="L17" s="147" t="str">
        <f t="shared" si="2"/>
        <v/>
      </c>
      <c r="M17" s="148" t="str">
        <f>IF($D17="","",VLOOKUP($AE17,Relay_Req!$A$2:$I$16,7))</f>
        <v/>
      </c>
      <c r="N17" s="146"/>
      <c r="O17" s="147" t="str">
        <f t="shared" si="3"/>
        <v/>
      </c>
      <c r="P17" s="148" t="str">
        <f>IF($D17="","",VLOOKUP($AE17,Relay_Req!$A$2:$I$16,8))</f>
        <v/>
      </c>
      <c r="Q17" s="149" t="str">
        <f t="shared" si="4"/>
        <v/>
      </c>
      <c r="R17" s="150" t="str">
        <f>IF(OR($D17="",GlobalParameters!$C$12=""),"",$AA17)</f>
        <v/>
      </c>
      <c r="S17" s="151"/>
      <c r="T17" s="144"/>
      <c r="U17" s="144"/>
      <c r="V17" s="144"/>
      <c r="W17" s="144"/>
      <c r="X17" s="144"/>
      <c r="Y17" s="144"/>
      <c r="Z17" s="144"/>
      <c r="AA17" s="152" t="str">
        <f>IF(OR($D17="",$AB17="",GlobalParameters!$C$12=""),"",IF($AE17&lt;160,$AB17-VLOOKUP($AE17,Relay_Req!$A$2:$I$16,9),""))</f>
        <v/>
      </c>
      <c r="AB17" s="144"/>
      <c r="AC17" s="144"/>
      <c r="AD17" s="151"/>
      <c r="AE17" s="126" t="e">
        <f>100+VLOOKUP($D17,Relay_Req!$N$2:$O$6,2)+VLOOKUP(GlobalParameters!$C$12,Relay_Req!$P$2:$Q$4,2)</f>
        <v>#N/A</v>
      </c>
      <c r="AH17" s="170" t="s">
        <v>134</v>
      </c>
    </row>
    <row r="18" spans="1:34" x14ac:dyDescent="0.25">
      <c r="A18" s="125"/>
      <c r="B18" s="144"/>
      <c r="C18" s="144"/>
      <c r="D18" s="145"/>
      <c r="E18" s="157"/>
      <c r="F18" s="158" t="str">
        <f t="shared" si="0"/>
        <v/>
      </c>
      <c r="G18" s="148" t="str">
        <f>IF($D18="","",VLOOKUP($AE18,Relay_Req!$A$2:$I$16,5))</f>
        <v/>
      </c>
      <c r="H18" s="157"/>
      <c r="I18" s="158" t="str">
        <f t="shared" si="1"/>
        <v/>
      </c>
      <c r="J18" s="148" t="str">
        <f>IF($D18="","",VLOOKUP($AE18,Relay_Req!$A$2:$I$16,6))</f>
        <v/>
      </c>
      <c r="K18" s="146"/>
      <c r="L18" s="147" t="str">
        <f t="shared" si="2"/>
        <v/>
      </c>
      <c r="M18" s="148" t="str">
        <f>IF($D18="","",VLOOKUP($AE18,Relay_Req!$A$2:$I$16,7))</f>
        <v/>
      </c>
      <c r="N18" s="146"/>
      <c r="O18" s="147" t="str">
        <f t="shared" si="3"/>
        <v/>
      </c>
      <c r="P18" s="148" t="str">
        <f>IF($D18="","",VLOOKUP($AE18,Relay_Req!$A$2:$I$16,8))</f>
        <v/>
      </c>
      <c r="Q18" s="149" t="str">
        <f t="shared" si="4"/>
        <v/>
      </c>
      <c r="R18" s="150" t="str">
        <f>IF(OR($D18="",GlobalParameters!$C$12=""),"",$AA18)</f>
        <v/>
      </c>
      <c r="S18" s="151"/>
      <c r="T18" s="144"/>
      <c r="U18" s="144"/>
      <c r="V18" s="144"/>
      <c r="W18" s="144"/>
      <c r="X18" s="144"/>
      <c r="Y18" s="144"/>
      <c r="Z18" s="144"/>
      <c r="AA18" s="152" t="str">
        <f>IF(OR($D18="",$AB18="",GlobalParameters!$C$12=""),"",IF($AE18&lt;160,$AB18-VLOOKUP($AE18,Relay_Req!$A$2:$I$16,9),""))</f>
        <v/>
      </c>
      <c r="AB18" s="144"/>
      <c r="AC18" s="144"/>
      <c r="AD18" s="151"/>
      <c r="AE18" s="126" t="e">
        <f>100+VLOOKUP($D18,Relay_Req!$N$2:$O$6,2)+VLOOKUP(GlobalParameters!$C$12,Relay_Req!$P$2:$Q$4,2)</f>
        <v>#N/A</v>
      </c>
      <c r="AH18" s="170" t="s">
        <v>135</v>
      </c>
    </row>
    <row r="19" spans="1:34" x14ac:dyDescent="0.25">
      <c r="A19" s="125"/>
      <c r="B19" s="144"/>
      <c r="C19" s="144"/>
      <c r="D19" s="145"/>
      <c r="E19" s="157"/>
      <c r="F19" s="158" t="str">
        <f t="shared" si="0"/>
        <v/>
      </c>
      <c r="G19" s="148" t="str">
        <f>IF($D19="","",VLOOKUP($AE19,Relay_Req!$A$2:$I$16,5))</f>
        <v/>
      </c>
      <c r="H19" s="157"/>
      <c r="I19" s="158" t="str">
        <f t="shared" si="1"/>
        <v/>
      </c>
      <c r="J19" s="148" t="str">
        <f>IF($D19="","",VLOOKUP($AE19,Relay_Req!$A$2:$I$16,6))</f>
        <v/>
      </c>
      <c r="K19" s="146"/>
      <c r="L19" s="147" t="str">
        <f t="shared" si="2"/>
        <v/>
      </c>
      <c r="M19" s="148" t="str">
        <f>IF($D19="","",VLOOKUP($AE19,Relay_Req!$A$2:$I$16,7))</f>
        <v/>
      </c>
      <c r="N19" s="146"/>
      <c r="O19" s="147" t="str">
        <f t="shared" si="3"/>
        <v/>
      </c>
      <c r="P19" s="148" t="str">
        <f>IF($D19="","",VLOOKUP($AE19,Relay_Req!$A$2:$I$16,8))</f>
        <v/>
      </c>
      <c r="Q19" s="149" t="str">
        <f t="shared" si="4"/>
        <v/>
      </c>
      <c r="R19" s="150" t="str">
        <f>IF(OR($D19="",GlobalParameters!$C$12=""),"",$AA19)</f>
        <v/>
      </c>
      <c r="S19" s="151"/>
      <c r="T19" s="144"/>
      <c r="U19" s="144"/>
      <c r="V19" s="144"/>
      <c r="W19" s="144"/>
      <c r="X19" s="144"/>
      <c r="Y19" s="144"/>
      <c r="Z19" s="144"/>
      <c r="AA19" s="152" t="str">
        <f>IF(OR($D19="",$AB19="",GlobalParameters!$C$12=""),"",IF($AE19&lt;160,$AB19-VLOOKUP($AE19,Relay_Req!$A$2:$I$16,9),""))</f>
        <v/>
      </c>
      <c r="AB19" s="144"/>
      <c r="AC19" s="144"/>
      <c r="AD19" s="151"/>
      <c r="AE19" s="126" t="e">
        <f>100+VLOOKUP($D19,Relay_Req!$N$2:$O$6,2)+VLOOKUP(GlobalParameters!$C$12,Relay_Req!$P$2:$Q$4,2)</f>
        <v>#N/A</v>
      </c>
      <c r="AH19" s="170" t="s">
        <v>136</v>
      </c>
    </row>
    <row r="20" spans="1:34" x14ac:dyDescent="0.25">
      <c r="A20" s="125"/>
      <c r="B20" s="144"/>
      <c r="C20" s="144"/>
      <c r="D20" s="145"/>
      <c r="E20" s="157"/>
      <c r="F20" s="158" t="str">
        <f t="shared" si="0"/>
        <v/>
      </c>
      <c r="G20" s="148" t="str">
        <f>IF($D20="","",VLOOKUP($AE20,Relay_Req!$A$2:$I$16,5))</f>
        <v/>
      </c>
      <c r="H20" s="157"/>
      <c r="I20" s="158" t="str">
        <f t="shared" si="1"/>
        <v/>
      </c>
      <c r="J20" s="148" t="str">
        <f>IF($D20="","",VLOOKUP($AE20,Relay_Req!$A$2:$I$16,6))</f>
        <v/>
      </c>
      <c r="K20" s="146"/>
      <c r="L20" s="147" t="str">
        <f t="shared" si="2"/>
        <v/>
      </c>
      <c r="M20" s="148" t="str">
        <f>IF($D20="","",VLOOKUP($AE20,Relay_Req!$A$2:$I$16,7))</f>
        <v/>
      </c>
      <c r="N20" s="146"/>
      <c r="O20" s="147" t="str">
        <f t="shared" si="3"/>
        <v/>
      </c>
      <c r="P20" s="148" t="str">
        <f>IF($D20="","",VLOOKUP($AE20,Relay_Req!$A$2:$I$16,8))</f>
        <v/>
      </c>
      <c r="Q20" s="149" t="str">
        <f t="shared" si="4"/>
        <v/>
      </c>
      <c r="R20" s="150" t="str">
        <f>IF(OR($D20="",GlobalParameters!$C$12=""),"",$AA20)</f>
        <v/>
      </c>
      <c r="S20" s="151"/>
      <c r="T20" s="144"/>
      <c r="U20" s="144"/>
      <c r="V20" s="144"/>
      <c r="W20" s="144"/>
      <c r="X20" s="144"/>
      <c r="Y20" s="144"/>
      <c r="Z20" s="144"/>
      <c r="AA20" s="152" t="str">
        <f>IF(OR($D20="",$AB20="",GlobalParameters!$C$12=""),"",IF($AE20&lt;160,$AB20-VLOOKUP($AE20,Relay_Req!$A$2:$I$16,9),""))</f>
        <v/>
      </c>
      <c r="AB20" s="144"/>
      <c r="AC20" s="144"/>
      <c r="AD20" s="151"/>
      <c r="AE20" s="126" t="e">
        <f>100+VLOOKUP($D20,Relay_Req!$N$2:$O$6,2)+VLOOKUP(GlobalParameters!$C$12,Relay_Req!$P$2:$Q$4,2)</f>
        <v>#N/A</v>
      </c>
    </row>
    <row r="21" spans="1:34" x14ac:dyDescent="0.25">
      <c r="A21" s="125"/>
      <c r="B21" s="144"/>
      <c r="C21" s="144"/>
      <c r="D21" s="145"/>
      <c r="E21" s="157"/>
      <c r="F21" s="158" t="str">
        <f t="shared" si="0"/>
        <v/>
      </c>
      <c r="G21" s="148" t="str">
        <f>IF($D21="","",VLOOKUP($AE21,Relay_Req!$A$2:$I$16,5))</f>
        <v/>
      </c>
      <c r="H21" s="157"/>
      <c r="I21" s="158" t="str">
        <f t="shared" si="1"/>
        <v/>
      </c>
      <c r="J21" s="148" t="str">
        <f>IF($D21="","",VLOOKUP($AE21,Relay_Req!$A$2:$I$16,6))</f>
        <v/>
      </c>
      <c r="K21" s="146"/>
      <c r="L21" s="147" t="str">
        <f t="shared" si="2"/>
        <v/>
      </c>
      <c r="M21" s="148" t="str">
        <f>IF($D21="","",VLOOKUP($AE21,Relay_Req!$A$2:$I$16,7))</f>
        <v/>
      </c>
      <c r="N21" s="146"/>
      <c r="O21" s="147" t="str">
        <f t="shared" si="3"/>
        <v/>
      </c>
      <c r="P21" s="148" t="str">
        <f>IF($D21="","",VLOOKUP($AE21,Relay_Req!$A$2:$I$16,8))</f>
        <v/>
      </c>
      <c r="Q21" s="149" t="str">
        <f t="shared" si="4"/>
        <v/>
      </c>
      <c r="R21" s="150" t="str">
        <f>IF(OR($D21="",GlobalParameters!$C$12=""),"",$AA21)</f>
        <v/>
      </c>
      <c r="S21" s="151"/>
      <c r="T21" s="144"/>
      <c r="U21" s="144"/>
      <c r="V21" s="144"/>
      <c r="W21" s="144"/>
      <c r="X21" s="144"/>
      <c r="Y21" s="144"/>
      <c r="Z21" s="144"/>
      <c r="AA21" s="152" t="str">
        <f>IF(OR($D21="",$AB21="",GlobalParameters!$C$12=""),"",IF($AE21&lt;160,$AB21-VLOOKUP($AE21,Relay_Req!$A$2:$I$16,9),""))</f>
        <v/>
      </c>
      <c r="AB21" s="144"/>
      <c r="AC21" s="144"/>
      <c r="AD21" s="151"/>
      <c r="AE21" s="126" t="e">
        <f>100+VLOOKUP($D21,Relay_Req!$N$2:$O$6,2)+VLOOKUP(GlobalParameters!$C$12,Relay_Req!$P$2:$Q$4,2)</f>
        <v>#N/A</v>
      </c>
    </row>
    <row r="22" spans="1:34" x14ac:dyDescent="0.25">
      <c r="A22" s="125"/>
      <c r="B22" s="144"/>
      <c r="C22" s="144"/>
      <c r="D22" s="145"/>
      <c r="E22" s="157"/>
      <c r="F22" s="158" t="str">
        <f t="shared" si="0"/>
        <v/>
      </c>
      <c r="G22" s="148" t="str">
        <f>IF($D22="","",VLOOKUP($AE22,Relay_Req!$A$2:$I$16,5))</f>
        <v/>
      </c>
      <c r="H22" s="157"/>
      <c r="I22" s="158" t="str">
        <f t="shared" si="1"/>
        <v/>
      </c>
      <c r="J22" s="148" t="str">
        <f>IF($D22="","",VLOOKUP($AE22,Relay_Req!$A$2:$I$16,6))</f>
        <v/>
      </c>
      <c r="K22" s="146"/>
      <c r="L22" s="147" t="str">
        <f t="shared" si="2"/>
        <v/>
      </c>
      <c r="M22" s="148" t="str">
        <f>IF($D22="","",VLOOKUP($AE22,Relay_Req!$A$2:$I$16,7))</f>
        <v/>
      </c>
      <c r="N22" s="146"/>
      <c r="O22" s="147" t="str">
        <f t="shared" si="3"/>
        <v/>
      </c>
      <c r="P22" s="148" t="str">
        <f>IF($D22="","",VLOOKUP($AE22,Relay_Req!$A$2:$I$16,8))</f>
        <v/>
      </c>
      <c r="Q22" s="149" t="str">
        <f t="shared" si="4"/>
        <v/>
      </c>
      <c r="R22" s="150" t="str">
        <f>IF(OR($D22="",GlobalParameters!$C$12=""),"",$AA22)</f>
        <v/>
      </c>
      <c r="S22" s="151"/>
      <c r="T22" s="144"/>
      <c r="U22" s="144"/>
      <c r="V22" s="144"/>
      <c r="W22" s="144"/>
      <c r="X22" s="144"/>
      <c r="Y22" s="144"/>
      <c r="Z22" s="144"/>
      <c r="AA22" s="152" t="str">
        <f>IF(OR($D22="",$AB22="",GlobalParameters!$C$12=""),"",IF($AE22&lt;160,$AB22-VLOOKUP($AE22,Relay_Req!$A$2:$I$16,9),""))</f>
        <v/>
      </c>
      <c r="AB22" s="144"/>
      <c r="AC22" s="144"/>
      <c r="AD22" s="151"/>
      <c r="AE22" s="126" t="e">
        <f>100+VLOOKUP($D22,Relay_Req!$N$2:$O$6,2)+VLOOKUP(GlobalParameters!$C$12,Relay_Req!$P$2:$Q$4,2)</f>
        <v>#N/A</v>
      </c>
    </row>
    <row r="23" spans="1:34" x14ac:dyDescent="0.25">
      <c r="A23" s="125"/>
      <c r="B23" s="144"/>
      <c r="C23" s="144"/>
      <c r="D23" s="145"/>
      <c r="E23" s="157"/>
      <c r="F23" s="158" t="str">
        <f t="shared" si="0"/>
        <v/>
      </c>
      <c r="G23" s="148" t="str">
        <f>IF($D23="","",VLOOKUP($AE23,Relay_Req!$A$2:$I$16,5))</f>
        <v/>
      </c>
      <c r="H23" s="157"/>
      <c r="I23" s="158" t="str">
        <f t="shared" si="1"/>
        <v/>
      </c>
      <c r="J23" s="148" t="str">
        <f>IF($D23="","",VLOOKUP($AE23,Relay_Req!$A$2:$I$16,6))</f>
        <v/>
      </c>
      <c r="K23" s="146"/>
      <c r="L23" s="147" t="str">
        <f t="shared" si="2"/>
        <v/>
      </c>
      <c r="M23" s="148" t="str">
        <f>IF($D23="","",VLOOKUP($AE23,Relay_Req!$A$2:$I$16,7))</f>
        <v/>
      </c>
      <c r="N23" s="146"/>
      <c r="O23" s="147" t="str">
        <f t="shared" si="3"/>
        <v/>
      </c>
      <c r="P23" s="148" t="str">
        <f>IF($D23="","",VLOOKUP($AE23,Relay_Req!$A$2:$I$16,8))</f>
        <v/>
      </c>
      <c r="Q23" s="149" t="str">
        <f t="shared" si="4"/>
        <v/>
      </c>
      <c r="R23" s="150" t="str">
        <f>IF(OR($D23="",GlobalParameters!$C$12=""),"",$AA23)</f>
        <v/>
      </c>
      <c r="S23" s="151"/>
      <c r="T23" s="144"/>
      <c r="U23" s="144"/>
      <c r="V23" s="144"/>
      <c r="W23" s="144"/>
      <c r="X23" s="144"/>
      <c r="Y23" s="144"/>
      <c r="Z23" s="144"/>
      <c r="AA23" s="152" t="str">
        <f>IF(OR($D23="",$AB23="",GlobalParameters!$C$12=""),"",IF($AE23&lt;160,$AB23-VLOOKUP($AE23,Relay_Req!$A$2:$I$16,9),""))</f>
        <v/>
      </c>
      <c r="AB23" s="144"/>
      <c r="AC23" s="144"/>
      <c r="AD23" s="151"/>
      <c r="AE23" s="126" t="e">
        <f>100+VLOOKUP($D23,Relay_Req!$N$2:$O$6,2)+VLOOKUP(GlobalParameters!$C$12,Relay_Req!$P$2:$Q$4,2)</f>
        <v>#N/A</v>
      </c>
    </row>
    <row r="24" spans="1:34" x14ac:dyDescent="0.25">
      <c r="A24" s="125"/>
      <c r="B24" s="144"/>
      <c r="C24" s="144"/>
      <c r="D24" s="145"/>
      <c r="E24" s="157"/>
      <c r="F24" s="158" t="str">
        <f t="shared" si="0"/>
        <v/>
      </c>
      <c r="G24" s="148" t="str">
        <f>IF($D24="","",VLOOKUP($AE24,Relay_Req!$A$2:$I$16,5))</f>
        <v/>
      </c>
      <c r="H24" s="157"/>
      <c r="I24" s="158" t="str">
        <f t="shared" si="1"/>
        <v/>
      </c>
      <c r="J24" s="148" t="str">
        <f>IF($D24="","",VLOOKUP($AE24,Relay_Req!$A$2:$I$16,6))</f>
        <v/>
      </c>
      <c r="K24" s="146"/>
      <c r="L24" s="147" t="str">
        <f t="shared" si="2"/>
        <v/>
      </c>
      <c r="M24" s="148" t="str">
        <f>IF($D24="","",VLOOKUP($AE24,Relay_Req!$A$2:$I$16,7))</f>
        <v/>
      </c>
      <c r="N24" s="146"/>
      <c r="O24" s="147" t="str">
        <f t="shared" si="3"/>
        <v/>
      </c>
      <c r="P24" s="148" t="str">
        <f>IF($D24="","",VLOOKUP($AE24,Relay_Req!$A$2:$I$16,8))</f>
        <v/>
      </c>
      <c r="Q24" s="149" t="str">
        <f t="shared" si="4"/>
        <v/>
      </c>
      <c r="R24" s="150" t="str">
        <f>IF(OR($D24="",GlobalParameters!$C$12=""),"",$AA24)</f>
        <v/>
      </c>
      <c r="S24" s="151"/>
      <c r="T24" s="144"/>
      <c r="U24" s="144"/>
      <c r="V24" s="144"/>
      <c r="W24" s="144"/>
      <c r="X24" s="144"/>
      <c r="Y24" s="144"/>
      <c r="Z24" s="144"/>
      <c r="AA24" s="152" t="str">
        <f>IF(OR($D24="",$AB24="",GlobalParameters!$C$12=""),"",IF($AE24&lt;160,$AB24-VLOOKUP($AE24,Relay_Req!$A$2:$I$16,9),""))</f>
        <v/>
      </c>
      <c r="AB24" s="144"/>
      <c r="AC24" s="144"/>
      <c r="AD24" s="151"/>
      <c r="AE24" s="126" t="e">
        <f>100+VLOOKUP($D24,Relay_Req!$N$2:$O$6,2)+VLOOKUP(GlobalParameters!$C$12,Relay_Req!$P$2:$Q$4,2)</f>
        <v>#N/A</v>
      </c>
    </row>
    <row r="25" spans="1:34" x14ac:dyDescent="0.25">
      <c r="A25" s="125"/>
      <c r="B25" s="144"/>
      <c r="C25" s="144"/>
      <c r="D25" s="145"/>
      <c r="E25" s="157"/>
      <c r="F25" s="158" t="str">
        <f t="shared" si="0"/>
        <v/>
      </c>
      <c r="G25" s="148" t="str">
        <f>IF($D25="","",VLOOKUP($AE25,Relay_Req!$A$2:$I$16,5))</f>
        <v/>
      </c>
      <c r="H25" s="157"/>
      <c r="I25" s="158" t="str">
        <f t="shared" si="1"/>
        <v/>
      </c>
      <c r="J25" s="148" t="str">
        <f>IF($D25="","",VLOOKUP($AE25,Relay_Req!$A$2:$I$16,6))</f>
        <v/>
      </c>
      <c r="K25" s="146"/>
      <c r="L25" s="147" t="str">
        <f t="shared" si="2"/>
        <v/>
      </c>
      <c r="M25" s="148" t="str">
        <f>IF($D25="","",VLOOKUP($AE25,Relay_Req!$A$2:$I$16,7))</f>
        <v/>
      </c>
      <c r="N25" s="146"/>
      <c r="O25" s="147" t="str">
        <f t="shared" si="3"/>
        <v/>
      </c>
      <c r="P25" s="148" t="str">
        <f>IF($D25="","",VLOOKUP($AE25,Relay_Req!$A$2:$I$16,8))</f>
        <v/>
      </c>
      <c r="Q25" s="149" t="str">
        <f t="shared" si="4"/>
        <v/>
      </c>
      <c r="R25" s="150" t="str">
        <f>IF(OR($D25="",GlobalParameters!$C$12=""),"",$AA25)</f>
        <v/>
      </c>
      <c r="S25" s="151"/>
      <c r="T25" s="144"/>
      <c r="U25" s="144"/>
      <c r="V25" s="144"/>
      <c r="W25" s="144"/>
      <c r="X25" s="144"/>
      <c r="Y25" s="144"/>
      <c r="Z25" s="144"/>
      <c r="AA25" s="152" t="str">
        <f>IF(OR($D25="",$AB25="",GlobalParameters!$C$12=""),"",IF($AE25&lt;160,$AB25-VLOOKUP($AE25,Relay_Req!$A$2:$I$16,9),""))</f>
        <v/>
      </c>
      <c r="AB25" s="144"/>
      <c r="AC25" s="144"/>
      <c r="AD25" s="151"/>
      <c r="AE25" s="126" t="e">
        <f>100+VLOOKUP($D25,Relay_Req!$N$2:$O$6,2)+VLOOKUP(GlobalParameters!$C$12,Relay_Req!$P$2:$Q$4,2)</f>
        <v>#N/A</v>
      </c>
    </row>
    <row r="26" spans="1:34" x14ac:dyDescent="0.25">
      <c r="A26" s="125"/>
      <c r="B26" s="144"/>
      <c r="C26" s="144"/>
      <c r="D26" s="145"/>
      <c r="E26" s="157"/>
      <c r="F26" s="158" t="str">
        <f t="shared" si="0"/>
        <v/>
      </c>
      <c r="G26" s="148" t="str">
        <f>IF($D26="","",VLOOKUP($AE26,Relay_Req!$A$2:$I$16,5))</f>
        <v/>
      </c>
      <c r="H26" s="157"/>
      <c r="I26" s="158" t="str">
        <f t="shared" si="1"/>
        <v/>
      </c>
      <c r="J26" s="148" t="str">
        <f>IF($D26="","",VLOOKUP($AE26,Relay_Req!$A$2:$I$16,6))</f>
        <v/>
      </c>
      <c r="K26" s="146"/>
      <c r="L26" s="147" t="str">
        <f t="shared" si="2"/>
        <v/>
      </c>
      <c r="M26" s="148" t="str">
        <f>IF($D26="","",VLOOKUP($AE26,Relay_Req!$A$2:$I$16,7))</f>
        <v/>
      </c>
      <c r="N26" s="146"/>
      <c r="O26" s="147" t="str">
        <f t="shared" si="3"/>
        <v/>
      </c>
      <c r="P26" s="148" t="str">
        <f>IF($D26="","",VLOOKUP($AE26,Relay_Req!$A$2:$I$16,8))</f>
        <v/>
      </c>
      <c r="Q26" s="149" t="str">
        <f t="shared" si="4"/>
        <v/>
      </c>
      <c r="R26" s="150" t="str">
        <f>IF(OR($D26="",GlobalParameters!$C$12=""),"",$AA26)</f>
        <v/>
      </c>
      <c r="S26" s="151"/>
      <c r="T26" s="144"/>
      <c r="U26" s="144"/>
      <c r="V26" s="144"/>
      <c r="W26" s="144"/>
      <c r="X26" s="144"/>
      <c r="Y26" s="144"/>
      <c r="Z26" s="144"/>
      <c r="AA26" s="152" t="str">
        <f>IF(OR($D26="",$AB26="",GlobalParameters!$C$12=""),"",IF($AE26&lt;160,$AB26-VLOOKUP($AE26,Relay_Req!$A$2:$I$16,9),""))</f>
        <v/>
      </c>
      <c r="AB26" s="144"/>
      <c r="AC26" s="144"/>
      <c r="AD26" s="151"/>
      <c r="AE26" s="126" t="e">
        <f>100+VLOOKUP($D26,Relay_Req!$N$2:$O$6,2)+VLOOKUP(GlobalParameters!$C$12,Relay_Req!$P$2:$Q$4,2)</f>
        <v>#N/A</v>
      </c>
    </row>
    <row r="27" spans="1:34" x14ac:dyDescent="0.25">
      <c r="A27" s="125"/>
      <c r="B27" s="144"/>
      <c r="C27" s="144"/>
      <c r="D27" s="145"/>
      <c r="E27" s="157"/>
      <c r="F27" s="158" t="str">
        <f t="shared" si="0"/>
        <v/>
      </c>
      <c r="G27" s="148" t="str">
        <f>IF($D27="","",VLOOKUP($AE27,Relay_Req!$A$2:$I$16,5))</f>
        <v/>
      </c>
      <c r="H27" s="157"/>
      <c r="I27" s="158" t="str">
        <f t="shared" si="1"/>
        <v/>
      </c>
      <c r="J27" s="148" t="str">
        <f>IF($D27="","",VLOOKUP($AE27,Relay_Req!$A$2:$I$16,6))</f>
        <v/>
      </c>
      <c r="K27" s="146"/>
      <c r="L27" s="147" t="str">
        <f t="shared" si="2"/>
        <v/>
      </c>
      <c r="M27" s="148" t="str">
        <f>IF($D27="","",VLOOKUP($AE27,Relay_Req!$A$2:$I$16,7))</f>
        <v/>
      </c>
      <c r="N27" s="146"/>
      <c r="O27" s="147" t="str">
        <f t="shared" si="3"/>
        <v/>
      </c>
      <c r="P27" s="148" t="str">
        <f>IF($D27="","",VLOOKUP($AE27,Relay_Req!$A$2:$I$16,8))</f>
        <v/>
      </c>
      <c r="Q27" s="149" t="str">
        <f t="shared" si="4"/>
        <v/>
      </c>
      <c r="R27" s="150" t="str">
        <f>IF(OR($D27="",GlobalParameters!$C$12=""),"",$AA27)</f>
        <v/>
      </c>
      <c r="S27" s="151"/>
      <c r="T27" s="144"/>
      <c r="U27" s="144"/>
      <c r="V27" s="144"/>
      <c r="W27" s="144"/>
      <c r="X27" s="144"/>
      <c r="Y27" s="144"/>
      <c r="Z27" s="144"/>
      <c r="AA27" s="152" t="str">
        <f>IF(OR($D27="",$AB27="",GlobalParameters!$C$12=""),"",IF($AE27&lt;160,$AB27-VLOOKUP($AE27,Relay_Req!$A$2:$I$16,9),""))</f>
        <v/>
      </c>
      <c r="AB27" s="144"/>
      <c r="AC27" s="144"/>
      <c r="AD27" s="151"/>
      <c r="AE27" s="126" t="e">
        <f>100+VLOOKUP($D27,Relay_Req!$N$2:$O$6,2)+VLOOKUP(GlobalParameters!$C$12,Relay_Req!$P$2:$Q$4,2)</f>
        <v>#N/A</v>
      </c>
    </row>
    <row r="28" spans="1:34" x14ac:dyDescent="0.25">
      <c r="A28" s="125"/>
      <c r="B28" s="144"/>
      <c r="C28" s="144"/>
      <c r="D28" s="145"/>
      <c r="E28" s="157"/>
      <c r="F28" s="158" t="str">
        <f t="shared" si="0"/>
        <v/>
      </c>
      <c r="G28" s="148" t="str">
        <f>IF($D28="","",VLOOKUP($AE28,Relay_Req!$A$2:$I$16,5))</f>
        <v/>
      </c>
      <c r="H28" s="157"/>
      <c r="I28" s="158" t="str">
        <f t="shared" si="1"/>
        <v/>
      </c>
      <c r="J28" s="148" t="str">
        <f>IF($D28="","",VLOOKUP($AE28,Relay_Req!$A$2:$I$16,6))</f>
        <v/>
      </c>
      <c r="K28" s="146"/>
      <c r="L28" s="147" t="str">
        <f t="shared" si="2"/>
        <v/>
      </c>
      <c r="M28" s="148" t="str">
        <f>IF($D28="","",VLOOKUP($AE28,Relay_Req!$A$2:$I$16,7))</f>
        <v/>
      </c>
      <c r="N28" s="146"/>
      <c r="O28" s="147" t="str">
        <f t="shared" si="3"/>
        <v/>
      </c>
      <c r="P28" s="148" t="str">
        <f>IF($D28="","",VLOOKUP($AE28,Relay_Req!$A$2:$I$16,8))</f>
        <v/>
      </c>
      <c r="Q28" s="149" t="str">
        <f t="shared" si="4"/>
        <v/>
      </c>
      <c r="R28" s="150" t="str">
        <f>IF(OR($D28="",GlobalParameters!$C$12=""),"",$AA28)</f>
        <v/>
      </c>
      <c r="S28" s="151"/>
      <c r="T28" s="144"/>
      <c r="U28" s="144"/>
      <c r="V28" s="144"/>
      <c r="W28" s="144"/>
      <c r="X28" s="144"/>
      <c r="Y28" s="144"/>
      <c r="Z28" s="144"/>
      <c r="AA28" s="152" t="str">
        <f>IF(OR($D28="",$AB28="",GlobalParameters!$C$12=""),"",IF($AE28&lt;160,$AB28-VLOOKUP($AE28,Relay_Req!$A$2:$I$16,9),""))</f>
        <v/>
      </c>
      <c r="AB28" s="144"/>
      <c r="AC28" s="144"/>
      <c r="AD28" s="151"/>
      <c r="AE28" s="126" t="e">
        <f>100+VLOOKUP($D28,Relay_Req!$N$2:$O$6,2)+VLOOKUP(GlobalParameters!$C$12,Relay_Req!$P$2:$Q$4,2)</f>
        <v>#N/A</v>
      </c>
    </row>
    <row r="29" spans="1:34" x14ac:dyDescent="0.25">
      <c r="A29" s="125"/>
      <c r="B29" s="144"/>
      <c r="C29" s="144"/>
      <c r="D29" s="145"/>
      <c r="E29" s="157"/>
      <c r="F29" s="158" t="str">
        <f t="shared" si="0"/>
        <v/>
      </c>
      <c r="G29" s="148" t="str">
        <f>IF($D29="","",VLOOKUP($AE29,Relay_Req!$A$2:$I$16,5))</f>
        <v/>
      </c>
      <c r="H29" s="157"/>
      <c r="I29" s="158" t="str">
        <f t="shared" si="1"/>
        <v/>
      </c>
      <c r="J29" s="148" t="str">
        <f>IF($D29="","",VLOOKUP($AE29,Relay_Req!$A$2:$I$16,6))</f>
        <v/>
      </c>
      <c r="K29" s="146"/>
      <c r="L29" s="147" t="str">
        <f t="shared" si="2"/>
        <v/>
      </c>
      <c r="M29" s="148" t="str">
        <f>IF($D29="","",VLOOKUP($AE29,Relay_Req!$A$2:$I$16,7))</f>
        <v/>
      </c>
      <c r="N29" s="146"/>
      <c r="O29" s="147" t="str">
        <f t="shared" si="3"/>
        <v/>
      </c>
      <c r="P29" s="148" t="str">
        <f>IF($D29="","",VLOOKUP($AE29,Relay_Req!$A$2:$I$16,8))</f>
        <v/>
      </c>
      <c r="Q29" s="149" t="str">
        <f t="shared" si="4"/>
        <v/>
      </c>
      <c r="R29" s="150" t="str">
        <f>IF(OR($D29="",GlobalParameters!$C$12=""),"",$AA29)</f>
        <v/>
      </c>
      <c r="S29" s="151"/>
      <c r="T29" s="144"/>
      <c r="U29" s="144"/>
      <c r="V29" s="144"/>
      <c r="W29" s="144"/>
      <c r="X29" s="144"/>
      <c r="Y29" s="144"/>
      <c r="Z29" s="144"/>
      <c r="AA29" s="152" t="str">
        <f>IF(OR($D29="",$AB29="",GlobalParameters!$C$12=""),"",IF($AE29&lt;160,$AB29-VLOOKUP($AE29,Relay_Req!$A$2:$I$16,9),""))</f>
        <v/>
      </c>
      <c r="AB29" s="144"/>
      <c r="AC29" s="144"/>
      <c r="AD29" s="151"/>
      <c r="AE29" s="126" t="e">
        <f>100+VLOOKUP($D29,Relay_Req!$N$2:$O$6,2)+VLOOKUP(GlobalParameters!$C$12,Relay_Req!$P$2:$Q$4,2)</f>
        <v>#N/A</v>
      </c>
    </row>
    <row r="30" spans="1:34" x14ac:dyDescent="0.25">
      <c r="A30" s="125"/>
      <c r="B30" s="144"/>
      <c r="C30" s="144"/>
      <c r="D30" s="145"/>
      <c r="E30" s="157"/>
      <c r="F30" s="158" t="str">
        <f t="shared" si="0"/>
        <v/>
      </c>
      <c r="G30" s="148" t="str">
        <f>IF($D30="","",VLOOKUP($AE30,Relay_Req!$A$2:$I$16,5))</f>
        <v/>
      </c>
      <c r="H30" s="157"/>
      <c r="I30" s="158" t="str">
        <f t="shared" si="1"/>
        <v/>
      </c>
      <c r="J30" s="148" t="str">
        <f>IF($D30="","",VLOOKUP($AE30,Relay_Req!$A$2:$I$16,6))</f>
        <v/>
      </c>
      <c r="K30" s="146"/>
      <c r="L30" s="147" t="str">
        <f t="shared" si="2"/>
        <v/>
      </c>
      <c r="M30" s="148" t="str">
        <f>IF($D30="","",VLOOKUP($AE30,Relay_Req!$A$2:$I$16,7))</f>
        <v/>
      </c>
      <c r="N30" s="146"/>
      <c r="O30" s="147" t="str">
        <f t="shared" si="3"/>
        <v/>
      </c>
      <c r="P30" s="148" t="str">
        <f>IF($D30="","",VLOOKUP($AE30,Relay_Req!$A$2:$I$16,8))</f>
        <v/>
      </c>
      <c r="Q30" s="149" t="str">
        <f t="shared" si="4"/>
        <v/>
      </c>
      <c r="R30" s="150" t="str">
        <f>IF(OR($D30="",GlobalParameters!$C$12=""),"",$AA30)</f>
        <v/>
      </c>
      <c r="S30" s="151"/>
      <c r="T30" s="144"/>
      <c r="U30" s="144"/>
      <c r="V30" s="144"/>
      <c r="W30" s="144"/>
      <c r="X30" s="144"/>
      <c r="Y30" s="144"/>
      <c r="Z30" s="144"/>
      <c r="AA30" s="152" t="str">
        <f>IF(OR($D30="",$AB30="",GlobalParameters!$C$12=""),"",IF($AE30&lt;160,$AB30-VLOOKUP($AE30,Relay_Req!$A$2:$I$16,9),""))</f>
        <v/>
      </c>
      <c r="AB30" s="144"/>
      <c r="AC30" s="144"/>
      <c r="AD30" s="151"/>
      <c r="AE30" s="126" t="e">
        <f>100+VLOOKUP($D30,Relay_Req!$N$2:$O$6,2)+VLOOKUP(GlobalParameters!$C$12,Relay_Req!$P$2:$Q$4,2)</f>
        <v>#N/A</v>
      </c>
    </row>
    <row r="31" spans="1:34" x14ac:dyDescent="0.25">
      <c r="A31" s="125"/>
      <c r="B31" s="144"/>
      <c r="C31" s="144"/>
      <c r="D31" s="145"/>
      <c r="E31" s="157"/>
      <c r="F31" s="158" t="str">
        <f t="shared" si="0"/>
        <v/>
      </c>
      <c r="G31" s="148" t="str">
        <f>IF($D31="","",VLOOKUP($AE31,Relay_Req!$A$2:$I$16,5))</f>
        <v/>
      </c>
      <c r="H31" s="157"/>
      <c r="I31" s="158" t="str">
        <f t="shared" si="1"/>
        <v/>
      </c>
      <c r="J31" s="148" t="str">
        <f>IF($D31="","",VLOOKUP($AE31,Relay_Req!$A$2:$I$16,6))</f>
        <v/>
      </c>
      <c r="K31" s="146"/>
      <c r="L31" s="147" t="str">
        <f t="shared" si="2"/>
        <v/>
      </c>
      <c r="M31" s="148" t="str">
        <f>IF($D31="","",VLOOKUP($AE31,Relay_Req!$A$2:$I$16,7))</f>
        <v/>
      </c>
      <c r="N31" s="146"/>
      <c r="O31" s="147" t="str">
        <f t="shared" si="3"/>
        <v/>
      </c>
      <c r="P31" s="148" t="str">
        <f>IF($D31="","",VLOOKUP($AE31,Relay_Req!$A$2:$I$16,8))</f>
        <v/>
      </c>
      <c r="Q31" s="149" t="str">
        <f t="shared" ref="Q31:Q94" si="5">IF($D31="","",$J$6+AC31)</f>
        <v/>
      </c>
      <c r="R31" s="150" t="str">
        <f>IF(OR($D31="",GlobalParameters!$C$12=""),"",$AA31)</f>
        <v/>
      </c>
      <c r="S31" s="151"/>
      <c r="T31" s="144"/>
      <c r="U31" s="144"/>
      <c r="V31" s="144"/>
      <c r="W31" s="144"/>
      <c r="X31" s="144"/>
      <c r="Y31" s="144"/>
      <c r="Z31" s="144"/>
      <c r="AA31" s="152" t="str">
        <f>IF(OR($D31="",$AB31="",GlobalParameters!$C$12=""),"",IF($AE31&lt;160,$AB31-VLOOKUP($AE31,Relay_Req!$A$2:$I$16,9),""))</f>
        <v/>
      </c>
      <c r="AB31" s="144"/>
      <c r="AC31" s="144"/>
      <c r="AD31" s="151"/>
      <c r="AE31" s="126" t="e">
        <f>100+VLOOKUP($D31,Relay_Req!$N$2:$O$6,2)+VLOOKUP(GlobalParameters!$C$12,Relay_Req!$P$2:$Q$4,2)</f>
        <v>#N/A</v>
      </c>
    </row>
    <row r="32" spans="1:34" x14ac:dyDescent="0.25">
      <c r="A32" s="125"/>
      <c r="B32" s="144"/>
      <c r="C32" s="144"/>
      <c r="D32" s="145"/>
      <c r="E32" s="157"/>
      <c r="F32" s="158" t="str">
        <f t="shared" si="0"/>
        <v/>
      </c>
      <c r="G32" s="148" t="str">
        <f>IF($D32="","",VLOOKUP($AE32,Relay_Req!$A$2:$I$16,5))</f>
        <v/>
      </c>
      <c r="H32" s="157"/>
      <c r="I32" s="158" t="str">
        <f t="shared" si="1"/>
        <v/>
      </c>
      <c r="J32" s="148" t="str">
        <f>IF($D32="","",VLOOKUP($AE32,Relay_Req!$A$2:$I$16,6))</f>
        <v/>
      </c>
      <c r="K32" s="146"/>
      <c r="L32" s="147" t="str">
        <f t="shared" si="2"/>
        <v/>
      </c>
      <c r="M32" s="148" t="str">
        <f>IF($D32="","",VLOOKUP($AE32,Relay_Req!$A$2:$I$16,7))</f>
        <v/>
      </c>
      <c r="N32" s="146"/>
      <c r="O32" s="147" t="str">
        <f t="shared" si="3"/>
        <v/>
      </c>
      <c r="P32" s="148" t="str">
        <f>IF($D32="","",VLOOKUP($AE32,Relay_Req!$A$2:$I$16,8))</f>
        <v/>
      </c>
      <c r="Q32" s="149" t="str">
        <f t="shared" si="5"/>
        <v/>
      </c>
      <c r="R32" s="150" t="str">
        <f>IF(OR($D32="",GlobalParameters!$C$12=""),"",$AA32)</f>
        <v/>
      </c>
      <c r="S32" s="151"/>
      <c r="T32" s="144"/>
      <c r="U32" s="144"/>
      <c r="V32" s="144"/>
      <c r="W32" s="144"/>
      <c r="X32" s="144"/>
      <c r="Y32" s="144"/>
      <c r="Z32" s="144"/>
      <c r="AA32" s="152" t="str">
        <f>IF(OR($D32="",$AB32="",GlobalParameters!$C$12=""),"",IF($AE32&lt;160,$AB32-VLOOKUP($AE32,Relay_Req!$A$2:$I$16,9),""))</f>
        <v/>
      </c>
      <c r="AB32" s="144"/>
      <c r="AC32" s="144"/>
      <c r="AD32" s="151"/>
      <c r="AE32" s="126" t="e">
        <f>100+VLOOKUP($D32,Relay_Req!$N$2:$O$6,2)+VLOOKUP(GlobalParameters!$C$12,Relay_Req!$P$2:$Q$4,2)</f>
        <v>#N/A</v>
      </c>
    </row>
    <row r="33" spans="1:31" x14ac:dyDescent="0.25">
      <c r="A33" s="125"/>
      <c r="B33" s="144"/>
      <c r="C33" s="144"/>
      <c r="D33" s="145"/>
      <c r="E33" s="157"/>
      <c r="F33" s="158" t="str">
        <f t="shared" si="0"/>
        <v/>
      </c>
      <c r="G33" s="148" t="str">
        <f>IF($D33="","",VLOOKUP($AE33,Relay_Req!$A$2:$I$16,5))</f>
        <v/>
      </c>
      <c r="H33" s="157"/>
      <c r="I33" s="158" t="str">
        <f t="shared" si="1"/>
        <v/>
      </c>
      <c r="J33" s="148" t="str">
        <f>IF($D33="","",VLOOKUP($AE33,Relay_Req!$A$2:$I$16,6))</f>
        <v/>
      </c>
      <c r="K33" s="146"/>
      <c r="L33" s="147" t="str">
        <f t="shared" si="2"/>
        <v/>
      </c>
      <c r="M33" s="148" t="str">
        <f>IF($D33="","",VLOOKUP($AE33,Relay_Req!$A$2:$I$16,7))</f>
        <v/>
      </c>
      <c r="N33" s="146"/>
      <c r="O33" s="147" t="str">
        <f t="shared" si="3"/>
        <v/>
      </c>
      <c r="P33" s="148" t="str">
        <f>IF($D33="","",VLOOKUP($AE33,Relay_Req!$A$2:$I$16,8))</f>
        <v/>
      </c>
      <c r="Q33" s="149" t="str">
        <f t="shared" si="5"/>
        <v/>
      </c>
      <c r="R33" s="150" t="str">
        <f>IF(OR($D33="",GlobalParameters!$C$12=""),"",$AA33)</f>
        <v/>
      </c>
      <c r="S33" s="151"/>
      <c r="T33" s="144"/>
      <c r="U33" s="144"/>
      <c r="V33" s="144"/>
      <c r="W33" s="144"/>
      <c r="X33" s="144"/>
      <c r="Y33" s="144"/>
      <c r="Z33" s="144"/>
      <c r="AA33" s="152" t="str">
        <f>IF(OR($D33="",$AB33="",GlobalParameters!$C$12=""),"",IF($AE33&lt;160,$AB33-VLOOKUP($AE33,Relay_Req!$A$2:$I$16,9),""))</f>
        <v/>
      </c>
      <c r="AB33" s="144"/>
      <c r="AC33" s="144"/>
      <c r="AD33" s="151"/>
      <c r="AE33" s="126" t="e">
        <f>100+VLOOKUP($D33,Relay_Req!$N$2:$O$6,2)+VLOOKUP(GlobalParameters!$C$12,Relay_Req!$P$2:$Q$4,2)</f>
        <v>#N/A</v>
      </c>
    </row>
    <row r="34" spans="1:31" x14ac:dyDescent="0.25">
      <c r="A34" s="125"/>
      <c r="B34" s="144"/>
      <c r="C34" s="144"/>
      <c r="D34" s="145"/>
      <c r="E34" s="157"/>
      <c r="F34" s="158" t="str">
        <f t="shared" si="0"/>
        <v/>
      </c>
      <c r="G34" s="148" t="str">
        <f>IF($D34="","",VLOOKUP($AE34,Relay_Req!$A$2:$I$16,5))</f>
        <v/>
      </c>
      <c r="H34" s="157"/>
      <c r="I34" s="158" t="str">
        <f t="shared" si="1"/>
        <v/>
      </c>
      <c r="J34" s="148" t="str">
        <f>IF($D34="","",VLOOKUP($AE34,Relay_Req!$A$2:$I$16,6))</f>
        <v/>
      </c>
      <c r="K34" s="146"/>
      <c r="L34" s="147" t="str">
        <f t="shared" si="2"/>
        <v/>
      </c>
      <c r="M34" s="148" t="str">
        <f>IF($D34="","",VLOOKUP($AE34,Relay_Req!$A$2:$I$16,7))</f>
        <v/>
      </c>
      <c r="N34" s="146"/>
      <c r="O34" s="147" t="str">
        <f t="shared" si="3"/>
        <v/>
      </c>
      <c r="P34" s="148" t="str">
        <f>IF($D34="","",VLOOKUP($AE34,Relay_Req!$A$2:$I$16,8))</f>
        <v/>
      </c>
      <c r="Q34" s="149" t="str">
        <f t="shared" si="5"/>
        <v/>
      </c>
      <c r="R34" s="150" t="str">
        <f>IF(OR($D34="",GlobalParameters!$C$12=""),"",$AA34)</f>
        <v/>
      </c>
      <c r="S34" s="151"/>
      <c r="T34" s="144"/>
      <c r="U34" s="144"/>
      <c r="V34" s="144"/>
      <c r="W34" s="144"/>
      <c r="X34" s="144"/>
      <c r="Y34" s="144"/>
      <c r="Z34" s="144"/>
      <c r="AA34" s="152" t="str">
        <f>IF(OR($D34="",$AB34="",GlobalParameters!$C$12=""),"",IF($AE34&lt;160,$AB34-VLOOKUP($AE34,Relay_Req!$A$2:$I$16,9),""))</f>
        <v/>
      </c>
      <c r="AB34" s="144"/>
      <c r="AC34" s="144"/>
      <c r="AD34" s="151"/>
      <c r="AE34" s="126" t="e">
        <f>100+VLOOKUP($D34,Relay_Req!$N$2:$O$6,2)+VLOOKUP(GlobalParameters!$C$12,Relay_Req!$P$2:$Q$4,2)</f>
        <v>#N/A</v>
      </c>
    </row>
    <row r="35" spans="1:31" x14ac:dyDescent="0.25">
      <c r="A35" s="125"/>
      <c r="B35" s="144"/>
      <c r="C35" s="144"/>
      <c r="D35" s="145"/>
      <c r="E35" s="157"/>
      <c r="F35" s="158" t="str">
        <f t="shared" si="0"/>
        <v/>
      </c>
      <c r="G35" s="148" t="str">
        <f>IF($D35="","",VLOOKUP($AE35,Relay_Req!$A$2:$I$16,5))</f>
        <v/>
      </c>
      <c r="H35" s="157"/>
      <c r="I35" s="158" t="str">
        <f t="shared" si="1"/>
        <v/>
      </c>
      <c r="J35" s="148" t="str">
        <f>IF($D35="","",VLOOKUP($AE35,Relay_Req!$A$2:$I$16,6))</f>
        <v/>
      </c>
      <c r="K35" s="146"/>
      <c r="L35" s="147" t="str">
        <f t="shared" si="2"/>
        <v/>
      </c>
      <c r="M35" s="148" t="str">
        <f>IF($D35="","",VLOOKUP($AE35,Relay_Req!$A$2:$I$16,7))</f>
        <v/>
      </c>
      <c r="N35" s="146"/>
      <c r="O35" s="147" t="str">
        <f t="shared" si="3"/>
        <v/>
      </c>
      <c r="P35" s="148" t="str">
        <f>IF($D35="","",VLOOKUP($AE35,Relay_Req!$A$2:$I$16,8))</f>
        <v/>
      </c>
      <c r="Q35" s="149" t="str">
        <f t="shared" si="5"/>
        <v/>
      </c>
      <c r="R35" s="150" t="str">
        <f>IF(OR($D35="",GlobalParameters!$C$12=""),"",$AA35)</f>
        <v/>
      </c>
      <c r="S35" s="151"/>
      <c r="T35" s="144"/>
      <c r="U35" s="144"/>
      <c r="V35" s="144"/>
      <c r="W35" s="144"/>
      <c r="X35" s="144"/>
      <c r="Y35" s="144"/>
      <c r="Z35" s="144"/>
      <c r="AA35" s="152" t="str">
        <f>IF(OR($D35="",$AB35="",GlobalParameters!$C$12=""),"",IF($AE35&lt;160,$AB35-VLOOKUP($AE35,Relay_Req!$A$2:$I$16,9),""))</f>
        <v/>
      </c>
      <c r="AB35" s="144"/>
      <c r="AC35" s="144"/>
      <c r="AD35" s="151"/>
      <c r="AE35" s="126" t="e">
        <f>100+VLOOKUP($D35,Relay_Req!$N$2:$O$6,2)+VLOOKUP(GlobalParameters!$C$12,Relay_Req!$P$2:$Q$4,2)</f>
        <v>#N/A</v>
      </c>
    </row>
    <row r="36" spans="1:31" x14ac:dyDescent="0.25">
      <c r="A36" s="125"/>
      <c r="B36" s="144"/>
      <c r="C36" s="144"/>
      <c r="D36" s="145"/>
      <c r="E36" s="157"/>
      <c r="F36" s="158" t="str">
        <f t="shared" si="0"/>
        <v/>
      </c>
      <c r="G36" s="148" t="str">
        <f>IF($D36="","",VLOOKUP($AE36,Relay_Req!$A$2:$I$16,5))</f>
        <v/>
      </c>
      <c r="H36" s="157"/>
      <c r="I36" s="158" t="str">
        <f t="shared" si="1"/>
        <v/>
      </c>
      <c r="J36" s="148" t="str">
        <f>IF($D36="","",VLOOKUP($AE36,Relay_Req!$A$2:$I$16,6))</f>
        <v/>
      </c>
      <c r="K36" s="146"/>
      <c r="L36" s="147" t="str">
        <f t="shared" si="2"/>
        <v/>
      </c>
      <c r="M36" s="148" t="str">
        <f>IF($D36="","",VLOOKUP($AE36,Relay_Req!$A$2:$I$16,7))</f>
        <v/>
      </c>
      <c r="N36" s="146"/>
      <c r="O36" s="147" t="str">
        <f t="shared" si="3"/>
        <v/>
      </c>
      <c r="P36" s="148" t="str">
        <f>IF($D36="","",VLOOKUP($AE36,Relay_Req!$A$2:$I$16,8))</f>
        <v/>
      </c>
      <c r="Q36" s="149" t="str">
        <f t="shared" si="5"/>
        <v/>
      </c>
      <c r="R36" s="150" t="str">
        <f>IF(OR($D36="",GlobalParameters!$C$12=""),"",$AA36)</f>
        <v/>
      </c>
      <c r="S36" s="151"/>
      <c r="T36" s="144"/>
      <c r="U36" s="144"/>
      <c r="V36" s="144"/>
      <c r="W36" s="144"/>
      <c r="X36" s="144"/>
      <c r="Y36" s="144"/>
      <c r="Z36" s="144"/>
      <c r="AA36" s="152" t="str">
        <f>IF(OR($D36="",$AB36="",GlobalParameters!$C$12=""),"",IF($AE36&lt;160,$AB36-VLOOKUP($AE36,Relay_Req!$A$2:$I$16,9),""))</f>
        <v/>
      </c>
      <c r="AB36" s="144"/>
      <c r="AC36" s="144"/>
      <c r="AD36" s="151"/>
      <c r="AE36" s="126" t="e">
        <f>100+VLOOKUP($D36,Relay_Req!$N$2:$O$6,2)+VLOOKUP(GlobalParameters!$C$12,Relay_Req!$P$2:$Q$4,2)</f>
        <v>#N/A</v>
      </c>
    </row>
    <row r="37" spans="1:31" x14ac:dyDescent="0.25">
      <c r="A37" s="125"/>
      <c r="B37" s="144"/>
      <c r="C37" s="144"/>
      <c r="D37" s="145"/>
      <c r="E37" s="157"/>
      <c r="F37" s="158" t="str">
        <f t="shared" si="0"/>
        <v/>
      </c>
      <c r="G37" s="148" t="str">
        <f>IF($D37="","",VLOOKUP($AE37,Relay_Req!$A$2:$I$16,5))</f>
        <v/>
      </c>
      <c r="H37" s="157"/>
      <c r="I37" s="158" t="str">
        <f t="shared" si="1"/>
        <v/>
      </c>
      <c r="J37" s="148" t="str">
        <f>IF($D37="","",VLOOKUP($AE37,Relay_Req!$A$2:$I$16,6))</f>
        <v/>
      </c>
      <c r="K37" s="146"/>
      <c r="L37" s="147" t="str">
        <f t="shared" si="2"/>
        <v/>
      </c>
      <c r="M37" s="148" t="str">
        <f>IF($D37="","",VLOOKUP($AE37,Relay_Req!$A$2:$I$16,7))</f>
        <v/>
      </c>
      <c r="N37" s="146"/>
      <c r="O37" s="147" t="str">
        <f t="shared" si="3"/>
        <v/>
      </c>
      <c r="P37" s="148" t="str">
        <f>IF($D37="","",VLOOKUP($AE37,Relay_Req!$A$2:$I$16,8))</f>
        <v/>
      </c>
      <c r="Q37" s="149" t="str">
        <f t="shared" si="5"/>
        <v/>
      </c>
      <c r="R37" s="150" t="str">
        <f>IF(OR($D37="",GlobalParameters!$C$12=""),"",$AA37)</f>
        <v/>
      </c>
      <c r="S37" s="151"/>
      <c r="T37" s="144"/>
      <c r="U37" s="144"/>
      <c r="V37" s="144"/>
      <c r="W37" s="144"/>
      <c r="X37" s="144"/>
      <c r="Y37" s="144"/>
      <c r="Z37" s="144"/>
      <c r="AA37" s="152" t="str">
        <f>IF(OR($D37="",$AB37="",GlobalParameters!$C$12=""),"",IF($AE37&lt;160,$AB37-VLOOKUP($AE37,Relay_Req!$A$2:$I$16,9),""))</f>
        <v/>
      </c>
      <c r="AB37" s="144"/>
      <c r="AC37" s="144"/>
      <c r="AD37" s="151"/>
      <c r="AE37" s="126" t="e">
        <f>100+VLOOKUP($D37,Relay_Req!$N$2:$O$6,2)+VLOOKUP(GlobalParameters!$C$12,Relay_Req!$P$2:$Q$4,2)</f>
        <v>#N/A</v>
      </c>
    </row>
    <row r="38" spans="1:31" x14ac:dyDescent="0.25">
      <c r="A38" s="125"/>
      <c r="B38" s="144"/>
      <c r="C38" s="144"/>
      <c r="D38" s="145"/>
      <c r="E38" s="157"/>
      <c r="F38" s="158" t="str">
        <f t="shared" si="0"/>
        <v/>
      </c>
      <c r="G38" s="148" t="str">
        <f>IF($D38="","",VLOOKUP($AE38,Relay_Req!$A$2:$I$16,5))</f>
        <v/>
      </c>
      <c r="H38" s="157"/>
      <c r="I38" s="158" t="str">
        <f t="shared" si="1"/>
        <v/>
      </c>
      <c r="J38" s="148" t="str">
        <f>IF($D38="","",VLOOKUP($AE38,Relay_Req!$A$2:$I$16,6))</f>
        <v/>
      </c>
      <c r="K38" s="146"/>
      <c r="L38" s="147" t="str">
        <f t="shared" si="2"/>
        <v/>
      </c>
      <c r="M38" s="148" t="str">
        <f>IF($D38="","",VLOOKUP($AE38,Relay_Req!$A$2:$I$16,7))</f>
        <v/>
      </c>
      <c r="N38" s="146"/>
      <c r="O38" s="147" t="str">
        <f t="shared" si="3"/>
        <v/>
      </c>
      <c r="P38" s="148" t="str">
        <f>IF($D38="","",VLOOKUP($AE38,Relay_Req!$A$2:$I$16,8))</f>
        <v/>
      </c>
      <c r="Q38" s="149" t="str">
        <f t="shared" si="5"/>
        <v/>
      </c>
      <c r="R38" s="150" t="str">
        <f>IF(OR($D38="",GlobalParameters!$C$12=""),"",$AA38)</f>
        <v/>
      </c>
      <c r="S38" s="151"/>
      <c r="T38" s="144"/>
      <c r="U38" s="144"/>
      <c r="V38" s="144"/>
      <c r="W38" s="144"/>
      <c r="X38" s="144"/>
      <c r="Y38" s="144"/>
      <c r="Z38" s="144"/>
      <c r="AA38" s="152" t="str">
        <f>IF(OR($D38="",$AB38="",GlobalParameters!$C$12=""),"",IF($AE38&lt;160,$AB38-VLOOKUP($AE38,Relay_Req!$A$2:$I$16,9),""))</f>
        <v/>
      </c>
      <c r="AB38" s="144"/>
      <c r="AC38" s="144"/>
      <c r="AD38" s="151"/>
      <c r="AE38" s="126" t="e">
        <f>100+VLOOKUP($D38,Relay_Req!$N$2:$O$6,2)+VLOOKUP(GlobalParameters!$C$12,Relay_Req!$P$2:$Q$4,2)</f>
        <v>#N/A</v>
      </c>
    </row>
    <row r="39" spans="1:31" x14ac:dyDescent="0.25">
      <c r="A39" s="125"/>
      <c r="B39" s="144"/>
      <c r="C39" s="144"/>
      <c r="D39" s="145"/>
      <c r="E39" s="157"/>
      <c r="F39" s="158" t="str">
        <f t="shared" si="0"/>
        <v/>
      </c>
      <c r="G39" s="148" t="str">
        <f>IF($D39="","",VLOOKUP($AE39,Relay_Req!$A$2:$I$16,5))</f>
        <v/>
      </c>
      <c r="H39" s="157"/>
      <c r="I39" s="158" t="str">
        <f t="shared" si="1"/>
        <v/>
      </c>
      <c r="J39" s="148" t="str">
        <f>IF($D39="","",VLOOKUP($AE39,Relay_Req!$A$2:$I$16,6))</f>
        <v/>
      </c>
      <c r="K39" s="146"/>
      <c r="L39" s="147" t="str">
        <f t="shared" si="2"/>
        <v/>
      </c>
      <c r="M39" s="148" t="str">
        <f>IF($D39="","",VLOOKUP($AE39,Relay_Req!$A$2:$I$16,7))</f>
        <v/>
      </c>
      <c r="N39" s="146"/>
      <c r="O39" s="147" t="str">
        <f t="shared" si="3"/>
        <v/>
      </c>
      <c r="P39" s="148" t="str">
        <f>IF($D39="","",VLOOKUP($AE39,Relay_Req!$A$2:$I$16,8))</f>
        <v/>
      </c>
      <c r="Q39" s="149" t="str">
        <f t="shared" si="5"/>
        <v/>
      </c>
      <c r="R39" s="150" t="str">
        <f>IF(OR($D39="",GlobalParameters!$C$12=""),"",$AA39)</f>
        <v/>
      </c>
      <c r="S39" s="151"/>
      <c r="T39" s="144"/>
      <c r="U39" s="144"/>
      <c r="V39" s="144"/>
      <c r="W39" s="144"/>
      <c r="X39" s="144"/>
      <c r="Y39" s="144"/>
      <c r="Z39" s="144"/>
      <c r="AA39" s="152" t="str">
        <f>IF(OR($D39="",$AB39="",GlobalParameters!$C$12=""),"",IF($AE39&lt;160,$AB39-VLOOKUP($AE39,Relay_Req!$A$2:$I$16,9),""))</f>
        <v/>
      </c>
      <c r="AB39" s="144"/>
      <c r="AC39" s="144"/>
      <c r="AD39" s="151"/>
      <c r="AE39" s="126" t="e">
        <f>100+VLOOKUP($D39,Relay_Req!$N$2:$O$6,2)+VLOOKUP(GlobalParameters!$C$12,Relay_Req!$P$2:$Q$4,2)</f>
        <v>#N/A</v>
      </c>
    </row>
    <row r="40" spans="1:31" x14ac:dyDescent="0.25">
      <c r="A40" s="125"/>
      <c r="B40" s="144"/>
      <c r="C40" s="144"/>
      <c r="D40" s="145"/>
      <c r="E40" s="157"/>
      <c r="F40" s="158" t="str">
        <f t="shared" si="0"/>
        <v/>
      </c>
      <c r="G40" s="148" t="str">
        <f>IF($D40="","",VLOOKUP($AE40,Relay_Req!$A$2:$I$16,5))</f>
        <v/>
      </c>
      <c r="H40" s="157"/>
      <c r="I40" s="158" t="str">
        <f t="shared" si="1"/>
        <v/>
      </c>
      <c r="J40" s="148" t="str">
        <f>IF($D40="","",VLOOKUP($AE40,Relay_Req!$A$2:$I$16,6))</f>
        <v/>
      </c>
      <c r="K40" s="146"/>
      <c r="L40" s="147" t="str">
        <f t="shared" si="2"/>
        <v/>
      </c>
      <c r="M40" s="148" t="str">
        <f>IF($D40="","",VLOOKUP($AE40,Relay_Req!$A$2:$I$16,7))</f>
        <v/>
      </c>
      <c r="N40" s="146"/>
      <c r="O40" s="147" t="str">
        <f t="shared" si="3"/>
        <v/>
      </c>
      <c r="P40" s="148" t="str">
        <f>IF($D40="","",VLOOKUP($AE40,Relay_Req!$A$2:$I$16,8))</f>
        <v/>
      </c>
      <c r="Q40" s="149" t="str">
        <f t="shared" si="5"/>
        <v/>
      </c>
      <c r="R40" s="150" t="str">
        <f>IF(OR($D40="",GlobalParameters!$C$12=""),"",$AA40)</f>
        <v/>
      </c>
      <c r="S40" s="151"/>
      <c r="T40" s="144"/>
      <c r="U40" s="144"/>
      <c r="V40" s="144"/>
      <c r="W40" s="144"/>
      <c r="X40" s="144"/>
      <c r="Y40" s="144"/>
      <c r="Z40" s="144"/>
      <c r="AA40" s="152" t="str">
        <f>IF(OR($D40="",$AB40="",GlobalParameters!$C$12=""),"",IF($AE40&lt;160,$AB40-VLOOKUP($AE40,Relay_Req!$A$2:$I$16,9),""))</f>
        <v/>
      </c>
      <c r="AB40" s="144"/>
      <c r="AC40" s="144"/>
      <c r="AD40" s="151"/>
      <c r="AE40" s="126" t="e">
        <f>100+VLOOKUP($D40,Relay_Req!$N$2:$O$6,2)+VLOOKUP(GlobalParameters!$C$12,Relay_Req!$P$2:$Q$4,2)</f>
        <v>#N/A</v>
      </c>
    </row>
    <row r="41" spans="1:31" x14ac:dyDescent="0.25">
      <c r="A41" s="125"/>
      <c r="B41" s="144"/>
      <c r="C41" s="144"/>
      <c r="D41" s="145"/>
      <c r="E41" s="157"/>
      <c r="F41" s="158" t="str">
        <f t="shared" si="0"/>
        <v/>
      </c>
      <c r="G41" s="148" t="str">
        <f>IF($D41="","",VLOOKUP($AE41,Relay_Req!$A$2:$I$16,5))</f>
        <v/>
      </c>
      <c r="H41" s="157"/>
      <c r="I41" s="158" t="str">
        <f t="shared" si="1"/>
        <v/>
      </c>
      <c r="J41" s="148" t="str">
        <f>IF($D41="","",VLOOKUP($AE41,Relay_Req!$A$2:$I$16,6))</f>
        <v/>
      </c>
      <c r="K41" s="146"/>
      <c r="L41" s="147" t="str">
        <f t="shared" si="2"/>
        <v/>
      </c>
      <c r="M41" s="148" t="str">
        <f>IF($D41="","",VLOOKUP($AE41,Relay_Req!$A$2:$I$16,7))</f>
        <v/>
      </c>
      <c r="N41" s="146"/>
      <c r="O41" s="147" t="str">
        <f t="shared" si="3"/>
        <v/>
      </c>
      <c r="P41" s="148" t="str">
        <f>IF($D41="","",VLOOKUP($AE41,Relay_Req!$A$2:$I$16,8))</f>
        <v/>
      </c>
      <c r="Q41" s="149" t="str">
        <f t="shared" si="5"/>
        <v/>
      </c>
      <c r="R41" s="150" t="str">
        <f>IF(OR($D41="",GlobalParameters!$C$12=""),"",$AA41)</f>
        <v/>
      </c>
      <c r="S41" s="151"/>
      <c r="T41" s="144"/>
      <c r="U41" s="144"/>
      <c r="V41" s="144"/>
      <c r="W41" s="144"/>
      <c r="X41" s="144"/>
      <c r="Y41" s="144"/>
      <c r="Z41" s="144"/>
      <c r="AA41" s="152" t="str">
        <f>IF(OR($D41="",$AB41="",GlobalParameters!$C$12=""),"",IF($AE41&lt;160,$AB41-VLOOKUP($AE41,Relay_Req!$A$2:$I$16,9),""))</f>
        <v/>
      </c>
      <c r="AB41" s="144"/>
      <c r="AC41" s="144"/>
      <c r="AD41" s="151"/>
      <c r="AE41" s="126" t="e">
        <f>100+VLOOKUP($D41,Relay_Req!$N$2:$O$6,2)+VLOOKUP(GlobalParameters!$C$12,Relay_Req!$P$2:$Q$4,2)</f>
        <v>#N/A</v>
      </c>
    </row>
    <row r="42" spans="1:31" x14ac:dyDescent="0.25">
      <c r="A42" s="125"/>
      <c r="B42" s="144"/>
      <c r="C42" s="144"/>
      <c r="D42" s="145"/>
      <c r="E42" s="157"/>
      <c r="F42" s="158" t="str">
        <f t="shared" si="0"/>
        <v/>
      </c>
      <c r="G42" s="148" t="str">
        <f>IF($D42="","",VLOOKUP($AE42,Relay_Req!$A$2:$I$16,5))</f>
        <v/>
      </c>
      <c r="H42" s="157"/>
      <c r="I42" s="158" t="str">
        <f t="shared" si="1"/>
        <v/>
      </c>
      <c r="J42" s="148" t="str">
        <f>IF($D42="","",VLOOKUP($AE42,Relay_Req!$A$2:$I$16,6))</f>
        <v/>
      </c>
      <c r="K42" s="146"/>
      <c r="L42" s="147" t="str">
        <f t="shared" si="2"/>
        <v/>
      </c>
      <c r="M42" s="148" t="str">
        <f>IF($D42="","",VLOOKUP($AE42,Relay_Req!$A$2:$I$16,7))</f>
        <v/>
      </c>
      <c r="N42" s="146"/>
      <c r="O42" s="147" t="str">
        <f t="shared" si="3"/>
        <v/>
      </c>
      <c r="P42" s="148" t="str">
        <f>IF($D42="","",VLOOKUP($AE42,Relay_Req!$A$2:$I$16,8))</f>
        <v/>
      </c>
      <c r="Q42" s="149" t="str">
        <f t="shared" si="5"/>
        <v/>
      </c>
      <c r="R42" s="150" t="str">
        <f>IF(OR($D42="",GlobalParameters!$C$12=""),"",$AA42)</f>
        <v/>
      </c>
      <c r="S42" s="151"/>
      <c r="T42" s="144"/>
      <c r="U42" s="144"/>
      <c r="V42" s="144"/>
      <c r="W42" s="144"/>
      <c r="X42" s="144"/>
      <c r="Y42" s="144"/>
      <c r="Z42" s="144"/>
      <c r="AA42" s="152" t="str">
        <f>IF(OR($D42="",$AB42="",GlobalParameters!$C$12=""),"",IF($AE42&lt;160,$AB42-VLOOKUP($AE42,Relay_Req!$A$2:$I$16,9),""))</f>
        <v/>
      </c>
      <c r="AB42" s="144"/>
      <c r="AC42" s="144"/>
      <c r="AD42" s="151"/>
      <c r="AE42" s="126" t="e">
        <f>100+VLOOKUP($D42,Relay_Req!$N$2:$O$6,2)+VLOOKUP(GlobalParameters!$C$12,Relay_Req!$P$2:$Q$4,2)</f>
        <v>#N/A</v>
      </c>
    </row>
    <row r="43" spans="1:31" x14ac:dyDescent="0.25">
      <c r="A43" s="125"/>
      <c r="B43" s="144"/>
      <c r="C43" s="144"/>
      <c r="D43" s="145"/>
      <c r="E43" s="157"/>
      <c r="F43" s="158" t="str">
        <f t="shared" si="0"/>
        <v/>
      </c>
      <c r="G43" s="148" t="str">
        <f>IF($D43="","",VLOOKUP($AE43,Relay_Req!$A$2:$I$16,5))</f>
        <v/>
      </c>
      <c r="H43" s="157"/>
      <c r="I43" s="158" t="str">
        <f t="shared" si="1"/>
        <v/>
      </c>
      <c r="J43" s="148" t="str">
        <f>IF($D43="","",VLOOKUP($AE43,Relay_Req!$A$2:$I$16,6))</f>
        <v/>
      </c>
      <c r="K43" s="146"/>
      <c r="L43" s="147" t="str">
        <f t="shared" si="2"/>
        <v/>
      </c>
      <c r="M43" s="148" t="str">
        <f>IF($D43="","",VLOOKUP($AE43,Relay_Req!$A$2:$I$16,7))</f>
        <v/>
      </c>
      <c r="N43" s="146"/>
      <c r="O43" s="147" t="str">
        <f t="shared" si="3"/>
        <v/>
      </c>
      <c r="P43" s="148" t="str">
        <f>IF($D43="","",VLOOKUP($AE43,Relay_Req!$A$2:$I$16,8))</f>
        <v/>
      </c>
      <c r="Q43" s="149" t="str">
        <f t="shared" si="5"/>
        <v/>
      </c>
      <c r="R43" s="150" t="str">
        <f>IF(OR($D43="",GlobalParameters!$C$12=""),"",$AA43)</f>
        <v/>
      </c>
      <c r="S43" s="151"/>
      <c r="T43" s="144"/>
      <c r="U43" s="144"/>
      <c r="V43" s="144"/>
      <c r="W43" s="144"/>
      <c r="X43" s="144"/>
      <c r="Y43" s="144"/>
      <c r="Z43" s="144"/>
      <c r="AA43" s="152" t="str">
        <f>IF(OR($D43="",$AB43="",GlobalParameters!$C$12=""),"",IF($AE43&lt;160,$AB43-VLOOKUP($AE43,Relay_Req!$A$2:$I$16,9),""))</f>
        <v/>
      </c>
      <c r="AB43" s="144"/>
      <c r="AC43" s="144"/>
      <c r="AD43" s="151"/>
      <c r="AE43" s="126" t="e">
        <f>100+VLOOKUP($D43,Relay_Req!$N$2:$O$6,2)+VLOOKUP(GlobalParameters!$C$12,Relay_Req!$P$2:$Q$4,2)</f>
        <v>#N/A</v>
      </c>
    </row>
    <row r="44" spans="1:31" x14ac:dyDescent="0.25">
      <c r="A44" s="125"/>
      <c r="B44" s="144"/>
      <c r="C44" s="144"/>
      <c r="D44" s="145"/>
      <c r="E44" s="157"/>
      <c r="F44" s="158" t="str">
        <f t="shared" si="0"/>
        <v/>
      </c>
      <c r="G44" s="148" t="str">
        <f>IF($D44="","",VLOOKUP($AE44,Relay_Req!$A$2:$I$16,5))</f>
        <v/>
      </c>
      <c r="H44" s="157"/>
      <c r="I44" s="158" t="str">
        <f t="shared" si="1"/>
        <v/>
      </c>
      <c r="J44" s="148" t="str">
        <f>IF($D44="","",VLOOKUP($AE44,Relay_Req!$A$2:$I$16,6))</f>
        <v/>
      </c>
      <c r="K44" s="146"/>
      <c r="L44" s="147" t="str">
        <f t="shared" si="2"/>
        <v/>
      </c>
      <c r="M44" s="148" t="str">
        <f>IF($D44="","",VLOOKUP($AE44,Relay_Req!$A$2:$I$16,7))</f>
        <v/>
      </c>
      <c r="N44" s="146"/>
      <c r="O44" s="147" t="str">
        <f t="shared" si="3"/>
        <v/>
      </c>
      <c r="P44" s="148" t="str">
        <f>IF($D44="","",VLOOKUP($AE44,Relay_Req!$A$2:$I$16,8))</f>
        <v/>
      </c>
      <c r="Q44" s="149" t="str">
        <f t="shared" si="5"/>
        <v/>
      </c>
      <c r="R44" s="150" t="str">
        <f>IF(OR($D44="",GlobalParameters!$C$12=""),"",$AA44)</f>
        <v/>
      </c>
      <c r="S44" s="151"/>
      <c r="T44" s="144"/>
      <c r="U44" s="144"/>
      <c r="V44" s="144"/>
      <c r="W44" s="144"/>
      <c r="X44" s="144"/>
      <c r="Y44" s="144"/>
      <c r="Z44" s="144"/>
      <c r="AA44" s="152" t="str">
        <f>IF(OR($D44="",$AB44="",GlobalParameters!$C$12=""),"",IF($AE44&lt;160,$AB44-VLOOKUP($AE44,Relay_Req!$A$2:$I$16,9),""))</f>
        <v/>
      </c>
      <c r="AB44" s="144"/>
      <c r="AC44" s="144"/>
      <c r="AD44" s="151"/>
      <c r="AE44" s="126" t="e">
        <f>100+VLOOKUP($D44,Relay_Req!$N$2:$O$6,2)+VLOOKUP(GlobalParameters!$C$12,Relay_Req!$P$2:$Q$4,2)</f>
        <v>#N/A</v>
      </c>
    </row>
    <row r="45" spans="1:31" x14ac:dyDescent="0.25">
      <c r="A45" s="125"/>
      <c r="B45" s="144"/>
      <c r="C45" s="144"/>
      <c r="D45" s="145"/>
      <c r="E45" s="157"/>
      <c r="F45" s="158" t="str">
        <f t="shared" si="0"/>
        <v/>
      </c>
      <c r="G45" s="148" t="str">
        <f>IF($D45="","",VLOOKUP($AE45,Relay_Req!$A$2:$I$16,5))</f>
        <v/>
      </c>
      <c r="H45" s="157"/>
      <c r="I45" s="158" t="str">
        <f t="shared" si="1"/>
        <v/>
      </c>
      <c r="J45" s="148" t="str">
        <f>IF($D45="","",VLOOKUP($AE45,Relay_Req!$A$2:$I$16,6))</f>
        <v/>
      </c>
      <c r="K45" s="146"/>
      <c r="L45" s="147" t="str">
        <f t="shared" si="2"/>
        <v/>
      </c>
      <c r="M45" s="148" t="str">
        <f>IF($D45="","",VLOOKUP($AE45,Relay_Req!$A$2:$I$16,7))</f>
        <v/>
      </c>
      <c r="N45" s="146"/>
      <c r="O45" s="147" t="str">
        <f t="shared" si="3"/>
        <v/>
      </c>
      <c r="P45" s="148" t="str">
        <f>IF($D45="","",VLOOKUP($AE45,Relay_Req!$A$2:$I$16,8))</f>
        <v/>
      </c>
      <c r="Q45" s="149" t="str">
        <f t="shared" si="5"/>
        <v/>
      </c>
      <c r="R45" s="150" t="str">
        <f>IF(OR($D45="",GlobalParameters!$C$12=""),"",$AA45)</f>
        <v/>
      </c>
      <c r="S45" s="151"/>
      <c r="T45" s="144"/>
      <c r="U45" s="144"/>
      <c r="V45" s="144"/>
      <c r="W45" s="144"/>
      <c r="X45" s="144"/>
      <c r="Y45" s="144"/>
      <c r="Z45" s="144"/>
      <c r="AA45" s="152" t="str">
        <f>IF(OR($D45="",$AB45="",GlobalParameters!$C$12=""),"",IF($AE45&lt;160,$AB45-VLOOKUP($AE45,Relay_Req!$A$2:$I$16,9),""))</f>
        <v/>
      </c>
      <c r="AB45" s="144"/>
      <c r="AC45" s="144"/>
      <c r="AD45" s="151"/>
      <c r="AE45" s="126" t="e">
        <f>100+VLOOKUP($D45,Relay_Req!$N$2:$O$6,2)+VLOOKUP(GlobalParameters!$C$12,Relay_Req!$P$2:$Q$4,2)</f>
        <v>#N/A</v>
      </c>
    </row>
    <row r="46" spans="1:31" x14ac:dyDescent="0.25">
      <c r="A46" s="125"/>
      <c r="B46" s="144"/>
      <c r="C46" s="144"/>
      <c r="D46" s="145"/>
      <c r="E46" s="157"/>
      <c r="F46" s="158" t="str">
        <f t="shared" si="0"/>
        <v/>
      </c>
      <c r="G46" s="148" t="str">
        <f>IF($D46="","",VLOOKUP($AE46,Relay_Req!$A$2:$I$16,5))</f>
        <v/>
      </c>
      <c r="H46" s="157"/>
      <c r="I46" s="158" t="str">
        <f t="shared" si="1"/>
        <v/>
      </c>
      <c r="J46" s="148" t="str">
        <f>IF($D46="","",VLOOKUP($AE46,Relay_Req!$A$2:$I$16,6))</f>
        <v/>
      </c>
      <c r="K46" s="146"/>
      <c r="L46" s="147" t="str">
        <f t="shared" si="2"/>
        <v/>
      </c>
      <c r="M46" s="148" t="str">
        <f>IF($D46="","",VLOOKUP($AE46,Relay_Req!$A$2:$I$16,7))</f>
        <v/>
      </c>
      <c r="N46" s="146"/>
      <c r="O46" s="147" t="str">
        <f t="shared" si="3"/>
        <v/>
      </c>
      <c r="P46" s="148" t="str">
        <f>IF($D46="","",VLOOKUP($AE46,Relay_Req!$A$2:$I$16,8))</f>
        <v/>
      </c>
      <c r="Q46" s="149" t="str">
        <f t="shared" si="5"/>
        <v/>
      </c>
      <c r="R46" s="150" t="str">
        <f>IF(OR($D46="",GlobalParameters!$C$12=""),"",$AA46)</f>
        <v/>
      </c>
      <c r="S46" s="151"/>
      <c r="T46" s="144"/>
      <c r="U46" s="144"/>
      <c r="V46" s="144"/>
      <c r="W46" s="144"/>
      <c r="X46" s="144"/>
      <c r="Y46" s="144"/>
      <c r="Z46" s="144"/>
      <c r="AA46" s="152" t="str">
        <f>IF(OR($D46="",$AB46="",GlobalParameters!$C$12=""),"",IF($AE46&lt;160,$AB46-VLOOKUP($AE46,Relay_Req!$A$2:$I$16,9),""))</f>
        <v/>
      </c>
      <c r="AB46" s="144"/>
      <c r="AC46" s="144"/>
      <c r="AD46" s="151"/>
      <c r="AE46" s="126" t="e">
        <f>100+VLOOKUP($D46,Relay_Req!$N$2:$O$6,2)+VLOOKUP(GlobalParameters!$C$12,Relay_Req!$P$2:$Q$4,2)</f>
        <v>#N/A</v>
      </c>
    </row>
    <row r="47" spans="1:31" x14ac:dyDescent="0.25">
      <c r="A47" s="125"/>
      <c r="B47" s="144"/>
      <c r="C47" s="144"/>
      <c r="D47" s="145"/>
      <c r="E47" s="157"/>
      <c r="F47" s="158" t="str">
        <f t="shared" si="0"/>
        <v/>
      </c>
      <c r="G47" s="148" t="str">
        <f>IF($D47="","",VLOOKUP($AE47,Relay_Req!$A$2:$I$16,5))</f>
        <v/>
      </c>
      <c r="H47" s="157"/>
      <c r="I47" s="158" t="str">
        <f t="shared" si="1"/>
        <v/>
      </c>
      <c r="J47" s="148" t="str">
        <f>IF($D47="","",VLOOKUP($AE47,Relay_Req!$A$2:$I$16,6))</f>
        <v/>
      </c>
      <c r="K47" s="146"/>
      <c r="L47" s="147" t="str">
        <f t="shared" si="2"/>
        <v/>
      </c>
      <c r="M47" s="148" t="str">
        <f>IF($D47="","",VLOOKUP($AE47,Relay_Req!$A$2:$I$16,7))</f>
        <v/>
      </c>
      <c r="N47" s="146"/>
      <c r="O47" s="147" t="str">
        <f t="shared" si="3"/>
        <v/>
      </c>
      <c r="P47" s="148" t="str">
        <f>IF($D47="","",VLOOKUP($AE47,Relay_Req!$A$2:$I$16,8))</f>
        <v/>
      </c>
      <c r="Q47" s="149" t="str">
        <f t="shared" si="5"/>
        <v/>
      </c>
      <c r="R47" s="150" t="str">
        <f>IF(OR($D47="",GlobalParameters!$C$12=""),"",$AA47)</f>
        <v/>
      </c>
      <c r="S47" s="151"/>
      <c r="T47" s="144"/>
      <c r="U47" s="144"/>
      <c r="V47" s="144"/>
      <c r="W47" s="144"/>
      <c r="X47" s="144"/>
      <c r="Y47" s="144"/>
      <c r="Z47" s="144"/>
      <c r="AA47" s="152" t="str">
        <f>IF(OR($D47="",$AB47="",GlobalParameters!$C$12=""),"",IF($AE47&lt;160,$AB47-VLOOKUP($AE47,Relay_Req!$A$2:$I$16,9),""))</f>
        <v/>
      </c>
      <c r="AB47" s="144"/>
      <c r="AC47" s="144"/>
      <c r="AD47" s="151"/>
      <c r="AE47" s="126" t="e">
        <f>100+VLOOKUP($D47,Relay_Req!$N$2:$O$6,2)+VLOOKUP(GlobalParameters!$C$12,Relay_Req!$P$2:$Q$4,2)</f>
        <v>#N/A</v>
      </c>
    </row>
    <row r="48" spans="1:31" x14ac:dyDescent="0.25">
      <c r="A48" s="125"/>
      <c r="B48" s="144"/>
      <c r="C48" s="144"/>
      <c r="D48" s="145"/>
      <c r="E48" s="157"/>
      <c r="F48" s="158" t="str">
        <f t="shared" si="0"/>
        <v/>
      </c>
      <c r="G48" s="148" t="str">
        <f>IF($D48="","",VLOOKUP($AE48,Relay_Req!$A$2:$I$16,5))</f>
        <v/>
      </c>
      <c r="H48" s="157"/>
      <c r="I48" s="158" t="str">
        <f t="shared" si="1"/>
        <v/>
      </c>
      <c r="J48" s="148" t="str">
        <f>IF($D48="","",VLOOKUP($AE48,Relay_Req!$A$2:$I$16,6))</f>
        <v/>
      </c>
      <c r="K48" s="146"/>
      <c r="L48" s="147" t="str">
        <f t="shared" si="2"/>
        <v/>
      </c>
      <c r="M48" s="148" t="str">
        <f>IF($D48="","",VLOOKUP($AE48,Relay_Req!$A$2:$I$16,7))</f>
        <v/>
      </c>
      <c r="N48" s="146"/>
      <c r="O48" s="147" t="str">
        <f t="shared" si="3"/>
        <v/>
      </c>
      <c r="P48" s="148" t="str">
        <f>IF($D48="","",VLOOKUP($AE48,Relay_Req!$A$2:$I$16,8))</f>
        <v/>
      </c>
      <c r="Q48" s="149" t="str">
        <f t="shared" si="5"/>
        <v/>
      </c>
      <c r="R48" s="150" t="str">
        <f>IF(OR($D48="",GlobalParameters!$C$12=""),"",$AA48)</f>
        <v/>
      </c>
      <c r="S48" s="151"/>
      <c r="T48" s="144"/>
      <c r="U48" s="144"/>
      <c r="V48" s="144"/>
      <c r="W48" s="144"/>
      <c r="X48" s="144"/>
      <c r="Y48" s="144"/>
      <c r="Z48" s="144"/>
      <c r="AA48" s="152" t="str">
        <f>IF(OR($D48="",$AB48="",GlobalParameters!$C$12=""),"",IF($AE48&lt;160,$AB48-VLOOKUP($AE48,Relay_Req!$A$2:$I$16,9),""))</f>
        <v/>
      </c>
      <c r="AB48" s="144"/>
      <c r="AC48" s="144"/>
      <c r="AD48" s="151"/>
      <c r="AE48" s="126" t="e">
        <f>100+VLOOKUP($D48,Relay_Req!$N$2:$O$6,2)+VLOOKUP(GlobalParameters!$C$12,Relay_Req!$P$2:$Q$4,2)</f>
        <v>#N/A</v>
      </c>
    </row>
    <row r="49" spans="1:31" x14ac:dyDescent="0.25">
      <c r="A49" s="125"/>
      <c r="B49" s="144"/>
      <c r="C49" s="144"/>
      <c r="D49" s="145"/>
      <c r="E49" s="157"/>
      <c r="F49" s="158" t="str">
        <f t="shared" si="0"/>
        <v/>
      </c>
      <c r="G49" s="148" t="str">
        <f>IF($D49="","",VLOOKUP($AE49,Relay_Req!$A$2:$I$16,5))</f>
        <v/>
      </c>
      <c r="H49" s="157"/>
      <c r="I49" s="158" t="str">
        <f t="shared" si="1"/>
        <v/>
      </c>
      <c r="J49" s="148" t="str">
        <f>IF($D49="","",VLOOKUP($AE49,Relay_Req!$A$2:$I$16,6))</f>
        <v/>
      </c>
      <c r="K49" s="146"/>
      <c r="L49" s="147" t="str">
        <f t="shared" si="2"/>
        <v/>
      </c>
      <c r="M49" s="148" t="str">
        <f>IF($D49="","",VLOOKUP($AE49,Relay_Req!$A$2:$I$16,7))</f>
        <v/>
      </c>
      <c r="N49" s="146"/>
      <c r="O49" s="147" t="str">
        <f t="shared" si="3"/>
        <v/>
      </c>
      <c r="P49" s="148" t="str">
        <f>IF($D49="","",VLOOKUP($AE49,Relay_Req!$A$2:$I$16,8))</f>
        <v/>
      </c>
      <c r="Q49" s="149" t="str">
        <f t="shared" si="5"/>
        <v/>
      </c>
      <c r="R49" s="150" t="str">
        <f>IF(OR($D49="",GlobalParameters!$C$12=""),"",$AA49)</f>
        <v/>
      </c>
      <c r="S49" s="151"/>
      <c r="T49" s="144"/>
      <c r="U49" s="144"/>
      <c r="V49" s="144"/>
      <c r="W49" s="144"/>
      <c r="X49" s="144"/>
      <c r="Y49" s="144"/>
      <c r="Z49" s="144"/>
      <c r="AA49" s="152" t="str">
        <f>IF(OR($D49="",$AB49="",GlobalParameters!$C$12=""),"",IF($AE49&lt;160,$AB49-VLOOKUP($AE49,Relay_Req!$A$2:$I$16,9),""))</f>
        <v/>
      </c>
      <c r="AB49" s="144"/>
      <c r="AC49" s="144"/>
      <c r="AD49" s="151"/>
      <c r="AE49" s="126" t="e">
        <f>100+VLOOKUP($D49,Relay_Req!$N$2:$O$6,2)+VLOOKUP(GlobalParameters!$C$12,Relay_Req!$P$2:$Q$4,2)</f>
        <v>#N/A</v>
      </c>
    </row>
    <row r="50" spans="1:31" x14ac:dyDescent="0.25">
      <c r="A50" s="125"/>
      <c r="B50" s="144"/>
      <c r="C50" s="144"/>
      <c r="D50" s="145"/>
      <c r="E50" s="157"/>
      <c r="F50" s="158" t="str">
        <f t="shared" si="0"/>
        <v/>
      </c>
      <c r="G50" s="148" t="str">
        <f>IF($D50="","",VLOOKUP($AE50,Relay_Req!$A$2:$I$16,5))</f>
        <v/>
      </c>
      <c r="H50" s="157"/>
      <c r="I50" s="158" t="str">
        <f t="shared" si="1"/>
        <v/>
      </c>
      <c r="J50" s="148" t="str">
        <f>IF($D50="","",VLOOKUP($AE50,Relay_Req!$A$2:$I$16,6))</f>
        <v/>
      </c>
      <c r="K50" s="146"/>
      <c r="L50" s="147" t="str">
        <f t="shared" si="2"/>
        <v/>
      </c>
      <c r="M50" s="148" t="str">
        <f>IF($D50="","",VLOOKUP($AE50,Relay_Req!$A$2:$I$16,7))</f>
        <v/>
      </c>
      <c r="N50" s="146"/>
      <c r="O50" s="147" t="str">
        <f t="shared" si="3"/>
        <v/>
      </c>
      <c r="P50" s="148" t="str">
        <f>IF($D50="","",VLOOKUP($AE50,Relay_Req!$A$2:$I$16,8))</f>
        <v/>
      </c>
      <c r="Q50" s="149" t="str">
        <f t="shared" si="5"/>
        <v/>
      </c>
      <c r="R50" s="150" t="str">
        <f>IF(OR($D50="",GlobalParameters!$C$12=""),"",$AA50)</f>
        <v/>
      </c>
      <c r="S50" s="151"/>
      <c r="T50" s="144"/>
      <c r="U50" s="144"/>
      <c r="V50" s="144"/>
      <c r="W50" s="144"/>
      <c r="X50" s="144"/>
      <c r="Y50" s="144"/>
      <c r="Z50" s="144"/>
      <c r="AA50" s="152" t="str">
        <f>IF(OR($D50="",$AB50="",GlobalParameters!$C$12=""),"",IF($AE50&lt;160,$AB50-VLOOKUP($AE50,Relay_Req!$A$2:$I$16,9),""))</f>
        <v/>
      </c>
      <c r="AB50" s="144"/>
      <c r="AC50" s="144"/>
      <c r="AD50" s="151"/>
      <c r="AE50" s="126" t="e">
        <f>100+VLOOKUP($D50,Relay_Req!$N$2:$O$6,2)+VLOOKUP(GlobalParameters!$C$12,Relay_Req!$P$2:$Q$4,2)</f>
        <v>#N/A</v>
      </c>
    </row>
    <row r="51" spans="1:31" x14ac:dyDescent="0.25">
      <c r="A51" s="125"/>
      <c r="B51" s="144"/>
      <c r="C51" s="144"/>
      <c r="D51" s="145"/>
      <c r="E51" s="157"/>
      <c r="F51" s="158" t="str">
        <f t="shared" si="0"/>
        <v/>
      </c>
      <c r="G51" s="148" t="str">
        <f>IF($D51="","",VLOOKUP($AE51,Relay_Req!$A$2:$I$16,5))</f>
        <v/>
      </c>
      <c r="H51" s="157"/>
      <c r="I51" s="158" t="str">
        <f t="shared" si="1"/>
        <v/>
      </c>
      <c r="J51" s="148" t="str">
        <f>IF($D51="","",VLOOKUP($AE51,Relay_Req!$A$2:$I$16,6))</f>
        <v/>
      </c>
      <c r="K51" s="146"/>
      <c r="L51" s="147" t="str">
        <f t="shared" si="2"/>
        <v/>
      </c>
      <c r="M51" s="148" t="str">
        <f>IF($D51="","",VLOOKUP($AE51,Relay_Req!$A$2:$I$16,7))</f>
        <v/>
      </c>
      <c r="N51" s="146"/>
      <c r="O51" s="147" t="str">
        <f t="shared" si="3"/>
        <v/>
      </c>
      <c r="P51" s="148" t="str">
        <f>IF($D51="","",VLOOKUP($AE51,Relay_Req!$A$2:$I$16,8))</f>
        <v/>
      </c>
      <c r="Q51" s="149" t="str">
        <f t="shared" si="5"/>
        <v/>
      </c>
      <c r="R51" s="150" t="str">
        <f>IF(OR($D51="",GlobalParameters!$C$12=""),"",$AA51)</f>
        <v/>
      </c>
      <c r="S51" s="151"/>
      <c r="T51" s="144"/>
      <c r="U51" s="144"/>
      <c r="V51" s="144"/>
      <c r="W51" s="144"/>
      <c r="X51" s="144"/>
      <c r="Y51" s="144"/>
      <c r="Z51" s="144"/>
      <c r="AA51" s="152" t="str">
        <f>IF(OR($D51="",$AB51="",GlobalParameters!$C$12=""),"",IF($AE51&lt;160,$AB51-VLOOKUP($AE51,Relay_Req!$A$2:$I$16,9),""))</f>
        <v/>
      </c>
      <c r="AB51" s="144"/>
      <c r="AC51" s="144"/>
      <c r="AD51" s="151"/>
      <c r="AE51" s="126" t="e">
        <f>100+VLOOKUP($D51,Relay_Req!$N$2:$O$6,2)+VLOOKUP(GlobalParameters!$C$12,Relay_Req!$P$2:$Q$4,2)</f>
        <v>#N/A</v>
      </c>
    </row>
    <row r="52" spans="1:31" x14ac:dyDescent="0.25">
      <c r="A52" s="125"/>
      <c r="B52" s="144"/>
      <c r="C52" s="144"/>
      <c r="D52" s="145"/>
      <c r="E52" s="157"/>
      <c r="F52" s="158" t="str">
        <f t="shared" si="0"/>
        <v/>
      </c>
      <c r="G52" s="148" t="str">
        <f>IF($D52="","",VLOOKUP($AE52,Relay_Req!$A$2:$I$16,5))</f>
        <v/>
      </c>
      <c r="H52" s="157"/>
      <c r="I52" s="158" t="str">
        <f t="shared" si="1"/>
        <v/>
      </c>
      <c r="J52" s="148" t="str">
        <f>IF($D52="","",VLOOKUP($AE52,Relay_Req!$A$2:$I$16,6))</f>
        <v/>
      </c>
      <c r="K52" s="146"/>
      <c r="L52" s="147" t="str">
        <f t="shared" si="2"/>
        <v/>
      </c>
      <c r="M52" s="148" t="str">
        <f>IF($D52="","",VLOOKUP($AE52,Relay_Req!$A$2:$I$16,7))</f>
        <v/>
      </c>
      <c r="N52" s="146"/>
      <c r="O52" s="147" t="str">
        <f t="shared" si="3"/>
        <v/>
      </c>
      <c r="P52" s="148" t="str">
        <f>IF($D52="","",VLOOKUP($AE52,Relay_Req!$A$2:$I$16,8))</f>
        <v/>
      </c>
      <c r="Q52" s="149" t="str">
        <f t="shared" si="5"/>
        <v/>
      </c>
      <c r="R52" s="150" t="str">
        <f>IF(OR($D52="",GlobalParameters!$C$12=""),"",$AA52)</f>
        <v/>
      </c>
      <c r="S52" s="151"/>
      <c r="T52" s="144"/>
      <c r="U52" s="144"/>
      <c r="V52" s="144"/>
      <c r="W52" s="144"/>
      <c r="X52" s="144"/>
      <c r="Y52" s="144"/>
      <c r="Z52" s="144"/>
      <c r="AA52" s="152" t="str">
        <f>IF(OR($D52="",$AB52="",GlobalParameters!$C$12=""),"",IF($AE52&lt;160,$AB52-VLOOKUP($AE52,Relay_Req!$A$2:$I$16,9),""))</f>
        <v/>
      </c>
      <c r="AB52" s="144"/>
      <c r="AC52" s="144"/>
      <c r="AD52" s="151"/>
      <c r="AE52" s="126" t="e">
        <f>100+VLOOKUP($D52,Relay_Req!$N$2:$O$6,2)+VLOOKUP(GlobalParameters!$C$12,Relay_Req!$P$2:$Q$4,2)</f>
        <v>#N/A</v>
      </c>
    </row>
    <row r="53" spans="1:31" x14ac:dyDescent="0.25">
      <c r="A53" s="125"/>
      <c r="B53" s="144"/>
      <c r="C53" s="144"/>
      <c r="D53" s="145"/>
      <c r="E53" s="157"/>
      <c r="F53" s="158" t="str">
        <f t="shared" si="0"/>
        <v/>
      </c>
      <c r="G53" s="148" t="str">
        <f>IF($D53="","",VLOOKUP($AE53,Relay_Req!$A$2:$I$16,5))</f>
        <v/>
      </c>
      <c r="H53" s="157"/>
      <c r="I53" s="158" t="str">
        <f t="shared" si="1"/>
        <v/>
      </c>
      <c r="J53" s="148" t="str">
        <f>IF($D53="","",VLOOKUP($AE53,Relay_Req!$A$2:$I$16,6))</f>
        <v/>
      </c>
      <c r="K53" s="146"/>
      <c r="L53" s="147" t="str">
        <f t="shared" si="2"/>
        <v/>
      </c>
      <c r="M53" s="148" t="str">
        <f>IF($D53="","",VLOOKUP($AE53,Relay_Req!$A$2:$I$16,7))</f>
        <v/>
      </c>
      <c r="N53" s="146"/>
      <c r="O53" s="147" t="str">
        <f t="shared" si="3"/>
        <v/>
      </c>
      <c r="P53" s="148" t="str">
        <f>IF($D53="","",VLOOKUP($AE53,Relay_Req!$A$2:$I$16,8))</f>
        <v/>
      </c>
      <c r="Q53" s="149" t="str">
        <f t="shared" si="5"/>
        <v/>
      </c>
      <c r="R53" s="150" t="str">
        <f>IF(OR($D53="",GlobalParameters!$C$12=""),"",$AA53)</f>
        <v/>
      </c>
      <c r="S53" s="151"/>
      <c r="T53" s="144"/>
      <c r="U53" s="144"/>
      <c r="V53" s="144"/>
      <c r="W53" s="144"/>
      <c r="X53" s="144"/>
      <c r="Y53" s="144"/>
      <c r="Z53" s="144"/>
      <c r="AA53" s="152" t="str">
        <f>IF(OR($D53="",$AB53="",GlobalParameters!$C$12=""),"",IF($AE53&lt;160,$AB53-VLOOKUP($AE53,Relay_Req!$A$2:$I$16,9),""))</f>
        <v/>
      </c>
      <c r="AB53" s="144"/>
      <c r="AC53" s="144"/>
      <c r="AD53" s="151"/>
      <c r="AE53" s="126" t="e">
        <f>100+VLOOKUP($D53,Relay_Req!$N$2:$O$6,2)+VLOOKUP(GlobalParameters!$C$12,Relay_Req!$P$2:$Q$4,2)</f>
        <v>#N/A</v>
      </c>
    </row>
    <row r="54" spans="1:31" x14ac:dyDescent="0.25">
      <c r="A54" s="125"/>
      <c r="B54" s="144"/>
      <c r="C54" s="144"/>
      <c r="D54" s="145"/>
      <c r="E54" s="157"/>
      <c r="F54" s="158" t="str">
        <f t="shared" si="0"/>
        <v/>
      </c>
      <c r="G54" s="148" t="str">
        <f>IF($D54="","",VLOOKUP($AE54,Relay_Req!$A$2:$I$16,5))</f>
        <v/>
      </c>
      <c r="H54" s="157"/>
      <c r="I54" s="158" t="str">
        <f t="shared" si="1"/>
        <v/>
      </c>
      <c r="J54" s="148" t="str">
        <f>IF($D54="","",VLOOKUP($AE54,Relay_Req!$A$2:$I$16,6))</f>
        <v/>
      </c>
      <c r="K54" s="146"/>
      <c r="L54" s="147" t="str">
        <f t="shared" si="2"/>
        <v/>
      </c>
      <c r="M54" s="148" t="str">
        <f>IF($D54="","",VLOOKUP($AE54,Relay_Req!$A$2:$I$16,7))</f>
        <v/>
      </c>
      <c r="N54" s="146"/>
      <c r="O54" s="147" t="str">
        <f t="shared" si="3"/>
        <v/>
      </c>
      <c r="P54" s="148" t="str">
        <f>IF($D54="","",VLOOKUP($AE54,Relay_Req!$A$2:$I$16,8))</f>
        <v/>
      </c>
      <c r="Q54" s="149" t="str">
        <f t="shared" si="5"/>
        <v/>
      </c>
      <c r="R54" s="150" t="str">
        <f>IF(OR($D54="",GlobalParameters!$C$12=""),"",$AA54)</f>
        <v/>
      </c>
      <c r="S54" s="151"/>
      <c r="T54" s="144"/>
      <c r="U54" s="144"/>
      <c r="V54" s="144"/>
      <c r="W54" s="144"/>
      <c r="X54" s="144"/>
      <c r="Y54" s="144"/>
      <c r="Z54" s="144"/>
      <c r="AA54" s="152" t="str">
        <f>IF(OR($D54="",$AB54="",GlobalParameters!$C$12=""),"",IF($AE54&lt;160,$AB54-VLOOKUP($AE54,Relay_Req!$A$2:$I$16,9),""))</f>
        <v/>
      </c>
      <c r="AB54" s="144"/>
      <c r="AC54" s="144"/>
      <c r="AD54" s="151"/>
      <c r="AE54" s="126" t="e">
        <f>100+VLOOKUP($D54,Relay_Req!$N$2:$O$6,2)+VLOOKUP(GlobalParameters!$C$12,Relay_Req!$P$2:$Q$4,2)</f>
        <v>#N/A</v>
      </c>
    </row>
    <row r="55" spans="1:31" x14ac:dyDescent="0.25">
      <c r="A55" s="125"/>
      <c r="B55" s="144"/>
      <c r="C55" s="144"/>
      <c r="D55" s="145"/>
      <c r="E55" s="157"/>
      <c r="F55" s="158" t="str">
        <f t="shared" si="0"/>
        <v/>
      </c>
      <c r="G55" s="148" t="str">
        <f>IF($D55="","",VLOOKUP($AE55,Relay_Req!$A$2:$I$16,5))</f>
        <v/>
      </c>
      <c r="H55" s="157"/>
      <c r="I55" s="158" t="str">
        <f t="shared" si="1"/>
        <v/>
      </c>
      <c r="J55" s="148" t="str">
        <f>IF($D55="","",VLOOKUP($AE55,Relay_Req!$A$2:$I$16,6))</f>
        <v/>
      </c>
      <c r="K55" s="146"/>
      <c r="L55" s="147" t="str">
        <f t="shared" si="2"/>
        <v/>
      </c>
      <c r="M55" s="148" t="str">
        <f>IF($D55="","",VLOOKUP($AE55,Relay_Req!$A$2:$I$16,7))</f>
        <v/>
      </c>
      <c r="N55" s="146"/>
      <c r="O55" s="147" t="str">
        <f t="shared" si="3"/>
        <v/>
      </c>
      <c r="P55" s="148" t="str">
        <f>IF($D55="","",VLOOKUP($AE55,Relay_Req!$A$2:$I$16,8))</f>
        <v/>
      </c>
      <c r="Q55" s="149" t="str">
        <f t="shared" si="5"/>
        <v/>
      </c>
      <c r="R55" s="150" t="str">
        <f>IF(OR($D55="",GlobalParameters!$C$12=""),"",$AA55)</f>
        <v/>
      </c>
      <c r="S55" s="151"/>
      <c r="T55" s="144"/>
      <c r="U55" s="144"/>
      <c r="V55" s="144"/>
      <c r="W55" s="144"/>
      <c r="X55" s="144"/>
      <c r="Y55" s="144"/>
      <c r="Z55" s="144"/>
      <c r="AA55" s="152" t="str">
        <f>IF(OR($D55="",$AB55="",GlobalParameters!$C$12=""),"",IF($AE55&lt;160,$AB55-VLOOKUP($AE55,Relay_Req!$A$2:$I$16,9),""))</f>
        <v/>
      </c>
      <c r="AB55" s="144"/>
      <c r="AC55" s="144"/>
      <c r="AD55" s="151"/>
      <c r="AE55" s="126" t="e">
        <f>100+VLOOKUP($D55,Relay_Req!$N$2:$O$6,2)+VLOOKUP(GlobalParameters!$C$12,Relay_Req!$P$2:$Q$4,2)</f>
        <v>#N/A</v>
      </c>
    </row>
    <row r="56" spans="1:31" x14ac:dyDescent="0.25">
      <c r="A56" s="125"/>
      <c r="B56" s="144"/>
      <c r="C56" s="144"/>
      <c r="D56" s="145"/>
      <c r="E56" s="157"/>
      <c r="F56" s="158" t="str">
        <f t="shared" si="0"/>
        <v/>
      </c>
      <c r="G56" s="148" t="str">
        <f>IF($D56="","",VLOOKUP($AE56,Relay_Req!$A$2:$I$16,5))</f>
        <v/>
      </c>
      <c r="H56" s="157"/>
      <c r="I56" s="158" t="str">
        <f t="shared" si="1"/>
        <v/>
      </c>
      <c r="J56" s="148" t="str">
        <f>IF($D56="","",VLOOKUP($AE56,Relay_Req!$A$2:$I$16,6))</f>
        <v/>
      </c>
      <c r="K56" s="146"/>
      <c r="L56" s="147" t="str">
        <f t="shared" si="2"/>
        <v/>
      </c>
      <c r="M56" s="148" t="str">
        <f>IF($D56="","",VLOOKUP($AE56,Relay_Req!$A$2:$I$16,7))</f>
        <v/>
      </c>
      <c r="N56" s="146"/>
      <c r="O56" s="147" t="str">
        <f t="shared" si="3"/>
        <v/>
      </c>
      <c r="P56" s="148" t="str">
        <f>IF($D56="","",VLOOKUP($AE56,Relay_Req!$A$2:$I$16,8))</f>
        <v/>
      </c>
      <c r="Q56" s="149" t="str">
        <f t="shared" si="5"/>
        <v/>
      </c>
      <c r="R56" s="150" t="str">
        <f>IF(OR($D56="",GlobalParameters!$C$12=""),"",$AA56)</f>
        <v/>
      </c>
      <c r="S56" s="151"/>
      <c r="T56" s="144"/>
      <c r="U56" s="144"/>
      <c r="V56" s="144"/>
      <c r="W56" s="144"/>
      <c r="X56" s="144"/>
      <c r="Y56" s="144"/>
      <c r="Z56" s="144"/>
      <c r="AA56" s="152" t="str">
        <f>IF(OR($D56="",$AB56="",GlobalParameters!$C$12=""),"",IF($AE56&lt;160,$AB56-VLOOKUP($AE56,Relay_Req!$A$2:$I$16,9),""))</f>
        <v/>
      </c>
      <c r="AB56" s="144"/>
      <c r="AC56" s="144"/>
      <c r="AD56" s="151"/>
      <c r="AE56" s="126" t="e">
        <f>100+VLOOKUP($D56,Relay_Req!$N$2:$O$6,2)+VLOOKUP(GlobalParameters!$C$12,Relay_Req!$P$2:$Q$4,2)</f>
        <v>#N/A</v>
      </c>
    </row>
    <row r="57" spans="1:31" x14ac:dyDescent="0.25">
      <c r="A57" s="125"/>
      <c r="B57" s="144"/>
      <c r="C57" s="144"/>
      <c r="D57" s="145"/>
      <c r="E57" s="157"/>
      <c r="F57" s="158" t="str">
        <f t="shared" si="0"/>
        <v/>
      </c>
      <c r="G57" s="148" t="str">
        <f>IF($D57="","",VLOOKUP($AE57,Relay_Req!$A$2:$I$16,5))</f>
        <v/>
      </c>
      <c r="H57" s="157"/>
      <c r="I57" s="158" t="str">
        <f t="shared" si="1"/>
        <v/>
      </c>
      <c r="J57" s="148" t="str">
        <f>IF($D57="","",VLOOKUP($AE57,Relay_Req!$A$2:$I$16,6))</f>
        <v/>
      </c>
      <c r="K57" s="146"/>
      <c r="L57" s="147" t="str">
        <f t="shared" si="2"/>
        <v/>
      </c>
      <c r="M57" s="148" t="str">
        <f>IF($D57="","",VLOOKUP($AE57,Relay_Req!$A$2:$I$16,7))</f>
        <v/>
      </c>
      <c r="N57" s="146"/>
      <c r="O57" s="147" t="str">
        <f t="shared" si="3"/>
        <v/>
      </c>
      <c r="P57" s="148" t="str">
        <f>IF($D57="","",VLOOKUP($AE57,Relay_Req!$A$2:$I$16,8))</f>
        <v/>
      </c>
      <c r="Q57" s="149" t="str">
        <f t="shared" si="5"/>
        <v/>
      </c>
      <c r="R57" s="150" t="str">
        <f>IF(OR($D57="",GlobalParameters!$C$12=""),"",$AA57)</f>
        <v/>
      </c>
      <c r="S57" s="151"/>
      <c r="T57" s="144"/>
      <c r="U57" s="144"/>
      <c r="V57" s="144"/>
      <c r="W57" s="144"/>
      <c r="X57" s="144"/>
      <c r="Y57" s="144"/>
      <c r="Z57" s="144"/>
      <c r="AA57" s="152" t="str">
        <f>IF(OR($D57="",$AB57="",GlobalParameters!$C$12=""),"",IF($AE57&lt;160,$AB57-VLOOKUP($AE57,Relay_Req!$A$2:$I$16,9),""))</f>
        <v/>
      </c>
      <c r="AB57" s="144"/>
      <c r="AC57" s="144"/>
      <c r="AD57" s="151"/>
      <c r="AE57" s="126" t="e">
        <f>100+VLOOKUP($D57,Relay_Req!$N$2:$O$6,2)+VLOOKUP(GlobalParameters!$C$12,Relay_Req!$P$2:$Q$4,2)</f>
        <v>#N/A</v>
      </c>
    </row>
    <row r="58" spans="1:31" x14ac:dyDescent="0.25">
      <c r="A58" s="125"/>
      <c r="B58" s="144"/>
      <c r="C58" s="144"/>
      <c r="D58" s="145"/>
      <c r="E58" s="157"/>
      <c r="F58" s="158" t="str">
        <f t="shared" si="0"/>
        <v/>
      </c>
      <c r="G58" s="148" t="str">
        <f>IF($D58="","",VLOOKUP($AE58,Relay_Req!$A$2:$I$16,5))</f>
        <v/>
      </c>
      <c r="H58" s="157"/>
      <c r="I58" s="158" t="str">
        <f t="shared" si="1"/>
        <v/>
      </c>
      <c r="J58" s="148" t="str">
        <f>IF($D58="","",VLOOKUP($AE58,Relay_Req!$A$2:$I$16,6))</f>
        <v/>
      </c>
      <c r="K58" s="146"/>
      <c r="L58" s="147" t="str">
        <f t="shared" si="2"/>
        <v/>
      </c>
      <c r="M58" s="148" t="str">
        <f>IF($D58="","",VLOOKUP($AE58,Relay_Req!$A$2:$I$16,7))</f>
        <v/>
      </c>
      <c r="N58" s="146"/>
      <c r="O58" s="147" t="str">
        <f t="shared" si="3"/>
        <v/>
      </c>
      <c r="P58" s="148" t="str">
        <f>IF($D58="","",VLOOKUP($AE58,Relay_Req!$A$2:$I$16,8))</f>
        <v/>
      </c>
      <c r="Q58" s="149" t="str">
        <f t="shared" si="5"/>
        <v/>
      </c>
      <c r="R58" s="150" t="str">
        <f>IF(OR($D58="",GlobalParameters!$C$12=""),"",$AA58)</f>
        <v/>
      </c>
      <c r="S58" s="151"/>
      <c r="T58" s="144"/>
      <c r="U58" s="144"/>
      <c r="V58" s="144"/>
      <c r="W58" s="144"/>
      <c r="X58" s="144"/>
      <c r="Y58" s="144"/>
      <c r="Z58" s="144"/>
      <c r="AA58" s="152" t="str">
        <f>IF(OR($D58="",$AB58="",GlobalParameters!$C$12=""),"",IF($AE58&lt;160,$AB58-VLOOKUP($AE58,Relay_Req!$A$2:$I$16,9),""))</f>
        <v/>
      </c>
      <c r="AB58" s="144"/>
      <c r="AC58" s="144"/>
      <c r="AD58" s="151"/>
      <c r="AE58" s="126" t="e">
        <f>100+VLOOKUP($D58,Relay_Req!$N$2:$O$6,2)+VLOOKUP(GlobalParameters!$C$12,Relay_Req!$P$2:$Q$4,2)</f>
        <v>#N/A</v>
      </c>
    </row>
    <row r="59" spans="1:31" x14ac:dyDescent="0.25">
      <c r="A59" s="125"/>
      <c r="B59" s="144"/>
      <c r="C59" s="144"/>
      <c r="D59" s="145"/>
      <c r="E59" s="157"/>
      <c r="F59" s="158" t="str">
        <f t="shared" si="0"/>
        <v/>
      </c>
      <c r="G59" s="148" t="str">
        <f>IF($D59="","",VLOOKUP($AE59,Relay_Req!$A$2:$I$16,5))</f>
        <v/>
      </c>
      <c r="H59" s="157"/>
      <c r="I59" s="158" t="str">
        <f t="shared" si="1"/>
        <v/>
      </c>
      <c r="J59" s="148" t="str">
        <f>IF($D59="","",VLOOKUP($AE59,Relay_Req!$A$2:$I$16,6))</f>
        <v/>
      </c>
      <c r="K59" s="146"/>
      <c r="L59" s="147" t="str">
        <f t="shared" si="2"/>
        <v/>
      </c>
      <c r="M59" s="148" t="str">
        <f>IF($D59="","",VLOOKUP($AE59,Relay_Req!$A$2:$I$16,7))</f>
        <v/>
      </c>
      <c r="N59" s="146"/>
      <c r="O59" s="147" t="str">
        <f t="shared" si="3"/>
        <v/>
      </c>
      <c r="P59" s="148" t="str">
        <f>IF($D59="","",VLOOKUP($AE59,Relay_Req!$A$2:$I$16,8))</f>
        <v/>
      </c>
      <c r="Q59" s="149" t="str">
        <f t="shared" si="5"/>
        <v/>
      </c>
      <c r="R59" s="150" t="str">
        <f>IF(OR($D59="",GlobalParameters!$C$12=""),"",$AA59)</f>
        <v/>
      </c>
      <c r="S59" s="151"/>
      <c r="T59" s="144"/>
      <c r="U59" s="144"/>
      <c r="V59" s="144"/>
      <c r="W59" s="144"/>
      <c r="X59" s="144"/>
      <c r="Y59" s="144"/>
      <c r="Z59" s="144"/>
      <c r="AA59" s="152" t="str">
        <f>IF(OR($D59="",$AB59="",GlobalParameters!$C$12=""),"",IF($AE59&lt;160,$AB59-VLOOKUP($AE59,Relay_Req!$A$2:$I$16,9),""))</f>
        <v/>
      </c>
      <c r="AB59" s="144"/>
      <c r="AC59" s="144"/>
      <c r="AD59" s="151"/>
      <c r="AE59" s="126" t="e">
        <f>100+VLOOKUP($D59,Relay_Req!$N$2:$O$6,2)+VLOOKUP(GlobalParameters!$C$12,Relay_Req!$P$2:$Q$4,2)</f>
        <v>#N/A</v>
      </c>
    </row>
    <row r="60" spans="1:31" x14ac:dyDescent="0.25">
      <c r="A60" s="125"/>
      <c r="B60" s="144"/>
      <c r="C60" s="144"/>
      <c r="D60" s="145"/>
      <c r="E60" s="157"/>
      <c r="F60" s="158" t="str">
        <f t="shared" si="0"/>
        <v/>
      </c>
      <c r="G60" s="148" t="str">
        <f>IF($D60="","",VLOOKUP($AE60,Relay_Req!$A$2:$I$16,5))</f>
        <v/>
      </c>
      <c r="H60" s="157"/>
      <c r="I60" s="158" t="str">
        <f t="shared" si="1"/>
        <v/>
      </c>
      <c r="J60" s="148" t="str">
        <f>IF($D60="","",VLOOKUP($AE60,Relay_Req!$A$2:$I$16,6))</f>
        <v/>
      </c>
      <c r="K60" s="146"/>
      <c r="L60" s="147" t="str">
        <f t="shared" si="2"/>
        <v/>
      </c>
      <c r="M60" s="148" t="str">
        <f>IF($D60="","",VLOOKUP($AE60,Relay_Req!$A$2:$I$16,7))</f>
        <v/>
      </c>
      <c r="N60" s="146"/>
      <c r="O60" s="147" t="str">
        <f t="shared" si="3"/>
        <v/>
      </c>
      <c r="P60" s="148" t="str">
        <f>IF($D60="","",VLOOKUP($AE60,Relay_Req!$A$2:$I$16,8))</f>
        <v/>
      </c>
      <c r="Q60" s="149" t="str">
        <f t="shared" si="5"/>
        <v/>
      </c>
      <c r="R60" s="150" t="str">
        <f>IF(OR($D60="",GlobalParameters!$C$12=""),"",$AA60)</f>
        <v/>
      </c>
      <c r="S60" s="151"/>
      <c r="T60" s="144"/>
      <c r="U60" s="144"/>
      <c r="V60" s="144"/>
      <c r="W60" s="144"/>
      <c r="X60" s="144"/>
      <c r="Y60" s="144"/>
      <c r="Z60" s="144"/>
      <c r="AA60" s="152" t="str">
        <f>IF(OR($D60="",$AB60="",GlobalParameters!$C$12=""),"",IF($AE60&lt;160,$AB60-VLOOKUP($AE60,Relay_Req!$A$2:$I$16,9),""))</f>
        <v/>
      </c>
      <c r="AB60" s="144"/>
      <c r="AC60" s="144"/>
      <c r="AD60" s="151"/>
      <c r="AE60" s="126" t="e">
        <f>100+VLOOKUP($D60,Relay_Req!$N$2:$O$6,2)+VLOOKUP(GlobalParameters!$C$12,Relay_Req!$P$2:$Q$4,2)</f>
        <v>#N/A</v>
      </c>
    </row>
    <row r="61" spans="1:31" x14ac:dyDescent="0.25">
      <c r="A61" s="125"/>
      <c r="B61" s="144"/>
      <c r="C61" s="144"/>
      <c r="D61" s="145"/>
      <c r="E61" s="157"/>
      <c r="F61" s="158" t="str">
        <f t="shared" si="0"/>
        <v/>
      </c>
      <c r="G61" s="148" t="str">
        <f>IF($D61="","",VLOOKUP($AE61,Relay_Req!$A$2:$I$16,5))</f>
        <v/>
      </c>
      <c r="H61" s="157"/>
      <c r="I61" s="158" t="str">
        <f t="shared" si="1"/>
        <v/>
      </c>
      <c r="J61" s="148" t="str">
        <f>IF($D61="","",VLOOKUP($AE61,Relay_Req!$A$2:$I$16,6))</f>
        <v/>
      </c>
      <c r="K61" s="146"/>
      <c r="L61" s="147" t="str">
        <f t="shared" si="2"/>
        <v/>
      </c>
      <c r="M61" s="148" t="str">
        <f>IF($D61="","",VLOOKUP($AE61,Relay_Req!$A$2:$I$16,7))</f>
        <v/>
      </c>
      <c r="N61" s="146"/>
      <c r="O61" s="147" t="str">
        <f t="shared" si="3"/>
        <v/>
      </c>
      <c r="P61" s="148" t="str">
        <f>IF($D61="","",VLOOKUP($AE61,Relay_Req!$A$2:$I$16,8))</f>
        <v/>
      </c>
      <c r="Q61" s="149" t="str">
        <f t="shared" si="5"/>
        <v/>
      </c>
      <c r="R61" s="150" t="str">
        <f>IF(OR($D61="",GlobalParameters!$C$12=""),"",$AA61)</f>
        <v/>
      </c>
      <c r="S61" s="151"/>
      <c r="T61" s="144"/>
      <c r="U61" s="144"/>
      <c r="V61" s="144"/>
      <c r="W61" s="144"/>
      <c r="X61" s="144"/>
      <c r="Y61" s="144"/>
      <c r="Z61" s="144"/>
      <c r="AA61" s="152" t="str">
        <f>IF(OR($D61="",$AB61="",GlobalParameters!$C$12=""),"",IF($AE61&lt;160,$AB61-VLOOKUP($AE61,Relay_Req!$A$2:$I$16,9),""))</f>
        <v/>
      </c>
      <c r="AB61" s="144"/>
      <c r="AC61" s="144"/>
      <c r="AD61" s="151"/>
      <c r="AE61" s="126" t="e">
        <f>100+VLOOKUP($D61,Relay_Req!$N$2:$O$6,2)+VLOOKUP(GlobalParameters!$C$12,Relay_Req!$P$2:$Q$4,2)</f>
        <v>#N/A</v>
      </c>
    </row>
    <row r="62" spans="1:31" x14ac:dyDescent="0.25">
      <c r="A62" s="125"/>
      <c r="B62" s="144"/>
      <c r="C62" s="144"/>
      <c r="D62" s="145"/>
      <c r="E62" s="157"/>
      <c r="F62" s="158" t="str">
        <f t="shared" si="0"/>
        <v/>
      </c>
      <c r="G62" s="148" t="str">
        <f>IF($D62="","",VLOOKUP($AE62,Relay_Req!$A$2:$I$16,5))</f>
        <v/>
      </c>
      <c r="H62" s="157"/>
      <c r="I62" s="158" t="str">
        <f t="shared" si="1"/>
        <v/>
      </c>
      <c r="J62" s="148" t="str">
        <f>IF($D62="","",VLOOKUP($AE62,Relay_Req!$A$2:$I$16,6))</f>
        <v/>
      </c>
      <c r="K62" s="146"/>
      <c r="L62" s="147" t="str">
        <f t="shared" si="2"/>
        <v/>
      </c>
      <c r="M62" s="148" t="str">
        <f>IF($D62="","",VLOOKUP($AE62,Relay_Req!$A$2:$I$16,7))</f>
        <v/>
      </c>
      <c r="N62" s="146"/>
      <c r="O62" s="147" t="str">
        <f t="shared" si="3"/>
        <v/>
      </c>
      <c r="P62" s="148" t="str">
        <f>IF($D62="","",VLOOKUP($AE62,Relay_Req!$A$2:$I$16,8))</f>
        <v/>
      </c>
      <c r="Q62" s="149" t="str">
        <f t="shared" si="5"/>
        <v/>
      </c>
      <c r="R62" s="150" t="str">
        <f>IF(OR($D62="",GlobalParameters!$C$12=""),"",$AA62)</f>
        <v/>
      </c>
      <c r="S62" s="151"/>
      <c r="T62" s="144"/>
      <c r="U62" s="144"/>
      <c r="V62" s="144"/>
      <c r="W62" s="144"/>
      <c r="X62" s="144"/>
      <c r="Y62" s="144"/>
      <c r="Z62" s="144"/>
      <c r="AA62" s="152" t="str">
        <f>IF(OR($D62="",$AB62="",GlobalParameters!$C$12=""),"",IF($AE62&lt;160,$AB62-VLOOKUP($AE62,Relay_Req!$A$2:$I$16,9),""))</f>
        <v/>
      </c>
      <c r="AB62" s="144"/>
      <c r="AC62" s="144"/>
      <c r="AD62" s="151"/>
      <c r="AE62" s="126" t="e">
        <f>100+VLOOKUP($D62,Relay_Req!$N$2:$O$6,2)+VLOOKUP(GlobalParameters!$C$12,Relay_Req!$P$2:$Q$4,2)</f>
        <v>#N/A</v>
      </c>
    </row>
    <row r="63" spans="1:31" x14ac:dyDescent="0.25">
      <c r="A63" s="125"/>
      <c r="B63" s="144"/>
      <c r="C63" s="144"/>
      <c r="D63" s="145"/>
      <c r="E63" s="157"/>
      <c r="F63" s="158" t="str">
        <f t="shared" si="0"/>
        <v/>
      </c>
      <c r="G63" s="148" t="str">
        <f>IF($D63="","",VLOOKUP($AE63,Relay_Req!$A$2:$I$16,5))</f>
        <v/>
      </c>
      <c r="H63" s="157"/>
      <c r="I63" s="158" t="str">
        <f t="shared" si="1"/>
        <v/>
      </c>
      <c r="J63" s="148" t="str">
        <f>IF($D63="","",VLOOKUP($AE63,Relay_Req!$A$2:$I$16,6))</f>
        <v/>
      </c>
      <c r="K63" s="146"/>
      <c r="L63" s="147" t="str">
        <f t="shared" si="2"/>
        <v/>
      </c>
      <c r="M63" s="148" t="str">
        <f>IF($D63="","",VLOOKUP($AE63,Relay_Req!$A$2:$I$16,7))</f>
        <v/>
      </c>
      <c r="N63" s="146"/>
      <c r="O63" s="147" t="str">
        <f t="shared" si="3"/>
        <v/>
      </c>
      <c r="P63" s="148" t="str">
        <f>IF($D63="","",VLOOKUP($AE63,Relay_Req!$A$2:$I$16,8))</f>
        <v/>
      </c>
      <c r="Q63" s="149" t="str">
        <f t="shared" si="5"/>
        <v/>
      </c>
      <c r="R63" s="150" t="str">
        <f>IF(OR($D63="",GlobalParameters!$C$12=""),"",$AA63)</f>
        <v/>
      </c>
      <c r="S63" s="151"/>
      <c r="T63" s="144"/>
      <c r="U63" s="144"/>
      <c r="V63" s="144"/>
      <c r="W63" s="144"/>
      <c r="X63" s="144"/>
      <c r="Y63" s="144"/>
      <c r="Z63" s="144"/>
      <c r="AA63" s="152" t="str">
        <f>IF(OR($D63="",$AB63="",GlobalParameters!$C$12=""),"",IF($AE63&lt;160,$AB63-VLOOKUP($AE63,Relay_Req!$A$2:$I$16,9),""))</f>
        <v/>
      </c>
      <c r="AB63" s="144"/>
      <c r="AC63" s="144"/>
      <c r="AD63" s="151"/>
      <c r="AE63" s="126" t="e">
        <f>100+VLOOKUP($D63,Relay_Req!$N$2:$O$6,2)+VLOOKUP(GlobalParameters!$C$12,Relay_Req!$P$2:$Q$4,2)</f>
        <v>#N/A</v>
      </c>
    </row>
    <row r="64" spans="1:31" x14ac:dyDescent="0.25">
      <c r="A64" s="125"/>
      <c r="B64" s="144"/>
      <c r="C64" s="144"/>
      <c r="D64" s="145"/>
      <c r="E64" s="157"/>
      <c r="F64" s="158" t="str">
        <f t="shared" si="0"/>
        <v/>
      </c>
      <c r="G64" s="148" t="str">
        <f>IF($D64="","",VLOOKUP($AE64,Relay_Req!$A$2:$I$16,5))</f>
        <v/>
      </c>
      <c r="H64" s="157"/>
      <c r="I64" s="158" t="str">
        <f t="shared" si="1"/>
        <v/>
      </c>
      <c r="J64" s="148" t="str">
        <f>IF($D64="","",VLOOKUP($AE64,Relay_Req!$A$2:$I$16,6))</f>
        <v/>
      </c>
      <c r="K64" s="146"/>
      <c r="L64" s="147" t="str">
        <f t="shared" si="2"/>
        <v/>
      </c>
      <c r="M64" s="148" t="str">
        <f>IF($D64="","",VLOOKUP($AE64,Relay_Req!$A$2:$I$16,7))</f>
        <v/>
      </c>
      <c r="N64" s="146"/>
      <c r="O64" s="147" t="str">
        <f t="shared" si="3"/>
        <v/>
      </c>
      <c r="P64" s="148" t="str">
        <f>IF($D64="","",VLOOKUP($AE64,Relay_Req!$A$2:$I$16,8))</f>
        <v/>
      </c>
      <c r="Q64" s="149" t="str">
        <f t="shared" si="5"/>
        <v/>
      </c>
      <c r="R64" s="150" t="str">
        <f>IF(OR($D64="",GlobalParameters!$C$12=""),"",$AA64)</f>
        <v/>
      </c>
      <c r="S64" s="151"/>
      <c r="T64" s="144"/>
      <c r="U64" s="144"/>
      <c r="V64" s="144"/>
      <c r="W64" s="144"/>
      <c r="X64" s="144"/>
      <c r="Y64" s="144"/>
      <c r="Z64" s="144"/>
      <c r="AA64" s="152" t="str">
        <f>IF(OR($D64="",$AB64="",GlobalParameters!$C$12=""),"",IF($AE64&lt;160,$AB64-VLOOKUP($AE64,Relay_Req!$A$2:$I$16,9),""))</f>
        <v/>
      </c>
      <c r="AB64" s="144"/>
      <c r="AC64" s="144"/>
      <c r="AD64" s="151"/>
      <c r="AE64" s="126" t="e">
        <f>100+VLOOKUP($D64,Relay_Req!$N$2:$O$6,2)+VLOOKUP(GlobalParameters!$C$12,Relay_Req!$P$2:$Q$4,2)</f>
        <v>#N/A</v>
      </c>
    </row>
    <row r="65" spans="1:31" x14ac:dyDescent="0.25">
      <c r="A65" s="125"/>
      <c r="B65" s="144"/>
      <c r="C65" s="144"/>
      <c r="D65" s="145"/>
      <c r="E65" s="157"/>
      <c r="F65" s="158" t="str">
        <f t="shared" si="0"/>
        <v/>
      </c>
      <c r="G65" s="148" t="str">
        <f>IF($D65="","",VLOOKUP($AE65,Relay_Req!$A$2:$I$16,5))</f>
        <v/>
      </c>
      <c r="H65" s="157"/>
      <c r="I65" s="158" t="str">
        <f t="shared" si="1"/>
        <v/>
      </c>
      <c r="J65" s="148" t="str">
        <f>IF($D65="","",VLOOKUP($AE65,Relay_Req!$A$2:$I$16,6))</f>
        <v/>
      </c>
      <c r="K65" s="146"/>
      <c r="L65" s="147" t="str">
        <f t="shared" si="2"/>
        <v/>
      </c>
      <c r="M65" s="148" t="str">
        <f>IF($D65="","",VLOOKUP($AE65,Relay_Req!$A$2:$I$16,7))</f>
        <v/>
      </c>
      <c r="N65" s="146"/>
      <c r="O65" s="147" t="str">
        <f t="shared" si="3"/>
        <v/>
      </c>
      <c r="P65" s="148" t="str">
        <f>IF($D65="","",VLOOKUP($AE65,Relay_Req!$A$2:$I$16,8))</f>
        <v/>
      </c>
      <c r="Q65" s="149" t="str">
        <f t="shared" si="5"/>
        <v/>
      </c>
      <c r="R65" s="150" t="str">
        <f>IF(OR($D65="",GlobalParameters!$C$12=""),"",$AA65)</f>
        <v/>
      </c>
      <c r="S65" s="151"/>
      <c r="T65" s="144"/>
      <c r="U65" s="144"/>
      <c r="V65" s="144"/>
      <c r="W65" s="144"/>
      <c r="X65" s="144"/>
      <c r="Y65" s="144"/>
      <c r="Z65" s="144"/>
      <c r="AA65" s="152" t="str">
        <f>IF(OR($D65="",$AB65="",GlobalParameters!$C$12=""),"",IF($AE65&lt;160,$AB65-VLOOKUP($AE65,Relay_Req!$A$2:$I$16,9),""))</f>
        <v/>
      </c>
      <c r="AB65" s="144"/>
      <c r="AC65" s="144"/>
      <c r="AD65" s="151"/>
      <c r="AE65" s="126" t="e">
        <f>100+VLOOKUP($D65,Relay_Req!$N$2:$O$6,2)+VLOOKUP(GlobalParameters!$C$12,Relay_Req!$P$2:$Q$4,2)</f>
        <v>#N/A</v>
      </c>
    </row>
    <row r="66" spans="1:31" x14ac:dyDescent="0.25">
      <c r="A66" s="125"/>
      <c r="B66" s="144"/>
      <c r="C66" s="144"/>
      <c r="D66" s="145"/>
      <c r="E66" s="157"/>
      <c r="F66" s="158" t="str">
        <f t="shared" si="0"/>
        <v/>
      </c>
      <c r="G66" s="148" t="str">
        <f>IF($D66="","",VLOOKUP($AE66,Relay_Req!$A$2:$I$16,5))</f>
        <v/>
      </c>
      <c r="H66" s="157"/>
      <c r="I66" s="158" t="str">
        <f t="shared" si="1"/>
        <v/>
      </c>
      <c r="J66" s="148" t="str">
        <f>IF($D66="","",VLOOKUP($AE66,Relay_Req!$A$2:$I$16,6))</f>
        <v/>
      </c>
      <c r="K66" s="146"/>
      <c r="L66" s="147" t="str">
        <f t="shared" si="2"/>
        <v/>
      </c>
      <c r="M66" s="148" t="str">
        <f>IF($D66="","",VLOOKUP($AE66,Relay_Req!$A$2:$I$16,7))</f>
        <v/>
      </c>
      <c r="N66" s="146"/>
      <c r="O66" s="147" t="str">
        <f t="shared" si="3"/>
        <v/>
      </c>
      <c r="P66" s="148" t="str">
        <f>IF($D66="","",VLOOKUP($AE66,Relay_Req!$A$2:$I$16,8))</f>
        <v/>
      </c>
      <c r="Q66" s="149" t="str">
        <f t="shared" si="5"/>
        <v/>
      </c>
      <c r="R66" s="150" t="str">
        <f>IF(OR($D66="",GlobalParameters!$C$12=""),"",$AA66)</f>
        <v/>
      </c>
      <c r="S66" s="151"/>
      <c r="T66" s="144"/>
      <c r="U66" s="144"/>
      <c r="V66" s="144"/>
      <c r="W66" s="144"/>
      <c r="X66" s="144"/>
      <c r="Y66" s="144"/>
      <c r="Z66" s="144"/>
      <c r="AA66" s="152" t="str">
        <f>IF(OR($D66="",$AB66="",GlobalParameters!$C$12=""),"",IF($AE66&lt;160,$AB66-VLOOKUP($AE66,Relay_Req!$A$2:$I$16,9),""))</f>
        <v/>
      </c>
      <c r="AB66" s="144"/>
      <c r="AC66" s="144"/>
      <c r="AD66" s="151"/>
      <c r="AE66" s="126" t="e">
        <f>100+VLOOKUP($D66,Relay_Req!$N$2:$O$6,2)+VLOOKUP(GlobalParameters!$C$12,Relay_Req!$P$2:$Q$4,2)</f>
        <v>#N/A</v>
      </c>
    </row>
    <row r="67" spans="1:31" x14ac:dyDescent="0.25">
      <c r="A67" s="125"/>
      <c r="B67" s="144"/>
      <c r="C67" s="144"/>
      <c r="D67" s="145"/>
      <c r="E67" s="157"/>
      <c r="F67" s="158" t="str">
        <f t="shared" si="0"/>
        <v/>
      </c>
      <c r="G67" s="148" t="str">
        <f>IF($D67="","",VLOOKUP($AE67,Relay_Req!$A$2:$I$16,5))</f>
        <v/>
      </c>
      <c r="H67" s="157"/>
      <c r="I67" s="158" t="str">
        <f t="shared" si="1"/>
        <v/>
      </c>
      <c r="J67" s="148" t="str">
        <f>IF($D67="","",VLOOKUP($AE67,Relay_Req!$A$2:$I$16,6))</f>
        <v/>
      </c>
      <c r="K67" s="146"/>
      <c r="L67" s="147" t="str">
        <f t="shared" si="2"/>
        <v/>
      </c>
      <c r="M67" s="148" t="str">
        <f>IF($D67="","",VLOOKUP($AE67,Relay_Req!$A$2:$I$16,7))</f>
        <v/>
      </c>
      <c r="N67" s="146"/>
      <c r="O67" s="147" t="str">
        <f t="shared" si="3"/>
        <v/>
      </c>
      <c r="P67" s="148" t="str">
        <f>IF($D67="","",VLOOKUP($AE67,Relay_Req!$A$2:$I$16,8))</f>
        <v/>
      </c>
      <c r="Q67" s="149" t="str">
        <f t="shared" si="5"/>
        <v/>
      </c>
      <c r="R67" s="150" t="str">
        <f>IF(OR($D67="",GlobalParameters!$C$12=""),"",$AA67)</f>
        <v/>
      </c>
      <c r="S67" s="151"/>
      <c r="T67" s="144"/>
      <c r="U67" s="144"/>
      <c r="V67" s="144"/>
      <c r="W67" s="144"/>
      <c r="X67" s="144"/>
      <c r="Y67" s="144"/>
      <c r="Z67" s="144"/>
      <c r="AA67" s="152" t="str">
        <f>IF(OR($D67="",$AB67="",GlobalParameters!$C$12=""),"",IF($AE67&lt;160,$AB67-VLOOKUP($AE67,Relay_Req!$A$2:$I$16,9),""))</f>
        <v/>
      </c>
      <c r="AB67" s="144"/>
      <c r="AC67" s="144"/>
      <c r="AD67" s="151"/>
      <c r="AE67" s="126" t="e">
        <f>100+VLOOKUP($D67,Relay_Req!$N$2:$O$6,2)+VLOOKUP(GlobalParameters!$C$12,Relay_Req!$P$2:$Q$4,2)</f>
        <v>#N/A</v>
      </c>
    </row>
    <row r="68" spans="1:31" x14ac:dyDescent="0.25">
      <c r="A68" s="125"/>
      <c r="B68" s="144"/>
      <c r="C68" s="144"/>
      <c r="D68" s="145"/>
      <c r="E68" s="157"/>
      <c r="F68" s="158" t="str">
        <f t="shared" si="0"/>
        <v/>
      </c>
      <c r="G68" s="148" t="str">
        <f>IF($D68="","",VLOOKUP($AE68,Relay_Req!$A$2:$I$16,5))</f>
        <v/>
      </c>
      <c r="H68" s="157"/>
      <c r="I68" s="158" t="str">
        <f t="shared" si="1"/>
        <v/>
      </c>
      <c r="J68" s="148" t="str">
        <f>IF($D68="","",VLOOKUP($AE68,Relay_Req!$A$2:$I$16,6))</f>
        <v/>
      </c>
      <c r="K68" s="146"/>
      <c r="L68" s="147" t="str">
        <f t="shared" si="2"/>
        <v/>
      </c>
      <c r="M68" s="148" t="str">
        <f>IF($D68="","",VLOOKUP($AE68,Relay_Req!$A$2:$I$16,7))</f>
        <v/>
      </c>
      <c r="N68" s="146"/>
      <c r="O68" s="147" t="str">
        <f t="shared" si="3"/>
        <v/>
      </c>
      <c r="P68" s="148" t="str">
        <f>IF($D68="","",VLOOKUP($AE68,Relay_Req!$A$2:$I$16,8))</f>
        <v/>
      </c>
      <c r="Q68" s="149" t="str">
        <f t="shared" si="5"/>
        <v/>
      </c>
      <c r="R68" s="150" t="str">
        <f>IF(OR($D68="",GlobalParameters!$C$12=""),"",$AA68)</f>
        <v/>
      </c>
      <c r="S68" s="151"/>
      <c r="T68" s="144"/>
      <c r="U68" s="144"/>
      <c r="V68" s="144"/>
      <c r="W68" s="144"/>
      <c r="X68" s="144"/>
      <c r="Y68" s="144"/>
      <c r="Z68" s="144"/>
      <c r="AA68" s="152" t="str">
        <f>IF(OR($D68="",$AB68="",GlobalParameters!$C$12=""),"",IF($AE68&lt;160,$AB68-VLOOKUP($AE68,Relay_Req!$A$2:$I$16,9),""))</f>
        <v/>
      </c>
      <c r="AB68" s="144"/>
      <c r="AC68" s="144"/>
      <c r="AD68" s="151"/>
      <c r="AE68" s="126" t="e">
        <f>100+VLOOKUP($D68,Relay_Req!$N$2:$O$6,2)+VLOOKUP(GlobalParameters!$C$12,Relay_Req!$P$2:$Q$4,2)</f>
        <v>#N/A</v>
      </c>
    </row>
    <row r="69" spans="1:31" x14ac:dyDescent="0.25">
      <c r="A69" s="125"/>
      <c r="B69" s="144"/>
      <c r="C69" s="144"/>
      <c r="D69" s="145"/>
      <c r="E69" s="157"/>
      <c r="F69" s="158" t="str">
        <f t="shared" si="0"/>
        <v/>
      </c>
      <c r="G69" s="148" t="str">
        <f>IF($D69="","",VLOOKUP($AE69,Relay_Req!$A$2:$I$16,5))</f>
        <v/>
      </c>
      <c r="H69" s="157"/>
      <c r="I69" s="158" t="str">
        <f t="shared" si="1"/>
        <v/>
      </c>
      <c r="J69" s="148" t="str">
        <f>IF($D69="","",VLOOKUP($AE69,Relay_Req!$A$2:$I$16,6))</f>
        <v/>
      </c>
      <c r="K69" s="146"/>
      <c r="L69" s="147" t="str">
        <f t="shared" si="2"/>
        <v/>
      </c>
      <c r="M69" s="148" t="str">
        <f>IF($D69="","",VLOOKUP($AE69,Relay_Req!$A$2:$I$16,7))</f>
        <v/>
      </c>
      <c r="N69" s="146"/>
      <c r="O69" s="147" t="str">
        <f t="shared" si="3"/>
        <v/>
      </c>
      <c r="P69" s="148" t="str">
        <f>IF($D69="","",VLOOKUP($AE69,Relay_Req!$A$2:$I$16,8))</f>
        <v/>
      </c>
      <c r="Q69" s="149" t="str">
        <f t="shared" si="5"/>
        <v/>
      </c>
      <c r="R69" s="150" t="str">
        <f>IF(OR($D69="",GlobalParameters!$C$12=""),"",$AA69)</f>
        <v/>
      </c>
      <c r="S69" s="151"/>
      <c r="T69" s="144"/>
      <c r="U69" s="144"/>
      <c r="V69" s="144"/>
      <c r="W69" s="144"/>
      <c r="X69" s="144"/>
      <c r="Y69" s="144"/>
      <c r="Z69" s="144"/>
      <c r="AA69" s="152" t="str">
        <f>IF(OR($D69="",$AB69="",GlobalParameters!$C$12=""),"",IF($AE69&lt;160,$AB69-VLOOKUP($AE69,Relay_Req!$A$2:$I$16,9),""))</f>
        <v/>
      </c>
      <c r="AB69" s="144"/>
      <c r="AC69" s="144"/>
      <c r="AD69" s="151"/>
      <c r="AE69" s="126" t="e">
        <f>100+VLOOKUP($D69,Relay_Req!$N$2:$O$6,2)+VLOOKUP(GlobalParameters!$C$12,Relay_Req!$P$2:$Q$4,2)</f>
        <v>#N/A</v>
      </c>
    </row>
    <row r="70" spans="1:31" x14ac:dyDescent="0.25">
      <c r="A70" s="125"/>
      <c r="B70" s="144"/>
      <c r="C70" s="144"/>
      <c r="D70" s="145"/>
      <c r="E70" s="157"/>
      <c r="F70" s="158" t="str">
        <f t="shared" si="0"/>
        <v/>
      </c>
      <c r="G70" s="148" t="str">
        <f>IF($D70="","",VLOOKUP($AE70,Relay_Req!$A$2:$I$16,5))</f>
        <v/>
      </c>
      <c r="H70" s="157"/>
      <c r="I70" s="158" t="str">
        <f t="shared" si="1"/>
        <v/>
      </c>
      <c r="J70" s="148" t="str">
        <f>IF($D70="","",VLOOKUP($AE70,Relay_Req!$A$2:$I$16,6))</f>
        <v/>
      </c>
      <c r="K70" s="146"/>
      <c r="L70" s="147" t="str">
        <f t="shared" si="2"/>
        <v/>
      </c>
      <c r="M70" s="148" t="str">
        <f>IF($D70="","",VLOOKUP($AE70,Relay_Req!$A$2:$I$16,7))</f>
        <v/>
      </c>
      <c r="N70" s="146"/>
      <c r="O70" s="147" t="str">
        <f t="shared" si="3"/>
        <v/>
      </c>
      <c r="P70" s="148" t="str">
        <f>IF($D70="","",VLOOKUP($AE70,Relay_Req!$A$2:$I$16,8))</f>
        <v/>
      </c>
      <c r="Q70" s="149" t="str">
        <f t="shared" si="5"/>
        <v/>
      </c>
      <c r="R70" s="150" t="str">
        <f>IF(OR($D70="",GlobalParameters!$C$12=""),"",$AA70)</f>
        <v/>
      </c>
      <c r="S70" s="151"/>
      <c r="T70" s="144"/>
      <c r="U70" s="144"/>
      <c r="V70" s="144"/>
      <c r="W70" s="144"/>
      <c r="X70" s="144"/>
      <c r="Y70" s="144"/>
      <c r="Z70" s="144"/>
      <c r="AA70" s="152" t="str">
        <f>IF(OR($D70="",$AB70="",GlobalParameters!$C$12=""),"",IF($AE70&lt;160,$AB70-VLOOKUP($AE70,Relay_Req!$A$2:$I$16,9),""))</f>
        <v/>
      </c>
      <c r="AB70" s="144"/>
      <c r="AC70" s="144"/>
      <c r="AD70" s="151"/>
      <c r="AE70" s="126" t="e">
        <f>100+VLOOKUP($D70,Relay_Req!$N$2:$O$6,2)+VLOOKUP(GlobalParameters!$C$12,Relay_Req!$P$2:$Q$4,2)</f>
        <v>#N/A</v>
      </c>
    </row>
    <row r="71" spans="1:31" x14ac:dyDescent="0.25">
      <c r="A71" s="125"/>
      <c r="B71" s="144"/>
      <c r="C71" s="144"/>
      <c r="D71" s="145"/>
      <c r="E71" s="157"/>
      <c r="F71" s="158" t="str">
        <f t="shared" si="0"/>
        <v/>
      </c>
      <c r="G71" s="148" t="str">
        <f>IF($D71="","",VLOOKUP($AE71,Relay_Req!$A$2:$I$16,5))</f>
        <v/>
      </c>
      <c r="H71" s="157"/>
      <c r="I71" s="158" t="str">
        <f t="shared" si="1"/>
        <v/>
      </c>
      <c r="J71" s="148" t="str">
        <f>IF($D71="","",VLOOKUP($AE71,Relay_Req!$A$2:$I$16,6))</f>
        <v/>
      </c>
      <c r="K71" s="146"/>
      <c r="L71" s="147" t="str">
        <f t="shared" si="2"/>
        <v/>
      </c>
      <c r="M71" s="148" t="str">
        <f>IF($D71="","",VLOOKUP($AE71,Relay_Req!$A$2:$I$16,7))</f>
        <v/>
      </c>
      <c r="N71" s="146"/>
      <c r="O71" s="147" t="str">
        <f t="shared" si="3"/>
        <v/>
      </c>
      <c r="P71" s="148" t="str">
        <f>IF($D71="","",VLOOKUP($AE71,Relay_Req!$A$2:$I$16,8))</f>
        <v/>
      </c>
      <c r="Q71" s="149" t="str">
        <f t="shared" si="5"/>
        <v/>
      </c>
      <c r="R71" s="150" t="str">
        <f>IF(OR($D71="",GlobalParameters!$C$12=""),"",$AA71)</f>
        <v/>
      </c>
      <c r="S71" s="151"/>
      <c r="T71" s="144"/>
      <c r="U71" s="144"/>
      <c r="V71" s="144"/>
      <c r="W71" s="144"/>
      <c r="X71" s="144"/>
      <c r="Y71" s="144"/>
      <c r="Z71" s="144"/>
      <c r="AA71" s="152" t="str">
        <f>IF(OR($D71="",$AB71="",GlobalParameters!$C$12=""),"",IF($AE71&lt;160,$AB71-VLOOKUP($AE71,Relay_Req!$A$2:$I$16,9),""))</f>
        <v/>
      </c>
      <c r="AB71" s="144"/>
      <c r="AC71" s="144"/>
      <c r="AD71" s="151"/>
      <c r="AE71" s="126" t="e">
        <f>100+VLOOKUP($D71,Relay_Req!$N$2:$O$6,2)+VLOOKUP(GlobalParameters!$C$12,Relay_Req!$P$2:$Q$4,2)</f>
        <v>#N/A</v>
      </c>
    </row>
    <row r="72" spans="1:31" x14ac:dyDescent="0.25">
      <c r="A72" s="125"/>
      <c r="B72" s="144"/>
      <c r="C72" s="144"/>
      <c r="D72" s="145"/>
      <c r="E72" s="157"/>
      <c r="F72" s="158" t="str">
        <f t="shared" si="0"/>
        <v/>
      </c>
      <c r="G72" s="148" t="str">
        <f>IF($D72="","",VLOOKUP($AE72,Relay_Req!$A$2:$I$16,5))</f>
        <v/>
      </c>
      <c r="H72" s="157"/>
      <c r="I72" s="158" t="str">
        <f t="shared" si="1"/>
        <v/>
      </c>
      <c r="J72" s="148" t="str">
        <f>IF($D72="","",VLOOKUP($AE72,Relay_Req!$A$2:$I$16,6))</f>
        <v/>
      </c>
      <c r="K72" s="146"/>
      <c r="L72" s="147" t="str">
        <f t="shared" si="2"/>
        <v/>
      </c>
      <c r="M72" s="148" t="str">
        <f>IF($D72="","",VLOOKUP($AE72,Relay_Req!$A$2:$I$16,7))</f>
        <v/>
      </c>
      <c r="N72" s="146"/>
      <c r="O72" s="147" t="str">
        <f t="shared" si="3"/>
        <v/>
      </c>
      <c r="P72" s="148" t="str">
        <f>IF($D72="","",VLOOKUP($AE72,Relay_Req!$A$2:$I$16,8))</f>
        <v/>
      </c>
      <c r="Q72" s="149" t="str">
        <f t="shared" si="5"/>
        <v/>
      </c>
      <c r="R72" s="150" t="str">
        <f>IF(OR($D72="",GlobalParameters!$C$12=""),"",$AA72)</f>
        <v/>
      </c>
      <c r="S72" s="151"/>
      <c r="T72" s="144"/>
      <c r="U72" s="144"/>
      <c r="V72" s="144"/>
      <c r="W72" s="144"/>
      <c r="X72" s="144"/>
      <c r="Y72" s="144"/>
      <c r="Z72" s="144"/>
      <c r="AA72" s="152" t="str">
        <f>IF(OR($D72="",$AB72="",GlobalParameters!$C$12=""),"",IF($AE72&lt;160,$AB72-VLOOKUP($AE72,Relay_Req!$A$2:$I$16,9),""))</f>
        <v/>
      </c>
      <c r="AB72" s="144"/>
      <c r="AC72" s="144"/>
      <c r="AD72" s="151"/>
      <c r="AE72" s="126" t="e">
        <f>100+VLOOKUP($D72,Relay_Req!$N$2:$O$6,2)+VLOOKUP(GlobalParameters!$C$12,Relay_Req!$P$2:$Q$4,2)</f>
        <v>#N/A</v>
      </c>
    </row>
    <row r="73" spans="1:31" x14ac:dyDescent="0.25">
      <c r="A73" s="125"/>
      <c r="B73" s="144"/>
      <c r="C73" s="144"/>
      <c r="D73" s="145"/>
      <c r="E73" s="157"/>
      <c r="F73" s="158" t="str">
        <f t="shared" si="0"/>
        <v/>
      </c>
      <c r="G73" s="148" t="str">
        <f>IF($D73="","",VLOOKUP($AE73,Relay_Req!$A$2:$I$16,5))</f>
        <v/>
      </c>
      <c r="H73" s="157"/>
      <c r="I73" s="158" t="str">
        <f t="shared" si="1"/>
        <v/>
      </c>
      <c r="J73" s="148" t="str">
        <f>IF($D73="","",VLOOKUP($AE73,Relay_Req!$A$2:$I$16,6))</f>
        <v/>
      </c>
      <c r="K73" s="146"/>
      <c r="L73" s="147" t="str">
        <f t="shared" si="2"/>
        <v/>
      </c>
      <c r="M73" s="148" t="str">
        <f>IF($D73="","",VLOOKUP($AE73,Relay_Req!$A$2:$I$16,7))</f>
        <v/>
      </c>
      <c r="N73" s="146"/>
      <c r="O73" s="147" t="str">
        <f t="shared" si="3"/>
        <v/>
      </c>
      <c r="P73" s="148" t="str">
        <f>IF($D73="","",VLOOKUP($AE73,Relay_Req!$A$2:$I$16,8))</f>
        <v/>
      </c>
      <c r="Q73" s="149" t="str">
        <f t="shared" si="5"/>
        <v/>
      </c>
      <c r="R73" s="150" t="str">
        <f>IF(OR($D73="",GlobalParameters!$C$12=""),"",$AA73)</f>
        <v/>
      </c>
      <c r="S73" s="151"/>
      <c r="T73" s="144"/>
      <c r="U73" s="144"/>
      <c r="V73" s="144"/>
      <c r="W73" s="144"/>
      <c r="X73" s="144"/>
      <c r="Y73" s="144"/>
      <c r="Z73" s="144"/>
      <c r="AA73" s="152" t="str">
        <f>IF(OR($D73="",$AB73="",GlobalParameters!$C$12=""),"",IF($AE73&lt;160,$AB73-VLOOKUP($AE73,Relay_Req!$A$2:$I$16,9),""))</f>
        <v/>
      </c>
      <c r="AB73" s="144"/>
      <c r="AC73" s="144"/>
      <c r="AD73" s="151"/>
      <c r="AE73" s="126" t="e">
        <f>100+VLOOKUP($D73,Relay_Req!$N$2:$O$6,2)+VLOOKUP(GlobalParameters!$C$12,Relay_Req!$P$2:$Q$4,2)</f>
        <v>#N/A</v>
      </c>
    </row>
    <row r="74" spans="1:31" x14ac:dyDescent="0.25">
      <c r="A74" s="125"/>
      <c r="B74" s="144"/>
      <c r="C74" s="144"/>
      <c r="D74" s="145"/>
      <c r="E74" s="157"/>
      <c r="F74" s="158" t="str">
        <f t="shared" si="0"/>
        <v/>
      </c>
      <c r="G74" s="148" t="str">
        <f>IF($D74="","",VLOOKUP($AE74,Relay_Req!$A$2:$I$16,5))</f>
        <v/>
      </c>
      <c r="H74" s="157"/>
      <c r="I74" s="158" t="str">
        <f t="shared" si="1"/>
        <v/>
      </c>
      <c r="J74" s="148" t="str">
        <f>IF($D74="","",VLOOKUP($AE74,Relay_Req!$A$2:$I$16,6))</f>
        <v/>
      </c>
      <c r="K74" s="146"/>
      <c r="L74" s="147" t="str">
        <f t="shared" si="2"/>
        <v/>
      </c>
      <c r="M74" s="148" t="str">
        <f>IF($D74="","",VLOOKUP($AE74,Relay_Req!$A$2:$I$16,7))</f>
        <v/>
      </c>
      <c r="N74" s="146"/>
      <c r="O74" s="147" t="str">
        <f t="shared" si="3"/>
        <v/>
      </c>
      <c r="P74" s="148" t="str">
        <f>IF($D74="","",VLOOKUP($AE74,Relay_Req!$A$2:$I$16,8))</f>
        <v/>
      </c>
      <c r="Q74" s="149" t="str">
        <f t="shared" si="5"/>
        <v/>
      </c>
      <c r="R74" s="150" t="str">
        <f>IF(OR($D74="",GlobalParameters!$C$12=""),"",$AA74)</f>
        <v/>
      </c>
      <c r="S74" s="151"/>
      <c r="T74" s="144"/>
      <c r="U74" s="144"/>
      <c r="V74" s="144"/>
      <c r="W74" s="144"/>
      <c r="X74" s="144"/>
      <c r="Y74" s="144"/>
      <c r="Z74" s="144"/>
      <c r="AA74" s="152" t="str">
        <f>IF(OR($D74="",$AB74="",GlobalParameters!$C$12=""),"",IF($AE74&lt;160,$AB74-VLOOKUP($AE74,Relay_Req!$A$2:$I$16,9),""))</f>
        <v/>
      </c>
      <c r="AB74" s="144"/>
      <c r="AC74" s="144"/>
      <c r="AD74" s="151"/>
      <c r="AE74" s="126" t="e">
        <f>100+VLOOKUP($D74,Relay_Req!$N$2:$O$6,2)+VLOOKUP(GlobalParameters!$C$12,Relay_Req!$P$2:$Q$4,2)</f>
        <v>#N/A</v>
      </c>
    </row>
    <row r="75" spans="1:31" x14ac:dyDescent="0.25">
      <c r="A75" s="125"/>
      <c r="B75" s="144"/>
      <c r="C75" s="144"/>
      <c r="D75" s="145"/>
      <c r="E75" s="157"/>
      <c r="F75" s="158" t="str">
        <f t="shared" si="0"/>
        <v/>
      </c>
      <c r="G75" s="148" t="str">
        <f>IF($D75="","",VLOOKUP($AE75,Relay_Req!$A$2:$I$16,5))</f>
        <v/>
      </c>
      <c r="H75" s="157"/>
      <c r="I75" s="158" t="str">
        <f t="shared" si="1"/>
        <v/>
      </c>
      <c r="J75" s="148" t="str">
        <f>IF($D75="","",VLOOKUP($AE75,Relay_Req!$A$2:$I$16,6))</f>
        <v/>
      </c>
      <c r="K75" s="146"/>
      <c r="L75" s="147" t="str">
        <f t="shared" si="2"/>
        <v/>
      </c>
      <c r="M75" s="148" t="str">
        <f>IF($D75="","",VLOOKUP($AE75,Relay_Req!$A$2:$I$16,7))</f>
        <v/>
      </c>
      <c r="N75" s="146"/>
      <c r="O75" s="147" t="str">
        <f t="shared" si="3"/>
        <v/>
      </c>
      <c r="P75" s="148" t="str">
        <f>IF($D75="","",VLOOKUP($AE75,Relay_Req!$A$2:$I$16,8))</f>
        <v/>
      </c>
      <c r="Q75" s="149" t="str">
        <f t="shared" si="5"/>
        <v/>
      </c>
      <c r="R75" s="150" t="str">
        <f>IF(OR($D75="",GlobalParameters!$C$12=""),"",$AA75)</f>
        <v/>
      </c>
      <c r="S75" s="151"/>
      <c r="T75" s="144"/>
      <c r="U75" s="144"/>
      <c r="V75" s="144"/>
      <c r="W75" s="144"/>
      <c r="X75" s="144"/>
      <c r="Y75" s="144"/>
      <c r="Z75" s="144"/>
      <c r="AA75" s="152" t="str">
        <f>IF(OR($D75="",$AB75="",GlobalParameters!$C$12=""),"",IF($AE75&lt;160,$AB75-VLOOKUP($AE75,Relay_Req!$A$2:$I$16,9),""))</f>
        <v/>
      </c>
      <c r="AB75" s="144"/>
      <c r="AC75" s="144"/>
      <c r="AD75" s="151"/>
      <c r="AE75" s="126" t="e">
        <f>100+VLOOKUP($D75,Relay_Req!$N$2:$O$6,2)+VLOOKUP(GlobalParameters!$C$12,Relay_Req!$P$2:$Q$4,2)</f>
        <v>#N/A</v>
      </c>
    </row>
    <row r="76" spans="1:31" x14ac:dyDescent="0.25">
      <c r="A76" s="125"/>
      <c r="B76" s="144"/>
      <c r="C76" s="144"/>
      <c r="D76" s="145"/>
      <c r="E76" s="157"/>
      <c r="F76" s="158" t="str">
        <f t="shared" si="0"/>
        <v/>
      </c>
      <c r="G76" s="148" t="str">
        <f>IF($D76="","",VLOOKUP($AE76,Relay_Req!$A$2:$I$16,5))</f>
        <v/>
      </c>
      <c r="H76" s="157"/>
      <c r="I76" s="158" t="str">
        <f t="shared" si="1"/>
        <v/>
      </c>
      <c r="J76" s="148" t="str">
        <f>IF($D76="","",VLOOKUP($AE76,Relay_Req!$A$2:$I$16,6))</f>
        <v/>
      </c>
      <c r="K76" s="146"/>
      <c r="L76" s="147" t="str">
        <f t="shared" si="2"/>
        <v/>
      </c>
      <c r="M76" s="148" t="str">
        <f>IF($D76="","",VLOOKUP($AE76,Relay_Req!$A$2:$I$16,7))</f>
        <v/>
      </c>
      <c r="N76" s="146"/>
      <c r="O76" s="147" t="str">
        <f t="shared" si="3"/>
        <v/>
      </c>
      <c r="P76" s="148" t="str">
        <f>IF($D76="","",VLOOKUP($AE76,Relay_Req!$A$2:$I$16,8))</f>
        <v/>
      </c>
      <c r="Q76" s="149" t="str">
        <f t="shared" si="5"/>
        <v/>
      </c>
      <c r="R76" s="150" t="str">
        <f>IF(OR($D76="",GlobalParameters!$C$12=""),"",$AA76)</f>
        <v/>
      </c>
      <c r="S76" s="151"/>
      <c r="T76" s="144"/>
      <c r="U76" s="144"/>
      <c r="V76" s="144"/>
      <c r="W76" s="144"/>
      <c r="X76" s="144"/>
      <c r="Y76" s="144"/>
      <c r="Z76" s="144"/>
      <c r="AA76" s="152" t="str">
        <f>IF(OR($D76="",$AB76="",GlobalParameters!$C$12=""),"",IF($AE76&lt;160,$AB76-VLOOKUP($AE76,Relay_Req!$A$2:$I$16,9),""))</f>
        <v/>
      </c>
      <c r="AB76" s="144"/>
      <c r="AC76" s="144"/>
      <c r="AD76" s="151"/>
      <c r="AE76" s="126" t="e">
        <f>100+VLOOKUP($D76,Relay_Req!$N$2:$O$6,2)+VLOOKUP(GlobalParameters!$C$12,Relay_Req!$P$2:$Q$4,2)</f>
        <v>#N/A</v>
      </c>
    </row>
    <row r="77" spans="1:31" x14ac:dyDescent="0.25">
      <c r="A77" s="125"/>
      <c r="B77" s="144"/>
      <c r="C77" s="144"/>
      <c r="D77" s="145"/>
      <c r="E77" s="157"/>
      <c r="F77" s="158" t="str">
        <f t="shared" si="0"/>
        <v/>
      </c>
      <c r="G77" s="148" t="str">
        <f>IF($D77="","",VLOOKUP($AE77,Relay_Req!$A$2:$I$16,5))</f>
        <v/>
      </c>
      <c r="H77" s="157"/>
      <c r="I77" s="158" t="str">
        <f t="shared" si="1"/>
        <v/>
      </c>
      <c r="J77" s="148" t="str">
        <f>IF($D77="","",VLOOKUP($AE77,Relay_Req!$A$2:$I$16,6))</f>
        <v/>
      </c>
      <c r="K77" s="146"/>
      <c r="L77" s="147" t="str">
        <f t="shared" si="2"/>
        <v/>
      </c>
      <c r="M77" s="148" t="str">
        <f>IF($D77="","",VLOOKUP($AE77,Relay_Req!$A$2:$I$16,7))</f>
        <v/>
      </c>
      <c r="N77" s="146"/>
      <c r="O77" s="147" t="str">
        <f t="shared" si="3"/>
        <v/>
      </c>
      <c r="P77" s="148" t="str">
        <f>IF($D77="","",VLOOKUP($AE77,Relay_Req!$A$2:$I$16,8))</f>
        <v/>
      </c>
      <c r="Q77" s="149" t="str">
        <f t="shared" si="5"/>
        <v/>
      </c>
      <c r="R77" s="150" t="str">
        <f>IF(OR($D77="",GlobalParameters!$C$12=""),"",$AA77)</f>
        <v/>
      </c>
      <c r="S77" s="151"/>
      <c r="T77" s="144"/>
      <c r="U77" s="144"/>
      <c r="V77" s="144"/>
      <c r="W77" s="144"/>
      <c r="X77" s="144"/>
      <c r="Y77" s="144"/>
      <c r="Z77" s="144"/>
      <c r="AA77" s="152" t="str">
        <f>IF(OR($D77="",$AB77="",GlobalParameters!$C$12=""),"",IF($AE77&lt;160,$AB77-VLOOKUP($AE77,Relay_Req!$A$2:$I$16,9),""))</f>
        <v/>
      </c>
      <c r="AB77" s="144"/>
      <c r="AC77" s="144"/>
      <c r="AD77" s="151"/>
      <c r="AE77" s="126" t="e">
        <f>100+VLOOKUP($D77,Relay_Req!$N$2:$O$6,2)+VLOOKUP(GlobalParameters!$C$12,Relay_Req!$P$2:$Q$4,2)</f>
        <v>#N/A</v>
      </c>
    </row>
    <row r="78" spans="1:31" x14ac:dyDescent="0.25">
      <c r="A78" s="125"/>
      <c r="B78" s="144"/>
      <c r="C78" s="144"/>
      <c r="D78" s="145"/>
      <c r="E78" s="157"/>
      <c r="F78" s="158" t="str">
        <f t="shared" si="0"/>
        <v/>
      </c>
      <c r="G78" s="148" t="str">
        <f>IF($D78="","",VLOOKUP($AE78,Relay_Req!$A$2:$I$16,5))</f>
        <v/>
      </c>
      <c r="H78" s="157"/>
      <c r="I78" s="158" t="str">
        <f t="shared" si="1"/>
        <v/>
      </c>
      <c r="J78" s="148" t="str">
        <f>IF($D78="","",VLOOKUP($AE78,Relay_Req!$A$2:$I$16,6))</f>
        <v/>
      </c>
      <c r="K78" s="146"/>
      <c r="L78" s="147" t="str">
        <f t="shared" si="2"/>
        <v/>
      </c>
      <c r="M78" s="148" t="str">
        <f>IF($D78="","",VLOOKUP($AE78,Relay_Req!$A$2:$I$16,7))</f>
        <v/>
      </c>
      <c r="N78" s="146"/>
      <c r="O78" s="147" t="str">
        <f t="shared" si="3"/>
        <v/>
      </c>
      <c r="P78" s="148" t="str">
        <f>IF($D78="","",VLOOKUP($AE78,Relay_Req!$A$2:$I$16,8))</f>
        <v/>
      </c>
      <c r="Q78" s="149" t="str">
        <f t="shared" si="5"/>
        <v/>
      </c>
      <c r="R78" s="150" t="str">
        <f>IF(OR($D78="",GlobalParameters!$C$12=""),"",$AA78)</f>
        <v/>
      </c>
      <c r="S78" s="151"/>
      <c r="T78" s="144"/>
      <c r="U78" s="144"/>
      <c r="V78" s="144"/>
      <c r="W78" s="144"/>
      <c r="X78" s="144"/>
      <c r="Y78" s="144"/>
      <c r="Z78" s="144"/>
      <c r="AA78" s="152" t="str">
        <f>IF(OR($D78="",$AB78="",GlobalParameters!$C$12=""),"",IF($AE78&lt;160,$AB78-VLOOKUP($AE78,Relay_Req!$A$2:$I$16,9),""))</f>
        <v/>
      </c>
      <c r="AB78" s="144"/>
      <c r="AC78" s="144"/>
      <c r="AD78" s="151"/>
      <c r="AE78" s="126" t="e">
        <f>100+VLOOKUP($D78,Relay_Req!$N$2:$O$6,2)+VLOOKUP(GlobalParameters!$C$12,Relay_Req!$P$2:$Q$4,2)</f>
        <v>#N/A</v>
      </c>
    </row>
    <row r="79" spans="1:31" x14ac:dyDescent="0.25">
      <c r="A79" s="125"/>
      <c r="B79" s="144"/>
      <c r="C79" s="144"/>
      <c r="D79" s="145"/>
      <c r="E79" s="157"/>
      <c r="F79" s="158" t="str">
        <f t="shared" ref="F79:F142" si="6">IF(OR($D79="",$T79="",$G79=""),"",IF($AE79&lt;200,$T79*$G79,""))</f>
        <v/>
      </c>
      <c r="G79" s="148" t="str">
        <f>IF($D79="","",VLOOKUP($AE79,Relay_Req!$A$2:$I$16,5))</f>
        <v/>
      </c>
      <c r="H79" s="157"/>
      <c r="I79" s="158" t="str">
        <f t="shared" ref="I79:I142" si="7">IF(OR($D79="",$J79=""),"",IF($AE79&lt;120,"",IF(AND($AE79&gt;=120,$AE79&lt;130),IF($U79="","",$U79*$J79),IF(AND($AE79&gt;=130,$AE79&lt;140),IF($V79="","",$V79*$J79),IF(AND($AE79&gt;=140,$AE79&lt;150),IF($W79="","",$W79*$J79),IF(AND($AE79&gt;=150,$AE79&lt;160),IF($X79="","",$X79*$J79),""))))))</f>
        <v/>
      </c>
      <c r="J79" s="148" t="str">
        <f>IF($D79="","",VLOOKUP($AE79,Relay_Req!$A$2:$I$16,6))</f>
        <v/>
      </c>
      <c r="K79" s="146"/>
      <c r="L79" s="147" t="str">
        <f t="shared" ref="L79:L142" si="8">IF(OR($D79="",$Y79="",$M79=""),"",IF($AE79&lt;160,$Y79*$M79,""))</f>
        <v/>
      </c>
      <c r="M79" s="148" t="str">
        <f>IF($D79="","",VLOOKUP($AE79,Relay_Req!$A$2:$I$16,7))</f>
        <v/>
      </c>
      <c r="N79" s="146"/>
      <c r="O79" s="147" t="str">
        <f t="shared" ref="O79:O142" si="9">IF(OR($D79="",$Z79="",$P79=""),"",IF($AE79&lt;160,$Z79*$P79,""))</f>
        <v/>
      </c>
      <c r="P79" s="148" t="str">
        <f>IF($D79="","",VLOOKUP($AE79,Relay_Req!$A$2:$I$16,8))</f>
        <v/>
      </c>
      <c r="Q79" s="149" t="str">
        <f t="shared" si="5"/>
        <v/>
      </c>
      <c r="R79" s="150" t="str">
        <f>IF(OR($D79="",GlobalParameters!$C$12=""),"",$AA79)</f>
        <v/>
      </c>
      <c r="S79" s="151"/>
      <c r="T79" s="144"/>
      <c r="U79" s="144"/>
      <c r="V79" s="144"/>
      <c r="W79" s="144"/>
      <c r="X79" s="144"/>
      <c r="Y79" s="144"/>
      <c r="Z79" s="144"/>
      <c r="AA79" s="152" t="str">
        <f>IF(OR($D79="",$AB79="",GlobalParameters!$C$12=""),"",IF($AE79&lt;160,$AB79-VLOOKUP($AE79,Relay_Req!$A$2:$I$16,9),""))</f>
        <v/>
      </c>
      <c r="AB79" s="144"/>
      <c r="AC79" s="144"/>
      <c r="AD79" s="151"/>
      <c r="AE79" s="126" t="e">
        <f>100+VLOOKUP($D79,Relay_Req!$N$2:$O$6,2)+VLOOKUP(GlobalParameters!$C$12,Relay_Req!$P$2:$Q$4,2)</f>
        <v>#N/A</v>
      </c>
    </row>
    <row r="80" spans="1:31" x14ac:dyDescent="0.25">
      <c r="A80" s="125"/>
      <c r="B80" s="144"/>
      <c r="C80" s="144"/>
      <c r="D80" s="145"/>
      <c r="E80" s="157"/>
      <c r="F80" s="158" t="str">
        <f t="shared" si="6"/>
        <v/>
      </c>
      <c r="G80" s="148" t="str">
        <f>IF($D80="","",VLOOKUP($AE80,Relay_Req!$A$2:$I$16,5))</f>
        <v/>
      </c>
      <c r="H80" s="157"/>
      <c r="I80" s="158" t="str">
        <f t="shared" si="7"/>
        <v/>
      </c>
      <c r="J80" s="148" t="str">
        <f>IF($D80="","",VLOOKUP($AE80,Relay_Req!$A$2:$I$16,6))</f>
        <v/>
      </c>
      <c r="K80" s="146"/>
      <c r="L80" s="147" t="str">
        <f t="shared" si="8"/>
        <v/>
      </c>
      <c r="M80" s="148" t="str">
        <f>IF($D80="","",VLOOKUP($AE80,Relay_Req!$A$2:$I$16,7))</f>
        <v/>
      </c>
      <c r="N80" s="146"/>
      <c r="O80" s="147" t="str">
        <f t="shared" si="9"/>
        <v/>
      </c>
      <c r="P80" s="148" t="str">
        <f>IF($D80="","",VLOOKUP($AE80,Relay_Req!$A$2:$I$16,8))</f>
        <v/>
      </c>
      <c r="Q80" s="149" t="str">
        <f t="shared" si="5"/>
        <v/>
      </c>
      <c r="R80" s="150" t="str">
        <f>IF(OR($D80="",GlobalParameters!$C$12=""),"",$AA80)</f>
        <v/>
      </c>
      <c r="S80" s="151"/>
      <c r="T80" s="144"/>
      <c r="U80" s="144"/>
      <c r="V80" s="144"/>
      <c r="W80" s="144"/>
      <c r="X80" s="144"/>
      <c r="Y80" s="144"/>
      <c r="Z80" s="144"/>
      <c r="AA80" s="152" t="str">
        <f>IF(OR($D80="",$AB80="",GlobalParameters!$C$12=""),"",IF($AE80&lt;160,$AB80-VLOOKUP($AE80,Relay_Req!$A$2:$I$16,9),""))</f>
        <v/>
      </c>
      <c r="AB80" s="144"/>
      <c r="AC80" s="144"/>
      <c r="AD80" s="151"/>
      <c r="AE80" s="126" t="e">
        <f>100+VLOOKUP($D80,Relay_Req!$N$2:$O$6,2)+VLOOKUP(GlobalParameters!$C$12,Relay_Req!$P$2:$Q$4,2)</f>
        <v>#N/A</v>
      </c>
    </row>
    <row r="81" spans="1:31" x14ac:dyDescent="0.25">
      <c r="A81" s="125"/>
      <c r="B81" s="144"/>
      <c r="C81" s="144"/>
      <c r="D81" s="145"/>
      <c r="E81" s="157"/>
      <c r="F81" s="158" t="str">
        <f t="shared" si="6"/>
        <v/>
      </c>
      <c r="G81" s="148" t="str">
        <f>IF($D81="","",VLOOKUP($AE81,Relay_Req!$A$2:$I$16,5))</f>
        <v/>
      </c>
      <c r="H81" s="157"/>
      <c r="I81" s="158" t="str">
        <f t="shared" si="7"/>
        <v/>
      </c>
      <c r="J81" s="148" t="str">
        <f>IF($D81="","",VLOOKUP($AE81,Relay_Req!$A$2:$I$16,6))</f>
        <v/>
      </c>
      <c r="K81" s="146"/>
      <c r="L81" s="147" t="str">
        <f t="shared" si="8"/>
        <v/>
      </c>
      <c r="M81" s="148" t="str">
        <f>IF($D81="","",VLOOKUP($AE81,Relay_Req!$A$2:$I$16,7))</f>
        <v/>
      </c>
      <c r="N81" s="146"/>
      <c r="O81" s="147" t="str">
        <f t="shared" si="9"/>
        <v/>
      </c>
      <c r="P81" s="148" t="str">
        <f>IF($D81="","",VLOOKUP($AE81,Relay_Req!$A$2:$I$16,8))</f>
        <v/>
      </c>
      <c r="Q81" s="149" t="str">
        <f t="shared" si="5"/>
        <v/>
      </c>
      <c r="R81" s="150" t="str">
        <f>IF(OR($D81="",GlobalParameters!$C$12=""),"",$AA81)</f>
        <v/>
      </c>
      <c r="S81" s="151"/>
      <c r="T81" s="144"/>
      <c r="U81" s="144"/>
      <c r="V81" s="144"/>
      <c r="W81" s="144"/>
      <c r="X81" s="144"/>
      <c r="Y81" s="144"/>
      <c r="Z81" s="144"/>
      <c r="AA81" s="152" t="str">
        <f>IF(OR($D81="",$AB81="",GlobalParameters!$C$12=""),"",IF($AE81&lt;160,$AB81-VLOOKUP($AE81,Relay_Req!$A$2:$I$16,9),""))</f>
        <v/>
      </c>
      <c r="AB81" s="144"/>
      <c r="AC81" s="144"/>
      <c r="AD81" s="151"/>
      <c r="AE81" s="126" t="e">
        <f>100+VLOOKUP($D81,Relay_Req!$N$2:$O$6,2)+VLOOKUP(GlobalParameters!$C$12,Relay_Req!$P$2:$Q$4,2)</f>
        <v>#N/A</v>
      </c>
    </row>
    <row r="82" spans="1:31" x14ac:dyDescent="0.25">
      <c r="A82" s="125"/>
      <c r="B82" s="144"/>
      <c r="C82" s="144"/>
      <c r="D82" s="145"/>
      <c r="E82" s="157"/>
      <c r="F82" s="158" t="str">
        <f t="shared" si="6"/>
        <v/>
      </c>
      <c r="G82" s="148" t="str">
        <f>IF($D82="","",VLOOKUP($AE82,Relay_Req!$A$2:$I$16,5))</f>
        <v/>
      </c>
      <c r="H82" s="157"/>
      <c r="I82" s="158" t="str">
        <f t="shared" si="7"/>
        <v/>
      </c>
      <c r="J82" s="148" t="str">
        <f>IF($D82="","",VLOOKUP($AE82,Relay_Req!$A$2:$I$16,6))</f>
        <v/>
      </c>
      <c r="K82" s="146"/>
      <c r="L82" s="147" t="str">
        <f t="shared" si="8"/>
        <v/>
      </c>
      <c r="M82" s="148" t="str">
        <f>IF($D82="","",VLOOKUP($AE82,Relay_Req!$A$2:$I$16,7))</f>
        <v/>
      </c>
      <c r="N82" s="146"/>
      <c r="O82" s="147" t="str">
        <f t="shared" si="9"/>
        <v/>
      </c>
      <c r="P82" s="148" t="str">
        <f>IF($D82="","",VLOOKUP($AE82,Relay_Req!$A$2:$I$16,8))</f>
        <v/>
      </c>
      <c r="Q82" s="149" t="str">
        <f t="shared" si="5"/>
        <v/>
      </c>
      <c r="R82" s="150" t="str">
        <f>IF(OR($D82="",GlobalParameters!$C$12=""),"",$AA82)</f>
        <v/>
      </c>
      <c r="S82" s="151"/>
      <c r="T82" s="144"/>
      <c r="U82" s="144"/>
      <c r="V82" s="144"/>
      <c r="W82" s="144"/>
      <c r="X82" s="144"/>
      <c r="Y82" s="144"/>
      <c r="Z82" s="144"/>
      <c r="AA82" s="152" t="str">
        <f>IF(OR($D82="",$AB82="",GlobalParameters!$C$12=""),"",IF($AE82&lt;160,$AB82-VLOOKUP($AE82,Relay_Req!$A$2:$I$16,9),""))</f>
        <v/>
      </c>
      <c r="AB82" s="144"/>
      <c r="AC82" s="144"/>
      <c r="AD82" s="151"/>
      <c r="AE82" s="126" t="e">
        <f>100+VLOOKUP($D82,Relay_Req!$N$2:$O$6,2)+VLOOKUP(GlobalParameters!$C$12,Relay_Req!$P$2:$Q$4,2)</f>
        <v>#N/A</v>
      </c>
    </row>
    <row r="83" spans="1:31" x14ac:dyDescent="0.25">
      <c r="A83" s="125"/>
      <c r="B83" s="144"/>
      <c r="C83" s="144"/>
      <c r="D83" s="145"/>
      <c r="E83" s="157"/>
      <c r="F83" s="158" t="str">
        <f t="shared" si="6"/>
        <v/>
      </c>
      <c r="G83" s="148" t="str">
        <f>IF($D83="","",VLOOKUP($AE83,Relay_Req!$A$2:$I$16,5))</f>
        <v/>
      </c>
      <c r="H83" s="157"/>
      <c r="I83" s="158" t="str">
        <f t="shared" si="7"/>
        <v/>
      </c>
      <c r="J83" s="148" t="str">
        <f>IF($D83="","",VLOOKUP($AE83,Relay_Req!$A$2:$I$16,6))</f>
        <v/>
      </c>
      <c r="K83" s="146"/>
      <c r="L83" s="147" t="str">
        <f t="shared" si="8"/>
        <v/>
      </c>
      <c r="M83" s="148" t="str">
        <f>IF($D83="","",VLOOKUP($AE83,Relay_Req!$A$2:$I$16,7))</f>
        <v/>
      </c>
      <c r="N83" s="146"/>
      <c r="O83" s="147" t="str">
        <f t="shared" si="9"/>
        <v/>
      </c>
      <c r="P83" s="148" t="str">
        <f>IF($D83="","",VLOOKUP($AE83,Relay_Req!$A$2:$I$16,8))</f>
        <v/>
      </c>
      <c r="Q83" s="149" t="str">
        <f t="shared" si="5"/>
        <v/>
      </c>
      <c r="R83" s="150" t="str">
        <f>IF(OR($D83="",GlobalParameters!$C$12=""),"",$AA83)</f>
        <v/>
      </c>
      <c r="S83" s="151"/>
      <c r="T83" s="144"/>
      <c r="U83" s="144"/>
      <c r="V83" s="144"/>
      <c r="W83" s="144"/>
      <c r="X83" s="144"/>
      <c r="Y83" s="144"/>
      <c r="Z83" s="144"/>
      <c r="AA83" s="152" t="str">
        <f>IF(OR($D83="",$AB83="",GlobalParameters!$C$12=""),"",IF($AE83&lt;160,$AB83-VLOOKUP($AE83,Relay_Req!$A$2:$I$16,9),""))</f>
        <v/>
      </c>
      <c r="AB83" s="144"/>
      <c r="AC83" s="144"/>
      <c r="AD83" s="151"/>
      <c r="AE83" s="126" t="e">
        <f>100+VLOOKUP($D83,Relay_Req!$N$2:$O$6,2)+VLOOKUP(GlobalParameters!$C$12,Relay_Req!$P$2:$Q$4,2)</f>
        <v>#N/A</v>
      </c>
    </row>
    <row r="84" spans="1:31" x14ac:dyDescent="0.25">
      <c r="A84" s="125"/>
      <c r="B84" s="144"/>
      <c r="C84" s="144"/>
      <c r="D84" s="145"/>
      <c r="E84" s="157"/>
      <c r="F84" s="158" t="str">
        <f t="shared" si="6"/>
        <v/>
      </c>
      <c r="G84" s="148" t="str">
        <f>IF($D84="","",VLOOKUP($AE84,Relay_Req!$A$2:$I$16,5))</f>
        <v/>
      </c>
      <c r="H84" s="157"/>
      <c r="I84" s="158" t="str">
        <f t="shared" si="7"/>
        <v/>
      </c>
      <c r="J84" s="148" t="str">
        <f>IF($D84="","",VLOOKUP($AE84,Relay_Req!$A$2:$I$16,6))</f>
        <v/>
      </c>
      <c r="K84" s="146"/>
      <c r="L84" s="147" t="str">
        <f t="shared" si="8"/>
        <v/>
      </c>
      <c r="M84" s="148" t="str">
        <f>IF($D84="","",VLOOKUP($AE84,Relay_Req!$A$2:$I$16,7))</f>
        <v/>
      </c>
      <c r="N84" s="146"/>
      <c r="O84" s="147" t="str">
        <f t="shared" si="9"/>
        <v/>
      </c>
      <c r="P84" s="148" t="str">
        <f>IF($D84="","",VLOOKUP($AE84,Relay_Req!$A$2:$I$16,8))</f>
        <v/>
      </c>
      <c r="Q84" s="149" t="str">
        <f t="shared" si="5"/>
        <v/>
      </c>
      <c r="R84" s="150" t="str">
        <f>IF(OR($D84="",GlobalParameters!$C$12=""),"",$AA84)</f>
        <v/>
      </c>
      <c r="S84" s="151"/>
      <c r="T84" s="144"/>
      <c r="U84" s="144"/>
      <c r="V84" s="144"/>
      <c r="W84" s="144"/>
      <c r="X84" s="144"/>
      <c r="Y84" s="144"/>
      <c r="Z84" s="144"/>
      <c r="AA84" s="152" t="str">
        <f>IF(OR($D84="",$AB84="",GlobalParameters!$C$12=""),"",IF($AE84&lt;160,$AB84-VLOOKUP($AE84,Relay_Req!$A$2:$I$16,9),""))</f>
        <v/>
      </c>
      <c r="AB84" s="144"/>
      <c r="AC84" s="144"/>
      <c r="AD84" s="151"/>
      <c r="AE84" s="126" t="e">
        <f>100+VLOOKUP($D84,Relay_Req!$N$2:$O$6,2)+VLOOKUP(GlobalParameters!$C$12,Relay_Req!$P$2:$Q$4,2)</f>
        <v>#N/A</v>
      </c>
    </row>
    <row r="85" spans="1:31" x14ac:dyDescent="0.25">
      <c r="A85" s="125"/>
      <c r="B85" s="144"/>
      <c r="C85" s="144"/>
      <c r="D85" s="145"/>
      <c r="E85" s="157"/>
      <c r="F85" s="158" t="str">
        <f t="shared" si="6"/>
        <v/>
      </c>
      <c r="G85" s="148" t="str">
        <f>IF($D85="","",VLOOKUP($AE85,Relay_Req!$A$2:$I$16,5))</f>
        <v/>
      </c>
      <c r="H85" s="157"/>
      <c r="I85" s="158" t="str">
        <f t="shared" si="7"/>
        <v/>
      </c>
      <c r="J85" s="148" t="str">
        <f>IF($D85="","",VLOOKUP($AE85,Relay_Req!$A$2:$I$16,6))</f>
        <v/>
      </c>
      <c r="K85" s="146"/>
      <c r="L85" s="147" t="str">
        <f t="shared" si="8"/>
        <v/>
      </c>
      <c r="M85" s="148" t="str">
        <f>IF($D85="","",VLOOKUP($AE85,Relay_Req!$A$2:$I$16,7))</f>
        <v/>
      </c>
      <c r="N85" s="146"/>
      <c r="O85" s="147" t="str">
        <f t="shared" si="9"/>
        <v/>
      </c>
      <c r="P85" s="148" t="str">
        <f>IF($D85="","",VLOOKUP($AE85,Relay_Req!$A$2:$I$16,8))</f>
        <v/>
      </c>
      <c r="Q85" s="149" t="str">
        <f t="shared" si="5"/>
        <v/>
      </c>
      <c r="R85" s="150" t="str">
        <f>IF(OR($D85="",GlobalParameters!$C$12=""),"",$AA85)</f>
        <v/>
      </c>
      <c r="S85" s="151"/>
      <c r="T85" s="144"/>
      <c r="U85" s="144"/>
      <c r="V85" s="144"/>
      <c r="W85" s="144"/>
      <c r="X85" s="144"/>
      <c r="Y85" s="144"/>
      <c r="Z85" s="144"/>
      <c r="AA85" s="152" t="str">
        <f>IF(OR($D85="",$AB85="",GlobalParameters!$C$12=""),"",IF($AE85&lt;160,$AB85-VLOOKUP($AE85,Relay_Req!$A$2:$I$16,9),""))</f>
        <v/>
      </c>
      <c r="AB85" s="144"/>
      <c r="AC85" s="144"/>
      <c r="AD85" s="151"/>
      <c r="AE85" s="126" t="e">
        <f>100+VLOOKUP($D85,Relay_Req!$N$2:$O$6,2)+VLOOKUP(GlobalParameters!$C$12,Relay_Req!$P$2:$Q$4,2)</f>
        <v>#N/A</v>
      </c>
    </row>
    <row r="86" spans="1:31" x14ac:dyDescent="0.25">
      <c r="A86" s="125"/>
      <c r="B86" s="144"/>
      <c r="C86" s="144"/>
      <c r="D86" s="145"/>
      <c r="E86" s="157"/>
      <c r="F86" s="158" t="str">
        <f t="shared" si="6"/>
        <v/>
      </c>
      <c r="G86" s="148" t="str">
        <f>IF($D86="","",VLOOKUP($AE86,Relay_Req!$A$2:$I$16,5))</f>
        <v/>
      </c>
      <c r="H86" s="157"/>
      <c r="I86" s="158" t="str">
        <f t="shared" si="7"/>
        <v/>
      </c>
      <c r="J86" s="148" t="str">
        <f>IF($D86="","",VLOOKUP($AE86,Relay_Req!$A$2:$I$16,6))</f>
        <v/>
      </c>
      <c r="K86" s="146"/>
      <c r="L86" s="147" t="str">
        <f t="shared" si="8"/>
        <v/>
      </c>
      <c r="M86" s="148" t="str">
        <f>IF($D86="","",VLOOKUP($AE86,Relay_Req!$A$2:$I$16,7))</f>
        <v/>
      </c>
      <c r="N86" s="146"/>
      <c r="O86" s="147" t="str">
        <f t="shared" si="9"/>
        <v/>
      </c>
      <c r="P86" s="148" t="str">
        <f>IF($D86="","",VLOOKUP($AE86,Relay_Req!$A$2:$I$16,8))</f>
        <v/>
      </c>
      <c r="Q86" s="149" t="str">
        <f t="shared" si="5"/>
        <v/>
      </c>
      <c r="R86" s="150" t="str">
        <f>IF(OR($D86="",GlobalParameters!$C$12=""),"",$AA86)</f>
        <v/>
      </c>
      <c r="S86" s="151"/>
      <c r="T86" s="144"/>
      <c r="U86" s="144"/>
      <c r="V86" s="144"/>
      <c r="W86" s="144"/>
      <c r="X86" s="144"/>
      <c r="Y86" s="144"/>
      <c r="Z86" s="144"/>
      <c r="AA86" s="152" t="str">
        <f>IF(OR($D86="",$AB86="",GlobalParameters!$C$12=""),"",IF($AE86&lt;160,$AB86-VLOOKUP($AE86,Relay_Req!$A$2:$I$16,9),""))</f>
        <v/>
      </c>
      <c r="AB86" s="144"/>
      <c r="AC86" s="144"/>
      <c r="AD86" s="151"/>
      <c r="AE86" s="126" t="e">
        <f>100+VLOOKUP($D86,Relay_Req!$N$2:$O$6,2)+VLOOKUP(GlobalParameters!$C$12,Relay_Req!$P$2:$Q$4,2)</f>
        <v>#N/A</v>
      </c>
    </row>
    <row r="87" spans="1:31" x14ac:dyDescent="0.25">
      <c r="A87" s="125"/>
      <c r="B87" s="144"/>
      <c r="C87" s="144"/>
      <c r="D87" s="145"/>
      <c r="E87" s="157"/>
      <c r="F87" s="158" t="str">
        <f t="shared" si="6"/>
        <v/>
      </c>
      <c r="G87" s="148" t="str">
        <f>IF($D87="","",VLOOKUP($AE87,Relay_Req!$A$2:$I$16,5))</f>
        <v/>
      </c>
      <c r="H87" s="157"/>
      <c r="I87" s="158" t="str">
        <f t="shared" si="7"/>
        <v/>
      </c>
      <c r="J87" s="148" t="str">
        <f>IF($D87="","",VLOOKUP($AE87,Relay_Req!$A$2:$I$16,6))</f>
        <v/>
      </c>
      <c r="K87" s="146"/>
      <c r="L87" s="147" t="str">
        <f t="shared" si="8"/>
        <v/>
      </c>
      <c r="M87" s="148" t="str">
        <f>IF($D87="","",VLOOKUP($AE87,Relay_Req!$A$2:$I$16,7))</f>
        <v/>
      </c>
      <c r="N87" s="146"/>
      <c r="O87" s="147" t="str">
        <f t="shared" si="9"/>
        <v/>
      </c>
      <c r="P87" s="148" t="str">
        <f>IF($D87="","",VLOOKUP($AE87,Relay_Req!$A$2:$I$16,8))</f>
        <v/>
      </c>
      <c r="Q87" s="149" t="str">
        <f t="shared" si="5"/>
        <v/>
      </c>
      <c r="R87" s="150" t="str">
        <f>IF(OR($D87="",GlobalParameters!$C$12=""),"",$AA87)</f>
        <v/>
      </c>
      <c r="S87" s="151"/>
      <c r="T87" s="144"/>
      <c r="U87" s="144"/>
      <c r="V87" s="144"/>
      <c r="W87" s="144"/>
      <c r="X87" s="144"/>
      <c r="Y87" s="144"/>
      <c r="Z87" s="144"/>
      <c r="AA87" s="152" t="str">
        <f>IF(OR($D87="",$AB87="",GlobalParameters!$C$12=""),"",IF($AE87&lt;160,$AB87-VLOOKUP($AE87,Relay_Req!$A$2:$I$16,9),""))</f>
        <v/>
      </c>
      <c r="AB87" s="144"/>
      <c r="AC87" s="144"/>
      <c r="AD87" s="151"/>
      <c r="AE87" s="126" t="e">
        <f>100+VLOOKUP($D87,Relay_Req!$N$2:$O$6,2)+VLOOKUP(GlobalParameters!$C$12,Relay_Req!$P$2:$Q$4,2)</f>
        <v>#N/A</v>
      </c>
    </row>
    <row r="88" spans="1:31" x14ac:dyDescent="0.25">
      <c r="A88" s="125"/>
      <c r="B88" s="144"/>
      <c r="C88" s="144"/>
      <c r="D88" s="145"/>
      <c r="E88" s="157"/>
      <c r="F88" s="158" t="str">
        <f t="shared" si="6"/>
        <v/>
      </c>
      <c r="G88" s="148" t="str">
        <f>IF($D88="","",VLOOKUP($AE88,Relay_Req!$A$2:$I$16,5))</f>
        <v/>
      </c>
      <c r="H88" s="157"/>
      <c r="I88" s="158" t="str">
        <f t="shared" si="7"/>
        <v/>
      </c>
      <c r="J88" s="148" t="str">
        <f>IF($D88="","",VLOOKUP($AE88,Relay_Req!$A$2:$I$16,6))</f>
        <v/>
      </c>
      <c r="K88" s="146"/>
      <c r="L88" s="147" t="str">
        <f t="shared" si="8"/>
        <v/>
      </c>
      <c r="M88" s="148" t="str">
        <f>IF($D88="","",VLOOKUP($AE88,Relay_Req!$A$2:$I$16,7))</f>
        <v/>
      </c>
      <c r="N88" s="146"/>
      <c r="O88" s="147" t="str">
        <f t="shared" si="9"/>
        <v/>
      </c>
      <c r="P88" s="148" t="str">
        <f>IF($D88="","",VLOOKUP($AE88,Relay_Req!$A$2:$I$16,8))</f>
        <v/>
      </c>
      <c r="Q88" s="149" t="str">
        <f t="shared" si="5"/>
        <v/>
      </c>
      <c r="R88" s="150" t="str">
        <f>IF(OR($D88="",GlobalParameters!$C$12=""),"",$AA88)</f>
        <v/>
      </c>
      <c r="S88" s="151"/>
      <c r="T88" s="144"/>
      <c r="U88" s="144"/>
      <c r="V88" s="144"/>
      <c r="W88" s="144"/>
      <c r="X88" s="144"/>
      <c r="Y88" s="144"/>
      <c r="Z88" s="144"/>
      <c r="AA88" s="152" t="str">
        <f>IF(OR($D88="",$AB88="",GlobalParameters!$C$12=""),"",IF($AE88&lt;160,$AB88-VLOOKUP($AE88,Relay_Req!$A$2:$I$16,9),""))</f>
        <v/>
      </c>
      <c r="AB88" s="144"/>
      <c r="AC88" s="144"/>
      <c r="AD88" s="151"/>
      <c r="AE88" s="126" t="e">
        <f>100+VLOOKUP($D88,Relay_Req!$N$2:$O$6,2)+VLOOKUP(GlobalParameters!$C$12,Relay_Req!$P$2:$Q$4,2)</f>
        <v>#N/A</v>
      </c>
    </row>
    <row r="89" spans="1:31" x14ac:dyDescent="0.25">
      <c r="A89" s="125"/>
      <c r="B89" s="144"/>
      <c r="C89" s="144"/>
      <c r="D89" s="145"/>
      <c r="E89" s="157"/>
      <c r="F89" s="158" t="str">
        <f t="shared" si="6"/>
        <v/>
      </c>
      <c r="G89" s="148" t="str">
        <f>IF($D89="","",VLOOKUP($AE89,Relay_Req!$A$2:$I$16,5))</f>
        <v/>
      </c>
      <c r="H89" s="157"/>
      <c r="I89" s="158" t="str">
        <f t="shared" si="7"/>
        <v/>
      </c>
      <c r="J89" s="148" t="str">
        <f>IF($D89="","",VLOOKUP($AE89,Relay_Req!$A$2:$I$16,6))</f>
        <v/>
      </c>
      <c r="K89" s="146"/>
      <c r="L89" s="147" t="str">
        <f t="shared" si="8"/>
        <v/>
      </c>
      <c r="M89" s="148" t="str">
        <f>IF($D89="","",VLOOKUP($AE89,Relay_Req!$A$2:$I$16,7))</f>
        <v/>
      </c>
      <c r="N89" s="146"/>
      <c r="O89" s="147" t="str">
        <f t="shared" si="9"/>
        <v/>
      </c>
      <c r="P89" s="148" t="str">
        <f>IF($D89="","",VLOOKUP($AE89,Relay_Req!$A$2:$I$16,8))</f>
        <v/>
      </c>
      <c r="Q89" s="149" t="str">
        <f t="shared" si="5"/>
        <v/>
      </c>
      <c r="R89" s="150" t="str">
        <f>IF(OR($D89="",GlobalParameters!$C$12=""),"",$AA89)</f>
        <v/>
      </c>
      <c r="S89" s="151"/>
      <c r="T89" s="144"/>
      <c r="U89" s="144"/>
      <c r="V89" s="144"/>
      <c r="W89" s="144"/>
      <c r="X89" s="144"/>
      <c r="Y89" s="144"/>
      <c r="Z89" s="144"/>
      <c r="AA89" s="152" t="str">
        <f>IF(OR($D89="",$AB89="",GlobalParameters!$C$12=""),"",IF($AE89&lt;160,$AB89-VLOOKUP($AE89,Relay_Req!$A$2:$I$16,9),""))</f>
        <v/>
      </c>
      <c r="AB89" s="144"/>
      <c r="AC89" s="144"/>
      <c r="AD89" s="151"/>
      <c r="AE89" s="126" t="e">
        <f>100+VLOOKUP($D89,Relay_Req!$N$2:$O$6,2)+VLOOKUP(GlobalParameters!$C$12,Relay_Req!$P$2:$Q$4,2)</f>
        <v>#N/A</v>
      </c>
    </row>
    <row r="90" spans="1:31" x14ac:dyDescent="0.25">
      <c r="A90" s="125"/>
      <c r="B90" s="144"/>
      <c r="C90" s="144"/>
      <c r="D90" s="145"/>
      <c r="E90" s="157"/>
      <c r="F90" s="158" t="str">
        <f t="shared" si="6"/>
        <v/>
      </c>
      <c r="G90" s="148" t="str">
        <f>IF($D90="","",VLOOKUP($AE90,Relay_Req!$A$2:$I$16,5))</f>
        <v/>
      </c>
      <c r="H90" s="157"/>
      <c r="I90" s="158" t="str">
        <f t="shared" si="7"/>
        <v/>
      </c>
      <c r="J90" s="148" t="str">
        <f>IF($D90="","",VLOOKUP($AE90,Relay_Req!$A$2:$I$16,6))</f>
        <v/>
      </c>
      <c r="K90" s="146"/>
      <c r="L90" s="147" t="str">
        <f t="shared" si="8"/>
        <v/>
      </c>
      <c r="M90" s="148" t="str">
        <f>IF($D90="","",VLOOKUP($AE90,Relay_Req!$A$2:$I$16,7))</f>
        <v/>
      </c>
      <c r="N90" s="146"/>
      <c r="O90" s="147" t="str">
        <f t="shared" si="9"/>
        <v/>
      </c>
      <c r="P90" s="148" t="str">
        <f>IF($D90="","",VLOOKUP($AE90,Relay_Req!$A$2:$I$16,8))</f>
        <v/>
      </c>
      <c r="Q90" s="149" t="str">
        <f t="shared" si="5"/>
        <v/>
      </c>
      <c r="R90" s="150" t="str">
        <f>IF(OR($D90="",GlobalParameters!$C$12=""),"",$AA90)</f>
        <v/>
      </c>
      <c r="S90" s="151"/>
      <c r="T90" s="144"/>
      <c r="U90" s="144"/>
      <c r="V90" s="144"/>
      <c r="W90" s="144"/>
      <c r="X90" s="144"/>
      <c r="Y90" s="144"/>
      <c r="Z90" s="144"/>
      <c r="AA90" s="152" t="str">
        <f>IF(OR($D90="",$AB90="",GlobalParameters!$C$12=""),"",IF($AE90&lt;160,$AB90-VLOOKUP($AE90,Relay_Req!$A$2:$I$16,9),""))</f>
        <v/>
      </c>
      <c r="AB90" s="144"/>
      <c r="AC90" s="144"/>
      <c r="AD90" s="151"/>
      <c r="AE90" s="126" t="e">
        <f>100+VLOOKUP($D90,Relay_Req!$N$2:$O$6,2)+VLOOKUP(GlobalParameters!$C$12,Relay_Req!$P$2:$Q$4,2)</f>
        <v>#N/A</v>
      </c>
    </row>
    <row r="91" spans="1:31" x14ac:dyDescent="0.25">
      <c r="A91" s="125"/>
      <c r="B91" s="144"/>
      <c r="C91" s="144"/>
      <c r="D91" s="145"/>
      <c r="E91" s="157"/>
      <c r="F91" s="158" t="str">
        <f t="shared" si="6"/>
        <v/>
      </c>
      <c r="G91" s="148" t="str">
        <f>IF($D91="","",VLOOKUP($AE91,Relay_Req!$A$2:$I$16,5))</f>
        <v/>
      </c>
      <c r="H91" s="157"/>
      <c r="I91" s="158" t="str">
        <f t="shared" si="7"/>
        <v/>
      </c>
      <c r="J91" s="148" t="str">
        <f>IF($D91="","",VLOOKUP($AE91,Relay_Req!$A$2:$I$16,6))</f>
        <v/>
      </c>
      <c r="K91" s="146"/>
      <c r="L91" s="147" t="str">
        <f t="shared" si="8"/>
        <v/>
      </c>
      <c r="M91" s="148" t="str">
        <f>IF($D91="","",VLOOKUP($AE91,Relay_Req!$A$2:$I$16,7))</f>
        <v/>
      </c>
      <c r="N91" s="146"/>
      <c r="O91" s="147" t="str">
        <f t="shared" si="9"/>
        <v/>
      </c>
      <c r="P91" s="148" t="str">
        <f>IF($D91="","",VLOOKUP($AE91,Relay_Req!$A$2:$I$16,8))</f>
        <v/>
      </c>
      <c r="Q91" s="149" t="str">
        <f t="shared" si="5"/>
        <v/>
      </c>
      <c r="R91" s="150" t="str">
        <f>IF(OR($D91="",GlobalParameters!$C$12=""),"",$AA91)</f>
        <v/>
      </c>
      <c r="S91" s="151"/>
      <c r="T91" s="144"/>
      <c r="U91" s="144"/>
      <c r="V91" s="144"/>
      <c r="W91" s="144"/>
      <c r="X91" s="144"/>
      <c r="Y91" s="144"/>
      <c r="Z91" s="144"/>
      <c r="AA91" s="152" t="str">
        <f>IF(OR($D91="",$AB91="",GlobalParameters!$C$12=""),"",IF($AE91&lt;160,$AB91-VLOOKUP($AE91,Relay_Req!$A$2:$I$16,9),""))</f>
        <v/>
      </c>
      <c r="AB91" s="144"/>
      <c r="AC91" s="144"/>
      <c r="AD91" s="151"/>
      <c r="AE91" s="126" t="e">
        <f>100+VLOOKUP($D91,Relay_Req!$N$2:$O$6,2)+VLOOKUP(GlobalParameters!$C$12,Relay_Req!$P$2:$Q$4,2)</f>
        <v>#N/A</v>
      </c>
    </row>
    <row r="92" spans="1:31" x14ac:dyDescent="0.25">
      <c r="A92" s="125"/>
      <c r="B92" s="144"/>
      <c r="C92" s="144"/>
      <c r="D92" s="145"/>
      <c r="E92" s="157"/>
      <c r="F92" s="158" t="str">
        <f t="shared" si="6"/>
        <v/>
      </c>
      <c r="G92" s="148" t="str">
        <f>IF($D92="","",VLOOKUP($AE92,Relay_Req!$A$2:$I$16,5))</f>
        <v/>
      </c>
      <c r="H92" s="157"/>
      <c r="I92" s="158" t="str">
        <f t="shared" si="7"/>
        <v/>
      </c>
      <c r="J92" s="148" t="str">
        <f>IF($D92="","",VLOOKUP($AE92,Relay_Req!$A$2:$I$16,6))</f>
        <v/>
      </c>
      <c r="K92" s="146"/>
      <c r="L92" s="147" t="str">
        <f t="shared" si="8"/>
        <v/>
      </c>
      <c r="M92" s="148" t="str">
        <f>IF($D92="","",VLOOKUP($AE92,Relay_Req!$A$2:$I$16,7))</f>
        <v/>
      </c>
      <c r="N92" s="146"/>
      <c r="O92" s="147" t="str">
        <f t="shared" si="9"/>
        <v/>
      </c>
      <c r="P92" s="148" t="str">
        <f>IF($D92="","",VLOOKUP($AE92,Relay_Req!$A$2:$I$16,8))</f>
        <v/>
      </c>
      <c r="Q92" s="149" t="str">
        <f t="shared" si="5"/>
        <v/>
      </c>
      <c r="R92" s="150" t="str">
        <f>IF(OR($D92="",GlobalParameters!$C$12=""),"",$AA92)</f>
        <v/>
      </c>
      <c r="S92" s="151"/>
      <c r="T92" s="144"/>
      <c r="U92" s="144"/>
      <c r="V92" s="144"/>
      <c r="W92" s="144"/>
      <c r="X92" s="144"/>
      <c r="Y92" s="144"/>
      <c r="Z92" s="144"/>
      <c r="AA92" s="152" t="str">
        <f>IF(OR($D92="",$AB92="",GlobalParameters!$C$12=""),"",IF($AE92&lt;160,$AB92-VLOOKUP($AE92,Relay_Req!$A$2:$I$16,9),""))</f>
        <v/>
      </c>
      <c r="AB92" s="144"/>
      <c r="AC92" s="144"/>
      <c r="AD92" s="151"/>
      <c r="AE92" s="126" t="e">
        <f>100+VLOOKUP($D92,Relay_Req!$N$2:$O$6,2)+VLOOKUP(GlobalParameters!$C$12,Relay_Req!$P$2:$Q$4,2)</f>
        <v>#N/A</v>
      </c>
    </row>
    <row r="93" spans="1:31" x14ac:dyDescent="0.25">
      <c r="A93" s="125"/>
      <c r="B93" s="144"/>
      <c r="C93" s="144"/>
      <c r="D93" s="145"/>
      <c r="E93" s="157"/>
      <c r="F93" s="158" t="str">
        <f t="shared" si="6"/>
        <v/>
      </c>
      <c r="G93" s="148" t="str">
        <f>IF($D93="","",VLOOKUP($AE93,Relay_Req!$A$2:$I$16,5))</f>
        <v/>
      </c>
      <c r="H93" s="157"/>
      <c r="I93" s="158" t="str">
        <f t="shared" si="7"/>
        <v/>
      </c>
      <c r="J93" s="148" t="str">
        <f>IF($D93="","",VLOOKUP($AE93,Relay_Req!$A$2:$I$16,6))</f>
        <v/>
      </c>
      <c r="K93" s="146"/>
      <c r="L93" s="147" t="str">
        <f t="shared" si="8"/>
        <v/>
      </c>
      <c r="M93" s="148" t="str">
        <f>IF($D93="","",VLOOKUP($AE93,Relay_Req!$A$2:$I$16,7))</f>
        <v/>
      </c>
      <c r="N93" s="146"/>
      <c r="O93" s="147" t="str">
        <f t="shared" si="9"/>
        <v/>
      </c>
      <c r="P93" s="148" t="str">
        <f>IF($D93="","",VLOOKUP($AE93,Relay_Req!$A$2:$I$16,8))</f>
        <v/>
      </c>
      <c r="Q93" s="149" t="str">
        <f t="shared" si="5"/>
        <v/>
      </c>
      <c r="R93" s="150" t="str">
        <f>IF(OR($D93="",GlobalParameters!$C$12=""),"",$AA93)</f>
        <v/>
      </c>
      <c r="S93" s="151"/>
      <c r="T93" s="144"/>
      <c r="U93" s="144"/>
      <c r="V93" s="144"/>
      <c r="W93" s="144"/>
      <c r="X93" s="144"/>
      <c r="Y93" s="144"/>
      <c r="Z93" s="144"/>
      <c r="AA93" s="152" t="str">
        <f>IF(OR($D93="",$AB93="",GlobalParameters!$C$12=""),"",IF($AE93&lt;160,$AB93-VLOOKUP($AE93,Relay_Req!$A$2:$I$16,9),""))</f>
        <v/>
      </c>
      <c r="AB93" s="144"/>
      <c r="AC93" s="144"/>
      <c r="AD93" s="151"/>
      <c r="AE93" s="126" t="e">
        <f>100+VLOOKUP($D93,Relay_Req!$N$2:$O$6,2)+VLOOKUP(GlobalParameters!$C$12,Relay_Req!$P$2:$Q$4,2)</f>
        <v>#N/A</v>
      </c>
    </row>
    <row r="94" spans="1:31" x14ac:dyDescent="0.25">
      <c r="A94" s="125"/>
      <c r="B94" s="144"/>
      <c r="C94" s="144"/>
      <c r="D94" s="145"/>
      <c r="E94" s="157"/>
      <c r="F94" s="158" t="str">
        <f t="shared" si="6"/>
        <v/>
      </c>
      <c r="G94" s="148" t="str">
        <f>IF($D94="","",VLOOKUP($AE94,Relay_Req!$A$2:$I$16,5))</f>
        <v/>
      </c>
      <c r="H94" s="157"/>
      <c r="I94" s="158" t="str">
        <f t="shared" si="7"/>
        <v/>
      </c>
      <c r="J94" s="148" t="str">
        <f>IF($D94="","",VLOOKUP($AE94,Relay_Req!$A$2:$I$16,6))</f>
        <v/>
      </c>
      <c r="K94" s="146"/>
      <c r="L94" s="147" t="str">
        <f t="shared" si="8"/>
        <v/>
      </c>
      <c r="M94" s="148" t="str">
        <f>IF($D94="","",VLOOKUP($AE94,Relay_Req!$A$2:$I$16,7))</f>
        <v/>
      </c>
      <c r="N94" s="146"/>
      <c r="O94" s="147" t="str">
        <f t="shared" si="9"/>
        <v/>
      </c>
      <c r="P94" s="148" t="str">
        <f>IF($D94="","",VLOOKUP($AE94,Relay_Req!$A$2:$I$16,8))</f>
        <v/>
      </c>
      <c r="Q94" s="149" t="str">
        <f t="shared" si="5"/>
        <v/>
      </c>
      <c r="R94" s="150" t="str">
        <f>IF(OR($D94="",GlobalParameters!$C$12=""),"",$AA94)</f>
        <v/>
      </c>
      <c r="S94" s="151"/>
      <c r="T94" s="144"/>
      <c r="U94" s="144"/>
      <c r="V94" s="144"/>
      <c r="W94" s="144"/>
      <c r="X94" s="144"/>
      <c r="Y94" s="144"/>
      <c r="Z94" s="144"/>
      <c r="AA94" s="152" t="str">
        <f>IF(OR($D94="",$AB94="",GlobalParameters!$C$12=""),"",IF($AE94&lt;160,$AB94-VLOOKUP($AE94,Relay_Req!$A$2:$I$16,9),""))</f>
        <v/>
      </c>
      <c r="AB94" s="144"/>
      <c r="AC94" s="144"/>
      <c r="AD94" s="151"/>
      <c r="AE94" s="126" t="e">
        <f>100+VLOOKUP($D94,Relay_Req!$N$2:$O$6,2)+VLOOKUP(GlobalParameters!$C$12,Relay_Req!$P$2:$Q$4,2)</f>
        <v>#N/A</v>
      </c>
    </row>
    <row r="95" spans="1:31" x14ac:dyDescent="0.25">
      <c r="A95" s="125"/>
      <c r="B95" s="144"/>
      <c r="C95" s="144"/>
      <c r="D95" s="145"/>
      <c r="E95" s="157"/>
      <c r="F95" s="158" t="str">
        <f t="shared" si="6"/>
        <v/>
      </c>
      <c r="G95" s="148" t="str">
        <f>IF($D95="","",VLOOKUP($AE95,Relay_Req!$A$2:$I$16,5))</f>
        <v/>
      </c>
      <c r="H95" s="157"/>
      <c r="I95" s="158" t="str">
        <f t="shared" si="7"/>
        <v/>
      </c>
      <c r="J95" s="148" t="str">
        <f>IF($D95="","",VLOOKUP($AE95,Relay_Req!$A$2:$I$16,6))</f>
        <v/>
      </c>
      <c r="K95" s="146"/>
      <c r="L95" s="147" t="str">
        <f t="shared" si="8"/>
        <v/>
      </c>
      <c r="M95" s="148" t="str">
        <f>IF($D95="","",VLOOKUP($AE95,Relay_Req!$A$2:$I$16,7))</f>
        <v/>
      </c>
      <c r="N95" s="146"/>
      <c r="O95" s="147" t="str">
        <f t="shared" si="9"/>
        <v/>
      </c>
      <c r="P95" s="148" t="str">
        <f>IF($D95="","",VLOOKUP($AE95,Relay_Req!$A$2:$I$16,8))</f>
        <v/>
      </c>
      <c r="Q95" s="149" t="str">
        <f t="shared" ref="Q95:Q158" si="10">IF($D95="","",$J$6+AC95)</f>
        <v/>
      </c>
      <c r="R95" s="150" t="str">
        <f>IF(OR($D95="",GlobalParameters!$C$12=""),"",$AA95)</f>
        <v/>
      </c>
      <c r="S95" s="151"/>
      <c r="T95" s="144"/>
      <c r="U95" s="144"/>
      <c r="V95" s="144"/>
      <c r="W95" s="144"/>
      <c r="X95" s="144"/>
      <c r="Y95" s="144"/>
      <c r="Z95" s="144"/>
      <c r="AA95" s="152" t="str">
        <f>IF(OR($D95="",$AB95="",GlobalParameters!$C$12=""),"",IF($AE95&lt;160,$AB95-VLOOKUP($AE95,Relay_Req!$A$2:$I$16,9),""))</f>
        <v/>
      </c>
      <c r="AB95" s="144"/>
      <c r="AC95" s="144"/>
      <c r="AD95" s="151"/>
      <c r="AE95" s="126" t="e">
        <f>100+VLOOKUP($D95,Relay_Req!$N$2:$O$6,2)+VLOOKUP(GlobalParameters!$C$12,Relay_Req!$P$2:$Q$4,2)</f>
        <v>#N/A</v>
      </c>
    </row>
    <row r="96" spans="1:31" x14ac:dyDescent="0.25">
      <c r="A96" s="125"/>
      <c r="B96" s="144"/>
      <c r="C96" s="144"/>
      <c r="D96" s="145"/>
      <c r="E96" s="157"/>
      <c r="F96" s="158" t="str">
        <f t="shared" si="6"/>
        <v/>
      </c>
      <c r="G96" s="148" t="str">
        <f>IF($D96="","",VLOOKUP($AE96,Relay_Req!$A$2:$I$16,5))</f>
        <v/>
      </c>
      <c r="H96" s="157"/>
      <c r="I96" s="158" t="str">
        <f t="shared" si="7"/>
        <v/>
      </c>
      <c r="J96" s="148" t="str">
        <f>IF($D96="","",VLOOKUP($AE96,Relay_Req!$A$2:$I$16,6))</f>
        <v/>
      </c>
      <c r="K96" s="146"/>
      <c r="L96" s="147" t="str">
        <f t="shared" si="8"/>
        <v/>
      </c>
      <c r="M96" s="148" t="str">
        <f>IF($D96="","",VLOOKUP($AE96,Relay_Req!$A$2:$I$16,7))</f>
        <v/>
      </c>
      <c r="N96" s="146"/>
      <c r="O96" s="147" t="str">
        <f t="shared" si="9"/>
        <v/>
      </c>
      <c r="P96" s="148" t="str">
        <f>IF($D96="","",VLOOKUP($AE96,Relay_Req!$A$2:$I$16,8))</f>
        <v/>
      </c>
      <c r="Q96" s="149" t="str">
        <f t="shared" si="10"/>
        <v/>
      </c>
      <c r="R96" s="150" t="str">
        <f>IF(OR($D96="",GlobalParameters!$C$12=""),"",$AA96)</f>
        <v/>
      </c>
      <c r="S96" s="151"/>
      <c r="T96" s="144"/>
      <c r="U96" s="144"/>
      <c r="V96" s="144"/>
      <c r="W96" s="144"/>
      <c r="X96" s="144"/>
      <c r="Y96" s="144"/>
      <c r="Z96" s="144"/>
      <c r="AA96" s="152" t="str">
        <f>IF(OR($D96="",$AB96="",GlobalParameters!$C$12=""),"",IF($AE96&lt;160,$AB96-VLOOKUP($AE96,Relay_Req!$A$2:$I$16,9),""))</f>
        <v/>
      </c>
      <c r="AB96" s="144"/>
      <c r="AC96" s="144"/>
      <c r="AD96" s="151"/>
      <c r="AE96" s="126" t="e">
        <f>100+VLOOKUP($D96,Relay_Req!$N$2:$O$6,2)+VLOOKUP(GlobalParameters!$C$12,Relay_Req!$P$2:$Q$4,2)</f>
        <v>#N/A</v>
      </c>
    </row>
    <row r="97" spans="1:31" x14ac:dyDescent="0.25">
      <c r="A97" s="125"/>
      <c r="B97" s="144"/>
      <c r="C97" s="144"/>
      <c r="D97" s="145"/>
      <c r="E97" s="157"/>
      <c r="F97" s="158" t="str">
        <f t="shared" si="6"/>
        <v/>
      </c>
      <c r="G97" s="148" t="str">
        <f>IF($D97="","",VLOOKUP($AE97,Relay_Req!$A$2:$I$16,5))</f>
        <v/>
      </c>
      <c r="H97" s="157"/>
      <c r="I97" s="158" t="str">
        <f t="shared" si="7"/>
        <v/>
      </c>
      <c r="J97" s="148" t="str">
        <f>IF($D97="","",VLOOKUP($AE97,Relay_Req!$A$2:$I$16,6))</f>
        <v/>
      </c>
      <c r="K97" s="146"/>
      <c r="L97" s="147" t="str">
        <f t="shared" si="8"/>
        <v/>
      </c>
      <c r="M97" s="148" t="str">
        <f>IF($D97="","",VLOOKUP($AE97,Relay_Req!$A$2:$I$16,7))</f>
        <v/>
      </c>
      <c r="N97" s="146"/>
      <c r="O97" s="147" t="str">
        <f t="shared" si="9"/>
        <v/>
      </c>
      <c r="P97" s="148" t="str">
        <f>IF($D97="","",VLOOKUP($AE97,Relay_Req!$A$2:$I$16,8))</f>
        <v/>
      </c>
      <c r="Q97" s="149" t="str">
        <f t="shared" si="10"/>
        <v/>
      </c>
      <c r="R97" s="150" t="str">
        <f>IF(OR($D97="",GlobalParameters!$C$12=""),"",$AA97)</f>
        <v/>
      </c>
      <c r="S97" s="151"/>
      <c r="T97" s="144"/>
      <c r="U97" s="144"/>
      <c r="V97" s="144"/>
      <c r="W97" s="144"/>
      <c r="X97" s="144"/>
      <c r="Y97" s="144"/>
      <c r="Z97" s="144"/>
      <c r="AA97" s="152" t="str">
        <f>IF(OR($D97="",$AB97="",GlobalParameters!$C$12=""),"",IF($AE97&lt;160,$AB97-VLOOKUP($AE97,Relay_Req!$A$2:$I$16,9),""))</f>
        <v/>
      </c>
      <c r="AB97" s="144"/>
      <c r="AC97" s="144"/>
      <c r="AD97" s="151"/>
      <c r="AE97" s="126" t="e">
        <f>100+VLOOKUP($D97,Relay_Req!$N$2:$O$6,2)+VLOOKUP(GlobalParameters!$C$12,Relay_Req!$P$2:$Q$4,2)</f>
        <v>#N/A</v>
      </c>
    </row>
    <row r="98" spans="1:31" x14ac:dyDescent="0.25">
      <c r="A98" s="125"/>
      <c r="B98" s="144"/>
      <c r="C98" s="144"/>
      <c r="D98" s="145"/>
      <c r="E98" s="157"/>
      <c r="F98" s="158" t="str">
        <f t="shared" si="6"/>
        <v/>
      </c>
      <c r="G98" s="148" t="str">
        <f>IF($D98="","",VLOOKUP($AE98,Relay_Req!$A$2:$I$16,5))</f>
        <v/>
      </c>
      <c r="H98" s="157"/>
      <c r="I98" s="158" t="str">
        <f t="shared" si="7"/>
        <v/>
      </c>
      <c r="J98" s="148" t="str">
        <f>IF($D98="","",VLOOKUP($AE98,Relay_Req!$A$2:$I$16,6))</f>
        <v/>
      </c>
      <c r="K98" s="146"/>
      <c r="L98" s="147" t="str">
        <f t="shared" si="8"/>
        <v/>
      </c>
      <c r="M98" s="148" t="str">
        <f>IF($D98="","",VLOOKUP($AE98,Relay_Req!$A$2:$I$16,7))</f>
        <v/>
      </c>
      <c r="N98" s="146"/>
      <c r="O98" s="147" t="str">
        <f t="shared" si="9"/>
        <v/>
      </c>
      <c r="P98" s="148" t="str">
        <f>IF($D98="","",VLOOKUP($AE98,Relay_Req!$A$2:$I$16,8))</f>
        <v/>
      </c>
      <c r="Q98" s="149" t="str">
        <f t="shared" si="10"/>
        <v/>
      </c>
      <c r="R98" s="150" t="str">
        <f>IF(OR($D98="",GlobalParameters!$C$12=""),"",$AA98)</f>
        <v/>
      </c>
      <c r="S98" s="151"/>
      <c r="T98" s="144"/>
      <c r="U98" s="144"/>
      <c r="V98" s="144"/>
      <c r="W98" s="144"/>
      <c r="X98" s="144"/>
      <c r="Y98" s="144"/>
      <c r="Z98" s="144"/>
      <c r="AA98" s="152" t="str">
        <f>IF(OR($D98="",$AB98="",GlobalParameters!$C$12=""),"",IF($AE98&lt;160,$AB98-VLOOKUP($AE98,Relay_Req!$A$2:$I$16,9),""))</f>
        <v/>
      </c>
      <c r="AB98" s="144"/>
      <c r="AC98" s="144"/>
      <c r="AD98" s="151"/>
      <c r="AE98" s="126" t="e">
        <f>100+VLOOKUP($D98,Relay_Req!$N$2:$O$6,2)+VLOOKUP(GlobalParameters!$C$12,Relay_Req!$P$2:$Q$4,2)</f>
        <v>#N/A</v>
      </c>
    </row>
    <row r="99" spans="1:31" x14ac:dyDescent="0.25">
      <c r="A99" s="125"/>
      <c r="B99" s="144"/>
      <c r="C99" s="144"/>
      <c r="D99" s="145"/>
      <c r="E99" s="157"/>
      <c r="F99" s="158" t="str">
        <f t="shared" si="6"/>
        <v/>
      </c>
      <c r="G99" s="148" t="str">
        <f>IF($D99="","",VLOOKUP($AE99,Relay_Req!$A$2:$I$16,5))</f>
        <v/>
      </c>
      <c r="H99" s="157"/>
      <c r="I99" s="158" t="str">
        <f t="shared" si="7"/>
        <v/>
      </c>
      <c r="J99" s="148" t="str">
        <f>IF($D99="","",VLOOKUP($AE99,Relay_Req!$A$2:$I$16,6))</f>
        <v/>
      </c>
      <c r="K99" s="146"/>
      <c r="L99" s="147" t="str">
        <f t="shared" si="8"/>
        <v/>
      </c>
      <c r="M99" s="148" t="str">
        <f>IF($D99="","",VLOOKUP($AE99,Relay_Req!$A$2:$I$16,7))</f>
        <v/>
      </c>
      <c r="N99" s="146"/>
      <c r="O99" s="147" t="str">
        <f t="shared" si="9"/>
        <v/>
      </c>
      <c r="P99" s="148" t="str">
        <f>IF($D99="","",VLOOKUP($AE99,Relay_Req!$A$2:$I$16,8))</f>
        <v/>
      </c>
      <c r="Q99" s="149" t="str">
        <f t="shared" si="10"/>
        <v/>
      </c>
      <c r="R99" s="150" t="str">
        <f>IF(OR($D99="",GlobalParameters!$C$12=""),"",$AA99)</f>
        <v/>
      </c>
      <c r="S99" s="151"/>
      <c r="T99" s="144"/>
      <c r="U99" s="144"/>
      <c r="V99" s="144"/>
      <c r="W99" s="144"/>
      <c r="X99" s="144"/>
      <c r="Y99" s="144"/>
      <c r="Z99" s="144"/>
      <c r="AA99" s="152" t="str">
        <f>IF(OR($D99="",$AB99="",GlobalParameters!$C$12=""),"",IF($AE99&lt;160,$AB99-VLOOKUP($AE99,Relay_Req!$A$2:$I$16,9),""))</f>
        <v/>
      </c>
      <c r="AB99" s="144"/>
      <c r="AC99" s="144"/>
      <c r="AD99" s="151"/>
      <c r="AE99" s="126" t="e">
        <f>100+VLOOKUP($D99,Relay_Req!$N$2:$O$6,2)+VLOOKUP(GlobalParameters!$C$12,Relay_Req!$P$2:$Q$4,2)</f>
        <v>#N/A</v>
      </c>
    </row>
    <row r="100" spans="1:31" x14ac:dyDescent="0.25">
      <c r="A100" s="125"/>
      <c r="B100" s="144"/>
      <c r="C100" s="144"/>
      <c r="D100" s="145"/>
      <c r="E100" s="157"/>
      <c r="F100" s="158" t="str">
        <f t="shared" si="6"/>
        <v/>
      </c>
      <c r="G100" s="148" t="str">
        <f>IF($D100="","",VLOOKUP($AE100,Relay_Req!$A$2:$I$16,5))</f>
        <v/>
      </c>
      <c r="H100" s="157"/>
      <c r="I100" s="158" t="str">
        <f t="shared" si="7"/>
        <v/>
      </c>
      <c r="J100" s="148" t="str">
        <f>IF($D100="","",VLOOKUP($AE100,Relay_Req!$A$2:$I$16,6))</f>
        <v/>
      </c>
      <c r="K100" s="146"/>
      <c r="L100" s="147" t="str">
        <f t="shared" si="8"/>
        <v/>
      </c>
      <c r="M100" s="148" t="str">
        <f>IF($D100="","",VLOOKUP($AE100,Relay_Req!$A$2:$I$16,7))</f>
        <v/>
      </c>
      <c r="N100" s="146"/>
      <c r="O100" s="147" t="str">
        <f t="shared" si="9"/>
        <v/>
      </c>
      <c r="P100" s="148" t="str">
        <f>IF($D100="","",VLOOKUP($AE100,Relay_Req!$A$2:$I$16,8))</f>
        <v/>
      </c>
      <c r="Q100" s="149" t="str">
        <f t="shared" si="10"/>
        <v/>
      </c>
      <c r="R100" s="150" t="str">
        <f>IF(OR($D100="",GlobalParameters!$C$12=""),"",$AA100)</f>
        <v/>
      </c>
      <c r="S100" s="151"/>
      <c r="T100" s="144"/>
      <c r="U100" s="144"/>
      <c r="V100" s="144"/>
      <c r="W100" s="144"/>
      <c r="X100" s="144"/>
      <c r="Y100" s="144"/>
      <c r="Z100" s="144"/>
      <c r="AA100" s="152" t="str">
        <f>IF(OR($D100="",$AB100="",GlobalParameters!$C$12=""),"",IF($AE100&lt;160,$AB100-VLOOKUP($AE100,Relay_Req!$A$2:$I$16,9),""))</f>
        <v/>
      </c>
      <c r="AB100" s="144"/>
      <c r="AC100" s="144"/>
      <c r="AD100" s="151"/>
      <c r="AE100" s="126" t="e">
        <f>100+VLOOKUP($D100,Relay_Req!$N$2:$O$6,2)+VLOOKUP(GlobalParameters!$C$12,Relay_Req!$P$2:$Q$4,2)</f>
        <v>#N/A</v>
      </c>
    </row>
    <row r="101" spans="1:31" x14ac:dyDescent="0.25">
      <c r="A101" s="125"/>
      <c r="B101" s="144"/>
      <c r="C101" s="144"/>
      <c r="D101" s="145"/>
      <c r="E101" s="157"/>
      <c r="F101" s="158" t="str">
        <f t="shared" si="6"/>
        <v/>
      </c>
      <c r="G101" s="148" t="str">
        <f>IF($D101="","",VLOOKUP($AE101,Relay_Req!$A$2:$I$16,5))</f>
        <v/>
      </c>
      <c r="H101" s="157"/>
      <c r="I101" s="158" t="str">
        <f t="shared" si="7"/>
        <v/>
      </c>
      <c r="J101" s="148" t="str">
        <f>IF($D101="","",VLOOKUP($AE101,Relay_Req!$A$2:$I$16,6))</f>
        <v/>
      </c>
      <c r="K101" s="146"/>
      <c r="L101" s="147" t="str">
        <f t="shared" si="8"/>
        <v/>
      </c>
      <c r="M101" s="148" t="str">
        <f>IF($D101="","",VLOOKUP($AE101,Relay_Req!$A$2:$I$16,7))</f>
        <v/>
      </c>
      <c r="N101" s="146"/>
      <c r="O101" s="147" t="str">
        <f t="shared" si="9"/>
        <v/>
      </c>
      <c r="P101" s="148" t="str">
        <f>IF($D101="","",VLOOKUP($AE101,Relay_Req!$A$2:$I$16,8))</f>
        <v/>
      </c>
      <c r="Q101" s="149" t="str">
        <f t="shared" si="10"/>
        <v/>
      </c>
      <c r="R101" s="150" t="str">
        <f>IF(OR($D101="",GlobalParameters!$C$12=""),"",$AA101)</f>
        <v/>
      </c>
      <c r="S101" s="151"/>
      <c r="T101" s="144"/>
      <c r="U101" s="144"/>
      <c r="V101" s="144"/>
      <c r="W101" s="144"/>
      <c r="X101" s="144"/>
      <c r="Y101" s="144"/>
      <c r="Z101" s="144"/>
      <c r="AA101" s="152" t="str">
        <f>IF(OR($D101="",$AB101="",GlobalParameters!$C$12=""),"",IF($AE101&lt;160,$AB101-VLOOKUP($AE101,Relay_Req!$A$2:$I$16,9),""))</f>
        <v/>
      </c>
      <c r="AB101" s="144"/>
      <c r="AC101" s="144"/>
      <c r="AD101" s="151"/>
      <c r="AE101" s="126" t="e">
        <f>100+VLOOKUP($D101,Relay_Req!$N$2:$O$6,2)+VLOOKUP(GlobalParameters!$C$12,Relay_Req!$P$2:$Q$4,2)</f>
        <v>#N/A</v>
      </c>
    </row>
    <row r="102" spans="1:31" x14ac:dyDescent="0.25">
      <c r="A102" s="125"/>
      <c r="B102" s="144"/>
      <c r="C102" s="144"/>
      <c r="D102" s="145"/>
      <c r="E102" s="157"/>
      <c r="F102" s="158" t="str">
        <f t="shared" si="6"/>
        <v/>
      </c>
      <c r="G102" s="148" t="str">
        <f>IF($D102="","",VLOOKUP($AE102,Relay_Req!$A$2:$I$16,5))</f>
        <v/>
      </c>
      <c r="H102" s="157"/>
      <c r="I102" s="158" t="str">
        <f t="shared" si="7"/>
        <v/>
      </c>
      <c r="J102" s="148" t="str">
        <f>IF($D102="","",VLOOKUP($AE102,Relay_Req!$A$2:$I$16,6))</f>
        <v/>
      </c>
      <c r="K102" s="146"/>
      <c r="L102" s="147" t="str">
        <f t="shared" si="8"/>
        <v/>
      </c>
      <c r="M102" s="148" t="str">
        <f>IF($D102="","",VLOOKUP($AE102,Relay_Req!$A$2:$I$16,7))</f>
        <v/>
      </c>
      <c r="N102" s="146"/>
      <c r="O102" s="147" t="str">
        <f t="shared" si="9"/>
        <v/>
      </c>
      <c r="P102" s="148" t="str">
        <f>IF($D102="","",VLOOKUP($AE102,Relay_Req!$A$2:$I$16,8))</f>
        <v/>
      </c>
      <c r="Q102" s="149" t="str">
        <f t="shared" si="10"/>
        <v/>
      </c>
      <c r="R102" s="150" t="str">
        <f>IF(OR($D102="",GlobalParameters!$C$12=""),"",$AA102)</f>
        <v/>
      </c>
      <c r="S102" s="151"/>
      <c r="T102" s="144"/>
      <c r="U102" s="144"/>
      <c r="V102" s="144"/>
      <c r="W102" s="144"/>
      <c r="X102" s="144"/>
      <c r="Y102" s="144"/>
      <c r="Z102" s="144"/>
      <c r="AA102" s="152" t="str">
        <f>IF(OR($D102="",$AB102="",GlobalParameters!$C$12=""),"",IF($AE102&lt;160,$AB102-VLOOKUP($AE102,Relay_Req!$A$2:$I$16,9),""))</f>
        <v/>
      </c>
      <c r="AB102" s="144"/>
      <c r="AC102" s="144"/>
      <c r="AD102" s="151"/>
      <c r="AE102" s="126" t="e">
        <f>100+VLOOKUP($D102,Relay_Req!$N$2:$O$6,2)+VLOOKUP(GlobalParameters!$C$12,Relay_Req!$P$2:$Q$4,2)</f>
        <v>#N/A</v>
      </c>
    </row>
    <row r="103" spans="1:31" x14ac:dyDescent="0.25">
      <c r="A103" s="125"/>
      <c r="B103" s="144"/>
      <c r="C103" s="144"/>
      <c r="D103" s="145"/>
      <c r="E103" s="157"/>
      <c r="F103" s="158" t="str">
        <f t="shared" si="6"/>
        <v/>
      </c>
      <c r="G103" s="148" t="str">
        <f>IF($D103="","",VLOOKUP($AE103,Relay_Req!$A$2:$I$16,5))</f>
        <v/>
      </c>
      <c r="H103" s="157"/>
      <c r="I103" s="158" t="str">
        <f t="shared" si="7"/>
        <v/>
      </c>
      <c r="J103" s="148" t="str">
        <f>IF($D103="","",VLOOKUP($AE103,Relay_Req!$A$2:$I$16,6))</f>
        <v/>
      </c>
      <c r="K103" s="146"/>
      <c r="L103" s="147" t="str">
        <f t="shared" si="8"/>
        <v/>
      </c>
      <c r="M103" s="148" t="str">
        <f>IF($D103="","",VLOOKUP($AE103,Relay_Req!$A$2:$I$16,7))</f>
        <v/>
      </c>
      <c r="N103" s="146"/>
      <c r="O103" s="147" t="str">
        <f t="shared" si="9"/>
        <v/>
      </c>
      <c r="P103" s="148" t="str">
        <f>IF($D103="","",VLOOKUP($AE103,Relay_Req!$A$2:$I$16,8))</f>
        <v/>
      </c>
      <c r="Q103" s="149" t="str">
        <f t="shared" si="10"/>
        <v/>
      </c>
      <c r="R103" s="150" t="str">
        <f>IF(OR($D103="",GlobalParameters!$C$12=""),"",$AA103)</f>
        <v/>
      </c>
      <c r="S103" s="151"/>
      <c r="T103" s="144"/>
      <c r="U103" s="144"/>
      <c r="V103" s="144"/>
      <c r="W103" s="144"/>
      <c r="X103" s="144"/>
      <c r="Y103" s="144"/>
      <c r="Z103" s="144"/>
      <c r="AA103" s="152" t="str">
        <f>IF(OR($D103="",$AB103="",GlobalParameters!$C$12=""),"",IF($AE103&lt;160,$AB103-VLOOKUP($AE103,Relay_Req!$A$2:$I$16,9),""))</f>
        <v/>
      </c>
      <c r="AB103" s="144"/>
      <c r="AC103" s="144"/>
      <c r="AD103" s="151"/>
      <c r="AE103" s="126" t="e">
        <f>100+VLOOKUP($D103,Relay_Req!$N$2:$O$6,2)+VLOOKUP(GlobalParameters!$C$12,Relay_Req!$P$2:$Q$4,2)</f>
        <v>#N/A</v>
      </c>
    </row>
    <row r="104" spans="1:31" x14ac:dyDescent="0.25">
      <c r="A104" s="125"/>
      <c r="B104" s="144"/>
      <c r="C104" s="144"/>
      <c r="D104" s="145"/>
      <c r="E104" s="157"/>
      <c r="F104" s="158" t="str">
        <f t="shared" si="6"/>
        <v/>
      </c>
      <c r="G104" s="148" t="str">
        <f>IF($D104="","",VLOOKUP($AE104,Relay_Req!$A$2:$I$16,5))</f>
        <v/>
      </c>
      <c r="H104" s="157"/>
      <c r="I104" s="158" t="str">
        <f t="shared" si="7"/>
        <v/>
      </c>
      <c r="J104" s="148" t="str">
        <f>IF($D104="","",VLOOKUP($AE104,Relay_Req!$A$2:$I$16,6))</f>
        <v/>
      </c>
      <c r="K104" s="146"/>
      <c r="L104" s="147" t="str">
        <f t="shared" si="8"/>
        <v/>
      </c>
      <c r="M104" s="148" t="str">
        <f>IF($D104="","",VLOOKUP($AE104,Relay_Req!$A$2:$I$16,7))</f>
        <v/>
      </c>
      <c r="N104" s="146"/>
      <c r="O104" s="147" t="str">
        <f t="shared" si="9"/>
        <v/>
      </c>
      <c r="P104" s="148" t="str">
        <f>IF($D104="","",VLOOKUP($AE104,Relay_Req!$A$2:$I$16,8))</f>
        <v/>
      </c>
      <c r="Q104" s="149" t="str">
        <f t="shared" si="10"/>
        <v/>
      </c>
      <c r="R104" s="150" t="str">
        <f>IF(OR($D104="",GlobalParameters!$C$12=""),"",$AA104)</f>
        <v/>
      </c>
      <c r="S104" s="151"/>
      <c r="T104" s="144"/>
      <c r="U104" s="144"/>
      <c r="V104" s="144"/>
      <c r="W104" s="144"/>
      <c r="X104" s="144"/>
      <c r="Y104" s="144"/>
      <c r="Z104" s="144"/>
      <c r="AA104" s="152" t="str">
        <f>IF(OR($D104="",$AB104="",GlobalParameters!$C$12=""),"",IF($AE104&lt;160,$AB104-VLOOKUP($AE104,Relay_Req!$A$2:$I$16,9),""))</f>
        <v/>
      </c>
      <c r="AB104" s="144"/>
      <c r="AC104" s="144"/>
      <c r="AD104" s="151"/>
      <c r="AE104" s="126" t="e">
        <f>100+VLOOKUP($D104,Relay_Req!$N$2:$O$6,2)+VLOOKUP(GlobalParameters!$C$12,Relay_Req!$P$2:$Q$4,2)</f>
        <v>#N/A</v>
      </c>
    </row>
    <row r="105" spans="1:31" x14ac:dyDescent="0.25">
      <c r="A105" s="125"/>
      <c r="B105" s="144"/>
      <c r="C105" s="144"/>
      <c r="D105" s="145"/>
      <c r="E105" s="157"/>
      <c r="F105" s="158" t="str">
        <f t="shared" si="6"/>
        <v/>
      </c>
      <c r="G105" s="148" t="str">
        <f>IF($D105="","",VLOOKUP($AE105,Relay_Req!$A$2:$I$16,5))</f>
        <v/>
      </c>
      <c r="H105" s="157"/>
      <c r="I105" s="158" t="str">
        <f t="shared" si="7"/>
        <v/>
      </c>
      <c r="J105" s="148" t="str">
        <f>IF($D105="","",VLOOKUP($AE105,Relay_Req!$A$2:$I$16,6))</f>
        <v/>
      </c>
      <c r="K105" s="146"/>
      <c r="L105" s="147" t="str">
        <f t="shared" si="8"/>
        <v/>
      </c>
      <c r="M105" s="148" t="str">
        <f>IF($D105="","",VLOOKUP($AE105,Relay_Req!$A$2:$I$16,7))</f>
        <v/>
      </c>
      <c r="N105" s="146"/>
      <c r="O105" s="147" t="str">
        <f t="shared" si="9"/>
        <v/>
      </c>
      <c r="P105" s="148" t="str">
        <f>IF($D105="","",VLOOKUP($AE105,Relay_Req!$A$2:$I$16,8))</f>
        <v/>
      </c>
      <c r="Q105" s="149" t="str">
        <f t="shared" si="10"/>
        <v/>
      </c>
      <c r="R105" s="150" t="str">
        <f>IF(OR($D105="",GlobalParameters!$C$12=""),"",$AA105)</f>
        <v/>
      </c>
      <c r="S105" s="151"/>
      <c r="T105" s="144"/>
      <c r="U105" s="144"/>
      <c r="V105" s="144"/>
      <c r="W105" s="144"/>
      <c r="X105" s="144"/>
      <c r="Y105" s="144"/>
      <c r="Z105" s="144"/>
      <c r="AA105" s="152" t="str">
        <f>IF(OR($D105="",$AB105="",GlobalParameters!$C$12=""),"",IF($AE105&lt;160,$AB105-VLOOKUP($AE105,Relay_Req!$A$2:$I$16,9),""))</f>
        <v/>
      </c>
      <c r="AB105" s="144"/>
      <c r="AC105" s="144"/>
      <c r="AD105" s="151"/>
      <c r="AE105" s="126" t="e">
        <f>100+VLOOKUP($D105,Relay_Req!$N$2:$O$6,2)+VLOOKUP(GlobalParameters!$C$12,Relay_Req!$P$2:$Q$4,2)</f>
        <v>#N/A</v>
      </c>
    </row>
    <row r="106" spans="1:31" x14ac:dyDescent="0.25">
      <c r="A106" s="125"/>
      <c r="B106" s="144"/>
      <c r="C106" s="144"/>
      <c r="D106" s="145"/>
      <c r="E106" s="157"/>
      <c r="F106" s="158" t="str">
        <f t="shared" si="6"/>
        <v/>
      </c>
      <c r="G106" s="148" t="str">
        <f>IF($D106="","",VLOOKUP($AE106,Relay_Req!$A$2:$I$16,5))</f>
        <v/>
      </c>
      <c r="H106" s="157"/>
      <c r="I106" s="158" t="str">
        <f t="shared" si="7"/>
        <v/>
      </c>
      <c r="J106" s="148" t="str">
        <f>IF($D106="","",VLOOKUP($AE106,Relay_Req!$A$2:$I$16,6))</f>
        <v/>
      </c>
      <c r="K106" s="146"/>
      <c r="L106" s="147" t="str">
        <f t="shared" si="8"/>
        <v/>
      </c>
      <c r="M106" s="148" t="str">
        <f>IF($D106="","",VLOOKUP($AE106,Relay_Req!$A$2:$I$16,7))</f>
        <v/>
      </c>
      <c r="N106" s="146"/>
      <c r="O106" s="147" t="str">
        <f t="shared" si="9"/>
        <v/>
      </c>
      <c r="P106" s="148" t="str">
        <f>IF($D106="","",VLOOKUP($AE106,Relay_Req!$A$2:$I$16,8))</f>
        <v/>
      </c>
      <c r="Q106" s="149" t="str">
        <f t="shared" si="10"/>
        <v/>
      </c>
      <c r="R106" s="150" t="str">
        <f>IF(OR($D106="",GlobalParameters!$C$12=""),"",$AA106)</f>
        <v/>
      </c>
      <c r="S106" s="151"/>
      <c r="T106" s="144"/>
      <c r="U106" s="144"/>
      <c r="V106" s="144"/>
      <c r="W106" s="144"/>
      <c r="X106" s="144"/>
      <c r="Y106" s="144"/>
      <c r="Z106" s="144"/>
      <c r="AA106" s="152" t="str">
        <f>IF(OR($D106="",$AB106="",GlobalParameters!$C$12=""),"",IF($AE106&lt;160,$AB106-VLOOKUP($AE106,Relay_Req!$A$2:$I$16,9),""))</f>
        <v/>
      </c>
      <c r="AB106" s="144"/>
      <c r="AC106" s="144"/>
      <c r="AD106" s="151"/>
      <c r="AE106" s="126" t="e">
        <f>100+VLOOKUP($D106,Relay_Req!$N$2:$O$6,2)+VLOOKUP(GlobalParameters!$C$12,Relay_Req!$P$2:$Q$4,2)</f>
        <v>#N/A</v>
      </c>
    </row>
    <row r="107" spans="1:31" x14ac:dyDescent="0.25">
      <c r="A107" s="125"/>
      <c r="B107" s="144"/>
      <c r="C107" s="144"/>
      <c r="D107" s="145"/>
      <c r="E107" s="157"/>
      <c r="F107" s="158" t="str">
        <f t="shared" si="6"/>
        <v/>
      </c>
      <c r="G107" s="148" t="str">
        <f>IF($D107="","",VLOOKUP($AE107,Relay_Req!$A$2:$I$16,5))</f>
        <v/>
      </c>
      <c r="H107" s="157"/>
      <c r="I107" s="158" t="str">
        <f t="shared" si="7"/>
        <v/>
      </c>
      <c r="J107" s="148" t="str">
        <f>IF($D107="","",VLOOKUP($AE107,Relay_Req!$A$2:$I$16,6))</f>
        <v/>
      </c>
      <c r="K107" s="146"/>
      <c r="L107" s="147" t="str">
        <f t="shared" si="8"/>
        <v/>
      </c>
      <c r="M107" s="148" t="str">
        <f>IF($D107="","",VLOOKUP($AE107,Relay_Req!$A$2:$I$16,7))</f>
        <v/>
      </c>
      <c r="N107" s="146"/>
      <c r="O107" s="147" t="str">
        <f t="shared" si="9"/>
        <v/>
      </c>
      <c r="P107" s="148" t="str">
        <f>IF($D107="","",VLOOKUP($AE107,Relay_Req!$A$2:$I$16,8))</f>
        <v/>
      </c>
      <c r="Q107" s="149" t="str">
        <f t="shared" si="10"/>
        <v/>
      </c>
      <c r="R107" s="150" t="str">
        <f>IF(OR($D107="",GlobalParameters!$C$12=""),"",$AA107)</f>
        <v/>
      </c>
      <c r="S107" s="151"/>
      <c r="T107" s="144"/>
      <c r="U107" s="144"/>
      <c r="V107" s="144"/>
      <c r="W107" s="144"/>
      <c r="X107" s="144"/>
      <c r="Y107" s="144"/>
      <c r="Z107" s="144"/>
      <c r="AA107" s="152" t="str">
        <f>IF(OR($D107="",$AB107="",GlobalParameters!$C$12=""),"",IF($AE107&lt;160,$AB107-VLOOKUP($AE107,Relay_Req!$A$2:$I$16,9),""))</f>
        <v/>
      </c>
      <c r="AB107" s="144"/>
      <c r="AC107" s="144"/>
      <c r="AD107" s="151"/>
      <c r="AE107" s="126" t="e">
        <f>100+VLOOKUP($D107,Relay_Req!$N$2:$O$6,2)+VLOOKUP(GlobalParameters!$C$12,Relay_Req!$P$2:$Q$4,2)</f>
        <v>#N/A</v>
      </c>
    </row>
    <row r="108" spans="1:31" x14ac:dyDescent="0.25">
      <c r="A108" s="125"/>
      <c r="B108" s="144"/>
      <c r="C108" s="144"/>
      <c r="D108" s="145"/>
      <c r="E108" s="157"/>
      <c r="F108" s="158" t="str">
        <f t="shared" si="6"/>
        <v/>
      </c>
      <c r="G108" s="148" t="str">
        <f>IF($D108="","",VLOOKUP($AE108,Relay_Req!$A$2:$I$16,5))</f>
        <v/>
      </c>
      <c r="H108" s="157"/>
      <c r="I108" s="158" t="str">
        <f t="shared" si="7"/>
        <v/>
      </c>
      <c r="J108" s="148" t="str">
        <f>IF($D108="","",VLOOKUP($AE108,Relay_Req!$A$2:$I$16,6))</f>
        <v/>
      </c>
      <c r="K108" s="146"/>
      <c r="L108" s="147" t="str">
        <f t="shared" si="8"/>
        <v/>
      </c>
      <c r="M108" s="148" t="str">
        <f>IF($D108="","",VLOOKUP($AE108,Relay_Req!$A$2:$I$16,7))</f>
        <v/>
      </c>
      <c r="N108" s="146"/>
      <c r="O108" s="147" t="str">
        <f t="shared" si="9"/>
        <v/>
      </c>
      <c r="P108" s="148" t="str">
        <f>IF($D108="","",VLOOKUP($AE108,Relay_Req!$A$2:$I$16,8))</f>
        <v/>
      </c>
      <c r="Q108" s="149" t="str">
        <f t="shared" si="10"/>
        <v/>
      </c>
      <c r="R108" s="150" t="str">
        <f>IF(OR($D108="",GlobalParameters!$C$12=""),"",$AA108)</f>
        <v/>
      </c>
      <c r="S108" s="151"/>
      <c r="T108" s="144"/>
      <c r="U108" s="144"/>
      <c r="V108" s="144"/>
      <c r="W108" s="144"/>
      <c r="X108" s="144"/>
      <c r="Y108" s="144"/>
      <c r="Z108" s="144"/>
      <c r="AA108" s="152" t="str">
        <f>IF(OR($D108="",$AB108="",GlobalParameters!$C$12=""),"",IF($AE108&lt;160,$AB108-VLOOKUP($AE108,Relay_Req!$A$2:$I$16,9),""))</f>
        <v/>
      </c>
      <c r="AB108" s="144"/>
      <c r="AC108" s="144"/>
      <c r="AD108" s="151"/>
      <c r="AE108" s="126" t="e">
        <f>100+VLOOKUP($D108,Relay_Req!$N$2:$O$6,2)+VLOOKUP(GlobalParameters!$C$12,Relay_Req!$P$2:$Q$4,2)</f>
        <v>#N/A</v>
      </c>
    </row>
    <row r="109" spans="1:31" x14ac:dyDescent="0.25">
      <c r="A109" s="125"/>
      <c r="B109" s="144"/>
      <c r="C109" s="144"/>
      <c r="D109" s="145"/>
      <c r="E109" s="157"/>
      <c r="F109" s="158" t="str">
        <f t="shared" si="6"/>
        <v/>
      </c>
      <c r="G109" s="148" t="str">
        <f>IF($D109="","",VLOOKUP($AE109,Relay_Req!$A$2:$I$16,5))</f>
        <v/>
      </c>
      <c r="H109" s="157"/>
      <c r="I109" s="158" t="str">
        <f t="shared" si="7"/>
        <v/>
      </c>
      <c r="J109" s="148" t="str">
        <f>IF($D109="","",VLOOKUP($AE109,Relay_Req!$A$2:$I$16,6))</f>
        <v/>
      </c>
      <c r="K109" s="146"/>
      <c r="L109" s="147" t="str">
        <f t="shared" si="8"/>
        <v/>
      </c>
      <c r="M109" s="148" t="str">
        <f>IF($D109="","",VLOOKUP($AE109,Relay_Req!$A$2:$I$16,7))</f>
        <v/>
      </c>
      <c r="N109" s="146"/>
      <c r="O109" s="147" t="str">
        <f t="shared" si="9"/>
        <v/>
      </c>
      <c r="P109" s="148" t="str">
        <f>IF($D109="","",VLOOKUP($AE109,Relay_Req!$A$2:$I$16,8))</f>
        <v/>
      </c>
      <c r="Q109" s="149" t="str">
        <f t="shared" si="10"/>
        <v/>
      </c>
      <c r="R109" s="150" t="str">
        <f>IF(OR($D109="",GlobalParameters!$C$12=""),"",$AA109)</f>
        <v/>
      </c>
      <c r="S109" s="151"/>
      <c r="T109" s="144"/>
      <c r="U109" s="144"/>
      <c r="V109" s="144"/>
      <c r="W109" s="144"/>
      <c r="X109" s="144"/>
      <c r="Y109" s="144"/>
      <c r="Z109" s="144"/>
      <c r="AA109" s="152" t="str">
        <f>IF(OR($D109="",$AB109="",GlobalParameters!$C$12=""),"",IF($AE109&lt;160,$AB109-VLOOKUP($AE109,Relay_Req!$A$2:$I$16,9),""))</f>
        <v/>
      </c>
      <c r="AB109" s="144"/>
      <c r="AC109" s="144"/>
      <c r="AD109" s="151"/>
      <c r="AE109" s="126" t="e">
        <f>100+VLOOKUP($D109,Relay_Req!$N$2:$O$6,2)+VLOOKUP(GlobalParameters!$C$12,Relay_Req!$P$2:$Q$4,2)</f>
        <v>#N/A</v>
      </c>
    </row>
    <row r="110" spans="1:31" x14ac:dyDescent="0.25">
      <c r="A110" s="125"/>
      <c r="B110" s="144"/>
      <c r="C110" s="144"/>
      <c r="D110" s="145"/>
      <c r="E110" s="157"/>
      <c r="F110" s="158" t="str">
        <f t="shared" si="6"/>
        <v/>
      </c>
      <c r="G110" s="148" t="str">
        <f>IF($D110="","",VLOOKUP($AE110,Relay_Req!$A$2:$I$16,5))</f>
        <v/>
      </c>
      <c r="H110" s="157"/>
      <c r="I110" s="158" t="str">
        <f t="shared" si="7"/>
        <v/>
      </c>
      <c r="J110" s="148" t="str">
        <f>IF($D110="","",VLOOKUP($AE110,Relay_Req!$A$2:$I$16,6))</f>
        <v/>
      </c>
      <c r="K110" s="146"/>
      <c r="L110" s="147" t="str">
        <f t="shared" si="8"/>
        <v/>
      </c>
      <c r="M110" s="148" t="str">
        <f>IF($D110="","",VLOOKUP($AE110,Relay_Req!$A$2:$I$16,7))</f>
        <v/>
      </c>
      <c r="N110" s="146"/>
      <c r="O110" s="147" t="str">
        <f t="shared" si="9"/>
        <v/>
      </c>
      <c r="P110" s="148" t="str">
        <f>IF($D110="","",VLOOKUP($AE110,Relay_Req!$A$2:$I$16,8))</f>
        <v/>
      </c>
      <c r="Q110" s="149" t="str">
        <f t="shared" si="10"/>
        <v/>
      </c>
      <c r="R110" s="150" t="str">
        <f>IF(OR($D110="",GlobalParameters!$C$12=""),"",$AA110)</f>
        <v/>
      </c>
      <c r="S110" s="151"/>
      <c r="T110" s="144"/>
      <c r="U110" s="144"/>
      <c r="V110" s="144"/>
      <c r="W110" s="144"/>
      <c r="X110" s="144"/>
      <c r="Y110" s="144"/>
      <c r="Z110" s="144"/>
      <c r="AA110" s="152" t="str">
        <f>IF(OR($D110="",$AB110="",GlobalParameters!$C$12=""),"",IF($AE110&lt;160,$AB110-VLOOKUP($AE110,Relay_Req!$A$2:$I$16,9),""))</f>
        <v/>
      </c>
      <c r="AB110" s="144"/>
      <c r="AC110" s="144"/>
      <c r="AD110" s="151"/>
      <c r="AE110" s="126" t="e">
        <f>100+VLOOKUP($D110,Relay_Req!$N$2:$O$6,2)+VLOOKUP(GlobalParameters!$C$12,Relay_Req!$P$2:$Q$4,2)</f>
        <v>#N/A</v>
      </c>
    </row>
    <row r="111" spans="1:31" x14ac:dyDescent="0.25">
      <c r="A111" s="125"/>
      <c r="B111" s="144"/>
      <c r="C111" s="144"/>
      <c r="D111" s="145"/>
      <c r="E111" s="157"/>
      <c r="F111" s="158" t="str">
        <f t="shared" si="6"/>
        <v/>
      </c>
      <c r="G111" s="148" t="str">
        <f>IF($D111="","",VLOOKUP($AE111,Relay_Req!$A$2:$I$16,5))</f>
        <v/>
      </c>
      <c r="H111" s="157"/>
      <c r="I111" s="158" t="str">
        <f t="shared" si="7"/>
        <v/>
      </c>
      <c r="J111" s="148" t="str">
        <f>IF($D111="","",VLOOKUP($AE111,Relay_Req!$A$2:$I$16,6))</f>
        <v/>
      </c>
      <c r="K111" s="146"/>
      <c r="L111" s="147" t="str">
        <f t="shared" si="8"/>
        <v/>
      </c>
      <c r="M111" s="148" t="str">
        <f>IF($D111="","",VLOOKUP($AE111,Relay_Req!$A$2:$I$16,7))</f>
        <v/>
      </c>
      <c r="N111" s="146"/>
      <c r="O111" s="147" t="str">
        <f t="shared" si="9"/>
        <v/>
      </c>
      <c r="P111" s="148" t="str">
        <f>IF($D111="","",VLOOKUP($AE111,Relay_Req!$A$2:$I$16,8))</f>
        <v/>
      </c>
      <c r="Q111" s="149" t="str">
        <f t="shared" si="10"/>
        <v/>
      </c>
      <c r="R111" s="150" t="str">
        <f>IF(OR($D111="",GlobalParameters!$C$12=""),"",$AA111)</f>
        <v/>
      </c>
      <c r="S111" s="151"/>
      <c r="T111" s="144"/>
      <c r="U111" s="144"/>
      <c r="V111" s="144"/>
      <c r="W111" s="144"/>
      <c r="X111" s="144"/>
      <c r="Y111" s="144"/>
      <c r="Z111" s="144"/>
      <c r="AA111" s="152" t="str">
        <f>IF(OR($D111="",$AB111="",GlobalParameters!$C$12=""),"",IF($AE111&lt;160,$AB111-VLOOKUP($AE111,Relay_Req!$A$2:$I$16,9),""))</f>
        <v/>
      </c>
      <c r="AB111" s="144"/>
      <c r="AC111" s="144"/>
      <c r="AD111" s="151"/>
      <c r="AE111" s="126" t="e">
        <f>100+VLOOKUP($D111,Relay_Req!$N$2:$O$6,2)+VLOOKUP(GlobalParameters!$C$12,Relay_Req!$P$2:$Q$4,2)</f>
        <v>#N/A</v>
      </c>
    </row>
    <row r="112" spans="1:31" x14ac:dyDescent="0.25">
      <c r="A112" s="125"/>
      <c r="B112" s="144"/>
      <c r="C112" s="144"/>
      <c r="D112" s="145"/>
      <c r="E112" s="157"/>
      <c r="F112" s="158" t="str">
        <f t="shared" si="6"/>
        <v/>
      </c>
      <c r="G112" s="148" t="str">
        <f>IF($D112="","",VLOOKUP($AE112,Relay_Req!$A$2:$I$16,5))</f>
        <v/>
      </c>
      <c r="H112" s="157"/>
      <c r="I112" s="158" t="str">
        <f t="shared" si="7"/>
        <v/>
      </c>
      <c r="J112" s="148" t="str">
        <f>IF($D112="","",VLOOKUP($AE112,Relay_Req!$A$2:$I$16,6))</f>
        <v/>
      </c>
      <c r="K112" s="146"/>
      <c r="L112" s="147" t="str">
        <f t="shared" si="8"/>
        <v/>
      </c>
      <c r="M112" s="148" t="str">
        <f>IF($D112="","",VLOOKUP($AE112,Relay_Req!$A$2:$I$16,7))</f>
        <v/>
      </c>
      <c r="N112" s="146"/>
      <c r="O112" s="147" t="str">
        <f t="shared" si="9"/>
        <v/>
      </c>
      <c r="P112" s="148" t="str">
        <f>IF($D112="","",VLOOKUP($AE112,Relay_Req!$A$2:$I$16,8))</f>
        <v/>
      </c>
      <c r="Q112" s="149" t="str">
        <f t="shared" si="10"/>
        <v/>
      </c>
      <c r="R112" s="150" t="str">
        <f>IF(OR($D112="",GlobalParameters!$C$12=""),"",$AA112)</f>
        <v/>
      </c>
      <c r="S112" s="151"/>
      <c r="T112" s="144"/>
      <c r="U112" s="144"/>
      <c r="V112" s="144"/>
      <c r="W112" s="144"/>
      <c r="X112" s="144"/>
      <c r="Y112" s="144"/>
      <c r="Z112" s="144"/>
      <c r="AA112" s="152" t="str">
        <f>IF(OR($D112="",$AB112="",GlobalParameters!$C$12=""),"",IF($AE112&lt;160,$AB112-VLOOKUP($AE112,Relay_Req!$A$2:$I$16,9),""))</f>
        <v/>
      </c>
      <c r="AB112" s="144"/>
      <c r="AC112" s="144"/>
      <c r="AD112" s="151"/>
      <c r="AE112" s="126" t="e">
        <f>100+VLOOKUP($D112,Relay_Req!$N$2:$O$6,2)+VLOOKUP(GlobalParameters!$C$12,Relay_Req!$P$2:$Q$4,2)</f>
        <v>#N/A</v>
      </c>
    </row>
    <row r="113" spans="1:31" x14ac:dyDescent="0.25">
      <c r="A113" s="125"/>
      <c r="B113" s="144"/>
      <c r="C113" s="144"/>
      <c r="D113" s="145"/>
      <c r="E113" s="157"/>
      <c r="F113" s="158" t="str">
        <f t="shared" si="6"/>
        <v/>
      </c>
      <c r="G113" s="148" t="str">
        <f>IF($D113="","",VLOOKUP($AE113,Relay_Req!$A$2:$I$16,5))</f>
        <v/>
      </c>
      <c r="H113" s="157"/>
      <c r="I113" s="158" t="str">
        <f t="shared" si="7"/>
        <v/>
      </c>
      <c r="J113" s="148" t="str">
        <f>IF($D113="","",VLOOKUP($AE113,Relay_Req!$A$2:$I$16,6))</f>
        <v/>
      </c>
      <c r="K113" s="146"/>
      <c r="L113" s="147" t="str">
        <f t="shared" si="8"/>
        <v/>
      </c>
      <c r="M113" s="148" t="str">
        <f>IF($D113="","",VLOOKUP($AE113,Relay_Req!$A$2:$I$16,7))</f>
        <v/>
      </c>
      <c r="N113" s="146"/>
      <c r="O113" s="147" t="str">
        <f t="shared" si="9"/>
        <v/>
      </c>
      <c r="P113" s="148" t="str">
        <f>IF($D113="","",VLOOKUP($AE113,Relay_Req!$A$2:$I$16,8))</f>
        <v/>
      </c>
      <c r="Q113" s="149" t="str">
        <f t="shared" si="10"/>
        <v/>
      </c>
      <c r="R113" s="150" t="str">
        <f>IF(OR($D113="",GlobalParameters!$C$12=""),"",$AA113)</f>
        <v/>
      </c>
      <c r="S113" s="151"/>
      <c r="T113" s="144"/>
      <c r="U113" s="144"/>
      <c r="V113" s="144"/>
      <c r="W113" s="144"/>
      <c r="X113" s="144"/>
      <c r="Y113" s="144"/>
      <c r="Z113" s="144"/>
      <c r="AA113" s="152" t="str">
        <f>IF(OR($D113="",$AB113="",GlobalParameters!$C$12=""),"",IF($AE113&lt;160,$AB113-VLOOKUP($AE113,Relay_Req!$A$2:$I$16,9),""))</f>
        <v/>
      </c>
      <c r="AB113" s="144"/>
      <c r="AC113" s="144"/>
      <c r="AD113" s="151"/>
      <c r="AE113" s="126" t="e">
        <f>100+VLOOKUP($D113,Relay_Req!$N$2:$O$6,2)+VLOOKUP(GlobalParameters!$C$12,Relay_Req!$P$2:$Q$4,2)</f>
        <v>#N/A</v>
      </c>
    </row>
    <row r="114" spans="1:31" x14ac:dyDescent="0.25">
      <c r="A114" s="125"/>
      <c r="B114" s="144"/>
      <c r="C114" s="144"/>
      <c r="D114" s="145"/>
      <c r="E114" s="157"/>
      <c r="F114" s="158" t="str">
        <f t="shared" si="6"/>
        <v/>
      </c>
      <c r="G114" s="148" t="str">
        <f>IF($D114="","",VLOOKUP($AE114,Relay_Req!$A$2:$I$16,5))</f>
        <v/>
      </c>
      <c r="H114" s="157"/>
      <c r="I114" s="158" t="str">
        <f t="shared" si="7"/>
        <v/>
      </c>
      <c r="J114" s="148" t="str">
        <f>IF($D114="","",VLOOKUP($AE114,Relay_Req!$A$2:$I$16,6))</f>
        <v/>
      </c>
      <c r="K114" s="146"/>
      <c r="L114" s="147" t="str">
        <f t="shared" si="8"/>
        <v/>
      </c>
      <c r="M114" s="148" t="str">
        <f>IF($D114="","",VLOOKUP($AE114,Relay_Req!$A$2:$I$16,7))</f>
        <v/>
      </c>
      <c r="N114" s="146"/>
      <c r="O114" s="147" t="str">
        <f t="shared" si="9"/>
        <v/>
      </c>
      <c r="P114" s="148" t="str">
        <f>IF($D114="","",VLOOKUP($AE114,Relay_Req!$A$2:$I$16,8))</f>
        <v/>
      </c>
      <c r="Q114" s="149" t="str">
        <f t="shared" si="10"/>
        <v/>
      </c>
      <c r="R114" s="150" t="str">
        <f>IF(OR($D114="",GlobalParameters!$C$12=""),"",$AA114)</f>
        <v/>
      </c>
      <c r="S114" s="151"/>
      <c r="T114" s="144"/>
      <c r="U114" s="144"/>
      <c r="V114" s="144"/>
      <c r="W114" s="144"/>
      <c r="X114" s="144"/>
      <c r="Y114" s="144"/>
      <c r="Z114" s="144"/>
      <c r="AA114" s="152" t="str">
        <f>IF(OR($D114="",$AB114="",GlobalParameters!$C$12=""),"",IF($AE114&lt;160,$AB114-VLOOKUP($AE114,Relay_Req!$A$2:$I$16,9),""))</f>
        <v/>
      </c>
      <c r="AB114" s="144"/>
      <c r="AC114" s="144"/>
      <c r="AD114" s="151"/>
      <c r="AE114" s="126" t="e">
        <f>100+VLOOKUP($D114,Relay_Req!$N$2:$O$6,2)+VLOOKUP(GlobalParameters!$C$12,Relay_Req!$P$2:$Q$4,2)</f>
        <v>#N/A</v>
      </c>
    </row>
    <row r="115" spans="1:31" x14ac:dyDescent="0.25">
      <c r="A115" s="125"/>
      <c r="B115" s="144"/>
      <c r="C115" s="144"/>
      <c r="D115" s="145"/>
      <c r="E115" s="157"/>
      <c r="F115" s="158" t="str">
        <f t="shared" si="6"/>
        <v/>
      </c>
      <c r="G115" s="148" t="str">
        <f>IF($D115="","",VLOOKUP($AE115,Relay_Req!$A$2:$I$16,5))</f>
        <v/>
      </c>
      <c r="H115" s="157"/>
      <c r="I115" s="158" t="str">
        <f t="shared" si="7"/>
        <v/>
      </c>
      <c r="J115" s="148" t="str">
        <f>IF($D115="","",VLOOKUP($AE115,Relay_Req!$A$2:$I$16,6))</f>
        <v/>
      </c>
      <c r="K115" s="146"/>
      <c r="L115" s="147" t="str">
        <f t="shared" si="8"/>
        <v/>
      </c>
      <c r="M115" s="148" t="str">
        <f>IF($D115="","",VLOOKUP($AE115,Relay_Req!$A$2:$I$16,7))</f>
        <v/>
      </c>
      <c r="N115" s="146"/>
      <c r="O115" s="147" t="str">
        <f t="shared" si="9"/>
        <v/>
      </c>
      <c r="P115" s="148" t="str">
        <f>IF($D115="","",VLOOKUP($AE115,Relay_Req!$A$2:$I$16,8))</f>
        <v/>
      </c>
      <c r="Q115" s="149" t="str">
        <f t="shared" si="10"/>
        <v/>
      </c>
      <c r="R115" s="150" t="str">
        <f>IF(OR($D115="",GlobalParameters!$C$12=""),"",$AA115)</f>
        <v/>
      </c>
      <c r="S115" s="151"/>
      <c r="T115" s="144"/>
      <c r="U115" s="144"/>
      <c r="V115" s="144"/>
      <c r="W115" s="144"/>
      <c r="X115" s="144"/>
      <c r="Y115" s="144"/>
      <c r="Z115" s="144"/>
      <c r="AA115" s="152" t="str">
        <f>IF(OR($D115="",$AB115="",GlobalParameters!$C$12=""),"",IF($AE115&lt;160,$AB115-VLOOKUP($AE115,Relay_Req!$A$2:$I$16,9),""))</f>
        <v/>
      </c>
      <c r="AB115" s="144"/>
      <c r="AC115" s="144"/>
      <c r="AD115" s="151"/>
      <c r="AE115" s="126" t="e">
        <f>100+VLOOKUP($D115,Relay_Req!$N$2:$O$6,2)+VLOOKUP(GlobalParameters!$C$12,Relay_Req!$P$2:$Q$4,2)</f>
        <v>#N/A</v>
      </c>
    </row>
    <row r="116" spans="1:31" x14ac:dyDescent="0.25">
      <c r="A116" s="125"/>
      <c r="B116" s="144"/>
      <c r="C116" s="144"/>
      <c r="D116" s="145"/>
      <c r="E116" s="157"/>
      <c r="F116" s="158" t="str">
        <f t="shared" si="6"/>
        <v/>
      </c>
      <c r="G116" s="148" t="str">
        <f>IF($D116="","",VLOOKUP($AE116,Relay_Req!$A$2:$I$16,5))</f>
        <v/>
      </c>
      <c r="H116" s="157"/>
      <c r="I116" s="158" t="str">
        <f t="shared" si="7"/>
        <v/>
      </c>
      <c r="J116" s="148" t="str">
        <f>IF($D116="","",VLOOKUP($AE116,Relay_Req!$A$2:$I$16,6))</f>
        <v/>
      </c>
      <c r="K116" s="146"/>
      <c r="L116" s="147" t="str">
        <f t="shared" si="8"/>
        <v/>
      </c>
      <c r="M116" s="148" t="str">
        <f>IF($D116="","",VLOOKUP($AE116,Relay_Req!$A$2:$I$16,7))</f>
        <v/>
      </c>
      <c r="N116" s="146"/>
      <c r="O116" s="147" t="str">
        <f t="shared" si="9"/>
        <v/>
      </c>
      <c r="P116" s="148" t="str">
        <f>IF($D116="","",VLOOKUP($AE116,Relay_Req!$A$2:$I$16,8))</f>
        <v/>
      </c>
      <c r="Q116" s="149" t="str">
        <f t="shared" si="10"/>
        <v/>
      </c>
      <c r="R116" s="150" t="str">
        <f>IF(OR($D116="",GlobalParameters!$C$12=""),"",$AA116)</f>
        <v/>
      </c>
      <c r="S116" s="151"/>
      <c r="T116" s="144"/>
      <c r="U116" s="144"/>
      <c r="V116" s="144"/>
      <c r="W116" s="144"/>
      <c r="X116" s="144"/>
      <c r="Y116" s="144"/>
      <c r="Z116" s="144"/>
      <c r="AA116" s="152" t="str">
        <f>IF(OR($D116="",$AB116="",GlobalParameters!$C$12=""),"",IF($AE116&lt;160,$AB116-VLOOKUP($AE116,Relay_Req!$A$2:$I$16,9),""))</f>
        <v/>
      </c>
      <c r="AB116" s="144"/>
      <c r="AC116" s="144"/>
      <c r="AD116" s="151"/>
      <c r="AE116" s="126" t="e">
        <f>100+VLOOKUP($D116,Relay_Req!$N$2:$O$6,2)+VLOOKUP(GlobalParameters!$C$12,Relay_Req!$P$2:$Q$4,2)</f>
        <v>#N/A</v>
      </c>
    </row>
    <row r="117" spans="1:31" x14ac:dyDescent="0.25">
      <c r="A117" s="125"/>
      <c r="B117" s="144"/>
      <c r="C117" s="144"/>
      <c r="D117" s="145"/>
      <c r="E117" s="157"/>
      <c r="F117" s="158" t="str">
        <f t="shared" si="6"/>
        <v/>
      </c>
      <c r="G117" s="148" t="str">
        <f>IF($D117="","",VLOOKUP($AE117,Relay_Req!$A$2:$I$16,5))</f>
        <v/>
      </c>
      <c r="H117" s="157"/>
      <c r="I117" s="158" t="str">
        <f t="shared" si="7"/>
        <v/>
      </c>
      <c r="J117" s="148" t="str">
        <f>IF($D117="","",VLOOKUP($AE117,Relay_Req!$A$2:$I$16,6))</f>
        <v/>
      </c>
      <c r="K117" s="146"/>
      <c r="L117" s="147" t="str">
        <f t="shared" si="8"/>
        <v/>
      </c>
      <c r="M117" s="148" t="str">
        <f>IF($D117="","",VLOOKUP($AE117,Relay_Req!$A$2:$I$16,7))</f>
        <v/>
      </c>
      <c r="N117" s="146"/>
      <c r="O117" s="147" t="str">
        <f t="shared" si="9"/>
        <v/>
      </c>
      <c r="P117" s="148" t="str">
        <f>IF($D117="","",VLOOKUP($AE117,Relay_Req!$A$2:$I$16,8))</f>
        <v/>
      </c>
      <c r="Q117" s="149" t="str">
        <f t="shared" si="10"/>
        <v/>
      </c>
      <c r="R117" s="150" t="str">
        <f>IF(OR($D117="",GlobalParameters!$C$12=""),"",$AA117)</f>
        <v/>
      </c>
      <c r="S117" s="151"/>
      <c r="T117" s="144"/>
      <c r="U117" s="144"/>
      <c r="V117" s="144"/>
      <c r="W117" s="144"/>
      <c r="X117" s="144"/>
      <c r="Y117" s="144"/>
      <c r="Z117" s="144"/>
      <c r="AA117" s="152" t="str">
        <f>IF(OR($D117="",$AB117="",GlobalParameters!$C$12=""),"",IF($AE117&lt;160,$AB117-VLOOKUP($AE117,Relay_Req!$A$2:$I$16,9),""))</f>
        <v/>
      </c>
      <c r="AB117" s="144"/>
      <c r="AC117" s="144"/>
      <c r="AD117" s="151"/>
      <c r="AE117" s="126" t="e">
        <f>100+VLOOKUP($D117,Relay_Req!$N$2:$O$6,2)+VLOOKUP(GlobalParameters!$C$12,Relay_Req!$P$2:$Q$4,2)</f>
        <v>#N/A</v>
      </c>
    </row>
    <row r="118" spans="1:31" x14ac:dyDescent="0.25">
      <c r="A118" s="125"/>
      <c r="B118" s="144"/>
      <c r="C118" s="144"/>
      <c r="D118" s="145"/>
      <c r="E118" s="157"/>
      <c r="F118" s="158" t="str">
        <f t="shared" si="6"/>
        <v/>
      </c>
      <c r="G118" s="148" t="str">
        <f>IF($D118="","",VLOOKUP($AE118,Relay_Req!$A$2:$I$16,5))</f>
        <v/>
      </c>
      <c r="H118" s="157"/>
      <c r="I118" s="158" t="str">
        <f t="shared" si="7"/>
        <v/>
      </c>
      <c r="J118" s="148" t="str">
        <f>IF($D118="","",VLOOKUP($AE118,Relay_Req!$A$2:$I$16,6))</f>
        <v/>
      </c>
      <c r="K118" s="146"/>
      <c r="L118" s="147" t="str">
        <f t="shared" si="8"/>
        <v/>
      </c>
      <c r="M118" s="148" t="str">
        <f>IF($D118="","",VLOOKUP($AE118,Relay_Req!$A$2:$I$16,7))</f>
        <v/>
      </c>
      <c r="N118" s="146"/>
      <c r="O118" s="147" t="str">
        <f t="shared" si="9"/>
        <v/>
      </c>
      <c r="P118" s="148" t="str">
        <f>IF($D118="","",VLOOKUP($AE118,Relay_Req!$A$2:$I$16,8))</f>
        <v/>
      </c>
      <c r="Q118" s="149" t="str">
        <f t="shared" si="10"/>
        <v/>
      </c>
      <c r="R118" s="150" t="str">
        <f>IF(OR($D118="",GlobalParameters!$C$12=""),"",$AA118)</f>
        <v/>
      </c>
      <c r="S118" s="151"/>
      <c r="T118" s="144"/>
      <c r="U118" s="144"/>
      <c r="V118" s="144"/>
      <c r="W118" s="144"/>
      <c r="X118" s="144"/>
      <c r="Y118" s="144"/>
      <c r="Z118" s="144"/>
      <c r="AA118" s="152" t="str">
        <f>IF(OR($D118="",$AB118="",GlobalParameters!$C$12=""),"",IF($AE118&lt;160,$AB118-VLOOKUP($AE118,Relay_Req!$A$2:$I$16,9),""))</f>
        <v/>
      </c>
      <c r="AB118" s="144"/>
      <c r="AC118" s="144"/>
      <c r="AD118" s="151"/>
      <c r="AE118" s="126" t="e">
        <f>100+VLOOKUP($D118,Relay_Req!$N$2:$O$6,2)+VLOOKUP(GlobalParameters!$C$12,Relay_Req!$P$2:$Q$4,2)</f>
        <v>#N/A</v>
      </c>
    </row>
    <row r="119" spans="1:31" x14ac:dyDescent="0.25">
      <c r="A119" s="125"/>
      <c r="B119" s="144"/>
      <c r="C119" s="144"/>
      <c r="D119" s="145"/>
      <c r="E119" s="157"/>
      <c r="F119" s="158" t="str">
        <f t="shared" si="6"/>
        <v/>
      </c>
      <c r="G119" s="148" t="str">
        <f>IF($D119="","",VLOOKUP($AE119,Relay_Req!$A$2:$I$16,5))</f>
        <v/>
      </c>
      <c r="H119" s="157"/>
      <c r="I119" s="158" t="str">
        <f t="shared" si="7"/>
        <v/>
      </c>
      <c r="J119" s="148" t="str">
        <f>IF($D119="","",VLOOKUP($AE119,Relay_Req!$A$2:$I$16,6))</f>
        <v/>
      </c>
      <c r="K119" s="146"/>
      <c r="L119" s="147" t="str">
        <f t="shared" si="8"/>
        <v/>
      </c>
      <c r="M119" s="148" t="str">
        <f>IF($D119="","",VLOOKUP($AE119,Relay_Req!$A$2:$I$16,7))</f>
        <v/>
      </c>
      <c r="N119" s="146"/>
      <c r="O119" s="147" t="str">
        <f t="shared" si="9"/>
        <v/>
      </c>
      <c r="P119" s="148" t="str">
        <f>IF($D119="","",VLOOKUP($AE119,Relay_Req!$A$2:$I$16,8))</f>
        <v/>
      </c>
      <c r="Q119" s="149" t="str">
        <f t="shared" si="10"/>
        <v/>
      </c>
      <c r="R119" s="150" t="str">
        <f>IF(OR($D119="",GlobalParameters!$C$12=""),"",$AA119)</f>
        <v/>
      </c>
      <c r="S119" s="151"/>
      <c r="T119" s="144"/>
      <c r="U119" s="144"/>
      <c r="V119" s="144"/>
      <c r="W119" s="144"/>
      <c r="X119" s="144"/>
      <c r="Y119" s="144"/>
      <c r="Z119" s="144"/>
      <c r="AA119" s="152" t="str">
        <f>IF(OR($D119="",$AB119="",GlobalParameters!$C$12=""),"",IF($AE119&lt;160,$AB119-VLOOKUP($AE119,Relay_Req!$A$2:$I$16,9),""))</f>
        <v/>
      </c>
      <c r="AB119" s="144"/>
      <c r="AC119" s="144"/>
      <c r="AD119" s="151"/>
      <c r="AE119" s="126" t="e">
        <f>100+VLOOKUP($D119,Relay_Req!$N$2:$O$6,2)+VLOOKUP(GlobalParameters!$C$12,Relay_Req!$P$2:$Q$4,2)</f>
        <v>#N/A</v>
      </c>
    </row>
    <row r="120" spans="1:31" x14ac:dyDescent="0.25">
      <c r="A120" s="125"/>
      <c r="B120" s="144"/>
      <c r="C120" s="144"/>
      <c r="D120" s="145"/>
      <c r="E120" s="157"/>
      <c r="F120" s="158" t="str">
        <f t="shared" si="6"/>
        <v/>
      </c>
      <c r="G120" s="148" t="str">
        <f>IF($D120="","",VLOOKUP($AE120,Relay_Req!$A$2:$I$16,5))</f>
        <v/>
      </c>
      <c r="H120" s="157"/>
      <c r="I120" s="158" t="str">
        <f t="shared" si="7"/>
        <v/>
      </c>
      <c r="J120" s="148" t="str">
        <f>IF($D120="","",VLOOKUP($AE120,Relay_Req!$A$2:$I$16,6))</f>
        <v/>
      </c>
      <c r="K120" s="146"/>
      <c r="L120" s="147" t="str">
        <f t="shared" si="8"/>
        <v/>
      </c>
      <c r="M120" s="148" t="str">
        <f>IF($D120="","",VLOOKUP($AE120,Relay_Req!$A$2:$I$16,7))</f>
        <v/>
      </c>
      <c r="N120" s="146"/>
      <c r="O120" s="147" t="str">
        <f t="shared" si="9"/>
        <v/>
      </c>
      <c r="P120" s="148" t="str">
        <f>IF($D120="","",VLOOKUP($AE120,Relay_Req!$A$2:$I$16,8))</f>
        <v/>
      </c>
      <c r="Q120" s="149" t="str">
        <f t="shared" si="10"/>
        <v/>
      </c>
      <c r="R120" s="150" t="str">
        <f>IF(OR($D120="",GlobalParameters!$C$12=""),"",$AA120)</f>
        <v/>
      </c>
      <c r="S120" s="151"/>
      <c r="T120" s="144"/>
      <c r="U120" s="144"/>
      <c r="V120" s="144"/>
      <c r="W120" s="144"/>
      <c r="X120" s="144"/>
      <c r="Y120" s="144"/>
      <c r="Z120" s="144"/>
      <c r="AA120" s="152" t="str">
        <f>IF(OR($D120="",$AB120="",GlobalParameters!$C$12=""),"",IF($AE120&lt;160,$AB120-VLOOKUP($AE120,Relay_Req!$A$2:$I$16,9),""))</f>
        <v/>
      </c>
      <c r="AB120" s="144"/>
      <c r="AC120" s="144"/>
      <c r="AD120" s="151"/>
      <c r="AE120" s="126" t="e">
        <f>100+VLOOKUP($D120,Relay_Req!$N$2:$O$6,2)+VLOOKUP(GlobalParameters!$C$12,Relay_Req!$P$2:$Q$4,2)</f>
        <v>#N/A</v>
      </c>
    </row>
    <row r="121" spans="1:31" x14ac:dyDescent="0.25">
      <c r="A121" s="125"/>
      <c r="B121" s="144"/>
      <c r="C121" s="144"/>
      <c r="D121" s="145"/>
      <c r="E121" s="157"/>
      <c r="F121" s="158" t="str">
        <f t="shared" si="6"/>
        <v/>
      </c>
      <c r="G121" s="148" t="str">
        <f>IF($D121="","",VLOOKUP($AE121,Relay_Req!$A$2:$I$16,5))</f>
        <v/>
      </c>
      <c r="H121" s="157"/>
      <c r="I121" s="158" t="str">
        <f t="shared" si="7"/>
        <v/>
      </c>
      <c r="J121" s="148" t="str">
        <f>IF($D121="","",VLOOKUP($AE121,Relay_Req!$A$2:$I$16,6))</f>
        <v/>
      </c>
      <c r="K121" s="146"/>
      <c r="L121" s="147" t="str">
        <f t="shared" si="8"/>
        <v/>
      </c>
      <c r="M121" s="148" t="str">
        <f>IF($D121="","",VLOOKUP($AE121,Relay_Req!$A$2:$I$16,7))</f>
        <v/>
      </c>
      <c r="N121" s="146"/>
      <c r="O121" s="147" t="str">
        <f t="shared" si="9"/>
        <v/>
      </c>
      <c r="P121" s="148" t="str">
        <f>IF($D121="","",VLOOKUP($AE121,Relay_Req!$A$2:$I$16,8))</f>
        <v/>
      </c>
      <c r="Q121" s="149" t="str">
        <f t="shared" si="10"/>
        <v/>
      </c>
      <c r="R121" s="150" t="str">
        <f>IF(OR($D121="",GlobalParameters!$C$12=""),"",$AA121)</f>
        <v/>
      </c>
      <c r="S121" s="151"/>
      <c r="T121" s="144"/>
      <c r="U121" s="144"/>
      <c r="V121" s="144"/>
      <c r="W121" s="144"/>
      <c r="X121" s="144"/>
      <c r="Y121" s="144"/>
      <c r="Z121" s="144"/>
      <c r="AA121" s="152" t="str">
        <f>IF(OR($D121="",$AB121="",GlobalParameters!$C$12=""),"",IF($AE121&lt;160,$AB121-VLOOKUP($AE121,Relay_Req!$A$2:$I$16,9),""))</f>
        <v/>
      </c>
      <c r="AB121" s="144"/>
      <c r="AC121" s="144"/>
      <c r="AD121" s="151"/>
      <c r="AE121" s="126" t="e">
        <f>100+VLOOKUP($D121,Relay_Req!$N$2:$O$6,2)+VLOOKUP(GlobalParameters!$C$12,Relay_Req!$P$2:$Q$4,2)</f>
        <v>#N/A</v>
      </c>
    </row>
    <row r="122" spans="1:31" x14ac:dyDescent="0.25">
      <c r="A122" s="125"/>
      <c r="B122" s="144"/>
      <c r="C122" s="144"/>
      <c r="D122" s="145"/>
      <c r="E122" s="157"/>
      <c r="F122" s="158" t="str">
        <f t="shared" si="6"/>
        <v/>
      </c>
      <c r="G122" s="148" t="str">
        <f>IF($D122="","",VLOOKUP($AE122,Relay_Req!$A$2:$I$16,5))</f>
        <v/>
      </c>
      <c r="H122" s="157"/>
      <c r="I122" s="158" t="str">
        <f t="shared" si="7"/>
        <v/>
      </c>
      <c r="J122" s="148" t="str">
        <f>IF($D122="","",VLOOKUP($AE122,Relay_Req!$A$2:$I$16,6))</f>
        <v/>
      </c>
      <c r="K122" s="146"/>
      <c r="L122" s="147" t="str">
        <f t="shared" si="8"/>
        <v/>
      </c>
      <c r="M122" s="148" t="str">
        <f>IF($D122="","",VLOOKUP($AE122,Relay_Req!$A$2:$I$16,7))</f>
        <v/>
      </c>
      <c r="N122" s="146"/>
      <c r="O122" s="147" t="str">
        <f t="shared" si="9"/>
        <v/>
      </c>
      <c r="P122" s="148" t="str">
        <f>IF($D122="","",VLOOKUP($AE122,Relay_Req!$A$2:$I$16,8))</f>
        <v/>
      </c>
      <c r="Q122" s="149" t="str">
        <f t="shared" si="10"/>
        <v/>
      </c>
      <c r="R122" s="150" t="str">
        <f>IF(OR($D122="",GlobalParameters!$C$12=""),"",$AA122)</f>
        <v/>
      </c>
      <c r="S122" s="151"/>
      <c r="T122" s="144"/>
      <c r="U122" s="144"/>
      <c r="V122" s="144"/>
      <c r="W122" s="144"/>
      <c r="X122" s="144"/>
      <c r="Y122" s="144"/>
      <c r="Z122" s="144"/>
      <c r="AA122" s="152" t="str">
        <f>IF(OR($D122="",$AB122="",GlobalParameters!$C$12=""),"",IF($AE122&lt;160,$AB122-VLOOKUP($AE122,Relay_Req!$A$2:$I$16,9),""))</f>
        <v/>
      </c>
      <c r="AB122" s="144"/>
      <c r="AC122" s="144"/>
      <c r="AD122" s="151"/>
      <c r="AE122" s="126" t="e">
        <f>100+VLOOKUP($D122,Relay_Req!$N$2:$O$6,2)+VLOOKUP(GlobalParameters!$C$12,Relay_Req!$P$2:$Q$4,2)</f>
        <v>#N/A</v>
      </c>
    </row>
    <row r="123" spans="1:31" x14ac:dyDescent="0.25">
      <c r="A123" s="125"/>
      <c r="B123" s="144"/>
      <c r="C123" s="144"/>
      <c r="D123" s="145"/>
      <c r="E123" s="157"/>
      <c r="F123" s="158" t="str">
        <f t="shared" si="6"/>
        <v/>
      </c>
      <c r="G123" s="148" t="str">
        <f>IF($D123="","",VLOOKUP($AE123,Relay_Req!$A$2:$I$16,5))</f>
        <v/>
      </c>
      <c r="H123" s="157"/>
      <c r="I123" s="158" t="str">
        <f t="shared" si="7"/>
        <v/>
      </c>
      <c r="J123" s="148" t="str">
        <f>IF($D123="","",VLOOKUP($AE123,Relay_Req!$A$2:$I$16,6))</f>
        <v/>
      </c>
      <c r="K123" s="146"/>
      <c r="L123" s="147" t="str">
        <f t="shared" si="8"/>
        <v/>
      </c>
      <c r="M123" s="148" t="str">
        <f>IF($D123="","",VLOOKUP($AE123,Relay_Req!$A$2:$I$16,7))</f>
        <v/>
      </c>
      <c r="N123" s="146"/>
      <c r="O123" s="147" t="str">
        <f t="shared" si="9"/>
        <v/>
      </c>
      <c r="P123" s="148" t="str">
        <f>IF($D123="","",VLOOKUP($AE123,Relay_Req!$A$2:$I$16,8))</f>
        <v/>
      </c>
      <c r="Q123" s="149" t="str">
        <f t="shared" si="10"/>
        <v/>
      </c>
      <c r="R123" s="150" t="str">
        <f>IF(OR($D123="",GlobalParameters!$C$12=""),"",$AA123)</f>
        <v/>
      </c>
      <c r="S123" s="151"/>
      <c r="T123" s="144"/>
      <c r="U123" s="144"/>
      <c r="V123" s="144"/>
      <c r="W123" s="144"/>
      <c r="X123" s="144"/>
      <c r="Y123" s="144"/>
      <c r="Z123" s="144"/>
      <c r="AA123" s="152" t="str">
        <f>IF(OR($D123="",$AB123="",GlobalParameters!$C$12=""),"",IF($AE123&lt;160,$AB123-VLOOKUP($AE123,Relay_Req!$A$2:$I$16,9),""))</f>
        <v/>
      </c>
      <c r="AB123" s="144"/>
      <c r="AC123" s="144"/>
      <c r="AD123" s="151"/>
      <c r="AE123" s="126" t="e">
        <f>100+VLOOKUP($D123,Relay_Req!$N$2:$O$6,2)+VLOOKUP(GlobalParameters!$C$12,Relay_Req!$P$2:$Q$4,2)</f>
        <v>#N/A</v>
      </c>
    </row>
    <row r="124" spans="1:31" x14ac:dyDescent="0.25">
      <c r="A124" s="125"/>
      <c r="B124" s="144"/>
      <c r="C124" s="144"/>
      <c r="D124" s="145"/>
      <c r="E124" s="157"/>
      <c r="F124" s="158" t="str">
        <f t="shared" si="6"/>
        <v/>
      </c>
      <c r="G124" s="148" t="str">
        <f>IF($D124="","",VLOOKUP($AE124,Relay_Req!$A$2:$I$16,5))</f>
        <v/>
      </c>
      <c r="H124" s="157"/>
      <c r="I124" s="158" t="str">
        <f t="shared" si="7"/>
        <v/>
      </c>
      <c r="J124" s="148" t="str">
        <f>IF($D124="","",VLOOKUP($AE124,Relay_Req!$A$2:$I$16,6))</f>
        <v/>
      </c>
      <c r="K124" s="146"/>
      <c r="L124" s="147" t="str">
        <f t="shared" si="8"/>
        <v/>
      </c>
      <c r="M124" s="148" t="str">
        <f>IF($D124="","",VLOOKUP($AE124,Relay_Req!$A$2:$I$16,7))</f>
        <v/>
      </c>
      <c r="N124" s="146"/>
      <c r="O124" s="147" t="str">
        <f t="shared" si="9"/>
        <v/>
      </c>
      <c r="P124" s="148" t="str">
        <f>IF($D124="","",VLOOKUP($AE124,Relay_Req!$A$2:$I$16,8))</f>
        <v/>
      </c>
      <c r="Q124" s="149" t="str">
        <f t="shared" si="10"/>
        <v/>
      </c>
      <c r="R124" s="150" t="str">
        <f>IF(OR($D124="",GlobalParameters!$C$12=""),"",$AA124)</f>
        <v/>
      </c>
      <c r="S124" s="151"/>
      <c r="T124" s="144"/>
      <c r="U124" s="144"/>
      <c r="V124" s="144"/>
      <c r="W124" s="144"/>
      <c r="X124" s="144"/>
      <c r="Y124" s="144"/>
      <c r="Z124" s="144"/>
      <c r="AA124" s="152" t="str">
        <f>IF(OR($D124="",$AB124="",GlobalParameters!$C$12=""),"",IF($AE124&lt;160,$AB124-VLOOKUP($AE124,Relay_Req!$A$2:$I$16,9),""))</f>
        <v/>
      </c>
      <c r="AB124" s="144"/>
      <c r="AC124" s="144"/>
      <c r="AD124" s="151"/>
      <c r="AE124" s="126" t="e">
        <f>100+VLOOKUP($D124,Relay_Req!$N$2:$O$6,2)+VLOOKUP(GlobalParameters!$C$12,Relay_Req!$P$2:$Q$4,2)</f>
        <v>#N/A</v>
      </c>
    </row>
    <row r="125" spans="1:31" x14ac:dyDescent="0.25">
      <c r="A125" s="125"/>
      <c r="B125" s="144"/>
      <c r="C125" s="144"/>
      <c r="D125" s="145"/>
      <c r="E125" s="157"/>
      <c r="F125" s="158" t="str">
        <f t="shared" si="6"/>
        <v/>
      </c>
      <c r="G125" s="148" t="str">
        <f>IF($D125="","",VLOOKUP($AE125,Relay_Req!$A$2:$I$16,5))</f>
        <v/>
      </c>
      <c r="H125" s="157"/>
      <c r="I125" s="158" t="str">
        <f t="shared" si="7"/>
        <v/>
      </c>
      <c r="J125" s="148" t="str">
        <f>IF($D125="","",VLOOKUP($AE125,Relay_Req!$A$2:$I$16,6))</f>
        <v/>
      </c>
      <c r="K125" s="146"/>
      <c r="L125" s="147" t="str">
        <f t="shared" si="8"/>
        <v/>
      </c>
      <c r="M125" s="148" t="str">
        <f>IF($D125="","",VLOOKUP($AE125,Relay_Req!$A$2:$I$16,7))</f>
        <v/>
      </c>
      <c r="N125" s="146"/>
      <c r="O125" s="147" t="str">
        <f t="shared" si="9"/>
        <v/>
      </c>
      <c r="P125" s="148" t="str">
        <f>IF($D125="","",VLOOKUP($AE125,Relay_Req!$A$2:$I$16,8))</f>
        <v/>
      </c>
      <c r="Q125" s="149" t="str">
        <f t="shared" si="10"/>
        <v/>
      </c>
      <c r="R125" s="150" t="str">
        <f>IF(OR($D125="",GlobalParameters!$C$12=""),"",$AA125)</f>
        <v/>
      </c>
      <c r="S125" s="151"/>
      <c r="T125" s="144"/>
      <c r="U125" s="144"/>
      <c r="V125" s="144"/>
      <c r="W125" s="144"/>
      <c r="X125" s="144"/>
      <c r="Y125" s="144"/>
      <c r="Z125" s="144"/>
      <c r="AA125" s="152" t="str">
        <f>IF(OR($D125="",$AB125="",GlobalParameters!$C$12=""),"",IF($AE125&lt;160,$AB125-VLOOKUP($AE125,Relay_Req!$A$2:$I$16,9),""))</f>
        <v/>
      </c>
      <c r="AB125" s="144"/>
      <c r="AC125" s="144"/>
      <c r="AD125" s="151"/>
      <c r="AE125" s="126" t="e">
        <f>100+VLOOKUP($D125,Relay_Req!$N$2:$O$6,2)+VLOOKUP(GlobalParameters!$C$12,Relay_Req!$P$2:$Q$4,2)</f>
        <v>#N/A</v>
      </c>
    </row>
    <row r="126" spans="1:31" x14ac:dyDescent="0.25">
      <c r="A126" s="125"/>
      <c r="B126" s="144"/>
      <c r="C126" s="144"/>
      <c r="D126" s="145"/>
      <c r="E126" s="157"/>
      <c r="F126" s="158" t="str">
        <f t="shared" si="6"/>
        <v/>
      </c>
      <c r="G126" s="148" t="str">
        <f>IF($D126="","",VLOOKUP($AE126,Relay_Req!$A$2:$I$16,5))</f>
        <v/>
      </c>
      <c r="H126" s="157"/>
      <c r="I126" s="158" t="str">
        <f t="shared" si="7"/>
        <v/>
      </c>
      <c r="J126" s="148" t="str">
        <f>IF($D126="","",VLOOKUP($AE126,Relay_Req!$A$2:$I$16,6))</f>
        <v/>
      </c>
      <c r="K126" s="146"/>
      <c r="L126" s="147" t="str">
        <f t="shared" si="8"/>
        <v/>
      </c>
      <c r="M126" s="148" t="str">
        <f>IF($D126="","",VLOOKUP($AE126,Relay_Req!$A$2:$I$16,7))</f>
        <v/>
      </c>
      <c r="N126" s="146"/>
      <c r="O126" s="147" t="str">
        <f t="shared" si="9"/>
        <v/>
      </c>
      <c r="P126" s="148" t="str">
        <f>IF($D126="","",VLOOKUP($AE126,Relay_Req!$A$2:$I$16,8))</f>
        <v/>
      </c>
      <c r="Q126" s="149" t="str">
        <f t="shared" si="10"/>
        <v/>
      </c>
      <c r="R126" s="150" t="str">
        <f>IF(OR($D126="",GlobalParameters!$C$12=""),"",$AA126)</f>
        <v/>
      </c>
      <c r="S126" s="151"/>
      <c r="T126" s="144"/>
      <c r="U126" s="144"/>
      <c r="V126" s="144"/>
      <c r="W126" s="144"/>
      <c r="X126" s="144"/>
      <c r="Y126" s="144"/>
      <c r="Z126" s="144"/>
      <c r="AA126" s="152" t="str">
        <f>IF(OR($D126="",$AB126="",GlobalParameters!$C$12=""),"",IF($AE126&lt;160,$AB126-VLOOKUP($AE126,Relay_Req!$A$2:$I$16,9),""))</f>
        <v/>
      </c>
      <c r="AB126" s="144"/>
      <c r="AC126" s="144"/>
      <c r="AD126" s="151"/>
      <c r="AE126" s="126" t="e">
        <f>100+VLOOKUP($D126,Relay_Req!$N$2:$O$6,2)+VLOOKUP(GlobalParameters!$C$12,Relay_Req!$P$2:$Q$4,2)</f>
        <v>#N/A</v>
      </c>
    </row>
    <row r="127" spans="1:31" x14ac:dyDescent="0.25">
      <c r="A127" s="125"/>
      <c r="B127" s="144"/>
      <c r="C127" s="144"/>
      <c r="D127" s="145"/>
      <c r="E127" s="157"/>
      <c r="F127" s="158" t="str">
        <f t="shared" si="6"/>
        <v/>
      </c>
      <c r="G127" s="148" t="str">
        <f>IF($D127="","",VLOOKUP($AE127,Relay_Req!$A$2:$I$16,5))</f>
        <v/>
      </c>
      <c r="H127" s="157"/>
      <c r="I127" s="158" t="str">
        <f t="shared" si="7"/>
        <v/>
      </c>
      <c r="J127" s="148" t="str">
        <f>IF($D127="","",VLOOKUP($AE127,Relay_Req!$A$2:$I$16,6))</f>
        <v/>
      </c>
      <c r="K127" s="146"/>
      <c r="L127" s="147" t="str">
        <f t="shared" si="8"/>
        <v/>
      </c>
      <c r="M127" s="148" t="str">
        <f>IF($D127="","",VLOOKUP($AE127,Relay_Req!$A$2:$I$16,7))</f>
        <v/>
      </c>
      <c r="N127" s="146"/>
      <c r="O127" s="147" t="str">
        <f t="shared" si="9"/>
        <v/>
      </c>
      <c r="P127" s="148" t="str">
        <f>IF($D127="","",VLOOKUP($AE127,Relay_Req!$A$2:$I$16,8))</f>
        <v/>
      </c>
      <c r="Q127" s="149" t="str">
        <f t="shared" si="10"/>
        <v/>
      </c>
      <c r="R127" s="150" t="str">
        <f>IF(OR($D127="",GlobalParameters!$C$12=""),"",$AA127)</f>
        <v/>
      </c>
      <c r="S127" s="151"/>
      <c r="T127" s="144"/>
      <c r="U127" s="144"/>
      <c r="V127" s="144"/>
      <c r="W127" s="144"/>
      <c r="X127" s="144"/>
      <c r="Y127" s="144"/>
      <c r="Z127" s="144"/>
      <c r="AA127" s="152" t="str">
        <f>IF(OR($D127="",$AB127="",GlobalParameters!$C$12=""),"",IF($AE127&lt;160,$AB127-VLOOKUP($AE127,Relay_Req!$A$2:$I$16,9),""))</f>
        <v/>
      </c>
      <c r="AB127" s="144"/>
      <c r="AC127" s="144"/>
      <c r="AD127" s="151"/>
      <c r="AE127" s="126" t="e">
        <f>100+VLOOKUP($D127,Relay_Req!$N$2:$O$6,2)+VLOOKUP(GlobalParameters!$C$12,Relay_Req!$P$2:$Q$4,2)</f>
        <v>#N/A</v>
      </c>
    </row>
    <row r="128" spans="1:31" x14ac:dyDescent="0.25">
      <c r="A128" s="125"/>
      <c r="B128" s="144"/>
      <c r="C128" s="144"/>
      <c r="D128" s="145"/>
      <c r="E128" s="157"/>
      <c r="F128" s="158" t="str">
        <f t="shared" si="6"/>
        <v/>
      </c>
      <c r="G128" s="148" t="str">
        <f>IF($D128="","",VLOOKUP($AE128,Relay_Req!$A$2:$I$16,5))</f>
        <v/>
      </c>
      <c r="H128" s="157"/>
      <c r="I128" s="158" t="str">
        <f t="shared" si="7"/>
        <v/>
      </c>
      <c r="J128" s="148" t="str">
        <f>IF($D128="","",VLOOKUP($AE128,Relay_Req!$A$2:$I$16,6))</f>
        <v/>
      </c>
      <c r="K128" s="146"/>
      <c r="L128" s="147" t="str">
        <f t="shared" si="8"/>
        <v/>
      </c>
      <c r="M128" s="148" t="str">
        <f>IF($D128="","",VLOOKUP($AE128,Relay_Req!$A$2:$I$16,7))</f>
        <v/>
      </c>
      <c r="N128" s="146"/>
      <c r="O128" s="147" t="str">
        <f t="shared" si="9"/>
        <v/>
      </c>
      <c r="P128" s="148" t="str">
        <f>IF($D128="","",VLOOKUP($AE128,Relay_Req!$A$2:$I$16,8))</f>
        <v/>
      </c>
      <c r="Q128" s="149" t="str">
        <f t="shared" si="10"/>
        <v/>
      </c>
      <c r="R128" s="150" t="str">
        <f>IF(OR($D128="",GlobalParameters!$C$12=""),"",$AA128)</f>
        <v/>
      </c>
      <c r="S128" s="151"/>
      <c r="T128" s="144"/>
      <c r="U128" s="144"/>
      <c r="V128" s="144"/>
      <c r="W128" s="144"/>
      <c r="X128" s="144"/>
      <c r="Y128" s="144"/>
      <c r="Z128" s="144"/>
      <c r="AA128" s="152" t="str">
        <f>IF(OR($D128="",$AB128="",GlobalParameters!$C$12=""),"",IF($AE128&lt;160,$AB128-VLOOKUP($AE128,Relay_Req!$A$2:$I$16,9),""))</f>
        <v/>
      </c>
      <c r="AB128" s="144"/>
      <c r="AC128" s="144"/>
      <c r="AD128" s="151"/>
      <c r="AE128" s="126" t="e">
        <f>100+VLOOKUP($D128,Relay_Req!$N$2:$O$6,2)+VLOOKUP(GlobalParameters!$C$12,Relay_Req!$P$2:$Q$4,2)</f>
        <v>#N/A</v>
      </c>
    </row>
    <row r="129" spans="1:31" x14ac:dyDescent="0.25">
      <c r="A129" s="125"/>
      <c r="B129" s="144"/>
      <c r="C129" s="144"/>
      <c r="D129" s="145"/>
      <c r="E129" s="157"/>
      <c r="F129" s="158" t="str">
        <f t="shared" si="6"/>
        <v/>
      </c>
      <c r="G129" s="148" t="str">
        <f>IF($D129="","",VLOOKUP($AE129,Relay_Req!$A$2:$I$16,5))</f>
        <v/>
      </c>
      <c r="H129" s="157"/>
      <c r="I129" s="158" t="str">
        <f t="shared" si="7"/>
        <v/>
      </c>
      <c r="J129" s="148" t="str">
        <f>IF($D129="","",VLOOKUP($AE129,Relay_Req!$A$2:$I$16,6))</f>
        <v/>
      </c>
      <c r="K129" s="146"/>
      <c r="L129" s="147" t="str">
        <f t="shared" si="8"/>
        <v/>
      </c>
      <c r="M129" s="148" t="str">
        <f>IF($D129="","",VLOOKUP($AE129,Relay_Req!$A$2:$I$16,7))</f>
        <v/>
      </c>
      <c r="N129" s="146"/>
      <c r="O129" s="147" t="str">
        <f t="shared" si="9"/>
        <v/>
      </c>
      <c r="P129" s="148" t="str">
        <f>IF($D129="","",VLOOKUP($AE129,Relay_Req!$A$2:$I$16,8))</f>
        <v/>
      </c>
      <c r="Q129" s="149" t="str">
        <f t="shared" si="10"/>
        <v/>
      </c>
      <c r="R129" s="150" t="str">
        <f>IF(OR($D129="",GlobalParameters!$C$12=""),"",$AA129)</f>
        <v/>
      </c>
      <c r="S129" s="151"/>
      <c r="T129" s="144"/>
      <c r="U129" s="144"/>
      <c r="V129" s="144"/>
      <c r="W129" s="144"/>
      <c r="X129" s="144"/>
      <c r="Y129" s="144"/>
      <c r="Z129" s="144"/>
      <c r="AA129" s="152" t="str">
        <f>IF(OR($D129="",$AB129="",GlobalParameters!$C$12=""),"",IF($AE129&lt;160,$AB129-VLOOKUP($AE129,Relay_Req!$A$2:$I$16,9),""))</f>
        <v/>
      </c>
      <c r="AB129" s="144"/>
      <c r="AC129" s="144"/>
      <c r="AD129" s="151"/>
      <c r="AE129" s="126" t="e">
        <f>100+VLOOKUP($D129,Relay_Req!$N$2:$O$6,2)+VLOOKUP(GlobalParameters!$C$12,Relay_Req!$P$2:$Q$4,2)</f>
        <v>#N/A</v>
      </c>
    </row>
    <row r="130" spans="1:31" x14ac:dyDescent="0.25">
      <c r="A130" s="125"/>
      <c r="B130" s="144"/>
      <c r="C130" s="144"/>
      <c r="D130" s="145"/>
      <c r="E130" s="157"/>
      <c r="F130" s="158" t="str">
        <f t="shared" si="6"/>
        <v/>
      </c>
      <c r="G130" s="148" t="str">
        <f>IF($D130="","",VLOOKUP($AE130,Relay_Req!$A$2:$I$16,5))</f>
        <v/>
      </c>
      <c r="H130" s="157"/>
      <c r="I130" s="158" t="str">
        <f t="shared" si="7"/>
        <v/>
      </c>
      <c r="J130" s="148" t="str">
        <f>IF($D130="","",VLOOKUP($AE130,Relay_Req!$A$2:$I$16,6))</f>
        <v/>
      </c>
      <c r="K130" s="146"/>
      <c r="L130" s="147" t="str">
        <f t="shared" si="8"/>
        <v/>
      </c>
      <c r="M130" s="148" t="str">
        <f>IF($D130="","",VLOOKUP($AE130,Relay_Req!$A$2:$I$16,7))</f>
        <v/>
      </c>
      <c r="N130" s="146"/>
      <c r="O130" s="147" t="str">
        <f t="shared" si="9"/>
        <v/>
      </c>
      <c r="P130" s="148" t="str">
        <f>IF($D130="","",VLOOKUP($AE130,Relay_Req!$A$2:$I$16,8))</f>
        <v/>
      </c>
      <c r="Q130" s="149" t="str">
        <f t="shared" si="10"/>
        <v/>
      </c>
      <c r="R130" s="150" t="str">
        <f>IF(OR($D130="",GlobalParameters!$C$12=""),"",$AA130)</f>
        <v/>
      </c>
      <c r="S130" s="151"/>
      <c r="T130" s="144"/>
      <c r="U130" s="144"/>
      <c r="V130" s="144"/>
      <c r="W130" s="144"/>
      <c r="X130" s="144"/>
      <c r="Y130" s="144"/>
      <c r="Z130" s="144"/>
      <c r="AA130" s="152" t="str">
        <f>IF(OR($D130="",$AB130="",GlobalParameters!$C$12=""),"",IF($AE130&lt;160,$AB130-VLOOKUP($AE130,Relay_Req!$A$2:$I$16,9),""))</f>
        <v/>
      </c>
      <c r="AB130" s="144"/>
      <c r="AC130" s="144"/>
      <c r="AD130" s="151"/>
      <c r="AE130" s="126" t="e">
        <f>100+VLOOKUP($D130,Relay_Req!$N$2:$O$6,2)+VLOOKUP(GlobalParameters!$C$12,Relay_Req!$P$2:$Q$4,2)</f>
        <v>#N/A</v>
      </c>
    </row>
    <row r="131" spans="1:31" x14ac:dyDescent="0.25">
      <c r="A131" s="125"/>
      <c r="B131" s="144"/>
      <c r="C131" s="144"/>
      <c r="D131" s="145"/>
      <c r="E131" s="157"/>
      <c r="F131" s="158" t="str">
        <f t="shared" si="6"/>
        <v/>
      </c>
      <c r="G131" s="148" t="str">
        <f>IF($D131="","",VLOOKUP($AE131,Relay_Req!$A$2:$I$16,5))</f>
        <v/>
      </c>
      <c r="H131" s="157"/>
      <c r="I131" s="158" t="str">
        <f t="shared" si="7"/>
        <v/>
      </c>
      <c r="J131" s="148" t="str">
        <f>IF($D131="","",VLOOKUP($AE131,Relay_Req!$A$2:$I$16,6))</f>
        <v/>
      </c>
      <c r="K131" s="146"/>
      <c r="L131" s="147" t="str">
        <f t="shared" si="8"/>
        <v/>
      </c>
      <c r="M131" s="148" t="str">
        <f>IF($D131="","",VLOOKUP($AE131,Relay_Req!$A$2:$I$16,7))</f>
        <v/>
      </c>
      <c r="N131" s="146"/>
      <c r="O131" s="147" t="str">
        <f t="shared" si="9"/>
        <v/>
      </c>
      <c r="P131" s="148" t="str">
        <f>IF($D131="","",VLOOKUP($AE131,Relay_Req!$A$2:$I$16,8))</f>
        <v/>
      </c>
      <c r="Q131" s="149" t="str">
        <f t="shared" si="10"/>
        <v/>
      </c>
      <c r="R131" s="150" t="str">
        <f>IF(OR($D131="",GlobalParameters!$C$12=""),"",$AA131)</f>
        <v/>
      </c>
      <c r="S131" s="151"/>
      <c r="T131" s="144"/>
      <c r="U131" s="144"/>
      <c r="V131" s="144"/>
      <c r="W131" s="144"/>
      <c r="X131" s="144"/>
      <c r="Y131" s="144"/>
      <c r="Z131" s="144"/>
      <c r="AA131" s="152" t="str">
        <f>IF(OR($D131="",$AB131="",GlobalParameters!$C$12=""),"",IF($AE131&lt;160,$AB131-VLOOKUP($AE131,Relay_Req!$A$2:$I$16,9),""))</f>
        <v/>
      </c>
      <c r="AB131" s="144"/>
      <c r="AC131" s="144"/>
      <c r="AD131" s="151"/>
      <c r="AE131" s="126" t="e">
        <f>100+VLOOKUP($D131,Relay_Req!$N$2:$O$6,2)+VLOOKUP(GlobalParameters!$C$12,Relay_Req!$P$2:$Q$4,2)</f>
        <v>#N/A</v>
      </c>
    </row>
    <row r="132" spans="1:31" x14ac:dyDescent="0.25">
      <c r="A132" s="125"/>
      <c r="B132" s="144"/>
      <c r="C132" s="144"/>
      <c r="D132" s="145"/>
      <c r="E132" s="157"/>
      <c r="F132" s="158" t="str">
        <f t="shared" si="6"/>
        <v/>
      </c>
      <c r="G132" s="148" t="str">
        <f>IF($D132="","",VLOOKUP($AE132,Relay_Req!$A$2:$I$16,5))</f>
        <v/>
      </c>
      <c r="H132" s="157"/>
      <c r="I132" s="158" t="str">
        <f t="shared" si="7"/>
        <v/>
      </c>
      <c r="J132" s="148" t="str">
        <f>IF($D132="","",VLOOKUP($AE132,Relay_Req!$A$2:$I$16,6))</f>
        <v/>
      </c>
      <c r="K132" s="146"/>
      <c r="L132" s="147" t="str">
        <f t="shared" si="8"/>
        <v/>
      </c>
      <c r="M132" s="148" t="str">
        <f>IF($D132="","",VLOOKUP($AE132,Relay_Req!$A$2:$I$16,7))</f>
        <v/>
      </c>
      <c r="N132" s="146"/>
      <c r="O132" s="147" t="str">
        <f t="shared" si="9"/>
        <v/>
      </c>
      <c r="P132" s="148" t="str">
        <f>IF($D132="","",VLOOKUP($AE132,Relay_Req!$A$2:$I$16,8))</f>
        <v/>
      </c>
      <c r="Q132" s="149" t="str">
        <f t="shared" si="10"/>
        <v/>
      </c>
      <c r="R132" s="150" t="str">
        <f>IF(OR($D132="",GlobalParameters!$C$12=""),"",$AA132)</f>
        <v/>
      </c>
      <c r="S132" s="151"/>
      <c r="T132" s="144"/>
      <c r="U132" s="144"/>
      <c r="V132" s="144"/>
      <c r="W132" s="144"/>
      <c r="X132" s="144"/>
      <c r="Y132" s="144"/>
      <c r="Z132" s="144"/>
      <c r="AA132" s="152" t="str">
        <f>IF(OR($D132="",$AB132="",GlobalParameters!$C$12=""),"",IF($AE132&lt;160,$AB132-VLOOKUP($AE132,Relay_Req!$A$2:$I$16,9),""))</f>
        <v/>
      </c>
      <c r="AB132" s="144"/>
      <c r="AC132" s="144"/>
      <c r="AD132" s="151"/>
      <c r="AE132" s="126" t="e">
        <f>100+VLOOKUP($D132,Relay_Req!$N$2:$O$6,2)+VLOOKUP(GlobalParameters!$C$12,Relay_Req!$P$2:$Q$4,2)</f>
        <v>#N/A</v>
      </c>
    </row>
    <row r="133" spans="1:31" x14ac:dyDescent="0.25">
      <c r="A133" s="125"/>
      <c r="B133" s="144"/>
      <c r="C133" s="144"/>
      <c r="D133" s="145"/>
      <c r="E133" s="157"/>
      <c r="F133" s="158" t="str">
        <f t="shared" si="6"/>
        <v/>
      </c>
      <c r="G133" s="148" t="str">
        <f>IF($D133="","",VLOOKUP($AE133,Relay_Req!$A$2:$I$16,5))</f>
        <v/>
      </c>
      <c r="H133" s="157"/>
      <c r="I133" s="158" t="str">
        <f t="shared" si="7"/>
        <v/>
      </c>
      <c r="J133" s="148" t="str">
        <f>IF($D133="","",VLOOKUP($AE133,Relay_Req!$A$2:$I$16,6))</f>
        <v/>
      </c>
      <c r="K133" s="146"/>
      <c r="L133" s="147" t="str">
        <f t="shared" si="8"/>
        <v/>
      </c>
      <c r="M133" s="148" t="str">
        <f>IF($D133="","",VLOOKUP($AE133,Relay_Req!$A$2:$I$16,7))</f>
        <v/>
      </c>
      <c r="N133" s="146"/>
      <c r="O133" s="147" t="str">
        <f t="shared" si="9"/>
        <v/>
      </c>
      <c r="P133" s="148" t="str">
        <f>IF($D133="","",VLOOKUP($AE133,Relay_Req!$A$2:$I$16,8))</f>
        <v/>
      </c>
      <c r="Q133" s="149" t="str">
        <f t="shared" si="10"/>
        <v/>
      </c>
      <c r="R133" s="150" t="str">
        <f>IF(OR($D133="",GlobalParameters!$C$12=""),"",$AA133)</f>
        <v/>
      </c>
      <c r="S133" s="151"/>
      <c r="T133" s="144"/>
      <c r="U133" s="144"/>
      <c r="V133" s="144"/>
      <c r="W133" s="144"/>
      <c r="X133" s="144"/>
      <c r="Y133" s="144"/>
      <c r="Z133" s="144"/>
      <c r="AA133" s="152" t="str">
        <f>IF(OR($D133="",$AB133="",GlobalParameters!$C$12=""),"",IF($AE133&lt;160,$AB133-VLOOKUP($AE133,Relay_Req!$A$2:$I$16,9),""))</f>
        <v/>
      </c>
      <c r="AB133" s="144"/>
      <c r="AC133" s="144"/>
      <c r="AD133" s="151"/>
      <c r="AE133" s="126" t="e">
        <f>100+VLOOKUP($D133,Relay_Req!$N$2:$O$6,2)+VLOOKUP(GlobalParameters!$C$12,Relay_Req!$P$2:$Q$4,2)</f>
        <v>#N/A</v>
      </c>
    </row>
    <row r="134" spans="1:31" x14ac:dyDescent="0.25">
      <c r="A134" s="125"/>
      <c r="B134" s="144"/>
      <c r="C134" s="144"/>
      <c r="D134" s="145"/>
      <c r="E134" s="157"/>
      <c r="F134" s="158" t="str">
        <f t="shared" si="6"/>
        <v/>
      </c>
      <c r="G134" s="148" t="str">
        <f>IF($D134="","",VLOOKUP($AE134,Relay_Req!$A$2:$I$16,5))</f>
        <v/>
      </c>
      <c r="H134" s="157"/>
      <c r="I134" s="158" t="str">
        <f t="shared" si="7"/>
        <v/>
      </c>
      <c r="J134" s="148" t="str">
        <f>IF($D134="","",VLOOKUP($AE134,Relay_Req!$A$2:$I$16,6))</f>
        <v/>
      </c>
      <c r="K134" s="146"/>
      <c r="L134" s="147" t="str">
        <f t="shared" si="8"/>
        <v/>
      </c>
      <c r="M134" s="148" t="str">
        <f>IF($D134="","",VLOOKUP($AE134,Relay_Req!$A$2:$I$16,7))</f>
        <v/>
      </c>
      <c r="N134" s="146"/>
      <c r="O134" s="147" t="str">
        <f t="shared" si="9"/>
        <v/>
      </c>
      <c r="P134" s="148" t="str">
        <f>IF($D134="","",VLOOKUP($AE134,Relay_Req!$A$2:$I$16,8))</f>
        <v/>
      </c>
      <c r="Q134" s="149" t="str">
        <f t="shared" si="10"/>
        <v/>
      </c>
      <c r="R134" s="150" t="str">
        <f>IF(OR($D134="",GlobalParameters!$C$12=""),"",$AA134)</f>
        <v/>
      </c>
      <c r="S134" s="151"/>
      <c r="T134" s="144"/>
      <c r="U134" s="144"/>
      <c r="V134" s="144"/>
      <c r="W134" s="144"/>
      <c r="X134" s="144"/>
      <c r="Y134" s="144"/>
      <c r="Z134" s="144"/>
      <c r="AA134" s="152" t="str">
        <f>IF(OR($D134="",$AB134="",GlobalParameters!$C$12=""),"",IF($AE134&lt;160,$AB134-VLOOKUP($AE134,Relay_Req!$A$2:$I$16,9),""))</f>
        <v/>
      </c>
      <c r="AB134" s="144"/>
      <c r="AC134" s="144"/>
      <c r="AD134" s="151"/>
      <c r="AE134" s="126" t="e">
        <f>100+VLOOKUP($D134,Relay_Req!$N$2:$O$6,2)+VLOOKUP(GlobalParameters!$C$12,Relay_Req!$P$2:$Q$4,2)</f>
        <v>#N/A</v>
      </c>
    </row>
    <row r="135" spans="1:31" x14ac:dyDescent="0.25">
      <c r="A135" s="125"/>
      <c r="B135" s="144"/>
      <c r="C135" s="144"/>
      <c r="D135" s="145"/>
      <c r="E135" s="157"/>
      <c r="F135" s="158" t="str">
        <f t="shared" si="6"/>
        <v/>
      </c>
      <c r="G135" s="148" t="str">
        <f>IF($D135="","",VLOOKUP($AE135,Relay_Req!$A$2:$I$16,5))</f>
        <v/>
      </c>
      <c r="H135" s="157"/>
      <c r="I135" s="158" t="str">
        <f t="shared" si="7"/>
        <v/>
      </c>
      <c r="J135" s="148" t="str">
        <f>IF($D135="","",VLOOKUP($AE135,Relay_Req!$A$2:$I$16,6))</f>
        <v/>
      </c>
      <c r="K135" s="146"/>
      <c r="L135" s="147" t="str">
        <f t="shared" si="8"/>
        <v/>
      </c>
      <c r="M135" s="148" t="str">
        <f>IF($D135="","",VLOOKUP($AE135,Relay_Req!$A$2:$I$16,7))</f>
        <v/>
      </c>
      <c r="N135" s="146"/>
      <c r="O135" s="147" t="str">
        <f t="shared" si="9"/>
        <v/>
      </c>
      <c r="P135" s="148" t="str">
        <f>IF($D135="","",VLOOKUP($AE135,Relay_Req!$A$2:$I$16,8))</f>
        <v/>
      </c>
      <c r="Q135" s="149" t="str">
        <f t="shared" si="10"/>
        <v/>
      </c>
      <c r="R135" s="150" t="str">
        <f>IF(OR($D135="",GlobalParameters!$C$12=""),"",$AA135)</f>
        <v/>
      </c>
      <c r="S135" s="151"/>
      <c r="T135" s="144"/>
      <c r="U135" s="144"/>
      <c r="V135" s="144"/>
      <c r="W135" s="144"/>
      <c r="X135" s="144"/>
      <c r="Y135" s="144"/>
      <c r="Z135" s="144"/>
      <c r="AA135" s="152" t="str">
        <f>IF(OR($D135="",$AB135="",GlobalParameters!$C$12=""),"",IF($AE135&lt;160,$AB135-VLOOKUP($AE135,Relay_Req!$A$2:$I$16,9),""))</f>
        <v/>
      </c>
      <c r="AB135" s="144"/>
      <c r="AC135" s="144"/>
      <c r="AD135" s="151"/>
      <c r="AE135" s="126" t="e">
        <f>100+VLOOKUP($D135,Relay_Req!$N$2:$O$6,2)+VLOOKUP(GlobalParameters!$C$12,Relay_Req!$P$2:$Q$4,2)</f>
        <v>#N/A</v>
      </c>
    </row>
    <row r="136" spans="1:31" x14ac:dyDescent="0.25">
      <c r="A136" s="125"/>
      <c r="B136" s="144"/>
      <c r="C136" s="144"/>
      <c r="D136" s="145"/>
      <c r="E136" s="157"/>
      <c r="F136" s="158" t="str">
        <f t="shared" si="6"/>
        <v/>
      </c>
      <c r="G136" s="148" t="str">
        <f>IF($D136="","",VLOOKUP($AE136,Relay_Req!$A$2:$I$16,5))</f>
        <v/>
      </c>
      <c r="H136" s="157"/>
      <c r="I136" s="158" t="str">
        <f t="shared" si="7"/>
        <v/>
      </c>
      <c r="J136" s="148" t="str">
        <f>IF($D136="","",VLOOKUP($AE136,Relay_Req!$A$2:$I$16,6))</f>
        <v/>
      </c>
      <c r="K136" s="146"/>
      <c r="L136" s="147" t="str">
        <f t="shared" si="8"/>
        <v/>
      </c>
      <c r="M136" s="148" t="str">
        <f>IF($D136="","",VLOOKUP($AE136,Relay_Req!$A$2:$I$16,7))</f>
        <v/>
      </c>
      <c r="N136" s="146"/>
      <c r="O136" s="147" t="str">
        <f t="shared" si="9"/>
        <v/>
      </c>
      <c r="P136" s="148" t="str">
        <f>IF($D136="","",VLOOKUP($AE136,Relay_Req!$A$2:$I$16,8))</f>
        <v/>
      </c>
      <c r="Q136" s="149" t="str">
        <f t="shared" si="10"/>
        <v/>
      </c>
      <c r="R136" s="150" t="str">
        <f>IF(OR($D136="",GlobalParameters!$C$12=""),"",$AA136)</f>
        <v/>
      </c>
      <c r="S136" s="151"/>
      <c r="T136" s="144"/>
      <c r="U136" s="144"/>
      <c r="V136" s="144"/>
      <c r="W136" s="144"/>
      <c r="X136" s="144"/>
      <c r="Y136" s="144"/>
      <c r="Z136" s="144"/>
      <c r="AA136" s="152" t="str">
        <f>IF(OR($D136="",$AB136="",GlobalParameters!$C$12=""),"",IF($AE136&lt;160,$AB136-VLOOKUP($AE136,Relay_Req!$A$2:$I$16,9),""))</f>
        <v/>
      </c>
      <c r="AB136" s="144"/>
      <c r="AC136" s="144"/>
      <c r="AD136" s="151"/>
      <c r="AE136" s="126" t="e">
        <f>100+VLOOKUP($D136,Relay_Req!$N$2:$O$6,2)+VLOOKUP(GlobalParameters!$C$12,Relay_Req!$P$2:$Q$4,2)</f>
        <v>#N/A</v>
      </c>
    </row>
    <row r="137" spans="1:31" x14ac:dyDescent="0.25">
      <c r="A137" s="125"/>
      <c r="B137" s="144"/>
      <c r="C137" s="144"/>
      <c r="D137" s="145"/>
      <c r="E137" s="157"/>
      <c r="F137" s="158" t="str">
        <f t="shared" si="6"/>
        <v/>
      </c>
      <c r="G137" s="148" t="str">
        <f>IF($D137="","",VLOOKUP($AE137,Relay_Req!$A$2:$I$16,5))</f>
        <v/>
      </c>
      <c r="H137" s="157"/>
      <c r="I137" s="158" t="str">
        <f t="shared" si="7"/>
        <v/>
      </c>
      <c r="J137" s="148" t="str">
        <f>IF($D137="","",VLOOKUP($AE137,Relay_Req!$A$2:$I$16,6))</f>
        <v/>
      </c>
      <c r="K137" s="146"/>
      <c r="L137" s="147" t="str">
        <f t="shared" si="8"/>
        <v/>
      </c>
      <c r="M137" s="148" t="str">
        <f>IF($D137="","",VLOOKUP($AE137,Relay_Req!$A$2:$I$16,7))</f>
        <v/>
      </c>
      <c r="N137" s="146"/>
      <c r="O137" s="147" t="str">
        <f t="shared" si="9"/>
        <v/>
      </c>
      <c r="P137" s="148" t="str">
        <f>IF($D137="","",VLOOKUP($AE137,Relay_Req!$A$2:$I$16,8))</f>
        <v/>
      </c>
      <c r="Q137" s="149" t="str">
        <f t="shared" si="10"/>
        <v/>
      </c>
      <c r="R137" s="150" t="str">
        <f>IF(OR($D137="",GlobalParameters!$C$12=""),"",$AA137)</f>
        <v/>
      </c>
      <c r="S137" s="151"/>
      <c r="T137" s="144"/>
      <c r="U137" s="144"/>
      <c r="V137" s="144"/>
      <c r="W137" s="144"/>
      <c r="X137" s="144"/>
      <c r="Y137" s="144"/>
      <c r="Z137" s="144"/>
      <c r="AA137" s="152" t="str">
        <f>IF(OR($D137="",$AB137="",GlobalParameters!$C$12=""),"",IF($AE137&lt;160,$AB137-VLOOKUP($AE137,Relay_Req!$A$2:$I$16,9),""))</f>
        <v/>
      </c>
      <c r="AB137" s="144"/>
      <c r="AC137" s="144"/>
      <c r="AD137" s="151"/>
      <c r="AE137" s="126" t="e">
        <f>100+VLOOKUP($D137,Relay_Req!$N$2:$O$6,2)+VLOOKUP(GlobalParameters!$C$12,Relay_Req!$P$2:$Q$4,2)</f>
        <v>#N/A</v>
      </c>
    </row>
    <row r="138" spans="1:31" x14ac:dyDescent="0.25">
      <c r="A138" s="125"/>
      <c r="B138" s="144"/>
      <c r="C138" s="144"/>
      <c r="D138" s="145"/>
      <c r="E138" s="157"/>
      <c r="F138" s="158" t="str">
        <f t="shared" si="6"/>
        <v/>
      </c>
      <c r="G138" s="148" t="str">
        <f>IF($D138="","",VLOOKUP($AE138,Relay_Req!$A$2:$I$16,5))</f>
        <v/>
      </c>
      <c r="H138" s="157"/>
      <c r="I138" s="158" t="str">
        <f t="shared" si="7"/>
        <v/>
      </c>
      <c r="J138" s="148" t="str">
        <f>IF($D138="","",VLOOKUP($AE138,Relay_Req!$A$2:$I$16,6))</f>
        <v/>
      </c>
      <c r="K138" s="146"/>
      <c r="L138" s="147" t="str">
        <f t="shared" si="8"/>
        <v/>
      </c>
      <c r="M138" s="148" t="str">
        <f>IF($D138="","",VLOOKUP($AE138,Relay_Req!$A$2:$I$16,7))</f>
        <v/>
      </c>
      <c r="N138" s="146"/>
      <c r="O138" s="147" t="str">
        <f t="shared" si="9"/>
        <v/>
      </c>
      <c r="P138" s="148" t="str">
        <f>IF($D138="","",VLOOKUP($AE138,Relay_Req!$A$2:$I$16,8))</f>
        <v/>
      </c>
      <c r="Q138" s="149" t="str">
        <f t="shared" si="10"/>
        <v/>
      </c>
      <c r="R138" s="150" t="str">
        <f>IF(OR($D138="",GlobalParameters!$C$12=""),"",$AA138)</f>
        <v/>
      </c>
      <c r="S138" s="151"/>
      <c r="T138" s="144"/>
      <c r="U138" s="144"/>
      <c r="V138" s="144"/>
      <c r="W138" s="144"/>
      <c r="X138" s="144"/>
      <c r="Y138" s="144"/>
      <c r="Z138" s="144"/>
      <c r="AA138" s="152" t="str">
        <f>IF(OR($D138="",$AB138="",GlobalParameters!$C$12=""),"",IF($AE138&lt;160,$AB138-VLOOKUP($AE138,Relay_Req!$A$2:$I$16,9),""))</f>
        <v/>
      </c>
      <c r="AB138" s="144"/>
      <c r="AC138" s="144"/>
      <c r="AD138" s="151"/>
      <c r="AE138" s="126" t="e">
        <f>100+VLOOKUP($D138,Relay_Req!$N$2:$O$6,2)+VLOOKUP(GlobalParameters!$C$12,Relay_Req!$P$2:$Q$4,2)</f>
        <v>#N/A</v>
      </c>
    </row>
    <row r="139" spans="1:31" x14ac:dyDescent="0.25">
      <c r="A139" s="125"/>
      <c r="B139" s="144"/>
      <c r="C139" s="144"/>
      <c r="D139" s="145"/>
      <c r="E139" s="157"/>
      <c r="F139" s="158" t="str">
        <f t="shared" si="6"/>
        <v/>
      </c>
      <c r="G139" s="148" t="str">
        <f>IF($D139="","",VLOOKUP($AE139,Relay_Req!$A$2:$I$16,5))</f>
        <v/>
      </c>
      <c r="H139" s="157"/>
      <c r="I139" s="158" t="str">
        <f t="shared" si="7"/>
        <v/>
      </c>
      <c r="J139" s="148" t="str">
        <f>IF($D139="","",VLOOKUP($AE139,Relay_Req!$A$2:$I$16,6))</f>
        <v/>
      </c>
      <c r="K139" s="146"/>
      <c r="L139" s="147" t="str">
        <f t="shared" si="8"/>
        <v/>
      </c>
      <c r="M139" s="148" t="str">
        <f>IF($D139="","",VLOOKUP($AE139,Relay_Req!$A$2:$I$16,7))</f>
        <v/>
      </c>
      <c r="N139" s="146"/>
      <c r="O139" s="147" t="str">
        <f t="shared" si="9"/>
        <v/>
      </c>
      <c r="P139" s="148" t="str">
        <f>IF($D139="","",VLOOKUP($AE139,Relay_Req!$A$2:$I$16,8))</f>
        <v/>
      </c>
      <c r="Q139" s="149" t="str">
        <f t="shared" si="10"/>
        <v/>
      </c>
      <c r="R139" s="150" t="str">
        <f>IF(OR($D139="",GlobalParameters!$C$12=""),"",$AA139)</f>
        <v/>
      </c>
      <c r="S139" s="151"/>
      <c r="T139" s="144"/>
      <c r="U139" s="144"/>
      <c r="V139" s="144"/>
      <c r="W139" s="144"/>
      <c r="X139" s="144"/>
      <c r="Y139" s="144"/>
      <c r="Z139" s="144"/>
      <c r="AA139" s="152" t="str">
        <f>IF(OR($D139="",$AB139="",GlobalParameters!$C$12=""),"",IF($AE139&lt;160,$AB139-VLOOKUP($AE139,Relay_Req!$A$2:$I$16,9),""))</f>
        <v/>
      </c>
      <c r="AB139" s="144"/>
      <c r="AC139" s="144"/>
      <c r="AD139" s="151"/>
      <c r="AE139" s="126" t="e">
        <f>100+VLOOKUP($D139,Relay_Req!$N$2:$O$6,2)+VLOOKUP(GlobalParameters!$C$12,Relay_Req!$P$2:$Q$4,2)</f>
        <v>#N/A</v>
      </c>
    </row>
    <row r="140" spans="1:31" x14ac:dyDescent="0.25">
      <c r="A140" s="125"/>
      <c r="B140" s="144"/>
      <c r="C140" s="144"/>
      <c r="D140" s="145"/>
      <c r="E140" s="157"/>
      <c r="F140" s="158" t="str">
        <f t="shared" si="6"/>
        <v/>
      </c>
      <c r="G140" s="148" t="str">
        <f>IF($D140="","",VLOOKUP($AE140,Relay_Req!$A$2:$I$16,5))</f>
        <v/>
      </c>
      <c r="H140" s="157"/>
      <c r="I140" s="158" t="str">
        <f t="shared" si="7"/>
        <v/>
      </c>
      <c r="J140" s="148" t="str">
        <f>IF($D140="","",VLOOKUP($AE140,Relay_Req!$A$2:$I$16,6))</f>
        <v/>
      </c>
      <c r="K140" s="146"/>
      <c r="L140" s="147" t="str">
        <f t="shared" si="8"/>
        <v/>
      </c>
      <c r="M140" s="148" t="str">
        <f>IF($D140="","",VLOOKUP($AE140,Relay_Req!$A$2:$I$16,7))</f>
        <v/>
      </c>
      <c r="N140" s="146"/>
      <c r="O140" s="147" t="str">
        <f t="shared" si="9"/>
        <v/>
      </c>
      <c r="P140" s="148" t="str">
        <f>IF($D140="","",VLOOKUP($AE140,Relay_Req!$A$2:$I$16,8))</f>
        <v/>
      </c>
      <c r="Q140" s="149" t="str">
        <f t="shared" si="10"/>
        <v/>
      </c>
      <c r="R140" s="150" t="str">
        <f>IF(OR($D140="",GlobalParameters!$C$12=""),"",$AA140)</f>
        <v/>
      </c>
      <c r="S140" s="151"/>
      <c r="T140" s="144"/>
      <c r="U140" s="144"/>
      <c r="V140" s="144"/>
      <c r="W140" s="144"/>
      <c r="X140" s="144"/>
      <c r="Y140" s="144"/>
      <c r="Z140" s="144"/>
      <c r="AA140" s="152" t="str">
        <f>IF(OR($D140="",$AB140="",GlobalParameters!$C$12=""),"",IF($AE140&lt;160,$AB140-VLOOKUP($AE140,Relay_Req!$A$2:$I$16,9),""))</f>
        <v/>
      </c>
      <c r="AB140" s="144"/>
      <c r="AC140" s="144"/>
      <c r="AD140" s="151"/>
      <c r="AE140" s="126" t="e">
        <f>100+VLOOKUP($D140,Relay_Req!$N$2:$O$6,2)+VLOOKUP(GlobalParameters!$C$12,Relay_Req!$P$2:$Q$4,2)</f>
        <v>#N/A</v>
      </c>
    </row>
    <row r="141" spans="1:31" x14ac:dyDescent="0.25">
      <c r="A141" s="125"/>
      <c r="B141" s="144"/>
      <c r="C141" s="144"/>
      <c r="D141" s="145"/>
      <c r="E141" s="157"/>
      <c r="F141" s="158" t="str">
        <f t="shared" si="6"/>
        <v/>
      </c>
      <c r="G141" s="148" t="str">
        <f>IF($D141="","",VLOOKUP($AE141,Relay_Req!$A$2:$I$16,5))</f>
        <v/>
      </c>
      <c r="H141" s="157"/>
      <c r="I141" s="158" t="str">
        <f t="shared" si="7"/>
        <v/>
      </c>
      <c r="J141" s="148" t="str">
        <f>IF($D141="","",VLOOKUP($AE141,Relay_Req!$A$2:$I$16,6))</f>
        <v/>
      </c>
      <c r="K141" s="146"/>
      <c r="L141" s="147" t="str">
        <f t="shared" si="8"/>
        <v/>
      </c>
      <c r="M141" s="148" t="str">
        <f>IF($D141="","",VLOOKUP($AE141,Relay_Req!$A$2:$I$16,7))</f>
        <v/>
      </c>
      <c r="N141" s="146"/>
      <c r="O141" s="147" t="str">
        <f t="shared" si="9"/>
        <v/>
      </c>
      <c r="P141" s="148" t="str">
        <f>IF($D141="","",VLOOKUP($AE141,Relay_Req!$A$2:$I$16,8))</f>
        <v/>
      </c>
      <c r="Q141" s="149" t="str">
        <f t="shared" si="10"/>
        <v/>
      </c>
      <c r="R141" s="150" t="str">
        <f>IF(OR($D141="",GlobalParameters!$C$12=""),"",$AA141)</f>
        <v/>
      </c>
      <c r="S141" s="151"/>
      <c r="T141" s="144"/>
      <c r="U141" s="144"/>
      <c r="V141" s="144"/>
      <c r="W141" s="144"/>
      <c r="X141" s="144"/>
      <c r="Y141" s="144"/>
      <c r="Z141" s="144"/>
      <c r="AA141" s="152" t="str">
        <f>IF(OR($D141="",$AB141="",GlobalParameters!$C$12=""),"",IF($AE141&lt;160,$AB141-VLOOKUP($AE141,Relay_Req!$A$2:$I$16,9),""))</f>
        <v/>
      </c>
      <c r="AB141" s="144"/>
      <c r="AC141" s="144"/>
      <c r="AD141" s="151"/>
      <c r="AE141" s="126" t="e">
        <f>100+VLOOKUP($D141,Relay_Req!$N$2:$O$6,2)+VLOOKUP(GlobalParameters!$C$12,Relay_Req!$P$2:$Q$4,2)</f>
        <v>#N/A</v>
      </c>
    </row>
    <row r="142" spans="1:31" x14ac:dyDescent="0.25">
      <c r="A142" s="125"/>
      <c r="B142" s="144"/>
      <c r="C142" s="144"/>
      <c r="D142" s="145"/>
      <c r="E142" s="157"/>
      <c r="F142" s="158" t="str">
        <f t="shared" si="6"/>
        <v/>
      </c>
      <c r="G142" s="148" t="str">
        <f>IF($D142="","",VLOOKUP($AE142,Relay_Req!$A$2:$I$16,5))</f>
        <v/>
      </c>
      <c r="H142" s="157"/>
      <c r="I142" s="158" t="str">
        <f t="shared" si="7"/>
        <v/>
      </c>
      <c r="J142" s="148" t="str">
        <f>IF($D142="","",VLOOKUP($AE142,Relay_Req!$A$2:$I$16,6))</f>
        <v/>
      </c>
      <c r="K142" s="146"/>
      <c r="L142" s="147" t="str">
        <f t="shared" si="8"/>
        <v/>
      </c>
      <c r="M142" s="148" t="str">
        <f>IF($D142="","",VLOOKUP($AE142,Relay_Req!$A$2:$I$16,7))</f>
        <v/>
      </c>
      <c r="N142" s="146"/>
      <c r="O142" s="147" t="str">
        <f t="shared" si="9"/>
        <v/>
      </c>
      <c r="P142" s="148" t="str">
        <f>IF($D142="","",VLOOKUP($AE142,Relay_Req!$A$2:$I$16,8))</f>
        <v/>
      </c>
      <c r="Q142" s="149" t="str">
        <f t="shared" si="10"/>
        <v/>
      </c>
      <c r="R142" s="150" t="str">
        <f>IF(OR($D142="",GlobalParameters!$C$12=""),"",$AA142)</f>
        <v/>
      </c>
      <c r="S142" s="151"/>
      <c r="T142" s="144"/>
      <c r="U142" s="144"/>
      <c r="V142" s="144"/>
      <c r="W142" s="144"/>
      <c r="X142" s="144"/>
      <c r="Y142" s="144"/>
      <c r="Z142" s="144"/>
      <c r="AA142" s="152" t="str">
        <f>IF(OR($D142="",$AB142="",GlobalParameters!$C$12=""),"",IF($AE142&lt;160,$AB142-VLOOKUP($AE142,Relay_Req!$A$2:$I$16,9),""))</f>
        <v/>
      </c>
      <c r="AB142" s="144"/>
      <c r="AC142" s="144"/>
      <c r="AD142" s="151"/>
      <c r="AE142" s="126" t="e">
        <f>100+VLOOKUP($D142,Relay_Req!$N$2:$O$6,2)+VLOOKUP(GlobalParameters!$C$12,Relay_Req!$P$2:$Q$4,2)</f>
        <v>#N/A</v>
      </c>
    </row>
    <row r="143" spans="1:31" x14ac:dyDescent="0.25">
      <c r="A143" s="125"/>
      <c r="B143" s="144"/>
      <c r="C143" s="144"/>
      <c r="D143" s="145"/>
      <c r="E143" s="157"/>
      <c r="F143" s="158" t="str">
        <f t="shared" ref="F143:F206" si="11">IF(OR($D143="",$T143="",$G143=""),"",IF($AE143&lt;200,$T143*$G143,""))</f>
        <v/>
      </c>
      <c r="G143" s="148" t="str">
        <f>IF($D143="","",VLOOKUP($AE143,Relay_Req!$A$2:$I$16,5))</f>
        <v/>
      </c>
      <c r="H143" s="157"/>
      <c r="I143" s="158" t="str">
        <f t="shared" ref="I143:I206" si="12">IF(OR($D143="",$J143=""),"",IF($AE143&lt;120,"",IF(AND($AE143&gt;=120,$AE143&lt;130),IF($U143="","",$U143*$J143),IF(AND($AE143&gt;=130,$AE143&lt;140),IF($V143="","",$V143*$J143),IF(AND($AE143&gt;=140,$AE143&lt;150),IF($W143="","",$W143*$J143),IF(AND($AE143&gt;=150,$AE143&lt;160),IF($X143="","",$X143*$J143),""))))))</f>
        <v/>
      </c>
      <c r="J143" s="148" t="str">
        <f>IF($D143="","",VLOOKUP($AE143,Relay_Req!$A$2:$I$16,6))</f>
        <v/>
      </c>
      <c r="K143" s="146"/>
      <c r="L143" s="147" t="str">
        <f t="shared" ref="L143:L206" si="13">IF(OR($D143="",$Y143="",$M143=""),"",IF($AE143&lt;160,$Y143*$M143,""))</f>
        <v/>
      </c>
      <c r="M143" s="148" t="str">
        <f>IF($D143="","",VLOOKUP($AE143,Relay_Req!$A$2:$I$16,7))</f>
        <v/>
      </c>
      <c r="N143" s="146"/>
      <c r="O143" s="147" t="str">
        <f t="shared" ref="O143:O206" si="14">IF(OR($D143="",$Z143="",$P143=""),"",IF($AE143&lt;160,$Z143*$P143,""))</f>
        <v/>
      </c>
      <c r="P143" s="148" t="str">
        <f>IF($D143="","",VLOOKUP($AE143,Relay_Req!$A$2:$I$16,8))</f>
        <v/>
      </c>
      <c r="Q143" s="149" t="str">
        <f t="shared" si="10"/>
        <v/>
      </c>
      <c r="R143" s="150" t="str">
        <f>IF(OR($D143="",GlobalParameters!$C$12=""),"",$AA143)</f>
        <v/>
      </c>
      <c r="S143" s="151"/>
      <c r="T143" s="144"/>
      <c r="U143" s="144"/>
      <c r="V143" s="144"/>
      <c r="W143" s="144"/>
      <c r="X143" s="144"/>
      <c r="Y143" s="144"/>
      <c r="Z143" s="144"/>
      <c r="AA143" s="152" t="str">
        <f>IF(OR($D143="",$AB143="",GlobalParameters!$C$12=""),"",IF($AE143&lt;160,$AB143-VLOOKUP($AE143,Relay_Req!$A$2:$I$16,9),""))</f>
        <v/>
      </c>
      <c r="AB143" s="144"/>
      <c r="AC143" s="144"/>
      <c r="AD143" s="151"/>
      <c r="AE143" s="126" t="e">
        <f>100+VLOOKUP($D143,Relay_Req!$N$2:$O$6,2)+VLOOKUP(GlobalParameters!$C$12,Relay_Req!$P$2:$Q$4,2)</f>
        <v>#N/A</v>
      </c>
    </row>
    <row r="144" spans="1:31" x14ac:dyDescent="0.25">
      <c r="A144" s="125"/>
      <c r="B144" s="144"/>
      <c r="C144" s="144"/>
      <c r="D144" s="145"/>
      <c r="E144" s="157"/>
      <c r="F144" s="158" t="str">
        <f t="shared" si="11"/>
        <v/>
      </c>
      <c r="G144" s="148" t="str">
        <f>IF($D144="","",VLOOKUP($AE144,Relay_Req!$A$2:$I$16,5))</f>
        <v/>
      </c>
      <c r="H144" s="157"/>
      <c r="I144" s="158" t="str">
        <f t="shared" si="12"/>
        <v/>
      </c>
      <c r="J144" s="148" t="str">
        <f>IF($D144="","",VLOOKUP($AE144,Relay_Req!$A$2:$I$16,6))</f>
        <v/>
      </c>
      <c r="K144" s="146"/>
      <c r="L144" s="147" t="str">
        <f t="shared" si="13"/>
        <v/>
      </c>
      <c r="M144" s="148" t="str">
        <f>IF($D144="","",VLOOKUP($AE144,Relay_Req!$A$2:$I$16,7))</f>
        <v/>
      </c>
      <c r="N144" s="146"/>
      <c r="O144" s="147" t="str">
        <f t="shared" si="14"/>
        <v/>
      </c>
      <c r="P144" s="148" t="str">
        <f>IF($D144="","",VLOOKUP($AE144,Relay_Req!$A$2:$I$16,8))</f>
        <v/>
      </c>
      <c r="Q144" s="149" t="str">
        <f t="shared" si="10"/>
        <v/>
      </c>
      <c r="R144" s="150" t="str">
        <f>IF(OR($D144="",GlobalParameters!$C$12=""),"",$AA144)</f>
        <v/>
      </c>
      <c r="S144" s="151"/>
      <c r="T144" s="144"/>
      <c r="U144" s="144"/>
      <c r="V144" s="144"/>
      <c r="W144" s="144"/>
      <c r="X144" s="144"/>
      <c r="Y144" s="144"/>
      <c r="Z144" s="144"/>
      <c r="AA144" s="152" t="str">
        <f>IF(OR($D144="",$AB144="",GlobalParameters!$C$12=""),"",IF($AE144&lt;160,$AB144-VLOOKUP($AE144,Relay_Req!$A$2:$I$16,9),""))</f>
        <v/>
      </c>
      <c r="AB144" s="144"/>
      <c r="AC144" s="144"/>
      <c r="AD144" s="151"/>
      <c r="AE144" s="126" t="e">
        <f>100+VLOOKUP($D144,Relay_Req!$N$2:$O$6,2)+VLOOKUP(GlobalParameters!$C$12,Relay_Req!$P$2:$Q$4,2)</f>
        <v>#N/A</v>
      </c>
    </row>
    <row r="145" spans="1:31" x14ac:dyDescent="0.25">
      <c r="A145" s="125"/>
      <c r="B145" s="144"/>
      <c r="C145" s="144"/>
      <c r="D145" s="145"/>
      <c r="E145" s="157"/>
      <c r="F145" s="158" t="str">
        <f t="shared" si="11"/>
        <v/>
      </c>
      <c r="G145" s="148" t="str">
        <f>IF($D145="","",VLOOKUP($AE145,Relay_Req!$A$2:$I$16,5))</f>
        <v/>
      </c>
      <c r="H145" s="157"/>
      <c r="I145" s="158" t="str">
        <f t="shared" si="12"/>
        <v/>
      </c>
      <c r="J145" s="148" t="str">
        <f>IF($D145="","",VLOOKUP($AE145,Relay_Req!$A$2:$I$16,6))</f>
        <v/>
      </c>
      <c r="K145" s="146"/>
      <c r="L145" s="147" t="str">
        <f t="shared" si="13"/>
        <v/>
      </c>
      <c r="M145" s="148" t="str">
        <f>IF($D145="","",VLOOKUP($AE145,Relay_Req!$A$2:$I$16,7))</f>
        <v/>
      </c>
      <c r="N145" s="146"/>
      <c r="O145" s="147" t="str">
        <f t="shared" si="14"/>
        <v/>
      </c>
      <c r="P145" s="148" t="str">
        <f>IF($D145="","",VLOOKUP($AE145,Relay_Req!$A$2:$I$16,8))</f>
        <v/>
      </c>
      <c r="Q145" s="149" t="str">
        <f t="shared" si="10"/>
        <v/>
      </c>
      <c r="R145" s="150" t="str">
        <f>IF(OR($D145="",GlobalParameters!$C$12=""),"",$AA145)</f>
        <v/>
      </c>
      <c r="S145" s="151"/>
      <c r="T145" s="144"/>
      <c r="U145" s="144"/>
      <c r="V145" s="144"/>
      <c r="W145" s="144"/>
      <c r="X145" s="144"/>
      <c r="Y145" s="144"/>
      <c r="Z145" s="144"/>
      <c r="AA145" s="152" t="str">
        <f>IF(OR($D145="",$AB145="",GlobalParameters!$C$12=""),"",IF($AE145&lt;160,$AB145-VLOOKUP($AE145,Relay_Req!$A$2:$I$16,9),""))</f>
        <v/>
      </c>
      <c r="AB145" s="144"/>
      <c r="AC145" s="144"/>
      <c r="AD145" s="151"/>
      <c r="AE145" s="126" t="e">
        <f>100+VLOOKUP($D145,Relay_Req!$N$2:$O$6,2)+VLOOKUP(GlobalParameters!$C$12,Relay_Req!$P$2:$Q$4,2)</f>
        <v>#N/A</v>
      </c>
    </row>
    <row r="146" spans="1:31" x14ac:dyDescent="0.25">
      <c r="A146" s="125"/>
      <c r="B146" s="144"/>
      <c r="C146" s="144"/>
      <c r="D146" s="145"/>
      <c r="E146" s="157"/>
      <c r="F146" s="158" t="str">
        <f t="shared" si="11"/>
        <v/>
      </c>
      <c r="G146" s="148" t="str">
        <f>IF($D146="","",VLOOKUP($AE146,Relay_Req!$A$2:$I$16,5))</f>
        <v/>
      </c>
      <c r="H146" s="157"/>
      <c r="I146" s="158" t="str">
        <f t="shared" si="12"/>
        <v/>
      </c>
      <c r="J146" s="148" t="str">
        <f>IF($D146="","",VLOOKUP($AE146,Relay_Req!$A$2:$I$16,6))</f>
        <v/>
      </c>
      <c r="K146" s="146"/>
      <c r="L146" s="147" t="str">
        <f t="shared" si="13"/>
        <v/>
      </c>
      <c r="M146" s="148" t="str">
        <f>IF($D146="","",VLOOKUP($AE146,Relay_Req!$A$2:$I$16,7))</f>
        <v/>
      </c>
      <c r="N146" s="146"/>
      <c r="O146" s="147" t="str">
        <f t="shared" si="14"/>
        <v/>
      </c>
      <c r="P146" s="148" t="str">
        <f>IF($D146="","",VLOOKUP($AE146,Relay_Req!$A$2:$I$16,8))</f>
        <v/>
      </c>
      <c r="Q146" s="149" t="str">
        <f t="shared" si="10"/>
        <v/>
      </c>
      <c r="R146" s="150" t="str">
        <f>IF(OR($D146="",GlobalParameters!$C$12=""),"",$AA146)</f>
        <v/>
      </c>
      <c r="S146" s="151"/>
      <c r="T146" s="144"/>
      <c r="U146" s="144"/>
      <c r="V146" s="144"/>
      <c r="W146" s="144"/>
      <c r="X146" s="144"/>
      <c r="Y146" s="144"/>
      <c r="Z146" s="144"/>
      <c r="AA146" s="152" t="str">
        <f>IF(OR($D146="",$AB146="",GlobalParameters!$C$12=""),"",IF($AE146&lt;160,$AB146-VLOOKUP($AE146,Relay_Req!$A$2:$I$16,9),""))</f>
        <v/>
      </c>
      <c r="AB146" s="144"/>
      <c r="AC146" s="144"/>
      <c r="AD146" s="151"/>
      <c r="AE146" s="126" t="e">
        <f>100+VLOOKUP($D146,Relay_Req!$N$2:$O$6,2)+VLOOKUP(GlobalParameters!$C$12,Relay_Req!$P$2:$Q$4,2)</f>
        <v>#N/A</v>
      </c>
    </row>
    <row r="147" spans="1:31" x14ac:dyDescent="0.25">
      <c r="A147" s="125"/>
      <c r="B147" s="144"/>
      <c r="C147" s="144"/>
      <c r="D147" s="145"/>
      <c r="E147" s="157"/>
      <c r="F147" s="158" t="str">
        <f t="shared" si="11"/>
        <v/>
      </c>
      <c r="G147" s="148" t="str">
        <f>IF($D147="","",VLOOKUP($AE147,Relay_Req!$A$2:$I$16,5))</f>
        <v/>
      </c>
      <c r="H147" s="157"/>
      <c r="I147" s="158" t="str">
        <f t="shared" si="12"/>
        <v/>
      </c>
      <c r="J147" s="148" t="str">
        <f>IF($D147="","",VLOOKUP($AE147,Relay_Req!$A$2:$I$16,6))</f>
        <v/>
      </c>
      <c r="K147" s="146"/>
      <c r="L147" s="147" t="str">
        <f t="shared" si="13"/>
        <v/>
      </c>
      <c r="M147" s="148" t="str">
        <f>IF($D147="","",VLOOKUP($AE147,Relay_Req!$A$2:$I$16,7))</f>
        <v/>
      </c>
      <c r="N147" s="146"/>
      <c r="O147" s="147" t="str">
        <f t="shared" si="14"/>
        <v/>
      </c>
      <c r="P147" s="148" t="str">
        <f>IF($D147="","",VLOOKUP($AE147,Relay_Req!$A$2:$I$16,8))</f>
        <v/>
      </c>
      <c r="Q147" s="149" t="str">
        <f t="shared" si="10"/>
        <v/>
      </c>
      <c r="R147" s="150" t="str">
        <f>IF(OR($D147="",GlobalParameters!$C$12=""),"",$AA147)</f>
        <v/>
      </c>
      <c r="S147" s="151"/>
      <c r="T147" s="144"/>
      <c r="U147" s="144"/>
      <c r="V147" s="144"/>
      <c r="W147" s="144"/>
      <c r="X147" s="144"/>
      <c r="Y147" s="144"/>
      <c r="Z147" s="144"/>
      <c r="AA147" s="152" t="str">
        <f>IF(OR($D147="",$AB147="",GlobalParameters!$C$12=""),"",IF($AE147&lt;160,$AB147-VLOOKUP($AE147,Relay_Req!$A$2:$I$16,9),""))</f>
        <v/>
      </c>
      <c r="AB147" s="144"/>
      <c r="AC147" s="144"/>
      <c r="AD147" s="151"/>
      <c r="AE147" s="126" t="e">
        <f>100+VLOOKUP($D147,Relay_Req!$N$2:$O$6,2)+VLOOKUP(GlobalParameters!$C$12,Relay_Req!$P$2:$Q$4,2)</f>
        <v>#N/A</v>
      </c>
    </row>
    <row r="148" spans="1:31" x14ac:dyDescent="0.25">
      <c r="A148" s="125"/>
      <c r="B148" s="144"/>
      <c r="C148" s="144"/>
      <c r="D148" s="145"/>
      <c r="E148" s="157"/>
      <c r="F148" s="158" t="str">
        <f t="shared" si="11"/>
        <v/>
      </c>
      <c r="G148" s="148" t="str">
        <f>IF($D148="","",VLOOKUP($AE148,Relay_Req!$A$2:$I$16,5))</f>
        <v/>
      </c>
      <c r="H148" s="157"/>
      <c r="I148" s="158" t="str">
        <f t="shared" si="12"/>
        <v/>
      </c>
      <c r="J148" s="148" t="str">
        <f>IF($D148="","",VLOOKUP($AE148,Relay_Req!$A$2:$I$16,6))</f>
        <v/>
      </c>
      <c r="K148" s="146"/>
      <c r="L148" s="147" t="str">
        <f t="shared" si="13"/>
        <v/>
      </c>
      <c r="M148" s="148" t="str">
        <f>IF($D148="","",VLOOKUP($AE148,Relay_Req!$A$2:$I$16,7))</f>
        <v/>
      </c>
      <c r="N148" s="146"/>
      <c r="O148" s="147" t="str">
        <f t="shared" si="14"/>
        <v/>
      </c>
      <c r="P148" s="148" t="str">
        <f>IF($D148="","",VLOOKUP($AE148,Relay_Req!$A$2:$I$16,8))</f>
        <v/>
      </c>
      <c r="Q148" s="149" t="str">
        <f t="shared" si="10"/>
        <v/>
      </c>
      <c r="R148" s="150" t="str">
        <f>IF(OR($D148="",GlobalParameters!$C$12=""),"",$AA148)</f>
        <v/>
      </c>
      <c r="S148" s="151"/>
      <c r="T148" s="144"/>
      <c r="U148" s="144"/>
      <c r="V148" s="144"/>
      <c r="W148" s="144"/>
      <c r="X148" s="144"/>
      <c r="Y148" s="144"/>
      <c r="Z148" s="144"/>
      <c r="AA148" s="152" t="str">
        <f>IF(OR($D148="",$AB148="",GlobalParameters!$C$12=""),"",IF($AE148&lt;160,$AB148-VLOOKUP($AE148,Relay_Req!$A$2:$I$16,9),""))</f>
        <v/>
      </c>
      <c r="AB148" s="144"/>
      <c r="AC148" s="144"/>
      <c r="AD148" s="151"/>
      <c r="AE148" s="126" t="e">
        <f>100+VLOOKUP($D148,Relay_Req!$N$2:$O$6,2)+VLOOKUP(GlobalParameters!$C$12,Relay_Req!$P$2:$Q$4,2)</f>
        <v>#N/A</v>
      </c>
    </row>
    <row r="149" spans="1:31" x14ac:dyDescent="0.25">
      <c r="A149" s="125"/>
      <c r="B149" s="144"/>
      <c r="C149" s="144"/>
      <c r="D149" s="145"/>
      <c r="E149" s="157"/>
      <c r="F149" s="158" t="str">
        <f t="shared" si="11"/>
        <v/>
      </c>
      <c r="G149" s="148" t="str">
        <f>IF($D149="","",VLOOKUP($AE149,Relay_Req!$A$2:$I$16,5))</f>
        <v/>
      </c>
      <c r="H149" s="157"/>
      <c r="I149" s="158" t="str">
        <f t="shared" si="12"/>
        <v/>
      </c>
      <c r="J149" s="148" t="str">
        <f>IF($D149="","",VLOOKUP($AE149,Relay_Req!$A$2:$I$16,6))</f>
        <v/>
      </c>
      <c r="K149" s="146"/>
      <c r="L149" s="147" t="str">
        <f t="shared" si="13"/>
        <v/>
      </c>
      <c r="M149" s="148" t="str">
        <f>IF($D149="","",VLOOKUP($AE149,Relay_Req!$A$2:$I$16,7))</f>
        <v/>
      </c>
      <c r="N149" s="146"/>
      <c r="O149" s="147" t="str">
        <f t="shared" si="14"/>
        <v/>
      </c>
      <c r="P149" s="148" t="str">
        <f>IF($D149="","",VLOOKUP($AE149,Relay_Req!$A$2:$I$16,8))</f>
        <v/>
      </c>
      <c r="Q149" s="149" t="str">
        <f t="shared" si="10"/>
        <v/>
      </c>
      <c r="R149" s="150" t="str">
        <f>IF(OR($D149="",GlobalParameters!$C$12=""),"",$AA149)</f>
        <v/>
      </c>
      <c r="S149" s="151"/>
      <c r="T149" s="144"/>
      <c r="U149" s="144"/>
      <c r="V149" s="144"/>
      <c r="W149" s="144"/>
      <c r="X149" s="144"/>
      <c r="Y149" s="144"/>
      <c r="Z149" s="144"/>
      <c r="AA149" s="152" t="str">
        <f>IF(OR($D149="",$AB149="",GlobalParameters!$C$12=""),"",IF($AE149&lt;160,$AB149-VLOOKUP($AE149,Relay_Req!$A$2:$I$16,9),""))</f>
        <v/>
      </c>
      <c r="AB149" s="144"/>
      <c r="AC149" s="144"/>
      <c r="AD149" s="151"/>
      <c r="AE149" s="126" t="e">
        <f>100+VLOOKUP($D149,Relay_Req!$N$2:$O$6,2)+VLOOKUP(GlobalParameters!$C$12,Relay_Req!$P$2:$Q$4,2)</f>
        <v>#N/A</v>
      </c>
    </row>
    <row r="150" spans="1:31" x14ac:dyDescent="0.25">
      <c r="A150" s="125"/>
      <c r="B150" s="144"/>
      <c r="C150" s="144"/>
      <c r="D150" s="145"/>
      <c r="E150" s="157"/>
      <c r="F150" s="158" t="str">
        <f t="shared" si="11"/>
        <v/>
      </c>
      <c r="G150" s="148" t="str">
        <f>IF($D150="","",VLOOKUP($AE150,Relay_Req!$A$2:$I$16,5))</f>
        <v/>
      </c>
      <c r="H150" s="157"/>
      <c r="I150" s="158" t="str">
        <f t="shared" si="12"/>
        <v/>
      </c>
      <c r="J150" s="148" t="str">
        <f>IF($D150="","",VLOOKUP($AE150,Relay_Req!$A$2:$I$16,6))</f>
        <v/>
      </c>
      <c r="K150" s="146"/>
      <c r="L150" s="147" t="str">
        <f t="shared" si="13"/>
        <v/>
      </c>
      <c r="M150" s="148" t="str">
        <f>IF($D150="","",VLOOKUP($AE150,Relay_Req!$A$2:$I$16,7))</f>
        <v/>
      </c>
      <c r="N150" s="146"/>
      <c r="O150" s="147" t="str">
        <f t="shared" si="14"/>
        <v/>
      </c>
      <c r="P150" s="148" t="str">
        <f>IF($D150="","",VLOOKUP($AE150,Relay_Req!$A$2:$I$16,8))</f>
        <v/>
      </c>
      <c r="Q150" s="149" t="str">
        <f t="shared" si="10"/>
        <v/>
      </c>
      <c r="R150" s="150" t="str">
        <f>IF(OR($D150="",GlobalParameters!$C$12=""),"",$AA150)</f>
        <v/>
      </c>
      <c r="S150" s="151"/>
      <c r="T150" s="144"/>
      <c r="U150" s="144"/>
      <c r="V150" s="144"/>
      <c r="W150" s="144"/>
      <c r="X150" s="144"/>
      <c r="Y150" s="144"/>
      <c r="Z150" s="144"/>
      <c r="AA150" s="152" t="str">
        <f>IF(OR($D150="",$AB150="",GlobalParameters!$C$12=""),"",IF($AE150&lt;160,$AB150-VLOOKUP($AE150,Relay_Req!$A$2:$I$16,9),""))</f>
        <v/>
      </c>
      <c r="AB150" s="144"/>
      <c r="AC150" s="144"/>
      <c r="AD150" s="151"/>
      <c r="AE150" s="126" t="e">
        <f>100+VLOOKUP($D150,Relay_Req!$N$2:$O$6,2)+VLOOKUP(GlobalParameters!$C$12,Relay_Req!$P$2:$Q$4,2)</f>
        <v>#N/A</v>
      </c>
    </row>
    <row r="151" spans="1:31" x14ac:dyDescent="0.25">
      <c r="A151" s="125"/>
      <c r="B151" s="144"/>
      <c r="C151" s="144"/>
      <c r="D151" s="145"/>
      <c r="E151" s="157"/>
      <c r="F151" s="158" t="str">
        <f t="shared" si="11"/>
        <v/>
      </c>
      <c r="G151" s="148" t="str">
        <f>IF($D151="","",VLOOKUP($AE151,Relay_Req!$A$2:$I$16,5))</f>
        <v/>
      </c>
      <c r="H151" s="157"/>
      <c r="I151" s="158" t="str">
        <f t="shared" si="12"/>
        <v/>
      </c>
      <c r="J151" s="148" t="str">
        <f>IF($D151="","",VLOOKUP($AE151,Relay_Req!$A$2:$I$16,6))</f>
        <v/>
      </c>
      <c r="K151" s="146"/>
      <c r="L151" s="147" t="str">
        <f t="shared" si="13"/>
        <v/>
      </c>
      <c r="M151" s="148" t="str">
        <f>IF($D151="","",VLOOKUP($AE151,Relay_Req!$A$2:$I$16,7))</f>
        <v/>
      </c>
      <c r="N151" s="146"/>
      <c r="O151" s="147" t="str">
        <f t="shared" si="14"/>
        <v/>
      </c>
      <c r="P151" s="148" t="str">
        <f>IF($D151="","",VLOOKUP($AE151,Relay_Req!$A$2:$I$16,8))</f>
        <v/>
      </c>
      <c r="Q151" s="149" t="str">
        <f t="shared" si="10"/>
        <v/>
      </c>
      <c r="R151" s="150" t="str">
        <f>IF(OR($D151="",GlobalParameters!$C$12=""),"",$AA151)</f>
        <v/>
      </c>
      <c r="S151" s="151"/>
      <c r="T151" s="144"/>
      <c r="U151" s="144"/>
      <c r="V151" s="144"/>
      <c r="W151" s="144"/>
      <c r="X151" s="144"/>
      <c r="Y151" s="144"/>
      <c r="Z151" s="144"/>
      <c r="AA151" s="152" t="str">
        <f>IF(OR($D151="",$AB151="",GlobalParameters!$C$12=""),"",IF($AE151&lt;160,$AB151-VLOOKUP($AE151,Relay_Req!$A$2:$I$16,9),""))</f>
        <v/>
      </c>
      <c r="AB151" s="144"/>
      <c r="AC151" s="144"/>
      <c r="AD151" s="151"/>
      <c r="AE151" s="126" t="e">
        <f>100+VLOOKUP($D151,Relay_Req!$N$2:$O$6,2)+VLOOKUP(GlobalParameters!$C$12,Relay_Req!$P$2:$Q$4,2)</f>
        <v>#N/A</v>
      </c>
    </row>
    <row r="152" spans="1:31" x14ac:dyDescent="0.25">
      <c r="A152" s="125"/>
      <c r="B152" s="144"/>
      <c r="C152" s="144"/>
      <c r="D152" s="145"/>
      <c r="E152" s="157"/>
      <c r="F152" s="158" t="str">
        <f t="shared" si="11"/>
        <v/>
      </c>
      <c r="G152" s="148" t="str">
        <f>IF($D152="","",VLOOKUP($AE152,Relay_Req!$A$2:$I$16,5))</f>
        <v/>
      </c>
      <c r="H152" s="157"/>
      <c r="I152" s="158" t="str">
        <f t="shared" si="12"/>
        <v/>
      </c>
      <c r="J152" s="148" t="str">
        <f>IF($D152="","",VLOOKUP($AE152,Relay_Req!$A$2:$I$16,6))</f>
        <v/>
      </c>
      <c r="K152" s="146"/>
      <c r="L152" s="147" t="str">
        <f t="shared" si="13"/>
        <v/>
      </c>
      <c r="M152" s="148" t="str">
        <f>IF($D152="","",VLOOKUP($AE152,Relay_Req!$A$2:$I$16,7))</f>
        <v/>
      </c>
      <c r="N152" s="146"/>
      <c r="O152" s="147" t="str">
        <f t="shared" si="14"/>
        <v/>
      </c>
      <c r="P152" s="148" t="str">
        <f>IF($D152="","",VLOOKUP($AE152,Relay_Req!$A$2:$I$16,8))</f>
        <v/>
      </c>
      <c r="Q152" s="149" t="str">
        <f t="shared" si="10"/>
        <v/>
      </c>
      <c r="R152" s="150" t="str">
        <f>IF(OR($D152="",GlobalParameters!$C$12=""),"",$AA152)</f>
        <v/>
      </c>
      <c r="S152" s="151"/>
      <c r="T152" s="144"/>
      <c r="U152" s="144"/>
      <c r="V152" s="144"/>
      <c r="W152" s="144"/>
      <c r="X152" s="144"/>
      <c r="Y152" s="144"/>
      <c r="Z152" s="144"/>
      <c r="AA152" s="152" t="str">
        <f>IF(OR($D152="",$AB152="",GlobalParameters!$C$12=""),"",IF($AE152&lt;160,$AB152-VLOOKUP($AE152,Relay_Req!$A$2:$I$16,9),""))</f>
        <v/>
      </c>
      <c r="AB152" s="144"/>
      <c r="AC152" s="144"/>
      <c r="AD152" s="151"/>
      <c r="AE152" s="126" t="e">
        <f>100+VLOOKUP($D152,Relay_Req!$N$2:$O$6,2)+VLOOKUP(GlobalParameters!$C$12,Relay_Req!$P$2:$Q$4,2)</f>
        <v>#N/A</v>
      </c>
    </row>
    <row r="153" spans="1:31" x14ac:dyDescent="0.25">
      <c r="A153" s="125"/>
      <c r="B153" s="144"/>
      <c r="C153" s="144"/>
      <c r="D153" s="145"/>
      <c r="E153" s="157"/>
      <c r="F153" s="158" t="str">
        <f t="shared" si="11"/>
        <v/>
      </c>
      <c r="G153" s="148" t="str">
        <f>IF($D153="","",VLOOKUP($AE153,Relay_Req!$A$2:$I$16,5))</f>
        <v/>
      </c>
      <c r="H153" s="157"/>
      <c r="I153" s="158" t="str">
        <f t="shared" si="12"/>
        <v/>
      </c>
      <c r="J153" s="148" t="str">
        <f>IF($D153="","",VLOOKUP($AE153,Relay_Req!$A$2:$I$16,6))</f>
        <v/>
      </c>
      <c r="K153" s="146"/>
      <c r="L153" s="147" t="str">
        <f t="shared" si="13"/>
        <v/>
      </c>
      <c r="M153" s="148" t="str">
        <f>IF($D153="","",VLOOKUP($AE153,Relay_Req!$A$2:$I$16,7))</f>
        <v/>
      </c>
      <c r="N153" s="146"/>
      <c r="O153" s="147" t="str">
        <f t="shared" si="14"/>
        <v/>
      </c>
      <c r="P153" s="148" t="str">
        <f>IF($D153="","",VLOOKUP($AE153,Relay_Req!$A$2:$I$16,8))</f>
        <v/>
      </c>
      <c r="Q153" s="149" t="str">
        <f t="shared" si="10"/>
        <v/>
      </c>
      <c r="R153" s="150" t="str">
        <f>IF(OR($D153="",GlobalParameters!$C$12=""),"",$AA153)</f>
        <v/>
      </c>
      <c r="S153" s="151"/>
      <c r="T153" s="144"/>
      <c r="U153" s="144"/>
      <c r="V153" s="144"/>
      <c r="W153" s="144"/>
      <c r="X153" s="144"/>
      <c r="Y153" s="144"/>
      <c r="Z153" s="144"/>
      <c r="AA153" s="152" t="str">
        <f>IF(OR($D153="",$AB153="",GlobalParameters!$C$12=""),"",IF($AE153&lt;160,$AB153-VLOOKUP($AE153,Relay_Req!$A$2:$I$16,9),""))</f>
        <v/>
      </c>
      <c r="AB153" s="144"/>
      <c r="AC153" s="144"/>
      <c r="AD153" s="151"/>
      <c r="AE153" s="126" t="e">
        <f>100+VLOOKUP($D153,Relay_Req!$N$2:$O$6,2)+VLOOKUP(GlobalParameters!$C$12,Relay_Req!$P$2:$Q$4,2)</f>
        <v>#N/A</v>
      </c>
    </row>
    <row r="154" spans="1:31" x14ac:dyDescent="0.25">
      <c r="A154" s="125"/>
      <c r="B154" s="144"/>
      <c r="C154" s="144"/>
      <c r="D154" s="145"/>
      <c r="E154" s="157"/>
      <c r="F154" s="158" t="str">
        <f t="shared" si="11"/>
        <v/>
      </c>
      <c r="G154" s="148" t="str">
        <f>IF($D154="","",VLOOKUP($AE154,Relay_Req!$A$2:$I$16,5))</f>
        <v/>
      </c>
      <c r="H154" s="157"/>
      <c r="I154" s="158" t="str">
        <f t="shared" si="12"/>
        <v/>
      </c>
      <c r="J154" s="148" t="str">
        <f>IF($D154="","",VLOOKUP($AE154,Relay_Req!$A$2:$I$16,6))</f>
        <v/>
      </c>
      <c r="K154" s="146"/>
      <c r="L154" s="147" t="str">
        <f t="shared" si="13"/>
        <v/>
      </c>
      <c r="M154" s="148" t="str">
        <f>IF($D154="","",VLOOKUP($AE154,Relay_Req!$A$2:$I$16,7))</f>
        <v/>
      </c>
      <c r="N154" s="146"/>
      <c r="O154" s="147" t="str">
        <f t="shared" si="14"/>
        <v/>
      </c>
      <c r="P154" s="148" t="str">
        <f>IF($D154="","",VLOOKUP($AE154,Relay_Req!$A$2:$I$16,8))</f>
        <v/>
      </c>
      <c r="Q154" s="149" t="str">
        <f t="shared" si="10"/>
        <v/>
      </c>
      <c r="R154" s="150" t="str">
        <f>IF(OR($D154="",GlobalParameters!$C$12=""),"",$AA154)</f>
        <v/>
      </c>
      <c r="S154" s="151"/>
      <c r="T154" s="144"/>
      <c r="U154" s="144"/>
      <c r="V154" s="144"/>
      <c r="W154" s="144"/>
      <c r="X154" s="144"/>
      <c r="Y154" s="144"/>
      <c r="Z154" s="144"/>
      <c r="AA154" s="152" t="str">
        <f>IF(OR($D154="",$AB154="",GlobalParameters!$C$12=""),"",IF($AE154&lt;160,$AB154-VLOOKUP($AE154,Relay_Req!$A$2:$I$16,9),""))</f>
        <v/>
      </c>
      <c r="AB154" s="144"/>
      <c r="AC154" s="144"/>
      <c r="AD154" s="151"/>
      <c r="AE154" s="126" t="e">
        <f>100+VLOOKUP($D154,Relay_Req!$N$2:$O$6,2)+VLOOKUP(GlobalParameters!$C$12,Relay_Req!$P$2:$Q$4,2)</f>
        <v>#N/A</v>
      </c>
    </row>
    <row r="155" spans="1:31" x14ac:dyDescent="0.25">
      <c r="A155" s="125"/>
      <c r="B155" s="144"/>
      <c r="C155" s="144"/>
      <c r="D155" s="145"/>
      <c r="E155" s="157"/>
      <c r="F155" s="158" t="str">
        <f t="shared" si="11"/>
        <v/>
      </c>
      <c r="G155" s="148" t="str">
        <f>IF($D155="","",VLOOKUP($AE155,Relay_Req!$A$2:$I$16,5))</f>
        <v/>
      </c>
      <c r="H155" s="157"/>
      <c r="I155" s="158" t="str">
        <f t="shared" si="12"/>
        <v/>
      </c>
      <c r="J155" s="148" t="str">
        <f>IF($D155="","",VLOOKUP($AE155,Relay_Req!$A$2:$I$16,6))</f>
        <v/>
      </c>
      <c r="K155" s="146"/>
      <c r="L155" s="147" t="str">
        <f t="shared" si="13"/>
        <v/>
      </c>
      <c r="M155" s="148" t="str">
        <f>IF($D155="","",VLOOKUP($AE155,Relay_Req!$A$2:$I$16,7))</f>
        <v/>
      </c>
      <c r="N155" s="146"/>
      <c r="O155" s="147" t="str">
        <f t="shared" si="14"/>
        <v/>
      </c>
      <c r="P155" s="148" t="str">
        <f>IF($D155="","",VLOOKUP($AE155,Relay_Req!$A$2:$I$16,8))</f>
        <v/>
      </c>
      <c r="Q155" s="149" t="str">
        <f t="shared" si="10"/>
        <v/>
      </c>
      <c r="R155" s="150" t="str">
        <f>IF(OR($D155="",GlobalParameters!$C$12=""),"",$AA155)</f>
        <v/>
      </c>
      <c r="S155" s="151"/>
      <c r="T155" s="144"/>
      <c r="U155" s="144"/>
      <c r="V155" s="144"/>
      <c r="W155" s="144"/>
      <c r="X155" s="144"/>
      <c r="Y155" s="144"/>
      <c r="Z155" s="144"/>
      <c r="AA155" s="152" t="str">
        <f>IF(OR($D155="",$AB155="",GlobalParameters!$C$12=""),"",IF($AE155&lt;160,$AB155-VLOOKUP($AE155,Relay_Req!$A$2:$I$16,9),""))</f>
        <v/>
      </c>
      <c r="AB155" s="144"/>
      <c r="AC155" s="144"/>
      <c r="AD155" s="151"/>
      <c r="AE155" s="126" t="e">
        <f>100+VLOOKUP($D155,Relay_Req!$N$2:$O$6,2)+VLOOKUP(GlobalParameters!$C$12,Relay_Req!$P$2:$Q$4,2)</f>
        <v>#N/A</v>
      </c>
    </row>
    <row r="156" spans="1:31" x14ac:dyDescent="0.25">
      <c r="A156" s="125"/>
      <c r="B156" s="144"/>
      <c r="C156" s="144"/>
      <c r="D156" s="145"/>
      <c r="E156" s="157"/>
      <c r="F156" s="158" t="str">
        <f t="shared" si="11"/>
        <v/>
      </c>
      <c r="G156" s="148" t="str">
        <f>IF($D156="","",VLOOKUP($AE156,Relay_Req!$A$2:$I$16,5))</f>
        <v/>
      </c>
      <c r="H156" s="157"/>
      <c r="I156" s="158" t="str">
        <f t="shared" si="12"/>
        <v/>
      </c>
      <c r="J156" s="148" t="str">
        <f>IF($D156="","",VLOOKUP($AE156,Relay_Req!$A$2:$I$16,6))</f>
        <v/>
      </c>
      <c r="K156" s="146"/>
      <c r="L156" s="147" t="str">
        <f t="shared" si="13"/>
        <v/>
      </c>
      <c r="M156" s="148" t="str">
        <f>IF($D156="","",VLOOKUP($AE156,Relay_Req!$A$2:$I$16,7))</f>
        <v/>
      </c>
      <c r="N156" s="146"/>
      <c r="O156" s="147" t="str">
        <f t="shared" si="14"/>
        <v/>
      </c>
      <c r="P156" s="148" t="str">
        <f>IF($D156="","",VLOOKUP($AE156,Relay_Req!$A$2:$I$16,8))</f>
        <v/>
      </c>
      <c r="Q156" s="149" t="str">
        <f t="shared" si="10"/>
        <v/>
      </c>
      <c r="R156" s="150" t="str">
        <f>IF(OR($D156="",GlobalParameters!$C$12=""),"",$AA156)</f>
        <v/>
      </c>
      <c r="S156" s="151"/>
      <c r="T156" s="144"/>
      <c r="U156" s="144"/>
      <c r="V156" s="144"/>
      <c r="W156" s="144"/>
      <c r="X156" s="144"/>
      <c r="Y156" s="144"/>
      <c r="Z156" s="144"/>
      <c r="AA156" s="152" t="str">
        <f>IF(OR($D156="",$AB156="",GlobalParameters!$C$12=""),"",IF($AE156&lt;160,$AB156-VLOOKUP($AE156,Relay_Req!$A$2:$I$16,9),""))</f>
        <v/>
      </c>
      <c r="AB156" s="144"/>
      <c r="AC156" s="144"/>
      <c r="AD156" s="151"/>
      <c r="AE156" s="126" t="e">
        <f>100+VLOOKUP($D156,Relay_Req!$N$2:$O$6,2)+VLOOKUP(GlobalParameters!$C$12,Relay_Req!$P$2:$Q$4,2)</f>
        <v>#N/A</v>
      </c>
    </row>
    <row r="157" spans="1:31" x14ac:dyDescent="0.25">
      <c r="A157" s="125"/>
      <c r="B157" s="144"/>
      <c r="C157" s="144"/>
      <c r="D157" s="145"/>
      <c r="E157" s="157"/>
      <c r="F157" s="158" t="str">
        <f t="shared" si="11"/>
        <v/>
      </c>
      <c r="G157" s="148" t="str">
        <f>IF($D157="","",VLOOKUP($AE157,Relay_Req!$A$2:$I$16,5))</f>
        <v/>
      </c>
      <c r="H157" s="157"/>
      <c r="I157" s="158" t="str">
        <f t="shared" si="12"/>
        <v/>
      </c>
      <c r="J157" s="148" t="str">
        <f>IF($D157="","",VLOOKUP($AE157,Relay_Req!$A$2:$I$16,6))</f>
        <v/>
      </c>
      <c r="K157" s="146"/>
      <c r="L157" s="147" t="str">
        <f t="shared" si="13"/>
        <v/>
      </c>
      <c r="M157" s="148" t="str">
        <f>IF($D157="","",VLOOKUP($AE157,Relay_Req!$A$2:$I$16,7))</f>
        <v/>
      </c>
      <c r="N157" s="146"/>
      <c r="O157" s="147" t="str">
        <f t="shared" si="14"/>
        <v/>
      </c>
      <c r="P157" s="148" t="str">
        <f>IF($D157="","",VLOOKUP($AE157,Relay_Req!$A$2:$I$16,8))</f>
        <v/>
      </c>
      <c r="Q157" s="149" t="str">
        <f t="shared" si="10"/>
        <v/>
      </c>
      <c r="R157" s="150" t="str">
        <f>IF(OR($D157="",GlobalParameters!$C$12=""),"",$AA157)</f>
        <v/>
      </c>
      <c r="S157" s="151"/>
      <c r="T157" s="144"/>
      <c r="U157" s="144"/>
      <c r="V157" s="144"/>
      <c r="W157" s="144"/>
      <c r="X157" s="144"/>
      <c r="Y157" s="144"/>
      <c r="Z157" s="144"/>
      <c r="AA157" s="152" t="str">
        <f>IF(OR($D157="",$AB157="",GlobalParameters!$C$12=""),"",IF($AE157&lt;160,$AB157-VLOOKUP($AE157,Relay_Req!$A$2:$I$16,9),""))</f>
        <v/>
      </c>
      <c r="AB157" s="144"/>
      <c r="AC157" s="144"/>
      <c r="AD157" s="151"/>
      <c r="AE157" s="126" t="e">
        <f>100+VLOOKUP($D157,Relay_Req!$N$2:$O$6,2)+VLOOKUP(GlobalParameters!$C$12,Relay_Req!$P$2:$Q$4,2)</f>
        <v>#N/A</v>
      </c>
    </row>
    <row r="158" spans="1:31" x14ac:dyDescent="0.25">
      <c r="A158" s="125"/>
      <c r="B158" s="144"/>
      <c r="C158" s="144"/>
      <c r="D158" s="145"/>
      <c r="E158" s="157"/>
      <c r="F158" s="158" t="str">
        <f t="shared" si="11"/>
        <v/>
      </c>
      <c r="G158" s="148" t="str">
        <f>IF($D158="","",VLOOKUP($AE158,Relay_Req!$A$2:$I$16,5))</f>
        <v/>
      </c>
      <c r="H158" s="157"/>
      <c r="I158" s="158" t="str">
        <f t="shared" si="12"/>
        <v/>
      </c>
      <c r="J158" s="148" t="str">
        <f>IF($D158="","",VLOOKUP($AE158,Relay_Req!$A$2:$I$16,6))</f>
        <v/>
      </c>
      <c r="K158" s="146"/>
      <c r="L158" s="147" t="str">
        <f t="shared" si="13"/>
        <v/>
      </c>
      <c r="M158" s="148" t="str">
        <f>IF($D158="","",VLOOKUP($AE158,Relay_Req!$A$2:$I$16,7))</f>
        <v/>
      </c>
      <c r="N158" s="146"/>
      <c r="O158" s="147" t="str">
        <f t="shared" si="14"/>
        <v/>
      </c>
      <c r="P158" s="148" t="str">
        <f>IF($D158="","",VLOOKUP($AE158,Relay_Req!$A$2:$I$16,8))</f>
        <v/>
      </c>
      <c r="Q158" s="149" t="str">
        <f t="shared" si="10"/>
        <v/>
      </c>
      <c r="R158" s="150" t="str">
        <f>IF(OR($D158="",GlobalParameters!$C$12=""),"",$AA158)</f>
        <v/>
      </c>
      <c r="S158" s="151"/>
      <c r="T158" s="144"/>
      <c r="U158" s="144"/>
      <c r="V158" s="144"/>
      <c r="W158" s="144"/>
      <c r="X158" s="144"/>
      <c r="Y158" s="144"/>
      <c r="Z158" s="144"/>
      <c r="AA158" s="152" t="str">
        <f>IF(OR($D158="",$AB158="",GlobalParameters!$C$12=""),"",IF($AE158&lt;160,$AB158-VLOOKUP($AE158,Relay_Req!$A$2:$I$16,9),""))</f>
        <v/>
      </c>
      <c r="AB158" s="144"/>
      <c r="AC158" s="144"/>
      <c r="AD158" s="151"/>
      <c r="AE158" s="126" t="e">
        <f>100+VLOOKUP($D158,Relay_Req!$N$2:$O$6,2)+VLOOKUP(GlobalParameters!$C$12,Relay_Req!$P$2:$Q$4,2)</f>
        <v>#N/A</v>
      </c>
    </row>
    <row r="159" spans="1:31" x14ac:dyDescent="0.25">
      <c r="A159" s="125"/>
      <c r="B159" s="144"/>
      <c r="C159" s="144"/>
      <c r="D159" s="145"/>
      <c r="E159" s="157"/>
      <c r="F159" s="158" t="str">
        <f t="shared" si="11"/>
        <v/>
      </c>
      <c r="G159" s="148" t="str">
        <f>IF($D159="","",VLOOKUP($AE159,Relay_Req!$A$2:$I$16,5))</f>
        <v/>
      </c>
      <c r="H159" s="157"/>
      <c r="I159" s="158" t="str">
        <f t="shared" si="12"/>
        <v/>
      </c>
      <c r="J159" s="148" t="str">
        <f>IF($D159="","",VLOOKUP($AE159,Relay_Req!$A$2:$I$16,6))</f>
        <v/>
      </c>
      <c r="K159" s="146"/>
      <c r="L159" s="147" t="str">
        <f t="shared" si="13"/>
        <v/>
      </c>
      <c r="M159" s="148" t="str">
        <f>IF($D159="","",VLOOKUP($AE159,Relay_Req!$A$2:$I$16,7))</f>
        <v/>
      </c>
      <c r="N159" s="146"/>
      <c r="O159" s="147" t="str">
        <f t="shared" si="14"/>
        <v/>
      </c>
      <c r="P159" s="148" t="str">
        <f>IF($D159="","",VLOOKUP($AE159,Relay_Req!$A$2:$I$16,8))</f>
        <v/>
      </c>
      <c r="Q159" s="149" t="str">
        <f t="shared" ref="Q159:Q222" si="15">IF($D159="","",$J$6+AC159)</f>
        <v/>
      </c>
      <c r="R159" s="150" t="str">
        <f>IF(OR($D159="",GlobalParameters!$C$12=""),"",$AA159)</f>
        <v/>
      </c>
      <c r="S159" s="151"/>
      <c r="T159" s="144"/>
      <c r="U159" s="144"/>
      <c r="V159" s="144"/>
      <c r="W159" s="144"/>
      <c r="X159" s="144"/>
      <c r="Y159" s="144"/>
      <c r="Z159" s="144"/>
      <c r="AA159" s="152" t="str">
        <f>IF(OR($D159="",$AB159="",GlobalParameters!$C$12=""),"",IF($AE159&lt;160,$AB159-VLOOKUP($AE159,Relay_Req!$A$2:$I$16,9),""))</f>
        <v/>
      </c>
      <c r="AB159" s="144"/>
      <c r="AC159" s="144"/>
      <c r="AD159" s="151"/>
      <c r="AE159" s="126" t="e">
        <f>100+VLOOKUP($D159,Relay_Req!$N$2:$O$6,2)+VLOOKUP(GlobalParameters!$C$12,Relay_Req!$P$2:$Q$4,2)</f>
        <v>#N/A</v>
      </c>
    </row>
    <row r="160" spans="1:31" x14ac:dyDescent="0.25">
      <c r="A160" s="125"/>
      <c r="B160" s="144"/>
      <c r="C160" s="144"/>
      <c r="D160" s="145"/>
      <c r="E160" s="157"/>
      <c r="F160" s="158" t="str">
        <f t="shared" si="11"/>
        <v/>
      </c>
      <c r="G160" s="148" t="str">
        <f>IF($D160="","",VLOOKUP($AE160,Relay_Req!$A$2:$I$16,5))</f>
        <v/>
      </c>
      <c r="H160" s="157"/>
      <c r="I160" s="158" t="str">
        <f t="shared" si="12"/>
        <v/>
      </c>
      <c r="J160" s="148" t="str">
        <f>IF($D160="","",VLOOKUP($AE160,Relay_Req!$A$2:$I$16,6))</f>
        <v/>
      </c>
      <c r="K160" s="146"/>
      <c r="L160" s="147" t="str">
        <f t="shared" si="13"/>
        <v/>
      </c>
      <c r="M160" s="148" t="str">
        <f>IF($D160="","",VLOOKUP($AE160,Relay_Req!$A$2:$I$16,7))</f>
        <v/>
      </c>
      <c r="N160" s="146"/>
      <c r="O160" s="147" t="str">
        <f t="shared" si="14"/>
        <v/>
      </c>
      <c r="P160" s="148" t="str">
        <f>IF($D160="","",VLOOKUP($AE160,Relay_Req!$A$2:$I$16,8))</f>
        <v/>
      </c>
      <c r="Q160" s="149" t="str">
        <f t="shared" si="15"/>
        <v/>
      </c>
      <c r="R160" s="150" t="str">
        <f>IF(OR($D160="",GlobalParameters!$C$12=""),"",$AA160)</f>
        <v/>
      </c>
      <c r="S160" s="151"/>
      <c r="T160" s="144"/>
      <c r="U160" s="144"/>
      <c r="V160" s="144"/>
      <c r="W160" s="144"/>
      <c r="X160" s="144"/>
      <c r="Y160" s="144"/>
      <c r="Z160" s="144"/>
      <c r="AA160" s="152" t="str">
        <f>IF(OR($D160="",$AB160="",GlobalParameters!$C$12=""),"",IF($AE160&lt;160,$AB160-VLOOKUP($AE160,Relay_Req!$A$2:$I$16,9),""))</f>
        <v/>
      </c>
      <c r="AB160" s="144"/>
      <c r="AC160" s="144"/>
      <c r="AD160" s="151"/>
      <c r="AE160" s="126" t="e">
        <f>100+VLOOKUP($D160,Relay_Req!$N$2:$O$6,2)+VLOOKUP(GlobalParameters!$C$12,Relay_Req!$P$2:$Q$4,2)</f>
        <v>#N/A</v>
      </c>
    </row>
    <row r="161" spans="1:31" x14ac:dyDescent="0.25">
      <c r="A161" s="125"/>
      <c r="B161" s="144"/>
      <c r="C161" s="144"/>
      <c r="D161" s="145"/>
      <c r="E161" s="157"/>
      <c r="F161" s="158" t="str">
        <f t="shared" si="11"/>
        <v/>
      </c>
      <c r="G161" s="148" t="str">
        <f>IF($D161="","",VLOOKUP($AE161,Relay_Req!$A$2:$I$16,5))</f>
        <v/>
      </c>
      <c r="H161" s="157"/>
      <c r="I161" s="158" t="str">
        <f t="shared" si="12"/>
        <v/>
      </c>
      <c r="J161" s="148" t="str">
        <f>IF($D161="","",VLOOKUP($AE161,Relay_Req!$A$2:$I$16,6))</f>
        <v/>
      </c>
      <c r="K161" s="146"/>
      <c r="L161" s="147" t="str">
        <f t="shared" si="13"/>
        <v/>
      </c>
      <c r="M161" s="148" t="str">
        <f>IF($D161="","",VLOOKUP($AE161,Relay_Req!$A$2:$I$16,7))</f>
        <v/>
      </c>
      <c r="N161" s="146"/>
      <c r="O161" s="147" t="str">
        <f t="shared" si="14"/>
        <v/>
      </c>
      <c r="P161" s="148" t="str">
        <f>IF($D161="","",VLOOKUP($AE161,Relay_Req!$A$2:$I$16,8))</f>
        <v/>
      </c>
      <c r="Q161" s="149" t="str">
        <f t="shared" si="15"/>
        <v/>
      </c>
      <c r="R161" s="150" t="str">
        <f>IF(OR($D161="",GlobalParameters!$C$12=""),"",$AA161)</f>
        <v/>
      </c>
      <c r="S161" s="151"/>
      <c r="T161" s="144"/>
      <c r="U161" s="144"/>
      <c r="V161" s="144"/>
      <c r="W161" s="144"/>
      <c r="X161" s="144"/>
      <c r="Y161" s="144"/>
      <c r="Z161" s="144"/>
      <c r="AA161" s="152" t="str">
        <f>IF(OR($D161="",$AB161="",GlobalParameters!$C$12=""),"",IF($AE161&lt;160,$AB161-VLOOKUP($AE161,Relay_Req!$A$2:$I$16,9),""))</f>
        <v/>
      </c>
      <c r="AB161" s="144"/>
      <c r="AC161" s="144"/>
      <c r="AD161" s="151"/>
      <c r="AE161" s="126" t="e">
        <f>100+VLOOKUP($D161,Relay_Req!$N$2:$O$6,2)+VLOOKUP(GlobalParameters!$C$12,Relay_Req!$P$2:$Q$4,2)</f>
        <v>#N/A</v>
      </c>
    </row>
    <row r="162" spans="1:31" x14ac:dyDescent="0.25">
      <c r="A162" s="125"/>
      <c r="B162" s="144"/>
      <c r="C162" s="144"/>
      <c r="D162" s="145"/>
      <c r="E162" s="157"/>
      <c r="F162" s="158" t="str">
        <f t="shared" si="11"/>
        <v/>
      </c>
      <c r="G162" s="148" t="str">
        <f>IF($D162="","",VLOOKUP($AE162,Relay_Req!$A$2:$I$16,5))</f>
        <v/>
      </c>
      <c r="H162" s="157"/>
      <c r="I162" s="158" t="str">
        <f t="shared" si="12"/>
        <v/>
      </c>
      <c r="J162" s="148" t="str">
        <f>IF($D162="","",VLOOKUP($AE162,Relay_Req!$A$2:$I$16,6))</f>
        <v/>
      </c>
      <c r="K162" s="146"/>
      <c r="L162" s="147" t="str">
        <f t="shared" si="13"/>
        <v/>
      </c>
      <c r="M162" s="148" t="str">
        <f>IF($D162="","",VLOOKUP($AE162,Relay_Req!$A$2:$I$16,7))</f>
        <v/>
      </c>
      <c r="N162" s="146"/>
      <c r="O162" s="147" t="str">
        <f t="shared" si="14"/>
        <v/>
      </c>
      <c r="P162" s="148" t="str">
        <f>IF($D162="","",VLOOKUP($AE162,Relay_Req!$A$2:$I$16,8))</f>
        <v/>
      </c>
      <c r="Q162" s="149" t="str">
        <f t="shared" si="15"/>
        <v/>
      </c>
      <c r="R162" s="150" t="str">
        <f>IF(OR($D162="",GlobalParameters!$C$12=""),"",$AA162)</f>
        <v/>
      </c>
      <c r="S162" s="151"/>
      <c r="T162" s="144"/>
      <c r="U162" s="144"/>
      <c r="V162" s="144"/>
      <c r="W162" s="144"/>
      <c r="X162" s="144"/>
      <c r="Y162" s="144"/>
      <c r="Z162" s="144"/>
      <c r="AA162" s="152" t="str">
        <f>IF(OR($D162="",$AB162="",GlobalParameters!$C$12=""),"",IF($AE162&lt;160,$AB162-VLOOKUP($AE162,Relay_Req!$A$2:$I$16,9),""))</f>
        <v/>
      </c>
      <c r="AB162" s="144"/>
      <c r="AC162" s="144"/>
      <c r="AD162" s="151"/>
      <c r="AE162" s="126" t="e">
        <f>100+VLOOKUP($D162,Relay_Req!$N$2:$O$6,2)+VLOOKUP(GlobalParameters!$C$12,Relay_Req!$P$2:$Q$4,2)</f>
        <v>#N/A</v>
      </c>
    </row>
    <row r="163" spans="1:31" x14ac:dyDescent="0.25">
      <c r="A163" s="125"/>
      <c r="B163" s="144"/>
      <c r="C163" s="144"/>
      <c r="D163" s="145"/>
      <c r="E163" s="157"/>
      <c r="F163" s="158" t="str">
        <f t="shared" si="11"/>
        <v/>
      </c>
      <c r="G163" s="148" t="str">
        <f>IF($D163="","",VLOOKUP($AE163,Relay_Req!$A$2:$I$16,5))</f>
        <v/>
      </c>
      <c r="H163" s="157"/>
      <c r="I163" s="158" t="str">
        <f t="shared" si="12"/>
        <v/>
      </c>
      <c r="J163" s="148" t="str">
        <f>IF($D163="","",VLOOKUP($AE163,Relay_Req!$A$2:$I$16,6))</f>
        <v/>
      </c>
      <c r="K163" s="146"/>
      <c r="L163" s="147" t="str">
        <f t="shared" si="13"/>
        <v/>
      </c>
      <c r="M163" s="148" t="str">
        <f>IF($D163="","",VLOOKUP($AE163,Relay_Req!$A$2:$I$16,7))</f>
        <v/>
      </c>
      <c r="N163" s="146"/>
      <c r="O163" s="147" t="str">
        <f t="shared" si="14"/>
        <v/>
      </c>
      <c r="P163" s="148" t="str">
        <f>IF($D163="","",VLOOKUP($AE163,Relay_Req!$A$2:$I$16,8))</f>
        <v/>
      </c>
      <c r="Q163" s="149" t="str">
        <f t="shared" si="15"/>
        <v/>
      </c>
      <c r="R163" s="150" t="str">
        <f>IF(OR($D163="",GlobalParameters!$C$12=""),"",$AA163)</f>
        <v/>
      </c>
      <c r="S163" s="151"/>
      <c r="T163" s="144"/>
      <c r="U163" s="144"/>
      <c r="V163" s="144"/>
      <c r="W163" s="144"/>
      <c r="X163" s="144"/>
      <c r="Y163" s="144"/>
      <c r="Z163" s="144"/>
      <c r="AA163" s="152" t="str">
        <f>IF(OR($D163="",$AB163="",GlobalParameters!$C$12=""),"",IF($AE163&lt;160,$AB163-VLOOKUP($AE163,Relay_Req!$A$2:$I$16,9),""))</f>
        <v/>
      </c>
      <c r="AB163" s="144"/>
      <c r="AC163" s="144"/>
      <c r="AD163" s="151"/>
      <c r="AE163" s="126" t="e">
        <f>100+VLOOKUP($D163,Relay_Req!$N$2:$O$6,2)+VLOOKUP(GlobalParameters!$C$12,Relay_Req!$P$2:$Q$4,2)</f>
        <v>#N/A</v>
      </c>
    </row>
    <row r="164" spans="1:31" x14ac:dyDescent="0.25">
      <c r="A164" s="125"/>
      <c r="B164" s="144"/>
      <c r="C164" s="144"/>
      <c r="D164" s="145"/>
      <c r="E164" s="157"/>
      <c r="F164" s="158" t="str">
        <f t="shared" si="11"/>
        <v/>
      </c>
      <c r="G164" s="148" t="str">
        <f>IF($D164="","",VLOOKUP($AE164,Relay_Req!$A$2:$I$16,5))</f>
        <v/>
      </c>
      <c r="H164" s="157"/>
      <c r="I164" s="158" t="str">
        <f t="shared" si="12"/>
        <v/>
      </c>
      <c r="J164" s="148" t="str">
        <f>IF($D164="","",VLOOKUP($AE164,Relay_Req!$A$2:$I$16,6))</f>
        <v/>
      </c>
      <c r="K164" s="146"/>
      <c r="L164" s="147" t="str">
        <f t="shared" si="13"/>
        <v/>
      </c>
      <c r="M164" s="148" t="str">
        <f>IF($D164="","",VLOOKUP($AE164,Relay_Req!$A$2:$I$16,7))</f>
        <v/>
      </c>
      <c r="N164" s="146"/>
      <c r="O164" s="147" t="str">
        <f t="shared" si="14"/>
        <v/>
      </c>
      <c r="P164" s="148" t="str">
        <f>IF($D164="","",VLOOKUP($AE164,Relay_Req!$A$2:$I$16,8))</f>
        <v/>
      </c>
      <c r="Q164" s="149" t="str">
        <f t="shared" si="15"/>
        <v/>
      </c>
      <c r="R164" s="150" t="str">
        <f>IF(OR($D164="",GlobalParameters!$C$12=""),"",$AA164)</f>
        <v/>
      </c>
      <c r="S164" s="151"/>
      <c r="T164" s="144"/>
      <c r="U164" s="144"/>
      <c r="V164" s="144"/>
      <c r="W164" s="144"/>
      <c r="X164" s="144"/>
      <c r="Y164" s="144"/>
      <c r="Z164" s="144"/>
      <c r="AA164" s="152" t="str">
        <f>IF(OR($D164="",$AB164="",GlobalParameters!$C$12=""),"",IF($AE164&lt;160,$AB164-VLOOKUP($AE164,Relay_Req!$A$2:$I$16,9),""))</f>
        <v/>
      </c>
      <c r="AB164" s="144"/>
      <c r="AC164" s="144"/>
      <c r="AD164" s="151"/>
      <c r="AE164" s="126" t="e">
        <f>100+VLOOKUP($D164,Relay_Req!$N$2:$O$6,2)+VLOOKUP(GlobalParameters!$C$12,Relay_Req!$P$2:$Q$4,2)</f>
        <v>#N/A</v>
      </c>
    </row>
    <row r="165" spans="1:31" x14ac:dyDescent="0.25">
      <c r="A165" s="125"/>
      <c r="B165" s="144"/>
      <c r="C165" s="144"/>
      <c r="D165" s="145"/>
      <c r="E165" s="157"/>
      <c r="F165" s="158" t="str">
        <f t="shared" si="11"/>
        <v/>
      </c>
      <c r="G165" s="148" t="str">
        <f>IF($D165="","",VLOOKUP($AE165,Relay_Req!$A$2:$I$16,5))</f>
        <v/>
      </c>
      <c r="H165" s="157"/>
      <c r="I165" s="158" t="str">
        <f t="shared" si="12"/>
        <v/>
      </c>
      <c r="J165" s="148" t="str">
        <f>IF($D165="","",VLOOKUP($AE165,Relay_Req!$A$2:$I$16,6))</f>
        <v/>
      </c>
      <c r="K165" s="146"/>
      <c r="L165" s="147" t="str">
        <f t="shared" si="13"/>
        <v/>
      </c>
      <c r="M165" s="148" t="str">
        <f>IF($D165="","",VLOOKUP($AE165,Relay_Req!$A$2:$I$16,7))</f>
        <v/>
      </c>
      <c r="N165" s="146"/>
      <c r="O165" s="147" t="str">
        <f t="shared" si="14"/>
        <v/>
      </c>
      <c r="P165" s="148" t="str">
        <f>IF($D165="","",VLOOKUP($AE165,Relay_Req!$A$2:$I$16,8))</f>
        <v/>
      </c>
      <c r="Q165" s="149" t="str">
        <f t="shared" si="15"/>
        <v/>
      </c>
      <c r="R165" s="150" t="str">
        <f>IF(OR($D165="",GlobalParameters!$C$12=""),"",$AA165)</f>
        <v/>
      </c>
      <c r="S165" s="151"/>
      <c r="T165" s="144"/>
      <c r="U165" s="144"/>
      <c r="V165" s="144"/>
      <c r="W165" s="144"/>
      <c r="X165" s="144"/>
      <c r="Y165" s="144"/>
      <c r="Z165" s="144"/>
      <c r="AA165" s="152" t="str">
        <f>IF(OR($D165="",$AB165="",GlobalParameters!$C$12=""),"",IF($AE165&lt;160,$AB165-VLOOKUP($AE165,Relay_Req!$A$2:$I$16,9),""))</f>
        <v/>
      </c>
      <c r="AB165" s="144"/>
      <c r="AC165" s="144"/>
      <c r="AD165" s="151"/>
      <c r="AE165" s="126" t="e">
        <f>100+VLOOKUP($D165,Relay_Req!$N$2:$O$6,2)+VLOOKUP(GlobalParameters!$C$12,Relay_Req!$P$2:$Q$4,2)</f>
        <v>#N/A</v>
      </c>
    </row>
    <row r="166" spans="1:31" x14ac:dyDescent="0.25">
      <c r="A166" s="125"/>
      <c r="B166" s="144"/>
      <c r="C166" s="144"/>
      <c r="D166" s="145"/>
      <c r="E166" s="157"/>
      <c r="F166" s="158" t="str">
        <f t="shared" si="11"/>
        <v/>
      </c>
      <c r="G166" s="148" t="str">
        <f>IF($D166="","",VLOOKUP($AE166,Relay_Req!$A$2:$I$16,5))</f>
        <v/>
      </c>
      <c r="H166" s="157"/>
      <c r="I166" s="158" t="str">
        <f t="shared" si="12"/>
        <v/>
      </c>
      <c r="J166" s="148" t="str">
        <f>IF($D166="","",VLOOKUP($AE166,Relay_Req!$A$2:$I$16,6))</f>
        <v/>
      </c>
      <c r="K166" s="146"/>
      <c r="L166" s="147" t="str">
        <f t="shared" si="13"/>
        <v/>
      </c>
      <c r="M166" s="148" t="str">
        <f>IF($D166="","",VLOOKUP($AE166,Relay_Req!$A$2:$I$16,7))</f>
        <v/>
      </c>
      <c r="N166" s="146"/>
      <c r="O166" s="147" t="str">
        <f t="shared" si="14"/>
        <v/>
      </c>
      <c r="P166" s="148" t="str">
        <f>IF($D166="","",VLOOKUP($AE166,Relay_Req!$A$2:$I$16,8))</f>
        <v/>
      </c>
      <c r="Q166" s="149" t="str">
        <f t="shared" si="15"/>
        <v/>
      </c>
      <c r="R166" s="150" t="str">
        <f>IF(OR($D166="",GlobalParameters!$C$12=""),"",$AA166)</f>
        <v/>
      </c>
      <c r="S166" s="151"/>
      <c r="T166" s="144"/>
      <c r="U166" s="144"/>
      <c r="V166" s="144"/>
      <c r="W166" s="144"/>
      <c r="X166" s="144"/>
      <c r="Y166" s="144"/>
      <c r="Z166" s="144"/>
      <c r="AA166" s="152" t="str">
        <f>IF(OR($D166="",$AB166="",GlobalParameters!$C$12=""),"",IF($AE166&lt;160,$AB166-VLOOKUP($AE166,Relay_Req!$A$2:$I$16,9),""))</f>
        <v/>
      </c>
      <c r="AB166" s="144"/>
      <c r="AC166" s="144"/>
      <c r="AD166" s="151"/>
      <c r="AE166" s="126" t="e">
        <f>100+VLOOKUP($D166,Relay_Req!$N$2:$O$6,2)+VLOOKUP(GlobalParameters!$C$12,Relay_Req!$P$2:$Q$4,2)</f>
        <v>#N/A</v>
      </c>
    </row>
    <row r="167" spans="1:31" x14ac:dyDescent="0.25">
      <c r="A167" s="125"/>
      <c r="B167" s="144"/>
      <c r="C167" s="144"/>
      <c r="D167" s="145"/>
      <c r="E167" s="157"/>
      <c r="F167" s="158" t="str">
        <f t="shared" si="11"/>
        <v/>
      </c>
      <c r="G167" s="148" t="str">
        <f>IF($D167="","",VLOOKUP($AE167,Relay_Req!$A$2:$I$16,5))</f>
        <v/>
      </c>
      <c r="H167" s="157"/>
      <c r="I167" s="158" t="str">
        <f t="shared" si="12"/>
        <v/>
      </c>
      <c r="J167" s="148" t="str">
        <f>IF($D167="","",VLOOKUP($AE167,Relay_Req!$A$2:$I$16,6))</f>
        <v/>
      </c>
      <c r="K167" s="146"/>
      <c r="L167" s="147" t="str">
        <f t="shared" si="13"/>
        <v/>
      </c>
      <c r="M167" s="148" t="str">
        <f>IF($D167="","",VLOOKUP($AE167,Relay_Req!$A$2:$I$16,7))</f>
        <v/>
      </c>
      <c r="N167" s="146"/>
      <c r="O167" s="147" t="str">
        <f t="shared" si="14"/>
        <v/>
      </c>
      <c r="P167" s="148" t="str">
        <f>IF($D167="","",VLOOKUP($AE167,Relay_Req!$A$2:$I$16,8))</f>
        <v/>
      </c>
      <c r="Q167" s="149" t="str">
        <f t="shared" si="15"/>
        <v/>
      </c>
      <c r="R167" s="150" t="str">
        <f>IF(OR($D167="",GlobalParameters!$C$12=""),"",$AA167)</f>
        <v/>
      </c>
      <c r="S167" s="151"/>
      <c r="T167" s="144"/>
      <c r="U167" s="144"/>
      <c r="V167" s="144"/>
      <c r="W167" s="144"/>
      <c r="X167" s="144"/>
      <c r="Y167" s="144"/>
      <c r="Z167" s="144"/>
      <c r="AA167" s="152" t="str">
        <f>IF(OR($D167="",$AB167="",GlobalParameters!$C$12=""),"",IF($AE167&lt;160,$AB167-VLOOKUP($AE167,Relay_Req!$A$2:$I$16,9),""))</f>
        <v/>
      </c>
      <c r="AB167" s="144"/>
      <c r="AC167" s="144"/>
      <c r="AD167" s="151"/>
      <c r="AE167" s="126" t="e">
        <f>100+VLOOKUP($D167,Relay_Req!$N$2:$O$6,2)+VLOOKUP(GlobalParameters!$C$12,Relay_Req!$P$2:$Q$4,2)</f>
        <v>#N/A</v>
      </c>
    </row>
    <row r="168" spans="1:31" x14ac:dyDescent="0.25">
      <c r="A168" s="125"/>
      <c r="B168" s="144"/>
      <c r="C168" s="144"/>
      <c r="D168" s="145"/>
      <c r="E168" s="157"/>
      <c r="F168" s="158" t="str">
        <f t="shared" si="11"/>
        <v/>
      </c>
      <c r="G168" s="148" t="str">
        <f>IF($D168="","",VLOOKUP($AE168,Relay_Req!$A$2:$I$16,5))</f>
        <v/>
      </c>
      <c r="H168" s="157"/>
      <c r="I168" s="158" t="str">
        <f t="shared" si="12"/>
        <v/>
      </c>
      <c r="J168" s="148" t="str">
        <f>IF($D168="","",VLOOKUP($AE168,Relay_Req!$A$2:$I$16,6))</f>
        <v/>
      </c>
      <c r="K168" s="146"/>
      <c r="L168" s="147" t="str">
        <f t="shared" si="13"/>
        <v/>
      </c>
      <c r="M168" s="148" t="str">
        <f>IF($D168="","",VLOOKUP($AE168,Relay_Req!$A$2:$I$16,7))</f>
        <v/>
      </c>
      <c r="N168" s="146"/>
      <c r="O168" s="147" t="str">
        <f t="shared" si="14"/>
        <v/>
      </c>
      <c r="P168" s="148" t="str">
        <f>IF($D168="","",VLOOKUP($AE168,Relay_Req!$A$2:$I$16,8))</f>
        <v/>
      </c>
      <c r="Q168" s="149" t="str">
        <f t="shared" si="15"/>
        <v/>
      </c>
      <c r="R168" s="150" t="str">
        <f>IF(OR($D168="",GlobalParameters!$C$12=""),"",$AA168)</f>
        <v/>
      </c>
      <c r="S168" s="151"/>
      <c r="T168" s="144"/>
      <c r="U168" s="144"/>
      <c r="V168" s="144"/>
      <c r="W168" s="144"/>
      <c r="X168" s="144"/>
      <c r="Y168" s="144"/>
      <c r="Z168" s="144"/>
      <c r="AA168" s="152" t="str">
        <f>IF(OR($D168="",$AB168="",GlobalParameters!$C$12=""),"",IF($AE168&lt;160,$AB168-VLOOKUP($AE168,Relay_Req!$A$2:$I$16,9),""))</f>
        <v/>
      </c>
      <c r="AB168" s="144"/>
      <c r="AC168" s="144"/>
      <c r="AD168" s="151"/>
      <c r="AE168" s="126" t="e">
        <f>100+VLOOKUP($D168,Relay_Req!$N$2:$O$6,2)+VLOOKUP(GlobalParameters!$C$12,Relay_Req!$P$2:$Q$4,2)</f>
        <v>#N/A</v>
      </c>
    </row>
    <row r="169" spans="1:31" x14ac:dyDescent="0.25">
      <c r="A169" s="125"/>
      <c r="B169" s="144"/>
      <c r="C169" s="144"/>
      <c r="D169" s="145"/>
      <c r="E169" s="157"/>
      <c r="F169" s="158" t="str">
        <f t="shared" si="11"/>
        <v/>
      </c>
      <c r="G169" s="148" t="str">
        <f>IF($D169="","",VLOOKUP($AE169,Relay_Req!$A$2:$I$16,5))</f>
        <v/>
      </c>
      <c r="H169" s="157"/>
      <c r="I169" s="158" t="str">
        <f t="shared" si="12"/>
        <v/>
      </c>
      <c r="J169" s="148" t="str">
        <f>IF($D169="","",VLOOKUP($AE169,Relay_Req!$A$2:$I$16,6))</f>
        <v/>
      </c>
      <c r="K169" s="146"/>
      <c r="L169" s="147" t="str">
        <f t="shared" si="13"/>
        <v/>
      </c>
      <c r="M169" s="148" t="str">
        <f>IF($D169="","",VLOOKUP($AE169,Relay_Req!$A$2:$I$16,7))</f>
        <v/>
      </c>
      <c r="N169" s="146"/>
      <c r="O169" s="147" t="str">
        <f t="shared" si="14"/>
        <v/>
      </c>
      <c r="P169" s="148" t="str">
        <f>IF($D169="","",VLOOKUP($AE169,Relay_Req!$A$2:$I$16,8))</f>
        <v/>
      </c>
      <c r="Q169" s="149" t="str">
        <f t="shared" si="15"/>
        <v/>
      </c>
      <c r="R169" s="150" t="str">
        <f>IF(OR($D169="",GlobalParameters!$C$12=""),"",$AA169)</f>
        <v/>
      </c>
      <c r="S169" s="151"/>
      <c r="T169" s="144"/>
      <c r="U169" s="144"/>
      <c r="V169" s="144"/>
      <c r="W169" s="144"/>
      <c r="X169" s="144"/>
      <c r="Y169" s="144"/>
      <c r="Z169" s="144"/>
      <c r="AA169" s="152" t="str">
        <f>IF(OR($D169="",$AB169="",GlobalParameters!$C$12=""),"",IF($AE169&lt;160,$AB169-VLOOKUP($AE169,Relay_Req!$A$2:$I$16,9),""))</f>
        <v/>
      </c>
      <c r="AB169" s="144"/>
      <c r="AC169" s="144"/>
      <c r="AD169" s="151"/>
      <c r="AE169" s="126" t="e">
        <f>100+VLOOKUP($D169,Relay_Req!$N$2:$O$6,2)+VLOOKUP(GlobalParameters!$C$12,Relay_Req!$P$2:$Q$4,2)</f>
        <v>#N/A</v>
      </c>
    </row>
    <row r="170" spans="1:31" x14ac:dyDescent="0.25">
      <c r="A170" s="125"/>
      <c r="B170" s="144"/>
      <c r="C170" s="144"/>
      <c r="D170" s="145"/>
      <c r="E170" s="157"/>
      <c r="F170" s="158" t="str">
        <f t="shared" si="11"/>
        <v/>
      </c>
      <c r="G170" s="148" t="str">
        <f>IF($D170="","",VLOOKUP($AE170,Relay_Req!$A$2:$I$16,5))</f>
        <v/>
      </c>
      <c r="H170" s="157"/>
      <c r="I170" s="158" t="str">
        <f t="shared" si="12"/>
        <v/>
      </c>
      <c r="J170" s="148" t="str">
        <f>IF($D170="","",VLOOKUP($AE170,Relay_Req!$A$2:$I$16,6))</f>
        <v/>
      </c>
      <c r="K170" s="146"/>
      <c r="L170" s="147" t="str">
        <f t="shared" si="13"/>
        <v/>
      </c>
      <c r="M170" s="148" t="str">
        <f>IF($D170="","",VLOOKUP($AE170,Relay_Req!$A$2:$I$16,7))</f>
        <v/>
      </c>
      <c r="N170" s="146"/>
      <c r="O170" s="147" t="str">
        <f t="shared" si="14"/>
        <v/>
      </c>
      <c r="P170" s="148" t="str">
        <f>IF($D170="","",VLOOKUP($AE170,Relay_Req!$A$2:$I$16,8))</f>
        <v/>
      </c>
      <c r="Q170" s="149" t="str">
        <f t="shared" si="15"/>
        <v/>
      </c>
      <c r="R170" s="150" t="str">
        <f>IF(OR($D170="",GlobalParameters!$C$12=""),"",$AA170)</f>
        <v/>
      </c>
      <c r="S170" s="151"/>
      <c r="T170" s="144"/>
      <c r="U170" s="144"/>
      <c r="V170" s="144"/>
      <c r="W170" s="144"/>
      <c r="X170" s="144"/>
      <c r="Y170" s="144"/>
      <c r="Z170" s="144"/>
      <c r="AA170" s="152" t="str">
        <f>IF(OR($D170="",$AB170="",GlobalParameters!$C$12=""),"",IF($AE170&lt;160,$AB170-VLOOKUP($AE170,Relay_Req!$A$2:$I$16,9),""))</f>
        <v/>
      </c>
      <c r="AB170" s="144"/>
      <c r="AC170" s="144"/>
      <c r="AD170" s="151"/>
      <c r="AE170" s="126" t="e">
        <f>100+VLOOKUP($D170,Relay_Req!$N$2:$O$6,2)+VLOOKUP(GlobalParameters!$C$12,Relay_Req!$P$2:$Q$4,2)</f>
        <v>#N/A</v>
      </c>
    </row>
    <row r="171" spans="1:31" x14ac:dyDescent="0.25">
      <c r="A171" s="125"/>
      <c r="B171" s="144"/>
      <c r="C171" s="144"/>
      <c r="D171" s="145"/>
      <c r="E171" s="157"/>
      <c r="F171" s="158" t="str">
        <f t="shared" si="11"/>
        <v/>
      </c>
      <c r="G171" s="148" t="str">
        <f>IF($D171="","",VLOOKUP($AE171,Relay_Req!$A$2:$I$16,5))</f>
        <v/>
      </c>
      <c r="H171" s="157"/>
      <c r="I171" s="158" t="str">
        <f t="shared" si="12"/>
        <v/>
      </c>
      <c r="J171" s="148" t="str">
        <f>IF($D171="","",VLOOKUP($AE171,Relay_Req!$A$2:$I$16,6))</f>
        <v/>
      </c>
      <c r="K171" s="146"/>
      <c r="L171" s="147" t="str">
        <f t="shared" si="13"/>
        <v/>
      </c>
      <c r="M171" s="148" t="str">
        <f>IF($D171="","",VLOOKUP($AE171,Relay_Req!$A$2:$I$16,7))</f>
        <v/>
      </c>
      <c r="N171" s="146"/>
      <c r="O171" s="147" t="str">
        <f t="shared" si="14"/>
        <v/>
      </c>
      <c r="P171" s="148" t="str">
        <f>IF($D171="","",VLOOKUP($AE171,Relay_Req!$A$2:$I$16,8))</f>
        <v/>
      </c>
      <c r="Q171" s="149" t="str">
        <f t="shared" si="15"/>
        <v/>
      </c>
      <c r="R171" s="150" t="str">
        <f>IF(OR($D171="",GlobalParameters!$C$12=""),"",$AA171)</f>
        <v/>
      </c>
      <c r="S171" s="151"/>
      <c r="T171" s="144"/>
      <c r="U171" s="144"/>
      <c r="V171" s="144"/>
      <c r="W171" s="144"/>
      <c r="X171" s="144"/>
      <c r="Y171" s="144"/>
      <c r="Z171" s="144"/>
      <c r="AA171" s="152" t="str">
        <f>IF(OR($D171="",$AB171="",GlobalParameters!$C$12=""),"",IF($AE171&lt;160,$AB171-VLOOKUP($AE171,Relay_Req!$A$2:$I$16,9),""))</f>
        <v/>
      </c>
      <c r="AB171" s="144"/>
      <c r="AC171" s="144"/>
      <c r="AD171" s="151"/>
      <c r="AE171" s="126" t="e">
        <f>100+VLOOKUP($D171,Relay_Req!$N$2:$O$6,2)+VLOOKUP(GlobalParameters!$C$12,Relay_Req!$P$2:$Q$4,2)</f>
        <v>#N/A</v>
      </c>
    </row>
    <row r="172" spans="1:31" x14ac:dyDescent="0.25">
      <c r="A172" s="125"/>
      <c r="B172" s="144"/>
      <c r="C172" s="144"/>
      <c r="D172" s="145"/>
      <c r="E172" s="157"/>
      <c r="F172" s="158" t="str">
        <f t="shared" si="11"/>
        <v/>
      </c>
      <c r="G172" s="148" t="str">
        <f>IF($D172="","",VLOOKUP($AE172,Relay_Req!$A$2:$I$16,5))</f>
        <v/>
      </c>
      <c r="H172" s="157"/>
      <c r="I172" s="158" t="str">
        <f t="shared" si="12"/>
        <v/>
      </c>
      <c r="J172" s="148" t="str">
        <f>IF($D172="","",VLOOKUP($AE172,Relay_Req!$A$2:$I$16,6))</f>
        <v/>
      </c>
      <c r="K172" s="146"/>
      <c r="L172" s="147" t="str">
        <f t="shared" si="13"/>
        <v/>
      </c>
      <c r="M172" s="148" t="str">
        <f>IF($D172="","",VLOOKUP($AE172,Relay_Req!$A$2:$I$16,7))</f>
        <v/>
      </c>
      <c r="N172" s="146"/>
      <c r="O172" s="147" t="str">
        <f t="shared" si="14"/>
        <v/>
      </c>
      <c r="P172" s="148" t="str">
        <f>IF($D172="","",VLOOKUP($AE172,Relay_Req!$A$2:$I$16,8))</f>
        <v/>
      </c>
      <c r="Q172" s="149" t="str">
        <f t="shared" si="15"/>
        <v/>
      </c>
      <c r="R172" s="150" t="str">
        <f>IF(OR($D172="",GlobalParameters!$C$12=""),"",$AA172)</f>
        <v/>
      </c>
      <c r="S172" s="151"/>
      <c r="T172" s="144"/>
      <c r="U172" s="144"/>
      <c r="V172" s="144"/>
      <c r="W172" s="144"/>
      <c r="X172" s="144"/>
      <c r="Y172" s="144"/>
      <c r="Z172" s="144"/>
      <c r="AA172" s="152" t="str">
        <f>IF(OR($D172="",$AB172="",GlobalParameters!$C$12=""),"",IF($AE172&lt;160,$AB172-VLOOKUP($AE172,Relay_Req!$A$2:$I$16,9),""))</f>
        <v/>
      </c>
      <c r="AB172" s="144"/>
      <c r="AC172" s="144"/>
      <c r="AD172" s="151"/>
      <c r="AE172" s="126" t="e">
        <f>100+VLOOKUP($D172,Relay_Req!$N$2:$O$6,2)+VLOOKUP(GlobalParameters!$C$12,Relay_Req!$P$2:$Q$4,2)</f>
        <v>#N/A</v>
      </c>
    </row>
    <row r="173" spans="1:31" x14ac:dyDescent="0.25">
      <c r="A173" s="125"/>
      <c r="B173" s="144"/>
      <c r="C173" s="144"/>
      <c r="D173" s="145"/>
      <c r="E173" s="157"/>
      <c r="F173" s="158" t="str">
        <f t="shared" si="11"/>
        <v/>
      </c>
      <c r="G173" s="148" t="str">
        <f>IF($D173="","",VLOOKUP($AE173,Relay_Req!$A$2:$I$16,5))</f>
        <v/>
      </c>
      <c r="H173" s="157"/>
      <c r="I173" s="158" t="str">
        <f t="shared" si="12"/>
        <v/>
      </c>
      <c r="J173" s="148" t="str">
        <f>IF($D173="","",VLOOKUP($AE173,Relay_Req!$A$2:$I$16,6))</f>
        <v/>
      </c>
      <c r="K173" s="146"/>
      <c r="L173" s="147" t="str">
        <f t="shared" si="13"/>
        <v/>
      </c>
      <c r="M173" s="148" t="str">
        <f>IF($D173="","",VLOOKUP($AE173,Relay_Req!$A$2:$I$16,7))</f>
        <v/>
      </c>
      <c r="N173" s="146"/>
      <c r="O173" s="147" t="str">
        <f t="shared" si="14"/>
        <v/>
      </c>
      <c r="P173" s="148" t="str">
        <f>IF($D173="","",VLOOKUP($AE173,Relay_Req!$A$2:$I$16,8))</f>
        <v/>
      </c>
      <c r="Q173" s="149" t="str">
        <f t="shared" si="15"/>
        <v/>
      </c>
      <c r="R173" s="150" t="str">
        <f>IF(OR($D173="",GlobalParameters!$C$12=""),"",$AA173)</f>
        <v/>
      </c>
      <c r="S173" s="151"/>
      <c r="T173" s="144"/>
      <c r="U173" s="144"/>
      <c r="V173" s="144"/>
      <c r="W173" s="144"/>
      <c r="X173" s="144"/>
      <c r="Y173" s="144"/>
      <c r="Z173" s="144"/>
      <c r="AA173" s="152" t="str">
        <f>IF(OR($D173="",$AB173="",GlobalParameters!$C$12=""),"",IF($AE173&lt;160,$AB173-VLOOKUP($AE173,Relay_Req!$A$2:$I$16,9),""))</f>
        <v/>
      </c>
      <c r="AB173" s="144"/>
      <c r="AC173" s="144"/>
      <c r="AD173" s="151"/>
      <c r="AE173" s="126" t="e">
        <f>100+VLOOKUP($D173,Relay_Req!$N$2:$O$6,2)+VLOOKUP(GlobalParameters!$C$12,Relay_Req!$P$2:$Q$4,2)</f>
        <v>#N/A</v>
      </c>
    </row>
    <row r="174" spans="1:31" x14ac:dyDescent="0.25">
      <c r="A174" s="125"/>
      <c r="B174" s="144"/>
      <c r="C174" s="144"/>
      <c r="D174" s="145"/>
      <c r="E174" s="157"/>
      <c r="F174" s="158" t="str">
        <f t="shared" si="11"/>
        <v/>
      </c>
      <c r="G174" s="148" t="str">
        <f>IF($D174="","",VLOOKUP($AE174,Relay_Req!$A$2:$I$16,5))</f>
        <v/>
      </c>
      <c r="H174" s="157"/>
      <c r="I174" s="158" t="str">
        <f t="shared" si="12"/>
        <v/>
      </c>
      <c r="J174" s="148" t="str">
        <f>IF($D174="","",VLOOKUP($AE174,Relay_Req!$A$2:$I$16,6))</f>
        <v/>
      </c>
      <c r="K174" s="146"/>
      <c r="L174" s="147" t="str">
        <f t="shared" si="13"/>
        <v/>
      </c>
      <c r="M174" s="148" t="str">
        <f>IF($D174="","",VLOOKUP($AE174,Relay_Req!$A$2:$I$16,7))</f>
        <v/>
      </c>
      <c r="N174" s="146"/>
      <c r="O174" s="147" t="str">
        <f t="shared" si="14"/>
        <v/>
      </c>
      <c r="P174" s="148" t="str">
        <f>IF($D174="","",VLOOKUP($AE174,Relay_Req!$A$2:$I$16,8))</f>
        <v/>
      </c>
      <c r="Q174" s="149" t="str">
        <f t="shared" si="15"/>
        <v/>
      </c>
      <c r="R174" s="150" t="str">
        <f>IF(OR($D174="",GlobalParameters!$C$12=""),"",$AA174)</f>
        <v/>
      </c>
      <c r="S174" s="151"/>
      <c r="T174" s="144"/>
      <c r="U174" s="144"/>
      <c r="V174" s="144"/>
      <c r="W174" s="144"/>
      <c r="X174" s="144"/>
      <c r="Y174" s="144"/>
      <c r="Z174" s="144"/>
      <c r="AA174" s="152" t="str">
        <f>IF(OR($D174="",$AB174="",GlobalParameters!$C$12=""),"",IF($AE174&lt;160,$AB174-VLOOKUP($AE174,Relay_Req!$A$2:$I$16,9),""))</f>
        <v/>
      </c>
      <c r="AB174" s="144"/>
      <c r="AC174" s="144"/>
      <c r="AD174" s="151"/>
      <c r="AE174" s="126" t="e">
        <f>100+VLOOKUP($D174,Relay_Req!$N$2:$O$6,2)+VLOOKUP(GlobalParameters!$C$12,Relay_Req!$P$2:$Q$4,2)</f>
        <v>#N/A</v>
      </c>
    </row>
    <row r="175" spans="1:31" x14ac:dyDescent="0.25">
      <c r="A175" s="125"/>
      <c r="B175" s="144"/>
      <c r="C175" s="144"/>
      <c r="D175" s="145"/>
      <c r="E175" s="157"/>
      <c r="F175" s="158" t="str">
        <f t="shared" si="11"/>
        <v/>
      </c>
      <c r="G175" s="148" t="str">
        <f>IF($D175="","",VLOOKUP($AE175,Relay_Req!$A$2:$I$16,5))</f>
        <v/>
      </c>
      <c r="H175" s="157"/>
      <c r="I175" s="158" t="str">
        <f t="shared" si="12"/>
        <v/>
      </c>
      <c r="J175" s="148" t="str">
        <f>IF($D175="","",VLOOKUP($AE175,Relay_Req!$A$2:$I$16,6))</f>
        <v/>
      </c>
      <c r="K175" s="146"/>
      <c r="L175" s="147" t="str">
        <f t="shared" si="13"/>
        <v/>
      </c>
      <c r="M175" s="148" t="str">
        <f>IF($D175="","",VLOOKUP($AE175,Relay_Req!$A$2:$I$16,7))</f>
        <v/>
      </c>
      <c r="N175" s="146"/>
      <c r="O175" s="147" t="str">
        <f t="shared" si="14"/>
        <v/>
      </c>
      <c r="P175" s="148" t="str">
        <f>IF($D175="","",VLOOKUP($AE175,Relay_Req!$A$2:$I$16,8))</f>
        <v/>
      </c>
      <c r="Q175" s="149" t="str">
        <f t="shared" si="15"/>
        <v/>
      </c>
      <c r="R175" s="150" t="str">
        <f>IF(OR($D175="",GlobalParameters!$C$12=""),"",$AA175)</f>
        <v/>
      </c>
      <c r="S175" s="151"/>
      <c r="T175" s="144"/>
      <c r="U175" s="144"/>
      <c r="V175" s="144"/>
      <c r="W175" s="144"/>
      <c r="X175" s="144"/>
      <c r="Y175" s="144"/>
      <c r="Z175" s="144"/>
      <c r="AA175" s="152" t="str">
        <f>IF(OR($D175="",$AB175="",GlobalParameters!$C$12=""),"",IF($AE175&lt;160,$AB175-VLOOKUP($AE175,Relay_Req!$A$2:$I$16,9),""))</f>
        <v/>
      </c>
      <c r="AB175" s="144"/>
      <c r="AC175" s="144"/>
      <c r="AD175" s="151"/>
      <c r="AE175" s="126" t="e">
        <f>100+VLOOKUP($D175,Relay_Req!$N$2:$O$6,2)+VLOOKUP(GlobalParameters!$C$12,Relay_Req!$P$2:$Q$4,2)</f>
        <v>#N/A</v>
      </c>
    </row>
    <row r="176" spans="1:31" x14ac:dyDescent="0.25">
      <c r="A176" s="125"/>
      <c r="B176" s="144"/>
      <c r="C176" s="144"/>
      <c r="D176" s="145"/>
      <c r="E176" s="157"/>
      <c r="F176" s="158" t="str">
        <f t="shared" si="11"/>
        <v/>
      </c>
      <c r="G176" s="148" t="str">
        <f>IF($D176="","",VLOOKUP($AE176,Relay_Req!$A$2:$I$16,5))</f>
        <v/>
      </c>
      <c r="H176" s="157"/>
      <c r="I176" s="158" t="str">
        <f t="shared" si="12"/>
        <v/>
      </c>
      <c r="J176" s="148" t="str">
        <f>IF($D176="","",VLOOKUP($AE176,Relay_Req!$A$2:$I$16,6))</f>
        <v/>
      </c>
      <c r="K176" s="146"/>
      <c r="L176" s="147" t="str">
        <f t="shared" si="13"/>
        <v/>
      </c>
      <c r="M176" s="148" t="str">
        <f>IF($D176="","",VLOOKUP($AE176,Relay_Req!$A$2:$I$16,7))</f>
        <v/>
      </c>
      <c r="N176" s="146"/>
      <c r="O176" s="147" t="str">
        <f t="shared" si="14"/>
        <v/>
      </c>
      <c r="P176" s="148" t="str">
        <f>IF($D176="","",VLOOKUP($AE176,Relay_Req!$A$2:$I$16,8))</f>
        <v/>
      </c>
      <c r="Q176" s="149" t="str">
        <f t="shared" si="15"/>
        <v/>
      </c>
      <c r="R176" s="150" t="str">
        <f>IF(OR($D176="",GlobalParameters!$C$12=""),"",$AA176)</f>
        <v/>
      </c>
      <c r="S176" s="151"/>
      <c r="T176" s="144"/>
      <c r="U176" s="144"/>
      <c r="V176" s="144"/>
      <c r="W176" s="144"/>
      <c r="X176" s="144"/>
      <c r="Y176" s="144"/>
      <c r="Z176" s="144"/>
      <c r="AA176" s="152" t="str">
        <f>IF(OR($D176="",$AB176="",GlobalParameters!$C$12=""),"",IF($AE176&lt;160,$AB176-VLOOKUP($AE176,Relay_Req!$A$2:$I$16,9),""))</f>
        <v/>
      </c>
      <c r="AB176" s="144"/>
      <c r="AC176" s="144"/>
      <c r="AD176" s="151"/>
      <c r="AE176" s="126" t="e">
        <f>100+VLOOKUP($D176,Relay_Req!$N$2:$O$6,2)+VLOOKUP(GlobalParameters!$C$12,Relay_Req!$P$2:$Q$4,2)</f>
        <v>#N/A</v>
      </c>
    </row>
    <row r="177" spans="1:31" x14ac:dyDescent="0.25">
      <c r="A177" s="125"/>
      <c r="B177" s="144"/>
      <c r="C177" s="144"/>
      <c r="D177" s="145"/>
      <c r="E177" s="157"/>
      <c r="F177" s="158" t="str">
        <f t="shared" si="11"/>
        <v/>
      </c>
      <c r="G177" s="148" t="str">
        <f>IF($D177="","",VLOOKUP($AE177,Relay_Req!$A$2:$I$16,5))</f>
        <v/>
      </c>
      <c r="H177" s="157"/>
      <c r="I177" s="158" t="str">
        <f t="shared" si="12"/>
        <v/>
      </c>
      <c r="J177" s="148" t="str">
        <f>IF($D177="","",VLOOKUP($AE177,Relay_Req!$A$2:$I$16,6))</f>
        <v/>
      </c>
      <c r="K177" s="146"/>
      <c r="L177" s="147" t="str">
        <f t="shared" si="13"/>
        <v/>
      </c>
      <c r="M177" s="148" t="str">
        <f>IF($D177="","",VLOOKUP($AE177,Relay_Req!$A$2:$I$16,7))</f>
        <v/>
      </c>
      <c r="N177" s="146"/>
      <c r="O177" s="147" t="str">
        <f t="shared" si="14"/>
        <v/>
      </c>
      <c r="P177" s="148" t="str">
        <f>IF($D177="","",VLOOKUP($AE177,Relay_Req!$A$2:$I$16,8))</f>
        <v/>
      </c>
      <c r="Q177" s="149" t="str">
        <f t="shared" si="15"/>
        <v/>
      </c>
      <c r="R177" s="150" t="str">
        <f>IF(OR($D177="",GlobalParameters!$C$12=""),"",$AA177)</f>
        <v/>
      </c>
      <c r="S177" s="151"/>
      <c r="T177" s="144"/>
      <c r="U177" s="144"/>
      <c r="V177" s="144"/>
      <c r="W177" s="144"/>
      <c r="X177" s="144"/>
      <c r="Y177" s="144"/>
      <c r="Z177" s="144"/>
      <c r="AA177" s="152" t="str">
        <f>IF(OR($D177="",$AB177="",GlobalParameters!$C$12=""),"",IF($AE177&lt;160,$AB177-VLOOKUP($AE177,Relay_Req!$A$2:$I$16,9),""))</f>
        <v/>
      </c>
      <c r="AB177" s="144"/>
      <c r="AC177" s="144"/>
      <c r="AD177" s="151"/>
      <c r="AE177" s="126" t="e">
        <f>100+VLOOKUP($D177,Relay_Req!$N$2:$O$6,2)+VLOOKUP(GlobalParameters!$C$12,Relay_Req!$P$2:$Q$4,2)</f>
        <v>#N/A</v>
      </c>
    </row>
    <row r="178" spans="1:31" x14ac:dyDescent="0.25">
      <c r="A178" s="125"/>
      <c r="B178" s="144"/>
      <c r="C178" s="144"/>
      <c r="D178" s="145"/>
      <c r="E178" s="157"/>
      <c r="F178" s="158" t="str">
        <f t="shared" si="11"/>
        <v/>
      </c>
      <c r="G178" s="148" t="str">
        <f>IF($D178="","",VLOOKUP($AE178,Relay_Req!$A$2:$I$16,5))</f>
        <v/>
      </c>
      <c r="H178" s="157"/>
      <c r="I178" s="158" t="str">
        <f t="shared" si="12"/>
        <v/>
      </c>
      <c r="J178" s="148" t="str">
        <f>IF($D178="","",VLOOKUP($AE178,Relay_Req!$A$2:$I$16,6))</f>
        <v/>
      </c>
      <c r="K178" s="146"/>
      <c r="L178" s="147" t="str">
        <f t="shared" si="13"/>
        <v/>
      </c>
      <c r="M178" s="148" t="str">
        <f>IF($D178="","",VLOOKUP($AE178,Relay_Req!$A$2:$I$16,7))</f>
        <v/>
      </c>
      <c r="N178" s="146"/>
      <c r="O178" s="147" t="str">
        <f t="shared" si="14"/>
        <v/>
      </c>
      <c r="P178" s="148" t="str">
        <f>IF($D178="","",VLOOKUP($AE178,Relay_Req!$A$2:$I$16,8))</f>
        <v/>
      </c>
      <c r="Q178" s="149" t="str">
        <f t="shared" si="15"/>
        <v/>
      </c>
      <c r="R178" s="150" t="str">
        <f>IF(OR($D178="",GlobalParameters!$C$12=""),"",$AA178)</f>
        <v/>
      </c>
      <c r="S178" s="151"/>
      <c r="T178" s="144"/>
      <c r="U178" s="144"/>
      <c r="V178" s="144"/>
      <c r="W178" s="144"/>
      <c r="X178" s="144"/>
      <c r="Y178" s="144"/>
      <c r="Z178" s="144"/>
      <c r="AA178" s="152" t="str">
        <f>IF(OR($D178="",$AB178="",GlobalParameters!$C$12=""),"",IF($AE178&lt;160,$AB178-VLOOKUP($AE178,Relay_Req!$A$2:$I$16,9),""))</f>
        <v/>
      </c>
      <c r="AB178" s="144"/>
      <c r="AC178" s="144"/>
      <c r="AD178" s="151"/>
      <c r="AE178" s="126" t="e">
        <f>100+VLOOKUP($D178,Relay_Req!$N$2:$O$6,2)+VLOOKUP(GlobalParameters!$C$12,Relay_Req!$P$2:$Q$4,2)</f>
        <v>#N/A</v>
      </c>
    </row>
    <row r="179" spans="1:31" x14ac:dyDescent="0.25">
      <c r="A179" s="125"/>
      <c r="B179" s="144"/>
      <c r="C179" s="144"/>
      <c r="D179" s="145"/>
      <c r="E179" s="157"/>
      <c r="F179" s="158" t="str">
        <f t="shared" si="11"/>
        <v/>
      </c>
      <c r="G179" s="148" t="str">
        <f>IF($D179="","",VLOOKUP($AE179,Relay_Req!$A$2:$I$16,5))</f>
        <v/>
      </c>
      <c r="H179" s="157"/>
      <c r="I179" s="158" t="str">
        <f t="shared" si="12"/>
        <v/>
      </c>
      <c r="J179" s="148" t="str">
        <f>IF($D179="","",VLOOKUP($AE179,Relay_Req!$A$2:$I$16,6))</f>
        <v/>
      </c>
      <c r="K179" s="146"/>
      <c r="L179" s="147" t="str">
        <f t="shared" si="13"/>
        <v/>
      </c>
      <c r="M179" s="148" t="str">
        <f>IF($D179="","",VLOOKUP($AE179,Relay_Req!$A$2:$I$16,7))</f>
        <v/>
      </c>
      <c r="N179" s="146"/>
      <c r="O179" s="147" t="str">
        <f t="shared" si="14"/>
        <v/>
      </c>
      <c r="P179" s="148" t="str">
        <f>IF($D179="","",VLOOKUP($AE179,Relay_Req!$A$2:$I$16,8))</f>
        <v/>
      </c>
      <c r="Q179" s="149" t="str">
        <f t="shared" si="15"/>
        <v/>
      </c>
      <c r="R179" s="150" t="str">
        <f>IF(OR($D179="",GlobalParameters!$C$12=""),"",$AA179)</f>
        <v/>
      </c>
      <c r="S179" s="151"/>
      <c r="T179" s="144"/>
      <c r="U179" s="144"/>
      <c r="V179" s="144"/>
      <c r="W179" s="144"/>
      <c r="X179" s="144"/>
      <c r="Y179" s="144"/>
      <c r="Z179" s="144"/>
      <c r="AA179" s="152" t="str">
        <f>IF(OR($D179="",$AB179="",GlobalParameters!$C$12=""),"",IF($AE179&lt;160,$AB179-VLOOKUP($AE179,Relay_Req!$A$2:$I$16,9),""))</f>
        <v/>
      </c>
      <c r="AB179" s="144"/>
      <c r="AC179" s="144"/>
      <c r="AD179" s="151"/>
      <c r="AE179" s="126" t="e">
        <f>100+VLOOKUP($D179,Relay_Req!$N$2:$O$6,2)+VLOOKUP(GlobalParameters!$C$12,Relay_Req!$P$2:$Q$4,2)</f>
        <v>#N/A</v>
      </c>
    </row>
    <row r="180" spans="1:31" x14ac:dyDescent="0.25">
      <c r="A180" s="125"/>
      <c r="B180" s="144"/>
      <c r="C180" s="144"/>
      <c r="D180" s="145"/>
      <c r="E180" s="157"/>
      <c r="F180" s="158" t="str">
        <f t="shared" si="11"/>
        <v/>
      </c>
      <c r="G180" s="148" t="str">
        <f>IF($D180="","",VLOOKUP($AE180,Relay_Req!$A$2:$I$16,5))</f>
        <v/>
      </c>
      <c r="H180" s="157"/>
      <c r="I180" s="158" t="str">
        <f t="shared" si="12"/>
        <v/>
      </c>
      <c r="J180" s="148" t="str">
        <f>IF($D180="","",VLOOKUP($AE180,Relay_Req!$A$2:$I$16,6))</f>
        <v/>
      </c>
      <c r="K180" s="146"/>
      <c r="L180" s="147" t="str">
        <f t="shared" si="13"/>
        <v/>
      </c>
      <c r="M180" s="148" t="str">
        <f>IF($D180="","",VLOOKUP($AE180,Relay_Req!$A$2:$I$16,7))</f>
        <v/>
      </c>
      <c r="N180" s="146"/>
      <c r="O180" s="147" t="str">
        <f t="shared" si="14"/>
        <v/>
      </c>
      <c r="P180" s="148" t="str">
        <f>IF($D180="","",VLOOKUP($AE180,Relay_Req!$A$2:$I$16,8))</f>
        <v/>
      </c>
      <c r="Q180" s="149" t="str">
        <f t="shared" si="15"/>
        <v/>
      </c>
      <c r="R180" s="150" t="str">
        <f>IF(OR($D180="",GlobalParameters!$C$12=""),"",$AA180)</f>
        <v/>
      </c>
      <c r="S180" s="151"/>
      <c r="T180" s="144"/>
      <c r="U180" s="144"/>
      <c r="V180" s="144"/>
      <c r="W180" s="144"/>
      <c r="X180" s="144"/>
      <c r="Y180" s="144"/>
      <c r="Z180" s="144"/>
      <c r="AA180" s="152" t="str">
        <f>IF(OR($D180="",$AB180="",GlobalParameters!$C$12=""),"",IF($AE180&lt;160,$AB180-VLOOKUP($AE180,Relay_Req!$A$2:$I$16,9),""))</f>
        <v/>
      </c>
      <c r="AB180" s="144"/>
      <c r="AC180" s="144"/>
      <c r="AD180" s="151"/>
      <c r="AE180" s="126" t="e">
        <f>100+VLOOKUP($D180,Relay_Req!$N$2:$O$6,2)+VLOOKUP(GlobalParameters!$C$12,Relay_Req!$P$2:$Q$4,2)</f>
        <v>#N/A</v>
      </c>
    </row>
    <row r="181" spans="1:31" x14ac:dyDescent="0.25">
      <c r="A181" s="125"/>
      <c r="B181" s="144"/>
      <c r="C181" s="144"/>
      <c r="D181" s="145"/>
      <c r="E181" s="157"/>
      <c r="F181" s="158" t="str">
        <f t="shared" si="11"/>
        <v/>
      </c>
      <c r="G181" s="148" t="str">
        <f>IF($D181="","",VLOOKUP($AE181,Relay_Req!$A$2:$I$16,5))</f>
        <v/>
      </c>
      <c r="H181" s="157"/>
      <c r="I181" s="158" t="str">
        <f t="shared" si="12"/>
        <v/>
      </c>
      <c r="J181" s="148" t="str">
        <f>IF($D181="","",VLOOKUP($AE181,Relay_Req!$A$2:$I$16,6))</f>
        <v/>
      </c>
      <c r="K181" s="146"/>
      <c r="L181" s="147" t="str">
        <f t="shared" si="13"/>
        <v/>
      </c>
      <c r="M181" s="148" t="str">
        <f>IF($D181="","",VLOOKUP($AE181,Relay_Req!$A$2:$I$16,7))</f>
        <v/>
      </c>
      <c r="N181" s="146"/>
      <c r="O181" s="147" t="str">
        <f t="shared" si="14"/>
        <v/>
      </c>
      <c r="P181" s="148" t="str">
        <f>IF($D181="","",VLOOKUP($AE181,Relay_Req!$A$2:$I$16,8))</f>
        <v/>
      </c>
      <c r="Q181" s="149" t="str">
        <f t="shared" si="15"/>
        <v/>
      </c>
      <c r="R181" s="150" t="str">
        <f>IF(OR($D181="",GlobalParameters!$C$12=""),"",$AA181)</f>
        <v/>
      </c>
      <c r="S181" s="151"/>
      <c r="T181" s="144"/>
      <c r="U181" s="144"/>
      <c r="V181" s="144"/>
      <c r="W181" s="144"/>
      <c r="X181" s="144"/>
      <c r="Y181" s="144"/>
      <c r="Z181" s="144"/>
      <c r="AA181" s="152" t="str">
        <f>IF(OR($D181="",$AB181="",GlobalParameters!$C$12=""),"",IF($AE181&lt;160,$AB181-VLOOKUP($AE181,Relay_Req!$A$2:$I$16,9),""))</f>
        <v/>
      </c>
      <c r="AB181" s="144"/>
      <c r="AC181" s="144"/>
      <c r="AD181" s="151"/>
      <c r="AE181" s="126" t="e">
        <f>100+VLOOKUP($D181,Relay_Req!$N$2:$O$6,2)+VLOOKUP(GlobalParameters!$C$12,Relay_Req!$P$2:$Q$4,2)</f>
        <v>#N/A</v>
      </c>
    </row>
    <row r="182" spans="1:31" x14ac:dyDescent="0.25">
      <c r="A182" s="125"/>
      <c r="B182" s="144"/>
      <c r="C182" s="144"/>
      <c r="D182" s="145"/>
      <c r="E182" s="157"/>
      <c r="F182" s="158" t="str">
        <f t="shared" si="11"/>
        <v/>
      </c>
      <c r="G182" s="148" t="str">
        <f>IF($D182="","",VLOOKUP($AE182,Relay_Req!$A$2:$I$16,5))</f>
        <v/>
      </c>
      <c r="H182" s="157"/>
      <c r="I182" s="158" t="str">
        <f t="shared" si="12"/>
        <v/>
      </c>
      <c r="J182" s="148" t="str">
        <f>IF($D182="","",VLOOKUP($AE182,Relay_Req!$A$2:$I$16,6))</f>
        <v/>
      </c>
      <c r="K182" s="146"/>
      <c r="L182" s="147" t="str">
        <f t="shared" si="13"/>
        <v/>
      </c>
      <c r="M182" s="148" t="str">
        <f>IF($D182="","",VLOOKUP($AE182,Relay_Req!$A$2:$I$16,7))</f>
        <v/>
      </c>
      <c r="N182" s="146"/>
      <c r="O182" s="147" t="str">
        <f t="shared" si="14"/>
        <v/>
      </c>
      <c r="P182" s="148" t="str">
        <f>IF($D182="","",VLOOKUP($AE182,Relay_Req!$A$2:$I$16,8))</f>
        <v/>
      </c>
      <c r="Q182" s="149" t="str">
        <f t="shared" si="15"/>
        <v/>
      </c>
      <c r="R182" s="150" t="str">
        <f>IF(OR($D182="",GlobalParameters!$C$12=""),"",$AA182)</f>
        <v/>
      </c>
      <c r="S182" s="151"/>
      <c r="T182" s="144"/>
      <c r="U182" s="144"/>
      <c r="V182" s="144"/>
      <c r="W182" s="144"/>
      <c r="X182" s="144"/>
      <c r="Y182" s="144"/>
      <c r="Z182" s="144"/>
      <c r="AA182" s="152" t="str">
        <f>IF(OR($D182="",$AB182="",GlobalParameters!$C$12=""),"",IF($AE182&lt;160,$AB182-VLOOKUP($AE182,Relay_Req!$A$2:$I$16,9),""))</f>
        <v/>
      </c>
      <c r="AB182" s="144"/>
      <c r="AC182" s="144"/>
      <c r="AD182" s="151"/>
      <c r="AE182" s="126" t="e">
        <f>100+VLOOKUP($D182,Relay_Req!$N$2:$O$6,2)+VLOOKUP(GlobalParameters!$C$12,Relay_Req!$P$2:$Q$4,2)</f>
        <v>#N/A</v>
      </c>
    </row>
    <row r="183" spans="1:31" x14ac:dyDescent="0.25">
      <c r="A183" s="125"/>
      <c r="B183" s="144"/>
      <c r="C183" s="144"/>
      <c r="D183" s="145"/>
      <c r="E183" s="157"/>
      <c r="F183" s="158" t="str">
        <f t="shared" si="11"/>
        <v/>
      </c>
      <c r="G183" s="148" t="str">
        <f>IF($D183="","",VLOOKUP($AE183,Relay_Req!$A$2:$I$16,5))</f>
        <v/>
      </c>
      <c r="H183" s="157"/>
      <c r="I183" s="158" t="str">
        <f t="shared" si="12"/>
        <v/>
      </c>
      <c r="J183" s="148" t="str">
        <f>IF($D183="","",VLOOKUP($AE183,Relay_Req!$A$2:$I$16,6))</f>
        <v/>
      </c>
      <c r="K183" s="146"/>
      <c r="L183" s="147" t="str">
        <f t="shared" si="13"/>
        <v/>
      </c>
      <c r="M183" s="148" t="str">
        <f>IF($D183="","",VLOOKUP($AE183,Relay_Req!$A$2:$I$16,7))</f>
        <v/>
      </c>
      <c r="N183" s="146"/>
      <c r="O183" s="147" t="str">
        <f t="shared" si="14"/>
        <v/>
      </c>
      <c r="P183" s="148" t="str">
        <f>IF($D183="","",VLOOKUP($AE183,Relay_Req!$A$2:$I$16,8))</f>
        <v/>
      </c>
      <c r="Q183" s="149" t="str">
        <f t="shared" si="15"/>
        <v/>
      </c>
      <c r="R183" s="150" t="str">
        <f>IF(OR($D183="",GlobalParameters!$C$12=""),"",$AA183)</f>
        <v/>
      </c>
      <c r="S183" s="151"/>
      <c r="T183" s="144"/>
      <c r="U183" s="144"/>
      <c r="V183" s="144"/>
      <c r="W183" s="144"/>
      <c r="X183" s="144"/>
      <c r="Y183" s="144"/>
      <c r="Z183" s="144"/>
      <c r="AA183" s="152" t="str">
        <f>IF(OR($D183="",$AB183="",GlobalParameters!$C$12=""),"",IF($AE183&lt;160,$AB183-VLOOKUP($AE183,Relay_Req!$A$2:$I$16,9),""))</f>
        <v/>
      </c>
      <c r="AB183" s="144"/>
      <c r="AC183" s="144"/>
      <c r="AD183" s="151"/>
      <c r="AE183" s="126" t="e">
        <f>100+VLOOKUP($D183,Relay_Req!$N$2:$O$6,2)+VLOOKUP(GlobalParameters!$C$12,Relay_Req!$P$2:$Q$4,2)</f>
        <v>#N/A</v>
      </c>
    </row>
    <row r="184" spans="1:31" x14ac:dyDescent="0.25">
      <c r="A184" s="125"/>
      <c r="B184" s="144"/>
      <c r="C184" s="144"/>
      <c r="D184" s="145"/>
      <c r="E184" s="157"/>
      <c r="F184" s="158" t="str">
        <f t="shared" si="11"/>
        <v/>
      </c>
      <c r="G184" s="148" t="str">
        <f>IF($D184="","",VLOOKUP($AE184,Relay_Req!$A$2:$I$16,5))</f>
        <v/>
      </c>
      <c r="H184" s="157"/>
      <c r="I184" s="158" t="str">
        <f t="shared" si="12"/>
        <v/>
      </c>
      <c r="J184" s="148" t="str">
        <f>IF($D184="","",VLOOKUP($AE184,Relay_Req!$A$2:$I$16,6))</f>
        <v/>
      </c>
      <c r="K184" s="146"/>
      <c r="L184" s="147" t="str">
        <f t="shared" si="13"/>
        <v/>
      </c>
      <c r="M184" s="148" t="str">
        <f>IF($D184="","",VLOOKUP($AE184,Relay_Req!$A$2:$I$16,7))</f>
        <v/>
      </c>
      <c r="N184" s="146"/>
      <c r="O184" s="147" t="str">
        <f t="shared" si="14"/>
        <v/>
      </c>
      <c r="P184" s="148" t="str">
        <f>IF($D184="","",VLOOKUP($AE184,Relay_Req!$A$2:$I$16,8))</f>
        <v/>
      </c>
      <c r="Q184" s="149" t="str">
        <f t="shared" si="15"/>
        <v/>
      </c>
      <c r="R184" s="150" t="str">
        <f>IF(OR($D184="",GlobalParameters!$C$12=""),"",$AA184)</f>
        <v/>
      </c>
      <c r="S184" s="151"/>
      <c r="T184" s="144"/>
      <c r="U184" s="144"/>
      <c r="V184" s="144"/>
      <c r="W184" s="144"/>
      <c r="X184" s="144"/>
      <c r="Y184" s="144"/>
      <c r="Z184" s="144"/>
      <c r="AA184" s="152" t="str">
        <f>IF(OR($D184="",$AB184="",GlobalParameters!$C$12=""),"",IF($AE184&lt;160,$AB184-VLOOKUP($AE184,Relay_Req!$A$2:$I$16,9),""))</f>
        <v/>
      </c>
      <c r="AB184" s="144"/>
      <c r="AC184" s="144"/>
      <c r="AD184" s="151"/>
      <c r="AE184" s="126" t="e">
        <f>100+VLOOKUP($D184,Relay_Req!$N$2:$O$6,2)+VLOOKUP(GlobalParameters!$C$12,Relay_Req!$P$2:$Q$4,2)</f>
        <v>#N/A</v>
      </c>
    </row>
    <row r="185" spans="1:31" x14ac:dyDescent="0.25">
      <c r="A185" s="125"/>
      <c r="B185" s="144"/>
      <c r="C185" s="144"/>
      <c r="D185" s="145"/>
      <c r="E185" s="157"/>
      <c r="F185" s="158" t="str">
        <f t="shared" si="11"/>
        <v/>
      </c>
      <c r="G185" s="148" t="str">
        <f>IF($D185="","",VLOOKUP($AE185,Relay_Req!$A$2:$I$16,5))</f>
        <v/>
      </c>
      <c r="H185" s="157"/>
      <c r="I185" s="158" t="str">
        <f t="shared" si="12"/>
        <v/>
      </c>
      <c r="J185" s="148" t="str">
        <f>IF($D185="","",VLOOKUP($AE185,Relay_Req!$A$2:$I$16,6))</f>
        <v/>
      </c>
      <c r="K185" s="146"/>
      <c r="L185" s="147" t="str">
        <f t="shared" si="13"/>
        <v/>
      </c>
      <c r="M185" s="148" t="str">
        <f>IF($D185="","",VLOOKUP($AE185,Relay_Req!$A$2:$I$16,7))</f>
        <v/>
      </c>
      <c r="N185" s="146"/>
      <c r="O185" s="147" t="str">
        <f t="shared" si="14"/>
        <v/>
      </c>
      <c r="P185" s="148" t="str">
        <f>IF($D185="","",VLOOKUP($AE185,Relay_Req!$A$2:$I$16,8))</f>
        <v/>
      </c>
      <c r="Q185" s="149" t="str">
        <f t="shared" si="15"/>
        <v/>
      </c>
      <c r="R185" s="150" t="str">
        <f>IF(OR($D185="",GlobalParameters!$C$12=""),"",$AA185)</f>
        <v/>
      </c>
      <c r="S185" s="151"/>
      <c r="T185" s="144"/>
      <c r="U185" s="144"/>
      <c r="V185" s="144"/>
      <c r="W185" s="144"/>
      <c r="X185" s="144"/>
      <c r="Y185" s="144"/>
      <c r="Z185" s="144"/>
      <c r="AA185" s="152" t="str">
        <f>IF(OR($D185="",$AB185="",GlobalParameters!$C$12=""),"",IF($AE185&lt;160,$AB185-VLOOKUP($AE185,Relay_Req!$A$2:$I$16,9),""))</f>
        <v/>
      </c>
      <c r="AB185" s="144"/>
      <c r="AC185" s="144"/>
      <c r="AD185" s="151"/>
      <c r="AE185" s="126" t="e">
        <f>100+VLOOKUP($D185,Relay_Req!$N$2:$O$6,2)+VLOOKUP(GlobalParameters!$C$12,Relay_Req!$P$2:$Q$4,2)</f>
        <v>#N/A</v>
      </c>
    </row>
    <row r="186" spans="1:31" x14ac:dyDescent="0.25">
      <c r="A186" s="125"/>
      <c r="B186" s="144"/>
      <c r="C186" s="144"/>
      <c r="D186" s="145"/>
      <c r="E186" s="157"/>
      <c r="F186" s="158" t="str">
        <f t="shared" si="11"/>
        <v/>
      </c>
      <c r="G186" s="148" t="str">
        <f>IF($D186="","",VLOOKUP($AE186,Relay_Req!$A$2:$I$16,5))</f>
        <v/>
      </c>
      <c r="H186" s="157"/>
      <c r="I186" s="158" t="str">
        <f t="shared" si="12"/>
        <v/>
      </c>
      <c r="J186" s="148" t="str">
        <f>IF($D186="","",VLOOKUP($AE186,Relay_Req!$A$2:$I$16,6))</f>
        <v/>
      </c>
      <c r="K186" s="146"/>
      <c r="L186" s="147" t="str">
        <f t="shared" si="13"/>
        <v/>
      </c>
      <c r="M186" s="148" t="str">
        <f>IF($D186="","",VLOOKUP($AE186,Relay_Req!$A$2:$I$16,7))</f>
        <v/>
      </c>
      <c r="N186" s="146"/>
      <c r="O186" s="147" t="str">
        <f t="shared" si="14"/>
        <v/>
      </c>
      <c r="P186" s="148" t="str">
        <f>IF($D186="","",VLOOKUP($AE186,Relay_Req!$A$2:$I$16,8))</f>
        <v/>
      </c>
      <c r="Q186" s="149" t="str">
        <f t="shared" si="15"/>
        <v/>
      </c>
      <c r="R186" s="150" t="str">
        <f>IF(OR($D186="",GlobalParameters!$C$12=""),"",$AA186)</f>
        <v/>
      </c>
      <c r="S186" s="151"/>
      <c r="T186" s="144"/>
      <c r="U186" s="144"/>
      <c r="V186" s="144"/>
      <c r="W186" s="144"/>
      <c r="X186" s="144"/>
      <c r="Y186" s="144"/>
      <c r="Z186" s="144"/>
      <c r="AA186" s="152" t="str">
        <f>IF(OR($D186="",$AB186="",GlobalParameters!$C$12=""),"",IF($AE186&lt;160,$AB186-VLOOKUP($AE186,Relay_Req!$A$2:$I$16,9),""))</f>
        <v/>
      </c>
      <c r="AB186" s="144"/>
      <c r="AC186" s="144"/>
      <c r="AD186" s="151"/>
      <c r="AE186" s="126" t="e">
        <f>100+VLOOKUP($D186,Relay_Req!$N$2:$O$6,2)+VLOOKUP(GlobalParameters!$C$12,Relay_Req!$P$2:$Q$4,2)</f>
        <v>#N/A</v>
      </c>
    </row>
    <row r="187" spans="1:31" x14ac:dyDescent="0.25">
      <c r="A187" s="125"/>
      <c r="B187" s="144"/>
      <c r="C187" s="144"/>
      <c r="D187" s="145"/>
      <c r="E187" s="157"/>
      <c r="F187" s="158" t="str">
        <f t="shared" si="11"/>
        <v/>
      </c>
      <c r="G187" s="148" t="str">
        <f>IF($D187="","",VLOOKUP($AE187,Relay_Req!$A$2:$I$16,5))</f>
        <v/>
      </c>
      <c r="H187" s="157"/>
      <c r="I187" s="158" t="str">
        <f t="shared" si="12"/>
        <v/>
      </c>
      <c r="J187" s="148" t="str">
        <f>IF($D187="","",VLOOKUP($AE187,Relay_Req!$A$2:$I$16,6))</f>
        <v/>
      </c>
      <c r="K187" s="146"/>
      <c r="L187" s="147" t="str">
        <f t="shared" si="13"/>
        <v/>
      </c>
      <c r="M187" s="148" t="str">
        <f>IF($D187="","",VLOOKUP($AE187,Relay_Req!$A$2:$I$16,7))</f>
        <v/>
      </c>
      <c r="N187" s="146"/>
      <c r="O187" s="147" t="str">
        <f t="shared" si="14"/>
        <v/>
      </c>
      <c r="P187" s="148" t="str">
        <f>IF($D187="","",VLOOKUP($AE187,Relay_Req!$A$2:$I$16,8))</f>
        <v/>
      </c>
      <c r="Q187" s="149" t="str">
        <f t="shared" si="15"/>
        <v/>
      </c>
      <c r="R187" s="150" t="str">
        <f>IF(OR($D187="",GlobalParameters!$C$12=""),"",$AA187)</f>
        <v/>
      </c>
      <c r="S187" s="151"/>
      <c r="T187" s="144"/>
      <c r="U187" s="144"/>
      <c r="V187" s="144"/>
      <c r="W187" s="144"/>
      <c r="X187" s="144"/>
      <c r="Y187" s="144"/>
      <c r="Z187" s="144"/>
      <c r="AA187" s="152" t="str">
        <f>IF(OR($D187="",$AB187="",GlobalParameters!$C$12=""),"",IF($AE187&lt;160,$AB187-VLOOKUP($AE187,Relay_Req!$A$2:$I$16,9),""))</f>
        <v/>
      </c>
      <c r="AB187" s="144"/>
      <c r="AC187" s="144"/>
      <c r="AD187" s="151"/>
      <c r="AE187" s="126" t="e">
        <f>100+VLOOKUP($D187,Relay_Req!$N$2:$O$6,2)+VLOOKUP(GlobalParameters!$C$12,Relay_Req!$P$2:$Q$4,2)</f>
        <v>#N/A</v>
      </c>
    </row>
    <row r="188" spans="1:31" x14ac:dyDescent="0.25">
      <c r="A188" s="125"/>
      <c r="B188" s="144"/>
      <c r="C188" s="144"/>
      <c r="D188" s="145"/>
      <c r="E188" s="157"/>
      <c r="F188" s="158" t="str">
        <f t="shared" si="11"/>
        <v/>
      </c>
      <c r="G188" s="148" t="str">
        <f>IF($D188="","",VLOOKUP($AE188,Relay_Req!$A$2:$I$16,5))</f>
        <v/>
      </c>
      <c r="H188" s="157"/>
      <c r="I188" s="158" t="str">
        <f t="shared" si="12"/>
        <v/>
      </c>
      <c r="J188" s="148" t="str">
        <f>IF($D188="","",VLOOKUP($AE188,Relay_Req!$A$2:$I$16,6))</f>
        <v/>
      </c>
      <c r="K188" s="146"/>
      <c r="L188" s="147" t="str">
        <f t="shared" si="13"/>
        <v/>
      </c>
      <c r="M188" s="148" t="str">
        <f>IF($D188="","",VLOOKUP($AE188,Relay_Req!$A$2:$I$16,7))</f>
        <v/>
      </c>
      <c r="N188" s="146"/>
      <c r="O188" s="147" t="str">
        <f t="shared" si="14"/>
        <v/>
      </c>
      <c r="P188" s="148" t="str">
        <f>IF($D188="","",VLOOKUP($AE188,Relay_Req!$A$2:$I$16,8))</f>
        <v/>
      </c>
      <c r="Q188" s="149" t="str">
        <f t="shared" si="15"/>
        <v/>
      </c>
      <c r="R188" s="150" t="str">
        <f>IF(OR($D188="",GlobalParameters!$C$12=""),"",$AA188)</f>
        <v/>
      </c>
      <c r="S188" s="151"/>
      <c r="T188" s="144"/>
      <c r="U188" s="144"/>
      <c r="V188" s="144"/>
      <c r="W188" s="144"/>
      <c r="X188" s="144"/>
      <c r="Y188" s="144"/>
      <c r="Z188" s="144"/>
      <c r="AA188" s="152" t="str">
        <f>IF(OR($D188="",$AB188="",GlobalParameters!$C$12=""),"",IF($AE188&lt;160,$AB188-VLOOKUP($AE188,Relay_Req!$A$2:$I$16,9),""))</f>
        <v/>
      </c>
      <c r="AB188" s="144"/>
      <c r="AC188" s="144"/>
      <c r="AD188" s="151"/>
      <c r="AE188" s="126" t="e">
        <f>100+VLOOKUP($D188,Relay_Req!$N$2:$O$6,2)+VLOOKUP(GlobalParameters!$C$12,Relay_Req!$P$2:$Q$4,2)</f>
        <v>#N/A</v>
      </c>
    </row>
    <row r="189" spans="1:31" x14ac:dyDescent="0.25">
      <c r="A189" s="125"/>
      <c r="B189" s="144"/>
      <c r="C189" s="144"/>
      <c r="D189" s="145"/>
      <c r="E189" s="157"/>
      <c r="F189" s="158" t="str">
        <f t="shared" si="11"/>
        <v/>
      </c>
      <c r="G189" s="148" t="str">
        <f>IF($D189="","",VLOOKUP($AE189,Relay_Req!$A$2:$I$16,5))</f>
        <v/>
      </c>
      <c r="H189" s="157"/>
      <c r="I189" s="158" t="str">
        <f t="shared" si="12"/>
        <v/>
      </c>
      <c r="J189" s="148" t="str">
        <f>IF($D189="","",VLOOKUP($AE189,Relay_Req!$A$2:$I$16,6))</f>
        <v/>
      </c>
      <c r="K189" s="146"/>
      <c r="L189" s="147" t="str">
        <f t="shared" si="13"/>
        <v/>
      </c>
      <c r="M189" s="148" t="str">
        <f>IF($D189="","",VLOOKUP($AE189,Relay_Req!$A$2:$I$16,7))</f>
        <v/>
      </c>
      <c r="N189" s="146"/>
      <c r="O189" s="147" t="str">
        <f t="shared" si="14"/>
        <v/>
      </c>
      <c r="P189" s="148" t="str">
        <f>IF($D189="","",VLOOKUP($AE189,Relay_Req!$A$2:$I$16,8))</f>
        <v/>
      </c>
      <c r="Q189" s="149" t="str">
        <f t="shared" si="15"/>
        <v/>
      </c>
      <c r="R189" s="150" t="str">
        <f>IF(OR($D189="",GlobalParameters!$C$12=""),"",$AA189)</f>
        <v/>
      </c>
      <c r="S189" s="151"/>
      <c r="T189" s="144"/>
      <c r="U189" s="144"/>
      <c r="V189" s="144"/>
      <c r="W189" s="144"/>
      <c r="X189" s="144"/>
      <c r="Y189" s="144"/>
      <c r="Z189" s="144"/>
      <c r="AA189" s="152" t="str">
        <f>IF(OR($D189="",$AB189="",GlobalParameters!$C$12=""),"",IF($AE189&lt;160,$AB189-VLOOKUP($AE189,Relay_Req!$A$2:$I$16,9),""))</f>
        <v/>
      </c>
      <c r="AB189" s="144"/>
      <c r="AC189" s="144"/>
      <c r="AD189" s="151"/>
      <c r="AE189" s="126" t="e">
        <f>100+VLOOKUP($D189,Relay_Req!$N$2:$O$6,2)+VLOOKUP(GlobalParameters!$C$12,Relay_Req!$P$2:$Q$4,2)</f>
        <v>#N/A</v>
      </c>
    </row>
    <row r="190" spans="1:31" x14ac:dyDescent="0.25">
      <c r="A190" s="125"/>
      <c r="B190" s="144"/>
      <c r="C190" s="144"/>
      <c r="D190" s="145"/>
      <c r="E190" s="157"/>
      <c r="F190" s="158" t="str">
        <f t="shared" si="11"/>
        <v/>
      </c>
      <c r="G190" s="148" t="str">
        <f>IF($D190="","",VLOOKUP($AE190,Relay_Req!$A$2:$I$16,5))</f>
        <v/>
      </c>
      <c r="H190" s="157"/>
      <c r="I190" s="158" t="str">
        <f t="shared" si="12"/>
        <v/>
      </c>
      <c r="J190" s="148" t="str">
        <f>IF($D190="","",VLOOKUP($AE190,Relay_Req!$A$2:$I$16,6))</f>
        <v/>
      </c>
      <c r="K190" s="146"/>
      <c r="L190" s="147" t="str">
        <f t="shared" si="13"/>
        <v/>
      </c>
      <c r="M190" s="148" t="str">
        <f>IF($D190="","",VLOOKUP($AE190,Relay_Req!$A$2:$I$16,7))</f>
        <v/>
      </c>
      <c r="N190" s="146"/>
      <c r="O190" s="147" t="str">
        <f t="shared" si="14"/>
        <v/>
      </c>
      <c r="P190" s="148" t="str">
        <f>IF($D190="","",VLOOKUP($AE190,Relay_Req!$A$2:$I$16,8))</f>
        <v/>
      </c>
      <c r="Q190" s="149" t="str">
        <f t="shared" si="15"/>
        <v/>
      </c>
      <c r="R190" s="150" t="str">
        <f>IF(OR($D190="",GlobalParameters!$C$12=""),"",$AA190)</f>
        <v/>
      </c>
      <c r="S190" s="151"/>
      <c r="T190" s="144"/>
      <c r="U190" s="144"/>
      <c r="V190" s="144"/>
      <c r="W190" s="144"/>
      <c r="X190" s="144"/>
      <c r="Y190" s="144"/>
      <c r="Z190" s="144"/>
      <c r="AA190" s="152" t="str">
        <f>IF(OR($D190="",$AB190="",GlobalParameters!$C$12=""),"",IF($AE190&lt;160,$AB190-VLOOKUP($AE190,Relay_Req!$A$2:$I$16,9),""))</f>
        <v/>
      </c>
      <c r="AB190" s="144"/>
      <c r="AC190" s="144"/>
      <c r="AD190" s="151"/>
      <c r="AE190" s="126" t="e">
        <f>100+VLOOKUP($D190,Relay_Req!$N$2:$O$6,2)+VLOOKUP(GlobalParameters!$C$12,Relay_Req!$P$2:$Q$4,2)</f>
        <v>#N/A</v>
      </c>
    </row>
    <row r="191" spans="1:31" x14ac:dyDescent="0.25">
      <c r="A191" s="125"/>
      <c r="B191" s="144"/>
      <c r="C191" s="144"/>
      <c r="D191" s="145"/>
      <c r="E191" s="157"/>
      <c r="F191" s="158" t="str">
        <f t="shared" si="11"/>
        <v/>
      </c>
      <c r="G191" s="148" t="str">
        <f>IF($D191="","",VLOOKUP($AE191,Relay_Req!$A$2:$I$16,5))</f>
        <v/>
      </c>
      <c r="H191" s="157"/>
      <c r="I191" s="158" t="str">
        <f t="shared" si="12"/>
        <v/>
      </c>
      <c r="J191" s="148" t="str">
        <f>IF($D191="","",VLOOKUP($AE191,Relay_Req!$A$2:$I$16,6))</f>
        <v/>
      </c>
      <c r="K191" s="146"/>
      <c r="L191" s="147" t="str">
        <f t="shared" si="13"/>
        <v/>
      </c>
      <c r="M191" s="148" t="str">
        <f>IF($D191="","",VLOOKUP($AE191,Relay_Req!$A$2:$I$16,7))</f>
        <v/>
      </c>
      <c r="N191" s="146"/>
      <c r="O191" s="147" t="str">
        <f t="shared" si="14"/>
        <v/>
      </c>
      <c r="P191" s="148" t="str">
        <f>IF($D191="","",VLOOKUP($AE191,Relay_Req!$A$2:$I$16,8))</f>
        <v/>
      </c>
      <c r="Q191" s="149" t="str">
        <f t="shared" si="15"/>
        <v/>
      </c>
      <c r="R191" s="150" t="str">
        <f>IF(OR($D191="",GlobalParameters!$C$12=""),"",$AA191)</f>
        <v/>
      </c>
      <c r="S191" s="151"/>
      <c r="T191" s="144"/>
      <c r="U191" s="144"/>
      <c r="V191" s="144"/>
      <c r="W191" s="144"/>
      <c r="X191" s="144"/>
      <c r="Y191" s="144"/>
      <c r="Z191" s="144"/>
      <c r="AA191" s="152" t="str">
        <f>IF(OR($D191="",$AB191="",GlobalParameters!$C$12=""),"",IF($AE191&lt;160,$AB191-VLOOKUP($AE191,Relay_Req!$A$2:$I$16,9),""))</f>
        <v/>
      </c>
      <c r="AB191" s="144"/>
      <c r="AC191" s="144"/>
      <c r="AD191" s="151"/>
      <c r="AE191" s="126" t="e">
        <f>100+VLOOKUP($D191,Relay_Req!$N$2:$O$6,2)+VLOOKUP(GlobalParameters!$C$12,Relay_Req!$P$2:$Q$4,2)</f>
        <v>#N/A</v>
      </c>
    </row>
    <row r="192" spans="1:31" x14ac:dyDescent="0.25">
      <c r="A192" s="125"/>
      <c r="B192" s="144"/>
      <c r="C192" s="144"/>
      <c r="D192" s="145"/>
      <c r="E192" s="157"/>
      <c r="F192" s="158" t="str">
        <f t="shared" si="11"/>
        <v/>
      </c>
      <c r="G192" s="148" t="str">
        <f>IF($D192="","",VLOOKUP($AE192,Relay_Req!$A$2:$I$16,5))</f>
        <v/>
      </c>
      <c r="H192" s="157"/>
      <c r="I192" s="158" t="str">
        <f t="shared" si="12"/>
        <v/>
      </c>
      <c r="J192" s="148" t="str">
        <f>IF($D192="","",VLOOKUP($AE192,Relay_Req!$A$2:$I$16,6))</f>
        <v/>
      </c>
      <c r="K192" s="146"/>
      <c r="L192" s="147" t="str">
        <f t="shared" si="13"/>
        <v/>
      </c>
      <c r="M192" s="148" t="str">
        <f>IF($D192="","",VLOOKUP($AE192,Relay_Req!$A$2:$I$16,7))</f>
        <v/>
      </c>
      <c r="N192" s="146"/>
      <c r="O192" s="147" t="str">
        <f t="shared" si="14"/>
        <v/>
      </c>
      <c r="P192" s="148" t="str">
        <f>IF($D192="","",VLOOKUP($AE192,Relay_Req!$A$2:$I$16,8))</f>
        <v/>
      </c>
      <c r="Q192" s="149" t="str">
        <f t="shared" si="15"/>
        <v/>
      </c>
      <c r="R192" s="150" t="str">
        <f>IF(OR($D192="",GlobalParameters!$C$12=""),"",$AA192)</f>
        <v/>
      </c>
      <c r="S192" s="151"/>
      <c r="T192" s="144"/>
      <c r="U192" s="144"/>
      <c r="V192" s="144"/>
      <c r="W192" s="144"/>
      <c r="X192" s="144"/>
      <c r="Y192" s="144"/>
      <c r="Z192" s="144"/>
      <c r="AA192" s="152" t="str">
        <f>IF(OR($D192="",$AB192="",GlobalParameters!$C$12=""),"",IF($AE192&lt;160,$AB192-VLOOKUP($AE192,Relay_Req!$A$2:$I$16,9),""))</f>
        <v/>
      </c>
      <c r="AB192" s="144"/>
      <c r="AC192" s="144"/>
      <c r="AD192" s="151"/>
      <c r="AE192" s="126" t="e">
        <f>100+VLOOKUP($D192,Relay_Req!$N$2:$O$6,2)+VLOOKUP(GlobalParameters!$C$12,Relay_Req!$P$2:$Q$4,2)</f>
        <v>#N/A</v>
      </c>
    </row>
    <row r="193" spans="1:31" x14ac:dyDescent="0.25">
      <c r="A193" s="125"/>
      <c r="B193" s="144"/>
      <c r="C193" s="144"/>
      <c r="D193" s="145"/>
      <c r="E193" s="157"/>
      <c r="F193" s="158" t="str">
        <f t="shared" si="11"/>
        <v/>
      </c>
      <c r="G193" s="148" t="str">
        <f>IF($D193="","",VLOOKUP($AE193,Relay_Req!$A$2:$I$16,5))</f>
        <v/>
      </c>
      <c r="H193" s="157"/>
      <c r="I193" s="158" t="str">
        <f t="shared" si="12"/>
        <v/>
      </c>
      <c r="J193" s="148" t="str">
        <f>IF($D193="","",VLOOKUP($AE193,Relay_Req!$A$2:$I$16,6))</f>
        <v/>
      </c>
      <c r="K193" s="146"/>
      <c r="L193" s="147" t="str">
        <f t="shared" si="13"/>
        <v/>
      </c>
      <c r="M193" s="148" t="str">
        <f>IF($D193="","",VLOOKUP($AE193,Relay_Req!$A$2:$I$16,7))</f>
        <v/>
      </c>
      <c r="N193" s="146"/>
      <c r="O193" s="147" t="str">
        <f t="shared" si="14"/>
        <v/>
      </c>
      <c r="P193" s="148" t="str">
        <f>IF($D193="","",VLOOKUP($AE193,Relay_Req!$A$2:$I$16,8))</f>
        <v/>
      </c>
      <c r="Q193" s="149" t="str">
        <f t="shared" si="15"/>
        <v/>
      </c>
      <c r="R193" s="150" t="str">
        <f>IF(OR($D193="",GlobalParameters!$C$12=""),"",$AA193)</f>
        <v/>
      </c>
      <c r="S193" s="151"/>
      <c r="T193" s="144"/>
      <c r="U193" s="144"/>
      <c r="V193" s="144"/>
      <c r="W193" s="144"/>
      <c r="X193" s="144"/>
      <c r="Y193" s="144"/>
      <c r="Z193" s="144"/>
      <c r="AA193" s="152" t="str">
        <f>IF(OR($D193="",$AB193="",GlobalParameters!$C$12=""),"",IF($AE193&lt;160,$AB193-VLOOKUP($AE193,Relay_Req!$A$2:$I$16,9),""))</f>
        <v/>
      </c>
      <c r="AB193" s="144"/>
      <c r="AC193" s="144"/>
      <c r="AD193" s="151"/>
      <c r="AE193" s="126" t="e">
        <f>100+VLOOKUP($D193,Relay_Req!$N$2:$O$6,2)+VLOOKUP(GlobalParameters!$C$12,Relay_Req!$P$2:$Q$4,2)</f>
        <v>#N/A</v>
      </c>
    </row>
    <row r="194" spans="1:31" x14ac:dyDescent="0.25">
      <c r="A194" s="125"/>
      <c r="B194" s="144"/>
      <c r="C194" s="144"/>
      <c r="D194" s="145"/>
      <c r="E194" s="157"/>
      <c r="F194" s="158" t="str">
        <f t="shared" si="11"/>
        <v/>
      </c>
      <c r="G194" s="148" t="str">
        <f>IF($D194="","",VLOOKUP($AE194,Relay_Req!$A$2:$I$16,5))</f>
        <v/>
      </c>
      <c r="H194" s="157"/>
      <c r="I194" s="158" t="str">
        <f t="shared" si="12"/>
        <v/>
      </c>
      <c r="J194" s="148" t="str">
        <f>IF($D194="","",VLOOKUP($AE194,Relay_Req!$A$2:$I$16,6))</f>
        <v/>
      </c>
      <c r="K194" s="146"/>
      <c r="L194" s="147" t="str">
        <f t="shared" si="13"/>
        <v/>
      </c>
      <c r="M194" s="148" t="str">
        <f>IF($D194="","",VLOOKUP($AE194,Relay_Req!$A$2:$I$16,7))</f>
        <v/>
      </c>
      <c r="N194" s="146"/>
      <c r="O194" s="147" t="str">
        <f t="shared" si="14"/>
        <v/>
      </c>
      <c r="P194" s="148" t="str">
        <f>IF($D194="","",VLOOKUP($AE194,Relay_Req!$A$2:$I$16,8))</f>
        <v/>
      </c>
      <c r="Q194" s="149" t="str">
        <f t="shared" si="15"/>
        <v/>
      </c>
      <c r="R194" s="150" t="str">
        <f>IF(OR($D194="",GlobalParameters!$C$12=""),"",$AA194)</f>
        <v/>
      </c>
      <c r="S194" s="151"/>
      <c r="T194" s="144"/>
      <c r="U194" s="144"/>
      <c r="V194" s="144"/>
      <c r="W194" s="144"/>
      <c r="X194" s="144"/>
      <c r="Y194" s="144"/>
      <c r="Z194" s="144"/>
      <c r="AA194" s="152" t="str">
        <f>IF(OR($D194="",$AB194="",GlobalParameters!$C$12=""),"",IF($AE194&lt;160,$AB194-VLOOKUP($AE194,Relay_Req!$A$2:$I$16,9),""))</f>
        <v/>
      </c>
      <c r="AB194" s="144"/>
      <c r="AC194" s="144"/>
      <c r="AD194" s="151"/>
      <c r="AE194" s="126" t="e">
        <f>100+VLOOKUP($D194,Relay_Req!$N$2:$O$6,2)+VLOOKUP(GlobalParameters!$C$12,Relay_Req!$P$2:$Q$4,2)</f>
        <v>#N/A</v>
      </c>
    </row>
    <row r="195" spans="1:31" x14ac:dyDescent="0.25">
      <c r="A195" s="125"/>
      <c r="B195" s="144"/>
      <c r="C195" s="144"/>
      <c r="D195" s="145"/>
      <c r="E195" s="157"/>
      <c r="F195" s="158" t="str">
        <f t="shared" si="11"/>
        <v/>
      </c>
      <c r="G195" s="148" t="str">
        <f>IF($D195="","",VLOOKUP($AE195,Relay_Req!$A$2:$I$16,5))</f>
        <v/>
      </c>
      <c r="H195" s="157"/>
      <c r="I195" s="158" t="str">
        <f t="shared" si="12"/>
        <v/>
      </c>
      <c r="J195" s="148" t="str">
        <f>IF($D195="","",VLOOKUP($AE195,Relay_Req!$A$2:$I$16,6))</f>
        <v/>
      </c>
      <c r="K195" s="146"/>
      <c r="L195" s="147" t="str">
        <f t="shared" si="13"/>
        <v/>
      </c>
      <c r="M195" s="148" t="str">
        <f>IF($D195="","",VLOOKUP($AE195,Relay_Req!$A$2:$I$16,7))</f>
        <v/>
      </c>
      <c r="N195" s="146"/>
      <c r="O195" s="147" t="str">
        <f t="shared" si="14"/>
        <v/>
      </c>
      <c r="P195" s="148" t="str">
        <f>IF($D195="","",VLOOKUP($AE195,Relay_Req!$A$2:$I$16,8))</f>
        <v/>
      </c>
      <c r="Q195" s="149" t="str">
        <f t="shared" si="15"/>
        <v/>
      </c>
      <c r="R195" s="150" t="str">
        <f>IF(OR($D195="",GlobalParameters!$C$12=""),"",$AA195)</f>
        <v/>
      </c>
      <c r="S195" s="151"/>
      <c r="T195" s="144"/>
      <c r="U195" s="144"/>
      <c r="V195" s="144"/>
      <c r="W195" s="144"/>
      <c r="X195" s="144"/>
      <c r="Y195" s="144"/>
      <c r="Z195" s="144"/>
      <c r="AA195" s="152" t="str">
        <f>IF(OR($D195="",$AB195="",GlobalParameters!$C$12=""),"",IF($AE195&lt;160,$AB195-VLOOKUP($AE195,Relay_Req!$A$2:$I$16,9),""))</f>
        <v/>
      </c>
      <c r="AB195" s="144"/>
      <c r="AC195" s="144"/>
      <c r="AD195" s="151"/>
      <c r="AE195" s="126" t="e">
        <f>100+VLOOKUP($D195,Relay_Req!$N$2:$O$6,2)+VLOOKUP(GlobalParameters!$C$12,Relay_Req!$P$2:$Q$4,2)</f>
        <v>#N/A</v>
      </c>
    </row>
    <row r="196" spans="1:31" x14ac:dyDescent="0.25">
      <c r="A196" s="125"/>
      <c r="B196" s="144"/>
      <c r="C196" s="144"/>
      <c r="D196" s="145"/>
      <c r="E196" s="157"/>
      <c r="F196" s="158" t="str">
        <f t="shared" si="11"/>
        <v/>
      </c>
      <c r="G196" s="148" t="str">
        <f>IF($D196="","",VLOOKUP($AE196,Relay_Req!$A$2:$I$16,5))</f>
        <v/>
      </c>
      <c r="H196" s="157"/>
      <c r="I196" s="158" t="str">
        <f t="shared" si="12"/>
        <v/>
      </c>
      <c r="J196" s="148" t="str">
        <f>IF($D196="","",VLOOKUP($AE196,Relay_Req!$A$2:$I$16,6))</f>
        <v/>
      </c>
      <c r="K196" s="146"/>
      <c r="L196" s="147" t="str">
        <f t="shared" si="13"/>
        <v/>
      </c>
      <c r="M196" s="148" t="str">
        <f>IF($D196="","",VLOOKUP($AE196,Relay_Req!$A$2:$I$16,7))</f>
        <v/>
      </c>
      <c r="N196" s="146"/>
      <c r="O196" s="147" t="str">
        <f t="shared" si="14"/>
        <v/>
      </c>
      <c r="P196" s="148" t="str">
        <f>IF($D196="","",VLOOKUP($AE196,Relay_Req!$A$2:$I$16,8))</f>
        <v/>
      </c>
      <c r="Q196" s="149" t="str">
        <f t="shared" si="15"/>
        <v/>
      </c>
      <c r="R196" s="150" t="str">
        <f>IF(OR($D196="",GlobalParameters!$C$12=""),"",$AA196)</f>
        <v/>
      </c>
      <c r="S196" s="151"/>
      <c r="T196" s="144"/>
      <c r="U196" s="144"/>
      <c r="V196" s="144"/>
      <c r="W196" s="144"/>
      <c r="X196" s="144"/>
      <c r="Y196" s="144"/>
      <c r="Z196" s="144"/>
      <c r="AA196" s="152" t="str">
        <f>IF(OR($D196="",$AB196="",GlobalParameters!$C$12=""),"",IF($AE196&lt;160,$AB196-VLOOKUP($AE196,Relay_Req!$A$2:$I$16,9),""))</f>
        <v/>
      </c>
      <c r="AB196" s="144"/>
      <c r="AC196" s="144"/>
      <c r="AD196" s="151"/>
      <c r="AE196" s="126" t="e">
        <f>100+VLOOKUP($D196,Relay_Req!$N$2:$O$6,2)+VLOOKUP(GlobalParameters!$C$12,Relay_Req!$P$2:$Q$4,2)</f>
        <v>#N/A</v>
      </c>
    </row>
    <row r="197" spans="1:31" x14ac:dyDescent="0.25">
      <c r="A197" s="125"/>
      <c r="B197" s="144"/>
      <c r="C197" s="144"/>
      <c r="D197" s="145"/>
      <c r="E197" s="157"/>
      <c r="F197" s="158" t="str">
        <f t="shared" si="11"/>
        <v/>
      </c>
      <c r="G197" s="148" t="str">
        <f>IF($D197="","",VLOOKUP($AE197,Relay_Req!$A$2:$I$16,5))</f>
        <v/>
      </c>
      <c r="H197" s="157"/>
      <c r="I197" s="158" t="str">
        <f t="shared" si="12"/>
        <v/>
      </c>
      <c r="J197" s="148" t="str">
        <f>IF($D197="","",VLOOKUP($AE197,Relay_Req!$A$2:$I$16,6))</f>
        <v/>
      </c>
      <c r="K197" s="146"/>
      <c r="L197" s="147" t="str">
        <f t="shared" si="13"/>
        <v/>
      </c>
      <c r="M197" s="148" t="str">
        <f>IF($D197="","",VLOOKUP($AE197,Relay_Req!$A$2:$I$16,7))</f>
        <v/>
      </c>
      <c r="N197" s="146"/>
      <c r="O197" s="147" t="str">
        <f t="shared" si="14"/>
        <v/>
      </c>
      <c r="P197" s="148" t="str">
        <f>IF($D197="","",VLOOKUP($AE197,Relay_Req!$A$2:$I$16,8))</f>
        <v/>
      </c>
      <c r="Q197" s="149" t="str">
        <f t="shared" si="15"/>
        <v/>
      </c>
      <c r="R197" s="150" t="str">
        <f>IF(OR($D197="",GlobalParameters!$C$12=""),"",$AA197)</f>
        <v/>
      </c>
      <c r="S197" s="151"/>
      <c r="T197" s="144"/>
      <c r="U197" s="144"/>
      <c r="V197" s="144"/>
      <c r="W197" s="144"/>
      <c r="X197" s="144"/>
      <c r="Y197" s="144"/>
      <c r="Z197" s="144"/>
      <c r="AA197" s="152" t="str">
        <f>IF(OR($D197="",$AB197="",GlobalParameters!$C$12=""),"",IF($AE197&lt;160,$AB197-VLOOKUP($AE197,Relay_Req!$A$2:$I$16,9),""))</f>
        <v/>
      </c>
      <c r="AB197" s="144"/>
      <c r="AC197" s="144"/>
      <c r="AD197" s="151"/>
      <c r="AE197" s="126" t="e">
        <f>100+VLOOKUP($D197,Relay_Req!$N$2:$O$6,2)+VLOOKUP(GlobalParameters!$C$12,Relay_Req!$P$2:$Q$4,2)</f>
        <v>#N/A</v>
      </c>
    </row>
    <row r="198" spans="1:31" x14ac:dyDescent="0.25">
      <c r="A198" s="125"/>
      <c r="B198" s="144"/>
      <c r="C198" s="144"/>
      <c r="D198" s="145"/>
      <c r="E198" s="157"/>
      <c r="F198" s="158" t="str">
        <f t="shared" si="11"/>
        <v/>
      </c>
      <c r="G198" s="148" t="str">
        <f>IF($D198="","",VLOOKUP($AE198,Relay_Req!$A$2:$I$16,5))</f>
        <v/>
      </c>
      <c r="H198" s="157"/>
      <c r="I198" s="158" t="str">
        <f t="shared" si="12"/>
        <v/>
      </c>
      <c r="J198" s="148" t="str">
        <f>IF($D198="","",VLOOKUP($AE198,Relay_Req!$A$2:$I$16,6))</f>
        <v/>
      </c>
      <c r="K198" s="146"/>
      <c r="L198" s="147" t="str">
        <f t="shared" si="13"/>
        <v/>
      </c>
      <c r="M198" s="148" t="str">
        <f>IF($D198="","",VLOOKUP($AE198,Relay_Req!$A$2:$I$16,7))</f>
        <v/>
      </c>
      <c r="N198" s="146"/>
      <c r="O198" s="147" t="str">
        <f t="shared" si="14"/>
        <v/>
      </c>
      <c r="P198" s="148" t="str">
        <f>IF($D198="","",VLOOKUP($AE198,Relay_Req!$A$2:$I$16,8))</f>
        <v/>
      </c>
      <c r="Q198" s="149" t="str">
        <f t="shared" si="15"/>
        <v/>
      </c>
      <c r="R198" s="150" t="str">
        <f>IF(OR($D198="",GlobalParameters!$C$12=""),"",$AA198)</f>
        <v/>
      </c>
      <c r="S198" s="151"/>
      <c r="T198" s="144"/>
      <c r="U198" s="144"/>
      <c r="V198" s="144"/>
      <c r="W198" s="144"/>
      <c r="X198" s="144"/>
      <c r="Y198" s="144"/>
      <c r="Z198" s="144"/>
      <c r="AA198" s="152" t="str">
        <f>IF(OR($D198="",$AB198="",GlobalParameters!$C$12=""),"",IF($AE198&lt;160,$AB198-VLOOKUP($AE198,Relay_Req!$A$2:$I$16,9),""))</f>
        <v/>
      </c>
      <c r="AB198" s="144"/>
      <c r="AC198" s="144"/>
      <c r="AD198" s="151"/>
      <c r="AE198" s="126" t="e">
        <f>100+VLOOKUP($D198,Relay_Req!$N$2:$O$6,2)+VLOOKUP(GlobalParameters!$C$12,Relay_Req!$P$2:$Q$4,2)</f>
        <v>#N/A</v>
      </c>
    </row>
    <row r="199" spans="1:31" x14ac:dyDescent="0.25">
      <c r="A199" s="125"/>
      <c r="B199" s="144"/>
      <c r="C199" s="144"/>
      <c r="D199" s="145"/>
      <c r="E199" s="157"/>
      <c r="F199" s="158" t="str">
        <f t="shared" si="11"/>
        <v/>
      </c>
      <c r="G199" s="148" t="str">
        <f>IF($D199="","",VLOOKUP($AE199,Relay_Req!$A$2:$I$16,5))</f>
        <v/>
      </c>
      <c r="H199" s="157"/>
      <c r="I199" s="158" t="str">
        <f t="shared" si="12"/>
        <v/>
      </c>
      <c r="J199" s="148" t="str">
        <f>IF($D199="","",VLOOKUP($AE199,Relay_Req!$A$2:$I$16,6))</f>
        <v/>
      </c>
      <c r="K199" s="146"/>
      <c r="L199" s="147" t="str">
        <f t="shared" si="13"/>
        <v/>
      </c>
      <c r="M199" s="148" t="str">
        <f>IF($D199="","",VLOOKUP($AE199,Relay_Req!$A$2:$I$16,7))</f>
        <v/>
      </c>
      <c r="N199" s="146"/>
      <c r="O199" s="147" t="str">
        <f t="shared" si="14"/>
        <v/>
      </c>
      <c r="P199" s="148" t="str">
        <f>IF($D199="","",VLOOKUP($AE199,Relay_Req!$A$2:$I$16,8))</f>
        <v/>
      </c>
      <c r="Q199" s="149" t="str">
        <f t="shared" si="15"/>
        <v/>
      </c>
      <c r="R199" s="150" t="str">
        <f>IF(OR($D199="",GlobalParameters!$C$12=""),"",$AA199)</f>
        <v/>
      </c>
      <c r="S199" s="151"/>
      <c r="T199" s="144"/>
      <c r="U199" s="144"/>
      <c r="V199" s="144"/>
      <c r="W199" s="144"/>
      <c r="X199" s="144"/>
      <c r="Y199" s="144"/>
      <c r="Z199" s="144"/>
      <c r="AA199" s="152" t="str">
        <f>IF(OR($D199="",$AB199="",GlobalParameters!$C$12=""),"",IF($AE199&lt;160,$AB199-VLOOKUP($AE199,Relay_Req!$A$2:$I$16,9),""))</f>
        <v/>
      </c>
      <c r="AB199" s="144"/>
      <c r="AC199" s="144"/>
      <c r="AD199" s="151"/>
      <c r="AE199" s="126" t="e">
        <f>100+VLOOKUP($D199,Relay_Req!$N$2:$O$6,2)+VLOOKUP(GlobalParameters!$C$12,Relay_Req!$P$2:$Q$4,2)</f>
        <v>#N/A</v>
      </c>
    </row>
    <row r="200" spans="1:31" x14ac:dyDescent="0.25">
      <c r="A200" s="125"/>
      <c r="B200" s="144"/>
      <c r="C200" s="144"/>
      <c r="D200" s="145"/>
      <c r="E200" s="157"/>
      <c r="F200" s="158" t="str">
        <f t="shared" si="11"/>
        <v/>
      </c>
      <c r="G200" s="148" t="str">
        <f>IF($D200="","",VLOOKUP($AE200,Relay_Req!$A$2:$I$16,5))</f>
        <v/>
      </c>
      <c r="H200" s="157"/>
      <c r="I200" s="158" t="str">
        <f t="shared" si="12"/>
        <v/>
      </c>
      <c r="J200" s="148" t="str">
        <f>IF($D200="","",VLOOKUP($AE200,Relay_Req!$A$2:$I$16,6))</f>
        <v/>
      </c>
      <c r="K200" s="146"/>
      <c r="L200" s="147" t="str">
        <f t="shared" si="13"/>
        <v/>
      </c>
      <c r="M200" s="148" t="str">
        <f>IF($D200="","",VLOOKUP($AE200,Relay_Req!$A$2:$I$16,7))</f>
        <v/>
      </c>
      <c r="N200" s="146"/>
      <c r="O200" s="147" t="str">
        <f t="shared" si="14"/>
        <v/>
      </c>
      <c r="P200" s="148" t="str">
        <f>IF($D200="","",VLOOKUP($AE200,Relay_Req!$A$2:$I$16,8))</f>
        <v/>
      </c>
      <c r="Q200" s="149" t="str">
        <f t="shared" si="15"/>
        <v/>
      </c>
      <c r="R200" s="150" t="str">
        <f>IF(OR($D200="",GlobalParameters!$C$12=""),"",$AA200)</f>
        <v/>
      </c>
      <c r="S200" s="151"/>
      <c r="T200" s="144"/>
      <c r="U200" s="144"/>
      <c r="V200" s="144"/>
      <c r="W200" s="144"/>
      <c r="X200" s="144"/>
      <c r="Y200" s="144"/>
      <c r="Z200" s="144"/>
      <c r="AA200" s="152" t="str">
        <f>IF(OR($D200="",$AB200="",GlobalParameters!$C$12=""),"",IF($AE200&lt;160,$AB200-VLOOKUP($AE200,Relay_Req!$A$2:$I$16,9),""))</f>
        <v/>
      </c>
      <c r="AB200" s="144"/>
      <c r="AC200" s="144"/>
      <c r="AD200" s="151"/>
      <c r="AE200" s="126" t="e">
        <f>100+VLOOKUP($D200,Relay_Req!$N$2:$O$6,2)+VLOOKUP(GlobalParameters!$C$12,Relay_Req!$P$2:$Q$4,2)</f>
        <v>#N/A</v>
      </c>
    </row>
    <row r="201" spans="1:31" x14ac:dyDescent="0.25">
      <c r="A201" s="125"/>
      <c r="B201" s="144"/>
      <c r="C201" s="144"/>
      <c r="D201" s="145"/>
      <c r="E201" s="157"/>
      <c r="F201" s="158" t="str">
        <f t="shared" si="11"/>
        <v/>
      </c>
      <c r="G201" s="148" t="str">
        <f>IF($D201="","",VLOOKUP($AE201,Relay_Req!$A$2:$I$16,5))</f>
        <v/>
      </c>
      <c r="H201" s="157"/>
      <c r="I201" s="158" t="str">
        <f t="shared" si="12"/>
        <v/>
      </c>
      <c r="J201" s="148" t="str">
        <f>IF($D201="","",VLOOKUP($AE201,Relay_Req!$A$2:$I$16,6))</f>
        <v/>
      </c>
      <c r="K201" s="146"/>
      <c r="L201" s="147" t="str">
        <f t="shared" si="13"/>
        <v/>
      </c>
      <c r="M201" s="148" t="str">
        <f>IF($D201="","",VLOOKUP($AE201,Relay_Req!$A$2:$I$16,7))</f>
        <v/>
      </c>
      <c r="N201" s="146"/>
      <c r="O201" s="147" t="str">
        <f t="shared" si="14"/>
        <v/>
      </c>
      <c r="P201" s="148" t="str">
        <f>IF($D201="","",VLOOKUP($AE201,Relay_Req!$A$2:$I$16,8))</f>
        <v/>
      </c>
      <c r="Q201" s="149" t="str">
        <f t="shared" si="15"/>
        <v/>
      </c>
      <c r="R201" s="150" t="str">
        <f>IF(OR($D201="",GlobalParameters!$C$12=""),"",$AA201)</f>
        <v/>
      </c>
      <c r="S201" s="151"/>
      <c r="T201" s="144"/>
      <c r="U201" s="144"/>
      <c r="V201" s="144"/>
      <c r="W201" s="144"/>
      <c r="X201" s="144"/>
      <c r="Y201" s="144"/>
      <c r="Z201" s="144"/>
      <c r="AA201" s="152" t="str">
        <f>IF(OR($D201="",$AB201="",GlobalParameters!$C$12=""),"",IF($AE201&lt;160,$AB201-VLOOKUP($AE201,Relay_Req!$A$2:$I$16,9),""))</f>
        <v/>
      </c>
      <c r="AB201" s="144"/>
      <c r="AC201" s="144"/>
      <c r="AD201" s="151"/>
      <c r="AE201" s="126" t="e">
        <f>100+VLOOKUP($D201,Relay_Req!$N$2:$O$6,2)+VLOOKUP(GlobalParameters!$C$12,Relay_Req!$P$2:$Q$4,2)</f>
        <v>#N/A</v>
      </c>
    </row>
    <row r="202" spans="1:31" x14ac:dyDescent="0.25">
      <c r="A202" s="125"/>
      <c r="B202" s="144"/>
      <c r="C202" s="144"/>
      <c r="D202" s="145"/>
      <c r="E202" s="157"/>
      <c r="F202" s="158" t="str">
        <f t="shared" si="11"/>
        <v/>
      </c>
      <c r="G202" s="148" t="str">
        <f>IF($D202="","",VLOOKUP($AE202,Relay_Req!$A$2:$I$16,5))</f>
        <v/>
      </c>
      <c r="H202" s="157"/>
      <c r="I202" s="158" t="str">
        <f t="shared" si="12"/>
        <v/>
      </c>
      <c r="J202" s="148" t="str">
        <f>IF($D202="","",VLOOKUP($AE202,Relay_Req!$A$2:$I$16,6))</f>
        <v/>
      </c>
      <c r="K202" s="146"/>
      <c r="L202" s="147" t="str">
        <f t="shared" si="13"/>
        <v/>
      </c>
      <c r="M202" s="148" t="str">
        <f>IF($D202="","",VLOOKUP($AE202,Relay_Req!$A$2:$I$16,7))</f>
        <v/>
      </c>
      <c r="N202" s="146"/>
      <c r="O202" s="147" t="str">
        <f t="shared" si="14"/>
        <v/>
      </c>
      <c r="P202" s="148" t="str">
        <f>IF($D202="","",VLOOKUP($AE202,Relay_Req!$A$2:$I$16,8))</f>
        <v/>
      </c>
      <c r="Q202" s="149" t="str">
        <f t="shared" si="15"/>
        <v/>
      </c>
      <c r="R202" s="150" t="str">
        <f>IF(OR($D202="",GlobalParameters!$C$12=""),"",$AA202)</f>
        <v/>
      </c>
      <c r="S202" s="151"/>
      <c r="T202" s="144"/>
      <c r="U202" s="144"/>
      <c r="V202" s="144"/>
      <c r="W202" s="144"/>
      <c r="X202" s="144"/>
      <c r="Y202" s="144"/>
      <c r="Z202" s="144"/>
      <c r="AA202" s="152" t="str">
        <f>IF(OR($D202="",$AB202="",GlobalParameters!$C$12=""),"",IF($AE202&lt;160,$AB202-VLOOKUP($AE202,Relay_Req!$A$2:$I$16,9),""))</f>
        <v/>
      </c>
      <c r="AB202" s="144"/>
      <c r="AC202" s="144"/>
      <c r="AD202" s="151"/>
      <c r="AE202" s="126" t="e">
        <f>100+VLOOKUP($D202,Relay_Req!$N$2:$O$6,2)+VLOOKUP(GlobalParameters!$C$12,Relay_Req!$P$2:$Q$4,2)</f>
        <v>#N/A</v>
      </c>
    </row>
    <row r="203" spans="1:31" x14ac:dyDescent="0.25">
      <c r="A203" s="125"/>
      <c r="B203" s="144"/>
      <c r="C203" s="144"/>
      <c r="D203" s="145"/>
      <c r="E203" s="157"/>
      <c r="F203" s="158" t="str">
        <f t="shared" si="11"/>
        <v/>
      </c>
      <c r="G203" s="148" t="str">
        <f>IF($D203="","",VLOOKUP($AE203,Relay_Req!$A$2:$I$16,5))</f>
        <v/>
      </c>
      <c r="H203" s="157"/>
      <c r="I203" s="158" t="str">
        <f t="shared" si="12"/>
        <v/>
      </c>
      <c r="J203" s="148" t="str">
        <f>IF($D203="","",VLOOKUP($AE203,Relay_Req!$A$2:$I$16,6))</f>
        <v/>
      </c>
      <c r="K203" s="146"/>
      <c r="L203" s="147" t="str">
        <f t="shared" si="13"/>
        <v/>
      </c>
      <c r="M203" s="148" t="str">
        <f>IF($D203="","",VLOOKUP($AE203,Relay_Req!$A$2:$I$16,7))</f>
        <v/>
      </c>
      <c r="N203" s="146"/>
      <c r="O203" s="147" t="str">
        <f t="shared" si="14"/>
        <v/>
      </c>
      <c r="P203" s="148" t="str">
        <f>IF($D203="","",VLOOKUP($AE203,Relay_Req!$A$2:$I$16,8))</f>
        <v/>
      </c>
      <c r="Q203" s="149" t="str">
        <f t="shared" si="15"/>
        <v/>
      </c>
      <c r="R203" s="150" t="str">
        <f>IF(OR($D203="",GlobalParameters!$C$12=""),"",$AA203)</f>
        <v/>
      </c>
      <c r="S203" s="151"/>
      <c r="T203" s="144"/>
      <c r="U203" s="144"/>
      <c r="V203" s="144"/>
      <c r="W203" s="144"/>
      <c r="X203" s="144"/>
      <c r="Y203" s="144"/>
      <c r="Z203" s="144"/>
      <c r="AA203" s="152" t="str">
        <f>IF(OR($D203="",$AB203="",GlobalParameters!$C$12=""),"",IF($AE203&lt;160,$AB203-VLOOKUP($AE203,Relay_Req!$A$2:$I$16,9),""))</f>
        <v/>
      </c>
      <c r="AB203" s="144"/>
      <c r="AC203" s="144"/>
      <c r="AD203" s="151"/>
      <c r="AE203" s="126" t="e">
        <f>100+VLOOKUP($D203,Relay_Req!$N$2:$O$6,2)+VLOOKUP(GlobalParameters!$C$12,Relay_Req!$P$2:$Q$4,2)</f>
        <v>#N/A</v>
      </c>
    </row>
    <row r="204" spans="1:31" x14ac:dyDescent="0.25">
      <c r="A204" s="125"/>
      <c r="B204" s="144"/>
      <c r="C204" s="144"/>
      <c r="D204" s="145"/>
      <c r="E204" s="157"/>
      <c r="F204" s="158" t="str">
        <f t="shared" si="11"/>
        <v/>
      </c>
      <c r="G204" s="148" t="str">
        <f>IF($D204="","",VLOOKUP($AE204,Relay_Req!$A$2:$I$16,5))</f>
        <v/>
      </c>
      <c r="H204" s="157"/>
      <c r="I204" s="158" t="str">
        <f t="shared" si="12"/>
        <v/>
      </c>
      <c r="J204" s="148" t="str">
        <f>IF($D204="","",VLOOKUP($AE204,Relay_Req!$A$2:$I$16,6))</f>
        <v/>
      </c>
      <c r="K204" s="146"/>
      <c r="L204" s="147" t="str">
        <f t="shared" si="13"/>
        <v/>
      </c>
      <c r="M204" s="148" t="str">
        <f>IF($D204="","",VLOOKUP($AE204,Relay_Req!$A$2:$I$16,7))</f>
        <v/>
      </c>
      <c r="N204" s="146"/>
      <c r="O204" s="147" t="str">
        <f t="shared" si="14"/>
        <v/>
      </c>
      <c r="P204" s="148" t="str">
        <f>IF($D204="","",VLOOKUP($AE204,Relay_Req!$A$2:$I$16,8))</f>
        <v/>
      </c>
      <c r="Q204" s="149" t="str">
        <f t="shared" si="15"/>
        <v/>
      </c>
      <c r="R204" s="150" t="str">
        <f>IF(OR($D204="",GlobalParameters!$C$12=""),"",$AA204)</f>
        <v/>
      </c>
      <c r="S204" s="151"/>
      <c r="T204" s="144"/>
      <c r="U204" s="144"/>
      <c r="V204" s="144"/>
      <c r="W204" s="144"/>
      <c r="X204" s="144"/>
      <c r="Y204" s="144"/>
      <c r="Z204" s="144"/>
      <c r="AA204" s="152" t="str">
        <f>IF(OR($D204="",$AB204="",GlobalParameters!$C$12=""),"",IF($AE204&lt;160,$AB204-VLOOKUP($AE204,Relay_Req!$A$2:$I$16,9),""))</f>
        <v/>
      </c>
      <c r="AB204" s="144"/>
      <c r="AC204" s="144"/>
      <c r="AD204" s="151"/>
      <c r="AE204" s="126" t="e">
        <f>100+VLOOKUP($D204,Relay_Req!$N$2:$O$6,2)+VLOOKUP(GlobalParameters!$C$12,Relay_Req!$P$2:$Q$4,2)</f>
        <v>#N/A</v>
      </c>
    </row>
    <row r="205" spans="1:31" x14ac:dyDescent="0.25">
      <c r="A205" s="125"/>
      <c r="B205" s="144"/>
      <c r="C205" s="144"/>
      <c r="D205" s="145"/>
      <c r="E205" s="157"/>
      <c r="F205" s="158" t="str">
        <f t="shared" si="11"/>
        <v/>
      </c>
      <c r="G205" s="148" t="str">
        <f>IF($D205="","",VLOOKUP($AE205,Relay_Req!$A$2:$I$16,5))</f>
        <v/>
      </c>
      <c r="H205" s="157"/>
      <c r="I205" s="158" t="str">
        <f t="shared" si="12"/>
        <v/>
      </c>
      <c r="J205" s="148" t="str">
        <f>IF($D205="","",VLOOKUP($AE205,Relay_Req!$A$2:$I$16,6))</f>
        <v/>
      </c>
      <c r="K205" s="146"/>
      <c r="L205" s="147" t="str">
        <f t="shared" si="13"/>
        <v/>
      </c>
      <c r="M205" s="148" t="str">
        <f>IF($D205="","",VLOOKUP($AE205,Relay_Req!$A$2:$I$16,7))</f>
        <v/>
      </c>
      <c r="N205" s="146"/>
      <c r="O205" s="147" t="str">
        <f t="shared" si="14"/>
        <v/>
      </c>
      <c r="P205" s="148" t="str">
        <f>IF($D205="","",VLOOKUP($AE205,Relay_Req!$A$2:$I$16,8))</f>
        <v/>
      </c>
      <c r="Q205" s="149" t="str">
        <f t="shared" si="15"/>
        <v/>
      </c>
      <c r="R205" s="150" t="str">
        <f>IF(OR($D205="",GlobalParameters!$C$12=""),"",$AA205)</f>
        <v/>
      </c>
      <c r="S205" s="151"/>
      <c r="T205" s="144"/>
      <c r="U205" s="144"/>
      <c r="V205" s="144"/>
      <c r="W205" s="144"/>
      <c r="X205" s="144"/>
      <c r="Y205" s="144"/>
      <c r="Z205" s="144"/>
      <c r="AA205" s="152" t="str">
        <f>IF(OR($D205="",$AB205="",GlobalParameters!$C$12=""),"",IF($AE205&lt;160,$AB205-VLOOKUP($AE205,Relay_Req!$A$2:$I$16,9),""))</f>
        <v/>
      </c>
      <c r="AB205" s="144"/>
      <c r="AC205" s="144"/>
      <c r="AD205" s="151"/>
      <c r="AE205" s="126" t="e">
        <f>100+VLOOKUP($D205,Relay_Req!$N$2:$O$6,2)+VLOOKUP(GlobalParameters!$C$12,Relay_Req!$P$2:$Q$4,2)</f>
        <v>#N/A</v>
      </c>
    </row>
    <row r="206" spans="1:31" x14ac:dyDescent="0.25">
      <c r="A206" s="125"/>
      <c r="B206" s="144"/>
      <c r="C206" s="144"/>
      <c r="D206" s="145"/>
      <c r="E206" s="157"/>
      <c r="F206" s="158" t="str">
        <f t="shared" si="11"/>
        <v/>
      </c>
      <c r="G206" s="148" t="str">
        <f>IF($D206="","",VLOOKUP($AE206,Relay_Req!$A$2:$I$16,5))</f>
        <v/>
      </c>
      <c r="H206" s="157"/>
      <c r="I206" s="158" t="str">
        <f t="shared" si="12"/>
        <v/>
      </c>
      <c r="J206" s="148" t="str">
        <f>IF($D206="","",VLOOKUP($AE206,Relay_Req!$A$2:$I$16,6))</f>
        <v/>
      </c>
      <c r="K206" s="146"/>
      <c r="L206" s="147" t="str">
        <f t="shared" si="13"/>
        <v/>
      </c>
      <c r="M206" s="148" t="str">
        <f>IF($D206="","",VLOOKUP($AE206,Relay_Req!$A$2:$I$16,7))</f>
        <v/>
      </c>
      <c r="N206" s="146"/>
      <c r="O206" s="147" t="str">
        <f t="shared" si="14"/>
        <v/>
      </c>
      <c r="P206" s="148" t="str">
        <f>IF($D206="","",VLOOKUP($AE206,Relay_Req!$A$2:$I$16,8))</f>
        <v/>
      </c>
      <c r="Q206" s="149" t="str">
        <f t="shared" si="15"/>
        <v/>
      </c>
      <c r="R206" s="150" t="str">
        <f>IF(OR($D206="",GlobalParameters!$C$12=""),"",$AA206)</f>
        <v/>
      </c>
      <c r="S206" s="151"/>
      <c r="T206" s="144"/>
      <c r="U206" s="144"/>
      <c r="V206" s="144"/>
      <c r="W206" s="144"/>
      <c r="X206" s="144"/>
      <c r="Y206" s="144"/>
      <c r="Z206" s="144"/>
      <c r="AA206" s="152" t="str">
        <f>IF(OR($D206="",$AB206="",GlobalParameters!$C$12=""),"",IF($AE206&lt;160,$AB206-VLOOKUP($AE206,Relay_Req!$A$2:$I$16,9),""))</f>
        <v/>
      </c>
      <c r="AB206" s="144"/>
      <c r="AC206" s="144"/>
      <c r="AD206" s="151"/>
      <c r="AE206" s="126" t="e">
        <f>100+VLOOKUP($D206,Relay_Req!$N$2:$O$6,2)+VLOOKUP(GlobalParameters!$C$12,Relay_Req!$P$2:$Q$4,2)</f>
        <v>#N/A</v>
      </c>
    </row>
    <row r="207" spans="1:31" x14ac:dyDescent="0.25">
      <c r="A207" s="125"/>
      <c r="B207" s="144"/>
      <c r="C207" s="144"/>
      <c r="D207" s="145"/>
      <c r="E207" s="157"/>
      <c r="F207" s="158" t="str">
        <f t="shared" ref="F207:F270" si="16">IF(OR($D207="",$T207="",$G207=""),"",IF($AE207&lt;200,$T207*$G207,""))</f>
        <v/>
      </c>
      <c r="G207" s="148" t="str">
        <f>IF($D207="","",VLOOKUP($AE207,Relay_Req!$A$2:$I$16,5))</f>
        <v/>
      </c>
      <c r="H207" s="157"/>
      <c r="I207" s="158" t="str">
        <f t="shared" ref="I207:I270" si="17">IF(OR($D207="",$J207=""),"",IF($AE207&lt;120,"",IF(AND($AE207&gt;=120,$AE207&lt;130),IF($U207="","",$U207*$J207),IF(AND($AE207&gt;=130,$AE207&lt;140),IF($V207="","",$V207*$J207),IF(AND($AE207&gt;=140,$AE207&lt;150),IF($W207="","",$W207*$J207),IF(AND($AE207&gt;=150,$AE207&lt;160),IF($X207="","",$X207*$J207),""))))))</f>
        <v/>
      </c>
      <c r="J207" s="148" t="str">
        <f>IF($D207="","",VLOOKUP($AE207,Relay_Req!$A$2:$I$16,6))</f>
        <v/>
      </c>
      <c r="K207" s="146"/>
      <c r="L207" s="147" t="str">
        <f t="shared" ref="L207:L270" si="18">IF(OR($D207="",$Y207="",$M207=""),"",IF($AE207&lt;160,$Y207*$M207,""))</f>
        <v/>
      </c>
      <c r="M207" s="148" t="str">
        <f>IF($D207="","",VLOOKUP($AE207,Relay_Req!$A$2:$I$16,7))</f>
        <v/>
      </c>
      <c r="N207" s="146"/>
      <c r="O207" s="147" t="str">
        <f t="shared" ref="O207:O270" si="19">IF(OR($D207="",$Z207="",$P207=""),"",IF($AE207&lt;160,$Z207*$P207,""))</f>
        <v/>
      </c>
      <c r="P207" s="148" t="str">
        <f>IF($D207="","",VLOOKUP($AE207,Relay_Req!$A$2:$I$16,8))</f>
        <v/>
      </c>
      <c r="Q207" s="149" t="str">
        <f t="shared" si="15"/>
        <v/>
      </c>
      <c r="R207" s="150" t="str">
        <f>IF(OR($D207="",GlobalParameters!$C$12=""),"",$AA207)</f>
        <v/>
      </c>
      <c r="S207" s="151"/>
      <c r="T207" s="144"/>
      <c r="U207" s="144"/>
      <c r="V207" s="144"/>
      <c r="W207" s="144"/>
      <c r="X207" s="144"/>
      <c r="Y207" s="144"/>
      <c r="Z207" s="144"/>
      <c r="AA207" s="152" t="str">
        <f>IF(OR($D207="",$AB207="",GlobalParameters!$C$12=""),"",IF($AE207&lt;160,$AB207-VLOOKUP($AE207,Relay_Req!$A$2:$I$16,9),""))</f>
        <v/>
      </c>
      <c r="AB207" s="144"/>
      <c r="AC207" s="144"/>
      <c r="AD207" s="151"/>
      <c r="AE207" s="126" t="e">
        <f>100+VLOOKUP($D207,Relay_Req!$N$2:$O$6,2)+VLOOKUP(GlobalParameters!$C$12,Relay_Req!$P$2:$Q$4,2)</f>
        <v>#N/A</v>
      </c>
    </row>
    <row r="208" spans="1:31" x14ac:dyDescent="0.25">
      <c r="A208" s="125"/>
      <c r="B208" s="144"/>
      <c r="C208" s="144"/>
      <c r="D208" s="145"/>
      <c r="E208" s="157"/>
      <c r="F208" s="158" t="str">
        <f t="shared" si="16"/>
        <v/>
      </c>
      <c r="G208" s="148" t="str">
        <f>IF($D208="","",VLOOKUP($AE208,Relay_Req!$A$2:$I$16,5))</f>
        <v/>
      </c>
      <c r="H208" s="157"/>
      <c r="I208" s="158" t="str">
        <f t="shared" si="17"/>
        <v/>
      </c>
      <c r="J208" s="148" t="str">
        <f>IF($D208="","",VLOOKUP($AE208,Relay_Req!$A$2:$I$16,6))</f>
        <v/>
      </c>
      <c r="K208" s="146"/>
      <c r="L208" s="147" t="str">
        <f t="shared" si="18"/>
        <v/>
      </c>
      <c r="M208" s="148" t="str">
        <f>IF($D208="","",VLOOKUP($AE208,Relay_Req!$A$2:$I$16,7))</f>
        <v/>
      </c>
      <c r="N208" s="146"/>
      <c r="O208" s="147" t="str">
        <f t="shared" si="19"/>
        <v/>
      </c>
      <c r="P208" s="148" t="str">
        <f>IF($D208="","",VLOOKUP($AE208,Relay_Req!$A$2:$I$16,8))</f>
        <v/>
      </c>
      <c r="Q208" s="149" t="str">
        <f t="shared" si="15"/>
        <v/>
      </c>
      <c r="R208" s="150" t="str">
        <f>IF(OR($D208="",GlobalParameters!$C$12=""),"",$AA208)</f>
        <v/>
      </c>
      <c r="S208" s="151"/>
      <c r="T208" s="144"/>
      <c r="U208" s="144"/>
      <c r="V208" s="144"/>
      <c r="W208" s="144"/>
      <c r="X208" s="144"/>
      <c r="Y208" s="144"/>
      <c r="Z208" s="144"/>
      <c r="AA208" s="152" t="str">
        <f>IF(OR($D208="",$AB208="",GlobalParameters!$C$12=""),"",IF($AE208&lt;160,$AB208-VLOOKUP($AE208,Relay_Req!$A$2:$I$16,9),""))</f>
        <v/>
      </c>
      <c r="AB208" s="144"/>
      <c r="AC208" s="144"/>
      <c r="AD208" s="151"/>
      <c r="AE208" s="126" t="e">
        <f>100+VLOOKUP($D208,Relay_Req!$N$2:$O$6,2)+VLOOKUP(GlobalParameters!$C$12,Relay_Req!$P$2:$Q$4,2)</f>
        <v>#N/A</v>
      </c>
    </row>
    <row r="209" spans="1:31" x14ac:dyDescent="0.25">
      <c r="A209" s="125"/>
      <c r="B209" s="144"/>
      <c r="C209" s="144"/>
      <c r="D209" s="145"/>
      <c r="E209" s="157"/>
      <c r="F209" s="158" t="str">
        <f t="shared" si="16"/>
        <v/>
      </c>
      <c r="G209" s="148" t="str">
        <f>IF($D209="","",VLOOKUP($AE209,Relay_Req!$A$2:$I$16,5))</f>
        <v/>
      </c>
      <c r="H209" s="157"/>
      <c r="I209" s="158" t="str">
        <f t="shared" si="17"/>
        <v/>
      </c>
      <c r="J209" s="148" t="str">
        <f>IF($D209="","",VLOOKUP($AE209,Relay_Req!$A$2:$I$16,6))</f>
        <v/>
      </c>
      <c r="K209" s="146"/>
      <c r="L209" s="147" t="str">
        <f t="shared" si="18"/>
        <v/>
      </c>
      <c r="M209" s="148" t="str">
        <f>IF($D209="","",VLOOKUP($AE209,Relay_Req!$A$2:$I$16,7))</f>
        <v/>
      </c>
      <c r="N209" s="146"/>
      <c r="O209" s="147" t="str">
        <f t="shared" si="19"/>
        <v/>
      </c>
      <c r="P209" s="148" t="str">
        <f>IF($D209="","",VLOOKUP($AE209,Relay_Req!$A$2:$I$16,8))</f>
        <v/>
      </c>
      <c r="Q209" s="149" t="str">
        <f t="shared" si="15"/>
        <v/>
      </c>
      <c r="R209" s="150" t="str">
        <f>IF(OR($D209="",GlobalParameters!$C$12=""),"",$AA209)</f>
        <v/>
      </c>
      <c r="S209" s="151"/>
      <c r="T209" s="144"/>
      <c r="U209" s="144"/>
      <c r="V209" s="144"/>
      <c r="W209" s="144"/>
      <c r="X209" s="144"/>
      <c r="Y209" s="144"/>
      <c r="Z209" s="144"/>
      <c r="AA209" s="152" t="str">
        <f>IF(OR($D209="",$AB209="",GlobalParameters!$C$12=""),"",IF($AE209&lt;160,$AB209-VLOOKUP($AE209,Relay_Req!$A$2:$I$16,9),""))</f>
        <v/>
      </c>
      <c r="AB209" s="144"/>
      <c r="AC209" s="144"/>
      <c r="AD209" s="151"/>
      <c r="AE209" s="126" t="e">
        <f>100+VLOOKUP($D209,Relay_Req!$N$2:$O$6,2)+VLOOKUP(GlobalParameters!$C$12,Relay_Req!$P$2:$Q$4,2)</f>
        <v>#N/A</v>
      </c>
    </row>
    <row r="210" spans="1:31" x14ac:dyDescent="0.25">
      <c r="A210" s="125"/>
      <c r="B210" s="144"/>
      <c r="C210" s="144"/>
      <c r="D210" s="145"/>
      <c r="E210" s="157"/>
      <c r="F210" s="158" t="str">
        <f t="shared" si="16"/>
        <v/>
      </c>
      <c r="G210" s="148" t="str">
        <f>IF($D210="","",VLOOKUP($AE210,Relay_Req!$A$2:$I$16,5))</f>
        <v/>
      </c>
      <c r="H210" s="157"/>
      <c r="I210" s="158" t="str">
        <f t="shared" si="17"/>
        <v/>
      </c>
      <c r="J210" s="148" t="str">
        <f>IF($D210="","",VLOOKUP($AE210,Relay_Req!$A$2:$I$16,6))</f>
        <v/>
      </c>
      <c r="K210" s="146"/>
      <c r="L210" s="147" t="str">
        <f t="shared" si="18"/>
        <v/>
      </c>
      <c r="M210" s="148" t="str">
        <f>IF($D210="","",VLOOKUP($AE210,Relay_Req!$A$2:$I$16,7))</f>
        <v/>
      </c>
      <c r="N210" s="146"/>
      <c r="O210" s="147" t="str">
        <f t="shared" si="19"/>
        <v/>
      </c>
      <c r="P210" s="148" t="str">
        <f>IF($D210="","",VLOOKUP($AE210,Relay_Req!$A$2:$I$16,8))</f>
        <v/>
      </c>
      <c r="Q210" s="149" t="str">
        <f t="shared" si="15"/>
        <v/>
      </c>
      <c r="R210" s="150" t="str">
        <f>IF(OR($D210="",GlobalParameters!$C$12=""),"",$AA210)</f>
        <v/>
      </c>
      <c r="S210" s="151"/>
      <c r="T210" s="144"/>
      <c r="U210" s="144"/>
      <c r="V210" s="144"/>
      <c r="W210" s="144"/>
      <c r="X210" s="144"/>
      <c r="Y210" s="144"/>
      <c r="Z210" s="144"/>
      <c r="AA210" s="152" t="str">
        <f>IF(OR($D210="",$AB210="",GlobalParameters!$C$12=""),"",IF($AE210&lt;160,$AB210-VLOOKUP($AE210,Relay_Req!$A$2:$I$16,9),""))</f>
        <v/>
      </c>
      <c r="AB210" s="144"/>
      <c r="AC210" s="144"/>
      <c r="AD210" s="151"/>
      <c r="AE210" s="126" t="e">
        <f>100+VLOOKUP($D210,Relay_Req!$N$2:$O$6,2)+VLOOKUP(GlobalParameters!$C$12,Relay_Req!$P$2:$Q$4,2)</f>
        <v>#N/A</v>
      </c>
    </row>
    <row r="211" spans="1:31" x14ac:dyDescent="0.25">
      <c r="A211" s="125"/>
      <c r="B211" s="144"/>
      <c r="C211" s="144"/>
      <c r="D211" s="145"/>
      <c r="E211" s="157"/>
      <c r="F211" s="158" t="str">
        <f t="shared" si="16"/>
        <v/>
      </c>
      <c r="G211" s="148" t="str">
        <f>IF($D211="","",VLOOKUP($AE211,Relay_Req!$A$2:$I$16,5))</f>
        <v/>
      </c>
      <c r="H211" s="157"/>
      <c r="I211" s="158" t="str">
        <f t="shared" si="17"/>
        <v/>
      </c>
      <c r="J211" s="148" t="str">
        <f>IF($D211="","",VLOOKUP($AE211,Relay_Req!$A$2:$I$16,6))</f>
        <v/>
      </c>
      <c r="K211" s="146"/>
      <c r="L211" s="147" t="str">
        <f t="shared" si="18"/>
        <v/>
      </c>
      <c r="M211" s="148" t="str">
        <f>IF($D211="","",VLOOKUP($AE211,Relay_Req!$A$2:$I$16,7))</f>
        <v/>
      </c>
      <c r="N211" s="146"/>
      <c r="O211" s="147" t="str">
        <f t="shared" si="19"/>
        <v/>
      </c>
      <c r="P211" s="148" t="str">
        <f>IF($D211="","",VLOOKUP($AE211,Relay_Req!$A$2:$I$16,8))</f>
        <v/>
      </c>
      <c r="Q211" s="149" t="str">
        <f t="shared" si="15"/>
        <v/>
      </c>
      <c r="R211" s="150" t="str">
        <f>IF(OR($D211="",GlobalParameters!$C$12=""),"",$AA211)</f>
        <v/>
      </c>
      <c r="S211" s="151"/>
      <c r="T211" s="144"/>
      <c r="U211" s="144"/>
      <c r="V211" s="144"/>
      <c r="W211" s="144"/>
      <c r="X211" s="144"/>
      <c r="Y211" s="144"/>
      <c r="Z211" s="144"/>
      <c r="AA211" s="152" t="str">
        <f>IF(OR($D211="",$AB211="",GlobalParameters!$C$12=""),"",IF($AE211&lt;160,$AB211-VLOOKUP($AE211,Relay_Req!$A$2:$I$16,9),""))</f>
        <v/>
      </c>
      <c r="AB211" s="144"/>
      <c r="AC211" s="144"/>
      <c r="AD211" s="151"/>
      <c r="AE211" s="126" t="e">
        <f>100+VLOOKUP($D211,Relay_Req!$N$2:$O$6,2)+VLOOKUP(GlobalParameters!$C$12,Relay_Req!$P$2:$Q$4,2)</f>
        <v>#N/A</v>
      </c>
    </row>
    <row r="212" spans="1:31" x14ac:dyDescent="0.25">
      <c r="A212" s="125"/>
      <c r="B212" s="144"/>
      <c r="C212" s="144"/>
      <c r="D212" s="145"/>
      <c r="E212" s="157"/>
      <c r="F212" s="158" t="str">
        <f t="shared" si="16"/>
        <v/>
      </c>
      <c r="G212" s="148" t="str">
        <f>IF($D212="","",VLOOKUP($AE212,Relay_Req!$A$2:$I$16,5))</f>
        <v/>
      </c>
      <c r="H212" s="157"/>
      <c r="I212" s="158" t="str">
        <f t="shared" si="17"/>
        <v/>
      </c>
      <c r="J212" s="148" t="str">
        <f>IF($D212="","",VLOOKUP($AE212,Relay_Req!$A$2:$I$16,6))</f>
        <v/>
      </c>
      <c r="K212" s="146"/>
      <c r="L212" s="147" t="str">
        <f t="shared" si="18"/>
        <v/>
      </c>
      <c r="M212" s="148" t="str">
        <f>IF($D212="","",VLOOKUP($AE212,Relay_Req!$A$2:$I$16,7))</f>
        <v/>
      </c>
      <c r="N212" s="146"/>
      <c r="O212" s="147" t="str">
        <f t="shared" si="19"/>
        <v/>
      </c>
      <c r="P212" s="148" t="str">
        <f>IF($D212="","",VLOOKUP($AE212,Relay_Req!$A$2:$I$16,8))</f>
        <v/>
      </c>
      <c r="Q212" s="149" t="str">
        <f t="shared" si="15"/>
        <v/>
      </c>
      <c r="R212" s="150" t="str">
        <f>IF(OR($D212="",GlobalParameters!$C$12=""),"",$AA212)</f>
        <v/>
      </c>
      <c r="S212" s="151"/>
      <c r="T212" s="144"/>
      <c r="U212" s="144"/>
      <c r="V212" s="144"/>
      <c r="W212" s="144"/>
      <c r="X212" s="144"/>
      <c r="Y212" s="144"/>
      <c r="Z212" s="144"/>
      <c r="AA212" s="152" t="str">
        <f>IF(OR($D212="",$AB212="",GlobalParameters!$C$12=""),"",IF($AE212&lt;160,$AB212-VLOOKUP($AE212,Relay_Req!$A$2:$I$16,9),""))</f>
        <v/>
      </c>
      <c r="AB212" s="144"/>
      <c r="AC212" s="144"/>
      <c r="AD212" s="151"/>
      <c r="AE212" s="126" t="e">
        <f>100+VLOOKUP($D212,Relay_Req!$N$2:$O$6,2)+VLOOKUP(GlobalParameters!$C$12,Relay_Req!$P$2:$Q$4,2)</f>
        <v>#N/A</v>
      </c>
    </row>
    <row r="213" spans="1:31" x14ac:dyDescent="0.25">
      <c r="A213" s="125"/>
      <c r="B213" s="144"/>
      <c r="C213" s="144"/>
      <c r="D213" s="145"/>
      <c r="E213" s="157"/>
      <c r="F213" s="158" t="str">
        <f t="shared" si="16"/>
        <v/>
      </c>
      <c r="G213" s="148" t="str">
        <f>IF($D213="","",VLOOKUP($AE213,Relay_Req!$A$2:$I$16,5))</f>
        <v/>
      </c>
      <c r="H213" s="157"/>
      <c r="I213" s="158" t="str">
        <f t="shared" si="17"/>
        <v/>
      </c>
      <c r="J213" s="148" t="str">
        <f>IF($D213="","",VLOOKUP($AE213,Relay_Req!$A$2:$I$16,6))</f>
        <v/>
      </c>
      <c r="K213" s="146"/>
      <c r="L213" s="147" t="str">
        <f t="shared" si="18"/>
        <v/>
      </c>
      <c r="M213" s="148" t="str">
        <f>IF($D213="","",VLOOKUP($AE213,Relay_Req!$A$2:$I$16,7))</f>
        <v/>
      </c>
      <c r="N213" s="146"/>
      <c r="O213" s="147" t="str">
        <f t="shared" si="19"/>
        <v/>
      </c>
      <c r="P213" s="148" t="str">
        <f>IF($D213="","",VLOOKUP($AE213,Relay_Req!$A$2:$I$16,8))</f>
        <v/>
      </c>
      <c r="Q213" s="149" t="str">
        <f t="shared" si="15"/>
        <v/>
      </c>
      <c r="R213" s="150" t="str">
        <f>IF(OR($D213="",GlobalParameters!$C$12=""),"",$AA213)</f>
        <v/>
      </c>
      <c r="S213" s="151"/>
      <c r="T213" s="144"/>
      <c r="U213" s="144"/>
      <c r="V213" s="144"/>
      <c r="W213" s="144"/>
      <c r="X213" s="144"/>
      <c r="Y213" s="144"/>
      <c r="Z213" s="144"/>
      <c r="AA213" s="152" t="str">
        <f>IF(OR($D213="",$AB213="",GlobalParameters!$C$12=""),"",IF($AE213&lt;160,$AB213-VLOOKUP($AE213,Relay_Req!$A$2:$I$16,9),""))</f>
        <v/>
      </c>
      <c r="AB213" s="144"/>
      <c r="AC213" s="144"/>
      <c r="AD213" s="151"/>
      <c r="AE213" s="126" t="e">
        <f>100+VLOOKUP($D213,Relay_Req!$N$2:$O$6,2)+VLOOKUP(GlobalParameters!$C$12,Relay_Req!$P$2:$Q$4,2)</f>
        <v>#N/A</v>
      </c>
    </row>
    <row r="214" spans="1:31" x14ac:dyDescent="0.25">
      <c r="A214" s="125"/>
      <c r="B214" s="144"/>
      <c r="C214" s="144"/>
      <c r="D214" s="145"/>
      <c r="E214" s="157"/>
      <c r="F214" s="158" t="str">
        <f t="shared" si="16"/>
        <v/>
      </c>
      <c r="G214" s="148" t="str">
        <f>IF($D214="","",VLOOKUP($AE214,Relay_Req!$A$2:$I$16,5))</f>
        <v/>
      </c>
      <c r="H214" s="157"/>
      <c r="I214" s="158" t="str">
        <f t="shared" si="17"/>
        <v/>
      </c>
      <c r="J214" s="148" t="str">
        <f>IF($D214="","",VLOOKUP($AE214,Relay_Req!$A$2:$I$16,6))</f>
        <v/>
      </c>
      <c r="K214" s="146"/>
      <c r="L214" s="147" t="str">
        <f t="shared" si="18"/>
        <v/>
      </c>
      <c r="M214" s="148" t="str">
        <f>IF($D214="","",VLOOKUP($AE214,Relay_Req!$A$2:$I$16,7))</f>
        <v/>
      </c>
      <c r="N214" s="146"/>
      <c r="O214" s="147" t="str">
        <f t="shared" si="19"/>
        <v/>
      </c>
      <c r="P214" s="148" t="str">
        <f>IF($D214="","",VLOOKUP($AE214,Relay_Req!$A$2:$I$16,8))</f>
        <v/>
      </c>
      <c r="Q214" s="149" t="str">
        <f t="shared" si="15"/>
        <v/>
      </c>
      <c r="R214" s="150" t="str">
        <f>IF(OR($D214="",GlobalParameters!$C$12=""),"",$AA214)</f>
        <v/>
      </c>
      <c r="S214" s="151"/>
      <c r="T214" s="144"/>
      <c r="U214" s="144"/>
      <c r="V214" s="144"/>
      <c r="W214" s="144"/>
      <c r="X214" s="144"/>
      <c r="Y214" s="144"/>
      <c r="Z214" s="144"/>
      <c r="AA214" s="152" t="str">
        <f>IF(OR($D214="",$AB214="",GlobalParameters!$C$12=""),"",IF($AE214&lt;160,$AB214-VLOOKUP($AE214,Relay_Req!$A$2:$I$16,9),""))</f>
        <v/>
      </c>
      <c r="AB214" s="144"/>
      <c r="AC214" s="144"/>
      <c r="AD214" s="151"/>
      <c r="AE214" s="126" t="e">
        <f>100+VLOOKUP($D214,Relay_Req!$N$2:$O$6,2)+VLOOKUP(GlobalParameters!$C$12,Relay_Req!$P$2:$Q$4,2)</f>
        <v>#N/A</v>
      </c>
    </row>
    <row r="215" spans="1:31" x14ac:dyDescent="0.25">
      <c r="A215" s="125"/>
      <c r="B215" s="144"/>
      <c r="C215" s="144"/>
      <c r="D215" s="145"/>
      <c r="E215" s="157"/>
      <c r="F215" s="158" t="str">
        <f t="shared" si="16"/>
        <v/>
      </c>
      <c r="G215" s="148" t="str">
        <f>IF($D215="","",VLOOKUP($AE215,Relay_Req!$A$2:$I$16,5))</f>
        <v/>
      </c>
      <c r="H215" s="157"/>
      <c r="I215" s="158" t="str">
        <f t="shared" si="17"/>
        <v/>
      </c>
      <c r="J215" s="148" t="str">
        <f>IF($D215="","",VLOOKUP($AE215,Relay_Req!$A$2:$I$16,6))</f>
        <v/>
      </c>
      <c r="K215" s="146"/>
      <c r="L215" s="147" t="str">
        <f t="shared" si="18"/>
        <v/>
      </c>
      <c r="M215" s="148" t="str">
        <f>IF($D215="","",VLOOKUP($AE215,Relay_Req!$A$2:$I$16,7))</f>
        <v/>
      </c>
      <c r="N215" s="146"/>
      <c r="O215" s="147" t="str">
        <f t="shared" si="19"/>
        <v/>
      </c>
      <c r="P215" s="148" t="str">
        <f>IF($D215="","",VLOOKUP($AE215,Relay_Req!$A$2:$I$16,8))</f>
        <v/>
      </c>
      <c r="Q215" s="149" t="str">
        <f t="shared" si="15"/>
        <v/>
      </c>
      <c r="R215" s="150" t="str">
        <f>IF(OR($D215="",GlobalParameters!$C$12=""),"",$AA215)</f>
        <v/>
      </c>
      <c r="S215" s="151"/>
      <c r="T215" s="144"/>
      <c r="U215" s="144"/>
      <c r="V215" s="144"/>
      <c r="W215" s="144"/>
      <c r="X215" s="144"/>
      <c r="Y215" s="144"/>
      <c r="Z215" s="144"/>
      <c r="AA215" s="152" t="str">
        <f>IF(OR($D215="",$AB215="",GlobalParameters!$C$12=""),"",IF($AE215&lt;160,$AB215-VLOOKUP($AE215,Relay_Req!$A$2:$I$16,9),""))</f>
        <v/>
      </c>
      <c r="AB215" s="144"/>
      <c r="AC215" s="144"/>
      <c r="AD215" s="151"/>
      <c r="AE215" s="126" t="e">
        <f>100+VLOOKUP($D215,Relay_Req!$N$2:$O$6,2)+VLOOKUP(GlobalParameters!$C$12,Relay_Req!$P$2:$Q$4,2)</f>
        <v>#N/A</v>
      </c>
    </row>
    <row r="216" spans="1:31" x14ac:dyDescent="0.25">
      <c r="A216" s="125"/>
      <c r="B216" s="144"/>
      <c r="C216" s="144"/>
      <c r="D216" s="145"/>
      <c r="E216" s="157"/>
      <c r="F216" s="158" t="str">
        <f t="shared" si="16"/>
        <v/>
      </c>
      <c r="G216" s="148" t="str">
        <f>IF($D216="","",VLOOKUP($AE216,Relay_Req!$A$2:$I$16,5))</f>
        <v/>
      </c>
      <c r="H216" s="157"/>
      <c r="I216" s="158" t="str">
        <f t="shared" si="17"/>
        <v/>
      </c>
      <c r="J216" s="148" t="str">
        <f>IF($D216="","",VLOOKUP($AE216,Relay_Req!$A$2:$I$16,6))</f>
        <v/>
      </c>
      <c r="K216" s="146"/>
      <c r="L216" s="147" t="str">
        <f t="shared" si="18"/>
        <v/>
      </c>
      <c r="M216" s="148" t="str">
        <f>IF($D216="","",VLOOKUP($AE216,Relay_Req!$A$2:$I$16,7))</f>
        <v/>
      </c>
      <c r="N216" s="146"/>
      <c r="O216" s="147" t="str">
        <f t="shared" si="19"/>
        <v/>
      </c>
      <c r="P216" s="148" t="str">
        <f>IF($D216="","",VLOOKUP($AE216,Relay_Req!$A$2:$I$16,8))</f>
        <v/>
      </c>
      <c r="Q216" s="149" t="str">
        <f t="shared" si="15"/>
        <v/>
      </c>
      <c r="R216" s="150" t="str">
        <f>IF(OR($D216="",GlobalParameters!$C$12=""),"",$AA216)</f>
        <v/>
      </c>
      <c r="S216" s="151"/>
      <c r="T216" s="144"/>
      <c r="U216" s="144"/>
      <c r="V216" s="144"/>
      <c r="W216" s="144"/>
      <c r="X216" s="144"/>
      <c r="Y216" s="144"/>
      <c r="Z216" s="144"/>
      <c r="AA216" s="152" t="str">
        <f>IF(OR($D216="",$AB216="",GlobalParameters!$C$12=""),"",IF($AE216&lt;160,$AB216-VLOOKUP($AE216,Relay_Req!$A$2:$I$16,9),""))</f>
        <v/>
      </c>
      <c r="AB216" s="144"/>
      <c r="AC216" s="144"/>
      <c r="AD216" s="151"/>
      <c r="AE216" s="126" t="e">
        <f>100+VLOOKUP($D216,Relay_Req!$N$2:$O$6,2)+VLOOKUP(GlobalParameters!$C$12,Relay_Req!$P$2:$Q$4,2)</f>
        <v>#N/A</v>
      </c>
    </row>
    <row r="217" spans="1:31" x14ac:dyDescent="0.25">
      <c r="A217" s="125"/>
      <c r="B217" s="144"/>
      <c r="C217" s="144"/>
      <c r="D217" s="145"/>
      <c r="E217" s="157"/>
      <c r="F217" s="158" t="str">
        <f t="shared" si="16"/>
        <v/>
      </c>
      <c r="G217" s="148" t="str">
        <f>IF($D217="","",VLOOKUP($AE217,Relay_Req!$A$2:$I$16,5))</f>
        <v/>
      </c>
      <c r="H217" s="157"/>
      <c r="I217" s="158" t="str">
        <f t="shared" si="17"/>
        <v/>
      </c>
      <c r="J217" s="148" t="str">
        <f>IF($D217="","",VLOOKUP($AE217,Relay_Req!$A$2:$I$16,6))</f>
        <v/>
      </c>
      <c r="K217" s="146"/>
      <c r="L217" s="147" t="str">
        <f t="shared" si="18"/>
        <v/>
      </c>
      <c r="M217" s="148" t="str">
        <f>IF($D217="","",VLOOKUP($AE217,Relay_Req!$A$2:$I$16,7))</f>
        <v/>
      </c>
      <c r="N217" s="146"/>
      <c r="O217" s="147" t="str">
        <f t="shared" si="19"/>
        <v/>
      </c>
      <c r="P217" s="148" t="str">
        <f>IF($D217="","",VLOOKUP($AE217,Relay_Req!$A$2:$I$16,8))</f>
        <v/>
      </c>
      <c r="Q217" s="149" t="str">
        <f t="shared" si="15"/>
        <v/>
      </c>
      <c r="R217" s="150" t="str">
        <f>IF(OR($D217="",GlobalParameters!$C$12=""),"",$AA217)</f>
        <v/>
      </c>
      <c r="S217" s="151"/>
      <c r="T217" s="144"/>
      <c r="U217" s="144"/>
      <c r="V217" s="144"/>
      <c r="W217" s="144"/>
      <c r="X217" s="144"/>
      <c r="Y217" s="144"/>
      <c r="Z217" s="144"/>
      <c r="AA217" s="152" t="str">
        <f>IF(OR($D217="",$AB217="",GlobalParameters!$C$12=""),"",IF($AE217&lt;160,$AB217-VLOOKUP($AE217,Relay_Req!$A$2:$I$16,9),""))</f>
        <v/>
      </c>
      <c r="AB217" s="144"/>
      <c r="AC217" s="144"/>
      <c r="AD217" s="151"/>
      <c r="AE217" s="126" t="e">
        <f>100+VLOOKUP($D217,Relay_Req!$N$2:$O$6,2)+VLOOKUP(GlobalParameters!$C$12,Relay_Req!$P$2:$Q$4,2)</f>
        <v>#N/A</v>
      </c>
    </row>
    <row r="218" spans="1:31" x14ac:dyDescent="0.25">
      <c r="A218" s="125"/>
      <c r="B218" s="144"/>
      <c r="C218" s="144"/>
      <c r="D218" s="145"/>
      <c r="E218" s="157"/>
      <c r="F218" s="158" t="str">
        <f t="shared" si="16"/>
        <v/>
      </c>
      <c r="G218" s="148" t="str">
        <f>IF($D218="","",VLOOKUP($AE218,Relay_Req!$A$2:$I$16,5))</f>
        <v/>
      </c>
      <c r="H218" s="157"/>
      <c r="I218" s="158" t="str">
        <f t="shared" si="17"/>
        <v/>
      </c>
      <c r="J218" s="148" t="str">
        <f>IF($D218="","",VLOOKUP($AE218,Relay_Req!$A$2:$I$16,6))</f>
        <v/>
      </c>
      <c r="K218" s="146"/>
      <c r="L218" s="147" t="str">
        <f t="shared" si="18"/>
        <v/>
      </c>
      <c r="M218" s="148" t="str">
        <f>IF($D218="","",VLOOKUP($AE218,Relay_Req!$A$2:$I$16,7))</f>
        <v/>
      </c>
      <c r="N218" s="146"/>
      <c r="O218" s="147" t="str">
        <f t="shared" si="19"/>
        <v/>
      </c>
      <c r="P218" s="148" t="str">
        <f>IF($D218="","",VLOOKUP($AE218,Relay_Req!$A$2:$I$16,8))</f>
        <v/>
      </c>
      <c r="Q218" s="149" t="str">
        <f t="shared" si="15"/>
        <v/>
      </c>
      <c r="R218" s="150" t="str">
        <f>IF(OR($D218="",GlobalParameters!$C$12=""),"",$AA218)</f>
        <v/>
      </c>
      <c r="S218" s="151"/>
      <c r="T218" s="144"/>
      <c r="U218" s="144"/>
      <c r="V218" s="144"/>
      <c r="W218" s="144"/>
      <c r="X218" s="144"/>
      <c r="Y218" s="144"/>
      <c r="Z218" s="144"/>
      <c r="AA218" s="152" t="str">
        <f>IF(OR($D218="",$AB218="",GlobalParameters!$C$12=""),"",IF($AE218&lt;160,$AB218-VLOOKUP($AE218,Relay_Req!$A$2:$I$16,9),""))</f>
        <v/>
      </c>
      <c r="AB218" s="144"/>
      <c r="AC218" s="144"/>
      <c r="AD218" s="151"/>
      <c r="AE218" s="126" t="e">
        <f>100+VLOOKUP($D218,Relay_Req!$N$2:$O$6,2)+VLOOKUP(GlobalParameters!$C$12,Relay_Req!$P$2:$Q$4,2)</f>
        <v>#N/A</v>
      </c>
    </row>
    <row r="219" spans="1:31" x14ac:dyDescent="0.25">
      <c r="A219" s="125"/>
      <c r="B219" s="144"/>
      <c r="C219" s="144"/>
      <c r="D219" s="145"/>
      <c r="E219" s="157"/>
      <c r="F219" s="158" t="str">
        <f t="shared" si="16"/>
        <v/>
      </c>
      <c r="G219" s="148" t="str">
        <f>IF($D219="","",VLOOKUP($AE219,Relay_Req!$A$2:$I$16,5))</f>
        <v/>
      </c>
      <c r="H219" s="157"/>
      <c r="I219" s="158" t="str">
        <f t="shared" si="17"/>
        <v/>
      </c>
      <c r="J219" s="148" t="str">
        <f>IF($D219="","",VLOOKUP($AE219,Relay_Req!$A$2:$I$16,6))</f>
        <v/>
      </c>
      <c r="K219" s="146"/>
      <c r="L219" s="147" t="str">
        <f t="shared" si="18"/>
        <v/>
      </c>
      <c r="M219" s="148" t="str">
        <f>IF($D219="","",VLOOKUP($AE219,Relay_Req!$A$2:$I$16,7))</f>
        <v/>
      </c>
      <c r="N219" s="146"/>
      <c r="O219" s="147" t="str">
        <f t="shared" si="19"/>
        <v/>
      </c>
      <c r="P219" s="148" t="str">
        <f>IF($D219="","",VLOOKUP($AE219,Relay_Req!$A$2:$I$16,8))</f>
        <v/>
      </c>
      <c r="Q219" s="149" t="str">
        <f t="shared" si="15"/>
        <v/>
      </c>
      <c r="R219" s="150" t="str">
        <f>IF(OR($D219="",GlobalParameters!$C$12=""),"",$AA219)</f>
        <v/>
      </c>
      <c r="S219" s="151"/>
      <c r="T219" s="144"/>
      <c r="U219" s="144"/>
      <c r="V219" s="144"/>
      <c r="W219" s="144"/>
      <c r="X219" s="144"/>
      <c r="Y219" s="144"/>
      <c r="Z219" s="144"/>
      <c r="AA219" s="152" t="str">
        <f>IF(OR($D219="",$AB219="",GlobalParameters!$C$12=""),"",IF($AE219&lt;160,$AB219-VLOOKUP($AE219,Relay_Req!$A$2:$I$16,9),""))</f>
        <v/>
      </c>
      <c r="AB219" s="144"/>
      <c r="AC219" s="144"/>
      <c r="AD219" s="151"/>
      <c r="AE219" s="126" t="e">
        <f>100+VLOOKUP($D219,Relay_Req!$N$2:$O$6,2)+VLOOKUP(GlobalParameters!$C$12,Relay_Req!$P$2:$Q$4,2)</f>
        <v>#N/A</v>
      </c>
    </row>
    <row r="220" spans="1:31" x14ac:dyDescent="0.25">
      <c r="A220" s="125"/>
      <c r="B220" s="144"/>
      <c r="C220" s="144"/>
      <c r="D220" s="145"/>
      <c r="E220" s="157"/>
      <c r="F220" s="158" t="str">
        <f t="shared" si="16"/>
        <v/>
      </c>
      <c r="G220" s="148" t="str">
        <f>IF($D220="","",VLOOKUP($AE220,Relay_Req!$A$2:$I$16,5))</f>
        <v/>
      </c>
      <c r="H220" s="157"/>
      <c r="I220" s="158" t="str">
        <f t="shared" si="17"/>
        <v/>
      </c>
      <c r="J220" s="148" t="str">
        <f>IF($D220="","",VLOOKUP($AE220,Relay_Req!$A$2:$I$16,6))</f>
        <v/>
      </c>
      <c r="K220" s="146"/>
      <c r="L220" s="147" t="str">
        <f t="shared" si="18"/>
        <v/>
      </c>
      <c r="M220" s="148" t="str">
        <f>IF($D220="","",VLOOKUP($AE220,Relay_Req!$A$2:$I$16,7))</f>
        <v/>
      </c>
      <c r="N220" s="146"/>
      <c r="O220" s="147" t="str">
        <f t="shared" si="19"/>
        <v/>
      </c>
      <c r="P220" s="148" t="str">
        <f>IF($D220="","",VLOOKUP($AE220,Relay_Req!$A$2:$I$16,8))</f>
        <v/>
      </c>
      <c r="Q220" s="149" t="str">
        <f t="shared" si="15"/>
        <v/>
      </c>
      <c r="R220" s="150" t="str">
        <f>IF(OR($D220="",GlobalParameters!$C$12=""),"",$AA220)</f>
        <v/>
      </c>
      <c r="S220" s="151"/>
      <c r="T220" s="144"/>
      <c r="U220" s="144"/>
      <c r="V220" s="144"/>
      <c r="W220" s="144"/>
      <c r="X220" s="144"/>
      <c r="Y220" s="144"/>
      <c r="Z220" s="144"/>
      <c r="AA220" s="152" t="str">
        <f>IF(OR($D220="",$AB220="",GlobalParameters!$C$12=""),"",IF($AE220&lt;160,$AB220-VLOOKUP($AE220,Relay_Req!$A$2:$I$16,9),""))</f>
        <v/>
      </c>
      <c r="AB220" s="144"/>
      <c r="AC220" s="144"/>
      <c r="AD220" s="151"/>
      <c r="AE220" s="126" t="e">
        <f>100+VLOOKUP($D220,Relay_Req!$N$2:$O$6,2)+VLOOKUP(GlobalParameters!$C$12,Relay_Req!$P$2:$Q$4,2)</f>
        <v>#N/A</v>
      </c>
    </row>
    <row r="221" spans="1:31" x14ac:dyDescent="0.25">
      <c r="A221" s="125"/>
      <c r="B221" s="144"/>
      <c r="C221" s="144"/>
      <c r="D221" s="145"/>
      <c r="E221" s="157"/>
      <c r="F221" s="158" t="str">
        <f t="shared" si="16"/>
        <v/>
      </c>
      <c r="G221" s="148" t="str">
        <f>IF($D221="","",VLOOKUP($AE221,Relay_Req!$A$2:$I$16,5))</f>
        <v/>
      </c>
      <c r="H221" s="157"/>
      <c r="I221" s="158" t="str">
        <f t="shared" si="17"/>
        <v/>
      </c>
      <c r="J221" s="148" t="str">
        <f>IF($D221="","",VLOOKUP($AE221,Relay_Req!$A$2:$I$16,6))</f>
        <v/>
      </c>
      <c r="K221" s="146"/>
      <c r="L221" s="147" t="str">
        <f t="shared" si="18"/>
        <v/>
      </c>
      <c r="M221" s="148" t="str">
        <f>IF($D221="","",VLOOKUP($AE221,Relay_Req!$A$2:$I$16,7))</f>
        <v/>
      </c>
      <c r="N221" s="146"/>
      <c r="O221" s="147" t="str">
        <f t="shared" si="19"/>
        <v/>
      </c>
      <c r="P221" s="148" t="str">
        <f>IF($D221="","",VLOOKUP($AE221,Relay_Req!$A$2:$I$16,8))</f>
        <v/>
      </c>
      <c r="Q221" s="149" t="str">
        <f t="shared" si="15"/>
        <v/>
      </c>
      <c r="R221" s="150" t="str">
        <f>IF(OR($D221="",GlobalParameters!$C$12=""),"",$AA221)</f>
        <v/>
      </c>
      <c r="S221" s="151"/>
      <c r="T221" s="144"/>
      <c r="U221" s="144"/>
      <c r="V221" s="144"/>
      <c r="W221" s="144"/>
      <c r="X221" s="144"/>
      <c r="Y221" s="144"/>
      <c r="Z221" s="144"/>
      <c r="AA221" s="152" t="str">
        <f>IF(OR($D221="",$AB221="",GlobalParameters!$C$12=""),"",IF($AE221&lt;160,$AB221-VLOOKUP($AE221,Relay_Req!$A$2:$I$16,9),""))</f>
        <v/>
      </c>
      <c r="AB221" s="144"/>
      <c r="AC221" s="144"/>
      <c r="AD221" s="151"/>
      <c r="AE221" s="126" t="e">
        <f>100+VLOOKUP($D221,Relay_Req!$N$2:$O$6,2)+VLOOKUP(GlobalParameters!$C$12,Relay_Req!$P$2:$Q$4,2)</f>
        <v>#N/A</v>
      </c>
    </row>
    <row r="222" spans="1:31" x14ac:dyDescent="0.25">
      <c r="A222" s="125"/>
      <c r="B222" s="144"/>
      <c r="C222" s="144"/>
      <c r="D222" s="145"/>
      <c r="E222" s="157"/>
      <c r="F222" s="158" t="str">
        <f t="shared" si="16"/>
        <v/>
      </c>
      <c r="G222" s="148" t="str">
        <f>IF($D222="","",VLOOKUP($AE222,Relay_Req!$A$2:$I$16,5))</f>
        <v/>
      </c>
      <c r="H222" s="157"/>
      <c r="I222" s="158" t="str">
        <f t="shared" si="17"/>
        <v/>
      </c>
      <c r="J222" s="148" t="str">
        <f>IF($D222="","",VLOOKUP($AE222,Relay_Req!$A$2:$I$16,6))</f>
        <v/>
      </c>
      <c r="K222" s="146"/>
      <c r="L222" s="147" t="str">
        <f t="shared" si="18"/>
        <v/>
      </c>
      <c r="M222" s="148" t="str">
        <f>IF($D222="","",VLOOKUP($AE222,Relay_Req!$A$2:$I$16,7))</f>
        <v/>
      </c>
      <c r="N222" s="146"/>
      <c r="O222" s="147" t="str">
        <f t="shared" si="19"/>
        <v/>
      </c>
      <c r="P222" s="148" t="str">
        <f>IF($D222="","",VLOOKUP($AE222,Relay_Req!$A$2:$I$16,8))</f>
        <v/>
      </c>
      <c r="Q222" s="149" t="str">
        <f t="shared" si="15"/>
        <v/>
      </c>
      <c r="R222" s="150" t="str">
        <f>IF(OR($D222="",GlobalParameters!$C$12=""),"",$AA222)</f>
        <v/>
      </c>
      <c r="S222" s="151"/>
      <c r="T222" s="144"/>
      <c r="U222" s="144"/>
      <c r="V222" s="144"/>
      <c r="W222" s="144"/>
      <c r="X222" s="144"/>
      <c r="Y222" s="144"/>
      <c r="Z222" s="144"/>
      <c r="AA222" s="152" t="str">
        <f>IF(OR($D222="",$AB222="",GlobalParameters!$C$12=""),"",IF($AE222&lt;160,$AB222-VLOOKUP($AE222,Relay_Req!$A$2:$I$16,9),""))</f>
        <v/>
      </c>
      <c r="AB222" s="144"/>
      <c r="AC222" s="144"/>
      <c r="AD222" s="151"/>
      <c r="AE222" s="126" t="e">
        <f>100+VLOOKUP($D222,Relay_Req!$N$2:$O$6,2)+VLOOKUP(GlobalParameters!$C$12,Relay_Req!$P$2:$Q$4,2)</f>
        <v>#N/A</v>
      </c>
    </row>
    <row r="223" spans="1:31" x14ac:dyDescent="0.25">
      <c r="A223" s="125"/>
      <c r="B223" s="144"/>
      <c r="C223" s="144"/>
      <c r="D223" s="145"/>
      <c r="E223" s="157"/>
      <c r="F223" s="158" t="str">
        <f t="shared" si="16"/>
        <v/>
      </c>
      <c r="G223" s="148" t="str">
        <f>IF($D223="","",VLOOKUP($AE223,Relay_Req!$A$2:$I$16,5))</f>
        <v/>
      </c>
      <c r="H223" s="157"/>
      <c r="I223" s="158" t="str">
        <f t="shared" si="17"/>
        <v/>
      </c>
      <c r="J223" s="148" t="str">
        <f>IF($D223="","",VLOOKUP($AE223,Relay_Req!$A$2:$I$16,6))</f>
        <v/>
      </c>
      <c r="K223" s="146"/>
      <c r="L223" s="147" t="str">
        <f t="shared" si="18"/>
        <v/>
      </c>
      <c r="M223" s="148" t="str">
        <f>IF($D223="","",VLOOKUP($AE223,Relay_Req!$A$2:$I$16,7))</f>
        <v/>
      </c>
      <c r="N223" s="146"/>
      <c r="O223" s="147" t="str">
        <f t="shared" si="19"/>
        <v/>
      </c>
      <c r="P223" s="148" t="str">
        <f>IF($D223="","",VLOOKUP($AE223,Relay_Req!$A$2:$I$16,8))</f>
        <v/>
      </c>
      <c r="Q223" s="149" t="str">
        <f t="shared" ref="Q223:Q286" si="20">IF($D223="","",$J$6+AC223)</f>
        <v/>
      </c>
      <c r="R223" s="150" t="str">
        <f>IF(OR($D223="",GlobalParameters!$C$12=""),"",$AA223)</f>
        <v/>
      </c>
      <c r="S223" s="151"/>
      <c r="T223" s="144"/>
      <c r="U223" s="144"/>
      <c r="V223" s="144"/>
      <c r="W223" s="144"/>
      <c r="X223" s="144"/>
      <c r="Y223" s="144"/>
      <c r="Z223" s="144"/>
      <c r="AA223" s="152" t="str">
        <f>IF(OR($D223="",$AB223="",GlobalParameters!$C$12=""),"",IF($AE223&lt;160,$AB223-VLOOKUP($AE223,Relay_Req!$A$2:$I$16,9),""))</f>
        <v/>
      </c>
      <c r="AB223" s="144"/>
      <c r="AC223" s="144"/>
      <c r="AD223" s="151"/>
      <c r="AE223" s="126" t="e">
        <f>100+VLOOKUP($D223,Relay_Req!$N$2:$O$6,2)+VLOOKUP(GlobalParameters!$C$12,Relay_Req!$P$2:$Q$4,2)</f>
        <v>#N/A</v>
      </c>
    </row>
    <row r="224" spans="1:31" x14ac:dyDescent="0.25">
      <c r="A224" s="125"/>
      <c r="B224" s="144"/>
      <c r="C224" s="144"/>
      <c r="D224" s="145"/>
      <c r="E224" s="157"/>
      <c r="F224" s="158" t="str">
        <f t="shared" si="16"/>
        <v/>
      </c>
      <c r="G224" s="148" t="str">
        <f>IF($D224="","",VLOOKUP($AE224,Relay_Req!$A$2:$I$16,5))</f>
        <v/>
      </c>
      <c r="H224" s="157"/>
      <c r="I224" s="158" t="str">
        <f t="shared" si="17"/>
        <v/>
      </c>
      <c r="J224" s="148" t="str">
        <f>IF($D224="","",VLOOKUP($AE224,Relay_Req!$A$2:$I$16,6))</f>
        <v/>
      </c>
      <c r="K224" s="146"/>
      <c r="L224" s="147" t="str">
        <f t="shared" si="18"/>
        <v/>
      </c>
      <c r="M224" s="148" t="str">
        <f>IF($D224="","",VLOOKUP($AE224,Relay_Req!$A$2:$I$16,7))</f>
        <v/>
      </c>
      <c r="N224" s="146"/>
      <c r="O224" s="147" t="str">
        <f t="shared" si="19"/>
        <v/>
      </c>
      <c r="P224" s="148" t="str">
        <f>IF($D224="","",VLOOKUP($AE224,Relay_Req!$A$2:$I$16,8))</f>
        <v/>
      </c>
      <c r="Q224" s="149" t="str">
        <f t="shared" si="20"/>
        <v/>
      </c>
      <c r="R224" s="150" t="str">
        <f>IF(OR($D224="",GlobalParameters!$C$12=""),"",$AA224)</f>
        <v/>
      </c>
      <c r="S224" s="151"/>
      <c r="T224" s="144"/>
      <c r="U224" s="144"/>
      <c r="V224" s="144"/>
      <c r="W224" s="144"/>
      <c r="X224" s="144"/>
      <c r="Y224" s="144"/>
      <c r="Z224" s="144"/>
      <c r="AA224" s="152" t="str">
        <f>IF(OR($D224="",$AB224="",GlobalParameters!$C$12=""),"",IF($AE224&lt;160,$AB224-VLOOKUP($AE224,Relay_Req!$A$2:$I$16,9),""))</f>
        <v/>
      </c>
      <c r="AB224" s="144"/>
      <c r="AC224" s="144"/>
      <c r="AD224" s="151"/>
      <c r="AE224" s="126" t="e">
        <f>100+VLOOKUP($D224,Relay_Req!$N$2:$O$6,2)+VLOOKUP(GlobalParameters!$C$12,Relay_Req!$P$2:$Q$4,2)</f>
        <v>#N/A</v>
      </c>
    </row>
    <row r="225" spans="1:31" x14ac:dyDescent="0.25">
      <c r="A225" s="125"/>
      <c r="B225" s="144"/>
      <c r="C225" s="144"/>
      <c r="D225" s="145"/>
      <c r="E225" s="157"/>
      <c r="F225" s="158" t="str">
        <f t="shared" si="16"/>
        <v/>
      </c>
      <c r="G225" s="148" t="str">
        <f>IF($D225="","",VLOOKUP($AE225,Relay_Req!$A$2:$I$16,5))</f>
        <v/>
      </c>
      <c r="H225" s="157"/>
      <c r="I225" s="158" t="str">
        <f t="shared" si="17"/>
        <v/>
      </c>
      <c r="J225" s="148" t="str">
        <f>IF($D225="","",VLOOKUP($AE225,Relay_Req!$A$2:$I$16,6))</f>
        <v/>
      </c>
      <c r="K225" s="146"/>
      <c r="L225" s="147" t="str">
        <f t="shared" si="18"/>
        <v/>
      </c>
      <c r="M225" s="148" t="str">
        <f>IF($D225="","",VLOOKUP($AE225,Relay_Req!$A$2:$I$16,7))</f>
        <v/>
      </c>
      <c r="N225" s="146"/>
      <c r="O225" s="147" t="str">
        <f t="shared" si="19"/>
        <v/>
      </c>
      <c r="P225" s="148" t="str">
        <f>IF($D225="","",VLOOKUP($AE225,Relay_Req!$A$2:$I$16,8))</f>
        <v/>
      </c>
      <c r="Q225" s="149" t="str">
        <f t="shared" si="20"/>
        <v/>
      </c>
      <c r="R225" s="150" t="str">
        <f>IF(OR($D225="",GlobalParameters!$C$12=""),"",$AA225)</f>
        <v/>
      </c>
      <c r="S225" s="151"/>
      <c r="T225" s="144"/>
      <c r="U225" s="144"/>
      <c r="V225" s="144"/>
      <c r="W225" s="144"/>
      <c r="X225" s="144"/>
      <c r="Y225" s="144"/>
      <c r="Z225" s="144"/>
      <c r="AA225" s="152" t="str">
        <f>IF(OR($D225="",$AB225="",GlobalParameters!$C$12=""),"",IF($AE225&lt;160,$AB225-VLOOKUP($AE225,Relay_Req!$A$2:$I$16,9),""))</f>
        <v/>
      </c>
      <c r="AB225" s="144"/>
      <c r="AC225" s="144"/>
      <c r="AD225" s="151"/>
      <c r="AE225" s="126" t="e">
        <f>100+VLOOKUP($D225,Relay_Req!$N$2:$O$6,2)+VLOOKUP(GlobalParameters!$C$12,Relay_Req!$P$2:$Q$4,2)</f>
        <v>#N/A</v>
      </c>
    </row>
    <row r="226" spans="1:31" x14ac:dyDescent="0.25">
      <c r="A226" s="125"/>
      <c r="B226" s="144"/>
      <c r="C226" s="144"/>
      <c r="D226" s="145"/>
      <c r="E226" s="157"/>
      <c r="F226" s="158" t="str">
        <f t="shared" si="16"/>
        <v/>
      </c>
      <c r="G226" s="148" t="str">
        <f>IF($D226="","",VLOOKUP($AE226,Relay_Req!$A$2:$I$16,5))</f>
        <v/>
      </c>
      <c r="H226" s="157"/>
      <c r="I226" s="158" t="str">
        <f t="shared" si="17"/>
        <v/>
      </c>
      <c r="J226" s="148" t="str">
        <f>IF($D226="","",VLOOKUP($AE226,Relay_Req!$A$2:$I$16,6))</f>
        <v/>
      </c>
      <c r="K226" s="146"/>
      <c r="L226" s="147" t="str">
        <f t="shared" si="18"/>
        <v/>
      </c>
      <c r="M226" s="148" t="str">
        <f>IF($D226="","",VLOOKUP($AE226,Relay_Req!$A$2:$I$16,7))</f>
        <v/>
      </c>
      <c r="N226" s="146"/>
      <c r="O226" s="147" t="str">
        <f t="shared" si="19"/>
        <v/>
      </c>
      <c r="P226" s="148" t="str">
        <f>IF($D226="","",VLOOKUP($AE226,Relay_Req!$A$2:$I$16,8))</f>
        <v/>
      </c>
      <c r="Q226" s="149" t="str">
        <f t="shared" si="20"/>
        <v/>
      </c>
      <c r="R226" s="150" t="str">
        <f>IF(OR($D226="",GlobalParameters!$C$12=""),"",$AA226)</f>
        <v/>
      </c>
      <c r="S226" s="151"/>
      <c r="T226" s="144"/>
      <c r="U226" s="144"/>
      <c r="V226" s="144"/>
      <c r="W226" s="144"/>
      <c r="X226" s="144"/>
      <c r="Y226" s="144"/>
      <c r="Z226" s="144"/>
      <c r="AA226" s="152" t="str">
        <f>IF(OR($D226="",$AB226="",GlobalParameters!$C$12=""),"",IF($AE226&lt;160,$AB226-VLOOKUP($AE226,Relay_Req!$A$2:$I$16,9),""))</f>
        <v/>
      </c>
      <c r="AB226" s="144"/>
      <c r="AC226" s="144"/>
      <c r="AD226" s="151"/>
      <c r="AE226" s="126" t="e">
        <f>100+VLOOKUP($D226,Relay_Req!$N$2:$O$6,2)+VLOOKUP(GlobalParameters!$C$12,Relay_Req!$P$2:$Q$4,2)</f>
        <v>#N/A</v>
      </c>
    </row>
    <row r="227" spans="1:31" x14ac:dyDescent="0.25">
      <c r="A227" s="125"/>
      <c r="B227" s="144"/>
      <c r="C227" s="144"/>
      <c r="D227" s="145"/>
      <c r="E227" s="157"/>
      <c r="F227" s="158" t="str">
        <f t="shared" si="16"/>
        <v/>
      </c>
      <c r="G227" s="148" t="str">
        <f>IF($D227="","",VLOOKUP($AE227,Relay_Req!$A$2:$I$16,5))</f>
        <v/>
      </c>
      <c r="H227" s="157"/>
      <c r="I227" s="158" t="str">
        <f t="shared" si="17"/>
        <v/>
      </c>
      <c r="J227" s="148" t="str">
        <f>IF($D227="","",VLOOKUP($AE227,Relay_Req!$A$2:$I$16,6))</f>
        <v/>
      </c>
      <c r="K227" s="146"/>
      <c r="L227" s="147" t="str">
        <f t="shared" si="18"/>
        <v/>
      </c>
      <c r="M227" s="148" t="str">
        <f>IF($D227="","",VLOOKUP($AE227,Relay_Req!$A$2:$I$16,7))</f>
        <v/>
      </c>
      <c r="N227" s="146"/>
      <c r="O227" s="147" t="str">
        <f t="shared" si="19"/>
        <v/>
      </c>
      <c r="P227" s="148" t="str">
        <f>IF($D227="","",VLOOKUP($AE227,Relay_Req!$A$2:$I$16,8))</f>
        <v/>
      </c>
      <c r="Q227" s="149" t="str">
        <f t="shared" si="20"/>
        <v/>
      </c>
      <c r="R227" s="150" t="str">
        <f>IF(OR($D227="",GlobalParameters!$C$12=""),"",$AA227)</f>
        <v/>
      </c>
      <c r="S227" s="151"/>
      <c r="T227" s="144"/>
      <c r="U227" s="144"/>
      <c r="V227" s="144"/>
      <c r="W227" s="144"/>
      <c r="X227" s="144"/>
      <c r="Y227" s="144"/>
      <c r="Z227" s="144"/>
      <c r="AA227" s="152" t="str">
        <f>IF(OR($D227="",$AB227="",GlobalParameters!$C$12=""),"",IF($AE227&lt;160,$AB227-VLOOKUP($AE227,Relay_Req!$A$2:$I$16,9),""))</f>
        <v/>
      </c>
      <c r="AB227" s="144"/>
      <c r="AC227" s="144"/>
      <c r="AD227" s="151"/>
      <c r="AE227" s="126" t="e">
        <f>100+VLOOKUP($D227,Relay_Req!$N$2:$O$6,2)+VLOOKUP(GlobalParameters!$C$12,Relay_Req!$P$2:$Q$4,2)</f>
        <v>#N/A</v>
      </c>
    </row>
    <row r="228" spans="1:31" x14ac:dyDescent="0.25">
      <c r="A228" s="125"/>
      <c r="B228" s="144"/>
      <c r="C228" s="144"/>
      <c r="D228" s="145"/>
      <c r="E228" s="157"/>
      <c r="F228" s="158" t="str">
        <f t="shared" si="16"/>
        <v/>
      </c>
      <c r="G228" s="148" t="str">
        <f>IF($D228="","",VLOOKUP($AE228,Relay_Req!$A$2:$I$16,5))</f>
        <v/>
      </c>
      <c r="H228" s="157"/>
      <c r="I228" s="158" t="str">
        <f t="shared" si="17"/>
        <v/>
      </c>
      <c r="J228" s="148" t="str">
        <f>IF($D228="","",VLOOKUP($AE228,Relay_Req!$A$2:$I$16,6))</f>
        <v/>
      </c>
      <c r="K228" s="146"/>
      <c r="L228" s="147" t="str">
        <f t="shared" si="18"/>
        <v/>
      </c>
      <c r="M228" s="148" t="str">
        <f>IF($D228="","",VLOOKUP($AE228,Relay_Req!$A$2:$I$16,7))</f>
        <v/>
      </c>
      <c r="N228" s="146"/>
      <c r="O228" s="147" t="str">
        <f t="shared" si="19"/>
        <v/>
      </c>
      <c r="P228" s="148" t="str">
        <f>IF($D228="","",VLOOKUP($AE228,Relay_Req!$A$2:$I$16,8))</f>
        <v/>
      </c>
      <c r="Q228" s="149" t="str">
        <f t="shared" si="20"/>
        <v/>
      </c>
      <c r="R228" s="150" t="str">
        <f>IF(OR($D228="",GlobalParameters!$C$12=""),"",$AA228)</f>
        <v/>
      </c>
      <c r="S228" s="151"/>
      <c r="T228" s="144"/>
      <c r="U228" s="144"/>
      <c r="V228" s="144"/>
      <c r="W228" s="144"/>
      <c r="X228" s="144"/>
      <c r="Y228" s="144"/>
      <c r="Z228" s="144"/>
      <c r="AA228" s="152" t="str">
        <f>IF(OR($D228="",$AB228="",GlobalParameters!$C$12=""),"",IF($AE228&lt;160,$AB228-VLOOKUP($AE228,Relay_Req!$A$2:$I$16,9),""))</f>
        <v/>
      </c>
      <c r="AB228" s="144"/>
      <c r="AC228" s="144"/>
      <c r="AD228" s="151"/>
      <c r="AE228" s="126" t="e">
        <f>100+VLOOKUP($D228,Relay_Req!$N$2:$O$6,2)+VLOOKUP(GlobalParameters!$C$12,Relay_Req!$P$2:$Q$4,2)</f>
        <v>#N/A</v>
      </c>
    </row>
    <row r="229" spans="1:31" x14ac:dyDescent="0.25">
      <c r="A229" s="125"/>
      <c r="B229" s="144"/>
      <c r="C229" s="144"/>
      <c r="D229" s="145"/>
      <c r="E229" s="157"/>
      <c r="F229" s="158" t="str">
        <f t="shared" si="16"/>
        <v/>
      </c>
      <c r="G229" s="148" t="str">
        <f>IF($D229="","",VLOOKUP($AE229,Relay_Req!$A$2:$I$16,5))</f>
        <v/>
      </c>
      <c r="H229" s="157"/>
      <c r="I229" s="158" t="str">
        <f t="shared" si="17"/>
        <v/>
      </c>
      <c r="J229" s="148" t="str">
        <f>IF($D229="","",VLOOKUP($AE229,Relay_Req!$A$2:$I$16,6))</f>
        <v/>
      </c>
      <c r="K229" s="146"/>
      <c r="L229" s="147" t="str">
        <f t="shared" si="18"/>
        <v/>
      </c>
      <c r="M229" s="148" t="str">
        <f>IF($D229="","",VLOOKUP($AE229,Relay_Req!$A$2:$I$16,7))</f>
        <v/>
      </c>
      <c r="N229" s="146"/>
      <c r="O229" s="147" t="str">
        <f t="shared" si="19"/>
        <v/>
      </c>
      <c r="P229" s="148" t="str">
        <f>IF($D229="","",VLOOKUP($AE229,Relay_Req!$A$2:$I$16,8))</f>
        <v/>
      </c>
      <c r="Q229" s="149" t="str">
        <f t="shared" si="20"/>
        <v/>
      </c>
      <c r="R229" s="150" t="str">
        <f>IF(OR($D229="",GlobalParameters!$C$12=""),"",$AA229)</f>
        <v/>
      </c>
      <c r="S229" s="151"/>
      <c r="T229" s="144"/>
      <c r="U229" s="144"/>
      <c r="V229" s="144"/>
      <c r="W229" s="144"/>
      <c r="X229" s="144"/>
      <c r="Y229" s="144"/>
      <c r="Z229" s="144"/>
      <c r="AA229" s="152" t="str">
        <f>IF(OR($D229="",$AB229="",GlobalParameters!$C$12=""),"",IF($AE229&lt;160,$AB229-VLOOKUP($AE229,Relay_Req!$A$2:$I$16,9),""))</f>
        <v/>
      </c>
      <c r="AB229" s="144"/>
      <c r="AC229" s="144"/>
      <c r="AD229" s="151"/>
      <c r="AE229" s="126" t="e">
        <f>100+VLOOKUP($D229,Relay_Req!$N$2:$O$6,2)+VLOOKUP(GlobalParameters!$C$12,Relay_Req!$P$2:$Q$4,2)</f>
        <v>#N/A</v>
      </c>
    </row>
    <row r="230" spans="1:31" x14ac:dyDescent="0.25">
      <c r="A230" s="125"/>
      <c r="B230" s="144"/>
      <c r="C230" s="144"/>
      <c r="D230" s="145"/>
      <c r="E230" s="157"/>
      <c r="F230" s="158" t="str">
        <f t="shared" si="16"/>
        <v/>
      </c>
      <c r="G230" s="148" t="str">
        <f>IF($D230="","",VLOOKUP($AE230,Relay_Req!$A$2:$I$16,5))</f>
        <v/>
      </c>
      <c r="H230" s="157"/>
      <c r="I230" s="158" t="str">
        <f t="shared" si="17"/>
        <v/>
      </c>
      <c r="J230" s="148" t="str">
        <f>IF($D230="","",VLOOKUP($AE230,Relay_Req!$A$2:$I$16,6))</f>
        <v/>
      </c>
      <c r="K230" s="146"/>
      <c r="L230" s="147" t="str">
        <f t="shared" si="18"/>
        <v/>
      </c>
      <c r="M230" s="148" t="str">
        <f>IF($D230="","",VLOOKUP($AE230,Relay_Req!$A$2:$I$16,7))</f>
        <v/>
      </c>
      <c r="N230" s="146"/>
      <c r="O230" s="147" t="str">
        <f t="shared" si="19"/>
        <v/>
      </c>
      <c r="P230" s="148" t="str">
        <f>IF($D230="","",VLOOKUP($AE230,Relay_Req!$A$2:$I$16,8))</f>
        <v/>
      </c>
      <c r="Q230" s="149" t="str">
        <f t="shared" si="20"/>
        <v/>
      </c>
      <c r="R230" s="150" t="str">
        <f>IF(OR($D230="",GlobalParameters!$C$12=""),"",$AA230)</f>
        <v/>
      </c>
      <c r="S230" s="151"/>
      <c r="T230" s="144"/>
      <c r="U230" s="144"/>
      <c r="V230" s="144"/>
      <c r="W230" s="144"/>
      <c r="X230" s="144"/>
      <c r="Y230" s="144"/>
      <c r="Z230" s="144"/>
      <c r="AA230" s="152" t="str">
        <f>IF(OR($D230="",$AB230="",GlobalParameters!$C$12=""),"",IF($AE230&lt;160,$AB230-VLOOKUP($AE230,Relay_Req!$A$2:$I$16,9),""))</f>
        <v/>
      </c>
      <c r="AB230" s="144"/>
      <c r="AC230" s="144"/>
      <c r="AD230" s="151"/>
      <c r="AE230" s="126" t="e">
        <f>100+VLOOKUP($D230,Relay_Req!$N$2:$O$6,2)+VLOOKUP(GlobalParameters!$C$12,Relay_Req!$P$2:$Q$4,2)</f>
        <v>#N/A</v>
      </c>
    </row>
    <row r="231" spans="1:31" x14ac:dyDescent="0.25">
      <c r="A231" s="125"/>
      <c r="B231" s="144"/>
      <c r="C231" s="144"/>
      <c r="D231" s="145"/>
      <c r="E231" s="157"/>
      <c r="F231" s="158" t="str">
        <f t="shared" si="16"/>
        <v/>
      </c>
      <c r="G231" s="148" t="str">
        <f>IF($D231="","",VLOOKUP($AE231,Relay_Req!$A$2:$I$16,5))</f>
        <v/>
      </c>
      <c r="H231" s="157"/>
      <c r="I231" s="158" t="str">
        <f t="shared" si="17"/>
        <v/>
      </c>
      <c r="J231" s="148" t="str">
        <f>IF($D231="","",VLOOKUP($AE231,Relay_Req!$A$2:$I$16,6))</f>
        <v/>
      </c>
      <c r="K231" s="146"/>
      <c r="L231" s="147" t="str">
        <f t="shared" si="18"/>
        <v/>
      </c>
      <c r="M231" s="148" t="str">
        <f>IF($D231="","",VLOOKUP($AE231,Relay_Req!$A$2:$I$16,7))</f>
        <v/>
      </c>
      <c r="N231" s="146"/>
      <c r="O231" s="147" t="str">
        <f t="shared" si="19"/>
        <v/>
      </c>
      <c r="P231" s="148" t="str">
        <f>IF($D231="","",VLOOKUP($AE231,Relay_Req!$A$2:$I$16,8))</f>
        <v/>
      </c>
      <c r="Q231" s="149" t="str">
        <f t="shared" si="20"/>
        <v/>
      </c>
      <c r="R231" s="150" t="str">
        <f>IF(OR($D231="",GlobalParameters!$C$12=""),"",$AA231)</f>
        <v/>
      </c>
      <c r="S231" s="151"/>
      <c r="T231" s="144"/>
      <c r="U231" s="144"/>
      <c r="V231" s="144"/>
      <c r="W231" s="144"/>
      <c r="X231" s="144"/>
      <c r="Y231" s="144"/>
      <c r="Z231" s="144"/>
      <c r="AA231" s="152" t="str">
        <f>IF(OR($D231="",$AB231="",GlobalParameters!$C$12=""),"",IF($AE231&lt;160,$AB231-VLOOKUP($AE231,Relay_Req!$A$2:$I$16,9),""))</f>
        <v/>
      </c>
      <c r="AB231" s="144"/>
      <c r="AC231" s="144"/>
      <c r="AD231" s="151"/>
      <c r="AE231" s="126" t="e">
        <f>100+VLOOKUP($D231,Relay_Req!$N$2:$O$6,2)+VLOOKUP(GlobalParameters!$C$12,Relay_Req!$P$2:$Q$4,2)</f>
        <v>#N/A</v>
      </c>
    </row>
    <row r="232" spans="1:31" x14ac:dyDescent="0.25">
      <c r="A232" s="125"/>
      <c r="B232" s="144"/>
      <c r="C232" s="144"/>
      <c r="D232" s="145"/>
      <c r="E232" s="157"/>
      <c r="F232" s="158" t="str">
        <f t="shared" si="16"/>
        <v/>
      </c>
      <c r="G232" s="148" t="str">
        <f>IF($D232="","",VLOOKUP($AE232,Relay_Req!$A$2:$I$16,5))</f>
        <v/>
      </c>
      <c r="H232" s="157"/>
      <c r="I232" s="158" t="str">
        <f t="shared" si="17"/>
        <v/>
      </c>
      <c r="J232" s="148" t="str">
        <f>IF($D232="","",VLOOKUP($AE232,Relay_Req!$A$2:$I$16,6))</f>
        <v/>
      </c>
      <c r="K232" s="146"/>
      <c r="L232" s="147" t="str">
        <f t="shared" si="18"/>
        <v/>
      </c>
      <c r="M232" s="148" t="str">
        <f>IF($D232="","",VLOOKUP($AE232,Relay_Req!$A$2:$I$16,7))</f>
        <v/>
      </c>
      <c r="N232" s="146"/>
      <c r="O232" s="147" t="str">
        <f t="shared" si="19"/>
        <v/>
      </c>
      <c r="P232" s="148" t="str">
        <f>IF($D232="","",VLOOKUP($AE232,Relay_Req!$A$2:$I$16,8))</f>
        <v/>
      </c>
      <c r="Q232" s="149" t="str">
        <f t="shared" si="20"/>
        <v/>
      </c>
      <c r="R232" s="150" t="str">
        <f>IF(OR($D232="",GlobalParameters!$C$12=""),"",$AA232)</f>
        <v/>
      </c>
      <c r="S232" s="151"/>
      <c r="T232" s="144"/>
      <c r="U232" s="144"/>
      <c r="V232" s="144"/>
      <c r="W232" s="144"/>
      <c r="X232" s="144"/>
      <c r="Y232" s="144"/>
      <c r="Z232" s="144"/>
      <c r="AA232" s="152" t="str">
        <f>IF(OR($D232="",$AB232="",GlobalParameters!$C$12=""),"",IF($AE232&lt;160,$AB232-VLOOKUP($AE232,Relay_Req!$A$2:$I$16,9),""))</f>
        <v/>
      </c>
      <c r="AB232" s="144"/>
      <c r="AC232" s="144"/>
      <c r="AD232" s="151"/>
      <c r="AE232" s="126" t="e">
        <f>100+VLOOKUP($D232,Relay_Req!$N$2:$O$6,2)+VLOOKUP(GlobalParameters!$C$12,Relay_Req!$P$2:$Q$4,2)</f>
        <v>#N/A</v>
      </c>
    </row>
    <row r="233" spans="1:31" x14ac:dyDescent="0.25">
      <c r="A233" s="125"/>
      <c r="B233" s="144"/>
      <c r="C233" s="144"/>
      <c r="D233" s="145"/>
      <c r="E233" s="157"/>
      <c r="F233" s="158" t="str">
        <f t="shared" si="16"/>
        <v/>
      </c>
      <c r="G233" s="148" t="str">
        <f>IF($D233="","",VLOOKUP($AE233,Relay_Req!$A$2:$I$16,5))</f>
        <v/>
      </c>
      <c r="H233" s="157"/>
      <c r="I233" s="158" t="str">
        <f t="shared" si="17"/>
        <v/>
      </c>
      <c r="J233" s="148" t="str">
        <f>IF($D233="","",VLOOKUP($AE233,Relay_Req!$A$2:$I$16,6))</f>
        <v/>
      </c>
      <c r="K233" s="146"/>
      <c r="L233" s="147" t="str">
        <f t="shared" si="18"/>
        <v/>
      </c>
      <c r="M233" s="148" t="str">
        <f>IF($D233="","",VLOOKUP($AE233,Relay_Req!$A$2:$I$16,7))</f>
        <v/>
      </c>
      <c r="N233" s="146"/>
      <c r="O233" s="147" t="str">
        <f t="shared" si="19"/>
        <v/>
      </c>
      <c r="P233" s="148" t="str">
        <f>IF($D233="","",VLOOKUP($AE233,Relay_Req!$A$2:$I$16,8))</f>
        <v/>
      </c>
      <c r="Q233" s="149" t="str">
        <f t="shared" si="20"/>
        <v/>
      </c>
      <c r="R233" s="150" t="str">
        <f>IF(OR($D233="",GlobalParameters!$C$12=""),"",$AA233)</f>
        <v/>
      </c>
      <c r="S233" s="151"/>
      <c r="T233" s="144"/>
      <c r="U233" s="144"/>
      <c r="V233" s="144"/>
      <c r="W233" s="144"/>
      <c r="X233" s="144"/>
      <c r="Y233" s="144"/>
      <c r="Z233" s="144"/>
      <c r="AA233" s="152" t="str">
        <f>IF(OR($D233="",$AB233="",GlobalParameters!$C$12=""),"",IF($AE233&lt;160,$AB233-VLOOKUP($AE233,Relay_Req!$A$2:$I$16,9),""))</f>
        <v/>
      </c>
      <c r="AB233" s="144"/>
      <c r="AC233" s="144"/>
      <c r="AD233" s="151"/>
      <c r="AE233" s="126" t="e">
        <f>100+VLOOKUP($D233,Relay_Req!$N$2:$O$6,2)+VLOOKUP(GlobalParameters!$C$12,Relay_Req!$P$2:$Q$4,2)</f>
        <v>#N/A</v>
      </c>
    </row>
    <row r="234" spans="1:31" x14ac:dyDescent="0.25">
      <c r="A234" s="125"/>
      <c r="B234" s="144"/>
      <c r="C234" s="144"/>
      <c r="D234" s="145"/>
      <c r="E234" s="157"/>
      <c r="F234" s="158" t="str">
        <f t="shared" si="16"/>
        <v/>
      </c>
      <c r="G234" s="148" t="str">
        <f>IF($D234="","",VLOOKUP($AE234,Relay_Req!$A$2:$I$16,5))</f>
        <v/>
      </c>
      <c r="H234" s="157"/>
      <c r="I234" s="158" t="str">
        <f t="shared" si="17"/>
        <v/>
      </c>
      <c r="J234" s="148" t="str">
        <f>IF($D234="","",VLOOKUP($AE234,Relay_Req!$A$2:$I$16,6))</f>
        <v/>
      </c>
      <c r="K234" s="146"/>
      <c r="L234" s="147" t="str">
        <f t="shared" si="18"/>
        <v/>
      </c>
      <c r="M234" s="148" t="str">
        <f>IF($D234="","",VLOOKUP($AE234,Relay_Req!$A$2:$I$16,7))</f>
        <v/>
      </c>
      <c r="N234" s="146"/>
      <c r="O234" s="147" t="str">
        <f t="shared" si="19"/>
        <v/>
      </c>
      <c r="P234" s="148" t="str">
        <f>IF($D234="","",VLOOKUP($AE234,Relay_Req!$A$2:$I$16,8))</f>
        <v/>
      </c>
      <c r="Q234" s="149" t="str">
        <f t="shared" si="20"/>
        <v/>
      </c>
      <c r="R234" s="150" t="str">
        <f>IF(OR($D234="",GlobalParameters!$C$12=""),"",$AA234)</f>
        <v/>
      </c>
      <c r="S234" s="151"/>
      <c r="T234" s="144"/>
      <c r="U234" s="144"/>
      <c r="V234" s="144"/>
      <c r="W234" s="144"/>
      <c r="X234" s="144"/>
      <c r="Y234" s="144"/>
      <c r="Z234" s="144"/>
      <c r="AA234" s="152" t="str">
        <f>IF(OR($D234="",$AB234="",GlobalParameters!$C$12=""),"",IF($AE234&lt;160,$AB234-VLOOKUP($AE234,Relay_Req!$A$2:$I$16,9),""))</f>
        <v/>
      </c>
      <c r="AB234" s="144"/>
      <c r="AC234" s="144"/>
      <c r="AD234" s="151"/>
      <c r="AE234" s="126" t="e">
        <f>100+VLOOKUP($D234,Relay_Req!$N$2:$O$6,2)+VLOOKUP(GlobalParameters!$C$12,Relay_Req!$P$2:$Q$4,2)</f>
        <v>#N/A</v>
      </c>
    </row>
    <row r="235" spans="1:31" x14ac:dyDescent="0.25">
      <c r="A235" s="125"/>
      <c r="B235" s="144"/>
      <c r="C235" s="144"/>
      <c r="D235" s="145"/>
      <c r="E235" s="157"/>
      <c r="F235" s="158" t="str">
        <f t="shared" si="16"/>
        <v/>
      </c>
      <c r="G235" s="148" t="str">
        <f>IF($D235="","",VLOOKUP($AE235,Relay_Req!$A$2:$I$16,5))</f>
        <v/>
      </c>
      <c r="H235" s="157"/>
      <c r="I235" s="158" t="str">
        <f t="shared" si="17"/>
        <v/>
      </c>
      <c r="J235" s="148" t="str">
        <f>IF($D235="","",VLOOKUP($AE235,Relay_Req!$A$2:$I$16,6))</f>
        <v/>
      </c>
      <c r="K235" s="146"/>
      <c r="L235" s="147" t="str">
        <f t="shared" si="18"/>
        <v/>
      </c>
      <c r="M235" s="148" t="str">
        <f>IF($D235="","",VLOOKUP($AE235,Relay_Req!$A$2:$I$16,7))</f>
        <v/>
      </c>
      <c r="N235" s="146"/>
      <c r="O235" s="147" t="str">
        <f t="shared" si="19"/>
        <v/>
      </c>
      <c r="P235" s="148" t="str">
        <f>IF($D235="","",VLOOKUP($AE235,Relay_Req!$A$2:$I$16,8))</f>
        <v/>
      </c>
      <c r="Q235" s="149" t="str">
        <f t="shared" si="20"/>
        <v/>
      </c>
      <c r="R235" s="150" t="str">
        <f>IF(OR($D235="",GlobalParameters!$C$12=""),"",$AA235)</f>
        <v/>
      </c>
      <c r="S235" s="151"/>
      <c r="T235" s="144"/>
      <c r="U235" s="144"/>
      <c r="V235" s="144"/>
      <c r="W235" s="144"/>
      <c r="X235" s="144"/>
      <c r="Y235" s="144"/>
      <c r="Z235" s="144"/>
      <c r="AA235" s="152" t="str">
        <f>IF(OR($D235="",$AB235="",GlobalParameters!$C$12=""),"",IF($AE235&lt;160,$AB235-VLOOKUP($AE235,Relay_Req!$A$2:$I$16,9),""))</f>
        <v/>
      </c>
      <c r="AB235" s="144"/>
      <c r="AC235" s="144"/>
      <c r="AD235" s="151"/>
      <c r="AE235" s="126" t="e">
        <f>100+VLOOKUP($D235,Relay_Req!$N$2:$O$6,2)+VLOOKUP(GlobalParameters!$C$12,Relay_Req!$P$2:$Q$4,2)</f>
        <v>#N/A</v>
      </c>
    </row>
    <row r="236" spans="1:31" x14ac:dyDescent="0.25">
      <c r="A236" s="125"/>
      <c r="B236" s="144"/>
      <c r="C236" s="144"/>
      <c r="D236" s="145"/>
      <c r="E236" s="157"/>
      <c r="F236" s="158" t="str">
        <f t="shared" si="16"/>
        <v/>
      </c>
      <c r="G236" s="148" t="str">
        <f>IF($D236="","",VLOOKUP($AE236,Relay_Req!$A$2:$I$16,5))</f>
        <v/>
      </c>
      <c r="H236" s="157"/>
      <c r="I236" s="158" t="str">
        <f t="shared" si="17"/>
        <v/>
      </c>
      <c r="J236" s="148" t="str">
        <f>IF($D236="","",VLOOKUP($AE236,Relay_Req!$A$2:$I$16,6))</f>
        <v/>
      </c>
      <c r="K236" s="146"/>
      <c r="L236" s="147" t="str">
        <f t="shared" si="18"/>
        <v/>
      </c>
      <c r="M236" s="148" t="str">
        <f>IF($D236="","",VLOOKUP($AE236,Relay_Req!$A$2:$I$16,7))</f>
        <v/>
      </c>
      <c r="N236" s="146"/>
      <c r="O236" s="147" t="str">
        <f t="shared" si="19"/>
        <v/>
      </c>
      <c r="P236" s="148" t="str">
        <f>IF($D236="","",VLOOKUP($AE236,Relay_Req!$A$2:$I$16,8))</f>
        <v/>
      </c>
      <c r="Q236" s="149" t="str">
        <f t="shared" si="20"/>
        <v/>
      </c>
      <c r="R236" s="150" t="str">
        <f>IF(OR($D236="",GlobalParameters!$C$12=""),"",$AA236)</f>
        <v/>
      </c>
      <c r="S236" s="151"/>
      <c r="T236" s="144"/>
      <c r="U236" s="144"/>
      <c r="V236" s="144"/>
      <c r="W236" s="144"/>
      <c r="X236" s="144"/>
      <c r="Y236" s="144"/>
      <c r="Z236" s="144"/>
      <c r="AA236" s="152" t="str">
        <f>IF(OR($D236="",$AB236="",GlobalParameters!$C$12=""),"",IF($AE236&lt;160,$AB236-VLOOKUP($AE236,Relay_Req!$A$2:$I$16,9),""))</f>
        <v/>
      </c>
      <c r="AB236" s="144"/>
      <c r="AC236" s="144"/>
      <c r="AD236" s="151"/>
      <c r="AE236" s="126" t="e">
        <f>100+VLOOKUP($D236,Relay_Req!$N$2:$O$6,2)+VLOOKUP(GlobalParameters!$C$12,Relay_Req!$P$2:$Q$4,2)</f>
        <v>#N/A</v>
      </c>
    </row>
    <row r="237" spans="1:31" x14ac:dyDescent="0.25">
      <c r="A237" s="125"/>
      <c r="B237" s="144"/>
      <c r="C237" s="144"/>
      <c r="D237" s="145"/>
      <c r="E237" s="157"/>
      <c r="F237" s="158" t="str">
        <f t="shared" si="16"/>
        <v/>
      </c>
      <c r="G237" s="148" t="str">
        <f>IF($D237="","",VLOOKUP($AE237,Relay_Req!$A$2:$I$16,5))</f>
        <v/>
      </c>
      <c r="H237" s="157"/>
      <c r="I237" s="158" t="str">
        <f t="shared" si="17"/>
        <v/>
      </c>
      <c r="J237" s="148" t="str">
        <f>IF($D237="","",VLOOKUP($AE237,Relay_Req!$A$2:$I$16,6))</f>
        <v/>
      </c>
      <c r="K237" s="146"/>
      <c r="L237" s="147" t="str">
        <f t="shared" si="18"/>
        <v/>
      </c>
      <c r="M237" s="148" t="str">
        <f>IF($D237="","",VLOOKUP($AE237,Relay_Req!$A$2:$I$16,7))</f>
        <v/>
      </c>
      <c r="N237" s="146"/>
      <c r="O237" s="147" t="str">
        <f t="shared" si="19"/>
        <v/>
      </c>
      <c r="P237" s="148" t="str">
        <f>IF($D237="","",VLOOKUP($AE237,Relay_Req!$A$2:$I$16,8))</f>
        <v/>
      </c>
      <c r="Q237" s="149" t="str">
        <f t="shared" si="20"/>
        <v/>
      </c>
      <c r="R237" s="150" t="str">
        <f>IF(OR($D237="",GlobalParameters!$C$12=""),"",$AA237)</f>
        <v/>
      </c>
      <c r="S237" s="151"/>
      <c r="T237" s="144"/>
      <c r="U237" s="144"/>
      <c r="V237" s="144"/>
      <c r="W237" s="144"/>
      <c r="X237" s="144"/>
      <c r="Y237" s="144"/>
      <c r="Z237" s="144"/>
      <c r="AA237" s="152" t="str">
        <f>IF(OR($D237="",$AB237="",GlobalParameters!$C$12=""),"",IF($AE237&lt;160,$AB237-VLOOKUP($AE237,Relay_Req!$A$2:$I$16,9),""))</f>
        <v/>
      </c>
      <c r="AB237" s="144"/>
      <c r="AC237" s="144"/>
      <c r="AD237" s="151"/>
      <c r="AE237" s="126" t="e">
        <f>100+VLOOKUP($D237,Relay_Req!$N$2:$O$6,2)+VLOOKUP(GlobalParameters!$C$12,Relay_Req!$P$2:$Q$4,2)</f>
        <v>#N/A</v>
      </c>
    </row>
    <row r="238" spans="1:31" x14ac:dyDescent="0.25">
      <c r="A238" s="125"/>
      <c r="B238" s="144"/>
      <c r="C238" s="144"/>
      <c r="D238" s="145"/>
      <c r="E238" s="157"/>
      <c r="F238" s="158" t="str">
        <f t="shared" si="16"/>
        <v/>
      </c>
      <c r="G238" s="148" t="str">
        <f>IF($D238="","",VLOOKUP($AE238,Relay_Req!$A$2:$I$16,5))</f>
        <v/>
      </c>
      <c r="H238" s="157"/>
      <c r="I238" s="158" t="str">
        <f t="shared" si="17"/>
        <v/>
      </c>
      <c r="J238" s="148" t="str">
        <f>IF($D238="","",VLOOKUP($AE238,Relay_Req!$A$2:$I$16,6))</f>
        <v/>
      </c>
      <c r="K238" s="146"/>
      <c r="L238" s="147" t="str">
        <f t="shared" si="18"/>
        <v/>
      </c>
      <c r="M238" s="148" t="str">
        <f>IF($D238="","",VLOOKUP($AE238,Relay_Req!$A$2:$I$16,7))</f>
        <v/>
      </c>
      <c r="N238" s="146"/>
      <c r="O238" s="147" t="str">
        <f t="shared" si="19"/>
        <v/>
      </c>
      <c r="P238" s="148" t="str">
        <f>IF($D238="","",VLOOKUP($AE238,Relay_Req!$A$2:$I$16,8))</f>
        <v/>
      </c>
      <c r="Q238" s="149" t="str">
        <f t="shared" si="20"/>
        <v/>
      </c>
      <c r="R238" s="150" t="str">
        <f>IF(OR($D238="",GlobalParameters!$C$12=""),"",$AA238)</f>
        <v/>
      </c>
      <c r="S238" s="151"/>
      <c r="T238" s="144"/>
      <c r="U238" s="144"/>
      <c r="V238" s="144"/>
      <c r="W238" s="144"/>
      <c r="X238" s="144"/>
      <c r="Y238" s="144"/>
      <c r="Z238" s="144"/>
      <c r="AA238" s="152" t="str">
        <f>IF(OR($D238="",$AB238="",GlobalParameters!$C$12=""),"",IF($AE238&lt;160,$AB238-VLOOKUP($AE238,Relay_Req!$A$2:$I$16,9),""))</f>
        <v/>
      </c>
      <c r="AB238" s="144"/>
      <c r="AC238" s="144"/>
      <c r="AD238" s="151"/>
      <c r="AE238" s="126" t="e">
        <f>100+VLOOKUP($D238,Relay_Req!$N$2:$O$6,2)+VLOOKUP(GlobalParameters!$C$12,Relay_Req!$P$2:$Q$4,2)</f>
        <v>#N/A</v>
      </c>
    </row>
    <row r="239" spans="1:31" x14ac:dyDescent="0.25">
      <c r="A239" s="125"/>
      <c r="B239" s="144"/>
      <c r="C239" s="144"/>
      <c r="D239" s="145"/>
      <c r="E239" s="157"/>
      <c r="F239" s="158" t="str">
        <f t="shared" si="16"/>
        <v/>
      </c>
      <c r="G239" s="148" t="str">
        <f>IF($D239="","",VLOOKUP($AE239,Relay_Req!$A$2:$I$16,5))</f>
        <v/>
      </c>
      <c r="H239" s="157"/>
      <c r="I239" s="158" t="str">
        <f t="shared" si="17"/>
        <v/>
      </c>
      <c r="J239" s="148" t="str">
        <f>IF($D239="","",VLOOKUP($AE239,Relay_Req!$A$2:$I$16,6))</f>
        <v/>
      </c>
      <c r="K239" s="146"/>
      <c r="L239" s="147" t="str">
        <f t="shared" si="18"/>
        <v/>
      </c>
      <c r="M239" s="148" t="str">
        <f>IF($D239="","",VLOOKUP($AE239,Relay_Req!$A$2:$I$16,7))</f>
        <v/>
      </c>
      <c r="N239" s="146"/>
      <c r="O239" s="147" t="str">
        <f t="shared" si="19"/>
        <v/>
      </c>
      <c r="P239" s="148" t="str">
        <f>IF($D239="","",VLOOKUP($AE239,Relay_Req!$A$2:$I$16,8))</f>
        <v/>
      </c>
      <c r="Q239" s="149" t="str">
        <f t="shared" si="20"/>
        <v/>
      </c>
      <c r="R239" s="150" t="str">
        <f>IF(OR($D239="",GlobalParameters!$C$12=""),"",$AA239)</f>
        <v/>
      </c>
      <c r="S239" s="151"/>
      <c r="T239" s="144"/>
      <c r="U239" s="144"/>
      <c r="V239" s="144"/>
      <c r="W239" s="144"/>
      <c r="X239" s="144"/>
      <c r="Y239" s="144"/>
      <c r="Z239" s="144"/>
      <c r="AA239" s="152" t="str">
        <f>IF(OR($D239="",$AB239="",GlobalParameters!$C$12=""),"",IF($AE239&lt;160,$AB239-VLOOKUP($AE239,Relay_Req!$A$2:$I$16,9),""))</f>
        <v/>
      </c>
      <c r="AB239" s="144"/>
      <c r="AC239" s="144"/>
      <c r="AD239" s="151"/>
      <c r="AE239" s="126" t="e">
        <f>100+VLOOKUP($D239,Relay_Req!$N$2:$O$6,2)+VLOOKUP(GlobalParameters!$C$12,Relay_Req!$P$2:$Q$4,2)</f>
        <v>#N/A</v>
      </c>
    </row>
    <row r="240" spans="1:31" x14ac:dyDescent="0.25">
      <c r="A240" s="125"/>
      <c r="B240" s="144"/>
      <c r="C240" s="144"/>
      <c r="D240" s="145"/>
      <c r="E240" s="157"/>
      <c r="F240" s="158" t="str">
        <f t="shared" si="16"/>
        <v/>
      </c>
      <c r="G240" s="148" t="str">
        <f>IF($D240="","",VLOOKUP($AE240,Relay_Req!$A$2:$I$16,5))</f>
        <v/>
      </c>
      <c r="H240" s="157"/>
      <c r="I240" s="158" t="str">
        <f t="shared" si="17"/>
        <v/>
      </c>
      <c r="J240" s="148" t="str">
        <f>IF($D240="","",VLOOKUP($AE240,Relay_Req!$A$2:$I$16,6))</f>
        <v/>
      </c>
      <c r="K240" s="146"/>
      <c r="L240" s="147" t="str">
        <f t="shared" si="18"/>
        <v/>
      </c>
      <c r="M240" s="148" t="str">
        <f>IF($D240="","",VLOOKUP($AE240,Relay_Req!$A$2:$I$16,7))</f>
        <v/>
      </c>
      <c r="N240" s="146"/>
      <c r="O240" s="147" t="str">
        <f t="shared" si="19"/>
        <v/>
      </c>
      <c r="P240" s="148" t="str">
        <f>IF($D240="","",VLOOKUP($AE240,Relay_Req!$A$2:$I$16,8))</f>
        <v/>
      </c>
      <c r="Q240" s="149" t="str">
        <f t="shared" si="20"/>
        <v/>
      </c>
      <c r="R240" s="150" t="str">
        <f>IF(OR($D240="",GlobalParameters!$C$12=""),"",$AA240)</f>
        <v/>
      </c>
      <c r="S240" s="151"/>
      <c r="T240" s="144"/>
      <c r="U240" s="144"/>
      <c r="V240" s="144"/>
      <c r="W240" s="144"/>
      <c r="X240" s="144"/>
      <c r="Y240" s="144"/>
      <c r="Z240" s="144"/>
      <c r="AA240" s="152" t="str">
        <f>IF(OR($D240="",$AB240="",GlobalParameters!$C$12=""),"",IF($AE240&lt;160,$AB240-VLOOKUP($AE240,Relay_Req!$A$2:$I$16,9),""))</f>
        <v/>
      </c>
      <c r="AB240" s="144"/>
      <c r="AC240" s="144"/>
      <c r="AD240" s="151"/>
      <c r="AE240" s="126" t="e">
        <f>100+VLOOKUP($D240,Relay_Req!$N$2:$O$6,2)+VLOOKUP(GlobalParameters!$C$12,Relay_Req!$P$2:$Q$4,2)</f>
        <v>#N/A</v>
      </c>
    </row>
    <row r="241" spans="1:31" x14ac:dyDescent="0.25">
      <c r="A241" s="125"/>
      <c r="B241" s="144"/>
      <c r="C241" s="144"/>
      <c r="D241" s="145"/>
      <c r="E241" s="157"/>
      <c r="F241" s="158" t="str">
        <f t="shared" si="16"/>
        <v/>
      </c>
      <c r="G241" s="148" t="str">
        <f>IF($D241="","",VLOOKUP($AE241,Relay_Req!$A$2:$I$16,5))</f>
        <v/>
      </c>
      <c r="H241" s="157"/>
      <c r="I241" s="158" t="str">
        <f t="shared" si="17"/>
        <v/>
      </c>
      <c r="J241" s="148" t="str">
        <f>IF($D241="","",VLOOKUP($AE241,Relay_Req!$A$2:$I$16,6))</f>
        <v/>
      </c>
      <c r="K241" s="146"/>
      <c r="L241" s="147" t="str">
        <f t="shared" si="18"/>
        <v/>
      </c>
      <c r="M241" s="148" t="str">
        <f>IF($D241="","",VLOOKUP($AE241,Relay_Req!$A$2:$I$16,7))</f>
        <v/>
      </c>
      <c r="N241" s="146"/>
      <c r="O241" s="147" t="str">
        <f t="shared" si="19"/>
        <v/>
      </c>
      <c r="P241" s="148" t="str">
        <f>IF($D241="","",VLOOKUP($AE241,Relay_Req!$A$2:$I$16,8))</f>
        <v/>
      </c>
      <c r="Q241" s="149" t="str">
        <f t="shared" si="20"/>
        <v/>
      </c>
      <c r="R241" s="150" t="str">
        <f>IF(OR($D241="",GlobalParameters!$C$12=""),"",$AA241)</f>
        <v/>
      </c>
      <c r="S241" s="151"/>
      <c r="T241" s="144"/>
      <c r="U241" s="144"/>
      <c r="V241" s="144"/>
      <c r="W241" s="144"/>
      <c r="X241" s="144"/>
      <c r="Y241" s="144"/>
      <c r="Z241" s="144"/>
      <c r="AA241" s="152" t="str">
        <f>IF(OR($D241="",$AB241="",GlobalParameters!$C$12=""),"",IF($AE241&lt;160,$AB241-VLOOKUP($AE241,Relay_Req!$A$2:$I$16,9),""))</f>
        <v/>
      </c>
      <c r="AB241" s="144"/>
      <c r="AC241" s="144"/>
      <c r="AD241" s="151"/>
      <c r="AE241" s="126" t="e">
        <f>100+VLOOKUP($D241,Relay_Req!$N$2:$O$6,2)+VLOOKUP(GlobalParameters!$C$12,Relay_Req!$P$2:$Q$4,2)</f>
        <v>#N/A</v>
      </c>
    </row>
    <row r="242" spans="1:31" x14ac:dyDescent="0.25">
      <c r="A242" s="125"/>
      <c r="B242" s="144"/>
      <c r="C242" s="144"/>
      <c r="D242" s="145"/>
      <c r="E242" s="157"/>
      <c r="F242" s="158" t="str">
        <f t="shared" si="16"/>
        <v/>
      </c>
      <c r="G242" s="148" t="str">
        <f>IF($D242="","",VLOOKUP($AE242,Relay_Req!$A$2:$I$16,5))</f>
        <v/>
      </c>
      <c r="H242" s="157"/>
      <c r="I242" s="158" t="str">
        <f t="shared" si="17"/>
        <v/>
      </c>
      <c r="J242" s="148" t="str">
        <f>IF($D242="","",VLOOKUP($AE242,Relay_Req!$A$2:$I$16,6))</f>
        <v/>
      </c>
      <c r="K242" s="146"/>
      <c r="L242" s="147" t="str">
        <f t="shared" si="18"/>
        <v/>
      </c>
      <c r="M242" s="148" t="str">
        <f>IF($D242="","",VLOOKUP($AE242,Relay_Req!$A$2:$I$16,7))</f>
        <v/>
      </c>
      <c r="N242" s="146"/>
      <c r="O242" s="147" t="str">
        <f t="shared" si="19"/>
        <v/>
      </c>
      <c r="P242" s="148" t="str">
        <f>IF($D242="","",VLOOKUP($AE242,Relay_Req!$A$2:$I$16,8))</f>
        <v/>
      </c>
      <c r="Q242" s="149" t="str">
        <f t="shared" si="20"/>
        <v/>
      </c>
      <c r="R242" s="150" t="str">
        <f>IF(OR($D242="",GlobalParameters!$C$12=""),"",$AA242)</f>
        <v/>
      </c>
      <c r="S242" s="151"/>
      <c r="T242" s="144"/>
      <c r="U242" s="144"/>
      <c r="V242" s="144"/>
      <c r="W242" s="144"/>
      <c r="X242" s="144"/>
      <c r="Y242" s="144"/>
      <c r="Z242" s="144"/>
      <c r="AA242" s="152" t="str">
        <f>IF(OR($D242="",$AB242="",GlobalParameters!$C$12=""),"",IF($AE242&lt;160,$AB242-VLOOKUP($AE242,Relay_Req!$A$2:$I$16,9),""))</f>
        <v/>
      </c>
      <c r="AB242" s="144"/>
      <c r="AC242" s="144"/>
      <c r="AD242" s="151"/>
      <c r="AE242" s="126" t="e">
        <f>100+VLOOKUP($D242,Relay_Req!$N$2:$O$6,2)+VLOOKUP(GlobalParameters!$C$12,Relay_Req!$P$2:$Q$4,2)</f>
        <v>#N/A</v>
      </c>
    </row>
    <row r="243" spans="1:31" x14ac:dyDescent="0.25">
      <c r="A243" s="125"/>
      <c r="B243" s="144"/>
      <c r="C243" s="144"/>
      <c r="D243" s="145"/>
      <c r="E243" s="157"/>
      <c r="F243" s="158" t="str">
        <f t="shared" si="16"/>
        <v/>
      </c>
      <c r="G243" s="148" t="str">
        <f>IF($D243="","",VLOOKUP($AE243,Relay_Req!$A$2:$I$16,5))</f>
        <v/>
      </c>
      <c r="H243" s="157"/>
      <c r="I243" s="158" t="str">
        <f t="shared" si="17"/>
        <v/>
      </c>
      <c r="J243" s="148" t="str">
        <f>IF($D243="","",VLOOKUP($AE243,Relay_Req!$A$2:$I$16,6))</f>
        <v/>
      </c>
      <c r="K243" s="146"/>
      <c r="L243" s="147" t="str">
        <f t="shared" si="18"/>
        <v/>
      </c>
      <c r="M243" s="148" t="str">
        <f>IF($D243="","",VLOOKUP($AE243,Relay_Req!$A$2:$I$16,7))</f>
        <v/>
      </c>
      <c r="N243" s="146"/>
      <c r="O243" s="147" t="str">
        <f t="shared" si="19"/>
        <v/>
      </c>
      <c r="P243" s="148" t="str">
        <f>IF($D243="","",VLOOKUP($AE243,Relay_Req!$A$2:$I$16,8))</f>
        <v/>
      </c>
      <c r="Q243" s="149" t="str">
        <f t="shared" si="20"/>
        <v/>
      </c>
      <c r="R243" s="150" t="str">
        <f>IF(OR($D243="",GlobalParameters!$C$12=""),"",$AA243)</f>
        <v/>
      </c>
      <c r="S243" s="151"/>
      <c r="T243" s="144"/>
      <c r="U243" s="144"/>
      <c r="V243" s="144"/>
      <c r="W243" s="144"/>
      <c r="X243" s="144"/>
      <c r="Y243" s="144"/>
      <c r="Z243" s="144"/>
      <c r="AA243" s="152" t="str">
        <f>IF(OR($D243="",$AB243="",GlobalParameters!$C$12=""),"",IF($AE243&lt;160,$AB243-VLOOKUP($AE243,Relay_Req!$A$2:$I$16,9),""))</f>
        <v/>
      </c>
      <c r="AB243" s="144"/>
      <c r="AC243" s="144"/>
      <c r="AD243" s="151"/>
      <c r="AE243" s="126" t="e">
        <f>100+VLOOKUP($D243,Relay_Req!$N$2:$O$6,2)+VLOOKUP(GlobalParameters!$C$12,Relay_Req!$P$2:$Q$4,2)</f>
        <v>#N/A</v>
      </c>
    </row>
    <row r="244" spans="1:31" x14ac:dyDescent="0.25">
      <c r="A244" s="125"/>
      <c r="B244" s="144"/>
      <c r="C244" s="144"/>
      <c r="D244" s="145"/>
      <c r="E244" s="157"/>
      <c r="F244" s="158" t="str">
        <f t="shared" si="16"/>
        <v/>
      </c>
      <c r="G244" s="148" t="str">
        <f>IF($D244="","",VLOOKUP($AE244,Relay_Req!$A$2:$I$16,5))</f>
        <v/>
      </c>
      <c r="H244" s="157"/>
      <c r="I244" s="158" t="str">
        <f t="shared" si="17"/>
        <v/>
      </c>
      <c r="J244" s="148" t="str">
        <f>IF($D244="","",VLOOKUP($AE244,Relay_Req!$A$2:$I$16,6))</f>
        <v/>
      </c>
      <c r="K244" s="146"/>
      <c r="L244" s="147" t="str">
        <f t="shared" si="18"/>
        <v/>
      </c>
      <c r="M244" s="148" t="str">
        <f>IF($D244="","",VLOOKUP($AE244,Relay_Req!$A$2:$I$16,7))</f>
        <v/>
      </c>
      <c r="N244" s="146"/>
      <c r="O244" s="147" t="str">
        <f t="shared" si="19"/>
        <v/>
      </c>
      <c r="P244" s="148" t="str">
        <f>IF($D244="","",VLOOKUP($AE244,Relay_Req!$A$2:$I$16,8))</f>
        <v/>
      </c>
      <c r="Q244" s="149" t="str">
        <f t="shared" si="20"/>
        <v/>
      </c>
      <c r="R244" s="150" t="str">
        <f>IF(OR($D244="",GlobalParameters!$C$12=""),"",$AA244)</f>
        <v/>
      </c>
      <c r="S244" s="151"/>
      <c r="T244" s="144"/>
      <c r="U244" s="144"/>
      <c r="V244" s="144"/>
      <c r="W244" s="144"/>
      <c r="X244" s="144"/>
      <c r="Y244" s="144"/>
      <c r="Z244" s="144"/>
      <c r="AA244" s="152" t="str">
        <f>IF(OR($D244="",$AB244="",GlobalParameters!$C$12=""),"",IF($AE244&lt;160,$AB244-VLOOKUP($AE244,Relay_Req!$A$2:$I$16,9),""))</f>
        <v/>
      </c>
      <c r="AB244" s="144"/>
      <c r="AC244" s="144"/>
      <c r="AD244" s="151"/>
      <c r="AE244" s="126" t="e">
        <f>100+VLOOKUP($D244,Relay_Req!$N$2:$O$6,2)+VLOOKUP(GlobalParameters!$C$12,Relay_Req!$P$2:$Q$4,2)</f>
        <v>#N/A</v>
      </c>
    </row>
    <row r="245" spans="1:31" x14ac:dyDescent="0.25">
      <c r="A245" s="125"/>
      <c r="B245" s="144"/>
      <c r="C245" s="144"/>
      <c r="D245" s="145"/>
      <c r="E245" s="157"/>
      <c r="F245" s="158" t="str">
        <f t="shared" si="16"/>
        <v/>
      </c>
      <c r="G245" s="148" t="str">
        <f>IF($D245="","",VLOOKUP($AE245,Relay_Req!$A$2:$I$16,5))</f>
        <v/>
      </c>
      <c r="H245" s="157"/>
      <c r="I245" s="158" t="str">
        <f t="shared" si="17"/>
        <v/>
      </c>
      <c r="J245" s="148" t="str">
        <f>IF($D245="","",VLOOKUP($AE245,Relay_Req!$A$2:$I$16,6))</f>
        <v/>
      </c>
      <c r="K245" s="146"/>
      <c r="L245" s="147" t="str">
        <f t="shared" si="18"/>
        <v/>
      </c>
      <c r="M245" s="148" t="str">
        <f>IF($D245="","",VLOOKUP($AE245,Relay_Req!$A$2:$I$16,7))</f>
        <v/>
      </c>
      <c r="N245" s="146"/>
      <c r="O245" s="147" t="str">
        <f t="shared" si="19"/>
        <v/>
      </c>
      <c r="P245" s="148" t="str">
        <f>IF($D245="","",VLOOKUP($AE245,Relay_Req!$A$2:$I$16,8))</f>
        <v/>
      </c>
      <c r="Q245" s="149" t="str">
        <f t="shared" si="20"/>
        <v/>
      </c>
      <c r="R245" s="150" t="str">
        <f>IF(OR($D245="",GlobalParameters!$C$12=""),"",$AA245)</f>
        <v/>
      </c>
      <c r="S245" s="151"/>
      <c r="T245" s="144"/>
      <c r="U245" s="144"/>
      <c r="V245" s="144"/>
      <c r="W245" s="144"/>
      <c r="X245" s="144"/>
      <c r="Y245" s="144"/>
      <c r="Z245" s="144"/>
      <c r="AA245" s="152" t="str">
        <f>IF(OR($D245="",$AB245="",GlobalParameters!$C$12=""),"",IF($AE245&lt;160,$AB245-VLOOKUP($AE245,Relay_Req!$A$2:$I$16,9),""))</f>
        <v/>
      </c>
      <c r="AB245" s="144"/>
      <c r="AC245" s="144"/>
      <c r="AD245" s="151"/>
      <c r="AE245" s="126" t="e">
        <f>100+VLOOKUP($D245,Relay_Req!$N$2:$O$6,2)+VLOOKUP(GlobalParameters!$C$12,Relay_Req!$P$2:$Q$4,2)</f>
        <v>#N/A</v>
      </c>
    </row>
    <row r="246" spans="1:31" x14ac:dyDescent="0.25">
      <c r="A246" s="125"/>
      <c r="B246" s="144"/>
      <c r="C246" s="144"/>
      <c r="D246" s="145"/>
      <c r="E246" s="157"/>
      <c r="F246" s="158" t="str">
        <f t="shared" si="16"/>
        <v/>
      </c>
      <c r="G246" s="148" t="str">
        <f>IF($D246="","",VLOOKUP($AE246,Relay_Req!$A$2:$I$16,5))</f>
        <v/>
      </c>
      <c r="H246" s="157"/>
      <c r="I246" s="158" t="str">
        <f t="shared" si="17"/>
        <v/>
      </c>
      <c r="J246" s="148" t="str">
        <f>IF($D246="","",VLOOKUP($AE246,Relay_Req!$A$2:$I$16,6))</f>
        <v/>
      </c>
      <c r="K246" s="146"/>
      <c r="L246" s="147" t="str">
        <f t="shared" si="18"/>
        <v/>
      </c>
      <c r="M246" s="148" t="str">
        <f>IF($D246="","",VLOOKUP($AE246,Relay_Req!$A$2:$I$16,7))</f>
        <v/>
      </c>
      <c r="N246" s="146"/>
      <c r="O246" s="147" t="str">
        <f t="shared" si="19"/>
        <v/>
      </c>
      <c r="P246" s="148" t="str">
        <f>IF($D246="","",VLOOKUP($AE246,Relay_Req!$A$2:$I$16,8))</f>
        <v/>
      </c>
      <c r="Q246" s="149" t="str">
        <f t="shared" si="20"/>
        <v/>
      </c>
      <c r="R246" s="150" t="str">
        <f>IF(OR($D246="",GlobalParameters!$C$12=""),"",$AA246)</f>
        <v/>
      </c>
      <c r="S246" s="151"/>
      <c r="T246" s="144"/>
      <c r="U246" s="144"/>
      <c r="V246" s="144"/>
      <c r="W246" s="144"/>
      <c r="X246" s="144"/>
      <c r="Y246" s="144"/>
      <c r="Z246" s="144"/>
      <c r="AA246" s="152" t="str">
        <f>IF(OR($D246="",$AB246="",GlobalParameters!$C$12=""),"",IF($AE246&lt;160,$AB246-VLOOKUP($AE246,Relay_Req!$A$2:$I$16,9),""))</f>
        <v/>
      </c>
      <c r="AB246" s="144"/>
      <c r="AC246" s="144"/>
      <c r="AD246" s="151"/>
      <c r="AE246" s="126" t="e">
        <f>100+VLOOKUP($D246,Relay_Req!$N$2:$O$6,2)+VLOOKUP(GlobalParameters!$C$12,Relay_Req!$P$2:$Q$4,2)</f>
        <v>#N/A</v>
      </c>
    </row>
    <row r="247" spans="1:31" x14ac:dyDescent="0.25">
      <c r="A247" s="125"/>
      <c r="B247" s="144"/>
      <c r="C247" s="144"/>
      <c r="D247" s="145"/>
      <c r="E247" s="157"/>
      <c r="F247" s="158" t="str">
        <f t="shared" si="16"/>
        <v/>
      </c>
      <c r="G247" s="148" t="str">
        <f>IF($D247="","",VLOOKUP($AE247,Relay_Req!$A$2:$I$16,5))</f>
        <v/>
      </c>
      <c r="H247" s="157"/>
      <c r="I247" s="158" t="str">
        <f t="shared" si="17"/>
        <v/>
      </c>
      <c r="J247" s="148" t="str">
        <f>IF($D247="","",VLOOKUP($AE247,Relay_Req!$A$2:$I$16,6))</f>
        <v/>
      </c>
      <c r="K247" s="146"/>
      <c r="L247" s="147" t="str">
        <f t="shared" si="18"/>
        <v/>
      </c>
      <c r="M247" s="148" t="str">
        <f>IF($D247="","",VLOOKUP($AE247,Relay_Req!$A$2:$I$16,7))</f>
        <v/>
      </c>
      <c r="N247" s="146"/>
      <c r="O247" s="147" t="str">
        <f t="shared" si="19"/>
        <v/>
      </c>
      <c r="P247" s="148" t="str">
        <f>IF($D247="","",VLOOKUP($AE247,Relay_Req!$A$2:$I$16,8))</f>
        <v/>
      </c>
      <c r="Q247" s="149" t="str">
        <f t="shared" si="20"/>
        <v/>
      </c>
      <c r="R247" s="150" t="str">
        <f>IF(OR($D247="",GlobalParameters!$C$12=""),"",$AA247)</f>
        <v/>
      </c>
      <c r="S247" s="151"/>
      <c r="T247" s="144"/>
      <c r="U247" s="144"/>
      <c r="V247" s="144"/>
      <c r="W247" s="144"/>
      <c r="X247" s="144"/>
      <c r="Y247" s="144"/>
      <c r="Z247" s="144"/>
      <c r="AA247" s="152" t="str">
        <f>IF(OR($D247="",$AB247="",GlobalParameters!$C$12=""),"",IF($AE247&lt;160,$AB247-VLOOKUP($AE247,Relay_Req!$A$2:$I$16,9),""))</f>
        <v/>
      </c>
      <c r="AB247" s="144"/>
      <c r="AC247" s="144"/>
      <c r="AD247" s="151"/>
      <c r="AE247" s="126" t="e">
        <f>100+VLOOKUP($D247,Relay_Req!$N$2:$O$6,2)+VLOOKUP(GlobalParameters!$C$12,Relay_Req!$P$2:$Q$4,2)</f>
        <v>#N/A</v>
      </c>
    </row>
    <row r="248" spans="1:31" x14ac:dyDescent="0.25">
      <c r="A248" s="125"/>
      <c r="B248" s="144"/>
      <c r="C248" s="144"/>
      <c r="D248" s="145"/>
      <c r="E248" s="157"/>
      <c r="F248" s="158" t="str">
        <f t="shared" si="16"/>
        <v/>
      </c>
      <c r="G248" s="148" t="str">
        <f>IF($D248="","",VLOOKUP($AE248,Relay_Req!$A$2:$I$16,5))</f>
        <v/>
      </c>
      <c r="H248" s="157"/>
      <c r="I248" s="158" t="str">
        <f t="shared" si="17"/>
        <v/>
      </c>
      <c r="J248" s="148" t="str">
        <f>IF($D248="","",VLOOKUP($AE248,Relay_Req!$A$2:$I$16,6))</f>
        <v/>
      </c>
      <c r="K248" s="146"/>
      <c r="L248" s="147" t="str">
        <f t="shared" si="18"/>
        <v/>
      </c>
      <c r="M248" s="148" t="str">
        <f>IF($D248="","",VLOOKUP($AE248,Relay_Req!$A$2:$I$16,7))</f>
        <v/>
      </c>
      <c r="N248" s="146"/>
      <c r="O248" s="147" t="str">
        <f t="shared" si="19"/>
        <v/>
      </c>
      <c r="P248" s="148" t="str">
        <f>IF($D248="","",VLOOKUP($AE248,Relay_Req!$A$2:$I$16,8))</f>
        <v/>
      </c>
      <c r="Q248" s="149" t="str">
        <f t="shared" si="20"/>
        <v/>
      </c>
      <c r="R248" s="150" t="str">
        <f>IF(OR($D248="",GlobalParameters!$C$12=""),"",$AA248)</f>
        <v/>
      </c>
      <c r="S248" s="151"/>
      <c r="T248" s="144"/>
      <c r="U248" s="144"/>
      <c r="V248" s="144"/>
      <c r="W248" s="144"/>
      <c r="X248" s="144"/>
      <c r="Y248" s="144"/>
      <c r="Z248" s="144"/>
      <c r="AA248" s="152" t="str">
        <f>IF(OR($D248="",$AB248="",GlobalParameters!$C$12=""),"",IF($AE248&lt;160,$AB248-VLOOKUP($AE248,Relay_Req!$A$2:$I$16,9),""))</f>
        <v/>
      </c>
      <c r="AB248" s="144"/>
      <c r="AC248" s="144"/>
      <c r="AD248" s="151"/>
      <c r="AE248" s="126" t="e">
        <f>100+VLOOKUP($D248,Relay_Req!$N$2:$O$6,2)+VLOOKUP(GlobalParameters!$C$12,Relay_Req!$P$2:$Q$4,2)</f>
        <v>#N/A</v>
      </c>
    </row>
    <row r="249" spans="1:31" x14ac:dyDescent="0.25">
      <c r="A249" s="125"/>
      <c r="B249" s="144"/>
      <c r="C249" s="144"/>
      <c r="D249" s="145"/>
      <c r="E249" s="157"/>
      <c r="F249" s="158" t="str">
        <f t="shared" si="16"/>
        <v/>
      </c>
      <c r="G249" s="148" t="str">
        <f>IF($D249="","",VLOOKUP($AE249,Relay_Req!$A$2:$I$16,5))</f>
        <v/>
      </c>
      <c r="H249" s="157"/>
      <c r="I249" s="158" t="str">
        <f t="shared" si="17"/>
        <v/>
      </c>
      <c r="J249" s="148" t="str">
        <f>IF($D249="","",VLOOKUP($AE249,Relay_Req!$A$2:$I$16,6))</f>
        <v/>
      </c>
      <c r="K249" s="146"/>
      <c r="L249" s="147" t="str">
        <f t="shared" si="18"/>
        <v/>
      </c>
      <c r="M249" s="148" t="str">
        <f>IF($D249="","",VLOOKUP($AE249,Relay_Req!$A$2:$I$16,7))</f>
        <v/>
      </c>
      <c r="N249" s="146"/>
      <c r="O249" s="147" t="str">
        <f t="shared" si="19"/>
        <v/>
      </c>
      <c r="P249" s="148" t="str">
        <f>IF($D249="","",VLOOKUP($AE249,Relay_Req!$A$2:$I$16,8))</f>
        <v/>
      </c>
      <c r="Q249" s="149" t="str">
        <f t="shared" si="20"/>
        <v/>
      </c>
      <c r="R249" s="150" t="str">
        <f>IF(OR($D249="",GlobalParameters!$C$12=""),"",$AA249)</f>
        <v/>
      </c>
      <c r="S249" s="151"/>
      <c r="T249" s="144"/>
      <c r="U249" s="144"/>
      <c r="V249" s="144"/>
      <c r="W249" s="144"/>
      <c r="X249" s="144"/>
      <c r="Y249" s="144"/>
      <c r="Z249" s="144"/>
      <c r="AA249" s="152" t="str">
        <f>IF(OR($D249="",$AB249="",GlobalParameters!$C$12=""),"",IF($AE249&lt;160,$AB249-VLOOKUP($AE249,Relay_Req!$A$2:$I$16,9),""))</f>
        <v/>
      </c>
      <c r="AB249" s="144"/>
      <c r="AC249" s="144"/>
      <c r="AD249" s="151"/>
      <c r="AE249" s="126" t="e">
        <f>100+VLOOKUP($D249,Relay_Req!$N$2:$O$6,2)+VLOOKUP(GlobalParameters!$C$12,Relay_Req!$P$2:$Q$4,2)</f>
        <v>#N/A</v>
      </c>
    </row>
    <row r="250" spans="1:31" x14ac:dyDescent="0.25">
      <c r="A250" s="125"/>
      <c r="B250" s="144"/>
      <c r="C250" s="144"/>
      <c r="D250" s="145"/>
      <c r="E250" s="157"/>
      <c r="F250" s="158" t="str">
        <f t="shared" si="16"/>
        <v/>
      </c>
      <c r="G250" s="148" t="str">
        <f>IF($D250="","",VLOOKUP($AE250,Relay_Req!$A$2:$I$16,5))</f>
        <v/>
      </c>
      <c r="H250" s="157"/>
      <c r="I250" s="158" t="str">
        <f t="shared" si="17"/>
        <v/>
      </c>
      <c r="J250" s="148" t="str">
        <f>IF($D250="","",VLOOKUP($AE250,Relay_Req!$A$2:$I$16,6))</f>
        <v/>
      </c>
      <c r="K250" s="146"/>
      <c r="L250" s="147" t="str">
        <f t="shared" si="18"/>
        <v/>
      </c>
      <c r="M250" s="148" t="str">
        <f>IF($D250="","",VLOOKUP($AE250,Relay_Req!$A$2:$I$16,7))</f>
        <v/>
      </c>
      <c r="N250" s="146"/>
      <c r="O250" s="147" t="str">
        <f t="shared" si="19"/>
        <v/>
      </c>
      <c r="P250" s="148" t="str">
        <f>IF($D250="","",VLOOKUP($AE250,Relay_Req!$A$2:$I$16,8))</f>
        <v/>
      </c>
      <c r="Q250" s="149" t="str">
        <f t="shared" si="20"/>
        <v/>
      </c>
      <c r="R250" s="150" t="str">
        <f>IF(OR($D250="",GlobalParameters!$C$12=""),"",$AA250)</f>
        <v/>
      </c>
      <c r="S250" s="151"/>
      <c r="T250" s="144"/>
      <c r="U250" s="144"/>
      <c r="V250" s="144"/>
      <c r="W250" s="144"/>
      <c r="X250" s="144"/>
      <c r="Y250" s="144"/>
      <c r="Z250" s="144"/>
      <c r="AA250" s="152" t="str">
        <f>IF(OR($D250="",$AB250="",GlobalParameters!$C$12=""),"",IF($AE250&lt;160,$AB250-VLOOKUP($AE250,Relay_Req!$A$2:$I$16,9),""))</f>
        <v/>
      </c>
      <c r="AB250" s="144"/>
      <c r="AC250" s="144"/>
      <c r="AD250" s="151"/>
      <c r="AE250" s="126" t="e">
        <f>100+VLOOKUP($D250,Relay_Req!$N$2:$O$6,2)+VLOOKUP(GlobalParameters!$C$12,Relay_Req!$P$2:$Q$4,2)</f>
        <v>#N/A</v>
      </c>
    </row>
    <row r="251" spans="1:31" x14ac:dyDescent="0.25">
      <c r="A251" s="125"/>
      <c r="B251" s="144"/>
      <c r="C251" s="144"/>
      <c r="D251" s="145"/>
      <c r="E251" s="157"/>
      <c r="F251" s="158" t="str">
        <f t="shared" si="16"/>
        <v/>
      </c>
      <c r="G251" s="148" t="str">
        <f>IF($D251="","",VLOOKUP($AE251,Relay_Req!$A$2:$I$16,5))</f>
        <v/>
      </c>
      <c r="H251" s="157"/>
      <c r="I251" s="158" t="str">
        <f t="shared" si="17"/>
        <v/>
      </c>
      <c r="J251" s="148" t="str">
        <f>IF($D251="","",VLOOKUP($AE251,Relay_Req!$A$2:$I$16,6))</f>
        <v/>
      </c>
      <c r="K251" s="146"/>
      <c r="L251" s="147" t="str">
        <f t="shared" si="18"/>
        <v/>
      </c>
      <c r="M251" s="148" t="str">
        <f>IF($D251="","",VLOOKUP($AE251,Relay_Req!$A$2:$I$16,7))</f>
        <v/>
      </c>
      <c r="N251" s="146"/>
      <c r="O251" s="147" t="str">
        <f t="shared" si="19"/>
        <v/>
      </c>
      <c r="P251" s="148" t="str">
        <f>IF($D251="","",VLOOKUP($AE251,Relay_Req!$A$2:$I$16,8))</f>
        <v/>
      </c>
      <c r="Q251" s="149" t="str">
        <f t="shared" si="20"/>
        <v/>
      </c>
      <c r="R251" s="150" t="str">
        <f>IF(OR($D251="",GlobalParameters!$C$12=""),"",$AA251)</f>
        <v/>
      </c>
      <c r="S251" s="151"/>
      <c r="T251" s="144"/>
      <c r="U251" s="144"/>
      <c r="V251" s="144"/>
      <c r="W251" s="144"/>
      <c r="X251" s="144"/>
      <c r="Y251" s="144"/>
      <c r="Z251" s="144"/>
      <c r="AA251" s="152" t="str">
        <f>IF(OR($D251="",$AB251="",GlobalParameters!$C$12=""),"",IF($AE251&lt;160,$AB251-VLOOKUP($AE251,Relay_Req!$A$2:$I$16,9),""))</f>
        <v/>
      </c>
      <c r="AB251" s="144"/>
      <c r="AC251" s="144"/>
      <c r="AD251" s="151"/>
      <c r="AE251" s="126" t="e">
        <f>100+VLOOKUP($D251,Relay_Req!$N$2:$O$6,2)+VLOOKUP(GlobalParameters!$C$12,Relay_Req!$P$2:$Q$4,2)</f>
        <v>#N/A</v>
      </c>
    </row>
    <row r="252" spans="1:31" x14ac:dyDescent="0.25">
      <c r="A252" s="125"/>
      <c r="B252" s="144"/>
      <c r="C252" s="144"/>
      <c r="D252" s="145"/>
      <c r="E252" s="157"/>
      <c r="F252" s="158" t="str">
        <f t="shared" si="16"/>
        <v/>
      </c>
      <c r="G252" s="148" t="str">
        <f>IF($D252="","",VLOOKUP($AE252,Relay_Req!$A$2:$I$16,5))</f>
        <v/>
      </c>
      <c r="H252" s="157"/>
      <c r="I252" s="158" t="str">
        <f t="shared" si="17"/>
        <v/>
      </c>
      <c r="J252" s="148" t="str">
        <f>IF($D252="","",VLOOKUP($AE252,Relay_Req!$A$2:$I$16,6))</f>
        <v/>
      </c>
      <c r="K252" s="146"/>
      <c r="L252" s="147" t="str">
        <f t="shared" si="18"/>
        <v/>
      </c>
      <c r="M252" s="148" t="str">
        <f>IF($D252="","",VLOOKUP($AE252,Relay_Req!$A$2:$I$16,7))</f>
        <v/>
      </c>
      <c r="N252" s="146"/>
      <c r="O252" s="147" t="str">
        <f t="shared" si="19"/>
        <v/>
      </c>
      <c r="P252" s="148" t="str">
        <f>IF($D252="","",VLOOKUP($AE252,Relay_Req!$A$2:$I$16,8))</f>
        <v/>
      </c>
      <c r="Q252" s="149" t="str">
        <f t="shared" si="20"/>
        <v/>
      </c>
      <c r="R252" s="150" t="str">
        <f>IF(OR($D252="",GlobalParameters!$C$12=""),"",$AA252)</f>
        <v/>
      </c>
      <c r="S252" s="151"/>
      <c r="T252" s="144"/>
      <c r="U252" s="144"/>
      <c r="V252" s="144"/>
      <c r="W252" s="144"/>
      <c r="X252" s="144"/>
      <c r="Y252" s="144"/>
      <c r="Z252" s="144"/>
      <c r="AA252" s="152" t="str">
        <f>IF(OR($D252="",$AB252="",GlobalParameters!$C$12=""),"",IF($AE252&lt;160,$AB252-VLOOKUP($AE252,Relay_Req!$A$2:$I$16,9),""))</f>
        <v/>
      </c>
      <c r="AB252" s="144"/>
      <c r="AC252" s="144"/>
      <c r="AD252" s="151"/>
      <c r="AE252" s="126" t="e">
        <f>100+VLOOKUP($D252,Relay_Req!$N$2:$O$6,2)+VLOOKUP(GlobalParameters!$C$12,Relay_Req!$P$2:$Q$4,2)</f>
        <v>#N/A</v>
      </c>
    </row>
    <row r="253" spans="1:31" x14ac:dyDescent="0.25">
      <c r="A253" s="125"/>
      <c r="B253" s="144"/>
      <c r="C253" s="144"/>
      <c r="D253" s="145"/>
      <c r="E253" s="157"/>
      <c r="F253" s="158" t="str">
        <f t="shared" si="16"/>
        <v/>
      </c>
      <c r="G253" s="148" t="str">
        <f>IF($D253="","",VLOOKUP($AE253,Relay_Req!$A$2:$I$16,5))</f>
        <v/>
      </c>
      <c r="H253" s="157"/>
      <c r="I253" s="158" t="str">
        <f t="shared" si="17"/>
        <v/>
      </c>
      <c r="J253" s="148" t="str">
        <f>IF($D253="","",VLOOKUP($AE253,Relay_Req!$A$2:$I$16,6))</f>
        <v/>
      </c>
      <c r="K253" s="146"/>
      <c r="L253" s="147" t="str">
        <f t="shared" si="18"/>
        <v/>
      </c>
      <c r="M253" s="148" t="str">
        <f>IF($D253="","",VLOOKUP($AE253,Relay_Req!$A$2:$I$16,7))</f>
        <v/>
      </c>
      <c r="N253" s="146"/>
      <c r="O253" s="147" t="str">
        <f t="shared" si="19"/>
        <v/>
      </c>
      <c r="P253" s="148" t="str">
        <f>IF($D253="","",VLOOKUP($AE253,Relay_Req!$A$2:$I$16,8))</f>
        <v/>
      </c>
      <c r="Q253" s="149" t="str">
        <f t="shared" si="20"/>
        <v/>
      </c>
      <c r="R253" s="150" t="str">
        <f>IF(OR($D253="",GlobalParameters!$C$12=""),"",$AA253)</f>
        <v/>
      </c>
      <c r="S253" s="151"/>
      <c r="T253" s="144"/>
      <c r="U253" s="144"/>
      <c r="V253" s="144"/>
      <c r="W253" s="144"/>
      <c r="X253" s="144"/>
      <c r="Y253" s="144"/>
      <c r="Z253" s="144"/>
      <c r="AA253" s="152" t="str">
        <f>IF(OR($D253="",$AB253="",GlobalParameters!$C$12=""),"",IF($AE253&lt;160,$AB253-VLOOKUP($AE253,Relay_Req!$A$2:$I$16,9),""))</f>
        <v/>
      </c>
      <c r="AB253" s="144"/>
      <c r="AC253" s="144"/>
      <c r="AD253" s="151"/>
      <c r="AE253" s="126" t="e">
        <f>100+VLOOKUP($D253,Relay_Req!$N$2:$O$6,2)+VLOOKUP(GlobalParameters!$C$12,Relay_Req!$P$2:$Q$4,2)</f>
        <v>#N/A</v>
      </c>
    </row>
    <row r="254" spans="1:31" x14ac:dyDescent="0.25">
      <c r="A254" s="125"/>
      <c r="B254" s="144"/>
      <c r="C254" s="144"/>
      <c r="D254" s="145"/>
      <c r="E254" s="157"/>
      <c r="F254" s="158" t="str">
        <f t="shared" si="16"/>
        <v/>
      </c>
      <c r="G254" s="148" t="str">
        <f>IF($D254="","",VLOOKUP($AE254,Relay_Req!$A$2:$I$16,5))</f>
        <v/>
      </c>
      <c r="H254" s="157"/>
      <c r="I254" s="158" t="str">
        <f t="shared" si="17"/>
        <v/>
      </c>
      <c r="J254" s="148" t="str">
        <f>IF($D254="","",VLOOKUP($AE254,Relay_Req!$A$2:$I$16,6))</f>
        <v/>
      </c>
      <c r="K254" s="146"/>
      <c r="L254" s="147" t="str">
        <f t="shared" si="18"/>
        <v/>
      </c>
      <c r="M254" s="148" t="str">
        <f>IF($D254="","",VLOOKUP($AE254,Relay_Req!$A$2:$I$16,7))</f>
        <v/>
      </c>
      <c r="N254" s="146"/>
      <c r="O254" s="147" t="str">
        <f t="shared" si="19"/>
        <v/>
      </c>
      <c r="P254" s="148" t="str">
        <f>IF($D254="","",VLOOKUP($AE254,Relay_Req!$A$2:$I$16,8))</f>
        <v/>
      </c>
      <c r="Q254" s="149" t="str">
        <f t="shared" si="20"/>
        <v/>
      </c>
      <c r="R254" s="150" t="str">
        <f>IF(OR($D254="",GlobalParameters!$C$12=""),"",$AA254)</f>
        <v/>
      </c>
      <c r="S254" s="151"/>
      <c r="T254" s="144"/>
      <c r="U254" s="144"/>
      <c r="V254" s="144"/>
      <c r="W254" s="144"/>
      <c r="X254" s="144"/>
      <c r="Y254" s="144"/>
      <c r="Z254" s="144"/>
      <c r="AA254" s="152" t="str">
        <f>IF(OR($D254="",$AB254="",GlobalParameters!$C$12=""),"",IF($AE254&lt;160,$AB254-VLOOKUP($AE254,Relay_Req!$A$2:$I$16,9),""))</f>
        <v/>
      </c>
      <c r="AB254" s="144"/>
      <c r="AC254" s="144"/>
      <c r="AD254" s="151"/>
      <c r="AE254" s="126" t="e">
        <f>100+VLOOKUP($D254,Relay_Req!$N$2:$O$6,2)+VLOOKUP(GlobalParameters!$C$12,Relay_Req!$P$2:$Q$4,2)</f>
        <v>#N/A</v>
      </c>
    </row>
    <row r="255" spans="1:31" x14ac:dyDescent="0.25">
      <c r="A255" s="125"/>
      <c r="B255" s="144"/>
      <c r="C255" s="144"/>
      <c r="D255" s="145"/>
      <c r="E255" s="157"/>
      <c r="F255" s="158" t="str">
        <f t="shared" si="16"/>
        <v/>
      </c>
      <c r="G255" s="148" t="str">
        <f>IF($D255="","",VLOOKUP($AE255,Relay_Req!$A$2:$I$16,5))</f>
        <v/>
      </c>
      <c r="H255" s="157"/>
      <c r="I255" s="158" t="str">
        <f t="shared" si="17"/>
        <v/>
      </c>
      <c r="J255" s="148" t="str">
        <f>IF($D255="","",VLOOKUP($AE255,Relay_Req!$A$2:$I$16,6))</f>
        <v/>
      </c>
      <c r="K255" s="146"/>
      <c r="L255" s="147" t="str">
        <f t="shared" si="18"/>
        <v/>
      </c>
      <c r="M255" s="148" t="str">
        <f>IF($D255="","",VLOOKUP($AE255,Relay_Req!$A$2:$I$16,7))</f>
        <v/>
      </c>
      <c r="N255" s="146"/>
      <c r="O255" s="147" t="str">
        <f t="shared" si="19"/>
        <v/>
      </c>
      <c r="P255" s="148" t="str">
        <f>IF($D255="","",VLOOKUP($AE255,Relay_Req!$A$2:$I$16,8))</f>
        <v/>
      </c>
      <c r="Q255" s="149" t="str">
        <f t="shared" si="20"/>
        <v/>
      </c>
      <c r="R255" s="150" t="str">
        <f>IF(OR($D255="",GlobalParameters!$C$12=""),"",$AA255)</f>
        <v/>
      </c>
      <c r="S255" s="151"/>
      <c r="T255" s="144"/>
      <c r="U255" s="144"/>
      <c r="V255" s="144"/>
      <c r="W255" s="144"/>
      <c r="X255" s="144"/>
      <c r="Y255" s="144"/>
      <c r="Z255" s="144"/>
      <c r="AA255" s="152" t="str">
        <f>IF(OR($D255="",$AB255="",GlobalParameters!$C$12=""),"",IF($AE255&lt;160,$AB255-VLOOKUP($AE255,Relay_Req!$A$2:$I$16,9),""))</f>
        <v/>
      </c>
      <c r="AB255" s="144"/>
      <c r="AC255" s="144"/>
      <c r="AD255" s="151"/>
      <c r="AE255" s="126" t="e">
        <f>100+VLOOKUP($D255,Relay_Req!$N$2:$O$6,2)+VLOOKUP(GlobalParameters!$C$12,Relay_Req!$P$2:$Q$4,2)</f>
        <v>#N/A</v>
      </c>
    </row>
    <row r="256" spans="1:31" x14ac:dyDescent="0.25">
      <c r="A256" s="125"/>
      <c r="B256" s="144"/>
      <c r="C256" s="144"/>
      <c r="D256" s="145"/>
      <c r="E256" s="157"/>
      <c r="F256" s="158" t="str">
        <f t="shared" si="16"/>
        <v/>
      </c>
      <c r="G256" s="148" t="str">
        <f>IF($D256="","",VLOOKUP($AE256,Relay_Req!$A$2:$I$16,5))</f>
        <v/>
      </c>
      <c r="H256" s="157"/>
      <c r="I256" s="158" t="str">
        <f t="shared" si="17"/>
        <v/>
      </c>
      <c r="J256" s="148" t="str">
        <f>IF($D256="","",VLOOKUP($AE256,Relay_Req!$A$2:$I$16,6))</f>
        <v/>
      </c>
      <c r="K256" s="146"/>
      <c r="L256" s="147" t="str">
        <f t="shared" si="18"/>
        <v/>
      </c>
      <c r="M256" s="148" t="str">
        <f>IF($D256="","",VLOOKUP($AE256,Relay_Req!$A$2:$I$16,7))</f>
        <v/>
      </c>
      <c r="N256" s="146"/>
      <c r="O256" s="147" t="str">
        <f t="shared" si="19"/>
        <v/>
      </c>
      <c r="P256" s="148" t="str">
        <f>IF($D256="","",VLOOKUP($AE256,Relay_Req!$A$2:$I$16,8))</f>
        <v/>
      </c>
      <c r="Q256" s="149" t="str">
        <f t="shared" si="20"/>
        <v/>
      </c>
      <c r="R256" s="150" t="str">
        <f>IF(OR($D256="",GlobalParameters!$C$12=""),"",$AA256)</f>
        <v/>
      </c>
      <c r="S256" s="151"/>
      <c r="T256" s="144"/>
      <c r="U256" s="144"/>
      <c r="V256" s="144"/>
      <c r="W256" s="144"/>
      <c r="X256" s="144"/>
      <c r="Y256" s="144"/>
      <c r="Z256" s="144"/>
      <c r="AA256" s="152" t="str">
        <f>IF(OR($D256="",$AB256="",GlobalParameters!$C$12=""),"",IF($AE256&lt;160,$AB256-VLOOKUP($AE256,Relay_Req!$A$2:$I$16,9),""))</f>
        <v/>
      </c>
      <c r="AB256" s="144"/>
      <c r="AC256" s="144"/>
      <c r="AD256" s="151"/>
      <c r="AE256" s="126" t="e">
        <f>100+VLOOKUP($D256,Relay_Req!$N$2:$O$6,2)+VLOOKUP(GlobalParameters!$C$12,Relay_Req!$P$2:$Q$4,2)</f>
        <v>#N/A</v>
      </c>
    </row>
    <row r="257" spans="1:31" x14ac:dyDescent="0.25">
      <c r="A257" s="125"/>
      <c r="B257" s="144"/>
      <c r="C257" s="144"/>
      <c r="D257" s="145"/>
      <c r="E257" s="157"/>
      <c r="F257" s="158" t="str">
        <f t="shared" si="16"/>
        <v/>
      </c>
      <c r="G257" s="148" t="str">
        <f>IF($D257="","",VLOOKUP($AE257,Relay_Req!$A$2:$I$16,5))</f>
        <v/>
      </c>
      <c r="H257" s="157"/>
      <c r="I257" s="158" t="str">
        <f t="shared" si="17"/>
        <v/>
      </c>
      <c r="J257" s="148" t="str">
        <f>IF($D257="","",VLOOKUP($AE257,Relay_Req!$A$2:$I$16,6))</f>
        <v/>
      </c>
      <c r="K257" s="146"/>
      <c r="L257" s="147" t="str">
        <f t="shared" si="18"/>
        <v/>
      </c>
      <c r="M257" s="148" t="str">
        <f>IF($D257="","",VLOOKUP($AE257,Relay_Req!$A$2:$I$16,7))</f>
        <v/>
      </c>
      <c r="N257" s="146"/>
      <c r="O257" s="147" t="str">
        <f t="shared" si="19"/>
        <v/>
      </c>
      <c r="P257" s="148" t="str">
        <f>IF($D257="","",VLOOKUP($AE257,Relay_Req!$A$2:$I$16,8))</f>
        <v/>
      </c>
      <c r="Q257" s="149" t="str">
        <f t="shared" si="20"/>
        <v/>
      </c>
      <c r="R257" s="150" t="str">
        <f>IF(OR($D257="",GlobalParameters!$C$12=""),"",$AA257)</f>
        <v/>
      </c>
      <c r="S257" s="151"/>
      <c r="T257" s="144"/>
      <c r="U257" s="144"/>
      <c r="V257" s="144"/>
      <c r="W257" s="144"/>
      <c r="X257" s="144"/>
      <c r="Y257" s="144"/>
      <c r="Z257" s="144"/>
      <c r="AA257" s="152" t="str">
        <f>IF(OR($D257="",$AB257="",GlobalParameters!$C$12=""),"",IF($AE257&lt;160,$AB257-VLOOKUP($AE257,Relay_Req!$A$2:$I$16,9),""))</f>
        <v/>
      </c>
      <c r="AB257" s="144"/>
      <c r="AC257" s="144"/>
      <c r="AD257" s="151"/>
      <c r="AE257" s="126" t="e">
        <f>100+VLOOKUP($D257,Relay_Req!$N$2:$O$6,2)+VLOOKUP(GlobalParameters!$C$12,Relay_Req!$P$2:$Q$4,2)</f>
        <v>#N/A</v>
      </c>
    </row>
    <row r="258" spans="1:31" x14ac:dyDescent="0.25">
      <c r="A258" s="125"/>
      <c r="B258" s="144"/>
      <c r="C258" s="144"/>
      <c r="D258" s="145"/>
      <c r="E258" s="157"/>
      <c r="F258" s="158" t="str">
        <f t="shared" si="16"/>
        <v/>
      </c>
      <c r="G258" s="148" t="str">
        <f>IF($D258="","",VLOOKUP($AE258,Relay_Req!$A$2:$I$16,5))</f>
        <v/>
      </c>
      <c r="H258" s="157"/>
      <c r="I258" s="158" t="str">
        <f t="shared" si="17"/>
        <v/>
      </c>
      <c r="J258" s="148" t="str">
        <f>IF($D258="","",VLOOKUP($AE258,Relay_Req!$A$2:$I$16,6))</f>
        <v/>
      </c>
      <c r="K258" s="146"/>
      <c r="L258" s="147" t="str">
        <f t="shared" si="18"/>
        <v/>
      </c>
      <c r="M258" s="148" t="str">
        <f>IF($D258="","",VLOOKUP($AE258,Relay_Req!$A$2:$I$16,7))</f>
        <v/>
      </c>
      <c r="N258" s="146"/>
      <c r="O258" s="147" t="str">
        <f t="shared" si="19"/>
        <v/>
      </c>
      <c r="P258" s="148" t="str">
        <f>IF($D258="","",VLOOKUP($AE258,Relay_Req!$A$2:$I$16,8))</f>
        <v/>
      </c>
      <c r="Q258" s="149" t="str">
        <f t="shared" si="20"/>
        <v/>
      </c>
      <c r="R258" s="150" t="str">
        <f>IF(OR($D258="",GlobalParameters!$C$12=""),"",$AA258)</f>
        <v/>
      </c>
      <c r="S258" s="151"/>
      <c r="T258" s="144"/>
      <c r="U258" s="144"/>
      <c r="V258" s="144"/>
      <c r="W258" s="144"/>
      <c r="X258" s="144"/>
      <c r="Y258" s="144"/>
      <c r="Z258" s="144"/>
      <c r="AA258" s="152" t="str">
        <f>IF(OR($D258="",$AB258="",GlobalParameters!$C$12=""),"",IF($AE258&lt;160,$AB258-VLOOKUP($AE258,Relay_Req!$A$2:$I$16,9),""))</f>
        <v/>
      </c>
      <c r="AB258" s="144"/>
      <c r="AC258" s="144"/>
      <c r="AD258" s="151"/>
      <c r="AE258" s="126" t="e">
        <f>100+VLOOKUP($D258,Relay_Req!$N$2:$O$6,2)+VLOOKUP(GlobalParameters!$C$12,Relay_Req!$P$2:$Q$4,2)</f>
        <v>#N/A</v>
      </c>
    </row>
    <row r="259" spans="1:31" x14ac:dyDescent="0.25">
      <c r="A259" s="125"/>
      <c r="B259" s="144"/>
      <c r="C259" s="144"/>
      <c r="D259" s="145"/>
      <c r="E259" s="157"/>
      <c r="F259" s="158" t="str">
        <f t="shared" si="16"/>
        <v/>
      </c>
      <c r="G259" s="148" t="str">
        <f>IF($D259="","",VLOOKUP($AE259,Relay_Req!$A$2:$I$16,5))</f>
        <v/>
      </c>
      <c r="H259" s="157"/>
      <c r="I259" s="158" t="str">
        <f t="shared" si="17"/>
        <v/>
      </c>
      <c r="J259" s="148" t="str">
        <f>IF($D259="","",VLOOKUP($AE259,Relay_Req!$A$2:$I$16,6))</f>
        <v/>
      </c>
      <c r="K259" s="146"/>
      <c r="L259" s="147" t="str">
        <f t="shared" si="18"/>
        <v/>
      </c>
      <c r="M259" s="148" t="str">
        <f>IF($D259="","",VLOOKUP($AE259,Relay_Req!$A$2:$I$16,7))</f>
        <v/>
      </c>
      <c r="N259" s="146"/>
      <c r="O259" s="147" t="str">
        <f t="shared" si="19"/>
        <v/>
      </c>
      <c r="P259" s="148" t="str">
        <f>IF($D259="","",VLOOKUP($AE259,Relay_Req!$A$2:$I$16,8))</f>
        <v/>
      </c>
      <c r="Q259" s="149" t="str">
        <f t="shared" si="20"/>
        <v/>
      </c>
      <c r="R259" s="150" t="str">
        <f>IF(OR($D259="",GlobalParameters!$C$12=""),"",$AA259)</f>
        <v/>
      </c>
      <c r="S259" s="151"/>
      <c r="T259" s="144"/>
      <c r="U259" s="144"/>
      <c r="V259" s="144"/>
      <c r="W259" s="144"/>
      <c r="X259" s="144"/>
      <c r="Y259" s="144"/>
      <c r="Z259" s="144"/>
      <c r="AA259" s="152" t="str">
        <f>IF(OR($D259="",$AB259="",GlobalParameters!$C$12=""),"",IF($AE259&lt;160,$AB259-VLOOKUP($AE259,Relay_Req!$A$2:$I$16,9),""))</f>
        <v/>
      </c>
      <c r="AB259" s="144"/>
      <c r="AC259" s="144"/>
      <c r="AD259" s="151"/>
      <c r="AE259" s="126" t="e">
        <f>100+VLOOKUP($D259,Relay_Req!$N$2:$O$6,2)+VLOOKUP(GlobalParameters!$C$12,Relay_Req!$P$2:$Q$4,2)</f>
        <v>#N/A</v>
      </c>
    </row>
    <row r="260" spans="1:31" x14ac:dyDescent="0.25">
      <c r="A260" s="125"/>
      <c r="B260" s="144"/>
      <c r="C260" s="144"/>
      <c r="D260" s="145"/>
      <c r="E260" s="157"/>
      <c r="F260" s="158" t="str">
        <f t="shared" si="16"/>
        <v/>
      </c>
      <c r="G260" s="148" t="str">
        <f>IF($D260="","",VLOOKUP($AE260,Relay_Req!$A$2:$I$16,5))</f>
        <v/>
      </c>
      <c r="H260" s="157"/>
      <c r="I260" s="158" t="str">
        <f t="shared" si="17"/>
        <v/>
      </c>
      <c r="J260" s="148" t="str">
        <f>IF($D260="","",VLOOKUP($AE260,Relay_Req!$A$2:$I$16,6))</f>
        <v/>
      </c>
      <c r="K260" s="146"/>
      <c r="L260" s="147" t="str">
        <f t="shared" si="18"/>
        <v/>
      </c>
      <c r="M260" s="148" t="str">
        <f>IF($D260="","",VLOOKUP($AE260,Relay_Req!$A$2:$I$16,7))</f>
        <v/>
      </c>
      <c r="N260" s="146"/>
      <c r="O260" s="147" t="str">
        <f t="shared" si="19"/>
        <v/>
      </c>
      <c r="P260" s="148" t="str">
        <f>IF($D260="","",VLOOKUP($AE260,Relay_Req!$A$2:$I$16,8))</f>
        <v/>
      </c>
      <c r="Q260" s="149" t="str">
        <f t="shared" si="20"/>
        <v/>
      </c>
      <c r="R260" s="150" t="str">
        <f>IF(OR($D260="",GlobalParameters!$C$12=""),"",$AA260)</f>
        <v/>
      </c>
      <c r="S260" s="151"/>
      <c r="T260" s="144"/>
      <c r="U260" s="144"/>
      <c r="V260" s="144"/>
      <c r="W260" s="144"/>
      <c r="X260" s="144"/>
      <c r="Y260" s="144"/>
      <c r="Z260" s="144"/>
      <c r="AA260" s="152" t="str">
        <f>IF(OR($D260="",$AB260="",GlobalParameters!$C$12=""),"",IF($AE260&lt;160,$AB260-VLOOKUP($AE260,Relay_Req!$A$2:$I$16,9),""))</f>
        <v/>
      </c>
      <c r="AB260" s="144"/>
      <c r="AC260" s="144"/>
      <c r="AD260" s="151"/>
      <c r="AE260" s="126" t="e">
        <f>100+VLOOKUP($D260,Relay_Req!$N$2:$O$6,2)+VLOOKUP(GlobalParameters!$C$12,Relay_Req!$P$2:$Q$4,2)</f>
        <v>#N/A</v>
      </c>
    </row>
    <row r="261" spans="1:31" x14ac:dyDescent="0.25">
      <c r="A261" s="125"/>
      <c r="B261" s="144"/>
      <c r="C261" s="144"/>
      <c r="D261" s="145"/>
      <c r="E261" s="157"/>
      <c r="F261" s="158" t="str">
        <f t="shared" si="16"/>
        <v/>
      </c>
      <c r="G261" s="148" t="str">
        <f>IF($D261="","",VLOOKUP($AE261,Relay_Req!$A$2:$I$16,5))</f>
        <v/>
      </c>
      <c r="H261" s="157"/>
      <c r="I261" s="158" t="str">
        <f t="shared" si="17"/>
        <v/>
      </c>
      <c r="J261" s="148" t="str">
        <f>IF($D261="","",VLOOKUP($AE261,Relay_Req!$A$2:$I$16,6))</f>
        <v/>
      </c>
      <c r="K261" s="146"/>
      <c r="L261" s="147" t="str">
        <f t="shared" si="18"/>
        <v/>
      </c>
      <c r="M261" s="148" t="str">
        <f>IF($D261="","",VLOOKUP($AE261,Relay_Req!$A$2:$I$16,7))</f>
        <v/>
      </c>
      <c r="N261" s="146"/>
      <c r="O261" s="147" t="str">
        <f t="shared" si="19"/>
        <v/>
      </c>
      <c r="P261" s="148" t="str">
        <f>IF($D261="","",VLOOKUP($AE261,Relay_Req!$A$2:$I$16,8))</f>
        <v/>
      </c>
      <c r="Q261" s="149" t="str">
        <f t="shared" si="20"/>
        <v/>
      </c>
      <c r="R261" s="150" t="str">
        <f>IF(OR($D261="",GlobalParameters!$C$12=""),"",$AA261)</f>
        <v/>
      </c>
      <c r="S261" s="151"/>
      <c r="T261" s="144"/>
      <c r="U261" s="144"/>
      <c r="V261" s="144"/>
      <c r="W261" s="144"/>
      <c r="X261" s="144"/>
      <c r="Y261" s="144"/>
      <c r="Z261" s="144"/>
      <c r="AA261" s="152" t="str">
        <f>IF(OR($D261="",$AB261="",GlobalParameters!$C$12=""),"",IF($AE261&lt;160,$AB261-VLOOKUP($AE261,Relay_Req!$A$2:$I$16,9),""))</f>
        <v/>
      </c>
      <c r="AB261" s="144"/>
      <c r="AC261" s="144"/>
      <c r="AD261" s="151"/>
      <c r="AE261" s="126" t="e">
        <f>100+VLOOKUP($D261,Relay_Req!$N$2:$O$6,2)+VLOOKUP(GlobalParameters!$C$12,Relay_Req!$P$2:$Q$4,2)</f>
        <v>#N/A</v>
      </c>
    </row>
    <row r="262" spans="1:31" x14ac:dyDescent="0.25">
      <c r="A262" s="125"/>
      <c r="B262" s="144"/>
      <c r="C262" s="144"/>
      <c r="D262" s="145"/>
      <c r="E262" s="157"/>
      <c r="F262" s="158" t="str">
        <f t="shared" si="16"/>
        <v/>
      </c>
      <c r="G262" s="148" t="str">
        <f>IF($D262="","",VLOOKUP($AE262,Relay_Req!$A$2:$I$16,5))</f>
        <v/>
      </c>
      <c r="H262" s="157"/>
      <c r="I262" s="158" t="str">
        <f t="shared" si="17"/>
        <v/>
      </c>
      <c r="J262" s="148" t="str">
        <f>IF($D262="","",VLOOKUP($AE262,Relay_Req!$A$2:$I$16,6))</f>
        <v/>
      </c>
      <c r="K262" s="146"/>
      <c r="L262" s="147" t="str">
        <f t="shared" si="18"/>
        <v/>
      </c>
      <c r="M262" s="148" t="str">
        <f>IF($D262="","",VLOOKUP($AE262,Relay_Req!$A$2:$I$16,7))</f>
        <v/>
      </c>
      <c r="N262" s="146"/>
      <c r="O262" s="147" t="str">
        <f t="shared" si="19"/>
        <v/>
      </c>
      <c r="P262" s="148" t="str">
        <f>IF($D262="","",VLOOKUP($AE262,Relay_Req!$A$2:$I$16,8))</f>
        <v/>
      </c>
      <c r="Q262" s="149" t="str">
        <f t="shared" si="20"/>
        <v/>
      </c>
      <c r="R262" s="150" t="str">
        <f>IF(OR($D262="",GlobalParameters!$C$12=""),"",$AA262)</f>
        <v/>
      </c>
      <c r="S262" s="151"/>
      <c r="T262" s="144"/>
      <c r="U262" s="144"/>
      <c r="V262" s="144"/>
      <c r="W262" s="144"/>
      <c r="X262" s="144"/>
      <c r="Y262" s="144"/>
      <c r="Z262" s="144"/>
      <c r="AA262" s="152" t="str">
        <f>IF(OR($D262="",$AB262="",GlobalParameters!$C$12=""),"",IF($AE262&lt;160,$AB262-VLOOKUP($AE262,Relay_Req!$A$2:$I$16,9),""))</f>
        <v/>
      </c>
      <c r="AB262" s="144"/>
      <c r="AC262" s="144"/>
      <c r="AD262" s="151"/>
      <c r="AE262" s="126" t="e">
        <f>100+VLOOKUP($D262,Relay_Req!$N$2:$O$6,2)+VLOOKUP(GlobalParameters!$C$12,Relay_Req!$P$2:$Q$4,2)</f>
        <v>#N/A</v>
      </c>
    </row>
    <row r="263" spans="1:31" x14ac:dyDescent="0.25">
      <c r="A263" s="125"/>
      <c r="B263" s="144"/>
      <c r="C263" s="144"/>
      <c r="D263" s="145"/>
      <c r="E263" s="157"/>
      <c r="F263" s="158" t="str">
        <f t="shared" si="16"/>
        <v/>
      </c>
      <c r="G263" s="148" t="str">
        <f>IF($D263="","",VLOOKUP($AE263,Relay_Req!$A$2:$I$16,5))</f>
        <v/>
      </c>
      <c r="H263" s="157"/>
      <c r="I263" s="158" t="str">
        <f t="shared" si="17"/>
        <v/>
      </c>
      <c r="J263" s="148" t="str">
        <f>IF($D263="","",VLOOKUP($AE263,Relay_Req!$A$2:$I$16,6))</f>
        <v/>
      </c>
      <c r="K263" s="146"/>
      <c r="L263" s="147" t="str">
        <f t="shared" si="18"/>
        <v/>
      </c>
      <c r="M263" s="148" t="str">
        <f>IF($D263="","",VLOOKUP($AE263,Relay_Req!$A$2:$I$16,7))</f>
        <v/>
      </c>
      <c r="N263" s="146"/>
      <c r="O263" s="147" t="str">
        <f t="shared" si="19"/>
        <v/>
      </c>
      <c r="P263" s="148" t="str">
        <f>IF($D263="","",VLOOKUP($AE263,Relay_Req!$A$2:$I$16,8))</f>
        <v/>
      </c>
      <c r="Q263" s="149" t="str">
        <f t="shared" si="20"/>
        <v/>
      </c>
      <c r="R263" s="150" t="str">
        <f>IF(OR($D263="",GlobalParameters!$C$12=""),"",$AA263)</f>
        <v/>
      </c>
      <c r="S263" s="151"/>
      <c r="T263" s="144"/>
      <c r="U263" s="144"/>
      <c r="V263" s="144"/>
      <c r="W263" s="144"/>
      <c r="X263" s="144"/>
      <c r="Y263" s="144"/>
      <c r="Z263" s="144"/>
      <c r="AA263" s="152" t="str">
        <f>IF(OR($D263="",$AB263="",GlobalParameters!$C$12=""),"",IF($AE263&lt;160,$AB263-VLOOKUP($AE263,Relay_Req!$A$2:$I$16,9),""))</f>
        <v/>
      </c>
      <c r="AB263" s="144"/>
      <c r="AC263" s="144"/>
      <c r="AD263" s="151"/>
      <c r="AE263" s="126" t="e">
        <f>100+VLOOKUP($D263,Relay_Req!$N$2:$O$6,2)+VLOOKUP(GlobalParameters!$C$12,Relay_Req!$P$2:$Q$4,2)</f>
        <v>#N/A</v>
      </c>
    </row>
    <row r="264" spans="1:31" x14ac:dyDescent="0.25">
      <c r="A264" s="125"/>
      <c r="B264" s="144"/>
      <c r="C264" s="144"/>
      <c r="D264" s="145"/>
      <c r="E264" s="157"/>
      <c r="F264" s="158" t="str">
        <f t="shared" si="16"/>
        <v/>
      </c>
      <c r="G264" s="148" t="str">
        <f>IF($D264="","",VLOOKUP($AE264,Relay_Req!$A$2:$I$16,5))</f>
        <v/>
      </c>
      <c r="H264" s="157"/>
      <c r="I264" s="158" t="str">
        <f t="shared" si="17"/>
        <v/>
      </c>
      <c r="J264" s="148" t="str">
        <f>IF($D264="","",VLOOKUP($AE264,Relay_Req!$A$2:$I$16,6))</f>
        <v/>
      </c>
      <c r="K264" s="146"/>
      <c r="L264" s="147" t="str">
        <f t="shared" si="18"/>
        <v/>
      </c>
      <c r="M264" s="148" t="str">
        <f>IF($D264="","",VLOOKUP($AE264,Relay_Req!$A$2:$I$16,7))</f>
        <v/>
      </c>
      <c r="N264" s="146"/>
      <c r="O264" s="147" t="str">
        <f t="shared" si="19"/>
        <v/>
      </c>
      <c r="P264" s="148" t="str">
        <f>IF($D264="","",VLOOKUP($AE264,Relay_Req!$A$2:$I$16,8))</f>
        <v/>
      </c>
      <c r="Q264" s="149" t="str">
        <f t="shared" si="20"/>
        <v/>
      </c>
      <c r="R264" s="150" t="str">
        <f>IF(OR($D264="",GlobalParameters!$C$12=""),"",$AA264)</f>
        <v/>
      </c>
      <c r="S264" s="151"/>
      <c r="T264" s="144"/>
      <c r="U264" s="144"/>
      <c r="V264" s="144"/>
      <c r="W264" s="144"/>
      <c r="X264" s="144"/>
      <c r="Y264" s="144"/>
      <c r="Z264" s="144"/>
      <c r="AA264" s="152" t="str">
        <f>IF(OR($D264="",$AB264="",GlobalParameters!$C$12=""),"",IF($AE264&lt;160,$AB264-VLOOKUP($AE264,Relay_Req!$A$2:$I$16,9),""))</f>
        <v/>
      </c>
      <c r="AB264" s="144"/>
      <c r="AC264" s="144"/>
      <c r="AD264" s="151"/>
      <c r="AE264" s="126" t="e">
        <f>100+VLOOKUP($D264,Relay_Req!$N$2:$O$6,2)+VLOOKUP(GlobalParameters!$C$12,Relay_Req!$P$2:$Q$4,2)</f>
        <v>#N/A</v>
      </c>
    </row>
    <row r="265" spans="1:31" x14ac:dyDescent="0.25">
      <c r="A265" s="125"/>
      <c r="B265" s="144"/>
      <c r="C265" s="144"/>
      <c r="D265" s="145"/>
      <c r="E265" s="157"/>
      <c r="F265" s="158" t="str">
        <f t="shared" si="16"/>
        <v/>
      </c>
      <c r="G265" s="148" t="str">
        <f>IF($D265="","",VLOOKUP($AE265,Relay_Req!$A$2:$I$16,5))</f>
        <v/>
      </c>
      <c r="H265" s="157"/>
      <c r="I265" s="158" t="str">
        <f t="shared" si="17"/>
        <v/>
      </c>
      <c r="J265" s="148" t="str">
        <f>IF($D265="","",VLOOKUP($AE265,Relay_Req!$A$2:$I$16,6))</f>
        <v/>
      </c>
      <c r="K265" s="146"/>
      <c r="L265" s="147" t="str">
        <f t="shared" si="18"/>
        <v/>
      </c>
      <c r="M265" s="148" t="str">
        <f>IF($D265="","",VLOOKUP($AE265,Relay_Req!$A$2:$I$16,7))</f>
        <v/>
      </c>
      <c r="N265" s="146"/>
      <c r="O265" s="147" t="str">
        <f t="shared" si="19"/>
        <v/>
      </c>
      <c r="P265" s="148" t="str">
        <f>IF($D265="","",VLOOKUP($AE265,Relay_Req!$A$2:$I$16,8))</f>
        <v/>
      </c>
      <c r="Q265" s="149" t="str">
        <f t="shared" si="20"/>
        <v/>
      </c>
      <c r="R265" s="150" t="str">
        <f>IF(OR($D265="",GlobalParameters!$C$12=""),"",$AA265)</f>
        <v/>
      </c>
      <c r="S265" s="151"/>
      <c r="T265" s="144"/>
      <c r="U265" s="144"/>
      <c r="V265" s="144"/>
      <c r="W265" s="144"/>
      <c r="X265" s="144"/>
      <c r="Y265" s="144"/>
      <c r="Z265" s="144"/>
      <c r="AA265" s="152" t="str">
        <f>IF(OR($D265="",$AB265="",GlobalParameters!$C$12=""),"",IF($AE265&lt;160,$AB265-VLOOKUP($AE265,Relay_Req!$A$2:$I$16,9),""))</f>
        <v/>
      </c>
      <c r="AB265" s="144"/>
      <c r="AC265" s="144"/>
      <c r="AD265" s="151"/>
      <c r="AE265" s="126" t="e">
        <f>100+VLOOKUP($D265,Relay_Req!$N$2:$O$6,2)+VLOOKUP(GlobalParameters!$C$12,Relay_Req!$P$2:$Q$4,2)</f>
        <v>#N/A</v>
      </c>
    </row>
    <row r="266" spans="1:31" x14ac:dyDescent="0.25">
      <c r="A266" s="125"/>
      <c r="B266" s="144"/>
      <c r="C266" s="144"/>
      <c r="D266" s="145"/>
      <c r="E266" s="157"/>
      <c r="F266" s="158" t="str">
        <f t="shared" si="16"/>
        <v/>
      </c>
      <c r="G266" s="148" t="str">
        <f>IF($D266="","",VLOOKUP($AE266,Relay_Req!$A$2:$I$16,5))</f>
        <v/>
      </c>
      <c r="H266" s="157"/>
      <c r="I266" s="158" t="str">
        <f t="shared" si="17"/>
        <v/>
      </c>
      <c r="J266" s="148" t="str">
        <f>IF($D266="","",VLOOKUP($AE266,Relay_Req!$A$2:$I$16,6))</f>
        <v/>
      </c>
      <c r="K266" s="146"/>
      <c r="L266" s="147" t="str">
        <f t="shared" si="18"/>
        <v/>
      </c>
      <c r="M266" s="148" t="str">
        <f>IF($D266="","",VLOOKUP($AE266,Relay_Req!$A$2:$I$16,7))</f>
        <v/>
      </c>
      <c r="N266" s="146"/>
      <c r="O266" s="147" t="str">
        <f t="shared" si="19"/>
        <v/>
      </c>
      <c r="P266" s="148" t="str">
        <f>IF($D266="","",VLOOKUP($AE266,Relay_Req!$A$2:$I$16,8))</f>
        <v/>
      </c>
      <c r="Q266" s="149" t="str">
        <f t="shared" si="20"/>
        <v/>
      </c>
      <c r="R266" s="150" t="str">
        <f>IF(OR($D266="",GlobalParameters!$C$12=""),"",$AA266)</f>
        <v/>
      </c>
      <c r="S266" s="151"/>
      <c r="T266" s="144"/>
      <c r="U266" s="144"/>
      <c r="V266" s="144"/>
      <c r="W266" s="144"/>
      <c r="X266" s="144"/>
      <c r="Y266" s="144"/>
      <c r="Z266" s="144"/>
      <c r="AA266" s="152" t="str">
        <f>IF(OR($D266="",$AB266="",GlobalParameters!$C$12=""),"",IF($AE266&lt;160,$AB266-VLOOKUP($AE266,Relay_Req!$A$2:$I$16,9),""))</f>
        <v/>
      </c>
      <c r="AB266" s="144"/>
      <c r="AC266" s="144"/>
      <c r="AD266" s="151"/>
      <c r="AE266" s="126" t="e">
        <f>100+VLOOKUP($D266,Relay_Req!$N$2:$O$6,2)+VLOOKUP(GlobalParameters!$C$12,Relay_Req!$P$2:$Q$4,2)</f>
        <v>#N/A</v>
      </c>
    </row>
    <row r="267" spans="1:31" x14ac:dyDescent="0.25">
      <c r="A267" s="125"/>
      <c r="B267" s="144"/>
      <c r="C267" s="144"/>
      <c r="D267" s="145"/>
      <c r="E267" s="157"/>
      <c r="F267" s="158" t="str">
        <f t="shared" si="16"/>
        <v/>
      </c>
      <c r="G267" s="148" t="str">
        <f>IF($D267="","",VLOOKUP($AE267,Relay_Req!$A$2:$I$16,5))</f>
        <v/>
      </c>
      <c r="H267" s="157"/>
      <c r="I267" s="158" t="str">
        <f t="shared" si="17"/>
        <v/>
      </c>
      <c r="J267" s="148" t="str">
        <f>IF($D267="","",VLOOKUP($AE267,Relay_Req!$A$2:$I$16,6))</f>
        <v/>
      </c>
      <c r="K267" s="146"/>
      <c r="L267" s="147" t="str">
        <f t="shared" si="18"/>
        <v/>
      </c>
      <c r="M267" s="148" t="str">
        <f>IF($D267="","",VLOOKUP($AE267,Relay_Req!$A$2:$I$16,7))</f>
        <v/>
      </c>
      <c r="N267" s="146"/>
      <c r="O267" s="147" t="str">
        <f t="shared" si="19"/>
        <v/>
      </c>
      <c r="P267" s="148" t="str">
        <f>IF($D267="","",VLOOKUP($AE267,Relay_Req!$A$2:$I$16,8))</f>
        <v/>
      </c>
      <c r="Q267" s="149" t="str">
        <f t="shared" si="20"/>
        <v/>
      </c>
      <c r="R267" s="150" t="str">
        <f>IF(OR($D267="",GlobalParameters!$C$12=""),"",$AA267)</f>
        <v/>
      </c>
      <c r="S267" s="151"/>
      <c r="T267" s="144"/>
      <c r="U267" s="144"/>
      <c r="V267" s="144"/>
      <c r="W267" s="144"/>
      <c r="X267" s="144"/>
      <c r="Y267" s="144"/>
      <c r="Z267" s="144"/>
      <c r="AA267" s="152" t="str">
        <f>IF(OR($D267="",$AB267="",GlobalParameters!$C$12=""),"",IF($AE267&lt;160,$AB267-VLOOKUP($AE267,Relay_Req!$A$2:$I$16,9),""))</f>
        <v/>
      </c>
      <c r="AB267" s="144"/>
      <c r="AC267" s="144"/>
      <c r="AD267" s="151"/>
      <c r="AE267" s="126" t="e">
        <f>100+VLOOKUP($D267,Relay_Req!$N$2:$O$6,2)+VLOOKUP(GlobalParameters!$C$12,Relay_Req!$P$2:$Q$4,2)</f>
        <v>#N/A</v>
      </c>
    </row>
    <row r="268" spans="1:31" x14ac:dyDescent="0.25">
      <c r="A268" s="125"/>
      <c r="B268" s="144"/>
      <c r="C268" s="144"/>
      <c r="D268" s="145"/>
      <c r="E268" s="157"/>
      <c r="F268" s="158" t="str">
        <f t="shared" si="16"/>
        <v/>
      </c>
      <c r="G268" s="148" t="str">
        <f>IF($D268="","",VLOOKUP($AE268,Relay_Req!$A$2:$I$16,5))</f>
        <v/>
      </c>
      <c r="H268" s="157"/>
      <c r="I268" s="158" t="str">
        <f t="shared" si="17"/>
        <v/>
      </c>
      <c r="J268" s="148" t="str">
        <f>IF($D268="","",VLOOKUP($AE268,Relay_Req!$A$2:$I$16,6))</f>
        <v/>
      </c>
      <c r="K268" s="146"/>
      <c r="L268" s="147" t="str">
        <f t="shared" si="18"/>
        <v/>
      </c>
      <c r="M268" s="148" t="str">
        <f>IF($D268="","",VLOOKUP($AE268,Relay_Req!$A$2:$I$16,7))</f>
        <v/>
      </c>
      <c r="N268" s="146"/>
      <c r="O268" s="147" t="str">
        <f t="shared" si="19"/>
        <v/>
      </c>
      <c r="P268" s="148" t="str">
        <f>IF($D268="","",VLOOKUP($AE268,Relay_Req!$A$2:$I$16,8))</f>
        <v/>
      </c>
      <c r="Q268" s="149" t="str">
        <f t="shared" si="20"/>
        <v/>
      </c>
      <c r="R268" s="150" t="str">
        <f>IF(OR($D268="",GlobalParameters!$C$12=""),"",$AA268)</f>
        <v/>
      </c>
      <c r="S268" s="151"/>
      <c r="T268" s="144"/>
      <c r="U268" s="144"/>
      <c r="V268" s="144"/>
      <c r="W268" s="144"/>
      <c r="X268" s="144"/>
      <c r="Y268" s="144"/>
      <c r="Z268" s="144"/>
      <c r="AA268" s="152" t="str">
        <f>IF(OR($D268="",$AB268="",GlobalParameters!$C$12=""),"",IF($AE268&lt;160,$AB268-VLOOKUP($AE268,Relay_Req!$A$2:$I$16,9),""))</f>
        <v/>
      </c>
      <c r="AB268" s="144"/>
      <c r="AC268" s="144"/>
      <c r="AD268" s="151"/>
      <c r="AE268" s="126" t="e">
        <f>100+VLOOKUP($D268,Relay_Req!$N$2:$O$6,2)+VLOOKUP(GlobalParameters!$C$12,Relay_Req!$P$2:$Q$4,2)</f>
        <v>#N/A</v>
      </c>
    </row>
    <row r="269" spans="1:31" x14ac:dyDescent="0.25">
      <c r="A269" s="125"/>
      <c r="B269" s="144"/>
      <c r="C269" s="144"/>
      <c r="D269" s="145"/>
      <c r="E269" s="157"/>
      <c r="F269" s="158" t="str">
        <f t="shared" si="16"/>
        <v/>
      </c>
      <c r="G269" s="148" t="str">
        <f>IF($D269="","",VLOOKUP($AE269,Relay_Req!$A$2:$I$16,5))</f>
        <v/>
      </c>
      <c r="H269" s="157"/>
      <c r="I269" s="158" t="str">
        <f t="shared" si="17"/>
        <v/>
      </c>
      <c r="J269" s="148" t="str">
        <f>IF($D269="","",VLOOKUP($AE269,Relay_Req!$A$2:$I$16,6))</f>
        <v/>
      </c>
      <c r="K269" s="146"/>
      <c r="L269" s="147" t="str">
        <f t="shared" si="18"/>
        <v/>
      </c>
      <c r="M269" s="148" t="str">
        <f>IF($D269="","",VLOOKUP($AE269,Relay_Req!$A$2:$I$16,7))</f>
        <v/>
      </c>
      <c r="N269" s="146"/>
      <c r="O269" s="147" t="str">
        <f t="shared" si="19"/>
        <v/>
      </c>
      <c r="P269" s="148" t="str">
        <f>IF($D269="","",VLOOKUP($AE269,Relay_Req!$A$2:$I$16,8))</f>
        <v/>
      </c>
      <c r="Q269" s="149" t="str">
        <f t="shared" si="20"/>
        <v/>
      </c>
      <c r="R269" s="150" t="str">
        <f>IF(OR($D269="",GlobalParameters!$C$12=""),"",$AA269)</f>
        <v/>
      </c>
      <c r="S269" s="151"/>
      <c r="T269" s="144"/>
      <c r="U269" s="144"/>
      <c r="V269" s="144"/>
      <c r="W269" s="144"/>
      <c r="X269" s="144"/>
      <c r="Y269" s="144"/>
      <c r="Z269" s="144"/>
      <c r="AA269" s="152" t="str">
        <f>IF(OR($D269="",$AB269="",GlobalParameters!$C$12=""),"",IF($AE269&lt;160,$AB269-VLOOKUP($AE269,Relay_Req!$A$2:$I$16,9),""))</f>
        <v/>
      </c>
      <c r="AB269" s="144"/>
      <c r="AC269" s="144"/>
      <c r="AD269" s="151"/>
      <c r="AE269" s="126" t="e">
        <f>100+VLOOKUP($D269,Relay_Req!$N$2:$O$6,2)+VLOOKUP(GlobalParameters!$C$12,Relay_Req!$P$2:$Q$4,2)</f>
        <v>#N/A</v>
      </c>
    </row>
    <row r="270" spans="1:31" x14ac:dyDescent="0.25">
      <c r="A270" s="125"/>
      <c r="B270" s="144"/>
      <c r="C270" s="144"/>
      <c r="D270" s="145"/>
      <c r="E270" s="157"/>
      <c r="F270" s="158" t="str">
        <f t="shared" si="16"/>
        <v/>
      </c>
      <c r="G270" s="148" t="str">
        <f>IF($D270="","",VLOOKUP($AE270,Relay_Req!$A$2:$I$16,5))</f>
        <v/>
      </c>
      <c r="H270" s="157"/>
      <c r="I270" s="158" t="str">
        <f t="shared" si="17"/>
        <v/>
      </c>
      <c r="J270" s="148" t="str">
        <f>IF($D270="","",VLOOKUP($AE270,Relay_Req!$A$2:$I$16,6))</f>
        <v/>
      </c>
      <c r="K270" s="146"/>
      <c r="L270" s="147" t="str">
        <f t="shared" si="18"/>
        <v/>
      </c>
      <c r="M270" s="148" t="str">
        <f>IF($D270="","",VLOOKUP($AE270,Relay_Req!$A$2:$I$16,7))</f>
        <v/>
      </c>
      <c r="N270" s="146"/>
      <c r="O270" s="147" t="str">
        <f t="shared" si="19"/>
        <v/>
      </c>
      <c r="P270" s="148" t="str">
        <f>IF($D270="","",VLOOKUP($AE270,Relay_Req!$A$2:$I$16,8))</f>
        <v/>
      </c>
      <c r="Q270" s="149" t="str">
        <f t="shared" si="20"/>
        <v/>
      </c>
      <c r="R270" s="150" t="str">
        <f>IF(OR($D270="",GlobalParameters!$C$12=""),"",$AA270)</f>
        <v/>
      </c>
      <c r="S270" s="151"/>
      <c r="T270" s="144"/>
      <c r="U270" s="144"/>
      <c r="V270" s="144"/>
      <c r="W270" s="144"/>
      <c r="X270" s="144"/>
      <c r="Y270" s="144"/>
      <c r="Z270" s="144"/>
      <c r="AA270" s="152" t="str">
        <f>IF(OR($D270="",$AB270="",GlobalParameters!$C$12=""),"",IF($AE270&lt;160,$AB270-VLOOKUP($AE270,Relay_Req!$A$2:$I$16,9),""))</f>
        <v/>
      </c>
      <c r="AB270" s="144"/>
      <c r="AC270" s="144"/>
      <c r="AD270" s="151"/>
      <c r="AE270" s="126" t="e">
        <f>100+VLOOKUP($D270,Relay_Req!$N$2:$O$6,2)+VLOOKUP(GlobalParameters!$C$12,Relay_Req!$P$2:$Q$4,2)</f>
        <v>#N/A</v>
      </c>
    </row>
    <row r="271" spans="1:31" x14ac:dyDescent="0.25">
      <c r="A271" s="125"/>
      <c r="B271" s="144"/>
      <c r="C271" s="144"/>
      <c r="D271" s="145"/>
      <c r="E271" s="157"/>
      <c r="F271" s="158" t="str">
        <f t="shared" ref="F271:F314" si="21">IF(OR($D271="",$T271="",$G271=""),"",IF($AE271&lt;200,$T271*$G271,""))</f>
        <v/>
      </c>
      <c r="G271" s="148" t="str">
        <f>IF($D271="","",VLOOKUP($AE271,Relay_Req!$A$2:$I$16,5))</f>
        <v/>
      </c>
      <c r="H271" s="157"/>
      <c r="I271" s="158" t="str">
        <f t="shared" ref="I271:I314" si="22">IF(OR($D271="",$J271=""),"",IF($AE271&lt;120,"",IF(AND($AE271&gt;=120,$AE271&lt;130),IF($U271="","",$U271*$J271),IF(AND($AE271&gt;=130,$AE271&lt;140),IF($V271="","",$V271*$J271),IF(AND($AE271&gt;=140,$AE271&lt;150),IF($W271="","",$W271*$J271),IF(AND($AE271&gt;=150,$AE271&lt;160),IF($X271="","",$X271*$J271),""))))))</f>
        <v/>
      </c>
      <c r="J271" s="148" t="str">
        <f>IF($D271="","",VLOOKUP($AE271,Relay_Req!$A$2:$I$16,6))</f>
        <v/>
      </c>
      <c r="K271" s="146"/>
      <c r="L271" s="147" t="str">
        <f t="shared" ref="L271:L314" si="23">IF(OR($D271="",$Y271="",$M271=""),"",IF($AE271&lt;160,$Y271*$M271,""))</f>
        <v/>
      </c>
      <c r="M271" s="148" t="str">
        <f>IF($D271="","",VLOOKUP($AE271,Relay_Req!$A$2:$I$16,7))</f>
        <v/>
      </c>
      <c r="N271" s="146"/>
      <c r="O271" s="147" t="str">
        <f t="shared" ref="O271:O314" si="24">IF(OR($D271="",$Z271="",$P271=""),"",IF($AE271&lt;160,$Z271*$P271,""))</f>
        <v/>
      </c>
      <c r="P271" s="148" t="str">
        <f>IF($D271="","",VLOOKUP($AE271,Relay_Req!$A$2:$I$16,8))</f>
        <v/>
      </c>
      <c r="Q271" s="149" t="str">
        <f t="shared" si="20"/>
        <v/>
      </c>
      <c r="R271" s="150" t="str">
        <f>IF(OR($D271="",GlobalParameters!$C$12=""),"",$AA271)</f>
        <v/>
      </c>
      <c r="S271" s="151"/>
      <c r="T271" s="144"/>
      <c r="U271" s="144"/>
      <c r="V271" s="144"/>
      <c r="W271" s="144"/>
      <c r="X271" s="144"/>
      <c r="Y271" s="144"/>
      <c r="Z271" s="144"/>
      <c r="AA271" s="152" t="str">
        <f>IF(OR($D271="",$AB271="",GlobalParameters!$C$12=""),"",IF($AE271&lt;160,$AB271-VLOOKUP($AE271,Relay_Req!$A$2:$I$16,9),""))</f>
        <v/>
      </c>
      <c r="AB271" s="144"/>
      <c r="AC271" s="144"/>
      <c r="AD271" s="151"/>
      <c r="AE271" s="126" t="e">
        <f>100+VLOOKUP($D271,Relay_Req!$N$2:$O$6,2)+VLOOKUP(GlobalParameters!$C$12,Relay_Req!$P$2:$Q$4,2)</f>
        <v>#N/A</v>
      </c>
    </row>
    <row r="272" spans="1:31" x14ac:dyDescent="0.25">
      <c r="A272" s="125"/>
      <c r="B272" s="144"/>
      <c r="C272" s="144"/>
      <c r="D272" s="145"/>
      <c r="E272" s="157"/>
      <c r="F272" s="158" t="str">
        <f t="shared" si="21"/>
        <v/>
      </c>
      <c r="G272" s="148" t="str">
        <f>IF($D272="","",VLOOKUP($AE272,Relay_Req!$A$2:$I$16,5))</f>
        <v/>
      </c>
      <c r="H272" s="157"/>
      <c r="I272" s="158" t="str">
        <f t="shared" si="22"/>
        <v/>
      </c>
      <c r="J272" s="148" t="str">
        <f>IF($D272="","",VLOOKUP($AE272,Relay_Req!$A$2:$I$16,6))</f>
        <v/>
      </c>
      <c r="K272" s="146"/>
      <c r="L272" s="147" t="str">
        <f t="shared" si="23"/>
        <v/>
      </c>
      <c r="M272" s="148" t="str">
        <f>IF($D272="","",VLOOKUP($AE272,Relay_Req!$A$2:$I$16,7))</f>
        <v/>
      </c>
      <c r="N272" s="146"/>
      <c r="O272" s="147" t="str">
        <f t="shared" si="24"/>
        <v/>
      </c>
      <c r="P272" s="148" t="str">
        <f>IF($D272="","",VLOOKUP($AE272,Relay_Req!$A$2:$I$16,8))</f>
        <v/>
      </c>
      <c r="Q272" s="149" t="str">
        <f t="shared" si="20"/>
        <v/>
      </c>
      <c r="R272" s="150" t="str">
        <f>IF(OR($D272="",GlobalParameters!$C$12=""),"",$AA272)</f>
        <v/>
      </c>
      <c r="S272" s="151"/>
      <c r="T272" s="144"/>
      <c r="U272" s="144"/>
      <c r="V272" s="144"/>
      <c r="W272" s="144"/>
      <c r="X272" s="144"/>
      <c r="Y272" s="144"/>
      <c r="Z272" s="144"/>
      <c r="AA272" s="152" t="str">
        <f>IF(OR($D272="",$AB272="",GlobalParameters!$C$12=""),"",IF($AE272&lt;160,$AB272-VLOOKUP($AE272,Relay_Req!$A$2:$I$16,9),""))</f>
        <v/>
      </c>
      <c r="AB272" s="144"/>
      <c r="AC272" s="144"/>
      <c r="AD272" s="151"/>
      <c r="AE272" s="126" t="e">
        <f>100+VLOOKUP($D272,Relay_Req!$N$2:$O$6,2)+VLOOKUP(GlobalParameters!$C$12,Relay_Req!$P$2:$Q$4,2)</f>
        <v>#N/A</v>
      </c>
    </row>
    <row r="273" spans="1:31" x14ac:dyDescent="0.25">
      <c r="A273" s="125"/>
      <c r="B273" s="144"/>
      <c r="C273" s="144"/>
      <c r="D273" s="145"/>
      <c r="E273" s="157"/>
      <c r="F273" s="158" t="str">
        <f t="shared" si="21"/>
        <v/>
      </c>
      <c r="G273" s="148" t="str">
        <f>IF($D273="","",VLOOKUP($AE273,Relay_Req!$A$2:$I$16,5))</f>
        <v/>
      </c>
      <c r="H273" s="157"/>
      <c r="I273" s="158" t="str">
        <f t="shared" si="22"/>
        <v/>
      </c>
      <c r="J273" s="148" t="str">
        <f>IF($D273="","",VLOOKUP($AE273,Relay_Req!$A$2:$I$16,6))</f>
        <v/>
      </c>
      <c r="K273" s="146"/>
      <c r="L273" s="147" t="str">
        <f t="shared" si="23"/>
        <v/>
      </c>
      <c r="M273" s="148" t="str">
        <f>IF($D273="","",VLOOKUP($AE273,Relay_Req!$A$2:$I$16,7))</f>
        <v/>
      </c>
      <c r="N273" s="146"/>
      <c r="O273" s="147" t="str">
        <f t="shared" si="24"/>
        <v/>
      </c>
      <c r="P273" s="148" t="str">
        <f>IF($D273="","",VLOOKUP($AE273,Relay_Req!$A$2:$I$16,8))</f>
        <v/>
      </c>
      <c r="Q273" s="149" t="str">
        <f t="shared" si="20"/>
        <v/>
      </c>
      <c r="R273" s="150" t="str">
        <f>IF(OR($D273="",GlobalParameters!$C$12=""),"",$AA273)</f>
        <v/>
      </c>
      <c r="S273" s="151"/>
      <c r="T273" s="144"/>
      <c r="U273" s="144"/>
      <c r="V273" s="144"/>
      <c r="W273" s="144"/>
      <c r="X273" s="144"/>
      <c r="Y273" s="144"/>
      <c r="Z273" s="144"/>
      <c r="AA273" s="152" t="str">
        <f>IF(OR($D273="",$AB273="",GlobalParameters!$C$12=""),"",IF($AE273&lt;160,$AB273-VLOOKUP($AE273,Relay_Req!$A$2:$I$16,9),""))</f>
        <v/>
      </c>
      <c r="AB273" s="144"/>
      <c r="AC273" s="144"/>
      <c r="AD273" s="151"/>
      <c r="AE273" s="126" t="e">
        <f>100+VLOOKUP($D273,Relay_Req!$N$2:$O$6,2)+VLOOKUP(GlobalParameters!$C$12,Relay_Req!$P$2:$Q$4,2)</f>
        <v>#N/A</v>
      </c>
    </row>
    <row r="274" spans="1:31" x14ac:dyDescent="0.25">
      <c r="A274" s="125"/>
      <c r="B274" s="144"/>
      <c r="C274" s="144"/>
      <c r="D274" s="145"/>
      <c r="E274" s="157"/>
      <c r="F274" s="158" t="str">
        <f t="shared" si="21"/>
        <v/>
      </c>
      <c r="G274" s="148" t="str">
        <f>IF($D274="","",VLOOKUP($AE274,Relay_Req!$A$2:$I$16,5))</f>
        <v/>
      </c>
      <c r="H274" s="157"/>
      <c r="I274" s="158" t="str">
        <f t="shared" si="22"/>
        <v/>
      </c>
      <c r="J274" s="148" t="str">
        <f>IF($D274="","",VLOOKUP($AE274,Relay_Req!$A$2:$I$16,6))</f>
        <v/>
      </c>
      <c r="K274" s="146"/>
      <c r="L274" s="147" t="str">
        <f t="shared" si="23"/>
        <v/>
      </c>
      <c r="M274" s="148" t="str">
        <f>IF($D274="","",VLOOKUP($AE274,Relay_Req!$A$2:$I$16,7))</f>
        <v/>
      </c>
      <c r="N274" s="146"/>
      <c r="O274" s="147" t="str">
        <f t="shared" si="24"/>
        <v/>
      </c>
      <c r="P274" s="148" t="str">
        <f>IF($D274="","",VLOOKUP($AE274,Relay_Req!$A$2:$I$16,8))</f>
        <v/>
      </c>
      <c r="Q274" s="149" t="str">
        <f t="shared" si="20"/>
        <v/>
      </c>
      <c r="R274" s="150" t="str">
        <f>IF(OR($D274="",GlobalParameters!$C$12=""),"",$AA274)</f>
        <v/>
      </c>
      <c r="S274" s="151"/>
      <c r="T274" s="144"/>
      <c r="U274" s="144"/>
      <c r="V274" s="144"/>
      <c r="W274" s="144"/>
      <c r="X274" s="144"/>
      <c r="Y274" s="144"/>
      <c r="Z274" s="144"/>
      <c r="AA274" s="152" t="str">
        <f>IF(OR($D274="",$AB274="",GlobalParameters!$C$12=""),"",IF($AE274&lt;160,$AB274-VLOOKUP($AE274,Relay_Req!$A$2:$I$16,9),""))</f>
        <v/>
      </c>
      <c r="AB274" s="144"/>
      <c r="AC274" s="144"/>
      <c r="AD274" s="151"/>
      <c r="AE274" s="126" t="e">
        <f>100+VLOOKUP($D274,Relay_Req!$N$2:$O$6,2)+VLOOKUP(GlobalParameters!$C$12,Relay_Req!$P$2:$Q$4,2)</f>
        <v>#N/A</v>
      </c>
    </row>
    <row r="275" spans="1:31" x14ac:dyDescent="0.25">
      <c r="A275" s="125"/>
      <c r="B275" s="144"/>
      <c r="C275" s="144"/>
      <c r="D275" s="145"/>
      <c r="E275" s="157"/>
      <c r="F275" s="158" t="str">
        <f t="shared" si="21"/>
        <v/>
      </c>
      <c r="G275" s="148" t="str">
        <f>IF($D275="","",VLOOKUP($AE275,Relay_Req!$A$2:$I$16,5))</f>
        <v/>
      </c>
      <c r="H275" s="157"/>
      <c r="I275" s="158" t="str">
        <f t="shared" si="22"/>
        <v/>
      </c>
      <c r="J275" s="148" t="str">
        <f>IF($D275="","",VLOOKUP($AE275,Relay_Req!$A$2:$I$16,6))</f>
        <v/>
      </c>
      <c r="K275" s="146"/>
      <c r="L275" s="147" t="str">
        <f t="shared" si="23"/>
        <v/>
      </c>
      <c r="M275" s="148" t="str">
        <f>IF($D275="","",VLOOKUP($AE275,Relay_Req!$A$2:$I$16,7))</f>
        <v/>
      </c>
      <c r="N275" s="146"/>
      <c r="O275" s="147" t="str">
        <f t="shared" si="24"/>
        <v/>
      </c>
      <c r="P275" s="148" t="str">
        <f>IF($D275="","",VLOOKUP($AE275,Relay_Req!$A$2:$I$16,8))</f>
        <v/>
      </c>
      <c r="Q275" s="149" t="str">
        <f t="shared" si="20"/>
        <v/>
      </c>
      <c r="R275" s="150" t="str">
        <f>IF(OR($D275="",GlobalParameters!$C$12=""),"",$AA275)</f>
        <v/>
      </c>
      <c r="S275" s="151"/>
      <c r="T275" s="144"/>
      <c r="U275" s="144"/>
      <c r="V275" s="144"/>
      <c r="W275" s="144"/>
      <c r="X275" s="144"/>
      <c r="Y275" s="144"/>
      <c r="Z275" s="144"/>
      <c r="AA275" s="152" t="str">
        <f>IF(OR($D275="",$AB275="",GlobalParameters!$C$12=""),"",IF($AE275&lt;160,$AB275-VLOOKUP($AE275,Relay_Req!$A$2:$I$16,9),""))</f>
        <v/>
      </c>
      <c r="AB275" s="144"/>
      <c r="AC275" s="144"/>
      <c r="AD275" s="151"/>
      <c r="AE275" s="126" t="e">
        <f>100+VLOOKUP($D275,Relay_Req!$N$2:$O$6,2)+VLOOKUP(GlobalParameters!$C$12,Relay_Req!$P$2:$Q$4,2)</f>
        <v>#N/A</v>
      </c>
    </row>
    <row r="276" spans="1:31" x14ac:dyDescent="0.25">
      <c r="A276" s="125"/>
      <c r="B276" s="144"/>
      <c r="C276" s="144"/>
      <c r="D276" s="145"/>
      <c r="E276" s="157"/>
      <c r="F276" s="158" t="str">
        <f t="shared" si="21"/>
        <v/>
      </c>
      <c r="G276" s="148" t="str">
        <f>IF($D276="","",VLOOKUP($AE276,Relay_Req!$A$2:$I$16,5))</f>
        <v/>
      </c>
      <c r="H276" s="157"/>
      <c r="I276" s="158" t="str">
        <f t="shared" si="22"/>
        <v/>
      </c>
      <c r="J276" s="148" t="str">
        <f>IF($D276="","",VLOOKUP($AE276,Relay_Req!$A$2:$I$16,6))</f>
        <v/>
      </c>
      <c r="K276" s="146"/>
      <c r="L276" s="147" t="str">
        <f t="shared" si="23"/>
        <v/>
      </c>
      <c r="M276" s="148" t="str">
        <f>IF($D276="","",VLOOKUP($AE276,Relay_Req!$A$2:$I$16,7))</f>
        <v/>
      </c>
      <c r="N276" s="146"/>
      <c r="O276" s="147" t="str">
        <f t="shared" si="24"/>
        <v/>
      </c>
      <c r="P276" s="148" t="str">
        <f>IF($D276="","",VLOOKUP($AE276,Relay_Req!$A$2:$I$16,8))</f>
        <v/>
      </c>
      <c r="Q276" s="149" t="str">
        <f t="shared" si="20"/>
        <v/>
      </c>
      <c r="R276" s="150" t="str">
        <f>IF(OR($D276="",GlobalParameters!$C$12=""),"",$AA276)</f>
        <v/>
      </c>
      <c r="S276" s="151"/>
      <c r="T276" s="144"/>
      <c r="U276" s="144"/>
      <c r="V276" s="144"/>
      <c r="W276" s="144"/>
      <c r="X276" s="144"/>
      <c r="Y276" s="144"/>
      <c r="Z276" s="144"/>
      <c r="AA276" s="152" t="str">
        <f>IF(OR($D276="",$AB276="",GlobalParameters!$C$12=""),"",IF($AE276&lt;160,$AB276-VLOOKUP($AE276,Relay_Req!$A$2:$I$16,9),""))</f>
        <v/>
      </c>
      <c r="AB276" s="144"/>
      <c r="AC276" s="144"/>
      <c r="AD276" s="151"/>
      <c r="AE276" s="126" t="e">
        <f>100+VLOOKUP($D276,Relay_Req!$N$2:$O$6,2)+VLOOKUP(GlobalParameters!$C$12,Relay_Req!$P$2:$Q$4,2)</f>
        <v>#N/A</v>
      </c>
    </row>
    <row r="277" spans="1:31" x14ac:dyDescent="0.25">
      <c r="A277" s="125"/>
      <c r="B277" s="144"/>
      <c r="C277" s="144"/>
      <c r="D277" s="145"/>
      <c r="E277" s="157"/>
      <c r="F277" s="158" t="str">
        <f t="shared" si="21"/>
        <v/>
      </c>
      <c r="G277" s="148" t="str">
        <f>IF($D277="","",VLOOKUP($AE277,Relay_Req!$A$2:$I$16,5))</f>
        <v/>
      </c>
      <c r="H277" s="157"/>
      <c r="I277" s="158" t="str">
        <f t="shared" si="22"/>
        <v/>
      </c>
      <c r="J277" s="148" t="str">
        <f>IF($D277="","",VLOOKUP($AE277,Relay_Req!$A$2:$I$16,6))</f>
        <v/>
      </c>
      <c r="K277" s="146"/>
      <c r="L277" s="147" t="str">
        <f t="shared" si="23"/>
        <v/>
      </c>
      <c r="M277" s="148" t="str">
        <f>IF($D277="","",VLOOKUP($AE277,Relay_Req!$A$2:$I$16,7))</f>
        <v/>
      </c>
      <c r="N277" s="146"/>
      <c r="O277" s="147" t="str">
        <f t="shared" si="24"/>
        <v/>
      </c>
      <c r="P277" s="148" t="str">
        <f>IF($D277="","",VLOOKUP($AE277,Relay_Req!$A$2:$I$16,8))</f>
        <v/>
      </c>
      <c r="Q277" s="149" t="str">
        <f t="shared" si="20"/>
        <v/>
      </c>
      <c r="R277" s="150" t="str">
        <f>IF(OR($D277="",GlobalParameters!$C$12=""),"",$AA277)</f>
        <v/>
      </c>
      <c r="S277" s="151"/>
      <c r="T277" s="144"/>
      <c r="U277" s="144"/>
      <c r="V277" s="144"/>
      <c r="W277" s="144"/>
      <c r="X277" s="144"/>
      <c r="Y277" s="144"/>
      <c r="Z277" s="144"/>
      <c r="AA277" s="152" t="str">
        <f>IF(OR($D277="",$AB277="",GlobalParameters!$C$12=""),"",IF($AE277&lt;160,$AB277-VLOOKUP($AE277,Relay_Req!$A$2:$I$16,9),""))</f>
        <v/>
      </c>
      <c r="AB277" s="144"/>
      <c r="AC277" s="144"/>
      <c r="AD277" s="151"/>
      <c r="AE277" s="126" t="e">
        <f>100+VLOOKUP($D277,Relay_Req!$N$2:$O$6,2)+VLOOKUP(GlobalParameters!$C$12,Relay_Req!$P$2:$Q$4,2)</f>
        <v>#N/A</v>
      </c>
    </row>
    <row r="278" spans="1:31" x14ac:dyDescent="0.25">
      <c r="A278" s="125"/>
      <c r="B278" s="144"/>
      <c r="C278" s="144"/>
      <c r="D278" s="145"/>
      <c r="E278" s="157"/>
      <c r="F278" s="158" t="str">
        <f t="shared" si="21"/>
        <v/>
      </c>
      <c r="G278" s="148" t="str">
        <f>IF($D278="","",VLOOKUP($AE278,Relay_Req!$A$2:$I$16,5))</f>
        <v/>
      </c>
      <c r="H278" s="157"/>
      <c r="I278" s="158" t="str">
        <f t="shared" si="22"/>
        <v/>
      </c>
      <c r="J278" s="148" t="str">
        <f>IF($D278="","",VLOOKUP($AE278,Relay_Req!$A$2:$I$16,6))</f>
        <v/>
      </c>
      <c r="K278" s="146"/>
      <c r="L278" s="147" t="str">
        <f t="shared" si="23"/>
        <v/>
      </c>
      <c r="M278" s="148" t="str">
        <f>IF($D278="","",VLOOKUP($AE278,Relay_Req!$A$2:$I$16,7))</f>
        <v/>
      </c>
      <c r="N278" s="146"/>
      <c r="O278" s="147" t="str">
        <f t="shared" si="24"/>
        <v/>
      </c>
      <c r="P278" s="148" t="str">
        <f>IF($D278="","",VLOOKUP($AE278,Relay_Req!$A$2:$I$16,8))</f>
        <v/>
      </c>
      <c r="Q278" s="149" t="str">
        <f t="shared" si="20"/>
        <v/>
      </c>
      <c r="R278" s="150" t="str">
        <f>IF(OR($D278="",GlobalParameters!$C$12=""),"",$AA278)</f>
        <v/>
      </c>
      <c r="S278" s="151"/>
      <c r="T278" s="144"/>
      <c r="U278" s="144"/>
      <c r="V278" s="144"/>
      <c r="W278" s="144"/>
      <c r="X278" s="144"/>
      <c r="Y278" s="144"/>
      <c r="Z278" s="144"/>
      <c r="AA278" s="152" t="str">
        <f>IF(OR($D278="",$AB278="",GlobalParameters!$C$12=""),"",IF($AE278&lt;160,$AB278-VLOOKUP($AE278,Relay_Req!$A$2:$I$16,9),""))</f>
        <v/>
      </c>
      <c r="AB278" s="144"/>
      <c r="AC278" s="144"/>
      <c r="AD278" s="151"/>
      <c r="AE278" s="126" t="e">
        <f>100+VLOOKUP($D278,Relay_Req!$N$2:$O$6,2)+VLOOKUP(GlobalParameters!$C$12,Relay_Req!$P$2:$Q$4,2)</f>
        <v>#N/A</v>
      </c>
    </row>
    <row r="279" spans="1:31" x14ac:dyDescent="0.25">
      <c r="A279" s="125"/>
      <c r="B279" s="144"/>
      <c r="C279" s="144"/>
      <c r="D279" s="145"/>
      <c r="E279" s="157"/>
      <c r="F279" s="158" t="str">
        <f t="shared" si="21"/>
        <v/>
      </c>
      <c r="G279" s="148" t="str">
        <f>IF($D279="","",VLOOKUP($AE279,Relay_Req!$A$2:$I$16,5))</f>
        <v/>
      </c>
      <c r="H279" s="157"/>
      <c r="I279" s="158" t="str">
        <f t="shared" si="22"/>
        <v/>
      </c>
      <c r="J279" s="148" t="str">
        <f>IF($D279="","",VLOOKUP($AE279,Relay_Req!$A$2:$I$16,6))</f>
        <v/>
      </c>
      <c r="K279" s="146"/>
      <c r="L279" s="147" t="str">
        <f t="shared" si="23"/>
        <v/>
      </c>
      <c r="M279" s="148" t="str">
        <f>IF($D279="","",VLOOKUP($AE279,Relay_Req!$A$2:$I$16,7))</f>
        <v/>
      </c>
      <c r="N279" s="146"/>
      <c r="O279" s="147" t="str">
        <f t="shared" si="24"/>
        <v/>
      </c>
      <c r="P279" s="148" t="str">
        <f>IF($D279="","",VLOOKUP($AE279,Relay_Req!$A$2:$I$16,8))</f>
        <v/>
      </c>
      <c r="Q279" s="149" t="str">
        <f t="shared" si="20"/>
        <v/>
      </c>
      <c r="R279" s="150" t="str">
        <f>IF(OR($D279="",GlobalParameters!$C$12=""),"",$AA279)</f>
        <v/>
      </c>
      <c r="S279" s="151"/>
      <c r="T279" s="144"/>
      <c r="U279" s="144"/>
      <c r="V279" s="144"/>
      <c r="W279" s="144"/>
      <c r="X279" s="144"/>
      <c r="Y279" s="144"/>
      <c r="Z279" s="144"/>
      <c r="AA279" s="152" t="str">
        <f>IF(OR($D279="",$AB279="",GlobalParameters!$C$12=""),"",IF($AE279&lt;160,$AB279-VLOOKUP($AE279,Relay_Req!$A$2:$I$16,9),""))</f>
        <v/>
      </c>
      <c r="AB279" s="144"/>
      <c r="AC279" s="144"/>
      <c r="AD279" s="151"/>
      <c r="AE279" s="126" t="e">
        <f>100+VLOOKUP($D279,Relay_Req!$N$2:$O$6,2)+VLOOKUP(GlobalParameters!$C$12,Relay_Req!$P$2:$Q$4,2)</f>
        <v>#N/A</v>
      </c>
    </row>
    <row r="280" spans="1:31" x14ac:dyDescent="0.25">
      <c r="A280" s="125"/>
      <c r="B280" s="144"/>
      <c r="C280" s="144"/>
      <c r="D280" s="145"/>
      <c r="E280" s="157"/>
      <c r="F280" s="158" t="str">
        <f t="shared" si="21"/>
        <v/>
      </c>
      <c r="G280" s="148" t="str">
        <f>IF($D280="","",VLOOKUP($AE280,Relay_Req!$A$2:$I$16,5))</f>
        <v/>
      </c>
      <c r="H280" s="157"/>
      <c r="I280" s="158" t="str">
        <f t="shared" si="22"/>
        <v/>
      </c>
      <c r="J280" s="148" t="str">
        <f>IF($D280="","",VLOOKUP($AE280,Relay_Req!$A$2:$I$16,6))</f>
        <v/>
      </c>
      <c r="K280" s="146"/>
      <c r="L280" s="147" t="str">
        <f t="shared" si="23"/>
        <v/>
      </c>
      <c r="M280" s="148" t="str">
        <f>IF($D280="","",VLOOKUP($AE280,Relay_Req!$A$2:$I$16,7))</f>
        <v/>
      </c>
      <c r="N280" s="146"/>
      <c r="O280" s="147" t="str">
        <f t="shared" si="24"/>
        <v/>
      </c>
      <c r="P280" s="148" t="str">
        <f>IF($D280="","",VLOOKUP($AE280,Relay_Req!$A$2:$I$16,8))</f>
        <v/>
      </c>
      <c r="Q280" s="149" t="str">
        <f t="shared" si="20"/>
        <v/>
      </c>
      <c r="R280" s="150" t="str">
        <f>IF(OR($D280="",GlobalParameters!$C$12=""),"",$AA280)</f>
        <v/>
      </c>
      <c r="S280" s="151"/>
      <c r="T280" s="144"/>
      <c r="U280" s="144"/>
      <c r="V280" s="144"/>
      <c r="W280" s="144"/>
      <c r="X280" s="144"/>
      <c r="Y280" s="144"/>
      <c r="Z280" s="144"/>
      <c r="AA280" s="152" t="str">
        <f>IF(OR($D280="",$AB280="",GlobalParameters!$C$12=""),"",IF($AE280&lt;160,$AB280-VLOOKUP($AE280,Relay_Req!$A$2:$I$16,9),""))</f>
        <v/>
      </c>
      <c r="AB280" s="144"/>
      <c r="AC280" s="144"/>
      <c r="AD280" s="151"/>
      <c r="AE280" s="126" t="e">
        <f>100+VLOOKUP($D280,Relay_Req!$N$2:$O$6,2)+VLOOKUP(GlobalParameters!$C$12,Relay_Req!$P$2:$Q$4,2)</f>
        <v>#N/A</v>
      </c>
    </row>
    <row r="281" spans="1:31" x14ac:dyDescent="0.25">
      <c r="A281" s="125"/>
      <c r="B281" s="144"/>
      <c r="C281" s="144"/>
      <c r="D281" s="145"/>
      <c r="E281" s="157"/>
      <c r="F281" s="158" t="str">
        <f t="shared" si="21"/>
        <v/>
      </c>
      <c r="G281" s="148" t="str">
        <f>IF($D281="","",VLOOKUP($AE281,Relay_Req!$A$2:$I$16,5))</f>
        <v/>
      </c>
      <c r="H281" s="157"/>
      <c r="I281" s="158" t="str">
        <f t="shared" si="22"/>
        <v/>
      </c>
      <c r="J281" s="148" t="str">
        <f>IF($D281="","",VLOOKUP($AE281,Relay_Req!$A$2:$I$16,6))</f>
        <v/>
      </c>
      <c r="K281" s="146"/>
      <c r="L281" s="147" t="str">
        <f t="shared" si="23"/>
        <v/>
      </c>
      <c r="M281" s="148" t="str">
        <f>IF($D281="","",VLOOKUP($AE281,Relay_Req!$A$2:$I$16,7))</f>
        <v/>
      </c>
      <c r="N281" s="146"/>
      <c r="O281" s="147" t="str">
        <f t="shared" si="24"/>
        <v/>
      </c>
      <c r="P281" s="148" t="str">
        <f>IF($D281="","",VLOOKUP($AE281,Relay_Req!$A$2:$I$16,8))</f>
        <v/>
      </c>
      <c r="Q281" s="149" t="str">
        <f t="shared" si="20"/>
        <v/>
      </c>
      <c r="R281" s="150" t="str">
        <f>IF(OR($D281="",GlobalParameters!$C$12=""),"",$AA281)</f>
        <v/>
      </c>
      <c r="S281" s="151"/>
      <c r="T281" s="144"/>
      <c r="U281" s="144"/>
      <c r="V281" s="144"/>
      <c r="W281" s="144"/>
      <c r="X281" s="144"/>
      <c r="Y281" s="144"/>
      <c r="Z281" s="144"/>
      <c r="AA281" s="152" t="str">
        <f>IF(OR($D281="",$AB281="",GlobalParameters!$C$12=""),"",IF($AE281&lt;160,$AB281-VLOOKUP($AE281,Relay_Req!$A$2:$I$16,9),""))</f>
        <v/>
      </c>
      <c r="AB281" s="144"/>
      <c r="AC281" s="144"/>
      <c r="AD281" s="151"/>
      <c r="AE281" s="126" t="e">
        <f>100+VLOOKUP($D281,Relay_Req!$N$2:$O$6,2)+VLOOKUP(GlobalParameters!$C$12,Relay_Req!$P$2:$Q$4,2)</f>
        <v>#N/A</v>
      </c>
    </row>
    <row r="282" spans="1:31" x14ac:dyDescent="0.25">
      <c r="A282" s="125"/>
      <c r="B282" s="144"/>
      <c r="C282" s="144"/>
      <c r="D282" s="145"/>
      <c r="E282" s="157"/>
      <c r="F282" s="158" t="str">
        <f t="shared" si="21"/>
        <v/>
      </c>
      <c r="G282" s="148" t="str">
        <f>IF($D282="","",VLOOKUP($AE282,Relay_Req!$A$2:$I$16,5))</f>
        <v/>
      </c>
      <c r="H282" s="157"/>
      <c r="I282" s="158" t="str">
        <f t="shared" si="22"/>
        <v/>
      </c>
      <c r="J282" s="148" t="str">
        <f>IF($D282="","",VLOOKUP($AE282,Relay_Req!$A$2:$I$16,6))</f>
        <v/>
      </c>
      <c r="K282" s="146"/>
      <c r="L282" s="147" t="str">
        <f t="shared" si="23"/>
        <v/>
      </c>
      <c r="M282" s="148" t="str">
        <f>IF($D282="","",VLOOKUP($AE282,Relay_Req!$A$2:$I$16,7))</f>
        <v/>
      </c>
      <c r="N282" s="146"/>
      <c r="O282" s="147" t="str">
        <f t="shared" si="24"/>
        <v/>
      </c>
      <c r="P282" s="148" t="str">
        <f>IF($D282="","",VLOOKUP($AE282,Relay_Req!$A$2:$I$16,8))</f>
        <v/>
      </c>
      <c r="Q282" s="149" t="str">
        <f t="shared" si="20"/>
        <v/>
      </c>
      <c r="R282" s="150" t="str">
        <f>IF(OR($D282="",GlobalParameters!$C$12=""),"",$AA282)</f>
        <v/>
      </c>
      <c r="S282" s="151"/>
      <c r="T282" s="144"/>
      <c r="U282" s="144"/>
      <c r="V282" s="144"/>
      <c r="W282" s="144"/>
      <c r="X282" s="144"/>
      <c r="Y282" s="144"/>
      <c r="Z282" s="144"/>
      <c r="AA282" s="152" t="str">
        <f>IF(OR($D282="",$AB282="",GlobalParameters!$C$12=""),"",IF($AE282&lt;160,$AB282-VLOOKUP($AE282,Relay_Req!$A$2:$I$16,9),""))</f>
        <v/>
      </c>
      <c r="AB282" s="144"/>
      <c r="AC282" s="144"/>
      <c r="AD282" s="151"/>
      <c r="AE282" s="126" t="e">
        <f>100+VLOOKUP($D282,Relay_Req!$N$2:$O$6,2)+VLOOKUP(GlobalParameters!$C$12,Relay_Req!$P$2:$Q$4,2)</f>
        <v>#N/A</v>
      </c>
    </row>
    <row r="283" spans="1:31" x14ac:dyDescent="0.25">
      <c r="A283" s="125"/>
      <c r="B283" s="144"/>
      <c r="C283" s="144"/>
      <c r="D283" s="145"/>
      <c r="E283" s="157"/>
      <c r="F283" s="158" t="str">
        <f t="shared" si="21"/>
        <v/>
      </c>
      <c r="G283" s="148" t="str">
        <f>IF($D283="","",VLOOKUP($AE283,Relay_Req!$A$2:$I$16,5))</f>
        <v/>
      </c>
      <c r="H283" s="157"/>
      <c r="I283" s="158" t="str">
        <f t="shared" si="22"/>
        <v/>
      </c>
      <c r="J283" s="148" t="str">
        <f>IF($D283="","",VLOOKUP($AE283,Relay_Req!$A$2:$I$16,6))</f>
        <v/>
      </c>
      <c r="K283" s="146"/>
      <c r="L283" s="147" t="str">
        <f t="shared" si="23"/>
        <v/>
      </c>
      <c r="M283" s="148" t="str">
        <f>IF($D283="","",VLOOKUP($AE283,Relay_Req!$A$2:$I$16,7))</f>
        <v/>
      </c>
      <c r="N283" s="146"/>
      <c r="O283" s="147" t="str">
        <f t="shared" si="24"/>
        <v/>
      </c>
      <c r="P283" s="148" t="str">
        <f>IF($D283="","",VLOOKUP($AE283,Relay_Req!$A$2:$I$16,8))</f>
        <v/>
      </c>
      <c r="Q283" s="149" t="str">
        <f t="shared" si="20"/>
        <v/>
      </c>
      <c r="R283" s="150" t="str">
        <f>IF(OR($D283="",GlobalParameters!$C$12=""),"",$AA283)</f>
        <v/>
      </c>
      <c r="S283" s="151"/>
      <c r="T283" s="144"/>
      <c r="U283" s="144"/>
      <c r="V283" s="144"/>
      <c r="W283" s="144"/>
      <c r="X283" s="144"/>
      <c r="Y283" s="144"/>
      <c r="Z283" s="144"/>
      <c r="AA283" s="152" t="str">
        <f>IF(OR($D283="",$AB283="",GlobalParameters!$C$12=""),"",IF($AE283&lt;160,$AB283-VLOOKUP($AE283,Relay_Req!$A$2:$I$16,9),""))</f>
        <v/>
      </c>
      <c r="AB283" s="144"/>
      <c r="AC283" s="144"/>
      <c r="AD283" s="151"/>
      <c r="AE283" s="126" t="e">
        <f>100+VLOOKUP($D283,Relay_Req!$N$2:$O$6,2)+VLOOKUP(GlobalParameters!$C$12,Relay_Req!$P$2:$Q$4,2)</f>
        <v>#N/A</v>
      </c>
    </row>
    <row r="284" spans="1:31" x14ac:dyDescent="0.25">
      <c r="A284" s="125"/>
      <c r="B284" s="144"/>
      <c r="C284" s="144"/>
      <c r="D284" s="145"/>
      <c r="E284" s="157"/>
      <c r="F284" s="158" t="str">
        <f t="shared" si="21"/>
        <v/>
      </c>
      <c r="G284" s="148" t="str">
        <f>IF($D284="","",VLOOKUP($AE284,Relay_Req!$A$2:$I$16,5))</f>
        <v/>
      </c>
      <c r="H284" s="157"/>
      <c r="I284" s="158" t="str">
        <f t="shared" si="22"/>
        <v/>
      </c>
      <c r="J284" s="148" t="str">
        <f>IF($D284="","",VLOOKUP($AE284,Relay_Req!$A$2:$I$16,6))</f>
        <v/>
      </c>
      <c r="K284" s="146"/>
      <c r="L284" s="147" t="str">
        <f t="shared" si="23"/>
        <v/>
      </c>
      <c r="M284" s="148" t="str">
        <f>IF($D284="","",VLOOKUP($AE284,Relay_Req!$A$2:$I$16,7))</f>
        <v/>
      </c>
      <c r="N284" s="146"/>
      <c r="O284" s="147" t="str">
        <f t="shared" si="24"/>
        <v/>
      </c>
      <c r="P284" s="148" t="str">
        <f>IF($D284="","",VLOOKUP($AE284,Relay_Req!$A$2:$I$16,8))</f>
        <v/>
      </c>
      <c r="Q284" s="149" t="str">
        <f t="shared" si="20"/>
        <v/>
      </c>
      <c r="R284" s="150" t="str">
        <f>IF(OR($D284="",GlobalParameters!$C$12=""),"",$AA284)</f>
        <v/>
      </c>
      <c r="S284" s="151"/>
      <c r="T284" s="144"/>
      <c r="U284" s="144"/>
      <c r="V284" s="144"/>
      <c r="W284" s="144"/>
      <c r="X284" s="144"/>
      <c r="Y284" s="144"/>
      <c r="Z284" s="144"/>
      <c r="AA284" s="152" t="str">
        <f>IF(OR($D284="",$AB284="",GlobalParameters!$C$12=""),"",IF($AE284&lt;160,$AB284-VLOOKUP($AE284,Relay_Req!$A$2:$I$16,9),""))</f>
        <v/>
      </c>
      <c r="AB284" s="144"/>
      <c r="AC284" s="144"/>
      <c r="AD284" s="151"/>
      <c r="AE284" s="126" t="e">
        <f>100+VLOOKUP($D284,Relay_Req!$N$2:$O$6,2)+VLOOKUP(GlobalParameters!$C$12,Relay_Req!$P$2:$Q$4,2)</f>
        <v>#N/A</v>
      </c>
    </row>
    <row r="285" spans="1:31" x14ac:dyDescent="0.25">
      <c r="A285" s="125"/>
      <c r="B285" s="144"/>
      <c r="C285" s="144"/>
      <c r="D285" s="145"/>
      <c r="E285" s="157"/>
      <c r="F285" s="158" t="str">
        <f t="shared" si="21"/>
        <v/>
      </c>
      <c r="G285" s="148" t="str">
        <f>IF($D285="","",VLOOKUP($AE285,Relay_Req!$A$2:$I$16,5))</f>
        <v/>
      </c>
      <c r="H285" s="157"/>
      <c r="I285" s="158" t="str">
        <f t="shared" si="22"/>
        <v/>
      </c>
      <c r="J285" s="148" t="str">
        <f>IF($D285="","",VLOOKUP($AE285,Relay_Req!$A$2:$I$16,6))</f>
        <v/>
      </c>
      <c r="K285" s="146"/>
      <c r="L285" s="147" t="str">
        <f t="shared" si="23"/>
        <v/>
      </c>
      <c r="M285" s="148" t="str">
        <f>IF($D285="","",VLOOKUP($AE285,Relay_Req!$A$2:$I$16,7))</f>
        <v/>
      </c>
      <c r="N285" s="146"/>
      <c r="O285" s="147" t="str">
        <f t="shared" si="24"/>
        <v/>
      </c>
      <c r="P285" s="148" t="str">
        <f>IF($D285="","",VLOOKUP($AE285,Relay_Req!$A$2:$I$16,8))</f>
        <v/>
      </c>
      <c r="Q285" s="149" t="str">
        <f t="shared" si="20"/>
        <v/>
      </c>
      <c r="R285" s="150" t="str">
        <f>IF(OR($D285="",GlobalParameters!$C$12=""),"",$AA285)</f>
        <v/>
      </c>
      <c r="S285" s="151"/>
      <c r="T285" s="144"/>
      <c r="U285" s="144"/>
      <c r="V285" s="144"/>
      <c r="W285" s="144"/>
      <c r="X285" s="144"/>
      <c r="Y285" s="144"/>
      <c r="Z285" s="144"/>
      <c r="AA285" s="152" t="str">
        <f>IF(OR($D285="",$AB285="",GlobalParameters!$C$12=""),"",IF($AE285&lt;160,$AB285-VLOOKUP($AE285,Relay_Req!$A$2:$I$16,9),""))</f>
        <v/>
      </c>
      <c r="AB285" s="144"/>
      <c r="AC285" s="144"/>
      <c r="AD285" s="151"/>
      <c r="AE285" s="126" t="e">
        <f>100+VLOOKUP($D285,Relay_Req!$N$2:$O$6,2)+VLOOKUP(GlobalParameters!$C$12,Relay_Req!$P$2:$Q$4,2)</f>
        <v>#N/A</v>
      </c>
    </row>
    <row r="286" spans="1:31" x14ac:dyDescent="0.25">
      <c r="A286" s="125"/>
      <c r="B286" s="144"/>
      <c r="C286" s="144"/>
      <c r="D286" s="145"/>
      <c r="E286" s="157"/>
      <c r="F286" s="158" t="str">
        <f t="shared" si="21"/>
        <v/>
      </c>
      <c r="G286" s="148" t="str">
        <f>IF($D286="","",VLOOKUP($AE286,Relay_Req!$A$2:$I$16,5))</f>
        <v/>
      </c>
      <c r="H286" s="157"/>
      <c r="I286" s="158" t="str">
        <f t="shared" si="22"/>
        <v/>
      </c>
      <c r="J286" s="148" t="str">
        <f>IF($D286="","",VLOOKUP($AE286,Relay_Req!$A$2:$I$16,6))</f>
        <v/>
      </c>
      <c r="K286" s="146"/>
      <c r="L286" s="147" t="str">
        <f t="shared" si="23"/>
        <v/>
      </c>
      <c r="M286" s="148" t="str">
        <f>IF($D286="","",VLOOKUP($AE286,Relay_Req!$A$2:$I$16,7))</f>
        <v/>
      </c>
      <c r="N286" s="146"/>
      <c r="O286" s="147" t="str">
        <f t="shared" si="24"/>
        <v/>
      </c>
      <c r="P286" s="148" t="str">
        <f>IF($D286="","",VLOOKUP($AE286,Relay_Req!$A$2:$I$16,8))</f>
        <v/>
      </c>
      <c r="Q286" s="149" t="str">
        <f t="shared" si="20"/>
        <v/>
      </c>
      <c r="R286" s="150" t="str">
        <f>IF(OR($D286="",GlobalParameters!$C$12=""),"",$AA286)</f>
        <v/>
      </c>
      <c r="S286" s="151"/>
      <c r="T286" s="144"/>
      <c r="U286" s="144"/>
      <c r="V286" s="144"/>
      <c r="W286" s="144"/>
      <c r="X286" s="144"/>
      <c r="Y286" s="144"/>
      <c r="Z286" s="144"/>
      <c r="AA286" s="152" t="str">
        <f>IF(OR($D286="",$AB286="",GlobalParameters!$C$12=""),"",IF($AE286&lt;160,$AB286-VLOOKUP($AE286,Relay_Req!$A$2:$I$16,9),""))</f>
        <v/>
      </c>
      <c r="AB286" s="144"/>
      <c r="AC286" s="144"/>
      <c r="AD286" s="151"/>
      <c r="AE286" s="126" t="e">
        <f>100+VLOOKUP($D286,Relay_Req!$N$2:$O$6,2)+VLOOKUP(GlobalParameters!$C$12,Relay_Req!$P$2:$Q$4,2)</f>
        <v>#N/A</v>
      </c>
    </row>
    <row r="287" spans="1:31" x14ac:dyDescent="0.25">
      <c r="A287" s="125"/>
      <c r="B287" s="144"/>
      <c r="C287" s="144"/>
      <c r="D287" s="145"/>
      <c r="E287" s="157"/>
      <c r="F287" s="158" t="str">
        <f t="shared" si="21"/>
        <v/>
      </c>
      <c r="G287" s="148" t="str">
        <f>IF($D287="","",VLOOKUP($AE287,Relay_Req!$A$2:$I$16,5))</f>
        <v/>
      </c>
      <c r="H287" s="157"/>
      <c r="I287" s="158" t="str">
        <f t="shared" si="22"/>
        <v/>
      </c>
      <c r="J287" s="148" t="str">
        <f>IF($D287="","",VLOOKUP($AE287,Relay_Req!$A$2:$I$16,6))</f>
        <v/>
      </c>
      <c r="K287" s="146"/>
      <c r="L287" s="147" t="str">
        <f t="shared" si="23"/>
        <v/>
      </c>
      <c r="M287" s="148" t="str">
        <f>IF($D287="","",VLOOKUP($AE287,Relay_Req!$A$2:$I$16,7))</f>
        <v/>
      </c>
      <c r="N287" s="146"/>
      <c r="O287" s="147" t="str">
        <f t="shared" si="24"/>
        <v/>
      </c>
      <c r="P287" s="148" t="str">
        <f>IF($D287="","",VLOOKUP($AE287,Relay_Req!$A$2:$I$16,8))</f>
        <v/>
      </c>
      <c r="Q287" s="149" t="str">
        <f t="shared" ref="Q287:Q314" si="25">IF($D287="","",$J$6+AC287)</f>
        <v/>
      </c>
      <c r="R287" s="150" t="str">
        <f>IF(OR($D287="",GlobalParameters!$C$12=""),"",$AA287)</f>
        <v/>
      </c>
      <c r="S287" s="151"/>
      <c r="T287" s="144"/>
      <c r="U287" s="144"/>
      <c r="V287" s="144"/>
      <c r="W287" s="144"/>
      <c r="X287" s="144"/>
      <c r="Y287" s="144"/>
      <c r="Z287" s="144"/>
      <c r="AA287" s="152" t="str">
        <f>IF(OR($D287="",$AB287="",GlobalParameters!$C$12=""),"",IF($AE287&lt;160,$AB287-VLOOKUP($AE287,Relay_Req!$A$2:$I$16,9),""))</f>
        <v/>
      </c>
      <c r="AB287" s="144"/>
      <c r="AC287" s="144"/>
      <c r="AD287" s="151"/>
      <c r="AE287" s="126" t="e">
        <f>100+VLOOKUP($D287,Relay_Req!$N$2:$O$6,2)+VLOOKUP(GlobalParameters!$C$12,Relay_Req!$P$2:$Q$4,2)</f>
        <v>#N/A</v>
      </c>
    </row>
    <row r="288" spans="1:31" x14ac:dyDescent="0.25">
      <c r="A288" s="125"/>
      <c r="B288" s="144"/>
      <c r="C288" s="144"/>
      <c r="D288" s="145"/>
      <c r="E288" s="157"/>
      <c r="F288" s="158" t="str">
        <f t="shared" si="21"/>
        <v/>
      </c>
      <c r="G288" s="148" t="str">
        <f>IF($D288="","",VLOOKUP($AE288,Relay_Req!$A$2:$I$16,5))</f>
        <v/>
      </c>
      <c r="H288" s="157"/>
      <c r="I288" s="158" t="str">
        <f t="shared" si="22"/>
        <v/>
      </c>
      <c r="J288" s="148" t="str">
        <f>IF($D288="","",VLOOKUP($AE288,Relay_Req!$A$2:$I$16,6))</f>
        <v/>
      </c>
      <c r="K288" s="146"/>
      <c r="L288" s="147" t="str">
        <f t="shared" si="23"/>
        <v/>
      </c>
      <c r="M288" s="148" t="str">
        <f>IF($D288="","",VLOOKUP($AE288,Relay_Req!$A$2:$I$16,7))</f>
        <v/>
      </c>
      <c r="N288" s="146"/>
      <c r="O288" s="147" t="str">
        <f t="shared" si="24"/>
        <v/>
      </c>
      <c r="P288" s="148" t="str">
        <f>IF($D288="","",VLOOKUP($AE288,Relay_Req!$A$2:$I$16,8))</f>
        <v/>
      </c>
      <c r="Q288" s="149" t="str">
        <f t="shared" si="25"/>
        <v/>
      </c>
      <c r="R288" s="150" t="str">
        <f>IF(OR($D288="",GlobalParameters!$C$12=""),"",$AA288)</f>
        <v/>
      </c>
      <c r="S288" s="151"/>
      <c r="T288" s="144"/>
      <c r="U288" s="144"/>
      <c r="V288" s="144"/>
      <c r="W288" s="144"/>
      <c r="X288" s="144"/>
      <c r="Y288" s="144"/>
      <c r="Z288" s="144"/>
      <c r="AA288" s="152" t="str">
        <f>IF(OR($D288="",$AB288="",GlobalParameters!$C$12=""),"",IF($AE288&lt;160,$AB288-VLOOKUP($AE288,Relay_Req!$A$2:$I$16,9),""))</f>
        <v/>
      </c>
      <c r="AB288" s="144"/>
      <c r="AC288" s="144"/>
      <c r="AD288" s="151"/>
      <c r="AE288" s="126" t="e">
        <f>100+VLOOKUP($D288,Relay_Req!$N$2:$O$6,2)+VLOOKUP(GlobalParameters!$C$12,Relay_Req!$P$2:$Q$4,2)</f>
        <v>#N/A</v>
      </c>
    </row>
    <row r="289" spans="1:31" x14ac:dyDescent="0.25">
      <c r="A289" s="125"/>
      <c r="B289" s="144"/>
      <c r="C289" s="144"/>
      <c r="D289" s="145"/>
      <c r="E289" s="157"/>
      <c r="F289" s="158" t="str">
        <f t="shared" si="21"/>
        <v/>
      </c>
      <c r="G289" s="148" t="str">
        <f>IF($D289="","",VLOOKUP($AE289,Relay_Req!$A$2:$I$16,5))</f>
        <v/>
      </c>
      <c r="H289" s="157"/>
      <c r="I289" s="158" t="str">
        <f t="shared" si="22"/>
        <v/>
      </c>
      <c r="J289" s="148" t="str">
        <f>IF($D289="","",VLOOKUP($AE289,Relay_Req!$A$2:$I$16,6))</f>
        <v/>
      </c>
      <c r="K289" s="146"/>
      <c r="L289" s="147" t="str">
        <f t="shared" si="23"/>
        <v/>
      </c>
      <c r="M289" s="148" t="str">
        <f>IF($D289="","",VLOOKUP($AE289,Relay_Req!$A$2:$I$16,7))</f>
        <v/>
      </c>
      <c r="N289" s="146"/>
      <c r="O289" s="147" t="str">
        <f t="shared" si="24"/>
        <v/>
      </c>
      <c r="P289" s="148" t="str">
        <f>IF($D289="","",VLOOKUP($AE289,Relay_Req!$A$2:$I$16,8))</f>
        <v/>
      </c>
      <c r="Q289" s="149" t="str">
        <f t="shared" si="25"/>
        <v/>
      </c>
      <c r="R289" s="150" t="str">
        <f>IF(OR($D289="",GlobalParameters!$C$12=""),"",$AA289)</f>
        <v/>
      </c>
      <c r="S289" s="151"/>
      <c r="T289" s="144"/>
      <c r="U289" s="144"/>
      <c r="V289" s="144"/>
      <c r="W289" s="144"/>
      <c r="X289" s="144"/>
      <c r="Y289" s="144"/>
      <c r="Z289" s="144"/>
      <c r="AA289" s="152" t="str">
        <f>IF(OR($D289="",$AB289="",GlobalParameters!$C$12=""),"",IF($AE289&lt;160,$AB289-VLOOKUP($AE289,Relay_Req!$A$2:$I$16,9),""))</f>
        <v/>
      </c>
      <c r="AB289" s="144"/>
      <c r="AC289" s="144"/>
      <c r="AD289" s="151"/>
      <c r="AE289" s="126" t="e">
        <f>100+VLOOKUP($D289,Relay_Req!$N$2:$O$6,2)+VLOOKUP(GlobalParameters!$C$12,Relay_Req!$P$2:$Q$4,2)</f>
        <v>#N/A</v>
      </c>
    </row>
    <row r="290" spans="1:31" x14ac:dyDescent="0.25">
      <c r="A290" s="125"/>
      <c r="B290" s="144"/>
      <c r="C290" s="144"/>
      <c r="D290" s="145"/>
      <c r="E290" s="157"/>
      <c r="F290" s="158" t="str">
        <f t="shared" si="21"/>
        <v/>
      </c>
      <c r="G290" s="148" t="str">
        <f>IF($D290="","",VLOOKUP($AE290,Relay_Req!$A$2:$I$16,5))</f>
        <v/>
      </c>
      <c r="H290" s="157"/>
      <c r="I290" s="158" t="str">
        <f t="shared" si="22"/>
        <v/>
      </c>
      <c r="J290" s="148" t="str">
        <f>IF($D290="","",VLOOKUP($AE290,Relay_Req!$A$2:$I$16,6))</f>
        <v/>
      </c>
      <c r="K290" s="146"/>
      <c r="L290" s="147" t="str">
        <f t="shared" si="23"/>
        <v/>
      </c>
      <c r="M290" s="148" t="str">
        <f>IF($D290="","",VLOOKUP($AE290,Relay_Req!$A$2:$I$16,7))</f>
        <v/>
      </c>
      <c r="N290" s="146"/>
      <c r="O290" s="147" t="str">
        <f t="shared" si="24"/>
        <v/>
      </c>
      <c r="P290" s="148" t="str">
        <f>IF($D290="","",VLOOKUP($AE290,Relay_Req!$A$2:$I$16,8))</f>
        <v/>
      </c>
      <c r="Q290" s="149" t="str">
        <f t="shared" si="25"/>
        <v/>
      </c>
      <c r="R290" s="150" t="str">
        <f>IF(OR($D290="",GlobalParameters!$C$12=""),"",$AA290)</f>
        <v/>
      </c>
      <c r="S290" s="151"/>
      <c r="T290" s="144"/>
      <c r="U290" s="144"/>
      <c r="V290" s="144"/>
      <c r="W290" s="144"/>
      <c r="X290" s="144"/>
      <c r="Y290" s="144"/>
      <c r="Z290" s="144"/>
      <c r="AA290" s="152" t="str">
        <f>IF(OR($D290="",$AB290="",GlobalParameters!$C$12=""),"",IF($AE290&lt;160,$AB290-VLOOKUP($AE290,Relay_Req!$A$2:$I$16,9),""))</f>
        <v/>
      </c>
      <c r="AB290" s="144"/>
      <c r="AC290" s="144"/>
      <c r="AD290" s="151"/>
      <c r="AE290" s="126" t="e">
        <f>100+VLOOKUP($D290,Relay_Req!$N$2:$O$6,2)+VLOOKUP(GlobalParameters!$C$12,Relay_Req!$P$2:$Q$4,2)</f>
        <v>#N/A</v>
      </c>
    </row>
    <row r="291" spans="1:31" x14ac:dyDescent="0.25">
      <c r="A291" s="125"/>
      <c r="B291" s="144"/>
      <c r="C291" s="144"/>
      <c r="D291" s="145"/>
      <c r="E291" s="157"/>
      <c r="F291" s="158" t="str">
        <f t="shared" si="21"/>
        <v/>
      </c>
      <c r="G291" s="148" t="str">
        <f>IF($D291="","",VLOOKUP($AE291,Relay_Req!$A$2:$I$16,5))</f>
        <v/>
      </c>
      <c r="H291" s="157"/>
      <c r="I291" s="158" t="str">
        <f t="shared" si="22"/>
        <v/>
      </c>
      <c r="J291" s="148" t="str">
        <f>IF($D291="","",VLOOKUP($AE291,Relay_Req!$A$2:$I$16,6))</f>
        <v/>
      </c>
      <c r="K291" s="146"/>
      <c r="L291" s="147" t="str">
        <f t="shared" si="23"/>
        <v/>
      </c>
      <c r="M291" s="148" t="str">
        <f>IF($D291="","",VLOOKUP($AE291,Relay_Req!$A$2:$I$16,7))</f>
        <v/>
      </c>
      <c r="N291" s="146"/>
      <c r="O291" s="147" t="str">
        <f t="shared" si="24"/>
        <v/>
      </c>
      <c r="P291" s="148" t="str">
        <f>IF($D291="","",VLOOKUP($AE291,Relay_Req!$A$2:$I$16,8))</f>
        <v/>
      </c>
      <c r="Q291" s="149" t="str">
        <f t="shared" si="25"/>
        <v/>
      </c>
      <c r="R291" s="150" t="str">
        <f>IF(OR($D291="",GlobalParameters!$C$12=""),"",$AA291)</f>
        <v/>
      </c>
      <c r="S291" s="151"/>
      <c r="T291" s="144"/>
      <c r="U291" s="144"/>
      <c r="V291" s="144"/>
      <c r="W291" s="144"/>
      <c r="X291" s="144"/>
      <c r="Y291" s="144"/>
      <c r="Z291" s="144"/>
      <c r="AA291" s="152" t="str">
        <f>IF(OR($D291="",$AB291="",GlobalParameters!$C$12=""),"",IF($AE291&lt;160,$AB291-VLOOKUP($AE291,Relay_Req!$A$2:$I$16,9),""))</f>
        <v/>
      </c>
      <c r="AB291" s="144"/>
      <c r="AC291" s="144"/>
      <c r="AD291" s="151"/>
      <c r="AE291" s="126" t="e">
        <f>100+VLOOKUP($D291,Relay_Req!$N$2:$O$6,2)+VLOOKUP(GlobalParameters!$C$12,Relay_Req!$P$2:$Q$4,2)</f>
        <v>#N/A</v>
      </c>
    </row>
    <row r="292" spans="1:31" x14ac:dyDescent="0.25">
      <c r="A292" s="125"/>
      <c r="B292" s="144"/>
      <c r="C292" s="144"/>
      <c r="D292" s="145"/>
      <c r="E292" s="157"/>
      <c r="F292" s="158" t="str">
        <f t="shared" si="21"/>
        <v/>
      </c>
      <c r="G292" s="148" t="str">
        <f>IF($D292="","",VLOOKUP($AE292,Relay_Req!$A$2:$I$16,5))</f>
        <v/>
      </c>
      <c r="H292" s="157"/>
      <c r="I292" s="158" t="str">
        <f t="shared" si="22"/>
        <v/>
      </c>
      <c r="J292" s="148" t="str">
        <f>IF($D292="","",VLOOKUP($AE292,Relay_Req!$A$2:$I$16,6))</f>
        <v/>
      </c>
      <c r="K292" s="146"/>
      <c r="L292" s="147" t="str">
        <f t="shared" si="23"/>
        <v/>
      </c>
      <c r="M292" s="148" t="str">
        <f>IF($D292="","",VLOOKUP($AE292,Relay_Req!$A$2:$I$16,7))</f>
        <v/>
      </c>
      <c r="N292" s="146"/>
      <c r="O292" s="147" t="str">
        <f t="shared" si="24"/>
        <v/>
      </c>
      <c r="P292" s="148" t="str">
        <f>IF($D292="","",VLOOKUP($AE292,Relay_Req!$A$2:$I$16,8))</f>
        <v/>
      </c>
      <c r="Q292" s="149" t="str">
        <f t="shared" si="25"/>
        <v/>
      </c>
      <c r="R292" s="150" t="str">
        <f>IF(OR($D292="",GlobalParameters!$C$12=""),"",$AA292)</f>
        <v/>
      </c>
      <c r="S292" s="151"/>
      <c r="T292" s="144"/>
      <c r="U292" s="144"/>
      <c r="V292" s="144"/>
      <c r="W292" s="144"/>
      <c r="X292" s="144"/>
      <c r="Y292" s="144"/>
      <c r="Z292" s="144"/>
      <c r="AA292" s="152" t="str">
        <f>IF(OR($D292="",$AB292="",GlobalParameters!$C$12=""),"",IF($AE292&lt;160,$AB292-VLOOKUP($AE292,Relay_Req!$A$2:$I$16,9),""))</f>
        <v/>
      </c>
      <c r="AB292" s="144"/>
      <c r="AC292" s="144"/>
      <c r="AD292" s="151"/>
      <c r="AE292" s="126" t="e">
        <f>100+VLOOKUP($D292,Relay_Req!$N$2:$O$6,2)+VLOOKUP(GlobalParameters!$C$12,Relay_Req!$P$2:$Q$4,2)</f>
        <v>#N/A</v>
      </c>
    </row>
    <row r="293" spans="1:31" x14ac:dyDescent="0.25">
      <c r="A293" s="125"/>
      <c r="B293" s="144"/>
      <c r="C293" s="144"/>
      <c r="D293" s="145"/>
      <c r="E293" s="157"/>
      <c r="F293" s="158" t="str">
        <f t="shared" si="21"/>
        <v/>
      </c>
      <c r="G293" s="148" t="str">
        <f>IF($D293="","",VLOOKUP($AE293,Relay_Req!$A$2:$I$16,5))</f>
        <v/>
      </c>
      <c r="H293" s="157"/>
      <c r="I293" s="158" t="str">
        <f t="shared" si="22"/>
        <v/>
      </c>
      <c r="J293" s="148" t="str">
        <f>IF($D293="","",VLOOKUP($AE293,Relay_Req!$A$2:$I$16,6))</f>
        <v/>
      </c>
      <c r="K293" s="146"/>
      <c r="L293" s="147" t="str">
        <f t="shared" si="23"/>
        <v/>
      </c>
      <c r="M293" s="148" t="str">
        <f>IF($D293="","",VLOOKUP($AE293,Relay_Req!$A$2:$I$16,7))</f>
        <v/>
      </c>
      <c r="N293" s="146"/>
      <c r="O293" s="147" t="str">
        <f t="shared" si="24"/>
        <v/>
      </c>
      <c r="P293" s="148" t="str">
        <f>IF($D293="","",VLOOKUP($AE293,Relay_Req!$A$2:$I$16,8))</f>
        <v/>
      </c>
      <c r="Q293" s="149" t="str">
        <f t="shared" si="25"/>
        <v/>
      </c>
      <c r="R293" s="150" t="str">
        <f>IF(OR($D293="",GlobalParameters!$C$12=""),"",$AA293)</f>
        <v/>
      </c>
      <c r="S293" s="151"/>
      <c r="T293" s="144"/>
      <c r="U293" s="144"/>
      <c r="V293" s="144"/>
      <c r="W293" s="144"/>
      <c r="X293" s="144"/>
      <c r="Y293" s="144"/>
      <c r="Z293" s="144"/>
      <c r="AA293" s="152" t="str">
        <f>IF(OR($D293="",$AB293="",GlobalParameters!$C$12=""),"",IF($AE293&lt;160,$AB293-VLOOKUP($AE293,Relay_Req!$A$2:$I$16,9),""))</f>
        <v/>
      </c>
      <c r="AB293" s="144"/>
      <c r="AC293" s="144"/>
      <c r="AD293" s="151"/>
      <c r="AE293" s="126" t="e">
        <f>100+VLOOKUP($D293,Relay_Req!$N$2:$O$6,2)+VLOOKUP(GlobalParameters!$C$12,Relay_Req!$P$2:$Q$4,2)</f>
        <v>#N/A</v>
      </c>
    </row>
    <row r="294" spans="1:31" x14ac:dyDescent="0.25">
      <c r="A294" s="125"/>
      <c r="B294" s="144"/>
      <c r="C294" s="144"/>
      <c r="D294" s="145"/>
      <c r="E294" s="157"/>
      <c r="F294" s="158" t="str">
        <f t="shared" si="21"/>
        <v/>
      </c>
      <c r="G294" s="148" t="str">
        <f>IF($D294="","",VLOOKUP($AE294,Relay_Req!$A$2:$I$16,5))</f>
        <v/>
      </c>
      <c r="H294" s="157"/>
      <c r="I294" s="158" t="str">
        <f t="shared" si="22"/>
        <v/>
      </c>
      <c r="J294" s="148" t="str">
        <f>IF($D294="","",VLOOKUP($AE294,Relay_Req!$A$2:$I$16,6))</f>
        <v/>
      </c>
      <c r="K294" s="146"/>
      <c r="L294" s="147" t="str">
        <f t="shared" si="23"/>
        <v/>
      </c>
      <c r="M294" s="148" t="str">
        <f>IF($D294="","",VLOOKUP($AE294,Relay_Req!$A$2:$I$16,7))</f>
        <v/>
      </c>
      <c r="N294" s="146"/>
      <c r="O294" s="147" t="str">
        <f t="shared" si="24"/>
        <v/>
      </c>
      <c r="P294" s="148" t="str">
        <f>IF($D294="","",VLOOKUP($AE294,Relay_Req!$A$2:$I$16,8))</f>
        <v/>
      </c>
      <c r="Q294" s="149" t="str">
        <f t="shared" si="25"/>
        <v/>
      </c>
      <c r="R294" s="150" t="str">
        <f>IF(OR($D294="",GlobalParameters!$C$12=""),"",$AA294)</f>
        <v/>
      </c>
      <c r="S294" s="151"/>
      <c r="T294" s="144"/>
      <c r="U294" s="144"/>
      <c r="V294" s="144"/>
      <c r="W294" s="144"/>
      <c r="X294" s="144"/>
      <c r="Y294" s="144"/>
      <c r="Z294" s="144"/>
      <c r="AA294" s="152" t="str">
        <f>IF(OR($D294="",$AB294="",GlobalParameters!$C$12=""),"",IF($AE294&lt;160,$AB294-VLOOKUP($AE294,Relay_Req!$A$2:$I$16,9),""))</f>
        <v/>
      </c>
      <c r="AB294" s="144"/>
      <c r="AC294" s="144"/>
      <c r="AD294" s="151"/>
      <c r="AE294" s="126" t="e">
        <f>100+VLOOKUP($D294,Relay_Req!$N$2:$O$6,2)+VLOOKUP(GlobalParameters!$C$12,Relay_Req!$P$2:$Q$4,2)</f>
        <v>#N/A</v>
      </c>
    </row>
    <row r="295" spans="1:31" x14ac:dyDescent="0.25">
      <c r="A295" s="125"/>
      <c r="B295" s="144"/>
      <c r="C295" s="144"/>
      <c r="D295" s="145"/>
      <c r="E295" s="157"/>
      <c r="F295" s="158" t="str">
        <f t="shared" si="21"/>
        <v/>
      </c>
      <c r="G295" s="148" t="str">
        <f>IF($D295="","",VLOOKUP($AE295,Relay_Req!$A$2:$I$16,5))</f>
        <v/>
      </c>
      <c r="H295" s="157"/>
      <c r="I295" s="158" t="str">
        <f t="shared" si="22"/>
        <v/>
      </c>
      <c r="J295" s="148" t="str">
        <f>IF($D295="","",VLOOKUP($AE295,Relay_Req!$A$2:$I$16,6))</f>
        <v/>
      </c>
      <c r="K295" s="146"/>
      <c r="L295" s="147" t="str">
        <f t="shared" si="23"/>
        <v/>
      </c>
      <c r="M295" s="148" t="str">
        <f>IF($D295="","",VLOOKUP($AE295,Relay_Req!$A$2:$I$16,7))</f>
        <v/>
      </c>
      <c r="N295" s="146"/>
      <c r="O295" s="147" t="str">
        <f t="shared" si="24"/>
        <v/>
      </c>
      <c r="P295" s="148" t="str">
        <f>IF($D295="","",VLOOKUP($AE295,Relay_Req!$A$2:$I$16,8))</f>
        <v/>
      </c>
      <c r="Q295" s="149" t="str">
        <f t="shared" si="25"/>
        <v/>
      </c>
      <c r="R295" s="150" t="str">
        <f>IF(OR($D295="",GlobalParameters!$C$12=""),"",$AA295)</f>
        <v/>
      </c>
      <c r="S295" s="151"/>
      <c r="T295" s="144"/>
      <c r="U295" s="144"/>
      <c r="V295" s="144"/>
      <c r="W295" s="144"/>
      <c r="X295" s="144"/>
      <c r="Y295" s="144"/>
      <c r="Z295" s="144"/>
      <c r="AA295" s="152" t="str">
        <f>IF(OR($D295="",$AB295="",GlobalParameters!$C$12=""),"",IF($AE295&lt;160,$AB295-VLOOKUP($AE295,Relay_Req!$A$2:$I$16,9),""))</f>
        <v/>
      </c>
      <c r="AB295" s="144"/>
      <c r="AC295" s="144"/>
      <c r="AD295" s="151"/>
      <c r="AE295" s="126" t="e">
        <f>100+VLOOKUP($D295,Relay_Req!$N$2:$O$6,2)+VLOOKUP(GlobalParameters!$C$12,Relay_Req!$P$2:$Q$4,2)</f>
        <v>#N/A</v>
      </c>
    </row>
    <row r="296" spans="1:31" x14ac:dyDescent="0.25">
      <c r="A296" s="125"/>
      <c r="B296" s="144"/>
      <c r="C296" s="144"/>
      <c r="D296" s="145"/>
      <c r="E296" s="157"/>
      <c r="F296" s="158" t="str">
        <f t="shared" si="21"/>
        <v/>
      </c>
      <c r="G296" s="148" t="str">
        <f>IF($D296="","",VLOOKUP($AE296,Relay_Req!$A$2:$I$16,5))</f>
        <v/>
      </c>
      <c r="H296" s="157"/>
      <c r="I296" s="158" t="str">
        <f t="shared" si="22"/>
        <v/>
      </c>
      <c r="J296" s="148" t="str">
        <f>IF($D296="","",VLOOKUP($AE296,Relay_Req!$A$2:$I$16,6))</f>
        <v/>
      </c>
      <c r="K296" s="146"/>
      <c r="L296" s="147" t="str">
        <f t="shared" si="23"/>
        <v/>
      </c>
      <c r="M296" s="148" t="str">
        <f>IF($D296="","",VLOOKUP($AE296,Relay_Req!$A$2:$I$16,7))</f>
        <v/>
      </c>
      <c r="N296" s="146"/>
      <c r="O296" s="147" t="str">
        <f t="shared" si="24"/>
        <v/>
      </c>
      <c r="P296" s="148" t="str">
        <f>IF($D296="","",VLOOKUP($AE296,Relay_Req!$A$2:$I$16,8))</f>
        <v/>
      </c>
      <c r="Q296" s="149" t="str">
        <f t="shared" si="25"/>
        <v/>
      </c>
      <c r="R296" s="150" t="str">
        <f>IF(OR($D296="",GlobalParameters!$C$12=""),"",$AA296)</f>
        <v/>
      </c>
      <c r="S296" s="151"/>
      <c r="T296" s="144"/>
      <c r="U296" s="144"/>
      <c r="V296" s="144"/>
      <c r="W296" s="144"/>
      <c r="X296" s="144"/>
      <c r="Y296" s="144"/>
      <c r="Z296" s="144"/>
      <c r="AA296" s="152" t="str">
        <f>IF(OR($D296="",$AB296="",GlobalParameters!$C$12=""),"",IF($AE296&lt;160,$AB296-VLOOKUP($AE296,Relay_Req!$A$2:$I$16,9),""))</f>
        <v/>
      </c>
      <c r="AB296" s="144"/>
      <c r="AC296" s="144"/>
      <c r="AD296" s="151"/>
      <c r="AE296" s="126" t="e">
        <f>100+VLOOKUP($D296,Relay_Req!$N$2:$O$6,2)+VLOOKUP(GlobalParameters!$C$12,Relay_Req!$P$2:$Q$4,2)</f>
        <v>#N/A</v>
      </c>
    </row>
    <row r="297" spans="1:31" x14ac:dyDescent="0.25">
      <c r="A297" s="125"/>
      <c r="B297" s="144"/>
      <c r="C297" s="144"/>
      <c r="D297" s="145"/>
      <c r="E297" s="157"/>
      <c r="F297" s="158" t="str">
        <f t="shared" si="21"/>
        <v/>
      </c>
      <c r="G297" s="148" t="str">
        <f>IF($D297="","",VLOOKUP($AE297,Relay_Req!$A$2:$I$16,5))</f>
        <v/>
      </c>
      <c r="H297" s="157"/>
      <c r="I297" s="158" t="str">
        <f t="shared" si="22"/>
        <v/>
      </c>
      <c r="J297" s="148" t="str">
        <f>IF($D297="","",VLOOKUP($AE297,Relay_Req!$A$2:$I$16,6))</f>
        <v/>
      </c>
      <c r="K297" s="146"/>
      <c r="L297" s="147" t="str">
        <f t="shared" si="23"/>
        <v/>
      </c>
      <c r="M297" s="148" t="str">
        <f>IF($D297="","",VLOOKUP($AE297,Relay_Req!$A$2:$I$16,7))</f>
        <v/>
      </c>
      <c r="N297" s="146"/>
      <c r="O297" s="147" t="str">
        <f t="shared" si="24"/>
        <v/>
      </c>
      <c r="P297" s="148" t="str">
        <f>IF($D297="","",VLOOKUP($AE297,Relay_Req!$A$2:$I$16,8))</f>
        <v/>
      </c>
      <c r="Q297" s="149" t="str">
        <f t="shared" si="25"/>
        <v/>
      </c>
      <c r="R297" s="150" t="str">
        <f>IF(OR($D297="",GlobalParameters!$C$12=""),"",$AA297)</f>
        <v/>
      </c>
      <c r="S297" s="151"/>
      <c r="T297" s="144"/>
      <c r="U297" s="144"/>
      <c r="V297" s="144"/>
      <c r="W297" s="144"/>
      <c r="X297" s="144"/>
      <c r="Y297" s="144"/>
      <c r="Z297" s="144"/>
      <c r="AA297" s="152" t="str">
        <f>IF(OR($D297="",$AB297="",GlobalParameters!$C$12=""),"",IF($AE297&lt;160,$AB297-VLOOKUP($AE297,Relay_Req!$A$2:$I$16,9),""))</f>
        <v/>
      </c>
      <c r="AB297" s="144"/>
      <c r="AC297" s="144"/>
      <c r="AD297" s="151"/>
      <c r="AE297" s="126" t="e">
        <f>100+VLOOKUP($D297,Relay_Req!$N$2:$O$6,2)+VLOOKUP(GlobalParameters!$C$12,Relay_Req!$P$2:$Q$4,2)</f>
        <v>#N/A</v>
      </c>
    </row>
    <row r="298" spans="1:31" x14ac:dyDescent="0.25">
      <c r="A298" s="125"/>
      <c r="B298" s="144"/>
      <c r="C298" s="144"/>
      <c r="D298" s="145"/>
      <c r="E298" s="157"/>
      <c r="F298" s="158" t="str">
        <f t="shared" si="21"/>
        <v/>
      </c>
      <c r="G298" s="148" t="str">
        <f>IF($D298="","",VLOOKUP($AE298,Relay_Req!$A$2:$I$16,5))</f>
        <v/>
      </c>
      <c r="H298" s="157"/>
      <c r="I298" s="158" t="str">
        <f t="shared" si="22"/>
        <v/>
      </c>
      <c r="J298" s="148" t="str">
        <f>IF($D298="","",VLOOKUP($AE298,Relay_Req!$A$2:$I$16,6))</f>
        <v/>
      </c>
      <c r="K298" s="146"/>
      <c r="L298" s="147" t="str">
        <f t="shared" si="23"/>
        <v/>
      </c>
      <c r="M298" s="148" t="str">
        <f>IF($D298="","",VLOOKUP($AE298,Relay_Req!$A$2:$I$16,7))</f>
        <v/>
      </c>
      <c r="N298" s="146"/>
      <c r="O298" s="147" t="str">
        <f t="shared" si="24"/>
        <v/>
      </c>
      <c r="P298" s="148" t="str">
        <f>IF($D298="","",VLOOKUP($AE298,Relay_Req!$A$2:$I$16,8))</f>
        <v/>
      </c>
      <c r="Q298" s="149" t="str">
        <f t="shared" si="25"/>
        <v/>
      </c>
      <c r="R298" s="150" t="str">
        <f>IF(OR($D298="",GlobalParameters!$C$12=""),"",$AA298)</f>
        <v/>
      </c>
      <c r="S298" s="151"/>
      <c r="T298" s="144"/>
      <c r="U298" s="144"/>
      <c r="V298" s="144"/>
      <c r="W298" s="144"/>
      <c r="X298" s="144"/>
      <c r="Y298" s="144"/>
      <c r="Z298" s="144"/>
      <c r="AA298" s="152" t="str">
        <f>IF(OR($D298="",$AB298="",GlobalParameters!$C$12=""),"",IF($AE298&lt;160,$AB298-VLOOKUP($AE298,Relay_Req!$A$2:$I$16,9),""))</f>
        <v/>
      </c>
      <c r="AB298" s="144"/>
      <c r="AC298" s="144"/>
      <c r="AD298" s="151"/>
      <c r="AE298" s="126" t="e">
        <f>100+VLOOKUP($D298,Relay_Req!$N$2:$O$6,2)+VLOOKUP(GlobalParameters!$C$12,Relay_Req!$P$2:$Q$4,2)</f>
        <v>#N/A</v>
      </c>
    </row>
    <row r="299" spans="1:31" x14ac:dyDescent="0.25">
      <c r="A299" s="125"/>
      <c r="B299" s="144"/>
      <c r="C299" s="144"/>
      <c r="D299" s="145"/>
      <c r="E299" s="157"/>
      <c r="F299" s="158" t="str">
        <f t="shared" si="21"/>
        <v/>
      </c>
      <c r="G299" s="148" t="str">
        <f>IF($D299="","",VLOOKUP($AE299,Relay_Req!$A$2:$I$16,5))</f>
        <v/>
      </c>
      <c r="H299" s="157"/>
      <c r="I299" s="158" t="str">
        <f t="shared" si="22"/>
        <v/>
      </c>
      <c r="J299" s="148" t="str">
        <f>IF($D299="","",VLOOKUP($AE299,Relay_Req!$A$2:$I$16,6))</f>
        <v/>
      </c>
      <c r="K299" s="146"/>
      <c r="L299" s="147" t="str">
        <f t="shared" si="23"/>
        <v/>
      </c>
      <c r="M299" s="148" t="str">
        <f>IF($D299="","",VLOOKUP($AE299,Relay_Req!$A$2:$I$16,7))</f>
        <v/>
      </c>
      <c r="N299" s="146"/>
      <c r="O299" s="147" t="str">
        <f t="shared" si="24"/>
        <v/>
      </c>
      <c r="P299" s="148" t="str">
        <f>IF($D299="","",VLOOKUP($AE299,Relay_Req!$A$2:$I$16,8))</f>
        <v/>
      </c>
      <c r="Q299" s="149" t="str">
        <f t="shared" si="25"/>
        <v/>
      </c>
      <c r="R299" s="150" t="str">
        <f>IF(OR($D299="",GlobalParameters!$C$12=""),"",$AA299)</f>
        <v/>
      </c>
      <c r="S299" s="151"/>
      <c r="T299" s="144"/>
      <c r="U299" s="144"/>
      <c r="V299" s="144"/>
      <c r="W299" s="144"/>
      <c r="X299" s="144"/>
      <c r="Y299" s="144"/>
      <c r="Z299" s="144"/>
      <c r="AA299" s="152" t="str">
        <f>IF(OR($D299="",$AB299="",GlobalParameters!$C$12=""),"",IF($AE299&lt;160,$AB299-VLOOKUP($AE299,Relay_Req!$A$2:$I$16,9),""))</f>
        <v/>
      </c>
      <c r="AB299" s="144"/>
      <c r="AC299" s="144"/>
      <c r="AD299" s="151"/>
      <c r="AE299" s="126" t="e">
        <f>100+VLOOKUP($D299,Relay_Req!$N$2:$O$6,2)+VLOOKUP(GlobalParameters!$C$12,Relay_Req!$P$2:$Q$4,2)</f>
        <v>#N/A</v>
      </c>
    </row>
    <row r="300" spans="1:31" x14ac:dyDescent="0.25">
      <c r="A300" s="125"/>
      <c r="B300" s="144"/>
      <c r="C300" s="144"/>
      <c r="D300" s="145"/>
      <c r="E300" s="157"/>
      <c r="F300" s="158" t="str">
        <f t="shared" si="21"/>
        <v/>
      </c>
      <c r="G300" s="148" t="str">
        <f>IF($D300="","",VLOOKUP($AE300,Relay_Req!$A$2:$I$16,5))</f>
        <v/>
      </c>
      <c r="H300" s="157"/>
      <c r="I300" s="158" t="str">
        <f t="shared" si="22"/>
        <v/>
      </c>
      <c r="J300" s="148" t="str">
        <f>IF($D300="","",VLOOKUP($AE300,Relay_Req!$A$2:$I$16,6))</f>
        <v/>
      </c>
      <c r="K300" s="146"/>
      <c r="L300" s="147" t="str">
        <f t="shared" si="23"/>
        <v/>
      </c>
      <c r="M300" s="148" t="str">
        <f>IF($D300="","",VLOOKUP($AE300,Relay_Req!$A$2:$I$16,7))</f>
        <v/>
      </c>
      <c r="N300" s="146"/>
      <c r="O300" s="147" t="str">
        <f t="shared" si="24"/>
        <v/>
      </c>
      <c r="P300" s="148" t="str">
        <f>IF($D300="","",VLOOKUP($AE300,Relay_Req!$A$2:$I$16,8))</f>
        <v/>
      </c>
      <c r="Q300" s="149" t="str">
        <f t="shared" si="25"/>
        <v/>
      </c>
      <c r="R300" s="150" t="str">
        <f>IF(OR($D300="",GlobalParameters!$C$12=""),"",$AA300)</f>
        <v/>
      </c>
      <c r="S300" s="151"/>
      <c r="T300" s="144"/>
      <c r="U300" s="144"/>
      <c r="V300" s="144"/>
      <c r="W300" s="144"/>
      <c r="X300" s="144"/>
      <c r="Y300" s="144"/>
      <c r="Z300" s="144"/>
      <c r="AA300" s="152" t="str">
        <f>IF(OR($D300="",$AB300="",GlobalParameters!$C$12=""),"",IF($AE300&lt;160,$AB300-VLOOKUP($AE300,Relay_Req!$A$2:$I$16,9),""))</f>
        <v/>
      </c>
      <c r="AB300" s="144"/>
      <c r="AC300" s="144"/>
      <c r="AD300" s="151"/>
      <c r="AE300" s="126" t="e">
        <f>100+VLOOKUP($D300,Relay_Req!$N$2:$O$6,2)+VLOOKUP(GlobalParameters!$C$12,Relay_Req!$P$2:$Q$4,2)</f>
        <v>#N/A</v>
      </c>
    </row>
    <row r="301" spans="1:31" x14ac:dyDescent="0.25">
      <c r="A301" s="125"/>
      <c r="B301" s="144"/>
      <c r="C301" s="144"/>
      <c r="D301" s="145"/>
      <c r="E301" s="157"/>
      <c r="F301" s="158" t="str">
        <f t="shared" si="21"/>
        <v/>
      </c>
      <c r="G301" s="148" t="str">
        <f>IF($D301="","",VLOOKUP($AE301,Relay_Req!$A$2:$I$16,5))</f>
        <v/>
      </c>
      <c r="H301" s="157"/>
      <c r="I301" s="158" t="str">
        <f t="shared" si="22"/>
        <v/>
      </c>
      <c r="J301" s="148" t="str">
        <f>IF($D301="","",VLOOKUP($AE301,Relay_Req!$A$2:$I$16,6))</f>
        <v/>
      </c>
      <c r="K301" s="146"/>
      <c r="L301" s="147" t="str">
        <f t="shared" si="23"/>
        <v/>
      </c>
      <c r="M301" s="148" t="str">
        <f>IF($D301="","",VLOOKUP($AE301,Relay_Req!$A$2:$I$16,7))</f>
        <v/>
      </c>
      <c r="N301" s="146"/>
      <c r="O301" s="147" t="str">
        <f t="shared" si="24"/>
        <v/>
      </c>
      <c r="P301" s="148" t="str">
        <f>IF($D301="","",VLOOKUP($AE301,Relay_Req!$A$2:$I$16,8))</f>
        <v/>
      </c>
      <c r="Q301" s="149" t="str">
        <f t="shared" si="25"/>
        <v/>
      </c>
      <c r="R301" s="150" t="str">
        <f>IF(OR($D301="",GlobalParameters!$C$12=""),"",$AA301)</f>
        <v/>
      </c>
      <c r="S301" s="151"/>
      <c r="T301" s="144"/>
      <c r="U301" s="144"/>
      <c r="V301" s="144"/>
      <c r="W301" s="144"/>
      <c r="X301" s="144"/>
      <c r="Y301" s="144"/>
      <c r="Z301" s="144"/>
      <c r="AA301" s="152" t="str">
        <f>IF(OR($D301="",$AB301="",GlobalParameters!$C$12=""),"",IF($AE301&lt;160,$AB301-VLOOKUP($AE301,Relay_Req!$A$2:$I$16,9),""))</f>
        <v/>
      </c>
      <c r="AB301" s="144"/>
      <c r="AC301" s="144"/>
      <c r="AD301" s="151"/>
      <c r="AE301" s="126" t="e">
        <f>100+VLOOKUP($D301,Relay_Req!$N$2:$O$6,2)+VLOOKUP(GlobalParameters!$C$12,Relay_Req!$P$2:$Q$4,2)</f>
        <v>#N/A</v>
      </c>
    </row>
    <row r="302" spans="1:31" x14ac:dyDescent="0.25">
      <c r="A302" s="125"/>
      <c r="B302" s="144"/>
      <c r="C302" s="144"/>
      <c r="D302" s="145"/>
      <c r="E302" s="157"/>
      <c r="F302" s="158" t="str">
        <f t="shared" si="21"/>
        <v/>
      </c>
      <c r="G302" s="148" t="str">
        <f>IF($D302="","",VLOOKUP($AE302,Relay_Req!$A$2:$I$16,5))</f>
        <v/>
      </c>
      <c r="H302" s="157"/>
      <c r="I302" s="158" t="str">
        <f t="shared" si="22"/>
        <v/>
      </c>
      <c r="J302" s="148" t="str">
        <f>IF($D302="","",VLOOKUP($AE302,Relay_Req!$A$2:$I$16,6))</f>
        <v/>
      </c>
      <c r="K302" s="146"/>
      <c r="L302" s="147" t="str">
        <f t="shared" si="23"/>
        <v/>
      </c>
      <c r="M302" s="148" t="str">
        <f>IF($D302="","",VLOOKUP($AE302,Relay_Req!$A$2:$I$16,7))</f>
        <v/>
      </c>
      <c r="N302" s="146"/>
      <c r="O302" s="147" t="str">
        <f t="shared" si="24"/>
        <v/>
      </c>
      <c r="P302" s="148" t="str">
        <f>IF($D302="","",VLOOKUP($AE302,Relay_Req!$A$2:$I$16,8))</f>
        <v/>
      </c>
      <c r="Q302" s="149" t="str">
        <f t="shared" si="25"/>
        <v/>
      </c>
      <c r="R302" s="150" t="str">
        <f>IF(OR($D302="",GlobalParameters!$C$12=""),"",$AA302)</f>
        <v/>
      </c>
      <c r="S302" s="151"/>
      <c r="T302" s="144"/>
      <c r="U302" s="144"/>
      <c r="V302" s="144"/>
      <c r="W302" s="144"/>
      <c r="X302" s="144"/>
      <c r="Y302" s="144"/>
      <c r="Z302" s="144"/>
      <c r="AA302" s="152" t="str">
        <f>IF(OR($D302="",$AB302="",GlobalParameters!$C$12=""),"",IF($AE302&lt;160,$AB302-VLOOKUP($AE302,Relay_Req!$A$2:$I$16,9),""))</f>
        <v/>
      </c>
      <c r="AB302" s="144"/>
      <c r="AC302" s="144"/>
      <c r="AD302" s="151"/>
      <c r="AE302" s="126" t="e">
        <f>100+VLOOKUP($D302,Relay_Req!$N$2:$O$6,2)+VLOOKUP(GlobalParameters!$C$12,Relay_Req!$P$2:$Q$4,2)</f>
        <v>#N/A</v>
      </c>
    </row>
    <row r="303" spans="1:31" x14ac:dyDescent="0.25">
      <c r="A303" s="125"/>
      <c r="B303" s="144"/>
      <c r="C303" s="144"/>
      <c r="D303" s="145"/>
      <c r="E303" s="157"/>
      <c r="F303" s="158" t="str">
        <f t="shared" si="21"/>
        <v/>
      </c>
      <c r="G303" s="148" t="str">
        <f>IF($D303="","",VLOOKUP($AE303,Relay_Req!$A$2:$I$16,5))</f>
        <v/>
      </c>
      <c r="H303" s="157"/>
      <c r="I303" s="158" t="str">
        <f t="shared" si="22"/>
        <v/>
      </c>
      <c r="J303" s="148" t="str">
        <f>IF($D303="","",VLOOKUP($AE303,Relay_Req!$A$2:$I$16,6))</f>
        <v/>
      </c>
      <c r="K303" s="146"/>
      <c r="L303" s="147" t="str">
        <f t="shared" si="23"/>
        <v/>
      </c>
      <c r="M303" s="148" t="str">
        <f>IF($D303="","",VLOOKUP($AE303,Relay_Req!$A$2:$I$16,7))</f>
        <v/>
      </c>
      <c r="N303" s="146"/>
      <c r="O303" s="147" t="str">
        <f t="shared" si="24"/>
        <v/>
      </c>
      <c r="P303" s="148" t="str">
        <f>IF($D303="","",VLOOKUP($AE303,Relay_Req!$A$2:$I$16,8))</f>
        <v/>
      </c>
      <c r="Q303" s="149" t="str">
        <f t="shared" si="25"/>
        <v/>
      </c>
      <c r="R303" s="150" t="str">
        <f>IF(OR($D303="",GlobalParameters!$C$12=""),"",$AA303)</f>
        <v/>
      </c>
      <c r="S303" s="151"/>
      <c r="T303" s="144"/>
      <c r="U303" s="144"/>
      <c r="V303" s="144"/>
      <c r="W303" s="144"/>
      <c r="X303" s="144"/>
      <c r="Y303" s="144"/>
      <c r="Z303" s="144"/>
      <c r="AA303" s="152" t="str">
        <f>IF(OR($D303="",$AB303="",GlobalParameters!$C$12=""),"",IF($AE303&lt;160,$AB303-VLOOKUP($AE303,Relay_Req!$A$2:$I$16,9),""))</f>
        <v/>
      </c>
      <c r="AB303" s="144"/>
      <c r="AC303" s="144"/>
      <c r="AD303" s="151"/>
      <c r="AE303" s="126" t="e">
        <f>100+VLOOKUP($D303,Relay_Req!$N$2:$O$6,2)+VLOOKUP(GlobalParameters!$C$12,Relay_Req!$P$2:$Q$4,2)</f>
        <v>#N/A</v>
      </c>
    </row>
    <row r="304" spans="1:31" x14ac:dyDescent="0.25">
      <c r="A304" s="125"/>
      <c r="B304" s="144"/>
      <c r="C304" s="144"/>
      <c r="D304" s="145"/>
      <c r="E304" s="157"/>
      <c r="F304" s="158" t="str">
        <f t="shared" si="21"/>
        <v/>
      </c>
      <c r="G304" s="148" t="str">
        <f>IF($D304="","",VLOOKUP($AE304,Relay_Req!$A$2:$I$16,5))</f>
        <v/>
      </c>
      <c r="H304" s="157"/>
      <c r="I304" s="158" t="str">
        <f t="shared" si="22"/>
        <v/>
      </c>
      <c r="J304" s="148" t="str">
        <f>IF($D304="","",VLOOKUP($AE304,Relay_Req!$A$2:$I$16,6))</f>
        <v/>
      </c>
      <c r="K304" s="146"/>
      <c r="L304" s="147" t="str">
        <f t="shared" si="23"/>
        <v/>
      </c>
      <c r="M304" s="148" t="str">
        <f>IF($D304="","",VLOOKUP($AE304,Relay_Req!$A$2:$I$16,7))</f>
        <v/>
      </c>
      <c r="N304" s="146"/>
      <c r="O304" s="147" t="str">
        <f t="shared" si="24"/>
        <v/>
      </c>
      <c r="P304" s="148" t="str">
        <f>IF($D304="","",VLOOKUP($AE304,Relay_Req!$A$2:$I$16,8))</f>
        <v/>
      </c>
      <c r="Q304" s="149" t="str">
        <f t="shared" si="25"/>
        <v/>
      </c>
      <c r="R304" s="150" t="str">
        <f>IF(OR($D304="",GlobalParameters!$C$12=""),"",$AA304)</f>
        <v/>
      </c>
      <c r="S304" s="151"/>
      <c r="T304" s="144"/>
      <c r="U304" s="144"/>
      <c r="V304" s="144"/>
      <c r="W304" s="144"/>
      <c r="X304" s="144"/>
      <c r="Y304" s="144"/>
      <c r="Z304" s="144"/>
      <c r="AA304" s="152" t="str">
        <f>IF(OR($D304="",$AB304="",GlobalParameters!$C$12=""),"",IF($AE304&lt;160,$AB304-VLOOKUP($AE304,Relay_Req!$A$2:$I$16,9),""))</f>
        <v/>
      </c>
      <c r="AB304" s="144"/>
      <c r="AC304" s="144"/>
      <c r="AD304" s="151"/>
      <c r="AE304" s="126" t="e">
        <f>100+VLOOKUP($D304,Relay_Req!$N$2:$O$6,2)+VLOOKUP(GlobalParameters!$C$12,Relay_Req!$P$2:$Q$4,2)</f>
        <v>#N/A</v>
      </c>
    </row>
    <row r="305" spans="1:31" x14ac:dyDescent="0.25">
      <c r="A305" s="125"/>
      <c r="B305" s="144"/>
      <c r="C305" s="144"/>
      <c r="D305" s="145"/>
      <c r="E305" s="157"/>
      <c r="F305" s="158" t="str">
        <f t="shared" si="21"/>
        <v/>
      </c>
      <c r="G305" s="148" t="str">
        <f>IF($D305="","",VLOOKUP($AE305,Relay_Req!$A$2:$I$16,5))</f>
        <v/>
      </c>
      <c r="H305" s="157"/>
      <c r="I305" s="158" t="str">
        <f t="shared" si="22"/>
        <v/>
      </c>
      <c r="J305" s="148" t="str">
        <f>IF($D305="","",VLOOKUP($AE305,Relay_Req!$A$2:$I$16,6))</f>
        <v/>
      </c>
      <c r="K305" s="146"/>
      <c r="L305" s="147" t="str">
        <f t="shared" si="23"/>
        <v/>
      </c>
      <c r="M305" s="148" t="str">
        <f>IF($D305="","",VLOOKUP($AE305,Relay_Req!$A$2:$I$16,7))</f>
        <v/>
      </c>
      <c r="N305" s="146"/>
      <c r="O305" s="147" t="str">
        <f t="shared" si="24"/>
        <v/>
      </c>
      <c r="P305" s="148" t="str">
        <f>IF($D305="","",VLOOKUP($AE305,Relay_Req!$A$2:$I$16,8))</f>
        <v/>
      </c>
      <c r="Q305" s="149" t="str">
        <f t="shared" si="25"/>
        <v/>
      </c>
      <c r="R305" s="150" t="str">
        <f>IF(OR($D305="",GlobalParameters!$C$12=""),"",$AA305)</f>
        <v/>
      </c>
      <c r="S305" s="151"/>
      <c r="T305" s="144"/>
      <c r="U305" s="144"/>
      <c r="V305" s="144"/>
      <c r="W305" s="144"/>
      <c r="X305" s="144"/>
      <c r="Y305" s="144"/>
      <c r="Z305" s="144"/>
      <c r="AA305" s="152" t="str">
        <f>IF(OR($D305="",$AB305="",GlobalParameters!$C$12=""),"",IF($AE305&lt;160,$AB305-VLOOKUP($AE305,Relay_Req!$A$2:$I$16,9),""))</f>
        <v/>
      </c>
      <c r="AB305" s="144"/>
      <c r="AC305" s="144"/>
      <c r="AD305" s="151"/>
      <c r="AE305" s="126" t="e">
        <f>100+VLOOKUP($D305,Relay_Req!$N$2:$O$6,2)+VLOOKUP(GlobalParameters!$C$12,Relay_Req!$P$2:$Q$4,2)</f>
        <v>#N/A</v>
      </c>
    </row>
    <row r="306" spans="1:31" x14ac:dyDescent="0.25">
      <c r="A306" s="125"/>
      <c r="B306" s="144"/>
      <c r="C306" s="144"/>
      <c r="D306" s="145"/>
      <c r="E306" s="157"/>
      <c r="F306" s="158" t="str">
        <f t="shared" si="21"/>
        <v/>
      </c>
      <c r="G306" s="148" t="str">
        <f>IF($D306="","",VLOOKUP($AE306,Relay_Req!$A$2:$I$16,5))</f>
        <v/>
      </c>
      <c r="H306" s="157"/>
      <c r="I306" s="158" t="str">
        <f t="shared" si="22"/>
        <v/>
      </c>
      <c r="J306" s="148" t="str">
        <f>IF($D306="","",VLOOKUP($AE306,Relay_Req!$A$2:$I$16,6))</f>
        <v/>
      </c>
      <c r="K306" s="146"/>
      <c r="L306" s="147" t="str">
        <f t="shared" si="23"/>
        <v/>
      </c>
      <c r="M306" s="148" t="str">
        <f>IF($D306="","",VLOOKUP($AE306,Relay_Req!$A$2:$I$16,7))</f>
        <v/>
      </c>
      <c r="N306" s="146"/>
      <c r="O306" s="147" t="str">
        <f t="shared" si="24"/>
        <v/>
      </c>
      <c r="P306" s="148" t="str">
        <f>IF($D306="","",VLOOKUP($AE306,Relay_Req!$A$2:$I$16,8))</f>
        <v/>
      </c>
      <c r="Q306" s="149" t="str">
        <f t="shared" si="25"/>
        <v/>
      </c>
      <c r="R306" s="150" t="str">
        <f>IF(OR($D306="",GlobalParameters!$C$12=""),"",$AA306)</f>
        <v/>
      </c>
      <c r="S306" s="151"/>
      <c r="T306" s="144"/>
      <c r="U306" s="144"/>
      <c r="V306" s="144"/>
      <c r="W306" s="144"/>
      <c r="X306" s="144"/>
      <c r="Y306" s="144"/>
      <c r="Z306" s="144"/>
      <c r="AA306" s="152" t="str">
        <f>IF(OR($D306="",$AB306="",GlobalParameters!$C$12=""),"",IF($AE306&lt;160,$AB306-VLOOKUP($AE306,Relay_Req!$A$2:$I$16,9),""))</f>
        <v/>
      </c>
      <c r="AB306" s="144"/>
      <c r="AC306" s="144"/>
      <c r="AD306" s="151"/>
      <c r="AE306" s="126" t="e">
        <f>100+VLOOKUP($D306,Relay_Req!$N$2:$O$6,2)+VLOOKUP(GlobalParameters!$C$12,Relay_Req!$P$2:$Q$4,2)</f>
        <v>#N/A</v>
      </c>
    </row>
    <row r="307" spans="1:31" x14ac:dyDescent="0.25">
      <c r="A307" s="125"/>
      <c r="B307" s="144"/>
      <c r="C307" s="144"/>
      <c r="D307" s="145"/>
      <c r="E307" s="157"/>
      <c r="F307" s="158" t="str">
        <f t="shared" si="21"/>
        <v/>
      </c>
      <c r="G307" s="148" t="str">
        <f>IF($D307="","",VLOOKUP($AE307,Relay_Req!$A$2:$I$16,5))</f>
        <v/>
      </c>
      <c r="H307" s="157"/>
      <c r="I307" s="158" t="str">
        <f t="shared" si="22"/>
        <v/>
      </c>
      <c r="J307" s="148" t="str">
        <f>IF($D307="","",VLOOKUP($AE307,Relay_Req!$A$2:$I$16,6))</f>
        <v/>
      </c>
      <c r="K307" s="146"/>
      <c r="L307" s="147" t="str">
        <f t="shared" si="23"/>
        <v/>
      </c>
      <c r="M307" s="148" t="str">
        <f>IF($D307="","",VLOOKUP($AE307,Relay_Req!$A$2:$I$16,7))</f>
        <v/>
      </c>
      <c r="N307" s="146"/>
      <c r="O307" s="147" t="str">
        <f t="shared" si="24"/>
        <v/>
      </c>
      <c r="P307" s="148" t="str">
        <f>IF($D307="","",VLOOKUP($AE307,Relay_Req!$A$2:$I$16,8))</f>
        <v/>
      </c>
      <c r="Q307" s="149" t="str">
        <f t="shared" si="25"/>
        <v/>
      </c>
      <c r="R307" s="150" t="str">
        <f>IF(OR($D307="",GlobalParameters!$C$12=""),"",$AA307)</f>
        <v/>
      </c>
      <c r="S307" s="151"/>
      <c r="T307" s="144"/>
      <c r="U307" s="144"/>
      <c r="V307" s="144"/>
      <c r="W307" s="144"/>
      <c r="X307" s="144"/>
      <c r="Y307" s="144"/>
      <c r="Z307" s="144"/>
      <c r="AA307" s="152" t="str">
        <f>IF(OR($D307="",$AB307="",GlobalParameters!$C$12=""),"",IF($AE307&lt;160,$AB307-VLOOKUP($AE307,Relay_Req!$A$2:$I$16,9),""))</f>
        <v/>
      </c>
      <c r="AB307" s="144"/>
      <c r="AC307" s="144"/>
      <c r="AD307" s="151"/>
      <c r="AE307" s="126" t="e">
        <f>100+VLOOKUP($D307,Relay_Req!$N$2:$O$6,2)+VLOOKUP(GlobalParameters!$C$12,Relay_Req!$P$2:$Q$4,2)</f>
        <v>#N/A</v>
      </c>
    </row>
    <row r="308" spans="1:31" x14ac:dyDescent="0.25">
      <c r="A308" s="125"/>
      <c r="B308" s="144"/>
      <c r="C308" s="144"/>
      <c r="D308" s="145"/>
      <c r="E308" s="157"/>
      <c r="F308" s="158" t="str">
        <f t="shared" si="21"/>
        <v/>
      </c>
      <c r="G308" s="148" t="str">
        <f>IF($D308="","",VLOOKUP($AE308,Relay_Req!$A$2:$I$16,5))</f>
        <v/>
      </c>
      <c r="H308" s="157"/>
      <c r="I308" s="158" t="str">
        <f t="shared" si="22"/>
        <v/>
      </c>
      <c r="J308" s="148" t="str">
        <f>IF($D308="","",VLOOKUP($AE308,Relay_Req!$A$2:$I$16,6))</f>
        <v/>
      </c>
      <c r="K308" s="146"/>
      <c r="L308" s="147" t="str">
        <f t="shared" si="23"/>
        <v/>
      </c>
      <c r="M308" s="148" t="str">
        <f>IF($D308="","",VLOOKUP($AE308,Relay_Req!$A$2:$I$16,7))</f>
        <v/>
      </c>
      <c r="N308" s="146"/>
      <c r="O308" s="147" t="str">
        <f t="shared" si="24"/>
        <v/>
      </c>
      <c r="P308" s="148" t="str">
        <f>IF($D308="","",VLOOKUP($AE308,Relay_Req!$A$2:$I$16,8))</f>
        <v/>
      </c>
      <c r="Q308" s="149" t="str">
        <f t="shared" si="25"/>
        <v/>
      </c>
      <c r="R308" s="150" t="str">
        <f>IF(OR($D308="",GlobalParameters!$C$12=""),"",$AA308)</f>
        <v/>
      </c>
      <c r="S308" s="151"/>
      <c r="T308" s="144"/>
      <c r="U308" s="144"/>
      <c r="V308" s="144"/>
      <c r="W308" s="144"/>
      <c r="X308" s="144"/>
      <c r="Y308" s="144"/>
      <c r="Z308" s="144"/>
      <c r="AA308" s="152" t="str">
        <f>IF(OR($D308="",$AB308="",GlobalParameters!$C$12=""),"",IF($AE308&lt;160,$AB308-VLOOKUP($AE308,Relay_Req!$A$2:$I$16,9),""))</f>
        <v/>
      </c>
      <c r="AB308" s="144"/>
      <c r="AC308" s="144"/>
      <c r="AD308" s="151"/>
      <c r="AE308" s="126" t="e">
        <f>100+VLOOKUP($D308,Relay_Req!$N$2:$O$6,2)+VLOOKUP(GlobalParameters!$C$12,Relay_Req!$P$2:$Q$4,2)</f>
        <v>#N/A</v>
      </c>
    </row>
    <row r="309" spans="1:31" x14ac:dyDescent="0.25">
      <c r="A309" s="125"/>
      <c r="B309" s="144"/>
      <c r="C309" s="144"/>
      <c r="D309" s="145"/>
      <c r="E309" s="157"/>
      <c r="F309" s="158" t="str">
        <f t="shared" si="21"/>
        <v/>
      </c>
      <c r="G309" s="148" t="str">
        <f>IF($D309="","",VLOOKUP($AE309,Relay_Req!$A$2:$I$16,5))</f>
        <v/>
      </c>
      <c r="H309" s="157"/>
      <c r="I309" s="158" t="str">
        <f t="shared" si="22"/>
        <v/>
      </c>
      <c r="J309" s="148" t="str">
        <f>IF($D309="","",VLOOKUP($AE309,Relay_Req!$A$2:$I$16,6))</f>
        <v/>
      </c>
      <c r="K309" s="146"/>
      <c r="L309" s="147" t="str">
        <f t="shared" si="23"/>
        <v/>
      </c>
      <c r="M309" s="148" t="str">
        <f>IF($D309="","",VLOOKUP($AE309,Relay_Req!$A$2:$I$16,7))</f>
        <v/>
      </c>
      <c r="N309" s="146"/>
      <c r="O309" s="147" t="str">
        <f t="shared" si="24"/>
        <v/>
      </c>
      <c r="P309" s="148" t="str">
        <f>IF($D309="","",VLOOKUP($AE309,Relay_Req!$A$2:$I$16,8))</f>
        <v/>
      </c>
      <c r="Q309" s="149" t="str">
        <f t="shared" si="25"/>
        <v/>
      </c>
      <c r="R309" s="150" t="str">
        <f>IF(OR($D309="",GlobalParameters!$C$12=""),"",$AA309)</f>
        <v/>
      </c>
      <c r="S309" s="151"/>
      <c r="T309" s="144"/>
      <c r="U309" s="144"/>
      <c r="V309" s="144"/>
      <c r="W309" s="144"/>
      <c r="X309" s="144"/>
      <c r="Y309" s="144"/>
      <c r="Z309" s="144"/>
      <c r="AA309" s="152" t="str">
        <f>IF(OR($D309="",$AB309="",GlobalParameters!$C$12=""),"",IF($AE309&lt;160,$AB309-VLOOKUP($AE309,Relay_Req!$A$2:$I$16,9),""))</f>
        <v/>
      </c>
      <c r="AB309" s="144"/>
      <c r="AC309" s="144"/>
      <c r="AD309" s="151"/>
      <c r="AE309" s="126" t="e">
        <f>100+VLOOKUP($D309,Relay_Req!$N$2:$O$6,2)+VLOOKUP(GlobalParameters!$C$12,Relay_Req!$P$2:$Q$4,2)</f>
        <v>#N/A</v>
      </c>
    </row>
    <row r="310" spans="1:31" x14ac:dyDescent="0.25">
      <c r="A310" s="125"/>
      <c r="B310" s="144"/>
      <c r="C310" s="144"/>
      <c r="D310" s="145"/>
      <c r="E310" s="157"/>
      <c r="F310" s="158" t="str">
        <f t="shared" si="21"/>
        <v/>
      </c>
      <c r="G310" s="148" t="str">
        <f>IF($D310="","",VLOOKUP($AE310,Relay_Req!$A$2:$I$16,5))</f>
        <v/>
      </c>
      <c r="H310" s="157"/>
      <c r="I310" s="158" t="str">
        <f t="shared" si="22"/>
        <v/>
      </c>
      <c r="J310" s="148" t="str">
        <f>IF($D310="","",VLOOKUP($AE310,Relay_Req!$A$2:$I$16,6))</f>
        <v/>
      </c>
      <c r="K310" s="146"/>
      <c r="L310" s="147" t="str">
        <f t="shared" si="23"/>
        <v/>
      </c>
      <c r="M310" s="148" t="str">
        <f>IF($D310="","",VLOOKUP($AE310,Relay_Req!$A$2:$I$16,7))</f>
        <v/>
      </c>
      <c r="N310" s="146"/>
      <c r="O310" s="147" t="str">
        <f t="shared" si="24"/>
        <v/>
      </c>
      <c r="P310" s="148" t="str">
        <f>IF($D310="","",VLOOKUP($AE310,Relay_Req!$A$2:$I$16,8))</f>
        <v/>
      </c>
      <c r="Q310" s="149" t="str">
        <f t="shared" si="25"/>
        <v/>
      </c>
      <c r="R310" s="150" t="str">
        <f>IF(OR($D310="",GlobalParameters!$C$12=""),"",$AA310)</f>
        <v/>
      </c>
      <c r="S310" s="151"/>
      <c r="T310" s="144"/>
      <c r="U310" s="144"/>
      <c r="V310" s="144"/>
      <c r="W310" s="144"/>
      <c r="X310" s="144"/>
      <c r="Y310" s="144"/>
      <c r="Z310" s="144"/>
      <c r="AA310" s="152" t="str">
        <f>IF(OR($D310="",$AB310="",GlobalParameters!$C$12=""),"",IF($AE310&lt;160,$AB310-VLOOKUP($AE310,Relay_Req!$A$2:$I$16,9),""))</f>
        <v/>
      </c>
      <c r="AB310" s="144"/>
      <c r="AC310" s="144"/>
      <c r="AD310" s="151"/>
      <c r="AE310" s="126" t="e">
        <f>100+VLOOKUP($D310,Relay_Req!$N$2:$O$6,2)+VLOOKUP(GlobalParameters!$C$12,Relay_Req!$P$2:$Q$4,2)</f>
        <v>#N/A</v>
      </c>
    </row>
    <row r="311" spans="1:31" x14ac:dyDescent="0.25">
      <c r="A311" s="125"/>
      <c r="B311" s="144"/>
      <c r="C311" s="144"/>
      <c r="D311" s="145"/>
      <c r="E311" s="157"/>
      <c r="F311" s="158" t="str">
        <f t="shared" si="21"/>
        <v/>
      </c>
      <c r="G311" s="148" t="str">
        <f>IF($D311="","",VLOOKUP($AE311,Relay_Req!$A$2:$I$16,5))</f>
        <v/>
      </c>
      <c r="H311" s="157"/>
      <c r="I311" s="158" t="str">
        <f t="shared" si="22"/>
        <v/>
      </c>
      <c r="J311" s="148" t="str">
        <f>IF($D311="","",VLOOKUP($AE311,Relay_Req!$A$2:$I$16,6))</f>
        <v/>
      </c>
      <c r="K311" s="146"/>
      <c r="L311" s="147" t="str">
        <f t="shared" si="23"/>
        <v/>
      </c>
      <c r="M311" s="148" t="str">
        <f>IF($D311="","",VLOOKUP($AE311,Relay_Req!$A$2:$I$16,7))</f>
        <v/>
      </c>
      <c r="N311" s="146"/>
      <c r="O311" s="147" t="str">
        <f t="shared" si="24"/>
        <v/>
      </c>
      <c r="P311" s="148" t="str">
        <f>IF($D311="","",VLOOKUP($AE311,Relay_Req!$A$2:$I$16,8))</f>
        <v/>
      </c>
      <c r="Q311" s="149" t="str">
        <f t="shared" si="25"/>
        <v/>
      </c>
      <c r="R311" s="150" t="str">
        <f>IF(OR($D311="",GlobalParameters!$C$12=""),"",$AA311)</f>
        <v/>
      </c>
      <c r="S311" s="151"/>
      <c r="T311" s="144"/>
      <c r="U311" s="144"/>
      <c r="V311" s="144"/>
      <c r="W311" s="144"/>
      <c r="X311" s="144"/>
      <c r="Y311" s="144"/>
      <c r="Z311" s="144"/>
      <c r="AA311" s="152" t="str">
        <f>IF(OR($D311="",$AB311="",GlobalParameters!$C$12=""),"",IF($AE311&lt;160,$AB311-VLOOKUP($AE311,Relay_Req!$A$2:$I$16,9),""))</f>
        <v/>
      </c>
      <c r="AB311" s="144"/>
      <c r="AC311" s="144"/>
      <c r="AD311" s="151"/>
      <c r="AE311" s="126" t="e">
        <f>100+VLOOKUP($D311,Relay_Req!$N$2:$O$6,2)+VLOOKUP(GlobalParameters!$C$12,Relay_Req!$P$2:$Q$4,2)</f>
        <v>#N/A</v>
      </c>
    </row>
    <row r="312" spans="1:31" x14ac:dyDescent="0.25">
      <c r="A312" s="125"/>
      <c r="B312" s="144"/>
      <c r="C312" s="144"/>
      <c r="D312" s="145"/>
      <c r="E312" s="157"/>
      <c r="F312" s="158" t="str">
        <f t="shared" si="21"/>
        <v/>
      </c>
      <c r="G312" s="148" t="str">
        <f>IF($D312="","",VLOOKUP($AE312,Relay_Req!$A$2:$I$16,5))</f>
        <v/>
      </c>
      <c r="H312" s="157"/>
      <c r="I312" s="158" t="str">
        <f t="shared" si="22"/>
        <v/>
      </c>
      <c r="J312" s="148" t="str">
        <f>IF($D312="","",VLOOKUP($AE312,Relay_Req!$A$2:$I$16,6))</f>
        <v/>
      </c>
      <c r="K312" s="146"/>
      <c r="L312" s="147" t="str">
        <f t="shared" si="23"/>
        <v/>
      </c>
      <c r="M312" s="148" t="str">
        <f>IF($D312="","",VLOOKUP($AE312,Relay_Req!$A$2:$I$16,7))</f>
        <v/>
      </c>
      <c r="N312" s="146"/>
      <c r="O312" s="147" t="str">
        <f t="shared" si="24"/>
        <v/>
      </c>
      <c r="P312" s="148" t="str">
        <f>IF($D312="","",VLOOKUP($AE312,Relay_Req!$A$2:$I$16,8))</f>
        <v/>
      </c>
      <c r="Q312" s="149" t="str">
        <f t="shared" si="25"/>
        <v/>
      </c>
      <c r="R312" s="150" t="str">
        <f>IF(OR($D312="",GlobalParameters!$C$12=""),"",$AA312)</f>
        <v/>
      </c>
      <c r="S312" s="151"/>
      <c r="T312" s="144"/>
      <c r="U312" s="144"/>
      <c r="V312" s="144"/>
      <c r="W312" s="144"/>
      <c r="X312" s="144"/>
      <c r="Y312" s="144"/>
      <c r="Z312" s="144"/>
      <c r="AA312" s="152" t="str">
        <f>IF(OR($D312="",$AB312="",GlobalParameters!$C$12=""),"",IF($AE312&lt;160,$AB312-VLOOKUP($AE312,Relay_Req!$A$2:$I$16,9),""))</f>
        <v/>
      </c>
      <c r="AB312" s="144"/>
      <c r="AC312" s="144"/>
      <c r="AD312" s="151"/>
      <c r="AE312" s="126" t="e">
        <f>100+VLOOKUP($D312,Relay_Req!$N$2:$O$6,2)+VLOOKUP(GlobalParameters!$C$12,Relay_Req!$P$2:$Q$4,2)</f>
        <v>#N/A</v>
      </c>
    </row>
    <row r="313" spans="1:31" x14ac:dyDescent="0.25">
      <c r="A313" s="125"/>
      <c r="B313" s="144"/>
      <c r="C313" s="144"/>
      <c r="D313" s="145"/>
      <c r="E313" s="157"/>
      <c r="F313" s="158" t="str">
        <f t="shared" si="21"/>
        <v/>
      </c>
      <c r="G313" s="148" t="str">
        <f>IF($D313="","",VLOOKUP($AE313,Relay_Req!$A$2:$I$16,5))</f>
        <v/>
      </c>
      <c r="H313" s="157"/>
      <c r="I313" s="158" t="str">
        <f t="shared" si="22"/>
        <v/>
      </c>
      <c r="J313" s="148" t="str">
        <f>IF($D313="","",VLOOKUP($AE313,Relay_Req!$A$2:$I$16,6))</f>
        <v/>
      </c>
      <c r="K313" s="146"/>
      <c r="L313" s="147" t="str">
        <f t="shared" si="23"/>
        <v/>
      </c>
      <c r="M313" s="148" t="str">
        <f>IF($D313="","",VLOOKUP($AE313,Relay_Req!$A$2:$I$16,7))</f>
        <v/>
      </c>
      <c r="N313" s="146"/>
      <c r="O313" s="147" t="str">
        <f t="shared" si="24"/>
        <v/>
      </c>
      <c r="P313" s="148" t="str">
        <f>IF($D313="","",VLOOKUP($AE313,Relay_Req!$A$2:$I$16,8))</f>
        <v/>
      </c>
      <c r="Q313" s="149" t="str">
        <f t="shared" si="25"/>
        <v/>
      </c>
      <c r="R313" s="150" t="str">
        <f>IF(OR($D313="",GlobalParameters!$C$12=""),"",$AA313)</f>
        <v/>
      </c>
      <c r="S313" s="151"/>
      <c r="T313" s="144"/>
      <c r="U313" s="144"/>
      <c r="V313" s="144"/>
      <c r="W313" s="144"/>
      <c r="X313" s="144"/>
      <c r="Y313" s="144"/>
      <c r="Z313" s="144"/>
      <c r="AA313" s="152" t="str">
        <f>IF(OR($D313="",$AB313="",GlobalParameters!$C$12=""),"",IF($AE313&lt;160,$AB313-VLOOKUP($AE313,Relay_Req!$A$2:$I$16,9),""))</f>
        <v/>
      </c>
      <c r="AB313" s="144"/>
      <c r="AC313" s="144"/>
      <c r="AD313" s="151"/>
      <c r="AE313" s="126" t="e">
        <f>100+VLOOKUP($D313,Relay_Req!$N$2:$O$6,2)+VLOOKUP(GlobalParameters!$C$12,Relay_Req!$P$2:$Q$4,2)</f>
        <v>#N/A</v>
      </c>
    </row>
    <row r="314" spans="1:31" x14ac:dyDescent="0.25">
      <c r="A314" s="125"/>
      <c r="B314" s="144"/>
      <c r="C314" s="144"/>
      <c r="D314" s="145"/>
      <c r="E314" s="157"/>
      <c r="F314" s="158" t="str">
        <f t="shared" si="21"/>
        <v/>
      </c>
      <c r="G314" s="148" t="str">
        <f>IF($D314="","",VLOOKUP($AE314,Relay_Req!$A$2:$I$16,5))</f>
        <v/>
      </c>
      <c r="H314" s="157"/>
      <c r="I314" s="158" t="str">
        <f t="shared" si="22"/>
        <v/>
      </c>
      <c r="J314" s="148" t="str">
        <f>IF($D314="","",VLOOKUP($AE314,Relay_Req!$A$2:$I$16,6))</f>
        <v/>
      </c>
      <c r="K314" s="146"/>
      <c r="L314" s="147" t="str">
        <f t="shared" si="23"/>
        <v/>
      </c>
      <c r="M314" s="148" t="str">
        <f>IF($D314="","",VLOOKUP($AE314,Relay_Req!$A$2:$I$16,7))</f>
        <v/>
      </c>
      <c r="N314" s="146"/>
      <c r="O314" s="147" t="str">
        <f t="shared" si="24"/>
        <v/>
      </c>
      <c r="P314" s="148" t="str">
        <f>IF($D314="","",VLOOKUP($AE314,Relay_Req!$A$2:$I$16,8))</f>
        <v/>
      </c>
      <c r="Q314" s="149" t="str">
        <f t="shared" si="25"/>
        <v/>
      </c>
      <c r="R314" s="150" t="str">
        <f>IF(OR($D314="",GlobalParameters!$C$12=""),"",$AA314)</f>
        <v/>
      </c>
      <c r="S314" s="151"/>
      <c r="T314" s="144"/>
      <c r="U314" s="144"/>
      <c r="V314" s="144"/>
      <c r="W314" s="144"/>
      <c r="X314" s="144"/>
      <c r="Y314" s="144"/>
      <c r="Z314" s="144"/>
      <c r="AA314" s="152" t="str">
        <f>IF(OR($D314="",$AB314="",GlobalParameters!$C$12=""),"",IF($AE314&lt;160,$AB314-VLOOKUP($AE314,Relay_Req!$A$2:$I$16,9),""))</f>
        <v/>
      </c>
      <c r="AB314" s="144"/>
      <c r="AC314" s="144"/>
      <c r="AD314" s="151"/>
      <c r="AE314" s="126" t="e">
        <f>100+VLOOKUP($D314,Relay_Req!$N$2:$O$6,2)+VLOOKUP(GlobalParameters!$C$12,Relay_Req!$P$2:$Q$4,2)</f>
        <v>#N/A</v>
      </c>
    </row>
    <row r="315" spans="1:31" x14ac:dyDescent="0.25">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row>
    <row r="316" spans="1:31"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row>
    <row r="317" spans="1:31"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row>
    <row r="318" spans="1:31"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row>
    <row r="319" spans="1:31"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row>
    <row r="320" spans="1:31"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row>
    <row r="321" spans="1:30"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row>
    <row r="322" spans="1:30"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row>
    <row r="323" spans="1:30"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row>
    <row r="324" spans="1:30"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row>
  </sheetData>
  <sheetProtection algorithmName="SHA-512" hashValue="LduZKQeo8tb/1ntiQCT95MIPpiAFI4waWk4YnzRoOOIOfXx26uRNGPBgCFHaWnCtIeBJ49/NDK/dNNX6sQbnhg==" saltValue="fmQ3JG1zEqcyARnNn3/9RQ==" spinCount="100000" sheet="1" objects="1" scenarios="1"/>
  <mergeCells count="17">
    <mergeCell ref="C3:D3"/>
    <mergeCell ref="G3:I3"/>
    <mergeCell ref="J3:M3"/>
    <mergeCell ref="C4:D4"/>
    <mergeCell ref="G4:I4"/>
    <mergeCell ref="N13:P13"/>
    <mergeCell ref="J4:M4"/>
    <mergeCell ref="T13:AB13"/>
    <mergeCell ref="G5:I5"/>
    <mergeCell ref="J5:M5"/>
    <mergeCell ref="Q13:R13"/>
    <mergeCell ref="C11:J11"/>
    <mergeCell ref="C6:D6"/>
    <mergeCell ref="G6:I6"/>
    <mergeCell ref="E13:G13"/>
    <mergeCell ref="H13:J13"/>
    <mergeCell ref="K13:M13"/>
  </mergeCells>
  <conditionalFormatting sqref="F15:G314">
    <cfRule type="expression" dxfId="347" priority="1177">
      <formula>$AE15&gt;=200</formula>
    </cfRule>
  </conditionalFormatting>
  <conditionalFormatting sqref="W15:W314">
    <cfRule type="expression" dxfId="346" priority="1176">
      <formula>OR($AE15&lt;140,$AE15&gt;=150)</formula>
    </cfRule>
  </conditionalFormatting>
  <conditionalFormatting sqref="I15:J314">
    <cfRule type="expression" dxfId="345" priority="1174">
      <formula>$AE15&lt;120</formula>
    </cfRule>
  </conditionalFormatting>
  <conditionalFormatting sqref="T15:T314">
    <cfRule type="expression" dxfId="344" priority="1173">
      <formula>$AE15&gt;=200</formula>
    </cfRule>
  </conditionalFormatting>
  <conditionalFormatting sqref="U15:U314">
    <cfRule type="expression" dxfId="343" priority="1172">
      <formula>OR($AE15&lt;120,$AE15&gt;=130)</formula>
    </cfRule>
  </conditionalFormatting>
  <conditionalFormatting sqref="V15:V314">
    <cfRule type="expression" dxfId="342" priority="1171">
      <formula>OR($AE15&lt;130,$AE15&gt;=140)</formula>
    </cfRule>
  </conditionalFormatting>
  <conditionalFormatting sqref="Z15:Z314">
    <cfRule type="expression" dxfId="341" priority="1168">
      <formula>$AE15&gt;=160</formula>
    </cfRule>
  </conditionalFormatting>
  <conditionalFormatting sqref="L15:M314">
    <cfRule type="expression" dxfId="340" priority="1167">
      <formula>$AE15&gt;=160</formula>
    </cfRule>
  </conditionalFormatting>
  <conditionalFormatting sqref="O15:P314">
    <cfRule type="expression" dxfId="339" priority="1161">
      <formula>$AE15&gt;=160</formula>
    </cfRule>
  </conditionalFormatting>
  <conditionalFormatting sqref="X15:X314">
    <cfRule type="expression" dxfId="338" priority="530">
      <formula>OR($AE15&lt;150,$AE15&gt;=160)</formula>
    </cfRule>
  </conditionalFormatting>
  <conditionalFormatting sqref="Y15:Y314">
    <cfRule type="expression" dxfId="337" priority="529">
      <formula>$AE15&gt;=160</formula>
    </cfRule>
  </conditionalFormatting>
  <conditionalFormatting sqref="E15:E314">
    <cfRule type="expression" dxfId="336" priority="5253">
      <formula>$AE15&gt;=200</formula>
    </cfRule>
    <cfRule type="expression" dxfId="335" priority="5254">
      <formula>OR($E15="",$F15="")</formula>
    </cfRule>
    <cfRule type="cellIs" dxfId="334" priority="5255" operator="between">
      <formula>0</formula>
      <formula>$F15</formula>
    </cfRule>
    <cfRule type="cellIs" dxfId="333" priority="5256" operator="greaterThan">
      <formula>$F15</formula>
    </cfRule>
  </conditionalFormatting>
  <conditionalFormatting sqref="H15:H314">
    <cfRule type="expression" dxfId="332" priority="5261">
      <formula>$AE15&lt;120</formula>
    </cfRule>
    <cfRule type="expression" dxfId="331" priority="5262">
      <formula>OR($H15="",$I15="")</formula>
    </cfRule>
    <cfRule type="cellIs" dxfId="330" priority="5263" operator="between">
      <formula>0</formula>
      <formula>$I15</formula>
    </cfRule>
    <cfRule type="cellIs" dxfId="329" priority="5264" operator="greaterThan">
      <formula>$I15</formula>
    </cfRule>
  </conditionalFormatting>
  <conditionalFormatting sqref="K15:K314">
    <cfRule type="expression" dxfId="328" priority="5257">
      <formula>$AE15&gt;=160</formula>
    </cfRule>
    <cfRule type="expression" dxfId="327" priority="5258">
      <formula>OR($K15="",$L15="")</formula>
    </cfRule>
    <cfRule type="cellIs" dxfId="326" priority="5259" operator="between">
      <formula>0</formula>
      <formula>$L15</formula>
    </cfRule>
    <cfRule type="cellIs" dxfId="325" priority="5260" operator="greaterThan">
      <formula>$L15</formula>
    </cfRule>
  </conditionalFormatting>
  <conditionalFormatting sqref="N15:N314">
    <cfRule type="expression" dxfId="324" priority="5265">
      <formula>$AE15&gt;=160</formula>
    </cfRule>
    <cfRule type="expression" dxfId="323" priority="5266">
      <formula>OR($N15="",$O15="")</formula>
    </cfRule>
    <cfRule type="cellIs" dxfId="322" priority="5267" operator="between">
      <formula>0</formula>
      <formula>$O15</formula>
    </cfRule>
    <cfRule type="cellIs" dxfId="321" priority="5268" operator="greaterThan">
      <formula>$O15</formula>
    </cfRule>
  </conditionalFormatting>
  <conditionalFormatting sqref="Q15:Q314">
    <cfRule type="expression" dxfId="320" priority="312">
      <formula>OR($Q15="",$R15="")</formula>
    </cfRule>
    <cfRule type="cellIs" dxfId="319" priority="313" operator="between">
      <formula>0</formula>
      <formula>$R15</formula>
    </cfRule>
    <cfRule type="cellIs" dxfId="318" priority="314" operator="greaterThan">
      <formula>$R15</formula>
    </cfRule>
  </conditionalFormatting>
  <dataValidations count="3">
    <dataValidation type="decimal" operator="greaterThanOrEqual" allowBlank="1" showInputMessage="1" showErrorMessage="1" error="Data must be a numeric value greater than or equal to 0" sqref="E15:E314 H15:H314 K15:K314 N15:N314 T15:Z314 AB15:AB314">
      <formula1>0</formula1>
    </dataValidation>
    <dataValidation type="decimal" allowBlank="1" showInputMessage="1" showErrorMessage="1" error="Data must be a numeric value" prompt="Enter the temperature rise from the ambient (reference) to the component operating temperature" sqref="AC15:AC314">
      <formula1>-500</formula1>
      <formula2>500</formula2>
    </dataValidation>
    <dataValidation type="list" allowBlank="1" showInputMessage="1" showErrorMessage="1" sqref="D15:D314">
      <formula1>$AH$15:$AH$19</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Y325"/>
  <sheetViews>
    <sheetView zoomScale="80" zoomScaleNormal="80" workbookViewId="0">
      <pane ySplit="15" topLeftCell="A16" activePane="bottomLeft" state="frozen"/>
      <selection pane="bottomLeft" activeCell="D16" sqref="D16"/>
    </sheetView>
  </sheetViews>
  <sheetFormatPr defaultRowHeight="15" x14ac:dyDescent="0.25"/>
  <cols>
    <col min="1" max="1" width="3.140625" style="126" customWidth="1"/>
    <col min="2" max="2" width="9.140625" style="126" customWidth="1"/>
    <col min="3" max="3" width="23.42578125" style="126" customWidth="1"/>
    <col min="4" max="4" width="30.7109375" style="126" customWidth="1"/>
    <col min="5" max="16" width="9.140625" style="126"/>
    <col min="17" max="17" width="9.7109375" style="126" customWidth="1"/>
    <col min="18" max="21" width="9.140625" style="126"/>
    <col min="22" max="22" width="9.140625" style="126" hidden="1" customWidth="1"/>
    <col min="23" max="24" width="0" style="126" hidden="1" customWidth="1"/>
    <col min="25" max="25" width="9.140625" style="170" hidden="1" customWidth="1"/>
    <col min="26" max="16384" width="9.140625" style="126"/>
  </cols>
  <sheetData>
    <row r="1" spans="1:25" x14ac:dyDescent="0.25">
      <c r="A1" s="125"/>
      <c r="B1" s="125"/>
      <c r="C1" s="125"/>
      <c r="D1" s="125"/>
      <c r="E1" s="125"/>
      <c r="F1" s="125"/>
      <c r="G1" s="125"/>
      <c r="H1" s="125"/>
      <c r="I1" s="125"/>
      <c r="J1" s="125"/>
      <c r="K1" s="125"/>
      <c r="L1" s="125"/>
      <c r="M1" s="125"/>
      <c r="N1" s="125"/>
      <c r="O1" s="125"/>
      <c r="P1" s="125"/>
      <c r="Q1" s="125"/>
      <c r="R1" s="125"/>
      <c r="S1" s="125"/>
      <c r="T1" s="125"/>
      <c r="U1" s="125"/>
    </row>
    <row r="2" spans="1:25" ht="15.75" thickBot="1" x14ac:dyDescent="0.3">
      <c r="A2" s="125"/>
      <c r="B2" s="125"/>
      <c r="C2" s="125"/>
      <c r="D2" s="125"/>
      <c r="E2" s="125"/>
      <c r="F2" s="125"/>
      <c r="G2" s="125"/>
      <c r="H2" s="125"/>
      <c r="I2" s="125"/>
      <c r="J2" s="125"/>
      <c r="K2" s="125"/>
      <c r="L2" s="125"/>
      <c r="M2" s="125"/>
      <c r="N2" s="125"/>
      <c r="O2" s="125"/>
      <c r="P2" s="125"/>
      <c r="Q2" s="125"/>
      <c r="R2" s="125"/>
      <c r="S2" s="125"/>
      <c r="T2" s="125"/>
      <c r="U2" s="125"/>
    </row>
    <row r="3" spans="1:25" ht="15.75" thickBot="1" x14ac:dyDescent="0.3">
      <c r="A3" s="125"/>
      <c r="B3" s="125"/>
      <c r="C3" s="271" t="s">
        <v>16</v>
      </c>
      <c r="D3" s="264"/>
      <c r="E3" s="127"/>
      <c r="F3" s="127"/>
      <c r="G3" s="271" t="s">
        <v>18</v>
      </c>
      <c r="H3" s="272"/>
      <c r="I3" s="273"/>
      <c r="J3" s="277" t="str">
        <f>IF(GlobalParameters!$C$8="","",GlobalParameters!$C$8)</f>
        <v/>
      </c>
      <c r="K3" s="328"/>
      <c r="L3" s="328"/>
      <c r="M3" s="329"/>
      <c r="N3" s="125"/>
      <c r="O3" s="125"/>
      <c r="P3" s="125"/>
      <c r="Q3" s="125"/>
      <c r="R3" s="125"/>
      <c r="S3" s="125"/>
      <c r="T3" s="125"/>
      <c r="U3" s="125"/>
    </row>
    <row r="4" spans="1:25" ht="15.75" thickBot="1" x14ac:dyDescent="0.3">
      <c r="A4" s="125"/>
      <c r="B4" s="125"/>
      <c r="C4" s="271" t="s">
        <v>238</v>
      </c>
      <c r="D4" s="264"/>
      <c r="E4" s="127"/>
      <c r="F4" s="128"/>
      <c r="G4" s="271" t="s">
        <v>19</v>
      </c>
      <c r="H4" s="272"/>
      <c r="I4" s="273"/>
      <c r="J4" s="277" t="str">
        <f>IF(GlobalParameters!$E$8="","",GlobalParameters!$E$8)</f>
        <v/>
      </c>
      <c r="K4" s="328"/>
      <c r="L4" s="328"/>
      <c r="M4" s="329"/>
      <c r="N4" s="125"/>
      <c r="O4" s="125"/>
      <c r="P4" s="125"/>
      <c r="Q4" s="125"/>
      <c r="R4" s="125"/>
      <c r="S4" s="125"/>
      <c r="T4" s="125"/>
      <c r="U4" s="125"/>
    </row>
    <row r="5" spans="1:25" ht="15.75" thickBot="1" x14ac:dyDescent="0.3">
      <c r="A5" s="125"/>
      <c r="B5" s="125"/>
      <c r="C5" s="125"/>
      <c r="D5" s="125"/>
      <c r="E5" s="125"/>
      <c r="F5" s="125"/>
      <c r="G5" s="271" t="s">
        <v>20</v>
      </c>
      <c r="H5" s="272"/>
      <c r="I5" s="273"/>
      <c r="J5" s="277" t="str">
        <f>IF(GlobalParameters!$C$12="","",GlobalParameters!$C$12)</f>
        <v/>
      </c>
      <c r="K5" s="289"/>
      <c r="L5" s="289"/>
      <c r="M5" s="290"/>
      <c r="N5" s="125"/>
      <c r="O5" s="125"/>
      <c r="P5" s="125"/>
      <c r="Q5" s="125"/>
      <c r="R5" s="125"/>
      <c r="S5" s="125"/>
      <c r="T5" s="125"/>
      <c r="U5" s="125"/>
    </row>
    <row r="6" spans="1:25" ht="15.75" customHeight="1" thickBot="1" x14ac:dyDescent="0.3">
      <c r="A6" s="125"/>
      <c r="B6" s="125"/>
      <c r="C6" s="294" t="s">
        <v>464</v>
      </c>
      <c r="D6" s="296"/>
      <c r="E6" s="129"/>
      <c r="F6" s="129"/>
      <c r="G6" s="271" t="s">
        <v>195</v>
      </c>
      <c r="H6" s="272"/>
      <c r="I6" s="273"/>
      <c r="J6" s="130" t="str">
        <f>IF(GlobalParameters!$K$11="","",GlobalParameters!$K$11)</f>
        <v/>
      </c>
      <c r="K6" s="125"/>
      <c r="L6" s="125"/>
      <c r="M6" s="125"/>
      <c r="N6" s="125"/>
      <c r="O6" s="125"/>
      <c r="P6" s="125"/>
      <c r="Q6" s="125"/>
      <c r="R6" s="125"/>
      <c r="S6" s="125"/>
      <c r="T6" s="125"/>
      <c r="U6" s="125"/>
    </row>
    <row r="7" spans="1:25" ht="15.75" customHeight="1" thickBot="1" x14ac:dyDescent="0.3">
      <c r="A7" s="125"/>
      <c r="B7" s="125"/>
      <c r="C7" s="161"/>
      <c r="D7" s="162"/>
      <c r="E7" s="129"/>
      <c r="F7" s="129"/>
      <c r="G7" s="128"/>
      <c r="H7" s="128"/>
      <c r="I7" s="128"/>
      <c r="J7" s="163"/>
      <c r="K7" s="125"/>
      <c r="L7" s="125"/>
      <c r="M7" s="125"/>
      <c r="N7" s="125"/>
      <c r="O7" s="125"/>
      <c r="P7" s="125"/>
      <c r="Q7" s="125"/>
      <c r="R7" s="125"/>
      <c r="S7" s="125"/>
      <c r="T7" s="125"/>
      <c r="U7" s="125"/>
    </row>
    <row r="8" spans="1:25" ht="15.75" customHeight="1" x14ac:dyDescent="0.25">
      <c r="A8" s="125"/>
      <c r="B8" s="133" t="s">
        <v>170</v>
      </c>
      <c r="C8" s="164" t="s">
        <v>169</v>
      </c>
      <c r="D8" s="129"/>
      <c r="E8" s="280" t="s">
        <v>465</v>
      </c>
      <c r="F8" s="394"/>
      <c r="G8" s="394"/>
      <c r="H8" s="394"/>
      <c r="I8" s="394"/>
      <c r="J8" s="394"/>
      <c r="K8" s="394"/>
      <c r="L8" s="394"/>
      <c r="M8" s="394"/>
      <c r="N8" s="394"/>
      <c r="O8" s="395"/>
      <c r="P8" s="125"/>
      <c r="Q8" s="125"/>
      <c r="R8" s="125"/>
      <c r="S8" s="125"/>
      <c r="T8" s="125"/>
      <c r="U8" s="125"/>
    </row>
    <row r="9" spans="1:25" ht="15.75" customHeight="1" x14ac:dyDescent="0.25">
      <c r="A9" s="125"/>
      <c r="B9" s="125"/>
      <c r="C9" s="165" t="s">
        <v>119</v>
      </c>
      <c r="D9" s="129"/>
      <c r="E9" s="396"/>
      <c r="F9" s="397"/>
      <c r="G9" s="397"/>
      <c r="H9" s="397"/>
      <c r="I9" s="397"/>
      <c r="J9" s="397"/>
      <c r="K9" s="397"/>
      <c r="L9" s="397"/>
      <c r="M9" s="397"/>
      <c r="N9" s="397"/>
      <c r="O9" s="398"/>
      <c r="P9" s="125"/>
      <c r="Q9" s="125"/>
      <c r="R9" s="125"/>
      <c r="S9" s="125"/>
      <c r="T9" s="125"/>
      <c r="U9" s="125"/>
    </row>
    <row r="10" spans="1:25" ht="15.75" customHeight="1" x14ac:dyDescent="0.25">
      <c r="A10" s="125"/>
      <c r="B10" s="125"/>
      <c r="C10" s="198"/>
      <c r="D10" s="129"/>
      <c r="E10" s="396"/>
      <c r="F10" s="397"/>
      <c r="G10" s="397"/>
      <c r="H10" s="397"/>
      <c r="I10" s="397"/>
      <c r="J10" s="397"/>
      <c r="K10" s="397"/>
      <c r="L10" s="397"/>
      <c r="M10" s="397"/>
      <c r="N10" s="397"/>
      <c r="O10" s="398"/>
      <c r="P10" s="125"/>
      <c r="Q10" s="125"/>
      <c r="R10" s="125"/>
      <c r="S10" s="125"/>
      <c r="T10" s="125"/>
      <c r="U10" s="125"/>
    </row>
    <row r="11" spans="1:25" ht="15.75" customHeight="1" x14ac:dyDescent="0.3">
      <c r="A11" s="125"/>
      <c r="B11" s="125"/>
      <c r="C11" s="463" t="s">
        <v>598</v>
      </c>
      <c r="D11" s="129"/>
      <c r="E11" s="436"/>
      <c r="F11" s="437"/>
      <c r="G11" s="437"/>
      <c r="H11" s="437"/>
      <c r="I11" s="437"/>
      <c r="J11" s="437"/>
      <c r="K11" s="437"/>
      <c r="L11" s="437"/>
      <c r="M11" s="437"/>
      <c r="N11" s="437"/>
      <c r="O11" s="438"/>
      <c r="P11" s="125"/>
      <c r="Q11" s="125"/>
      <c r="R11" s="125"/>
      <c r="S11" s="125"/>
      <c r="T11" s="125"/>
      <c r="U11" s="125"/>
    </row>
    <row r="12" spans="1:25" ht="15.75" customHeight="1" thickBot="1" x14ac:dyDescent="0.3">
      <c r="A12" s="125"/>
      <c r="B12" s="125"/>
      <c r="C12" s="198"/>
      <c r="D12" s="129"/>
      <c r="E12" s="415"/>
      <c r="F12" s="416"/>
      <c r="G12" s="416"/>
      <c r="H12" s="416"/>
      <c r="I12" s="416"/>
      <c r="J12" s="416"/>
      <c r="K12" s="416"/>
      <c r="L12" s="416"/>
      <c r="M12" s="416"/>
      <c r="N12" s="416"/>
      <c r="O12" s="417"/>
      <c r="P12" s="125"/>
      <c r="Q12" s="125"/>
      <c r="R12" s="125"/>
      <c r="S12" s="125"/>
      <c r="T12" s="125"/>
      <c r="U12" s="125"/>
    </row>
    <row r="13" spans="1:25" x14ac:dyDescent="0.25">
      <c r="A13" s="125"/>
      <c r="B13" s="125"/>
      <c r="C13" s="125"/>
      <c r="D13" s="125"/>
      <c r="E13" s="125"/>
      <c r="F13" s="125"/>
      <c r="G13" s="125"/>
      <c r="H13" s="125"/>
      <c r="I13" s="125"/>
      <c r="J13" s="125"/>
      <c r="K13" s="125"/>
      <c r="L13" s="125"/>
      <c r="M13" s="125"/>
      <c r="N13" s="125"/>
      <c r="O13" s="125"/>
      <c r="P13" s="125"/>
      <c r="Q13" s="125"/>
      <c r="R13" s="125"/>
      <c r="S13" s="125"/>
      <c r="T13" s="125"/>
      <c r="U13" s="125"/>
    </row>
    <row r="14" spans="1:25" ht="30" customHeight="1" x14ac:dyDescent="0.25">
      <c r="A14" s="125"/>
      <c r="B14" s="125"/>
      <c r="C14" s="125"/>
      <c r="D14" s="125"/>
      <c r="E14" s="268" t="s">
        <v>248</v>
      </c>
      <c r="F14" s="344"/>
      <c r="G14" s="345"/>
      <c r="H14" s="342"/>
      <c r="I14" s="393"/>
      <c r="J14" s="408"/>
      <c r="K14" s="342"/>
      <c r="L14" s="393"/>
      <c r="M14" s="408"/>
      <c r="N14" s="342" t="s">
        <v>463</v>
      </c>
      <c r="O14" s="343"/>
      <c r="P14" s="125"/>
      <c r="Q14" s="265" t="s">
        <v>171</v>
      </c>
      <c r="R14" s="405"/>
      <c r="S14" s="406"/>
      <c r="T14" s="125"/>
      <c r="U14" s="125"/>
      <c r="V14" s="143"/>
    </row>
    <row r="15" spans="1:25" ht="64.5" x14ac:dyDescent="0.25">
      <c r="A15" s="136"/>
      <c r="B15" s="137" t="s">
        <v>21</v>
      </c>
      <c r="C15" s="137" t="s">
        <v>22</v>
      </c>
      <c r="D15" s="160" t="s">
        <v>24</v>
      </c>
      <c r="E15" s="139" t="s">
        <v>63</v>
      </c>
      <c r="F15" s="139" t="s">
        <v>64</v>
      </c>
      <c r="G15" s="139" t="s">
        <v>27</v>
      </c>
      <c r="H15" s="138"/>
      <c r="I15" s="138"/>
      <c r="J15" s="138"/>
      <c r="K15" s="138"/>
      <c r="L15" s="138"/>
      <c r="M15" s="138"/>
      <c r="N15" s="138" t="s">
        <v>30</v>
      </c>
      <c r="O15" s="138" t="s">
        <v>31</v>
      </c>
      <c r="P15" s="140"/>
      <c r="Q15" s="142" t="s">
        <v>249</v>
      </c>
      <c r="R15" s="142" t="s">
        <v>199</v>
      </c>
      <c r="S15" s="142" t="s">
        <v>208</v>
      </c>
      <c r="T15" s="139" t="s">
        <v>200</v>
      </c>
      <c r="U15" s="125"/>
      <c r="V15" s="156" t="s">
        <v>82</v>
      </c>
    </row>
    <row r="16" spans="1:25" x14ac:dyDescent="0.25">
      <c r="A16" s="125"/>
      <c r="B16" s="453"/>
      <c r="C16" s="453"/>
      <c r="D16" s="454"/>
      <c r="E16" s="456"/>
      <c r="F16" s="154" t="str">
        <f>IF(OR($D16="",$Q16="",$G16=""),"",$Q16*$G16)</f>
        <v/>
      </c>
      <c r="G16" s="148" t="str">
        <f>IF($D16="","",VLOOKUP($V16,RF_Req!$A$2:$H$3,3))</f>
        <v/>
      </c>
      <c r="H16" s="147"/>
      <c r="I16" s="147"/>
      <c r="J16" s="148"/>
      <c r="K16" s="147"/>
      <c r="L16" s="147"/>
      <c r="M16" s="148"/>
      <c r="N16" s="149" t="str">
        <f t="shared" ref="N16:N33" si="0">IF($D16="","",$J$6+T16)</f>
        <v/>
      </c>
      <c r="O16" s="150" t="str">
        <f>IF(OR($D16="",$R16=""),"",$R16)</f>
        <v/>
      </c>
      <c r="P16" s="151"/>
      <c r="Q16" s="453"/>
      <c r="R16" s="152" t="str">
        <f>IF(OR($D16="",$S16=""),"",$S16-VLOOKUP($V16,RF_Req!$A$2:$H$3,8))</f>
        <v/>
      </c>
      <c r="S16" s="453"/>
      <c r="T16" s="453"/>
      <c r="U16" s="151"/>
      <c r="V16" s="126" t="e">
        <f>VLOOKUP($D16,RF_Req!$K$2:$L$11,2)</f>
        <v>#N/A</v>
      </c>
      <c r="Y16" s="182" t="s">
        <v>450</v>
      </c>
    </row>
    <row r="17" spans="1:25" x14ac:dyDescent="0.25">
      <c r="A17" s="125"/>
      <c r="B17" s="453"/>
      <c r="C17" s="453"/>
      <c r="D17" s="454"/>
      <c r="E17" s="456"/>
      <c r="F17" s="154" t="str">
        <f t="shared" ref="F17:F80" si="1">IF(OR($D17="",$Q17="",$G17=""),"",$Q17*$G17)</f>
        <v/>
      </c>
      <c r="G17" s="148" t="str">
        <f>IF($D17="","",VLOOKUP($V17,RF_Req!$A$2:$H$3,3))</f>
        <v/>
      </c>
      <c r="H17" s="147"/>
      <c r="I17" s="147"/>
      <c r="J17" s="148"/>
      <c r="K17" s="147"/>
      <c r="L17" s="147"/>
      <c r="M17" s="148"/>
      <c r="N17" s="149" t="str">
        <f t="shared" si="0"/>
        <v/>
      </c>
      <c r="O17" s="150" t="str">
        <f t="shared" ref="O17:O80" si="2">IF(OR($D17="",$R17=""),"",$R17)</f>
        <v/>
      </c>
      <c r="P17" s="151"/>
      <c r="Q17" s="453"/>
      <c r="R17" s="152" t="str">
        <f>IF(OR($D17="",$S17=""),"",$S17-VLOOKUP($V17,RF_Req!$A$2:$H$3,8))</f>
        <v/>
      </c>
      <c r="S17" s="453"/>
      <c r="T17" s="453"/>
      <c r="U17" s="151"/>
      <c r="V17" s="126" t="e">
        <f>VLOOKUP($D17,RF_Req!$K$2:$L$11,2)</f>
        <v>#N/A</v>
      </c>
      <c r="Y17" s="182" t="s">
        <v>451</v>
      </c>
    </row>
    <row r="18" spans="1:25" x14ac:dyDescent="0.25">
      <c r="A18" s="125"/>
      <c r="B18" s="453"/>
      <c r="C18" s="453"/>
      <c r="D18" s="454"/>
      <c r="E18" s="456"/>
      <c r="F18" s="154" t="str">
        <f t="shared" si="1"/>
        <v/>
      </c>
      <c r="G18" s="148" t="str">
        <f>IF($D18="","",VLOOKUP($V18,RF_Req!$A$2:$H$3,3))</f>
        <v/>
      </c>
      <c r="H18" s="147"/>
      <c r="I18" s="147"/>
      <c r="J18" s="148"/>
      <c r="K18" s="147"/>
      <c r="L18" s="147"/>
      <c r="M18" s="148"/>
      <c r="N18" s="149" t="str">
        <f t="shared" si="0"/>
        <v/>
      </c>
      <c r="O18" s="150" t="str">
        <f t="shared" si="2"/>
        <v/>
      </c>
      <c r="P18" s="151"/>
      <c r="Q18" s="453"/>
      <c r="R18" s="152" t="str">
        <f>IF(OR($D18="",$S18=""),"",$S18-VLOOKUP($V18,RF_Req!$A$2:$H$3,8))</f>
        <v/>
      </c>
      <c r="S18" s="453"/>
      <c r="T18" s="453"/>
      <c r="U18" s="151"/>
      <c r="V18" s="126" t="e">
        <f>VLOOKUP($D18,RF_Req!$K$2:$L$11,2)</f>
        <v>#N/A</v>
      </c>
      <c r="Y18" s="182" t="s">
        <v>452</v>
      </c>
    </row>
    <row r="19" spans="1:25" x14ac:dyDescent="0.25">
      <c r="A19" s="125"/>
      <c r="B19" s="453"/>
      <c r="C19" s="453"/>
      <c r="D19" s="454"/>
      <c r="E19" s="456"/>
      <c r="F19" s="154" t="str">
        <f t="shared" si="1"/>
        <v/>
      </c>
      <c r="G19" s="148" t="str">
        <f>IF($D19="","",VLOOKUP($V19,RF_Req!$A$2:$H$3,3))</f>
        <v/>
      </c>
      <c r="H19" s="147"/>
      <c r="I19" s="147"/>
      <c r="J19" s="148"/>
      <c r="K19" s="147"/>
      <c r="L19" s="147"/>
      <c r="M19" s="148"/>
      <c r="N19" s="149" t="str">
        <f t="shared" si="0"/>
        <v/>
      </c>
      <c r="O19" s="150" t="str">
        <f t="shared" si="2"/>
        <v/>
      </c>
      <c r="P19" s="151"/>
      <c r="Q19" s="453"/>
      <c r="R19" s="152" t="str">
        <f>IF(OR($D19="",$S19=""),"",$S19-VLOOKUP($V19,RF_Req!$A$2:$H$3,8))</f>
        <v/>
      </c>
      <c r="S19" s="453"/>
      <c r="T19" s="453"/>
      <c r="U19" s="151"/>
      <c r="V19" s="126" t="e">
        <f>VLOOKUP($D19,RF_Req!$K$2:$L$11,2)</f>
        <v>#N/A</v>
      </c>
      <c r="Y19" s="182" t="s">
        <v>453</v>
      </c>
    </row>
    <row r="20" spans="1:25" x14ac:dyDescent="0.25">
      <c r="A20" s="125"/>
      <c r="B20" s="453"/>
      <c r="C20" s="453"/>
      <c r="D20" s="454"/>
      <c r="E20" s="456"/>
      <c r="F20" s="154" t="str">
        <f t="shared" si="1"/>
        <v/>
      </c>
      <c r="G20" s="148" t="str">
        <f>IF($D20="","",VLOOKUP($V20,RF_Req!$A$2:$H$3,3))</f>
        <v/>
      </c>
      <c r="H20" s="147"/>
      <c r="I20" s="147"/>
      <c r="J20" s="148"/>
      <c r="K20" s="147"/>
      <c r="L20" s="147"/>
      <c r="M20" s="148"/>
      <c r="N20" s="149" t="str">
        <f t="shared" si="0"/>
        <v/>
      </c>
      <c r="O20" s="150" t="str">
        <f t="shared" si="2"/>
        <v/>
      </c>
      <c r="P20" s="151"/>
      <c r="Q20" s="453"/>
      <c r="R20" s="152" t="str">
        <f>IF(OR($D20="",$S20=""),"",$S20-VLOOKUP($V20,RF_Req!$A$2:$H$3,8))</f>
        <v/>
      </c>
      <c r="S20" s="453"/>
      <c r="T20" s="453"/>
      <c r="U20" s="151"/>
      <c r="V20" s="126" t="e">
        <f>VLOOKUP($D20,RF_Req!$K$2:$L$11,2)</f>
        <v>#N/A</v>
      </c>
      <c r="Y20" s="182" t="s">
        <v>454</v>
      </c>
    </row>
    <row r="21" spans="1:25" x14ac:dyDescent="0.25">
      <c r="A21" s="125"/>
      <c r="B21" s="453"/>
      <c r="C21" s="453"/>
      <c r="D21" s="454"/>
      <c r="E21" s="456"/>
      <c r="F21" s="154" t="str">
        <f t="shared" si="1"/>
        <v/>
      </c>
      <c r="G21" s="148" t="str">
        <f>IF($D21="","",VLOOKUP($V21,RF_Req!$A$2:$H$3,3))</f>
        <v/>
      </c>
      <c r="H21" s="147"/>
      <c r="I21" s="147"/>
      <c r="J21" s="148"/>
      <c r="K21" s="147"/>
      <c r="L21" s="147"/>
      <c r="M21" s="148"/>
      <c r="N21" s="149" t="str">
        <f t="shared" si="0"/>
        <v/>
      </c>
      <c r="O21" s="150" t="str">
        <f t="shared" si="2"/>
        <v/>
      </c>
      <c r="P21" s="151"/>
      <c r="Q21" s="453"/>
      <c r="R21" s="152" t="str">
        <f>IF(OR($D21="",$S21=""),"",$S21-VLOOKUP($V21,RF_Req!$A$2:$H$3,8))</f>
        <v/>
      </c>
      <c r="S21" s="453"/>
      <c r="T21" s="453"/>
      <c r="U21" s="151"/>
      <c r="V21" s="126" t="e">
        <f>VLOOKUP($D21,RF_Req!$K$2:$L$11,2)</f>
        <v>#N/A</v>
      </c>
      <c r="Y21" s="182" t="s">
        <v>455</v>
      </c>
    </row>
    <row r="22" spans="1:25" x14ac:dyDescent="0.25">
      <c r="A22" s="125"/>
      <c r="B22" s="453"/>
      <c r="C22" s="453"/>
      <c r="D22" s="454"/>
      <c r="E22" s="456"/>
      <c r="F22" s="154" t="str">
        <f t="shared" si="1"/>
        <v/>
      </c>
      <c r="G22" s="148" t="str">
        <f>IF($D22="","",VLOOKUP($V22,RF_Req!$A$2:$H$3,3))</f>
        <v/>
      </c>
      <c r="H22" s="147"/>
      <c r="I22" s="147"/>
      <c r="J22" s="148"/>
      <c r="K22" s="147"/>
      <c r="L22" s="147"/>
      <c r="M22" s="148"/>
      <c r="N22" s="149" t="str">
        <f t="shared" si="0"/>
        <v/>
      </c>
      <c r="O22" s="150" t="str">
        <f t="shared" si="2"/>
        <v/>
      </c>
      <c r="P22" s="151"/>
      <c r="Q22" s="453"/>
      <c r="R22" s="152" t="str">
        <f>IF(OR($D22="",$S22=""),"",$S22-VLOOKUP($V22,RF_Req!$A$2:$H$3,8))</f>
        <v/>
      </c>
      <c r="S22" s="453"/>
      <c r="T22" s="453"/>
      <c r="U22" s="151"/>
      <c r="V22" s="126" t="e">
        <f>VLOOKUP($D22,RF_Req!$K$2:$L$11,2)</f>
        <v>#N/A</v>
      </c>
      <c r="Y22" s="182" t="s">
        <v>456</v>
      </c>
    </row>
    <row r="23" spans="1:25" x14ac:dyDescent="0.25">
      <c r="A23" s="125"/>
      <c r="B23" s="453"/>
      <c r="C23" s="453"/>
      <c r="D23" s="454"/>
      <c r="E23" s="456"/>
      <c r="F23" s="154" t="str">
        <f t="shared" si="1"/>
        <v/>
      </c>
      <c r="G23" s="148" t="str">
        <f>IF($D23="","",VLOOKUP($V23,RF_Req!$A$2:$H$3,3))</f>
        <v/>
      </c>
      <c r="H23" s="147"/>
      <c r="I23" s="147"/>
      <c r="J23" s="148"/>
      <c r="K23" s="147"/>
      <c r="L23" s="147"/>
      <c r="M23" s="148"/>
      <c r="N23" s="149" t="str">
        <f t="shared" si="0"/>
        <v/>
      </c>
      <c r="O23" s="150" t="str">
        <f t="shared" si="2"/>
        <v/>
      </c>
      <c r="P23" s="151"/>
      <c r="Q23" s="453"/>
      <c r="R23" s="152" t="str">
        <f>IF(OR($D23="",$S23=""),"",$S23-VLOOKUP($V23,RF_Req!$A$2:$H$3,8))</f>
        <v/>
      </c>
      <c r="S23" s="453"/>
      <c r="T23" s="453"/>
      <c r="U23" s="151"/>
      <c r="V23" s="126" t="e">
        <f>VLOOKUP($D23,RF_Req!$K$2:$L$11,2)</f>
        <v>#N/A</v>
      </c>
      <c r="Y23" s="182" t="s">
        <v>457</v>
      </c>
    </row>
    <row r="24" spans="1:25" x14ac:dyDescent="0.25">
      <c r="A24" s="125"/>
      <c r="B24" s="453"/>
      <c r="C24" s="453"/>
      <c r="D24" s="454"/>
      <c r="E24" s="456"/>
      <c r="F24" s="154" t="str">
        <f t="shared" si="1"/>
        <v/>
      </c>
      <c r="G24" s="148" t="str">
        <f>IF($D24="","",VLOOKUP($V24,RF_Req!$A$2:$H$3,3))</f>
        <v/>
      </c>
      <c r="H24" s="147"/>
      <c r="I24" s="147"/>
      <c r="J24" s="148"/>
      <c r="K24" s="147"/>
      <c r="L24" s="147"/>
      <c r="M24" s="148"/>
      <c r="N24" s="149" t="str">
        <f t="shared" si="0"/>
        <v/>
      </c>
      <c r="O24" s="150" t="str">
        <f t="shared" si="2"/>
        <v/>
      </c>
      <c r="P24" s="151"/>
      <c r="Q24" s="453"/>
      <c r="R24" s="152" t="str">
        <f>IF(OR($D24="",$S24=""),"",$S24-VLOOKUP($V24,RF_Req!$A$2:$H$3,8))</f>
        <v/>
      </c>
      <c r="S24" s="453"/>
      <c r="T24" s="453"/>
      <c r="U24" s="151"/>
      <c r="V24" s="126" t="e">
        <f>VLOOKUP($D24,RF_Req!$K$2:$L$11,2)</f>
        <v>#N/A</v>
      </c>
      <c r="Y24" s="182" t="s">
        <v>458</v>
      </c>
    </row>
    <row r="25" spans="1:25" x14ac:dyDescent="0.25">
      <c r="A25" s="125"/>
      <c r="B25" s="453"/>
      <c r="C25" s="453"/>
      <c r="D25" s="454"/>
      <c r="E25" s="456"/>
      <c r="F25" s="154" t="str">
        <f t="shared" si="1"/>
        <v/>
      </c>
      <c r="G25" s="148" t="str">
        <f>IF($D25="","",VLOOKUP($V25,RF_Req!$A$2:$H$3,3))</f>
        <v/>
      </c>
      <c r="H25" s="147"/>
      <c r="I25" s="147"/>
      <c r="J25" s="148"/>
      <c r="K25" s="147"/>
      <c r="L25" s="147"/>
      <c r="M25" s="148"/>
      <c r="N25" s="149" t="str">
        <f t="shared" si="0"/>
        <v/>
      </c>
      <c r="O25" s="150" t="str">
        <f t="shared" si="2"/>
        <v/>
      </c>
      <c r="P25" s="151"/>
      <c r="Q25" s="453"/>
      <c r="R25" s="152" t="str">
        <f>IF(OR($D25="",$S25=""),"",$S25-VLOOKUP($V25,RF_Req!$A$2:$H$3,8))</f>
        <v/>
      </c>
      <c r="S25" s="453"/>
      <c r="T25" s="453"/>
      <c r="U25" s="151"/>
      <c r="V25" s="126" t="e">
        <f>VLOOKUP($D25,RF_Req!$K$2:$L$11,2)</f>
        <v>#N/A</v>
      </c>
      <c r="Y25" s="182" t="s">
        <v>459</v>
      </c>
    </row>
    <row r="26" spans="1:25" x14ac:dyDescent="0.25">
      <c r="A26" s="125"/>
      <c r="B26" s="453"/>
      <c r="C26" s="453"/>
      <c r="D26" s="454"/>
      <c r="E26" s="456"/>
      <c r="F26" s="154" t="str">
        <f t="shared" si="1"/>
        <v/>
      </c>
      <c r="G26" s="148" t="str">
        <f>IF($D26="","",VLOOKUP($V26,RF_Req!$A$2:$H$3,3))</f>
        <v/>
      </c>
      <c r="H26" s="147"/>
      <c r="I26" s="147"/>
      <c r="J26" s="148"/>
      <c r="K26" s="147"/>
      <c r="L26" s="147"/>
      <c r="M26" s="148"/>
      <c r="N26" s="149" t="str">
        <f t="shared" si="0"/>
        <v/>
      </c>
      <c r="O26" s="150" t="str">
        <f t="shared" si="2"/>
        <v/>
      </c>
      <c r="P26" s="151"/>
      <c r="Q26" s="453"/>
      <c r="R26" s="152" t="str">
        <f>IF(OR($D26="",$S26=""),"",$S26-VLOOKUP($V26,RF_Req!$A$2:$H$3,8))</f>
        <v/>
      </c>
      <c r="S26" s="453"/>
      <c r="T26" s="453"/>
      <c r="U26" s="151"/>
      <c r="V26" s="126" t="e">
        <f>VLOOKUP($D26,RF_Req!$K$2:$L$11,2)</f>
        <v>#N/A</v>
      </c>
    </row>
    <row r="27" spans="1:25" x14ac:dyDescent="0.25">
      <c r="A27" s="125"/>
      <c r="B27" s="453"/>
      <c r="C27" s="453"/>
      <c r="D27" s="454"/>
      <c r="E27" s="456"/>
      <c r="F27" s="154" t="str">
        <f t="shared" si="1"/>
        <v/>
      </c>
      <c r="G27" s="148" t="str">
        <f>IF($D27="","",VLOOKUP($V27,RF_Req!$A$2:$H$3,3))</f>
        <v/>
      </c>
      <c r="H27" s="147"/>
      <c r="I27" s="147"/>
      <c r="J27" s="148"/>
      <c r="K27" s="147"/>
      <c r="L27" s="147"/>
      <c r="M27" s="148"/>
      <c r="N27" s="149" t="str">
        <f t="shared" si="0"/>
        <v/>
      </c>
      <c r="O27" s="150" t="str">
        <f t="shared" si="2"/>
        <v/>
      </c>
      <c r="P27" s="151"/>
      <c r="Q27" s="453"/>
      <c r="R27" s="152" t="str">
        <f>IF(OR($D27="",$S27=""),"",$S27-VLOOKUP($V27,RF_Req!$A$2:$H$3,8))</f>
        <v/>
      </c>
      <c r="S27" s="453"/>
      <c r="T27" s="453"/>
      <c r="U27" s="151"/>
      <c r="V27" s="126" t="e">
        <f>VLOOKUP($D27,RF_Req!$K$2:$L$11,2)</f>
        <v>#N/A</v>
      </c>
    </row>
    <row r="28" spans="1:25" x14ac:dyDescent="0.25">
      <c r="A28" s="125"/>
      <c r="B28" s="453"/>
      <c r="C28" s="453"/>
      <c r="D28" s="454"/>
      <c r="E28" s="456"/>
      <c r="F28" s="154" t="str">
        <f t="shared" si="1"/>
        <v/>
      </c>
      <c r="G28" s="148" t="str">
        <f>IF($D28="","",VLOOKUP($V28,RF_Req!$A$2:$H$3,3))</f>
        <v/>
      </c>
      <c r="H28" s="147"/>
      <c r="I28" s="147"/>
      <c r="J28" s="148"/>
      <c r="K28" s="147"/>
      <c r="L28" s="147"/>
      <c r="M28" s="148"/>
      <c r="N28" s="149" t="str">
        <f t="shared" si="0"/>
        <v/>
      </c>
      <c r="O28" s="150" t="str">
        <f t="shared" si="2"/>
        <v/>
      </c>
      <c r="P28" s="151"/>
      <c r="Q28" s="453"/>
      <c r="R28" s="152" t="str">
        <f>IF(OR($D28="",$S28=""),"",$S28-VLOOKUP($V28,RF_Req!$A$2:$H$3,8))</f>
        <v/>
      </c>
      <c r="S28" s="453"/>
      <c r="T28" s="453"/>
      <c r="U28" s="151"/>
      <c r="V28" s="126" t="e">
        <f>VLOOKUP($D28,RF_Req!$K$2:$L$11,2)</f>
        <v>#N/A</v>
      </c>
    </row>
    <row r="29" spans="1:25" x14ac:dyDescent="0.25">
      <c r="A29" s="125"/>
      <c r="B29" s="453"/>
      <c r="C29" s="453"/>
      <c r="D29" s="454"/>
      <c r="E29" s="456"/>
      <c r="F29" s="154" t="str">
        <f t="shared" si="1"/>
        <v/>
      </c>
      <c r="G29" s="148" t="str">
        <f>IF($D29="","",VLOOKUP($V29,RF_Req!$A$2:$H$3,3))</f>
        <v/>
      </c>
      <c r="H29" s="147"/>
      <c r="I29" s="147"/>
      <c r="J29" s="148"/>
      <c r="K29" s="147"/>
      <c r="L29" s="147"/>
      <c r="M29" s="148"/>
      <c r="N29" s="149" t="str">
        <f t="shared" si="0"/>
        <v/>
      </c>
      <c r="O29" s="150" t="str">
        <f t="shared" si="2"/>
        <v/>
      </c>
      <c r="P29" s="151"/>
      <c r="Q29" s="453"/>
      <c r="R29" s="152" t="str">
        <f>IF(OR($D29="",$S29=""),"",$S29-VLOOKUP($V29,RF_Req!$A$2:$H$3,8))</f>
        <v/>
      </c>
      <c r="S29" s="453"/>
      <c r="T29" s="453"/>
      <c r="U29" s="151"/>
      <c r="V29" s="126" t="e">
        <f>VLOOKUP($D29,RF_Req!$K$2:$L$11,2)</f>
        <v>#N/A</v>
      </c>
    </row>
    <row r="30" spans="1:25" x14ac:dyDescent="0.25">
      <c r="A30" s="125"/>
      <c r="B30" s="453"/>
      <c r="C30" s="453"/>
      <c r="D30" s="454"/>
      <c r="E30" s="456"/>
      <c r="F30" s="154" t="str">
        <f t="shared" si="1"/>
        <v/>
      </c>
      <c r="G30" s="148" t="str">
        <f>IF($D30="","",VLOOKUP($V30,RF_Req!$A$2:$H$3,3))</f>
        <v/>
      </c>
      <c r="H30" s="147"/>
      <c r="I30" s="147"/>
      <c r="J30" s="148"/>
      <c r="K30" s="147"/>
      <c r="L30" s="147"/>
      <c r="M30" s="148"/>
      <c r="N30" s="149" t="str">
        <f t="shared" si="0"/>
        <v/>
      </c>
      <c r="O30" s="150" t="str">
        <f t="shared" si="2"/>
        <v/>
      </c>
      <c r="P30" s="151"/>
      <c r="Q30" s="453"/>
      <c r="R30" s="152" t="str">
        <f>IF(OR($D30="",$S30=""),"",$S30-VLOOKUP($V30,RF_Req!$A$2:$H$3,8))</f>
        <v/>
      </c>
      <c r="S30" s="453"/>
      <c r="T30" s="453"/>
      <c r="U30" s="151"/>
      <c r="V30" s="126" t="e">
        <f>VLOOKUP($D30,RF_Req!$K$2:$L$11,2)</f>
        <v>#N/A</v>
      </c>
    </row>
    <row r="31" spans="1:25" x14ac:dyDescent="0.25">
      <c r="A31" s="125"/>
      <c r="B31" s="453"/>
      <c r="C31" s="453"/>
      <c r="D31" s="454"/>
      <c r="E31" s="456"/>
      <c r="F31" s="154" t="str">
        <f t="shared" si="1"/>
        <v/>
      </c>
      <c r="G31" s="148" t="str">
        <f>IF($D31="","",VLOOKUP($V31,RF_Req!$A$2:$H$3,3))</f>
        <v/>
      </c>
      <c r="H31" s="147"/>
      <c r="I31" s="147"/>
      <c r="J31" s="148"/>
      <c r="K31" s="147"/>
      <c r="L31" s="147"/>
      <c r="M31" s="148"/>
      <c r="N31" s="149" t="str">
        <f t="shared" si="0"/>
        <v/>
      </c>
      <c r="O31" s="150" t="str">
        <f t="shared" si="2"/>
        <v/>
      </c>
      <c r="P31" s="151"/>
      <c r="Q31" s="453"/>
      <c r="R31" s="152" t="str">
        <f>IF(OR($D31="",$S31=""),"",$S31-VLOOKUP($V31,RF_Req!$A$2:$H$3,8))</f>
        <v/>
      </c>
      <c r="S31" s="453"/>
      <c r="T31" s="453"/>
      <c r="U31" s="151"/>
      <c r="V31" s="126" t="e">
        <f>VLOOKUP($D31,RF_Req!$K$2:$L$11,2)</f>
        <v>#N/A</v>
      </c>
    </row>
    <row r="32" spans="1:25" x14ac:dyDescent="0.25">
      <c r="A32" s="125"/>
      <c r="B32" s="453"/>
      <c r="C32" s="453"/>
      <c r="D32" s="454"/>
      <c r="E32" s="456"/>
      <c r="F32" s="154" t="str">
        <f t="shared" si="1"/>
        <v/>
      </c>
      <c r="G32" s="148" t="str">
        <f>IF($D32="","",VLOOKUP($V32,RF_Req!$A$2:$H$3,3))</f>
        <v/>
      </c>
      <c r="H32" s="147"/>
      <c r="I32" s="147"/>
      <c r="J32" s="148"/>
      <c r="K32" s="147"/>
      <c r="L32" s="147"/>
      <c r="M32" s="148"/>
      <c r="N32" s="149" t="str">
        <f t="shared" si="0"/>
        <v/>
      </c>
      <c r="O32" s="150" t="str">
        <f t="shared" si="2"/>
        <v/>
      </c>
      <c r="P32" s="151"/>
      <c r="Q32" s="453"/>
      <c r="R32" s="152" t="str">
        <f>IF(OR($D32="",$S32=""),"",$S32-VLOOKUP($V32,RF_Req!$A$2:$H$3,8))</f>
        <v/>
      </c>
      <c r="S32" s="453"/>
      <c r="T32" s="453"/>
      <c r="U32" s="151"/>
      <c r="V32" s="126" t="e">
        <f>VLOOKUP($D32,RF_Req!$K$2:$L$11,2)</f>
        <v>#N/A</v>
      </c>
    </row>
    <row r="33" spans="1:22" x14ac:dyDescent="0.25">
      <c r="A33" s="125"/>
      <c r="B33" s="453"/>
      <c r="C33" s="453"/>
      <c r="D33" s="454"/>
      <c r="E33" s="456"/>
      <c r="F33" s="154" t="str">
        <f t="shared" si="1"/>
        <v/>
      </c>
      <c r="G33" s="148" t="str">
        <f>IF($D33="","",VLOOKUP($V33,RF_Req!$A$2:$H$3,3))</f>
        <v/>
      </c>
      <c r="H33" s="147"/>
      <c r="I33" s="147"/>
      <c r="J33" s="148"/>
      <c r="K33" s="147"/>
      <c r="L33" s="147"/>
      <c r="M33" s="148"/>
      <c r="N33" s="149" t="str">
        <f t="shared" si="0"/>
        <v/>
      </c>
      <c r="O33" s="150" t="str">
        <f t="shared" si="2"/>
        <v/>
      </c>
      <c r="P33" s="151"/>
      <c r="Q33" s="453"/>
      <c r="R33" s="152" t="str">
        <f>IF(OR($D33="",$S33=""),"",$S33-VLOOKUP($V33,RF_Req!$A$2:$H$3,8))</f>
        <v/>
      </c>
      <c r="S33" s="453"/>
      <c r="T33" s="453"/>
      <c r="U33" s="151"/>
      <c r="V33" s="126" t="e">
        <f>VLOOKUP($D33,RF_Req!$K$2:$L$11,2)</f>
        <v>#N/A</v>
      </c>
    </row>
    <row r="34" spans="1:22" x14ac:dyDescent="0.25">
      <c r="A34" s="125"/>
      <c r="B34" s="453"/>
      <c r="C34" s="453"/>
      <c r="D34" s="454"/>
      <c r="E34" s="456"/>
      <c r="F34" s="154" t="str">
        <f t="shared" si="1"/>
        <v/>
      </c>
      <c r="G34" s="148" t="str">
        <f>IF($D34="","",VLOOKUP($V34,RF_Req!$A$2:$H$3,3))</f>
        <v/>
      </c>
      <c r="H34" s="147"/>
      <c r="I34" s="147"/>
      <c r="J34" s="148"/>
      <c r="K34" s="147"/>
      <c r="L34" s="147"/>
      <c r="M34" s="148"/>
      <c r="N34" s="149" t="str">
        <f t="shared" ref="N34:N97" si="3">IF($D34="","",$J$6+T34)</f>
        <v/>
      </c>
      <c r="O34" s="150" t="str">
        <f t="shared" si="2"/>
        <v/>
      </c>
      <c r="P34" s="151"/>
      <c r="Q34" s="453"/>
      <c r="R34" s="152" t="str">
        <f>IF(OR($D34="",$S34=""),"",$S34-VLOOKUP($V34,RF_Req!$A$2:$H$3,8))</f>
        <v/>
      </c>
      <c r="S34" s="453"/>
      <c r="T34" s="453"/>
      <c r="U34" s="151"/>
      <c r="V34" s="126" t="e">
        <f>VLOOKUP($D34,RF_Req!$K$2:$L$11,2)</f>
        <v>#N/A</v>
      </c>
    </row>
    <row r="35" spans="1:22" x14ac:dyDescent="0.25">
      <c r="A35" s="125"/>
      <c r="B35" s="453"/>
      <c r="C35" s="453"/>
      <c r="D35" s="454"/>
      <c r="E35" s="456"/>
      <c r="F35" s="154" t="str">
        <f t="shared" si="1"/>
        <v/>
      </c>
      <c r="G35" s="148" t="str">
        <f>IF($D35="","",VLOOKUP($V35,RF_Req!$A$2:$H$3,3))</f>
        <v/>
      </c>
      <c r="H35" s="147"/>
      <c r="I35" s="147"/>
      <c r="J35" s="148"/>
      <c r="K35" s="147"/>
      <c r="L35" s="147"/>
      <c r="M35" s="148"/>
      <c r="N35" s="149" t="str">
        <f t="shared" si="3"/>
        <v/>
      </c>
      <c r="O35" s="150" t="str">
        <f t="shared" si="2"/>
        <v/>
      </c>
      <c r="P35" s="151"/>
      <c r="Q35" s="453"/>
      <c r="R35" s="152" t="str">
        <f>IF(OR($D35="",$S35=""),"",$S35-VLOOKUP($V35,RF_Req!$A$2:$H$3,8))</f>
        <v/>
      </c>
      <c r="S35" s="453"/>
      <c r="T35" s="453"/>
      <c r="U35" s="151"/>
      <c r="V35" s="126" t="e">
        <f>VLOOKUP($D35,RF_Req!$K$2:$L$11,2)</f>
        <v>#N/A</v>
      </c>
    </row>
    <row r="36" spans="1:22" x14ac:dyDescent="0.25">
      <c r="A36" s="125"/>
      <c r="B36" s="453"/>
      <c r="C36" s="453"/>
      <c r="D36" s="454"/>
      <c r="E36" s="456"/>
      <c r="F36" s="154" t="str">
        <f t="shared" si="1"/>
        <v/>
      </c>
      <c r="G36" s="148" t="str">
        <f>IF($D36="","",VLOOKUP($V36,RF_Req!$A$2:$H$3,3))</f>
        <v/>
      </c>
      <c r="H36" s="147"/>
      <c r="I36" s="147"/>
      <c r="J36" s="148"/>
      <c r="K36" s="147"/>
      <c r="L36" s="147"/>
      <c r="M36" s="148"/>
      <c r="N36" s="149" t="str">
        <f t="shared" si="3"/>
        <v/>
      </c>
      <c r="O36" s="150" t="str">
        <f t="shared" si="2"/>
        <v/>
      </c>
      <c r="P36" s="151"/>
      <c r="Q36" s="453"/>
      <c r="R36" s="152" t="str">
        <f>IF(OR($D36="",$S36=""),"",$S36-VLOOKUP($V36,RF_Req!$A$2:$H$3,8))</f>
        <v/>
      </c>
      <c r="S36" s="453"/>
      <c r="T36" s="453"/>
      <c r="U36" s="151"/>
      <c r="V36" s="126" t="e">
        <f>VLOOKUP($D36,RF_Req!$K$2:$L$11,2)</f>
        <v>#N/A</v>
      </c>
    </row>
    <row r="37" spans="1:22" x14ac:dyDescent="0.25">
      <c r="A37" s="125"/>
      <c r="B37" s="453"/>
      <c r="C37" s="453"/>
      <c r="D37" s="454"/>
      <c r="E37" s="456"/>
      <c r="F37" s="154" t="str">
        <f t="shared" si="1"/>
        <v/>
      </c>
      <c r="G37" s="148" t="str">
        <f>IF($D37="","",VLOOKUP($V37,RF_Req!$A$2:$H$3,3))</f>
        <v/>
      </c>
      <c r="H37" s="147"/>
      <c r="I37" s="147"/>
      <c r="J37" s="148"/>
      <c r="K37" s="147"/>
      <c r="L37" s="147"/>
      <c r="M37" s="148"/>
      <c r="N37" s="149" t="str">
        <f t="shared" si="3"/>
        <v/>
      </c>
      <c r="O37" s="150" t="str">
        <f t="shared" si="2"/>
        <v/>
      </c>
      <c r="P37" s="151"/>
      <c r="Q37" s="453"/>
      <c r="R37" s="152" t="str">
        <f>IF(OR($D37="",$S37=""),"",$S37-VLOOKUP($V37,RF_Req!$A$2:$H$3,8))</f>
        <v/>
      </c>
      <c r="S37" s="453"/>
      <c r="T37" s="453"/>
      <c r="U37" s="151"/>
      <c r="V37" s="126" t="e">
        <f>VLOOKUP($D37,RF_Req!$K$2:$L$11,2)</f>
        <v>#N/A</v>
      </c>
    </row>
    <row r="38" spans="1:22" x14ac:dyDescent="0.25">
      <c r="A38" s="125"/>
      <c r="B38" s="453"/>
      <c r="C38" s="453"/>
      <c r="D38" s="454"/>
      <c r="E38" s="456"/>
      <c r="F38" s="154" t="str">
        <f t="shared" si="1"/>
        <v/>
      </c>
      <c r="G38" s="148" t="str">
        <f>IF($D38="","",VLOOKUP($V38,RF_Req!$A$2:$H$3,3))</f>
        <v/>
      </c>
      <c r="H38" s="147"/>
      <c r="I38" s="147"/>
      <c r="J38" s="148"/>
      <c r="K38" s="147"/>
      <c r="L38" s="147"/>
      <c r="M38" s="148"/>
      <c r="N38" s="149" t="str">
        <f t="shared" si="3"/>
        <v/>
      </c>
      <c r="O38" s="150" t="str">
        <f t="shared" si="2"/>
        <v/>
      </c>
      <c r="P38" s="151"/>
      <c r="Q38" s="453"/>
      <c r="R38" s="152" t="str">
        <f>IF(OR($D38="",$S38=""),"",$S38-VLOOKUP($V38,RF_Req!$A$2:$H$3,8))</f>
        <v/>
      </c>
      <c r="S38" s="453"/>
      <c r="T38" s="453"/>
      <c r="U38" s="151"/>
      <c r="V38" s="126" t="e">
        <f>VLOOKUP($D38,RF_Req!$K$2:$L$11,2)</f>
        <v>#N/A</v>
      </c>
    </row>
    <row r="39" spans="1:22" x14ac:dyDescent="0.25">
      <c r="A39" s="125"/>
      <c r="B39" s="453"/>
      <c r="C39" s="453"/>
      <c r="D39" s="454"/>
      <c r="E39" s="456"/>
      <c r="F39" s="154" t="str">
        <f t="shared" si="1"/>
        <v/>
      </c>
      <c r="G39" s="148" t="str">
        <f>IF($D39="","",VLOOKUP($V39,RF_Req!$A$2:$H$3,3))</f>
        <v/>
      </c>
      <c r="H39" s="147"/>
      <c r="I39" s="147"/>
      <c r="J39" s="148"/>
      <c r="K39" s="147"/>
      <c r="L39" s="147"/>
      <c r="M39" s="148"/>
      <c r="N39" s="149" t="str">
        <f t="shared" si="3"/>
        <v/>
      </c>
      <c r="O39" s="150" t="str">
        <f t="shared" si="2"/>
        <v/>
      </c>
      <c r="P39" s="151"/>
      <c r="Q39" s="453"/>
      <c r="R39" s="152" t="str">
        <f>IF(OR($D39="",$S39=""),"",$S39-VLOOKUP($V39,RF_Req!$A$2:$H$3,8))</f>
        <v/>
      </c>
      <c r="S39" s="453"/>
      <c r="T39" s="453"/>
      <c r="U39" s="151"/>
      <c r="V39" s="126" t="e">
        <f>VLOOKUP($D39,RF_Req!$K$2:$L$11,2)</f>
        <v>#N/A</v>
      </c>
    </row>
    <row r="40" spans="1:22" x14ac:dyDescent="0.25">
      <c r="A40" s="125"/>
      <c r="B40" s="453"/>
      <c r="C40" s="453"/>
      <c r="D40" s="454"/>
      <c r="E40" s="456"/>
      <c r="F40" s="154" t="str">
        <f t="shared" si="1"/>
        <v/>
      </c>
      <c r="G40" s="148" t="str">
        <f>IF($D40="","",VLOOKUP($V40,RF_Req!$A$2:$H$3,3))</f>
        <v/>
      </c>
      <c r="H40" s="147"/>
      <c r="I40" s="147"/>
      <c r="J40" s="148"/>
      <c r="K40" s="147"/>
      <c r="L40" s="147"/>
      <c r="M40" s="148"/>
      <c r="N40" s="149" t="str">
        <f t="shared" si="3"/>
        <v/>
      </c>
      <c r="O40" s="150" t="str">
        <f t="shared" si="2"/>
        <v/>
      </c>
      <c r="P40" s="151"/>
      <c r="Q40" s="453"/>
      <c r="R40" s="152" t="str">
        <f>IF(OR($D40="",$S40=""),"",$S40-VLOOKUP($V40,RF_Req!$A$2:$H$3,8))</f>
        <v/>
      </c>
      <c r="S40" s="453"/>
      <c r="T40" s="453"/>
      <c r="U40" s="151"/>
      <c r="V40" s="126" t="e">
        <f>VLOOKUP($D40,RF_Req!$K$2:$L$11,2)</f>
        <v>#N/A</v>
      </c>
    </row>
    <row r="41" spans="1:22" x14ac:dyDescent="0.25">
      <c r="A41" s="125"/>
      <c r="B41" s="453"/>
      <c r="C41" s="453"/>
      <c r="D41" s="454"/>
      <c r="E41" s="456"/>
      <c r="F41" s="154" t="str">
        <f t="shared" si="1"/>
        <v/>
      </c>
      <c r="G41" s="148" t="str">
        <f>IF($D41="","",VLOOKUP($V41,RF_Req!$A$2:$H$3,3))</f>
        <v/>
      </c>
      <c r="H41" s="147"/>
      <c r="I41" s="147"/>
      <c r="J41" s="148"/>
      <c r="K41" s="147"/>
      <c r="L41" s="147"/>
      <c r="M41" s="148"/>
      <c r="N41" s="149" t="str">
        <f t="shared" si="3"/>
        <v/>
      </c>
      <c r="O41" s="150" t="str">
        <f t="shared" si="2"/>
        <v/>
      </c>
      <c r="P41" s="151"/>
      <c r="Q41" s="453"/>
      <c r="R41" s="152" t="str">
        <f>IF(OR($D41="",$S41=""),"",$S41-VLOOKUP($V41,RF_Req!$A$2:$H$3,8))</f>
        <v/>
      </c>
      <c r="S41" s="453"/>
      <c r="T41" s="453"/>
      <c r="U41" s="151"/>
      <c r="V41" s="126" t="e">
        <f>VLOOKUP($D41,RF_Req!$K$2:$L$11,2)</f>
        <v>#N/A</v>
      </c>
    </row>
    <row r="42" spans="1:22" x14ac:dyDescent="0.25">
      <c r="A42" s="125"/>
      <c r="B42" s="453"/>
      <c r="C42" s="453"/>
      <c r="D42" s="454"/>
      <c r="E42" s="456"/>
      <c r="F42" s="154" t="str">
        <f t="shared" si="1"/>
        <v/>
      </c>
      <c r="G42" s="148" t="str">
        <f>IF($D42="","",VLOOKUP($V42,RF_Req!$A$2:$H$3,3))</f>
        <v/>
      </c>
      <c r="H42" s="147"/>
      <c r="I42" s="147"/>
      <c r="J42" s="148"/>
      <c r="K42" s="147"/>
      <c r="L42" s="147"/>
      <c r="M42" s="148"/>
      <c r="N42" s="149" t="str">
        <f t="shared" si="3"/>
        <v/>
      </c>
      <c r="O42" s="150" t="str">
        <f t="shared" si="2"/>
        <v/>
      </c>
      <c r="P42" s="151"/>
      <c r="Q42" s="453"/>
      <c r="R42" s="152" t="str">
        <f>IF(OR($D42="",$S42=""),"",$S42-VLOOKUP($V42,RF_Req!$A$2:$H$3,8))</f>
        <v/>
      </c>
      <c r="S42" s="453"/>
      <c r="T42" s="453"/>
      <c r="U42" s="151"/>
      <c r="V42" s="126" t="e">
        <f>VLOOKUP($D42,RF_Req!$K$2:$L$11,2)</f>
        <v>#N/A</v>
      </c>
    </row>
    <row r="43" spans="1:22" x14ac:dyDescent="0.25">
      <c r="A43" s="125"/>
      <c r="B43" s="453"/>
      <c r="C43" s="453"/>
      <c r="D43" s="454"/>
      <c r="E43" s="456"/>
      <c r="F43" s="154" t="str">
        <f t="shared" si="1"/>
        <v/>
      </c>
      <c r="G43" s="148" t="str">
        <f>IF($D43="","",VLOOKUP($V43,RF_Req!$A$2:$H$3,3))</f>
        <v/>
      </c>
      <c r="H43" s="147"/>
      <c r="I43" s="147"/>
      <c r="J43" s="148"/>
      <c r="K43" s="147"/>
      <c r="L43" s="147"/>
      <c r="M43" s="148"/>
      <c r="N43" s="149" t="str">
        <f t="shared" si="3"/>
        <v/>
      </c>
      <c r="O43" s="150" t="str">
        <f t="shared" si="2"/>
        <v/>
      </c>
      <c r="P43" s="151"/>
      <c r="Q43" s="453"/>
      <c r="R43" s="152" t="str">
        <f>IF(OR($D43="",$S43=""),"",$S43-VLOOKUP($V43,RF_Req!$A$2:$H$3,8))</f>
        <v/>
      </c>
      <c r="S43" s="453"/>
      <c r="T43" s="453"/>
      <c r="U43" s="151"/>
      <c r="V43" s="126" t="e">
        <f>VLOOKUP($D43,RF_Req!$K$2:$L$11,2)</f>
        <v>#N/A</v>
      </c>
    </row>
    <row r="44" spans="1:22" x14ac:dyDescent="0.25">
      <c r="A44" s="125"/>
      <c r="B44" s="453"/>
      <c r="C44" s="453"/>
      <c r="D44" s="454"/>
      <c r="E44" s="456"/>
      <c r="F44" s="154" t="str">
        <f t="shared" si="1"/>
        <v/>
      </c>
      <c r="G44" s="148" t="str">
        <f>IF($D44="","",VLOOKUP($V44,RF_Req!$A$2:$H$3,3))</f>
        <v/>
      </c>
      <c r="H44" s="147"/>
      <c r="I44" s="147"/>
      <c r="J44" s="148"/>
      <c r="K44" s="147"/>
      <c r="L44" s="147"/>
      <c r="M44" s="148"/>
      <c r="N44" s="149" t="str">
        <f t="shared" si="3"/>
        <v/>
      </c>
      <c r="O44" s="150" t="str">
        <f t="shared" si="2"/>
        <v/>
      </c>
      <c r="P44" s="151"/>
      <c r="Q44" s="453"/>
      <c r="R44" s="152" t="str">
        <f>IF(OR($D44="",$S44=""),"",$S44-VLOOKUP($V44,RF_Req!$A$2:$H$3,8))</f>
        <v/>
      </c>
      <c r="S44" s="453"/>
      <c r="T44" s="453"/>
      <c r="U44" s="151"/>
      <c r="V44" s="126" t="e">
        <f>VLOOKUP($D44,RF_Req!$K$2:$L$11,2)</f>
        <v>#N/A</v>
      </c>
    </row>
    <row r="45" spans="1:22" x14ac:dyDescent="0.25">
      <c r="A45" s="125"/>
      <c r="B45" s="453"/>
      <c r="C45" s="453"/>
      <c r="D45" s="454"/>
      <c r="E45" s="456"/>
      <c r="F45" s="154" t="str">
        <f t="shared" si="1"/>
        <v/>
      </c>
      <c r="G45" s="148" t="str">
        <f>IF($D45="","",VLOOKUP($V45,RF_Req!$A$2:$H$3,3))</f>
        <v/>
      </c>
      <c r="H45" s="147"/>
      <c r="I45" s="147"/>
      <c r="J45" s="148"/>
      <c r="K45" s="147"/>
      <c r="L45" s="147"/>
      <c r="M45" s="148"/>
      <c r="N45" s="149" t="str">
        <f t="shared" si="3"/>
        <v/>
      </c>
      <c r="O45" s="150" t="str">
        <f t="shared" si="2"/>
        <v/>
      </c>
      <c r="P45" s="151"/>
      <c r="Q45" s="453"/>
      <c r="R45" s="152" t="str">
        <f>IF(OR($D45="",$S45=""),"",$S45-VLOOKUP($V45,RF_Req!$A$2:$H$3,8))</f>
        <v/>
      </c>
      <c r="S45" s="453"/>
      <c r="T45" s="453"/>
      <c r="U45" s="151"/>
      <c r="V45" s="126" t="e">
        <f>VLOOKUP($D45,RF_Req!$K$2:$L$11,2)</f>
        <v>#N/A</v>
      </c>
    </row>
    <row r="46" spans="1:22" x14ac:dyDescent="0.25">
      <c r="A46" s="125"/>
      <c r="B46" s="453"/>
      <c r="C46" s="453"/>
      <c r="D46" s="454"/>
      <c r="E46" s="456"/>
      <c r="F46" s="154" t="str">
        <f t="shared" si="1"/>
        <v/>
      </c>
      <c r="G46" s="148" t="str">
        <f>IF($D46="","",VLOOKUP($V46,RF_Req!$A$2:$H$3,3))</f>
        <v/>
      </c>
      <c r="H46" s="147"/>
      <c r="I46" s="147"/>
      <c r="J46" s="148"/>
      <c r="K46" s="147"/>
      <c r="L46" s="147"/>
      <c r="M46" s="148"/>
      <c r="N46" s="149" t="str">
        <f t="shared" si="3"/>
        <v/>
      </c>
      <c r="O46" s="150" t="str">
        <f t="shared" si="2"/>
        <v/>
      </c>
      <c r="P46" s="151"/>
      <c r="Q46" s="453"/>
      <c r="R46" s="152" t="str">
        <f>IF(OR($D46="",$S46=""),"",$S46-VLOOKUP($V46,RF_Req!$A$2:$H$3,8))</f>
        <v/>
      </c>
      <c r="S46" s="453"/>
      <c r="T46" s="453"/>
      <c r="U46" s="151"/>
      <c r="V46" s="126" t="e">
        <f>VLOOKUP($D46,RF_Req!$K$2:$L$11,2)</f>
        <v>#N/A</v>
      </c>
    </row>
    <row r="47" spans="1:22" x14ac:dyDescent="0.25">
      <c r="A47" s="125"/>
      <c r="B47" s="453"/>
      <c r="C47" s="453"/>
      <c r="D47" s="454"/>
      <c r="E47" s="456"/>
      <c r="F47" s="154" t="str">
        <f t="shared" si="1"/>
        <v/>
      </c>
      <c r="G47" s="148" t="str">
        <f>IF($D47="","",VLOOKUP($V47,RF_Req!$A$2:$H$3,3))</f>
        <v/>
      </c>
      <c r="H47" s="147"/>
      <c r="I47" s="147"/>
      <c r="J47" s="148"/>
      <c r="K47" s="147"/>
      <c r="L47" s="147"/>
      <c r="M47" s="148"/>
      <c r="N47" s="149" t="str">
        <f t="shared" si="3"/>
        <v/>
      </c>
      <c r="O47" s="150" t="str">
        <f t="shared" si="2"/>
        <v/>
      </c>
      <c r="P47" s="151"/>
      <c r="Q47" s="453"/>
      <c r="R47" s="152" t="str">
        <f>IF(OR($D47="",$S47=""),"",$S47-VLOOKUP($V47,RF_Req!$A$2:$H$3,8))</f>
        <v/>
      </c>
      <c r="S47" s="453"/>
      <c r="T47" s="453"/>
      <c r="U47" s="151"/>
      <c r="V47" s="126" t="e">
        <f>VLOOKUP($D47,RF_Req!$K$2:$L$11,2)</f>
        <v>#N/A</v>
      </c>
    </row>
    <row r="48" spans="1:22" x14ac:dyDescent="0.25">
      <c r="A48" s="125"/>
      <c r="B48" s="453"/>
      <c r="C48" s="453"/>
      <c r="D48" s="454"/>
      <c r="E48" s="456"/>
      <c r="F48" s="154" t="str">
        <f t="shared" si="1"/>
        <v/>
      </c>
      <c r="G48" s="148" t="str">
        <f>IF($D48="","",VLOOKUP($V48,RF_Req!$A$2:$H$3,3))</f>
        <v/>
      </c>
      <c r="H48" s="147"/>
      <c r="I48" s="147"/>
      <c r="J48" s="148"/>
      <c r="K48" s="147"/>
      <c r="L48" s="147"/>
      <c r="M48" s="148"/>
      <c r="N48" s="149" t="str">
        <f t="shared" si="3"/>
        <v/>
      </c>
      <c r="O48" s="150" t="str">
        <f t="shared" si="2"/>
        <v/>
      </c>
      <c r="P48" s="151"/>
      <c r="Q48" s="453"/>
      <c r="R48" s="152" t="str">
        <f>IF(OR($D48="",$S48=""),"",$S48-VLOOKUP($V48,RF_Req!$A$2:$H$3,8))</f>
        <v/>
      </c>
      <c r="S48" s="453"/>
      <c r="T48" s="453"/>
      <c r="U48" s="151"/>
      <c r="V48" s="126" t="e">
        <f>VLOOKUP($D48,RF_Req!$K$2:$L$11,2)</f>
        <v>#N/A</v>
      </c>
    </row>
    <row r="49" spans="1:22" x14ac:dyDescent="0.25">
      <c r="A49" s="125"/>
      <c r="B49" s="453"/>
      <c r="C49" s="453"/>
      <c r="D49" s="454"/>
      <c r="E49" s="456"/>
      <c r="F49" s="154" t="str">
        <f t="shared" si="1"/>
        <v/>
      </c>
      <c r="G49" s="148" t="str">
        <f>IF($D49="","",VLOOKUP($V49,RF_Req!$A$2:$H$3,3))</f>
        <v/>
      </c>
      <c r="H49" s="147"/>
      <c r="I49" s="147"/>
      <c r="J49" s="148"/>
      <c r="K49" s="147"/>
      <c r="L49" s="147"/>
      <c r="M49" s="148"/>
      <c r="N49" s="149" t="str">
        <f t="shared" si="3"/>
        <v/>
      </c>
      <c r="O49" s="150" t="str">
        <f t="shared" si="2"/>
        <v/>
      </c>
      <c r="P49" s="151"/>
      <c r="Q49" s="453"/>
      <c r="R49" s="152" t="str">
        <f>IF(OR($D49="",$S49=""),"",$S49-VLOOKUP($V49,RF_Req!$A$2:$H$3,8))</f>
        <v/>
      </c>
      <c r="S49" s="453"/>
      <c r="T49" s="453"/>
      <c r="U49" s="151"/>
      <c r="V49" s="126" t="e">
        <f>VLOOKUP($D49,RF_Req!$K$2:$L$11,2)</f>
        <v>#N/A</v>
      </c>
    </row>
    <row r="50" spans="1:22" x14ac:dyDescent="0.25">
      <c r="A50" s="125"/>
      <c r="B50" s="453"/>
      <c r="C50" s="453"/>
      <c r="D50" s="454"/>
      <c r="E50" s="456"/>
      <c r="F50" s="154" t="str">
        <f t="shared" si="1"/>
        <v/>
      </c>
      <c r="G50" s="148" t="str">
        <f>IF($D50="","",VLOOKUP($V50,RF_Req!$A$2:$H$3,3))</f>
        <v/>
      </c>
      <c r="H50" s="147"/>
      <c r="I50" s="147"/>
      <c r="J50" s="148"/>
      <c r="K50" s="147"/>
      <c r="L50" s="147"/>
      <c r="M50" s="148"/>
      <c r="N50" s="149" t="str">
        <f t="shared" si="3"/>
        <v/>
      </c>
      <c r="O50" s="150" t="str">
        <f t="shared" si="2"/>
        <v/>
      </c>
      <c r="P50" s="151"/>
      <c r="Q50" s="453"/>
      <c r="R50" s="152" t="str">
        <f>IF(OR($D50="",$S50=""),"",$S50-VLOOKUP($V50,RF_Req!$A$2:$H$3,8))</f>
        <v/>
      </c>
      <c r="S50" s="453"/>
      <c r="T50" s="453"/>
      <c r="U50" s="151"/>
      <c r="V50" s="126" t="e">
        <f>VLOOKUP($D50,RF_Req!$K$2:$L$11,2)</f>
        <v>#N/A</v>
      </c>
    </row>
    <row r="51" spans="1:22" x14ac:dyDescent="0.25">
      <c r="A51" s="125"/>
      <c r="B51" s="453"/>
      <c r="C51" s="453"/>
      <c r="D51" s="454"/>
      <c r="E51" s="456"/>
      <c r="F51" s="154" t="str">
        <f t="shared" si="1"/>
        <v/>
      </c>
      <c r="G51" s="148" t="str">
        <f>IF($D51="","",VLOOKUP($V51,RF_Req!$A$2:$H$3,3))</f>
        <v/>
      </c>
      <c r="H51" s="147"/>
      <c r="I51" s="147"/>
      <c r="J51" s="148"/>
      <c r="K51" s="147"/>
      <c r="L51" s="147"/>
      <c r="M51" s="148"/>
      <c r="N51" s="149" t="str">
        <f t="shared" si="3"/>
        <v/>
      </c>
      <c r="O51" s="150" t="str">
        <f t="shared" si="2"/>
        <v/>
      </c>
      <c r="P51" s="151"/>
      <c r="Q51" s="453"/>
      <c r="R51" s="152" t="str">
        <f>IF(OR($D51="",$S51=""),"",$S51-VLOOKUP($V51,RF_Req!$A$2:$H$3,8))</f>
        <v/>
      </c>
      <c r="S51" s="453"/>
      <c r="T51" s="453"/>
      <c r="U51" s="151"/>
      <c r="V51" s="126" t="e">
        <f>VLOOKUP($D51,RF_Req!$K$2:$L$11,2)</f>
        <v>#N/A</v>
      </c>
    </row>
    <row r="52" spans="1:22" x14ac:dyDescent="0.25">
      <c r="A52" s="125"/>
      <c r="B52" s="453"/>
      <c r="C52" s="453"/>
      <c r="D52" s="454"/>
      <c r="E52" s="456"/>
      <c r="F52" s="154" t="str">
        <f t="shared" si="1"/>
        <v/>
      </c>
      <c r="G52" s="148" t="str">
        <f>IF($D52="","",VLOOKUP($V52,RF_Req!$A$2:$H$3,3))</f>
        <v/>
      </c>
      <c r="H52" s="147"/>
      <c r="I52" s="147"/>
      <c r="J52" s="148"/>
      <c r="K52" s="147"/>
      <c r="L52" s="147"/>
      <c r="M52" s="148"/>
      <c r="N52" s="149" t="str">
        <f t="shared" si="3"/>
        <v/>
      </c>
      <c r="O52" s="150" t="str">
        <f t="shared" si="2"/>
        <v/>
      </c>
      <c r="P52" s="151"/>
      <c r="Q52" s="453"/>
      <c r="R52" s="152" t="str">
        <f>IF(OR($D52="",$S52=""),"",$S52-VLOOKUP($V52,RF_Req!$A$2:$H$3,8))</f>
        <v/>
      </c>
      <c r="S52" s="453"/>
      <c r="T52" s="453"/>
      <c r="U52" s="151"/>
      <c r="V52" s="126" t="e">
        <f>VLOOKUP($D52,RF_Req!$K$2:$L$11,2)</f>
        <v>#N/A</v>
      </c>
    </row>
    <row r="53" spans="1:22" x14ac:dyDescent="0.25">
      <c r="A53" s="125"/>
      <c r="B53" s="453"/>
      <c r="C53" s="453"/>
      <c r="D53" s="454"/>
      <c r="E53" s="456"/>
      <c r="F53" s="154" t="str">
        <f t="shared" si="1"/>
        <v/>
      </c>
      <c r="G53" s="148" t="str">
        <f>IF($D53="","",VLOOKUP($V53,RF_Req!$A$2:$H$3,3))</f>
        <v/>
      </c>
      <c r="H53" s="147"/>
      <c r="I53" s="147"/>
      <c r="J53" s="148"/>
      <c r="K53" s="147"/>
      <c r="L53" s="147"/>
      <c r="M53" s="148"/>
      <c r="N53" s="149" t="str">
        <f t="shared" si="3"/>
        <v/>
      </c>
      <c r="O53" s="150" t="str">
        <f t="shared" si="2"/>
        <v/>
      </c>
      <c r="P53" s="151"/>
      <c r="Q53" s="453"/>
      <c r="R53" s="152" t="str">
        <f>IF(OR($D53="",$S53=""),"",$S53-VLOOKUP($V53,RF_Req!$A$2:$H$3,8))</f>
        <v/>
      </c>
      <c r="S53" s="453"/>
      <c r="T53" s="453"/>
      <c r="U53" s="151"/>
      <c r="V53" s="126" t="e">
        <f>VLOOKUP($D53,RF_Req!$K$2:$L$11,2)</f>
        <v>#N/A</v>
      </c>
    </row>
    <row r="54" spans="1:22" x14ac:dyDescent="0.25">
      <c r="A54" s="125"/>
      <c r="B54" s="453"/>
      <c r="C54" s="453"/>
      <c r="D54" s="454"/>
      <c r="E54" s="456"/>
      <c r="F54" s="154" t="str">
        <f t="shared" si="1"/>
        <v/>
      </c>
      <c r="G54" s="148" t="str">
        <f>IF($D54="","",VLOOKUP($V54,RF_Req!$A$2:$H$3,3))</f>
        <v/>
      </c>
      <c r="H54" s="147"/>
      <c r="I54" s="147"/>
      <c r="J54" s="148"/>
      <c r="K54" s="147"/>
      <c r="L54" s="147"/>
      <c r="M54" s="148"/>
      <c r="N54" s="149" t="str">
        <f t="shared" si="3"/>
        <v/>
      </c>
      <c r="O54" s="150" t="str">
        <f t="shared" si="2"/>
        <v/>
      </c>
      <c r="P54" s="151"/>
      <c r="Q54" s="453"/>
      <c r="R54" s="152" t="str">
        <f>IF(OR($D54="",$S54=""),"",$S54-VLOOKUP($V54,RF_Req!$A$2:$H$3,8))</f>
        <v/>
      </c>
      <c r="S54" s="453"/>
      <c r="T54" s="453"/>
      <c r="U54" s="151"/>
      <c r="V54" s="126" t="e">
        <f>VLOOKUP($D54,RF_Req!$K$2:$L$11,2)</f>
        <v>#N/A</v>
      </c>
    </row>
    <row r="55" spans="1:22" x14ac:dyDescent="0.25">
      <c r="A55" s="125"/>
      <c r="B55" s="453"/>
      <c r="C55" s="453"/>
      <c r="D55" s="454"/>
      <c r="E55" s="456"/>
      <c r="F55" s="154" t="str">
        <f t="shared" si="1"/>
        <v/>
      </c>
      <c r="G55" s="148" t="str">
        <f>IF($D55="","",VLOOKUP($V55,RF_Req!$A$2:$H$3,3))</f>
        <v/>
      </c>
      <c r="H55" s="147"/>
      <c r="I55" s="147"/>
      <c r="J55" s="148"/>
      <c r="K55" s="147"/>
      <c r="L55" s="147"/>
      <c r="M55" s="148"/>
      <c r="N55" s="149" t="str">
        <f t="shared" si="3"/>
        <v/>
      </c>
      <c r="O55" s="150" t="str">
        <f t="shared" si="2"/>
        <v/>
      </c>
      <c r="P55" s="151"/>
      <c r="Q55" s="453"/>
      <c r="R55" s="152" t="str">
        <f>IF(OR($D55="",$S55=""),"",$S55-VLOOKUP($V55,RF_Req!$A$2:$H$3,8))</f>
        <v/>
      </c>
      <c r="S55" s="453"/>
      <c r="T55" s="453"/>
      <c r="U55" s="151"/>
      <c r="V55" s="126" t="e">
        <f>VLOOKUP($D55,RF_Req!$K$2:$L$11,2)</f>
        <v>#N/A</v>
      </c>
    </row>
    <row r="56" spans="1:22" x14ac:dyDescent="0.25">
      <c r="A56" s="125"/>
      <c r="B56" s="453"/>
      <c r="C56" s="453"/>
      <c r="D56" s="454"/>
      <c r="E56" s="456"/>
      <c r="F56" s="154" t="str">
        <f t="shared" si="1"/>
        <v/>
      </c>
      <c r="G56" s="148" t="str">
        <f>IF($D56="","",VLOOKUP($V56,RF_Req!$A$2:$H$3,3))</f>
        <v/>
      </c>
      <c r="H56" s="147"/>
      <c r="I56" s="147"/>
      <c r="J56" s="148"/>
      <c r="K56" s="147"/>
      <c r="L56" s="147"/>
      <c r="M56" s="148"/>
      <c r="N56" s="149" t="str">
        <f t="shared" si="3"/>
        <v/>
      </c>
      <c r="O56" s="150" t="str">
        <f t="shared" si="2"/>
        <v/>
      </c>
      <c r="P56" s="151"/>
      <c r="Q56" s="453"/>
      <c r="R56" s="152" t="str">
        <f>IF(OR($D56="",$S56=""),"",$S56-VLOOKUP($V56,RF_Req!$A$2:$H$3,8))</f>
        <v/>
      </c>
      <c r="S56" s="453"/>
      <c r="T56" s="453"/>
      <c r="U56" s="151"/>
      <c r="V56" s="126" t="e">
        <f>VLOOKUP($D56,RF_Req!$K$2:$L$11,2)</f>
        <v>#N/A</v>
      </c>
    </row>
    <row r="57" spans="1:22" x14ac:dyDescent="0.25">
      <c r="A57" s="125"/>
      <c r="B57" s="453"/>
      <c r="C57" s="453"/>
      <c r="D57" s="454"/>
      <c r="E57" s="456"/>
      <c r="F57" s="154" t="str">
        <f t="shared" si="1"/>
        <v/>
      </c>
      <c r="G57" s="148" t="str">
        <f>IF($D57="","",VLOOKUP($V57,RF_Req!$A$2:$H$3,3))</f>
        <v/>
      </c>
      <c r="H57" s="147"/>
      <c r="I57" s="147"/>
      <c r="J57" s="148"/>
      <c r="K57" s="147"/>
      <c r="L57" s="147"/>
      <c r="M57" s="148"/>
      <c r="N57" s="149" t="str">
        <f t="shared" si="3"/>
        <v/>
      </c>
      <c r="O57" s="150" t="str">
        <f t="shared" si="2"/>
        <v/>
      </c>
      <c r="P57" s="151"/>
      <c r="Q57" s="453"/>
      <c r="R57" s="152" t="str">
        <f>IF(OR($D57="",$S57=""),"",$S57-VLOOKUP($V57,RF_Req!$A$2:$H$3,8))</f>
        <v/>
      </c>
      <c r="S57" s="453"/>
      <c r="T57" s="453"/>
      <c r="U57" s="151"/>
      <c r="V57" s="126" t="e">
        <f>VLOOKUP($D57,RF_Req!$K$2:$L$11,2)</f>
        <v>#N/A</v>
      </c>
    </row>
    <row r="58" spans="1:22" x14ac:dyDescent="0.25">
      <c r="A58" s="125"/>
      <c r="B58" s="453"/>
      <c r="C58" s="453"/>
      <c r="D58" s="454"/>
      <c r="E58" s="456"/>
      <c r="F58" s="154" t="str">
        <f t="shared" si="1"/>
        <v/>
      </c>
      <c r="G58" s="148" t="str">
        <f>IF($D58="","",VLOOKUP($V58,RF_Req!$A$2:$H$3,3))</f>
        <v/>
      </c>
      <c r="H58" s="147"/>
      <c r="I58" s="147"/>
      <c r="J58" s="148"/>
      <c r="K58" s="147"/>
      <c r="L58" s="147"/>
      <c r="M58" s="148"/>
      <c r="N58" s="149" t="str">
        <f t="shared" si="3"/>
        <v/>
      </c>
      <c r="O58" s="150" t="str">
        <f t="shared" si="2"/>
        <v/>
      </c>
      <c r="P58" s="151"/>
      <c r="Q58" s="453"/>
      <c r="R58" s="152" t="str">
        <f>IF(OR($D58="",$S58=""),"",$S58-VLOOKUP($V58,RF_Req!$A$2:$H$3,8))</f>
        <v/>
      </c>
      <c r="S58" s="453"/>
      <c r="T58" s="453"/>
      <c r="U58" s="151"/>
      <c r="V58" s="126" t="e">
        <f>VLOOKUP($D58,RF_Req!$K$2:$L$11,2)</f>
        <v>#N/A</v>
      </c>
    </row>
    <row r="59" spans="1:22" x14ac:dyDescent="0.25">
      <c r="A59" s="125"/>
      <c r="B59" s="453"/>
      <c r="C59" s="453"/>
      <c r="D59" s="454"/>
      <c r="E59" s="456"/>
      <c r="F59" s="154" t="str">
        <f t="shared" si="1"/>
        <v/>
      </c>
      <c r="G59" s="148" t="str">
        <f>IF($D59="","",VLOOKUP($V59,RF_Req!$A$2:$H$3,3))</f>
        <v/>
      </c>
      <c r="H59" s="147"/>
      <c r="I59" s="147"/>
      <c r="J59" s="148"/>
      <c r="K59" s="147"/>
      <c r="L59" s="147"/>
      <c r="M59" s="148"/>
      <c r="N59" s="149" t="str">
        <f t="shared" si="3"/>
        <v/>
      </c>
      <c r="O59" s="150" t="str">
        <f t="shared" si="2"/>
        <v/>
      </c>
      <c r="P59" s="151"/>
      <c r="Q59" s="453"/>
      <c r="R59" s="152" t="str">
        <f>IF(OR($D59="",$S59=""),"",$S59-VLOOKUP($V59,RF_Req!$A$2:$H$3,8))</f>
        <v/>
      </c>
      <c r="S59" s="453"/>
      <c r="T59" s="453"/>
      <c r="U59" s="151"/>
      <c r="V59" s="126" t="e">
        <f>VLOOKUP($D59,RF_Req!$K$2:$L$11,2)</f>
        <v>#N/A</v>
      </c>
    </row>
    <row r="60" spans="1:22" x14ac:dyDescent="0.25">
      <c r="A60" s="125"/>
      <c r="B60" s="453"/>
      <c r="C60" s="453"/>
      <c r="D60" s="454"/>
      <c r="E60" s="456"/>
      <c r="F60" s="154" t="str">
        <f t="shared" si="1"/>
        <v/>
      </c>
      <c r="G60" s="148" t="str">
        <f>IF($D60="","",VLOOKUP($V60,RF_Req!$A$2:$H$3,3))</f>
        <v/>
      </c>
      <c r="H60" s="147"/>
      <c r="I60" s="147"/>
      <c r="J60" s="148"/>
      <c r="K60" s="147"/>
      <c r="L60" s="147"/>
      <c r="M60" s="148"/>
      <c r="N60" s="149" t="str">
        <f t="shared" si="3"/>
        <v/>
      </c>
      <c r="O60" s="150" t="str">
        <f t="shared" si="2"/>
        <v/>
      </c>
      <c r="P60" s="151"/>
      <c r="Q60" s="453"/>
      <c r="R60" s="152" t="str">
        <f>IF(OR($D60="",$S60=""),"",$S60-VLOOKUP($V60,RF_Req!$A$2:$H$3,8))</f>
        <v/>
      </c>
      <c r="S60" s="453"/>
      <c r="T60" s="453"/>
      <c r="U60" s="151"/>
      <c r="V60" s="126" t="e">
        <f>VLOOKUP($D60,RF_Req!$K$2:$L$11,2)</f>
        <v>#N/A</v>
      </c>
    </row>
    <row r="61" spans="1:22" x14ac:dyDescent="0.25">
      <c r="A61" s="125"/>
      <c r="B61" s="453"/>
      <c r="C61" s="453"/>
      <c r="D61" s="454"/>
      <c r="E61" s="456"/>
      <c r="F61" s="154" t="str">
        <f t="shared" si="1"/>
        <v/>
      </c>
      <c r="G61" s="148" t="str">
        <f>IF($D61="","",VLOOKUP($V61,RF_Req!$A$2:$H$3,3))</f>
        <v/>
      </c>
      <c r="H61" s="147"/>
      <c r="I61" s="147"/>
      <c r="J61" s="148"/>
      <c r="K61" s="147"/>
      <c r="L61" s="147"/>
      <c r="M61" s="148"/>
      <c r="N61" s="149" t="str">
        <f t="shared" si="3"/>
        <v/>
      </c>
      <c r="O61" s="150" t="str">
        <f t="shared" si="2"/>
        <v/>
      </c>
      <c r="P61" s="151"/>
      <c r="Q61" s="453"/>
      <c r="R61" s="152" t="str">
        <f>IF(OR($D61="",$S61=""),"",$S61-VLOOKUP($V61,RF_Req!$A$2:$H$3,8))</f>
        <v/>
      </c>
      <c r="S61" s="453"/>
      <c r="T61" s="453"/>
      <c r="U61" s="151"/>
      <c r="V61" s="126" t="e">
        <f>VLOOKUP($D61,RF_Req!$K$2:$L$11,2)</f>
        <v>#N/A</v>
      </c>
    </row>
    <row r="62" spans="1:22" x14ac:dyDescent="0.25">
      <c r="A62" s="125"/>
      <c r="B62" s="453"/>
      <c r="C62" s="453"/>
      <c r="D62" s="454"/>
      <c r="E62" s="456"/>
      <c r="F62" s="154" t="str">
        <f t="shared" si="1"/>
        <v/>
      </c>
      <c r="G62" s="148" t="str">
        <f>IF($D62="","",VLOOKUP($V62,RF_Req!$A$2:$H$3,3))</f>
        <v/>
      </c>
      <c r="H62" s="147"/>
      <c r="I62" s="147"/>
      <c r="J62" s="148"/>
      <c r="K62" s="147"/>
      <c r="L62" s="147"/>
      <c r="M62" s="148"/>
      <c r="N62" s="149" t="str">
        <f t="shared" si="3"/>
        <v/>
      </c>
      <c r="O62" s="150" t="str">
        <f t="shared" si="2"/>
        <v/>
      </c>
      <c r="P62" s="151"/>
      <c r="Q62" s="453"/>
      <c r="R62" s="152" t="str">
        <f>IF(OR($D62="",$S62=""),"",$S62-VLOOKUP($V62,RF_Req!$A$2:$H$3,8))</f>
        <v/>
      </c>
      <c r="S62" s="453"/>
      <c r="T62" s="453"/>
      <c r="U62" s="151"/>
      <c r="V62" s="126" t="e">
        <f>VLOOKUP($D62,RF_Req!$K$2:$L$11,2)</f>
        <v>#N/A</v>
      </c>
    </row>
    <row r="63" spans="1:22" x14ac:dyDescent="0.25">
      <c r="A63" s="125"/>
      <c r="B63" s="453"/>
      <c r="C63" s="453"/>
      <c r="D63" s="454"/>
      <c r="E63" s="456"/>
      <c r="F63" s="154" t="str">
        <f t="shared" si="1"/>
        <v/>
      </c>
      <c r="G63" s="148" t="str">
        <f>IF($D63="","",VLOOKUP($V63,RF_Req!$A$2:$H$3,3))</f>
        <v/>
      </c>
      <c r="H63" s="147"/>
      <c r="I63" s="147"/>
      <c r="J63" s="148"/>
      <c r="K63" s="147"/>
      <c r="L63" s="147"/>
      <c r="M63" s="148"/>
      <c r="N63" s="149" t="str">
        <f t="shared" si="3"/>
        <v/>
      </c>
      <c r="O63" s="150" t="str">
        <f t="shared" si="2"/>
        <v/>
      </c>
      <c r="P63" s="151"/>
      <c r="Q63" s="453"/>
      <c r="R63" s="152" t="str">
        <f>IF(OR($D63="",$S63=""),"",$S63-VLOOKUP($V63,RF_Req!$A$2:$H$3,8))</f>
        <v/>
      </c>
      <c r="S63" s="453"/>
      <c r="T63" s="453"/>
      <c r="U63" s="151"/>
      <c r="V63" s="126" t="e">
        <f>VLOOKUP($D63,RF_Req!$K$2:$L$11,2)</f>
        <v>#N/A</v>
      </c>
    </row>
    <row r="64" spans="1:22" x14ac:dyDescent="0.25">
      <c r="A64" s="125"/>
      <c r="B64" s="453"/>
      <c r="C64" s="453"/>
      <c r="D64" s="454"/>
      <c r="E64" s="456"/>
      <c r="F64" s="154" t="str">
        <f t="shared" si="1"/>
        <v/>
      </c>
      <c r="G64" s="148" t="str">
        <f>IF($D64="","",VLOOKUP($V64,RF_Req!$A$2:$H$3,3))</f>
        <v/>
      </c>
      <c r="H64" s="147"/>
      <c r="I64" s="147"/>
      <c r="J64" s="148"/>
      <c r="K64" s="147"/>
      <c r="L64" s="147"/>
      <c r="M64" s="148"/>
      <c r="N64" s="149" t="str">
        <f t="shared" si="3"/>
        <v/>
      </c>
      <c r="O64" s="150" t="str">
        <f t="shared" si="2"/>
        <v/>
      </c>
      <c r="P64" s="151"/>
      <c r="Q64" s="453"/>
      <c r="R64" s="152" t="str">
        <f>IF(OR($D64="",$S64=""),"",$S64-VLOOKUP($V64,RF_Req!$A$2:$H$3,8))</f>
        <v/>
      </c>
      <c r="S64" s="453"/>
      <c r="T64" s="453"/>
      <c r="U64" s="151"/>
      <c r="V64" s="126" t="e">
        <f>VLOOKUP($D64,RF_Req!$K$2:$L$11,2)</f>
        <v>#N/A</v>
      </c>
    </row>
    <row r="65" spans="1:22" x14ac:dyDescent="0.25">
      <c r="A65" s="125"/>
      <c r="B65" s="453"/>
      <c r="C65" s="453"/>
      <c r="D65" s="454"/>
      <c r="E65" s="456"/>
      <c r="F65" s="154" t="str">
        <f t="shared" si="1"/>
        <v/>
      </c>
      <c r="G65" s="148" t="str">
        <f>IF($D65="","",VLOOKUP($V65,RF_Req!$A$2:$H$3,3))</f>
        <v/>
      </c>
      <c r="H65" s="147"/>
      <c r="I65" s="147"/>
      <c r="J65" s="148"/>
      <c r="K65" s="147"/>
      <c r="L65" s="147"/>
      <c r="M65" s="148"/>
      <c r="N65" s="149" t="str">
        <f t="shared" si="3"/>
        <v/>
      </c>
      <c r="O65" s="150" t="str">
        <f t="shared" si="2"/>
        <v/>
      </c>
      <c r="P65" s="151"/>
      <c r="Q65" s="453"/>
      <c r="R65" s="152" t="str">
        <f>IF(OR($D65="",$S65=""),"",$S65-VLOOKUP($V65,RF_Req!$A$2:$H$3,8))</f>
        <v/>
      </c>
      <c r="S65" s="453"/>
      <c r="T65" s="453"/>
      <c r="U65" s="151"/>
      <c r="V65" s="126" t="e">
        <f>VLOOKUP($D65,RF_Req!$K$2:$L$11,2)</f>
        <v>#N/A</v>
      </c>
    </row>
    <row r="66" spans="1:22" x14ac:dyDescent="0.25">
      <c r="A66" s="125"/>
      <c r="B66" s="453"/>
      <c r="C66" s="453"/>
      <c r="D66" s="454"/>
      <c r="E66" s="456"/>
      <c r="F66" s="154" t="str">
        <f t="shared" si="1"/>
        <v/>
      </c>
      <c r="G66" s="148" t="str">
        <f>IF($D66="","",VLOOKUP($V66,RF_Req!$A$2:$H$3,3))</f>
        <v/>
      </c>
      <c r="H66" s="147"/>
      <c r="I66" s="147"/>
      <c r="J66" s="148"/>
      <c r="K66" s="147"/>
      <c r="L66" s="147"/>
      <c r="M66" s="148"/>
      <c r="N66" s="149" t="str">
        <f t="shared" si="3"/>
        <v/>
      </c>
      <c r="O66" s="150" t="str">
        <f t="shared" si="2"/>
        <v/>
      </c>
      <c r="P66" s="151"/>
      <c r="Q66" s="453"/>
      <c r="R66" s="152" t="str">
        <f>IF(OR($D66="",$S66=""),"",$S66-VLOOKUP($V66,RF_Req!$A$2:$H$3,8))</f>
        <v/>
      </c>
      <c r="S66" s="453"/>
      <c r="T66" s="453"/>
      <c r="U66" s="151"/>
      <c r="V66" s="126" t="e">
        <f>VLOOKUP($D66,RF_Req!$K$2:$L$11,2)</f>
        <v>#N/A</v>
      </c>
    </row>
    <row r="67" spans="1:22" x14ac:dyDescent="0.25">
      <c r="A67" s="125"/>
      <c r="B67" s="453"/>
      <c r="C67" s="453"/>
      <c r="D67" s="454"/>
      <c r="E67" s="456"/>
      <c r="F67" s="154" t="str">
        <f t="shared" si="1"/>
        <v/>
      </c>
      <c r="G67" s="148" t="str">
        <f>IF($D67="","",VLOOKUP($V67,RF_Req!$A$2:$H$3,3))</f>
        <v/>
      </c>
      <c r="H67" s="147"/>
      <c r="I67" s="147"/>
      <c r="J67" s="148"/>
      <c r="K67" s="147"/>
      <c r="L67" s="147"/>
      <c r="M67" s="148"/>
      <c r="N67" s="149" t="str">
        <f t="shared" si="3"/>
        <v/>
      </c>
      <c r="O67" s="150" t="str">
        <f t="shared" si="2"/>
        <v/>
      </c>
      <c r="P67" s="151"/>
      <c r="Q67" s="453"/>
      <c r="R67" s="152" t="str">
        <f>IF(OR($D67="",$S67=""),"",$S67-VLOOKUP($V67,RF_Req!$A$2:$H$3,8))</f>
        <v/>
      </c>
      <c r="S67" s="453"/>
      <c r="T67" s="453"/>
      <c r="U67" s="151"/>
      <c r="V67" s="126" t="e">
        <f>VLOOKUP($D67,RF_Req!$K$2:$L$11,2)</f>
        <v>#N/A</v>
      </c>
    </row>
    <row r="68" spans="1:22" x14ac:dyDescent="0.25">
      <c r="A68" s="125"/>
      <c r="B68" s="453"/>
      <c r="C68" s="453"/>
      <c r="D68" s="454"/>
      <c r="E68" s="456"/>
      <c r="F68" s="154" t="str">
        <f t="shared" si="1"/>
        <v/>
      </c>
      <c r="G68" s="148" t="str">
        <f>IF($D68="","",VLOOKUP($V68,RF_Req!$A$2:$H$3,3))</f>
        <v/>
      </c>
      <c r="H68" s="147"/>
      <c r="I68" s="147"/>
      <c r="J68" s="148"/>
      <c r="K68" s="147"/>
      <c r="L68" s="147"/>
      <c r="M68" s="148"/>
      <c r="N68" s="149" t="str">
        <f t="shared" si="3"/>
        <v/>
      </c>
      <c r="O68" s="150" t="str">
        <f t="shared" si="2"/>
        <v/>
      </c>
      <c r="P68" s="151"/>
      <c r="Q68" s="453"/>
      <c r="R68" s="152" t="str">
        <f>IF(OR($D68="",$S68=""),"",$S68-VLOOKUP($V68,RF_Req!$A$2:$H$3,8))</f>
        <v/>
      </c>
      <c r="S68" s="453"/>
      <c r="T68" s="453"/>
      <c r="U68" s="151"/>
      <c r="V68" s="126" t="e">
        <f>VLOOKUP($D68,RF_Req!$K$2:$L$11,2)</f>
        <v>#N/A</v>
      </c>
    </row>
    <row r="69" spans="1:22" x14ac:dyDescent="0.25">
      <c r="A69" s="125"/>
      <c r="B69" s="453"/>
      <c r="C69" s="453"/>
      <c r="D69" s="454"/>
      <c r="E69" s="456"/>
      <c r="F69" s="154" t="str">
        <f t="shared" si="1"/>
        <v/>
      </c>
      <c r="G69" s="148" t="str">
        <f>IF($D69="","",VLOOKUP($V69,RF_Req!$A$2:$H$3,3))</f>
        <v/>
      </c>
      <c r="H69" s="147"/>
      <c r="I69" s="147"/>
      <c r="J69" s="148"/>
      <c r="K69" s="147"/>
      <c r="L69" s="147"/>
      <c r="M69" s="148"/>
      <c r="N69" s="149" t="str">
        <f t="shared" si="3"/>
        <v/>
      </c>
      <c r="O69" s="150" t="str">
        <f t="shared" si="2"/>
        <v/>
      </c>
      <c r="P69" s="151"/>
      <c r="Q69" s="453"/>
      <c r="R69" s="152" t="str">
        <f>IF(OR($D69="",$S69=""),"",$S69-VLOOKUP($V69,RF_Req!$A$2:$H$3,8))</f>
        <v/>
      </c>
      <c r="S69" s="453"/>
      <c r="T69" s="453"/>
      <c r="U69" s="151"/>
      <c r="V69" s="126" t="e">
        <f>VLOOKUP($D69,RF_Req!$K$2:$L$11,2)</f>
        <v>#N/A</v>
      </c>
    </row>
    <row r="70" spans="1:22" x14ac:dyDescent="0.25">
      <c r="A70" s="125"/>
      <c r="B70" s="453"/>
      <c r="C70" s="453"/>
      <c r="D70" s="454"/>
      <c r="E70" s="456"/>
      <c r="F70" s="154" t="str">
        <f t="shared" si="1"/>
        <v/>
      </c>
      <c r="G70" s="148" t="str">
        <f>IF($D70="","",VLOOKUP($V70,RF_Req!$A$2:$H$3,3))</f>
        <v/>
      </c>
      <c r="H70" s="147"/>
      <c r="I70" s="147"/>
      <c r="J70" s="148"/>
      <c r="K70" s="147"/>
      <c r="L70" s="147"/>
      <c r="M70" s="148"/>
      <c r="N70" s="149" t="str">
        <f t="shared" si="3"/>
        <v/>
      </c>
      <c r="O70" s="150" t="str">
        <f t="shared" si="2"/>
        <v/>
      </c>
      <c r="P70" s="151"/>
      <c r="Q70" s="453"/>
      <c r="R70" s="152" t="str">
        <f>IF(OR($D70="",$S70=""),"",$S70-VLOOKUP($V70,RF_Req!$A$2:$H$3,8))</f>
        <v/>
      </c>
      <c r="S70" s="453"/>
      <c r="T70" s="453"/>
      <c r="U70" s="151"/>
      <c r="V70" s="126" t="e">
        <f>VLOOKUP($D70,RF_Req!$K$2:$L$11,2)</f>
        <v>#N/A</v>
      </c>
    </row>
    <row r="71" spans="1:22" x14ac:dyDescent="0.25">
      <c r="A71" s="125"/>
      <c r="B71" s="453"/>
      <c r="C71" s="453"/>
      <c r="D71" s="454"/>
      <c r="E71" s="456"/>
      <c r="F71" s="154" t="str">
        <f t="shared" si="1"/>
        <v/>
      </c>
      <c r="G71" s="148" t="str">
        <f>IF($D71="","",VLOOKUP($V71,RF_Req!$A$2:$H$3,3))</f>
        <v/>
      </c>
      <c r="H71" s="147"/>
      <c r="I71" s="147"/>
      <c r="J71" s="148"/>
      <c r="K71" s="147"/>
      <c r="L71" s="147"/>
      <c r="M71" s="148"/>
      <c r="N71" s="149" t="str">
        <f t="shared" si="3"/>
        <v/>
      </c>
      <c r="O71" s="150" t="str">
        <f t="shared" si="2"/>
        <v/>
      </c>
      <c r="P71" s="151"/>
      <c r="Q71" s="453"/>
      <c r="R71" s="152" t="str">
        <f>IF(OR($D71="",$S71=""),"",$S71-VLOOKUP($V71,RF_Req!$A$2:$H$3,8))</f>
        <v/>
      </c>
      <c r="S71" s="453"/>
      <c r="T71" s="453"/>
      <c r="U71" s="151"/>
      <c r="V71" s="126" t="e">
        <f>VLOOKUP($D71,RF_Req!$K$2:$L$11,2)</f>
        <v>#N/A</v>
      </c>
    </row>
    <row r="72" spans="1:22" x14ac:dyDescent="0.25">
      <c r="A72" s="125"/>
      <c r="B72" s="453"/>
      <c r="C72" s="453"/>
      <c r="D72" s="454"/>
      <c r="E72" s="456"/>
      <c r="F72" s="154" t="str">
        <f t="shared" si="1"/>
        <v/>
      </c>
      <c r="G72" s="148" t="str">
        <f>IF($D72="","",VLOOKUP($V72,RF_Req!$A$2:$H$3,3))</f>
        <v/>
      </c>
      <c r="H72" s="147"/>
      <c r="I72" s="147"/>
      <c r="J72" s="148"/>
      <c r="K72" s="147"/>
      <c r="L72" s="147"/>
      <c r="M72" s="148"/>
      <c r="N72" s="149" t="str">
        <f t="shared" si="3"/>
        <v/>
      </c>
      <c r="O72" s="150" t="str">
        <f t="shared" si="2"/>
        <v/>
      </c>
      <c r="P72" s="151"/>
      <c r="Q72" s="453"/>
      <c r="R72" s="152" t="str">
        <f>IF(OR($D72="",$S72=""),"",$S72-VLOOKUP($V72,RF_Req!$A$2:$H$3,8))</f>
        <v/>
      </c>
      <c r="S72" s="453"/>
      <c r="T72" s="453"/>
      <c r="U72" s="151"/>
      <c r="V72" s="126" t="e">
        <f>VLOOKUP($D72,RF_Req!$K$2:$L$11,2)</f>
        <v>#N/A</v>
      </c>
    </row>
    <row r="73" spans="1:22" x14ac:dyDescent="0.25">
      <c r="A73" s="125"/>
      <c r="B73" s="453"/>
      <c r="C73" s="453"/>
      <c r="D73" s="454"/>
      <c r="E73" s="456"/>
      <c r="F73" s="154" t="str">
        <f t="shared" si="1"/>
        <v/>
      </c>
      <c r="G73" s="148" t="str">
        <f>IF($D73="","",VLOOKUP($V73,RF_Req!$A$2:$H$3,3))</f>
        <v/>
      </c>
      <c r="H73" s="147"/>
      <c r="I73" s="147"/>
      <c r="J73" s="148"/>
      <c r="K73" s="147"/>
      <c r="L73" s="147"/>
      <c r="M73" s="148"/>
      <c r="N73" s="149" t="str">
        <f t="shared" si="3"/>
        <v/>
      </c>
      <c r="O73" s="150" t="str">
        <f t="shared" si="2"/>
        <v/>
      </c>
      <c r="P73" s="151"/>
      <c r="Q73" s="453"/>
      <c r="R73" s="152" t="str">
        <f>IF(OR($D73="",$S73=""),"",$S73-VLOOKUP($V73,RF_Req!$A$2:$H$3,8))</f>
        <v/>
      </c>
      <c r="S73" s="453"/>
      <c r="T73" s="453"/>
      <c r="U73" s="151"/>
      <c r="V73" s="126" t="e">
        <f>VLOOKUP($D73,RF_Req!$K$2:$L$11,2)</f>
        <v>#N/A</v>
      </c>
    </row>
    <row r="74" spans="1:22" x14ac:dyDescent="0.25">
      <c r="A74" s="125"/>
      <c r="B74" s="453"/>
      <c r="C74" s="453"/>
      <c r="D74" s="454"/>
      <c r="E74" s="456"/>
      <c r="F74" s="154" t="str">
        <f t="shared" si="1"/>
        <v/>
      </c>
      <c r="G74" s="148" t="str">
        <f>IF($D74="","",VLOOKUP($V74,RF_Req!$A$2:$H$3,3))</f>
        <v/>
      </c>
      <c r="H74" s="147"/>
      <c r="I74" s="147"/>
      <c r="J74" s="148"/>
      <c r="K74" s="147"/>
      <c r="L74" s="147"/>
      <c r="M74" s="148"/>
      <c r="N74" s="149" t="str">
        <f t="shared" si="3"/>
        <v/>
      </c>
      <c r="O74" s="150" t="str">
        <f t="shared" si="2"/>
        <v/>
      </c>
      <c r="P74" s="151"/>
      <c r="Q74" s="453"/>
      <c r="R74" s="152" t="str">
        <f>IF(OR($D74="",$S74=""),"",$S74-VLOOKUP($V74,RF_Req!$A$2:$H$3,8))</f>
        <v/>
      </c>
      <c r="S74" s="453"/>
      <c r="T74" s="453"/>
      <c r="U74" s="151"/>
      <c r="V74" s="126" t="e">
        <f>VLOOKUP($D74,RF_Req!$K$2:$L$11,2)</f>
        <v>#N/A</v>
      </c>
    </row>
    <row r="75" spans="1:22" x14ac:dyDescent="0.25">
      <c r="A75" s="125"/>
      <c r="B75" s="453"/>
      <c r="C75" s="453"/>
      <c r="D75" s="454"/>
      <c r="E75" s="456"/>
      <c r="F75" s="154" t="str">
        <f t="shared" si="1"/>
        <v/>
      </c>
      <c r="G75" s="148" t="str">
        <f>IF($D75="","",VLOOKUP($V75,RF_Req!$A$2:$H$3,3))</f>
        <v/>
      </c>
      <c r="H75" s="147"/>
      <c r="I75" s="147"/>
      <c r="J75" s="148"/>
      <c r="K75" s="147"/>
      <c r="L75" s="147"/>
      <c r="M75" s="148"/>
      <c r="N75" s="149" t="str">
        <f t="shared" si="3"/>
        <v/>
      </c>
      <c r="O75" s="150" t="str">
        <f t="shared" si="2"/>
        <v/>
      </c>
      <c r="P75" s="151"/>
      <c r="Q75" s="453"/>
      <c r="R75" s="152" t="str">
        <f>IF(OR($D75="",$S75=""),"",$S75-VLOOKUP($V75,RF_Req!$A$2:$H$3,8))</f>
        <v/>
      </c>
      <c r="S75" s="453"/>
      <c r="T75" s="453"/>
      <c r="U75" s="151"/>
      <c r="V75" s="126" t="e">
        <f>VLOOKUP($D75,RF_Req!$K$2:$L$11,2)</f>
        <v>#N/A</v>
      </c>
    </row>
    <row r="76" spans="1:22" x14ac:dyDescent="0.25">
      <c r="A76" s="125"/>
      <c r="B76" s="453"/>
      <c r="C76" s="453"/>
      <c r="D76" s="454"/>
      <c r="E76" s="456"/>
      <c r="F76" s="154" t="str">
        <f t="shared" si="1"/>
        <v/>
      </c>
      <c r="G76" s="148" t="str">
        <f>IF($D76="","",VLOOKUP($V76,RF_Req!$A$2:$H$3,3))</f>
        <v/>
      </c>
      <c r="H76" s="147"/>
      <c r="I76" s="147"/>
      <c r="J76" s="148"/>
      <c r="K76" s="147"/>
      <c r="L76" s="147"/>
      <c r="M76" s="148"/>
      <c r="N76" s="149" t="str">
        <f t="shared" si="3"/>
        <v/>
      </c>
      <c r="O76" s="150" t="str">
        <f t="shared" si="2"/>
        <v/>
      </c>
      <c r="P76" s="151"/>
      <c r="Q76" s="453"/>
      <c r="R76" s="152" t="str">
        <f>IF(OR($D76="",$S76=""),"",$S76-VLOOKUP($V76,RF_Req!$A$2:$H$3,8))</f>
        <v/>
      </c>
      <c r="S76" s="453"/>
      <c r="T76" s="453"/>
      <c r="U76" s="151"/>
      <c r="V76" s="126" t="e">
        <f>VLOOKUP($D76,RF_Req!$K$2:$L$11,2)</f>
        <v>#N/A</v>
      </c>
    </row>
    <row r="77" spans="1:22" x14ac:dyDescent="0.25">
      <c r="A77" s="125"/>
      <c r="B77" s="453"/>
      <c r="C77" s="453"/>
      <c r="D77" s="454"/>
      <c r="E77" s="456"/>
      <c r="F77" s="154" t="str">
        <f t="shared" si="1"/>
        <v/>
      </c>
      <c r="G77" s="148" t="str">
        <f>IF($D77="","",VLOOKUP($V77,RF_Req!$A$2:$H$3,3))</f>
        <v/>
      </c>
      <c r="H77" s="147"/>
      <c r="I77" s="147"/>
      <c r="J77" s="148"/>
      <c r="K77" s="147"/>
      <c r="L77" s="147"/>
      <c r="M77" s="148"/>
      <c r="N77" s="149" t="str">
        <f t="shared" si="3"/>
        <v/>
      </c>
      <c r="O77" s="150" t="str">
        <f t="shared" si="2"/>
        <v/>
      </c>
      <c r="P77" s="151"/>
      <c r="Q77" s="453"/>
      <c r="R77" s="152" t="str">
        <f>IF(OR($D77="",$S77=""),"",$S77-VLOOKUP($V77,RF_Req!$A$2:$H$3,8))</f>
        <v/>
      </c>
      <c r="S77" s="453"/>
      <c r="T77" s="453"/>
      <c r="U77" s="151"/>
      <c r="V77" s="126" t="e">
        <f>VLOOKUP($D77,RF_Req!$K$2:$L$11,2)</f>
        <v>#N/A</v>
      </c>
    </row>
    <row r="78" spans="1:22" x14ac:dyDescent="0.25">
      <c r="A78" s="125"/>
      <c r="B78" s="453"/>
      <c r="C78" s="453"/>
      <c r="D78" s="454"/>
      <c r="E78" s="456"/>
      <c r="F78" s="154" t="str">
        <f t="shared" si="1"/>
        <v/>
      </c>
      <c r="G78" s="148" t="str">
        <f>IF($D78="","",VLOOKUP($V78,RF_Req!$A$2:$H$3,3))</f>
        <v/>
      </c>
      <c r="H78" s="147"/>
      <c r="I78" s="147"/>
      <c r="J78" s="148"/>
      <c r="K78" s="147"/>
      <c r="L78" s="147"/>
      <c r="M78" s="148"/>
      <c r="N78" s="149" t="str">
        <f t="shared" si="3"/>
        <v/>
      </c>
      <c r="O78" s="150" t="str">
        <f t="shared" si="2"/>
        <v/>
      </c>
      <c r="P78" s="151"/>
      <c r="Q78" s="453"/>
      <c r="R78" s="152" t="str">
        <f>IF(OR($D78="",$S78=""),"",$S78-VLOOKUP($V78,RF_Req!$A$2:$H$3,8))</f>
        <v/>
      </c>
      <c r="S78" s="453"/>
      <c r="T78" s="453"/>
      <c r="U78" s="151"/>
      <c r="V78" s="126" t="e">
        <f>VLOOKUP($D78,RF_Req!$K$2:$L$11,2)</f>
        <v>#N/A</v>
      </c>
    </row>
    <row r="79" spans="1:22" x14ac:dyDescent="0.25">
      <c r="A79" s="125"/>
      <c r="B79" s="453"/>
      <c r="C79" s="453"/>
      <c r="D79" s="454"/>
      <c r="E79" s="456"/>
      <c r="F79" s="154" t="str">
        <f t="shared" si="1"/>
        <v/>
      </c>
      <c r="G79" s="148" t="str">
        <f>IF($D79="","",VLOOKUP($V79,RF_Req!$A$2:$H$3,3))</f>
        <v/>
      </c>
      <c r="H79" s="147"/>
      <c r="I79" s="147"/>
      <c r="J79" s="148"/>
      <c r="K79" s="147"/>
      <c r="L79" s="147"/>
      <c r="M79" s="148"/>
      <c r="N79" s="149" t="str">
        <f t="shared" si="3"/>
        <v/>
      </c>
      <c r="O79" s="150" t="str">
        <f t="shared" si="2"/>
        <v/>
      </c>
      <c r="P79" s="151"/>
      <c r="Q79" s="453"/>
      <c r="R79" s="152" t="str">
        <f>IF(OR($D79="",$S79=""),"",$S79-VLOOKUP($V79,RF_Req!$A$2:$H$3,8))</f>
        <v/>
      </c>
      <c r="S79" s="453"/>
      <c r="T79" s="453"/>
      <c r="U79" s="151"/>
      <c r="V79" s="126" t="e">
        <f>VLOOKUP($D79,RF_Req!$K$2:$L$11,2)</f>
        <v>#N/A</v>
      </c>
    </row>
    <row r="80" spans="1:22" x14ac:dyDescent="0.25">
      <c r="A80" s="125"/>
      <c r="B80" s="453"/>
      <c r="C80" s="453"/>
      <c r="D80" s="454"/>
      <c r="E80" s="456"/>
      <c r="F80" s="154" t="str">
        <f t="shared" si="1"/>
        <v/>
      </c>
      <c r="G80" s="148" t="str">
        <f>IF($D80="","",VLOOKUP($V80,RF_Req!$A$2:$H$3,3))</f>
        <v/>
      </c>
      <c r="H80" s="147"/>
      <c r="I80" s="147"/>
      <c r="J80" s="148"/>
      <c r="K80" s="147"/>
      <c r="L80" s="147"/>
      <c r="M80" s="148"/>
      <c r="N80" s="149" t="str">
        <f t="shared" si="3"/>
        <v/>
      </c>
      <c r="O80" s="150" t="str">
        <f t="shared" si="2"/>
        <v/>
      </c>
      <c r="P80" s="151"/>
      <c r="Q80" s="453"/>
      <c r="R80" s="152" t="str">
        <f>IF(OR($D80="",$S80=""),"",$S80-VLOOKUP($V80,RF_Req!$A$2:$H$3,8))</f>
        <v/>
      </c>
      <c r="S80" s="453"/>
      <c r="T80" s="453"/>
      <c r="U80" s="151"/>
      <c r="V80" s="126" t="e">
        <f>VLOOKUP($D80,RF_Req!$K$2:$L$11,2)</f>
        <v>#N/A</v>
      </c>
    </row>
    <row r="81" spans="1:22" x14ac:dyDescent="0.25">
      <c r="A81" s="125"/>
      <c r="B81" s="453"/>
      <c r="C81" s="453"/>
      <c r="D81" s="454"/>
      <c r="E81" s="456"/>
      <c r="F81" s="154" t="str">
        <f t="shared" ref="F81:F144" si="4">IF(OR($D81="",$Q81="",$G81=""),"",$Q81*$G81)</f>
        <v/>
      </c>
      <c r="G81" s="148" t="str">
        <f>IF($D81="","",VLOOKUP($V81,RF_Req!$A$2:$H$3,3))</f>
        <v/>
      </c>
      <c r="H81" s="147"/>
      <c r="I81" s="147"/>
      <c r="J81" s="148"/>
      <c r="K81" s="147"/>
      <c r="L81" s="147"/>
      <c r="M81" s="148"/>
      <c r="N81" s="149" t="str">
        <f t="shared" si="3"/>
        <v/>
      </c>
      <c r="O81" s="150" t="str">
        <f t="shared" ref="O81:O144" si="5">IF(OR($D81="",$R81=""),"",$R81)</f>
        <v/>
      </c>
      <c r="P81" s="151"/>
      <c r="Q81" s="453"/>
      <c r="R81" s="152" t="str">
        <f>IF(OR($D81="",$S81=""),"",$S81-VLOOKUP($V81,RF_Req!$A$2:$H$3,8))</f>
        <v/>
      </c>
      <c r="S81" s="453"/>
      <c r="T81" s="453"/>
      <c r="U81" s="151"/>
      <c r="V81" s="126" t="e">
        <f>VLOOKUP($D81,RF_Req!$K$2:$L$11,2)</f>
        <v>#N/A</v>
      </c>
    </row>
    <row r="82" spans="1:22" x14ac:dyDescent="0.25">
      <c r="A82" s="125"/>
      <c r="B82" s="453"/>
      <c r="C82" s="453"/>
      <c r="D82" s="454"/>
      <c r="E82" s="456"/>
      <c r="F82" s="154" t="str">
        <f t="shared" si="4"/>
        <v/>
      </c>
      <c r="G82" s="148" t="str">
        <f>IF($D82="","",VLOOKUP($V82,RF_Req!$A$2:$H$3,3))</f>
        <v/>
      </c>
      <c r="H82" s="147"/>
      <c r="I82" s="147"/>
      <c r="J82" s="148"/>
      <c r="K82" s="147"/>
      <c r="L82" s="147"/>
      <c r="M82" s="148"/>
      <c r="N82" s="149" t="str">
        <f t="shared" si="3"/>
        <v/>
      </c>
      <c r="O82" s="150" t="str">
        <f t="shared" si="5"/>
        <v/>
      </c>
      <c r="P82" s="151"/>
      <c r="Q82" s="453"/>
      <c r="R82" s="152" t="str">
        <f>IF(OR($D82="",$S82=""),"",$S82-VLOOKUP($V82,RF_Req!$A$2:$H$3,8))</f>
        <v/>
      </c>
      <c r="S82" s="453"/>
      <c r="T82" s="453"/>
      <c r="U82" s="151"/>
      <c r="V82" s="126" t="e">
        <f>VLOOKUP($D82,RF_Req!$K$2:$L$11,2)</f>
        <v>#N/A</v>
      </c>
    </row>
    <row r="83" spans="1:22" x14ac:dyDescent="0.25">
      <c r="A83" s="125"/>
      <c r="B83" s="453"/>
      <c r="C83" s="453"/>
      <c r="D83" s="454"/>
      <c r="E83" s="456"/>
      <c r="F83" s="154" t="str">
        <f t="shared" si="4"/>
        <v/>
      </c>
      <c r="G83" s="148" t="str">
        <f>IF($D83="","",VLOOKUP($V83,RF_Req!$A$2:$H$3,3))</f>
        <v/>
      </c>
      <c r="H83" s="147"/>
      <c r="I83" s="147"/>
      <c r="J83" s="148"/>
      <c r="K83" s="147"/>
      <c r="L83" s="147"/>
      <c r="M83" s="148"/>
      <c r="N83" s="149" t="str">
        <f t="shared" si="3"/>
        <v/>
      </c>
      <c r="O83" s="150" t="str">
        <f t="shared" si="5"/>
        <v/>
      </c>
      <c r="P83" s="151"/>
      <c r="Q83" s="453"/>
      <c r="R83" s="152" t="str">
        <f>IF(OR($D83="",$S83=""),"",$S83-VLOOKUP($V83,RF_Req!$A$2:$H$3,8))</f>
        <v/>
      </c>
      <c r="S83" s="453"/>
      <c r="T83" s="453"/>
      <c r="U83" s="151"/>
      <c r="V83" s="126" t="e">
        <f>VLOOKUP($D83,RF_Req!$K$2:$L$11,2)</f>
        <v>#N/A</v>
      </c>
    </row>
    <row r="84" spans="1:22" x14ac:dyDescent="0.25">
      <c r="A84" s="125"/>
      <c r="B84" s="453"/>
      <c r="C84" s="453"/>
      <c r="D84" s="454"/>
      <c r="E84" s="456"/>
      <c r="F84" s="154" t="str">
        <f t="shared" si="4"/>
        <v/>
      </c>
      <c r="G84" s="148" t="str">
        <f>IF($D84="","",VLOOKUP($V84,RF_Req!$A$2:$H$3,3))</f>
        <v/>
      </c>
      <c r="H84" s="147"/>
      <c r="I84" s="147"/>
      <c r="J84" s="148"/>
      <c r="K84" s="147"/>
      <c r="L84" s="147"/>
      <c r="M84" s="148"/>
      <c r="N84" s="149" t="str">
        <f t="shared" si="3"/>
        <v/>
      </c>
      <c r="O84" s="150" t="str">
        <f t="shared" si="5"/>
        <v/>
      </c>
      <c r="P84" s="151"/>
      <c r="Q84" s="453"/>
      <c r="R84" s="152" t="str">
        <f>IF(OR($D84="",$S84=""),"",$S84-VLOOKUP($V84,RF_Req!$A$2:$H$3,8))</f>
        <v/>
      </c>
      <c r="S84" s="453"/>
      <c r="T84" s="453"/>
      <c r="U84" s="151"/>
      <c r="V84" s="126" t="e">
        <f>VLOOKUP($D84,RF_Req!$K$2:$L$11,2)</f>
        <v>#N/A</v>
      </c>
    </row>
    <row r="85" spans="1:22" x14ac:dyDescent="0.25">
      <c r="A85" s="125"/>
      <c r="B85" s="453"/>
      <c r="C85" s="453"/>
      <c r="D85" s="454"/>
      <c r="E85" s="456"/>
      <c r="F85" s="154" t="str">
        <f t="shared" si="4"/>
        <v/>
      </c>
      <c r="G85" s="148" t="str">
        <f>IF($D85="","",VLOOKUP($V85,RF_Req!$A$2:$H$3,3))</f>
        <v/>
      </c>
      <c r="H85" s="147"/>
      <c r="I85" s="147"/>
      <c r="J85" s="148"/>
      <c r="K85" s="147"/>
      <c r="L85" s="147"/>
      <c r="M85" s="148"/>
      <c r="N85" s="149" t="str">
        <f t="shared" si="3"/>
        <v/>
      </c>
      <c r="O85" s="150" t="str">
        <f t="shared" si="5"/>
        <v/>
      </c>
      <c r="P85" s="151"/>
      <c r="Q85" s="453"/>
      <c r="R85" s="152" t="str">
        <f>IF(OR($D85="",$S85=""),"",$S85-VLOOKUP($V85,RF_Req!$A$2:$H$3,8))</f>
        <v/>
      </c>
      <c r="S85" s="453"/>
      <c r="T85" s="453"/>
      <c r="U85" s="151"/>
      <c r="V85" s="126" t="e">
        <f>VLOOKUP($D85,RF_Req!$K$2:$L$11,2)</f>
        <v>#N/A</v>
      </c>
    </row>
    <row r="86" spans="1:22" x14ac:dyDescent="0.25">
      <c r="A86" s="125"/>
      <c r="B86" s="453"/>
      <c r="C86" s="453"/>
      <c r="D86" s="454"/>
      <c r="E86" s="456"/>
      <c r="F86" s="154" t="str">
        <f t="shared" si="4"/>
        <v/>
      </c>
      <c r="G86" s="148" t="str">
        <f>IF($D86="","",VLOOKUP($V86,RF_Req!$A$2:$H$3,3))</f>
        <v/>
      </c>
      <c r="H86" s="147"/>
      <c r="I86" s="147"/>
      <c r="J86" s="148"/>
      <c r="K86" s="147"/>
      <c r="L86" s="147"/>
      <c r="M86" s="148"/>
      <c r="N86" s="149" t="str">
        <f t="shared" si="3"/>
        <v/>
      </c>
      <c r="O86" s="150" t="str">
        <f t="shared" si="5"/>
        <v/>
      </c>
      <c r="P86" s="151"/>
      <c r="Q86" s="453"/>
      <c r="R86" s="152" t="str">
        <f>IF(OR($D86="",$S86=""),"",$S86-VLOOKUP($V86,RF_Req!$A$2:$H$3,8))</f>
        <v/>
      </c>
      <c r="S86" s="453"/>
      <c r="T86" s="453"/>
      <c r="U86" s="151"/>
      <c r="V86" s="126" t="e">
        <f>VLOOKUP($D86,RF_Req!$K$2:$L$11,2)</f>
        <v>#N/A</v>
      </c>
    </row>
    <row r="87" spans="1:22" x14ac:dyDescent="0.25">
      <c r="A87" s="125"/>
      <c r="B87" s="453"/>
      <c r="C87" s="453"/>
      <c r="D87" s="454"/>
      <c r="E87" s="456"/>
      <c r="F87" s="154" t="str">
        <f t="shared" si="4"/>
        <v/>
      </c>
      <c r="G87" s="148" t="str">
        <f>IF($D87="","",VLOOKUP($V87,RF_Req!$A$2:$H$3,3))</f>
        <v/>
      </c>
      <c r="H87" s="147"/>
      <c r="I87" s="147"/>
      <c r="J87" s="148"/>
      <c r="K87" s="147"/>
      <c r="L87" s="147"/>
      <c r="M87" s="148"/>
      <c r="N87" s="149" t="str">
        <f t="shared" si="3"/>
        <v/>
      </c>
      <c r="O87" s="150" t="str">
        <f t="shared" si="5"/>
        <v/>
      </c>
      <c r="P87" s="151"/>
      <c r="Q87" s="453"/>
      <c r="R87" s="152" t="str">
        <f>IF(OR($D87="",$S87=""),"",$S87-VLOOKUP($V87,RF_Req!$A$2:$H$3,8))</f>
        <v/>
      </c>
      <c r="S87" s="453"/>
      <c r="T87" s="453"/>
      <c r="U87" s="151"/>
      <c r="V87" s="126" t="e">
        <f>VLOOKUP($D87,RF_Req!$K$2:$L$11,2)</f>
        <v>#N/A</v>
      </c>
    </row>
    <row r="88" spans="1:22" x14ac:dyDescent="0.25">
      <c r="A88" s="125"/>
      <c r="B88" s="453"/>
      <c r="C88" s="453"/>
      <c r="D88" s="454"/>
      <c r="E88" s="456"/>
      <c r="F88" s="154" t="str">
        <f t="shared" si="4"/>
        <v/>
      </c>
      <c r="G88" s="148" t="str">
        <f>IF($D88="","",VLOOKUP($V88,RF_Req!$A$2:$H$3,3))</f>
        <v/>
      </c>
      <c r="H88" s="147"/>
      <c r="I88" s="147"/>
      <c r="J88" s="148"/>
      <c r="K88" s="147"/>
      <c r="L88" s="147"/>
      <c r="M88" s="148"/>
      <c r="N88" s="149" t="str">
        <f t="shared" si="3"/>
        <v/>
      </c>
      <c r="O88" s="150" t="str">
        <f t="shared" si="5"/>
        <v/>
      </c>
      <c r="P88" s="151"/>
      <c r="Q88" s="453"/>
      <c r="R88" s="152" t="str">
        <f>IF(OR($D88="",$S88=""),"",$S88-VLOOKUP($V88,RF_Req!$A$2:$H$3,8))</f>
        <v/>
      </c>
      <c r="S88" s="453"/>
      <c r="T88" s="453"/>
      <c r="U88" s="151"/>
      <c r="V88" s="126" t="e">
        <f>VLOOKUP($D88,RF_Req!$K$2:$L$11,2)</f>
        <v>#N/A</v>
      </c>
    </row>
    <row r="89" spans="1:22" x14ac:dyDescent="0.25">
      <c r="A89" s="125"/>
      <c r="B89" s="453"/>
      <c r="C89" s="453"/>
      <c r="D89" s="454"/>
      <c r="E89" s="456"/>
      <c r="F89" s="154" t="str">
        <f t="shared" si="4"/>
        <v/>
      </c>
      <c r="G89" s="148" t="str">
        <f>IF($D89="","",VLOOKUP($V89,RF_Req!$A$2:$H$3,3))</f>
        <v/>
      </c>
      <c r="H89" s="147"/>
      <c r="I89" s="147"/>
      <c r="J89" s="148"/>
      <c r="K89" s="147"/>
      <c r="L89" s="147"/>
      <c r="M89" s="148"/>
      <c r="N89" s="149" t="str">
        <f t="shared" si="3"/>
        <v/>
      </c>
      <c r="O89" s="150" t="str">
        <f t="shared" si="5"/>
        <v/>
      </c>
      <c r="P89" s="151"/>
      <c r="Q89" s="453"/>
      <c r="R89" s="152" t="str">
        <f>IF(OR($D89="",$S89=""),"",$S89-VLOOKUP($V89,RF_Req!$A$2:$H$3,8))</f>
        <v/>
      </c>
      <c r="S89" s="453"/>
      <c r="T89" s="453"/>
      <c r="U89" s="151"/>
      <c r="V89" s="126" t="e">
        <f>VLOOKUP($D89,RF_Req!$K$2:$L$11,2)</f>
        <v>#N/A</v>
      </c>
    </row>
    <row r="90" spans="1:22" x14ac:dyDescent="0.25">
      <c r="A90" s="125"/>
      <c r="B90" s="453"/>
      <c r="C90" s="453"/>
      <c r="D90" s="454"/>
      <c r="E90" s="456"/>
      <c r="F90" s="154" t="str">
        <f t="shared" si="4"/>
        <v/>
      </c>
      <c r="G90" s="148" t="str">
        <f>IF($D90="","",VLOOKUP($V90,RF_Req!$A$2:$H$3,3))</f>
        <v/>
      </c>
      <c r="H90" s="147"/>
      <c r="I90" s="147"/>
      <c r="J90" s="148"/>
      <c r="K90" s="147"/>
      <c r="L90" s="147"/>
      <c r="M90" s="148"/>
      <c r="N90" s="149" t="str">
        <f t="shared" si="3"/>
        <v/>
      </c>
      <c r="O90" s="150" t="str">
        <f t="shared" si="5"/>
        <v/>
      </c>
      <c r="P90" s="151"/>
      <c r="Q90" s="453"/>
      <c r="R90" s="152" t="str">
        <f>IF(OR($D90="",$S90=""),"",$S90-VLOOKUP($V90,RF_Req!$A$2:$H$3,8))</f>
        <v/>
      </c>
      <c r="S90" s="453"/>
      <c r="T90" s="453"/>
      <c r="U90" s="151"/>
      <c r="V90" s="126" t="e">
        <f>VLOOKUP($D90,RF_Req!$K$2:$L$11,2)</f>
        <v>#N/A</v>
      </c>
    </row>
    <row r="91" spans="1:22" x14ac:dyDescent="0.25">
      <c r="A91" s="125"/>
      <c r="B91" s="453"/>
      <c r="C91" s="453"/>
      <c r="D91" s="454"/>
      <c r="E91" s="456"/>
      <c r="F91" s="154" t="str">
        <f t="shared" si="4"/>
        <v/>
      </c>
      <c r="G91" s="148" t="str">
        <f>IF($D91="","",VLOOKUP($V91,RF_Req!$A$2:$H$3,3))</f>
        <v/>
      </c>
      <c r="H91" s="147"/>
      <c r="I91" s="147"/>
      <c r="J91" s="148"/>
      <c r="K91" s="147"/>
      <c r="L91" s="147"/>
      <c r="M91" s="148"/>
      <c r="N91" s="149" t="str">
        <f t="shared" si="3"/>
        <v/>
      </c>
      <c r="O91" s="150" t="str">
        <f t="shared" si="5"/>
        <v/>
      </c>
      <c r="P91" s="151"/>
      <c r="Q91" s="453"/>
      <c r="R91" s="152" t="str">
        <f>IF(OR($D91="",$S91=""),"",$S91-VLOOKUP($V91,RF_Req!$A$2:$H$3,8))</f>
        <v/>
      </c>
      <c r="S91" s="453"/>
      <c r="T91" s="453"/>
      <c r="U91" s="151"/>
      <c r="V91" s="126" t="e">
        <f>VLOOKUP($D91,RF_Req!$K$2:$L$11,2)</f>
        <v>#N/A</v>
      </c>
    </row>
    <row r="92" spans="1:22" x14ac:dyDescent="0.25">
      <c r="A92" s="125"/>
      <c r="B92" s="453"/>
      <c r="C92" s="453"/>
      <c r="D92" s="454"/>
      <c r="E92" s="456"/>
      <c r="F92" s="154" t="str">
        <f t="shared" si="4"/>
        <v/>
      </c>
      <c r="G92" s="148" t="str">
        <f>IF($D92="","",VLOOKUP($V92,RF_Req!$A$2:$H$3,3))</f>
        <v/>
      </c>
      <c r="H92" s="147"/>
      <c r="I92" s="147"/>
      <c r="J92" s="148"/>
      <c r="K92" s="147"/>
      <c r="L92" s="147"/>
      <c r="M92" s="148"/>
      <c r="N92" s="149" t="str">
        <f t="shared" si="3"/>
        <v/>
      </c>
      <c r="O92" s="150" t="str">
        <f t="shared" si="5"/>
        <v/>
      </c>
      <c r="P92" s="151"/>
      <c r="Q92" s="453"/>
      <c r="R92" s="152" t="str">
        <f>IF(OR($D92="",$S92=""),"",$S92-VLOOKUP($V92,RF_Req!$A$2:$H$3,8))</f>
        <v/>
      </c>
      <c r="S92" s="453"/>
      <c r="T92" s="453"/>
      <c r="U92" s="151"/>
      <c r="V92" s="126" t="e">
        <f>VLOOKUP($D92,RF_Req!$K$2:$L$11,2)</f>
        <v>#N/A</v>
      </c>
    </row>
    <row r="93" spans="1:22" x14ac:dyDescent="0.25">
      <c r="A93" s="125"/>
      <c r="B93" s="453"/>
      <c r="C93" s="453"/>
      <c r="D93" s="454"/>
      <c r="E93" s="456"/>
      <c r="F93" s="154" t="str">
        <f t="shared" si="4"/>
        <v/>
      </c>
      <c r="G93" s="148" t="str">
        <f>IF($D93="","",VLOOKUP($V93,RF_Req!$A$2:$H$3,3))</f>
        <v/>
      </c>
      <c r="H93" s="147"/>
      <c r="I93" s="147"/>
      <c r="J93" s="148"/>
      <c r="K93" s="147"/>
      <c r="L93" s="147"/>
      <c r="M93" s="148"/>
      <c r="N93" s="149" t="str">
        <f t="shared" si="3"/>
        <v/>
      </c>
      <c r="O93" s="150" t="str">
        <f t="shared" si="5"/>
        <v/>
      </c>
      <c r="P93" s="151"/>
      <c r="Q93" s="453"/>
      <c r="R93" s="152" t="str">
        <f>IF(OR($D93="",$S93=""),"",$S93-VLOOKUP($V93,RF_Req!$A$2:$H$3,8))</f>
        <v/>
      </c>
      <c r="S93" s="453"/>
      <c r="T93" s="453"/>
      <c r="U93" s="151"/>
      <c r="V93" s="126" t="e">
        <f>VLOOKUP($D93,RF_Req!$K$2:$L$11,2)</f>
        <v>#N/A</v>
      </c>
    </row>
    <row r="94" spans="1:22" x14ac:dyDescent="0.25">
      <c r="A94" s="125"/>
      <c r="B94" s="453"/>
      <c r="C94" s="453"/>
      <c r="D94" s="454"/>
      <c r="E94" s="456"/>
      <c r="F94" s="154" t="str">
        <f t="shared" si="4"/>
        <v/>
      </c>
      <c r="G94" s="148" t="str">
        <f>IF($D94="","",VLOOKUP($V94,RF_Req!$A$2:$H$3,3))</f>
        <v/>
      </c>
      <c r="H94" s="147"/>
      <c r="I94" s="147"/>
      <c r="J94" s="148"/>
      <c r="K94" s="147"/>
      <c r="L94" s="147"/>
      <c r="M94" s="148"/>
      <c r="N94" s="149" t="str">
        <f t="shared" si="3"/>
        <v/>
      </c>
      <c r="O94" s="150" t="str">
        <f t="shared" si="5"/>
        <v/>
      </c>
      <c r="P94" s="151"/>
      <c r="Q94" s="453"/>
      <c r="R94" s="152" t="str">
        <f>IF(OR($D94="",$S94=""),"",$S94-VLOOKUP($V94,RF_Req!$A$2:$H$3,8))</f>
        <v/>
      </c>
      <c r="S94" s="453"/>
      <c r="T94" s="453"/>
      <c r="U94" s="151"/>
      <c r="V94" s="126" t="e">
        <f>VLOOKUP($D94,RF_Req!$K$2:$L$11,2)</f>
        <v>#N/A</v>
      </c>
    </row>
    <row r="95" spans="1:22" x14ac:dyDescent="0.25">
      <c r="A95" s="125"/>
      <c r="B95" s="453"/>
      <c r="C95" s="453"/>
      <c r="D95" s="454"/>
      <c r="E95" s="456"/>
      <c r="F95" s="154" t="str">
        <f t="shared" si="4"/>
        <v/>
      </c>
      <c r="G95" s="148" t="str">
        <f>IF($D95="","",VLOOKUP($V95,RF_Req!$A$2:$H$3,3))</f>
        <v/>
      </c>
      <c r="H95" s="147"/>
      <c r="I95" s="147"/>
      <c r="J95" s="148"/>
      <c r="K95" s="147"/>
      <c r="L95" s="147"/>
      <c r="M95" s="148"/>
      <c r="N95" s="149" t="str">
        <f t="shared" si="3"/>
        <v/>
      </c>
      <c r="O95" s="150" t="str">
        <f t="shared" si="5"/>
        <v/>
      </c>
      <c r="P95" s="151"/>
      <c r="Q95" s="453"/>
      <c r="R95" s="152" t="str">
        <f>IF(OR($D95="",$S95=""),"",$S95-VLOOKUP($V95,RF_Req!$A$2:$H$3,8))</f>
        <v/>
      </c>
      <c r="S95" s="453"/>
      <c r="T95" s="453"/>
      <c r="U95" s="151"/>
      <c r="V95" s="126" t="e">
        <f>VLOOKUP($D95,RF_Req!$K$2:$L$11,2)</f>
        <v>#N/A</v>
      </c>
    </row>
    <row r="96" spans="1:22" x14ac:dyDescent="0.25">
      <c r="A96" s="125"/>
      <c r="B96" s="453"/>
      <c r="C96" s="453"/>
      <c r="D96" s="454"/>
      <c r="E96" s="456"/>
      <c r="F96" s="154" t="str">
        <f t="shared" si="4"/>
        <v/>
      </c>
      <c r="G96" s="148" t="str">
        <f>IF($D96="","",VLOOKUP($V96,RF_Req!$A$2:$H$3,3))</f>
        <v/>
      </c>
      <c r="H96" s="147"/>
      <c r="I96" s="147"/>
      <c r="J96" s="148"/>
      <c r="K96" s="147"/>
      <c r="L96" s="147"/>
      <c r="M96" s="148"/>
      <c r="N96" s="149" t="str">
        <f t="shared" si="3"/>
        <v/>
      </c>
      <c r="O96" s="150" t="str">
        <f t="shared" si="5"/>
        <v/>
      </c>
      <c r="P96" s="151"/>
      <c r="Q96" s="453"/>
      <c r="R96" s="152" t="str">
        <f>IF(OR($D96="",$S96=""),"",$S96-VLOOKUP($V96,RF_Req!$A$2:$H$3,8))</f>
        <v/>
      </c>
      <c r="S96" s="453"/>
      <c r="T96" s="453"/>
      <c r="U96" s="151"/>
      <c r="V96" s="126" t="e">
        <f>VLOOKUP($D96,RF_Req!$K$2:$L$11,2)</f>
        <v>#N/A</v>
      </c>
    </row>
    <row r="97" spans="1:22" x14ac:dyDescent="0.25">
      <c r="A97" s="125"/>
      <c r="B97" s="453"/>
      <c r="C97" s="453"/>
      <c r="D97" s="454"/>
      <c r="E97" s="456"/>
      <c r="F97" s="154" t="str">
        <f t="shared" si="4"/>
        <v/>
      </c>
      <c r="G97" s="148" t="str">
        <f>IF($D97="","",VLOOKUP($V97,RF_Req!$A$2:$H$3,3))</f>
        <v/>
      </c>
      <c r="H97" s="147"/>
      <c r="I97" s="147"/>
      <c r="J97" s="148"/>
      <c r="K97" s="147"/>
      <c r="L97" s="147"/>
      <c r="M97" s="148"/>
      <c r="N97" s="149" t="str">
        <f t="shared" si="3"/>
        <v/>
      </c>
      <c r="O97" s="150" t="str">
        <f t="shared" si="5"/>
        <v/>
      </c>
      <c r="P97" s="151"/>
      <c r="Q97" s="453"/>
      <c r="R97" s="152" t="str">
        <f>IF(OR($D97="",$S97=""),"",$S97-VLOOKUP($V97,RF_Req!$A$2:$H$3,8))</f>
        <v/>
      </c>
      <c r="S97" s="453"/>
      <c r="T97" s="453"/>
      <c r="U97" s="151"/>
      <c r="V97" s="126" t="e">
        <f>VLOOKUP($D97,RF_Req!$K$2:$L$11,2)</f>
        <v>#N/A</v>
      </c>
    </row>
    <row r="98" spans="1:22" x14ac:dyDescent="0.25">
      <c r="A98" s="125"/>
      <c r="B98" s="453"/>
      <c r="C98" s="453"/>
      <c r="D98" s="454"/>
      <c r="E98" s="456"/>
      <c r="F98" s="154" t="str">
        <f t="shared" si="4"/>
        <v/>
      </c>
      <c r="G98" s="148" t="str">
        <f>IF($D98="","",VLOOKUP($V98,RF_Req!$A$2:$H$3,3))</f>
        <v/>
      </c>
      <c r="H98" s="147"/>
      <c r="I98" s="147"/>
      <c r="J98" s="148"/>
      <c r="K98" s="147"/>
      <c r="L98" s="147"/>
      <c r="M98" s="148"/>
      <c r="N98" s="149" t="str">
        <f t="shared" ref="N98:N161" si="6">IF($D98="","",$J$6+T98)</f>
        <v/>
      </c>
      <c r="O98" s="150" t="str">
        <f t="shared" si="5"/>
        <v/>
      </c>
      <c r="P98" s="151"/>
      <c r="Q98" s="453"/>
      <c r="R98" s="152" t="str">
        <f>IF(OR($D98="",$S98=""),"",$S98-VLOOKUP($V98,RF_Req!$A$2:$H$3,8))</f>
        <v/>
      </c>
      <c r="S98" s="453"/>
      <c r="T98" s="453"/>
      <c r="U98" s="151"/>
      <c r="V98" s="126" t="e">
        <f>VLOOKUP($D98,RF_Req!$K$2:$L$11,2)</f>
        <v>#N/A</v>
      </c>
    </row>
    <row r="99" spans="1:22" x14ac:dyDescent="0.25">
      <c r="A99" s="125"/>
      <c r="B99" s="453"/>
      <c r="C99" s="453"/>
      <c r="D99" s="454"/>
      <c r="E99" s="456"/>
      <c r="F99" s="154" t="str">
        <f t="shared" si="4"/>
        <v/>
      </c>
      <c r="G99" s="148" t="str">
        <f>IF($D99="","",VLOOKUP($V99,RF_Req!$A$2:$H$3,3))</f>
        <v/>
      </c>
      <c r="H99" s="147"/>
      <c r="I99" s="147"/>
      <c r="J99" s="148"/>
      <c r="K99" s="147"/>
      <c r="L99" s="147"/>
      <c r="M99" s="148"/>
      <c r="N99" s="149" t="str">
        <f t="shared" si="6"/>
        <v/>
      </c>
      <c r="O99" s="150" t="str">
        <f t="shared" si="5"/>
        <v/>
      </c>
      <c r="P99" s="151"/>
      <c r="Q99" s="453"/>
      <c r="R99" s="152" t="str">
        <f>IF(OR($D99="",$S99=""),"",$S99-VLOOKUP($V99,RF_Req!$A$2:$H$3,8))</f>
        <v/>
      </c>
      <c r="S99" s="453"/>
      <c r="T99" s="453"/>
      <c r="U99" s="151"/>
      <c r="V99" s="126" t="e">
        <f>VLOOKUP($D99,RF_Req!$K$2:$L$11,2)</f>
        <v>#N/A</v>
      </c>
    </row>
    <row r="100" spans="1:22" x14ac:dyDescent="0.25">
      <c r="A100" s="125"/>
      <c r="B100" s="453"/>
      <c r="C100" s="453"/>
      <c r="D100" s="454"/>
      <c r="E100" s="456"/>
      <c r="F100" s="154" t="str">
        <f t="shared" si="4"/>
        <v/>
      </c>
      <c r="G100" s="148" t="str">
        <f>IF($D100="","",VLOOKUP($V100,RF_Req!$A$2:$H$3,3))</f>
        <v/>
      </c>
      <c r="H100" s="147"/>
      <c r="I100" s="147"/>
      <c r="J100" s="148"/>
      <c r="K100" s="147"/>
      <c r="L100" s="147"/>
      <c r="M100" s="148"/>
      <c r="N100" s="149" t="str">
        <f t="shared" si="6"/>
        <v/>
      </c>
      <c r="O100" s="150" t="str">
        <f t="shared" si="5"/>
        <v/>
      </c>
      <c r="P100" s="151"/>
      <c r="Q100" s="453"/>
      <c r="R100" s="152" t="str">
        <f>IF(OR($D100="",$S100=""),"",$S100-VLOOKUP($V100,RF_Req!$A$2:$H$3,8))</f>
        <v/>
      </c>
      <c r="S100" s="453"/>
      <c r="T100" s="453"/>
      <c r="U100" s="151"/>
      <c r="V100" s="126" t="e">
        <f>VLOOKUP($D100,RF_Req!$K$2:$L$11,2)</f>
        <v>#N/A</v>
      </c>
    </row>
    <row r="101" spans="1:22" x14ac:dyDescent="0.25">
      <c r="A101" s="125"/>
      <c r="B101" s="453"/>
      <c r="C101" s="453"/>
      <c r="D101" s="454"/>
      <c r="E101" s="456"/>
      <c r="F101" s="154" t="str">
        <f t="shared" si="4"/>
        <v/>
      </c>
      <c r="G101" s="148" t="str">
        <f>IF($D101="","",VLOOKUP($V101,RF_Req!$A$2:$H$3,3))</f>
        <v/>
      </c>
      <c r="H101" s="147"/>
      <c r="I101" s="147"/>
      <c r="J101" s="148"/>
      <c r="K101" s="147"/>
      <c r="L101" s="147"/>
      <c r="M101" s="148"/>
      <c r="N101" s="149" t="str">
        <f t="shared" si="6"/>
        <v/>
      </c>
      <c r="O101" s="150" t="str">
        <f t="shared" si="5"/>
        <v/>
      </c>
      <c r="P101" s="151"/>
      <c r="Q101" s="453"/>
      <c r="R101" s="152" t="str">
        <f>IF(OR($D101="",$S101=""),"",$S101-VLOOKUP($V101,RF_Req!$A$2:$H$3,8))</f>
        <v/>
      </c>
      <c r="S101" s="453"/>
      <c r="T101" s="453"/>
      <c r="U101" s="151"/>
      <c r="V101" s="126" t="e">
        <f>VLOOKUP($D101,RF_Req!$K$2:$L$11,2)</f>
        <v>#N/A</v>
      </c>
    </row>
    <row r="102" spans="1:22" x14ac:dyDescent="0.25">
      <c r="A102" s="125"/>
      <c r="B102" s="453"/>
      <c r="C102" s="453"/>
      <c r="D102" s="454"/>
      <c r="E102" s="456"/>
      <c r="F102" s="154" t="str">
        <f t="shared" si="4"/>
        <v/>
      </c>
      <c r="G102" s="148" t="str">
        <f>IF($D102="","",VLOOKUP($V102,RF_Req!$A$2:$H$3,3))</f>
        <v/>
      </c>
      <c r="H102" s="147"/>
      <c r="I102" s="147"/>
      <c r="J102" s="148"/>
      <c r="K102" s="147"/>
      <c r="L102" s="147"/>
      <c r="M102" s="148"/>
      <c r="N102" s="149" t="str">
        <f t="shared" si="6"/>
        <v/>
      </c>
      <c r="O102" s="150" t="str">
        <f t="shared" si="5"/>
        <v/>
      </c>
      <c r="P102" s="151"/>
      <c r="Q102" s="453"/>
      <c r="R102" s="152" t="str">
        <f>IF(OR($D102="",$S102=""),"",$S102-VLOOKUP($V102,RF_Req!$A$2:$H$3,8))</f>
        <v/>
      </c>
      <c r="S102" s="453"/>
      <c r="T102" s="453"/>
      <c r="U102" s="151"/>
      <c r="V102" s="126" t="e">
        <f>VLOOKUP($D102,RF_Req!$K$2:$L$11,2)</f>
        <v>#N/A</v>
      </c>
    </row>
    <row r="103" spans="1:22" x14ac:dyDescent="0.25">
      <c r="A103" s="125"/>
      <c r="B103" s="453"/>
      <c r="C103" s="453"/>
      <c r="D103" s="454"/>
      <c r="E103" s="456"/>
      <c r="F103" s="154" t="str">
        <f t="shared" si="4"/>
        <v/>
      </c>
      <c r="G103" s="148" t="str">
        <f>IF($D103="","",VLOOKUP($V103,RF_Req!$A$2:$H$3,3))</f>
        <v/>
      </c>
      <c r="H103" s="147"/>
      <c r="I103" s="147"/>
      <c r="J103" s="148"/>
      <c r="K103" s="147"/>
      <c r="L103" s="147"/>
      <c r="M103" s="148"/>
      <c r="N103" s="149" t="str">
        <f t="shared" si="6"/>
        <v/>
      </c>
      <c r="O103" s="150" t="str">
        <f t="shared" si="5"/>
        <v/>
      </c>
      <c r="P103" s="151"/>
      <c r="Q103" s="453"/>
      <c r="R103" s="152" t="str">
        <f>IF(OR($D103="",$S103=""),"",$S103-VLOOKUP($V103,RF_Req!$A$2:$H$3,8))</f>
        <v/>
      </c>
      <c r="S103" s="453"/>
      <c r="T103" s="453"/>
      <c r="U103" s="151"/>
      <c r="V103" s="126" t="e">
        <f>VLOOKUP($D103,RF_Req!$K$2:$L$11,2)</f>
        <v>#N/A</v>
      </c>
    </row>
    <row r="104" spans="1:22" x14ac:dyDescent="0.25">
      <c r="A104" s="125"/>
      <c r="B104" s="453"/>
      <c r="C104" s="453"/>
      <c r="D104" s="454"/>
      <c r="E104" s="456"/>
      <c r="F104" s="154" t="str">
        <f t="shared" si="4"/>
        <v/>
      </c>
      <c r="G104" s="148" t="str">
        <f>IF($D104="","",VLOOKUP($V104,RF_Req!$A$2:$H$3,3))</f>
        <v/>
      </c>
      <c r="H104" s="147"/>
      <c r="I104" s="147"/>
      <c r="J104" s="148"/>
      <c r="K104" s="147"/>
      <c r="L104" s="147"/>
      <c r="M104" s="148"/>
      <c r="N104" s="149" t="str">
        <f t="shared" si="6"/>
        <v/>
      </c>
      <c r="O104" s="150" t="str">
        <f t="shared" si="5"/>
        <v/>
      </c>
      <c r="P104" s="151"/>
      <c r="Q104" s="453"/>
      <c r="R104" s="152" t="str">
        <f>IF(OR($D104="",$S104=""),"",$S104-VLOOKUP($V104,RF_Req!$A$2:$H$3,8))</f>
        <v/>
      </c>
      <c r="S104" s="453"/>
      <c r="T104" s="453"/>
      <c r="U104" s="151"/>
      <c r="V104" s="126" t="e">
        <f>VLOOKUP($D104,RF_Req!$K$2:$L$11,2)</f>
        <v>#N/A</v>
      </c>
    </row>
    <row r="105" spans="1:22" x14ac:dyDescent="0.25">
      <c r="A105" s="125"/>
      <c r="B105" s="453"/>
      <c r="C105" s="453"/>
      <c r="D105" s="454"/>
      <c r="E105" s="456"/>
      <c r="F105" s="154" t="str">
        <f t="shared" si="4"/>
        <v/>
      </c>
      <c r="G105" s="148" t="str">
        <f>IF($D105="","",VLOOKUP($V105,RF_Req!$A$2:$H$3,3))</f>
        <v/>
      </c>
      <c r="H105" s="147"/>
      <c r="I105" s="147"/>
      <c r="J105" s="148"/>
      <c r="K105" s="147"/>
      <c r="L105" s="147"/>
      <c r="M105" s="148"/>
      <c r="N105" s="149" t="str">
        <f t="shared" si="6"/>
        <v/>
      </c>
      <c r="O105" s="150" t="str">
        <f t="shared" si="5"/>
        <v/>
      </c>
      <c r="P105" s="151"/>
      <c r="Q105" s="453"/>
      <c r="R105" s="152" t="str">
        <f>IF(OR($D105="",$S105=""),"",$S105-VLOOKUP($V105,RF_Req!$A$2:$H$3,8))</f>
        <v/>
      </c>
      <c r="S105" s="453"/>
      <c r="T105" s="453"/>
      <c r="U105" s="151"/>
      <c r="V105" s="126" t="e">
        <f>VLOOKUP($D105,RF_Req!$K$2:$L$11,2)</f>
        <v>#N/A</v>
      </c>
    </row>
    <row r="106" spans="1:22" x14ac:dyDescent="0.25">
      <c r="A106" s="125"/>
      <c r="B106" s="453"/>
      <c r="C106" s="453"/>
      <c r="D106" s="454"/>
      <c r="E106" s="456"/>
      <c r="F106" s="154" t="str">
        <f t="shared" si="4"/>
        <v/>
      </c>
      <c r="G106" s="148" t="str">
        <f>IF($D106="","",VLOOKUP($V106,RF_Req!$A$2:$H$3,3))</f>
        <v/>
      </c>
      <c r="H106" s="147"/>
      <c r="I106" s="147"/>
      <c r="J106" s="148"/>
      <c r="K106" s="147"/>
      <c r="L106" s="147"/>
      <c r="M106" s="148"/>
      <c r="N106" s="149" t="str">
        <f t="shared" si="6"/>
        <v/>
      </c>
      <c r="O106" s="150" t="str">
        <f t="shared" si="5"/>
        <v/>
      </c>
      <c r="P106" s="151"/>
      <c r="Q106" s="453"/>
      <c r="R106" s="152" t="str">
        <f>IF(OR($D106="",$S106=""),"",$S106-VLOOKUP($V106,RF_Req!$A$2:$H$3,8))</f>
        <v/>
      </c>
      <c r="S106" s="453"/>
      <c r="T106" s="453"/>
      <c r="U106" s="151"/>
      <c r="V106" s="126" t="e">
        <f>VLOOKUP($D106,RF_Req!$K$2:$L$11,2)</f>
        <v>#N/A</v>
      </c>
    </row>
    <row r="107" spans="1:22" x14ac:dyDescent="0.25">
      <c r="A107" s="125"/>
      <c r="B107" s="453"/>
      <c r="C107" s="453"/>
      <c r="D107" s="454"/>
      <c r="E107" s="456"/>
      <c r="F107" s="154" t="str">
        <f t="shared" si="4"/>
        <v/>
      </c>
      <c r="G107" s="148" t="str">
        <f>IF($D107="","",VLOOKUP($V107,RF_Req!$A$2:$H$3,3))</f>
        <v/>
      </c>
      <c r="H107" s="147"/>
      <c r="I107" s="147"/>
      <c r="J107" s="148"/>
      <c r="K107" s="147"/>
      <c r="L107" s="147"/>
      <c r="M107" s="148"/>
      <c r="N107" s="149" t="str">
        <f t="shared" si="6"/>
        <v/>
      </c>
      <c r="O107" s="150" t="str">
        <f t="shared" si="5"/>
        <v/>
      </c>
      <c r="P107" s="151"/>
      <c r="Q107" s="453"/>
      <c r="R107" s="152" t="str">
        <f>IF(OR($D107="",$S107=""),"",$S107-VLOOKUP($V107,RF_Req!$A$2:$H$3,8))</f>
        <v/>
      </c>
      <c r="S107" s="453"/>
      <c r="T107" s="453"/>
      <c r="U107" s="151"/>
      <c r="V107" s="126" t="e">
        <f>VLOOKUP($D107,RF_Req!$K$2:$L$11,2)</f>
        <v>#N/A</v>
      </c>
    </row>
    <row r="108" spans="1:22" x14ac:dyDescent="0.25">
      <c r="A108" s="125"/>
      <c r="B108" s="453"/>
      <c r="C108" s="453"/>
      <c r="D108" s="454"/>
      <c r="E108" s="456"/>
      <c r="F108" s="154" t="str">
        <f t="shared" si="4"/>
        <v/>
      </c>
      <c r="G108" s="148" t="str">
        <f>IF($D108="","",VLOOKUP($V108,RF_Req!$A$2:$H$3,3))</f>
        <v/>
      </c>
      <c r="H108" s="147"/>
      <c r="I108" s="147"/>
      <c r="J108" s="148"/>
      <c r="K108" s="147"/>
      <c r="L108" s="147"/>
      <c r="M108" s="148"/>
      <c r="N108" s="149" t="str">
        <f t="shared" si="6"/>
        <v/>
      </c>
      <c r="O108" s="150" t="str">
        <f t="shared" si="5"/>
        <v/>
      </c>
      <c r="P108" s="151"/>
      <c r="Q108" s="453"/>
      <c r="R108" s="152" t="str">
        <f>IF(OR($D108="",$S108=""),"",$S108-VLOOKUP($V108,RF_Req!$A$2:$H$3,8))</f>
        <v/>
      </c>
      <c r="S108" s="453"/>
      <c r="T108" s="453"/>
      <c r="U108" s="151"/>
      <c r="V108" s="126" t="e">
        <f>VLOOKUP($D108,RF_Req!$K$2:$L$11,2)</f>
        <v>#N/A</v>
      </c>
    </row>
    <row r="109" spans="1:22" x14ac:dyDescent="0.25">
      <c r="A109" s="125"/>
      <c r="B109" s="453"/>
      <c r="C109" s="453"/>
      <c r="D109" s="454"/>
      <c r="E109" s="456"/>
      <c r="F109" s="154" t="str">
        <f t="shared" si="4"/>
        <v/>
      </c>
      <c r="G109" s="148" t="str">
        <f>IF($D109="","",VLOOKUP($V109,RF_Req!$A$2:$H$3,3))</f>
        <v/>
      </c>
      <c r="H109" s="147"/>
      <c r="I109" s="147"/>
      <c r="J109" s="148"/>
      <c r="K109" s="147"/>
      <c r="L109" s="147"/>
      <c r="M109" s="148"/>
      <c r="N109" s="149" t="str">
        <f t="shared" si="6"/>
        <v/>
      </c>
      <c r="O109" s="150" t="str">
        <f t="shared" si="5"/>
        <v/>
      </c>
      <c r="P109" s="151"/>
      <c r="Q109" s="453"/>
      <c r="R109" s="152" t="str">
        <f>IF(OR($D109="",$S109=""),"",$S109-VLOOKUP($V109,RF_Req!$A$2:$H$3,8))</f>
        <v/>
      </c>
      <c r="S109" s="453"/>
      <c r="T109" s="453"/>
      <c r="U109" s="151"/>
      <c r="V109" s="126" t="e">
        <f>VLOOKUP($D109,RF_Req!$K$2:$L$11,2)</f>
        <v>#N/A</v>
      </c>
    </row>
    <row r="110" spans="1:22" x14ac:dyDescent="0.25">
      <c r="A110" s="125"/>
      <c r="B110" s="453"/>
      <c r="C110" s="453"/>
      <c r="D110" s="454"/>
      <c r="E110" s="456"/>
      <c r="F110" s="154" t="str">
        <f t="shared" si="4"/>
        <v/>
      </c>
      <c r="G110" s="148" t="str">
        <f>IF($D110="","",VLOOKUP($V110,RF_Req!$A$2:$H$3,3))</f>
        <v/>
      </c>
      <c r="H110" s="147"/>
      <c r="I110" s="147"/>
      <c r="J110" s="148"/>
      <c r="K110" s="147"/>
      <c r="L110" s="147"/>
      <c r="M110" s="148"/>
      <c r="N110" s="149" t="str">
        <f t="shared" si="6"/>
        <v/>
      </c>
      <c r="O110" s="150" t="str">
        <f t="shared" si="5"/>
        <v/>
      </c>
      <c r="P110" s="151"/>
      <c r="Q110" s="453"/>
      <c r="R110" s="152" t="str">
        <f>IF(OR($D110="",$S110=""),"",$S110-VLOOKUP($V110,RF_Req!$A$2:$H$3,8))</f>
        <v/>
      </c>
      <c r="S110" s="453"/>
      <c r="T110" s="453"/>
      <c r="U110" s="151"/>
      <c r="V110" s="126" t="e">
        <f>VLOOKUP($D110,RF_Req!$K$2:$L$11,2)</f>
        <v>#N/A</v>
      </c>
    </row>
    <row r="111" spans="1:22" x14ac:dyDescent="0.25">
      <c r="A111" s="125"/>
      <c r="B111" s="453"/>
      <c r="C111" s="453"/>
      <c r="D111" s="454"/>
      <c r="E111" s="456"/>
      <c r="F111" s="154" t="str">
        <f t="shared" si="4"/>
        <v/>
      </c>
      <c r="G111" s="148" t="str">
        <f>IF($D111="","",VLOOKUP($V111,RF_Req!$A$2:$H$3,3))</f>
        <v/>
      </c>
      <c r="H111" s="147"/>
      <c r="I111" s="147"/>
      <c r="J111" s="148"/>
      <c r="K111" s="147"/>
      <c r="L111" s="147"/>
      <c r="M111" s="148"/>
      <c r="N111" s="149" t="str">
        <f t="shared" si="6"/>
        <v/>
      </c>
      <c r="O111" s="150" t="str">
        <f t="shared" si="5"/>
        <v/>
      </c>
      <c r="P111" s="151"/>
      <c r="Q111" s="453"/>
      <c r="R111" s="152" t="str">
        <f>IF(OR($D111="",$S111=""),"",$S111-VLOOKUP($V111,RF_Req!$A$2:$H$3,8))</f>
        <v/>
      </c>
      <c r="S111" s="453"/>
      <c r="T111" s="453"/>
      <c r="U111" s="151"/>
      <c r="V111" s="126" t="e">
        <f>VLOOKUP($D111,RF_Req!$K$2:$L$11,2)</f>
        <v>#N/A</v>
      </c>
    </row>
    <row r="112" spans="1:22" x14ac:dyDescent="0.25">
      <c r="A112" s="125"/>
      <c r="B112" s="453"/>
      <c r="C112" s="453"/>
      <c r="D112" s="454"/>
      <c r="E112" s="456"/>
      <c r="F112" s="154" t="str">
        <f t="shared" si="4"/>
        <v/>
      </c>
      <c r="G112" s="148" t="str">
        <f>IF($D112="","",VLOOKUP($V112,RF_Req!$A$2:$H$3,3))</f>
        <v/>
      </c>
      <c r="H112" s="147"/>
      <c r="I112" s="147"/>
      <c r="J112" s="148"/>
      <c r="K112" s="147"/>
      <c r="L112" s="147"/>
      <c r="M112" s="148"/>
      <c r="N112" s="149" t="str">
        <f t="shared" si="6"/>
        <v/>
      </c>
      <c r="O112" s="150" t="str">
        <f t="shared" si="5"/>
        <v/>
      </c>
      <c r="P112" s="151"/>
      <c r="Q112" s="453"/>
      <c r="R112" s="152" t="str">
        <f>IF(OR($D112="",$S112=""),"",$S112-VLOOKUP($V112,RF_Req!$A$2:$H$3,8))</f>
        <v/>
      </c>
      <c r="S112" s="453"/>
      <c r="T112" s="453"/>
      <c r="U112" s="151"/>
      <c r="V112" s="126" t="e">
        <f>VLOOKUP($D112,RF_Req!$K$2:$L$11,2)</f>
        <v>#N/A</v>
      </c>
    </row>
    <row r="113" spans="1:22" x14ac:dyDescent="0.25">
      <c r="A113" s="125"/>
      <c r="B113" s="453"/>
      <c r="C113" s="453"/>
      <c r="D113" s="454"/>
      <c r="E113" s="456"/>
      <c r="F113" s="154" t="str">
        <f t="shared" si="4"/>
        <v/>
      </c>
      <c r="G113" s="148" t="str">
        <f>IF($D113="","",VLOOKUP($V113,RF_Req!$A$2:$H$3,3))</f>
        <v/>
      </c>
      <c r="H113" s="147"/>
      <c r="I113" s="147"/>
      <c r="J113" s="148"/>
      <c r="K113" s="147"/>
      <c r="L113" s="147"/>
      <c r="M113" s="148"/>
      <c r="N113" s="149" t="str">
        <f t="shared" si="6"/>
        <v/>
      </c>
      <c r="O113" s="150" t="str">
        <f t="shared" si="5"/>
        <v/>
      </c>
      <c r="P113" s="151"/>
      <c r="Q113" s="453"/>
      <c r="R113" s="152" t="str">
        <f>IF(OR($D113="",$S113=""),"",$S113-VLOOKUP($V113,RF_Req!$A$2:$H$3,8))</f>
        <v/>
      </c>
      <c r="S113" s="453"/>
      <c r="T113" s="453"/>
      <c r="U113" s="151"/>
      <c r="V113" s="126" t="e">
        <f>VLOOKUP($D113,RF_Req!$K$2:$L$11,2)</f>
        <v>#N/A</v>
      </c>
    </row>
    <row r="114" spans="1:22" x14ac:dyDescent="0.25">
      <c r="A114" s="125"/>
      <c r="B114" s="453"/>
      <c r="C114" s="453"/>
      <c r="D114" s="454"/>
      <c r="E114" s="456"/>
      <c r="F114" s="154" t="str">
        <f t="shared" si="4"/>
        <v/>
      </c>
      <c r="G114" s="148" t="str">
        <f>IF($D114="","",VLOOKUP($V114,RF_Req!$A$2:$H$3,3))</f>
        <v/>
      </c>
      <c r="H114" s="147"/>
      <c r="I114" s="147"/>
      <c r="J114" s="148"/>
      <c r="K114" s="147"/>
      <c r="L114" s="147"/>
      <c r="M114" s="148"/>
      <c r="N114" s="149" t="str">
        <f t="shared" si="6"/>
        <v/>
      </c>
      <c r="O114" s="150" t="str">
        <f t="shared" si="5"/>
        <v/>
      </c>
      <c r="P114" s="151"/>
      <c r="Q114" s="453"/>
      <c r="R114" s="152" t="str">
        <f>IF(OR($D114="",$S114=""),"",$S114-VLOOKUP($V114,RF_Req!$A$2:$H$3,8))</f>
        <v/>
      </c>
      <c r="S114" s="453"/>
      <c r="T114" s="453"/>
      <c r="U114" s="151"/>
      <c r="V114" s="126" t="e">
        <f>VLOOKUP($D114,RF_Req!$K$2:$L$11,2)</f>
        <v>#N/A</v>
      </c>
    </row>
    <row r="115" spans="1:22" x14ac:dyDescent="0.25">
      <c r="A115" s="125"/>
      <c r="B115" s="453"/>
      <c r="C115" s="453"/>
      <c r="D115" s="454"/>
      <c r="E115" s="456"/>
      <c r="F115" s="154" t="str">
        <f t="shared" si="4"/>
        <v/>
      </c>
      <c r="G115" s="148" t="str">
        <f>IF($D115="","",VLOOKUP($V115,RF_Req!$A$2:$H$3,3))</f>
        <v/>
      </c>
      <c r="H115" s="147"/>
      <c r="I115" s="147"/>
      <c r="J115" s="148"/>
      <c r="K115" s="147"/>
      <c r="L115" s="147"/>
      <c r="M115" s="148"/>
      <c r="N115" s="149" t="str">
        <f t="shared" si="6"/>
        <v/>
      </c>
      <c r="O115" s="150" t="str">
        <f t="shared" si="5"/>
        <v/>
      </c>
      <c r="P115" s="151"/>
      <c r="Q115" s="453"/>
      <c r="R115" s="152" t="str">
        <f>IF(OR($D115="",$S115=""),"",$S115-VLOOKUP($V115,RF_Req!$A$2:$H$3,8))</f>
        <v/>
      </c>
      <c r="S115" s="453"/>
      <c r="T115" s="453"/>
      <c r="U115" s="151"/>
      <c r="V115" s="126" t="e">
        <f>VLOOKUP($D115,RF_Req!$K$2:$L$11,2)</f>
        <v>#N/A</v>
      </c>
    </row>
    <row r="116" spans="1:22" x14ac:dyDescent="0.25">
      <c r="A116" s="125"/>
      <c r="B116" s="453"/>
      <c r="C116" s="453"/>
      <c r="D116" s="454"/>
      <c r="E116" s="456"/>
      <c r="F116" s="154" t="str">
        <f t="shared" si="4"/>
        <v/>
      </c>
      <c r="G116" s="148" t="str">
        <f>IF($D116="","",VLOOKUP($V116,RF_Req!$A$2:$H$3,3))</f>
        <v/>
      </c>
      <c r="H116" s="147"/>
      <c r="I116" s="147"/>
      <c r="J116" s="148"/>
      <c r="K116" s="147"/>
      <c r="L116" s="147"/>
      <c r="M116" s="148"/>
      <c r="N116" s="149" t="str">
        <f t="shared" si="6"/>
        <v/>
      </c>
      <c r="O116" s="150" t="str">
        <f t="shared" si="5"/>
        <v/>
      </c>
      <c r="P116" s="151"/>
      <c r="Q116" s="453"/>
      <c r="R116" s="152" t="str">
        <f>IF(OR($D116="",$S116=""),"",$S116-VLOOKUP($V116,RF_Req!$A$2:$H$3,8))</f>
        <v/>
      </c>
      <c r="S116" s="453"/>
      <c r="T116" s="453"/>
      <c r="U116" s="151"/>
      <c r="V116" s="126" t="e">
        <f>VLOOKUP($D116,RF_Req!$K$2:$L$11,2)</f>
        <v>#N/A</v>
      </c>
    </row>
    <row r="117" spans="1:22" x14ac:dyDescent="0.25">
      <c r="A117" s="125"/>
      <c r="B117" s="453"/>
      <c r="C117" s="453"/>
      <c r="D117" s="454"/>
      <c r="E117" s="456"/>
      <c r="F117" s="154" t="str">
        <f t="shared" si="4"/>
        <v/>
      </c>
      <c r="G117" s="148" t="str">
        <f>IF($D117="","",VLOOKUP($V117,RF_Req!$A$2:$H$3,3))</f>
        <v/>
      </c>
      <c r="H117" s="147"/>
      <c r="I117" s="147"/>
      <c r="J117" s="148"/>
      <c r="K117" s="147"/>
      <c r="L117" s="147"/>
      <c r="M117" s="148"/>
      <c r="N117" s="149" t="str">
        <f t="shared" si="6"/>
        <v/>
      </c>
      <c r="O117" s="150" t="str">
        <f t="shared" si="5"/>
        <v/>
      </c>
      <c r="P117" s="151"/>
      <c r="Q117" s="453"/>
      <c r="R117" s="152" t="str">
        <f>IF(OR($D117="",$S117=""),"",$S117-VLOOKUP($V117,RF_Req!$A$2:$H$3,8))</f>
        <v/>
      </c>
      <c r="S117" s="453"/>
      <c r="T117" s="453"/>
      <c r="U117" s="151"/>
      <c r="V117" s="126" t="e">
        <f>VLOOKUP($D117,RF_Req!$K$2:$L$11,2)</f>
        <v>#N/A</v>
      </c>
    </row>
    <row r="118" spans="1:22" x14ac:dyDescent="0.25">
      <c r="A118" s="125"/>
      <c r="B118" s="453"/>
      <c r="C118" s="453"/>
      <c r="D118" s="454"/>
      <c r="E118" s="456"/>
      <c r="F118" s="154" t="str">
        <f t="shared" si="4"/>
        <v/>
      </c>
      <c r="G118" s="148" t="str">
        <f>IF($D118="","",VLOOKUP($V118,RF_Req!$A$2:$H$3,3))</f>
        <v/>
      </c>
      <c r="H118" s="147"/>
      <c r="I118" s="147"/>
      <c r="J118" s="148"/>
      <c r="K118" s="147"/>
      <c r="L118" s="147"/>
      <c r="M118" s="148"/>
      <c r="N118" s="149" t="str">
        <f t="shared" si="6"/>
        <v/>
      </c>
      <c r="O118" s="150" t="str">
        <f t="shared" si="5"/>
        <v/>
      </c>
      <c r="P118" s="151"/>
      <c r="Q118" s="453"/>
      <c r="R118" s="152" t="str">
        <f>IF(OR($D118="",$S118=""),"",$S118-VLOOKUP($V118,RF_Req!$A$2:$H$3,8))</f>
        <v/>
      </c>
      <c r="S118" s="453"/>
      <c r="T118" s="453"/>
      <c r="U118" s="151"/>
      <c r="V118" s="126" t="e">
        <f>VLOOKUP($D118,RF_Req!$K$2:$L$11,2)</f>
        <v>#N/A</v>
      </c>
    </row>
    <row r="119" spans="1:22" x14ac:dyDescent="0.25">
      <c r="A119" s="125"/>
      <c r="B119" s="453"/>
      <c r="C119" s="453"/>
      <c r="D119" s="454"/>
      <c r="E119" s="456"/>
      <c r="F119" s="154" t="str">
        <f t="shared" si="4"/>
        <v/>
      </c>
      <c r="G119" s="148" t="str">
        <f>IF($D119="","",VLOOKUP($V119,RF_Req!$A$2:$H$3,3))</f>
        <v/>
      </c>
      <c r="H119" s="147"/>
      <c r="I119" s="147"/>
      <c r="J119" s="148"/>
      <c r="K119" s="147"/>
      <c r="L119" s="147"/>
      <c r="M119" s="148"/>
      <c r="N119" s="149" t="str">
        <f t="shared" si="6"/>
        <v/>
      </c>
      <c r="O119" s="150" t="str">
        <f t="shared" si="5"/>
        <v/>
      </c>
      <c r="P119" s="151"/>
      <c r="Q119" s="453"/>
      <c r="R119" s="152" t="str">
        <f>IF(OR($D119="",$S119=""),"",$S119-VLOOKUP($V119,RF_Req!$A$2:$H$3,8))</f>
        <v/>
      </c>
      <c r="S119" s="453"/>
      <c r="T119" s="453"/>
      <c r="U119" s="151"/>
      <c r="V119" s="126" t="e">
        <f>VLOOKUP($D119,RF_Req!$K$2:$L$11,2)</f>
        <v>#N/A</v>
      </c>
    </row>
    <row r="120" spans="1:22" x14ac:dyDescent="0.25">
      <c r="A120" s="125"/>
      <c r="B120" s="453"/>
      <c r="C120" s="453"/>
      <c r="D120" s="454"/>
      <c r="E120" s="456"/>
      <c r="F120" s="154" t="str">
        <f t="shared" si="4"/>
        <v/>
      </c>
      <c r="G120" s="148" t="str">
        <f>IF($D120="","",VLOOKUP($V120,RF_Req!$A$2:$H$3,3))</f>
        <v/>
      </c>
      <c r="H120" s="147"/>
      <c r="I120" s="147"/>
      <c r="J120" s="148"/>
      <c r="K120" s="147"/>
      <c r="L120" s="147"/>
      <c r="M120" s="148"/>
      <c r="N120" s="149" t="str">
        <f t="shared" si="6"/>
        <v/>
      </c>
      <c r="O120" s="150" t="str">
        <f t="shared" si="5"/>
        <v/>
      </c>
      <c r="P120" s="151"/>
      <c r="Q120" s="453"/>
      <c r="R120" s="152" t="str">
        <f>IF(OR($D120="",$S120=""),"",$S120-VLOOKUP($V120,RF_Req!$A$2:$H$3,8))</f>
        <v/>
      </c>
      <c r="S120" s="453"/>
      <c r="T120" s="453"/>
      <c r="U120" s="151"/>
      <c r="V120" s="126" t="e">
        <f>VLOOKUP($D120,RF_Req!$K$2:$L$11,2)</f>
        <v>#N/A</v>
      </c>
    </row>
    <row r="121" spans="1:22" x14ac:dyDescent="0.25">
      <c r="A121" s="125"/>
      <c r="B121" s="453"/>
      <c r="C121" s="453"/>
      <c r="D121" s="454"/>
      <c r="E121" s="456"/>
      <c r="F121" s="154" t="str">
        <f t="shared" si="4"/>
        <v/>
      </c>
      <c r="G121" s="148" t="str">
        <f>IF($D121="","",VLOOKUP($V121,RF_Req!$A$2:$H$3,3))</f>
        <v/>
      </c>
      <c r="H121" s="147"/>
      <c r="I121" s="147"/>
      <c r="J121" s="148"/>
      <c r="K121" s="147"/>
      <c r="L121" s="147"/>
      <c r="M121" s="148"/>
      <c r="N121" s="149" t="str">
        <f t="shared" si="6"/>
        <v/>
      </c>
      <c r="O121" s="150" t="str">
        <f t="shared" si="5"/>
        <v/>
      </c>
      <c r="P121" s="151"/>
      <c r="Q121" s="453"/>
      <c r="R121" s="152" t="str">
        <f>IF(OR($D121="",$S121=""),"",$S121-VLOOKUP($V121,RF_Req!$A$2:$H$3,8))</f>
        <v/>
      </c>
      <c r="S121" s="453"/>
      <c r="T121" s="453"/>
      <c r="U121" s="151"/>
      <c r="V121" s="126" t="e">
        <f>VLOOKUP($D121,RF_Req!$K$2:$L$11,2)</f>
        <v>#N/A</v>
      </c>
    </row>
    <row r="122" spans="1:22" x14ac:dyDescent="0.25">
      <c r="A122" s="125"/>
      <c r="B122" s="453"/>
      <c r="C122" s="453"/>
      <c r="D122" s="454"/>
      <c r="E122" s="456"/>
      <c r="F122" s="154" t="str">
        <f t="shared" si="4"/>
        <v/>
      </c>
      <c r="G122" s="148" t="str">
        <f>IF($D122="","",VLOOKUP($V122,RF_Req!$A$2:$H$3,3))</f>
        <v/>
      </c>
      <c r="H122" s="147"/>
      <c r="I122" s="147"/>
      <c r="J122" s="148"/>
      <c r="K122" s="147"/>
      <c r="L122" s="147"/>
      <c r="M122" s="148"/>
      <c r="N122" s="149" t="str">
        <f t="shared" si="6"/>
        <v/>
      </c>
      <c r="O122" s="150" t="str">
        <f t="shared" si="5"/>
        <v/>
      </c>
      <c r="P122" s="151"/>
      <c r="Q122" s="453"/>
      <c r="R122" s="152" t="str">
        <f>IF(OR($D122="",$S122=""),"",$S122-VLOOKUP($V122,RF_Req!$A$2:$H$3,8))</f>
        <v/>
      </c>
      <c r="S122" s="453"/>
      <c r="T122" s="453"/>
      <c r="U122" s="151"/>
      <c r="V122" s="126" t="e">
        <f>VLOOKUP($D122,RF_Req!$K$2:$L$11,2)</f>
        <v>#N/A</v>
      </c>
    </row>
    <row r="123" spans="1:22" x14ac:dyDescent="0.25">
      <c r="A123" s="125"/>
      <c r="B123" s="453"/>
      <c r="C123" s="453"/>
      <c r="D123" s="454"/>
      <c r="E123" s="456"/>
      <c r="F123" s="154" t="str">
        <f t="shared" si="4"/>
        <v/>
      </c>
      <c r="G123" s="148" t="str">
        <f>IF($D123="","",VLOOKUP($V123,RF_Req!$A$2:$H$3,3))</f>
        <v/>
      </c>
      <c r="H123" s="147"/>
      <c r="I123" s="147"/>
      <c r="J123" s="148"/>
      <c r="K123" s="147"/>
      <c r="L123" s="147"/>
      <c r="M123" s="148"/>
      <c r="N123" s="149" t="str">
        <f t="shared" si="6"/>
        <v/>
      </c>
      <c r="O123" s="150" t="str">
        <f t="shared" si="5"/>
        <v/>
      </c>
      <c r="P123" s="151"/>
      <c r="Q123" s="453"/>
      <c r="R123" s="152" t="str">
        <f>IF(OR($D123="",$S123=""),"",$S123-VLOOKUP($V123,RF_Req!$A$2:$H$3,8))</f>
        <v/>
      </c>
      <c r="S123" s="453"/>
      <c r="T123" s="453"/>
      <c r="U123" s="151"/>
      <c r="V123" s="126" t="e">
        <f>VLOOKUP($D123,RF_Req!$K$2:$L$11,2)</f>
        <v>#N/A</v>
      </c>
    </row>
    <row r="124" spans="1:22" x14ac:dyDescent="0.25">
      <c r="A124" s="125"/>
      <c r="B124" s="453"/>
      <c r="C124" s="453"/>
      <c r="D124" s="454"/>
      <c r="E124" s="456"/>
      <c r="F124" s="154" t="str">
        <f t="shared" si="4"/>
        <v/>
      </c>
      <c r="G124" s="148" t="str">
        <f>IF($D124="","",VLOOKUP($V124,RF_Req!$A$2:$H$3,3))</f>
        <v/>
      </c>
      <c r="H124" s="147"/>
      <c r="I124" s="147"/>
      <c r="J124" s="148"/>
      <c r="K124" s="147"/>
      <c r="L124" s="147"/>
      <c r="M124" s="148"/>
      <c r="N124" s="149" t="str">
        <f t="shared" si="6"/>
        <v/>
      </c>
      <c r="O124" s="150" t="str">
        <f t="shared" si="5"/>
        <v/>
      </c>
      <c r="P124" s="151"/>
      <c r="Q124" s="453"/>
      <c r="R124" s="152" t="str">
        <f>IF(OR($D124="",$S124=""),"",$S124-VLOOKUP($V124,RF_Req!$A$2:$H$3,8))</f>
        <v/>
      </c>
      <c r="S124" s="453"/>
      <c r="T124" s="453"/>
      <c r="U124" s="151"/>
      <c r="V124" s="126" t="e">
        <f>VLOOKUP($D124,RF_Req!$K$2:$L$11,2)</f>
        <v>#N/A</v>
      </c>
    </row>
    <row r="125" spans="1:22" x14ac:dyDescent="0.25">
      <c r="A125" s="125"/>
      <c r="B125" s="453"/>
      <c r="C125" s="453"/>
      <c r="D125" s="454"/>
      <c r="E125" s="456"/>
      <c r="F125" s="154" t="str">
        <f t="shared" si="4"/>
        <v/>
      </c>
      <c r="G125" s="148" t="str">
        <f>IF($D125="","",VLOOKUP($V125,RF_Req!$A$2:$H$3,3))</f>
        <v/>
      </c>
      <c r="H125" s="147"/>
      <c r="I125" s="147"/>
      <c r="J125" s="148"/>
      <c r="K125" s="147"/>
      <c r="L125" s="147"/>
      <c r="M125" s="148"/>
      <c r="N125" s="149" t="str">
        <f t="shared" si="6"/>
        <v/>
      </c>
      <c r="O125" s="150" t="str">
        <f t="shared" si="5"/>
        <v/>
      </c>
      <c r="P125" s="151"/>
      <c r="Q125" s="453"/>
      <c r="R125" s="152" t="str">
        <f>IF(OR($D125="",$S125=""),"",$S125-VLOOKUP($V125,RF_Req!$A$2:$H$3,8))</f>
        <v/>
      </c>
      <c r="S125" s="453"/>
      <c r="T125" s="453"/>
      <c r="U125" s="151"/>
      <c r="V125" s="126" t="e">
        <f>VLOOKUP($D125,RF_Req!$K$2:$L$11,2)</f>
        <v>#N/A</v>
      </c>
    </row>
    <row r="126" spans="1:22" x14ac:dyDescent="0.25">
      <c r="A126" s="125"/>
      <c r="B126" s="453"/>
      <c r="C126" s="453"/>
      <c r="D126" s="454"/>
      <c r="E126" s="456"/>
      <c r="F126" s="154" t="str">
        <f t="shared" si="4"/>
        <v/>
      </c>
      <c r="G126" s="148" t="str">
        <f>IF($D126="","",VLOOKUP($V126,RF_Req!$A$2:$H$3,3))</f>
        <v/>
      </c>
      <c r="H126" s="147"/>
      <c r="I126" s="147"/>
      <c r="J126" s="148"/>
      <c r="K126" s="147"/>
      <c r="L126" s="147"/>
      <c r="M126" s="148"/>
      <c r="N126" s="149" t="str">
        <f t="shared" si="6"/>
        <v/>
      </c>
      <c r="O126" s="150" t="str">
        <f t="shared" si="5"/>
        <v/>
      </c>
      <c r="P126" s="151"/>
      <c r="Q126" s="453"/>
      <c r="R126" s="152" t="str">
        <f>IF(OR($D126="",$S126=""),"",$S126-VLOOKUP($V126,RF_Req!$A$2:$H$3,8))</f>
        <v/>
      </c>
      <c r="S126" s="453"/>
      <c r="T126" s="453"/>
      <c r="U126" s="151"/>
      <c r="V126" s="126" t="e">
        <f>VLOOKUP($D126,RF_Req!$K$2:$L$11,2)</f>
        <v>#N/A</v>
      </c>
    </row>
    <row r="127" spans="1:22" x14ac:dyDescent="0.25">
      <c r="A127" s="125"/>
      <c r="B127" s="453"/>
      <c r="C127" s="453"/>
      <c r="D127" s="454"/>
      <c r="E127" s="456"/>
      <c r="F127" s="154" t="str">
        <f t="shared" si="4"/>
        <v/>
      </c>
      <c r="G127" s="148" t="str">
        <f>IF($D127="","",VLOOKUP($V127,RF_Req!$A$2:$H$3,3))</f>
        <v/>
      </c>
      <c r="H127" s="147"/>
      <c r="I127" s="147"/>
      <c r="J127" s="148"/>
      <c r="K127" s="147"/>
      <c r="L127" s="147"/>
      <c r="M127" s="148"/>
      <c r="N127" s="149" t="str">
        <f t="shared" si="6"/>
        <v/>
      </c>
      <c r="O127" s="150" t="str">
        <f t="shared" si="5"/>
        <v/>
      </c>
      <c r="P127" s="151"/>
      <c r="Q127" s="453"/>
      <c r="R127" s="152" t="str">
        <f>IF(OR($D127="",$S127=""),"",$S127-VLOOKUP($V127,RF_Req!$A$2:$H$3,8))</f>
        <v/>
      </c>
      <c r="S127" s="453"/>
      <c r="T127" s="453"/>
      <c r="U127" s="151"/>
      <c r="V127" s="126" t="e">
        <f>VLOOKUP($D127,RF_Req!$K$2:$L$11,2)</f>
        <v>#N/A</v>
      </c>
    </row>
    <row r="128" spans="1:22" x14ac:dyDescent="0.25">
      <c r="A128" s="125"/>
      <c r="B128" s="453"/>
      <c r="C128" s="453"/>
      <c r="D128" s="454"/>
      <c r="E128" s="456"/>
      <c r="F128" s="154" t="str">
        <f t="shared" si="4"/>
        <v/>
      </c>
      <c r="G128" s="148" t="str">
        <f>IF($D128="","",VLOOKUP($V128,RF_Req!$A$2:$H$3,3))</f>
        <v/>
      </c>
      <c r="H128" s="147"/>
      <c r="I128" s="147"/>
      <c r="J128" s="148"/>
      <c r="K128" s="147"/>
      <c r="L128" s="147"/>
      <c r="M128" s="148"/>
      <c r="N128" s="149" t="str">
        <f t="shared" si="6"/>
        <v/>
      </c>
      <c r="O128" s="150" t="str">
        <f t="shared" si="5"/>
        <v/>
      </c>
      <c r="P128" s="151"/>
      <c r="Q128" s="453"/>
      <c r="R128" s="152" t="str">
        <f>IF(OR($D128="",$S128=""),"",$S128-VLOOKUP($V128,RF_Req!$A$2:$H$3,8))</f>
        <v/>
      </c>
      <c r="S128" s="453"/>
      <c r="T128" s="453"/>
      <c r="U128" s="151"/>
      <c r="V128" s="126" t="e">
        <f>VLOOKUP($D128,RF_Req!$K$2:$L$11,2)</f>
        <v>#N/A</v>
      </c>
    </row>
    <row r="129" spans="1:22" x14ac:dyDescent="0.25">
      <c r="A129" s="125"/>
      <c r="B129" s="453"/>
      <c r="C129" s="453"/>
      <c r="D129" s="454"/>
      <c r="E129" s="456"/>
      <c r="F129" s="154" t="str">
        <f t="shared" si="4"/>
        <v/>
      </c>
      <c r="G129" s="148" t="str">
        <f>IF($D129="","",VLOOKUP($V129,RF_Req!$A$2:$H$3,3))</f>
        <v/>
      </c>
      <c r="H129" s="147"/>
      <c r="I129" s="147"/>
      <c r="J129" s="148"/>
      <c r="K129" s="147"/>
      <c r="L129" s="147"/>
      <c r="M129" s="148"/>
      <c r="N129" s="149" t="str">
        <f t="shared" si="6"/>
        <v/>
      </c>
      <c r="O129" s="150" t="str">
        <f t="shared" si="5"/>
        <v/>
      </c>
      <c r="P129" s="151"/>
      <c r="Q129" s="453"/>
      <c r="R129" s="152" t="str">
        <f>IF(OR($D129="",$S129=""),"",$S129-VLOOKUP($V129,RF_Req!$A$2:$H$3,8))</f>
        <v/>
      </c>
      <c r="S129" s="453"/>
      <c r="T129" s="453"/>
      <c r="U129" s="151"/>
      <c r="V129" s="126" t="e">
        <f>VLOOKUP($D129,RF_Req!$K$2:$L$11,2)</f>
        <v>#N/A</v>
      </c>
    </row>
    <row r="130" spans="1:22" x14ac:dyDescent="0.25">
      <c r="A130" s="125"/>
      <c r="B130" s="453"/>
      <c r="C130" s="453"/>
      <c r="D130" s="454"/>
      <c r="E130" s="456"/>
      <c r="F130" s="154" t="str">
        <f t="shared" si="4"/>
        <v/>
      </c>
      <c r="G130" s="148" t="str">
        <f>IF($D130="","",VLOOKUP($V130,RF_Req!$A$2:$H$3,3))</f>
        <v/>
      </c>
      <c r="H130" s="147"/>
      <c r="I130" s="147"/>
      <c r="J130" s="148"/>
      <c r="K130" s="147"/>
      <c r="L130" s="147"/>
      <c r="M130" s="148"/>
      <c r="N130" s="149" t="str">
        <f t="shared" si="6"/>
        <v/>
      </c>
      <c r="O130" s="150" t="str">
        <f t="shared" si="5"/>
        <v/>
      </c>
      <c r="P130" s="151"/>
      <c r="Q130" s="453"/>
      <c r="R130" s="152" t="str">
        <f>IF(OR($D130="",$S130=""),"",$S130-VLOOKUP($V130,RF_Req!$A$2:$H$3,8))</f>
        <v/>
      </c>
      <c r="S130" s="453"/>
      <c r="T130" s="453"/>
      <c r="U130" s="151"/>
      <c r="V130" s="126" t="e">
        <f>VLOOKUP($D130,RF_Req!$K$2:$L$11,2)</f>
        <v>#N/A</v>
      </c>
    </row>
    <row r="131" spans="1:22" x14ac:dyDescent="0.25">
      <c r="A131" s="125"/>
      <c r="B131" s="453"/>
      <c r="C131" s="453"/>
      <c r="D131" s="454"/>
      <c r="E131" s="456"/>
      <c r="F131" s="154" t="str">
        <f t="shared" si="4"/>
        <v/>
      </c>
      <c r="G131" s="148" t="str">
        <f>IF($D131="","",VLOOKUP($V131,RF_Req!$A$2:$H$3,3))</f>
        <v/>
      </c>
      <c r="H131" s="147"/>
      <c r="I131" s="147"/>
      <c r="J131" s="148"/>
      <c r="K131" s="147"/>
      <c r="L131" s="147"/>
      <c r="M131" s="148"/>
      <c r="N131" s="149" t="str">
        <f t="shared" si="6"/>
        <v/>
      </c>
      <c r="O131" s="150" t="str">
        <f t="shared" si="5"/>
        <v/>
      </c>
      <c r="P131" s="151"/>
      <c r="Q131" s="453"/>
      <c r="R131" s="152" t="str">
        <f>IF(OR($D131="",$S131=""),"",$S131-VLOOKUP($V131,RF_Req!$A$2:$H$3,8))</f>
        <v/>
      </c>
      <c r="S131" s="453"/>
      <c r="T131" s="453"/>
      <c r="U131" s="151"/>
      <c r="V131" s="126" t="e">
        <f>VLOOKUP($D131,RF_Req!$K$2:$L$11,2)</f>
        <v>#N/A</v>
      </c>
    </row>
    <row r="132" spans="1:22" x14ac:dyDescent="0.25">
      <c r="A132" s="125"/>
      <c r="B132" s="453"/>
      <c r="C132" s="453"/>
      <c r="D132" s="454"/>
      <c r="E132" s="456"/>
      <c r="F132" s="154" t="str">
        <f t="shared" si="4"/>
        <v/>
      </c>
      <c r="G132" s="148" t="str">
        <f>IF($D132="","",VLOOKUP($V132,RF_Req!$A$2:$H$3,3))</f>
        <v/>
      </c>
      <c r="H132" s="147"/>
      <c r="I132" s="147"/>
      <c r="J132" s="148"/>
      <c r="K132" s="147"/>
      <c r="L132" s="147"/>
      <c r="M132" s="148"/>
      <c r="N132" s="149" t="str">
        <f t="shared" si="6"/>
        <v/>
      </c>
      <c r="O132" s="150" t="str">
        <f t="shared" si="5"/>
        <v/>
      </c>
      <c r="P132" s="151"/>
      <c r="Q132" s="453"/>
      <c r="R132" s="152" t="str">
        <f>IF(OR($D132="",$S132=""),"",$S132-VLOOKUP($V132,RF_Req!$A$2:$H$3,8))</f>
        <v/>
      </c>
      <c r="S132" s="453"/>
      <c r="T132" s="453"/>
      <c r="U132" s="151"/>
      <c r="V132" s="126" t="e">
        <f>VLOOKUP($D132,RF_Req!$K$2:$L$11,2)</f>
        <v>#N/A</v>
      </c>
    </row>
    <row r="133" spans="1:22" x14ac:dyDescent="0.25">
      <c r="A133" s="125"/>
      <c r="B133" s="453"/>
      <c r="C133" s="453"/>
      <c r="D133" s="454"/>
      <c r="E133" s="456"/>
      <c r="F133" s="154" t="str">
        <f t="shared" si="4"/>
        <v/>
      </c>
      <c r="G133" s="148" t="str">
        <f>IF($D133="","",VLOOKUP($V133,RF_Req!$A$2:$H$3,3))</f>
        <v/>
      </c>
      <c r="H133" s="147"/>
      <c r="I133" s="147"/>
      <c r="J133" s="148"/>
      <c r="K133" s="147"/>
      <c r="L133" s="147"/>
      <c r="M133" s="148"/>
      <c r="N133" s="149" t="str">
        <f t="shared" si="6"/>
        <v/>
      </c>
      <c r="O133" s="150" t="str">
        <f t="shared" si="5"/>
        <v/>
      </c>
      <c r="P133" s="151"/>
      <c r="Q133" s="453"/>
      <c r="R133" s="152" t="str">
        <f>IF(OR($D133="",$S133=""),"",$S133-VLOOKUP($V133,RF_Req!$A$2:$H$3,8))</f>
        <v/>
      </c>
      <c r="S133" s="453"/>
      <c r="T133" s="453"/>
      <c r="U133" s="151"/>
      <c r="V133" s="126" t="e">
        <f>VLOOKUP($D133,RF_Req!$K$2:$L$11,2)</f>
        <v>#N/A</v>
      </c>
    </row>
    <row r="134" spans="1:22" x14ac:dyDescent="0.25">
      <c r="A134" s="125"/>
      <c r="B134" s="453"/>
      <c r="C134" s="453"/>
      <c r="D134" s="454"/>
      <c r="E134" s="456"/>
      <c r="F134" s="154" t="str">
        <f t="shared" si="4"/>
        <v/>
      </c>
      <c r="G134" s="148" t="str">
        <f>IF($D134="","",VLOOKUP($V134,RF_Req!$A$2:$H$3,3))</f>
        <v/>
      </c>
      <c r="H134" s="147"/>
      <c r="I134" s="147"/>
      <c r="J134" s="148"/>
      <c r="K134" s="147"/>
      <c r="L134" s="147"/>
      <c r="M134" s="148"/>
      <c r="N134" s="149" t="str">
        <f t="shared" si="6"/>
        <v/>
      </c>
      <c r="O134" s="150" t="str">
        <f t="shared" si="5"/>
        <v/>
      </c>
      <c r="P134" s="151"/>
      <c r="Q134" s="453"/>
      <c r="R134" s="152" t="str">
        <f>IF(OR($D134="",$S134=""),"",$S134-VLOOKUP($V134,RF_Req!$A$2:$H$3,8))</f>
        <v/>
      </c>
      <c r="S134" s="453"/>
      <c r="T134" s="453"/>
      <c r="U134" s="151"/>
      <c r="V134" s="126" t="e">
        <f>VLOOKUP($D134,RF_Req!$K$2:$L$11,2)</f>
        <v>#N/A</v>
      </c>
    </row>
    <row r="135" spans="1:22" x14ac:dyDescent="0.25">
      <c r="A135" s="125"/>
      <c r="B135" s="453"/>
      <c r="C135" s="453"/>
      <c r="D135" s="454"/>
      <c r="E135" s="456"/>
      <c r="F135" s="154" t="str">
        <f t="shared" si="4"/>
        <v/>
      </c>
      <c r="G135" s="148" t="str">
        <f>IF($D135="","",VLOOKUP($V135,RF_Req!$A$2:$H$3,3))</f>
        <v/>
      </c>
      <c r="H135" s="147"/>
      <c r="I135" s="147"/>
      <c r="J135" s="148"/>
      <c r="K135" s="147"/>
      <c r="L135" s="147"/>
      <c r="M135" s="148"/>
      <c r="N135" s="149" t="str">
        <f t="shared" si="6"/>
        <v/>
      </c>
      <c r="O135" s="150" t="str">
        <f t="shared" si="5"/>
        <v/>
      </c>
      <c r="P135" s="151"/>
      <c r="Q135" s="453"/>
      <c r="R135" s="152" t="str">
        <f>IF(OR($D135="",$S135=""),"",$S135-VLOOKUP($V135,RF_Req!$A$2:$H$3,8))</f>
        <v/>
      </c>
      <c r="S135" s="453"/>
      <c r="T135" s="453"/>
      <c r="U135" s="151"/>
      <c r="V135" s="126" t="e">
        <f>VLOOKUP($D135,RF_Req!$K$2:$L$11,2)</f>
        <v>#N/A</v>
      </c>
    </row>
    <row r="136" spans="1:22" x14ac:dyDescent="0.25">
      <c r="A136" s="125"/>
      <c r="B136" s="453"/>
      <c r="C136" s="453"/>
      <c r="D136" s="454"/>
      <c r="E136" s="456"/>
      <c r="F136" s="154" t="str">
        <f t="shared" si="4"/>
        <v/>
      </c>
      <c r="G136" s="148" t="str">
        <f>IF($D136="","",VLOOKUP($V136,RF_Req!$A$2:$H$3,3))</f>
        <v/>
      </c>
      <c r="H136" s="147"/>
      <c r="I136" s="147"/>
      <c r="J136" s="148"/>
      <c r="K136" s="147"/>
      <c r="L136" s="147"/>
      <c r="M136" s="148"/>
      <c r="N136" s="149" t="str">
        <f t="shared" si="6"/>
        <v/>
      </c>
      <c r="O136" s="150" t="str">
        <f t="shared" si="5"/>
        <v/>
      </c>
      <c r="P136" s="151"/>
      <c r="Q136" s="453"/>
      <c r="R136" s="152" t="str">
        <f>IF(OR($D136="",$S136=""),"",$S136-VLOOKUP($V136,RF_Req!$A$2:$H$3,8))</f>
        <v/>
      </c>
      <c r="S136" s="453"/>
      <c r="T136" s="453"/>
      <c r="U136" s="151"/>
      <c r="V136" s="126" t="e">
        <f>VLOOKUP($D136,RF_Req!$K$2:$L$11,2)</f>
        <v>#N/A</v>
      </c>
    </row>
    <row r="137" spans="1:22" x14ac:dyDescent="0.25">
      <c r="A137" s="125"/>
      <c r="B137" s="453"/>
      <c r="C137" s="453"/>
      <c r="D137" s="454"/>
      <c r="E137" s="456"/>
      <c r="F137" s="154" t="str">
        <f t="shared" si="4"/>
        <v/>
      </c>
      <c r="G137" s="148" t="str">
        <f>IF($D137="","",VLOOKUP($V137,RF_Req!$A$2:$H$3,3))</f>
        <v/>
      </c>
      <c r="H137" s="147"/>
      <c r="I137" s="147"/>
      <c r="J137" s="148"/>
      <c r="K137" s="147"/>
      <c r="L137" s="147"/>
      <c r="M137" s="148"/>
      <c r="N137" s="149" t="str">
        <f t="shared" si="6"/>
        <v/>
      </c>
      <c r="O137" s="150" t="str">
        <f t="shared" si="5"/>
        <v/>
      </c>
      <c r="P137" s="151"/>
      <c r="Q137" s="453"/>
      <c r="R137" s="152" t="str">
        <f>IF(OR($D137="",$S137=""),"",$S137-VLOOKUP($V137,RF_Req!$A$2:$H$3,8))</f>
        <v/>
      </c>
      <c r="S137" s="453"/>
      <c r="T137" s="453"/>
      <c r="U137" s="151"/>
      <c r="V137" s="126" t="e">
        <f>VLOOKUP($D137,RF_Req!$K$2:$L$11,2)</f>
        <v>#N/A</v>
      </c>
    </row>
    <row r="138" spans="1:22" x14ac:dyDescent="0.25">
      <c r="A138" s="125"/>
      <c r="B138" s="453"/>
      <c r="C138" s="453"/>
      <c r="D138" s="454"/>
      <c r="E138" s="456"/>
      <c r="F138" s="154" t="str">
        <f t="shared" si="4"/>
        <v/>
      </c>
      <c r="G138" s="148" t="str">
        <f>IF($D138="","",VLOOKUP($V138,RF_Req!$A$2:$H$3,3))</f>
        <v/>
      </c>
      <c r="H138" s="147"/>
      <c r="I138" s="147"/>
      <c r="J138" s="148"/>
      <c r="K138" s="147"/>
      <c r="L138" s="147"/>
      <c r="M138" s="148"/>
      <c r="N138" s="149" t="str">
        <f t="shared" si="6"/>
        <v/>
      </c>
      <c r="O138" s="150" t="str">
        <f t="shared" si="5"/>
        <v/>
      </c>
      <c r="P138" s="151"/>
      <c r="Q138" s="453"/>
      <c r="R138" s="152" t="str">
        <f>IF(OR($D138="",$S138=""),"",$S138-VLOOKUP($V138,RF_Req!$A$2:$H$3,8))</f>
        <v/>
      </c>
      <c r="S138" s="453"/>
      <c r="T138" s="453"/>
      <c r="U138" s="151"/>
      <c r="V138" s="126" t="e">
        <f>VLOOKUP($D138,RF_Req!$K$2:$L$11,2)</f>
        <v>#N/A</v>
      </c>
    </row>
    <row r="139" spans="1:22" x14ac:dyDescent="0.25">
      <c r="A139" s="125"/>
      <c r="B139" s="453"/>
      <c r="C139" s="453"/>
      <c r="D139" s="454"/>
      <c r="E139" s="456"/>
      <c r="F139" s="154" t="str">
        <f t="shared" si="4"/>
        <v/>
      </c>
      <c r="G139" s="148" t="str">
        <f>IF($D139="","",VLOOKUP($V139,RF_Req!$A$2:$H$3,3))</f>
        <v/>
      </c>
      <c r="H139" s="147"/>
      <c r="I139" s="147"/>
      <c r="J139" s="148"/>
      <c r="K139" s="147"/>
      <c r="L139" s="147"/>
      <c r="M139" s="148"/>
      <c r="N139" s="149" t="str">
        <f t="shared" si="6"/>
        <v/>
      </c>
      <c r="O139" s="150" t="str">
        <f t="shared" si="5"/>
        <v/>
      </c>
      <c r="P139" s="151"/>
      <c r="Q139" s="453"/>
      <c r="R139" s="152" t="str">
        <f>IF(OR($D139="",$S139=""),"",$S139-VLOOKUP($V139,RF_Req!$A$2:$H$3,8))</f>
        <v/>
      </c>
      <c r="S139" s="453"/>
      <c r="T139" s="453"/>
      <c r="U139" s="151"/>
      <c r="V139" s="126" t="e">
        <f>VLOOKUP($D139,RF_Req!$K$2:$L$11,2)</f>
        <v>#N/A</v>
      </c>
    </row>
    <row r="140" spans="1:22" x14ac:dyDescent="0.25">
      <c r="A140" s="125"/>
      <c r="B140" s="453"/>
      <c r="C140" s="453"/>
      <c r="D140" s="454"/>
      <c r="E140" s="456"/>
      <c r="F140" s="154" t="str">
        <f t="shared" si="4"/>
        <v/>
      </c>
      <c r="G140" s="148" t="str">
        <f>IF($D140="","",VLOOKUP($V140,RF_Req!$A$2:$H$3,3))</f>
        <v/>
      </c>
      <c r="H140" s="147"/>
      <c r="I140" s="147"/>
      <c r="J140" s="148"/>
      <c r="K140" s="147"/>
      <c r="L140" s="147"/>
      <c r="M140" s="148"/>
      <c r="N140" s="149" t="str">
        <f t="shared" si="6"/>
        <v/>
      </c>
      <c r="O140" s="150" t="str">
        <f t="shared" si="5"/>
        <v/>
      </c>
      <c r="P140" s="151"/>
      <c r="Q140" s="453"/>
      <c r="R140" s="152" t="str">
        <f>IF(OR($D140="",$S140=""),"",$S140-VLOOKUP($V140,RF_Req!$A$2:$H$3,8))</f>
        <v/>
      </c>
      <c r="S140" s="453"/>
      <c r="T140" s="453"/>
      <c r="U140" s="151"/>
      <c r="V140" s="126" t="e">
        <f>VLOOKUP($D140,RF_Req!$K$2:$L$11,2)</f>
        <v>#N/A</v>
      </c>
    </row>
    <row r="141" spans="1:22" x14ac:dyDescent="0.25">
      <c r="A141" s="125"/>
      <c r="B141" s="453"/>
      <c r="C141" s="453"/>
      <c r="D141" s="454"/>
      <c r="E141" s="456"/>
      <c r="F141" s="154" t="str">
        <f t="shared" si="4"/>
        <v/>
      </c>
      <c r="G141" s="148" t="str">
        <f>IF($D141="","",VLOOKUP($V141,RF_Req!$A$2:$H$3,3))</f>
        <v/>
      </c>
      <c r="H141" s="147"/>
      <c r="I141" s="147"/>
      <c r="J141" s="148"/>
      <c r="K141" s="147"/>
      <c r="L141" s="147"/>
      <c r="M141" s="148"/>
      <c r="N141" s="149" t="str">
        <f t="shared" si="6"/>
        <v/>
      </c>
      <c r="O141" s="150" t="str">
        <f t="shared" si="5"/>
        <v/>
      </c>
      <c r="P141" s="151"/>
      <c r="Q141" s="453"/>
      <c r="R141" s="152" t="str">
        <f>IF(OR($D141="",$S141=""),"",$S141-VLOOKUP($V141,RF_Req!$A$2:$H$3,8))</f>
        <v/>
      </c>
      <c r="S141" s="453"/>
      <c r="T141" s="453"/>
      <c r="U141" s="151"/>
      <c r="V141" s="126" t="e">
        <f>VLOOKUP($D141,RF_Req!$K$2:$L$11,2)</f>
        <v>#N/A</v>
      </c>
    </row>
    <row r="142" spans="1:22" x14ac:dyDescent="0.25">
      <c r="A142" s="125"/>
      <c r="B142" s="453"/>
      <c r="C142" s="453"/>
      <c r="D142" s="454"/>
      <c r="E142" s="456"/>
      <c r="F142" s="154" t="str">
        <f t="shared" si="4"/>
        <v/>
      </c>
      <c r="G142" s="148" t="str">
        <f>IF($D142="","",VLOOKUP($V142,RF_Req!$A$2:$H$3,3))</f>
        <v/>
      </c>
      <c r="H142" s="147"/>
      <c r="I142" s="147"/>
      <c r="J142" s="148"/>
      <c r="K142" s="147"/>
      <c r="L142" s="147"/>
      <c r="M142" s="148"/>
      <c r="N142" s="149" t="str">
        <f t="shared" si="6"/>
        <v/>
      </c>
      <c r="O142" s="150" t="str">
        <f t="shared" si="5"/>
        <v/>
      </c>
      <c r="P142" s="151"/>
      <c r="Q142" s="453"/>
      <c r="R142" s="152" t="str">
        <f>IF(OR($D142="",$S142=""),"",$S142-VLOOKUP($V142,RF_Req!$A$2:$H$3,8))</f>
        <v/>
      </c>
      <c r="S142" s="453"/>
      <c r="T142" s="453"/>
      <c r="U142" s="151"/>
      <c r="V142" s="126" t="e">
        <f>VLOOKUP($D142,RF_Req!$K$2:$L$11,2)</f>
        <v>#N/A</v>
      </c>
    </row>
    <row r="143" spans="1:22" x14ac:dyDescent="0.25">
      <c r="A143" s="125"/>
      <c r="B143" s="453"/>
      <c r="C143" s="453"/>
      <c r="D143" s="454"/>
      <c r="E143" s="456"/>
      <c r="F143" s="154" t="str">
        <f t="shared" si="4"/>
        <v/>
      </c>
      <c r="G143" s="148" t="str">
        <f>IF($D143="","",VLOOKUP($V143,RF_Req!$A$2:$H$3,3))</f>
        <v/>
      </c>
      <c r="H143" s="147"/>
      <c r="I143" s="147"/>
      <c r="J143" s="148"/>
      <c r="K143" s="147"/>
      <c r="L143" s="147"/>
      <c r="M143" s="148"/>
      <c r="N143" s="149" t="str">
        <f t="shared" si="6"/>
        <v/>
      </c>
      <c r="O143" s="150" t="str">
        <f t="shared" si="5"/>
        <v/>
      </c>
      <c r="P143" s="151"/>
      <c r="Q143" s="453"/>
      <c r="R143" s="152" t="str">
        <f>IF(OR($D143="",$S143=""),"",$S143-VLOOKUP($V143,RF_Req!$A$2:$H$3,8))</f>
        <v/>
      </c>
      <c r="S143" s="453"/>
      <c r="T143" s="453"/>
      <c r="U143" s="151"/>
      <c r="V143" s="126" t="e">
        <f>VLOOKUP($D143,RF_Req!$K$2:$L$11,2)</f>
        <v>#N/A</v>
      </c>
    </row>
    <row r="144" spans="1:22" x14ac:dyDescent="0.25">
      <c r="A144" s="125"/>
      <c r="B144" s="453"/>
      <c r="C144" s="453"/>
      <c r="D144" s="454"/>
      <c r="E144" s="456"/>
      <c r="F144" s="154" t="str">
        <f t="shared" si="4"/>
        <v/>
      </c>
      <c r="G144" s="148" t="str">
        <f>IF($D144="","",VLOOKUP($V144,RF_Req!$A$2:$H$3,3))</f>
        <v/>
      </c>
      <c r="H144" s="147"/>
      <c r="I144" s="147"/>
      <c r="J144" s="148"/>
      <c r="K144" s="147"/>
      <c r="L144" s="147"/>
      <c r="M144" s="148"/>
      <c r="N144" s="149" t="str">
        <f t="shared" si="6"/>
        <v/>
      </c>
      <c r="O144" s="150" t="str">
        <f t="shared" si="5"/>
        <v/>
      </c>
      <c r="P144" s="151"/>
      <c r="Q144" s="453"/>
      <c r="R144" s="152" t="str">
        <f>IF(OR($D144="",$S144=""),"",$S144-VLOOKUP($V144,RF_Req!$A$2:$H$3,8))</f>
        <v/>
      </c>
      <c r="S144" s="453"/>
      <c r="T144" s="453"/>
      <c r="U144" s="151"/>
      <c r="V144" s="126" t="e">
        <f>VLOOKUP($D144,RF_Req!$K$2:$L$11,2)</f>
        <v>#N/A</v>
      </c>
    </row>
    <row r="145" spans="1:22" x14ac:dyDescent="0.25">
      <c r="A145" s="125"/>
      <c r="B145" s="453"/>
      <c r="C145" s="453"/>
      <c r="D145" s="454"/>
      <c r="E145" s="456"/>
      <c r="F145" s="154" t="str">
        <f t="shared" ref="F145:F208" si="7">IF(OR($D145="",$Q145="",$G145=""),"",$Q145*$G145)</f>
        <v/>
      </c>
      <c r="G145" s="148" t="str">
        <f>IF($D145="","",VLOOKUP($V145,RF_Req!$A$2:$H$3,3))</f>
        <v/>
      </c>
      <c r="H145" s="147"/>
      <c r="I145" s="147"/>
      <c r="J145" s="148"/>
      <c r="K145" s="147"/>
      <c r="L145" s="147"/>
      <c r="M145" s="148"/>
      <c r="N145" s="149" t="str">
        <f t="shared" si="6"/>
        <v/>
      </c>
      <c r="O145" s="150" t="str">
        <f t="shared" ref="O145:O208" si="8">IF(OR($D145="",$R145=""),"",$R145)</f>
        <v/>
      </c>
      <c r="P145" s="151"/>
      <c r="Q145" s="453"/>
      <c r="R145" s="152" t="str">
        <f>IF(OR($D145="",$S145=""),"",$S145-VLOOKUP($V145,RF_Req!$A$2:$H$3,8))</f>
        <v/>
      </c>
      <c r="S145" s="453"/>
      <c r="T145" s="453"/>
      <c r="U145" s="151"/>
      <c r="V145" s="126" t="e">
        <f>VLOOKUP($D145,RF_Req!$K$2:$L$11,2)</f>
        <v>#N/A</v>
      </c>
    </row>
    <row r="146" spans="1:22" x14ac:dyDescent="0.25">
      <c r="A146" s="125"/>
      <c r="B146" s="453"/>
      <c r="C146" s="453"/>
      <c r="D146" s="454"/>
      <c r="E146" s="456"/>
      <c r="F146" s="154" t="str">
        <f t="shared" si="7"/>
        <v/>
      </c>
      <c r="G146" s="148" t="str">
        <f>IF($D146="","",VLOOKUP($V146,RF_Req!$A$2:$H$3,3))</f>
        <v/>
      </c>
      <c r="H146" s="147"/>
      <c r="I146" s="147"/>
      <c r="J146" s="148"/>
      <c r="K146" s="147"/>
      <c r="L146" s="147"/>
      <c r="M146" s="148"/>
      <c r="N146" s="149" t="str">
        <f t="shared" si="6"/>
        <v/>
      </c>
      <c r="O146" s="150" t="str">
        <f t="shared" si="8"/>
        <v/>
      </c>
      <c r="P146" s="151"/>
      <c r="Q146" s="453"/>
      <c r="R146" s="152" t="str">
        <f>IF(OR($D146="",$S146=""),"",$S146-VLOOKUP($V146,RF_Req!$A$2:$H$3,8))</f>
        <v/>
      </c>
      <c r="S146" s="453"/>
      <c r="T146" s="453"/>
      <c r="U146" s="151"/>
      <c r="V146" s="126" t="e">
        <f>VLOOKUP($D146,RF_Req!$K$2:$L$11,2)</f>
        <v>#N/A</v>
      </c>
    </row>
    <row r="147" spans="1:22" x14ac:dyDescent="0.25">
      <c r="A147" s="125"/>
      <c r="B147" s="453"/>
      <c r="C147" s="453"/>
      <c r="D147" s="454"/>
      <c r="E147" s="456"/>
      <c r="F147" s="154" t="str">
        <f t="shared" si="7"/>
        <v/>
      </c>
      <c r="G147" s="148" t="str">
        <f>IF($D147="","",VLOOKUP($V147,RF_Req!$A$2:$H$3,3))</f>
        <v/>
      </c>
      <c r="H147" s="147"/>
      <c r="I147" s="147"/>
      <c r="J147" s="148"/>
      <c r="K147" s="147"/>
      <c r="L147" s="147"/>
      <c r="M147" s="148"/>
      <c r="N147" s="149" t="str">
        <f t="shared" si="6"/>
        <v/>
      </c>
      <c r="O147" s="150" t="str">
        <f t="shared" si="8"/>
        <v/>
      </c>
      <c r="P147" s="151"/>
      <c r="Q147" s="453"/>
      <c r="R147" s="152" t="str">
        <f>IF(OR($D147="",$S147=""),"",$S147-VLOOKUP($V147,RF_Req!$A$2:$H$3,8))</f>
        <v/>
      </c>
      <c r="S147" s="453"/>
      <c r="T147" s="453"/>
      <c r="U147" s="151"/>
      <c r="V147" s="126" t="e">
        <f>VLOOKUP($D147,RF_Req!$K$2:$L$11,2)</f>
        <v>#N/A</v>
      </c>
    </row>
    <row r="148" spans="1:22" x14ac:dyDescent="0.25">
      <c r="A148" s="125"/>
      <c r="B148" s="453"/>
      <c r="C148" s="453"/>
      <c r="D148" s="454"/>
      <c r="E148" s="456"/>
      <c r="F148" s="154" t="str">
        <f t="shared" si="7"/>
        <v/>
      </c>
      <c r="G148" s="148" t="str">
        <f>IF($D148="","",VLOOKUP($V148,RF_Req!$A$2:$H$3,3))</f>
        <v/>
      </c>
      <c r="H148" s="147"/>
      <c r="I148" s="147"/>
      <c r="J148" s="148"/>
      <c r="K148" s="147"/>
      <c r="L148" s="147"/>
      <c r="M148" s="148"/>
      <c r="N148" s="149" t="str">
        <f t="shared" si="6"/>
        <v/>
      </c>
      <c r="O148" s="150" t="str">
        <f t="shared" si="8"/>
        <v/>
      </c>
      <c r="P148" s="151"/>
      <c r="Q148" s="453"/>
      <c r="R148" s="152" t="str">
        <f>IF(OR($D148="",$S148=""),"",$S148-VLOOKUP($V148,RF_Req!$A$2:$H$3,8))</f>
        <v/>
      </c>
      <c r="S148" s="453"/>
      <c r="T148" s="453"/>
      <c r="U148" s="151"/>
      <c r="V148" s="126" t="e">
        <f>VLOOKUP($D148,RF_Req!$K$2:$L$11,2)</f>
        <v>#N/A</v>
      </c>
    </row>
    <row r="149" spans="1:22" x14ac:dyDescent="0.25">
      <c r="A149" s="125"/>
      <c r="B149" s="453"/>
      <c r="C149" s="453"/>
      <c r="D149" s="454"/>
      <c r="E149" s="456"/>
      <c r="F149" s="154" t="str">
        <f t="shared" si="7"/>
        <v/>
      </c>
      <c r="G149" s="148" t="str">
        <f>IF($D149="","",VLOOKUP($V149,RF_Req!$A$2:$H$3,3))</f>
        <v/>
      </c>
      <c r="H149" s="147"/>
      <c r="I149" s="147"/>
      <c r="J149" s="148"/>
      <c r="K149" s="147"/>
      <c r="L149" s="147"/>
      <c r="M149" s="148"/>
      <c r="N149" s="149" t="str">
        <f t="shared" si="6"/>
        <v/>
      </c>
      <c r="O149" s="150" t="str">
        <f t="shared" si="8"/>
        <v/>
      </c>
      <c r="P149" s="151"/>
      <c r="Q149" s="453"/>
      <c r="R149" s="152" t="str">
        <f>IF(OR($D149="",$S149=""),"",$S149-VLOOKUP($V149,RF_Req!$A$2:$H$3,8))</f>
        <v/>
      </c>
      <c r="S149" s="453"/>
      <c r="T149" s="453"/>
      <c r="U149" s="151"/>
      <c r="V149" s="126" t="e">
        <f>VLOOKUP($D149,RF_Req!$K$2:$L$11,2)</f>
        <v>#N/A</v>
      </c>
    </row>
    <row r="150" spans="1:22" x14ac:dyDescent="0.25">
      <c r="A150" s="125"/>
      <c r="B150" s="453"/>
      <c r="C150" s="453"/>
      <c r="D150" s="454"/>
      <c r="E150" s="456"/>
      <c r="F150" s="154" t="str">
        <f t="shared" si="7"/>
        <v/>
      </c>
      <c r="G150" s="148" t="str">
        <f>IF($D150="","",VLOOKUP($V150,RF_Req!$A$2:$H$3,3))</f>
        <v/>
      </c>
      <c r="H150" s="147"/>
      <c r="I150" s="147"/>
      <c r="J150" s="148"/>
      <c r="K150" s="147"/>
      <c r="L150" s="147"/>
      <c r="M150" s="148"/>
      <c r="N150" s="149" t="str">
        <f t="shared" si="6"/>
        <v/>
      </c>
      <c r="O150" s="150" t="str">
        <f t="shared" si="8"/>
        <v/>
      </c>
      <c r="P150" s="151"/>
      <c r="Q150" s="453"/>
      <c r="R150" s="152" t="str">
        <f>IF(OR($D150="",$S150=""),"",$S150-VLOOKUP($V150,RF_Req!$A$2:$H$3,8))</f>
        <v/>
      </c>
      <c r="S150" s="453"/>
      <c r="T150" s="453"/>
      <c r="U150" s="151"/>
      <c r="V150" s="126" t="e">
        <f>VLOOKUP($D150,RF_Req!$K$2:$L$11,2)</f>
        <v>#N/A</v>
      </c>
    </row>
    <row r="151" spans="1:22" x14ac:dyDescent="0.25">
      <c r="A151" s="125"/>
      <c r="B151" s="453"/>
      <c r="C151" s="453"/>
      <c r="D151" s="454"/>
      <c r="E151" s="456"/>
      <c r="F151" s="154" t="str">
        <f t="shared" si="7"/>
        <v/>
      </c>
      <c r="G151" s="148" t="str">
        <f>IF($D151="","",VLOOKUP($V151,RF_Req!$A$2:$H$3,3))</f>
        <v/>
      </c>
      <c r="H151" s="147"/>
      <c r="I151" s="147"/>
      <c r="J151" s="148"/>
      <c r="K151" s="147"/>
      <c r="L151" s="147"/>
      <c r="M151" s="148"/>
      <c r="N151" s="149" t="str">
        <f t="shared" si="6"/>
        <v/>
      </c>
      <c r="O151" s="150" t="str">
        <f t="shared" si="8"/>
        <v/>
      </c>
      <c r="P151" s="151"/>
      <c r="Q151" s="453"/>
      <c r="R151" s="152" t="str">
        <f>IF(OR($D151="",$S151=""),"",$S151-VLOOKUP($V151,RF_Req!$A$2:$H$3,8))</f>
        <v/>
      </c>
      <c r="S151" s="453"/>
      <c r="T151" s="453"/>
      <c r="U151" s="151"/>
      <c r="V151" s="126" t="e">
        <f>VLOOKUP($D151,RF_Req!$K$2:$L$11,2)</f>
        <v>#N/A</v>
      </c>
    </row>
    <row r="152" spans="1:22" x14ac:dyDescent="0.25">
      <c r="A152" s="125"/>
      <c r="B152" s="453"/>
      <c r="C152" s="453"/>
      <c r="D152" s="454"/>
      <c r="E152" s="456"/>
      <c r="F152" s="154" t="str">
        <f t="shared" si="7"/>
        <v/>
      </c>
      <c r="G152" s="148" t="str">
        <f>IF($D152="","",VLOOKUP($V152,RF_Req!$A$2:$H$3,3))</f>
        <v/>
      </c>
      <c r="H152" s="147"/>
      <c r="I152" s="147"/>
      <c r="J152" s="148"/>
      <c r="K152" s="147"/>
      <c r="L152" s="147"/>
      <c r="M152" s="148"/>
      <c r="N152" s="149" t="str">
        <f t="shared" si="6"/>
        <v/>
      </c>
      <c r="O152" s="150" t="str">
        <f t="shared" si="8"/>
        <v/>
      </c>
      <c r="P152" s="151"/>
      <c r="Q152" s="453"/>
      <c r="R152" s="152" t="str">
        <f>IF(OR($D152="",$S152=""),"",$S152-VLOOKUP($V152,RF_Req!$A$2:$H$3,8))</f>
        <v/>
      </c>
      <c r="S152" s="453"/>
      <c r="T152" s="453"/>
      <c r="U152" s="151"/>
      <c r="V152" s="126" t="e">
        <f>VLOOKUP($D152,RF_Req!$K$2:$L$11,2)</f>
        <v>#N/A</v>
      </c>
    </row>
    <row r="153" spans="1:22" x14ac:dyDescent="0.25">
      <c r="A153" s="125"/>
      <c r="B153" s="453"/>
      <c r="C153" s="453"/>
      <c r="D153" s="454"/>
      <c r="E153" s="456"/>
      <c r="F153" s="154" t="str">
        <f t="shared" si="7"/>
        <v/>
      </c>
      <c r="G153" s="148" t="str">
        <f>IF($D153="","",VLOOKUP($V153,RF_Req!$A$2:$H$3,3))</f>
        <v/>
      </c>
      <c r="H153" s="147"/>
      <c r="I153" s="147"/>
      <c r="J153" s="148"/>
      <c r="K153" s="147"/>
      <c r="L153" s="147"/>
      <c r="M153" s="148"/>
      <c r="N153" s="149" t="str">
        <f t="shared" si="6"/>
        <v/>
      </c>
      <c r="O153" s="150" t="str">
        <f t="shared" si="8"/>
        <v/>
      </c>
      <c r="P153" s="151"/>
      <c r="Q153" s="453"/>
      <c r="R153" s="152" t="str">
        <f>IF(OR($D153="",$S153=""),"",$S153-VLOOKUP($V153,RF_Req!$A$2:$H$3,8))</f>
        <v/>
      </c>
      <c r="S153" s="453"/>
      <c r="T153" s="453"/>
      <c r="U153" s="151"/>
      <c r="V153" s="126" t="e">
        <f>VLOOKUP($D153,RF_Req!$K$2:$L$11,2)</f>
        <v>#N/A</v>
      </c>
    </row>
    <row r="154" spans="1:22" x14ac:dyDescent="0.25">
      <c r="A154" s="125"/>
      <c r="B154" s="453"/>
      <c r="C154" s="453"/>
      <c r="D154" s="454"/>
      <c r="E154" s="456"/>
      <c r="F154" s="154" t="str">
        <f t="shared" si="7"/>
        <v/>
      </c>
      <c r="G154" s="148" t="str">
        <f>IF($D154="","",VLOOKUP($V154,RF_Req!$A$2:$H$3,3))</f>
        <v/>
      </c>
      <c r="H154" s="147"/>
      <c r="I154" s="147"/>
      <c r="J154" s="148"/>
      <c r="K154" s="147"/>
      <c r="L154" s="147"/>
      <c r="M154" s="148"/>
      <c r="N154" s="149" t="str">
        <f t="shared" si="6"/>
        <v/>
      </c>
      <c r="O154" s="150" t="str">
        <f t="shared" si="8"/>
        <v/>
      </c>
      <c r="P154" s="151"/>
      <c r="Q154" s="453"/>
      <c r="R154" s="152" t="str">
        <f>IF(OR($D154="",$S154=""),"",$S154-VLOOKUP($V154,RF_Req!$A$2:$H$3,8))</f>
        <v/>
      </c>
      <c r="S154" s="453"/>
      <c r="T154" s="453"/>
      <c r="U154" s="151"/>
      <c r="V154" s="126" t="e">
        <f>VLOOKUP($D154,RF_Req!$K$2:$L$11,2)</f>
        <v>#N/A</v>
      </c>
    </row>
    <row r="155" spans="1:22" x14ac:dyDescent="0.25">
      <c r="A155" s="125"/>
      <c r="B155" s="453"/>
      <c r="C155" s="453"/>
      <c r="D155" s="454"/>
      <c r="E155" s="456"/>
      <c r="F155" s="154" t="str">
        <f t="shared" si="7"/>
        <v/>
      </c>
      <c r="G155" s="148" t="str">
        <f>IF($D155="","",VLOOKUP($V155,RF_Req!$A$2:$H$3,3))</f>
        <v/>
      </c>
      <c r="H155" s="147"/>
      <c r="I155" s="147"/>
      <c r="J155" s="148"/>
      <c r="K155" s="147"/>
      <c r="L155" s="147"/>
      <c r="M155" s="148"/>
      <c r="N155" s="149" t="str">
        <f t="shared" si="6"/>
        <v/>
      </c>
      <c r="O155" s="150" t="str">
        <f t="shared" si="8"/>
        <v/>
      </c>
      <c r="P155" s="151"/>
      <c r="Q155" s="453"/>
      <c r="R155" s="152" t="str">
        <f>IF(OR($D155="",$S155=""),"",$S155-VLOOKUP($V155,RF_Req!$A$2:$H$3,8))</f>
        <v/>
      </c>
      <c r="S155" s="453"/>
      <c r="T155" s="453"/>
      <c r="U155" s="151"/>
      <c r="V155" s="126" t="e">
        <f>VLOOKUP($D155,RF_Req!$K$2:$L$11,2)</f>
        <v>#N/A</v>
      </c>
    </row>
    <row r="156" spans="1:22" x14ac:dyDescent="0.25">
      <c r="A156" s="125"/>
      <c r="B156" s="453"/>
      <c r="C156" s="453"/>
      <c r="D156" s="454"/>
      <c r="E156" s="456"/>
      <c r="F156" s="154" t="str">
        <f t="shared" si="7"/>
        <v/>
      </c>
      <c r="G156" s="148" t="str">
        <f>IF($D156="","",VLOOKUP($V156,RF_Req!$A$2:$H$3,3))</f>
        <v/>
      </c>
      <c r="H156" s="147"/>
      <c r="I156" s="147"/>
      <c r="J156" s="148"/>
      <c r="K156" s="147"/>
      <c r="L156" s="147"/>
      <c r="M156" s="148"/>
      <c r="N156" s="149" t="str">
        <f t="shared" si="6"/>
        <v/>
      </c>
      <c r="O156" s="150" t="str">
        <f t="shared" si="8"/>
        <v/>
      </c>
      <c r="P156" s="151"/>
      <c r="Q156" s="453"/>
      <c r="R156" s="152" t="str">
        <f>IF(OR($D156="",$S156=""),"",$S156-VLOOKUP($V156,RF_Req!$A$2:$H$3,8))</f>
        <v/>
      </c>
      <c r="S156" s="453"/>
      <c r="T156" s="453"/>
      <c r="U156" s="151"/>
      <c r="V156" s="126" t="e">
        <f>VLOOKUP($D156,RF_Req!$K$2:$L$11,2)</f>
        <v>#N/A</v>
      </c>
    </row>
    <row r="157" spans="1:22" x14ac:dyDescent="0.25">
      <c r="A157" s="125"/>
      <c r="B157" s="453"/>
      <c r="C157" s="453"/>
      <c r="D157" s="454"/>
      <c r="E157" s="456"/>
      <c r="F157" s="154" t="str">
        <f t="shared" si="7"/>
        <v/>
      </c>
      <c r="G157" s="148" t="str">
        <f>IF($D157="","",VLOOKUP($V157,RF_Req!$A$2:$H$3,3))</f>
        <v/>
      </c>
      <c r="H157" s="147"/>
      <c r="I157" s="147"/>
      <c r="J157" s="148"/>
      <c r="K157" s="147"/>
      <c r="L157" s="147"/>
      <c r="M157" s="148"/>
      <c r="N157" s="149" t="str">
        <f t="shared" si="6"/>
        <v/>
      </c>
      <c r="O157" s="150" t="str">
        <f t="shared" si="8"/>
        <v/>
      </c>
      <c r="P157" s="151"/>
      <c r="Q157" s="453"/>
      <c r="R157" s="152" t="str">
        <f>IF(OR($D157="",$S157=""),"",$S157-VLOOKUP($V157,RF_Req!$A$2:$H$3,8))</f>
        <v/>
      </c>
      <c r="S157" s="453"/>
      <c r="T157" s="453"/>
      <c r="U157" s="151"/>
      <c r="V157" s="126" t="e">
        <f>VLOOKUP($D157,RF_Req!$K$2:$L$11,2)</f>
        <v>#N/A</v>
      </c>
    </row>
    <row r="158" spans="1:22" x14ac:dyDescent="0.25">
      <c r="A158" s="125"/>
      <c r="B158" s="453"/>
      <c r="C158" s="453"/>
      <c r="D158" s="454"/>
      <c r="E158" s="456"/>
      <c r="F158" s="154" t="str">
        <f t="shared" si="7"/>
        <v/>
      </c>
      <c r="G158" s="148" t="str">
        <f>IF($D158="","",VLOOKUP($V158,RF_Req!$A$2:$H$3,3))</f>
        <v/>
      </c>
      <c r="H158" s="147"/>
      <c r="I158" s="147"/>
      <c r="J158" s="148"/>
      <c r="K158" s="147"/>
      <c r="L158" s="147"/>
      <c r="M158" s="148"/>
      <c r="N158" s="149" t="str">
        <f t="shared" si="6"/>
        <v/>
      </c>
      <c r="O158" s="150" t="str">
        <f t="shared" si="8"/>
        <v/>
      </c>
      <c r="P158" s="151"/>
      <c r="Q158" s="453"/>
      <c r="R158" s="152" t="str">
        <f>IF(OR($D158="",$S158=""),"",$S158-VLOOKUP($V158,RF_Req!$A$2:$H$3,8))</f>
        <v/>
      </c>
      <c r="S158" s="453"/>
      <c r="T158" s="453"/>
      <c r="U158" s="151"/>
      <c r="V158" s="126" t="e">
        <f>VLOOKUP($D158,RF_Req!$K$2:$L$11,2)</f>
        <v>#N/A</v>
      </c>
    </row>
    <row r="159" spans="1:22" x14ac:dyDescent="0.25">
      <c r="A159" s="125"/>
      <c r="B159" s="453"/>
      <c r="C159" s="453"/>
      <c r="D159" s="454"/>
      <c r="E159" s="456"/>
      <c r="F159" s="154" t="str">
        <f t="shared" si="7"/>
        <v/>
      </c>
      <c r="G159" s="148" t="str">
        <f>IF($D159="","",VLOOKUP($V159,RF_Req!$A$2:$H$3,3))</f>
        <v/>
      </c>
      <c r="H159" s="147"/>
      <c r="I159" s="147"/>
      <c r="J159" s="148"/>
      <c r="K159" s="147"/>
      <c r="L159" s="147"/>
      <c r="M159" s="148"/>
      <c r="N159" s="149" t="str">
        <f t="shared" si="6"/>
        <v/>
      </c>
      <c r="O159" s="150" t="str">
        <f t="shared" si="8"/>
        <v/>
      </c>
      <c r="P159" s="151"/>
      <c r="Q159" s="453"/>
      <c r="R159" s="152" t="str">
        <f>IF(OR($D159="",$S159=""),"",$S159-VLOOKUP($V159,RF_Req!$A$2:$H$3,8))</f>
        <v/>
      </c>
      <c r="S159" s="453"/>
      <c r="T159" s="453"/>
      <c r="U159" s="151"/>
      <c r="V159" s="126" t="e">
        <f>VLOOKUP($D159,RF_Req!$K$2:$L$11,2)</f>
        <v>#N/A</v>
      </c>
    </row>
    <row r="160" spans="1:22" x14ac:dyDescent="0.25">
      <c r="A160" s="125"/>
      <c r="B160" s="453"/>
      <c r="C160" s="453"/>
      <c r="D160" s="454"/>
      <c r="E160" s="456"/>
      <c r="F160" s="154" t="str">
        <f t="shared" si="7"/>
        <v/>
      </c>
      <c r="G160" s="148" t="str">
        <f>IF($D160="","",VLOOKUP($V160,RF_Req!$A$2:$H$3,3))</f>
        <v/>
      </c>
      <c r="H160" s="147"/>
      <c r="I160" s="147"/>
      <c r="J160" s="148"/>
      <c r="K160" s="147"/>
      <c r="L160" s="147"/>
      <c r="M160" s="148"/>
      <c r="N160" s="149" t="str">
        <f t="shared" si="6"/>
        <v/>
      </c>
      <c r="O160" s="150" t="str">
        <f t="shared" si="8"/>
        <v/>
      </c>
      <c r="P160" s="151"/>
      <c r="Q160" s="453"/>
      <c r="R160" s="152" t="str">
        <f>IF(OR($D160="",$S160=""),"",$S160-VLOOKUP($V160,RF_Req!$A$2:$H$3,8))</f>
        <v/>
      </c>
      <c r="S160" s="453"/>
      <c r="T160" s="453"/>
      <c r="U160" s="151"/>
      <c r="V160" s="126" t="e">
        <f>VLOOKUP($D160,RF_Req!$K$2:$L$11,2)</f>
        <v>#N/A</v>
      </c>
    </row>
    <row r="161" spans="1:22" x14ac:dyDescent="0.25">
      <c r="A161" s="125"/>
      <c r="B161" s="453"/>
      <c r="C161" s="453"/>
      <c r="D161" s="454"/>
      <c r="E161" s="456"/>
      <c r="F161" s="154" t="str">
        <f t="shared" si="7"/>
        <v/>
      </c>
      <c r="G161" s="148" t="str">
        <f>IF($D161="","",VLOOKUP($V161,RF_Req!$A$2:$H$3,3))</f>
        <v/>
      </c>
      <c r="H161" s="147"/>
      <c r="I161" s="147"/>
      <c r="J161" s="148"/>
      <c r="K161" s="147"/>
      <c r="L161" s="147"/>
      <c r="M161" s="148"/>
      <c r="N161" s="149" t="str">
        <f t="shared" si="6"/>
        <v/>
      </c>
      <c r="O161" s="150" t="str">
        <f t="shared" si="8"/>
        <v/>
      </c>
      <c r="P161" s="151"/>
      <c r="Q161" s="453"/>
      <c r="R161" s="152" t="str">
        <f>IF(OR($D161="",$S161=""),"",$S161-VLOOKUP($V161,RF_Req!$A$2:$H$3,8))</f>
        <v/>
      </c>
      <c r="S161" s="453"/>
      <c r="T161" s="453"/>
      <c r="U161" s="151"/>
      <c r="V161" s="126" t="e">
        <f>VLOOKUP($D161,RF_Req!$K$2:$L$11,2)</f>
        <v>#N/A</v>
      </c>
    </row>
    <row r="162" spans="1:22" x14ac:dyDescent="0.25">
      <c r="A162" s="125"/>
      <c r="B162" s="453"/>
      <c r="C162" s="453"/>
      <c r="D162" s="454"/>
      <c r="E162" s="456"/>
      <c r="F162" s="154" t="str">
        <f t="shared" si="7"/>
        <v/>
      </c>
      <c r="G162" s="148" t="str">
        <f>IF($D162="","",VLOOKUP($V162,RF_Req!$A$2:$H$3,3))</f>
        <v/>
      </c>
      <c r="H162" s="147"/>
      <c r="I162" s="147"/>
      <c r="J162" s="148"/>
      <c r="K162" s="147"/>
      <c r="L162" s="147"/>
      <c r="M162" s="148"/>
      <c r="N162" s="149" t="str">
        <f t="shared" ref="N162:N225" si="9">IF($D162="","",$J$6+T162)</f>
        <v/>
      </c>
      <c r="O162" s="150" t="str">
        <f t="shared" si="8"/>
        <v/>
      </c>
      <c r="P162" s="151"/>
      <c r="Q162" s="453"/>
      <c r="R162" s="152" t="str">
        <f>IF(OR($D162="",$S162=""),"",$S162-VLOOKUP($V162,RF_Req!$A$2:$H$3,8))</f>
        <v/>
      </c>
      <c r="S162" s="453"/>
      <c r="T162" s="453"/>
      <c r="U162" s="151"/>
      <c r="V162" s="126" t="e">
        <f>VLOOKUP($D162,RF_Req!$K$2:$L$11,2)</f>
        <v>#N/A</v>
      </c>
    </row>
    <row r="163" spans="1:22" x14ac:dyDescent="0.25">
      <c r="A163" s="125"/>
      <c r="B163" s="453"/>
      <c r="C163" s="453"/>
      <c r="D163" s="454"/>
      <c r="E163" s="456"/>
      <c r="F163" s="154" t="str">
        <f t="shared" si="7"/>
        <v/>
      </c>
      <c r="G163" s="148" t="str">
        <f>IF($D163="","",VLOOKUP($V163,RF_Req!$A$2:$H$3,3))</f>
        <v/>
      </c>
      <c r="H163" s="147"/>
      <c r="I163" s="147"/>
      <c r="J163" s="148"/>
      <c r="K163" s="147"/>
      <c r="L163" s="147"/>
      <c r="M163" s="148"/>
      <c r="N163" s="149" t="str">
        <f t="shared" si="9"/>
        <v/>
      </c>
      <c r="O163" s="150" t="str">
        <f t="shared" si="8"/>
        <v/>
      </c>
      <c r="P163" s="151"/>
      <c r="Q163" s="453"/>
      <c r="R163" s="152" t="str">
        <f>IF(OR($D163="",$S163=""),"",$S163-VLOOKUP($V163,RF_Req!$A$2:$H$3,8))</f>
        <v/>
      </c>
      <c r="S163" s="453"/>
      <c r="T163" s="453"/>
      <c r="U163" s="151"/>
      <c r="V163" s="126" t="e">
        <f>VLOOKUP($D163,RF_Req!$K$2:$L$11,2)</f>
        <v>#N/A</v>
      </c>
    </row>
    <row r="164" spans="1:22" x14ac:dyDescent="0.25">
      <c r="A164" s="125"/>
      <c r="B164" s="453"/>
      <c r="C164" s="453"/>
      <c r="D164" s="454"/>
      <c r="E164" s="456"/>
      <c r="F164" s="154" t="str">
        <f t="shared" si="7"/>
        <v/>
      </c>
      <c r="G164" s="148" t="str">
        <f>IF($D164="","",VLOOKUP($V164,RF_Req!$A$2:$H$3,3))</f>
        <v/>
      </c>
      <c r="H164" s="147"/>
      <c r="I164" s="147"/>
      <c r="J164" s="148"/>
      <c r="K164" s="147"/>
      <c r="L164" s="147"/>
      <c r="M164" s="148"/>
      <c r="N164" s="149" t="str">
        <f t="shared" si="9"/>
        <v/>
      </c>
      <c r="O164" s="150" t="str">
        <f t="shared" si="8"/>
        <v/>
      </c>
      <c r="P164" s="151"/>
      <c r="Q164" s="453"/>
      <c r="R164" s="152" t="str">
        <f>IF(OR($D164="",$S164=""),"",$S164-VLOOKUP($V164,RF_Req!$A$2:$H$3,8))</f>
        <v/>
      </c>
      <c r="S164" s="453"/>
      <c r="T164" s="453"/>
      <c r="U164" s="151"/>
      <c r="V164" s="126" t="e">
        <f>VLOOKUP($D164,RF_Req!$K$2:$L$11,2)</f>
        <v>#N/A</v>
      </c>
    </row>
    <row r="165" spans="1:22" x14ac:dyDescent="0.25">
      <c r="A165" s="125"/>
      <c r="B165" s="453"/>
      <c r="C165" s="453"/>
      <c r="D165" s="454"/>
      <c r="E165" s="456"/>
      <c r="F165" s="154" t="str">
        <f t="shared" si="7"/>
        <v/>
      </c>
      <c r="G165" s="148" t="str">
        <f>IF($D165="","",VLOOKUP($V165,RF_Req!$A$2:$H$3,3))</f>
        <v/>
      </c>
      <c r="H165" s="147"/>
      <c r="I165" s="147"/>
      <c r="J165" s="148"/>
      <c r="K165" s="147"/>
      <c r="L165" s="147"/>
      <c r="M165" s="148"/>
      <c r="N165" s="149" t="str">
        <f t="shared" si="9"/>
        <v/>
      </c>
      <c r="O165" s="150" t="str">
        <f t="shared" si="8"/>
        <v/>
      </c>
      <c r="P165" s="151"/>
      <c r="Q165" s="453"/>
      <c r="R165" s="152" t="str">
        <f>IF(OR($D165="",$S165=""),"",$S165-VLOOKUP($V165,RF_Req!$A$2:$H$3,8))</f>
        <v/>
      </c>
      <c r="S165" s="453"/>
      <c r="T165" s="453"/>
      <c r="U165" s="151"/>
      <c r="V165" s="126" t="e">
        <f>VLOOKUP($D165,RF_Req!$K$2:$L$11,2)</f>
        <v>#N/A</v>
      </c>
    </row>
    <row r="166" spans="1:22" x14ac:dyDescent="0.25">
      <c r="A166" s="125"/>
      <c r="B166" s="453"/>
      <c r="C166" s="453"/>
      <c r="D166" s="454"/>
      <c r="E166" s="456"/>
      <c r="F166" s="154" t="str">
        <f t="shared" si="7"/>
        <v/>
      </c>
      <c r="G166" s="148" t="str">
        <f>IF($D166="","",VLOOKUP($V166,RF_Req!$A$2:$H$3,3))</f>
        <v/>
      </c>
      <c r="H166" s="147"/>
      <c r="I166" s="147"/>
      <c r="J166" s="148"/>
      <c r="K166" s="147"/>
      <c r="L166" s="147"/>
      <c r="M166" s="148"/>
      <c r="N166" s="149" t="str">
        <f t="shared" si="9"/>
        <v/>
      </c>
      <c r="O166" s="150" t="str">
        <f t="shared" si="8"/>
        <v/>
      </c>
      <c r="P166" s="151"/>
      <c r="Q166" s="453"/>
      <c r="R166" s="152" t="str">
        <f>IF(OR($D166="",$S166=""),"",$S166-VLOOKUP($V166,RF_Req!$A$2:$H$3,8))</f>
        <v/>
      </c>
      <c r="S166" s="453"/>
      <c r="T166" s="453"/>
      <c r="U166" s="151"/>
      <c r="V166" s="126" t="e">
        <f>VLOOKUP($D166,RF_Req!$K$2:$L$11,2)</f>
        <v>#N/A</v>
      </c>
    </row>
    <row r="167" spans="1:22" x14ac:dyDescent="0.25">
      <c r="A167" s="125"/>
      <c r="B167" s="453"/>
      <c r="C167" s="453"/>
      <c r="D167" s="454"/>
      <c r="E167" s="456"/>
      <c r="F167" s="154" t="str">
        <f t="shared" si="7"/>
        <v/>
      </c>
      <c r="G167" s="148" t="str">
        <f>IF($D167="","",VLOOKUP($V167,RF_Req!$A$2:$H$3,3))</f>
        <v/>
      </c>
      <c r="H167" s="147"/>
      <c r="I167" s="147"/>
      <c r="J167" s="148"/>
      <c r="K167" s="147"/>
      <c r="L167" s="147"/>
      <c r="M167" s="148"/>
      <c r="N167" s="149" t="str">
        <f t="shared" si="9"/>
        <v/>
      </c>
      <c r="O167" s="150" t="str">
        <f t="shared" si="8"/>
        <v/>
      </c>
      <c r="P167" s="151"/>
      <c r="Q167" s="453"/>
      <c r="R167" s="152" t="str">
        <f>IF(OR($D167="",$S167=""),"",$S167-VLOOKUP($V167,RF_Req!$A$2:$H$3,8))</f>
        <v/>
      </c>
      <c r="S167" s="453"/>
      <c r="T167" s="453"/>
      <c r="U167" s="151"/>
      <c r="V167" s="126" t="e">
        <f>VLOOKUP($D167,RF_Req!$K$2:$L$11,2)</f>
        <v>#N/A</v>
      </c>
    </row>
    <row r="168" spans="1:22" x14ac:dyDescent="0.25">
      <c r="A168" s="125"/>
      <c r="B168" s="453"/>
      <c r="C168" s="453"/>
      <c r="D168" s="454"/>
      <c r="E168" s="456"/>
      <c r="F168" s="154" t="str">
        <f t="shared" si="7"/>
        <v/>
      </c>
      <c r="G168" s="148" t="str">
        <f>IF($D168="","",VLOOKUP($V168,RF_Req!$A$2:$H$3,3))</f>
        <v/>
      </c>
      <c r="H168" s="147"/>
      <c r="I168" s="147"/>
      <c r="J168" s="148"/>
      <c r="K168" s="147"/>
      <c r="L168" s="147"/>
      <c r="M168" s="148"/>
      <c r="N168" s="149" t="str">
        <f t="shared" si="9"/>
        <v/>
      </c>
      <c r="O168" s="150" t="str">
        <f t="shared" si="8"/>
        <v/>
      </c>
      <c r="P168" s="151"/>
      <c r="Q168" s="453"/>
      <c r="R168" s="152" t="str">
        <f>IF(OR($D168="",$S168=""),"",$S168-VLOOKUP($V168,RF_Req!$A$2:$H$3,8))</f>
        <v/>
      </c>
      <c r="S168" s="453"/>
      <c r="T168" s="453"/>
      <c r="U168" s="151"/>
      <c r="V168" s="126" t="e">
        <f>VLOOKUP($D168,RF_Req!$K$2:$L$11,2)</f>
        <v>#N/A</v>
      </c>
    </row>
    <row r="169" spans="1:22" x14ac:dyDescent="0.25">
      <c r="A169" s="125"/>
      <c r="B169" s="453"/>
      <c r="C169" s="453"/>
      <c r="D169" s="454"/>
      <c r="E169" s="456"/>
      <c r="F169" s="154" t="str">
        <f t="shared" si="7"/>
        <v/>
      </c>
      <c r="G169" s="148" t="str">
        <f>IF($D169="","",VLOOKUP($V169,RF_Req!$A$2:$H$3,3))</f>
        <v/>
      </c>
      <c r="H169" s="147"/>
      <c r="I169" s="147"/>
      <c r="J169" s="148"/>
      <c r="K169" s="147"/>
      <c r="L169" s="147"/>
      <c r="M169" s="148"/>
      <c r="N169" s="149" t="str">
        <f t="shared" si="9"/>
        <v/>
      </c>
      <c r="O169" s="150" t="str">
        <f t="shared" si="8"/>
        <v/>
      </c>
      <c r="P169" s="151"/>
      <c r="Q169" s="453"/>
      <c r="R169" s="152" t="str">
        <f>IF(OR($D169="",$S169=""),"",$S169-VLOOKUP($V169,RF_Req!$A$2:$H$3,8))</f>
        <v/>
      </c>
      <c r="S169" s="453"/>
      <c r="T169" s="453"/>
      <c r="U169" s="151"/>
      <c r="V169" s="126" t="e">
        <f>VLOOKUP($D169,RF_Req!$K$2:$L$11,2)</f>
        <v>#N/A</v>
      </c>
    </row>
    <row r="170" spans="1:22" x14ac:dyDescent="0.25">
      <c r="A170" s="125"/>
      <c r="B170" s="453"/>
      <c r="C170" s="453"/>
      <c r="D170" s="454"/>
      <c r="E170" s="456"/>
      <c r="F170" s="154" t="str">
        <f t="shared" si="7"/>
        <v/>
      </c>
      <c r="G170" s="148" t="str">
        <f>IF($D170="","",VLOOKUP($V170,RF_Req!$A$2:$H$3,3))</f>
        <v/>
      </c>
      <c r="H170" s="147"/>
      <c r="I170" s="147"/>
      <c r="J170" s="148"/>
      <c r="K170" s="147"/>
      <c r="L170" s="147"/>
      <c r="M170" s="148"/>
      <c r="N170" s="149" t="str">
        <f t="shared" si="9"/>
        <v/>
      </c>
      <c r="O170" s="150" t="str">
        <f t="shared" si="8"/>
        <v/>
      </c>
      <c r="P170" s="151"/>
      <c r="Q170" s="453"/>
      <c r="R170" s="152" t="str">
        <f>IF(OR($D170="",$S170=""),"",$S170-VLOOKUP($V170,RF_Req!$A$2:$H$3,8))</f>
        <v/>
      </c>
      <c r="S170" s="453"/>
      <c r="T170" s="453"/>
      <c r="U170" s="151"/>
      <c r="V170" s="126" t="e">
        <f>VLOOKUP($D170,RF_Req!$K$2:$L$11,2)</f>
        <v>#N/A</v>
      </c>
    </row>
    <row r="171" spans="1:22" x14ac:dyDescent="0.25">
      <c r="A171" s="125"/>
      <c r="B171" s="453"/>
      <c r="C171" s="453"/>
      <c r="D171" s="454"/>
      <c r="E171" s="456"/>
      <c r="F171" s="154" t="str">
        <f t="shared" si="7"/>
        <v/>
      </c>
      <c r="G171" s="148" t="str">
        <f>IF($D171="","",VLOOKUP($V171,RF_Req!$A$2:$H$3,3))</f>
        <v/>
      </c>
      <c r="H171" s="147"/>
      <c r="I171" s="147"/>
      <c r="J171" s="148"/>
      <c r="K171" s="147"/>
      <c r="L171" s="147"/>
      <c r="M171" s="148"/>
      <c r="N171" s="149" t="str">
        <f t="shared" si="9"/>
        <v/>
      </c>
      <c r="O171" s="150" t="str">
        <f t="shared" si="8"/>
        <v/>
      </c>
      <c r="P171" s="151"/>
      <c r="Q171" s="453"/>
      <c r="R171" s="152" t="str">
        <f>IF(OR($D171="",$S171=""),"",$S171-VLOOKUP($V171,RF_Req!$A$2:$H$3,8))</f>
        <v/>
      </c>
      <c r="S171" s="453"/>
      <c r="T171" s="453"/>
      <c r="U171" s="151"/>
      <c r="V171" s="126" t="e">
        <f>VLOOKUP($D171,RF_Req!$K$2:$L$11,2)</f>
        <v>#N/A</v>
      </c>
    </row>
    <row r="172" spans="1:22" x14ac:dyDescent="0.25">
      <c r="A172" s="125"/>
      <c r="B172" s="453"/>
      <c r="C172" s="453"/>
      <c r="D172" s="454"/>
      <c r="E172" s="456"/>
      <c r="F172" s="154" t="str">
        <f t="shared" si="7"/>
        <v/>
      </c>
      <c r="G172" s="148" t="str">
        <f>IF($D172="","",VLOOKUP($V172,RF_Req!$A$2:$H$3,3))</f>
        <v/>
      </c>
      <c r="H172" s="147"/>
      <c r="I172" s="147"/>
      <c r="J172" s="148"/>
      <c r="K172" s="147"/>
      <c r="L172" s="147"/>
      <c r="M172" s="148"/>
      <c r="N172" s="149" t="str">
        <f t="shared" si="9"/>
        <v/>
      </c>
      <c r="O172" s="150" t="str">
        <f t="shared" si="8"/>
        <v/>
      </c>
      <c r="P172" s="151"/>
      <c r="Q172" s="453"/>
      <c r="R172" s="152" t="str">
        <f>IF(OR($D172="",$S172=""),"",$S172-VLOOKUP($V172,RF_Req!$A$2:$H$3,8))</f>
        <v/>
      </c>
      <c r="S172" s="453"/>
      <c r="T172" s="453"/>
      <c r="U172" s="151"/>
      <c r="V172" s="126" t="e">
        <f>VLOOKUP($D172,RF_Req!$K$2:$L$11,2)</f>
        <v>#N/A</v>
      </c>
    </row>
    <row r="173" spans="1:22" x14ac:dyDescent="0.25">
      <c r="A173" s="125"/>
      <c r="B173" s="453"/>
      <c r="C173" s="453"/>
      <c r="D173" s="454"/>
      <c r="E173" s="456"/>
      <c r="F173" s="154" t="str">
        <f t="shared" si="7"/>
        <v/>
      </c>
      <c r="G173" s="148" t="str">
        <f>IF($D173="","",VLOOKUP($V173,RF_Req!$A$2:$H$3,3))</f>
        <v/>
      </c>
      <c r="H173" s="147"/>
      <c r="I173" s="147"/>
      <c r="J173" s="148"/>
      <c r="K173" s="147"/>
      <c r="L173" s="147"/>
      <c r="M173" s="148"/>
      <c r="N173" s="149" t="str">
        <f t="shared" si="9"/>
        <v/>
      </c>
      <c r="O173" s="150" t="str">
        <f t="shared" si="8"/>
        <v/>
      </c>
      <c r="P173" s="151"/>
      <c r="Q173" s="453"/>
      <c r="R173" s="152" t="str">
        <f>IF(OR($D173="",$S173=""),"",$S173-VLOOKUP($V173,RF_Req!$A$2:$H$3,8))</f>
        <v/>
      </c>
      <c r="S173" s="453"/>
      <c r="T173" s="453"/>
      <c r="U173" s="151"/>
      <c r="V173" s="126" t="e">
        <f>VLOOKUP($D173,RF_Req!$K$2:$L$11,2)</f>
        <v>#N/A</v>
      </c>
    </row>
    <row r="174" spans="1:22" x14ac:dyDescent="0.25">
      <c r="A174" s="125"/>
      <c r="B174" s="453"/>
      <c r="C174" s="453"/>
      <c r="D174" s="454"/>
      <c r="E174" s="456"/>
      <c r="F174" s="154" t="str">
        <f t="shared" si="7"/>
        <v/>
      </c>
      <c r="G174" s="148" t="str">
        <f>IF($D174="","",VLOOKUP($V174,RF_Req!$A$2:$H$3,3))</f>
        <v/>
      </c>
      <c r="H174" s="147"/>
      <c r="I174" s="147"/>
      <c r="J174" s="148"/>
      <c r="K174" s="147"/>
      <c r="L174" s="147"/>
      <c r="M174" s="148"/>
      <c r="N174" s="149" t="str">
        <f t="shared" si="9"/>
        <v/>
      </c>
      <c r="O174" s="150" t="str">
        <f t="shared" si="8"/>
        <v/>
      </c>
      <c r="P174" s="151"/>
      <c r="Q174" s="453"/>
      <c r="R174" s="152" t="str">
        <f>IF(OR($D174="",$S174=""),"",$S174-VLOOKUP($V174,RF_Req!$A$2:$H$3,8))</f>
        <v/>
      </c>
      <c r="S174" s="453"/>
      <c r="T174" s="453"/>
      <c r="U174" s="151"/>
      <c r="V174" s="126" t="e">
        <f>VLOOKUP($D174,RF_Req!$K$2:$L$11,2)</f>
        <v>#N/A</v>
      </c>
    </row>
    <row r="175" spans="1:22" x14ac:dyDescent="0.25">
      <c r="A175" s="125"/>
      <c r="B175" s="453"/>
      <c r="C175" s="453"/>
      <c r="D175" s="454"/>
      <c r="E175" s="456"/>
      <c r="F175" s="154" t="str">
        <f t="shared" si="7"/>
        <v/>
      </c>
      <c r="G175" s="148" t="str">
        <f>IF($D175="","",VLOOKUP($V175,RF_Req!$A$2:$H$3,3))</f>
        <v/>
      </c>
      <c r="H175" s="147"/>
      <c r="I175" s="147"/>
      <c r="J175" s="148"/>
      <c r="K175" s="147"/>
      <c r="L175" s="147"/>
      <c r="M175" s="148"/>
      <c r="N175" s="149" t="str">
        <f t="shared" si="9"/>
        <v/>
      </c>
      <c r="O175" s="150" t="str">
        <f t="shared" si="8"/>
        <v/>
      </c>
      <c r="P175" s="151"/>
      <c r="Q175" s="453"/>
      <c r="R175" s="152" t="str">
        <f>IF(OR($D175="",$S175=""),"",$S175-VLOOKUP($V175,RF_Req!$A$2:$H$3,8))</f>
        <v/>
      </c>
      <c r="S175" s="453"/>
      <c r="T175" s="453"/>
      <c r="U175" s="151"/>
      <c r="V175" s="126" t="e">
        <f>VLOOKUP($D175,RF_Req!$K$2:$L$11,2)</f>
        <v>#N/A</v>
      </c>
    </row>
    <row r="176" spans="1:22" x14ac:dyDescent="0.25">
      <c r="A176" s="125"/>
      <c r="B176" s="453"/>
      <c r="C176" s="453"/>
      <c r="D176" s="454"/>
      <c r="E176" s="456"/>
      <c r="F176" s="154" t="str">
        <f t="shared" si="7"/>
        <v/>
      </c>
      <c r="G176" s="148" t="str">
        <f>IF($D176="","",VLOOKUP($V176,RF_Req!$A$2:$H$3,3))</f>
        <v/>
      </c>
      <c r="H176" s="147"/>
      <c r="I176" s="147"/>
      <c r="J176" s="148"/>
      <c r="K176" s="147"/>
      <c r="L176" s="147"/>
      <c r="M176" s="148"/>
      <c r="N176" s="149" t="str">
        <f t="shared" si="9"/>
        <v/>
      </c>
      <c r="O176" s="150" t="str">
        <f t="shared" si="8"/>
        <v/>
      </c>
      <c r="P176" s="151"/>
      <c r="Q176" s="453"/>
      <c r="R176" s="152" t="str">
        <f>IF(OR($D176="",$S176=""),"",$S176-VLOOKUP($V176,RF_Req!$A$2:$H$3,8))</f>
        <v/>
      </c>
      <c r="S176" s="453"/>
      <c r="T176" s="453"/>
      <c r="U176" s="151"/>
      <c r="V176" s="126" t="e">
        <f>VLOOKUP($D176,RF_Req!$K$2:$L$11,2)</f>
        <v>#N/A</v>
      </c>
    </row>
    <row r="177" spans="1:22" x14ac:dyDescent="0.25">
      <c r="A177" s="125"/>
      <c r="B177" s="453"/>
      <c r="C177" s="453"/>
      <c r="D177" s="454"/>
      <c r="E177" s="456"/>
      <c r="F177" s="154" t="str">
        <f t="shared" si="7"/>
        <v/>
      </c>
      <c r="G177" s="148" t="str">
        <f>IF($D177="","",VLOOKUP($V177,RF_Req!$A$2:$H$3,3))</f>
        <v/>
      </c>
      <c r="H177" s="147"/>
      <c r="I177" s="147"/>
      <c r="J177" s="148"/>
      <c r="K177" s="147"/>
      <c r="L177" s="147"/>
      <c r="M177" s="148"/>
      <c r="N177" s="149" t="str">
        <f t="shared" si="9"/>
        <v/>
      </c>
      <c r="O177" s="150" t="str">
        <f t="shared" si="8"/>
        <v/>
      </c>
      <c r="P177" s="151"/>
      <c r="Q177" s="453"/>
      <c r="R177" s="152" t="str">
        <f>IF(OR($D177="",$S177=""),"",$S177-VLOOKUP($V177,RF_Req!$A$2:$H$3,8))</f>
        <v/>
      </c>
      <c r="S177" s="453"/>
      <c r="T177" s="453"/>
      <c r="U177" s="151"/>
      <c r="V177" s="126" t="e">
        <f>VLOOKUP($D177,RF_Req!$K$2:$L$11,2)</f>
        <v>#N/A</v>
      </c>
    </row>
    <row r="178" spans="1:22" x14ac:dyDescent="0.25">
      <c r="A178" s="125"/>
      <c r="B178" s="453"/>
      <c r="C178" s="453"/>
      <c r="D178" s="454"/>
      <c r="E178" s="456"/>
      <c r="F178" s="154" t="str">
        <f t="shared" si="7"/>
        <v/>
      </c>
      <c r="G178" s="148" t="str">
        <f>IF($D178="","",VLOOKUP($V178,RF_Req!$A$2:$H$3,3))</f>
        <v/>
      </c>
      <c r="H178" s="147"/>
      <c r="I178" s="147"/>
      <c r="J178" s="148"/>
      <c r="K178" s="147"/>
      <c r="L178" s="147"/>
      <c r="M178" s="148"/>
      <c r="N178" s="149" t="str">
        <f t="shared" si="9"/>
        <v/>
      </c>
      <c r="O178" s="150" t="str">
        <f t="shared" si="8"/>
        <v/>
      </c>
      <c r="P178" s="151"/>
      <c r="Q178" s="453"/>
      <c r="R178" s="152" t="str">
        <f>IF(OR($D178="",$S178=""),"",$S178-VLOOKUP($V178,RF_Req!$A$2:$H$3,8))</f>
        <v/>
      </c>
      <c r="S178" s="453"/>
      <c r="T178" s="453"/>
      <c r="U178" s="151"/>
      <c r="V178" s="126" t="e">
        <f>VLOOKUP($D178,RF_Req!$K$2:$L$11,2)</f>
        <v>#N/A</v>
      </c>
    </row>
    <row r="179" spans="1:22" x14ac:dyDescent="0.25">
      <c r="A179" s="125"/>
      <c r="B179" s="453"/>
      <c r="C179" s="453"/>
      <c r="D179" s="454"/>
      <c r="E179" s="456"/>
      <c r="F179" s="154" t="str">
        <f t="shared" si="7"/>
        <v/>
      </c>
      <c r="G179" s="148" t="str">
        <f>IF($D179="","",VLOOKUP($V179,RF_Req!$A$2:$H$3,3))</f>
        <v/>
      </c>
      <c r="H179" s="147"/>
      <c r="I179" s="147"/>
      <c r="J179" s="148"/>
      <c r="K179" s="147"/>
      <c r="L179" s="147"/>
      <c r="M179" s="148"/>
      <c r="N179" s="149" t="str">
        <f t="shared" si="9"/>
        <v/>
      </c>
      <c r="O179" s="150" t="str">
        <f t="shared" si="8"/>
        <v/>
      </c>
      <c r="P179" s="151"/>
      <c r="Q179" s="453"/>
      <c r="R179" s="152" t="str">
        <f>IF(OR($D179="",$S179=""),"",$S179-VLOOKUP($V179,RF_Req!$A$2:$H$3,8))</f>
        <v/>
      </c>
      <c r="S179" s="453"/>
      <c r="T179" s="453"/>
      <c r="U179" s="151"/>
      <c r="V179" s="126" t="e">
        <f>VLOOKUP($D179,RF_Req!$K$2:$L$11,2)</f>
        <v>#N/A</v>
      </c>
    </row>
    <row r="180" spans="1:22" x14ac:dyDescent="0.25">
      <c r="A180" s="125"/>
      <c r="B180" s="453"/>
      <c r="C180" s="453"/>
      <c r="D180" s="454"/>
      <c r="E180" s="456"/>
      <c r="F180" s="154" t="str">
        <f t="shared" si="7"/>
        <v/>
      </c>
      <c r="G180" s="148" t="str">
        <f>IF($D180="","",VLOOKUP($V180,RF_Req!$A$2:$H$3,3))</f>
        <v/>
      </c>
      <c r="H180" s="147"/>
      <c r="I180" s="147"/>
      <c r="J180" s="148"/>
      <c r="K180" s="147"/>
      <c r="L180" s="147"/>
      <c r="M180" s="148"/>
      <c r="N180" s="149" t="str">
        <f t="shared" si="9"/>
        <v/>
      </c>
      <c r="O180" s="150" t="str">
        <f t="shared" si="8"/>
        <v/>
      </c>
      <c r="P180" s="151"/>
      <c r="Q180" s="453"/>
      <c r="R180" s="152" t="str">
        <f>IF(OR($D180="",$S180=""),"",$S180-VLOOKUP($V180,RF_Req!$A$2:$H$3,8))</f>
        <v/>
      </c>
      <c r="S180" s="453"/>
      <c r="T180" s="453"/>
      <c r="U180" s="151"/>
      <c r="V180" s="126" t="e">
        <f>VLOOKUP($D180,RF_Req!$K$2:$L$11,2)</f>
        <v>#N/A</v>
      </c>
    </row>
    <row r="181" spans="1:22" x14ac:dyDescent="0.25">
      <c r="A181" s="125"/>
      <c r="B181" s="453"/>
      <c r="C181" s="453"/>
      <c r="D181" s="454"/>
      <c r="E181" s="456"/>
      <c r="F181" s="154" t="str">
        <f t="shared" si="7"/>
        <v/>
      </c>
      <c r="G181" s="148" t="str">
        <f>IF($D181="","",VLOOKUP($V181,RF_Req!$A$2:$H$3,3))</f>
        <v/>
      </c>
      <c r="H181" s="147"/>
      <c r="I181" s="147"/>
      <c r="J181" s="148"/>
      <c r="K181" s="147"/>
      <c r="L181" s="147"/>
      <c r="M181" s="148"/>
      <c r="N181" s="149" t="str">
        <f t="shared" si="9"/>
        <v/>
      </c>
      <c r="O181" s="150" t="str">
        <f t="shared" si="8"/>
        <v/>
      </c>
      <c r="P181" s="151"/>
      <c r="Q181" s="453"/>
      <c r="R181" s="152" t="str">
        <f>IF(OR($D181="",$S181=""),"",$S181-VLOOKUP($V181,RF_Req!$A$2:$H$3,8))</f>
        <v/>
      </c>
      <c r="S181" s="453"/>
      <c r="T181" s="453"/>
      <c r="U181" s="151"/>
      <c r="V181" s="126" t="e">
        <f>VLOOKUP($D181,RF_Req!$K$2:$L$11,2)</f>
        <v>#N/A</v>
      </c>
    </row>
    <row r="182" spans="1:22" x14ac:dyDescent="0.25">
      <c r="A182" s="125"/>
      <c r="B182" s="453"/>
      <c r="C182" s="453"/>
      <c r="D182" s="454"/>
      <c r="E182" s="456"/>
      <c r="F182" s="154" t="str">
        <f t="shared" si="7"/>
        <v/>
      </c>
      <c r="G182" s="148" t="str">
        <f>IF($D182="","",VLOOKUP($V182,RF_Req!$A$2:$H$3,3))</f>
        <v/>
      </c>
      <c r="H182" s="147"/>
      <c r="I182" s="147"/>
      <c r="J182" s="148"/>
      <c r="K182" s="147"/>
      <c r="L182" s="147"/>
      <c r="M182" s="148"/>
      <c r="N182" s="149" t="str">
        <f t="shared" si="9"/>
        <v/>
      </c>
      <c r="O182" s="150" t="str">
        <f t="shared" si="8"/>
        <v/>
      </c>
      <c r="P182" s="151"/>
      <c r="Q182" s="453"/>
      <c r="R182" s="152" t="str">
        <f>IF(OR($D182="",$S182=""),"",$S182-VLOOKUP($V182,RF_Req!$A$2:$H$3,8))</f>
        <v/>
      </c>
      <c r="S182" s="453"/>
      <c r="T182" s="453"/>
      <c r="U182" s="151"/>
      <c r="V182" s="126" t="e">
        <f>VLOOKUP($D182,RF_Req!$K$2:$L$11,2)</f>
        <v>#N/A</v>
      </c>
    </row>
    <row r="183" spans="1:22" x14ac:dyDescent="0.25">
      <c r="A183" s="125"/>
      <c r="B183" s="453"/>
      <c r="C183" s="453"/>
      <c r="D183" s="454"/>
      <c r="E183" s="456"/>
      <c r="F183" s="154" t="str">
        <f t="shared" si="7"/>
        <v/>
      </c>
      <c r="G183" s="148" t="str">
        <f>IF($D183="","",VLOOKUP($V183,RF_Req!$A$2:$H$3,3))</f>
        <v/>
      </c>
      <c r="H183" s="147"/>
      <c r="I183" s="147"/>
      <c r="J183" s="148"/>
      <c r="K183" s="147"/>
      <c r="L183" s="147"/>
      <c r="M183" s="148"/>
      <c r="N183" s="149" t="str">
        <f t="shared" si="9"/>
        <v/>
      </c>
      <c r="O183" s="150" t="str">
        <f t="shared" si="8"/>
        <v/>
      </c>
      <c r="P183" s="151"/>
      <c r="Q183" s="453"/>
      <c r="R183" s="152" t="str">
        <f>IF(OR($D183="",$S183=""),"",$S183-VLOOKUP($V183,RF_Req!$A$2:$H$3,8))</f>
        <v/>
      </c>
      <c r="S183" s="453"/>
      <c r="T183" s="453"/>
      <c r="U183" s="151"/>
      <c r="V183" s="126" t="e">
        <f>VLOOKUP($D183,RF_Req!$K$2:$L$11,2)</f>
        <v>#N/A</v>
      </c>
    </row>
    <row r="184" spans="1:22" x14ac:dyDescent="0.25">
      <c r="A184" s="125"/>
      <c r="B184" s="453"/>
      <c r="C184" s="453"/>
      <c r="D184" s="454"/>
      <c r="E184" s="456"/>
      <c r="F184" s="154" t="str">
        <f t="shared" si="7"/>
        <v/>
      </c>
      <c r="G184" s="148" t="str">
        <f>IF($D184="","",VLOOKUP($V184,RF_Req!$A$2:$H$3,3))</f>
        <v/>
      </c>
      <c r="H184" s="147"/>
      <c r="I184" s="147"/>
      <c r="J184" s="148"/>
      <c r="K184" s="147"/>
      <c r="L184" s="147"/>
      <c r="M184" s="148"/>
      <c r="N184" s="149" t="str">
        <f t="shared" si="9"/>
        <v/>
      </c>
      <c r="O184" s="150" t="str">
        <f t="shared" si="8"/>
        <v/>
      </c>
      <c r="P184" s="151"/>
      <c r="Q184" s="453"/>
      <c r="R184" s="152" t="str">
        <f>IF(OR($D184="",$S184=""),"",$S184-VLOOKUP($V184,RF_Req!$A$2:$H$3,8))</f>
        <v/>
      </c>
      <c r="S184" s="453"/>
      <c r="T184" s="453"/>
      <c r="U184" s="151"/>
      <c r="V184" s="126" t="e">
        <f>VLOOKUP($D184,RF_Req!$K$2:$L$11,2)</f>
        <v>#N/A</v>
      </c>
    </row>
    <row r="185" spans="1:22" x14ac:dyDescent="0.25">
      <c r="A185" s="125"/>
      <c r="B185" s="453"/>
      <c r="C185" s="453"/>
      <c r="D185" s="454"/>
      <c r="E185" s="456"/>
      <c r="F185" s="154" t="str">
        <f t="shared" si="7"/>
        <v/>
      </c>
      <c r="G185" s="148" t="str">
        <f>IF($D185="","",VLOOKUP($V185,RF_Req!$A$2:$H$3,3))</f>
        <v/>
      </c>
      <c r="H185" s="147"/>
      <c r="I185" s="147"/>
      <c r="J185" s="148"/>
      <c r="K185" s="147"/>
      <c r="L185" s="147"/>
      <c r="M185" s="148"/>
      <c r="N185" s="149" t="str">
        <f t="shared" si="9"/>
        <v/>
      </c>
      <c r="O185" s="150" t="str">
        <f t="shared" si="8"/>
        <v/>
      </c>
      <c r="P185" s="151"/>
      <c r="Q185" s="453"/>
      <c r="R185" s="152" t="str">
        <f>IF(OR($D185="",$S185=""),"",$S185-VLOOKUP($V185,RF_Req!$A$2:$H$3,8))</f>
        <v/>
      </c>
      <c r="S185" s="453"/>
      <c r="T185" s="453"/>
      <c r="U185" s="151"/>
      <c r="V185" s="126" t="e">
        <f>VLOOKUP($D185,RF_Req!$K$2:$L$11,2)</f>
        <v>#N/A</v>
      </c>
    </row>
    <row r="186" spans="1:22" x14ac:dyDescent="0.25">
      <c r="A186" s="125"/>
      <c r="B186" s="453"/>
      <c r="C186" s="453"/>
      <c r="D186" s="454"/>
      <c r="E186" s="456"/>
      <c r="F186" s="154" t="str">
        <f t="shared" si="7"/>
        <v/>
      </c>
      <c r="G186" s="148" t="str">
        <f>IF($D186="","",VLOOKUP($V186,RF_Req!$A$2:$H$3,3))</f>
        <v/>
      </c>
      <c r="H186" s="147"/>
      <c r="I186" s="147"/>
      <c r="J186" s="148"/>
      <c r="K186" s="147"/>
      <c r="L186" s="147"/>
      <c r="M186" s="148"/>
      <c r="N186" s="149" t="str">
        <f t="shared" si="9"/>
        <v/>
      </c>
      <c r="O186" s="150" t="str">
        <f t="shared" si="8"/>
        <v/>
      </c>
      <c r="P186" s="151"/>
      <c r="Q186" s="453"/>
      <c r="R186" s="152" t="str">
        <f>IF(OR($D186="",$S186=""),"",$S186-VLOOKUP($V186,RF_Req!$A$2:$H$3,8))</f>
        <v/>
      </c>
      <c r="S186" s="453"/>
      <c r="T186" s="453"/>
      <c r="U186" s="151"/>
      <c r="V186" s="126" t="e">
        <f>VLOOKUP($D186,RF_Req!$K$2:$L$11,2)</f>
        <v>#N/A</v>
      </c>
    </row>
    <row r="187" spans="1:22" x14ac:dyDescent="0.25">
      <c r="A187" s="125"/>
      <c r="B187" s="453"/>
      <c r="C187" s="453"/>
      <c r="D187" s="454"/>
      <c r="E187" s="456"/>
      <c r="F187" s="154" t="str">
        <f t="shared" si="7"/>
        <v/>
      </c>
      <c r="G187" s="148" t="str">
        <f>IF($D187="","",VLOOKUP($V187,RF_Req!$A$2:$H$3,3))</f>
        <v/>
      </c>
      <c r="H187" s="147"/>
      <c r="I187" s="147"/>
      <c r="J187" s="148"/>
      <c r="K187" s="147"/>
      <c r="L187" s="147"/>
      <c r="M187" s="148"/>
      <c r="N187" s="149" t="str">
        <f t="shared" si="9"/>
        <v/>
      </c>
      <c r="O187" s="150" t="str">
        <f t="shared" si="8"/>
        <v/>
      </c>
      <c r="P187" s="151"/>
      <c r="Q187" s="453"/>
      <c r="R187" s="152" t="str">
        <f>IF(OR($D187="",$S187=""),"",$S187-VLOOKUP($V187,RF_Req!$A$2:$H$3,8))</f>
        <v/>
      </c>
      <c r="S187" s="453"/>
      <c r="T187" s="453"/>
      <c r="U187" s="151"/>
      <c r="V187" s="126" t="e">
        <f>VLOOKUP($D187,RF_Req!$K$2:$L$11,2)</f>
        <v>#N/A</v>
      </c>
    </row>
    <row r="188" spans="1:22" x14ac:dyDescent="0.25">
      <c r="A188" s="125"/>
      <c r="B188" s="453"/>
      <c r="C188" s="453"/>
      <c r="D188" s="454"/>
      <c r="E188" s="456"/>
      <c r="F188" s="154" t="str">
        <f t="shared" si="7"/>
        <v/>
      </c>
      <c r="G188" s="148" t="str">
        <f>IF($D188="","",VLOOKUP($V188,RF_Req!$A$2:$H$3,3))</f>
        <v/>
      </c>
      <c r="H188" s="147"/>
      <c r="I188" s="147"/>
      <c r="J188" s="148"/>
      <c r="K188" s="147"/>
      <c r="L188" s="147"/>
      <c r="M188" s="148"/>
      <c r="N188" s="149" t="str">
        <f t="shared" si="9"/>
        <v/>
      </c>
      <c r="O188" s="150" t="str">
        <f t="shared" si="8"/>
        <v/>
      </c>
      <c r="P188" s="151"/>
      <c r="Q188" s="453"/>
      <c r="R188" s="152" t="str">
        <f>IF(OR($D188="",$S188=""),"",$S188-VLOOKUP($V188,RF_Req!$A$2:$H$3,8))</f>
        <v/>
      </c>
      <c r="S188" s="453"/>
      <c r="T188" s="453"/>
      <c r="U188" s="151"/>
      <c r="V188" s="126" t="e">
        <f>VLOOKUP($D188,RF_Req!$K$2:$L$11,2)</f>
        <v>#N/A</v>
      </c>
    </row>
    <row r="189" spans="1:22" x14ac:dyDescent="0.25">
      <c r="A189" s="125"/>
      <c r="B189" s="453"/>
      <c r="C189" s="453"/>
      <c r="D189" s="454"/>
      <c r="E189" s="456"/>
      <c r="F189" s="154" t="str">
        <f t="shared" si="7"/>
        <v/>
      </c>
      <c r="G189" s="148" t="str">
        <f>IF($D189="","",VLOOKUP($V189,RF_Req!$A$2:$H$3,3))</f>
        <v/>
      </c>
      <c r="H189" s="147"/>
      <c r="I189" s="147"/>
      <c r="J189" s="148"/>
      <c r="K189" s="147"/>
      <c r="L189" s="147"/>
      <c r="M189" s="148"/>
      <c r="N189" s="149" t="str">
        <f t="shared" si="9"/>
        <v/>
      </c>
      <c r="O189" s="150" t="str">
        <f t="shared" si="8"/>
        <v/>
      </c>
      <c r="P189" s="151"/>
      <c r="Q189" s="453"/>
      <c r="R189" s="152" t="str">
        <f>IF(OR($D189="",$S189=""),"",$S189-VLOOKUP($V189,RF_Req!$A$2:$H$3,8))</f>
        <v/>
      </c>
      <c r="S189" s="453"/>
      <c r="T189" s="453"/>
      <c r="U189" s="151"/>
      <c r="V189" s="126" t="e">
        <f>VLOOKUP($D189,RF_Req!$K$2:$L$11,2)</f>
        <v>#N/A</v>
      </c>
    </row>
    <row r="190" spans="1:22" x14ac:dyDescent="0.25">
      <c r="A190" s="125"/>
      <c r="B190" s="453"/>
      <c r="C190" s="453"/>
      <c r="D190" s="454"/>
      <c r="E190" s="456"/>
      <c r="F190" s="154" t="str">
        <f t="shared" si="7"/>
        <v/>
      </c>
      <c r="G190" s="148" t="str">
        <f>IF($D190="","",VLOOKUP($V190,RF_Req!$A$2:$H$3,3))</f>
        <v/>
      </c>
      <c r="H190" s="147"/>
      <c r="I190" s="147"/>
      <c r="J190" s="148"/>
      <c r="K190" s="147"/>
      <c r="L190" s="147"/>
      <c r="M190" s="148"/>
      <c r="N190" s="149" t="str">
        <f t="shared" si="9"/>
        <v/>
      </c>
      <c r="O190" s="150" t="str">
        <f t="shared" si="8"/>
        <v/>
      </c>
      <c r="P190" s="151"/>
      <c r="Q190" s="453"/>
      <c r="R190" s="152" t="str">
        <f>IF(OR($D190="",$S190=""),"",$S190-VLOOKUP($V190,RF_Req!$A$2:$H$3,8))</f>
        <v/>
      </c>
      <c r="S190" s="453"/>
      <c r="T190" s="453"/>
      <c r="U190" s="151"/>
      <c r="V190" s="126" t="e">
        <f>VLOOKUP($D190,RF_Req!$K$2:$L$11,2)</f>
        <v>#N/A</v>
      </c>
    </row>
    <row r="191" spans="1:22" x14ac:dyDescent="0.25">
      <c r="A191" s="125"/>
      <c r="B191" s="453"/>
      <c r="C191" s="453"/>
      <c r="D191" s="454"/>
      <c r="E191" s="456"/>
      <c r="F191" s="154" t="str">
        <f t="shared" si="7"/>
        <v/>
      </c>
      <c r="G191" s="148" t="str">
        <f>IF($D191="","",VLOOKUP($V191,RF_Req!$A$2:$H$3,3))</f>
        <v/>
      </c>
      <c r="H191" s="147"/>
      <c r="I191" s="147"/>
      <c r="J191" s="148"/>
      <c r="K191" s="147"/>
      <c r="L191" s="147"/>
      <c r="M191" s="148"/>
      <c r="N191" s="149" t="str">
        <f t="shared" si="9"/>
        <v/>
      </c>
      <c r="O191" s="150" t="str">
        <f t="shared" si="8"/>
        <v/>
      </c>
      <c r="P191" s="151"/>
      <c r="Q191" s="453"/>
      <c r="R191" s="152" t="str">
        <f>IF(OR($D191="",$S191=""),"",$S191-VLOOKUP($V191,RF_Req!$A$2:$H$3,8))</f>
        <v/>
      </c>
      <c r="S191" s="453"/>
      <c r="T191" s="453"/>
      <c r="U191" s="151"/>
      <c r="V191" s="126" t="e">
        <f>VLOOKUP($D191,RF_Req!$K$2:$L$11,2)</f>
        <v>#N/A</v>
      </c>
    </row>
    <row r="192" spans="1:22" x14ac:dyDescent="0.25">
      <c r="A192" s="125"/>
      <c r="B192" s="453"/>
      <c r="C192" s="453"/>
      <c r="D192" s="454"/>
      <c r="E192" s="456"/>
      <c r="F192" s="154" t="str">
        <f t="shared" si="7"/>
        <v/>
      </c>
      <c r="G192" s="148" t="str">
        <f>IF($D192="","",VLOOKUP($V192,RF_Req!$A$2:$H$3,3))</f>
        <v/>
      </c>
      <c r="H192" s="147"/>
      <c r="I192" s="147"/>
      <c r="J192" s="148"/>
      <c r="K192" s="147"/>
      <c r="L192" s="147"/>
      <c r="M192" s="148"/>
      <c r="N192" s="149" t="str">
        <f t="shared" si="9"/>
        <v/>
      </c>
      <c r="O192" s="150" t="str">
        <f t="shared" si="8"/>
        <v/>
      </c>
      <c r="P192" s="151"/>
      <c r="Q192" s="453"/>
      <c r="R192" s="152" t="str">
        <f>IF(OR($D192="",$S192=""),"",$S192-VLOOKUP($V192,RF_Req!$A$2:$H$3,8))</f>
        <v/>
      </c>
      <c r="S192" s="453"/>
      <c r="T192" s="453"/>
      <c r="U192" s="151"/>
      <c r="V192" s="126" t="e">
        <f>VLOOKUP($D192,RF_Req!$K$2:$L$11,2)</f>
        <v>#N/A</v>
      </c>
    </row>
    <row r="193" spans="1:22" x14ac:dyDescent="0.25">
      <c r="A193" s="125"/>
      <c r="B193" s="453"/>
      <c r="C193" s="453"/>
      <c r="D193" s="454"/>
      <c r="E193" s="456"/>
      <c r="F193" s="154" t="str">
        <f t="shared" si="7"/>
        <v/>
      </c>
      <c r="G193" s="148" t="str">
        <f>IF($D193="","",VLOOKUP($V193,RF_Req!$A$2:$H$3,3))</f>
        <v/>
      </c>
      <c r="H193" s="147"/>
      <c r="I193" s="147"/>
      <c r="J193" s="148"/>
      <c r="K193" s="147"/>
      <c r="L193" s="147"/>
      <c r="M193" s="148"/>
      <c r="N193" s="149" t="str">
        <f t="shared" si="9"/>
        <v/>
      </c>
      <c r="O193" s="150" t="str">
        <f t="shared" si="8"/>
        <v/>
      </c>
      <c r="P193" s="151"/>
      <c r="Q193" s="453"/>
      <c r="R193" s="152" t="str">
        <f>IF(OR($D193="",$S193=""),"",$S193-VLOOKUP($V193,RF_Req!$A$2:$H$3,8))</f>
        <v/>
      </c>
      <c r="S193" s="453"/>
      <c r="T193" s="453"/>
      <c r="U193" s="151"/>
      <c r="V193" s="126" t="e">
        <f>VLOOKUP($D193,RF_Req!$K$2:$L$11,2)</f>
        <v>#N/A</v>
      </c>
    </row>
    <row r="194" spans="1:22" x14ac:dyDescent="0.25">
      <c r="A194" s="125"/>
      <c r="B194" s="453"/>
      <c r="C194" s="453"/>
      <c r="D194" s="454"/>
      <c r="E194" s="456"/>
      <c r="F194" s="154" t="str">
        <f t="shared" si="7"/>
        <v/>
      </c>
      <c r="G194" s="148" t="str">
        <f>IF($D194="","",VLOOKUP($V194,RF_Req!$A$2:$H$3,3))</f>
        <v/>
      </c>
      <c r="H194" s="147"/>
      <c r="I194" s="147"/>
      <c r="J194" s="148"/>
      <c r="K194" s="147"/>
      <c r="L194" s="147"/>
      <c r="M194" s="148"/>
      <c r="N194" s="149" t="str">
        <f t="shared" si="9"/>
        <v/>
      </c>
      <c r="O194" s="150" t="str">
        <f t="shared" si="8"/>
        <v/>
      </c>
      <c r="P194" s="151"/>
      <c r="Q194" s="453"/>
      <c r="R194" s="152" t="str">
        <f>IF(OR($D194="",$S194=""),"",$S194-VLOOKUP($V194,RF_Req!$A$2:$H$3,8))</f>
        <v/>
      </c>
      <c r="S194" s="453"/>
      <c r="T194" s="453"/>
      <c r="U194" s="151"/>
      <c r="V194" s="126" t="e">
        <f>VLOOKUP($D194,RF_Req!$K$2:$L$11,2)</f>
        <v>#N/A</v>
      </c>
    </row>
    <row r="195" spans="1:22" x14ac:dyDescent="0.25">
      <c r="A195" s="125"/>
      <c r="B195" s="453"/>
      <c r="C195" s="453"/>
      <c r="D195" s="454"/>
      <c r="E195" s="456"/>
      <c r="F195" s="154" t="str">
        <f t="shared" si="7"/>
        <v/>
      </c>
      <c r="G195" s="148" t="str">
        <f>IF($D195="","",VLOOKUP($V195,RF_Req!$A$2:$H$3,3))</f>
        <v/>
      </c>
      <c r="H195" s="147"/>
      <c r="I195" s="147"/>
      <c r="J195" s="148"/>
      <c r="K195" s="147"/>
      <c r="L195" s="147"/>
      <c r="M195" s="148"/>
      <c r="N195" s="149" t="str">
        <f t="shared" si="9"/>
        <v/>
      </c>
      <c r="O195" s="150" t="str">
        <f t="shared" si="8"/>
        <v/>
      </c>
      <c r="P195" s="151"/>
      <c r="Q195" s="453"/>
      <c r="R195" s="152" t="str">
        <f>IF(OR($D195="",$S195=""),"",$S195-VLOOKUP($V195,RF_Req!$A$2:$H$3,8))</f>
        <v/>
      </c>
      <c r="S195" s="453"/>
      <c r="T195" s="453"/>
      <c r="U195" s="151"/>
      <c r="V195" s="126" t="e">
        <f>VLOOKUP($D195,RF_Req!$K$2:$L$11,2)</f>
        <v>#N/A</v>
      </c>
    </row>
    <row r="196" spans="1:22" x14ac:dyDescent="0.25">
      <c r="A196" s="125"/>
      <c r="B196" s="453"/>
      <c r="C196" s="453"/>
      <c r="D196" s="454"/>
      <c r="E196" s="456"/>
      <c r="F196" s="154" t="str">
        <f t="shared" si="7"/>
        <v/>
      </c>
      <c r="G196" s="148" t="str">
        <f>IF($D196="","",VLOOKUP($V196,RF_Req!$A$2:$H$3,3))</f>
        <v/>
      </c>
      <c r="H196" s="147"/>
      <c r="I196" s="147"/>
      <c r="J196" s="148"/>
      <c r="K196" s="147"/>
      <c r="L196" s="147"/>
      <c r="M196" s="148"/>
      <c r="N196" s="149" t="str">
        <f t="shared" si="9"/>
        <v/>
      </c>
      <c r="O196" s="150" t="str">
        <f t="shared" si="8"/>
        <v/>
      </c>
      <c r="P196" s="151"/>
      <c r="Q196" s="453"/>
      <c r="R196" s="152" t="str">
        <f>IF(OR($D196="",$S196=""),"",$S196-VLOOKUP($V196,RF_Req!$A$2:$H$3,8))</f>
        <v/>
      </c>
      <c r="S196" s="453"/>
      <c r="T196" s="453"/>
      <c r="U196" s="151"/>
      <c r="V196" s="126" t="e">
        <f>VLOOKUP($D196,RF_Req!$K$2:$L$11,2)</f>
        <v>#N/A</v>
      </c>
    </row>
    <row r="197" spans="1:22" x14ac:dyDescent="0.25">
      <c r="A197" s="125"/>
      <c r="B197" s="453"/>
      <c r="C197" s="453"/>
      <c r="D197" s="454"/>
      <c r="E197" s="456"/>
      <c r="F197" s="154" t="str">
        <f t="shared" si="7"/>
        <v/>
      </c>
      <c r="G197" s="148" t="str">
        <f>IF($D197="","",VLOOKUP($V197,RF_Req!$A$2:$H$3,3))</f>
        <v/>
      </c>
      <c r="H197" s="147"/>
      <c r="I197" s="147"/>
      <c r="J197" s="148"/>
      <c r="K197" s="147"/>
      <c r="L197" s="147"/>
      <c r="M197" s="148"/>
      <c r="N197" s="149" t="str">
        <f t="shared" si="9"/>
        <v/>
      </c>
      <c r="O197" s="150" t="str">
        <f t="shared" si="8"/>
        <v/>
      </c>
      <c r="P197" s="151"/>
      <c r="Q197" s="453"/>
      <c r="R197" s="152" t="str">
        <f>IF(OR($D197="",$S197=""),"",$S197-VLOOKUP($V197,RF_Req!$A$2:$H$3,8))</f>
        <v/>
      </c>
      <c r="S197" s="453"/>
      <c r="T197" s="453"/>
      <c r="U197" s="151"/>
      <c r="V197" s="126" t="e">
        <f>VLOOKUP($D197,RF_Req!$K$2:$L$11,2)</f>
        <v>#N/A</v>
      </c>
    </row>
    <row r="198" spans="1:22" x14ac:dyDescent="0.25">
      <c r="A198" s="125"/>
      <c r="B198" s="453"/>
      <c r="C198" s="453"/>
      <c r="D198" s="454"/>
      <c r="E198" s="456"/>
      <c r="F198" s="154" t="str">
        <f t="shared" si="7"/>
        <v/>
      </c>
      <c r="G198" s="148" t="str">
        <f>IF($D198="","",VLOOKUP($V198,RF_Req!$A$2:$H$3,3))</f>
        <v/>
      </c>
      <c r="H198" s="147"/>
      <c r="I198" s="147"/>
      <c r="J198" s="148"/>
      <c r="K198" s="147"/>
      <c r="L198" s="147"/>
      <c r="M198" s="148"/>
      <c r="N198" s="149" t="str">
        <f t="shared" si="9"/>
        <v/>
      </c>
      <c r="O198" s="150" t="str">
        <f t="shared" si="8"/>
        <v/>
      </c>
      <c r="P198" s="151"/>
      <c r="Q198" s="453"/>
      <c r="R198" s="152" t="str">
        <f>IF(OR($D198="",$S198=""),"",$S198-VLOOKUP($V198,RF_Req!$A$2:$H$3,8))</f>
        <v/>
      </c>
      <c r="S198" s="453"/>
      <c r="T198" s="453"/>
      <c r="U198" s="151"/>
      <c r="V198" s="126" t="e">
        <f>VLOOKUP($D198,RF_Req!$K$2:$L$11,2)</f>
        <v>#N/A</v>
      </c>
    </row>
    <row r="199" spans="1:22" x14ac:dyDescent="0.25">
      <c r="A199" s="125"/>
      <c r="B199" s="453"/>
      <c r="C199" s="453"/>
      <c r="D199" s="454"/>
      <c r="E199" s="456"/>
      <c r="F199" s="154" t="str">
        <f t="shared" si="7"/>
        <v/>
      </c>
      <c r="G199" s="148" t="str">
        <f>IF($D199="","",VLOOKUP($V199,RF_Req!$A$2:$H$3,3))</f>
        <v/>
      </c>
      <c r="H199" s="147"/>
      <c r="I199" s="147"/>
      <c r="J199" s="148"/>
      <c r="K199" s="147"/>
      <c r="L199" s="147"/>
      <c r="M199" s="148"/>
      <c r="N199" s="149" t="str">
        <f t="shared" si="9"/>
        <v/>
      </c>
      <c r="O199" s="150" t="str">
        <f t="shared" si="8"/>
        <v/>
      </c>
      <c r="P199" s="151"/>
      <c r="Q199" s="453"/>
      <c r="R199" s="152" t="str">
        <f>IF(OR($D199="",$S199=""),"",$S199-VLOOKUP($V199,RF_Req!$A$2:$H$3,8))</f>
        <v/>
      </c>
      <c r="S199" s="453"/>
      <c r="T199" s="453"/>
      <c r="U199" s="151"/>
      <c r="V199" s="126" t="e">
        <f>VLOOKUP($D199,RF_Req!$K$2:$L$11,2)</f>
        <v>#N/A</v>
      </c>
    </row>
    <row r="200" spans="1:22" x14ac:dyDescent="0.25">
      <c r="A200" s="125"/>
      <c r="B200" s="453"/>
      <c r="C200" s="453"/>
      <c r="D200" s="454"/>
      <c r="E200" s="456"/>
      <c r="F200" s="154" t="str">
        <f t="shared" si="7"/>
        <v/>
      </c>
      <c r="G200" s="148" t="str">
        <f>IF($D200="","",VLOOKUP($V200,RF_Req!$A$2:$H$3,3))</f>
        <v/>
      </c>
      <c r="H200" s="147"/>
      <c r="I200" s="147"/>
      <c r="J200" s="148"/>
      <c r="K200" s="147"/>
      <c r="L200" s="147"/>
      <c r="M200" s="148"/>
      <c r="N200" s="149" t="str">
        <f t="shared" si="9"/>
        <v/>
      </c>
      <c r="O200" s="150" t="str">
        <f t="shared" si="8"/>
        <v/>
      </c>
      <c r="P200" s="151"/>
      <c r="Q200" s="453"/>
      <c r="R200" s="152" t="str">
        <f>IF(OR($D200="",$S200=""),"",$S200-VLOOKUP($V200,RF_Req!$A$2:$H$3,8))</f>
        <v/>
      </c>
      <c r="S200" s="453"/>
      <c r="T200" s="453"/>
      <c r="U200" s="151"/>
      <c r="V200" s="126" t="e">
        <f>VLOOKUP($D200,RF_Req!$K$2:$L$11,2)</f>
        <v>#N/A</v>
      </c>
    </row>
    <row r="201" spans="1:22" x14ac:dyDescent="0.25">
      <c r="A201" s="125"/>
      <c r="B201" s="453"/>
      <c r="C201" s="453"/>
      <c r="D201" s="454"/>
      <c r="E201" s="456"/>
      <c r="F201" s="154" t="str">
        <f t="shared" si="7"/>
        <v/>
      </c>
      <c r="G201" s="148" t="str">
        <f>IF($D201="","",VLOOKUP($V201,RF_Req!$A$2:$H$3,3))</f>
        <v/>
      </c>
      <c r="H201" s="147"/>
      <c r="I201" s="147"/>
      <c r="J201" s="148"/>
      <c r="K201" s="147"/>
      <c r="L201" s="147"/>
      <c r="M201" s="148"/>
      <c r="N201" s="149" t="str">
        <f t="shared" si="9"/>
        <v/>
      </c>
      <c r="O201" s="150" t="str">
        <f t="shared" si="8"/>
        <v/>
      </c>
      <c r="P201" s="151"/>
      <c r="Q201" s="453"/>
      <c r="R201" s="152" t="str">
        <f>IF(OR($D201="",$S201=""),"",$S201-VLOOKUP($V201,RF_Req!$A$2:$H$3,8))</f>
        <v/>
      </c>
      <c r="S201" s="453"/>
      <c r="T201" s="453"/>
      <c r="U201" s="151"/>
      <c r="V201" s="126" t="e">
        <f>VLOOKUP($D201,RF_Req!$K$2:$L$11,2)</f>
        <v>#N/A</v>
      </c>
    </row>
    <row r="202" spans="1:22" x14ac:dyDescent="0.25">
      <c r="A202" s="125"/>
      <c r="B202" s="453"/>
      <c r="C202" s="453"/>
      <c r="D202" s="454"/>
      <c r="E202" s="456"/>
      <c r="F202" s="154" t="str">
        <f t="shared" si="7"/>
        <v/>
      </c>
      <c r="G202" s="148" t="str">
        <f>IF($D202="","",VLOOKUP($V202,RF_Req!$A$2:$H$3,3))</f>
        <v/>
      </c>
      <c r="H202" s="147"/>
      <c r="I202" s="147"/>
      <c r="J202" s="148"/>
      <c r="K202" s="147"/>
      <c r="L202" s="147"/>
      <c r="M202" s="148"/>
      <c r="N202" s="149" t="str">
        <f t="shared" si="9"/>
        <v/>
      </c>
      <c r="O202" s="150" t="str">
        <f t="shared" si="8"/>
        <v/>
      </c>
      <c r="P202" s="151"/>
      <c r="Q202" s="453"/>
      <c r="R202" s="152" t="str">
        <f>IF(OR($D202="",$S202=""),"",$S202-VLOOKUP($V202,RF_Req!$A$2:$H$3,8))</f>
        <v/>
      </c>
      <c r="S202" s="453"/>
      <c r="T202" s="453"/>
      <c r="U202" s="151"/>
      <c r="V202" s="126" t="e">
        <f>VLOOKUP($D202,RF_Req!$K$2:$L$11,2)</f>
        <v>#N/A</v>
      </c>
    </row>
    <row r="203" spans="1:22" x14ac:dyDescent="0.25">
      <c r="A203" s="125"/>
      <c r="B203" s="453"/>
      <c r="C203" s="453"/>
      <c r="D203" s="454"/>
      <c r="E203" s="456"/>
      <c r="F203" s="154" t="str">
        <f t="shared" si="7"/>
        <v/>
      </c>
      <c r="G203" s="148" t="str">
        <f>IF($D203="","",VLOOKUP($V203,RF_Req!$A$2:$H$3,3))</f>
        <v/>
      </c>
      <c r="H203" s="147"/>
      <c r="I203" s="147"/>
      <c r="J203" s="148"/>
      <c r="K203" s="147"/>
      <c r="L203" s="147"/>
      <c r="M203" s="148"/>
      <c r="N203" s="149" t="str">
        <f t="shared" si="9"/>
        <v/>
      </c>
      <c r="O203" s="150" t="str">
        <f t="shared" si="8"/>
        <v/>
      </c>
      <c r="P203" s="151"/>
      <c r="Q203" s="453"/>
      <c r="R203" s="152" t="str">
        <f>IF(OR($D203="",$S203=""),"",$S203-VLOOKUP($V203,RF_Req!$A$2:$H$3,8))</f>
        <v/>
      </c>
      <c r="S203" s="453"/>
      <c r="T203" s="453"/>
      <c r="U203" s="151"/>
      <c r="V203" s="126" t="e">
        <f>VLOOKUP($D203,RF_Req!$K$2:$L$11,2)</f>
        <v>#N/A</v>
      </c>
    </row>
    <row r="204" spans="1:22" x14ac:dyDescent="0.25">
      <c r="A204" s="125"/>
      <c r="B204" s="453"/>
      <c r="C204" s="453"/>
      <c r="D204" s="454"/>
      <c r="E204" s="456"/>
      <c r="F204" s="154" t="str">
        <f t="shared" si="7"/>
        <v/>
      </c>
      <c r="G204" s="148" t="str">
        <f>IF($D204="","",VLOOKUP($V204,RF_Req!$A$2:$H$3,3))</f>
        <v/>
      </c>
      <c r="H204" s="147"/>
      <c r="I204" s="147"/>
      <c r="J204" s="148"/>
      <c r="K204" s="147"/>
      <c r="L204" s="147"/>
      <c r="M204" s="148"/>
      <c r="N204" s="149" t="str">
        <f t="shared" si="9"/>
        <v/>
      </c>
      <c r="O204" s="150" t="str">
        <f t="shared" si="8"/>
        <v/>
      </c>
      <c r="P204" s="151"/>
      <c r="Q204" s="453"/>
      <c r="R204" s="152" t="str">
        <f>IF(OR($D204="",$S204=""),"",$S204-VLOOKUP($V204,RF_Req!$A$2:$H$3,8))</f>
        <v/>
      </c>
      <c r="S204" s="453"/>
      <c r="T204" s="453"/>
      <c r="U204" s="151"/>
      <c r="V204" s="126" t="e">
        <f>VLOOKUP($D204,RF_Req!$K$2:$L$11,2)</f>
        <v>#N/A</v>
      </c>
    </row>
    <row r="205" spans="1:22" x14ac:dyDescent="0.25">
      <c r="A205" s="125"/>
      <c r="B205" s="453"/>
      <c r="C205" s="453"/>
      <c r="D205" s="454"/>
      <c r="E205" s="456"/>
      <c r="F205" s="154" t="str">
        <f t="shared" si="7"/>
        <v/>
      </c>
      <c r="G205" s="148" t="str">
        <f>IF($D205="","",VLOOKUP($V205,RF_Req!$A$2:$H$3,3))</f>
        <v/>
      </c>
      <c r="H205" s="147"/>
      <c r="I205" s="147"/>
      <c r="J205" s="148"/>
      <c r="K205" s="147"/>
      <c r="L205" s="147"/>
      <c r="M205" s="148"/>
      <c r="N205" s="149" t="str">
        <f t="shared" si="9"/>
        <v/>
      </c>
      <c r="O205" s="150" t="str">
        <f t="shared" si="8"/>
        <v/>
      </c>
      <c r="P205" s="151"/>
      <c r="Q205" s="453"/>
      <c r="R205" s="152" t="str">
        <f>IF(OR($D205="",$S205=""),"",$S205-VLOOKUP($V205,RF_Req!$A$2:$H$3,8))</f>
        <v/>
      </c>
      <c r="S205" s="453"/>
      <c r="T205" s="453"/>
      <c r="U205" s="151"/>
      <c r="V205" s="126" t="e">
        <f>VLOOKUP($D205,RF_Req!$K$2:$L$11,2)</f>
        <v>#N/A</v>
      </c>
    </row>
    <row r="206" spans="1:22" x14ac:dyDescent="0.25">
      <c r="A206" s="125"/>
      <c r="B206" s="453"/>
      <c r="C206" s="453"/>
      <c r="D206" s="454"/>
      <c r="E206" s="456"/>
      <c r="F206" s="154" t="str">
        <f t="shared" si="7"/>
        <v/>
      </c>
      <c r="G206" s="148" t="str">
        <f>IF($D206="","",VLOOKUP($V206,RF_Req!$A$2:$H$3,3))</f>
        <v/>
      </c>
      <c r="H206" s="147"/>
      <c r="I206" s="147"/>
      <c r="J206" s="148"/>
      <c r="K206" s="147"/>
      <c r="L206" s="147"/>
      <c r="M206" s="148"/>
      <c r="N206" s="149" t="str">
        <f t="shared" si="9"/>
        <v/>
      </c>
      <c r="O206" s="150" t="str">
        <f t="shared" si="8"/>
        <v/>
      </c>
      <c r="P206" s="151"/>
      <c r="Q206" s="453"/>
      <c r="R206" s="152" t="str">
        <f>IF(OR($D206="",$S206=""),"",$S206-VLOOKUP($V206,RF_Req!$A$2:$H$3,8))</f>
        <v/>
      </c>
      <c r="S206" s="453"/>
      <c r="T206" s="453"/>
      <c r="U206" s="151"/>
      <c r="V206" s="126" t="e">
        <f>VLOOKUP($D206,RF_Req!$K$2:$L$11,2)</f>
        <v>#N/A</v>
      </c>
    </row>
    <row r="207" spans="1:22" x14ac:dyDescent="0.25">
      <c r="A207" s="125"/>
      <c r="B207" s="453"/>
      <c r="C207" s="453"/>
      <c r="D207" s="454"/>
      <c r="E207" s="456"/>
      <c r="F207" s="154" t="str">
        <f t="shared" si="7"/>
        <v/>
      </c>
      <c r="G207" s="148" t="str">
        <f>IF($D207="","",VLOOKUP($V207,RF_Req!$A$2:$H$3,3))</f>
        <v/>
      </c>
      <c r="H207" s="147"/>
      <c r="I207" s="147"/>
      <c r="J207" s="148"/>
      <c r="K207" s="147"/>
      <c r="L207" s="147"/>
      <c r="M207" s="148"/>
      <c r="N207" s="149" t="str">
        <f t="shared" si="9"/>
        <v/>
      </c>
      <c r="O207" s="150" t="str">
        <f t="shared" si="8"/>
        <v/>
      </c>
      <c r="P207" s="151"/>
      <c r="Q207" s="453"/>
      <c r="R207" s="152" t="str">
        <f>IF(OR($D207="",$S207=""),"",$S207-VLOOKUP($V207,RF_Req!$A$2:$H$3,8))</f>
        <v/>
      </c>
      <c r="S207" s="453"/>
      <c r="T207" s="453"/>
      <c r="U207" s="151"/>
      <c r="V207" s="126" t="e">
        <f>VLOOKUP($D207,RF_Req!$K$2:$L$11,2)</f>
        <v>#N/A</v>
      </c>
    </row>
    <row r="208" spans="1:22" x14ac:dyDescent="0.25">
      <c r="A208" s="125"/>
      <c r="B208" s="453"/>
      <c r="C208" s="453"/>
      <c r="D208" s="454"/>
      <c r="E208" s="456"/>
      <c r="F208" s="154" t="str">
        <f t="shared" si="7"/>
        <v/>
      </c>
      <c r="G208" s="148" t="str">
        <f>IF($D208="","",VLOOKUP($V208,RF_Req!$A$2:$H$3,3))</f>
        <v/>
      </c>
      <c r="H208" s="147"/>
      <c r="I208" s="147"/>
      <c r="J208" s="148"/>
      <c r="K208" s="147"/>
      <c r="L208" s="147"/>
      <c r="M208" s="148"/>
      <c r="N208" s="149" t="str">
        <f t="shared" si="9"/>
        <v/>
      </c>
      <c r="O208" s="150" t="str">
        <f t="shared" si="8"/>
        <v/>
      </c>
      <c r="P208" s="151"/>
      <c r="Q208" s="453"/>
      <c r="R208" s="152" t="str">
        <f>IF(OR($D208="",$S208=""),"",$S208-VLOOKUP($V208,RF_Req!$A$2:$H$3,8))</f>
        <v/>
      </c>
      <c r="S208" s="453"/>
      <c r="T208" s="453"/>
      <c r="U208" s="151"/>
      <c r="V208" s="126" t="e">
        <f>VLOOKUP($D208,RF_Req!$K$2:$L$11,2)</f>
        <v>#N/A</v>
      </c>
    </row>
    <row r="209" spans="1:22" x14ac:dyDescent="0.25">
      <c r="A209" s="125"/>
      <c r="B209" s="453"/>
      <c r="C209" s="453"/>
      <c r="D209" s="454"/>
      <c r="E209" s="456"/>
      <c r="F209" s="154" t="str">
        <f t="shared" ref="F209:F272" si="10">IF(OR($D209="",$Q209="",$G209=""),"",$Q209*$G209)</f>
        <v/>
      </c>
      <c r="G209" s="148" t="str">
        <f>IF($D209="","",VLOOKUP($V209,RF_Req!$A$2:$H$3,3))</f>
        <v/>
      </c>
      <c r="H209" s="147"/>
      <c r="I209" s="147"/>
      <c r="J209" s="148"/>
      <c r="K209" s="147"/>
      <c r="L209" s="147"/>
      <c r="M209" s="148"/>
      <c r="N209" s="149" t="str">
        <f t="shared" si="9"/>
        <v/>
      </c>
      <c r="O209" s="150" t="str">
        <f t="shared" ref="O209:O272" si="11">IF(OR($D209="",$R209=""),"",$R209)</f>
        <v/>
      </c>
      <c r="P209" s="151"/>
      <c r="Q209" s="453"/>
      <c r="R209" s="152" t="str">
        <f>IF(OR($D209="",$S209=""),"",$S209-VLOOKUP($V209,RF_Req!$A$2:$H$3,8))</f>
        <v/>
      </c>
      <c r="S209" s="453"/>
      <c r="T209" s="453"/>
      <c r="U209" s="151"/>
      <c r="V209" s="126" t="e">
        <f>VLOOKUP($D209,RF_Req!$K$2:$L$11,2)</f>
        <v>#N/A</v>
      </c>
    </row>
    <row r="210" spans="1:22" x14ac:dyDescent="0.25">
      <c r="A210" s="125"/>
      <c r="B210" s="453"/>
      <c r="C210" s="453"/>
      <c r="D210" s="454"/>
      <c r="E210" s="456"/>
      <c r="F210" s="154" t="str">
        <f t="shared" si="10"/>
        <v/>
      </c>
      <c r="G210" s="148" t="str">
        <f>IF($D210="","",VLOOKUP($V210,RF_Req!$A$2:$H$3,3))</f>
        <v/>
      </c>
      <c r="H210" s="147"/>
      <c r="I210" s="147"/>
      <c r="J210" s="148"/>
      <c r="K210" s="147"/>
      <c r="L210" s="147"/>
      <c r="M210" s="148"/>
      <c r="N210" s="149" t="str">
        <f t="shared" si="9"/>
        <v/>
      </c>
      <c r="O210" s="150" t="str">
        <f t="shared" si="11"/>
        <v/>
      </c>
      <c r="P210" s="151"/>
      <c r="Q210" s="453"/>
      <c r="R210" s="152" t="str">
        <f>IF(OR($D210="",$S210=""),"",$S210-VLOOKUP($V210,RF_Req!$A$2:$H$3,8))</f>
        <v/>
      </c>
      <c r="S210" s="453"/>
      <c r="T210" s="453"/>
      <c r="U210" s="151"/>
      <c r="V210" s="126" t="e">
        <f>VLOOKUP($D210,RF_Req!$K$2:$L$11,2)</f>
        <v>#N/A</v>
      </c>
    </row>
    <row r="211" spans="1:22" x14ac:dyDescent="0.25">
      <c r="A211" s="125"/>
      <c r="B211" s="453"/>
      <c r="C211" s="453"/>
      <c r="D211" s="454"/>
      <c r="E211" s="456"/>
      <c r="F211" s="154" t="str">
        <f t="shared" si="10"/>
        <v/>
      </c>
      <c r="G211" s="148" t="str">
        <f>IF($D211="","",VLOOKUP($V211,RF_Req!$A$2:$H$3,3))</f>
        <v/>
      </c>
      <c r="H211" s="147"/>
      <c r="I211" s="147"/>
      <c r="J211" s="148"/>
      <c r="K211" s="147"/>
      <c r="L211" s="147"/>
      <c r="M211" s="148"/>
      <c r="N211" s="149" t="str">
        <f t="shared" si="9"/>
        <v/>
      </c>
      <c r="O211" s="150" t="str">
        <f t="shared" si="11"/>
        <v/>
      </c>
      <c r="P211" s="151"/>
      <c r="Q211" s="453"/>
      <c r="R211" s="152" t="str">
        <f>IF(OR($D211="",$S211=""),"",$S211-VLOOKUP($V211,RF_Req!$A$2:$H$3,8))</f>
        <v/>
      </c>
      <c r="S211" s="453"/>
      <c r="T211" s="453"/>
      <c r="U211" s="151"/>
      <c r="V211" s="126" t="e">
        <f>VLOOKUP($D211,RF_Req!$K$2:$L$11,2)</f>
        <v>#N/A</v>
      </c>
    </row>
    <row r="212" spans="1:22" x14ac:dyDescent="0.25">
      <c r="A212" s="125"/>
      <c r="B212" s="453"/>
      <c r="C212" s="453"/>
      <c r="D212" s="454"/>
      <c r="E212" s="456"/>
      <c r="F212" s="154" t="str">
        <f t="shared" si="10"/>
        <v/>
      </c>
      <c r="G212" s="148" t="str">
        <f>IF($D212="","",VLOOKUP($V212,RF_Req!$A$2:$H$3,3))</f>
        <v/>
      </c>
      <c r="H212" s="147"/>
      <c r="I212" s="147"/>
      <c r="J212" s="148"/>
      <c r="K212" s="147"/>
      <c r="L212" s="147"/>
      <c r="M212" s="148"/>
      <c r="N212" s="149" t="str">
        <f t="shared" si="9"/>
        <v/>
      </c>
      <c r="O212" s="150" t="str">
        <f t="shared" si="11"/>
        <v/>
      </c>
      <c r="P212" s="151"/>
      <c r="Q212" s="453"/>
      <c r="R212" s="152" t="str">
        <f>IF(OR($D212="",$S212=""),"",$S212-VLOOKUP($V212,RF_Req!$A$2:$H$3,8))</f>
        <v/>
      </c>
      <c r="S212" s="453"/>
      <c r="T212" s="453"/>
      <c r="U212" s="151"/>
      <c r="V212" s="126" t="e">
        <f>VLOOKUP($D212,RF_Req!$K$2:$L$11,2)</f>
        <v>#N/A</v>
      </c>
    </row>
    <row r="213" spans="1:22" x14ac:dyDescent="0.25">
      <c r="A213" s="125"/>
      <c r="B213" s="453"/>
      <c r="C213" s="453"/>
      <c r="D213" s="454"/>
      <c r="E213" s="456"/>
      <c r="F213" s="154" t="str">
        <f t="shared" si="10"/>
        <v/>
      </c>
      <c r="G213" s="148" t="str">
        <f>IF($D213="","",VLOOKUP($V213,RF_Req!$A$2:$H$3,3))</f>
        <v/>
      </c>
      <c r="H213" s="147"/>
      <c r="I213" s="147"/>
      <c r="J213" s="148"/>
      <c r="K213" s="147"/>
      <c r="L213" s="147"/>
      <c r="M213" s="148"/>
      <c r="N213" s="149" t="str">
        <f t="shared" si="9"/>
        <v/>
      </c>
      <c r="O213" s="150" t="str">
        <f t="shared" si="11"/>
        <v/>
      </c>
      <c r="P213" s="151"/>
      <c r="Q213" s="453"/>
      <c r="R213" s="152" t="str">
        <f>IF(OR($D213="",$S213=""),"",$S213-VLOOKUP($V213,RF_Req!$A$2:$H$3,8))</f>
        <v/>
      </c>
      <c r="S213" s="453"/>
      <c r="T213" s="453"/>
      <c r="U213" s="151"/>
      <c r="V213" s="126" t="e">
        <f>VLOOKUP($D213,RF_Req!$K$2:$L$11,2)</f>
        <v>#N/A</v>
      </c>
    </row>
    <row r="214" spans="1:22" x14ac:dyDescent="0.25">
      <c r="A214" s="125"/>
      <c r="B214" s="453"/>
      <c r="C214" s="453"/>
      <c r="D214" s="454"/>
      <c r="E214" s="456"/>
      <c r="F214" s="154" t="str">
        <f t="shared" si="10"/>
        <v/>
      </c>
      <c r="G214" s="148" t="str">
        <f>IF($D214="","",VLOOKUP($V214,RF_Req!$A$2:$H$3,3))</f>
        <v/>
      </c>
      <c r="H214" s="147"/>
      <c r="I214" s="147"/>
      <c r="J214" s="148"/>
      <c r="K214" s="147"/>
      <c r="L214" s="147"/>
      <c r="M214" s="148"/>
      <c r="N214" s="149" t="str">
        <f t="shared" si="9"/>
        <v/>
      </c>
      <c r="O214" s="150" t="str">
        <f t="shared" si="11"/>
        <v/>
      </c>
      <c r="P214" s="151"/>
      <c r="Q214" s="453"/>
      <c r="R214" s="152" t="str">
        <f>IF(OR($D214="",$S214=""),"",$S214-VLOOKUP($V214,RF_Req!$A$2:$H$3,8))</f>
        <v/>
      </c>
      <c r="S214" s="453"/>
      <c r="T214" s="453"/>
      <c r="U214" s="151"/>
      <c r="V214" s="126" t="e">
        <f>VLOOKUP($D214,RF_Req!$K$2:$L$11,2)</f>
        <v>#N/A</v>
      </c>
    </row>
    <row r="215" spans="1:22" x14ac:dyDescent="0.25">
      <c r="A215" s="125"/>
      <c r="B215" s="453"/>
      <c r="C215" s="453"/>
      <c r="D215" s="454"/>
      <c r="E215" s="456"/>
      <c r="F215" s="154" t="str">
        <f t="shared" si="10"/>
        <v/>
      </c>
      <c r="G215" s="148" t="str">
        <f>IF($D215="","",VLOOKUP($V215,RF_Req!$A$2:$H$3,3))</f>
        <v/>
      </c>
      <c r="H215" s="147"/>
      <c r="I215" s="147"/>
      <c r="J215" s="148"/>
      <c r="K215" s="147"/>
      <c r="L215" s="147"/>
      <c r="M215" s="148"/>
      <c r="N215" s="149" t="str">
        <f t="shared" si="9"/>
        <v/>
      </c>
      <c r="O215" s="150" t="str">
        <f t="shared" si="11"/>
        <v/>
      </c>
      <c r="P215" s="151"/>
      <c r="Q215" s="453"/>
      <c r="R215" s="152" t="str">
        <f>IF(OR($D215="",$S215=""),"",$S215-VLOOKUP($V215,RF_Req!$A$2:$H$3,8))</f>
        <v/>
      </c>
      <c r="S215" s="453"/>
      <c r="T215" s="453"/>
      <c r="U215" s="151"/>
      <c r="V215" s="126" t="e">
        <f>VLOOKUP($D215,RF_Req!$K$2:$L$11,2)</f>
        <v>#N/A</v>
      </c>
    </row>
    <row r="216" spans="1:22" x14ac:dyDescent="0.25">
      <c r="A216" s="125"/>
      <c r="B216" s="453"/>
      <c r="C216" s="453"/>
      <c r="D216" s="454"/>
      <c r="E216" s="456"/>
      <c r="F216" s="154" t="str">
        <f t="shared" si="10"/>
        <v/>
      </c>
      <c r="G216" s="148" t="str">
        <f>IF($D216="","",VLOOKUP($V216,RF_Req!$A$2:$H$3,3))</f>
        <v/>
      </c>
      <c r="H216" s="147"/>
      <c r="I216" s="147"/>
      <c r="J216" s="148"/>
      <c r="K216" s="147"/>
      <c r="L216" s="147"/>
      <c r="M216" s="148"/>
      <c r="N216" s="149" t="str">
        <f t="shared" si="9"/>
        <v/>
      </c>
      <c r="O216" s="150" t="str">
        <f t="shared" si="11"/>
        <v/>
      </c>
      <c r="P216" s="151"/>
      <c r="Q216" s="453"/>
      <c r="R216" s="152" t="str">
        <f>IF(OR($D216="",$S216=""),"",$S216-VLOOKUP($V216,RF_Req!$A$2:$H$3,8))</f>
        <v/>
      </c>
      <c r="S216" s="453"/>
      <c r="T216" s="453"/>
      <c r="U216" s="151"/>
      <c r="V216" s="126" t="e">
        <f>VLOOKUP($D216,RF_Req!$K$2:$L$11,2)</f>
        <v>#N/A</v>
      </c>
    </row>
    <row r="217" spans="1:22" x14ac:dyDescent="0.25">
      <c r="A217" s="125"/>
      <c r="B217" s="453"/>
      <c r="C217" s="453"/>
      <c r="D217" s="454"/>
      <c r="E217" s="456"/>
      <c r="F217" s="154" t="str">
        <f t="shared" si="10"/>
        <v/>
      </c>
      <c r="G217" s="148" t="str">
        <f>IF($D217="","",VLOOKUP($V217,RF_Req!$A$2:$H$3,3))</f>
        <v/>
      </c>
      <c r="H217" s="147"/>
      <c r="I217" s="147"/>
      <c r="J217" s="148"/>
      <c r="K217" s="147"/>
      <c r="L217" s="147"/>
      <c r="M217" s="148"/>
      <c r="N217" s="149" t="str">
        <f t="shared" si="9"/>
        <v/>
      </c>
      <c r="O217" s="150" t="str">
        <f t="shared" si="11"/>
        <v/>
      </c>
      <c r="P217" s="151"/>
      <c r="Q217" s="453"/>
      <c r="R217" s="152" t="str">
        <f>IF(OR($D217="",$S217=""),"",$S217-VLOOKUP($V217,RF_Req!$A$2:$H$3,8))</f>
        <v/>
      </c>
      <c r="S217" s="453"/>
      <c r="T217" s="453"/>
      <c r="U217" s="151"/>
      <c r="V217" s="126" t="e">
        <f>VLOOKUP($D217,RF_Req!$K$2:$L$11,2)</f>
        <v>#N/A</v>
      </c>
    </row>
    <row r="218" spans="1:22" x14ac:dyDescent="0.25">
      <c r="A218" s="125"/>
      <c r="B218" s="453"/>
      <c r="C218" s="453"/>
      <c r="D218" s="454"/>
      <c r="E218" s="456"/>
      <c r="F218" s="154" t="str">
        <f t="shared" si="10"/>
        <v/>
      </c>
      <c r="G218" s="148" t="str">
        <f>IF($D218="","",VLOOKUP($V218,RF_Req!$A$2:$H$3,3))</f>
        <v/>
      </c>
      <c r="H218" s="147"/>
      <c r="I218" s="147"/>
      <c r="J218" s="148"/>
      <c r="K218" s="147"/>
      <c r="L218" s="147"/>
      <c r="M218" s="148"/>
      <c r="N218" s="149" t="str">
        <f t="shared" si="9"/>
        <v/>
      </c>
      <c r="O218" s="150" t="str">
        <f t="shared" si="11"/>
        <v/>
      </c>
      <c r="P218" s="151"/>
      <c r="Q218" s="453"/>
      <c r="R218" s="152" t="str">
        <f>IF(OR($D218="",$S218=""),"",$S218-VLOOKUP($V218,RF_Req!$A$2:$H$3,8))</f>
        <v/>
      </c>
      <c r="S218" s="453"/>
      <c r="T218" s="453"/>
      <c r="U218" s="151"/>
      <c r="V218" s="126" t="e">
        <f>VLOOKUP($D218,RF_Req!$K$2:$L$11,2)</f>
        <v>#N/A</v>
      </c>
    </row>
    <row r="219" spans="1:22" x14ac:dyDescent="0.25">
      <c r="A219" s="125"/>
      <c r="B219" s="453"/>
      <c r="C219" s="453"/>
      <c r="D219" s="454"/>
      <c r="E219" s="456"/>
      <c r="F219" s="154" t="str">
        <f t="shared" si="10"/>
        <v/>
      </c>
      <c r="G219" s="148" t="str">
        <f>IF($D219="","",VLOOKUP($V219,RF_Req!$A$2:$H$3,3))</f>
        <v/>
      </c>
      <c r="H219" s="147"/>
      <c r="I219" s="147"/>
      <c r="J219" s="148"/>
      <c r="K219" s="147"/>
      <c r="L219" s="147"/>
      <c r="M219" s="148"/>
      <c r="N219" s="149" t="str">
        <f t="shared" si="9"/>
        <v/>
      </c>
      <c r="O219" s="150" t="str">
        <f t="shared" si="11"/>
        <v/>
      </c>
      <c r="P219" s="151"/>
      <c r="Q219" s="453"/>
      <c r="R219" s="152" t="str">
        <f>IF(OR($D219="",$S219=""),"",$S219-VLOOKUP($V219,RF_Req!$A$2:$H$3,8))</f>
        <v/>
      </c>
      <c r="S219" s="453"/>
      <c r="T219" s="453"/>
      <c r="U219" s="151"/>
      <c r="V219" s="126" t="e">
        <f>VLOOKUP($D219,RF_Req!$K$2:$L$11,2)</f>
        <v>#N/A</v>
      </c>
    </row>
    <row r="220" spans="1:22" x14ac:dyDescent="0.25">
      <c r="A220" s="125"/>
      <c r="B220" s="453"/>
      <c r="C220" s="453"/>
      <c r="D220" s="454"/>
      <c r="E220" s="456"/>
      <c r="F220" s="154" t="str">
        <f t="shared" si="10"/>
        <v/>
      </c>
      <c r="G220" s="148" t="str">
        <f>IF($D220="","",VLOOKUP($V220,RF_Req!$A$2:$H$3,3))</f>
        <v/>
      </c>
      <c r="H220" s="147"/>
      <c r="I220" s="147"/>
      <c r="J220" s="148"/>
      <c r="K220" s="147"/>
      <c r="L220" s="147"/>
      <c r="M220" s="148"/>
      <c r="N220" s="149" t="str">
        <f t="shared" si="9"/>
        <v/>
      </c>
      <c r="O220" s="150" t="str">
        <f t="shared" si="11"/>
        <v/>
      </c>
      <c r="P220" s="151"/>
      <c r="Q220" s="453"/>
      <c r="R220" s="152" t="str">
        <f>IF(OR($D220="",$S220=""),"",$S220-VLOOKUP($V220,RF_Req!$A$2:$H$3,8))</f>
        <v/>
      </c>
      <c r="S220" s="453"/>
      <c r="T220" s="453"/>
      <c r="U220" s="151"/>
      <c r="V220" s="126" t="e">
        <f>VLOOKUP($D220,RF_Req!$K$2:$L$11,2)</f>
        <v>#N/A</v>
      </c>
    </row>
    <row r="221" spans="1:22" x14ac:dyDescent="0.25">
      <c r="A221" s="125"/>
      <c r="B221" s="453"/>
      <c r="C221" s="453"/>
      <c r="D221" s="454"/>
      <c r="E221" s="456"/>
      <c r="F221" s="154" t="str">
        <f t="shared" si="10"/>
        <v/>
      </c>
      <c r="G221" s="148" t="str">
        <f>IF($D221="","",VLOOKUP($V221,RF_Req!$A$2:$H$3,3))</f>
        <v/>
      </c>
      <c r="H221" s="147"/>
      <c r="I221" s="147"/>
      <c r="J221" s="148"/>
      <c r="K221" s="147"/>
      <c r="L221" s="147"/>
      <c r="M221" s="148"/>
      <c r="N221" s="149" t="str">
        <f t="shared" si="9"/>
        <v/>
      </c>
      <c r="O221" s="150" t="str">
        <f t="shared" si="11"/>
        <v/>
      </c>
      <c r="P221" s="151"/>
      <c r="Q221" s="453"/>
      <c r="R221" s="152" t="str">
        <f>IF(OR($D221="",$S221=""),"",$S221-VLOOKUP($V221,RF_Req!$A$2:$H$3,8))</f>
        <v/>
      </c>
      <c r="S221" s="453"/>
      <c r="T221" s="453"/>
      <c r="U221" s="151"/>
      <c r="V221" s="126" t="e">
        <f>VLOOKUP($D221,RF_Req!$K$2:$L$11,2)</f>
        <v>#N/A</v>
      </c>
    </row>
    <row r="222" spans="1:22" x14ac:dyDescent="0.25">
      <c r="A222" s="125"/>
      <c r="B222" s="453"/>
      <c r="C222" s="453"/>
      <c r="D222" s="454"/>
      <c r="E222" s="456"/>
      <c r="F222" s="154" t="str">
        <f t="shared" si="10"/>
        <v/>
      </c>
      <c r="G222" s="148" t="str">
        <f>IF($D222="","",VLOOKUP($V222,RF_Req!$A$2:$H$3,3))</f>
        <v/>
      </c>
      <c r="H222" s="147"/>
      <c r="I222" s="147"/>
      <c r="J222" s="148"/>
      <c r="K222" s="147"/>
      <c r="L222" s="147"/>
      <c r="M222" s="148"/>
      <c r="N222" s="149" t="str">
        <f t="shared" si="9"/>
        <v/>
      </c>
      <c r="O222" s="150" t="str">
        <f t="shared" si="11"/>
        <v/>
      </c>
      <c r="P222" s="151"/>
      <c r="Q222" s="453"/>
      <c r="R222" s="152" t="str">
        <f>IF(OR($D222="",$S222=""),"",$S222-VLOOKUP($V222,RF_Req!$A$2:$H$3,8))</f>
        <v/>
      </c>
      <c r="S222" s="453"/>
      <c r="T222" s="453"/>
      <c r="U222" s="151"/>
      <c r="V222" s="126" t="e">
        <f>VLOOKUP($D222,RF_Req!$K$2:$L$11,2)</f>
        <v>#N/A</v>
      </c>
    </row>
    <row r="223" spans="1:22" x14ac:dyDescent="0.25">
      <c r="A223" s="125"/>
      <c r="B223" s="453"/>
      <c r="C223" s="453"/>
      <c r="D223" s="454"/>
      <c r="E223" s="456"/>
      <c r="F223" s="154" t="str">
        <f t="shared" si="10"/>
        <v/>
      </c>
      <c r="G223" s="148" t="str">
        <f>IF($D223="","",VLOOKUP($V223,RF_Req!$A$2:$H$3,3))</f>
        <v/>
      </c>
      <c r="H223" s="147"/>
      <c r="I223" s="147"/>
      <c r="J223" s="148"/>
      <c r="K223" s="147"/>
      <c r="L223" s="147"/>
      <c r="M223" s="148"/>
      <c r="N223" s="149" t="str">
        <f t="shared" si="9"/>
        <v/>
      </c>
      <c r="O223" s="150" t="str">
        <f t="shared" si="11"/>
        <v/>
      </c>
      <c r="P223" s="151"/>
      <c r="Q223" s="453"/>
      <c r="R223" s="152" t="str">
        <f>IF(OR($D223="",$S223=""),"",$S223-VLOOKUP($V223,RF_Req!$A$2:$H$3,8))</f>
        <v/>
      </c>
      <c r="S223" s="453"/>
      <c r="T223" s="453"/>
      <c r="U223" s="151"/>
      <c r="V223" s="126" t="e">
        <f>VLOOKUP($D223,RF_Req!$K$2:$L$11,2)</f>
        <v>#N/A</v>
      </c>
    </row>
    <row r="224" spans="1:22" x14ac:dyDescent="0.25">
      <c r="A224" s="125"/>
      <c r="B224" s="453"/>
      <c r="C224" s="453"/>
      <c r="D224" s="454"/>
      <c r="E224" s="456"/>
      <c r="F224" s="154" t="str">
        <f t="shared" si="10"/>
        <v/>
      </c>
      <c r="G224" s="148" t="str">
        <f>IF($D224="","",VLOOKUP($V224,RF_Req!$A$2:$H$3,3))</f>
        <v/>
      </c>
      <c r="H224" s="147"/>
      <c r="I224" s="147"/>
      <c r="J224" s="148"/>
      <c r="K224" s="147"/>
      <c r="L224" s="147"/>
      <c r="M224" s="148"/>
      <c r="N224" s="149" t="str">
        <f t="shared" si="9"/>
        <v/>
      </c>
      <c r="O224" s="150" t="str">
        <f t="shared" si="11"/>
        <v/>
      </c>
      <c r="P224" s="151"/>
      <c r="Q224" s="453"/>
      <c r="R224" s="152" t="str">
        <f>IF(OR($D224="",$S224=""),"",$S224-VLOOKUP($V224,RF_Req!$A$2:$H$3,8))</f>
        <v/>
      </c>
      <c r="S224" s="453"/>
      <c r="T224" s="453"/>
      <c r="U224" s="151"/>
      <c r="V224" s="126" t="e">
        <f>VLOOKUP($D224,RF_Req!$K$2:$L$11,2)</f>
        <v>#N/A</v>
      </c>
    </row>
    <row r="225" spans="1:22" x14ac:dyDescent="0.25">
      <c r="A225" s="125"/>
      <c r="B225" s="453"/>
      <c r="C225" s="453"/>
      <c r="D225" s="454"/>
      <c r="E225" s="456"/>
      <c r="F225" s="154" t="str">
        <f t="shared" si="10"/>
        <v/>
      </c>
      <c r="G225" s="148" t="str">
        <f>IF($D225="","",VLOOKUP($V225,RF_Req!$A$2:$H$3,3))</f>
        <v/>
      </c>
      <c r="H225" s="147"/>
      <c r="I225" s="147"/>
      <c r="J225" s="148"/>
      <c r="K225" s="147"/>
      <c r="L225" s="147"/>
      <c r="M225" s="148"/>
      <c r="N225" s="149" t="str">
        <f t="shared" si="9"/>
        <v/>
      </c>
      <c r="O225" s="150" t="str">
        <f t="shared" si="11"/>
        <v/>
      </c>
      <c r="P225" s="151"/>
      <c r="Q225" s="453"/>
      <c r="R225" s="152" t="str">
        <f>IF(OR($D225="",$S225=""),"",$S225-VLOOKUP($V225,RF_Req!$A$2:$H$3,8))</f>
        <v/>
      </c>
      <c r="S225" s="453"/>
      <c r="T225" s="453"/>
      <c r="U225" s="151"/>
      <c r="V225" s="126" t="e">
        <f>VLOOKUP($D225,RF_Req!$K$2:$L$11,2)</f>
        <v>#N/A</v>
      </c>
    </row>
    <row r="226" spans="1:22" x14ac:dyDescent="0.25">
      <c r="A226" s="125"/>
      <c r="B226" s="453"/>
      <c r="C226" s="453"/>
      <c r="D226" s="454"/>
      <c r="E226" s="456"/>
      <c r="F226" s="154" t="str">
        <f t="shared" si="10"/>
        <v/>
      </c>
      <c r="G226" s="148" t="str">
        <f>IF($D226="","",VLOOKUP($V226,RF_Req!$A$2:$H$3,3))</f>
        <v/>
      </c>
      <c r="H226" s="147"/>
      <c r="I226" s="147"/>
      <c r="J226" s="148"/>
      <c r="K226" s="147"/>
      <c r="L226" s="147"/>
      <c r="M226" s="148"/>
      <c r="N226" s="149" t="str">
        <f t="shared" ref="N226:N289" si="12">IF($D226="","",$J$6+T226)</f>
        <v/>
      </c>
      <c r="O226" s="150" t="str">
        <f t="shared" si="11"/>
        <v/>
      </c>
      <c r="P226" s="151"/>
      <c r="Q226" s="453"/>
      <c r="R226" s="152" t="str">
        <f>IF(OR($D226="",$S226=""),"",$S226-VLOOKUP($V226,RF_Req!$A$2:$H$3,8))</f>
        <v/>
      </c>
      <c r="S226" s="453"/>
      <c r="T226" s="453"/>
      <c r="U226" s="151"/>
      <c r="V226" s="126" t="e">
        <f>VLOOKUP($D226,RF_Req!$K$2:$L$11,2)</f>
        <v>#N/A</v>
      </c>
    </row>
    <row r="227" spans="1:22" x14ac:dyDescent="0.25">
      <c r="A227" s="125"/>
      <c r="B227" s="453"/>
      <c r="C227" s="453"/>
      <c r="D227" s="454"/>
      <c r="E227" s="456"/>
      <c r="F227" s="154" t="str">
        <f t="shared" si="10"/>
        <v/>
      </c>
      <c r="G227" s="148" t="str">
        <f>IF($D227="","",VLOOKUP($V227,RF_Req!$A$2:$H$3,3))</f>
        <v/>
      </c>
      <c r="H227" s="147"/>
      <c r="I227" s="147"/>
      <c r="J227" s="148"/>
      <c r="K227" s="147"/>
      <c r="L227" s="147"/>
      <c r="M227" s="148"/>
      <c r="N227" s="149" t="str">
        <f t="shared" si="12"/>
        <v/>
      </c>
      <c r="O227" s="150" t="str">
        <f t="shared" si="11"/>
        <v/>
      </c>
      <c r="P227" s="151"/>
      <c r="Q227" s="453"/>
      <c r="R227" s="152" t="str">
        <f>IF(OR($D227="",$S227=""),"",$S227-VLOOKUP($V227,RF_Req!$A$2:$H$3,8))</f>
        <v/>
      </c>
      <c r="S227" s="453"/>
      <c r="T227" s="453"/>
      <c r="U227" s="151"/>
      <c r="V227" s="126" t="e">
        <f>VLOOKUP($D227,RF_Req!$K$2:$L$11,2)</f>
        <v>#N/A</v>
      </c>
    </row>
    <row r="228" spans="1:22" x14ac:dyDescent="0.25">
      <c r="A228" s="125"/>
      <c r="B228" s="453"/>
      <c r="C228" s="453"/>
      <c r="D228" s="454"/>
      <c r="E228" s="456"/>
      <c r="F228" s="154" t="str">
        <f t="shared" si="10"/>
        <v/>
      </c>
      <c r="G228" s="148" t="str">
        <f>IF($D228="","",VLOOKUP($V228,RF_Req!$A$2:$H$3,3))</f>
        <v/>
      </c>
      <c r="H228" s="147"/>
      <c r="I228" s="147"/>
      <c r="J228" s="148"/>
      <c r="K228" s="147"/>
      <c r="L228" s="147"/>
      <c r="M228" s="148"/>
      <c r="N228" s="149" t="str">
        <f t="shared" si="12"/>
        <v/>
      </c>
      <c r="O228" s="150" t="str">
        <f t="shared" si="11"/>
        <v/>
      </c>
      <c r="P228" s="151"/>
      <c r="Q228" s="453"/>
      <c r="R228" s="152" t="str">
        <f>IF(OR($D228="",$S228=""),"",$S228-VLOOKUP($V228,RF_Req!$A$2:$H$3,8))</f>
        <v/>
      </c>
      <c r="S228" s="453"/>
      <c r="T228" s="453"/>
      <c r="U228" s="151"/>
      <c r="V228" s="126" t="e">
        <f>VLOOKUP($D228,RF_Req!$K$2:$L$11,2)</f>
        <v>#N/A</v>
      </c>
    </row>
    <row r="229" spans="1:22" x14ac:dyDescent="0.25">
      <c r="A229" s="125"/>
      <c r="B229" s="453"/>
      <c r="C229" s="453"/>
      <c r="D229" s="454"/>
      <c r="E229" s="456"/>
      <c r="F229" s="154" t="str">
        <f t="shared" si="10"/>
        <v/>
      </c>
      <c r="G229" s="148" t="str">
        <f>IF($D229="","",VLOOKUP($V229,RF_Req!$A$2:$H$3,3))</f>
        <v/>
      </c>
      <c r="H229" s="147"/>
      <c r="I229" s="147"/>
      <c r="J229" s="148"/>
      <c r="K229" s="147"/>
      <c r="L229" s="147"/>
      <c r="M229" s="148"/>
      <c r="N229" s="149" t="str">
        <f t="shared" si="12"/>
        <v/>
      </c>
      <c r="O229" s="150" t="str">
        <f t="shared" si="11"/>
        <v/>
      </c>
      <c r="P229" s="151"/>
      <c r="Q229" s="453"/>
      <c r="R229" s="152" t="str">
        <f>IF(OR($D229="",$S229=""),"",$S229-VLOOKUP($V229,RF_Req!$A$2:$H$3,8))</f>
        <v/>
      </c>
      <c r="S229" s="453"/>
      <c r="T229" s="453"/>
      <c r="U229" s="151"/>
      <c r="V229" s="126" t="e">
        <f>VLOOKUP($D229,RF_Req!$K$2:$L$11,2)</f>
        <v>#N/A</v>
      </c>
    </row>
    <row r="230" spans="1:22" x14ac:dyDescent="0.25">
      <c r="A230" s="125"/>
      <c r="B230" s="453"/>
      <c r="C230" s="453"/>
      <c r="D230" s="454"/>
      <c r="E230" s="456"/>
      <c r="F230" s="154" t="str">
        <f t="shared" si="10"/>
        <v/>
      </c>
      <c r="G230" s="148" t="str">
        <f>IF($D230="","",VLOOKUP($V230,RF_Req!$A$2:$H$3,3))</f>
        <v/>
      </c>
      <c r="H230" s="147"/>
      <c r="I230" s="147"/>
      <c r="J230" s="148"/>
      <c r="K230" s="147"/>
      <c r="L230" s="147"/>
      <c r="M230" s="148"/>
      <c r="N230" s="149" t="str">
        <f t="shared" si="12"/>
        <v/>
      </c>
      <c r="O230" s="150" t="str">
        <f t="shared" si="11"/>
        <v/>
      </c>
      <c r="P230" s="151"/>
      <c r="Q230" s="453"/>
      <c r="R230" s="152" t="str">
        <f>IF(OR($D230="",$S230=""),"",$S230-VLOOKUP($V230,RF_Req!$A$2:$H$3,8))</f>
        <v/>
      </c>
      <c r="S230" s="453"/>
      <c r="T230" s="453"/>
      <c r="U230" s="151"/>
      <c r="V230" s="126" t="e">
        <f>VLOOKUP($D230,RF_Req!$K$2:$L$11,2)</f>
        <v>#N/A</v>
      </c>
    </row>
    <row r="231" spans="1:22" x14ac:dyDescent="0.25">
      <c r="A231" s="125"/>
      <c r="B231" s="453"/>
      <c r="C231" s="453"/>
      <c r="D231" s="454"/>
      <c r="E231" s="456"/>
      <c r="F231" s="154" t="str">
        <f t="shared" si="10"/>
        <v/>
      </c>
      <c r="G231" s="148" t="str">
        <f>IF($D231="","",VLOOKUP($V231,RF_Req!$A$2:$H$3,3))</f>
        <v/>
      </c>
      <c r="H231" s="147"/>
      <c r="I231" s="147"/>
      <c r="J231" s="148"/>
      <c r="K231" s="147"/>
      <c r="L231" s="147"/>
      <c r="M231" s="148"/>
      <c r="N231" s="149" t="str">
        <f t="shared" si="12"/>
        <v/>
      </c>
      <c r="O231" s="150" t="str">
        <f t="shared" si="11"/>
        <v/>
      </c>
      <c r="P231" s="151"/>
      <c r="Q231" s="453"/>
      <c r="R231" s="152" t="str">
        <f>IF(OR($D231="",$S231=""),"",$S231-VLOOKUP($V231,RF_Req!$A$2:$H$3,8))</f>
        <v/>
      </c>
      <c r="S231" s="453"/>
      <c r="T231" s="453"/>
      <c r="U231" s="151"/>
      <c r="V231" s="126" t="e">
        <f>VLOOKUP($D231,RF_Req!$K$2:$L$11,2)</f>
        <v>#N/A</v>
      </c>
    </row>
    <row r="232" spans="1:22" x14ac:dyDescent="0.25">
      <c r="A232" s="125"/>
      <c r="B232" s="453"/>
      <c r="C232" s="453"/>
      <c r="D232" s="454"/>
      <c r="E232" s="456"/>
      <c r="F232" s="154" t="str">
        <f t="shared" si="10"/>
        <v/>
      </c>
      <c r="G232" s="148" t="str">
        <f>IF($D232="","",VLOOKUP($V232,RF_Req!$A$2:$H$3,3))</f>
        <v/>
      </c>
      <c r="H232" s="147"/>
      <c r="I232" s="147"/>
      <c r="J232" s="148"/>
      <c r="K232" s="147"/>
      <c r="L232" s="147"/>
      <c r="M232" s="148"/>
      <c r="N232" s="149" t="str">
        <f t="shared" si="12"/>
        <v/>
      </c>
      <c r="O232" s="150" t="str">
        <f t="shared" si="11"/>
        <v/>
      </c>
      <c r="P232" s="151"/>
      <c r="Q232" s="453"/>
      <c r="R232" s="152" t="str">
        <f>IF(OR($D232="",$S232=""),"",$S232-VLOOKUP($V232,RF_Req!$A$2:$H$3,8))</f>
        <v/>
      </c>
      <c r="S232" s="453"/>
      <c r="T232" s="453"/>
      <c r="U232" s="151"/>
      <c r="V232" s="126" t="e">
        <f>VLOOKUP($D232,RF_Req!$K$2:$L$11,2)</f>
        <v>#N/A</v>
      </c>
    </row>
    <row r="233" spans="1:22" x14ac:dyDescent="0.25">
      <c r="A233" s="125"/>
      <c r="B233" s="453"/>
      <c r="C233" s="453"/>
      <c r="D233" s="454"/>
      <c r="E233" s="456"/>
      <c r="F233" s="154" t="str">
        <f t="shared" si="10"/>
        <v/>
      </c>
      <c r="G233" s="148" t="str">
        <f>IF($D233="","",VLOOKUP($V233,RF_Req!$A$2:$H$3,3))</f>
        <v/>
      </c>
      <c r="H233" s="147"/>
      <c r="I233" s="147"/>
      <c r="J233" s="148"/>
      <c r="K233" s="147"/>
      <c r="L233" s="147"/>
      <c r="M233" s="148"/>
      <c r="N233" s="149" t="str">
        <f t="shared" si="12"/>
        <v/>
      </c>
      <c r="O233" s="150" t="str">
        <f t="shared" si="11"/>
        <v/>
      </c>
      <c r="P233" s="151"/>
      <c r="Q233" s="453"/>
      <c r="R233" s="152" t="str">
        <f>IF(OR($D233="",$S233=""),"",$S233-VLOOKUP($V233,RF_Req!$A$2:$H$3,8))</f>
        <v/>
      </c>
      <c r="S233" s="453"/>
      <c r="T233" s="453"/>
      <c r="U233" s="151"/>
      <c r="V233" s="126" t="e">
        <f>VLOOKUP($D233,RF_Req!$K$2:$L$11,2)</f>
        <v>#N/A</v>
      </c>
    </row>
    <row r="234" spans="1:22" x14ac:dyDescent="0.25">
      <c r="A234" s="125"/>
      <c r="B234" s="453"/>
      <c r="C234" s="453"/>
      <c r="D234" s="454"/>
      <c r="E234" s="456"/>
      <c r="F234" s="154" t="str">
        <f t="shared" si="10"/>
        <v/>
      </c>
      <c r="G234" s="148" t="str">
        <f>IF($D234="","",VLOOKUP($V234,RF_Req!$A$2:$H$3,3))</f>
        <v/>
      </c>
      <c r="H234" s="147"/>
      <c r="I234" s="147"/>
      <c r="J234" s="148"/>
      <c r="K234" s="147"/>
      <c r="L234" s="147"/>
      <c r="M234" s="148"/>
      <c r="N234" s="149" t="str">
        <f t="shared" si="12"/>
        <v/>
      </c>
      <c r="O234" s="150" t="str">
        <f t="shared" si="11"/>
        <v/>
      </c>
      <c r="P234" s="151"/>
      <c r="Q234" s="453"/>
      <c r="R234" s="152" t="str">
        <f>IF(OR($D234="",$S234=""),"",$S234-VLOOKUP($V234,RF_Req!$A$2:$H$3,8))</f>
        <v/>
      </c>
      <c r="S234" s="453"/>
      <c r="T234" s="453"/>
      <c r="U234" s="151"/>
      <c r="V234" s="126" t="e">
        <f>VLOOKUP($D234,RF_Req!$K$2:$L$11,2)</f>
        <v>#N/A</v>
      </c>
    </row>
    <row r="235" spans="1:22" x14ac:dyDescent="0.25">
      <c r="A235" s="125"/>
      <c r="B235" s="453"/>
      <c r="C235" s="453"/>
      <c r="D235" s="454"/>
      <c r="E235" s="456"/>
      <c r="F235" s="154" t="str">
        <f t="shared" si="10"/>
        <v/>
      </c>
      <c r="G235" s="148" t="str">
        <f>IF($D235="","",VLOOKUP($V235,RF_Req!$A$2:$H$3,3))</f>
        <v/>
      </c>
      <c r="H235" s="147"/>
      <c r="I235" s="147"/>
      <c r="J235" s="148"/>
      <c r="K235" s="147"/>
      <c r="L235" s="147"/>
      <c r="M235" s="148"/>
      <c r="N235" s="149" t="str">
        <f t="shared" si="12"/>
        <v/>
      </c>
      <c r="O235" s="150" t="str">
        <f t="shared" si="11"/>
        <v/>
      </c>
      <c r="P235" s="151"/>
      <c r="Q235" s="453"/>
      <c r="R235" s="152" t="str">
        <f>IF(OR($D235="",$S235=""),"",$S235-VLOOKUP($V235,RF_Req!$A$2:$H$3,8))</f>
        <v/>
      </c>
      <c r="S235" s="453"/>
      <c r="T235" s="453"/>
      <c r="U235" s="151"/>
      <c r="V235" s="126" t="e">
        <f>VLOOKUP($D235,RF_Req!$K$2:$L$11,2)</f>
        <v>#N/A</v>
      </c>
    </row>
    <row r="236" spans="1:22" x14ac:dyDescent="0.25">
      <c r="A236" s="125"/>
      <c r="B236" s="453"/>
      <c r="C236" s="453"/>
      <c r="D236" s="454"/>
      <c r="E236" s="456"/>
      <c r="F236" s="154" t="str">
        <f t="shared" si="10"/>
        <v/>
      </c>
      <c r="G236" s="148" t="str">
        <f>IF($D236="","",VLOOKUP($V236,RF_Req!$A$2:$H$3,3))</f>
        <v/>
      </c>
      <c r="H236" s="147"/>
      <c r="I236" s="147"/>
      <c r="J236" s="148"/>
      <c r="K236" s="147"/>
      <c r="L236" s="147"/>
      <c r="M236" s="148"/>
      <c r="N236" s="149" t="str">
        <f t="shared" si="12"/>
        <v/>
      </c>
      <c r="O236" s="150" t="str">
        <f t="shared" si="11"/>
        <v/>
      </c>
      <c r="P236" s="151"/>
      <c r="Q236" s="453"/>
      <c r="R236" s="152" t="str">
        <f>IF(OR($D236="",$S236=""),"",$S236-VLOOKUP($V236,RF_Req!$A$2:$H$3,8))</f>
        <v/>
      </c>
      <c r="S236" s="453"/>
      <c r="T236" s="453"/>
      <c r="U236" s="151"/>
      <c r="V236" s="126" t="e">
        <f>VLOOKUP($D236,RF_Req!$K$2:$L$11,2)</f>
        <v>#N/A</v>
      </c>
    </row>
    <row r="237" spans="1:22" x14ac:dyDescent="0.25">
      <c r="A237" s="125"/>
      <c r="B237" s="453"/>
      <c r="C237" s="453"/>
      <c r="D237" s="454"/>
      <c r="E237" s="456"/>
      <c r="F237" s="154" t="str">
        <f t="shared" si="10"/>
        <v/>
      </c>
      <c r="G237" s="148" t="str">
        <f>IF($D237="","",VLOOKUP($V237,RF_Req!$A$2:$H$3,3))</f>
        <v/>
      </c>
      <c r="H237" s="147"/>
      <c r="I237" s="147"/>
      <c r="J237" s="148"/>
      <c r="K237" s="147"/>
      <c r="L237" s="147"/>
      <c r="M237" s="148"/>
      <c r="N237" s="149" t="str">
        <f t="shared" si="12"/>
        <v/>
      </c>
      <c r="O237" s="150" t="str">
        <f t="shared" si="11"/>
        <v/>
      </c>
      <c r="P237" s="151"/>
      <c r="Q237" s="453"/>
      <c r="R237" s="152" t="str">
        <f>IF(OR($D237="",$S237=""),"",$S237-VLOOKUP($V237,RF_Req!$A$2:$H$3,8))</f>
        <v/>
      </c>
      <c r="S237" s="453"/>
      <c r="T237" s="453"/>
      <c r="U237" s="151"/>
      <c r="V237" s="126" t="e">
        <f>VLOOKUP($D237,RF_Req!$K$2:$L$11,2)</f>
        <v>#N/A</v>
      </c>
    </row>
    <row r="238" spans="1:22" x14ac:dyDescent="0.25">
      <c r="A238" s="125"/>
      <c r="B238" s="453"/>
      <c r="C238" s="453"/>
      <c r="D238" s="454"/>
      <c r="E238" s="456"/>
      <c r="F238" s="154" t="str">
        <f t="shared" si="10"/>
        <v/>
      </c>
      <c r="G238" s="148" t="str">
        <f>IF($D238="","",VLOOKUP($V238,RF_Req!$A$2:$H$3,3))</f>
        <v/>
      </c>
      <c r="H238" s="147"/>
      <c r="I238" s="147"/>
      <c r="J238" s="148"/>
      <c r="K238" s="147"/>
      <c r="L238" s="147"/>
      <c r="M238" s="148"/>
      <c r="N238" s="149" t="str">
        <f t="shared" si="12"/>
        <v/>
      </c>
      <c r="O238" s="150" t="str">
        <f t="shared" si="11"/>
        <v/>
      </c>
      <c r="P238" s="151"/>
      <c r="Q238" s="453"/>
      <c r="R238" s="152" t="str">
        <f>IF(OR($D238="",$S238=""),"",$S238-VLOOKUP($V238,RF_Req!$A$2:$H$3,8))</f>
        <v/>
      </c>
      <c r="S238" s="453"/>
      <c r="T238" s="453"/>
      <c r="U238" s="151"/>
      <c r="V238" s="126" t="e">
        <f>VLOOKUP($D238,RF_Req!$K$2:$L$11,2)</f>
        <v>#N/A</v>
      </c>
    </row>
    <row r="239" spans="1:22" x14ac:dyDescent="0.25">
      <c r="A239" s="125"/>
      <c r="B239" s="453"/>
      <c r="C239" s="453"/>
      <c r="D239" s="454"/>
      <c r="E239" s="456"/>
      <c r="F239" s="154" t="str">
        <f t="shared" si="10"/>
        <v/>
      </c>
      <c r="G239" s="148" t="str">
        <f>IF($D239="","",VLOOKUP($V239,RF_Req!$A$2:$H$3,3))</f>
        <v/>
      </c>
      <c r="H239" s="147"/>
      <c r="I239" s="147"/>
      <c r="J239" s="148"/>
      <c r="K239" s="147"/>
      <c r="L239" s="147"/>
      <c r="M239" s="148"/>
      <c r="N239" s="149" t="str">
        <f t="shared" si="12"/>
        <v/>
      </c>
      <c r="O239" s="150" t="str">
        <f t="shared" si="11"/>
        <v/>
      </c>
      <c r="P239" s="151"/>
      <c r="Q239" s="453"/>
      <c r="R239" s="152" t="str">
        <f>IF(OR($D239="",$S239=""),"",$S239-VLOOKUP($V239,RF_Req!$A$2:$H$3,8))</f>
        <v/>
      </c>
      <c r="S239" s="453"/>
      <c r="T239" s="453"/>
      <c r="U239" s="151"/>
      <c r="V239" s="126" t="e">
        <f>VLOOKUP($D239,RF_Req!$K$2:$L$11,2)</f>
        <v>#N/A</v>
      </c>
    </row>
    <row r="240" spans="1:22" x14ac:dyDescent="0.25">
      <c r="A240" s="125"/>
      <c r="B240" s="453"/>
      <c r="C240" s="453"/>
      <c r="D240" s="454"/>
      <c r="E240" s="456"/>
      <c r="F240" s="154" t="str">
        <f t="shared" si="10"/>
        <v/>
      </c>
      <c r="G240" s="148" t="str">
        <f>IF($D240="","",VLOOKUP($V240,RF_Req!$A$2:$H$3,3))</f>
        <v/>
      </c>
      <c r="H240" s="147"/>
      <c r="I240" s="147"/>
      <c r="J240" s="148"/>
      <c r="K240" s="147"/>
      <c r="L240" s="147"/>
      <c r="M240" s="148"/>
      <c r="N240" s="149" t="str">
        <f t="shared" si="12"/>
        <v/>
      </c>
      <c r="O240" s="150" t="str">
        <f t="shared" si="11"/>
        <v/>
      </c>
      <c r="P240" s="151"/>
      <c r="Q240" s="453"/>
      <c r="R240" s="152" t="str">
        <f>IF(OR($D240="",$S240=""),"",$S240-VLOOKUP($V240,RF_Req!$A$2:$H$3,8))</f>
        <v/>
      </c>
      <c r="S240" s="453"/>
      <c r="T240" s="453"/>
      <c r="U240" s="151"/>
      <c r="V240" s="126" t="e">
        <f>VLOOKUP($D240,RF_Req!$K$2:$L$11,2)</f>
        <v>#N/A</v>
      </c>
    </row>
    <row r="241" spans="1:22" x14ac:dyDescent="0.25">
      <c r="A241" s="125"/>
      <c r="B241" s="453"/>
      <c r="C241" s="453"/>
      <c r="D241" s="454"/>
      <c r="E241" s="456"/>
      <c r="F241" s="154" t="str">
        <f t="shared" si="10"/>
        <v/>
      </c>
      <c r="G241" s="148" t="str">
        <f>IF($D241="","",VLOOKUP($V241,RF_Req!$A$2:$H$3,3))</f>
        <v/>
      </c>
      <c r="H241" s="147"/>
      <c r="I241" s="147"/>
      <c r="J241" s="148"/>
      <c r="K241" s="147"/>
      <c r="L241" s="147"/>
      <c r="M241" s="148"/>
      <c r="N241" s="149" t="str">
        <f t="shared" si="12"/>
        <v/>
      </c>
      <c r="O241" s="150" t="str">
        <f t="shared" si="11"/>
        <v/>
      </c>
      <c r="P241" s="151"/>
      <c r="Q241" s="453"/>
      <c r="R241" s="152" t="str">
        <f>IF(OR($D241="",$S241=""),"",$S241-VLOOKUP($V241,RF_Req!$A$2:$H$3,8))</f>
        <v/>
      </c>
      <c r="S241" s="453"/>
      <c r="T241" s="453"/>
      <c r="U241" s="151"/>
      <c r="V241" s="126" t="e">
        <f>VLOOKUP($D241,RF_Req!$K$2:$L$11,2)</f>
        <v>#N/A</v>
      </c>
    </row>
    <row r="242" spans="1:22" x14ac:dyDescent="0.25">
      <c r="A242" s="125"/>
      <c r="B242" s="453"/>
      <c r="C242" s="453"/>
      <c r="D242" s="454"/>
      <c r="E242" s="456"/>
      <c r="F242" s="154" t="str">
        <f t="shared" si="10"/>
        <v/>
      </c>
      <c r="G242" s="148" t="str">
        <f>IF($D242="","",VLOOKUP($V242,RF_Req!$A$2:$H$3,3))</f>
        <v/>
      </c>
      <c r="H242" s="147"/>
      <c r="I242" s="147"/>
      <c r="J242" s="148"/>
      <c r="K242" s="147"/>
      <c r="L242" s="147"/>
      <c r="M242" s="148"/>
      <c r="N242" s="149" t="str">
        <f t="shared" si="12"/>
        <v/>
      </c>
      <c r="O242" s="150" t="str">
        <f t="shared" si="11"/>
        <v/>
      </c>
      <c r="P242" s="151"/>
      <c r="Q242" s="453"/>
      <c r="R242" s="152" t="str">
        <f>IF(OR($D242="",$S242=""),"",$S242-VLOOKUP($V242,RF_Req!$A$2:$H$3,8))</f>
        <v/>
      </c>
      <c r="S242" s="453"/>
      <c r="T242" s="453"/>
      <c r="U242" s="151"/>
      <c r="V242" s="126" t="e">
        <f>VLOOKUP($D242,RF_Req!$K$2:$L$11,2)</f>
        <v>#N/A</v>
      </c>
    </row>
    <row r="243" spans="1:22" x14ac:dyDescent="0.25">
      <c r="A243" s="125"/>
      <c r="B243" s="453"/>
      <c r="C243" s="453"/>
      <c r="D243" s="454"/>
      <c r="E243" s="456"/>
      <c r="F243" s="154" t="str">
        <f t="shared" si="10"/>
        <v/>
      </c>
      <c r="G243" s="148" t="str">
        <f>IF($D243="","",VLOOKUP($V243,RF_Req!$A$2:$H$3,3))</f>
        <v/>
      </c>
      <c r="H243" s="147"/>
      <c r="I243" s="147"/>
      <c r="J243" s="148"/>
      <c r="K243" s="147"/>
      <c r="L243" s="147"/>
      <c r="M243" s="148"/>
      <c r="N243" s="149" t="str">
        <f t="shared" si="12"/>
        <v/>
      </c>
      <c r="O243" s="150" t="str">
        <f t="shared" si="11"/>
        <v/>
      </c>
      <c r="P243" s="151"/>
      <c r="Q243" s="453"/>
      <c r="R243" s="152" t="str">
        <f>IF(OR($D243="",$S243=""),"",$S243-VLOOKUP($V243,RF_Req!$A$2:$H$3,8))</f>
        <v/>
      </c>
      <c r="S243" s="453"/>
      <c r="T243" s="453"/>
      <c r="U243" s="151"/>
      <c r="V243" s="126" t="e">
        <f>VLOOKUP($D243,RF_Req!$K$2:$L$11,2)</f>
        <v>#N/A</v>
      </c>
    </row>
    <row r="244" spans="1:22" x14ac:dyDescent="0.25">
      <c r="A244" s="125"/>
      <c r="B244" s="453"/>
      <c r="C244" s="453"/>
      <c r="D244" s="454"/>
      <c r="E244" s="456"/>
      <c r="F244" s="154" t="str">
        <f t="shared" si="10"/>
        <v/>
      </c>
      <c r="G244" s="148" t="str">
        <f>IF($D244="","",VLOOKUP($V244,RF_Req!$A$2:$H$3,3))</f>
        <v/>
      </c>
      <c r="H244" s="147"/>
      <c r="I244" s="147"/>
      <c r="J244" s="148"/>
      <c r="K244" s="147"/>
      <c r="L244" s="147"/>
      <c r="M244" s="148"/>
      <c r="N244" s="149" t="str">
        <f t="shared" si="12"/>
        <v/>
      </c>
      <c r="O244" s="150" t="str">
        <f t="shared" si="11"/>
        <v/>
      </c>
      <c r="P244" s="151"/>
      <c r="Q244" s="453"/>
      <c r="R244" s="152" t="str">
        <f>IF(OR($D244="",$S244=""),"",$S244-VLOOKUP($V244,RF_Req!$A$2:$H$3,8))</f>
        <v/>
      </c>
      <c r="S244" s="453"/>
      <c r="T244" s="453"/>
      <c r="U244" s="151"/>
      <c r="V244" s="126" t="e">
        <f>VLOOKUP($D244,RF_Req!$K$2:$L$11,2)</f>
        <v>#N/A</v>
      </c>
    </row>
    <row r="245" spans="1:22" x14ac:dyDescent="0.25">
      <c r="A245" s="125"/>
      <c r="B245" s="453"/>
      <c r="C245" s="453"/>
      <c r="D245" s="454"/>
      <c r="E245" s="456"/>
      <c r="F245" s="154" t="str">
        <f t="shared" si="10"/>
        <v/>
      </c>
      <c r="G245" s="148" t="str">
        <f>IF($D245="","",VLOOKUP($V245,RF_Req!$A$2:$H$3,3))</f>
        <v/>
      </c>
      <c r="H245" s="147"/>
      <c r="I245" s="147"/>
      <c r="J245" s="148"/>
      <c r="K245" s="147"/>
      <c r="L245" s="147"/>
      <c r="M245" s="148"/>
      <c r="N245" s="149" t="str">
        <f t="shared" si="12"/>
        <v/>
      </c>
      <c r="O245" s="150" t="str">
        <f t="shared" si="11"/>
        <v/>
      </c>
      <c r="P245" s="151"/>
      <c r="Q245" s="453"/>
      <c r="R245" s="152" t="str">
        <f>IF(OR($D245="",$S245=""),"",$S245-VLOOKUP($V245,RF_Req!$A$2:$H$3,8))</f>
        <v/>
      </c>
      <c r="S245" s="453"/>
      <c r="T245" s="453"/>
      <c r="U245" s="151"/>
      <c r="V245" s="126" t="e">
        <f>VLOOKUP($D245,RF_Req!$K$2:$L$11,2)</f>
        <v>#N/A</v>
      </c>
    </row>
    <row r="246" spans="1:22" x14ac:dyDescent="0.25">
      <c r="A246" s="125"/>
      <c r="B246" s="453"/>
      <c r="C246" s="453"/>
      <c r="D246" s="454"/>
      <c r="E246" s="456"/>
      <c r="F246" s="154" t="str">
        <f t="shared" si="10"/>
        <v/>
      </c>
      <c r="G246" s="148" t="str">
        <f>IF($D246="","",VLOOKUP($V246,RF_Req!$A$2:$H$3,3))</f>
        <v/>
      </c>
      <c r="H246" s="147"/>
      <c r="I246" s="147"/>
      <c r="J246" s="148"/>
      <c r="K246" s="147"/>
      <c r="L246" s="147"/>
      <c r="M246" s="148"/>
      <c r="N246" s="149" t="str">
        <f t="shared" si="12"/>
        <v/>
      </c>
      <c r="O246" s="150" t="str">
        <f t="shared" si="11"/>
        <v/>
      </c>
      <c r="P246" s="151"/>
      <c r="Q246" s="453"/>
      <c r="R246" s="152" t="str">
        <f>IF(OR($D246="",$S246=""),"",$S246-VLOOKUP($V246,RF_Req!$A$2:$H$3,8))</f>
        <v/>
      </c>
      <c r="S246" s="453"/>
      <c r="T246" s="453"/>
      <c r="U246" s="151"/>
      <c r="V246" s="126" t="e">
        <f>VLOOKUP($D246,RF_Req!$K$2:$L$11,2)</f>
        <v>#N/A</v>
      </c>
    </row>
    <row r="247" spans="1:22" x14ac:dyDescent="0.25">
      <c r="A247" s="125"/>
      <c r="B247" s="453"/>
      <c r="C247" s="453"/>
      <c r="D247" s="454"/>
      <c r="E247" s="456"/>
      <c r="F247" s="154" t="str">
        <f t="shared" si="10"/>
        <v/>
      </c>
      <c r="G247" s="148" t="str">
        <f>IF($D247="","",VLOOKUP($V247,RF_Req!$A$2:$H$3,3))</f>
        <v/>
      </c>
      <c r="H247" s="147"/>
      <c r="I247" s="147"/>
      <c r="J247" s="148"/>
      <c r="K247" s="147"/>
      <c r="L247" s="147"/>
      <c r="M247" s="148"/>
      <c r="N247" s="149" t="str">
        <f t="shared" si="12"/>
        <v/>
      </c>
      <c r="O247" s="150" t="str">
        <f t="shared" si="11"/>
        <v/>
      </c>
      <c r="P247" s="151"/>
      <c r="Q247" s="453"/>
      <c r="R247" s="152" t="str">
        <f>IF(OR($D247="",$S247=""),"",$S247-VLOOKUP($V247,RF_Req!$A$2:$H$3,8))</f>
        <v/>
      </c>
      <c r="S247" s="453"/>
      <c r="T247" s="453"/>
      <c r="U247" s="151"/>
      <c r="V247" s="126" t="e">
        <f>VLOOKUP($D247,RF_Req!$K$2:$L$11,2)</f>
        <v>#N/A</v>
      </c>
    </row>
    <row r="248" spans="1:22" x14ac:dyDescent="0.25">
      <c r="A248" s="125"/>
      <c r="B248" s="453"/>
      <c r="C248" s="453"/>
      <c r="D248" s="454"/>
      <c r="E248" s="456"/>
      <c r="F248" s="154" t="str">
        <f t="shared" si="10"/>
        <v/>
      </c>
      <c r="G248" s="148" t="str">
        <f>IF($D248="","",VLOOKUP($V248,RF_Req!$A$2:$H$3,3))</f>
        <v/>
      </c>
      <c r="H248" s="147"/>
      <c r="I248" s="147"/>
      <c r="J248" s="148"/>
      <c r="K248" s="147"/>
      <c r="L248" s="147"/>
      <c r="M248" s="148"/>
      <c r="N248" s="149" t="str">
        <f t="shared" si="12"/>
        <v/>
      </c>
      <c r="O248" s="150" t="str">
        <f t="shared" si="11"/>
        <v/>
      </c>
      <c r="P248" s="151"/>
      <c r="Q248" s="453"/>
      <c r="R248" s="152" t="str">
        <f>IF(OR($D248="",$S248=""),"",$S248-VLOOKUP($V248,RF_Req!$A$2:$H$3,8))</f>
        <v/>
      </c>
      <c r="S248" s="453"/>
      <c r="T248" s="453"/>
      <c r="U248" s="151"/>
      <c r="V248" s="126" t="e">
        <f>VLOOKUP($D248,RF_Req!$K$2:$L$11,2)</f>
        <v>#N/A</v>
      </c>
    </row>
    <row r="249" spans="1:22" x14ac:dyDescent="0.25">
      <c r="A249" s="125"/>
      <c r="B249" s="453"/>
      <c r="C249" s="453"/>
      <c r="D249" s="454"/>
      <c r="E249" s="456"/>
      <c r="F249" s="154" t="str">
        <f t="shared" si="10"/>
        <v/>
      </c>
      <c r="G249" s="148" t="str">
        <f>IF($D249="","",VLOOKUP($V249,RF_Req!$A$2:$H$3,3))</f>
        <v/>
      </c>
      <c r="H249" s="147"/>
      <c r="I249" s="147"/>
      <c r="J249" s="148"/>
      <c r="K249" s="147"/>
      <c r="L249" s="147"/>
      <c r="M249" s="148"/>
      <c r="N249" s="149" t="str">
        <f t="shared" si="12"/>
        <v/>
      </c>
      <c r="O249" s="150" t="str">
        <f t="shared" si="11"/>
        <v/>
      </c>
      <c r="P249" s="151"/>
      <c r="Q249" s="453"/>
      <c r="R249" s="152" t="str">
        <f>IF(OR($D249="",$S249=""),"",$S249-VLOOKUP($V249,RF_Req!$A$2:$H$3,8))</f>
        <v/>
      </c>
      <c r="S249" s="453"/>
      <c r="T249" s="453"/>
      <c r="U249" s="151"/>
      <c r="V249" s="126" t="e">
        <f>VLOOKUP($D249,RF_Req!$K$2:$L$11,2)</f>
        <v>#N/A</v>
      </c>
    </row>
    <row r="250" spans="1:22" x14ac:dyDescent="0.25">
      <c r="A250" s="125"/>
      <c r="B250" s="453"/>
      <c r="C250" s="453"/>
      <c r="D250" s="454"/>
      <c r="E250" s="456"/>
      <c r="F250" s="154" t="str">
        <f t="shared" si="10"/>
        <v/>
      </c>
      <c r="G250" s="148" t="str">
        <f>IF($D250="","",VLOOKUP($V250,RF_Req!$A$2:$H$3,3))</f>
        <v/>
      </c>
      <c r="H250" s="147"/>
      <c r="I250" s="147"/>
      <c r="J250" s="148"/>
      <c r="K250" s="147"/>
      <c r="L250" s="147"/>
      <c r="M250" s="148"/>
      <c r="N250" s="149" t="str">
        <f t="shared" si="12"/>
        <v/>
      </c>
      <c r="O250" s="150" t="str">
        <f t="shared" si="11"/>
        <v/>
      </c>
      <c r="P250" s="151"/>
      <c r="Q250" s="453"/>
      <c r="R250" s="152" t="str">
        <f>IF(OR($D250="",$S250=""),"",$S250-VLOOKUP($V250,RF_Req!$A$2:$H$3,8))</f>
        <v/>
      </c>
      <c r="S250" s="453"/>
      <c r="T250" s="453"/>
      <c r="U250" s="151"/>
      <c r="V250" s="126" t="e">
        <f>VLOOKUP($D250,RF_Req!$K$2:$L$11,2)</f>
        <v>#N/A</v>
      </c>
    </row>
    <row r="251" spans="1:22" x14ac:dyDescent="0.25">
      <c r="A251" s="125"/>
      <c r="B251" s="453"/>
      <c r="C251" s="453"/>
      <c r="D251" s="454"/>
      <c r="E251" s="456"/>
      <c r="F251" s="154" t="str">
        <f t="shared" si="10"/>
        <v/>
      </c>
      <c r="G251" s="148" t="str">
        <f>IF($D251="","",VLOOKUP($V251,RF_Req!$A$2:$H$3,3))</f>
        <v/>
      </c>
      <c r="H251" s="147"/>
      <c r="I251" s="147"/>
      <c r="J251" s="148"/>
      <c r="K251" s="147"/>
      <c r="L251" s="147"/>
      <c r="M251" s="148"/>
      <c r="N251" s="149" t="str">
        <f t="shared" si="12"/>
        <v/>
      </c>
      <c r="O251" s="150" t="str">
        <f t="shared" si="11"/>
        <v/>
      </c>
      <c r="P251" s="151"/>
      <c r="Q251" s="453"/>
      <c r="R251" s="152" t="str">
        <f>IF(OR($D251="",$S251=""),"",$S251-VLOOKUP($V251,RF_Req!$A$2:$H$3,8))</f>
        <v/>
      </c>
      <c r="S251" s="453"/>
      <c r="T251" s="453"/>
      <c r="U251" s="151"/>
      <c r="V251" s="126" t="e">
        <f>VLOOKUP($D251,RF_Req!$K$2:$L$11,2)</f>
        <v>#N/A</v>
      </c>
    </row>
    <row r="252" spans="1:22" x14ac:dyDescent="0.25">
      <c r="A252" s="125"/>
      <c r="B252" s="453"/>
      <c r="C252" s="453"/>
      <c r="D252" s="454"/>
      <c r="E252" s="456"/>
      <c r="F252" s="154" t="str">
        <f t="shared" si="10"/>
        <v/>
      </c>
      <c r="G252" s="148" t="str">
        <f>IF($D252="","",VLOOKUP($V252,RF_Req!$A$2:$H$3,3))</f>
        <v/>
      </c>
      <c r="H252" s="147"/>
      <c r="I252" s="147"/>
      <c r="J252" s="148"/>
      <c r="K252" s="147"/>
      <c r="L252" s="147"/>
      <c r="M252" s="148"/>
      <c r="N252" s="149" t="str">
        <f t="shared" si="12"/>
        <v/>
      </c>
      <c r="O252" s="150" t="str">
        <f t="shared" si="11"/>
        <v/>
      </c>
      <c r="P252" s="151"/>
      <c r="Q252" s="453"/>
      <c r="R252" s="152" t="str">
        <f>IF(OR($D252="",$S252=""),"",$S252-VLOOKUP($V252,RF_Req!$A$2:$H$3,8))</f>
        <v/>
      </c>
      <c r="S252" s="453"/>
      <c r="T252" s="453"/>
      <c r="U252" s="151"/>
      <c r="V252" s="126" t="e">
        <f>VLOOKUP($D252,RF_Req!$K$2:$L$11,2)</f>
        <v>#N/A</v>
      </c>
    </row>
    <row r="253" spans="1:22" x14ac:dyDescent="0.25">
      <c r="A253" s="125"/>
      <c r="B253" s="453"/>
      <c r="C253" s="453"/>
      <c r="D253" s="454"/>
      <c r="E253" s="456"/>
      <c r="F253" s="154" t="str">
        <f t="shared" si="10"/>
        <v/>
      </c>
      <c r="G253" s="148" t="str">
        <f>IF($D253="","",VLOOKUP($V253,RF_Req!$A$2:$H$3,3))</f>
        <v/>
      </c>
      <c r="H253" s="147"/>
      <c r="I253" s="147"/>
      <c r="J253" s="148"/>
      <c r="K253" s="147"/>
      <c r="L253" s="147"/>
      <c r="M253" s="148"/>
      <c r="N253" s="149" t="str">
        <f t="shared" si="12"/>
        <v/>
      </c>
      <c r="O253" s="150" t="str">
        <f t="shared" si="11"/>
        <v/>
      </c>
      <c r="P253" s="151"/>
      <c r="Q253" s="453"/>
      <c r="R253" s="152" t="str">
        <f>IF(OR($D253="",$S253=""),"",$S253-VLOOKUP($V253,RF_Req!$A$2:$H$3,8))</f>
        <v/>
      </c>
      <c r="S253" s="453"/>
      <c r="T253" s="453"/>
      <c r="U253" s="151"/>
      <c r="V253" s="126" t="e">
        <f>VLOOKUP($D253,RF_Req!$K$2:$L$11,2)</f>
        <v>#N/A</v>
      </c>
    </row>
    <row r="254" spans="1:22" x14ac:dyDescent="0.25">
      <c r="A254" s="125"/>
      <c r="B254" s="453"/>
      <c r="C254" s="453"/>
      <c r="D254" s="454"/>
      <c r="E254" s="456"/>
      <c r="F254" s="154" t="str">
        <f t="shared" si="10"/>
        <v/>
      </c>
      <c r="G254" s="148" t="str">
        <f>IF($D254="","",VLOOKUP($V254,RF_Req!$A$2:$H$3,3))</f>
        <v/>
      </c>
      <c r="H254" s="147"/>
      <c r="I254" s="147"/>
      <c r="J254" s="148"/>
      <c r="K254" s="147"/>
      <c r="L254" s="147"/>
      <c r="M254" s="148"/>
      <c r="N254" s="149" t="str">
        <f t="shared" si="12"/>
        <v/>
      </c>
      <c r="O254" s="150" t="str">
        <f t="shared" si="11"/>
        <v/>
      </c>
      <c r="P254" s="151"/>
      <c r="Q254" s="453"/>
      <c r="R254" s="152" t="str">
        <f>IF(OR($D254="",$S254=""),"",$S254-VLOOKUP($V254,RF_Req!$A$2:$H$3,8))</f>
        <v/>
      </c>
      <c r="S254" s="453"/>
      <c r="T254" s="453"/>
      <c r="U254" s="151"/>
      <c r="V254" s="126" t="e">
        <f>VLOOKUP($D254,RF_Req!$K$2:$L$11,2)</f>
        <v>#N/A</v>
      </c>
    </row>
    <row r="255" spans="1:22" x14ac:dyDescent="0.25">
      <c r="A255" s="125"/>
      <c r="B255" s="453"/>
      <c r="C255" s="453"/>
      <c r="D255" s="454"/>
      <c r="E255" s="456"/>
      <c r="F255" s="154" t="str">
        <f t="shared" si="10"/>
        <v/>
      </c>
      <c r="G255" s="148" t="str">
        <f>IF($D255="","",VLOOKUP($V255,RF_Req!$A$2:$H$3,3))</f>
        <v/>
      </c>
      <c r="H255" s="147"/>
      <c r="I255" s="147"/>
      <c r="J255" s="148"/>
      <c r="K255" s="147"/>
      <c r="L255" s="147"/>
      <c r="M255" s="148"/>
      <c r="N255" s="149" t="str">
        <f t="shared" si="12"/>
        <v/>
      </c>
      <c r="O255" s="150" t="str">
        <f t="shared" si="11"/>
        <v/>
      </c>
      <c r="P255" s="151"/>
      <c r="Q255" s="453"/>
      <c r="R255" s="152" t="str">
        <f>IF(OR($D255="",$S255=""),"",$S255-VLOOKUP($V255,RF_Req!$A$2:$H$3,8))</f>
        <v/>
      </c>
      <c r="S255" s="453"/>
      <c r="T255" s="453"/>
      <c r="U255" s="151"/>
      <c r="V255" s="126" t="e">
        <f>VLOOKUP($D255,RF_Req!$K$2:$L$11,2)</f>
        <v>#N/A</v>
      </c>
    </row>
    <row r="256" spans="1:22" x14ac:dyDescent="0.25">
      <c r="A256" s="125"/>
      <c r="B256" s="453"/>
      <c r="C256" s="453"/>
      <c r="D256" s="454"/>
      <c r="E256" s="456"/>
      <c r="F256" s="154" t="str">
        <f t="shared" si="10"/>
        <v/>
      </c>
      <c r="G256" s="148" t="str">
        <f>IF($D256="","",VLOOKUP($V256,RF_Req!$A$2:$H$3,3))</f>
        <v/>
      </c>
      <c r="H256" s="147"/>
      <c r="I256" s="147"/>
      <c r="J256" s="148"/>
      <c r="K256" s="147"/>
      <c r="L256" s="147"/>
      <c r="M256" s="148"/>
      <c r="N256" s="149" t="str">
        <f t="shared" si="12"/>
        <v/>
      </c>
      <c r="O256" s="150" t="str">
        <f t="shared" si="11"/>
        <v/>
      </c>
      <c r="P256" s="151"/>
      <c r="Q256" s="453"/>
      <c r="R256" s="152" t="str">
        <f>IF(OR($D256="",$S256=""),"",$S256-VLOOKUP($V256,RF_Req!$A$2:$H$3,8))</f>
        <v/>
      </c>
      <c r="S256" s="453"/>
      <c r="T256" s="453"/>
      <c r="U256" s="151"/>
      <c r="V256" s="126" t="e">
        <f>VLOOKUP($D256,RF_Req!$K$2:$L$11,2)</f>
        <v>#N/A</v>
      </c>
    </row>
    <row r="257" spans="1:22" x14ac:dyDescent="0.25">
      <c r="A257" s="125"/>
      <c r="B257" s="453"/>
      <c r="C257" s="453"/>
      <c r="D257" s="454"/>
      <c r="E257" s="456"/>
      <c r="F257" s="154" t="str">
        <f t="shared" si="10"/>
        <v/>
      </c>
      <c r="G257" s="148" t="str">
        <f>IF($D257="","",VLOOKUP($V257,RF_Req!$A$2:$H$3,3))</f>
        <v/>
      </c>
      <c r="H257" s="147"/>
      <c r="I257" s="147"/>
      <c r="J257" s="148"/>
      <c r="K257" s="147"/>
      <c r="L257" s="147"/>
      <c r="M257" s="148"/>
      <c r="N257" s="149" t="str">
        <f t="shared" si="12"/>
        <v/>
      </c>
      <c r="O257" s="150" t="str">
        <f t="shared" si="11"/>
        <v/>
      </c>
      <c r="P257" s="151"/>
      <c r="Q257" s="453"/>
      <c r="R257" s="152" t="str">
        <f>IF(OR($D257="",$S257=""),"",$S257-VLOOKUP($V257,RF_Req!$A$2:$H$3,8))</f>
        <v/>
      </c>
      <c r="S257" s="453"/>
      <c r="T257" s="453"/>
      <c r="U257" s="151"/>
      <c r="V257" s="126" t="e">
        <f>VLOOKUP($D257,RF_Req!$K$2:$L$11,2)</f>
        <v>#N/A</v>
      </c>
    </row>
    <row r="258" spans="1:22" x14ac:dyDescent="0.25">
      <c r="A258" s="125"/>
      <c r="B258" s="453"/>
      <c r="C258" s="453"/>
      <c r="D258" s="454"/>
      <c r="E258" s="456"/>
      <c r="F258" s="154" t="str">
        <f t="shared" si="10"/>
        <v/>
      </c>
      <c r="G258" s="148" t="str">
        <f>IF($D258="","",VLOOKUP($V258,RF_Req!$A$2:$H$3,3))</f>
        <v/>
      </c>
      <c r="H258" s="147"/>
      <c r="I258" s="147"/>
      <c r="J258" s="148"/>
      <c r="K258" s="147"/>
      <c r="L258" s="147"/>
      <c r="M258" s="148"/>
      <c r="N258" s="149" t="str">
        <f t="shared" si="12"/>
        <v/>
      </c>
      <c r="O258" s="150" t="str">
        <f t="shared" si="11"/>
        <v/>
      </c>
      <c r="P258" s="151"/>
      <c r="Q258" s="453"/>
      <c r="R258" s="152" t="str">
        <f>IF(OR($D258="",$S258=""),"",$S258-VLOOKUP($V258,RF_Req!$A$2:$H$3,8))</f>
        <v/>
      </c>
      <c r="S258" s="453"/>
      <c r="T258" s="453"/>
      <c r="U258" s="151"/>
      <c r="V258" s="126" t="e">
        <f>VLOOKUP($D258,RF_Req!$K$2:$L$11,2)</f>
        <v>#N/A</v>
      </c>
    </row>
    <row r="259" spans="1:22" x14ac:dyDescent="0.25">
      <c r="A259" s="125"/>
      <c r="B259" s="453"/>
      <c r="C259" s="453"/>
      <c r="D259" s="454"/>
      <c r="E259" s="456"/>
      <c r="F259" s="154" t="str">
        <f t="shared" si="10"/>
        <v/>
      </c>
      <c r="G259" s="148" t="str">
        <f>IF($D259="","",VLOOKUP($V259,RF_Req!$A$2:$H$3,3))</f>
        <v/>
      </c>
      <c r="H259" s="147"/>
      <c r="I259" s="147"/>
      <c r="J259" s="148"/>
      <c r="K259" s="147"/>
      <c r="L259" s="147"/>
      <c r="M259" s="148"/>
      <c r="N259" s="149" t="str">
        <f t="shared" si="12"/>
        <v/>
      </c>
      <c r="O259" s="150" t="str">
        <f t="shared" si="11"/>
        <v/>
      </c>
      <c r="P259" s="151"/>
      <c r="Q259" s="453"/>
      <c r="R259" s="152" t="str">
        <f>IF(OR($D259="",$S259=""),"",$S259-VLOOKUP($V259,RF_Req!$A$2:$H$3,8))</f>
        <v/>
      </c>
      <c r="S259" s="453"/>
      <c r="T259" s="453"/>
      <c r="U259" s="151"/>
      <c r="V259" s="126" t="e">
        <f>VLOOKUP($D259,RF_Req!$K$2:$L$11,2)</f>
        <v>#N/A</v>
      </c>
    </row>
    <row r="260" spans="1:22" x14ac:dyDescent="0.25">
      <c r="A260" s="125"/>
      <c r="B260" s="453"/>
      <c r="C260" s="453"/>
      <c r="D260" s="454"/>
      <c r="E260" s="456"/>
      <c r="F260" s="154" t="str">
        <f t="shared" si="10"/>
        <v/>
      </c>
      <c r="G260" s="148" t="str">
        <f>IF($D260="","",VLOOKUP($V260,RF_Req!$A$2:$H$3,3))</f>
        <v/>
      </c>
      <c r="H260" s="147"/>
      <c r="I260" s="147"/>
      <c r="J260" s="148"/>
      <c r="K260" s="147"/>
      <c r="L260" s="147"/>
      <c r="M260" s="148"/>
      <c r="N260" s="149" t="str">
        <f t="shared" si="12"/>
        <v/>
      </c>
      <c r="O260" s="150" t="str">
        <f t="shared" si="11"/>
        <v/>
      </c>
      <c r="P260" s="151"/>
      <c r="Q260" s="453"/>
      <c r="R260" s="152" t="str">
        <f>IF(OR($D260="",$S260=""),"",$S260-VLOOKUP($V260,RF_Req!$A$2:$H$3,8))</f>
        <v/>
      </c>
      <c r="S260" s="453"/>
      <c r="T260" s="453"/>
      <c r="U260" s="151"/>
      <c r="V260" s="126" t="e">
        <f>VLOOKUP($D260,RF_Req!$K$2:$L$11,2)</f>
        <v>#N/A</v>
      </c>
    </row>
    <row r="261" spans="1:22" x14ac:dyDescent="0.25">
      <c r="A261" s="125"/>
      <c r="B261" s="453"/>
      <c r="C261" s="453"/>
      <c r="D261" s="454"/>
      <c r="E261" s="456"/>
      <c r="F261" s="154" t="str">
        <f t="shared" si="10"/>
        <v/>
      </c>
      <c r="G261" s="148" t="str">
        <f>IF($D261="","",VLOOKUP($V261,RF_Req!$A$2:$H$3,3))</f>
        <v/>
      </c>
      <c r="H261" s="147"/>
      <c r="I261" s="147"/>
      <c r="J261" s="148"/>
      <c r="K261" s="147"/>
      <c r="L261" s="147"/>
      <c r="M261" s="148"/>
      <c r="N261" s="149" t="str">
        <f t="shared" si="12"/>
        <v/>
      </c>
      <c r="O261" s="150" t="str">
        <f t="shared" si="11"/>
        <v/>
      </c>
      <c r="P261" s="151"/>
      <c r="Q261" s="453"/>
      <c r="R261" s="152" t="str">
        <f>IF(OR($D261="",$S261=""),"",$S261-VLOOKUP($V261,RF_Req!$A$2:$H$3,8))</f>
        <v/>
      </c>
      <c r="S261" s="453"/>
      <c r="T261" s="453"/>
      <c r="U261" s="151"/>
      <c r="V261" s="126" t="e">
        <f>VLOOKUP($D261,RF_Req!$K$2:$L$11,2)</f>
        <v>#N/A</v>
      </c>
    </row>
    <row r="262" spans="1:22" x14ac:dyDescent="0.25">
      <c r="A262" s="125"/>
      <c r="B262" s="453"/>
      <c r="C262" s="453"/>
      <c r="D262" s="454"/>
      <c r="E262" s="456"/>
      <c r="F262" s="154" t="str">
        <f t="shared" si="10"/>
        <v/>
      </c>
      <c r="G262" s="148" t="str">
        <f>IF($D262="","",VLOOKUP($V262,RF_Req!$A$2:$H$3,3))</f>
        <v/>
      </c>
      <c r="H262" s="147"/>
      <c r="I262" s="147"/>
      <c r="J262" s="148"/>
      <c r="K262" s="147"/>
      <c r="L262" s="147"/>
      <c r="M262" s="148"/>
      <c r="N262" s="149" t="str">
        <f t="shared" si="12"/>
        <v/>
      </c>
      <c r="O262" s="150" t="str">
        <f t="shared" si="11"/>
        <v/>
      </c>
      <c r="P262" s="151"/>
      <c r="Q262" s="453"/>
      <c r="R262" s="152" t="str">
        <f>IF(OR($D262="",$S262=""),"",$S262-VLOOKUP($V262,RF_Req!$A$2:$H$3,8))</f>
        <v/>
      </c>
      <c r="S262" s="453"/>
      <c r="T262" s="453"/>
      <c r="U262" s="151"/>
      <c r="V262" s="126" t="e">
        <f>VLOOKUP($D262,RF_Req!$K$2:$L$11,2)</f>
        <v>#N/A</v>
      </c>
    </row>
    <row r="263" spans="1:22" x14ac:dyDescent="0.25">
      <c r="A263" s="125"/>
      <c r="B263" s="453"/>
      <c r="C263" s="453"/>
      <c r="D263" s="454"/>
      <c r="E263" s="456"/>
      <c r="F263" s="154" t="str">
        <f t="shared" si="10"/>
        <v/>
      </c>
      <c r="G263" s="148" t="str">
        <f>IF($D263="","",VLOOKUP($V263,RF_Req!$A$2:$H$3,3))</f>
        <v/>
      </c>
      <c r="H263" s="147"/>
      <c r="I263" s="147"/>
      <c r="J263" s="148"/>
      <c r="K263" s="147"/>
      <c r="L263" s="147"/>
      <c r="M263" s="148"/>
      <c r="N263" s="149" t="str">
        <f t="shared" si="12"/>
        <v/>
      </c>
      <c r="O263" s="150" t="str">
        <f t="shared" si="11"/>
        <v/>
      </c>
      <c r="P263" s="151"/>
      <c r="Q263" s="453"/>
      <c r="R263" s="152" t="str">
        <f>IF(OR($D263="",$S263=""),"",$S263-VLOOKUP($V263,RF_Req!$A$2:$H$3,8))</f>
        <v/>
      </c>
      <c r="S263" s="453"/>
      <c r="T263" s="453"/>
      <c r="U263" s="151"/>
      <c r="V263" s="126" t="e">
        <f>VLOOKUP($D263,RF_Req!$K$2:$L$11,2)</f>
        <v>#N/A</v>
      </c>
    </row>
    <row r="264" spans="1:22" x14ac:dyDescent="0.25">
      <c r="A264" s="125"/>
      <c r="B264" s="453"/>
      <c r="C264" s="453"/>
      <c r="D264" s="454"/>
      <c r="E264" s="456"/>
      <c r="F264" s="154" t="str">
        <f t="shared" si="10"/>
        <v/>
      </c>
      <c r="G264" s="148" t="str">
        <f>IF($D264="","",VLOOKUP($V264,RF_Req!$A$2:$H$3,3))</f>
        <v/>
      </c>
      <c r="H264" s="147"/>
      <c r="I264" s="147"/>
      <c r="J264" s="148"/>
      <c r="K264" s="147"/>
      <c r="L264" s="147"/>
      <c r="M264" s="148"/>
      <c r="N264" s="149" t="str">
        <f t="shared" si="12"/>
        <v/>
      </c>
      <c r="O264" s="150" t="str">
        <f t="shared" si="11"/>
        <v/>
      </c>
      <c r="P264" s="151"/>
      <c r="Q264" s="453"/>
      <c r="R264" s="152" t="str">
        <f>IF(OR($D264="",$S264=""),"",$S264-VLOOKUP($V264,RF_Req!$A$2:$H$3,8))</f>
        <v/>
      </c>
      <c r="S264" s="453"/>
      <c r="T264" s="453"/>
      <c r="U264" s="151"/>
      <c r="V264" s="126" t="e">
        <f>VLOOKUP($D264,RF_Req!$K$2:$L$11,2)</f>
        <v>#N/A</v>
      </c>
    </row>
    <row r="265" spans="1:22" x14ac:dyDescent="0.25">
      <c r="A265" s="125"/>
      <c r="B265" s="453"/>
      <c r="C265" s="453"/>
      <c r="D265" s="454"/>
      <c r="E265" s="456"/>
      <c r="F265" s="154" t="str">
        <f t="shared" si="10"/>
        <v/>
      </c>
      <c r="G265" s="148" t="str">
        <f>IF($D265="","",VLOOKUP($V265,RF_Req!$A$2:$H$3,3))</f>
        <v/>
      </c>
      <c r="H265" s="147"/>
      <c r="I265" s="147"/>
      <c r="J265" s="148"/>
      <c r="K265" s="147"/>
      <c r="L265" s="147"/>
      <c r="M265" s="148"/>
      <c r="N265" s="149" t="str">
        <f t="shared" si="12"/>
        <v/>
      </c>
      <c r="O265" s="150" t="str">
        <f t="shared" si="11"/>
        <v/>
      </c>
      <c r="P265" s="151"/>
      <c r="Q265" s="453"/>
      <c r="R265" s="152" t="str">
        <f>IF(OR($D265="",$S265=""),"",$S265-VLOOKUP($V265,RF_Req!$A$2:$H$3,8))</f>
        <v/>
      </c>
      <c r="S265" s="453"/>
      <c r="T265" s="453"/>
      <c r="U265" s="151"/>
      <c r="V265" s="126" t="e">
        <f>VLOOKUP($D265,RF_Req!$K$2:$L$11,2)</f>
        <v>#N/A</v>
      </c>
    </row>
    <row r="266" spans="1:22" x14ac:dyDescent="0.25">
      <c r="A266" s="125"/>
      <c r="B266" s="453"/>
      <c r="C266" s="453"/>
      <c r="D266" s="454"/>
      <c r="E266" s="456"/>
      <c r="F266" s="154" t="str">
        <f t="shared" si="10"/>
        <v/>
      </c>
      <c r="G266" s="148" t="str">
        <f>IF($D266="","",VLOOKUP($V266,RF_Req!$A$2:$H$3,3))</f>
        <v/>
      </c>
      <c r="H266" s="147"/>
      <c r="I266" s="147"/>
      <c r="J266" s="148"/>
      <c r="K266" s="147"/>
      <c r="L266" s="147"/>
      <c r="M266" s="148"/>
      <c r="N266" s="149" t="str">
        <f t="shared" si="12"/>
        <v/>
      </c>
      <c r="O266" s="150" t="str">
        <f t="shared" si="11"/>
        <v/>
      </c>
      <c r="P266" s="151"/>
      <c r="Q266" s="453"/>
      <c r="R266" s="152" t="str">
        <f>IF(OR($D266="",$S266=""),"",$S266-VLOOKUP($V266,RF_Req!$A$2:$H$3,8))</f>
        <v/>
      </c>
      <c r="S266" s="453"/>
      <c r="T266" s="453"/>
      <c r="U266" s="151"/>
      <c r="V266" s="126" t="e">
        <f>VLOOKUP($D266,RF_Req!$K$2:$L$11,2)</f>
        <v>#N/A</v>
      </c>
    </row>
    <row r="267" spans="1:22" x14ac:dyDescent="0.25">
      <c r="A267" s="125"/>
      <c r="B267" s="453"/>
      <c r="C267" s="453"/>
      <c r="D267" s="454"/>
      <c r="E267" s="456"/>
      <c r="F267" s="154" t="str">
        <f t="shared" si="10"/>
        <v/>
      </c>
      <c r="G267" s="148" t="str">
        <f>IF($D267="","",VLOOKUP($V267,RF_Req!$A$2:$H$3,3))</f>
        <v/>
      </c>
      <c r="H267" s="147"/>
      <c r="I267" s="147"/>
      <c r="J267" s="148"/>
      <c r="K267" s="147"/>
      <c r="L267" s="147"/>
      <c r="M267" s="148"/>
      <c r="N267" s="149" t="str">
        <f t="shared" si="12"/>
        <v/>
      </c>
      <c r="O267" s="150" t="str">
        <f t="shared" si="11"/>
        <v/>
      </c>
      <c r="P267" s="151"/>
      <c r="Q267" s="453"/>
      <c r="R267" s="152" t="str">
        <f>IF(OR($D267="",$S267=""),"",$S267-VLOOKUP($V267,RF_Req!$A$2:$H$3,8))</f>
        <v/>
      </c>
      <c r="S267" s="453"/>
      <c r="T267" s="453"/>
      <c r="U267" s="151"/>
      <c r="V267" s="126" t="e">
        <f>VLOOKUP($D267,RF_Req!$K$2:$L$11,2)</f>
        <v>#N/A</v>
      </c>
    </row>
    <row r="268" spans="1:22" x14ac:dyDescent="0.25">
      <c r="A268" s="125"/>
      <c r="B268" s="453"/>
      <c r="C268" s="453"/>
      <c r="D268" s="454"/>
      <c r="E268" s="456"/>
      <c r="F268" s="154" t="str">
        <f t="shared" si="10"/>
        <v/>
      </c>
      <c r="G268" s="148" t="str">
        <f>IF($D268="","",VLOOKUP($V268,RF_Req!$A$2:$H$3,3))</f>
        <v/>
      </c>
      <c r="H268" s="147"/>
      <c r="I268" s="147"/>
      <c r="J268" s="148"/>
      <c r="K268" s="147"/>
      <c r="L268" s="147"/>
      <c r="M268" s="148"/>
      <c r="N268" s="149" t="str">
        <f t="shared" si="12"/>
        <v/>
      </c>
      <c r="O268" s="150" t="str">
        <f t="shared" si="11"/>
        <v/>
      </c>
      <c r="P268" s="151"/>
      <c r="Q268" s="453"/>
      <c r="R268" s="152" t="str">
        <f>IF(OR($D268="",$S268=""),"",$S268-VLOOKUP($V268,RF_Req!$A$2:$H$3,8))</f>
        <v/>
      </c>
      <c r="S268" s="453"/>
      <c r="T268" s="453"/>
      <c r="U268" s="151"/>
      <c r="V268" s="126" t="e">
        <f>VLOOKUP($D268,RF_Req!$K$2:$L$11,2)</f>
        <v>#N/A</v>
      </c>
    </row>
    <row r="269" spans="1:22" x14ac:dyDescent="0.25">
      <c r="A269" s="125"/>
      <c r="B269" s="453"/>
      <c r="C269" s="453"/>
      <c r="D269" s="454"/>
      <c r="E269" s="456"/>
      <c r="F269" s="154" t="str">
        <f t="shared" si="10"/>
        <v/>
      </c>
      <c r="G269" s="148" t="str">
        <f>IF($D269="","",VLOOKUP($V269,RF_Req!$A$2:$H$3,3))</f>
        <v/>
      </c>
      <c r="H269" s="147"/>
      <c r="I269" s="147"/>
      <c r="J269" s="148"/>
      <c r="K269" s="147"/>
      <c r="L269" s="147"/>
      <c r="M269" s="148"/>
      <c r="N269" s="149" t="str">
        <f t="shared" si="12"/>
        <v/>
      </c>
      <c r="O269" s="150" t="str">
        <f t="shared" si="11"/>
        <v/>
      </c>
      <c r="P269" s="151"/>
      <c r="Q269" s="453"/>
      <c r="R269" s="152" t="str">
        <f>IF(OR($D269="",$S269=""),"",$S269-VLOOKUP($V269,RF_Req!$A$2:$H$3,8))</f>
        <v/>
      </c>
      <c r="S269" s="453"/>
      <c r="T269" s="453"/>
      <c r="U269" s="151"/>
      <c r="V269" s="126" t="e">
        <f>VLOOKUP($D269,RF_Req!$K$2:$L$11,2)</f>
        <v>#N/A</v>
      </c>
    </row>
    <row r="270" spans="1:22" x14ac:dyDescent="0.25">
      <c r="A270" s="125"/>
      <c r="B270" s="453"/>
      <c r="C270" s="453"/>
      <c r="D270" s="454"/>
      <c r="E270" s="456"/>
      <c r="F270" s="154" t="str">
        <f t="shared" si="10"/>
        <v/>
      </c>
      <c r="G270" s="148" t="str">
        <f>IF($D270="","",VLOOKUP($V270,RF_Req!$A$2:$H$3,3))</f>
        <v/>
      </c>
      <c r="H270" s="147"/>
      <c r="I270" s="147"/>
      <c r="J270" s="148"/>
      <c r="K270" s="147"/>
      <c r="L270" s="147"/>
      <c r="M270" s="148"/>
      <c r="N270" s="149" t="str">
        <f t="shared" si="12"/>
        <v/>
      </c>
      <c r="O270" s="150" t="str">
        <f t="shared" si="11"/>
        <v/>
      </c>
      <c r="P270" s="151"/>
      <c r="Q270" s="453"/>
      <c r="R270" s="152" t="str">
        <f>IF(OR($D270="",$S270=""),"",$S270-VLOOKUP($V270,RF_Req!$A$2:$H$3,8))</f>
        <v/>
      </c>
      <c r="S270" s="453"/>
      <c r="T270" s="453"/>
      <c r="U270" s="151"/>
      <c r="V270" s="126" t="e">
        <f>VLOOKUP($D270,RF_Req!$K$2:$L$11,2)</f>
        <v>#N/A</v>
      </c>
    </row>
    <row r="271" spans="1:22" x14ac:dyDescent="0.25">
      <c r="A271" s="125"/>
      <c r="B271" s="453"/>
      <c r="C271" s="453"/>
      <c r="D271" s="454"/>
      <c r="E271" s="456"/>
      <c r="F271" s="154" t="str">
        <f t="shared" si="10"/>
        <v/>
      </c>
      <c r="G271" s="148" t="str">
        <f>IF($D271="","",VLOOKUP($V271,RF_Req!$A$2:$H$3,3))</f>
        <v/>
      </c>
      <c r="H271" s="147"/>
      <c r="I271" s="147"/>
      <c r="J271" s="148"/>
      <c r="K271" s="147"/>
      <c r="L271" s="147"/>
      <c r="M271" s="148"/>
      <c r="N271" s="149" t="str">
        <f t="shared" si="12"/>
        <v/>
      </c>
      <c r="O271" s="150" t="str">
        <f t="shared" si="11"/>
        <v/>
      </c>
      <c r="P271" s="151"/>
      <c r="Q271" s="453"/>
      <c r="R271" s="152" t="str">
        <f>IF(OR($D271="",$S271=""),"",$S271-VLOOKUP($V271,RF_Req!$A$2:$H$3,8))</f>
        <v/>
      </c>
      <c r="S271" s="453"/>
      <c r="T271" s="453"/>
      <c r="U271" s="151"/>
      <c r="V271" s="126" t="e">
        <f>VLOOKUP($D271,RF_Req!$K$2:$L$11,2)</f>
        <v>#N/A</v>
      </c>
    </row>
    <row r="272" spans="1:22" x14ac:dyDescent="0.25">
      <c r="A272" s="125"/>
      <c r="B272" s="453"/>
      <c r="C272" s="453"/>
      <c r="D272" s="454"/>
      <c r="E272" s="456"/>
      <c r="F272" s="154" t="str">
        <f t="shared" si="10"/>
        <v/>
      </c>
      <c r="G272" s="148" t="str">
        <f>IF($D272="","",VLOOKUP($V272,RF_Req!$A$2:$H$3,3))</f>
        <v/>
      </c>
      <c r="H272" s="147"/>
      <c r="I272" s="147"/>
      <c r="J272" s="148"/>
      <c r="K272" s="147"/>
      <c r="L272" s="147"/>
      <c r="M272" s="148"/>
      <c r="N272" s="149" t="str">
        <f t="shared" si="12"/>
        <v/>
      </c>
      <c r="O272" s="150" t="str">
        <f t="shared" si="11"/>
        <v/>
      </c>
      <c r="P272" s="151"/>
      <c r="Q272" s="453"/>
      <c r="R272" s="152" t="str">
        <f>IF(OR($D272="",$S272=""),"",$S272-VLOOKUP($V272,RF_Req!$A$2:$H$3,8))</f>
        <v/>
      </c>
      <c r="S272" s="453"/>
      <c r="T272" s="453"/>
      <c r="U272" s="151"/>
      <c r="V272" s="126" t="e">
        <f>VLOOKUP($D272,RF_Req!$K$2:$L$11,2)</f>
        <v>#N/A</v>
      </c>
    </row>
    <row r="273" spans="1:22" x14ac:dyDescent="0.25">
      <c r="A273" s="125"/>
      <c r="B273" s="453"/>
      <c r="C273" s="453"/>
      <c r="D273" s="454"/>
      <c r="E273" s="456"/>
      <c r="F273" s="154" t="str">
        <f t="shared" ref="F273:F315" si="13">IF(OR($D273="",$Q273="",$G273=""),"",$Q273*$G273)</f>
        <v/>
      </c>
      <c r="G273" s="148" t="str">
        <f>IF($D273="","",VLOOKUP($V273,RF_Req!$A$2:$H$3,3))</f>
        <v/>
      </c>
      <c r="H273" s="147"/>
      <c r="I273" s="147"/>
      <c r="J273" s="148"/>
      <c r="K273" s="147"/>
      <c r="L273" s="147"/>
      <c r="M273" s="148"/>
      <c r="N273" s="149" t="str">
        <f t="shared" si="12"/>
        <v/>
      </c>
      <c r="O273" s="150" t="str">
        <f t="shared" ref="O273:O315" si="14">IF(OR($D273="",$R273=""),"",$R273)</f>
        <v/>
      </c>
      <c r="P273" s="151"/>
      <c r="Q273" s="453"/>
      <c r="R273" s="152" t="str">
        <f>IF(OR($D273="",$S273=""),"",$S273-VLOOKUP($V273,RF_Req!$A$2:$H$3,8))</f>
        <v/>
      </c>
      <c r="S273" s="453"/>
      <c r="T273" s="453"/>
      <c r="U273" s="151"/>
      <c r="V273" s="126" t="e">
        <f>VLOOKUP($D273,RF_Req!$K$2:$L$11,2)</f>
        <v>#N/A</v>
      </c>
    </row>
    <row r="274" spans="1:22" x14ac:dyDescent="0.25">
      <c r="A274" s="125"/>
      <c r="B274" s="453"/>
      <c r="C274" s="453"/>
      <c r="D274" s="454"/>
      <c r="E274" s="456"/>
      <c r="F274" s="154" t="str">
        <f t="shared" si="13"/>
        <v/>
      </c>
      <c r="G274" s="148" t="str">
        <f>IF($D274="","",VLOOKUP($V274,RF_Req!$A$2:$H$3,3))</f>
        <v/>
      </c>
      <c r="H274" s="147"/>
      <c r="I274" s="147"/>
      <c r="J274" s="148"/>
      <c r="K274" s="147"/>
      <c r="L274" s="147"/>
      <c r="M274" s="148"/>
      <c r="N274" s="149" t="str">
        <f t="shared" si="12"/>
        <v/>
      </c>
      <c r="O274" s="150" t="str">
        <f t="shared" si="14"/>
        <v/>
      </c>
      <c r="P274" s="151"/>
      <c r="Q274" s="453"/>
      <c r="R274" s="152" t="str">
        <f>IF(OR($D274="",$S274=""),"",$S274-VLOOKUP($V274,RF_Req!$A$2:$H$3,8))</f>
        <v/>
      </c>
      <c r="S274" s="453"/>
      <c r="T274" s="453"/>
      <c r="U274" s="151"/>
      <c r="V274" s="126" t="e">
        <f>VLOOKUP($D274,RF_Req!$K$2:$L$11,2)</f>
        <v>#N/A</v>
      </c>
    </row>
    <row r="275" spans="1:22" x14ac:dyDescent="0.25">
      <c r="A275" s="125"/>
      <c r="B275" s="453"/>
      <c r="C275" s="453"/>
      <c r="D275" s="454"/>
      <c r="E275" s="456"/>
      <c r="F275" s="154" t="str">
        <f t="shared" si="13"/>
        <v/>
      </c>
      <c r="G275" s="148" t="str">
        <f>IF($D275="","",VLOOKUP($V275,RF_Req!$A$2:$H$3,3))</f>
        <v/>
      </c>
      <c r="H275" s="147"/>
      <c r="I275" s="147"/>
      <c r="J275" s="148"/>
      <c r="K275" s="147"/>
      <c r="L275" s="147"/>
      <c r="M275" s="148"/>
      <c r="N275" s="149" t="str">
        <f t="shared" si="12"/>
        <v/>
      </c>
      <c r="O275" s="150" t="str">
        <f t="shared" si="14"/>
        <v/>
      </c>
      <c r="P275" s="151"/>
      <c r="Q275" s="453"/>
      <c r="R275" s="152" t="str">
        <f>IF(OR($D275="",$S275=""),"",$S275-VLOOKUP($V275,RF_Req!$A$2:$H$3,8))</f>
        <v/>
      </c>
      <c r="S275" s="453"/>
      <c r="T275" s="453"/>
      <c r="U275" s="151"/>
      <c r="V275" s="126" t="e">
        <f>VLOOKUP($D275,RF_Req!$K$2:$L$11,2)</f>
        <v>#N/A</v>
      </c>
    </row>
    <row r="276" spans="1:22" x14ac:dyDescent="0.25">
      <c r="A276" s="125"/>
      <c r="B276" s="453"/>
      <c r="C276" s="453"/>
      <c r="D276" s="454"/>
      <c r="E276" s="456"/>
      <c r="F276" s="154" t="str">
        <f t="shared" si="13"/>
        <v/>
      </c>
      <c r="G276" s="148" t="str">
        <f>IF($D276="","",VLOOKUP($V276,RF_Req!$A$2:$H$3,3))</f>
        <v/>
      </c>
      <c r="H276" s="147"/>
      <c r="I276" s="147"/>
      <c r="J276" s="148"/>
      <c r="K276" s="147"/>
      <c r="L276" s="147"/>
      <c r="M276" s="148"/>
      <c r="N276" s="149" t="str">
        <f t="shared" si="12"/>
        <v/>
      </c>
      <c r="O276" s="150" t="str">
        <f t="shared" si="14"/>
        <v/>
      </c>
      <c r="P276" s="151"/>
      <c r="Q276" s="453"/>
      <c r="R276" s="152" t="str">
        <f>IF(OR($D276="",$S276=""),"",$S276-VLOOKUP($V276,RF_Req!$A$2:$H$3,8))</f>
        <v/>
      </c>
      <c r="S276" s="453"/>
      <c r="T276" s="453"/>
      <c r="U276" s="151"/>
      <c r="V276" s="126" t="e">
        <f>VLOOKUP($D276,RF_Req!$K$2:$L$11,2)</f>
        <v>#N/A</v>
      </c>
    </row>
    <row r="277" spans="1:22" x14ac:dyDescent="0.25">
      <c r="A277" s="125"/>
      <c r="B277" s="453"/>
      <c r="C277" s="453"/>
      <c r="D277" s="454"/>
      <c r="E277" s="456"/>
      <c r="F277" s="154" t="str">
        <f t="shared" si="13"/>
        <v/>
      </c>
      <c r="G277" s="148" t="str">
        <f>IF($D277="","",VLOOKUP($V277,RF_Req!$A$2:$H$3,3))</f>
        <v/>
      </c>
      <c r="H277" s="147"/>
      <c r="I277" s="147"/>
      <c r="J277" s="148"/>
      <c r="K277" s="147"/>
      <c r="L277" s="147"/>
      <c r="M277" s="148"/>
      <c r="N277" s="149" t="str">
        <f t="shared" si="12"/>
        <v/>
      </c>
      <c r="O277" s="150" t="str">
        <f t="shared" si="14"/>
        <v/>
      </c>
      <c r="P277" s="151"/>
      <c r="Q277" s="453"/>
      <c r="R277" s="152" t="str">
        <f>IF(OR($D277="",$S277=""),"",$S277-VLOOKUP($V277,RF_Req!$A$2:$H$3,8))</f>
        <v/>
      </c>
      <c r="S277" s="453"/>
      <c r="T277" s="453"/>
      <c r="U277" s="151"/>
      <c r="V277" s="126" t="e">
        <f>VLOOKUP($D277,RF_Req!$K$2:$L$11,2)</f>
        <v>#N/A</v>
      </c>
    </row>
    <row r="278" spans="1:22" x14ac:dyDescent="0.25">
      <c r="A278" s="125"/>
      <c r="B278" s="453"/>
      <c r="C278" s="453"/>
      <c r="D278" s="454"/>
      <c r="E278" s="456"/>
      <c r="F278" s="154" t="str">
        <f t="shared" si="13"/>
        <v/>
      </c>
      <c r="G278" s="148" t="str">
        <f>IF($D278="","",VLOOKUP($V278,RF_Req!$A$2:$H$3,3))</f>
        <v/>
      </c>
      <c r="H278" s="147"/>
      <c r="I278" s="147"/>
      <c r="J278" s="148"/>
      <c r="K278" s="147"/>
      <c r="L278" s="147"/>
      <c r="M278" s="148"/>
      <c r="N278" s="149" t="str">
        <f t="shared" si="12"/>
        <v/>
      </c>
      <c r="O278" s="150" t="str">
        <f t="shared" si="14"/>
        <v/>
      </c>
      <c r="P278" s="151"/>
      <c r="Q278" s="453"/>
      <c r="R278" s="152" t="str">
        <f>IF(OR($D278="",$S278=""),"",$S278-VLOOKUP($V278,RF_Req!$A$2:$H$3,8))</f>
        <v/>
      </c>
      <c r="S278" s="453"/>
      <c r="T278" s="453"/>
      <c r="U278" s="151"/>
      <c r="V278" s="126" t="e">
        <f>VLOOKUP($D278,RF_Req!$K$2:$L$11,2)</f>
        <v>#N/A</v>
      </c>
    </row>
    <row r="279" spans="1:22" x14ac:dyDescent="0.25">
      <c r="A279" s="125"/>
      <c r="B279" s="453"/>
      <c r="C279" s="453"/>
      <c r="D279" s="454"/>
      <c r="E279" s="456"/>
      <c r="F279" s="154" t="str">
        <f t="shared" si="13"/>
        <v/>
      </c>
      <c r="G279" s="148" t="str">
        <f>IF($D279="","",VLOOKUP($V279,RF_Req!$A$2:$H$3,3))</f>
        <v/>
      </c>
      <c r="H279" s="147"/>
      <c r="I279" s="147"/>
      <c r="J279" s="148"/>
      <c r="K279" s="147"/>
      <c r="L279" s="147"/>
      <c r="M279" s="148"/>
      <c r="N279" s="149" t="str">
        <f t="shared" si="12"/>
        <v/>
      </c>
      <c r="O279" s="150" t="str">
        <f t="shared" si="14"/>
        <v/>
      </c>
      <c r="P279" s="151"/>
      <c r="Q279" s="453"/>
      <c r="R279" s="152" t="str">
        <f>IF(OR($D279="",$S279=""),"",$S279-VLOOKUP($V279,RF_Req!$A$2:$H$3,8))</f>
        <v/>
      </c>
      <c r="S279" s="453"/>
      <c r="T279" s="453"/>
      <c r="U279" s="151"/>
      <c r="V279" s="126" t="e">
        <f>VLOOKUP($D279,RF_Req!$K$2:$L$11,2)</f>
        <v>#N/A</v>
      </c>
    </row>
    <row r="280" spans="1:22" x14ac:dyDescent="0.25">
      <c r="A280" s="125"/>
      <c r="B280" s="453"/>
      <c r="C280" s="453"/>
      <c r="D280" s="454"/>
      <c r="E280" s="456"/>
      <c r="F280" s="154" t="str">
        <f t="shared" si="13"/>
        <v/>
      </c>
      <c r="G280" s="148" t="str">
        <f>IF($D280="","",VLOOKUP($V280,RF_Req!$A$2:$H$3,3))</f>
        <v/>
      </c>
      <c r="H280" s="147"/>
      <c r="I280" s="147"/>
      <c r="J280" s="148"/>
      <c r="K280" s="147"/>
      <c r="L280" s="147"/>
      <c r="M280" s="148"/>
      <c r="N280" s="149" t="str">
        <f t="shared" si="12"/>
        <v/>
      </c>
      <c r="O280" s="150" t="str">
        <f t="shared" si="14"/>
        <v/>
      </c>
      <c r="P280" s="151"/>
      <c r="Q280" s="453"/>
      <c r="R280" s="152" t="str">
        <f>IF(OR($D280="",$S280=""),"",$S280-VLOOKUP($V280,RF_Req!$A$2:$H$3,8))</f>
        <v/>
      </c>
      <c r="S280" s="453"/>
      <c r="T280" s="453"/>
      <c r="U280" s="151"/>
      <c r="V280" s="126" t="e">
        <f>VLOOKUP($D280,RF_Req!$K$2:$L$11,2)</f>
        <v>#N/A</v>
      </c>
    </row>
    <row r="281" spans="1:22" x14ac:dyDescent="0.25">
      <c r="A281" s="125"/>
      <c r="B281" s="453"/>
      <c r="C281" s="453"/>
      <c r="D281" s="454"/>
      <c r="E281" s="456"/>
      <c r="F281" s="154" t="str">
        <f t="shared" si="13"/>
        <v/>
      </c>
      <c r="G281" s="148" t="str">
        <f>IF($D281="","",VLOOKUP($V281,RF_Req!$A$2:$H$3,3))</f>
        <v/>
      </c>
      <c r="H281" s="147"/>
      <c r="I281" s="147"/>
      <c r="J281" s="148"/>
      <c r="K281" s="147"/>
      <c r="L281" s="147"/>
      <c r="M281" s="148"/>
      <c r="N281" s="149" t="str">
        <f t="shared" si="12"/>
        <v/>
      </c>
      <c r="O281" s="150" t="str">
        <f t="shared" si="14"/>
        <v/>
      </c>
      <c r="P281" s="151"/>
      <c r="Q281" s="453"/>
      <c r="R281" s="152" t="str">
        <f>IF(OR($D281="",$S281=""),"",$S281-VLOOKUP($V281,RF_Req!$A$2:$H$3,8))</f>
        <v/>
      </c>
      <c r="S281" s="453"/>
      <c r="T281" s="453"/>
      <c r="U281" s="151"/>
      <c r="V281" s="126" t="e">
        <f>VLOOKUP($D281,RF_Req!$K$2:$L$11,2)</f>
        <v>#N/A</v>
      </c>
    </row>
    <row r="282" spans="1:22" x14ac:dyDescent="0.25">
      <c r="A282" s="125"/>
      <c r="B282" s="453"/>
      <c r="C282" s="453"/>
      <c r="D282" s="454"/>
      <c r="E282" s="456"/>
      <c r="F282" s="154" t="str">
        <f t="shared" si="13"/>
        <v/>
      </c>
      <c r="G282" s="148" t="str">
        <f>IF($D282="","",VLOOKUP($V282,RF_Req!$A$2:$H$3,3))</f>
        <v/>
      </c>
      <c r="H282" s="147"/>
      <c r="I282" s="147"/>
      <c r="J282" s="148"/>
      <c r="K282" s="147"/>
      <c r="L282" s="147"/>
      <c r="M282" s="148"/>
      <c r="N282" s="149" t="str">
        <f t="shared" si="12"/>
        <v/>
      </c>
      <c r="O282" s="150" t="str">
        <f t="shared" si="14"/>
        <v/>
      </c>
      <c r="P282" s="151"/>
      <c r="Q282" s="453"/>
      <c r="R282" s="152" t="str">
        <f>IF(OR($D282="",$S282=""),"",$S282-VLOOKUP($V282,RF_Req!$A$2:$H$3,8))</f>
        <v/>
      </c>
      <c r="S282" s="453"/>
      <c r="T282" s="453"/>
      <c r="U282" s="151"/>
      <c r="V282" s="126" t="e">
        <f>VLOOKUP($D282,RF_Req!$K$2:$L$11,2)</f>
        <v>#N/A</v>
      </c>
    </row>
    <row r="283" spans="1:22" x14ac:dyDescent="0.25">
      <c r="A283" s="125"/>
      <c r="B283" s="453"/>
      <c r="C283" s="453"/>
      <c r="D283" s="454"/>
      <c r="E283" s="456"/>
      <c r="F283" s="154" t="str">
        <f t="shared" si="13"/>
        <v/>
      </c>
      <c r="G283" s="148" t="str">
        <f>IF($D283="","",VLOOKUP($V283,RF_Req!$A$2:$H$3,3))</f>
        <v/>
      </c>
      <c r="H283" s="147"/>
      <c r="I283" s="147"/>
      <c r="J283" s="148"/>
      <c r="K283" s="147"/>
      <c r="L283" s="147"/>
      <c r="M283" s="148"/>
      <c r="N283" s="149" t="str">
        <f t="shared" si="12"/>
        <v/>
      </c>
      <c r="O283" s="150" t="str">
        <f t="shared" si="14"/>
        <v/>
      </c>
      <c r="P283" s="151"/>
      <c r="Q283" s="453"/>
      <c r="R283" s="152" t="str">
        <f>IF(OR($D283="",$S283=""),"",$S283-VLOOKUP($V283,RF_Req!$A$2:$H$3,8))</f>
        <v/>
      </c>
      <c r="S283" s="453"/>
      <c r="T283" s="453"/>
      <c r="U283" s="151"/>
      <c r="V283" s="126" t="e">
        <f>VLOOKUP($D283,RF_Req!$K$2:$L$11,2)</f>
        <v>#N/A</v>
      </c>
    </row>
    <row r="284" spans="1:22" x14ac:dyDescent="0.25">
      <c r="A284" s="125"/>
      <c r="B284" s="453"/>
      <c r="C284" s="453"/>
      <c r="D284" s="454"/>
      <c r="E284" s="456"/>
      <c r="F284" s="154" t="str">
        <f t="shared" si="13"/>
        <v/>
      </c>
      <c r="G284" s="148" t="str">
        <f>IF($D284="","",VLOOKUP($V284,RF_Req!$A$2:$H$3,3))</f>
        <v/>
      </c>
      <c r="H284" s="147"/>
      <c r="I284" s="147"/>
      <c r="J284" s="148"/>
      <c r="K284" s="147"/>
      <c r="L284" s="147"/>
      <c r="M284" s="148"/>
      <c r="N284" s="149" t="str">
        <f t="shared" si="12"/>
        <v/>
      </c>
      <c r="O284" s="150" t="str">
        <f t="shared" si="14"/>
        <v/>
      </c>
      <c r="P284" s="151"/>
      <c r="Q284" s="453"/>
      <c r="R284" s="152" t="str">
        <f>IF(OR($D284="",$S284=""),"",$S284-VLOOKUP($V284,RF_Req!$A$2:$H$3,8))</f>
        <v/>
      </c>
      <c r="S284" s="453"/>
      <c r="T284" s="453"/>
      <c r="U284" s="151"/>
      <c r="V284" s="126" t="e">
        <f>VLOOKUP($D284,RF_Req!$K$2:$L$11,2)</f>
        <v>#N/A</v>
      </c>
    </row>
    <row r="285" spans="1:22" x14ac:dyDescent="0.25">
      <c r="A285" s="125"/>
      <c r="B285" s="453"/>
      <c r="C285" s="453"/>
      <c r="D285" s="454"/>
      <c r="E285" s="456"/>
      <c r="F285" s="154" t="str">
        <f t="shared" si="13"/>
        <v/>
      </c>
      <c r="G285" s="148" t="str">
        <f>IF($D285="","",VLOOKUP($V285,RF_Req!$A$2:$H$3,3))</f>
        <v/>
      </c>
      <c r="H285" s="147"/>
      <c r="I285" s="147"/>
      <c r="J285" s="148"/>
      <c r="K285" s="147"/>
      <c r="L285" s="147"/>
      <c r="M285" s="148"/>
      <c r="N285" s="149" t="str">
        <f t="shared" si="12"/>
        <v/>
      </c>
      <c r="O285" s="150" t="str">
        <f t="shared" si="14"/>
        <v/>
      </c>
      <c r="P285" s="151"/>
      <c r="Q285" s="453"/>
      <c r="R285" s="152" t="str">
        <f>IF(OR($D285="",$S285=""),"",$S285-VLOOKUP($V285,RF_Req!$A$2:$H$3,8))</f>
        <v/>
      </c>
      <c r="S285" s="453"/>
      <c r="T285" s="453"/>
      <c r="U285" s="151"/>
      <c r="V285" s="126" t="e">
        <f>VLOOKUP($D285,RF_Req!$K$2:$L$11,2)</f>
        <v>#N/A</v>
      </c>
    </row>
    <row r="286" spans="1:22" x14ac:dyDescent="0.25">
      <c r="A286" s="125"/>
      <c r="B286" s="453"/>
      <c r="C286" s="453"/>
      <c r="D286" s="454"/>
      <c r="E286" s="456"/>
      <c r="F286" s="154" t="str">
        <f t="shared" si="13"/>
        <v/>
      </c>
      <c r="G286" s="148" t="str">
        <f>IF($D286="","",VLOOKUP($V286,RF_Req!$A$2:$H$3,3))</f>
        <v/>
      </c>
      <c r="H286" s="147"/>
      <c r="I286" s="147"/>
      <c r="J286" s="148"/>
      <c r="K286" s="147"/>
      <c r="L286" s="147"/>
      <c r="M286" s="148"/>
      <c r="N286" s="149" t="str">
        <f t="shared" si="12"/>
        <v/>
      </c>
      <c r="O286" s="150" t="str">
        <f t="shared" si="14"/>
        <v/>
      </c>
      <c r="P286" s="151"/>
      <c r="Q286" s="453"/>
      <c r="R286" s="152" t="str">
        <f>IF(OR($D286="",$S286=""),"",$S286-VLOOKUP($V286,RF_Req!$A$2:$H$3,8))</f>
        <v/>
      </c>
      <c r="S286" s="453"/>
      <c r="T286" s="453"/>
      <c r="U286" s="151"/>
      <c r="V286" s="126" t="e">
        <f>VLOOKUP($D286,RF_Req!$K$2:$L$11,2)</f>
        <v>#N/A</v>
      </c>
    </row>
    <row r="287" spans="1:22" x14ac:dyDescent="0.25">
      <c r="A287" s="125"/>
      <c r="B287" s="453"/>
      <c r="C287" s="453"/>
      <c r="D287" s="454"/>
      <c r="E287" s="456"/>
      <c r="F287" s="154" t="str">
        <f t="shared" si="13"/>
        <v/>
      </c>
      <c r="G287" s="148" t="str">
        <f>IF($D287="","",VLOOKUP($V287,RF_Req!$A$2:$H$3,3))</f>
        <v/>
      </c>
      <c r="H287" s="147"/>
      <c r="I287" s="147"/>
      <c r="J287" s="148"/>
      <c r="K287" s="147"/>
      <c r="L287" s="147"/>
      <c r="M287" s="148"/>
      <c r="N287" s="149" t="str">
        <f t="shared" si="12"/>
        <v/>
      </c>
      <c r="O287" s="150" t="str">
        <f t="shared" si="14"/>
        <v/>
      </c>
      <c r="P287" s="151"/>
      <c r="Q287" s="453"/>
      <c r="R287" s="152" t="str">
        <f>IF(OR($D287="",$S287=""),"",$S287-VLOOKUP($V287,RF_Req!$A$2:$H$3,8))</f>
        <v/>
      </c>
      <c r="S287" s="453"/>
      <c r="T287" s="453"/>
      <c r="U287" s="151"/>
      <c r="V287" s="126" t="e">
        <f>VLOOKUP($D287,RF_Req!$K$2:$L$11,2)</f>
        <v>#N/A</v>
      </c>
    </row>
    <row r="288" spans="1:22" x14ac:dyDescent="0.25">
      <c r="A288" s="125"/>
      <c r="B288" s="453"/>
      <c r="C288" s="453"/>
      <c r="D288" s="454"/>
      <c r="E288" s="456"/>
      <c r="F288" s="154" t="str">
        <f t="shared" si="13"/>
        <v/>
      </c>
      <c r="G288" s="148" t="str">
        <f>IF($D288="","",VLOOKUP($V288,RF_Req!$A$2:$H$3,3))</f>
        <v/>
      </c>
      <c r="H288" s="147"/>
      <c r="I288" s="147"/>
      <c r="J288" s="148"/>
      <c r="K288" s="147"/>
      <c r="L288" s="147"/>
      <c r="M288" s="148"/>
      <c r="N288" s="149" t="str">
        <f t="shared" si="12"/>
        <v/>
      </c>
      <c r="O288" s="150" t="str">
        <f t="shared" si="14"/>
        <v/>
      </c>
      <c r="P288" s="151"/>
      <c r="Q288" s="453"/>
      <c r="R288" s="152" t="str">
        <f>IF(OR($D288="",$S288=""),"",$S288-VLOOKUP($V288,RF_Req!$A$2:$H$3,8))</f>
        <v/>
      </c>
      <c r="S288" s="453"/>
      <c r="T288" s="453"/>
      <c r="U288" s="151"/>
      <c r="V288" s="126" t="e">
        <f>VLOOKUP($D288,RF_Req!$K$2:$L$11,2)</f>
        <v>#N/A</v>
      </c>
    </row>
    <row r="289" spans="1:22" x14ac:dyDescent="0.25">
      <c r="A289" s="125"/>
      <c r="B289" s="453"/>
      <c r="C289" s="453"/>
      <c r="D289" s="454"/>
      <c r="E289" s="456"/>
      <c r="F289" s="154" t="str">
        <f t="shared" si="13"/>
        <v/>
      </c>
      <c r="G289" s="148" t="str">
        <f>IF($D289="","",VLOOKUP($V289,RF_Req!$A$2:$H$3,3))</f>
        <v/>
      </c>
      <c r="H289" s="147"/>
      <c r="I289" s="147"/>
      <c r="J289" s="148"/>
      <c r="K289" s="147"/>
      <c r="L289" s="147"/>
      <c r="M289" s="148"/>
      <c r="N289" s="149" t="str">
        <f t="shared" si="12"/>
        <v/>
      </c>
      <c r="O289" s="150" t="str">
        <f t="shared" si="14"/>
        <v/>
      </c>
      <c r="P289" s="151"/>
      <c r="Q289" s="453"/>
      <c r="R289" s="152" t="str">
        <f>IF(OR($D289="",$S289=""),"",$S289-VLOOKUP($V289,RF_Req!$A$2:$H$3,8))</f>
        <v/>
      </c>
      <c r="S289" s="453"/>
      <c r="T289" s="453"/>
      <c r="U289" s="151"/>
      <c r="V289" s="126" t="e">
        <f>VLOOKUP($D289,RF_Req!$K$2:$L$11,2)</f>
        <v>#N/A</v>
      </c>
    </row>
    <row r="290" spans="1:22" x14ac:dyDescent="0.25">
      <c r="A290" s="125"/>
      <c r="B290" s="453"/>
      <c r="C290" s="453"/>
      <c r="D290" s="454"/>
      <c r="E290" s="456"/>
      <c r="F290" s="154" t="str">
        <f t="shared" si="13"/>
        <v/>
      </c>
      <c r="G290" s="148" t="str">
        <f>IF($D290="","",VLOOKUP($V290,RF_Req!$A$2:$H$3,3))</f>
        <v/>
      </c>
      <c r="H290" s="147"/>
      <c r="I290" s="147"/>
      <c r="J290" s="148"/>
      <c r="K290" s="147"/>
      <c r="L290" s="147"/>
      <c r="M290" s="148"/>
      <c r="N290" s="149" t="str">
        <f t="shared" ref="N290:N315" si="15">IF($D290="","",$J$6+T290)</f>
        <v/>
      </c>
      <c r="O290" s="150" t="str">
        <f t="shared" si="14"/>
        <v/>
      </c>
      <c r="P290" s="151"/>
      <c r="Q290" s="453"/>
      <c r="R290" s="152" t="str">
        <f>IF(OR($D290="",$S290=""),"",$S290-VLOOKUP($V290,RF_Req!$A$2:$H$3,8))</f>
        <v/>
      </c>
      <c r="S290" s="453"/>
      <c r="T290" s="453"/>
      <c r="U290" s="151"/>
      <c r="V290" s="126" t="e">
        <f>VLOOKUP($D290,RF_Req!$K$2:$L$11,2)</f>
        <v>#N/A</v>
      </c>
    </row>
    <row r="291" spans="1:22" x14ac:dyDescent="0.25">
      <c r="A291" s="125"/>
      <c r="B291" s="453"/>
      <c r="C291" s="453"/>
      <c r="D291" s="454"/>
      <c r="E291" s="456"/>
      <c r="F291" s="154" t="str">
        <f t="shared" si="13"/>
        <v/>
      </c>
      <c r="G291" s="148" t="str">
        <f>IF($D291="","",VLOOKUP($V291,RF_Req!$A$2:$H$3,3))</f>
        <v/>
      </c>
      <c r="H291" s="147"/>
      <c r="I291" s="147"/>
      <c r="J291" s="148"/>
      <c r="K291" s="147"/>
      <c r="L291" s="147"/>
      <c r="M291" s="148"/>
      <c r="N291" s="149" t="str">
        <f t="shared" si="15"/>
        <v/>
      </c>
      <c r="O291" s="150" t="str">
        <f t="shared" si="14"/>
        <v/>
      </c>
      <c r="P291" s="151"/>
      <c r="Q291" s="453"/>
      <c r="R291" s="152" t="str">
        <f>IF(OR($D291="",$S291=""),"",$S291-VLOOKUP($V291,RF_Req!$A$2:$H$3,8))</f>
        <v/>
      </c>
      <c r="S291" s="453"/>
      <c r="T291" s="453"/>
      <c r="U291" s="151"/>
      <c r="V291" s="126" t="e">
        <f>VLOOKUP($D291,RF_Req!$K$2:$L$11,2)</f>
        <v>#N/A</v>
      </c>
    </row>
    <row r="292" spans="1:22" x14ac:dyDescent="0.25">
      <c r="A292" s="125"/>
      <c r="B292" s="453"/>
      <c r="C292" s="453"/>
      <c r="D292" s="454"/>
      <c r="E292" s="456"/>
      <c r="F292" s="154" t="str">
        <f t="shared" si="13"/>
        <v/>
      </c>
      <c r="G292" s="148" t="str">
        <f>IF($D292="","",VLOOKUP($V292,RF_Req!$A$2:$H$3,3))</f>
        <v/>
      </c>
      <c r="H292" s="147"/>
      <c r="I292" s="147"/>
      <c r="J292" s="148"/>
      <c r="K292" s="147"/>
      <c r="L292" s="147"/>
      <c r="M292" s="148"/>
      <c r="N292" s="149" t="str">
        <f t="shared" si="15"/>
        <v/>
      </c>
      <c r="O292" s="150" t="str">
        <f t="shared" si="14"/>
        <v/>
      </c>
      <c r="P292" s="151"/>
      <c r="Q292" s="453"/>
      <c r="R292" s="152" t="str">
        <f>IF(OR($D292="",$S292=""),"",$S292-VLOOKUP($V292,RF_Req!$A$2:$H$3,8))</f>
        <v/>
      </c>
      <c r="S292" s="453"/>
      <c r="T292" s="453"/>
      <c r="U292" s="151"/>
      <c r="V292" s="126" t="e">
        <f>VLOOKUP($D292,RF_Req!$K$2:$L$11,2)</f>
        <v>#N/A</v>
      </c>
    </row>
    <row r="293" spans="1:22" x14ac:dyDescent="0.25">
      <c r="A293" s="125"/>
      <c r="B293" s="453"/>
      <c r="C293" s="453"/>
      <c r="D293" s="454"/>
      <c r="E293" s="456"/>
      <c r="F293" s="154" t="str">
        <f t="shared" si="13"/>
        <v/>
      </c>
      <c r="G293" s="148" t="str">
        <f>IF($D293="","",VLOOKUP($V293,RF_Req!$A$2:$H$3,3))</f>
        <v/>
      </c>
      <c r="H293" s="147"/>
      <c r="I293" s="147"/>
      <c r="J293" s="148"/>
      <c r="K293" s="147"/>
      <c r="L293" s="147"/>
      <c r="M293" s="148"/>
      <c r="N293" s="149" t="str">
        <f t="shared" si="15"/>
        <v/>
      </c>
      <c r="O293" s="150" t="str">
        <f t="shared" si="14"/>
        <v/>
      </c>
      <c r="P293" s="151"/>
      <c r="Q293" s="453"/>
      <c r="R293" s="152" t="str">
        <f>IF(OR($D293="",$S293=""),"",$S293-VLOOKUP($V293,RF_Req!$A$2:$H$3,8))</f>
        <v/>
      </c>
      <c r="S293" s="453"/>
      <c r="T293" s="453"/>
      <c r="U293" s="151"/>
      <c r="V293" s="126" t="e">
        <f>VLOOKUP($D293,RF_Req!$K$2:$L$11,2)</f>
        <v>#N/A</v>
      </c>
    </row>
    <row r="294" spans="1:22" x14ac:dyDescent="0.25">
      <c r="A294" s="125"/>
      <c r="B294" s="453"/>
      <c r="C294" s="453"/>
      <c r="D294" s="454"/>
      <c r="E294" s="456"/>
      <c r="F294" s="154" t="str">
        <f t="shared" si="13"/>
        <v/>
      </c>
      <c r="G294" s="148" t="str">
        <f>IF($D294="","",VLOOKUP($V294,RF_Req!$A$2:$H$3,3))</f>
        <v/>
      </c>
      <c r="H294" s="147"/>
      <c r="I294" s="147"/>
      <c r="J294" s="148"/>
      <c r="K294" s="147"/>
      <c r="L294" s="147"/>
      <c r="M294" s="148"/>
      <c r="N294" s="149" t="str">
        <f t="shared" si="15"/>
        <v/>
      </c>
      <c r="O294" s="150" t="str">
        <f t="shared" si="14"/>
        <v/>
      </c>
      <c r="P294" s="151"/>
      <c r="Q294" s="453"/>
      <c r="R294" s="152" t="str">
        <f>IF(OR($D294="",$S294=""),"",$S294-VLOOKUP($V294,RF_Req!$A$2:$H$3,8))</f>
        <v/>
      </c>
      <c r="S294" s="453"/>
      <c r="T294" s="453"/>
      <c r="U294" s="151"/>
      <c r="V294" s="126" t="e">
        <f>VLOOKUP($D294,RF_Req!$K$2:$L$11,2)</f>
        <v>#N/A</v>
      </c>
    </row>
    <row r="295" spans="1:22" x14ac:dyDescent="0.25">
      <c r="A295" s="125"/>
      <c r="B295" s="453"/>
      <c r="C295" s="453"/>
      <c r="D295" s="454"/>
      <c r="E295" s="456"/>
      <c r="F295" s="154" t="str">
        <f t="shared" si="13"/>
        <v/>
      </c>
      <c r="G295" s="148" t="str">
        <f>IF($D295="","",VLOOKUP($V295,RF_Req!$A$2:$H$3,3))</f>
        <v/>
      </c>
      <c r="H295" s="147"/>
      <c r="I295" s="147"/>
      <c r="J295" s="148"/>
      <c r="K295" s="147"/>
      <c r="L295" s="147"/>
      <c r="M295" s="148"/>
      <c r="N295" s="149" t="str">
        <f t="shared" si="15"/>
        <v/>
      </c>
      <c r="O295" s="150" t="str">
        <f t="shared" si="14"/>
        <v/>
      </c>
      <c r="P295" s="151"/>
      <c r="Q295" s="453"/>
      <c r="R295" s="152" t="str">
        <f>IF(OR($D295="",$S295=""),"",$S295-VLOOKUP($V295,RF_Req!$A$2:$H$3,8))</f>
        <v/>
      </c>
      <c r="S295" s="453"/>
      <c r="T295" s="453"/>
      <c r="U295" s="151"/>
      <c r="V295" s="126" t="e">
        <f>VLOOKUP($D295,RF_Req!$K$2:$L$11,2)</f>
        <v>#N/A</v>
      </c>
    </row>
    <row r="296" spans="1:22" x14ac:dyDescent="0.25">
      <c r="A296" s="125"/>
      <c r="B296" s="453"/>
      <c r="C296" s="453"/>
      <c r="D296" s="454"/>
      <c r="E296" s="456"/>
      <c r="F296" s="154" t="str">
        <f t="shared" si="13"/>
        <v/>
      </c>
      <c r="G296" s="148" t="str">
        <f>IF($D296="","",VLOOKUP($V296,RF_Req!$A$2:$H$3,3))</f>
        <v/>
      </c>
      <c r="H296" s="147"/>
      <c r="I296" s="147"/>
      <c r="J296" s="148"/>
      <c r="K296" s="147"/>
      <c r="L296" s="147"/>
      <c r="M296" s="148"/>
      <c r="N296" s="149" t="str">
        <f t="shared" si="15"/>
        <v/>
      </c>
      <c r="O296" s="150" t="str">
        <f t="shared" si="14"/>
        <v/>
      </c>
      <c r="P296" s="151"/>
      <c r="Q296" s="453"/>
      <c r="R296" s="152" t="str">
        <f>IF(OR($D296="",$S296=""),"",$S296-VLOOKUP($V296,RF_Req!$A$2:$H$3,8))</f>
        <v/>
      </c>
      <c r="S296" s="453"/>
      <c r="T296" s="453"/>
      <c r="U296" s="151"/>
      <c r="V296" s="126" t="e">
        <f>VLOOKUP($D296,RF_Req!$K$2:$L$11,2)</f>
        <v>#N/A</v>
      </c>
    </row>
    <row r="297" spans="1:22" x14ac:dyDescent="0.25">
      <c r="A297" s="125"/>
      <c r="B297" s="453"/>
      <c r="C297" s="453"/>
      <c r="D297" s="454"/>
      <c r="E297" s="456"/>
      <c r="F297" s="154" t="str">
        <f t="shared" si="13"/>
        <v/>
      </c>
      <c r="G297" s="148" t="str">
        <f>IF($D297="","",VLOOKUP($V297,RF_Req!$A$2:$H$3,3))</f>
        <v/>
      </c>
      <c r="H297" s="147"/>
      <c r="I297" s="147"/>
      <c r="J297" s="148"/>
      <c r="K297" s="147"/>
      <c r="L297" s="147"/>
      <c r="M297" s="148"/>
      <c r="N297" s="149" t="str">
        <f t="shared" si="15"/>
        <v/>
      </c>
      <c r="O297" s="150" t="str">
        <f t="shared" si="14"/>
        <v/>
      </c>
      <c r="P297" s="151"/>
      <c r="Q297" s="453"/>
      <c r="R297" s="152" t="str">
        <f>IF(OR($D297="",$S297=""),"",$S297-VLOOKUP($V297,RF_Req!$A$2:$H$3,8))</f>
        <v/>
      </c>
      <c r="S297" s="453"/>
      <c r="T297" s="453"/>
      <c r="U297" s="151"/>
      <c r="V297" s="126" t="e">
        <f>VLOOKUP($D297,RF_Req!$K$2:$L$11,2)</f>
        <v>#N/A</v>
      </c>
    </row>
    <row r="298" spans="1:22" x14ac:dyDescent="0.25">
      <c r="A298" s="125"/>
      <c r="B298" s="453"/>
      <c r="C298" s="453"/>
      <c r="D298" s="454"/>
      <c r="E298" s="456"/>
      <c r="F298" s="154" t="str">
        <f t="shared" si="13"/>
        <v/>
      </c>
      <c r="G298" s="148" t="str">
        <f>IF($D298="","",VLOOKUP($V298,RF_Req!$A$2:$H$3,3))</f>
        <v/>
      </c>
      <c r="H298" s="147"/>
      <c r="I298" s="147"/>
      <c r="J298" s="148"/>
      <c r="K298" s="147"/>
      <c r="L298" s="147"/>
      <c r="M298" s="148"/>
      <c r="N298" s="149" t="str">
        <f t="shared" si="15"/>
        <v/>
      </c>
      <c r="O298" s="150" t="str">
        <f t="shared" si="14"/>
        <v/>
      </c>
      <c r="P298" s="151"/>
      <c r="Q298" s="453"/>
      <c r="R298" s="152" t="str">
        <f>IF(OR($D298="",$S298=""),"",$S298-VLOOKUP($V298,RF_Req!$A$2:$H$3,8))</f>
        <v/>
      </c>
      <c r="S298" s="453"/>
      <c r="T298" s="453"/>
      <c r="U298" s="151"/>
      <c r="V298" s="126" t="e">
        <f>VLOOKUP($D298,RF_Req!$K$2:$L$11,2)</f>
        <v>#N/A</v>
      </c>
    </row>
    <row r="299" spans="1:22" x14ac:dyDescent="0.25">
      <c r="A299" s="125"/>
      <c r="B299" s="453"/>
      <c r="C299" s="453"/>
      <c r="D299" s="454"/>
      <c r="E299" s="456"/>
      <c r="F299" s="154" t="str">
        <f t="shared" si="13"/>
        <v/>
      </c>
      <c r="G299" s="148" t="str">
        <f>IF($D299="","",VLOOKUP($V299,RF_Req!$A$2:$H$3,3))</f>
        <v/>
      </c>
      <c r="H299" s="147"/>
      <c r="I299" s="147"/>
      <c r="J299" s="148"/>
      <c r="K299" s="147"/>
      <c r="L299" s="147"/>
      <c r="M299" s="148"/>
      <c r="N299" s="149" t="str">
        <f t="shared" si="15"/>
        <v/>
      </c>
      <c r="O299" s="150" t="str">
        <f t="shared" si="14"/>
        <v/>
      </c>
      <c r="P299" s="151"/>
      <c r="Q299" s="453"/>
      <c r="R299" s="152" t="str">
        <f>IF(OR($D299="",$S299=""),"",$S299-VLOOKUP($V299,RF_Req!$A$2:$H$3,8))</f>
        <v/>
      </c>
      <c r="S299" s="453"/>
      <c r="T299" s="453"/>
      <c r="U299" s="151"/>
      <c r="V299" s="126" t="e">
        <f>VLOOKUP($D299,RF_Req!$K$2:$L$11,2)</f>
        <v>#N/A</v>
      </c>
    </row>
    <row r="300" spans="1:22" x14ac:dyDescent="0.25">
      <c r="A300" s="125"/>
      <c r="B300" s="453"/>
      <c r="C300" s="453"/>
      <c r="D300" s="454"/>
      <c r="E300" s="456"/>
      <c r="F300" s="154" t="str">
        <f t="shared" si="13"/>
        <v/>
      </c>
      <c r="G300" s="148" t="str">
        <f>IF($D300="","",VLOOKUP($V300,RF_Req!$A$2:$H$3,3))</f>
        <v/>
      </c>
      <c r="H300" s="147"/>
      <c r="I300" s="147"/>
      <c r="J300" s="148"/>
      <c r="K300" s="147"/>
      <c r="L300" s="147"/>
      <c r="M300" s="148"/>
      <c r="N300" s="149" t="str">
        <f t="shared" si="15"/>
        <v/>
      </c>
      <c r="O300" s="150" t="str">
        <f t="shared" si="14"/>
        <v/>
      </c>
      <c r="P300" s="151"/>
      <c r="Q300" s="453"/>
      <c r="R300" s="152" t="str">
        <f>IF(OR($D300="",$S300=""),"",$S300-VLOOKUP($V300,RF_Req!$A$2:$H$3,8))</f>
        <v/>
      </c>
      <c r="S300" s="453"/>
      <c r="T300" s="453"/>
      <c r="U300" s="151"/>
      <c r="V300" s="126" t="e">
        <f>VLOOKUP($D300,RF_Req!$K$2:$L$11,2)</f>
        <v>#N/A</v>
      </c>
    </row>
    <row r="301" spans="1:22" x14ac:dyDescent="0.25">
      <c r="A301" s="125"/>
      <c r="B301" s="453"/>
      <c r="C301" s="453"/>
      <c r="D301" s="454"/>
      <c r="E301" s="456"/>
      <c r="F301" s="154" t="str">
        <f t="shared" si="13"/>
        <v/>
      </c>
      <c r="G301" s="148" t="str">
        <f>IF($D301="","",VLOOKUP($V301,RF_Req!$A$2:$H$3,3))</f>
        <v/>
      </c>
      <c r="H301" s="147"/>
      <c r="I301" s="147"/>
      <c r="J301" s="148"/>
      <c r="K301" s="147"/>
      <c r="L301" s="147"/>
      <c r="M301" s="148"/>
      <c r="N301" s="149" t="str">
        <f t="shared" si="15"/>
        <v/>
      </c>
      <c r="O301" s="150" t="str">
        <f t="shared" si="14"/>
        <v/>
      </c>
      <c r="P301" s="151"/>
      <c r="Q301" s="453"/>
      <c r="R301" s="152" t="str">
        <f>IF(OR($D301="",$S301=""),"",$S301-VLOOKUP($V301,RF_Req!$A$2:$H$3,8))</f>
        <v/>
      </c>
      <c r="S301" s="453"/>
      <c r="T301" s="453"/>
      <c r="U301" s="151"/>
      <c r="V301" s="126" t="e">
        <f>VLOOKUP($D301,RF_Req!$K$2:$L$11,2)</f>
        <v>#N/A</v>
      </c>
    </row>
    <row r="302" spans="1:22" x14ac:dyDescent="0.25">
      <c r="A302" s="125"/>
      <c r="B302" s="453"/>
      <c r="C302" s="453"/>
      <c r="D302" s="454"/>
      <c r="E302" s="456"/>
      <c r="F302" s="154" t="str">
        <f t="shared" si="13"/>
        <v/>
      </c>
      <c r="G302" s="148" t="str">
        <f>IF($D302="","",VLOOKUP($V302,RF_Req!$A$2:$H$3,3))</f>
        <v/>
      </c>
      <c r="H302" s="147"/>
      <c r="I302" s="147"/>
      <c r="J302" s="148"/>
      <c r="K302" s="147"/>
      <c r="L302" s="147"/>
      <c r="M302" s="148"/>
      <c r="N302" s="149" t="str">
        <f t="shared" si="15"/>
        <v/>
      </c>
      <c r="O302" s="150" t="str">
        <f t="shared" si="14"/>
        <v/>
      </c>
      <c r="P302" s="151"/>
      <c r="Q302" s="453"/>
      <c r="R302" s="152" t="str">
        <f>IF(OR($D302="",$S302=""),"",$S302-VLOOKUP($V302,RF_Req!$A$2:$H$3,8))</f>
        <v/>
      </c>
      <c r="S302" s="453"/>
      <c r="T302" s="453"/>
      <c r="U302" s="151"/>
      <c r="V302" s="126" t="e">
        <f>VLOOKUP($D302,RF_Req!$K$2:$L$11,2)</f>
        <v>#N/A</v>
      </c>
    </row>
    <row r="303" spans="1:22" x14ac:dyDescent="0.25">
      <c r="A303" s="125"/>
      <c r="B303" s="453"/>
      <c r="C303" s="453"/>
      <c r="D303" s="454"/>
      <c r="E303" s="456"/>
      <c r="F303" s="154" t="str">
        <f t="shared" si="13"/>
        <v/>
      </c>
      <c r="G303" s="148" t="str">
        <f>IF($D303="","",VLOOKUP($V303,RF_Req!$A$2:$H$3,3))</f>
        <v/>
      </c>
      <c r="H303" s="147"/>
      <c r="I303" s="147"/>
      <c r="J303" s="148"/>
      <c r="K303" s="147"/>
      <c r="L303" s="147"/>
      <c r="M303" s="148"/>
      <c r="N303" s="149" t="str">
        <f t="shared" si="15"/>
        <v/>
      </c>
      <c r="O303" s="150" t="str">
        <f t="shared" si="14"/>
        <v/>
      </c>
      <c r="P303" s="151"/>
      <c r="Q303" s="453"/>
      <c r="R303" s="152" t="str">
        <f>IF(OR($D303="",$S303=""),"",$S303-VLOOKUP($V303,RF_Req!$A$2:$H$3,8))</f>
        <v/>
      </c>
      <c r="S303" s="453"/>
      <c r="T303" s="453"/>
      <c r="U303" s="151"/>
      <c r="V303" s="126" t="e">
        <f>VLOOKUP($D303,RF_Req!$K$2:$L$11,2)</f>
        <v>#N/A</v>
      </c>
    </row>
    <row r="304" spans="1:22" x14ac:dyDescent="0.25">
      <c r="A304" s="125"/>
      <c r="B304" s="453"/>
      <c r="C304" s="453"/>
      <c r="D304" s="454"/>
      <c r="E304" s="456"/>
      <c r="F304" s="154" t="str">
        <f t="shared" si="13"/>
        <v/>
      </c>
      <c r="G304" s="148" t="str">
        <f>IF($D304="","",VLOOKUP($V304,RF_Req!$A$2:$H$3,3))</f>
        <v/>
      </c>
      <c r="H304" s="147"/>
      <c r="I304" s="147"/>
      <c r="J304" s="148"/>
      <c r="K304" s="147"/>
      <c r="L304" s="147"/>
      <c r="M304" s="148"/>
      <c r="N304" s="149" t="str">
        <f t="shared" si="15"/>
        <v/>
      </c>
      <c r="O304" s="150" t="str">
        <f t="shared" si="14"/>
        <v/>
      </c>
      <c r="P304" s="151"/>
      <c r="Q304" s="453"/>
      <c r="R304" s="152" t="str">
        <f>IF(OR($D304="",$S304=""),"",$S304-VLOOKUP($V304,RF_Req!$A$2:$H$3,8))</f>
        <v/>
      </c>
      <c r="S304" s="453"/>
      <c r="T304" s="453"/>
      <c r="U304" s="151"/>
      <c r="V304" s="126" t="e">
        <f>VLOOKUP($D304,RF_Req!$K$2:$L$11,2)</f>
        <v>#N/A</v>
      </c>
    </row>
    <row r="305" spans="1:22" x14ac:dyDescent="0.25">
      <c r="A305" s="125"/>
      <c r="B305" s="453"/>
      <c r="C305" s="453"/>
      <c r="D305" s="454"/>
      <c r="E305" s="456"/>
      <c r="F305" s="154" t="str">
        <f t="shared" si="13"/>
        <v/>
      </c>
      <c r="G305" s="148" t="str">
        <f>IF($D305="","",VLOOKUP($V305,RF_Req!$A$2:$H$3,3))</f>
        <v/>
      </c>
      <c r="H305" s="147"/>
      <c r="I305" s="147"/>
      <c r="J305" s="148"/>
      <c r="K305" s="147"/>
      <c r="L305" s="147"/>
      <c r="M305" s="148"/>
      <c r="N305" s="149" t="str">
        <f t="shared" si="15"/>
        <v/>
      </c>
      <c r="O305" s="150" t="str">
        <f t="shared" si="14"/>
        <v/>
      </c>
      <c r="P305" s="151"/>
      <c r="Q305" s="453"/>
      <c r="R305" s="152" t="str">
        <f>IF(OR($D305="",$S305=""),"",$S305-VLOOKUP($V305,RF_Req!$A$2:$H$3,8))</f>
        <v/>
      </c>
      <c r="S305" s="453"/>
      <c r="T305" s="453"/>
      <c r="U305" s="151"/>
      <c r="V305" s="126" t="e">
        <f>VLOOKUP($D305,RF_Req!$K$2:$L$11,2)</f>
        <v>#N/A</v>
      </c>
    </row>
    <row r="306" spans="1:22" x14ac:dyDescent="0.25">
      <c r="A306" s="125"/>
      <c r="B306" s="453"/>
      <c r="C306" s="453"/>
      <c r="D306" s="454"/>
      <c r="E306" s="456"/>
      <c r="F306" s="154" t="str">
        <f t="shared" si="13"/>
        <v/>
      </c>
      <c r="G306" s="148" t="str">
        <f>IF($D306="","",VLOOKUP($V306,RF_Req!$A$2:$H$3,3))</f>
        <v/>
      </c>
      <c r="H306" s="147"/>
      <c r="I306" s="147"/>
      <c r="J306" s="148"/>
      <c r="K306" s="147"/>
      <c r="L306" s="147"/>
      <c r="M306" s="148"/>
      <c r="N306" s="149" t="str">
        <f t="shared" si="15"/>
        <v/>
      </c>
      <c r="O306" s="150" t="str">
        <f t="shared" si="14"/>
        <v/>
      </c>
      <c r="P306" s="151"/>
      <c r="Q306" s="453"/>
      <c r="R306" s="152" t="str">
        <f>IF(OR($D306="",$S306=""),"",$S306-VLOOKUP($V306,RF_Req!$A$2:$H$3,8))</f>
        <v/>
      </c>
      <c r="S306" s="453"/>
      <c r="T306" s="453"/>
      <c r="U306" s="151"/>
      <c r="V306" s="126" t="e">
        <f>VLOOKUP($D306,RF_Req!$K$2:$L$11,2)</f>
        <v>#N/A</v>
      </c>
    </row>
    <row r="307" spans="1:22" x14ac:dyDescent="0.25">
      <c r="A307" s="125"/>
      <c r="B307" s="453"/>
      <c r="C307" s="453"/>
      <c r="D307" s="454"/>
      <c r="E307" s="456"/>
      <c r="F307" s="154" t="str">
        <f t="shared" si="13"/>
        <v/>
      </c>
      <c r="G307" s="148" t="str">
        <f>IF($D307="","",VLOOKUP($V307,RF_Req!$A$2:$H$3,3))</f>
        <v/>
      </c>
      <c r="H307" s="147"/>
      <c r="I307" s="147"/>
      <c r="J307" s="148"/>
      <c r="K307" s="147"/>
      <c r="L307" s="147"/>
      <c r="M307" s="148"/>
      <c r="N307" s="149" t="str">
        <f t="shared" si="15"/>
        <v/>
      </c>
      <c r="O307" s="150" t="str">
        <f t="shared" si="14"/>
        <v/>
      </c>
      <c r="P307" s="151"/>
      <c r="Q307" s="453"/>
      <c r="R307" s="152" t="str">
        <f>IF(OR($D307="",$S307=""),"",$S307-VLOOKUP($V307,RF_Req!$A$2:$H$3,8))</f>
        <v/>
      </c>
      <c r="S307" s="453"/>
      <c r="T307" s="453"/>
      <c r="U307" s="151"/>
      <c r="V307" s="126" t="e">
        <f>VLOOKUP($D307,RF_Req!$K$2:$L$11,2)</f>
        <v>#N/A</v>
      </c>
    </row>
    <row r="308" spans="1:22" x14ac:dyDescent="0.25">
      <c r="A308" s="125"/>
      <c r="B308" s="453"/>
      <c r="C308" s="453"/>
      <c r="D308" s="454"/>
      <c r="E308" s="456"/>
      <c r="F308" s="154" t="str">
        <f t="shared" si="13"/>
        <v/>
      </c>
      <c r="G308" s="148" t="str">
        <f>IF($D308="","",VLOOKUP($V308,RF_Req!$A$2:$H$3,3))</f>
        <v/>
      </c>
      <c r="H308" s="147"/>
      <c r="I308" s="147"/>
      <c r="J308" s="148"/>
      <c r="K308" s="147"/>
      <c r="L308" s="147"/>
      <c r="M308" s="148"/>
      <c r="N308" s="149" t="str">
        <f t="shared" si="15"/>
        <v/>
      </c>
      <c r="O308" s="150" t="str">
        <f t="shared" si="14"/>
        <v/>
      </c>
      <c r="P308" s="151"/>
      <c r="Q308" s="453"/>
      <c r="R308" s="152" t="str">
        <f>IF(OR($D308="",$S308=""),"",$S308-VLOOKUP($V308,RF_Req!$A$2:$H$3,8))</f>
        <v/>
      </c>
      <c r="S308" s="453"/>
      <c r="T308" s="453"/>
      <c r="U308" s="151"/>
      <c r="V308" s="126" t="e">
        <f>VLOOKUP($D308,RF_Req!$K$2:$L$11,2)</f>
        <v>#N/A</v>
      </c>
    </row>
    <row r="309" spans="1:22" x14ac:dyDescent="0.25">
      <c r="A309" s="125"/>
      <c r="B309" s="453"/>
      <c r="C309" s="453"/>
      <c r="D309" s="454"/>
      <c r="E309" s="456"/>
      <c r="F309" s="154" t="str">
        <f t="shared" si="13"/>
        <v/>
      </c>
      <c r="G309" s="148" t="str">
        <f>IF($D309="","",VLOOKUP($V309,RF_Req!$A$2:$H$3,3))</f>
        <v/>
      </c>
      <c r="H309" s="147"/>
      <c r="I309" s="147"/>
      <c r="J309" s="148"/>
      <c r="K309" s="147"/>
      <c r="L309" s="147"/>
      <c r="M309" s="148"/>
      <c r="N309" s="149" t="str">
        <f t="shared" si="15"/>
        <v/>
      </c>
      <c r="O309" s="150" t="str">
        <f t="shared" si="14"/>
        <v/>
      </c>
      <c r="P309" s="151"/>
      <c r="Q309" s="453"/>
      <c r="R309" s="152" t="str">
        <f>IF(OR($D309="",$S309=""),"",$S309-VLOOKUP($V309,RF_Req!$A$2:$H$3,8))</f>
        <v/>
      </c>
      <c r="S309" s="453"/>
      <c r="T309" s="453"/>
      <c r="U309" s="151"/>
      <c r="V309" s="126" t="e">
        <f>VLOOKUP($D309,RF_Req!$K$2:$L$11,2)</f>
        <v>#N/A</v>
      </c>
    </row>
    <row r="310" spans="1:22" x14ac:dyDescent="0.25">
      <c r="A310" s="125"/>
      <c r="B310" s="453"/>
      <c r="C310" s="453"/>
      <c r="D310" s="454"/>
      <c r="E310" s="456"/>
      <c r="F310" s="154" t="str">
        <f t="shared" si="13"/>
        <v/>
      </c>
      <c r="G310" s="148" t="str">
        <f>IF($D310="","",VLOOKUP($V310,RF_Req!$A$2:$H$3,3))</f>
        <v/>
      </c>
      <c r="H310" s="147"/>
      <c r="I310" s="147"/>
      <c r="J310" s="148"/>
      <c r="K310" s="147"/>
      <c r="L310" s="147"/>
      <c r="M310" s="148"/>
      <c r="N310" s="149" t="str">
        <f t="shared" si="15"/>
        <v/>
      </c>
      <c r="O310" s="150" t="str">
        <f t="shared" si="14"/>
        <v/>
      </c>
      <c r="P310" s="151"/>
      <c r="Q310" s="453"/>
      <c r="R310" s="152" t="str">
        <f>IF(OR($D310="",$S310=""),"",$S310-VLOOKUP($V310,RF_Req!$A$2:$H$3,8))</f>
        <v/>
      </c>
      <c r="S310" s="453"/>
      <c r="T310" s="453"/>
      <c r="U310" s="151"/>
      <c r="V310" s="126" t="e">
        <f>VLOOKUP($D310,RF_Req!$K$2:$L$11,2)</f>
        <v>#N/A</v>
      </c>
    </row>
    <row r="311" spans="1:22" x14ac:dyDescent="0.25">
      <c r="A311" s="125"/>
      <c r="B311" s="453"/>
      <c r="C311" s="453"/>
      <c r="D311" s="454"/>
      <c r="E311" s="456"/>
      <c r="F311" s="154" t="str">
        <f t="shared" si="13"/>
        <v/>
      </c>
      <c r="G311" s="148" t="str">
        <f>IF($D311="","",VLOOKUP($V311,RF_Req!$A$2:$H$3,3))</f>
        <v/>
      </c>
      <c r="H311" s="147"/>
      <c r="I311" s="147"/>
      <c r="J311" s="148"/>
      <c r="K311" s="147"/>
      <c r="L311" s="147"/>
      <c r="M311" s="148"/>
      <c r="N311" s="149" t="str">
        <f t="shared" si="15"/>
        <v/>
      </c>
      <c r="O311" s="150" t="str">
        <f t="shared" si="14"/>
        <v/>
      </c>
      <c r="P311" s="151"/>
      <c r="Q311" s="453"/>
      <c r="R311" s="152" t="str">
        <f>IF(OR($D311="",$S311=""),"",$S311-VLOOKUP($V311,RF_Req!$A$2:$H$3,8))</f>
        <v/>
      </c>
      <c r="S311" s="453"/>
      <c r="T311" s="453"/>
      <c r="U311" s="151"/>
      <c r="V311" s="126" t="e">
        <f>VLOOKUP($D311,RF_Req!$K$2:$L$11,2)</f>
        <v>#N/A</v>
      </c>
    </row>
    <row r="312" spans="1:22" x14ac:dyDescent="0.25">
      <c r="A312" s="125"/>
      <c r="B312" s="453"/>
      <c r="C312" s="453"/>
      <c r="D312" s="454"/>
      <c r="E312" s="456"/>
      <c r="F312" s="154" t="str">
        <f t="shared" si="13"/>
        <v/>
      </c>
      <c r="G312" s="148" t="str">
        <f>IF($D312="","",VLOOKUP($V312,RF_Req!$A$2:$H$3,3))</f>
        <v/>
      </c>
      <c r="H312" s="147"/>
      <c r="I312" s="147"/>
      <c r="J312" s="148"/>
      <c r="K312" s="147"/>
      <c r="L312" s="147"/>
      <c r="M312" s="148"/>
      <c r="N312" s="149" t="str">
        <f t="shared" si="15"/>
        <v/>
      </c>
      <c r="O312" s="150" t="str">
        <f t="shared" si="14"/>
        <v/>
      </c>
      <c r="P312" s="151"/>
      <c r="Q312" s="453"/>
      <c r="R312" s="152" t="str">
        <f>IF(OR($D312="",$S312=""),"",$S312-VLOOKUP($V312,RF_Req!$A$2:$H$3,8))</f>
        <v/>
      </c>
      <c r="S312" s="453"/>
      <c r="T312" s="453"/>
      <c r="U312" s="151"/>
      <c r="V312" s="126" t="e">
        <f>VLOOKUP($D312,RF_Req!$K$2:$L$11,2)</f>
        <v>#N/A</v>
      </c>
    </row>
    <row r="313" spans="1:22" x14ac:dyDescent="0.25">
      <c r="A313" s="125"/>
      <c r="B313" s="453"/>
      <c r="C313" s="453"/>
      <c r="D313" s="454"/>
      <c r="E313" s="456"/>
      <c r="F313" s="154" t="str">
        <f t="shared" si="13"/>
        <v/>
      </c>
      <c r="G313" s="148" t="str">
        <f>IF($D313="","",VLOOKUP($V313,RF_Req!$A$2:$H$3,3))</f>
        <v/>
      </c>
      <c r="H313" s="147"/>
      <c r="I313" s="147"/>
      <c r="J313" s="148"/>
      <c r="K313" s="147"/>
      <c r="L313" s="147"/>
      <c r="M313" s="148"/>
      <c r="N313" s="149" t="str">
        <f t="shared" si="15"/>
        <v/>
      </c>
      <c r="O313" s="150" t="str">
        <f t="shared" si="14"/>
        <v/>
      </c>
      <c r="P313" s="151"/>
      <c r="Q313" s="453"/>
      <c r="R313" s="152" t="str">
        <f>IF(OR($D313="",$S313=""),"",$S313-VLOOKUP($V313,RF_Req!$A$2:$H$3,8))</f>
        <v/>
      </c>
      <c r="S313" s="453"/>
      <c r="T313" s="453"/>
      <c r="U313" s="151"/>
      <c r="V313" s="126" t="e">
        <f>VLOOKUP($D313,RF_Req!$K$2:$L$11,2)</f>
        <v>#N/A</v>
      </c>
    </row>
    <row r="314" spans="1:22" x14ac:dyDescent="0.25">
      <c r="A314" s="125"/>
      <c r="B314" s="453"/>
      <c r="C314" s="453"/>
      <c r="D314" s="454"/>
      <c r="E314" s="456"/>
      <c r="F314" s="154" t="str">
        <f t="shared" si="13"/>
        <v/>
      </c>
      <c r="G314" s="148" t="str">
        <f>IF($D314="","",VLOOKUP($V314,RF_Req!$A$2:$H$3,3))</f>
        <v/>
      </c>
      <c r="H314" s="147"/>
      <c r="I314" s="147"/>
      <c r="J314" s="148"/>
      <c r="K314" s="147"/>
      <c r="L314" s="147"/>
      <c r="M314" s="148"/>
      <c r="N314" s="149" t="str">
        <f t="shared" si="15"/>
        <v/>
      </c>
      <c r="O314" s="150" t="str">
        <f t="shared" si="14"/>
        <v/>
      </c>
      <c r="P314" s="151"/>
      <c r="Q314" s="453"/>
      <c r="R314" s="152" t="str">
        <f>IF(OR($D314="",$S314=""),"",$S314-VLOOKUP($V314,RF_Req!$A$2:$H$3,8))</f>
        <v/>
      </c>
      <c r="S314" s="453"/>
      <c r="T314" s="453"/>
      <c r="U314" s="151"/>
      <c r="V314" s="126" t="e">
        <f>VLOOKUP($D314,RF_Req!$K$2:$L$11,2)</f>
        <v>#N/A</v>
      </c>
    </row>
    <row r="315" spans="1:22" x14ac:dyDescent="0.25">
      <c r="A315" s="125"/>
      <c r="B315" s="453"/>
      <c r="C315" s="453"/>
      <c r="D315" s="454"/>
      <c r="E315" s="456"/>
      <c r="F315" s="154" t="str">
        <f t="shared" si="13"/>
        <v/>
      </c>
      <c r="G315" s="148" t="str">
        <f>IF($D315="","",VLOOKUP($V315,RF_Req!$A$2:$H$3,3))</f>
        <v/>
      </c>
      <c r="H315" s="147"/>
      <c r="I315" s="147"/>
      <c r="J315" s="148"/>
      <c r="K315" s="147"/>
      <c r="L315" s="147"/>
      <c r="M315" s="148"/>
      <c r="N315" s="149" t="str">
        <f t="shared" si="15"/>
        <v/>
      </c>
      <c r="O315" s="150" t="str">
        <f t="shared" si="14"/>
        <v/>
      </c>
      <c r="P315" s="151"/>
      <c r="Q315" s="453"/>
      <c r="R315" s="152" t="str">
        <f>IF(OR($D315="",$S315=""),"",$S315-VLOOKUP($V315,RF_Req!$A$2:$H$3,8))</f>
        <v/>
      </c>
      <c r="S315" s="453"/>
      <c r="T315" s="453"/>
      <c r="U315" s="151"/>
      <c r="V315" s="126" t="e">
        <f>VLOOKUP($D315,RF_Req!$K$2:$L$11,2)</f>
        <v>#N/A</v>
      </c>
    </row>
    <row r="316" spans="1:22"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U316" s="125"/>
    </row>
    <row r="317" spans="1:22"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row>
    <row r="318" spans="1:22"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row>
    <row r="319" spans="1:22"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row>
    <row r="320" spans="1:22"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row>
    <row r="321" spans="1:21"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row>
    <row r="322" spans="1:21"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row>
    <row r="323" spans="1:21"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row>
    <row r="324" spans="1:21"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row>
    <row r="325" spans="1:21" x14ac:dyDescent="0.25">
      <c r="A325" s="125"/>
      <c r="B325" s="125"/>
      <c r="C325" s="125"/>
      <c r="D325" s="125"/>
      <c r="E325" s="125"/>
      <c r="F325" s="125"/>
      <c r="G325" s="125"/>
      <c r="H325" s="125"/>
      <c r="I325" s="125"/>
      <c r="J325" s="125"/>
      <c r="K325" s="125"/>
      <c r="L325" s="125"/>
      <c r="M325" s="125"/>
      <c r="N325" s="125"/>
      <c r="O325" s="125"/>
      <c r="P325" s="125"/>
      <c r="Q325" s="125"/>
      <c r="R325" s="125"/>
      <c r="S325" s="125"/>
      <c r="T325" s="125"/>
      <c r="U325" s="125"/>
    </row>
  </sheetData>
  <sheetProtection algorithmName="SHA-512" hashValue="sfmD/pDgzCXXujiUL605ns+fa4p9fuZq7iau06X+BgU0BjwpErlR9Y4Da4iaPQ6j9O/YdRin9AgJ9hBWapaH3g==" saltValue="GJ3kYOBCID/zF2kwlumfzA==" spinCount="100000" sheet="1" objects="1" scenarios="1"/>
  <mergeCells count="16">
    <mergeCell ref="E8:O12"/>
    <mergeCell ref="Q14:S14"/>
    <mergeCell ref="G5:I5"/>
    <mergeCell ref="J5:M5"/>
    <mergeCell ref="C3:D3"/>
    <mergeCell ref="G3:I3"/>
    <mergeCell ref="J3:M3"/>
    <mergeCell ref="C4:D4"/>
    <mergeCell ref="G4:I4"/>
    <mergeCell ref="N14:O14"/>
    <mergeCell ref="C6:D6"/>
    <mergeCell ref="G6:I6"/>
    <mergeCell ref="E14:G14"/>
    <mergeCell ref="H14:J14"/>
    <mergeCell ref="K14:M14"/>
    <mergeCell ref="J4:M4"/>
  </mergeCells>
  <conditionalFormatting sqref="F16:G315">
    <cfRule type="expression" dxfId="317" priority="738">
      <formula>$V16&gt;=200</formula>
    </cfRule>
  </conditionalFormatting>
  <conditionalFormatting sqref="J16">
    <cfRule type="expression" dxfId="316" priority="737">
      <formula>$V16&gt;=200</formula>
    </cfRule>
  </conditionalFormatting>
  <conditionalFormatting sqref="I16">
    <cfRule type="expression" dxfId="315" priority="736">
      <formula>$V16&gt;=200</formula>
    </cfRule>
  </conditionalFormatting>
  <conditionalFormatting sqref="Q16:Q315">
    <cfRule type="expression" dxfId="314" priority="735">
      <formula>$V16&gt;=200</formula>
    </cfRule>
  </conditionalFormatting>
  <conditionalFormatting sqref="M16">
    <cfRule type="expression" dxfId="313" priority="733">
      <formula>$V16&gt;=200</formula>
    </cfRule>
  </conditionalFormatting>
  <conditionalFormatting sqref="L16">
    <cfRule type="expression" dxfId="312" priority="732">
      <formula>$V16&gt;=200</formula>
    </cfRule>
  </conditionalFormatting>
  <conditionalFormatting sqref="K16">
    <cfRule type="expression" dxfId="311" priority="6624">
      <formula>$V16&gt;=200</formula>
    </cfRule>
    <cfRule type="cellIs" dxfId="310" priority="6625" operator="equal">
      <formula>""</formula>
    </cfRule>
    <cfRule type="cellIs" dxfId="309" priority="6626" operator="between">
      <formula>0</formula>
      <formula>$L16</formula>
    </cfRule>
    <cfRule type="cellIs" dxfId="308" priority="6627" operator="greaterThan">
      <formula>$L16</formula>
    </cfRule>
  </conditionalFormatting>
  <conditionalFormatting sqref="H16">
    <cfRule type="expression" dxfId="307" priority="6628">
      <formula>$V16&gt;=200</formula>
    </cfRule>
    <cfRule type="cellIs" dxfId="306" priority="6629" operator="equal">
      <formula>""</formula>
    </cfRule>
    <cfRule type="cellIs" dxfId="305" priority="6630" operator="between">
      <formula>0</formula>
      <formula>$I16</formula>
    </cfRule>
    <cfRule type="cellIs" dxfId="304" priority="6631" operator="greaterThan">
      <formula>$I16</formula>
    </cfRule>
  </conditionalFormatting>
  <conditionalFormatting sqref="J17">
    <cfRule type="expression" dxfId="303" priority="341">
      <formula>$V17&gt;=200</formula>
    </cfRule>
  </conditionalFormatting>
  <conditionalFormatting sqref="I17">
    <cfRule type="expression" dxfId="302" priority="340">
      <formula>$V17&gt;=200</formula>
    </cfRule>
  </conditionalFormatting>
  <conditionalFormatting sqref="M17">
    <cfRule type="expression" dxfId="301" priority="338">
      <formula>$V17&gt;=200</formula>
    </cfRule>
  </conditionalFormatting>
  <conditionalFormatting sqref="L17">
    <cfRule type="expression" dxfId="300" priority="337">
      <formula>$V17&gt;=200</formula>
    </cfRule>
  </conditionalFormatting>
  <conditionalFormatting sqref="K17">
    <cfRule type="expression" dxfId="299" priority="350">
      <formula>$V17&gt;=200</formula>
    </cfRule>
    <cfRule type="cellIs" dxfId="298" priority="351" operator="equal">
      <formula>""</formula>
    </cfRule>
    <cfRule type="cellIs" dxfId="297" priority="352" operator="between">
      <formula>0</formula>
      <formula>$L17</formula>
    </cfRule>
    <cfRule type="cellIs" dxfId="296" priority="353" operator="greaterThan">
      <formula>$L17</formula>
    </cfRule>
  </conditionalFormatting>
  <conditionalFormatting sqref="H17">
    <cfRule type="expression" dxfId="295" priority="354">
      <formula>$V17&gt;=200</formula>
    </cfRule>
    <cfRule type="cellIs" dxfId="294" priority="355" operator="equal">
      <formula>""</formula>
    </cfRule>
    <cfRule type="cellIs" dxfId="293" priority="356" operator="between">
      <formula>0</formula>
      <formula>$I17</formula>
    </cfRule>
    <cfRule type="cellIs" dxfId="292" priority="357" operator="greaterThan">
      <formula>$I17</formula>
    </cfRule>
  </conditionalFormatting>
  <conditionalFormatting sqref="J18">
    <cfRule type="expression" dxfId="291" priority="320">
      <formula>$V18&gt;=200</formula>
    </cfRule>
  </conditionalFormatting>
  <conditionalFormatting sqref="I18">
    <cfRule type="expression" dxfId="290" priority="319">
      <formula>$V18&gt;=200</formula>
    </cfRule>
  </conditionalFormatting>
  <conditionalFormatting sqref="M18">
    <cfRule type="expression" dxfId="289" priority="317">
      <formula>$V18&gt;=200</formula>
    </cfRule>
  </conditionalFormatting>
  <conditionalFormatting sqref="L18">
    <cfRule type="expression" dxfId="288" priority="316">
      <formula>$V18&gt;=200</formula>
    </cfRule>
  </conditionalFormatting>
  <conditionalFormatting sqref="K18">
    <cfRule type="expression" dxfId="287" priority="329">
      <formula>$V18&gt;=200</formula>
    </cfRule>
    <cfRule type="cellIs" dxfId="286" priority="330" operator="equal">
      <formula>""</formula>
    </cfRule>
    <cfRule type="cellIs" dxfId="285" priority="331" operator="between">
      <formula>0</formula>
      <formula>$L18</formula>
    </cfRule>
    <cfRule type="cellIs" dxfId="284" priority="332" operator="greaterThan">
      <formula>$L18</formula>
    </cfRule>
  </conditionalFormatting>
  <conditionalFormatting sqref="H18">
    <cfRule type="expression" dxfId="283" priority="333">
      <formula>$V18&gt;=200</formula>
    </cfRule>
    <cfRule type="cellIs" dxfId="282" priority="334" operator="equal">
      <formula>""</formula>
    </cfRule>
    <cfRule type="cellIs" dxfId="281" priority="335" operator="between">
      <formula>0</formula>
      <formula>$I18</formula>
    </cfRule>
    <cfRule type="cellIs" dxfId="280" priority="336" operator="greaterThan">
      <formula>$I18</formula>
    </cfRule>
  </conditionalFormatting>
  <conditionalFormatting sqref="J19">
    <cfRule type="expression" dxfId="279" priority="299">
      <formula>$V19&gt;=200</formula>
    </cfRule>
  </conditionalFormatting>
  <conditionalFormatting sqref="I19">
    <cfRule type="expression" dxfId="278" priority="298">
      <formula>$V19&gt;=200</formula>
    </cfRule>
  </conditionalFormatting>
  <conditionalFormatting sqref="M19">
    <cfRule type="expression" dxfId="277" priority="296">
      <formula>$V19&gt;=200</formula>
    </cfRule>
  </conditionalFormatting>
  <conditionalFormatting sqref="L19">
    <cfRule type="expression" dxfId="276" priority="295">
      <formula>$V19&gt;=200</formula>
    </cfRule>
  </conditionalFormatting>
  <conditionalFormatting sqref="K19">
    <cfRule type="expression" dxfId="275" priority="308">
      <formula>$V19&gt;=200</formula>
    </cfRule>
    <cfRule type="cellIs" dxfId="274" priority="309" operator="equal">
      <formula>""</formula>
    </cfRule>
    <cfRule type="cellIs" dxfId="273" priority="310" operator="between">
      <formula>0</formula>
      <formula>$L19</formula>
    </cfRule>
    <cfRule type="cellIs" dxfId="272" priority="311" operator="greaterThan">
      <formula>$L19</formula>
    </cfRule>
  </conditionalFormatting>
  <conditionalFormatting sqref="H19">
    <cfRule type="expression" dxfId="271" priority="312">
      <formula>$V19&gt;=200</formula>
    </cfRule>
    <cfRule type="cellIs" dxfId="270" priority="313" operator="equal">
      <formula>""</formula>
    </cfRule>
    <cfRule type="cellIs" dxfId="269" priority="314" operator="between">
      <formula>0</formula>
      <formula>$I19</formula>
    </cfRule>
    <cfRule type="cellIs" dxfId="268" priority="315" operator="greaterThan">
      <formula>$I19</formula>
    </cfRule>
  </conditionalFormatting>
  <conditionalFormatting sqref="J20">
    <cfRule type="expression" dxfId="267" priority="278">
      <formula>$V20&gt;=200</formula>
    </cfRule>
  </conditionalFormatting>
  <conditionalFormatting sqref="I20">
    <cfRule type="expression" dxfId="266" priority="277">
      <formula>$V20&gt;=200</formula>
    </cfRule>
  </conditionalFormatting>
  <conditionalFormatting sqref="M20">
    <cfRule type="expression" dxfId="265" priority="275">
      <formula>$V20&gt;=200</formula>
    </cfRule>
  </conditionalFormatting>
  <conditionalFormatting sqref="L20">
    <cfRule type="expression" dxfId="264" priority="274">
      <formula>$V20&gt;=200</formula>
    </cfRule>
  </conditionalFormatting>
  <conditionalFormatting sqref="K20">
    <cfRule type="expression" dxfId="263" priority="287">
      <formula>$V20&gt;=200</formula>
    </cfRule>
    <cfRule type="cellIs" dxfId="262" priority="288" operator="equal">
      <formula>""</formula>
    </cfRule>
    <cfRule type="cellIs" dxfId="261" priority="289" operator="between">
      <formula>0</formula>
      <formula>$L20</formula>
    </cfRule>
    <cfRule type="cellIs" dxfId="260" priority="290" operator="greaterThan">
      <formula>$L20</formula>
    </cfRule>
  </conditionalFormatting>
  <conditionalFormatting sqref="H20">
    <cfRule type="expression" dxfId="259" priority="291">
      <formula>$V20&gt;=200</formula>
    </cfRule>
    <cfRule type="cellIs" dxfId="258" priority="292" operator="equal">
      <formula>""</formula>
    </cfRule>
    <cfRule type="cellIs" dxfId="257" priority="293" operator="between">
      <formula>0</formula>
      <formula>$I20</formula>
    </cfRule>
    <cfRule type="cellIs" dxfId="256" priority="294" operator="greaterThan">
      <formula>$I20</formula>
    </cfRule>
  </conditionalFormatting>
  <conditionalFormatting sqref="J21">
    <cfRule type="expression" dxfId="255" priority="257">
      <formula>$V21&gt;=200</formula>
    </cfRule>
  </conditionalFormatting>
  <conditionalFormatting sqref="I21">
    <cfRule type="expression" dxfId="254" priority="256">
      <formula>$V21&gt;=200</formula>
    </cfRule>
  </conditionalFormatting>
  <conditionalFormatting sqref="M21">
    <cfRule type="expression" dxfId="253" priority="254">
      <formula>$V21&gt;=200</formula>
    </cfRule>
  </conditionalFormatting>
  <conditionalFormatting sqref="L21">
    <cfRule type="expression" dxfId="252" priority="253">
      <formula>$V21&gt;=200</formula>
    </cfRule>
  </conditionalFormatting>
  <conditionalFormatting sqref="K21">
    <cfRule type="expression" dxfId="251" priority="266">
      <formula>$V21&gt;=200</formula>
    </cfRule>
    <cfRule type="cellIs" dxfId="250" priority="267" operator="equal">
      <formula>""</formula>
    </cfRule>
    <cfRule type="cellIs" dxfId="249" priority="268" operator="between">
      <formula>0</formula>
      <formula>$L21</formula>
    </cfRule>
    <cfRule type="cellIs" dxfId="248" priority="269" operator="greaterThan">
      <formula>$L21</formula>
    </cfRule>
  </conditionalFormatting>
  <conditionalFormatting sqref="H21">
    <cfRule type="expression" dxfId="247" priority="270">
      <formula>$V21&gt;=200</formula>
    </cfRule>
    <cfRule type="cellIs" dxfId="246" priority="271" operator="equal">
      <formula>""</formula>
    </cfRule>
    <cfRule type="cellIs" dxfId="245" priority="272" operator="between">
      <formula>0</formula>
      <formula>$I21</formula>
    </cfRule>
    <cfRule type="cellIs" dxfId="244" priority="273" operator="greaterThan">
      <formula>$I21</formula>
    </cfRule>
  </conditionalFormatting>
  <conditionalFormatting sqref="J22">
    <cfRule type="expression" dxfId="243" priority="236">
      <formula>$V22&gt;=200</formula>
    </cfRule>
  </conditionalFormatting>
  <conditionalFormatting sqref="I22">
    <cfRule type="expression" dxfId="242" priority="235">
      <formula>$V22&gt;=200</formula>
    </cfRule>
  </conditionalFormatting>
  <conditionalFormatting sqref="M22">
    <cfRule type="expression" dxfId="241" priority="233">
      <formula>$V22&gt;=200</formula>
    </cfRule>
  </conditionalFormatting>
  <conditionalFormatting sqref="L22">
    <cfRule type="expression" dxfId="240" priority="232">
      <formula>$V22&gt;=200</formula>
    </cfRule>
  </conditionalFormatting>
  <conditionalFormatting sqref="K22">
    <cfRule type="expression" dxfId="239" priority="245">
      <formula>$V22&gt;=200</formula>
    </cfRule>
    <cfRule type="cellIs" dxfId="238" priority="246" operator="equal">
      <formula>""</formula>
    </cfRule>
    <cfRule type="cellIs" dxfId="237" priority="247" operator="between">
      <formula>0</formula>
      <formula>$L22</formula>
    </cfRule>
    <cfRule type="cellIs" dxfId="236" priority="248" operator="greaterThan">
      <formula>$L22</formula>
    </cfRule>
  </conditionalFormatting>
  <conditionalFormatting sqref="H22">
    <cfRule type="expression" dxfId="235" priority="249">
      <formula>$V22&gt;=200</formula>
    </cfRule>
    <cfRule type="cellIs" dxfId="234" priority="250" operator="equal">
      <formula>""</formula>
    </cfRule>
    <cfRule type="cellIs" dxfId="233" priority="251" operator="between">
      <formula>0</formula>
      <formula>$I22</formula>
    </cfRule>
    <cfRule type="cellIs" dxfId="232" priority="252" operator="greaterThan">
      <formula>$I22</formula>
    </cfRule>
  </conditionalFormatting>
  <conditionalFormatting sqref="J23">
    <cfRule type="expression" dxfId="231" priority="215">
      <formula>$V23&gt;=200</formula>
    </cfRule>
  </conditionalFormatting>
  <conditionalFormatting sqref="I23">
    <cfRule type="expression" dxfId="230" priority="214">
      <formula>$V23&gt;=200</formula>
    </cfRule>
  </conditionalFormatting>
  <conditionalFormatting sqref="M23">
    <cfRule type="expression" dxfId="229" priority="212">
      <formula>$V23&gt;=200</formula>
    </cfRule>
  </conditionalFormatting>
  <conditionalFormatting sqref="L23">
    <cfRule type="expression" dxfId="228" priority="211">
      <formula>$V23&gt;=200</formula>
    </cfRule>
  </conditionalFormatting>
  <conditionalFormatting sqref="K23">
    <cfRule type="expression" dxfId="227" priority="224">
      <formula>$V23&gt;=200</formula>
    </cfRule>
    <cfRule type="cellIs" dxfId="226" priority="225" operator="equal">
      <formula>""</formula>
    </cfRule>
    <cfRule type="cellIs" dxfId="225" priority="226" operator="between">
      <formula>0</formula>
      <formula>$L23</formula>
    </cfRule>
    <cfRule type="cellIs" dxfId="224" priority="227" operator="greaterThan">
      <formula>$L23</formula>
    </cfRule>
  </conditionalFormatting>
  <conditionalFormatting sqref="H23">
    <cfRule type="expression" dxfId="223" priority="228">
      <formula>$V23&gt;=200</formula>
    </cfRule>
    <cfRule type="cellIs" dxfId="222" priority="229" operator="equal">
      <formula>""</formula>
    </cfRule>
    <cfRule type="cellIs" dxfId="221" priority="230" operator="between">
      <formula>0</formula>
      <formula>$I23</formula>
    </cfRule>
    <cfRule type="cellIs" dxfId="220" priority="231" operator="greaterThan">
      <formula>$I23</formula>
    </cfRule>
  </conditionalFormatting>
  <conditionalFormatting sqref="J24">
    <cfRule type="expression" dxfId="219" priority="194">
      <formula>$V24&gt;=200</formula>
    </cfRule>
  </conditionalFormatting>
  <conditionalFormatting sqref="I24">
    <cfRule type="expression" dxfId="218" priority="193">
      <formula>$V24&gt;=200</formula>
    </cfRule>
  </conditionalFormatting>
  <conditionalFormatting sqref="M24">
    <cfRule type="expression" dxfId="217" priority="191">
      <formula>$V24&gt;=200</formula>
    </cfRule>
  </conditionalFormatting>
  <conditionalFormatting sqref="L24">
    <cfRule type="expression" dxfId="216" priority="190">
      <formula>$V24&gt;=200</formula>
    </cfRule>
  </conditionalFormatting>
  <conditionalFormatting sqref="K24">
    <cfRule type="expression" dxfId="215" priority="203">
      <formula>$V24&gt;=200</formula>
    </cfRule>
    <cfRule type="cellIs" dxfId="214" priority="204" operator="equal">
      <formula>""</formula>
    </cfRule>
    <cfRule type="cellIs" dxfId="213" priority="205" operator="between">
      <formula>0</formula>
      <formula>$L24</formula>
    </cfRule>
    <cfRule type="cellIs" dxfId="212" priority="206" operator="greaterThan">
      <formula>$L24</formula>
    </cfRule>
  </conditionalFormatting>
  <conditionalFormatting sqref="H24">
    <cfRule type="expression" dxfId="211" priority="207">
      <formula>$V24&gt;=200</formula>
    </cfRule>
    <cfRule type="cellIs" dxfId="210" priority="208" operator="equal">
      <formula>""</formula>
    </cfRule>
    <cfRule type="cellIs" dxfId="209" priority="209" operator="between">
      <formula>0</formula>
      <formula>$I24</formula>
    </cfRule>
    <cfRule type="cellIs" dxfId="208" priority="210" operator="greaterThan">
      <formula>$I24</formula>
    </cfRule>
  </conditionalFormatting>
  <conditionalFormatting sqref="J25">
    <cfRule type="expression" dxfId="207" priority="173">
      <formula>$V25&gt;=200</formula>
    </cfRule>
  </conditionalFormatting>
  <conditionalFormatting sqref="I25">
    <cfRule type="expression" dxfId="206" priority="172">
      <formula>$V25&gt;=200</formula>
    </cfRule>
  </conditionalFormatting>
  <conditionalFormatting sqref="M25">
    <cfRule type="expression" dxfId="205" priority="170">
      <formula>$V25&gt;=200</formula>
    </cfRule>
  </conditionalFormatting>
  <conditionalFormatting sqref="L25">
    <cfRule type="expression" dxfId="204" priority="169">
      <formula>$V25&gt;=200</formula>
    </cfRule>
  </conditionalFormatting>
  <conditionalFormatting sqref="K25">
    <cfRule type="expression" dxfId="203" priority="182">
      <formula>$V25&gt;=200</formula>
    </cfRule>
    <cfRule type="cellIs" dxfId="202" priority="183" operator="equal">
      <formula>""</formula>
    </cfRule>
    <cfRule type="cellIs" dxfId="201" priority="184" operator="between">
      <formula>0</formula>
      <formula>$L25</formula>
    </cfRule>
    <cfRule type="cellIs" dxfId="200" priority="185" operator="greaterThan">
      <formula>$L25</formula>
    </cfRule>
  </conditionalFormatting>
  <conditionalFormatting sqref="H25">
    <cfRule type="expression" dxfId="199" priority="186">
      <formula>$V25&gt;=200</formula>
    </cfRule>
    <cfRule type="cellIs" dxfId="198" priority="187" operator="equal">
      <formula>""</formula>
    </cfRule>
    <cfRule type="cellIs" dxfId="197" priority="188" operator="between">
      <formula>0</formula>
      <formula>$I25</formula>
    </cfRule>
    <cfRule type="cellIs" dxfId="196" priority="189" operator="greaterThan">
      <formula>$I25</formula>
    </cfRule>
  </conditionalFormatting>
  <conditionalFormatting sqref="J26">
    <cfRule type="expression" dxfId="195" priority="152">
      <formula>$V26&gt;=200</formula>
    </cfRule>
  </conditionalFormatting>
  <conditionalFormatting sqref="I26">
    <cfRule type="expression" dxfId="194" priority="151">
      <formula>$V26&gt;=200</formula>
    </cfRule>
  </conditionalFormatting>
  <conditionalFormatting sqref="M26">
    <cfRule type="expression" dxfId="193" priority="149">
      <formula>$V26&gt;=200</formula>
    </cfRule>
  </conditionalFormatting>
  <conditionalFormatting sqref="L26">
    <cfRule type="expression" dxfId="192" priority="148">
      <formula>$V26&gt;=200</formula>
    </cfRule>
  </conditionalFormatting>
  <conditionalFormatting sqref="K26">
    <cfRule type="expression" dxfId="191" priority="161">
      <formula>$V26&gt;=200</formula>
    </cfRule>
    <cfRule type="cellIs" dxfId="190" priority="162" operator="equal">
      <formula>""</formula>
    </cfRule>
    <cfRule type="cellIs" dxfId="189" priority="163" operator="between">
      <formula>0</formula>
      <formula>$L26</formula>
    </cfRule>
    <cfRule type="cellIs" dxfId="188" priority="164" operator="greaterThan">
      <formula>$L26</formula>
    </cfRule>
  </conditionalFormatting>
  <conditionalFormatting sqref="H26">
    <cfRule type="expression" dxfId="187" priority="165">
      <formula>$V26&gt;=200</formula>
    </cfRule>
    <cfRule type="cellIs" dxfId="186" priority="166" operator="equal">
      <formula>""</formula>
    </cfRule>
    <cfRule type="cellIs" dxfId="185" priority="167" operator="between">
      <formula>0</formula>
      <formula>$I26</formula>
    </cfRule>
    <cfRule type="cellIs" dxfId="184" priority="168" operator="greaterThan">
      <formula>$I26</formula>
    </cfRule>
  </conditionalFormatting>
  <conditionalFormatting sqref="J27">
    <cfRule type="expression" dxfId="183" priority="131">
      <formula>$V27&gt;=200</formula>
    </cfRule>
  </conditionalFormatting>
  <conditionalFormatting sqref="I27">
    <cfRule type="expression" dxfId="182" priority="130">
      <formula>$V27&gt;=200</formula>
    </cfRule>
  </conditionalFormatting>
  <conditionalFormatting sqref="M27">
    <cfRule type="expression" dxfId="181" priority="128">
      <formula>$V27&gt;=200</formula>
    </cfRule>
  </conditionalFormatting>
  <conditionalFormatting sqref="L27">
    <cfRule type="expression" dxfId="180" priority="127">
      <formula>$V27&gt;=200</formula>
    </cfRule>
  </conditionalFormatting>
  <conditionalFormatting sqref="K27">
    <cfRule type="expression" dxfId="179" priority="140">
      <formula>$V27&gt;=200</formula>
    </cfRule>
    <cfRule type="cellIs" dxfId="178" priority="141" operator="equal">
      <formula>""</formula>
    </cfRule>
    <cfRule type="cellIs" dxfId="177" priority="142" operator="between">
      <formula>0</formula>
      <formula>$L27</formula>
    </cfRule>
    <cfRule type="cellIs" dxfId="176" priority="143" operator="greaterThan">
      <formula>$L27</formula>
    </cfRule>
  </conditionalFormatting>
  <conditionalFormatting sqref="H27">
    <cfRule type="expression" dxfId="175" priority="144">
      <formula>$V27&gt;=200</formula>
    </cfRule>
    <cfRule type="cellIs" dxfId="174" priority="145" operator="equal">
      <formula>""</formula>
    </cfRule>
    <cfRule type="cellIs" dxfId="173" priority="146" operator="between">
      <formula>0</formula>
      <formula>$I27</formula>
    </cfRule>
    <cfRule type="cellIs" dxfId="172" priority="147" operator="greaterThan">
      <formula>$I27</formula>
    </cfRule>
  </conditionalFormatting>
  <conditionalFormatting sqref="J28">
    <cfRule type="expression" dxfId="171" priority="110">
      <formula>$V28&gt;=200</formula>
    </cfRule>
  </conditionalFormatting>
  <conditionalFormatting sqref="I28">
    <cfRule type="expression" dxfId="170" priority="109">
      <formula>$V28&gt;=200</formula>
    </cfRule>
  </conditionalFormatting>
  <conditionalFormatting sqref="M28">
    <cfRule type="expression" dxfId="169" priority="107">
      <formula>$V28&gt;=200</formula>
    </cfRule>
  </conditionalFormatting>
  <conditionalFormatting sqref="L28">
    <cfRule type="expression" dxfId="168" priority="106">
      <formula>$V28&gt;=200</formula>
    </cfRule>
  </conditionalFormatting>
  <conditionalFormatting sqref="K28">
    <cfRule type="expression" dxfId="167" priority="119">
      <formula>$V28&gt;=200</formula>
    </cfRule>
    <cfRule type="cellIs" dxfId="166" priority="120" operator="equal">
      <formula>""</formula>
    </cfRule>
    <cfRule type="cellIs" dxfId="165" priority="121" operator="between">
      <formula>0</formula>
      <formula>$L28</formula>
    </cfRule>
    <cfRule type="cellIs" dxfId="164" priority="122" operator="greaterThan">
      <formula>$L28</formula>
    </cfRule>
  </conditionalFormatting>
  <conditionalFormatting sqref="H28">
    <cfRule type="expression" dxfId="163" priority="123">
      <formula>$V28&gt;=200</formula>
    </cfRule>
    <cfRule type="cellIs" dxfId="162" priority="124" operator="equal">
      <formula>""</formula>
    </cfRule>
    <cfRule type="cellIs" dxfId="161" priority="125" operator="between">
      <formula>0</formula>
      <formula>$I28</formula>
    </cfRule>
    <cfRule type="cellIs" dxfId="160" priority="126" operator="greaterThan">
      <formula>$I28</formula>
    </cfRule>
  </conditionalFormatting>
  <conditionalFormatting sqref="J29">
    <cfRule type="expression" dxfId="159" priority="89">
      <formula>$V29&gt;=200</formula>
    </cfRule>
  </conditionalFormatting>
  <conditionalFormatting sqref="I29">
    <cfRule type="expression" dxfId="158" priority="88">
      <formula>$V29&gt;=200</formula>
    </cfRule>
  </conditionalFormatting>
  <conditionalFormatting sqref="M29">
    <cfRule type="expression" dxfId="157" priority="86">
      <formula>$V29&gt;=200</formula>
    </cfRule>
  </conditionalFormatting>
  <conditionalFormatting sqref="L29">
    <cfRule type="expression" dxfId="156" priority="85">
      <formula>$V29&gt;=200</formula>
    </cfRule>
  </conditionalFormatting>
  <conditionalFormatting sqref="K29">
    <cfRule type="expression" dxfId="155" priority="98">
      <formula>$V29&gt;=200</formula>
    </cfRule>
    <cfRule type="cellIs" dxfId="154" priority="99" operator="equal">
      <formula>""</formula>
    </cfRule>
    <cfRule type="cellIs" dxfId="153" priority="100" operator="between">
      <formula>0</formula>
      <formula>$L29</formula>
    </cfRule>
    <cfRule type="cellIs" dxfId="152" priority="101" operator="greaterThan">
      <formula>$L29</formula>
    </cfRule>
  </conditionalFormatting>
  <conditionalFormatting sqref="H29">
    <cfRule type="expression" dxfId="151" priority="102">
      <formula>$V29&gt;=200</formula>
    </cfRule>
    <cfRule type="cellIs" dxfId="150" priority="103" operator="equal">
      <formula>""</formula>
    </cfRule>
    <cfRule type="cellIs" dxfId="149" priority="104" operator="between">
      <formula>0</formula>
      <formula>$I29</formula>
    </cfRule>
    <cfRule type="cellIs" dxfId="148" priority="105" operator="greaterThan">
      <formula>$I29</formula>
    </cfRule>
  </conditionalFormatting>
  <conditionalFormatting sqref="J30">
    <cfRule type="expression" dxfId="147" priority="68">
      <formula>$V30&gt;=200</formula>
    </cfRule>
  </conditionalFormatting>
  <conditionalFormatting sqref="I30">
    <cfRule type="expression" dxfId="146" priority="67">
      <formula>$V30&gt;=200</formula>
    </cfRule>
  </conditionalFormatting>
  <conditionalFormatting sqref="M30">
    <cfRule type="expression" dxfId="145" priority="65">
      <formula>$V30&gt;=200</formula>
    </cfRule>
  </conditionalFormatting>
  <conditionalFormatting sqref="L30">
    <cfRule type="expression" dxfId="144" priority="64">
      <formula>$V30&gt;=200</formula>
    </cfRule>
  </conditionalFormatting>
  <conditionalFormatting sqref="K30">
    <cfRule type="expression" dxfId="143" priority="77">
      <formula>$V30&gt;=200</formula>
    </cfRule>
    <cfRule type="cellIs" dxfId="142" priority="78" operator="equal">
      <formula>""</formula>
    </cfRule>
    <cfRule type="cellIs" dxfId="141" priority="79" operator="between">
      <formula>0</formula>
      <formula>$L30</formula>
    </cfRule>
    <cfRule type="cellIs" dxfId="140" priority="80" operator="greaterThan">
      <formula>$L30</formula>
    </cfRule>
  </conditionalFormatting>
  <conditionalFormatting sqref="H30">
    <cfRule type="expression" dxfId="139" priority="81">
      <formula>$V30&gt;=200</formula>
    </cfRule>
    <cfRule type="cellIs" dxfId="138" priority="82" operator="equal">
      <formula>""</formula>
    </cfRule>
    <cfRule type="cellIs" dxfId="137" priority="83" operator="between">
      <formula>0</formula>
      <formula>$I30</formula>
    </cfRule>
    <cfRule type="cellIs" dxfId="136" priority="84" operator="greaterThan">
      <formula>$I30</formula>
    </cfRule>
  </conditionalFormatting>
  <conditionalFormatting sqref="J31">
    <cfRule type="expression" dxfId="135" priority="47">
      <formula>$V31&gt;=200</formula>
    </cfRule>
  </conditionalFormatting>
  <conditionalFormatting sqref="I31">
    <cfRule type="expression" dxfId="134" priority="46">
      <formula>$V31&gt;=200</formula>
    </cfRule>
  </conditionalFormatting>
  <conditionalFormatting sqref="M31">
    <cfRule type="expression" dxfId="133" priority="44">
      <formula>$V31&gt;=200</formula>
    </cfRule>
  </conditionalFormatting>
  <conditionalFormatting sqref="L31">
    <cfRule type="expression" dxfId="132" priority="43">
      <formula>$V31&gt;=200</formula>
    </cfRule>
  </conditionalFormatting>
  <conditionalFormatting sqref="K31">
    <cfRule type="expression" dxfId="131" priority="56">
      <formula>$V31&gt;=200</formula>
    </cfRule>
    <cfRule type="cellIs" dxfId="130" priority="57" operator="equal">
      <formula>""</formula>
    </cfRule>
    <cfRule type="cellIs" dxfId="129" priority="58" operator="between">
      <formula>0</formula>
      <formula>$L31</formula>
    </cfRule>
    <cfRule type="cellIs" dxfId="128" priority="59" operator="greaterThan">
      <formula>$L31</formula>
    </cfRule>
  </conditionalFormatting>
  <conditionalFormatting sqref="H31">
    <cfRule type="expression" dxfId="127" priority="60">
      <formula>$V31&gt;=200</formula>
    </cfRule>
    <cfRule type="cellIs" dxfId="126" priority="61" operator="equal">
      <formula>""</formula>
    </cfRule>
    <cfRule type="cellIs" dxfId="125" priority="62" operator="between">
      <formula>0</formula>
      <formula>$I31</formula>
    </cfRule>
    <cfRule type="cellIs" dxfId="124" priority="63" operator="greaterThan">
      <formula>$I31</formula>
    </cfRule>
  </conditionalFormatting>
  <conditionalFormatting sqref="J32">
    <cfRule type="expression" dxfId="123" priority="26">
      <formula>$V32&gt;=200</formula>
    </cfRule>
  </conditionalFormatting>
  <conditionalFormatting sqref="I32">
    <cfRule type="expression" dxfId="122" priority="25">
      <formula>$V32&gt;=200</formula>
    </cfRule>
  </conditionalFormatting>
  <conditionalFormatting sqref="M32">
    <cfRule type="expression" dxfId="121" priority="23">
      <formula>$V32&gt;=200</formula>
    </cfRule>
  </conditionalFormatting>
  <conditionalFormatting sqref="L32">
    <cfRule type="expression" dxfId="120" priority="22">
      <formula>$V32&gt;=200</formula>
    </cfRule>
  </conditionalFormatting>
  <conditionalFormatting sqref="K32">
    <cfRule type="expression" dxfId="119" priority="35">
      <formula>$V32&gt;=200</formula>
    </cfRule>
    <cfRule type="cellIs" dxfId="118" priority="36" operator="equal">
      <formula>""</formula>
    </cfRule>
    <cfRule type="cellIs" dxfId="117" priority="37" operator="between">
      <formula>0</formula>
      <formula>$L32</formula>
    </cfRule>
    <cfRule type="cellIs" dxfId="116" priority="38" operator="greaterThan">
      <formula>$L32</formula>
    </cfRule>
  </conditionalFormatting>
  <conditionalFormatting sqref="H32">
    <cfRule type="expression" dxfId="115" priority="39">
      <formula>$V32&gt;=200</formula>
    </cfRule>
    <cfRule type="cellIs" dxfId="114" priority="40" operator="equal">
      <formula>""</formula>
    </cfRule>
    <cfRule type="cellIs" dxfId="113" priority="41" operator="between">
      <formula>0</formula>
      <formula>$I32</formula>
    </cfRule>
    <cfRule type="cellIs" dxfId="112" priority="42" operator="greaterThan">
      <formula>$I32</formula>
    </cfRule>
  </conditionalFormatting>
  <conditionalFormatting sqref="J33:J315">
    <cfRule type="expression" dxfId="111" priority="5">
      <formula>$V33&gt;=200</formula>
    </cfRule>
  </conditionalFormatting>
  <conditionalFormatting sqref="I33:I315">
    <cfRule type="expression" dxfId="110" priority="4">
      <formula>$V33&gt;=200</formula>
    </cfRule>
  </conditionalFormatting>
  <conditionalFormatting sqref="M33:M315">
    <cfRule type="expression" dxfId="109" priority="2">
      <formula>$V33&gt;=200</formula>
    </cfRule>
  </conditionalFormatting>
  <conditionalFormatting sqref="L33:L315">
    <cfRule type="expression" dxfId="108" priority="1">
      <formula>$V33&gt;=200</formula>
    </cfRule>
  </conditionalFormatting>
  <conditionalFormatting sqref="K33:K315">
    <cfRule type="expression" dxfId="107" priority="14">
      <formula>$V33&gt;=200</formula>
    </cfRule>
    <cfRule type="cellIs" dxfId="106" priority="15" operator="equal">
      <formula>""</formula>
    </cfRule>
    <cfRule type="cellIs" dxfId="105" priority="16" operator="between">
      <formula>0</formula>
      <formula>$L33</formula>
    </cfRule>
    <cfRule type="cellIs" dxfId="104" priority="17" operator="greaterThan">
      <formula>$L33</formula>
    </cfRule>
  </conditionalFormatting>
  <conditionalFormatting sqref="H33:H315">
    <cfRule type="expression" dxfId="103" priority="18">
      <formula>$V33&gt;=200</formula>
    </cfRule>
    <cfRule type="cellIs" dxfId="102" priority="19" operator="equal">
      <formula>""</formula>
    </cfRule>
    <cfRule type="cellIs" dxfId="101" priority="20" operator="between">
      <formula>0</formula>
      <formula>$I33</formula>
    </cfRule>
    <cfRule type="cellIs" dxfId="100" priority="21" operator="greaterThan">
      <formula>$I33</formula>
    </cfRule>
  </conditionalFormatting>
  <conditionalFormatting sqref="E16:E315">
    <cfRule type="expression" dxfId="99" priority="6620">
      <formula>$V16&gt;=200</formula>
    </cfRule>
    <cfRule type="expression" dxfId="98" priority="6621">
      <formula>OR($E16="",$F16="")</formula>
    </cfRule>
    <cfRule type="cellIs" dxfId="97" priority="6622" operator="between">
      <formula>0</formula>
      <formula>$F16</formula>
    </cfRule>
    <cfRule type="cellIs" dxfId="96" priority="6623" operator="greaterThan">
      <formula>$F16</formula>
    </cfRule>
  </conditionalFormatting>
  <conditionalFormatting sqref="N16:N315">
    <cfRule type="expression" dxfId="95" priority="739">
      <formula>OR($N16="",$O16="")</formula>
    </cfRule>
    <cfRule type="cellIs" dxfId="94" priority="740" operator="between">
      <formula>0</formula>
      <formula>$O16</formula>
    </cfRule>
    <cfRule type="cellIs" dxfId="93" priority="741" operator="greaterThan">
      <formula>$O16</formula>
    </cfRule>
  </conditionalFormatting>
  <dataValidations count="3">
    <dataValidation type="decimal" operator="greaterThanOrEqual" allowBlank="1" showInputMessage="1" showErrorMessage="1" error="Data must be a numeric value greater than or equal to 0" sqref="E16:E315 Q16:Q315 S16:S315">
      <formula1>0</formula1>
    </dataValidation>
    <dataValidation type="decimal" allowBlank="1" showInputMessage="1" showErrorMessage="1" error="Data must be a numeric value" prompt="Enter the temperature rise from the ambient (reference) to the component operating temperature" sqref="T16:T315">
      <formula1>-500</formula1>
      <formula2>500</formula2>
    </dataValidation>
    <dataValidation type="list" allowBlank="1" showInputMessage="1" showErrorMessage="1" sqref="D16:D315">
      <formula1>$Y$16:$Y$25</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sheetPr>
  <dimension ref="A1:AI325"/>
  <sheetViews>
    <sheetView zoomScaleNormal="100" workbookViewId="0">
      <pane ySplit="15" topLeftCell="A16" activePane="bottomLeft" state="frozen"/>
      <selection pane="bottomLeft" activeCell="D16" sqref="D16"/>
    </sheetView>
  </sheetViews>
  <sheetFormatPr defaultRowHeight="15" x14ac:dyDescent="0.25"/>
  <cols>
    <col min="1" max="1" width="3.140625" style="126" customWidth="1"/>
    <col min="2" max="2" width="9.140625" style="126" customWidth="1"/>
    <col min="3" max="3" width="23.42578125" style="126" customWidth="1"/>
    <col min="4" max="4" width="30.7109375" style="126" customWidth="1"/>
    <col min="5" max="5" width="15.7109375" style="126" customWidth="1"/>
    <col min="6" max="9" width="9.140625" style="126" customWidth="1"/>
    <col min="10" max="20" width="9.140625" style="126"/>
    <col min="21" max="21" width="9.7109375" style="126" customWidth="1"/>
    <col min="22" max="25" width="9.140625" style="126"/>
    <col min="26" max="28" width="9.140625" style="126" hidden="1" customWidth="1"/>
    <col min="29" max="30" width="9.140625" style="170" hidden="1" customWidth="1"/>
    <col min="31" max="32" width="9.140625" style="126" hidden="1" customWidth="1"/>
    <col min="33" max="33" width="9.140625" style="203" hidden="1" customWidth="1"/>
    <col min="34" max="35" width="9.140625" style="126" hidden="1" customWidth="1"/>
    <col min="36" max="16384" width="9.140625" style="126"/>
  </cols>
  <sheetData>
    <row r="1" spans="1:35" x14ac:dyDescent="0.25">
      <c r="A1" s="125"/>
      <c r="B1" s="125"/>
      <c r="C1" s="125"/>
      <c r="D1" s="125"/>
      <c r="E1" s="125"/>
      <c r="F1" s="125"/>
      <c r="G1" s="125"/>
      <c r="H1" s="125"/>
      <c r="I1" s="125"/>
      <c r="J1" s="125"/>
      <c r="K1" s="125"/>
      <c r="L1" s="125"/>
      <c r="M1" s="125"/>
      <c r="N1" s="125"/>
      <c r="O1" s="125"/>
      <c r="P1" s="125"/>
      <c r="Q1" s="125"/>
      <c r="R1" s="125"/>
      <c r="S1" s="125"/>
      <c r="T1" s="125"/>
      <c r="U1" s="125"/>
      <c r="V1" s="125"/>
      <c r="W1" s="125"/>
      <c r="X1" s="125"/>
      <c r="Y1" s="125"/>
    </row>
    <row r="2" spans="1:35" ht="15.75" thickBot="1" x14ac:dyDescent="0.3">
      <c r="A2" s="125"/>
      <c r="B2" s="125"/>
      <c r="C2" s="125"/>
      <c r="D2" s="125"/>
      <c r="E2" s="125"/>
      <c r="F2" s="125"/>
      <c r="G2" s="125"/>
      <c r="H2" s="125"/>
      <c r="I2" s="125"/>
      <c r="J2" s="125"/>
      <c r="K2" s="125"/>
      <c r="L2" s="125"/>
      <c r="M2" s="125"/>
      <c r="N2" s="125"/>
      <c r="O2" s="125"/>
      <c r="P2" s="125"/>
      <c r="Q2" s="125"/>
      <c r="R2" s="125"/>
      <c r="S2" s="125"/>
      <c r="T2" s="125"/>
      <c r="U2" s="125"/>
      <c r="V2" s="125"/>
      <c r="W2" s="125"/>
      <c r="X2" s="125"/>
      <c r="Y2" s="125"/>
    </row>
    <row r="3" spans="1:35" ht="15.75" thickBot="1" x14ac:dyDescent="0.3">
      <c r="A3" s="125"/>
      <c r="B3" s="125"/>
      <c r="C3" s="271" t="s">
        <v>16</v>
      </c>
      <c r="D3" s="264"/>
      <c r="E3" s="127"/>
      <c r="F3" s="127"/>
      <c r="G3" s="127"/>
      <c r="H3" s="127"/>
      <c r="I3" s="127"/>
      <c r="J3" s="127"/>
      <c r="K3" s="127"/>
      <c r="L3" s="271" t="s">
        <v>18</v>
      </c>
      <c r="M3" s="272"/>
      <c r="N3" s="273"/>
      <c r="O3" s="277" t="str">
        <f>IF(GlobalParameters!$C$8="","",GlobalParameters!$C$8)</f>
        <v/>
      </c>
      <c r="P3" s="289"/>
      <c r="Q3" s="289"/>
      <c r="R3" s="450"/>
      <c r="S3" s="451"/>
      <c r="T3" s="125"/>
      <c r="U3" s="125"/>
      <c r="V3" s="125"/>
      <c r="W3" s="125"/>
      <c r="X3" s="125"/>
      <c r="Y3" s="125"/>
    </row>
    <row r="4" spans="1:35" ht="15.75" thickBot="1" x14ac:dyDescent="0.3">
      <c r="A4" s="125"/>
      <c r="B4" s="125"/>
      <c r="C4" s="271" t="s">
        <v>238</v>
      </c>
      <c r="D4" s="264"/>
      <c r="E4" s="127"/>
      <c r="F4" s="127"/>
      <c r="G4" s="127"/>
      <c r="H4" s="127"/>
      <c r="I4" s="127"/>
      <c r="J4" s="127"/>
      <c r="K4" s="128"/>
      <c r="L4" s="271" t="s">
        <v>19</v>
      </c>
      <c r="M4" s="272"/>
      <c r="N4" s="273"/>
      <c r="O4" s="277" t="str">
        <f>IF(GlobalParameters!$E$8="","",GlobalParameters!$E$8)</f>
        <v/>
      </c>
      <c r="P4" s="289"/>
      <c r="Q4" s="289"/>
      <c r="R4" s="450"/>
      <c r="S4" s="451"/>
      <c r="T4" s="125"/>
      <c r="U4" s="125"/>
      <c r="V4" s="125"/>
      <c r="W4" s="125"/>
      <c r="X4" s="125"/>
      <c r="Y4" s="125"/>
    </row>
    <row r="5" spans="1:35" ht="15.75" thickBot="1" x14ac:dyDescent="0.3">
      <c r="A5" s="125"/>
      <c r="B5" s="125"/>
      <c r="C5" s="125"/>
      <c r="D5" s="125"/>
      <c r="E5" s="125"/>
      <c r="F5" s="125"/>
      <c r="G5" s="125"/>
      <c r="H5" s="125"/>
      <c r="I5" s="125"/>
      <c r="J5" s="125"/>
      <c r="K5" s="125"/>
      <c r="L5" s="271" t="s">
        <v>20</v>
      </c>
      <c r="M5" s="272"/>
      <c r="N5" s="273"/>
      <c r="O5" s="277" t="str">
        <f>IF(GlobalParameters!$C$12="","",GlobalParameters!$C$12)</f>
        <v/>
      </c>
      <c r="P5" s="289"/>
      <c r="Q5" s="289"/>
      <c r="R5" s="450"/>
      <c r="S5" s="451"/>
      <c r="T5" s="125"/>
      <c r="U5" s="125"/>
      <c r="V5" s="125"/>
      <c r="W5" s="125"/>
      <c r="X5" s="125"/>
      <c r="Y5" s="125"/>
    </row>
    <row r="6" spans="1:35" ht="15.75" customHeight="1" thickBot="1" x14ac:dyDescent="0.3">
      <c r="A6" s="125"/>
      <c r="B6" s="125"/>
      <c r="C6" s="294" t="s">
        <v>516</v>
      </c>
      <c r="D6" s="296"/>
      <c r="E6" s="129"/>
      <c r="F6" s="129"/>
      <c r="G6" s="129"/>
      <c r="H6" s="129"/>
      <c r="I6" s="129"/>
      <c r="J6" s="129"/>
      <c r="K6" s="129"/>
      <c r="L6" s="271" t="s">
        <v>195</v>
      </c>
      <c r="M6" s="272"/>
      <c r="N6" s="273"/>
      <c r="O6" s="206" t="str">
        <f>IF(GlobalParameters!$K$11="","",GlobalParameters!$K$11)</f>
        <v/>
      </c>
      <c r="P6" s="163"/>
      <c r="Q6" s="163"/>
      <c r="R6" s="125"/>
      <c r="S6" s="125"/>
      <c r="T6" s="125"/>
      <c r="U6" s="125"/>
      <c r="V6" s="125"/>
      <c r="W6" s="125"/>
      <c r="X6" s="125"/>
      <c r="Y6" s="125"/>
    </row>
    <row r="7" spans="1:35" ht="15.75" customHeight="1" thickBot="1" x14ac:dyDescent="0.3">
      <c r="A7" s="125"/>
      <c r="B7" s="125"/>
      <c r="C7" s="161"/>
      <c r="D7" s="162"/>
      <c r="E7" s="129"/>
      <c r="F7" s="129"/>
      <c r="G7" s="129"/>
      <c r="H7" s="129"/>
      <c r="I7" s="129"/>
      <c r="J7" s="129"/>
      <c r="K7" s="129"/>
      <c r="L7" s="128"/>
      <c r="M7" s="128"/>
      <c r="N7" s="128"/>
      <c r="O7" s="163"/>
      <c r="P7" s="163"/>
      <c r="Q7" s="163"/>
      <c r="R7" s="125"/>
      <c r="S7" s="125"/>
      <c r="T7" s="125"/>
      <c r="U7" s="125"/>
      <c r="V7" s="125"/>
      <c r="W7" s="125"/>
      <c r="X7" s="125"/>
      <c r="Y7" s="125"/>
    </row>
    <row r="8" spans="1:35" ht="15.75" customHeight="1" x14ac:dyDescent="0.25">
      <c r="A8" s="125"/>
      <c r="B8" s="133" t="s">
        <v>170</v>
      </c>
      <c r="C8" s="164" t="s">
        <v>169</v>
      </c>
      <c r="D8" s="129"/>
      <c r="E8" s="439" t="s">
        <v>517</v>
      </c>
      <c r="F8" s="440"/>
      <c r="G8" s="440"/>
      <c r="H8" s="440"/>
      <c r="I8" s="440"/>
      <c r="J8" s="440"/>
      <c r="K8" s="440"/>
      <c r="L8" s="440"/>
      <c r="M8" s="440"/>
      <c r="N8" s="440"/>
      <c r="O8" s="441"/>
      <c r="P8" s="163"/>
      <c r="Q8" s="163"/>
      <c r="R8" s="125"/>
      <c r="S8" s="125"/>
      <c r="T8" s="125"/>
      <c r="U8" s="125"/>
      <c r="V8" s="125"/>
      <c r="W8" s="125"/>
      <c r="X8" s="125"/>
      <c r="Y8" s="125"/>
    </row>
    <row r="9" spans="1:35" ht="15.75" customHeight="1" x14ac:dyDescent="0.25">
      <c r="A9" s="125"/>
      <c r="B9" s="125"/>
      <c r="C9" s="165" t="s">
        <v>119</v>
      </c>
      <c r="D9" s="129"/>
      <c r="E9" s="442"/>
      <c r="F9" s="443"/>
      <c r="G9" s="443"/>
      <c r="H9" s="443"/>
      <c r="I9" s="443"/>
      <c r="J9" s="443"/>
      <c r="K9" s="443"/>
      <c r="L9" s="443"/>
      <c r="M9" s="443"/>
      <c r="N9" s="443"/>
      <c r="O9" s="444"/>
      <c r="P9" s="163"/>
      <c r="Q9" s="163"/>
      <c r="R9" s="125"/>
      <c r="S9" s="125"/>
      <c r="T9" s="125"/>
      <c r="U9" s="125"/>
      <c r="V9" s="125"/>
      <c r="W9" s="125"/>
      <c r="X9" s="125"/>
      <c r="Y9" s="125"/>
    </row>
    <row r="10" spans="1:35" ht="15.75" customHeight="1" x14ac:dyDescent="0.25">
      <c r="A10" s="125"/>
      <c r="B10" s="125"/>
      <c r="C10" s="198"/>
      <c r="D10" s="129"/>
      <c r="E10" s="442"/>
      <c r="F10" s="443"/>
      <c r="G10" s="443"/>
      <c r="H10" s="443"/>
      <c r="I10" s="443"/>
      <c r="J10" s="443"/>
      <c r="K10" s="443"/>
      <c r="L10" s="443"/>
      <c r="M10" s="443"/>
      <c r="N10" s="443"/>
      <c r="O10" s="444"/>
      <c r="P10" s="163"/>
      <c r="Q10" s="163"/>
      <c r="R10" s="125"/>
      <c r="S10" s="125"/>
      <c r="T10" s="125"/>
      <c r="U10" s="125"/>
      <c r="V10" s="125"/>
      <c r="W10" s="125"/>
      <c r="X10" s="125"/>
      <c r="Y10" s="125"/>
    </row>
    <row r="11" spans="1:35" ht="15.75" customHeight="1" x14ac:dyDescent="0.3">
      <c r="A11" s="125"/>
      <c r="B11" s="125"/>
      <c r="C11" s="463" t="s">
        <v>598</v>
      </c>
      <c r="D11" s="129"/>
      <c r="E11" s="442"/>
      <c r="F11" s="443"/>
      <c r="G11" s="443"/>
      <c r="H11" s="443"/>
      <c r="I11" s="443"/>
      <c r="J11" s="443"/>
      <c r="K11" s="443"/>
      <c r="L11" s="443"/>
      <c r="M11" s="443"/>
      <c r="N11" s="443"/>
      <c r="O11" s="444"/>
      <c r="P11" s="163"/>
      <c r="Q11" s="163"/>
      <c r="R11" s="125"/>
      <c r="S11" s="125"/>
      <c r="T11" s="125"/>
      <c r="U11" s="125"/>
      <c r="V11" s="125"/>
      <c r="W11" s="125"/>
      <c r="X11" s="125"/>
      <c r="Y11" s="125"/>
    </row>
    <row r="12" spans="1:35" ht="15.75" customHeight="1" thickBot="1" x14ac:dyDescent="0.3">
      <c r="A12" s="125"/>
      <c r="B12" s="125"/>
      <c r="C12" s="198"/>
      <c r="D12" s="129"/>
      <c r="E12" s="445"/>
      <c r="F12" s="446"/>
      <c r="G12" s="446"/>
      <c r="H12" s="446"/>
      <c r="I12" s="446"/>
      <c r="J12" s="446"/>
      <c r="K12" s="446"/>
      <c r="L12" s="446"/>
      <c r="M12" s="446"/>
      <c r="N12" s="446"/>
      <c r="O12" s="447"/>
      <c r="P12" s="163"/>
      <c r="Q12" s="163"/>
      <c r="R12" s="125"/>
      <c r="S12" s="125"/>
      <c r="T12" s="125"/>
      <c r="U12" s="125"/>
      <c r="V12" s="125"/>
      <c r="W12" s="125"/>
      <c r="X12" s="125"/>
      <c r="Y12" s="125"/>
    </row>
    <row r="13" spans="1:35" x14ac:dyDescent="0.25">
      <c r="A13" s="125"/>
      <c r="B13" s="125"/>
      <c r="C13" s="125"/>
      <c r="D13" s="125"/>
      <c r="E13" s="125"/>
      <c r="F13" s="125"/>
      <c r="G13" s="125"/>
      <c r="H13" s="125"/>
      <c r="I13" s="125"/>
      <c r="J13" s="125"/>
      <c r="K13" s="125"/>
      <c r="L13" s="125"/>
      <c r="M13" s="125"/>
      <c r="N13" s="125"/>
      <c r="O13" s="125"/>
      <c r="P13" s="125"/>
      <c r="Q13" s="125"/>
      <c r="R13" s="125"/>
      <c r="S13" s="125"/>
      <c r="T13" s="125"/>
      <c r="U13" s="125"/>
      <c r="V13" s="125"/>
      <c r="W13" s="125"/>
      <c r="X13" s="125"/>
      <c r="Y13" s="125"/>
    </row>
    <row r="14" spans="1:35" ht="30" customHeight="1" x14ac:dyDescent="0.25">
      <c r="A14" s="125"/>
      <c r="B14" s="125"/>
      <c r="C14" s="125"/>
      <c r="D14" s="125"/>
      <c r="E14" s="125"/>
      <c r="F14" s="125"/>
      <c r="G14" s="125"/>
      <c r="H14" s="125"/>
      <c r="I14" s="125"/>
      <c r="J14" s="268" t="s">
        <v>23</v>
      </c>
      <c r="K14" s="344"/>
      <c r="L14" s="345"/>
      <c r="M14" s="342" t="s">
        <v>124</v>
      </c>
      <c r="N14" s="393"/>
      <c r="O14" s="393"/>
      <c r="P14" s="448"/>
      <c r="Q14" s="449"/>
      <c r="R14" s="342" t="s">
        <v>149</v>
      </c>
      <c r="S14" s="343"/>
      <c r="T14" s="125"/>
      <c r="U14" s="265" t="s">
        <v>171</v>
      </c>
      <c r="V14" s="316"/>
      <c r="W14" s="317"/>
      <c r="X14" s="125"/>
      <c r="Y14" s="125"/>
      <c r="Z14" s="143"/>
    </row>
    <row r="15" spans="1:35" ht="57.75" x14ac:dyDescent="0.25">
      <c r="A15" s="136"/>
      <c r="B15" s="220" t="s">
        <v>21</v>
      </c>
      <c r="C15" s="220" t="s">
        <v>22</v>
      </c>
      <c r="D15" s="212" t="s">
        <v>24</v>
      </c>
      <c r="E15" s="212" t="s">
        <v>364</v>
      </c>
      <c r="F15" s="212" t="s">
        <v>503</v>
      </c>
      <c r="G15" s="212" t="s">
        <v>504</v>
      </c>
      <c r="H15" s="212" t="s">
        <v>506</v>
      </c>
      <c r="I15" s="212" t="s">
        <v>507</v>
      </c>
      <c r="J15" s="212" t="s">
        <v>510</v>
      </c>
      <c r="K15" s="212" t="s">
        <v>511</v>
      </c>
      <c r="L15" s="212" t="s">
        <v>27</v>
      </c>
      <c r="M15" s="212" t="s">
        <v>512</v>
      </c>
      <c r="N15" s="212" t="s">
        <v>584</v>
      </c>
      <c r="O15" s="212" t="s">
        <v>509</v>
      </c>
      <c r="P15" s="212" t="s">
        <v>585</v>
      </c>
      <c r="Q15" s="212" t="s">
        <v>515</v>
      </c>
      <c r="R15" s="212" t="s">
        <v>586</v>
      </c>
      <c r="S15" s="212" t="s">
        <v>587</v>
      </c>
      <c r="T15" s="221"/>
      <c r="U15" s="222" t="s">
        <v>505</v>
      </c>
      <c r="V15" s="222" t="s">
        <v>578</v>
      </c>
      <c r="W15" s="222" t="s">
        <v>588</v>
      </c>
      <c r="X15" s="212" t="s">
        <v>579</v>
      </c>
      <c r="Y15" s="125"/>
      <c r="Z15" s="156" t="s">
        <v>82</v>
      </c>
      <c r="AA15" s="202" t="s">
        <v>365</v>
      </c>
      <c r="AB15" s="202" t="s">
        <v>501</v>
      </c>
      <c r="AG15" s="204" t="s">
        <v>508</v>
      </c>
      <c r="AH15" s="202" t="s">
        <v>513</v>
      </c>
      <c r="AI15" s="202" t="s">
        <v>514</v>
      </c>
    </row>
    <row r="16" spans="1:35" x14ac:dyDescent="0.25">
      <c r="A16" s="125"/>
      <c r="B16" s="453"/>
      <c r="C16" s="453"/>
      <c r="D16" s="454"/>
      <c r="E16" s="454"/>
      <c r="F16" s="454"/>
      <c r="G16" s="454"/>
      <c r="H16" s="454"/>
      <c r="I16" s="454"/>
      <c r="J16" s="455"/>
      <c r="K16" s="147" t="str">
        <f t="shared" ref="K16:K79" si="0">IF(OR($D16="",$E16="",$L16="",$U16=""),"",$U16*$L16)</f>
        <v/>
      </c>
      <c r="L16" s="148" t="str">
        <f>IF(OR($D16="",$E16=""),"",VLOOKUP($Z16,Fiber_Req!$A$2:$I$24,4))</f>
        <v/>
      </c>
      <c r="M16" s="455"/>
      <c r="N16" s="147" t="str">
        <f>IF(OR($D16="",$E16="",$O16="",$Q16=""),"",$P16*$Q16)</f>
        <v/>
      </c>
      <c r="O16" s="205" t="str">
        <f>IF(OR($D16="",$E16="",$H16=""),"",MIN($H16+(0.5*$I16),331))</f>
        <v/>
      </c>
      <c r="P16" s="205" t="str">
        <f>IF(OR($D16="",$E16="",AND($F16="",$G16="")),"",VLOOKUP($Z16,Wire_Req!$A$2:$K$24,5))</f>
        <v/>
      </c>
      <c r="Q16" s="205" t="str">
        <f t="shared" ref="Q16:Q79" si="1">IF(OR($D16="",$E16=""),"",IF($AI16=1,1.1-(0.1*$O16),IF($AI16=2,1.01-(0.07*$O16),IF($AI16=3,0.81-(0.15*LN($O16)),IF($AI16=4,IF($AH16=1,0.467-(0.0632*LN($O16)),IF($AH16=2,0.59-(0.076*LN($O16)),"")),"")))))</f>
        <v/>
      </c>
      <c r="R16" s="149" t="str">
        <f t="shared" ref="R16:R79" si="2">IF($D16="","",$O$6+X16)</f>
        <v/>
      </c>
      <c r="S16" s="150" t="str">
        <f>IF(OR($D16="",$V16=""),"",$V16)</f>
        <v/>
      </c>
      <c r="T16" s="151"/>
      <c r="U16" s="453"/>
      <c r="V16" s="152" t="str">
        <f>IF(OR($D16="",$W16=""),"",$W16-VLOOKUP($Z16,Wire_Req!$A$2:$K$24,9))</f>
        <v/>
      </c>
      <c r="W16" s="453"/>
      <c r="X16" s="453"/>
      <c r="Y16" s="151"/>
      <c r="Z16" s="126" t="e">
        <f>VLOOKUP($D16,Wire_Req!$L$2:$M$4,2)+VLOOKUP($E16,Wire_Req!$N$2:$O$3,2)+IF($AA16=200,VLOOKUP($F16,Wire_Req!$P$2:$Q$16,2),IF($AA16=100,VLOOKUP($G16,Wire_Req!$P$2:$Q$16,2),0))</f>
        <v>#N/A</v>
      </c>
      <c r="AA16" s="126" t="e">
        <f>VLOOKUP($E16,Wire_Req!$N$2:$O$3,2)</f>
        <v>#N/A</v>
      </c>
      <c r="AB16" s="126" t="e">
        <f>IF($AA16=200,VLOOKUP($F16,Wire_Req!$P$2:$Q$16,2),IF($AA16=100,VLOOKUP($G16,Wire_Req!$P$2:$Q$16,2),0))</f>
        <v>#N/A</v>
      </c>
      <c r="AC16" s="170" t="s">
        <v>493</v>
      </c>
      <c r="AD16" s="170" t="s">
        <v>498</v>
      </c>
      <c r="AE16" s="193">
        <v>4</v>
      </c>
      <c r="AF16" s="193">
        <v>8</v>
      </c>
      <c r="AG16" s="203">
        <f>(331-$H16)*2</f>
        <v>662</v>
      </c>
      <c r="AH16" s="126" t="e">
        <f t="shared" ref="AH16:AH80" si="3">IF($AB16&lt;=4,1,IF(AND($AB16&gt;=5,$AB16&lt;=15),2,""))</f>
        <v>#N/A</v>
      </c>
      <c r="AI16" s="126" t="e">
        <f t="shared" ref="AI16:AI79" si="4">IF($AH16=2,IF($O16&lt;=3,1,IF(AND($O16&gt;3,$O16&lt;=7),2,IF(AND($O16&gt;7,$O16&lt;=19),3,IF(AND($O16&gt;19,$O16&lt;=331),4,"")))),IF($AH16=1,IF($O16&lt;=3,1,IF(AND($O16&gt;3,$O16&lt;=7),2,IF(AND($O16&gt;7,$O16&lt;=52),3,IF(AND($O16&gt;52,$O16&lt;=331),4,"")))),""))</f>
        <v>#N/A</v>
      </c>
    </row>
    <row r="17" spans="1:35" x14ac:dyDescent="0.25">
      <c r="A17" s="125"/>
      <c r="B17" s="453"/>
      <c r="C17" s="453"/>
      <c r="D17" s="454"/>
      <c r="E17" s="454"/>
      <c r="F17" s="454"/>
      <c r="G17" s="454"/>
      <c r="H17" s="454"/>
      <c r="I17" s="454"/>
      <c r="J17" s="455"/>
      <c r="K17" s="147" t="str">
        <f t="shared" si="0"/>
        <v/>
      </c>
      <c r="L17" s="148" t="str">
        <f>IF(OR($D17="",$E17=""),"",VLOOKUP($Z17,Fiber_Req!$A$2:$I$24,4))</f>
        <v/>
      </c>
      <c r="M17" s="455"/>
      <c r="N17" s="147" t="str">
        <f t="shared" ref="N17:N80" si="5">IF(OR($D17="",$E17="",$O17="",$Q17=""),"",$P17*$Q17)</f>
        <v/>
      </c>
      <c r="O17" s="205" t="str">
        <f t="shared" ref="O17:O80" si="6">IF(OR($D17="",$E17="",$H17=""),"",MIN($H17+(0.5*$I17),331))</f>
        <v/>
      </c>
      <c r="P17" s="205" t="str">
        <f>IF(OR($D17="",$E17="",AND($F17="",$G17="")),"",VLOOKUP($Z17,Wire_Req!$A$2:$K$24,5))</f>
        <v/>
      </c>
      <c r="Q17" s="205" t="str">
        <f t="shared" si="1"/>
        <v/>
      </c>
      <c r="R17" s="149" t="str">
        <f t="shared" si="2"/>
        <v/>
      </c>
      <c r="S17" s="150" t="str">
        <f t="shared" ref="S17:S80" si="7">IF(OR($D17="",$V17=""),"",$V17)</f>
        <v/>
      </c>
      <c r="T17" s="151"/>
      <c r="U17" s="453"/>
      <c r="V17" s="152" t="str">
        <f>IF(OR($D17="",$W17=""),"",$W17-VLOOKUP($Z17,Wire_Req!$A$2:$K$24,9))</f>
        <v/>
      </c>
      <c r="W17" s="453"/>
      <c r="X17" s="453"/>
      <c r="Y17" s="151"/>
      <c r="Z17" s="126" t="e">
        <f>VLOOKUP($D17,Wire_Req!$L$2:$M$4,2)+VLOOKUP($E17,Wire_Req!$N$2:$O$3,2)+IF($AA17=200,VLOOKUP($F17,Wire_Req!$P$2:$Q$16,2),IF($AA17=100,VLOOKUP($G17,Wire_Req!$P$2:$Q$16,2),0))</f>
        <v>#N/A</v>
      </c>
      <c r="AA17" s="126" t="e">
        <f>VLOOKUP($E17,Wire_Req!$N$2:$O$3,2)</f>
        <v>#N/A</v>
      </c>
      <c r="AB17" s="126" t="e">
        <f>IF($AA17=200,VLOOKUP($F17,Wire_Req!$P$2:$Q$16,2),IF($AA17=100,VLOOKUP($G17,Wire_Req!$P$2:$Q$16,2),0))</f>
        <v>#N/A</v>
      </c>
      <c r="AC17" s="170" t="s">
        <v>495</v>
      </c>
      <c r="AD17" s="170" t="s">
        <v>497</v>
      </c>
      <c r="AE17" s="193">
        <v>6</v>
      </c>
      <c r="AF17" s="193">
        <v>10</v>
      </c>
      <c r="AG17" s="203">
        <f t="shared" ref="AG17:AG80" si="8">(331-$H17)*2</f>
        <v>662</v>
      </c>
      <c r="AH17" s="126" t="e">
        <f t="shared" si="3"/>
        <v>#N/A</v>
      </c>
      <c r="AI17" s="126" t="e">
        <f t="shared" si="4"/>
        <v>#N/A</v>
      </c>
    </row>
    <row r="18" spans="1:35" x14ac:dyDescent="0.25">
      <c r="A18" s="125"/>
      <c r="B18" s="453"/>
      <c r="C18" s="453"/>
      <c r="D18" s="454"/>
      <c r="E18" s="454"/>
      <c r="F18" s="454"/>
      <c r="G18" s="454"/>
      <c r="H18" s="454"/>
      <c r="I18" s="454"/>
      <c r="J18" s="455"/>
      <c r="K18" s="147" t="str">
        <f t="shared" si="0"/>
        <v/>
      </c>
      <c r="L18" s="148" t="str">
        <f>IF(OR($D18="",$E18=""),"",VLOOKUP($Z18,Fiber_Req!$A$2:$I$24,4))</f>
        <v/>
      </c>
      <c r="M18" s="455"/>
      <c r="N18" s="147" t="str">
        <f t="shared" si="5"/>
        <v/>
      </c>
      <c r="O18" s="205" t="str">
        <f t="shared" si="6"/>
        <v/>
      </c>
      <c r="P18" s="205" t="str">
        <f>IF(OR($D18="",$E18="",AND($F18="",$G18="")),"",VLOOKUP($Z18,Wire_Req!$A$2:$K$24,5))</f>
        <v/>
      </c>
      <c r="Q18" s="205" t="str">
        <f t="shared" si="1"/>
        <v/>
      </c>
      <c r="R18" s="149" t="str">
        <f t="shared" si="2"/>
        <v/>
      </c>
      <c r="S18" s="150" t="str">
        <f t="shared" si="7"/>
        <v/>
      </c>
      <c r="T18" s="151"/>
      <c r="U18" s="453"/>
      <c r="V18" s="152" t="str">
        <f>IF(OR($D18="",$W18=""),"",$W18-VLOOKUP($Z18,Wire_Req!$A$2:$K$24,9))</f>
        <v/>
      </c>
      <c r="W18" s="453"/>
      <c r="X18" s="453"/>
      <c r="Y18" s="151"/>
      <c r="Z18" s="126" t="e">
        <f>VLOOKUP($D18,Wire_Req!$L$2:$M$4,2)+VLOOKUP($E18,Wire_Req!$N$2:$O$3,2)+IF($AA18=200,VLOOKUP($F18,Wire_Req!$P$2:$Q$16,2),IF($AA18=100,VLOOKUP($G18,Wire_Req!$P$2:$Q$16,2),0))</f>
        <v>#N/A</v>
      </c>
      <c r="AA18" s="126" t="e">
        <f>VLOOKUP($E18,Wire_Req!$N$2:$O$3,2)</f>
        <v>#N/A</v>
      </c>
      <c r="AB18" s="126" t="e">
        <f>IF($AA18=200,VLOOKUP($F18,Wire_Req!$P$2:$Q$16,2),IF($AA18=100,VLOOKUP($G18,Wire_Req!$P$2:$Q$16,2),0))</f>
        <v>#N/A</v>
      </c>
      <c r="AE18" s="193">
        <v>8</v>
      </c>
      <c r="AF18" s="193">
        <v>12</v>
      </c>
      <c r="AG18" s="203">
        <f t="shared" si="8"/>
        <v>662</v>
      </c>
      <c r="AH18" s="126" t="e">
        <f t="shared" si="3"/>
        <v>#N/A</v>
      </c>
      <c r="AI18" s="126" t="e">
        <f t="shared" si="4"/>
        <v>#N/A</v>
      </c>
    </row>
    <row r="19" spans="1:35" x14ac:dyDescent="0.25">
      <c r="A19" s="125"/>
      <c r="B19" s="453"/>
      <c r="C19" s="453"/>
      <c r="D19" s="454"/>
      <c r="E19" s="454"/>
      <c r="F19" s="454"/>
      <c r="G19" s="454"/>
      <c r="H19" s="454"/>
      <c r="I19" s="454"/>
      <c r="J19" s="455"/>
      <c r="K19" s="147" t="str">
        <f t="shared" si="0"/>
        <v/>
      </c>
      <c r="L19" s="148" t="str">
        <f>IF(OR($D19="",$E19=""),"",VLOOKUP($Z19,Fiber_Req!$A$2:$I$24,4))</f>
        <v/>
      </c>
      <c r="M19" s="455"/>
      <c r="N19" s="147" t="str">
        <f t="shared" si="5"/>
        <v/>
      </c>
      <c r="O19" s="205" t="str">
        <f t="shared" si="6"/>
        <v/>
      </c>
      <c r="P19" s="205" t="str">
        <f>IF(OR($D19="",$E19="",AND($F19="",$G19="")),"",VLOOKUP($Z19,Wire_Req!$A$2:$K$24,5))</f>
        <v/>
      </c>
      <c r="Q19" s="205" t="str">
        <f t="shared" si="1"/>
        <v/>
      </c>
      <c r="R19" s="149" t="str">
        <f t="shared" si="2"/>
        <v/>
      </c>
      <c r="S19" s="150" t="str">
        <f t="shared" si="7"/>
        <v/>
      </c>
      <c r="T19" s="151"/>
      <c r="U19" s="453"/>
      <c r="V19" s="152" t="str">
        <f>IF(OR($D19="",$W19=""),"",$W19-VLOOKUP($Z19,Wire_Req!$A$2:$K$24,9))</f>
        <v/>
      </c>
      <c r="W19" s="453"/>
      <c r="X19" s="453"/>
      <c r="Y19" s="151"/>
      <c r="Z19" s="126" t="e">
        <f>VLOOKUP($D19,Wire_Req!$L$2:$M$4,2)+VLOOKUP($E19,Wire_Req!$N$2:$O$3,2)+IF($AA19=200,VLOOKUP($F19,Wire_Req!$P$2:$Q$16,2),IF($AA19=100,VLOOKUP($G19,Wire_Req!$P$2:$Q$16,2),0))</f>
        <v>#N/A</v>
      </c>
      <c r="AA19" s="126" t="e">
        <f>VLOOKUP($E19,Wire_Req!$N$2:$O$3,2)</f>
        <v>#N/A</v>
      </c>
      <c r="AB19" s="126" t="e">
        <f>IF($AA19=200,VLOOKUP($F19,Wire_Req!$P$2:$Q$16,2),IF($AA19=100,VLOOKUP($G19,Wire_Req!$P$2:$Q$16,2),0))</f>
        <v>#N/A</v>
      </c>
      <c r="AE19" s="193">
        <v>10</v>
      </c>
      <c r="AF19" s="193">
        <v>14</v>
      </c>
      <c r="AG19" s="203">
        <f t="shared" si="8"/>
        <v>662</v>
      </c>
      <c r="AH19" s="126" t="e">
        <f t="shared" si="3"/>
        <v>#N/A</v>
      </c>
      <c r="AI19" s="126" t="e">
        <f t="shared" si="4"/>
        <v>#N/A</v>
      </c>
    </row>
    <row r="20" spans="1:35" x14ac:dyDescent="0.25">
      <c r="A20" s="125"/>
      <c r="B20" s="453"/>
      <c r="C20" s="453"/>
      <c r="D20" s="454"/>
      <c r="E20" s="454"/>
      <c r="F20" s="454"/>
      <c r="G20" s="454"/>
      <c r="H20" s="454"/>
      <c r="I20" s="454"/>
      <c r="J20" s="455"/>
      <c r="K20" s="147" t="str">
        <f t="shared" si="0"/>
        <v/>
      </c>
      <c r="L20" s="148" t="str">
        <f>IF(OR($D20="",$E20=""),"",VLOOKUP($Z20,Fiber_Req!$A$2:$I$24,4))</f>
        <v/>
      </c>
      <c r="M20" s="455"/>
      <c r="N20" s="147" t="str">
        <f t="shared" si="5"/>
        <v/>
      </c>
      <c r="O20" s="205" t="str">
        <f t="shared" si="6"/>
        <v/>
      </c>
      <c r="P20" s="205" t="str">
        <f>IF(OR($D20="",$E20="",AND($F20="",$G20="")),"",VLOOKUP($Z20,Wire_Req!$A$2:$K$24,5))</f>
        <v/>
      </c>
      <c r="Q20" s="205" t="str">
        <f t="shared" si="1"/>
        <v/>
      </c>
      <c r="R20" s="149" t="str">
        <f t="shared" si="2"/>
        <v/>
      </c>
      <c r="S20" s="150" t="str">
        <f t="shared" si="7"/>
        <v/>
      </c>
      <c r="T20" s="151"/>
      <c r="U20" s="453"/>
      <c r="V20" s="152" t="str">
        <f>IF(OR($D20="",$W20=""),"",$W20-VLOOKUP($Z20,Wire_Req!$A$2:$K$24,9))</f>
        <v/>
      </c>
      <c r="W20" s="453"/>
      <c r="X20" s="453"/>
      <c r="Y20" s="151"/>
      <c r="Z20" s="126" t="e">
        <f>VLOOKUP($D20,Wire_Req!$L$2:$M$4,2)+VLOOKUP($E20,Wire_Req!$N$2:$O$3,2)+IF($AA20=200,VLOOKUP($F20,Wire_Req!$P$2:$Q$16,2),IF($AA20=100,VLOOKUP($G20,Wire_Req!$P$2:$Q$16,2),0))</f>
        <v>#N/A</v>
      </c>
      <c r="AA20" s="126" t="e">
        <f>VLOOKUP($E20,Wire_Req!$N$2:$O$3,2)</f>
        <v>#N/A</v>
      </c>
      <c r="AB20" s="126" t="e">
        <f>IF($AA20=200,VLOOKUP($F20,Wire_Req!$P$2:$Q$16,2),IF($AA20=100,VLOOKUP($G20,Wire_Req!$P$2:$Q$16,2),0))</f>
        <v>#N/A</v>
      </c>
      <c r="AE20" s="193">
        <v>12</v>
      </c>
      <c r="AF20" s="193">
        <v>16</v>
      </c>
      <c r="AG20" s="203">
        <f t="shared" si="8"/>
        <v>662</v>
      </c>
      <c r="AH20" s="126" t="e">
        <f t="shared" si="3"/>
        <v>#N/A</v>
      </c>
      <c r="AI20" s="126" t="e">
        <f t="shared" si="4"/>
        <v>#N/A</v>
      </c>
    </row>
    <row r="21" spans="1:35" x14ac:dyDescent="0.25">
      <c r="A21" s="125"/>
      <c r="B21" s="453"/>
      <c r="C21" s="453"/>
      <c r="D21" s="454"/>
      <c r="E21" s="454"/>
      <c r="F21" s="454"/>
      <c r="G21" s="454"/>
      <c r="H21" s="454"/>
      <c r="I21" s="454"/>
      <c r="J21" s="455"/>
      <c r="K21" s="147" t="str">
        <f t="shared" si="0"/>
        <v/>
      </c>
      <c r="L21" s="148" t="str">
        <f>IF(OR($D21="",$E21=""),"",VLOOKUP($Z21,Fiber_Req!$A$2:$I$24,4))</f>
        <v/>
      </c>
      <c r="M21" s="455"/>
      <c r="N21" s="147" t="str">
        <f t="shared" si="5"/>
        <v/>
      </c>
      <c r="O21" s="205" t="str">
        <f t="shared" si="6"/>
        <v/>
      </c>
      <c r="P21" s="205" t="str">
        <f>IF(OR($D21="",$E21="",AND($F21="",$G21="")),"",VLOOKUP($Z21,Wire_Req!$A$2:$K$24,5))</f>
        <v/>
      </c>
      <c r="Q21" s="205" t="str">
        <f t="shared" si="1"/>
        <v/>
      </c>
      <c r="R21" s="149" t="str">
        <f t="shared" si="2"/>
        <v/>
      </c>
      <c r="S21" s="150" t="str">
        <f t="shared" si="7"/>
        <v/>
      </c>
      <c r="T21" s="151"/>
      <c r="U21" s="453"/>
      <c r="V21" s="152" t="str">
        <f>IF(OR($D21="",$W21=""),"",$W21-VLOOKUP($Z21,Wire_Req!$A$2:$K$24,9))</f>
        <v/>
      </c>
      <c r="W21" s="453"/>
      <c r="X21" s="453"/>
      <c r="Y21" s="151"/>
      <c r="Z21" s="126" t="e">
        <f>VLOOKUP($D21,Wire_Req!$L$2:$M$4,2)+VLOOKUP($E21,Wire_Req!$N$2:$O$3,2)+IF($AA21=200,VLOOKUP($F21,Wire_Req!$P$2:$Q$16,2),IF($AA21=100,VLOOKUP($G21,Wire_Req!$P$2:$Q$16,2),0))</f>
        <v>#N/A</v>
      </c>
      <c r="AA21" s="126" t="e">
        <f>VLOOKUP($E21,Wire_Req!$N$2:$O$3,2)</f>
        <v>#N/A</v>
      </c>
      <c r="AB21" s="126" t="e">
        <f>IF($AA21=200,VLOOKUP($F21,Wire_Req!$P$2:$Q$16,2),IF($AA21=100,VLOOKUP($G21,Wire_Req!$P$2:$Q$16,2),0))</f>
        <v>#N/A</v>
      </c>
      <c r="AE21" s="193">
        <v>14</v>
      </c>
      <c r="AF21" s="193">
        <v>18</v>
      </c>
      <c r="AG21" s="203">
        <f t="shared" si="8"/>
        <v>662</v>
      </c>
      <c r="AH21" s="126" t="e">
        <f t="shared" si="3"/>
        <v>#N/A</v>
      </c>
      <c r="AI21" s="126" t="e">
        <f t="shared" si="4"/>
        <v>#N/A</v>
      </c>
    </row>
    <row r="22" spans="1:35" x14ac:dyDescent="0.25">
      <c r="A22" s="125"/>
      <c r="B22" s="453"/>
      <c r="C22" s="453"/>
      <c r="D22" s="454"/>
      <c r="E22" s="454"/>
      <c r="F22" s="454"/>
      <c r="G22" s="454"/>
      <c r="H22" s="454"/>
      <c r="I22" s="454"/>
      <c r="J22" s="455"/>
      <c r="K22" s="147" t="str">
        <f t="shared" si="0"/>
        <v/>
      </c>
      <c r="L22" s="148" t="str">
        <f>IF(OR($D22="",$E22=""),"",VLOOKUP($Z22,Fiber_Req!$A$2:$I$24,4))</f>
        <v/>
      </c>
      <c r="M22" s="455"/>
      <c r="N22" s="147" t="str">
        <f t="shared" si="5"/>
        <v/>
      </c>
      <c r="O22" s="205" t="str">
        <f t="shared" si="6"/>
        <v/>
      </c>
      <c r="P22" s="205" t="str">
        <f>IF(OR($D22="",$E22="",AND($F22="",$G22="")),"",VLOOKUP($Z22,Wire_Req!$A$2:$K$24,5))</f>
        <v/>
      </c>
      <c r="Q22" s="205" t="str">
        <f t="shared" si="1"/>
        <v/>
      </c>
      <c r="R22" s="149" t="str">
        <f t="shared" si="2"/>
        <v/>
      </c>
      <c r="S22" s="150" t="str">
        <f t="shared" si="7"/>
        <v/>
      </c>
      <c r="T22" s="151"/>
      <c r="U22" s="453"/>
      <c r="V22" s="152" t="str">
        <f>IF(OR($D22="",$W22=""),"",$W22-VLOOKUP($Z22,Wire_Req!$A$2:$K$24,9))</f>
        <v/>
      </c>
      <c r="W22" s="453"/>
      <c r="X22" s="453"/>
      <c r="Y22" s="151"/>
      <c r="Z22" s="126" t="e">
        <f>VLOOKUP($D22,Wire_Req!$L$2:$M$4,2)+VLOOKUP($E22,Wire_Req!$N$2:$O$3,2)+IF($AA22=200,VLOOKUP($F22,Wire_Req!$P$2:$Q$16,2),IF($AA22=100,VLOOKUP($G22,Wire_Req!$P$2:$Q$16,2),0))</f>
        <v>#N/A</v>
      </c>
      <c r="AA22" s="126" t="e">
        <f>VLOOKUP($E22,Wire_Req!$N$2:$O$3,2)</f>
        <v>#N/A</v>
      </c>
      <c r="AB22" s="126" t="e">
        <f>IF($AA22=200,VLOOKUP($F22,Wire_Req!$P$2:$Q$16,2),IF($AA22=100,VLOOKUP($G22,Wire_Req!$P$2:$Q$16,2),0))</f>
        <v>#N/A</v>
      </c>
      <c r="AE22" s="193">
        <v>16</v>
      </c>
      <c r="AF22" s="193">
        <v>20</v>
      </c>
      <c r="AG22" s="203">
        <f t="shared" si="8"/>
        <v>662</v>
      </c>
      <c r="AH22" s="126" t="e">
        <f t="shared" si="3"/>
        <v>#N/A</v>
      </c>
      <c r="AI22" s="126" t="e">
        <f t="shared" si="4"/>
        <v>#N/A</v>
      </c>
    </row>
    <row r="23" spans="1:35" x14ac:dyDescent="0.25">
      <c r="A23" s="125"/>
      <c r="B23" s="453"/>
      <c r="C23" s="453"/>
      <c r="D23" s="454"/>
      <c r="E23" s="454"/>
      <c r="F23" s="454"/>
      <c r="G23" s="454"/>
      <c r="H23" s="454"/>
      <c r="I23" s="454"/>
      <c r="J23" s="455"/>
      <c r="K23" s="147" t="str">
        <f t="shared" si="0"/>
        <v/>
      </c>
      <c r="L23" s="148" t="str">
        <f>IF(OR($D23="",$E23=""),"",VLOOKUP($Z23,Fiber_Req!$A$2:$I$24,4))</f>
        <v/>
      </c>
      <c r="M23" s="455"/>
      <c r="N23" s="147" t="str">
        <f t="shared" si="5"/>
        <v/>
      </c>
      <c r="O23" s="205" t="str">
        <f t="shared" si="6"/>
        <v/>
      </c>
      <c r="P23" s="205" t="str">
        <f>IF(OR($D23="",$E23="",AND($F23="",$G23="")),"",VLOOKUP($Z23,Wire_Req!$A$2:$K$24,5))</f>
        <v/>
      </c>
      <c r="Q23" s="205" t="str">
        <f t="shared" si="1"/>
        <v/>
      </c>
      <c r="R23" s="149" t="str">
        <f t="shared" si="2"/>
        <v/>
      </c>
      <c r="S23" s="150" t="str">
        <f t="shared" si="7"/>
        <v/>
      </c>
      <c r="T23" s="151"/>
      <c r="U23" s="453"/>
      <c r="V23" s="152" t="str">
        <f>IF(OR($D23="",$W23=""),"",$W23-VLOOKUP($Z23,Wire_Req!$A$2:$K$24,9))</f>
        <v/>
      </c>
      <c r="W23" s="453"/>
      <c r="X23" s="453"/>
      <c r="Y23" s="151"/>
      <c r="Z23" s="126" t="e">
        <f>VLOOKUP($D23,Wire_Req!$L$2:$M$4,2)+VLOOKUP($E23,Wire_Req!$N$2:$O$3,2)+IF($AA23=200,VLOOKUP($F23,Wire_Req!$P$2:$Q$16,2),IF($AA23=100,VLOOKUP($G23,Wire_Req!$P$2:$Q$16,2),0))</f>
        <v>#N/A</v>
      </c>
      <c r="AA23" s="126" t="e">
        <f>VLOOKUP($E23,Wire_Req!$N$2:$O$3,2)</f>
        <v>#N/A</v>
      </c>
      <c r="AB23" s="126" t="e">
        <f>IF($AA23=200,VLOOKUP($F23,Wire_Req!$P$2:$Q$16,2),IF($AA23=100,VLOOKUP($G23,Wire_Req!$P$2:$Q$16,2),0))</f>
        <v>#N/A</v>
      </c>
      <c r="AE23" s="193">
        <v>18</v>
      </c>
      <c r="AF23" s="193">
        <v>22</v>
      </c>
      <c r="AG23" s="203">
        <f t="shared" si="8"/>
        <v>662</v>
      </c>
      <c r="AH23" s="126" t="e">
        <f t="shared" si="3"/>
        <v>#N/A</v>
      </c>
      <c r="AI23" s="126" t="e">
        <f t="shared" si="4"/>
        <v>#N/A</v>
      </c>
    </row>
    <row r="24" spans="1:35" x14ac:dyDescent="0.25">
      <c r="A24" s="125"/>
      <c r="B24" s="453"/>
      <c r="C24" s="453"/>
      <c r="D24" s="454"/>
      <c r="E24" s="454"/>
      <c r="F24" s="454"/>
      <c r="G24" s="454"/>
      <c r="H24" s="454"/>
      <c r="I24" s="454"/>
      <c r="J24" s="455"/>
      <c r="K24" s="147" t="str">
        <f t="shared" si="0"/>
        <v/>
      </c>
      <c r="L24" s="148" t="str">
        <f>IF(OR($D24="",$E24=""),"",VLOOKUP($Z24,Fiber_Req!$A$2:$I$24,4))</f>
        <v/>
      </c>
      <c r="M24" s="455"/>
      <c r="N24" s="147" t="str">
        <f t="shared" si="5"/>
        <v/>
      </c>
      <c r="O24" s="205" t="str">
        <f t="shared" si="6"/>
        <v/>
      </c>
      <c r="P24" s="205" t="str">
        <f>IF(OR($D24="",$E24="",AND($F24="",$G24="")),"",VLOOKUP($Z24,Wire_Req!$A$2:$K$24,5))</f>
        <v/>
      </c>
      <c r="Q24" s="205" t="str">
        <f t="shared" si="1"/>
        <v/>
      </c>
      <c r="R24" s="149" t="str">
        <f t="shared" si="2"/>
        <v/>
      </c>
      <c r="S24" s="150" t="str">
        <f t="shared" si="7"/>
        <v/>
      </c>
      <c r="T24" s="151"/>
      <c r="U24" s="453"/>
      <c r="V24" s="152" t="str">
        <f>IF(OR($D24="",$W24=""),"",$W24-VLOOKUP($Z24,Wire_Req!$A$2:$K$24,9))</f>
        <v/>
      </c>
      <c r="W24" s="453"/>
      <c r="X24" s="453"/>
      <c r="Y24" s="151"/>
      <c r="Z24" s="126" t="e">
        <f>VLOOKUP($D24,Wire_Req!$L$2:$M$4,2)+VLOOKUP($E24,Wire_Req!$N$2:$O$3,2)+IF($AA24=200,VLOOKUP($F24,Wire_Req!$P$2:$Q$16,2),IF($AA24=100,VLOOKUP($G24,Wire_Req!$P$2:$Q$16,2),0))</f>
        <v>#N/A</v>
      </c>
      <c r="AA24" s="126" t="e">
        <f>VLOOKUP($E24,Wire_Req!$N$2:$O$3,2)</f>
        <v>#N/A</v>
      </c>
      <c r="AB24" s="126" t="e">
        <f>IF($AA24=200,VLOOKUP($F24,Wire_Req!$P$2:$Q$16,2),IF($AA24=100,VLOOKUP($G24,Wire_Req!$P$2:$Q$16,2),0))</f>
        <v>#N/A</v>
      </c>
      <c r="AE24" s="193">
        <v>20</v>
      </c>
      <c r="AG24" s="203">
        <f t="shared" si="8"/>
        <v>662</v>
      </c>
      <c r="AH24" s="126" t="e">
        <f t="shared" si="3"/>
        <v>#N/A</v>
      </c>
      <c r="AI24" s="126" t="e">
        <f t="shared" si="4"/>
        <v>#N/A</v>
      </c>
    </row>
    <row r="25" spans="1:35" x14ac:dyDescent="0.25">
      <c r="A25" s="125"/>
      <c r="B25" s="453"/>
      <c r="C25" s="453"/>
      <c r="D25" s="454"/>
      <c r="E25" s="454"/>
      <c r="F25" s="454"/>
      <c r="G25" s="454"/>
      <c r="H25" s="454"/>
      <c r="I25" s="454"/>
      <c r="J25" s="455"/>
      <c r="K25" s="147" t="str">
        <f t="shared" si="0"/>
        <v/>
      </c>
      <c r="L25" s="148" t="str">
        <f>IF(OR($D25="",$E25=""),"",VLOOKUP($Z25,Fiber_Req!$A$2:$I$24,4))</f>
        <v/>
      </c>
      <c r="M25" s="455"/>
      <c r="N25" s="147" t="str">
        <f t="shared" si="5"/>
        <v/>
      </c>
      <c r="O25" s="205" t="str">
        <f t="shared" si="6"/>
        <v/>
      </c>
      <c r="P25" s="205" t="str">
        <f>IF(OR($D25="",$E25="",AND($F25="",$G25="")),"",VLOOKUP($Z25,Wire_Req!$A$2:$K$24,5))</f>
        <v/>
      </c>
      <c r="Q25" s="205" t="str">
        <f t="shared" si="1"/>
        <v/>
      </c>
      <c r="R25" s="149" t="str">
        <f t="shared" si="2"/>
        <v/>
      </c>
      <c r="S25" s="150" t="str">
        <f t="shared" si="7"/>
        <v/>
      </c>
      <c r="T25" s="151"/>
      <c r="U25" s="453"/>
      <c r="V25" s="152" t="str">
        <f>IF(OR($D25="",$W25=""),"",$W25-VLOOKUP($Z25,Wire_Req!$A$2:$K$24,9))</f>
        <v/>
      </c>
      <c r="W25" s="453"/>
      <c r="X25" s="453"/>
      <c r="Y25" s="151"/>
      <c r="Z25" s="126" t="e">
        <f>VLOOKUP($D25,Wire_Req!$L$2:$M$4,2)+VLOOKUP($E25,Wire_Req!$N$2:$O$3,2)+IF($AA25=200,VLOOKUP($F25,Wire_Req!$P$2:$Q$16,2),IF($AA25=100,VLOOKUP($G25,Wire_Req!$P$2:$Q$16,2),0))</f>
        <v>#N/A</v>
      </c>
      <c r="AA25" s="126" t="e">
        <f>VLOOKUP($E25,Wire_Req!$N$2:$O$3,2)</f>
        <v>#N/A</v>
      </c>
      <c r="AB25" s="126" t="e">
        <f>IF($AA25=200,VLOOKUP($F25,Wire_Req!$P$2:$Q$16,2),IF($AA25=100,VLOOKUP($G25,Wire_Req!$P$2:$Q$16,2),0))</f>
        <v>#N/A</v>
      </c>
      <c r="AE25" s="193">
        <v>22</v>
      </c>
      <c r="AG25" s="203">
        <f t="shared" si="8"/>
        <v>662</v>
      </c>
      <c r="AH25" s="126" t="e">
        <f t="shared" si="3"/>
        <v>#N/A</v>
      </c>
      <c r="AI25" s="126" t="e">
        <f t="shared" si="4"/>
        <v>#N/A</v>
      </c>
    </row>
    <row r="26" spans="1:35" x14ac:dyDescent="0.25">
      <c r="A26" s="125"/>
      <c r="B26" s="453"/>
      <c r="C26" s="453"/>
      <c r="D26" s="454"/>
      <c r="E26" s="454"/>
      <c r="F26" s="454"/>
      <c r="G26" s="454"/>
      <c r="H26" s="454"/>
      <c r="I26" s="454"/>
      <c r="J26" s="455"/>
      <c r="K26" s="147" t="str">
        <f t="shared" si="0"/>
        <v/>
      </c>
      <c r="L26" s="148" t="str">
        <f>IF(OR($D26="",$E26=""),"",VLOOKUP($Z26,Fiber_Req!$A$2:$I$24,4))</f>
        <v/>
      </c>
      <c r="M26" s="455"/>
      <c r="N26" s="147" t="str">
        <f t="shared" si="5"/>
        <v/>
      </c>
      <c r="O26" s="205" t="str">
        <f t="shared" si="6"/>
        <v/>
      </c>
      <c r="P26" s="205" t="str">
        <f>IF(OR($D26="",$E26="",AND($F26="",$G26="")),"",VLOOKUP($Z26,Wire_Req!$A$2:$K$24,5))</f>
        <v/>
      </c>
      <c r="Q26" s="205" t="str">
        <f t="shared" si="1"/>
        <v/>
      </c>
      <c r="R26" s="149" t="str">
        <f t="shared" si="2"/>
        <v/>
      </c>
      <c r="S26" s="150" t="str">
        <f t="shared" si="7"/>
        <v/>
      </c>
      <c r="T26" s="151"/>
      <c r="U26" s="453"/>
      <c r="V26" s="152" t="str">
        <f>IF(OR($D26="",$W26=""),"",$W26-VLOOKUP($Z26,Wire_Req!$A$2:$K$24,9))</f>
        <v/>
      </c>
      <c r="W26" s="453"/>
      <c r="X26" s="453"/>
      <c r="Y26" s="151"/>
      <c r="Z26" s="126" t="e">
        <f>VLOOKUP($D26,Wire_Req!$L$2:$M$4,2)+VLOOKUP($E26,Wire_Req!$N$2:$O$3,2)+IF($AA26=200,VLOOKUP($F26,Wire_Req!$P$2:$Q$16,2),IF($AA26=100,VLOOKUP($G26,Wire_Req!$P$2:$Q$16,2),0))</f>
        <v>#N/A</v>
      </c>
      <c r="AA26" s="126" t="e">
        <f>VLOOKUP($E26,Wire_Req!$N$2:$O$3,2)</f>
        <v>#N/A</v>
      </c>
      <c r="AB26" s="126" t="e">
        <f>IF($AA26=200,VLOOKUP($F26,Wire_Req!$P$2:$Q$16,2),IF($AA26=100,VLOOKUP($G26,Wire_Req!$P$2:$Q$16,2),0))</f>
        <v>#N/A</v>
      </c>
      <c r="AE26" s="193">
        <v>24</v>
      </c>
      <c r="AG26" s="203">
        <f t="shared" si="8"/>
        <v>662</v>
      </c>
      <c r="AH26" s="126" t="e">
        <f t="shared" si="3"/>
        <v>#N/A</v>
      </c>
      <c r="AI26" s="126" t="e">
        <f t="shared" si="4"/>
        <v>#N/A</v>
      </c>
    </row>
    <row r="27" spans="1:35" x14ac:dyDescent="0.25">
      <c r="A27" s="125"/>
      <c r="B27" s="453"/>
      <c r="C27" s="453"/>
      <c r="D27" s="454"/>
      <c r="E27" s="454"/>
      <c r="F27" s="454"/>
      <c r="G27" s="454"/>
      <c r="H27" s="454"/>
      <c r="I27" s="454"/>
      <c r="J27" s="455"/>
      <c r="K27" s="147" t="str">
        <f t="shared" si="0"/>
        <v/>
      </c>
      <c r="L27" s="148" t="str">
        <f>IF(OR($D27="",$E27=""),"",VLOOKUP($Z27,Fiber_Req!$A$2:$I$24,4))</f>
        <v/>
      </c>
      <c r="M27" s="455"/>
      <c r="N27" s="147" t="str">
        <f t="shared" si="5"/>
        <v/>
      </c>
      <c r="O27" s="205" t="str">
        <f t="shared" si="6"/>
        <v/>
      </c>
      <c r="P27" s="205" t="str">
        <f>IF(OR($D27="",$E27="",AND($F27="",$G27="")),"",VLOOKUP($Z27,Wire_Req!$A$2:$K$24,5))</f>
        <v/>
      </c>
      <c r="Q27" s="205" t="str">
        <f t="shared" si="1"/>
        <v/>
      </c>
      <c r="R27" s="149" t="str">
        <f t="shared" si="2"/>
        <v/>
      </c>
      <c r="S27" s="150" t="str">
        <f t="shared" si="7"/>
        <v/>
      </c>
      <c r="T27" s="151"/>
      <c r="U27" s="453"/>
      <c r="V27" s="152" t="str">
        <f>IF(OR($D27="",$W27=""),"",$W27-VLOOKUP($Z27,Wire_Req!$A$2:$K$24,9))</f>
        <v/>
      </c>
      <c r="W27" s="453"/>
      <c r="X27" s="453"/>
      <c r="Y27" s="151"/>
      <c r="Z27" s="126" t="e">
        <f>VLOOKUP($D27,Wire_Req!$L$2:$M$4,2)+VLOOKUP($E27,Wire_Req!$N$2:$O$3,2)+IF($AA27=200,VLOOKUP($F27,Wire_Req!$P$2:$Q$16,2),IF($AA27=100,VLOOKUP($G27,Wire_Req!$P$2:$Q$16,2),0))</f>
        <v>#N/A</v>
      </c>
      <c r="AA27" s="126" t="e">
        <f>VLOOKUP($E27,Wire_Req!$N$2:$O$3,2)</f>
        <v>#N/A</v>
      </c>
      <c r="AB27" s="126" t="e">
        <f>IF($AA27=200,VLOOKUP($F27,Wire_Req!$P$2:$Q$16,2),IF($AA27=100,VLOOKUP($G27,Wire_Req!$P$2:$Q$16,2),0))</f>
        <v>#N/A</v>
      </c>
      <c r="AE27" s="193">
        <v>26</v>
      </c>
      <c r="AG27" s="203">
        <f t="shared" si="8"/>
        <v>662</v>
      </c>
      <c r="AH27" s="126" t="e">
        <f t="shared" si="3"/>
        <v>#N/A</v>
      </c>
      <c r="AI27" s="126" t="e">
        <f t="shared" si="4"/>
        <v>#N/A</v>
      </c>
    </row>
    <row r="28" spans="1:35" x14ac:dyDescent="0.25">
      <c r="A28" s="125"/>
      <c r="B28" s="453"/>
      <c r="C28" s="453"/>
      <c r="D28" s="454"/>
      <c r="E28" s="454"/>
      <c r="F28" s="454"/>
      <c r="G28" s="454"/>
      <c r="H28" s="454"/>
      <c r="I28" s="454"/>
      <c r="J28" s="455"/>
      <c r="K28" s="147" t="str">
        <f t="shared" si="0"/>
        <v/>
      </c>
      <c r="L28" s="148" t="str">
        <f>IF(OR($D28="",$E28=""),"",VLOOKUP($Z28,Fiber_Req!$A$2:$I$24,4))</f>
        <v/>
      </c>
      <c r="M28" s="455"/>
      <c r="N28" s="147" t="str">
        <f t="shared" si="5"/>
        <v/>
      </c>
      <c r="O28" s="205" t="str">
        <f t="shared" si="6"/>
        <v/>
      </c>
      <c r="P28" s="205" t="str">
        <f>IF(OR($D28="",$E28="",AND($F28="",$G28="")),"",VLOOKUP($Z28,Wire_Req!$A$2:$K$24,5))</f>
        <v/>
      </c>
      <c r="Q28" s="205" t="str">
        <f t="shared" si="1"/>
        <v/>
      </c>
      <c r="R28" s="149" t="str">
        <f t="shared" si="2"/>
        <v/>
      </c>
      <c r="S28" s="150" t="str">
        <f t="shared" si="7"/>
        <v/>
      </c>
      <c r="T28" s="151"/>
      <c r="U28" s="453"/>
      <c r="V28" s="152" t="str">
        <f>IF(OR($D28="",$W28=""),"",$W28-VLOOKUP($Z28,Wire_Req!$A$2:$K$24,9))</f>
        <v/>
      </c>
      <c r="W28" s="453"/>
      <c r="X28" s="453"/>
      <c r="Y28" s="151"/>
      <c r="Z28" s="126" t="e">
        <f>VLOOKUP($D28,Wire_Req!$L$2:$M$4,2)+VLOOKUP($E28,Wire_Req!$N$2:$O$3,2)+IF($AA28=200,VLOOKUP($F28,Wire_Req!$P$2:$Q$16,2),IF($AA28=100,VLOOKUP($G28,Wire_Req!$P$2:$Q$16,2),0))</f>
        <v>#N/A</v>
      </c>
      <c r="AA28" s="126" t="e">
        <f>VLOOKUP($E28,Wire_Req!$N$2:$O$3,2)</f>
        <v>#N/A</v>
      </c>
      <c r="AB28" s="126" t="e">
        <f>IF($AA28=200,VLOOKUP($F28,Wire_Req!$P$2:$Q$16,2),IF($AA28=100,VLOOKUP($G28,Wire_Req!$P$2:$Q$16,2),0))</f>
        <v>#N/A</v>
      </c>
      <c r="AE28" s="193">
        <v>28</v>
      </c>
      <c r="AG28" s="203">
        <f t="shared" si="8"/>
        <v>662</v>
      </c>
      <c r="AH28" s="126" t="e">
        <f t="shared" si="3"/>
        <v>#N/A</v>
      </c>
      <c r="AI28" s="126" t="e">
        <f t="shared" si="4"/>
        <v>#N/A</v>
      </c>
    </row>
    <row r="29" spans="1:35" x14ac:dyDescent="0.25">
      <c r="A29" s="125"/>
      <c r="B29" s="453"/>
      <c r="C29" s="453"/>
      <c r="D29" s="454"/>
      <c r="E29" s="454"/>
      <c r="F29" s="454"/>
      <c r="G29" s="454"/>
      <c r="H29" s="454"/>
      <c r="I29" s="454"/>
      <c r="J29" s="455"/>
      <c r="K29" s="147" t="str">
        <f t="shared" si="0"/>
        <v/>
      </c>
      <c r="L29" s="148" t="str">
        <f>IF(OR($D29="",$E29=""),"",VLOOKUP($Z29,Fiber_Req!$A$2:$I$24,4))</f>
        <v/>
      </c>
      <c r="M29" s="455"/>
      <c r="N29" s="147" t="str">
        <f t="shared" si="5"/>
        <v/>
      </c>
      <c r="O29" s="205" t="str">
        <f t="shared" si="6"/>
        <v/>
      </c>
      <c r="P29" s="205" t="str">
        <f>IF(OR($D29="",$E29="",AND($F29="",$G29="")),"",VLOOKUP($Z29,Wire_Req!$A$2:$K$24,5))</f>
        <v/>
      </c>
      <c r="Q29" s="205" t="str">
        <f t="shared" si="1"/>
        <v/>
      </c>
      <c r="R29" s="149" t="str">
        <f t="shared" si="2"/>
        <v/>
      </c>
      <c r="S29" s="150" t="str">
        <f t="shared" si="7"/>
        <v/>
      </c>
      <c r="T29" s="151"/>
      <c r="U29" s="453"/>
      <c r="V29" s="152" t="str">
        <f>IF(OR($D29="",$W29=""),"",$W29-VLOOKUP($Z29,Wire_Req!$A$2:$K$24,9))</f>
        <v/>
      </c>
      <c r="W29" s="453"/>
      <c r="X29" s="453"/>
      <c r="Y29" s="151"/>
      <c r="Z29" s="126" t="e">
        <f>VLOOKUP($D29,Wire_Req!$L$2:$M$4,2)+VLOOKUP($E29,Wire_Req!$N$2:$O$3,2)+IF($AA29=200,VLOOKUP($F29,Wire_Req!$P$2:$Q$16,2),IF($AA29=100,VLOOKUP($G29,Wire_Req!$P$2:$Q$16,2),0))</f>
        <v>#N/A</v>
      </c>
      <c r="AA29" s="126" t="e">
        <f>VLOOKUP($E29,Wire_Req!$N$2:$O$3,2)</f>
        <v>#N/A</v>
      </c>
      <c r="AB29" s="126" t="e">
        <f>IF($AA29=200,VLOOKUP($F29,Wire_Req!$P$2:$Q$16,2),IF($AA29=100,VLOOKUP($G29,Wire_Req!$P$2:$Q$16,2),0))</f>
        <v>#N/A</v>
      </c>
      <c r="AE29" s="193">
        <v>30</v>
      </c>
      <c r="AG29" s="203">
        <f t="shared" si="8"/>
        <v>662</v>
      </c>
      <c r="AH29" s="126" t="e">
        <f t="shared" si="3"/>
        <v>#N/A</v>
      </c>
      <c r="AI29" s="126" t="e">
        <f t="shared" si="4"/>
        <v>#N/A</v>
      </c>
    </row>
    <row r="30" spans="1:35" x14ac:dyDescent="0.25">
      <c r="A30" s="125"/>
      <c r="B30" s="453"/>
      <c r="C30" s="453"/>
      <c r="D30" s="454"/>
      <c r="E30" s="454"/>
      <c r="F30" s="454"/>
      <c r="G30" s="454"/>
      <c r="H30" s="454"/>
      <c r="I30" s="454"/>
      <c r="J30" s="455"/>
      <c r="K30" s="147" t="str">
        <f t="shared" si="0"/>
        <v/>
      </c>
      <c r="L30" s="148" t="str">
        <f>IF(OR($D30="",$E30=""),"",VLOOKUP($Z30,Fiber_Req!$A$2:$I$24,4))</f>
        <v/>
      </c>
      <c r="M30" s="455"/>
      <c r="N30" s="147" t="str">
        <f t="shared" si="5"/>
        <v/>
      </c>
      <c r="O30" s="205" t="str">
        <f t="shared" si="6"/>
        <v/>
      </c>
      <c r="P30" s="205" t="str">
        <f>IF(OR($D30="",$E30="",AND($F30="",$G30="")),"",VLOOKUP($Z30,Wire_Req!$A$2:$K$24,5))</f>
        <v/>
      </c>
      <c r="Q30" s="205" t="str">
        <f t="shared" si="1"/>
        <v/>
      </c>
      <c r="R30" s="149" t="str">
        <f t="shared" si="2"/>
        <v/>
      </c>
      <c r="S30" s="150" t="str">
        <f t="shared" si="7"/>
        <v/>
      </c>
      <c r="T30" s="151"/>
      <c r="U30" s="453"/>
      <c r="V30" s="152" t="str">
        <f>IF(OR($D30="",$W30=""),"",$W30-VLOOKUP($Z30,Wire_Req!$A$2:$K$24,9))</f>
        <v/>
      </c>
      <c r="W30" s="453"/>
      <c r="X30" s="453"/>
      <c r="Y30" s="151"/>
      <c r="Z30" s="126" t="e">
        <f>VLOOKUP($D30,Wire_Req!$L$2:$M$4,2)+VLOOKUP($E30,Wire_Req!$N$2:$O$3,2)+IF($AA30=200,VLOOKUP($F30,Wire_Req!$P$2:$Q$16,2),IF($AA30=100,VLOOKUP($G30,Wire_Req!$P$2:$Q$16,2),0))</f>
        <v>#N/A</v>
      </c>
      <c r="AA30" s="126" t="e">
        <f>VLOOKUP($E30,Wire_Req!$N$2:$O$3,2)</f>
        <v>#N/A</v>
      </c>
      <c r="AB30" s="126" t="e">
        <f>IF($AA30=200,VLOOKUP($F30,Wire_Req!$P$2:$Q$16,2),IF($AA30=100,VLOOKUP($G30,Wire_Req!$P$2:$Q$16,2),0))</f>
        <v>#N/A</v>
      </c>
      <c r="AE30" s="193">
        <v>32</v>
      </c>
      <c r="AG30" s="203">
        <f t="shared" si="8"/>
        <v>662</v>
      </c>
      <c r="AH30" s="126" t="e">
        <f t="shared" si="3"/>
        <v>#N/A</v>
      </c>
      <c r="AI30" s="126" t="e">
        <f t="shared" si="4"/>
        <v>#N/A</v>
      </c>
    </row>
    <row r="31" spans="1:35" x14ac:dyDescent="0.25">
      <c r="A31" s="125"/>
      <c r="B31" s="453"/>
      <c r="C31" s="453"/>
      <c r="D31" s="454"/>
      <c r="E31" s="454"/>
      <c r="F31" s="454"/>
      <c r="G31" s="454"/>
      <c r="H31" s="454"/>
      <c r="I31" s="454"/>
      <c r="J31" s="455"/>
      <c r="K31" s="147" t="str">
        <f t="shared" si="0"/>
        <v/>
      </c>
      <c r="L31" s="148" t="str">
        <f>IF(OR($D31="",$E31=""),"",VLOOKUP($Z31,Fiber_Req!$A$2:$I$24,4))</f>
        <v/>
      </c>
      <c r="M31" s="455"/>
      <c r="N31" s="147" t="str">
        <f t="shared" si="5"/>
        <v/>
      </c>
      <c r="O31" s="205" t="str">
        <f t="shared" si="6"/>
        <v/>
      </c>
      <c r="P31" s="205" t="str">
        <f>IF(OR($D31="",$E31="",AND($F31="",$G31="")),"",VLOOKUP($Z31,Wire_Req!$A$2:$K$24,5))</f>
        <v/>
      </c>
      <c r="Q31" s="205" t="str">
        <f t="shared" si="1"/>
        <v/>
      </c>
      <c r="R31" s="149" t="str">
        <f t="shared" si="2"/>
        <v/>
      </c>
      <c r="S31" s="150" t="str">
        <f t="shared" si="7"/>
        <v/>
      </c>
      <c r="T31" s="151"/>
      <c r="U31" s="453"/>
      <c r="V31" s="152" t="str">
        <f>IF(OR($D31="",$W31=""),"",$W31-VLOOKUP($Z31,Wire_Req!$A$2:$K$24,9))</f>
        <v/>
      </c>
      <c r="W31" s="453"/>
      <c r="X31" s="453"/>
      <c r="Y31" s="151"/>
      <c r="Z31" s="126" t="e">
        <f>VLOOKUP($D31,Wire_Req!$L$2:$M$4,2)+VLOOKUP($E31,Wire_Req!$N$2:$O$3,2)+IF($AA31=200,VLOOKUP($F31,Wire_Req!$P$2:$Q$16,2),IF($AA31=100,VLOOKUP($G31,Wire_Req!$P$2:$Q$16,2),0))</f>
        <v>#N/A</v>
      </c>
      <c r="AA31" s="126" t="e">
        <f>VLOOKUP($E31,Wire_Req!$N$2:$O$3,2)</f>
        <v>#N/A</v>
      </c>
      <c r="AB31" s="126" t="e">
        <f>IF($AA31=200,VLOOKUP($F31,Wire_Req!$P$2:$Q$16,2),IF($AA31=100,VLOOKUP($G31,Wire_Req!$P$2:$Q$16,2),0))</f>
        <v>#N/A</v>
      </c>
      <c r="AG31" s="203">
        <f t="shared" si="8"/>
        <v>662</v>
      </c>
      <c r="AH31" s="126" t="e">
        <f t="shared" si="3"/>
        <v>#N/A</v>
      </c>
      <c r="AI31" s="126" t="e">
        <f t="shared" si="4"/>
        <v>#N/A</v>
      </c>
    </row>
    <row r="32" spans="1:35" x14ac:dyDescent="0.25">
      <c r="A32" s="125"/>
      <c r="B32" s="453"/>
      <c r="C32" s="453"/>
      <c r="D32" s="454"/>
      <c r="E32" s="454"/>
      <c r="F32" s="454"/>
      <c r="G32" s="454"/>
      <c r="H32" s="454"/>
      <c r="I32" s="454"/>
      <c r="J32" s="455"/>
      <c r="K32" s="147" t="str">
        <f t="shared" si="0"/>
        <v/>
      </c>
      <c r="L32" s="148" t="str">
        <f>IF(OR($D32="",$E32=""),"",VLOOKUP($Z32,Fiber_Req!$A$2:$I$24,4))</f>
        <v/>
      </c>
      <c r="M32" s="455"/>
      <c r="N32" s="147" t="str">
        <f t="shared" si="5"/>
        <v/>
      </c>
      <c r="O32" s="205" t="str">
        <f t="shared" si="6"/>
        <v/>
      </c>
      <c r="P32" s="205" t="str">
        <f>IF(OR($D32="",$E32="",AND($F32="",$G32="")),"",VLOOKUP($Z32,Wire_Req!$A$2:$K$24,5))</f>
        <v/>
      </c>
      <c r="Q32" s="205" t="str">
        <f t="shared" si="1"/>
        <v/>
      </c>
      <c r="R32" s="149" t="str">
        <f t="shared" si="2"/>
        <v/>
      </c>
      <c r="S32" s="150" t="str">
        <f t="shared" si="7"/>
        <v/>
      </c>
      <c r="T32" s="151"/>
      <c r="U32" s="453"/>
      <c r="V32" s="152" t="str">
        <f>IF(OR($D32="",$W32=""),"",$W32-VLOOKUP($Z32,Wire_Req!$A$2:$K$24,9))</f>
        <v/>
      </c>
      <c r="W32" s="453"/>
      <c r="X32" s="453"/>
      <c r="Y32" s="151"/>
      <c r="Z32" s="126" t="e">
        <f>VLOOKUP($D32,Wire_Req!$L$2:$M$4,2)+VLOOKUP($E32,Wire_Req!$N$2:$O$3,2)+IF($AA32=200,VLOOKUP($F32,Wire_Req!$P$2:$Q$16,2),IF($AA32=100,VLOOKUP($G32,Wire_Req!$P$2:$Q$16,2),0))</f>
        <v>#N/A</v>
      </c>
      <c r="AA32" s="126" t="e">
        <f>VLOOKUP($E32,Wire_Req!$N$2:$O$3,2)</f>
        <v>#N/A</v>
      </c>
      <c r="AB32" s="126" t="e">
        <f>IF($AA32=200,VLOOKUP($F32,Wire_Req!$P$2:$Q$16,2),IF($AA32=100,VLOOKUP($G32,Wire_Req!$P$2:$Q$16,2),0))</f>
        <v>#N/A</v>
      </c>
      <c r="AG32" s="203">
        <f t="shared" si="8"/>
        <v>662</v>
      </c>
      <c r="AH32" s="126" t="e">
        <f t="shared" si="3"/>
        <v>#N/A</v>
      </c>
      <c r="AI32" s="126" t="e">
        <f t="shared" si="4"/>
        <v>#N/A</v>
      </c>
    </row>
    <row r="33" spans="1:35" x14ac:dyDescent="0.25">
      <c r="A33" s="125"/>
      <c r="B33" s="453"/>
      <c r="C33" s="453"/>
      <c r="D33" s="454"/>
      <c r="E33" s="454"/>
      <c r="F33" s="454"/>
      <c r="G33" s="454"/>
      <c r="H33" s="454"/>
      <c r="I33" s="454"/>
      <c r="J33" s="455"/>
      <c r="K33" s="147" t="str">
        <f t="shared" si="0"/>
        <v/>
      </c>
      <c r="L33" s="148" t="str">
        <f>IF(OR($D33="",$E33=""),"",VLOOKUP($Z33,Fiber_Req!$A$2:$I$24,4))</f>
        <v/>
      </c>
      <c r="M33" s="455"/>
      <c r="N33" s="147" t="str">
        <f t="shared" si="5"/>
        <v/>
      </c>
      <c r="O33" s="205" t="str">
        <f t="shared" si="6"/>
        <v/>
      </c>
      <c r="P33" s="205" t="str">
        <f>IF(OR($D33="",$E33="",AND($F33="",$G33="")),"",VLOOKUP($Z33,Wire_Req!$A$2:$K$24,5))</f>
        <v/>
      </c>
      <c r="Q33" s="205" t="str">
        <f t="shared" si="1"/>
        <v/>
      </c>
      <c r="R33" s="149" t="str">
        <f t="shared" si="2"/>
        <v/>
      </c>
      <c r="S33" s="150" t="str">
        <f t="shared" si="7"/>
        <v/>
      </c>
      <c r="T33" s="151"/>
      <c r="U33" s="453"/>
      <c r="V33" s="152" t="str">
        <f>IF(OR($D33="",$W33=""),"",$W33-VLOOKUP($Z33,Wire_Req!$A$2:$K$24,9))</f>
        <v/>
      </c>
      <c r="W33" s="453"/>
      <c r="X33" s="453"/>
      <c r="Y33" s="151"/>
      <c r="Z33" s="126" t="e">
        <f>VLOOKUP($D33,Wire_Req!$L$2:$M$4,2)+VLOOKUP($E33,Wire_Req!$N$2:$O$3,2)+IF($AA33=200,VLOOKUP($F33,Wire_Req!$P$2:$Q$16,2),IF($AA33=100,VLOOKUP($G33,Wire_Req!$P$2:$Q$16,2),0))</f>
        <v>#N/A</v>
      </c>
      <c r="AA33" s="126" t="e">
        <f>VLOOKUP($E33,Wire_Req!$N$2:$O$3,2)</f>
        <v>#N/A</v>
      </c>
      <c r="AB33" s="126" t="e">
        <f>IF($AA33=200,VLOOKUP($F33,Wire_Req!$P$2:$Q$16,2),IF($AA33=100,VLOOKUP($G33,Wire_Req!$P$2:$Q$16,2),0))</f>
        <v>#N/A</v>
      </c>
      <c r="AG33" s="203">
        <f t="shared" si="8"/>
        <v>662</v>
      </c>
      <c r="AH33" s="126" t="e">
        <f t="shared" si="3"/>
        <v>#N/A</v>
      </c>
      <c r="AI33" s="126" t="e">
        <f t="shared" si="4"/>
        <v>#N/A</v>
      </c>
    </row>
    <row r="34" spans="1:35" x14ac:dyDescent="0.25">
      <c r="A34" s="125"/>
      <c r="B34" s="453"/>
      <c r="C34" s="453"/>
      <c r="D34" s="454"/>
      <c r="E34" s="454"/>
      <c r="F34" s="454"/>
      <c r="G34" s="454"/>
      <c r="H34" s="454"/>
      <c r="I34" s="454"/>
      <c r="J34" s="455"/>
      <c r="K34" s="147" t="str">
        <f t="shared" si="0"/>
        <v/>
      </c>
      <c r="L34" s="148" t="str">
        <f>IF(OR($D34="",$E34=""),"",VLOOKUP($Z34,Fiber_Req!$A$2:$I$24,4))</f>
        <v/>
      </c>
      <c r="M34" s="455"/>
      <c r="N34" s="147" t="str">
        <f t="shared" si="5"/>
        <v/>
      </c>
      <c r="O34" s="205" t="str">
        <f t="shared" si="6"/>
        <v/>
      </c>
      <c r="P34" s="205" t="str">
        <f>IF(OR($D34="",$E34="",AND($F34="",$G34="")),"",VLOOKUP($Z34,Wire_Req!$A$2:$K$24,5))</f>
        <v/>
      </c>
      <c r="Q34" s="205" t="str">
        <f t="shared" si="1"/>
        <v/>
      </c>
      <c r="R34" s="149" t="str">
        <f t="shared" si="2"/>
        <v/>
      </c>
      <c r="S34" s="150" t="str">
        <f t="shared" si="7"/>
        <v/>
      </c>
      <c r="T34" s="151"/>
      <c r="U34" s="453"/>
      <c r="V34" s="152" t="str">
        <f>IF(OR($D34="",$W34=""),"",$W34-VLOOKUP($Z34,Wire_Req!$A$2:$K$24,9))</f>
        <v/>
      </c>
      <c r="W34" s="453"/>
      <c r="X34" s="453"/>
      <c r="Y34" s="151"/>
      <c r="Z34" s="126" t="e">
        <f>VLOOKUP($D34,Wire_Req!$L$2:$M$4,2)+VLOOKUP($E34,Wire_Req!$N$2:$O$3,2)+IF($AA34=200,VLOOKUP($F34,Wire_Req!$P$2:$Q$16,2),IF($AA34=100,VLOOKUP($G34,Wire_Req!$P$2:$Q$16,2),0))</f>
        <v>#N/A</v>
      </c>
      <c r="AA34" s="126" t="e">
        <f>VLOOKUP($E34,Wire_Req!$N$2:$O$3,2)</f>
        <v>#N/A</v>
      </c>
      <c r="AB34" s="126" t="e">
        <f>IF($AA34=200,VLOOKUP($F34,Wire_Req!$P$2:$Q$16,2),IF($AA34=100,VLOOKUP($G34,Wire_Req!$P$2:$Q$16,2),0))</f>
        <v>#N/A</v>
      </c>
      <c r="AG34" s="203">
        <f t="shared" si="8"/>
        <v>662</v>
      </c>
      <c r="AH34" s="126" t="e">
        <f t="shared" si="3"/>
        <v>#N/A</v>
      </c>
      <c r="AI34" s="126" t="e">
        <f t="shared" si="4"/>
        <v>#N/A</v>
      </c>
    </row>
    <row r="35" spans="1:35" x14ac:dyDescent="0.25">
      <c r="A35" s="125"/>
      <c r="B35" s="453"/>
      <c r="C35" s="453"/>
      <c r="D35" s="454"/>
      <c r="E35" s="454"/>
      <c r="F35" s="454"/>
      <c r="G35" s="454"/>
      <c r="H35" s="454"/>
      <c r="I35" s="454"/>
      <c r="J35" s="455"/>
      <c r="K35" s="147" t="str">
        <f t="shared" si="0"/>
        <v/>
      </c>
      <c r="L35" s="148" t="str">
        <f>IF(OR($D35="",$E35=""),"",VLOOKUP($Z35,Fiber_Req!$A$2:$I$24,4))</f>
        <v/>
      </c>
      <c r="M35" s="455"/>
      <c r="N35" s="147" t="str">
        <f t="shared" si="5"/>
        <v/>
      </c>
      <c r="O35" s="205" t="str">
        <f t="shared" si="6"/>
        <v/>
      </c>
      <c r="P35" s="205" t="str">
        <f>IF(OR($D35="",$E35="",AND($F35="",$G35="")),"",VLOOKUP($Z35,Wire_Req!$A$2:$K$24,5))</f>
        <v/>
      </c>
      <c r="Q35" s="205" t="str">
        <f t="shared" si="1"/>
        <v/>
      </c>
      <c r="R35" s="149" t="str">
        <f t="shared" si="2"/>
        <v/>
      </c>
      <c r="S35" s="150" t="str">
        <f t="shared" si="7"/>
        <v/>
      </c>
      <c r="T35" s="151"/>
      <c r="U35" s="453"/>
      <c r="V35" s="152" t="str">
        <f>IF(OR($D35="",$W35=""),"",$W35-VLOOKUP($Z35,Wire_Req!$A$2:$K$24,9))</f>
        <v/>
      </c>
      <c r="W35" s="453"/>
      <c r="X35" s="453"/>
      <c r="Y35" s="151"/>
      <c r="Z35" s="126" t="e">
        <f>VLOOKUP($D35,Wire_Req!$L$2:$M$4,2)+VLOOKUP($E35,Wire_Req!$N$2:$O$3,2)+IF($AA35=200,VLOOKUP($F35,Wire_Req!$P$2:$Q$16,2),IF($AA35=100,VLOOKUP($G35,Wire_Req!$P$2:$Q$16,2),0))</f>
        <v>#N/A</v>
      </c>
      <c r="AA35" s="126" t="e">
        <f>VLOOKUP($E35,Wire_Req!$N$2:$O$3,2)</f>
        <v>#N/A</v>
      </c>
      <c r="AB35" s="126" t="e">
        <f>IF($AA35=200,VLOOKUP($F35,Wire_Req!$P$2:$Q$16,2),IF($AA35=100,VLOOKUP($G35,Wire_Req!$P$2:$Q$16,2),0))</f>
        <v>#N/A</v>
      </c>
      <c r="AG35" s="203">
        <f t="shared" si="8"/>
        <v>662</v>
      </c>
      <c r="AH35" s="126" t="e">
        <f t="shared" si="3"/>
        <v>#N/A</v>
      </c>
      <c r="AI35" s="126" t="e">
        <f t="shared" si="4"/>
        <v>#N/A</v>
      </c>
    </row>
    <row r="36" spans="1:35" x14ac:dyDescent="0.25">
      <c r="A36" s="125"/>
      <c r="B36" s="453"/>
      <c r="C36" s="453"/>
      <c r="D36" s="454"/>
      <c r="E36" s="454"/>
      <c r="F36" s="454"/>
      <c r="G36" s="454"/>
      <c r="H36" s="454"/>
      <c r="I36" s="454"/>
      <c r="J36" s="455"/>
      <c r="K36" s="147" t="str">
        <f t="shared" si="0"/>
        <v/>
      </c>
      <c r="L36" s="148" t="str">
        <f>IF(OR($D36="",$E36=""),"",VLOOKUP($Z36,Fiber_Req!$A$2:$I$24,4))</f>
        <v/>
      </c>
      <c r="M36" s="455"/>
      <c r="N36" s="147" t="str">
        <f t="shared" si="5"/>
        <v/>
      </c>
      <c r="O36" s="205" t="str">
        <f t="shared" si="6"/>
        <v/>
      </c>
      <c r="P36" s="205" t="str">
        <f>IF(OR($D36="",$E36="",AND($F36="",$G36="")),"",VLOOKUP($Z36,Wire_Req!$A$2:$K$24,5))</f>
        <v/>
      </c>
      <c r="Q36" s="205" t="str">
        <f t="shared" si="1"/>
        <v/>
      </c>
      <c r="R36" s="149" t="str">
        <f t="shared" si="2"/>
        <v/>
      </c>
      <c r="S36" s="150" t="str">
        <f t="shared" si="7"/>
        <v/>
      </c>
      <c r="T36" s="151"/>
      <c r="U36" s="453"/>
      <c r="V36" s="152" t="str">
        <f>IF(OR($D36="",$W36=""),"",$W36-VLOOKUP($Z36,Wire_Req!$A$2:$K$24,9))</f>
        <v/>
      </c>
      <c r="W36" s="453"/>
      <c r="X36" s="453"/>
      <c r="Y36" s="151"/>
      <c r="Z36" s="126" t="e">
        <f>VLOOKUP($D36,Wire_Req!$L$2:$M$4,2)+VLOOKUP($E36,Wire_Req!$N$2:$O$3,2)+IF($AA36=200,VLOOKUP($F36,Wire_Req!$P$2:$Q$16,2),IF($AA36=100,VLOOKUP($G36,Wire_Req!$P$2:$Q$16,2),0))</f>
        <v>#N/A</v>
      </c>
      <c r="AA36" s="126" t="e">
        <f>VLOOKUP($E36,Wire_Req!$N$2:$O$3,2)</f>
        <v>#N/A</v>
      </c>
      <c r="AB36" s="126" t="e">
        <f>IF($AA36=200,VLOOKUP($F36,Wire_Req!$P$2:$Q$16,2),IF($AA36=100,VLOOKUP($G36,Wire_Req!$P$2:$Q$16,2),0))</f>
        <v>#N/A</v>
      </c>
      <c r="AG36" s="203">
        <f t="shared" si="8"/>
        <v>662</v>
      </c>
      <c r="AH36" s="126" t="e">
        <f t="shared" si="3"/>
        <v>#N/A</v>
      </c>
      <c r="AI36" s="126" t="e">
        <f t="shared" si="4"/>
        <v>#N/A</v>
      </c>
    </row>
    <row r="37" spans="1:35" x14ac:dyDescent="0.25">
      <c r="A37" s="125"/>
      <c r="B37" s="453"/>
      <c r="C37" s="453"/>
      <c r="D37" s="454"/>
      <c r="E37" s="454"/>
      <c r="F37" s="454"/>
      <c r="G37" s="454"/>
      <c r="H37" s="454"/>
      <c r="I37" s="454"/>
      <c r="J37" s="455"/>
      <c r="K37" s="147" t="str">
        <f t="shared" si="0"/>
        <v/>
      </c>
      <c r="L37" s="148" t="str">
        <f>IF(OR($D37="",$E37=""),"",VLOOKUP($Z37,Fiber_Req!$A$2:$I$24,4))</f>
        <v/>
      </c>
      <c r="M37" s="455"/>
      <c r="N37" s="147" t="str">
        <f t="shared" si="5"/>
        <v/>
      </c>
      <c r="O37" s="205" t="str">
        <f t="shared" si="6"/>
        <v/>
      </c>
      <c r="P37" s="205" t="str">
        <f>IF(OR($D37="",$E37="",AND($F37="",$G37="")),"",VLOOKUP($Z37,Wire_Req!$A$2:$K$24,5))</f>
        <v/>
      </c>
      <c r="Q37" s="205" t="str">
        <f t="shared" si="1"/>
        <v/>
      </c>
      <c r="R37" s="149" t="str">
        <f t="shared" si="2"/>
        <v/>
      </c>
      <c r="S37" s="150" t="str">
        <f t="shared" si="7"/>
        <v/>
      </c>
      <c r="T37" s="151"/>
      <c r="U37" s="453"/>
      <c r="V37" s="152" t="str">
        <f>IF(OR($D37="",$W37=""),"",$W37-VLOOKUP($Z37,Wire_Req!$A$2:$K$24,9))</f>
        <v/>
      </c>
      <c r="W37" s="453"/>
      <c r="X37" s="453"/>
      <c r="Y37" s="151"/>
      <c r="Z37" s="126" t="e">
        <f>VLOOKUP($D37,Wire_Req!$L$2:$M$4,2)+VLOOKUP($E37,Wire_Req!$N$2:$O$3,2)+IF($AA37=200,VLOOKUP($F37,Wire_Req!$P$2:$Q$16,2),IF($AA37=100,VLOOKUP($G37,Wire_Req!$P$2:$Q$16,2),0))</f>
        <v>#N/A</v>
      </c>
      <c r="AA37" s="126" t="e">
        <f>VLOOKUP($E37,Wire_Req!$N$2:$O$3,2)</f>
        <v>#N/A</v>
      </c>
      <c r="AB37" s="126" t="e">
        <f>IF($AA37=200,VLOOKUP($F37,Wire_Req!$P$2:$Q$16,2),IF($AA37=100,VLOOKUP($G37,Wire_Req!$P$2:$Q$16,2),0))</f>
        <v>#N/A</v>
      </c>
      <c r="AG37" s="203">
        <f t="shared" si="8"/>
        <v>662</v>
      </c>
      <c r="AH37" s="126" t="e">
        <f t="shared" si="3"/>
        <v>#N/A</v>
      </c>
      <c r="AI37" s="126" t="e">
        <f t="shared" si="4"/>
        <v>#N/A</v>
      </c>
    </row>
    <row r="38" spans="1:35" x14ac:dyDescent="0.25">
      <c r="A38" s="125"/>
      <c r="B38" s="453"/>
      <c r="C38" s="453"/>
      <c r="D38" s="454"/>
      <c r="E38" s="454"/>
      <c r="F38" s="454"/>
      <c r="G38" s="454"/>
      <c r="H38" s="454"/>
      <c r="I38" s="454"/>
      <c r="J38" s="455"/>
      <c r="K38" s="147" t="str">
        <f t="shared" si="0"/>
        <v/>
      </c>
      <c r="L38" s="148" t="str">
        <f>IF(OR($D38="",$E38=""),"",VLOOKUP($Z38,Fiber_Req!$A$2:$I$24,4))</f>
        <v/>
      </c>
      <c r="M38" s="455"/>
      <c r="N38" s="147" t="str">
        <f t="shared" si="5"/>
        <v/>
      </c>
      <c r="O38" s="205" t="str">
        <f t="shared" si="6"/>
        <v/>
      </c>
      <c r="P38" s="205" t="str">
        <f>IF(OR($D38="",$E38="",AND($F38="",$G38="")),"",VLOOKUP($Z38,Wire_Req!$A$2:$K$24,5))</f>
        <v/>
      </c>
      <c r="Q38" s="205" t="str">
        <f t="shared" si="1"/>
        <v/>
      </c>
      <c r="R38" s="149" t="str">
        <f t="shared" si="2"/>
        <v/>
      </c>
      <c r="S38" s="150" t="str">
        <f t="shared" si="7"/>
        <v/>
      </c>
      <c r="T38" s="151"/>
      <c r="U38" s="453"/>
      <c r="V38" s="152" t="str">
        <f>IF(OR($D38="",$W38=""),"",$W38-VLOOKUP($Z38,Wire_Req!$A$2:$K$24,9))</f>
        <v/>
      </c>
      <c r="W38" s="453"/>
      <c r="X38" s="453"/>
      <c r="Y38" s="151"/>
      <c r="Z38" s="126" t="e">
        <f>VLOOKUP($D38,Wire_Req!$L$2:$M$4,2)+VLOOKUP($E38,Wire_Req!$N$2:$O$3,2)+IF($AA38=200,VLOOKUP($F38,Wire_Req!$P$2:$Q$16,2),IF($AA38=100,VLOOKUP($G38,Wire_Req!$P$2:$Q$16,2),0))</f>
        <v>#N/A</v>
      </c>
      <c r="AA38" s="126" t="e">
        <f>VLOOKUP($E38,Wire_Req!$N$2:$O$3,2)</f>
        <v>#N/A</v>
      </c>
      <c r="AB38" s="126" t="e">
        <f>IF($AA38=200,VLOOKUP($F38,Wire_Req!$P$2:$Q$16,2),IF($AA38=100,VLOOKUP($G38,Wire_Req!$P$2:$Q$16,2),0))</f>
        <v>#N/A</v>
      </c>
      <c r="AG38" s="203">
        <f t="shared" si="8"/>
        <v>662</v>
      </c>
      <c r="AH38" s="126" t="e">
        <f t="shared" si="3"/>
        <v>#N/A</v>
      </c>
      <c r="AI38" s="126" t="e">
        <f t="shared" si="4"/>
        <v>#N/A</v>
      </c>
    </row>
    <row r="39" spans="1:35" x14ac:dyDescent="0.25">
      <c r="A39" s="125"/>
      <c r="B39" s="453"/>
      <c r="C39" s="453"/>
      <c r="D39" s="454"/>
      <c r="E39" s="454"/>
      <c r="F39" s="454"/>
      <c r="G39" s="454"/>
      <c r="H39" s="454"/>
      <c r="I39" s="454"/>
      <c r="J39" s="455"/>
      <c r="K39" s="147" t="str">
        <f t="shared" si="0"/>
        <v/>
      </c>
      <c r="L39" s="148" t="str">
        <f>IF(OR($D39="",$E39=""),"",VLOOKUP($Z39,Fiber_Req!$A$2:$I$24,4))</f>
        <v/>
      </c>
      <c r="M39" s="455"/>
      <c r="N39" s="147" t="str">
        <f t="shared" si="5"/>
        <v/>
      </c>
      <c r="O39" s="205" t="str">
        <f t="shared" si="6"/>
        <v/>
      </c>
      <c r="P39" s="205" t="str">
        <f>IF(OR($D39="",$E39="",AND($F39="",$G39="")),"",VLOOKUP($Z39,Wire_Req!$A$2:$K$24,5))</f>
        <v/>
      </c>
      <c r="Q39" s="205" t="str">
        <f t="shared" si="1"/>
        <v/>
      </c>
      <c r="R39" s="149" t="str">
        <f t="shared" si="2"/>
        <v/>
      </c>
      <c r="S39" s="150" t="str">
        <f t="shared" si="7"/>
        <v/>
      </c>
      <c r="T39" s="151"/>
      <c r="U39" s="453"/>
      <c r="V39" s="152" t="str">
        <f>IF(OR($D39="",$W39=""),"",$W39-VLOOKUP($Z39,Wire_Req!$A$2:$K$24,9))</f>
        <v/>
      </c>
      <c r="W39" s="453"/>
      <c r="X39" s="453"/>
      <c r="Y39" s="151"/>
      <c r="Z39" s="126" t="e">
        <f>VLOOKUP($D39,Wire_Req!$L$2:$M$4,2)+VLOOKUP($E39,Wire_Req!$N$2:$O$3,2)+IF($AA39=200,VLOOKUP($F39,Wire_Req!$P$2:$Q$16,2),IF($AA39=100,VLOOKUP($G39,Wire_Req!$P$2:$Q$16,2),0))</f>
        <v>#N/A</v>
      </c>
      <c r="AA39" s="126" t="e">
        <f>VLOOKUP($E39,Wire_Req!$N$2:$O$3,2)</f>
        <v>#N/A</v>
      </c>
      <c r="AB39" s="126" t="e">
        <f>IF($AA39=200,VLOOKUP($F39,Wire_Req!$P$2:$Q$16,2),IF($AA39=100,VLOOKUP($G39,Wire_Req!$P$2:$Q$16,2),0))</f>
        <v>#N/A</v>
      </c>
      <c r="AC39" s="201"/>
      <c r="AG39" s="203">
        <f t="shared" si="8"/>
        <v>662</v>
      </c>
      <c r="AH39" s="126" t="e">
        <f t="shared" si="3"/>
        <v>#N/A</v>
      </c>
      <c r="AI39" s="126" t="e">
        <f t="shared" si="4"/>
        <v>#N/A</v>
      </c>
    </row>
    <row r="40" spans="1:35" x14ac:dyDescent="0.25">
      <c r="A40" s="125"/>
      <c r="B40" s="453"/>
      <c r="C40" s="453"/>
      <c r="D40" s="454"/>
      <c r="E40" s="454"/>
      <c r="F40" s="454"/>
      <c r="G40" s="454"/>
      <c r="H40" s="454"/>
      <c r="I40" s="454"/>
      <c r="J40" s="455"/>
      <c r="K40" s="147" t="str">
        <f t="shared" si="0"/>
        <v/>
      </c>
      <c r="L40" s="148" t="str">
        <f>IF(OR($D40="",$E40=""),"",VLOOKUP($Z40,Fiber_Req!$A$2:$I$24,4))</f>
        <v/>
      </c>
      <c r="M40" s="455"/>
      <c r="N40" s="147" t="str">
        <f t="shared" si="5"/>
        <v/>
      </c>
      <c r="O40" s="205" t="str">
        <f t="shared" si="6"/>
        <v/>
      </c>
      <c r="P40" s="205" t="str">
        <f>IF(OR($D40="",$E40="",AND($F40="",$G40="")),"",VLOOKUP($Z40,Wire_Req!$A$2:$K$24,5))</f>
        <v/>
      </c>
      <c r="Q40" s="205" t="str">
        <f t="shared" si="1"/>
        <v/>
      </c>
      <c r="R40" s="149" t="str">
        <f t="shared" si="2"/>
        <v/>
      </c>
      <c r="S40" s="150" t="str">
        <f t="shared" si="7"/>
        <v/>
      </c>
      <c r="T40" s="151"/>
      <c r="U40" s="453"/>
      <c r="V40" s="152" t="str">
        <f>IF(OR($D40="",$W40=""),"",$W40-VLOOKUP($Z40,Wire_Req!$A$2:$K$24,9))</f>
        <v/>
      </c>
      <c r="W40" s="453"/>
      <c r="X40" s="453"/>
      <c r="Y40" s="151"/>
      <c r="Z40" s="126" t="e">
        <f>VLOOKUP($D40,Wire_Req!$L$2:$M$4,2)+VLOOKUP($E40,Wire_Req!$N$2:$O$3,2)+IF($AA40=200,VLOOKUP($F40,Wire_Req!$P$2:$Q$16,2),IF($AA40=100,VLOOKUP($G40,Wire_Req!$P$2:$Q$16,2),0))</f>
        <v>#N/A</v>
      </c>
      <c r="AA40" s="126" t="e">
        <f>VLOOKUP($E40,Wire_Req!$N$2:$O$3,2)</f>
        <v>#N/A</v>
      </c>
      <c r="AB40" s="126" t="e">
        <f>IF($AA40=200,VLOOKUP($F40,Wire_Req!$P$2:$Q$16,2),IF($AA40=100,VLOOKUP($G40,Wire_Req!$P$2:$Q$16,2),0))</f>
        <v>#N/A</v>
      </c>
      <c r="AG40" s="203">
        <f t="shared" si="8"/>
        <v>662</v>
      </c>
      <c r="AH40" s="126" t="e">
        <f t="shared" si="3"/>
        <v>#N/A</v>
      </c>
      <c r="AI40" s="126" t="e">
        <f t="shared" si="4"/>
        <v>#N/A</v>
      </c>
    </row>
    <row r="41" spans="1:35" x14ac:dyDescent="0.25">
      <c r="A41" s="125"/>
      <c r="B41" s="453"/>
      <c r="C41" s="453"/>
      <c r="D41" s="454"/>
      <c r="E41" s="454"/>
      <c r="F41" s="454"/>
      <c r="G41" s="454"/>
      <c r="H41" s="454"/>
      <c r="I41" s="454"/>
      <c r="J41" s="455"/>
      <c r="K41" s="147" t="str">
        <f t="shared" si="0"/>
        <v/>
      </c>
      <c r="L41" s="148" t="str">
        <f>IF(OR($D41="",$E41=""),"",VLOOKUP($Z41,Fiber_Req!$A$2:$I$24,4))</f>
        <v/>
      </c>
      <c r="M41" s="455"/>
      <c r="N41" s="147" t="str">
        <f t="shared" si="5"/>
        <v/>
      </c>
      <c r="O41" s="205" t="str">
        <f t="shared" si="6"/>
        <v/>
      </c>
      <c r="P41" s="205" t="str">
        <f>IF(OR($D41="",$E41="",AND($F41="",$G41="")),"",VLOOKUP($Z41,Wire_Req!$A$2:$K$24,5))</f>
        <v/>
      </c>
      <c r="Q41" s="205" t="str">
        <f t="shared" si="1"/>
        <v/>
      </c>
      <c r="R41" s="149" t="str">
        <f t="shared" si="2"/>
        <v/>
      </c>
      <c r="S41" s="150" t="str">
        <f t="shared" si="7"/>
        <v/>
      </c>
      <c r="T41" s="151"/>
      <c r="U41" s="453"/>
      <c r="V41" s="152" t="str">
        <f>IF(OR($D41="",$W41=""),"",$W41-VLOOKUP($Z41,Wire_Req!$A$2:$K$24,9))</f>
        <v/>
      </c>
      <c r="W41" s="453"/>
      <c r="X41" s="453"/>
      <c r="Y41" s="151"/>
      <c r="Z41" s="126" t="e">
        <f>VLOOKUP($D41,Wire_Req!$L$2:$M$4,2)+VLOOKUP($E41,Wire_Req!$N$2:$O$3,2)+IF($AA41=200,VLOOKUP($F41,Wire_Req!$P$2:$Q$16,2),IF($AA41=100,VLOOKUP($G41,Wire_Req!$P$2:$Q$16,2),0))</f>
        <v>#N/A</v>
      </c>
      <c r="AA41" s="126" t="e">
        <f>VLOOKUP($E41,Wire_Req!$N$2:$O$3,2)</f>
        <v>#N/A</v>
      </c>
      <c r="AB41" s="126" t="e">
        <f>IF($AA41=200,VLOOKUP($F41,Wire_Req!$P$2:$Q$16,2),IF($AA41=100,VLOOKUP($G41,Wire_Req!$P$2:$Q$16,2),0))</f>
        <v>#N/A</v>
      </c>
      <c r="AG41" s="203">
        <f t="shared" si="8"/>
        <v>662</v>
      </c>
      <c r="AH41" s="126" t="e">
        <f t="shared" si="3"/>
        <v>#N/A</v>
      </c>
      <c r="AI41" s="126" t="e">
        <f t="shared" si="4"/>
        <v>#N/A</v>
      </c>
    </row>
    <row r="42" spans="1:35" x14ac:dyDescent="0.25">
      <c r="A42" s="125"/>
      <c r="B42" s="453"/>
      <c r="C42" s="453"/>
      <c r="D42" s="454"/>
      <c r="E42" s="454"/>
      <c r="F42" s="454"/>
      <c r="G42" s="454"/>
      <c r="H42" s="454"/>
      <c r="I42" s="454"/>
      <c r="J42" s="455"/>
      <c r="K42" s="147" t="str">
        <f t="shared" si="0"/>
        <v/>
      </c>
      <c r="L42" s="148" t="str">
        <f>IF(OR($D42="",$E42=""),"",VLOOKUP($Z42,Fiber_Req!$A$2:$I$24,4))</f>
        <v/>
      </c>
      <c r="M42" s="455"/>
      <c r="N42" s="147" t="str">
        <f t="shared" si="5"/>
        <v/>
      </c>
      <c r="O42" s="205" t="str">
        <f t="shared" si="6"/>
        <v/>
      </c>
      <c r="P42" s="205" t="str">
        <f>IF(OR($D42="",$E42="",AND($F42="",$G42="")),"",VLOOKUP($Z42,Wire_Req!$A$2:$K$24,5))</f>
        <v/>
      </c>
      <c r="Q42" s="205" t="str">
        <f t="shared" si="1"/>
        <v/>
      </c>
      <c r="R42" s="149" t="str">
        <f t="shared" si="2"/>
        <v/>
      </c>
      <c r="S42" s="150" t="str">
        <f t="shared" si="7"/>
        <v/>
      </c>
      <c r="T42" s="151"/>
      <c r="U42" s="453"/>
      <c r="V42" s="152" t="str">
        <f>IF(OR($D42="",$W42=""),"",$W42-VLOOKUP($Z42,Wire_Req!$A$2:$K$24,9))</f>
        <v/>
      </c>
      <c r="W42" s="453"/>
      <c r="X42" s="453"/>
      <c r="Y42" s="151"/>
      <c r="Z42" s="126" t="e">
        <f>VLOOKUP($D42,Wire_Req!$L$2:$M$4,2)+VLOOKUP($E42,Wire_Req!$N$2:$O$3,2)+IF($AA42=200,VLOOKUP($F42,Wire_Req!$P$2:$Q$16,2),IF($AA42=100,VLOOKUP($G42,Wire_Req!$P$2:$Q$16,2),0))</f>
        <v>#N/A</v>
      </c>
      <c r="AA42" s="126" t="e">
        <f>VLOOKUP($E42,Wire_Req!$N$2:$O$3,2)</f>
        <v>#N/A</v>
      </c>
      <c r="AB42" s="126" t="e">
        <f>IF($AA42=200,VLOOKUP($F42,Wire_Req!$P$2:$Q$16,2),IF($AA42=100,VLOOKUP($G42,Wire_Req!$P$2:$Q$16,2),0))</f>
        <v>#N/A</v>
      </c>
      <c r="AG42" s="203">
        <f t="shared" si="8"/>
        <v>662</v>
      </c>
      <c r="AH42" s="126" t="e">
        <f t="shared" si="3"/>
        <v>#N/A</v>
      </c>
      <c r="AI42" s="126" t="e">
        <f t="shared" si="4"/>
        <v>#N/A</v>
      </c>
    </row>
    <row r="43" spans="1:35" x14ac:dyDescent="0.25">
      <c r="A43" s="125"/>
      <c r="B43" s="453"/>
      <c r="C43" s="453"/>
      <c r="D43" s="454"/>
      <c r="E43" s="454"/>
      <c r="F43" s="454"/>
      <c r="G43" s="454"/>
      <c r="H43" s="454"/>
      <c r="I43" s="454"/>
      <c r="J43" s="455"/>
      <c r="K43" s="147" t="str">
        <f t="shared" si="0"/>
        <v/>
      </c>
      <c r="L43" s="148" t="str">
        <f>IF(OR($D43="",$E43=""),"",VLOOKUP($Z43,Fiber_Req!$A$2:$I$24,4))</f>
        <v/>
      </c>
      <c r="M43" s="455"/>
      <c r="N43" s="147" t="str">
        <f t="shared" si="5"/>
        <v/>
      </c>
      <c r="O43" s="205" t="str">
        <f t="shared" si="6"/>
        <v/>
      </c>
      <c r="P43" s="205" t="str">
        <f>IF(OR($D43="",$E43="",AND($F43="",$G43="")),"",VLOOKUP($Z43,Wire_Req!$A$2:$K$24,5))</f>
        <v/>
      </c>
      <c r="Q43" s="205" t="str">
        <f t="shared" si="1"/>
        <v/>
      </c>
      <c r="R43" s="149" t="str">
        <f t="shared" si="2"/>
        <v/>
      </c>
      <c r="S43" s="150" t="str">
        <f t="shared" si="7"/>
        <v/>
      </c>
      <c r="T43" s="151"/>
      <c r="U43" s="453"/>
      <c r="V43" s="152" t="str">
        <f>IF(OR($D43="",$W43=""),"",$W43-VLOOKUP($Z43,Wire_Req!$A$2:$K$24,9))</f>
        <v/>
      </c>
      <c r="W43" s="453"/>
      <c r="X43" s="453"/>
      <c r="Y43" s="151"/>
      <c r="Z43" s="126" t="e">
        <f>VLOOKUP($D43,Wire_Req!$L$2:$M$4,2)+VLOOKUP($E43,Wire_Req!$N$2:$O$3,2)+IF($AA43=200,VLOOKUP($F43,Wire_Req!$P$2:$Q$16,2),IF($AA43=100,VLOOKUP($G43,Wire_Req!$P$2:$Q$16,2),0))</f>
        <v>#N/A</v>
      </c>
      <c r="AA43" s="126" t="e">
        <f>VLOOKUP($E43,Wire_Req!$N$2:$O$3,2)</f>
        <v>#N/A</v>
      </c>
      <c r="AB43" s="126" t="e">
        <f>IF($AA43=200,VLOOKUP($F43,Wire_Req!$P$2:$Q$16,2),IF($AA43=100,VLOOKUP($G43,Wire_Req!$P$2:$Q$16,2),0))</f>
        <v>#N/A</v>
      </c>
      <c r="AG43" s="203">
        <f t="shared" si="8"/>
        <v>662</v>
      </c>
      <c r="AH43" s="126" t="e">
        <f t="shared" si="3"/>
        <v>#N/A</v>
      </c>
      <c r="AI43" s="126" t="e">
        <f t="shared" si="4"/>
        <v>#N/A</v>
      </c>
    </row>
    <row r="44" spans="1:35" x14ac:dyDescent="0.25">
      <c r="A44" s="125"/>
      <c r="B44" s="453"/>
      <c r="C44" s="453"/>
      <c r="D44" s="454"/>
      <c r="E44" s="454"/>
      <c r="F44" s="454"/>
      <c r="G44" s="454"/>
      <c r="H44" s="454"/>
      <c r="I44" s="454"/>
      <c r="J44" s="455"/>
      <c r="K44" s="147" t="str">
        <f t="shared" si="0"/>
        <v/>
      </c>
      <c r="L44" s="148" t="str">
        <f>IF(OR($D44="",$E44=""),"",VLOOKUP($Z44,Fiber_Req!$A$2:$I$24,4))</f>
        <v/>
      </c>
      <c r="M44" s="455"/>
      <c r="N44" s="147" t="str">
        <f t="shared" si="5"/>
        <v/>
      </c>
      <c r="O44" s="205" t="str">
        <f t="shared" si="6"/>
        <v/>
      </c>
      <c r="P44" s="205" t="str">
        <f>IF(OR($D44="",$E44="",AND($F44="",$G44="")),"",VLOOKUP($Z44,Wire_Req!$A$2:$K$24,5))</f>
        <v/>
      </c>
      <c r="Q44" s="205" t="str">
        <f t="shared" si="1"/>
        <v/>
      </c>
      <c r="R44" s="149" t="str">
        <f t="shared" si="2"/>
        <v/>
      </c>
      <c r="S44" s="150" t="str">
        <f t="shared" si="7"/>
        <v/>
      </c>
      <c r="T44" s="151"/>
      <c r="U44" s="453"/>
      <c r="V44" s="152" t="str">
        <f>IF(OR($D44="",$W44=""),"",$W44-VLOOKUP($Z44,Wire_Req!$A$2:$K$24,9))</f>
        <v/>
      </c>
      <c r="W44" s="453"/>
      <c r="X44" s="453"/>
      <c r="Y44" s="151"/>
      <c r="Z44" s="126" t="e">
        <f>VLOOKUP($D44,Wire_Req!$L$2:$M$4,2)+VLOOKUP($E44,Wire_Req!$N$2:$O$3,2)+IF($AA44=200,VLOOKUP($F44,Wire_Req!$P$2:$Q$16,2),IF($AA44=100,VLOOKUP($G44,Wire_Req!$P$2:$Q$16,2),0))</f>
        <v>#N/A</v>
      </c>
      <c r="AA44" s="126" t="e">
        <f>VLOOKUP($E44,Wire_Req!$N$2:$O$3,2)</f>
        <v>#N/A</v>
      </c>
      <c r="AB44" s="126" t="e">
        <f>IF($AA44=200,VLOOKUP($F44,Wire_Req!$P$2:$Q$16,2),IF($AA44=100,VLOOKUP($G44,Wire_Req!$P$2:$Q$16,2),0))</f>
        <v>#N/A</v>
      </c>
      <c r="AG44" s="203">
        <f t="shared" si="8"/>
        <v>662</v>
      </c>
      <c r="AH44" s="126" t="e">
        <f t="shared" si="3"/>
        <v>#N/A</v>
      </c>
      <c r="AI44" s="126" t="e">
        <f t="shared" si="4"/>
        <v>#N/A</v>
      </c>
    </row>
    <row r="45" spans="1:35" x14ac:dyDescent="0.25">
      <c r="A45" s="125"/>
      <c r="B45" s="453"/>
      <c r="C45" s="453"/>
      <c r="D45" s="454"/>
      <c r="E45" s="454"/>
      <c r="F45" s="454"/>
      <c r="G45" s="454"/>
      <c r="H45" s="454"/>
      <c r="I45" s="454"/>
      <c r="J45" s="455"/>
      <c r="K45" s="147" t="str">
        <f t="shared" si="0"/>
        <v/>
      </c>
      <c r="L45" s="148" t="str">
        <f>IF(OR($D45="",$E45=""),"",VLOOKUP($Z45,Fiber_Req!$A$2:$I$24,4))</f>
        <v/>
      </c>
      <c r="M45" s="455"/>
      <c r="N45" s="147" t="str">
        <f t="shared" si="5"/>
        <v/>
      </c>
      <c r="O45" s="205" t="str">
        <f t="shared" si="6"/>
        <v/>
      </c>
      <c r="P45" s="205" t="str">
        <f>IF(OR($D45="",$E45="",AND($F45="",$G45="")),"",VLOOKUP($Z45,Wire_Req!$A$2:$K$24,5))</f>
        <v/>
      </c>
      <c r="Q45" s="205" t="str">
        <f t="shared" si="1"/>
        <v/>
      </c>
      <c r="R45" s="149" t="str">
        <f t="shared" si="2"/>
        <v/>
      </c>
      <c r="S45" s="150" t="str">
        <f t="shared" si="7"/>
        <v/>
      </c>
      <c r="T45" s="151"/>
      <c r="U45" s="453"/>
      <c r="V45" s="152" t="str">
        <f>IF(OR($D45="",$W45=""),"",$W45-VLOOKUP($Z45,Wire_Req!$A$2:$K$24,9))</f>
        <v/>
      </c>
      <c r="W45" s="453"/>
      <c r="X45" s="453"/>
      <c r="Y45" s="151"/>
      <c r="Z45" s="126" t="e">
        <f>VLOOKUP($D45,Wire_Req!$L$2:$M$4,2)+VLOOKUP($E45,Wire_Req!$N$2:$O$3,2)+IF($AA45=200,VLOOKUP($F45,Wire_Req!$P$2:$Q$16,2),IF($AA45=100,VLOOKUP($G45,Wire_Req!$P$2:$Q$16,2),0))</f>
        <v>#N/A</v>
      </c>
      <c r="AA45" s="126" t="e">
        <f>VLOOKUP($E45,Wire_Req!$N$2:$O$3,2)</f>
        <v>#N/A</v>
      </c>
      <c r="AB45" s="126" t="e">
        <f>IF($AA45=200,VLOOKUP($F45,Wire_Req!$P$2:$Q$16,2),IF($AA45=100,VLOOKUP($G45,Wire_Req!$P$2:$Q$16,2),0))</f>
        <v>#N/A</v>
      </c>
      <c r="AG45" s="203">
        <f t="shared" si="8"/>
        <v>662</v>
      </c>
      <c r="AH45" s="126" t="e">
        <f t="shared" si="3"/>
        <v>#N/A</v>
      </c>
      <c r="AI45" s="126" t="e">
        <f t="shared" si="4"/>
        <v>#N/A</v>
      </c>
    </row>
    <row r="46" spans="1:35" x14ac:dyDescent="0.25">
      <c r="A46" s="125"/>
      <c r="B46" s="453"/>
      <c r="C46" s="453"/>
      <c r="D46" s="454"/>
      <c r="E46" s="454"/>
      <c r="F46" s="454"/>
      <c r="G46" s="454"/>
      <c r="H46" s="454"/>
      <c r="I46" s="454"/>
      <c r="J46" s="455"/>
      <c r="K46" s="147" t="str">
        <f t="shared" si="0"/>
        <v/>
      </c>
      <c r="L46" s="148" t="str">
        <f>IF(OR($D46="",$E46=""),"",VLOOKUP($Z46,Fiber_Req!$A$2:$I$24,4))</f>
        <v/>
      </c>
      <c r="M46" s="455"/>
      <c r="N46" s="147" t="str">
        <f t="shared" si="5"/>
        <v/>
      </c>
      <c r="O46" s="205" t="str">
        <f t="shared" si="6"/>
        <v/>
      </c>
      <c r="P46" s="205" t="str">
        <f>IF(OR($D46="",$E46="",AND($F46="",$G46="")),"",VLOOKUP($Z46,Wire_Req!$A$2:$K$24,5))</f>
        <v/>
      </c>
      <c r="Q46" s="205" t="str">
        <f t="shared" si="1"/>
        <v/>
      </c>
      <c r="R46" s="149" t="str">
        <f t="shared" si="2"/>
        <v/>
      </c>
      <c r="S46" s="150" t="str">
        <f t="shared" si="7"/>
        <v/>
      </c>
      <c r="T46" s="151"/>
      <c r="U46" s="453"/>
      <c r="V46" s="152" t="str">
        <f>IF(OR($D46="",$W46=""),"",$W46-VLOOKUP($Z46,Wire_Req!$A$2:$K$24,9))</f>
        <v/>
      </c>
      <c r="W46" s="453"/>
      <c r="X46" s="453"/>
      <c r="Y46" s="151"/>
      <c r="Z46" s="126" t="e">
        <f>VLOOKUP($D46,Wire_Req!$L$2:$M$4,2)+VLOOKUP($E46,Wire_Req!$N$2:$O$3,2)+IF($AA46=200,VLOOKUP($F46,Wire_Req!$P$2:$Q$16,2),IF($AA46=100,VLOOKUP($G46,Wire_Req!$P$2:$Q$16,2),0))</f>
        <v>#N/A</v>
      </c>
      <c r="AA46" s="126" t="e">
        <f>VLOOKUP($E46,Wire_Req!$N$2:$O$3,2)</f>
        <v>#N/A</v>
      </c>
      <c r="AB46" s="126" t="e">
        <f>IF($AA46=200,VLOOKUP($F46,Wire_Req!$P$2:$Q$16,2),IF($AA46=100,VLOOKUP($G46,Wire_Req!$P$2:$Q$16,2),0))</f>
        <v>#N/A</v>
      </c>
      <c r="AG46" s="203">
        <f t="shared" si="8"/>
        <v>662</v>
      </c>
      <c r="AH46" s="126" t="e">
        <f t="shared" si="3"/>
        <v>#N/A</v>
      </c>
      <c r="AI46" s="126" t="e">
        <f t="shared" si="4"/>
        <v>#N/A</v>
      </c>
    </row>
    <row r="47" spans="1:35" x14ac:dyDescent="0.25">
      <c r="A47" s="125"/>
      <c r="B47" s="453"/>
      <c r="C47" s="453"/>
      <c r="D47" s="454"/>
      <c r="E47" s="454"/>
      <c r="F47" s="454"/>
      <c r="G47" s="454"/>
      <c r="H47" s="454"/>
      <c r="I47" s="454"/>
      <c r="J47" s="455"/>
      <c r="K47" s="147" t="str">
        <f t="shared" si="0"/>
        <v/>
      </c>
      <c r="L47" s="148" t="str">
        <f>IF(OR($D47="",$E47=""),"",VLOOKUP($Z47,Fiber_Req!$A$2:$I$24,4))</f>
        <v/>
      </c>
      <c r="M47" s="455"/>
      <c r="N47" s="147" t="str">
        <f t="shared" si="5"/>
        <v/>
      </c>
      <c r="O47" s="205" t="str">
        <f t="shared" si="6"/>
        <v/>
      </c>
      <c r="P47" s="205" t="str">
        <f>IF(OR($D47="",$E47="",AND($F47="",$G47="")),"",VLOOKUP($Z47,Wire_Req!$A$2:$K$24,5))</f>
        <v/>
      </c>
      <c r="Q47" s="205" t="str">
        <f t="shared" si="1"/>
        <v/>
      </c>
      <c r="R47" s="149" t="str">
        <f t="shared" si="2"/>
        <v/>
      </c>
      <c r="S47" s="150" t="str">
        <f t="shared" si="7"/>
        <v/>
      </c>
      <c r="T47" s="151"/>
      <c r="U47" s="453"/>
      <c r="V47" s="152" t="str">
        <f>IF(OR($D47="",$W47=""),"",$W47-VLOOKUP($Z47,Wire_Req!$A$2:$K$24,9))</f>
        <v/>
      </c>
      <c r="W47" s="453"/>
      <c r="X47" s="453"/>
      <c r="Y47" s="151"/>
      <c r="Z47" s="126" t="e">
        <f>VLOOKUP($D47,Wire_Req!$L$2:$M$4,2)+VLOOKUP($E47,Wire_Req!$N$2:$O$3,2)+IF($AA47=200,VLOOKUP($F47,Wire_Req!$P$2:$Q$16,2),IF($AA47=100,VLOOKUP($G47,Wire_Req!$P$2:$Q$16,2),0))</f>
        <v>#N/A</v>
      </c>
      <c r="AA47" s="126" t="e">
        <f>VLOOKUP($E47,Wire_Req!$N$2:$O$3,2)</f>
        <v>#N/A</v>
      </c>
      <c r="AB47" s="126" t="e">
        <f>IF($AA47=200,VLOOKUP($F47,Wire_Req!$P$2:$Q$16,2),IF($AA47=100,VLOOKUP($G47,Wire_Req!$P$2:$Q$16,2),0))</f>
        <v>#N/A</v>
      </c>
      <c r="AG47" s="203">
        <f t="shared" si="8"/>
        <v>662</v>
      </c>
      <c r="AH47" s="126" t="e">
        <f t="shared" si="3"/>
        <v>#N/A</v>
      </c>
      <c r="AI47" s="126" t="e">
        <f t="shared" si="4"/>
        <v>#N/A</v>
      </c>
    </row>
    <row r="48" spans="1:35" x14ac:dyDescent="0.25">
      <c r="A48" s="125"/>
      <c r="B48" s="453"/>
      <c r="C48" s="453"/>
      <c r="D48" s="454"/>
      <c r="E48" s="454"/>
      <c r="F48" s="454"/>
      <c r="G48" s="454"/>
      <c r="H48" s="454"/>
      <c r="I48" s="454"/>
      <c r="J48" s="455"/>
      <c r="K48" s="147" t="str">
        <f t="shared" si="0"/>
        <v/>
      </c>
      <c r="L48" s="148" t="str">
        <f>IF(OR($D48="",$E48=""),"",VLOOKUP($Z48,Fiber_Req!$A$2:$I$24,4))</f>
        <v/>
      </c>
      <c r="M48" s="455"/>
      <c r="N48" s="147" t="str">
        <f t="shared" si="5"/>
        <v/>
      </c>
      <c r="O48" s="205" t="str">
        <f t="shared" si="6"/>
        <v/>
      </c>
      <c r="P48" s="205" t="str">
        <f>IF(OR($D48="",$E48="",AND($F48="",$G48="")),"",VLOOKUP($Z48,Wire_Req!$A$2:$K$24,5))</f>
        <v/>
      </c>
      <c r="Q48" s="205" t="str">
        <f t="shared" si="1"/>
        <v/>
      </c>
      <c r="R48" s="149" t="str">
        <f t="shared" si="2"/>
        <v/>
      </c>
      <c r="S48" s="150" t="str">
        <f t="shared" si="7"/>
        <v/>
      </c>
      <c r="T48" s="151"/>
      <c r="U48" s="453"/>
      <c r="V48" s="152" t="str">
        <f>IF(OR($D48="",$W48=""),"",$W48-VLOOKUP($Z48,Wire_Req!$A$2:$K$24,9))</f>
        <v/>
      </c>
      <c r="W48" s="453"/>
      <c r="X48" s="453"/>
      <c r="Y48" s="151"/>
      <c r="Z48" s="126" t="e">
        <f>VLOOKUP($D48,Wire_Req!$L$2:$M$4,2)+VLOOKUP($E48,Wire_Req!$N$2:$O$3,2)+IF($AA48=200,VLOOKUP($F48,Wire_Req!$P$2:$Q$16,2),IF($AA48=100,VLOOKUP($G48,Wire_Req!$P$2:$Q$16,2),0))</f>
        <v>#N/A</v>
      </c>
      <c r="AA48" s="126" t="e">
        <f>VLOOKUP($E48,Wire_Req!$N$2:$O$3,2)</f>
        <v>#N/A</v>
      </c>
      <c r="AB48" s="126" t="e">
        <f>IF($AA48=200,VLOOKUP($F48,Wire_Req!$P$2:$Q$16,2),IF($AA48=100,VLOOKUP($G48,Wire_Req!$P$2:$Q$16,2),0))</f>
        <v>#N/A</v>
      </c>
      <c r="AG48" s="203">
        <f t="shared" si="8"/>
        <v>662</v>
      </c>
      <c r="AH48" s="126" t="e">
        <f t="shared" si="3"/>
        <v>#N/A</v>
      </c>
      <c r="AI48" s="126" t="e">
        <f t="shared" si="4"/>
        <v>#N/A</v>
      </c>
    </row>
    <row r="49" spans="1:35" x14ac:dyDescent="0.25">
      <c r="A49" s="125"/>
      <c r="B49" s="453"/>
      <c r="C49" s="453"/>
      <c r="D49" s="454"/>
      <c r="E49" s="454"/>
      <c r="F49" s="454"/>
      <c r="G49" s="454"/>
      <c r="H49" s="454"/>
      <c r="I49" s="454"/>
      <c r="J49" s="455"/>
      <c r="K49" s="147" t="str">
        <f t="shared" si="0"/>
        <v/>
      </c>
      <c r="L49" s="148" t="str">
        <f>IF(OR($D49="",$E49=""),"",VLOOKUP($Z49,Fiber_Req!$A$2:$I$24,4))</f>
        <v/>
      </c>
      <c r="M49" s="455"/>
      <c r="N49" s="147" t="str">
        <f t="shared" si="5"/>
        <v/>
      </c>
      <c r="O49" s="205" t="str">
        <f t="shared" si="6"/>
        <v/>
      </c>
      <c r="P49" s="205" t="str">
        <f>IF(OR($D49="",$E49="",AND($F49="",$G49="")),"",VLOOKUP($Z49,Wire_Req!$A$2:$K$24,5))</f>
        <v/>
      </c>
      <c r="Q49" s="205" t="str">
        <f t="shared" si="1"/>
        <v/>
      </c>
      <c r="R49" s="149" t="str">
        <f t="shared" si="2"/>
        <v/>
      </c>
      <c r="S49" s="150" t="str">
        <f t="shared" si="7"/>
        <v/>
      </c>
      <c r="T49" s="151"/>
      <c r="U49" s="453"/>
      <c r="V49" s="152" t="str">
        <f>IF(OR($D49="",$W49=""),"",$W49-VLOOKUP($Z49,Wire_Req!$A$2:$K$24,9))</f>
        <v/>
      </c>
      <c r="W49" s="453"/>
      <c r="X49" s="453"/>
      <c r="Y49" s="151"/>
      <c r="Z49" s="126" t="e">
        <f>VLOOKUP($D49,Wire_Req!$L$2:$M$4,2)+VLOOKUP($E49,Wire_Req!$N$2:$O$3,2)+IF($AA49=200,VLOOKUP($F49,Wire_Req!$P$2:$Q$16,2),IF($AA49=100,VLOOKUP($G49,Wire_Req!$P$2:$Q$16,2),0))</f>
        <v>#N/A</v>
      </c>
      <c r="AA49" s="126" t="e">
        <f>VLOOKUP($E49,Wire_Req!$N$2:$O$3,2)</f>
        <v>#N/A</v>
      </c>
      <c r="AB49" s="126" t="e">
        <f>IF($AA49=200,VLOOKUP($F49,Wire_Req!$P$2:$Q$16,2),IF($AA49=100,VLOOKUP($G49,Wire_Req!$P$2:$Q$16,2),0))</f>
        <v>#N/A</v>
      </c>
      <c r="AG49" s="203">
        <f t="shared" si="8"/>
        <v>662</v>
      </c>
      <c r="AH49" s="126" t="e">
        <f t="shared" si="3"/>
        <v>#N/A</v>
      </c>
      <c r="AI49" s="126" t="e">
        <f t="shared" si="4"/>
        <v>#N/A</v>
      </c>
    </row>
    <row r="50" spans="1:35" x14ac:dyDescent="0.25">
      <c r="A50" s="125"/>
      <c r="B50" s="453"/>
      <c r="C50" s="453"/>
      <c r="D50" s="454"/>
      <c r="E50" s="454"/>
      <c r="F50" s="454"/>
      <c r="G50" s="454"/>
      <c r="H50" s="454"/>
      <c r="I50" s="454"/>
      <c r="J50" s="455"/>
      <c r="K50" s="147" t="str">
        <f t="shared" si="0"/>
        <v/>
      </c>
      <c r="L50" s="148" t="str">
        <f>IF(OR($D50="",$E50=""),"",VLOOKUP($Z50,Fiber_Req!$A$2:$I$24,4))</f>
        <v/>
      </c>
      <c r="M50" s="455"/>
      <c r="N50" s="147" t="str">
        <f t="shared" si="5"/>
        <v/>
      </c>
      <c r="O50" s="205" t="str">
        <f t="shared" si="6"/>
        <v/>
      </c>
      <c r="P50" s="205" t="str">
        <f>IF(OR($D50="",$E50="",AND($F50="",$G50="")),"",VLOOKUP($Z50,Wire_Req!$A$2:$K$24,5))</f>
        <v/>
      </c>
      <c r="Q50" s="205" t="str">
        <f t="shared" si="1"/>
        <v/>
      </c>
      <c r="R50" s="149" t="str">
        <f t="shared" si="2"/>
        <v/>
      </c>
      <c r="S50" s="150" t="str">
        <f t="shared" si="7"/>
        <v/>
      </c>
      <c r="T50" s="151"/>
      <c r="U50" s="453"/>
      <c r="V50" s="152" t="str">
        <f>IF(OR($D50="",$W50=""),"",$W50-VLOOKUP($Z50,Wire_Req!$A$2:$K$24,9))</f>
        <v/>
      </c>
      <c r="W50" s="453"/>
      <c r="X50" s="453"/>
      <c r="Y50" s="151"/>
      <c r="Z50" s="126" t="e">
        <f>VLOOKUP($D50,Wire_Req!$L$2:$M$4,2)+VLOOKUP($E50,Wire_Req!$N$2:$O$3,2)+IF($AA50=200,VLOOKUP($F50,Wire_Req!$P$2:$Q$16,2),IF($AA50=100,VLOOKUP($G50,Wire_Req!$P$2:$Q$16,2),0))</f>
        <v>#N/A</v>
      </c>
      <c r="AA50" s="126" t="e">
        <f>VLOOKUP($E50,Wire_Req!$N$2:$O$3,2)</f>
        <v>#N/A</v>
      </c>
      <c r="AB50" s="126" t="e">
        <f>IF($AA50=200,VLOOKUP($F50,Wire_Req!$P$2:$Q$16,2),IF($AA50=100,VLOOKUP($G50,Wire_Req!$P$2:$Q$16,2),0))</f>
        <v>#N/A</v>
      </c>
      <c r="AG50" s="203">
        <f t="shared" si="8"/>
        <v>662</v>
      </c>
      <c r="AH50" s="126" t="e">
        <f t="shared" si="3"/>
        <v>#N/A</v>
      </c>
      <c r="AI50" s="126" t="e">
        <f t="shared" si="4"/>
        <v>#N/A</v>
      </c>
    </row>
    <row r="51" spans="1:35" x14ac:dyDescent="0.25">
      <c r="A51" s="125"/>
      <c r="B51" s="453"/>
      <c r="C51" s="453"/>
      <c r="D51" s="454"/>
      <c r="E51" s="454"/>
      <c r="F51" s="454"/>
      <c r="G51" s="454"/>
      <c r="H51" s="454"/>
      <c r="I51" s="454"/>
      <c r="J51" s="455"/>
      <c r="K51" s="147" t="str">
        <f t="shared" si="0"/>
        <v/>
      </c>
      <c r="L51" s="148" t="str">
        <f>IF(OR($D51="",$E51=""),"",VLOOKUP($Z51,Fiber_Req!$A$2:$I$24,4))</f>
        <v/>
      </c>
      <c r="M51" s="455"/>
      <c r="N51" s="147" t="str">
        <f t="shared" si="5"/>
        <v/>
      </c>
      <c r="O51" s="205" t="str">
        <f t="shared" si="6"/>
        <v/>
      </c>
      <c r="P51" s="205" t="str">
        <f>IF(OR($D51="",$E51="",AND($F51="",$G51="")),"",VLOOKUP($Z51,Wire_Req!$A$2:$K$24,5))</f>
        <v/>
      </c>
      <c r="Q51" s="205" t="str">
        <f t="shared" si="1"/>
        <v/>
      </c>
      <c r="R51" s="149" t="str">
        <f t="shared" si="2"/>
        <v/>
      </c>
      <c r="S51" s="150" t="str">
        <f t="shared" si="7"/>
        <v/>
      </c>
      <c r="T51" s="151"/>
      <c r="U51" s="453"/>
      <c r="V51" s="152" t="str">
        <f>IF(OR($D51="",$W51=""),"",$W51-VLOOKUP($Z51,Wire_Req!$A$2:$K$24,9))</f>
        <v/>
      </c>
      <c r="W51" s="453"/>
      <c r="X51" s="453"/>
      <c r="Y51" s="151"/>
      <c r="Z51" s="126" t="e">
        <f>VLOOKUP($D51,Wire_Req!$L$2:$M$4,2)+VLOOKUP($E51,Wire_Req!$N$2:$O$3,2)+IF($AA51=200,VLOOKUP($F51,Wire_Req!$P$2:$Q$16,2),IF($AA51=100,VLOOKUP($G51,Wire_Req!$P$2:$Q$16,2),0))</f>
        <v>#N/A</v>
      </c>
      <c r="AA51" s="126" t="e">
        <f>VLOOKUP($E51,Wire_Req!$N$2:$O$3,2)</f>
        <v>#N/A</v>
      </c>
      <c r="AB51" s="126" t="e">
        <f>IF($AA51=200,VLOOKUP($F51,Wire_Req!$P$2:$Q$16,2),IF($AA51=100,VLOOKUP($G51,Wire_Req!$P$2:$Q$16,2),0))</f>
        <v>#N/A</v>
      </c>
      <c r="AG51" s="203">
        <f t="shared" si="8"/>
        <v>662</v>
      </c>
      <c r="AH51" s="126" t="e">
        <f t="shared" si="3"/>
        <v>#N/A</v>
      </c>
      <c r="AI51" s="126" t="e">
        <f t="shared" si="4"/>
        <v>#N/A</v>
      </c>
    </row>
    <row r="52" spans="1:35" x14ac:dyDescent="0.25">
      <c r="A52" s="125"/>
      <c r="B52" s="453"/>
      <c r="C52" s="453"/>
      <c r="D52" s="454"/>
      <c r="E52" s="454"/>
      <c r="F52" s="454"/>
      <c r="G52" s="454"/>
      <c r="H52" s="454"/>
      <c r="I52" s="454"/>
      <c r="J52" s="455"/>
      <c r="K52" s="147" t="str">
        <f t="shared" si="0"/>
        <v/>
      </c>
      <c r="L52" s="148" t="str">
        <f>IF(OR($D52="",$E52=""),"",VLOOKUP($Z52,Fiber_Req!$A$2:$I$24,4))</f>
        <v/>
      </c>
      <c r="M52" s="455"/>
      <c r="N52" s="147" t="str">
        <f t="shared" si="5"/>
        <v/>
      </c>
      <c r="O52" s="205" t="str">
        <f t="shared" si="6"/>
        <v/>
      </c>
      <c r="P52" s="205" t="str">
        <f>IF(OR($D52="",$E52="",AND($F52="",$G52="")),"",VLOOKUP($Z52,Wire_Req!$A$2:$K$24,5))</f>
        <v/>
      </c>
      <c r="Q52" s="205" t="str">
        <f t="shared" si="1"/>
        <v/>
      </c>
      <c r="R52" s="149" t="str">
        <f t="shared" si="2"/>
        <v/>
      </c>
      <c r="S52" s="150" t="str">
        <f t="shared" si="7"/>
        <v/>
      </c>
      <c r="T52" s="151"/>
      <c r="U52" s="453"/>
      <c r="V52" s="152" t="str">
        <f>IF(OR($D52="",$W52=""),"",$W52-VLOOKUP($Z52,Wire_Req!$A$2:$K$24,9))</f>
        <v/>
      </c>
      <c r="W52" s="453"/>
      <c r="X52" s="453"/>
      <c r="Y52" s="151"/>
      <c r="Z52" s="126" t="e">
        <f>VLOOKUP($D52,Wire_Req!$L$2:$M$4,2)+VLOOKUP($E52,Wire_Req!$N$2:$O$3,2)+IF($AA52=200,VLOOKUP($F52,Wire_Req!$P$2:$Q$16,2),IF($AA52=100,VLOOKUP($G52,Wire_Req!$P$2:$Q$16,2),0))</f>
        <v>#N/A</v>
      </c>
      <c r="AA52" s="126" t="e">
        <f>VLOOKUP($E52,Wire_Req!$N$2:$O$3,2)</f>
        <v>#N/A</v>
      </c>
      <c r="AB52" s="126" t="e">
        <f>IF($AA52=200,VLOOKUP($F52,Wire_Req!$P$2:$Q$16,2),IF($AA52=100,VLOOKUP($G52,Wire_Req!$P$2:$Q$16,2),0))</f>
        <v>#N/A</v>
      </c>
      <c r="AG52" s="203">
        <f t="shared" si="8"/>
        <v>662</v>
      </c>
      <c r="AH52" s="126" t="e">
        <f t="shared" si="3"/>
        <v>#N/A</v>
      </c>
      <c r="AI52" s="126" t="e">
        <f t="shared" si="4"/>
        <v>#N/A</v>
      </c>
    </row>
    <row r="53" spans="1:35" x14ac:dyDescent="0.25">
      <c r="A53" s="125"/>
      <c r="B53" s="453"/>
      <c r="C53" s="453"/>
      <c r="D53" s="454"/>
      <c r="E53" s="454"/>
      <c r="F53" s="454"/>
      <c r="G53" s="454"/>
      <c r="H53" s="454"/>
      <c r="I53" s="454"/>
      <c r="J53" s="455"/>
      <c r="K53" s="147" t="str">
        <f t="shared" si="0"/>
        <v/>
      </c>
      <c r="L53" s="148" t="str">
        <f>IF(OR($D53="",$E53=""),"",VLOOKUP($Z53,Fiber_Req!$A$2:$I$24,4))</f>
        <v/>
      </c>
      <c r="M53" s="455"/>
      <c r="N53" s="147" t="str">
        <f t="shared" si="5"/>
        <v/>
      </c>
      <c r="O53" s="205" t="str">
        <f t="shared" si="6"/>
        <v/>
      </c>
      <c r="P53" s="205" t="str">
        <f>IF(OR($D53="",$E53="",AND($F53="",$G53="")),"",VLOOKUP($Z53,Wire_Req!$A$2:$K$24,5))</f>
        <v/>
      </c>
      <c r="Q53" s="205" t="str">
        <f t="shared" si="1"/>
        <v/>
      </c>
      <c r="R53" s="149" t="str">
        <f t="shared" si="2"/>
        <v/>
      </c>
      <c r="S53" s="150" t="str">
        <f t="shared" si="7"/>
        <v/>
      </c>
      <c r="T53" s="151"/>
      <c r="U53" s="453"/>
      <c r="V53" s="152" t="str">
        <f>IF(OR($D53="",$W53=""),"",$W53-VLOOKUP($Z53,Wire_Req!$A$2:$K$24,9))</f>
        <v/>
      </c>
      <c r="W53" s="453"/>
      <c r="X53" s="453"/>
      <c r="Y53" s="151"/>
      <c r="Z53" s="126" t="e">
        <f>VLOOKUP($D53,Wire_Req!$L$2:$M$4,2)+VLOOKUP($E53,Wire_Req!$N$2:$O$3,2)+IF($AA53=200,VLOOKUP($F53,Wire_Req!$P$2:$Q$16,2),IF($AA53=100,VLOOKUP($G53,Wire_Req!$P$2:$Q$16,2),0))</f>
        <v>#N/A</v>
      </c>
      <c r="AA53" s="126" t="e">
        <f>VLOOKUP($E53,Wire_Req!$N$2:$O$3,2)</f>
        <v>#N/A</v>
      </c>
      <c r="AB53" s="126" t="e">
        <f>IF($AA53=200,VLOOKUP($F53,Wire_Req!$P$2:$Q$16,2),IF($AA53=100,VLOOKUP($G53,Wire_Req!$P$2:$Q$16,2),0))</f>
        <v>#N/A</v>
      </c>
      <c r="AG53" s="203">
        <f t="shared" si="8"/>
        <v>662</v>
      </c>
      <c r="AH53" s="126" t="e">
        <f t="shared" si="3"/>
        <v>#N/A</v>
      </c>
      <c r="AI53" s="126" t="e">
        <f t="shared" si="4"/>
        <v>#N/A</v>
      </c>
    </row>
    <row r="54" spans="1:35" x14ac:dyDescent="0.25">
      <c r="A54" s="125"/>
      <c r="B54" s="453"/>
      <c r="C54" s="453"/>
      <c r="D54" s="454"/>
      <c r="E54" s="454"/>
      <c r="F54" s="454"/>
      <c r="G54" s="454"/>
      <c r="H54" s="454"/>
      <c r="I54" s="454"/>
      <c r="J54" s="455"/>
      <c r="K54" s="147" t="str">
        <f t="shared" si="0"/>
        <v/>
      </c>
      <c r="L54" s="148" t="str">
        <f>IF(OR($D54="",$E54=""),"",VLOOKUP($Z54,Fiber_Req!$A$2:$I$24,4))</f>
        <v/>
      </c>
      <c r="M54" s="455"/>
      <c r="N54" s="147" t="str">
        <f t="shared" si="5"/>
        <v/>
      </c>
      <c r="O54" s="205" t="str">
        <f t="shared" si="6"/>
        <v/>
      </c>
      <c r="P54" s="205" t="str">
        <f>IF(OR($D54="",$E54="",AND($F54="",$G54="")),"",VLOOKUP($Z54,Wire_Req!$A$2:$K$24,5))</f>
        <v/>
      </c>
      <c r="Q54" s="205" t="str">
        <f t="shared" si="1"/>
        <v/>
      </c>
      <c r="R54" s="149" t="str">
        <f t="shared" si="2"/>
        <v/>
      </c>
      <c r="S54" s="150" t="str">
        <f t="shared" si="7"/>
        <v/>
      </c>
      <c r="T54" s="151"/>
      <c r="U54" s="453"/>
      <c r="V54" s="152" t="str">
        <f>IF(OR($D54="",$W54=""),"",$W54-VLOOKUP($Z54,Wire_Req!$A$2:$K$24,9))</f>
        <v/>
      </c>
      <c r="W54" s="453"/>
      <c r="X54" s="453"/>
      <c r="Y54" s="151"/>
      <c r="Z54" s="126" t="e">
        <f>VLOOKUP($D54,Wire_Req!$L$2:$M$4,2)+VLOOKUP($E54,Wire_Req!$N$2:$O$3,2)+IF($AA54=200,VLOOKUP($F54,Wire_Req!$P$2:$Q$16,2),IF($AA54=100,VLOOKUP($G54,Wire_Req!$P$2:$Q$16,2),0))</f>
        <v>#N/A</v>
      </c>
      <c r="AA54" s="126" t="e">
        <f>VLOOKUP($E54,Wire_Req!$N$2:$O$3,2)</f>
        <v>#N/A</v>
      </c>
      <c r="AB54" s="126" t="e">
        <f>IF($AA54=200,VLOOKUP($F54,Wire_Req!$P$2:$Q$16,2),IF($AA54=100,VLOOKUP($G54,Wire_Req!$P$2:$Q$16,2),0))</f>
        <v>#N/A</v>
      </c>
      <c r="AG54" s="203">
        <f t="shared" si="8"/>
        <v>662</v>
      </c>
      <c r="AH54" s="126" t="e">
        <f t="shared" si="3"/>
        <v>#N/A</v>
      </c>
      <c r="AI54" s="126" t="e">
        <f t="shared" si="4"/>
        <v>#N/A</v>
      </c>
    </row>
    <row r="55" spans="1:35" x14ac:dyDescent="0.25">
      <c r="A55" s="125"/>
      <c r="B55" s="453"/>
      <c r="C55" s="453"/>
      <c r="D55" s="454"/>
      <c r="E55" s="454"/>
      <c r="F55" s="454"/>
      <c r="G55" s="454"/>
      <c r="H55" s="454"/>
      <c r="I55" s="454"/>
      <c r="J55" s="455"/>
      <c r="K55" s="147" t="str">
        <f t="shared" si="0"/>
        <v/>
      </c>
      <c r="L55" s="148" t="str">
        <f>IF(OR($D55="",$E55=""),"",VLOOKUP($Z55,Fiber_Req!$A$2:$I$24,4))</f>
        <v/>
      </c>
      <c r="M55" s="455"/>
      <c r="N55" s="147" t="str">
        <f t="shared" si="5"/>
        <v/>
      </c>
      <c r="O55" s="205" t="str">
        <f t="shared" si="6"/>
        <v/>
      </c>
      <c r="P55" s="205" t="str">
        <f>IF(OR($D55="",$E55="",AND($F55="",$G55="")),"",VLOOKUP($Z55,Wire_Req!$A$2:$K$24,5))</f>
        <v/>
      </c>
      <c r="Q55" s="205" t="str">
        <f t="shared" si="1"/>
        <v/>
      </c>
      <c r="R55" s="149" t="str">
        <f t="shared" si="2"/>
        <v/>
      </c>
      <c r="S55" s="150" t="str">
        <f t="shared" si="7"/>
        <v/>
      </c>
      <c r="T55" s="151"/>
      <c r="U55" s="453"/>
      <c r="V55" s="152" t="str">
        <f>IF(OR($D55="",$W55=""),"",$W55-VLOOKUP($Z55,Wire_Req!$A$2:$K$24,9))</f>
        <v/>
      </c>
      <c r="W55" s="453"/>
      <c r="X55" s="453"/>
      <c r="Y55" s="151"/>
      <c r="Z55" s="126" t="e">
        <f>VLOOKUP($D55,Wire_Req!$L$2:$M$4,2)+VLOOKUP($E55,Wire_Req!$N$2:$O$3,2)+IF($AA55=200,VLOOKUP($F55,Wire_Req!$P$2:$Q$16,2),IF($AA55=100,VLOOKUP($G55,Wire_Req!$P$2:$Q$16,2),0))</f>
        <v>#N/A</v>
      </c>
      <c r="AA55" s="126" t="e">
        <f>VLOOKUP($E55,Wire_Req!$N$2:$O$3,2)</f>
        <v>#N/A</v>
      </c>
      <c r="AB55" s="126" t="e">
        <f>IF($AA55=200,VLOOKUP($F55,Wire_Req!$P$2:$Q$16,2),IF($AA55=100,VLOOKUP($G55,Wire_Req!$P$2:$Q$16,2),0))</f>
        <v>#N/A</v>
      </c>
      <c r="AG55" s="203">
        <f t="shared" si="8"/>
        <v>662</v>
      </c>
      <c r="AH55" s="126" t="e">
        <f t="shared" si="3"/>
        <v>#N/A</v>
      </c>
      <c r="AI55" s="126" t="e">
        <f t="shared" si="4"/>
        <v>#N/A</v>
      </c>
    </row>
    <row r="56" spans="1:35" x14ac:dyDescent="0.25">
      <c r="A56" s="125"/>
      <c r="B56" s="453"/>
      <c r="C56" s="453"/>
      <c r="D56" s="454"/>
      <c r="E56" s="454"/>
      <c r="F56" s="454"/>
      <c r="G56" s="454"/>
      <c r="H56" s="454"/>
      <c r="I56" s="454"/>
      <c r="J56" s="455"/>
      <c r="K56" s="147" t="str">
        <f t="shared" si="0"/>
        <v/>
      </c>
      <c r="L56" s="148" t="str">
        <f>IF(OR($D56="",$E56=""),"",VLOOKUP($Z56,Fiber_Req!$A$2:$I$24,4))</f>
        <v/>
      </c>
      <c r="M56" s="455"/>
      <c r="N56" s="147" t="str">
        <f t="shared" si="5"/>
        <v/>
      </c>
      <c r="O56" s="205" t="str">
        <f t="shared" si="6"/>
        <v/>
      </c>
      <c r="P56" s="205" t="str">
        <f>IF(OR($D56="",$E56="",AND($F56="",$G56="")),"",VLOOKUP($Z56,Wire_Req!$A$2:$K$24,5))</f>
        <v/>
      </c>
      <c r="Q56" s="205" t="str">
        <f t="shared" si="1"/>
        <v/>
      </c>
      <c r="R56" s="149" t="str">
        <f t="shared" si="2"/>
        <v/>
      </c>
      <c r="S56" s="150" t="str">
        <f t="shared" si="7"/>
        <v/>
      </c>
      <c r="T56" s="151"/>
      <c r="U56" s="453"/>
      <c r="V56" s="152" t="str">
        <f>IF(OR($D56="",$W56=""),"",$W56-VLOOKUP($Z56,Wire_Req!$A$2:$K$24,9))</f>
        <v/>
      </c>
      <c r="W56" s="453"/>
      <c r="X56" s="453"/>
      <c r="Y56" s="151"/>
      <c r="Z56" s="126" t="e">
        <f>VLOOKUP($D56,Wire_Req!$L$2:$M$4,2)+VLOOKUP($E56,Wire_Req!$N$2:$O$3,2)+IF($AA56=200,VLOOKUP($F56,Wire_Req!$P$2:$Q$16,2),IF($AA56=100,VLOOKUP($G56,Wire_Req!$P$2:$Q$16,2),0))</f>
        <v>#N/A</v>
      </c>
      <c r="AA56" s="126" t="e">
        <f>VLOOKUP($E56,Wire_Req!$N$2:$O$3,2)</f>
        <v>#N/A</v>
      </c>
      <c r="AB56" s="126" t="e">
        <f>IF($AA56=200,VLOOKUP($F56,Wire_Req!$P$2:$Q$16,2),IF($AA56=100,VLOOKUP($G56,Wire_Req!$P$2:$Q$16,2),0))</f>
        <v>#N/A</v>
      </c>
      <c r="AG56" s="203">
        <f t="shared" si="8"/>
        <v>662</v>
      </c>
      <c r="AH56" s="126" t="e">
        <f t="shared" si="3"/>
        <v>#N/A</v>
      </c>
      <c r="AI56" s="126" t="e">
        <f t="shared" si="4"/>
        <v>#N/A</v>
      </c>
    </row>
    <row r="57" spans="1:35" x14ac:dyDescent="0.25">
      <c r="A57" s="125"/>
      <c r="B57" s="453"/>
      <c r="C57" s="453"/>
      <c r="D57" s="454"/>
      <c r="E57" s="454"/>
      <c r="F57" s="454"/>
      <c r="G57" s="454"/>
      <c r="H57" s="454"/>
      <c r="I57" s="454"/>
      <c r="J57" s="455"/>
      <c r="K57" s="147" t="str">
        <f t="shared" si="0"/>
        <v/>
      </c>
      <c r="L57" s="148" t="str">
        <f>IF(OR($D57="",$E57=""),"",VLOOKUP($Z57,Fiber_Req!$A$2:$I$24,4))</f>
        <v/>
      </c>
      <c r="M57" s="455"/>
      <c r="N57" s="147" t="str">
        <f t="shared" si="5"/>
        <v/>
      </c>
      <c r="O57" s="205" t="str">
        <f t="shared" si="6"/>
        <v/>
      </c>
      <c r="P57" s="205" t="str">
        <f>IF(OR($D57="",$E57="",AND($F57="",$G57="")),"",VLOOKUP($Z57,Wire_Req!$A$2:$K$24,5))</f>
        <v/>
      </c>
      <c r="Q57" s="205" t="str">
        <f t="shared" si="1"/>
        <v/>
      </c>
      <c r="R57" s="149" t="str">
        <f t="shared" si="2"/>
        <v/>
      </c>
      <c r="S57" s="150" t="str">
        <f t="shared" si="7"/>
        <v/>
      </c>
      <c r="T57" s="151"/>
      <c r="U57" s="453"/>
      <c r="V57" s="152" t="str">
        <f>IF(OR($D57="",$W57=""),"",$W57-VLOOKUP($Z57,Wire_Req!$A$2:$K$24,9))</f>
        <v/>
      </c>
      <c r="W57" s="453"/>
      <c r="X57" s="453"/>
      <c r="Y57" s="151"/>
      <c r="Z57" s="126" t="e">
        <f>VLOOKUP($D57,Wire_Req!$L$2:$M$4,2)+VLOOKUP($E57,Wire_Req!$N$2:$O$3,2)+IF($AA57=200,VLOOKUP($F57,Wire_Req!$P$2:$Q$16,2),IF($AA57=100,VLOOKUP($G57,Wire_Req!$P$2:$Q$16,2),0))</f>
        <v>#N/A</v>
      </c>
      <c r="AA57" s="126" t="e">
        <f>VLOOKUP($E57,Wire_Req!$N$2:$O$3,2)</f>
        <v>#N/A</v>
      </c>
      <c r="AB57" s="126" t="e">
        <f>IF($AA57=200,VLOOKUP($F57,Wire_Req!$P$2:$Q$16,2),IF($AA57=100,VLOOKUP($G57,Wire_Req!$P$2:$Q$16,2),0))</f>
        <v>#N/A</v>
      </c>
      <c r="AG57" s="203">
        <f t="shared" si="8"/>
        <v>662</v>
      </c>
      <c r="AH57" s="126" t="e">
        <f t="shared" si="3"/>
        <v>#N/A</v>
      </c>
      <c r="AI57" s="126" t="e">
        <f t="shared" si="4"/>
        <v>#N/A</v>
      </c>
    </row>
    <row r="58" spans="1:35" x14ac:dyDescent="0.25">
      <c r="A58" s="125"/>
      <c r="B58" s="453"/>
      <c r="C58" s="453"/>
      <c r="D58" s="454"/>
      <c r="E58" s="454"/>
      <c r="F58" s="454"/>
      <c r="G58" s="454"/>
      <c r="H58" s="454"/>
      <c r="I58" s="454"/>
      <c r="J58" s="455"/>
      <c r="K58" s="147" t="str">
        <f t="shared" si="0"/>
        <v/>
      </c>
      <c r="L58" s="148" t="str">
        <f>IF(OR($D58="",$E58=""),"",VLOOKUP($Z58,Fiber_Req!$A$2:$I$24,4))</f>
        <v/>
      </c>
      <c r="M58" s="455"/>
      <c r="N58" s="147" t="str">
        <f t="shared" si="5"/>
        <v/>
      </c>
      <c r="O58" s="205" t="str">
        <f t="shared" si="6"/>
        <v/>
      </c>
      <c r="P58" s="205" t="str">
        <f>IF(OR($D58="",$E58="",AND($F58="",$G58="")),"",VLOOKUP($Z58,Wire_Req!$A$2:$K$24,5))</f>
        <v/>
      </c>
      <c r="Q58" s="205" t="str">
        <f t="shared" si="1"/>
        <v/>
      </c>
      <c r="R58" s="149" t="str">
        <f t="shared" si="2"/>
        <v/>
      </c>
      <c r="S58" s="150" t="str">
        <f t="shared" si="7"/>
        <v/>
      </c>
      <c r="T58" s="151"/>
      <c r="U58" s="453"/>
      <c r="V58" s="152" t="str">
        <f>IF(OR($D58="",$W58=""),"",$W58-VLOOKUP($Z58,Wire_Req!$A$2:$K$24,9))</f>
        <v/>
      </c>
      <c r="W58" s="453"/>
      <c r="X58" s="453"/>
      <c r="Y58" s="151"/>
      <c r="Z58" s="126" t="e">
        <f>VLOOKUP($D58,Wire_Req!$L$2:$M$4,2)+VLOOKUP($E58,Wire_Req!$N$2:$O$3,2)+IF($AA58=200,VLOOKUP($F58,Wire_Req!$P$2:$Q$16,2),IF($AA58=100,VLOOKUP($G58,Wire_Req!$P$2:$Q$16,2),0))</f>
        <v>#N/A</v>
      </c>
      <c r="AA58" s="126" t="e">
        <f>VLOOKUP($E58,Wire_Req!$N$2:$O$3,2)</f>
        <v>#N/A</v>
      </c>
      <c r="AB58" s="126" t="e">
        <f>IF($AA58=200,VLOOKUP($F58,Wire_Req!$P$2:$Q$16,2),IF($AA58=100,VLOOKUP($G58,Wire_Req!$P$2:$Q$16,2),0))</f>
        <v>#N/A</v>
      </c>
      <c r="AG58" s="203">
        <f t="shared" si="8"/>
        <v>662</v>
      </c>
      <c r="AH58" s="126" t="e">
        <f t="shared" si="3"/>
        <v>#N/A</v>
      </c>
      <c r="AI58" s="126" t="e">
        <f t="shared" si="4"/>
        <v>#N/A</v>
      </c>
    </row>
    <row r="59" spans="1:35" x14ac:dyDescent="0.25">
      <c r="A59" s="125"/>
      <c r="B59" s="453"/>
      <c r="C59" s="453"/>
      <c r="D59" s="454"/>
      <c r="E59" s="454"/>
      <c r="F59" s="454"/>
      <c r="G59" s="454"/>
      <c r="H59" s="454"/>
      <c r="I59" s="454"/>
      <c r="J59" s="455"/>
      <c r="K59" s="147" t="str">
        <f t="shared" si="0"/>
        <v/>
      </c>
      <c r="L59" s="148" t="str">
        <f>IF(OR($D59="",$E59=""),"",VLOOKUP($Z59,Fiber_Req!$A$2:$I$24,4))</f>
        <v/>
      </c>
      <c r="M59" s="455"/>
      <c r="N59" s="147" t="str">
        <f t="shared" si="5"/>
        <v/>
      </c>
      <c r="O59" s="205" t="str">
        <f t="shared" si="6"/>
        <v/>
      </c>
      <c r="P59" s="205" t="str">
        <f>IF(OR($D59="",$E59="",AND($F59="",$G59="")),"",VLOOKUP($Z59,Wire_Req!$A$2:$K$24,5))</f>
        <v/>
      </c>
      <c r="Q59" s="205" t="str">
        <f t="shared" si="1"/>
        <v/>
      </c>
      <c r="R59" s="149" t="str">
        <f t="shared" si="2"/>
        <v/>
      </c>
      <c r="S59" s="150" t="str">
        <f t="shared" si="7"/>
        <v/>
      </c>
      <c r="T59" s="151"/>
      <c r="U59" s="453"/>
      <c r="V59" s="152" t="str">
        <f>IF(OR($D59="",$W59=""),"",$W59-VLOOKUP($Z59,Wire_Req!$A$2:$K$24,9))</f>
        <v/>
      </c>
      <c r="W59" s="453"/>
      <c r="X59" s="453"/>
      <c r="Y59" s="151"/>
      <c r="Z59" s="126" t="e">
        <f>VLOOKUP($D59,Wire_Req!$L$2:$M$4,2)+VLOOKUP($E59,Wire_Req!$N$2:$O$3,2)+IF($AA59=200,VLOOKUP($F59,Wire_Req!$P$2:$Q$16,2),IF($AA59=100,VLOOKUP($G59,Wire_Req!$P$2:$Q$16,2),0))</f>
        <v>#N/A</v>
      </c>
      <c r="AA59" s="126" t="e">
        <f>VLOOKUP($E59,Wire_Req!$N$2:$O$3,2)</f>
        <v>#N/A</v>
      </c>
      <c r="AB59" s="126" t="e">
        <f>IF($AA59=200,VLOOKUP($F59,Wire_Req!$P$2:$Q$16,2),IF($AA59=100,VLOOKUP($G59,Wire_Req!$P$2:$Q$16,2),0))</f>
        <v>#N/A</v>
      </c>
      <c r="AG59" s="203">
        <f t="shared" si="8"/>
        <v>662</v>
      </c>
      <c r="AH59" s="126" t="e">
        <f t="shared" si="3"/>
        <v>#N/A</v>
      </c>
      <c r="AI59" s="126" t="e">
        <f t="shared" si="4"/>
        <v>#N/A</v>
      </c>
    </row>
    <row r="60" spans="1:35" x14ac:dyDescent="0.25">
      <c r="A60" s="125"/>
      <c r="B60" s="453"/>
      <c r="C60" s="453"/>
      <c r="D60" s="454"/>
      <c r="E60" s="454"/>
      <c r="F60" s="454"/>
      <c r="G60" s="454"/>
      <c r="H60" s="454"/>
      <c r="I60" s="454"/>
      <c r="J60" s="455"/>
      <c r="K60" s="147" t="str">
        <f t="shared" si="0"/>
        <v/>
      </c>
      <c r="L60" s="148" t="str">
        <f>IF(OR($D60="",$E60=""),"",VLOOKUP($Z60,Fiber_Req!$A$2:$I$24,4))</f>
        <v/>
      </c>
      <c r="M60" s="455"/>
      <c r="N60" s="147" t="str">
        <f t="shared" si="5"/>
        <v/>
      </c>
      <c r="O60" s="205" t="str">
        <f t="shared" si="6"/>
        <v/>
      </c>
      <c r="P60" s="205" t="str">
        <f>IF(OR($D60="",$E60="",AND($F60="",$G60="")),"",VLOOKUP($Z60,Wire_Req!$A$2:$K$24,5))</f>
        <v/>
      </c>
      <c r="Q60" s="205" t="str">
        <f t="shared" si="1"/>
        <v/>
      </c>
      <c r="R60" s="149" t="str">
        <f t="shared" si="2"/>
        <v/>
      </c>
      <c r="S60" s="150" t="str">
        <f t="shared" si="7"/>
        <v/>
      </c>
      <c r="T60" s="151"/>
      <c r="U60" s="453"/>
      <c r="V60" s="152" t="str">
        <f>IF(OR($D60="",$W60=""),"",$W60-VLOOKUP($Z60,Wire_Req!$A$2:$K$24,9))</f>
        <v/>
      </c>
      <c r="W60" s="453"/>
      <c r="X60" s="453"/>
      <c r="Y60" s="151"/>
      <c r="Z60" s="126" t="e">
        <f>VLOOKUP($D60,Wire_Req!$L$2:$M$4,2)+VLOOKUP($E60,Wire_Req!$N$2:$O$3,2)+IF($AA60=200,VLOOKUP($F60,Wire_Req!$P$2:$Q$16,2),IF($AA60=100,VLOOKUP($G60,Wire_Req!$P$2:$Q$16,2),0))</f>
        <v>#N/A</v>
      </c>
      <c r="AA60" s="126" t="e">
        <f>VLOOKUP($E60,Wire_Req!$N$2:$O$3,2)</f>
        <v>#N/A</v>
      </c>
      <c r="AB60" s="126" t="e">
        <f>IF($AA60=200,VLOOKUP($F60,Wire_Req!$P$2:$Q$16,2),IF($AA60=100,VLOOKUP($G60,Wire_Req!$P$2:$Q$16,2),0))</f>
        <v>#N/A</v>
      </c>
      <c r="AG60" s="203">
        <f t="shared" si="8"/>
        <v>662</v>
      </c>
      <c r="AH60" s="126" t="e">
        <f t="shared" si="3"/>
        <v>#N/A</v>
      </c>
      <c r="AI60" s="126" t="e">
        <f t="shared" si="4"/>
        <v>#N/A</v>
      </c>
    </row>
    <row r="61" spans="1:35" x14ac:dyDescent="0.25">
      <c r="A61" s="125"/>
      <c r="B61" s="453"/>
      <c r="C61" s="453"/>
      <c r="D61" s="454"/>
      <c r="E61" s="454"/>
      <c r="F61" s="454"/>
      <c r="G61" s="454"/>
      <c r="H61" s="454"/>
      <c r="I61" s="454"/>
      <c r="J61" s="455"/>
      <c r="K61" s="147" t="str">
        <f t="shared" si="0"/>
        <v/>
      </c>
      <c r="L61" s="148" t="str">
        <f>IF(OR($D61="",$E61=""),"",VLOOKUP($Z61,Fiber_Req!$A$2:$I$24,4))</f>
        <v/>
      </c>
      <c r="M61" s="455"/>
      <c r="N61" s="147" t="str">
        <f t="shared" si="5"/>
        <v/>
      </c>
      <c r="O61" s="205" t="str">
        <f t="shared" si="6"/>
        <v/>
      </c>
      <c r="P61" s="205" t="str">
        <f>IF(OR($D61="",$E61="",AND($F61="",$G61="")),"",VLOOKUP($Z61,Wire_Req!$A$2:$K$24,5))</f>
        <v/>
      </c>
      <c r="Q61" s="205" t="str">
        <f t="shared" si="1"/>
        <v/>
      </c>
      <c r="R61" s="149" t="str">
        <f t="shared" si="2"/>
        <v/>
      </c>
      <c r="S61" s="150" t="str">
        <f t="shared" si="7"/>
        <v/>
      </c>
      <c r="T61" s="151"/>
      <c r="U61" s="453"/>
      <c r="V61" s="152" t="str">
        <f>IF(OR($D61="",$W61=""),"",$W61-VLOOKUP($Z61,Wire_Req!$A$2:$K$24,9))</f>
        <v/>
      </c>
      <c r="W61" s="453"/>
      <c r="X61" s="453"/>
      <c r="Y61" s="151"/>
      <c r="Z61" s="126" t="e">
        <f>VLOOKUP($D61,Wire_Req!$L$2:$M$4,2)+VLOOKUP($E61,Wire_Req!$N$2:$O$3,2)+IF($AA61=200,VLOOKUP($F61,Wire_Req!$P$2:$Q$16,2),IF($AA61=100,VLOOKUP($G61,Wire_Req!$P$2:$Q$16,2),0))</f>
        <v>#N/A</v>
      </c>
      <c r="AA61" s="126" t="e">
        <f>VLOOKUP($E61,Wire_Req!$N$2:$O$3,2)</f>
        <v>#N/A</v>
      </c>
      <c r="AB61" s="126" t="e">
        <f>IF($AA61=200,VLOOKUP($F61,Wire_Req!$P$2:$Q$16,2),IF($AA61=100,VLOOKUP($G61,Wire_Req!$P$2:$Q$16,2),0))</f>
        <v>#N/A</v>
      </c>
      <c r="AG61" s="203">
        <f t="shared" si="8"/>
        <v>662</v>
      </c>
      <c r="AH61" s="126" t="e">
        <f t="shared" si="3"/>
        <v>#N/A</v>
      </c>
      <c r="AI61" s="126" t="e">
        <f t="shared" si="4"/>
        <v>#N/A</v>
      </c>
    </row>
    <row r="62" spans="1:35" x14ac:dyDescent="0.25">
      <c r="A62" s="125"/>
      <c r="B62" s="453"/>
      <c r="C62" s="453"/>
      <c r="D62" s="454"/>
      <c r="E62" s="454"/>
      <c r="F62" s="454"/>
      <c r="G62" s="454"/>
      <c r="H62" s="454"/>
      <c r="I62" s="454"/>
      <c r="J62" s="455"/>
      <c r="K62" s="147" t="str">
        <f t="shared" si="0"/>
        <v/>
      </c>
      <c r="L62" s="148" t="str">
        <f>IF(OR($D62="",$E62=""),"",VLOOKUP($Z62,Fiber_Req!$A$2:$I$24,4))</f>
        <v/>
      </c>
      <c r="M62" s="455"/>
      <c r="N62" s="147" t="str">
        <f t="shared" si="5"/>
        <v/>
      </c>
      <c r="O62" s="205" t="str">
        <f t="shared" si="6"/>
        <v/>
      </c>
      <c r="P62" s="205" t="str">
        <f>IF(OR($D62="",$E62="",AND($F62="",$G62="")),"",VLOOKUP($Z62,Wire_Req!$A$2:$K$24,5))</f>
        <v/>
      </c>
      <c r="Q62" s="205" t="str">
        <f t="shared" si="1"/>
        <v/>
      </c>
      <c r="R62" s="149" t="str">
        <f t="shared" si="2"/>
        <v/>
      </c>
      <c r="S62" s="150" t="str">
        <f t="shared" si="7"/>
        <v/>
      </c>
      <c r="T62" s="151"/>
      <c r="U62" s="453"/>
      <c r="V62" s="152" t="str">
        <f>IF(OR($D62="",$W62=""),"",$W62-VLOOKUP($Z62,Wire_Req!$A$2:$K$24,9))</f>
        <v/>
      </c>
      <c r="W62" s="453"/>
      <c r="X62" s="453"/>
      <c r="Y62" s="151"/>
      <c r="Z62" s="126" t="e">
        <f>VLOOKUP($D62,Wire_Req!$L$2:$M$4,2)+VLOOKUP($E62,Wire_Req!$N$2:$O$3,2)+IF($AA62=200,VLOOKUP($F62,Wire_Req!$P$2:$Q$16,2),IF($AA62=100,VLOOKUP($G62,Wire_Req!$P$2:$Q$16,2),0))</f>
        <v>#N/A</v>
      </c>
      <c r="AA62" s="126" t="e">
        <f>VLOOKUP($E62,Wire_Req!$N$2:$O$3,2)</f>
        <v>#N/A</v>
      </c>
      <c r="AB62" s="126" t="e">
        <f>IF($AA62=200,VLOOKUP($F62,Wire_Req!$P$2:$Q$16,2),IF($AA62=100,VLOOKUP($G62,Wire_Req!$P$2:$Q$16,2),0))</f>
        <v>#N/A</v>
      </c>
      <c r="AG62" s="203">
        <f t="shared" si="8"/>
        <v>662</v>
      </c>
      <c r="AH62" s="126" t="e">
        <f t="shared" si="3"/>
        <v>#N/A</v>
      </c>
      <c r="AI62" s="126" t="e">
        <f t="shared" si="4"/>
        <v>#N/A</v>
      </c>
    </row>
    <row r="63" spans="1:35" x14ac:dyDescent="0.25">
      <c r="A63" s="125"/>
      <c r="B63" s="453"/>
      <c r="C63" s="453"/>
      <c r="D63" s="454"/>
      <c r="E63" s="454"/>
      <c r="F63" s="454"/>
      <c r="G63" s="454"/>
      <c r="H63" s="454"/>
      <c r="I63" s="454"/>
      <c r="J63" s="455"/>
      <c r="K63" s="147" t="str">
        <f t="shared" si="0"/>
        <v/>
      </c>
      <c r="L63" s="148" t="str">
        <f>IF(OR($D63="",$E63=""),"",VLOOKUP($Z63,Fiber_Req!$A$2:$I$24,4))</f>
        <v/>
      </c>
      <c r="M63" s="455"/>
      <c r="N63" s="147" t="str">
        <f t="shared" si="5"/>
        <v/>
      </c>
      <c r="O63" s="205" t="str">
        <f t="shared" si="6"/>
        <v/>
      </c>
      <c r="P63" s="205" t="str">
        <f>IF(OR($D63="",$E63="",AND($F63="",$G63="")),"",VLOOKUP($Z63,Wire_Req!$A$2:$K$24,5))</f>
        <v/>
      </c>
      <c r="Q63" s="205" t="str">
        <f t="shared" si="1"/>
        <v/>
      </c>
      <c r="R63" s="149" t="str">
        <f t="shared" si="2"/>
        <v/>
      </c>
      <c r="S63" s="150" t="str">
        <f t="shared" si="7"/>
        <v/>
      </c>
      <c r="T63" s="151"/>
      <c r="U63" s="453"/>
      <c r="V63" s="152" t="str">
        <f>IF(OR($D63="",$W63=""),"",$W63-VLOOKUP($Z63,Wire_Req!$A$2:$K$24,9))</f>
        <v/>
      </c>
      <c r="W63" s="453"/>
      <c r="X63" s="453"/>
      <c r="Y63" s="151"/>
      <c r="Z63" s="126" t="e">
        <f>VLOOKUP($D63,Wire_Req!$L$2:$M$4,2)+VLOOKUP($E63,Wire_Req!$N$2:$O$3,2)+IF($AA63=200,VLOOKUP($F63,Wire_Req!$P$2:$Q$16,2),IF($AA63=100,VLOOKUP($G63,Wire_Req!$P$2:$Q$16,2),0))</f>
        <v>#N/A</v>
      </c>
      <c r="AA63" s="126" t="e">
        <f>VLOOKUP($E63,Wire_Req!$N$2:$O$3,2)</f>
        <v>#N/A</v>
      </c>
      <c r="AB63" s="126" t="e">
        <f>IF($AA63=200,VLOOKUP($F63,Wire_Req!$P$2:$Q$16,2),IF($AA63=100,VLOOKUP($G63,Wire_Req!$P$2:$Q$16,2),0))</f>
        <v>#N/A</v>
      </c>
      <c r="AG63" s="203">
        <f t="shared" si="8"/>
        <v>662</v>
      </c>
      <c r="AH63" s="126" t="e">
        <f t="shared" si="3"/>
        <v>#N/A</v>
      </c>
      <c r="AI63" s="126" t="e">
        <f t="shared" si="4"/>
        <v>#N/A</v>
      </c>
    </row>
    <row r="64" spans="1:35" x14ac:dyDescent="0.25">
      <c r="A64" s="125"/>
      <c r="B64" s="453"/>
      <c r="C64" s="453"/>
      <c r="D64" s="454"/>
      <c r="E64" s="454"/>
      <c r="F64" s="454"/>
      <c r="G64" s="454"/>
      <c r="H64" s="454"/>
      <c r="I64" s="454"/>
      <c r="J64" s="455"/>
      <c r="K64" s="147" t="str">
        <f t="shared" si="0"/>
        <v/>
      </c>
      <c r="L64" s="148" t="str">
        <f>IF(OR($D64="",$E64=""),"",VLOOKUP($Z64,Fiber_Req!$A$2:$I$24,4))</f>
        <v/>
      </c>
      <c r="M64" s="455"/>
      <c r="N64" s="147" t="str">
        <f t="shared" si="5"/>
        <v/>
      </c>
      <c r="O64" s="205" t="str">
        <f t="shared" si="6"/>
        <v/>
      </c>
      <c r="P64" s="205" t="str">
        <f>IF(OR($D64="",$E64="",AND($F64="",$G64="")),"",VLOOKUP($Z64,Wire_Req!$A$2:$K$24,5))</f>
        <v/>
      </c>
      <c r="Q64" s="205" t="str">
        <f t="shared" si="1"/>
        <v/>
      </c>
      <c r="R64" s="149" t="str">
        <f t="shared" si="2"/>
        <v/>
      </c>
      <c r="S64" s="150" t="str">
        <f t="shared" si="7"/>
        <v/>
      </c>
      <c r="T64" s="151"/>
      <c r="U64" s="453"/>
      <c r="V64" s="152" t="str">
        <f>IF(OR($D64="",$W64=""),"",$W64-VLOOKUP($Z64,Wire_Req!$A$2:$K$24,9))</f>
        <v/>
      </c>
      <c r="W64" s="453"/>
      <c r="X64" s="453"/>
      <c r="Y64" s="151"/>
      <c r="Z64" s="126" t="e">
        <f>VLOOKUP($D64,Wire_Req!$L$2:$M$4,2)+VLOOKUP($E64,Wire_Req!$N$2:$O$3,2)+IF($AA64=200,VLOOKUP($F64,Wire_Req!$P$2:$Q$16,2),IF($AA64=100,VLOOKUP($G64,Wire_Req!$P$2:$Q$16,2),0))</f>
        <v>#N/A</v>
      </c>
      <c r="AA64" s="126" t="e">
        <f>VLOOKUP($E64,Wire_Req!$N$2:$O$3,2)</f>
        <v>#N/A</v>
      </c>
      <c r="AB64" s="126" t="e">
        <f>IF($AA64=200,VLOOKUP($F64,Wire_Req!$P$2:$Q$16,2),IF($AA64=100,VLOOKUP($G64,Wire_Req!$P$2:$Q$16,2),0))</f>
        <v>#N/A</v>
      </c>
      <c r="AG64" s="203">
        <f t="shared" si="8"/>
        <v>662</v>
      </c>
      <c r="AH64" s="126" t="e">
        <f t="shared" si="3"/>
        <v>#N/A</v>
      </c>
      <c r="AI64" s="126" t="e">
        <f t="shared" si="4"/>
        <v>#N/A</v>
      </c>
    </row>
    <row r="65" spans="1:35" x14ac:dyDescent="0.25">
      <c r="A65" s="125"/>
      <c r="B65" s="453"/>
      <c r="C65" s="453"/>
      <c r="D65" s="454"/>
      <c r="E65" s="454"/>
      <c r="F65" s="454"/>
      <c r="G65" s="454"/>
      <c r="H65" s="454"/>
      <c r="I65" s="454"/>
      <c r="J65" s="455"/>
      <c r="K65" s="147" t="str">
        <f t="shared" si="0"/>
        <v/>
      </c>
      <c r="L65" s="148" t="str">
        <f>IF(OR($D65="",$E65=""),"",VLOOKUP($Z65,Fiber_Req!$A$2:$I$24,4))</f>
        <v/>
      </c>
      <c r="M65" s="455"/>
      <c r="N65" s="147" t="str">
        <f t="shared" si="5"/>
        <v/>
      </c>
      <c r="O65" s="205" t="str">
        <f t="shared" si="6"/>
        <v/>
      </c>
      <c r="P65" s="205" t="str">
        <f>IF(OR($D65="",$E65="",AND($F65="",$G65="")),"",VLOOKUP($Z65,Wire_Req!$A$2:$K$24,5))</f>
        <v/>
      </c>
      <c r="Q65" s="205" t="str">
        <f t="shared" si="1"/>
        <v/>
      </c>
      <c r="R65" s="149" t="str">
        <f t="shared" si="2"/>
        <v/>
      </c>
      <c r="S65" s="150" t="str">
        <f t="shared" si="7"/>
        <v/>
      </c>
      <c r="T65" s="151"/>
      <c r="U65" s="453"/>
      <c r="V65" s="152" t="str">
        <f>IF(OR($D65="",$W65=""),"",$W65-VLOOKUP($Z65,Wire_Req!$A$2:$K$24,9))</f>
        <v/>
      </c>
      <c r="W65" s="453"/>
      <c r="X65" s="453"/>
      <c r="Y65" s="151"/>
      <c r="Z65" s="126" t="e">
        <f>VLOOKUP($D65,Wire_Req!$L$2:$M$4,2)+VLOOKUP($E65,Wire_Req!$N$2:$O$3,2)+IF($AA65=200,VLOOKUP($F65,Wire_Req!$P$2:$Q$16,2),IF($AA65=100,VLOOKUP($G65,Wire_Req!$P$2:$Q$16,2),0))</f>
        <v>#N/A</v>
      </c>
      <c r="AA65" s="126" t="e">
        <f>VLOOKUP($E65,Wire_Req!$N$2:$O$3,2)</f>
        <v>#N/A</v>
      </c>
      <c r="AB65" s="126" t="e">
        <f>IF($AA65=200,VLOOKUP($F65,Wire_Req!$P$2:$Q$16,2),IF($AA65=100,VLOOKUP($G65,Wire_Req!$P$2:$Q$16,2),0))</f>
        <v>#N/A</v>
      </c>
      <c r="AG65" s="203">
        <f t="shared" si="8"/>
        <v>662</v>
      </c>
      <c r="AH65" s="126" t="e">
        <f t="shared" si="3"/>
        <v>#N/A</v>
      </c>
      <c r="AI65" s="126" t="e">
        <f t="shared" si="4"/>
        <v>#N/A</v>
      </c>
    </row>
    <row r="66" spans="1:35" x14ac:dyDescent="0.25">
      <c r="A66" s="125"/>
      <c r="B66" s="453"/>
      <c r="C66" s="453"/>
      <c r="D66" s="454"/>
      <c r="E66" s="454"/>
      <c r="F66" s="454"/>
      <c r="G66" s="454"/>
      <c r="H66" s="454"/>
      <c r="I66" s="454"/>
      <c r="J66" s="455"/>
      <c r="K66" s="147" t="str">
        <f t="shared" si="0"/>
        <v/>
      </c>
      <c r="L66" s="148" t="str">
        <f>IF(OR($D66="",$E66=""),"",VLOOKUP($Z66,Fiber_Req!$A$2:$I$24,4))</f>
        <v/>
      </c>
      <c r="M66" s="455"/>
      <c r="N66" s="147" t="str">
        <f t="shared" si="5"/>
        <v/>
      </c>
      <c r="O66" s="205" t="str">
        <f t="shared" si="6"/>
        <v/>
      </c>
      <c r="P66" s="205" t="str">
        <f>IF(OR($D66="",$E66="",AND($F66="",$G66="")),"",VLOOKUP($Z66,Wire_Req!$A$2:$K$24,5))</f>
        <v/>
      </c>
      <c r="Q66" s="205" t="str">
        <f t="shared" si="1"/>
        <v/>
      </c>
      <c r="R66" s="149" t="str">
        <f t="shared" si="2"/>
        <v/>
      </c>
      <c r="S66" s="150" t="str">
        <f t="shared" si="7"/>
        <v/>
      </c>
      <c r="T66" s="151"/>
      <c r="U66" s="453"/>
      <c r="V66" s="152" t="str">
        <f>IF(OR($D66="",$W66=""),"",$W66-VLOOKUP($Z66,Wire_Req!$A$2:$K$24,9))</f>
        <v/>
      </c>
      <c r="W66" s="453"/>
      <c r="X66" s="453"/>
      <c r="Y66" s="151"/>
      <c r="Z66" s="126" t="e">
        <f>VLOOKUP($D66,Wire_Req!$L$2:$M$4,2)+VLOOKUP($E66,Wire_Req!$N$2:$O$3,2)+IF($AA66=200,VLOOKUP($F66,Wire_Req!$P$2:$Q$16,2),IF($AA66=100,VLOOKUP($G66,Wire_Req!$P$2:$Q$16,2),0))</f>
        <v>#N/A</v>
      </c>
      <c r="AA66" s="126" t="e">
        <f>VLOOKUP($E66,Wire_Req!$N$2:$O$3,2)</f>
        <v>#N/A</v>
      </c>
      <c r="AB66" s="126" t="e">
        <f>IF($AA66=200,VLOOKUP($F66,Wire_Req!$P$2:$Q$16,2),IF($AA66=100,VLOOKUP($G66,Wire_Req!$P$2:$Q$16,2),0))</f>
        <v>#N/A</v>
      </c>
      <c r="AG66" s="203">
        <f t="shared" si="8"/>
        <v>662</v>
      </c>
      <c r="AH66" s="126" t="e">
        <f t="shared" si="3"/>
        <v>#N/A</v>
      </c>
      <c r="AI66" s="126" t="e">
        <f t="shared" si="4"/>
        <v>#N/A</v>
      </c>
    </row>
    <row r="67" spans="1:35" x14ac:dyDescent="0.25">
      <c r="A67" s="125"/>
      <c r="B67" s="453"/>
      <c r="C67" s="453"/>
      <c r="D67" s="454"/>
      <c r="E67" s="454"/>
      <c r="F67" s="454"/>
      <c r="G67" s="454"/>
      <c r="H67" s="454"/>
      <c r="I67" s="454"/>
      <c r="J67" s="455"/>
      <c r="K67" s="147" t="str">
        <f t="shared" si="0"/>
        <v/>
      </c>
      <c r="L67" s="148" t="str">
        <f>IF(OR($D67="",$E67=""),"",VLOOKUP($Z67,Fiber_Req!$A$2:$I$24,4))</f>
        <v/>
      </c>
      <c r="M67" s="455"/>
      <c r="N67" s="147" t="str">
        <f t="shared" si="5"/>
        <v/>
      </c>
      <c r="O67" s="205" t="str">
        <f t="shared" si="6"/>
        <v/>
      </c>
      <c r="P67" s="205" t="str">
        <f>IF(OR($D67="",$E67="",AND($F67="",$G67="")),"",VLOOKUP($Z67,Wire_Req!$A$2:$K$24,5))</f>
        <v/>
      </c>
      <c r="Q67" s="205" t="str">
        <f t="shared" si="1"/>
        <v/>
      </c>
      <c r="R67" s="149" t="str">
        <f t="shared" si="2"/>
        <v/>
      </c>
      <c r="S67" s="150" t="str">
        <f t="shared" si="7"/>
        <v/>
      </c>
      <c r="T67" s="151"/>
      <c r="U67" s="453"/>
      <c r="V67" s="152" t="str">
        <f>IF(OR($D67="",$W67=""),"",$W67-VLOOKUP($Z67,Wire_Req!$A$2:$K$24,9))</f>
        <v/>
      </c>
      <c r="W67" s="453"/>
      <c r="X67" s="453"/>
      <c r="Y67" s="151"/>
      <c r="Z67" s="126" t="e">
        <f>VLOOKUP($D67,Wire_Req!$L$2:$M$4,2)+VLOOKUP($E67,Wire_Req!$N$2:$O$3,2)+IF($AA67=200,VLOOKUP($F67,Wire_Req!$P$2:$Q$16,2),IF($AA67=100,VLOOKUP($G67,Wire_Req!$P$2:$Q$16,2),0))</f>
        <v>#N/A</v>
      </c>
      <c r="AA67" s="126" t="e">
        <f>VLOOKUP($E67,Wire_Req!$N$2:$O$3,2)</f>
        <v>#N/A</v>
      </c>
      <c r="AB67" s="126" t="e">
        <f>IF($AA67=200,VLOOKUP($F67,Wire_Req!$P$2:$Q$16,2),IF($AA67=100,VLOOKUP($G67,Wire_Req!$P$2:$Q$16,2),0))</f>
        <v>#N/A</v>
      </c>
      <c r="AG67" s="203">
        <f t="shared" si="8"/>
        <v>662</v>
      </c>
      <c r="AH67" s="126" t="e">
        <f t="shared" si="3"/>
        <v>#N/A</v>
      </c>
      <c r="AI67" s="126" t="e">
        <f t="shared" si="4"/>
        <v>#N/A</v>
      </c>
    </row>
    <row r="68" spans="1:35" x14ac:dyDescent="0.25">
      <c r="A68" s="125"/>
      <c r="B68" s="453"/>
      <c r="C68" s="453"/>
      <c r="D68" s="454"/>
      <c r="E68" s="454"/>
      <c r="F68" s="454"/>
      <c r="G68" s="454"/>
      <c r="H68" s="454"/>
      <c r="I68" s="454"/>
      <c r="J68" s="455"/>
      <c r="K68" s="147" t="str">
        <f t="shared" si="0"/>
        <v/>
      </c>
      <c r="L68" s="148" t="str">
        <f>IF(OR($D68="",$E68=""),"",VLOOKUP($Z68,Fiber_Req!$A$2:$I$24,4))</f>
        <v/>
      </c>
      <c r="M68" s="455"/>
      <c r="N68" s="147" t="str">
        <f t="shared" si="5"/>
        <v/>
      </c>
      <c r="O68" s="205" t="str">
        <f t="shared" si="6"/>
        <v/>
      </c>
      <c r="P68" s="205" t="str">
        <f>IF(OR($D68="",$E68="",AND($F68="",$G68="")),"",VLOOKUP($Z68,Wire_Req!$A$2:$K$24,5))</f>
        <v/>
      </c>
      <c r="Q68" s="205" t="str">
        <f t="shared" si="1"/>
        <v/>
      </c>
      <c r="R68" s="149" t="str">
        <f t="shared" si="2"/>
        <v/>
      </c>
      <c r="S68" s="150" t="str">
        <f t="shared" si="7"/>
        <v/>
      </c>
      <c r="T68" s="151"/>
      <c r="U68" s="453"/>
      <c r="V68" s="152" t="str">
        <f>IF(OR($D68="",$W68=""),"",$W68-VLOOKUP($Z68,Wire_Req!$A$2:$K$24,9))</f>
        <v/>
      </c>
      <c r="W68" s="453"/>
      <c r="X68" s="453"/>
      <c r="Y68" s="151"/>
      <c r="Z68" s="126" t="e">
        <f>VLOOKUP($D68,Wire_Req!$L$2:$M$4,2)+VLOOKUP($E68,Wire_Req!$N$2:$O$3,2)+IF($AA68=200,VLOOKUP($F68,Wire_Req!$P$2:$Q$16,2),IF($AA68=100,VLOOKUP($G68,Wire_Req!$P$2:$Q$16,2),0))</f>
        <v>#N/A</v>
      </c>
      <c r="AA68" s="126" t="e">
        <f>VLOOKUP($E68,Wire_Req!$N$2:$O$3,2)</f>
        <v>#N/A</v>
      </c>
      <c r="AB68" s="126" t="e">
        <f>IF($AA68=200,VLOOKUP($F68,Wire_Req!$P$2:$Q$16,2),IF($AA68=100,VLOOKUP($G68,Wire_Req!$P$2:$Q$16,2),0))</f>
        <v>#N/A</v>
      </c>
      <c r="AG68" s="203">
        <f t="shared" si="8"/>
        <v>662</v>
      </c>
      <c r="AH68" s="126" t="e">
        <f t="shared" si="3"/>
        <v>#N/A</v>
      </c>
      <c r="AI68" s="126" t="e">
        <f t="shared" si="4"/>
        <v>#N/A</v>
      </c>
    </row>
    <row r="69" spans="1:35" x14ac:dyDescent="0.25">
      <c r="A69" s="125"/>
      <c r="B69" s="453"/>
      <c r="C69" s="453"/>
      <c r="D69" s="454"/>
      <c r="E69" s="454"/>
      <c r="F69" s="454"/>
      <c r="G69" s="454"/>
      <c r="H69" s="454"/>
      <c r="I69" s="454"/>
      <c r="J69" s="455"/>
      <c r="K69" s="147" t="str">
        <f t="shared" si="0"/>
        <v/>
      </c>
      <c r="L69" s="148" t="str">
        <f>IF(OR($D69="",$E69=""),"",VLOOKUP($Z69,Fiber_Req!$A$2:$I$24,4))</f>
        <v/>
      </c>
      <c r="M69" s="455"/>
      <c r="N69" s="147" t="str">
        <f t="shared" si="5"/>
        <v/>
      </c>
      <c r="O69" s="205" t="str">
        <f t="shared" si="6"/>
        <v/>
      </c>
      <c r="P69" s="205" t="str">
        <f>IF(OR($D69="",$E69="",AND($F69="",$G69="")),"",VLOOKUP($Z69,Wire_Req!$A$2:$K$24,5))</f>
        <v/>
      </c>
      <c r="Q69" s="205" t="str">
        <f t="shared" si="1"/>
        <v/>
      </c>
      <c r="R69" s="149" t="str">
        <f t="shared" si="2"/>
        <v/>
      </c>
      <c r="S69" s="150" t="str">
        <f t="shared" si="7"/>
        <v/>
      </c>
      <c r="T69" s="151"/>
      <c r="U69" s="453"/>
      <c r="V69" s="152" t="str">
        <f>IF(OR($D69="",$W69=""),"",$W69-VLOOKUP($Z69,Wire_Req!$A$2:$K$24,9))</f>
        <v/>
      </c>
      <c r="W69" s="453"/>
      <c r="X69" s="453"/>
      <c r="Y69" s="151"/>
      <c r="Z69" s="126" t="e">
        <f>VLOOKUP($D69,Wire_Req!$L$2:$M$4,2)+VLOOKUP($E69,Wire_Req!$N$2:$O$3,2)+IF($AA69=200,VLOOKUP($F69,Wire_Req!$P$2:$Q$16,2),IF($AA69=100,VLOOKUP($G69,Wire_Req!$P$2:$Q$16,2),0))</f>
        <v>#N/A</v>
      </c>
      <c r="AA69" s="126" t="e">
        <f>VLOOKUP($E69,Wire_Req!$N$2:$O$3,2)</f>
        <v>#N/A</v>
      </c>
      <c r="AB69" s="126" t="e">
        <f>IF($AA69=200,VLOOKUP($F69,Wire_Req!$P$2:$Q$16,2),IF($AA69=100,VLOOKUP($G69,Wire_Req!$P$2:$Q$16,2),0))</f>
        <v>#N/A</v>
      </c>
      <c r="AG69" s="203">
        <f t="shared" si="8"/>
        <v>662</v>
      </c>
      <c r="AH69" s="126" t="e">
        <f t="shared" si="3"/>
        <v>#N/A</v>
      </c>
      <c r="AI69" s="126" t="e">
        <f t="shared" si="4"/>
        <v>#N/A</v>
      </c>
    </row>
    <row r="70" spans="1:35" x14ac:dyDescent="0.25">
      <c r="A70" s="125"/>
      <c r="B70" s="453"/>
      <c r="C70" s="453"/>
      <c r="D70" s="454"/>
      <c r="E70" s="454"/>
      <c r="F70" s="454"/>
      <c r="G70" s="454"/>
      <c r="H70" s="454"/>
      <c r="I70" s="454"/>
      <c r="J70" s="455"/>
      <c r="K70" s="147" t="str">
        <f t="shared" si="0"/>
        <v/>
      </c>
      <c r="L70" s="148" t="str">
        <f>IF(OR($D70="",$E70=""),"",VLOOKUP($Z70,Fiber_Req!$A$2:$I$24,4))</f>
        <v/>
      </c>
      <c r="M70" s="455"/>
      <c r="N70" s="147" t="str">
        <f t="shared" si="5"/>
        <v/>
      </c>
      <c r="O70" s="205" t="str">
        <f t="shared" si="6"/>
        <v/>
      </c>
      <c r="P70" s="205" t="str">
        <f>IF(OR($D70="",$E70="",AND($F70="",$G70="")),"",VLOOKUP($Z70,Wire_Req!$A$2:$K$24,5))</f>
        <v/>
      </c>
      <c r="Q70" s="205" t="str">
        <f t="shared" si="1"/>
        <v/>
      </c>
      <c r="R70" s="149" t="str">
        <f t="shared" si="2"/>
        <v/>
      </c>
      <c r="S70" s="150" t="str">
        <f t="shared" si="7"/>
        <v/>
      </c>
      <c r="T70" s="151"/>
      <c r="U70" s="453"/>
      <c r="V70" s="152" t="str">
        <f>IF(OR($D70="",$W70=""),"",$W70-VLOOKUP($Z70,Wire_Req!$A$2:$K$24,9))</f>
        <v/>
      </c>
      <c r="W70" s="453"/>
      <c r="X70" s="453"/>
      <c r="Y70" s="151"/>
      <c r="Z70" s="126" t="e">
        <f>VLOOKUP($D70,Wire_Req!$L$2:$M$4,2)+VLOOKUP($E70,Wire_Req!$N$2:$O$3,2)+IF($AA70=200,VLOOKUP($F70,Wire_Req!$P$2:$Q$16,2),IF($AA70=100,VLOOKUP($G70,Wire_Req!$P$2:$Q$16,2),0))</f>
        <v>#N/A</v>
      </c>
      <c r="AA70" s="126" t="e">
        <f>VLOOKUP($E70,Wire_Req!$N$2:$O$3,2)</f>
        <v>#N/A</v>
      </c>
      <c r="AB70" s="126" t="e">
        <f>IF($AA70=200,VLOOKUP($F70,Wire_Req!$P$2:$Q$16,2),IF($AA70=100,VLOOKUP($G70,Wire_Req!$P$2:$Q$16,2),0))</f>
        <v>#N/A</v>
      </c>
      <c r="AG70" s="203">
        <f t="shared" si="8"/>
        <v>662</v>
      </c>
      <c r="AH70" s="126" t="e">
        <f t="shared" si="3"/>
        <v>#N/A</v>
      </c>
      <c r="AI70" s="126" t="e">
        <f t="shared" si="4"/>
        <v>#N/A</v>
      </c>
    </row>
    <row r="71" spans="1:35" x14ac:dyDescent="0.25">
      <c r="A71" s="125"/>
      <c r="B71" s="453"/>
      <c r="C71" s="453"/>
      <c r="D71" s="454"/>
      <c r="E71" s="454"/>
      <c r="F71" s="454"/>
      <c r="G71" s="454"/>
      <c r="H71" s="454"/>
      <c r="I71" s="454"/>
      <c r="J71" s="455"/>
      <c r="K71" s="147" t="str">
        <f t="shared" si="0"/>
        <v/>
      </c>
      <c r="L71" s="148" t="str">
        <f>IF(OR($D71="",$E71=""),"",VLOOKUP($Z71,Fiber_Req!$A$2:$I$24,4))</f>
        <v/>
      </c>
      <c r="M71" s="455"/>
      <c r="N71" s="147" t="str">
        <f t="shared" si="5"/>
        <v/>
      </c>
      <c r="O71" s="205" t="str">
        <f t="shared" si="6"/>
        <v/>
      </c>
      <c r="P71" s="205" t="str">
        <f>IF(OR($D71="",$E71="",AND($F71="",$G71="")),"",VLOOKUP($Z71,Wire_Req!$A$2:$K$24,5))</f>
        <v/>
      </c>
      <c r="Q71" s="205" t="str">
        <f t="shared" si="1"/>
        <v/>
      </c>
      <c r="R71" s="149" t="str">
        <f t="shared" si="2"/>
        <v/>
      </c>
      <c r="S71" s="150" t="str">
        <f t="shared" si="7"/>
        <v/>
      </c>
      <c r="T71" s="151"/>
      <c r="U71" s="453"/>
      <c r="V71" s="152" t="str">
        <f>IF(OR($D71="",$W71=""),"",$W71-VLOOKUP($Z71,Wire_Req!$A$2:$K$24,9))</f>
        <v/>
      </c>
      <c r="W71" s="453"/>
      <c r="X71" s="453"/>
      <c r="Y71" s="151"/>
      <c r="Z71" s="126" t="e">
        <f>VLOOKUP($D71,Wire_Req!$L$2:$M$4,2)+VLOOKUP($E71,Wire_Req!$N$2:$O$3,2)+IF($AA71=200,VLOOKUP($F71,Wire_Req!$P$2:$Q$16,2),IF($AA71=100,VLOOKUP($G71,Wire_Req!$P$2:$Q$16,2),0))</f>
        <v>#N/A</v>
      </c>
      <c r="AA71" s="126" t="e">
        <f>VLOOKUP($E71,Wire_Req!$N$2:$O$3,2)</f>
        <v>#N/A</v>
      </c>
      <c r="AB71" s="126" t="e">
        <f>IF($AA71=200,VLOOKUP($F71,Wire_Req!$P$2:$Q$16,2),IF($AA71=100,VLOOKUP($G71,Wire_Req!$P$2:$Q$16,2),0))</f>
        <v>#N/A</v>
      </c>
      <c r="AG71" s="203">
        <f t="shared" si="8"/>
        <v>662</v>
      </c>
      <c r="AH71" s="126" t="e">
        <f t="shared" si="3"/>
        <v>#N/A</v>
      </c>
      <c r="AI71" s="126" t="e">
        <f t="shared" si="4"/>
        <v>#N/A</v>
      </c>
    </row>
    <row r="72" spans="1:35" x14ac:dyDescent="0.25">
      <c r="A72" s="125"/>
      <c r="B72" s="453"/>
      <c r="C72" s="453"/>
      <c r="D72" s="454"/>
      <c r="E72" s="454"/>
      <c r="F72" s="454"/>
      <c r="G72" s="454"/>
      <c r="H72" s="454"/>
      <c r="I72" s="454"/>
      <c r="J72" s="455"/>
      <c r="K72" s="147" t="str">
        <f t="shared" si="0"/>
        <v/>
      </c>
      <c r="L72" s="148" t="str">
        <f>IF(OR($D72="",$E72=""),"",VLOOKUP($Z72,Fiber_Req!$A$2:$I$24,4))</f>
        <v/>
      </c>
      <c r="M72" s="455"/>
      <c r="N72" s="147" t="str">
        <f t="shared" si="5"/>
        <v/>
      </c>
      <c r="O72" s="205" t="str">
        <f t="shared" si="6"/>
        <v/>
      </c>
      <c r="P72" s="205" t="str">
        <f>IF(OR($D72="",$E72="",AND($F72="",$G72="")),"",VLOOKUP($Z72,Wire_Req!$A$2:$K$24,5))</f>
        <v/>
      </c>
      <c r="Q72" s="205" t="str">
        <f t="shared" si="1"/>
        <v/>
      </c>
      <c r="R72" s="149" t="str">
        <f t="shared" si="2"/>
        <v/>
      </c>
      <c r="S72" s="150" t="str">
        <f t="shared" si="7"/>
        <v/>
      </c>
      <c r="T72" s="151"/>
      <c r="U72" s="453"/>
      <c r="V72" s="152" t="str">
        <f>IF(OR($D72="",$W72=""),"",$W72-VLOOKUP($Z72,Wire_Req!$A$2:$K$24,9))</f>
        <v/>
      </c>
      <c r="W72" s="453"/>
      <c r="X72" s="453"/>
      <c r="Y72" s="151"/>
      <c r="Z72" s="126" t="e">
        <f>VLOOKUP($D72,Wire_Req!$L$2:$M$4,2)+VLOOKUP($E72,Wire_Req!$N$2:$O$3,2)+IF($AA72=200,VLOOKUP($F72,Wire_Req!$P$2:$Q$16,2),IF($AA72=100,VLOOKUP($G72,Wire_Req!$P$2:$Q$16,2),0))</f>
        <v>#N/A</v>
      </c>
      <c r="AA72" s="126" t="e">
        <f>VLOOKUP($E72,Wire_Req!$N$2:$O$3,2)</f>
        <v>#N/A</v>
      </c>
      <c r="AB72" s="126" t="e">
        <f>IF($AA72=200,VLOOKUP($F72,Wire_Req!$P$2:$Q$16,2),IF($AA72=100,VLOOKUP($G72,Wire_Req!$P$2:$Q$16,2),0))</f>
        <v>#N/A</v>
      </c>
      <c r="AG72" s="203">
        <f t="shared" si="8"/>
        <v>662</v>
      </c>
      <c r="AH72" s="126" t="e">
        <f t="shared" si="3"/>
        <v>#N/A</v>
      </c>
      <c r="AI72" s="126" t="e">
        <f t="shared" si="4"/>
        <v>#N/A</v>
      </c>
    </row>
    <row r="73" spans="1:35" x14ac:dyDescent="0.25">
      <c r="A73" s="125"/>
      <c r="B73" s="453"/>
      <c r="C73" s="453"/>
      <c r="D73" s="454"/>
      <c r="E73" s="454"/>
      <c r="F73" s="454"/>
      <c r="G73" s="454"/>
      <c r="H73" s="454"/>
      <c r="I73" s="454"/>
      <c r="J73" s="455"/>
      <c r="K73" s="147" t="str">
        <f t="shared" si="0"/>
        <v/>
      </c>
      <c r="L73" s="148" t="str">
        <f>IF(OR($D73="",$E73=""),"",VLOOKUP($Z73,Fiber_Req!$A$2:$I$24,4))</f>
        <v/>
      </c>
      <c r="M73" s="455"/>
      <c r="N73" s="147" t="str">
        <f t="shared" si="5"/>
        <v/>
      </c>
      <c r="O73" s="205" t="str">
        <f t="shared" si="6"/>
        <v/>
      </c>
      <c r="P73" s="205" t="str">
        <f>IF(OR($D73="",$E73="",AND($F73="",$G73="")),"",VLOOKUP($Z73,Wire_Req!$A$2:$K$24,5))</f>
        <v/>
      </c>
      <c r="Q73" s="205" t="str">
        <f t="shared" si="1"/>
        <v/>
      </c>
      <c r="R73" s="149" t="str">
        <f t="shared" si="2"/>
        <v/>
      </c>
      <c r="S73" s="150" t="str">
        <f t="shared" si="7"/>
        <v/>
      </c>
      <c r="T73" s="151"/>
      <c r="U73" s="453"/>
      <c r="V73" s="152" t="str">
        <f>IF(OR($D73="",$W73=""),"",$W73-VLOOKUP($Z73,Wire_Req!$A$2:$K$24,9))</f>
        <v/>
      </c>
      <c r="W73" s="453"/>
      <c r="X73" s="453"/>
      <c r="Y73" s="151"/>
      <c r="Z73" s="126" t="e">
        <f>VLOOKUP($D73,Wire_Req!$L$2:$M$4,2)+VLOOKUP($E73,Wire_Req!$N$2:$O$3,2)+IF($AA73=200,VLOOKUP($F73,Wire_Req!$P$2:$Q$16,2),IF($AA73=100,VLOOKUP($G73,Wire_Req!$P$2:$Q$16,2),0))</f>
        <v>#N/A</v>
      </c>
      <c r="AA73" s="126" t="e">
        <f>VLOOKUP($E73,Wire_Req!$N$2:$O$3,2)</f>
        <v>#N/A</v>
      </c>
      <c r="AB73" s="126" t="e">
        <f>IF($AA73=200,VLOOKUP($F73,Wire_Req!$P$2:$Q$16,2),IF($AA73=100,VLOOKUP($G73,Wire_Req!$P$2:$Q$16,2),0))</f>
        <v>#N/A</v>
      </c>
      <c r="AG73" s="203">
        <f t="shared" si="8"/>
        <v>662</v>
      </c>
      <c r="AH73" s="126" t="e">
        <f t="shared" si="3"/>
        <v>#N/A</v>
      </c>
      <c r="AI73" s="126" t="e">
        <f t="shared" si="4"/>
        <v>#N/A</v>
      </c>
    </row>
    <row r="74" spans="1:35" x14ac:dyDescent="0.25">
      <c r="A74" s="125"/>
      <c r="B74" s="453"/>
      <c r="C74" s="453"/>
      <c r="D74" s="454"/>
      <c r="E74" s="454"/>
      <c r="F74" s="454"/>
      <c r="G74" s="454"/>
      <c r="H74" s="454"/>
      <c r="I74" s="454"/>
      <c r="J74" s="455"/>
      <c r="K74" s="147" t="str">
        <f t="shared" si="0"/>
        <v/>
      </c>
      <c r="L74" s="148" t="str">
        <f>IF(OR($D74="",$E74=""),"",VLOOKUP($Z74,Fiber_Req!$A$2:$I$24,4))</f>
        <v/>
      </c>
      <c r="M74" s="455"/>
      <c r="N74" s="147" t="str">
        <f t="shared" si="5"/>
        <v/>
      </c>
      <c r="O74" s="205" t="str">
        <f t="shared" si="6"/>
        <v/>
      </c>
      <c r="P74" s="205" t="str">
        <f>IF(OR($D74="",$E74="",AND($F74="",$G74="")),"",VLOOKUP($Z74,Wire_Req!$A$2:$K$24,5))</f>
        <v/>
      </c>
      <c r="Q74" s="205" t="str">
        <f t="shared" si="1"/>
        <v/>
      </c>
      <c r="R74" s="149" t="str">
        <f t="shared" si="2"/>
        <v/>
      </c>
      <c r="S74" s="150" t="str">
        <f t="shared" si="7"/>
        <v/>
      </c>
      <c r="T74" s="151"/>
      <c r="U74" s="453"/>
      <c r="V74" s="152" t="str">
        <f>IF(OR($D74="",$W74=""),"",$W74-VLOOKUP($Z74,Wire_Req!$A$2:$K$24,9))</f>
        <v/>
      </c>
      <c r="W74" s="453"/>
      <c r="X74" s="453"/>
      <c r="Y74" s="151"/>
      <c r="Z74" s="126" t="e">
        <f>VLOOKUP($D74,Wire_Req!$L$2:$M$4,2)+VLOOKUP($E74,Wire_Req!$N$2:$O$3,2)+IF($AA74=200,VLOOKUP($F74,Wire_Req!$P$2:$Q$16,2),IF($AA74=100,VLOOKUP($G74,Wire_Req!$P$2:$Q$16,2),0))</f>
        <v>#N/A</v>
      </c>
      <c r="AA74" s="126" t="e">
        <f>VLOOKUP($E74,Wire_Req!$N$2:$O$3,2)</f>
        <v>#N/A</v>
      </c>
      <c r="AB74" s="126" t="e">
        <f>IF($AA74=200,VLOOKUP($F74,Wire_Req!$P$2:$Q$16,2),IF($AA74=100,VLOOKUP($G74,Wire_Req!$P$2:$Q$16,2),0))</f>
        <v>#N/A</v>
      </c>
      <c r="AG74" s="203">
        <f t="shared" si="8"/>
        <v>662</v>
      </c>
      <c r="AH74" s="126" t="e">
        <f t="shared" si="3"/>
        <v>#N/A</v>
      </c>
      <c r="AI74" s="126" t="e">
        <f t="shared" si="4"/>
        <v>#N/A</v>
      </c>
    </row>
    <row r="75" spans="1:35" x14ac:dyDescent="0.25">
      <c r="A75" s="125"/>
      <c r="B75" s="453"/>
      <c r="C75" s="453"/>
      <c r="D75" s="454"/>
      <c r="E75" s="454"/>
      <c r="F75" s="454"/>
      <c r="G75" s="454"/>
      <c r="H75" s="454"/>
      <c r="I75" s="454"/>
      <c r="J75" s="455"/>
      <c r="K75" s="147" t="str">
        <f t="shared" si="0"/>
        <v/>
      </c>
      <c r="L75" s="148" t="str">
        <f>IF(OR($D75="",$E75=""),"",VLOOKUP($Z75,Fiber_Req!$A$2:$I$24,4))</f>
        <v/>
      </c>
      <c r="M75" s="455"/>
      <c r="N75" s="147" t="str">
        <f t="shared" si="5"/>
        <v/>
      </c>
      <c r="O75" s="205" t="str">
        <f t="shared" si="6"/>
        <v/>
      </c>
      <c r="P75" s="205" t="str">
        <f>IF(OR($D75="",$E75="",AND($F75="",$G75="")),"",VLOOKUP($Z75,Wire_Req!$A$2:$K$24,5))</f>
        <v/>
      </c>
      <c r="Q75" s="205" t="str">
        <f t="shared" si="1"/>
        <v/>
      </c>
      <c r="R75" s="149" t="str">
        <f t="shared" si="2"/>
        <v/>
      </c>
      <c r="S75" s="150" t="str">
        <f t="shared" si="7"/>
        <v/>
      </c>
      <c r="T75" s="151"/>
      <c r="U75" s="453"/>
      <c r="V75" s="152" t="str">
        <f>IF(OR($D75="",$W75=""),"",$W75-VLOOKUP($Z75,Wire_Req!$A$2:$K$24,9))</f>
        <v/>
      </c>
      <c r="W75" s="453"/>
      <c r="X75" s="453"/>
      <c r="Y75" s="151"/>
      <c r="Z75" s="126" t="e">
        <f>VLOOKUP($D75,Wire_Req!$L$2:$M$4,2)+VLOOKUP($E75,Wire_Req!$N$2:$O$3,2)+IF($AA75=200,VLOOKUP($F75,Wire_Req!$P$2:$Q$16,2),IF($AA75=100,VLOOKUP($G75,Wire_Req!$P$2:$Q$16,2),0))</f>
        <v>#N/A</v>
      </c>
      <c r="AA75" s="126" t="e">
        <f>VLOOKUP($E75,Wire_Req!$N$2:$O$3,2)</f>
        <v>#N/A</v>
      </c>
      <c r="AB75" s="126" t="e">
        <f>IF($AA75=200,VLOOKUP($F75,Wire_Req!$P$2:$Q$16,2),IF($AA75=100,VLOOKUP($G75,Wire_Req!$P$2:$Q$16,2),0))</f>
        <v>#N/A</v>
      </c>
      <c r="AG75" s="203">
        <f t="shared" si="8"/>
        <v>662</v>
      </c>
      <c r="AH75" s="126" t="e">
        <f t="shared" si="3"/>
        <v>#N/A</v>
      </c>
      <c r="AI75" s="126" t="e">
        <f t="shared" si="4"/>
        <v>#N/A</v>
      </c>
    </row>
    <row r="76" spans="1:35" x14ac:dyDescent="0.25">
      <c r="A76" s="125"/>
      <c r="B76" s="453"/>
      <c r="C76" s="453"/>
      <c r="D76" s="454"/>
      <c r="E76" s="454"/>
      <c r="F76" s="454"/>
      <c r="G76" s="454"/>
      <c r="H76" s="454"/>
      <c r="I76" s="454"/>
      <c r="J76" s="455"/>
      <c r="K76" s="147" t="str">
        <f t="shared" si="0"/>
        <v/>
      </c>
      <c r="L76" s="148" t="str">
        <f>IF(OR($D76="",$E76=""),"",VLOOKUP($Z76,Fiber_Req!$A$2:$I$24,4))</f>
        <v/>
      </c>
      <c r="M76" s="455"/>
      <c r="N76" s="147" t="str">
        <f t="shared" si="5"/>
        <v/>
      </c>
      <c r="O76" s="205" t="str">
        <f t="shared" si="6"/>
        <v/>
      </c>
      <c r="P76" s="205" t="str">
        <f>IF(OR($D76="",$E76="",AND($F76="",$G76="")),"",VLOOKUP($Z76,Wire_Req!$A$2:$K$24,5))</f>
        <v/>
      </c>
      <c r="Q76" s="205" t="str">
        <f t="shared" si="1"/>
        <v/>
      </c>
      <c r="R76" s="149" t="str">
        <f t="shared" si="2"/>
        <v/>
      </c>
      <c r="S76" s="150" t="str">
        <f t="shared" si="7"/>
        <v/>
      </c>
      <c r="T76" s="151"/>
      <c r="U76" s="453"/>
      <c r="V76" s="152" t="str">
        <f>IF(OR($D76="",$W76=""),"",$W76-VLOOKUP($Z76,Wire_Req!$A$2:$K$24,9))</f>
        <v/>
      </c>
      <c r="W76" s="453"/>
      <c r="X76" s="453"/>
      <c r="Y76" s="151"/>
      <c r="Z76" s="126" t="e">
        <f>VLOOKUP($D76,Wire_Req!$L$2:$M$4,2)+VLOOKUP($E76,Wire_Req!$N$2:$O$3,2)+IF($AA76=200,VLOOKUP($F76,Wire_Req!$P$2:$Q$16,2),IF($AA76=100,VLOOKUP($G76,Wire_Req!$P$2:$Q$16,2),0))</f>
        <v>#N/A</v>
      </c>
      <c r="AA76" s="126" t="e">
        <f>VLOOKUP($E76,Wire_Req!$N$2:$O$3,2)</f>
        <v>#N/A</v>
      </c>
      <c r="AB76" s="126" t="e">
        <f>IF($AA76=200,VLOOKUP($F76,Wire_Req!$P$2:$Q$16,2),IF($AA76=100,VLOOKUP($G76,Wire_Req!$P$2:$Q$16,2),0))</f>
        <v>#N/A</v>
      </c>
      <c r="AG76" s="203">
        <f t="shared" si="8"/>
        <v>662</v>
      </c>
      <c r="AH76" s="126" t="e">
        <f t="shared" si="3"/>
        <v>#N/A</v>
      </c>
      <c r="AI76" s="126" t="e">
        <f t="shared" si="4"/>
        <v>#N/A</v>
      </c>
    </row>
    <row r="77" spans="1:35" x14ac:dyDescent="0.25">
      <c r="A77" s="125"/>
      <c r="B77" s="453"/>
      <c r="C77" s="453"/>
      <c r="D77" s="454"/>
      <c r="E77" s="454"/>
      <c r="F77" s="454"/>
      <c r="G77" s="454"/>
      <c r="H77" s="454"/>
      <c r="I77" s="454"/>
      <c r="J77" s="455"/>
      <c r="K77" s="147" t="str">
        <f t="shared" si="0"/>
        <v/>
      </c>
      <c r="L77" s="148" t="str">
        <f>IF(OR($D77="",$E77=""),"",VLOOKUP($Z77,Fiber_Req!$A$2:$I$24,4))</f>
        <v/>
      </c>
      <c r="M77" s="455"/>
      <c r="N77" s="147" t="str">
        <f t="shared" si="5"/>
        <v/>
      </c>
      <c r="O77" s="205" t="str">
        <f t="shared" si="6"/>
        <v/>
      </c>
      <c r="P77" s="205" t="str">
        <f>IF(OR($D77="",$E77="",AND($F77="",$G77="")),"",VLOOKUP($Z77,Wire_Req!$A$2:$K$24,5))</f>
        <v/>
      </c>
      <c r="Q77" s="205" t="str">
        <f t="shared" si="1"/>
        <v/>
      </c>
      <c r="R77" s="149" t="str">
        <f t="shared" si="2"/>
        <v/>
      </c>
      <c r="S77" s="150" t="str">
        <f t="shared" si="7"/>
        <v/>
      </c>
      <c r="T77" s="151"/>
      <c r="U77" s="453"/>
      <c r="V77" s="152" t="str">
        <f>IF(OR($D77="",$W77=""),"",$W77-VLOOKUP($Z77,Wire_Req!$A$2:$K$24,9))</f>
        <v/>
      </c>
      <c r="W77" s="453"/>
      <c r="X77" s="453"/>
      <c r="Y77" s="151"/>
      <c r="Z77" s="126" t="e">
        <f>VLOOKUP($D77,Wire_Req!$L$2:$M$4,2)+VLOOKUP($E77,Wire_Req!$N$2:$O$3,2)+IF($AA77=200,VLOOKUP($F77,Wire_Req!$P$2:$Q$16,2),IF($AA77=100,VLOOKUP($G77,Wire_Req!$P$2:$Q$16,2),0))</f>
        <v>#N/A</v>
      </c>
      <c r="AA77" s="126" t="e">
        <f>VLOOKUP($E77,Wire_Req!$N$2:$O$3,2)</f>
        <v>#N/A</v>
      </c>
      <c r="AB77" s="126" t="e">
        <f>IF($AA77=200,VLOOKUP($F77,Wire_Req!$P$2:$Q$16,2),IF($AA77=100,VLOOKUP($G77,Wire_Req!$P$2:$Q$16,2),0))</f>
        <v>#N/A</v>
      </c>
      <c r="AG77" s="203">
        <f t="shared" si="8"/>
        <v>662</v>
      </c>
      <c r="AH77" s="126" t="e">
        <f t="shared" si="3"/>
        <v>#N/A</v>
      </c>
      <c r="AI77" s="126" t="e">
        <f t="shared" si="4"/>
        <v>#N/A</v>
      </c>
    </row>
    <row r="78" spans="1:35" x14ac:dyDescent="0.25">
      <c r="A78" s="125"/>
      <c r="B78" s="453"/>
      <c r="C78" s="453"/>
      <c r="D78" s="454"/>
      <c r="E78" s="454"/>
      <c r="F78" s="454"/>
      <c r="G78" s="454"/>
      <c r="H78" s="454"/>
      <c r="I78" s="454"/>
      <c r="J78" s="455"/>
      <c r="K78" s="147" t="str">
        <f t="shared" si="0"/>
        <v/>
      </c>
      <c r="L78" s="148" t="str">
        <f>IF(OR($D78="",$E78=""),"",VLOOKUP($Z78,Fiber_Req!$A$2:$I$24,4))</f>
        <v/>
      </c>
      <c r="M78" s="455"/>
      <c r="N78" s="147" t="str">
        <f t="shared" si="5"/>
        <v/>
      </c>
      <c r="O78" s="205" t="str">
        <f t="shared" si="6"/>
        <v/>
      </c>
      <c r="P78" s="205" t="str">
        <f>IF(OR($D78="",$E78="",AND($F78="",$G78="")),"",VLOOKUP($Z78,Wire_Req!$A$2:$K$24,5))</f>
        <v/>
      </c>
      <c r="Q78" s="205" t="str">
        <f t="shared" si="1"/>
        <v/>
      </c>
      <c r="R78" s="149" t="str">
        <f t="shared" si="2"/>
        <v/>
      </c>
      <c r="S78" s="150" t="str">
        <f t="shared" si="7"/>
        <v/>
      </c>
      <c r="T78" s="151"/>
      <c r="U78" s="453"/>
      <c r="V78" s="152" t="str">
        <f>IF(OR($D78="",$W78=""),"",$W78-VLOOKUP($Z78,Wire_Req!$A$2:$K$24,9))</f>
        <v/>
      </c>
      <c r="W78" s="453"/>
      <c r="X78" s="453"/>
      <c r="Y78" s="151"/>
      <c r="Z78" s="126" t="e">
        <f>VLOOKUP($D78,Wire_Req!$L$2:$M$4,2)+VLOOKUP($E78,Wire_Req!$N$2:$O$3,2)+IF($AA78=200,VLOOKUP($F78,Wire_Req!$P$2:$Q$16,2),IF($AA78=100,VLOOKUP($G78,Wire_Req!$P$2:$Q$16,2),0))</f>
        <v>#N/A</v>
      </c>
      <c r="AA78" s="126" t="e">
        <f>VLOOKUP($E78,Wire_Req!$N$2:$O$3,2)</f>
        <v>#N/A</v>
      </c>
      <c r="AB78" s="126" t="e">
        <f>IF($AA78=200,VLOOKUP($F78,Wire_Req!$P$2:$Q$16,2),IF($AA78=100,VLOOKUP($G78,Wire_Req!$P$2:$Q$16,2),0))</f>
        <v>#N/A</v>
      </c>
      <c r="AG78" s="203">
        <f t="shared" si="8"/>
        <v>662</v>
      </c>
      <c r="AH78" s="126" t="e">
        <f t="shared" si="3"/>
        <v>#N/A</v>
      </c>
      <c r="AI78" s="126" t="e">
        <f t="shared" si="4"/>
        <v>#N/A</v>
      </c>
    </row>
    <row r="79" spans="1:35" x14ac:dyDescent="0.25">
      <c r="A79" s="125"/>
      <c r="B79" s="453"/>
      <c r="C79" s="453"/>
      <c r="D79" s="454"/>
      <c r="E79" s="454"/>
      <c r="F79" s="454"/>
      <c r="G79" s="454"/>
      <c r="H79" s="454"/>
      <c r="I79" s="454"/>
      <c r="J79" s="455"/>
      <c r="K79" s="147" t="str">
        <f t="shared" si="0"/>
        <v/>
      </c>
      <c r="L79" s="148" t="str">
        <f>IF(OR($D79="",$E79=""),"",VLOOKUP($Z79,Fiber_Req!$A$2:$I$24,4))</f>
        <v/>
      </c>
      <c r="M79" s="455"/>
      <c r="N79" s="147" t="str">
        <f t="shared" si="5"/>
        <v/>
      </c>
      <c r="O79" s="205" t="str">
        <f t="shared" si="6"/>
        <v/>
      </c>
      <c r="P79" s="205" t="str">
        <f>IF(OR($D79="",$E79="",AND($F79="",$G79="")),"",VLOOKUP($Z79,Wire_Req!$A$2:$K$24,5))</f>
        <v/>
      </c>
      <c r="Q79" s="205" t="str">
        <f t="shared" si="1"/>
        <v/>
      </c>
      <c r="R79" s="149" t="str">
        <f t="shared" si="2"/>
        <v/>
      </c>
      <c r="S79" s="150" t="str">
        <f t="shared" si="7"/>
        <v/>
      </c>
      <c r="T79" s="151"/>
      <c r="U79" s="453"/>
      <c r="V79" s="152" t="str">
        <f>IF(OR($D79="",$W79=""),"",$W79-VLOOKUP($Z79,Wire_Req!$A$2:$K$24,9))</f>
        <v/>
      </c>
      <c r="W79" s="453"/>
      <c r="X79" s="453"/>
      <c r="Y79" s="151"/>
      <c r="Z79" s="126" t="e">
        <f>VLOOKUP($D79,Wire_Req!$L$2:$M$4,2)+VLOOKUP($E79,Wire_Req!$N$2:$O$3,2)+IF($AA79=200,VLOOKUP($F79,Wire_Req!$P$2:$Q$16,2),IF($AA79=100,VLOOKUP($G79,Wire_Req!$P$2:$Q$16,2),0))</f>
        <v>#N/A</v>
      </c>
      <c r="AA79" s="126" t="e">
        <f>VLOOKUP($E79,Wire_Req!$N$2:$O$3,2)</f>
        <v>#N/A</v>
      </c>
      <c r="AB79" s="126" t="e">
        <f>IF($AA79=200,VLOOKUP($F79,Wire_Req!$P$2:$Q$16,2),IF($AA79=100,VLOOKUP($G79,Wire_Req!$P$2:$Q$16,2),0))</f>
        <v>#N/A</v>
      </c>
      <c r="AG79" s="203">
        <f t="shared" si="8"/>
        <v>662</v>
      </c>
      <c r="AH79" s="126" t="e">
        <f t="shared" si="3"/>
        <v>#N/A</v>
      </c>
      <c r="AI79" s="126" t="e">
        <f t="shared" si="4"/>
        <v>#N/A</v>
      </c>
    </row>
    <row r="80" spans="1:35" x14ac:dyDescent="0.25">
      <c r="A80" s="125"/>
      <c r="B80" s="453"/>
      <c r="C80" s="453"/>
      <c r="D80" s="454"/>
      <c r="E80" s="454"/>
      <c r="F80" s="454"/>
      <c r="G80" s="454"/>
      <c r="H80" s="454"/>
      <c r="I80" s="454"/>
      <c r="J80" s="455"/>
      <c r="K80" s="147" t="str">
        <f t="shared" ref="K80:K143" si="9">IF(OR($D80="",$E80="",$L80="",$U80=""),"",$U80*$L80)</f>
        <v/>
      </c>
      <c r="L80" s="148" t="str">
        <f>IF(OR($D80="",$E80=""),"",VLOOKUP($Z80,Fiber_Req!$A$2:$I$24,4))</f>
        <v/>
      </c>
      <c r="M80" s="455"/>
      <c r="N80" s="147" t="str">
        <f t="shared" si="5"/>
        <v/>
      </c>
      <c r="O80" s="205" t="str">
        <f t="shared" si="6"/>
        <v/>
      </c>
      <c r="P80" s="205" t="str">
        <f>IF(OR($D80="",$E80="",AND($F80="",$G80="")),"",VLOOKUP($Z80,Wire_Req!$A$2:$K$24,5))</f>
        <v/>
      </c>
      <c r="Q80" s="205" t="str">
        <f t="shared" ref="Q80:Q143" si="10">IF(OR($D80="",$E80=""),"",IF($AI80=1,1.1-(0.1*$O80),IF($AI80=2,1.01-(0.07*$O80),IF($AI80=3,0.81-(0.15*LN($O80)),IF($AI80=4,IF($AH80=1,0.467-(0.0632*LN($O80)),IF($AH80=2,0.59-(0.076*LN($O80)),"")),"")))))</f>
        <v/>
      </c>
      <c r="R80" s="149" t="str">
        <f t="shared" ref="R80:R143" si="11">IF($D80="","",$O$6+X80)</f>
        <v/>
      </c>
      <c r="S80" s="150" t="str">
        <f t="shared" si="7"/>
        <v/>
      </c>
      <c r="T80" s="151"/>
      <c r="U80" s="453"/>
      <c r="V80" s="152" t="str">
        <f>IF(OR($D80="",$W80=""),"",$W80-VLOOKUP($Z80,Wire_Req!$A$2:$K$24,9))</f>
        <v/>
      </c>
      <c r="W80" s="453"/>
      <c r="X80" s="453"/>
      <c r="Y80" s="151"/>
      <c r="Z80" s="126" t="e">
        <f>VLOOKUP($D80,Wire_Req!$L$2:$M$4,2)+VLOOKUP($E80,Wire_Req!$N$2:$O$3,2)+IF($AA80=200,VLOOKUP($F80,Wire_Req!$P$2:$Q$16,2),IF($AA80=100,VLOOKUP($G80,Wire_Req!$P$2:$Q$16,2),0))</f>
        <v>#N/A</v>
      </c>
      <c r="AA80" s="126" t="e">
        <f>VLOOKUP($E80,Wire_Req!$N$2:$O$3,2)</f>
        <v>#N/A</v>
      </c>
      <c r="AB80" s="126" t="e">
        <f>IF($AA80=200,VLOOKUP($F80,Wire_Req!$P$2:$Q$16,2),IF($AA80=100,VLOOKUP($G80,Wire_Req!$P$2:$Q$16,2),0))</f>
        <v>#N/A</v>
      </c>
      <c r="AG80" s="203">
        <f t="shared" si="8"/>
        <v>662</v>
      </c>
      <c r="AH80" s="126" t="e">
        <f t="shared" si="3"/>
        <v>#N/A</v>
      </c>
      <c r="AI80" s="126" t="e">
        <f t="shared" ref="AI80:AI143" si="12">IF($AH80=2,IF($O80&lt;=3,1,IF(AND($O80&gt;3,$O80&lt;=7),2,IF(AND($O80&gt;7,$O80&lt;=19),3,IF(AND($O80&gt;19,$O80&lt;=331),4,"")))),IF($AH80=1,IF($O80&lt;=3,1,IF(AND($O80&gt;3,$O80&lt;=7),2,IF(AND($O80&gt;7,$O80&lt;=52),3,IF(AND($O80&gt;52,$O80&lt;=331),4,"")))),""))</f>
        <v>#N/A</v>
      </c>
    </row>
    <row r="81" spans="1:35" x14ac:dyDescent="0.25">
      <c r="A81" s="125"/>
      <c r="B81" s="453"/>
      <c r="C81" s="453"/>
      <c r="D81" s="454"/>
      <c r="E81" s="454"/>
      <c r="F81" s="454"/>
      <c r="G81" s="454"/>
      <c r="H81" s="454"/>
      <c r="I81" s="454"/>
      <c r="J81" s="455"/>
      <c r="K81" s="147" t="str">
        <f t="shared" si="9"/>
        <v/>
      </c>
      <c r="L81" s="148" t="str">
        <f>IF(OR($D81="",$E81=""),"",VLOOKUP($Z81,Fiber_Req!$A$2:$I$24,4))</f>
        <v/>
      </c>
      <c r="M81" s="455"/>
      <c r="N81" s="147" t="str">
        <f t="shared" ref="N81:N144" si="13">IF(OR($D81="",$E81="",$O81="",$Q81=""),"",$P81*$Q81)</f>
        <v/>
      </c>
      <c r="O81" s="205" t="str">
        <f t="shared" ref="O81:O144" si="14">IF(OR($D81="",$E81="",$H81=""),"",MIN($H81+(0.5*$I81),331))</f>
        <v/>
      </c>
      <c r="P81" s="205" t="str">
        <f>IF(OR($D81="",$E81="",AND($F81="",$G81="")),"",VLOOKUP($Z81,Wire_Req!$A$2:$K$24,5))</f>
        <v/>
      </c>
      <c r="Q81" s="205" t="str">
        <f t="shared" si="10"/>
        <v/>
      </c>
      <c r="R81" s="149" t="str">
        <f t="shared" si="11"/>
        <v/>
      </c>
      <c r="S81" s="150" t="str">
        <f t="shared" ref="S81:S144" si="15">IF(OR($D81="",$V81=""),"",$V81)</f>
        <v/>
      </c>
      <c r="T81" s="151"/>
      <c r="U81" s="453"/>
      <c r="V81" s="152" t="str">
        <f>IF(OR($D81="",$W81=""),"",$W81-VLOOKUP($Z81,Wire_Req!$A$2:$K$24,9))</f>
        <v/>
      </c>
      <c r="W81" s="453"/>
      <c r="X81" s="453"/>
      <c r="Y81" s="151"/>
      <c r="Z81" s="126" t="e">
        <f>VLOOKUP($D81,Wire_Req!$L$2:$M$4,2)+VLOOKUP($E81,Wire_Req!$N$2:$O$3,2)+IF($AA81=200,VLOOKUP($F81,Wire_Req!$P$2:$Q$16,2),IF($AA81=100,VLOOKUP($G81,Wire_Req!$P$2:$Q$16,2),0))</f>
        <v>#N/A</v>
      </c>
      <c r="AA81" s="126" t="e">
        <f>VLOOKUP($E81,Wire_Req!$N$2:$O$3,2)</f>
        <v>#N/A</v>
      </c>
      <c r="AB81" s="126" t="e">
        <f>IF($AA81=200,VLOOKUP($F81,Wire_Req!$P$2:$Q$16,2),IF($AA81=100,VLOOKUP($G81,Wire_Req!$P$2:$Q$16,2),0))</f>
        <v>#N/A</v>
      </c>
      <c r="AG81" s="203">
        <f t="shared" ref="AG81:AG144" si="16">(331-$H81)*2</f>
        <v>662</v>
      </c>
      <c r="AH81" s="126" t="e">
        <f t="shared" ref="AH81:AH144" si="17">IF($AB81&lt;=4,1,IF(AND($AB81&gt;=5,$AB81&lt;=15),2,""))</f>
        <v>#N/A</v>
      </c>
      <c r="AI81" s="126" t="e">
        <f t="shared" si="12"/>
        <v>#N/A</v>
      </c>
    </row>
    <row r="82" spans="1:35" x14ac:dyDescent="0.25">
      <c r="A82" s="125"/>
      <c r="B82" s="453"/>
      <c r="C82" s="453"/>
      <c r="D82" s="454"/>
      <c r="E82" s="454"/>
      <c r="F82" s="454"/>
      <c r="G82" s="454"/>
      <c r="H82" s="454"/>
      <c r="I82" s="454"/>
      <c r="J82" s="455"/>
      <c r="K82" s="147" t="str">
        <f t="shared" si="9"/>
        <v/>
      </c>
      <c r="L82" s="148" t="str">
        <f>IF(OR($D82="",$E82=""),"",VLOOKUP($Z82,Fiber_Req!$A$2:$I$24,4))</f>
        <v/>
      </c>
      <c r="M82" s="455"/>
      <c r="N82" s="147" t="str">
        <f t="shared" si="13"/>
        <v/>
      </c>
      <c r="O82" s="205" t="str">
        <f t="shared" si="14"/>
        <v/>
      </c>
      <c r="P82" s="205" t="str">
        <f>IF(OR($D82="",$E82="",AND($F82="",$G82="")),"",VLOOKUP($Z82,Wire_Req!$A$2:$K$24,5))</f>
        <v/>
      </c>
      <c r="Q82" s="205" t="str">
        <f t="shared" si="10"/>
        <v/>
      </c>
      <c r="R82" s="149" t="str">
        <f t="shared" si="11"/>
        <v/>
      </c>
      <c r="S82" s="150" t="str">
        <f t="shared" si="15"/>
        <v/>
      </c>
      <c r="T82" s="151"/>
      <c r="U82" s="453"/>
      <c r="V82" s="152" t="str">
        <f>IF(OR($D82="",$W82=""),"",$W82-VLOOKUP($Z82,Wire_Req!$A$2:$K$24,9))</f>
        <v/>
      </c>
      <c r="W82" s="453"/>
      <c r="X82" s="453"/>
      <c r="Y82" s="151"/>
      <c r="Z82" s="126" t="e">
        <f>VLOOKUP($D82,Wire_Req!$L$2:$M$4,2)+VLOOKUP($E82,Wire_Req!$N$2:$O$3,2)+IF($AA82=200,VLOOKUP($F82,Wire_Req!$P$2:$Q$16,2),IF($AA82=100,VLOOKUP($G82,Wire_Req!$P$2:$Q$16,2),0))</f>
        <v>#N/A</v>
      </c>
      <c r="AA82" s="126" t="e">
        <f>VLOOKUP($E82,Wire_Req!$N$2:$O$3,2)</f>
        <v>#N/A</v>
      </c>
      <c r="AB82" s="126" t="e">
        <f>IF($AA82=200,VLOOKUP($F82,Wire_Req!$P$2:$Q$16,2),IF($AA82=100,VLOOKUP($G82,Wire_Req!$P$2:$Q$16,2),0))</f>
        <v>#N/A</v>
      </c>
      <c r="AG82" s="203">
        <f t="shared" si="16"/>
        <v>662</v>
      </c>
      <c r="AH82" s="126" t="e">
        <f t="shared" si="17"/>
        <v>#N/A</v>
      </c>
      <c r="AI82" s="126" t="e">
        <f t="shared" si="12"/>
        <v>#N/A</v>
      </c>
    </row>
    <row r="83" spans="1:35" x14ac:dyDescent="0.25">
      <c r="A83" s="125"/>
      <c r="B83" s="453"/>
      <c r="C83" s="453"/>
      <c r="D83" s="454"/>
      <c r="E83" s="454"/>
      <c r="F83" s="454"/>
      <c r="G83" s="454"/>
      <c r="H83" s="454"/>
      <c r="I83" s="454"/>
      <c r="J83" s="455"/>
      <c r="K83" s="147" t="str">
        <f t="shared" si="9"/>
        <v/>
      </c>
      <c r="L83" s="148" t="str">
        <f>IF(OR($D83="",$E83=""),"",VLOOKUP($Z83,Fiber_Req!$A$2:$I$24,4))</f>
        <v/>
      </c>
      <c r="M83" s="455"/>
      <c r="N83" s="147" t="str">
        <f t="shared" si="13"/>
        <v/>
      </c>
      <c r="O83" s="205" t="str">
        <f t="shared" si="14"/>
        <v/>
      </c>
      <c r="P83" s="205" t="str">
        <f>IF(OR($D83="",$E83="",AND($F83="",$G83="")),"",VLOOKUP($Z83,Wire_Req!$A$2:$K$24,5))</f>
        <v/>
      </c>
      <c r="Q83" s="205" t="str">
        <f t="shared" si="10"/>
        <v/>
      </c>
      <c r="R83" s="149" t="str">
        <f t="shared" si="11"/>
        <v/>
      </c>
      <c r="S83" s="150" t="str">
        <f t="shared" si="15"/>
        <v/>
      </c>
      <c r="T83" s="151"/>
      <c r="U83" s="453"/>
      <c r="V83" s="152" t="str">
        <f>IF(OR($D83="",$W83=""),"",$W83-VLOOKUP($Z83,Wire_Req!$A$2:$K$24,9))</f>
        <v/>
      </c>
      <c r="W83" s="453"/>
      <c r="X83" s="453"/>
      <c r="Y83" s="151"/>
      <c r="Z83" s="126" t="e">
        <f>VLOOKUP($D83,Wire_Req!$L$2:$M$4,2)+VLOOKUP($E83,Wire_Req!$N$2:$O$3,2)+IF($AA83=200,VLOOKUP($F83,Wire_Req!$P$2:$Q$16,2),IF($AA83=100,VLOOKUP($G83,Wire_Req!$P$2:$Q$16,2),0))</f>
        <v>#N/A</v>
      </c>
      <c r="AA83" s="126" t="e">
        <f>VLOOKUP($E83,Wire_Req!$N$2:$O$3,2)</f>
        <v>#N/A</v>
      </c>
      <c r="AB83" s="126" t="e">
        <f>IF($AA83=200,VLOOKUP($F83,Wire_Req!$P$2:$Q$16,2),IF($AA83=100,VLOOKUP($G83,Wire_Req!$P$2:$Q$16,2),0))</f>
        <v>#N/A</v>
      </c>
      <c r="AG83" s="203">
        <f t="shared" si="16"/>
        <v>662</v>
      </c>
      <c r="AH83" s="126" t="e">
        <f t="shared" si="17"/>
        <v>#N/A</v>
      </c>
      <c r="AI83" s="126" t="e">
        <f t="shared" si="12"/>
        <v>#N/A</v>
      </c>
    </row>
    <row r="84" spans="1:35" x14ac:dyDescent="0.25">
      <c r="A84" s="125"/>
      <c r="B84" s="453"/>
      <c r="C84" s="453"/>
      <c r="D84" s="454"/>
      <c r="E84" s="454"/>
      <c r="F84" s="454"/>
      <c r="G84" s="454"/>
      <c r="H84" s="454"/>
      <c r="I84" s="454"/>
      <c r="J84" s="455"/>
      <c r="K84" s="147" t="str">
        <f t="shared" si="9"/>
        <v/>
      </c>
      <c r="L84" s="148" t="str">
        <f>IF(OR($D84="",$E84=""),"",VLOOKUP($Z84,Fiber_Req!$A$2:$I$24,4))</f>
        <v/>
      </c>
      <c r="M84" s="455"/>
      <c r="N84" s="147" t="str">
        <f t="shared" si="13"/>
        <v/>
      </c>
      <c r="O84" s="205" t="str">
        <f t="shared" si="14"/>
        <v/>
      </c>
      <c r="P84" s="205" t="str">
        <f>IF(OR($D84="",$E84="",AND($F84="",$G84="")),"",VLOOKUP($Z84,Wire_Req!$A$2:$K$24,5))</f>
        <v/>
      </c>
      <c r="Q84" s="205" t="str">
        <f t="shared" si="10"/>
        <v/>
      </c>
      <c r="R84" s="149" t="str">
        <f t="shared" si="11"/>
        <v/>
      </c>
      <c r="S84" s="150" t="str">
        <f t="shared" si="15"/>
        <v/>
      </c>
      <c r="T84" s="151"/>
      <c r="U84" s="453"/>
      <c r="V84" s="152" t="str">
        <f>IF(OR($D84="",$W84=""),"",$W84-VLOOKUP($Z84,Wire_Req!$A$2:$K$24,9))</f>
        <v/>
      </c>
      <c r="W84" s="453"/>
      <c r="X84" s="453"/>
      <c r="Y84" s="151"/>
      <c r="Z84" s="126" t="e">
        <f>VLOOKUP($D84,Wire_Req!$L$2:$M$4,2)+VLOOKUP($E84,Wire_Req!$N$2:$O$3,2)+IF($AA84=200,VLOOKUP($F84,Wire_Req!$P$2:$Q$16,2),IF($AA84=100,VLOOKUP($G84,Wire_Req!$P$2:$Q$16,2),0))</f>
        <v>#N/A</v>
      </c>
      <c r="AA84" s="126" t="e">
        <f>VLOOKUP($E84,Wire_Req!$N$2:$O$3,2)</f>
        <v>#N/A</v>
      </c>
      <c r="AB84" s="126" t="e">
        <f>IF($AA84=200,VLOOKUP($F84,Wire_Req!$P$2:$Q$16,2),IF($AA84=100,VLOOKUP($G84,Wire_Req!$P$2:$Q$16,2),0))</f>
        <v>#N/A</v>
      </c>
      <c r="AG84" s="203">
        <f t="shared" si="16"/>
        <v>662</v>
      </c>
      <c r="AH84" s="126" t="e">
        <f t="shared" si="17"/>
        <v>#N/A</v>
      </c>
      <c r="AI84" s="126" t="e">
        <f t="shared" si="12"/>
        <v>#N/A</v>
      </c>
    </row>
    <row r="85" spans="1:35" x14ac:dyDescent="0.25">
      <c r="A85" s="125"/>
      <c r="B85" s="453"/>
      <c r="C85" s="453"/>
      <c r="D85" s="454"/>
      <c r="E85" s="454"/>
      <c r="F85" s="454"/>
      <c r="G85" s="454"/>
      <c r="H85" s="454"/>
      <c r="I85" s="454"/>
      <c r="J85" s="455"/>
      <c r="K85" s="147" t="str">
        <f t="shared" si="9"/>
        <v/>
      </c>
      <c r="L85" s="148" t="str">
        <f>IF(OR($D85="",$E85=""),"",VLOOKUP($Z85,Fiber_Req!$A$2:$I$24,4))</f>
        <v/>
      </c>
      <c r="M85" s="455"/>
      <c r="N85" s="147" t="str">
        <f t="shared" si="13"/>
        <v/>
      </c>
      <c r="O85" s="205" t="str">
        <f t="shared" si="14"/>
        <v/>
      </c>
      <c r="P85" s="205" t="str">
        <f>IF(OR($D85="",$E85="",AND($F85="",$G85="")),"",VLOOKUP($Z85,Wire_Req!$A$2:$K$24,5))</f>
        <v/>
      </c>
      <c r="Q85" s="205" t="str">
        <f t="shared" si="10"/>
        <v/>
      </c>
      <c r="R85" s="149" t="str">
        <f t="shared" si="11"/>
        <v/>
      </c>
      <c r="S85" s="150" t="str">
        <f t="shared" si="15"/>
        <v/>
      </c>
      <c r="T85" s="151"/>
      <c r="U85" s="453"/>
      <c r="V85" s="152" t="str">
        <f>IF(OR($D85="",$W85=""),"",$W85-VLOOKUP($Z85,Wire_Req!$A$2:$K$24,9))</f>
        <v/>
      </c>
      <c r="W85" s="453"/>
      <c r="X85" s="453"/>
      <c r="Y85" s="151"/>
      <c r="Z85" s="126" t="e">
        <f>VLOOKUP($D85,Wire_Req!$L$2:$M$4,2)+VLOOKUP($E85,Wire_Req!$N$2:$O$3,2)+IF($AA85=200,VLOOKUP($F85,Wire_Req!$P$2:$Q$16,2),IF($AA85=100,VLOOKUP($G85,Wire_Req!$P$2:$Q$16,2),0))</f>
        <v>#N/A</v>
      </c>
      <c r="AA85" s="126" t="e">
        <f>VLOOKUP($E85,Wire_Req!$N$2:$O$3,2)</f>
        <v>#N/A</v>
      </c>
      <c r="AB85" s="126" t="e">
        <f>IF($AA85=200,VLOOKUP($F85,Wire_Req!$P$2:$Q$16,2),IF($AA85=100,VLOOKUP($G85,Wire_Req!$P$2:$Q$16,2),0))</f>
        <v>#N/A</v>
      </c>
      <c r="AG85" s="203">
        <f t="shared" si="16"/>
        <v>662</v>
      </c>
      <c r="AH85" s="126" t="e">
        <f t="shared" si="17"/>
        <v>#N/A</v>
      </c>
      <c r="AI85" s="126" t="e">
        <f t="shared" si="12"/>
        <v>#N/A</v>
      </c>
    </row>
    <row r="86" spans="1:35" x14ac:dyDescent="0.25">
      <c r="A86" s="125"/>
      <c r="B86" s="453"/>
      <c r="C86" s="453"/>
      <c r="D86" s="454"/>
      <c r="E86" s="454"/>
      <c r="F86" s="454"/>
      <c r="G86" s="454"/>
      <c r="H86" s="454"/>
      <c r="I86" s="454"/>
      <c r="J86" s="455"/>
      <c r="K86" s="147" t="str">
        <f t="shared" si="9"/>
        <v/>
      </c>
      <c r="L86" s="148" t="str">
        <f>IF(OR($D86="",$E86=""),"",VLOOKUP($Z86,Fiber_Req!$A$2:$I$24,4))</f>
        <v/>
      </c>
      <c r="M86" s="455"/>
      <c r="N86" s="147" t="str">
        <f t="shared" si="13"/>
        <v/>
      </c>
      <c r="O86" s="205" t="str">
        <f t="shared" si="14"/>
        <v/>
      </c>
      <c r="P86" s="205" t="str">
        <f>IF(OR($D86="",$E86="",AND($F86="",$G86="")),"",VLOOKUP($Z86,Wire_Req!$A$2:$K$24,5))</f>
        <v/>
      </c>
      <c r="Q86" s="205" t="str">
        <f t="shared" si="10"/>
        <v/>
      </c>
      <c r="R86" s="149" t="str">
        <f t="shared" si="11"/>
        <v/>
      </c>
      <c r="S86" s="150" t="str">
        <f t="shared" si="15"/>
        <v/>
      </c>
      <c r="T86" s="151"/>
      <c r="U86" s="453"/>
      <c r="V86" s="152" t="str">
        <f>IF(OR($D86="",$W86=""),"",$W86-VLOOKUP($Z86,Wire_Req!$A$2:$K$24,9))</f>
        <v/>
      </c>
      <c r="W86" s="453"/>
      <c r="X86" s="453"/>
      <c r="Y86" s="151"/>
      <c r="Z86" s="126" t="e">
        <f>VLOOKUP($D86,Wire_Req!$L$2:$M$4,2)+VLOOKUP($E86,Wire_Req!$N$2:$O$3,2)+IF($AA86=200,VLOOKUP($F86,Wire_Req!$P$2:$Q$16,2),IF($AA86=100,VLOOKUP($G86,Wire_Req!$P$2:$Q$16,2),0))</f>
        <v>#N/A</v>
      </c>
      <c r="AA86" s="126" t="e">
        <f>VLOOKUP($E86,Wire_Req!$N$2:$O$3,2)</f>
        <v>#N/A</v>
      </c>
      <c r="AB86" s="126" t="e">
        <f>IF($AA86=200,VLOOKUP($F86,Wire_Req!$P$2:$Q$16,2),IF($AA86=100,VLOOKUP($G86,Wire_Req!$P$2:$Q$16,2),0))</f>
        <v>#N/A</v>
      </c>
      <c r="AG86" s="203">
        <f t="shared" si="16"/>
        <v>662</v>
      </c>
      <c r="AH86" s="126" t="e">
        <f t="shared" si="17"/>
        <v>#N/A</v>
      </c>
      <c r="AI86" s="126" t="e">
        <f t="shared" si="12"/>
        <v>#N/A</v>
      </c>
    </row>
    <row r="87" spans="1:35" x14ac:dyDescent="0.25">
      <c r="A87" s="125"/>
      <c r="B87" s="453"/>
      <c r="C87" s="453"/>
      <c r="D87" s="454"/>
      <c r="E87" s="454"/>
      <c r="F87" s="454"/>
      <c r="G87" s="454"/>
      <c r="H87" s="454"/>
      <c r="I87" s="454"/>
      <c r="J87" s="455"/>
      <c r="K87" s="147" t="str">
        <f t="shared" si="9"/>
        <v/>
      </c>
      <c r="L87" s="148" t="str">
        <f>IF(OR($D87="",$E87=""),"",VLOOKUP($Z87,Fiber_Req!$A$2:$I$24,4))</f>
        <v/>
      </c>
      <c r="M87" s="455"/>
      <c r="N87" s="147" t="str">
        <f t="shared" si="13"/>
        <v/>
      </c>
      <c r="O87" s="205" t="str">
        <f t="shared" si="14"/>
        <v/>
      </c>
      <c r="P87" s="205" t="str">
        <f>IF(OR($D87="",$E87="",AND($F87="",$G87="")),"",VLOOKUP($Z87,Wire_Req!$A$2:$K$24,5))</f>
        <v/>
      </c>
      <c r="Q87" s="205" t="str">
        <f t="shared" si="10"/>
        <v/>
      </c>
      <c r="R87" s="149" t="str">
        <f t="shared" si="11"/>
        <v/>
      </c>
      <c r="S87" s="150" t="str">
        <f t="shared" si="15"/>
        <v/>
      </c>
      <c r="T87" s="151"/>
      <c r="U87" s="453"/>
      <c r="V87" s="152" t="str">
        <f>IF(OR($D87="",$W87=""),"",$W87-VLOOKUP($Z87,Wire_Req!$A$2:$K$24,9))</f>
        <v/>
      </c>
      <c r="W87" s="453"/>
      <c r="X87" s="453"/>
      <c r="Y87" s="151"/>
      <c r="Z87" s="126" t="e">
        <f>VLOOKUP($D87,Wire_Req!$L$2:$M$4,2)+VLOOKUP($E87,Wire_Req!$N$2:$O$3,2)+IF($AA87=200,VLOOKUP($F87,Wire_Req!$P$2:$Q$16,2),IF($AA87=100,VLOOKUP($G87,Wire_Req!$P$2:$Q$16,2),0))</f>
        <v>#N/A</v>
      </c>
      <c r="AA87" s="126" t="e">
        <f>VLOOKUP($E87,Wire_Req!$N$2:$O$3,2)</f>
        <v>#N/A</v>
      </c>
      <c r="AB87" s="126" t="e">
        <f>IF($AA87=200,VLOOKUP($F87,Wire_Req!$P$2:$Q$16,2),IF($AA87=100,VLOOKUP($G87,Wire_Req!$P$2:$Q$16,2),0))</f>
        <v>#N/A</v>
      </c>
      <c r="AG87" s="203">
        <f t="shared" si="16"/>
        <v>662</v>
      </c>
      <c r="AH87" s="126" t="e">
        <f t="shared" si="17"/>
        <v>#N/A</v>
      </c>
      <c r="AI87" s="126" t="e">
        <f t="shared" si="12"/>
        <v>#N/A</v>
      </c>
    </row>
    <row r="88" spans="1:35" x14ac:dyDescent="0.25">
      <c r="A88" s="125"/>
      <c r="B88" s="453"/>
      <c r="C88" s="453"/>
      <c r="D88" s="454"/>
      <c r="E88" s="454"/>
      <c r="F88" s="454"/>
      <c r="G88" s="454"/>
      <c r="H88" s="454"/>
      <c r="I88" s="454"/>
      <c r="J88" s="455"/>
      <c r="K88" s="147" t="str">
        <f t="shared" si="9"/>
        <v/>
      </c>
      <c r="L88" s="148" t="str">
        <f>IF(OR($D88="",$E88=""),"",VLOOKUP($Z88,Fiber_Req!$A$2:$I$24,4))</f>
        <v/>
      </c>
      <c r="M88" s="455"/>
      <c r="N88" s="147" t="str">
        <f t="shared" si="13"/>
        <v/>
      </c>
      <c r="O88" s="205" t="str">
        <f t="shared" si="14"/>
        <v/>
      </c>
      <c r="P88" s="205" t="str">
        <f>IF(OR($D88="",$E88="",AND($F88="",$G88="")),"",VLOOKUP($Z88,Wire_Req!$A$2:$K$24,5))</f>
        <v/>
      </c>
      <c r="Q88" s="205" t="str">
        <f t="shared" si="10"/>
        <v/>
      </c>
      <c r="R88" s="149" t="str">
        <f t="shared" si="11"/>
        <v/>
      </c>
      <c r="S88" s="150" t="str">
        <f t="shared" si="15"/>
        <v/>
      </c>
      <c r="T88" s="151"/>
      <c r="U88" s="453"/>
      <c r="V88" s="152" t="str">
        <f>IF(OR($D88="",$W88=""),"",$W88-VLOOKUP($Z88,Wire_Req!$A$2:$K$24,9))</f>
        <v/>
      </c>
      <c r="W88" s="453"/>
      <c r="X88" s="453"/>
      <c r="Y88" s="151"/>
      <c r="Z88" s="126" t="e">
        <f>VLOOKUP($D88,Wire_Req!$L$2:$M$4,2)+VLOOKUP($E88,Wire_Req!$N$2:$O$3,2)+IF($AA88=200,VLOOKUP($F88,Wire_Req!$P$2:$Q$16,2),IF($AA88=100,VLOOKUP($G88,Wire_Req!$P$2:$Q$16,2),0))</f>
        <v>#N/A</v>
      </c>
      <c r="AA88" s="126" t="e">
        <f>VLOOKUP($E88,Wire_Req!$N$2:$O$3,2)</f>
        <v>#N/A</v>
      </c>
      <c r="AB88" s="126" t="e">
        <f>IF($AA88=200,VLOOKUP($F88,Wire_Req!$P$2:$Q$16,2),IF($AA88=100,VLOOKUP($G88,Wire_Req!$P$2:$Q$16,2),0))</f>
        <v>#N/A</v>
      </c>
      <c r="AG88" s="203">
        <f t="shared" si="16"/>
        <v>662</v>
      </c>
      <c r="AH88" s="126" t="e">
        <f t="shared" si="17"/>
        <v>#N/A</v>
      </c>
      <c r="AI88" s="126" t="e">
        <f t="shared" si="12"/>
        <v>#N/A</v>
      </c>
    </row>
    <row r="89" spans="1:35" x14ac:dyDescent="0.25">
      <c r="A89" s="125"/>
      <c r="B89" s="453"/>
      <c r="C89" s="453"/>
      <c r="D89" s="454"/>
      <c r="E89" s="454"/>
      <c r="F89" s="454"/>
      <c r="G89" s="454"/>
      <c r="H89" s="454"/>
      <c r="I89" s="454"/>
      <c r="J89" s="455"/>
      <c r="K89" s="147" t="str">
        <f t="shared" si="9"/>
        <v/>
      </c>
      <c r="L89" s="148" t="str">
        <f>IF(OR($D89="",$E89=""),"",VLOOKUP($Z89,Fiber_Req!$A$2:$I$24,4))</f>
        <v/>
      </c>
      <c r="M89" s="455"/>
      <c r="N89" s="147" t="str">
        <f t="shared" si="13"/>
        <v/>
      </c>
      <c r="O89" s="205" t="str">
        <f t="shared" si="14"/>
        <v/>
      </c>
      <c r="P89" s="205" t="str">
        <f>IF(OR($D89="",$E89="",AND($F89="",$G89="")),"",VLOOKUP($Z89,Wire_Req!$A$2:$K$24,5))</f>
        <v/>
      </c>
      <c r="Q89" s="205" t="str">
        <f t="shared" si="10"/>
        <v/>
      </c>
      <c r="R89" s="149" t="str">
        <f t="shared" si="11"/>
        <v/>
      </c>
      <c r="S89" s="150" t="str">
        <f t="shared" si="15"/>
        <v/>
      </c>
      <c r="T89" s="151"/>
      <c r="U89" s="453"/>
      <c r="V89" s="152" t="str">
        <f>IF(OR($D89="",$W89=""),"",$W89-VLOOKUP($Z89,Wire_Req!$A$2:$K$24,9))</f>
        <v/>
      </c>
      <c r="W89" s="453"/>
      <c r="X89" s="453"/>
      <c r="Y89" s="151"/>
      <c r="Z89" s="126" t="e">
        <f>VLOOKUP($D89,Wire_Req!$L$2:$M$4,2)+VLOOKUP($E89,Wire_Req!$N$2:$O$3,2)+IF($AA89=200,VLOOKUP($F89,Wire_Req!$P$2:$Q$16,2),IF($AA89=100,VLOOKUP($G89,Wire_Req!$P$2:$Q$16,2),0))</f>
        <v>#N/A</v>
      </c>
      <c r="AA89" s="126" t="e">
        <f>VLOOKUP($E89,Wire_Req!$N$2:$O$3,2)</f>
        <v>#N/A</v>
      </c>
      <c r="AB89" s="126" t="e">
        <f>IF($AA89=200,VLOOKUP($F89,Wire_Req!$P$2:$Q$16,2),IF($AA89=100,VLOOKUP($G89,Wire_Req!$P$2:$Q$16,2),0))</f>
        <v>#N/A</v>
      </c>
      <c r="AG89" s="203">
        <f t="shared" si="16"/>
        <v>662</v>
      </c>
      <c r="AH89" s="126" t="e">
        <f t="shared" si="17"/>
        <v>#N/A</v>
      </c>
      <c r="AI89" s="126" t="e">
        <f t="shared" si="12"/>
        <v>#N/A</v>
      </c>
    </row>
    <row r="90" spans="1:35" x14ac:dyDescent="0.25">
      <c r="A90" s="125"/>
      <c r="B90" s="453"/>
      <c r="C90" s="453"/>
      <c r="D90" s="454"/>
      <c r="E90" s="454"/>
      <c r="F90" s="454"/>
      <c r="G90" s="454"/>
      <c r="H90" s="454"/>
      <c r="I90" s="454"/>
      <c r="J90" s="455"/>
      <c r="K90" s="147" t="str">
        <f t="shared" si="9"/>
        <v/>
      </c>
      <c r="L90" s="148" t="str">
        <f>IF(OR($D90="",$E90=""),"",VLOOKUP($Z90,Fiber_Req!$A$2:$I$24,4))</f>
        <v/>
      </c>
      <c r="M90" s="455"/>
      <c r="N90" s="147" t="str">
        <f t="shared" si="13"/>
        <v/>
      </c>
      <c r="O90" s="205" t="str">
        <f t="shared" si="14"/>
        <v/>
      </c>
      <c r="P90" s="205" t="str">
        <f>IF(OR($D90="",$E90="",AND($F90="",$G90="")),"",VLOOKUP($Z90,Wire_Req!$A$2:$K$24,5))</f>
        <v/>
      </c>
      <c r="Q90" s="205" t="str">
        <f t="shared" si="10"/>
        <v/>
      </c>
      <c r="R90" s="149" t="str">
        <f t="shared" si="11"/>
        <v/>
      </c>
      <c r="S90" s="150" t="str">
        <f t="shared" si="15"/>
        <v/>
      </c>
      <c r="T90" s="151"/>
      <c r="U90" s="453"/>
      <c r="V90" s="152" t="str">
        <f>IF(OR($D90="",$W90=""),"",$W90-VLOOKUP($Z90,Wire_Req!$A$2:$K$24,9))</f>
        <v/>
      </c>
      <c r="W90" s="453"/>
      <c r="X90" s="453"/>
      <c r="Y90" s="151"/>
      <c r="Z90" s="126" t="e">
        <f>VLOOKUP($D90,Wire_Req!$L$2:$M$4,2)+VLOOKUP($E90,Wire_Req!$N$2:$O$3,2)+IF($AA90=200,VLOOKUP($F90,Wire_Req!$P$2:$Q$16,2),IF($AA90=100,VLOOKUP($G90,Wire_Req!$P$2:$Q$16,2),0))</f>
        <v>#N/A</v>
      </c>
      <c r="AA90" s="126" t="e">
        <f>VLOOKUP($E90,Wire_Req!$N$2:$O$3,2)</f>
        <v>#N/A</v>
      </c>
      <c r="AB90" s="126" t="e">
        <f>IF($AA90=200,VLOOKUP($F90,Wire_Req!$P$2:$Q$16,2),IF($AA90=100,VLOOKUP($G90,Wire_Req!$P$2:$Q$16,2),0))</f>
        <v>#N/A</v>
      </c>
      <c r="AG90" s="203">
        <f t="shared" si="16"/>
        <v>662</v>
      </c>
      <c r="AH90" s="126" t="e">
        <f t="shared" si="17"/>
        <v>#N/A</v>
      </c>
      <c r="AI90" s="126" t="e">
        <f t="shared" si="12"/>
        <v>#N/A</v>
      </c>
    </row>
    <row r="91" spans="1:35" x14ac:dyDescent="0.25">
      <c r="A91" s="125"/>
      <c r="B91" s="453"/>
      <c r="C91" s="453"/>
      <c r="D91" s="454"/>
      <c r="E91" s="454"/>
      <c r="F91" s="454"/>
      <c r="G91" s="454"/>
      <c r="H91" s="454"/>
      <c r="I91" s="454"/>
      <c r="J91" s="455"/>
      <c r="K91" s="147" t="str">
        <f t="shared" si="9"/>
        <v/>
      </c>
      <c r="L91" s="148" t="str">
        <f>IF(OR($D91="",$E91=""),"",VLOOKUP($Z91,Fiber_Req!$A$2:$I$24,4))</f>
        <v/>
      </c>
      <c r="M91" s="455"/>
      <c r="N91" s="147" t="str">
        <f t="shared" si="13"/>
        <v/>
      </c>
      <c r="O91" s="205" t="str">
        <f t="shared" si="14"/>
        <v/>
      </c>
      <c r="P91" s="205" t="str">
        <f>IF(OR($D91="",$E91="",AND($F91="",$G91="")),"",VLOOKUP($Z91,Wire_Req!$A$2:$K$24,5))</f>
        <v/>
      </c>
      <c r="Q91" s="205" t="str">
        <f t="shared" si="10"/>
        <v/>
      </c>
      <c r="R91" s="149" t="str">
        <f t="shared" si="11"/>
        <v/>
      </c>
      <c r="S91" s="150" t="str">
        <f t="shared" si="15"/>
        <v/>
      </c>
      <c r="T91" s="151"/>
      <c r="U91" s="453"/>
      <c r="V91" s="152" t="str">
        <f>IF(OR($D91="",$W91=""),"",$W91-VLOOKUP($Z91,Wire_Req!$A$2:$K$24,9))</f>
        <v/>
      </c>
      <c r="W91" s="453"/>
      <c r="X91" s="453"/>
      <c r="Y91" s="151"/>
      <c r="Z91" s="126" t="e">
        <f>VLOOKUP($D91,Wire_Req!$L$2:$M$4,2)+VLOOKUP($E91,Wire_Req!$N$2:$O$3,2)+IF($AA91=200,VLOOKUP($F91,Wire_Req!$P$2:$Q$16,2),IF($AA91=100,VLOOKUP($G91,Wire_Req!$P$2:$Q$16,2),0))</f>
        <v>#N/A</v>
      </c>
      <c r="AA91" s="126" t="e">
        <f>VLOOKUP($E91,Wire_Req!$N$2:$O$3,2)</f>
        <v>#N/A</v>
      </c>
      <c r="AB91" s="126" t="e">
        <f>IF($AA91=200,VLOOKUP($F91,Wire_Req!$P$2:$Q$16,2),IF($AA91=100,VLOOKUP($G91,Wire_Req!$P$2:$Q$16,2),0))</f>
        <v>#N/A</v>
      </c>
      <c r="AG91" s="203">
        <f t="shared" si="16"/>
        <v>662</v>
      </c>
      <c r="AH91" s="126" t="e">
        <f t="shared" si="17"/>
        <v>#N/A</v>
      </c>
      <c r="AI91" s="126" t="e">
        <f t="shared" si="12"/>
        <v>#N/A</v>
      </c>
    </row>
    <row r="92" spans="1:35" x14ac:dyDescent="0.25">
      <c r="A92" s="125"/>
      <c r="B92" s="453"/>
      <c r="C92" s="453"/>
      <c r="D92" s="454"/>
      <c r="E92" s="454"/>
      <c r="F92" s="454"/>
      <c r="G92" s="454"/>
      <c r="H92" s="454"/>
      <c r="I92" s="454"/>
      <c r="J92" s="455"/>
      <c r="K92" s="147" t="str">
        <f t="shared" si="9"/>
        <v/>
      </c>
      <c r="L92" s="148" t="str">
        <f>IF(OR($D92="",$E92=""),"",VLOOKUP($Z92,Fiber_Req!$A$2:$I$24,4))</f>
        <v/>
      </c>
      <c r="M92" s="455"/>
      <c r="N92" s="147" t="str">
        <f t="shared" si="13"/>
        <v/>
      </c>
      <c r="O92" s="205" t="str">
        <f t="shared" si="14"/>
        <v/>
      </c>
      <c r="P92" s="205" t="str">
        <f>IF(OR($D92="",$E92="",AND($F92="",$G92="")),"",VLOOKUP($Z92,Wire_Req!$A$2:$K$24,5))</f>
        <v/>
      </c>
      <c r="Q92" s="205" t="str">
        <f t="shared" si="10"/>
        <v/>
      </c>
      <c r="R92" s="149" t="str">
        <f t="shared" si="11"/>
        <v/>
      </c>
      <c r="S92" s="150" t="str">
        <f t="shared" si="15"/>
        <v/>
      </c>
      <c r="T92" s="151"/>
      <c r="U92" s="453"/>
      <c r="V92" s="152" t="str">
        <f>IF(OR($D92="",$W92=""),"",$W92-VLOOKUP($Z92,Wire_Req!$A$2:$K$24,9))</f>
        <v/>
      </c>
      <c r="W92" s="453"/>
      <c r="X92" s="453"/>
      <c r="Y92" s="151"/>
      <c r="Z92" s="126" t="e">
        <f>VLOOKUP($D92,Wire_Req!$L$2:$M$4,2)+VLOOKUP($E92,Wire_Req!$N$2:$O$3,2)+IF($AA92=200,VLOOKUP($F92,Wire_Req!$P$2:$Q$16,2),IF($AA92=100,VLOOKUP($G92,Wire_Req!$P$2:$Q$16,2),0))</f>
        <v>#N/A</v>
      </c>
      <c r="AA92" s="126" t="e">
        <f>VLOOKUP($E92,Wire_Req!$N$2:$O$3,2)</f>
        <v>#N/A</v>
      </c>
      <c r="AB92" s="126" t="e">
        <f>IF($AA92=200,VLOOKUP($F92,Wire_Req!$P$2:$Q$16,2),IF($AA92=100,VLOOKUP($G92,Wire_Req!$P$2:$Q$16,2),0))</f>
        <v>#N/A</v>
      </c>
      <c r="AG92" s="203">
        <f t="shared" si="16"/>
        <v>662</v>
      </c>
      <c r="AH92" s="126" t="e">
        <f t="shared" si="17"/>
        <v>#N/A</v>
      </c>
      <c r="AI92" s="126" t="e">
        <f t="shared" si="12"/>
        <v>#N/A</v>
      </c>
    </row>
    <row r="93" spans="1:35" x14ac:dyDescent="0.25">
      <c r="A93" s="125"/>
      <c r="B93" s="453"/>
      <c r="C93" s="453"/>
      <c r="D93" s="454"/>
      <c r="E93" s="454"/>
      <c r="F93" s="454"/>
      <c r="G93" s="454"/>
      <c r="H93" s="454"/>
      <c r="I93" s="454"/>
      <c r="J93" s="455"/>
      <c r="K93" s="147" t="str">
        <f t="shared" si="9"/>
        <v/>
      </c>
      <c r="L93" s="148" t="str">
        <f>IF(OR($D93="",$E93=""),"",VLOOKUP($Z93,Fiber_Req!$A$2:$I$24,4))</f>
        <v/>
      </c>
      <c r="M93" s="455"/>
      <c r="N93" s="147" t="str">
        <f t="shared" si="13"/>
        <v/>
      </c>
      <c r="O93" s="205" t="str">
        <f t="shared" si="14"/>
        <v/>
      </c>
      <c r="P93" s="205" t="str">
        <f>IF(OR($D93="",$E93="",AND($F93="",$G93="")),"",VLOOKUP($Z93,Wire_Req!$A$2:$K$24,5))</f>
        <v/>
      </c>
      <c r="Q93" s="205" t="str">
        <f t="shared" si="10"/>
        <v/>
      </c>
      <c r="R93" s="149" t="str">
        <f t="shared" si="11"/>
        <v/>
      </c>
      <c r="S93" s="150" t="str">
        <f t="shared" si="15"/>
        <v/>
      </c>
      <c r="T93" s="151"/>
      <c r="U93" s="453"/>
      <c r="V93" s="152" t="str">
        <f>IF(OR($D93="",$W93=""),"",$W93-VLOOKUP($Z93,Wire_Req!$A$2:$K$24,9))</f>
        <v/>
      </c>
      <c r="W93" s="453"/>
      <c r="X93" s="453"/>
      <c r="Y93" s="151"/>
      <c r="Z93" s="126" t="e">
        <f>VLOOKUP($D93,Wire_Req!$L$2:$M$4,2)+VLOOKUP($E93,Wire_Req!$N$2:$O$3,2)+IF($AA93=200,VLOOKUP($F93,Wire_Req!$P$2:$Q$16,2),IF($AA93=100,VLOOKUP($G93,Wire_Req!$P$2:$Q$16,2),0))</f>
        <v>#N/A</v>
      </c>
      <c r="AA93" s="126" t="e">
        <f>VLOOKUP($E93,Wire_Req!$N$2:$O$3,2)</f>
        <v>#N/A</v>
      </c>
      <c r="AB93" s="126" t="e">
        <f>IF($AA93=200,VLOOKUP($F93,Wire_Req!$P$2:$Q$16,2),IF($AA93=100,VLOOKUP($G93,Wire_Req!$P$2:$Q$16,2),0))</f>
        <v>#N/A</v>
      </c>
      <c r="AG93" s="203">
        <f t="shared" si="16"/>
        <v>662</v>
      </c>
      <c r="AH93" s="126" t="e">
        <f t="shared" si="17"/>
        <v>#N/A</v>
      </c>
      <c r="AI93" s="126" t="e">
        <f t="shared" si="12"/>
        <v>#N/A</v>
      </c>
    </row>
    <row r="94" spans="1:35" x14ac:dyDescent="0.25">
      <c r="A94" s="125"/>
      <c r="B94" s="453"/>
      <c r="C94" s="453"/>
      <c r="D94" s="454"/>
      <c r="E94" s="454"/>
      <c r="F94" s="454"/>
      <c r="G94" s="454"/>
      <c r="H94" s="454"/>
      <c r="I94" s="454"/>
      <c r="J94" s="455"/>
      <c r="K94" s="147" t="str">
        <f t="shared" si="9"/>
        <v/>
      </c>
      <c r="L94" s="148" t="str">
        <f>IF(OR($D94="",$E94=""),"",VLOOKUP($Z94,Fiber_Req!$A$2:$I$24,4))</f>
        <v/>
      </c>
      <c r="M94" s="455"/>
      <c r="N94" s="147" t="str">
        <f t="shared" si="13"/>
        <v/>
      </c>
      <c r="O94" s="205" t="str">
        <f t="shared" si="14"/>
        <v/>
      </c>
      <c r="P94" s="205" t="str">
        <f>IF(OR($D94="",$E94="",AND($F94="",$G94="")),"",VLOOKUP($Z94,Wire_Req!$A$2:$K$24,5))</f>
        <v/>
      </c>
      <c r="Q94" s="205" t="str">
        <f t="shared" si="10"/>
        <v/>
      </c>
      <c r="R94" s="149" t="str">
        <f t="shared" si="11"/>
        <v/>
      </c>
      <c r="S94" s="150" t="str">
        <f t="shared" si="15"/>
        <v/>
      </c>
      <c r="T94" s="151"/>
      <c r="U94" s="453"/>
      <c r="V94" s="152" t="str">
        <f>IF(OR($D94="",$W94=""),"",$W94-VLOOKUP($Z94,Wire_Req!$A$2:$K$24,9))</f>
        <v/>
      </c>
      <c r="W94" s="453"/>
      <c r="X94" s="453"/>
      <c r="Y94" s="151"/>
      <c r="Z94" s="126" t="e">
        <f>VLOOKUP($D94,Wire_Req!$L$2:$M$4,2)+VLOOKUP($E94,Wire_Req!$N$2:$O$3,2)+IF($AA94=200,VLOOKUP($F94,Wire_Req!$P$2:$Q$16,2),IF($AA94=100,VLOOKUP($G94,Wire_Req!$P$2:$Q$16,2),0))</f>
        <v>#N/A</v>
      </c>
      <c r="AA94" s="126" t="e">
        <f>VLOOKUP($E94,Wire_Req!$N$2:$O$3,2)</f>
        <v>#N/A</v>
      </c>
      <c r="AB94" s="126" t="e">
        <f>IF($AA94=200,VLOOKUP($F94,Wire_Req!$P$2:$Q$16,2),IF($AA94=100,VLOOKUP($G94,Wire_Req!$P$2:$Q$16,2),0))</f>
        <v>#N/A</v>
      </c>
      <c r="AG94" s="203">
        <f t="shared" si="16"/>
        <v>662</v>
      </c>
      <c r="AH94" s="126" t="e">
        <f t="shared" si="17"/>
        <v>#N/A</v>
      </c>
      <c r="AI94" s="126" t="e">
        <f t="shared" si="12"/>
        <v>#N/A</v>
      </c>
    </row>
    <row r="95" spans="1:35" x14ac:dyDescent="0.25">
      <c r="A95" s="125"/>
      <c r="B95" s="453"/>
      <c r="C95" s="453"/>
      <c r="D95" s="454"/>
      <c r="E95" s="454"/>
      <c r="F95" s="454"/>
      <c r="G95" s="454"/>
      <c r="H95" s="454"/>
      <c r="I95" s="454"/>
      <c r="J95" s="455"/>
      <c r="K95" s="147" t="str">
        <f t="shared" si="9"/>
        <v/>
      </c>
      <c r="L95" s="148" t="str">
        <f>IF(OR($D95="",$E95=""),"",VLOOKUP($Z95,Fiber_Req!$A$2:$I$24,4))</f>
        <v/>
      </c>
      <c r="M95" s="455"/>
      <c r="N95" s="147" t="str">
        <f t="shared" si="13"/>
        <v/>
      </c>
      <c r="O95" s="205" t="str">
        <f t="shared" si="14"/>
        <v/>
      </c>
      <c r="P95" s="205" t="str">
        <f>IF(OR($D95="",$E95="",AND($F95="",$G95="")),"",VLOOKUP($Z95,Wire_Req!$A$2:$K$24,5))</f>
        <v/>
      </c>
      <c r="Q95" s="205" t="str">
        <f t="shared" si="10"/>
        <v/>
      </c>
      <c r="R95" s="149" t="str">
        <f t="shared" si="11"/>
        <v/>
      </c>
      <c r="S95" s="150" t="str">
        <f t="shared" si="15"/>
        <v/>
      </c>
      <c r="T95" s="151"/>
      <c r="U95" s="453"/>
      <c r="V95" s="152" t="str">
        <f>IF(OR($D95="",$W95=""),"",$W95-VLOOKUP($Z95,Wire_Req!$A$2:$K$24,9))</f>
        <v/>
      </c>
      <c r="W95" s="453"/>
      <c r="X95" s="453"/>
      <c r="Y95" s="151"/>
      <c r="Z95" s="126" t="e">
        <f>VLOOKUP($D95,Wire_Req!$L$2:$M$4,2)+VLOOKUP($E95,Wire_Req!$N$2:$O$3,2)+IF($AA95=200,VLOOKUP($F95,Wire_Req!$P$2:$Q$16,2),IF($AA95=100,VLOOKUP($G95,Wire_Req!$P$2:$Q$16,2),0))</f>
        <v>#N/A</v>
      </c>
      <c r="AA95" s="126" t="e">
        <f>VLOOKUP($E95,Wire_Req!$N$2:$O$3,2)</f>
        <v>#N/A</v>
      </c>
      <c r="AB95" s="126" t="e">
        <f>IF($AA95=200,VLOOKUP($F95,Wire_Req!$P$2:$Q$16,2),IF($AA95=100,VLOOKUP($G95,Wire_Req!$P$2:$Q$16,2),0))</f>
        <v>#N/A</v>
      </c>
      <c r="AG95" s="203">
        <f t="shared" si="16"/>
        <v>662</v>
      </c>
      <c r="AH95" s="126" t="e">
        <f t="shared" si="17"/>
        <v>#N/A</v>
      </c>
      <c r="AI95" s="126" t="e">
        <f t="shared" si="12"/>
        <v>#N/A</v>
      </c>
    </row>
    <row r="96" spans="1:35" x14ac:dyDescent="0.25">
      <c r="A96" s="125"/>
      <c r="B96" s="453"/>
      <c r="C96" s="453"/>
      <c r="D96" s="454"/>
      <c r="E96" s="454"/>
      <c r="F96" s="454"/>
      <c r="G96" s="454"/>
      <c r="H96" s="454"/>
      <c r="I96" s="454"/>
      <c r="J96" s="455"/>
      <c r="K96" s="147" t="str">
        <f t="shared" si="9"/>
        <v/>
      </c>
      <c r="L96" s="148" t="str">
        <f>IF(OR($D96="",$E96=""),"",VLOOKUP($Z96,Fiber_Req!$A$2:$I$24,4))</f>
        <v/>
      </c>
      <c r="M96" s="455"/>
      <c r="N96" s="147" t="str">
        <f t="shared" si="13"/>
        <v/>
      </c>
      <c r="O96" s="205" t="str">
        <f t="shared" si="14"/>
        <v/>
      </c>
      <c r="P96" s="205" t="str">
        <f>IF(OR($D96="",$E96="",AND($F96="",$G96="")),"",VLOOKUP($Z96,Wire_Req!$A$2:$K$24,5))</f>
        <v/>
      </c>
      <c r="Q96" s="205" t="str">
        <f t="shared" si="10"/>
        <v/>
      </c>
      <c r="R96" s="149" t="str">
        <f t="shared" si="11"/>
        <v/>
      </c>
      <c r="S96" s="150" t="str">
        <f t="shared" si="15"/>
        <v/>
      </c>
      <c r="T96" s="151"/>
      <c r="U96" s="453"/>
      <c r="V96" s="152" t="str">
        <f>IF(OR($D96="",$W96=""),"",$W96-VLOOKUP($Z96,Wire_Req!$A$2:$K$24,9))</f>
        <v/>
      </c>
      <c r="W96" s="453"/>
      <c r="X96" s="453"/>
      <c r="Y96" s="151"/>
      <c r="Z96" s="126" t="e">
        <f>VLOOKUP($D96,Wire_Req!$L$2:$M$4,2)+VLOOKUP($E96,Wire_Req!$N$2:$O$3,2)+IF($AA96=200,VLOOKUP($F96,Wire_Req!$P$2:$Q$16,2),IF($AA96=100,VLOOKUP($G96,Wire_Req!$P$2:$Q$16,2),0))</f>
        <v>#N/A</v>
      </c>
      <c r="AA96" s="126" t="e">
        <f>VLOOKUP($E96,Wire_Req!$N$2:$O$3,2)</f>
        <v>#N/A</v>
      </c>
      <c r="AB96" s="126" t="e">
        <f>IF($AA96=200,VLOOKUP($F96,Wire_Req!$P$2:$Q$16,2),IF($AA96=100,VLOOKUP($G96,Wire_Req!$P$2:$Q$16,2),0))</f>
        <v>#N/A</v>
      </c>
      <c r="AG96" s="203">
        <f t="shared" si="16"/>
        <v>662</v>
      </c>
      <c r="AH96" s="126" t="e">
        <f t="shared" si="17"/>
        <v>#N/A</v>
      </c>
      <c r="AI96" s="126" t="e">
        <f t="shared" si="12"/>
        <v>#N/A</v>
      </c>
    </row>
    <row r="97" spans="1:35" x14ac:dyDescent="0.25">
      <c r="A97" s="125"/>
      <c r="B97" s="453"/>
      <c r="C97" s="453"/>
      <c r="D97" s="454"/>
      <c r="E97" s="454"/>
      <c r="F97" s="454"/>
      <c r="G97" s="454"/>
      <c r="H97" s="454"/>
      <c r="I97" s="454"/>
      <c r="J97" s="455"/>
      <c r="K97" s="147" t="str">
        <f t="shared" si="9"/>
        <v/>
      </c>
      <c r="L97" s="148" t="str">
        <f>IF(OR($D97="",$E97=""),"",VLOOKUP($Z97,Fiber_Req!$A$2:$I$24,4))</f>
        <v/>
      </c>
      <c r="M97" s="455"/>
      <c r="N97" s="147" t="str">
        <f t="shared" si="13"/>
        <v/>
      </c>
      <c r="O97" s="205" t="str">
        <f t="shared" si="14"/>
        <v/>
      </c>
      <c r="P97" s="205" t="str">
        <f>IF(OR($D97="",$E97="",AND($F97="",$G97="")),"",VLOOKUP($Z97,Wire_Req!$A$2:$K$24,5))</f>
        <v/>
      </c>
      <c r="Q97" s="205" t="str">
        <f t="shared" si="10"/>
        <v/>
      </c>
      <c r="R97" s="149" t="str">
        <f t="shared" si="11"/>
        <v/>
      </c>
      <c r="S97" s="150" t="str">
        <f t="shared" si="15"/>
        <v/>
      </c>
      <c r="T97" s="151"/>
      <c r="U97" s="453"/>
      <c r="V97" s="152" t="str">
        <f>IF(OR($D97="",$W97=""),"",$W97-VLOOKUP($Z97,Wire_Req!$A$2:$K$24,9))</f>
        <v/>
      </c>
      <c r="W97" s="453"/>
      <c r="X97" s="453"/>
      <c r="Y97" s="151"/>
      <c r="Z97" s="126" t="e">
        <f>VLOOKUP($D97,Wire_Req!$L$2:$M$4,2)+VLOOKUP($E97,Wire_Req!$N$2:$O$3,2)+IF($AA97=200,VLOOKUP($F97,Wire_Req!$P$2:$Q$16,2),IF($AA97=100,VLOOKUP($G97,Wire_Req!$P$2:$Q$16,2),0))</f>
        <v>#N/A</v>
      </c>
      <c r="AA97" s="126" t="e">
        <f>VLOOKUP($E97,Wire_Req!$N$2:$O$3,2)</f>
        <v>#N/A</v>
      </c>
      <c r="AB97" s="126" t="e">
        <f>IF($AA97=200,VLOOKUP($F97,Wire_Req!$P$2:$Q$16,2),IF($AA97=100,VLOOKUP($G97,Wire_Req!$P$2:$Q$16,2),0))</f>
        <v>#N/A</v>
      </c>
      <c r="AG97" s="203">
        <f t="shared" si="16"/>
        <v>662</v>
      </c>
      <c r="AH97" s="126" t="e">
        <f t="shared" si="17"/>
        <v>#N/A</v>
      </c>
      <c r="AI97" s="126" t="e">
        <f t="shared" si="12"/>
        <v>#N/A</v>
      </c>
    </row>
    <row r="98" spans="1:35" x14ac:dyDescent="0.25">
      <c r="A98" s="125"/>
      <c r="B98" s="453"/>
      <c r="C98" s="453"/>
      <c r="D98" s="454"/>
      <c r="E98" s="454"/>
      <c r="F98" s="454"/>
      <c r="G98" s="454"/>
      <c r="H98" s="454"/>
      <c r="I98" s="454"/>
      <c r="J98" s="455"/>
      <c r="K98" s="147" t="str">
        <f t="shared" si="9"/>
        <v/>
      </c>
      <c r="L98" s="148" t="str">
        <f>IF(OR($D98="",$E98=""),"",VLOOKUP($Z98,Fiber_Req!$A$2:$I$24,4))</f>
        <v/>
      </c>
      <c r="M98" s="455"/>
      <c r="N98" s="147" t="str">
        <f t="shared" si="13"/>
        <v/>
      </c>
      <c r="O98" s="205" t="str">
        <f t="shared" si="14"/>
        <v/>
      </c>
      <c r="P98" s="205" t="str">
        <f>IF(OR($D98="",$E98="",AND($F98="",$G98="")),"",VLOOKUP($Z98,Wire_Req!$A$2:$K$24,5))</f>
        <v/>
      </c>
      <c r="Q98" s="205" t="str">
        <f t="shared" si="10"/>
        <v/>
      </c>
      <c r="R98" s="149" t="str">
        <f t="shared" si="11"/>
        <v/>
      </c>
      <c r="S98" s="150" t="str">
        <f t="shared" si="15"/>
        <v/>
      </c>
      <c r="T98" s="151"/>
      <c r="U98" s="453"/>
      <c r="V98" s="152" t="str">
        <f>IF(OR($D98="",$W98=""),"",$W98-VLOOKUP($Z98,Wire_Req!$A$2:$K$24,9))</f>
        <v/>
      </c>
      <c r="W98" s="453"/>
      <c r="X98" s="453"/>
      <c r="Y98" s="151"/>
      <c r="Z98" s="126" t="e">
        <f>VLOOKUP($D98,Wire_Req!$L$2:$M$4,2)+VLOOKUP($E98,Wire_Req!$N$2:$O$3,2)+IF($AA98=200,VLOOKUP($F98,Wire_Req!$P$2:$Q$16,2),IF($AA98=100,VLOOKUP($G98,Wire_Req!$P$2:$Q$16,2),0))</f>
        <v>#N/A</v>
      </c>
      <c r="AA98" s="126" t="e">
        <f>VLOOKUP($E98,Wire_Req!$N$2:$O$3,2)</f>
        <v>#N/A</v>
      </c>
      <c r="AB98" s="126" t="e">
        <f>IF($AA98=200,VLOOKUP($F98,Wire_Req!$P$2:$Q$16,2),IF($AA98=100,VLOOKUP($G98,Wire_Req!$P$2:$Q$16,2),0))</f>
        <v>#N/A</v>
      </c>
      <c r="AG98" s="203">
        <f t="shared" si="16"/>
        <v>662</v>
      </c>
      <c r="AH98" s="126" t="e">
        <f t="shared" si="17"/>
        <v>#N/A</v>
      </c>
      <c r="AI98" s="126" t="e">
        <f t="shared" si="12"/>
        <v>#N/A</v>
      </c>
    </row>
    <row r="99" spans="1:35" x14ac:dyDescent="0.25">
      <c r="A99" s="125"/>
      <c r="B99" s="453"/>
      <c r="C99" s="453"/>
      <c r="D99" s="454"/>
      <c r="E99" s="454"/>
      <c r="F99" s="454"/>
      <c r="G99" s="454"/>
      <c r="H99" s="454"/>
      <c r="I99" s="454"/>
      <c r="J99" s="455"/>
      <c r="K99" s="147" t="str">
        <f t="shared" si="9"/>
        <v/>
      </c>
      <c r="L99" s="148" t="str">
        <f>IF(OR($D99="",$E99=""),"",VLOOKUP($Z99,Fiber_Req!$A$2:$I$24,4))</f>
        <v/>
      </c>
      <c r="M99" s="455"/>
      <c r="N99" s="147" t="str">
        <f t="shared" si="13"/>
        <v/>
      </c>
      <c r="O99" s="205" t="str">
        <f t="shared" si="14"/>
        <v/>
      </c>
      <c r="P99" s="205" t="str">
        <f>IF(OR($D99="",$E99="",AND($F99="",$G99="")),"",VLOOKUP($Z99,Wire_Req!$A$2:$K$24,5))</f>
        <v/>
      </c>
      <c r="Q99" s="205" t="str">
        <f t="shared" si="10"/>
        <v/>
      </c>
      <c r="R99" s="149" t="str">
        <f t="shared" si="11"/>
        <v/>
      </c>
      <c r="S99" s="150" t="str">
        <f t="shared" si="15"/>
        <v/>
      </c>
      <c r="T99" s="151"/>
      <c r="U99" s="453"/>
      <c r="V99" s="152" t="str">
        <f>IF(OR($D99="",$W99=""),"",$W99-VLOOKUP($Z99,Wire_Req!$A$2:$K$24,9))</f>
        <v/>
      </c>
      <c r="W99" s="453"/>
      <c r="X99" s="453"/>
      <c r="Y99" s="151"/>
      <c r="Z99" s="126" t="e">
        <f>VLOOKUP($D99,Wire_Req!$L$2:$M$4,2)+VLOOKUP($E99,Wire_Req!$N$2:$O$3,2)+IF($AA99=200,VLOOKUP($F99,Wire_Req!$P$2:$Q$16,2),IF($AA99=100,VLOOKUP($G99,Wire_Req!$P$2:$Q$16,2),0))</f>
        <v>#N/A</v>
      </c>
      <c r="AA99" s="126" t="e">
        <f>VLOOKUP($E99,Wire_Req!$N$2:$O$3,2)</f>
        <v>#N/A</v>
      </c>
      <c r="AB99" s="126" t="e">
        <f>IF($AA99=200,VLOOKUP($F99,Wire_Req!$P$2:$Q$16,2),IF($AA99=100,VLOOKUP($G99,Wire_Req!$P$2:$Q$16,2),0))</f>
        <v>#N/A</v>
      </c>
      <c r="AG99" s="203">
        <f t="shared" si="16"/>
        <v>662</v>
      </c>
      <c r="AH99" s="126" t="e">
        <f t="shared" si="17"/>
        <v>#N/A</v>
      </c>
      <c r="AI99" s="126" t="e">
        <f t="shared" si="12"/>
        <v>#N/A</v>
      </c>
    </row>
    <row r="100" spans="1:35" x14ac:dyDescent="0.25">
      <c r="A100" s="125"/>
      <c r="B100" s="453"/>
      <c r="C100" s="453"/>
      <c r="D100" s="454"/>
      <c r="E100" s="454"/>
      <c r="F100" s="454"/>
      <c r="G100" s="454"/>
      <c r="H100" s="454"/>
      <c r="I100" s="454"/>
      <c r="J100" s="455"/>
      <c r="K100" s="147" t="str">
        <f t="shared" si="9"/>
        <v/>
      </c>
      <c r="L100" s="148" t="str">
        <f>IF(OR($D100="",$E100=""),"",VLOOKUP($Z100,Fiber_Req!$A$2:$I$24,4))</f>
        <v/>
      </c>
      <c r="M100" s="455"/>
      <c r="N100" s="147" t="str">
        <f t="shared" si="13"/>
        <v/>
      </c>
      <c r="O100" s="205" t="str">
        <f t="shared" si="14"/>
        <v/>
      </c>
      <c r="P100" s="205" t="str">
        <f>IF(OR($D100="",$E100="",AND($F100="",$G100="")),"",VLOOKUP($Z100,Wire_Req!$A$2:$K$24,5))</f>
        <v/>
      </c>
      <c r="Q100" s="205" t="str">
        <f t="shared" si="10"/>
        <v/>
      </c>
      <c r="R100" s="149" t="str">
        <f t="shared" si="11"/>
        <v/>
      </c>
      <c r="S100" s="150" t="str">
        <f t="shared" si="15"/>
        <v/>
      </c>
      <c r="T100" s="151"/>
      <c r="U100" s="453"/>
      <c r="V100" s="152" t="str">
        <f>IF(OR($D100="",$W100=""),"",$W100-VLOOKUP($Z100,Wire_Req!$A$2:$K$24,9))</f>
        <v/>
      </c>
      <c r="W100" s="453"/>
      <c r="X100" s="453"/>
      <c r="Y100" s="151"/>
      <c r="Z100" s="126" t="e">
        <f>VLOOKUP($D100,Wire_Req!$L$2:$M$4,2)+VLOOKUP($E100,Wire_Req!$N$2:$O$3,2)+IF($AA100=200,VLOOKUP($F100,Wire_Req!$P$2:$Q$16,2),IF($AA100=100,VLOOKUP($G100,Wire_Req!$P$2:$Q$16,2),0))</f>
        <v>#N/A</v>
      </c>
      <c r="AA100" s="126" t="e">
        <f>VLOOKUP($E100,Wire_Req!$N$2:$O$3,2)</f>
        <v>#N/A</v>
      </c>
      <c r="AB100" s="126" t="e">
        <f>IF($AA100=200,VLOOKUP($F100,Wire_Req!$P$2:$Q$16,2),IF($AA100=100,VLOOKUP($G100,Wire_Req!$P$2:$Q$16,2),0))</f>
        <v>#N/A</v>
      </c>
      <c r="AG100" s="203">
        <f t="shared" si="16"/>
        <v>662</v>
      </c>
      <c r="AH100" s="126" t="e">
        <f t="shared" si="17"/>
        <v>#N/A</v>
      </c>
      <c r="AI100" s="126" t="e">
        <f t="shared" si="12"/>
        <v>#N/A</v>
      </c>
    </row>
    <row r="101" spans="1:35" x14ac:dyDescent="0.25">
      <c r="A101" s="125"/>
      <c r="B101" s="453"/>
      <c r="C101" s="453"/>
      <c r="D101" s="454"/>
      <c r="E101" s="454"/>
      <c r="F101" s="454"/>
      <c r="G101" s="454"/>
      <c r="H101" s="454"/>
      <c r="I101" s="454"/>
      <c r="J101" s="455"/>
      <c r="K101" s="147" t="str">
        <f t="shared" si="9"/>
        <v/>
      </c>
      <c r="L101" s="148" t="str">
        <f>IF(OR($D101="",$E101=""),"",VLOOKUP($Z101,Fiber_Req!$A$2:$I$24,4))</f>
        <v/>
      </c>
      <c r="M101" s="455"/>
      <c r="N101" s="147" t="str">
        <f t="shared" si="13"/>
        <v/>
      </c>
      <c r="O101" s="205" t="str">
        <f t="shared" si="14"/>
        <v/>
      </c>
      <c r="P101" s="205" t="str">
        <f>IF(OR($D101="",$E101="",AND($F101="",$G101="")),"",VLOOKUP($Z101,Wire_Req!$A$2:$K$24,5))</f>
        <v/>
      </c>
      <c r="Q101" s="205" t="str">
        <f t="shared" si="10"/>
        <v/>
      </c>
      <c r="R101" s="149" t="str">
        <f t="shared" si="11"/>
        <v/>
      </c>
      <c r="S101" s="150" t="str">
        <f t="shared" si="15"/>
        <v/>
      </c>
      <c r="T101" s="151"/>
      <c r="U101" s="453"/>
      <c r="V101" s="152" t="str">
        <f>IF(OR($D101="",$W101=""),"",$W101-VLOOKUP($Z101,Wire_Req!$A$2:$K$24,9))</f>
        <v/>
      </c>
      <c r="W101" s="453"/>
      <c r="X101" s="453"/>
      <c r="Y101" s="151"/>
      <c r="Z101" s="126" t="e">
        <f>VLOOKUP($D101,Wire_Req!$L$2:$M$4,2)+VLOOKUP($E101,Wire_Req!$N$2:$O$3,2)+IF($AA101=200,VLOOKUP($F101,Wire_Req!$P$2:$Q$16,2),IF($AA101=100,VLOOKUP($G101,Wire_Req!$P$2:$Q$16,2),0))</f>
        <v>#N/A</v>
      </c>
      <c r="AA101" s="126" t="e">
        <f>VLOOKUP($E101,Wire_Req!$N$2:$O$3,2)</f>
        <v>#N/A</v>
      </c>
      <c r="AB101" s="126" t="e">
        <f>IF($AA101=200,VLOOKUP($F101,Wire_Req!$P$2:$Q$16,2),IF($AA101=100,VLOOKUP($G101,Wire_Req!$P$2:$Q$16,2),0))</f>
        <v>#N/A</v>
      </c>
      <c r="AG101" s="203">
        <f t="shared" si="16"/>
        <v>662</v>
      </c>
      <c r="AH101" s="126" t="e">
        <f t="shared" si="17"/>
        <v>#N/A</v>
      </c>
      <c r="AI101" s="126" t="e">
        <f t="shared" si="12"/>
        <v>#N/A</v>
      </c>
    </row>
    <row r="102" spans="1:35" x14ac:dyDescent="0.25">
      <c r="A102" s="125"/>
      <c r="B102" s="453"/>
      <c r="C102" s="453"/>
      <c r="D102" s="454"/>
      <c r="E102" s="454"/>
      <c r="F102" s="454"/>
      <c r="G102" s="454"/>
      <c r="H102" s="454"/>
      <c r="I102" s="454"/>
      <c r="J102" s="455"/>
      <c r="K102" s="147" t="str">
        <f t="shared" si="9"/>
        <v/>
      </c>
      <c r="L102" s="148" t="str">
        <f>IF(OR($D102="",$E102=""),"",VLOOKUP($Z102,Fiber_Req!$A$2:$I$24,4))</f>
        <v/>
      </c>
      <c r="M102" s="455"/>
      <c r="N102" s="147" t="str">
        <f t="shared" si="13"/>
        <v/>
      </c>
      <c r="O102" s="205" t="str">
        <f t="shared" si="14"/>
        <v/>
      </c>
      <c r="P102" s="205" t="str">
        <f>IF(OR($D102="",$E102="",AND($F102="",$G102="")),"",VLOOKUP($Z102,Wire_Req!$A$2:$K$24,5))</f>
        <v/>
      </c>
      <c r="Q102" s="205" t="str">
        <f t="shared" si="10"/>
        <v/>
      </c>
      <c r="R102" s="149" t="str">
        <f t="shared" si="11"/>
        <v/>
      </c>
      <c r="S102" s="150" t="str">
        <f t="shared" si="15"/>
        <v/>
      </c>
      <c r="T102" s="151"/>
      <c r="U102" s="453"/>
      <c r="V102" s="152" t="str">
        <f>IF(OR($D102="",$W102=""),"",$W102-VLOOKUP($Z102,Wire_Req!$A$2:$K$24,9))</f>
        <v/>
      </c>
      <c r="W102" s="453"/>
      <c r="X102" s="453"/>
      <c r="Y102" s="151"/>
      <c r="Z102" s="126" t="e">
        <f>VLOOKUP($D102,Wire_Req!$L$2:$M$4,2)+VLOOKUP($E102,Wire_Req!$N$2:$O$3,2)+IF($AA102=200,VLOOKUP($F102,Wire_Req!$P$2:$Q$16,2),IF($AA102=100,VLOOKUP($G102,Wire_Req!$P$2:$Q$16,2),0))</f>
        <v>#N/A</v>
      </c>
      <c r="AA102" s="126" t="e">
        <f>VLOOKUP($E102,Wire_Req!$N$2:$O$3,2)</f>
        <v>#N/A</v>
      </c>
      <c r="AB102" s="126" t="e">
        <f>IF($AA102=200,VLOOKUP($F102,Wire_Req!$P$2:$Q$16,2),IF($AA102=100,VLOOKUP($G102,Wire_Req!$P$2:$Q$16,2),0))</f>
        <v>#N/A</v>
      </c>
      <c r="AG102" s="203">
        <f t="shared" si="16"/>
        <v>662</v>
      </c>
      <c r="AH102" s="126" t="e">
        <f t="shared" si="17"/>
        <v>#N/A</v>
      </c>
      <c r="AI102" s="126" t="e">
        <f t="shared" si="12"/>
        <v>#N/A</v>
      </c>
    </row>
    <row r="103" spans="1:35" x14ac:dyDescent="0.25">
      <c r="A103" s="125"/>
      <c r="B103" s="453"/>
      <c r="C103" s="453"/>
      <c r="D103" s="454"/>
      <c r="E103" s="454"/>
      <c r="F103" s="454"/>
      <c r="G103" s="454"/>
      <c r="H103" s="454"/>
      <c r="I103" s="454"/>
      <c r="J103" s="455"/>
      <c r="K103" s="147" t="str">
        <f t="shared" si="9"/>
        <v/>
      </c>
      <c r="L103" s="148" t="str">
        <f>IF(OR($D103="",$E103=""),"",VLOOKUP($Z103,Fiber_Req!$A$2:$I$24,4))</f>
        <v/>
      </c>
      <c r="M103" s="455"/>
      <c r="N103" s="147" t="str">
        <f t="shared" si="13"/>
        <v/>
      </c>
      <c r="O103" s="205" t="str">
        <f t="shared" si="14"/>
        <v/>
      </c>
      <c r="P103" s="205" t="str">
        <f>IF(OR($D103="",$E103="",AND($F103="",$G103="")),"",VLOOKUP($Z103,Wire_Req!$A$2:$K$24,5))</f>
        <v/>
      </c>
      <c r="Q103" s="205" t="str">
        <f t="shared" si="10"/>
        <v/>
      </c>
      <c r="R103" s="149" t="str">
        <f t="shared" si="11"/>
        <v/>
      </c>
      <c r="S103" s="150" t="str">
        <f t="shared" si="15"/>
        <v/>
      </c>
      <c r="T103" s="151"/>
      <c r="U103" s="453"/>
      <c r="V103" s="152" t="str">
        <f>IF(OR($D103="",$W103=""),"",$W103-VLOOKUP($Z103,Wire_Req!$A$2:$K$24,9))</f>
        <v/>
      </c>
      <c r="W103" s="453"/>
      <c r="X103" s="453"/>
      <c r="Y103" s="151"/>
      <c r="Z103" s="126" t="e">
        <f>VLOOKUP($D103,Wire_Req!$L$2:$M$4,2)+VLOOKUP($E103,Wire_Req!$N$2:$O$3,2)+IF($AA103=200,VLOOKUP($F103,Wire_Req!$P$2:$Q$16,2),IF($AA103=100,VLOOKUP($G103,Wire_Req!$P$2:$Q$16,2),0))</f>
        <v>#N/A</v>
      </c>
      <c r="AA103" s="126" t="e">
        <f>VLOOKUP($E103,Wire_Req!$N$2:$O$3,2)</f>
        <v>#N/A</v>
      </c>
      <c r="AB103" s="126" t="e">
        <f>IF($AA103=200,VLOOKUP($F103,Wire_Req!$P$2:$Q$16,2),IF($AA103=100,VLOOKUP($G103,Wire_Req!$P$2:$Q$16,2),0))</f>
        <v>#N/A</v>
      </c>
      <c r="AG103" s="203">
        <f t="shared" si="16"/>
        <v>662</v>
      </c>
      <c r="AH103" s="126" t="e">
        <f t="shared" si="17"/>
        <v>#N/A</v>
      </c>
      <c r="AI103" s="126" t="e">
        <f t="shared" si="12"/>
        <v>#N/A</v>
      </c>
    </row>
    <row r="104" spans="1:35" x14ac:dyDescent="0.25">
      <c r="A104" s="125"/>
      <c r="B104" s="453"/>
      <c r="C104" s="453"/>
      <c r="D104" s="454"/>
      <c r="E104" s="454"/>
      <c r="F104" s="454"/>
      <c r="G104" s="454"/>
      <c r="H104" s="454"/>
      <c r="I104" s="454"/>
      <c r="J104" s="455"/>
      <c r="K104" s="147" t="str">
        <f t="shared" si="9"/>
        <v/>
      </c>
      <c r="L104" s="148" t="str">
        <f>IF(OR($D104="",$E104=""),"",VLOOKUP($Z104,Fiber_Req!$A$2:$I$24,4))</f>
        <v/>
      </c>
      <c r="M104" s="455"/>
      <c r="N104" s="147" t="str">
        <f t="shared" si="13"/>
        <v/>
      </c>
      <c r="O104" s="205" t="str">
        <f t="shared" si="14"/>
        <v/>
      </c>
      <c r="P104" s="205" t="str">
        <f>IF(OR($D104="",$E104="",AND($F104="",$G104="")),"",VLOOKUP($Z104,Wire_Req!$A$2:$K$24,5))</f>
        <v/>
      </c>
      <c r="Q104" s="205" t="str">
        <f t="shared" si="10"/>
        <v/>
      </c>
      <c r="R104" s="149" t="str">
        <f t="shared" si="11"/>
        <v/>
      </c>
      <c r="S104" s="150" t="str">
        <f t="shared" si="15"/>
        <v/>
      </c>
      <c r="T104" s="151"/>
      <c r="U104" s="453"/>
      <c r="V104" s="152" t="str">
        <f>IF(OR($D104="",$W104=""),"",$W104-VLOOKUP($Z104,Wire_Req!$A$2:$K$24,9))</f>
        <v/>
      </c>
      <c r="W104" s="453"/>
      <c r="X104" s="453"/>
      <c r="Y104" s="151"/>
      <c r="Z104" s="126" t="e">
        <f>VLOOKUP($D104,Wire_Req!$L$2:$M$4,2)+VLOOKUP($E104,Wire_Req!$N$2:$O$3,2)+IF($AA104=200,VLOOKUP($F104,Wire_Req!$P$2:$Q$16,2),IF($AA104=100,VLOOKUP($G104,Wire_Req!$P$2:$Q$16,2),0))</f>
        <v>#N/A</v>
      </c>
      <c r="AA104" s="126" t="e">
        <f>VLOOKUP($E104,Wire_Req!$N$2:$O$3,2)</f>
        <v>#N/A</v>
      </c>
      <c r="AB104" s="126" t="e">
        <f>IF($AA104=200,VLOOKUP($F104,Wire_Req!$P$2:$Q$16,2),IF($AA104=100,VLOOKUP($G104,Wire_Req!$P$2:$Q$16,2),0))</f>
        <v>#N/A</v>
      </c>
      <c r="AG104" s="203">
        <f t="shared" si="16"/>
        <v>662</v>
      </c>
      <c r="AH104" s="126" t="e">
        <f t="shared" si="17"/>
        <v>#N/A</v>
      </c>
      <c r="AI104" s="126" t="e">
        <f t="shared" si="12"/>
        <v>#N/A</v>
      </c>
    </row>
    <row r="105" spans="1:35" x14ac:dyDescent="0.25">
      <c r="A105" s="125"/>
      <c r="B105" s="453"/>
      <c r="C105" s="453"/>
      <c r="D105" s="454"/>
      <c r="E105" s="454"/>
      <c r="F105" s="454"/>
      <c r="G105" s="454"/>
      <c r="H105" s="454"/>
      <c r="I105" s="454"/>
      <c r="J105" s="455"/>
      <c r="K105" s="147" t="str">
        <f t="shared" si="9"/>
        <v/>
      </c>
      <c r="L105" s="148" t="str">
        <f>IF(OR($D105="",$E105=""),"",VLOOKUP($Z105,Fiber_Req!$A$2:$I$24,4))</f>
        <v/>
      </c>
      <c r="M105" s="455"/>
      <c r="N105" s="147" t="str">
        <f t="shared" si="13"/>
        <v/>
      </c>
      <c r="O105" s="205" t="str">
        <f t="shared" si="14"/>
        <v/>
      </c>
      <c r="P105" s="205" t="str">
        <f>IF(OR($D105="",$E105="",AND($F105="",$G105="")),"",VLOOKUP($Z105,Wire_Req!$A$2:$K$24,5))</f>
        <v/>
      </c>
      <c r="Q105" s="205" t="str">
        <f t="shared" si="10"/>
        <v/>
      </c>
      <c r="R105" s="149" t="str">
        <f t="shared" si="11"/>
        <v/>
      </c>
      <c r="S105" s="150" t="str">
        <f t="shared" si="15"/>
        <v/>
      </c>
      <c r="T105" s="151"/>
      <c r="U105" s="453"/>
      <c r="V105" s="152" t="str">
        <f>IF(OR($D105="",$W105=""),"",$W105-VLOOKUP($Z105,Wire_Req!$A$2:$K$24,9))</f>
        <v/>
      </c>
      <c r="W105" s="453"/>
      <c r="X105" s="453"/>
      <c r="Y105" s="151"/>
      <c r="Z105" s="126" t="e">
        <f>VLOOKUP($D105,Wire_Req!$L$2:$M$4,2)+VLOOKUP($E105,Wire_Req!$N$2:$O$3,2)+IF($AA105=200,VLOOKUP($F105,Wire_Req!$P$2:$Q$16,2),IF($AA105=100,VLOOKUP($G105,Wire_Req!$P$2:$Q$16,2),0))</f>
        <v>#N/A</v>
      </c>
      <c r="AA105" s="126" t="e">
        <f>VLOOKUP($E105,Wire_Req!$N$2:$O$3,2)</f>
        <v>#N/A</v>
      </c>
      <c r="AB105" s="126" t="e">
        <f>IF($AA105=200,VLOOKUP($F105,Wire_Req!$P$2:$Q$16,2),IF($AA105=100,VLOOKUP($G105,Wire_Req!$P$2:$Q$16,2),0))</f>
        <v>#N/A</v>
      </c>
      <c r="AG105" s="203">
        <f t="shared" si="16"/>
        <v>662</v>
      </c>
      <c r="AH105" s="126" t="e">
        <f t="shared" si="17"/>
        <v>#N/A</v>
      </c>
      <c r="AI105" s="126" t="e">
        <f t="shared" si="12"/>
        <v>#N/A</v>
      </c>
    </row>
    <row r="106" spans="1:35" x14ac:dyDescent="0.25">
      <c r="A106" s="125"/>
      <c r="B106" s="453"/>
      <c r="C106" s="453"/>
      <c r="D106" s="454"/>
      <c r="E106" s="454"/>
      <c r="F106" s="454"/>
      <c r="G106" s="454"/>
      <c r="H106" s="454"/>
      <c r="I106" s="454"/>
      <c r="J106" s="455"/>
      <c r="K106" s="147" t="str">
        <f t="shared" si="9"/>
        <v/>
      </c>
      <c r="L106" s="148" t="str">
        <f>IF(OR($D106="",$E106=""),"",VLOOKUP($Z106,Fiber_Req!$A$2:$I$24,4))</f>
        <v/>
      </c>
      <c r="M106" s="455"/>
      <c r="N106" s="147" t="str">
        <f t="shared" si="13"/>
        <v/>
      </c>
      <c r="O106" s="205" t="str">
        <f t="shared" si="14"/>
        <v/>
      </c>
      <c r="P106" s="205" t="str">
        <f>IF(OR($D106="",$E106="",AND($F106="",$G106="")),"",VLOOKUP($Z106,Wire_Req!$A$2:$K$24,5))</f>
        <v/>
      </c>
      <c r="Q106" s="205" t="str">
        <f t="shared" si="10"/>
        <v/>
      </c>
      <c r="R106" s="149" t="str">
        <f t="shared" si="11"/>
        <v/>
      </c>
      <c r="S106" s="150" t="str">
        <f t="shared" si="15"/>
        <v/>
      </c>
      <c r="T106" s="151"/>
      <c r="U106" s="453"/>
      <c r="V106" s="152" t="str">
        <f>IF(OR($D106="",$W106=""),"",$W106-VLOOKUP($Z106,Wire_Req!$A$2:$K$24,9))</f>
        <v/>
      </c>
      <c r="W106" s="453"/>
      <c r="X106" s="453"/>
      <c r="Y106" s="151"/>
      <c r="Z106" s="126" t="e">
        <f>VLOOKUP($D106,Wire_Req!$L$2:$M$4,2)+VLOOKUP($E106,Wire_Req!$N$2:$O$3,2)+IF($AA106=200,VLOOKUP($F106,Wire_Req!$P$2:$Q$16,2),IF($AA106=100,VLOOKUP($G106,Wire_Req!$P$2:$Q$16,2),0))</f>
        <v>#N/A</v>
      </c>
      <c r="AA106" s="126" t="e">
        <f>VLOOKUP($E106,Wire_Req!$N$2:$O$3,2)</f>
        <v>#N/A</v>
      </c>
      <c r="AB106" s="126" t="e">
        <f>IF($AA106=200,VLOOKUP($F106,Wire_Req!$P$2:$Q$16,2),IF($AA106=100,VLOOKUP($G106,Wire_Req!$P$2:$Q$16,2),0))</f>
        <v>#N/A</v>
      </c>
      <c r="AG106" s="203">
        <f t="shared" si="16"/>
        <v>662</v>
      </c>
      <c r="AH106" s="126" t="e">
        <f t="shared" si="17"/>
        <v>#N/A</v>
      </c>
      <c r="AI106" s="126" t="e">
        <f t="shared" si="12"/>
        <v>#N/A</v>
      </c>
    </row>
    <row r="107" spans="1:35" x14ac:dyDescent="0.25">
      <c r="A107" s="125"/>
      <c r="B107" s="453"/>
      <c r="C107" s="453"/>
      <c r="D107" s="454"/>
      <c r="E107" s="454"/>
      <c r="F107" s="454"/>
      <c r="G107" s="454"/>
      <c r="H107" s="454"/>
      <c r="I107" s="454"/>
      <c r="J107" s="455"/>
      <c r="K107" s="147" t="str">
        <f t="shared" si="9"/>
        <v/>
      </c>
      <c r="L107" s="148" t="str">
        <f>IF(OR($D107="",$E107=""),"",VLOOKUP($Z107,Fiber_Req!$A$2:$I$24,4))</f>
        <v/>
      </c>
      <c r="M107" s="455"/>
      <c r="N107" s="147" t="str">
        <f t="shared" si="13"/>
        <v/>
      </c>
      <c r="O107" s="205" t="str">
        <f t="shared" si="14"/>
        <v/>
      </c>
      <c r="P107" s="205" t="str">
        <f>IF(OR($D107="",$E107="",AND($F107="",$G107="")),"",VLOOKUP($Z107,Wire_Req!$A$2:$K$24,5))</f>
        <v/>
      </c>
      <c r="Q107" s="205" t="str">
        <f t="shared" si="10"/>
        <v/>
      </c>
      <c r="R107" s="149" t="str">
        <f t="shared" si="11"/>
        <v/>
      </c>
      <c r="S107" s="150" t="str">
        <f t="shared" si="15"/>
        <v/>
      </c>
      <c r="T107" s="151"/>
      <c r="U107" s="453"/>
      <c r="V107" s="152" t="str">
        <f>IF(OR($D107="",$W107=""),"",$W107-VLOOKUP($Z107,Wire_Req!$A$2:$K$24,9))</f>
        <v/>
      </c>
      <c r="W107" s="453"/>
      <c r="X107" s="453"/>
      <c r="Y107" s="151"/>
      <c r="Z107" s="126" t="e">
        <f>VLOOKUP($D107,Wire_Req!$L$2:$M$4,2)+VLOOKUP($E107,Wire_Req!$N$2:$O$3,2)+IF($AA107=200,VLOOKUP($F107,Wire_Req!$P$2:$Q$16,2),IF($AA107=100,VLOOKUP($G107,Wire_Req!$P$2:$Q$16,2),0))</f>
        <v>#N/A</v>
      </c>
      <c r="AA107" s="126" t="e">
        <f>VLOOKUP($E107,Wire_Req!$N$2:$O$3,2)</f>
        <v>#N/A</v>
      </c>
      <c r="AB107" s="126" t="e">
        <f>IF($AA107=200,VLOOKUP($F107,Wire_Req!$P$2:$Q$16,2),IF($AA107=100,VLOOKUP($G107,Wire_Req!$P$2:$Q$16,2),0))</f>
        <v>#N/A</v>
      </c>
      <c r="AG107" s="203">
        <f t="shared" si="16"/>
        <v>662</v>
      </c>
      <c r="AH107" s="126" t="e">
        <f t="shared" si="17"/>
        <v>#N/A</v>
      </c>
      <c r="AI107" s="126" t="e">
        <f t="shared" si="12"/>
        <v>#N/A</v>
      </c>
    </row>
    <row r="108" spans="1:35" x14ac:dyDescent="0.25">
      <c r="A108" s="125"/>
      <c r="B108" s="453"/>
      <c r="C108" s="453"/>
      <c r="D108" s="454"/>
      <c r="E108" s="454"/>
      <c r="F108" s="454"/>
      <c r="G108" s="454"/>
      <c r="H108" s="454"/>
      <c r="I108" s="454"/>
      <c r="J108" s="455"/>
      <c r="K108" s="147" t="str">
        <f t="shared" si="9"/>
        <v/>
      </c>
      <c r="L108" s="148" t="str">
        <f>IF(OR($D108="",$E108=""),"",VLOOKUP($Z108,Fiber_Req!$A$2:$I$24,4))</f>
        <v/>
      </c>
      <c r="M108" s="455"/>
      <c r="N108" s="147" t="str">
        <f t="shared" si="13"/>
        <v/>
      </c>
      <c r="O108" s="205" t="str">
        <f t="shared" si="14"/>
        <v/>
      </c>
      <c r="P108" s="205" t="str">
        <f>IF(OR($D108="",$E108="",AND($F108="",$G108="")),"",VLOOKUP($Z108,Wire_Req!$A$2:$K$24,5))</f>
        <v/>
      </c>
      <c r="Q108" s="205" t="str">
        <f t="shared" si="10"/>
        <v/>
      </c>
      <c r="R108" s="149" t="str">
        <f t="shared" si="11"/>
        <v/>
      </c>
      <c r="S108" s="150" t="str">
        <f t="shared" si="15"/>
        <v/>
      </c>
      <c r="T108" s="151"/>
      <c r="U108" s="453"/>
      <c r="V108" s="152" t="str">
        <f>IF(OR($D108="",$W108=""),"",$W108-VLOOKUP($Z108,Wire_Req!$A$2:$K$24,9))</f>
        <v/>
      </c>
      <c r="W108" s="453"/>
      <c r="X108" s="453"/>
      <c r="Y108" s="151"/>
      <c r="Z108" s="126" t="e">
        <f>VLOOKUP($D108,Wire_Req!$L$2:$M$4,2)+VLOOKUP($E108,Wire_Req!$N$2:$O$3,2)+IF($AA108=200,VLOOKUP($F108,Wire_Req!$P$2:$Q$16,2),IF($AA108=100,VLOOKUP($G108,Wire_Req!$P$2:$Q$16,2),0))</f>
        <v>#N/A</v>
      </c>
      <c r="AA108" s="126" t="e">
        <f>VLOOKUP($E108,Wire_Req!$N$2:$O$3,2)</f>
        <v>#N/A</v>
      </c>
      <c r="AB108" s="126" t="e">
        <f>IF($AA108=200,VLOOKUP($F108,Wire_Req!$P$2:$Q$16,2),IF($AA108=100,VLOOKUP($G108,Wire_Req!$P$2:$Q$16,2),0))</f>
        <v>#N/A</v>
      </c>
      <c r="AG108" s="203">
        <f t="shared" si="16"/>
        <v>662</v>
      </c>
      <c r="AH108" s="126" t="e">
        <f t="shared" si="17"/>
        <v>#N/A</v>
      </c>
      <c r="AI108" s="126" t="e">
        <f t="shared" si="12"/>
        <v>#N/A</v>
      </c>
    </row>
    <row r="109" spans="1:35" x14ac:dyDescent="0.25">
      <c r="A109" s="125"/>
      <c r="B109" s="453"/>
      <c r="C109" s="453"/>
      <c r="D109" s="454"/>
      <c r="E109" s="454"/>
      <c r="F109" s="454"/>
      <c r="G109" s="454"/>
      <c r="H109" s="454"/>
      <c r="I109" s="454"/>
      <c r="J109" s="455"/>
      <c r="K109" s="147" t="str">
        <f t="shared" si="9"/>
        <v/>
      </c>
      <c r="L109" s="148" t="str">
        <f>IF(OR($D109="",$E109=""),"",VLOOKUP($Z109,Fiber_Req!$A$2:$I$24,4))</f>
        <v/>
      </c>
      <c r="M109" s="455"/>
      <c r="N109" s="147" t="str">
        <f t="shared" si="13"/>
        <v/>
      </c>
      <c r="O109" s="205" t="str">
        <f t="shared" si="14"/>
        <v/>
      </c>
      <c r="P109" s="205" t="str">
        <f>IF(OR($D109="",$E109="",AND($F109="",$G109="")),"",VLOOKUP($Z109,Wire_Req!$A$2:$K$24,5))</f>
        <v/>
      </c>
      <c r="Q109" s="205" t="str">
        <f t="shared" si="10"/>
        <v/>
      </c>
      <c r="R109" s="149" t="str">
        <f t="shared" si="11"/>
        <v/>
      </c>
      <c r="S109" s="150" t="str">
        <f t="shared" si="15"/>
        <v/>
      </c>
      <c r="T109" s="151"/>
      <c r="U109" s="453"/>
      <c r="V109" s="152" t="str">
        <f>IF(OR($D109="",$W109=""),"",$W109-VLOOKUP($Z109,Wire_Req!$A$2:$K$24,9))</f>
        <v/>
      </c>
      <c r="W109" s="453"/>
      <c r="X109" s="453"/>
      <c r="Y109" s="151"/>
      <c r="Z109" s="126" t="e">
        <f>VLOOKUP($D109,Wire_Req!$L$2:$M$4,2)+VLOOKUP($E109,Wire_Req!$N$2:$O$3,2)+IF($AA109=200,VLOOKUP($F109,Wire_Req!$P$2:$Q$16,2),IF($AA109=100,VLOOKUP($G109,Wire_Req!$P$2:$Q$16,2),0))</f>
        <v>#N/A</v>
      </c>
      <c r="AA109" s="126" t="e">
        <f>VLOOKUP($E109,Wire_Req!$N$2:$O$3,2)</f>
        <v>#N/A</v>
      </c>
      <c r="AB109" s="126" t="e">
        <f>IF($AA109=200,VLOOKUP($F109,Wire_Req!$P$2:$Q$16,2),IF($AA109=100,VLOOKUP($G109,Wire_Req!$P$2:$Q$16,2),0))</f>
        <v>#N/A</v>
      </c>
      <c r="AG109" s="203">
        <f t="shared" si="16"/>
        <v>662</v>
      </c>
      <c r="AH109" s="126" t="e">
        <f t="shared" si="17"/>
        <v>#N/A</v>
      </c>
      <c r="AI109" s="126" t="e">
        <f t="shared" si="12"/>
        <v>#N/A</v>
      </c>
    </row>
    <row r="110" spans="1:35" x14ac:dyDescent="0.25">
      <c r="A110" s="125"/>
      <c r="B110" s="453"/>
      <c r="C110" s="453"/>
      <c r="D110" s="454"/>
      <c r="E110" s="454"/>
      <c r="F110" s="454"/>
      <c r="G110" s="454"/>
      <c r="H110" s="454"/>
      <c r="I110" s="454"/>
      <c r="J110" s="455"/>
      <c r="K110" s="147" t="str">
        <f t="shared" si="9"/>
        <v/>
      </c>
      <c r="L110" s="148" t="str">
        <f>IF(OR($D110="",$E110=""),"",VLOOKUP($Z110,Fiber_Req!$A$2:$I$24,4))</f>
        <v/>
      </c>
      <c r="M110" s="455"/>
      <c r="N110" s="147" t="str">
        <f t="shared" si="13"/>
        <v/>
      </c>
      <c r="O110" s="205" t="str">
        <f t="shared" si="14"/>
        <v/>
      </c>
      <c r="P110" s="205" t="str">
        <f>IF(OR($D110="",$E110="",AND($F110="",$G110="")),"",VLOOKUP($Z110,Wire_Req!$A$2:$K$24,5))</f>
        <v/>
      </c>
      <c r="Q110" s="205" t="str">
        <f t="shared" si="10"/>
        <v/>
      </c>
      <c r="R110" s="149" t="str">
        <f t="shared" si="11"/>
        <v/>
      </c>
      <c r="S110" s="150" t="str">
        <f t="shared" si="15"/>
        <v/>
      </c>
      <c r="T110" s="151"/>
      <c r="U110" s="453"/>
      <c r="V110" s="152" t="str">
        <f>IF(OR($D110="",$W110=""),"",$W110-VLOOKUP($Z110,Wire_Req!$A$2:$K$24,9))</f>
        <v/>
      </c>
      <c r="W110" s="453"/>
      <c r="X110" s="453"/>
      <c r="Y110" s="151"/>
      <c r="Z110" s="126" t="e">
        <f>VLOOKUP($D110,Wire_Req!$L$2:$M$4,2)+VLOOKUP($E110,Wire_Req!$N$2:$O$3,2)+IF($AA110=200,VLOOKUP($F110,Wire_Req!$P$2:$Q$16,2),IF($AA110=100,VLOOKUP($G110,Wire_Req!$P$2:$Q$16,2),0))</f>
        <v>#N/A</v>
      </c>
      <c r="AA110" s="126" t="e">
        <f>VLOOKUP($E110,Wire_Req!$N$2:$O$3,2)</f>
        <v>#N/A</v>
      </c>
      <c r="AB110" s="126" t="e">
        <f>IF($AA110=200,VLOOKUP($F110,Wire_Req!$P$2:$Q$16,2),IF($AA110=100,VLOOKUP($G110,Wire_Req!$P$2:$Q$16,2),0))</f>
        <v>#N/A</v>
      </c>
      <c r="AG110" s="203">
        <f t="shared" si="16"/>
        <v>662</v>
      </c>
      <c r="AH110" s="126" t="e">
        <f t="shared" si="17"/>
        <v>#N/A</v>
      </c>
      <c r="AI110" s="126" t="e">
        <f t="shared" si="12"/>
        <v>#N/A</v>
      </c>
    </row>
    <row r="111" spans="1:35" x14ac:dyDescent="0.25">
      <c r="A111" s="125"/>
      <c r="B111" s="453"/>
      <c r="C111" s="453"/>
      <c r="D111" s="454"/>
      <c r="E111" s="454"/>
      <c r="F111" s="454"/>
      <c r="G111" s="454"/>
      <c r="H111" s="454"/>
      <c r="I111" s="454"/>
      <c r="J111" s="455"/>
      <c r="K111" s="147" t="str">
        <f t="shared" si="9"/>
        <v/>
      </c>
      <c r="L111" s="148" t="str">
        <f>IF(OR($D111="",$E111=""),"",VLOOKUP($Z111,Fiber_Req!$A$2:$I$24,4))</f>
        <v/>
      </c>
      <c r="M111" s="455"/>
      <c r="N111" s="147" t="str">
        <f t="shared" si="13"/>
        <v/>
      </c>
      <c r="O111" s="205" t="str">
        <f t="shared" si="14"/>
        <v/>
      </c>
      <c r="P111" s="205" t="str">
        <f>IF(OR($D111="",$E111="",AND($F111="",$G111="")),"",VLOOKUP($Z111,Wire_Req!$A$2:$K$24,5))</f>
        <v/>
      </c>
      <c r="Q111" s="205" t="str">
        <f t="shared" si="10"/>
        <v/>
      </c>
      <c r="R111" s="149" t="str">
        <f t="shared" si="11"/>
        <v/>
      </c>
      <c r="S111" s="150" t="str">
        <f t="shared" si="15"/>
        <v/>
      </c>
      <c r="T111" s="151"/>
      <c r="U111" s="453"/>
      <c r="V111" s="152" t="str">
        <f>IF(OR($D111="",$W111=""),"",$W111-VLOOKUP($Z111,Wire_Req!$A$2:$K$24,9))</f>
        <v/>
      </c>
      <c r="W111" s="453"/>
      <c r="X111" s="453"/>
      <c r="Y111" s="151"/>
      <c r="Z111" s="126" t="e">
        <f>VLOOKUP($D111,Wire_Req!$L$2:$M$4,2)+VLOOKUP($E111,Wire_Req!$N$2:$O$3,2)+IF($AA111=200,VLOOKUP($F111,Wire_Req!$P$2:$Q$16,2),IF($AA111=100,VLOOKUP($G111,Wire_Req!$P$2:$Q$16,2),0))</f>
        <v>#N/A</v>
      </c>
      <c r="AA111" s="126" t="e">
        <f>VLOOKUP($E111,Wire_Req!$N$2:$O$3,2)</f>
        <v>#N/A</v>
      </c>
      <c r="AB111" s="126" t="e">
        <f>IF($AA111=200,VLOOKUP($F111,Wire_Req!$P$2:$Q$16,2),IF($AA111=100,VLOOKUP($G111,Wire_Req!$P$2:$Q$16,2),0))</f>
        <v>#N/A</v>
      </c>
      <c r="AG111" s="203">
        <f t="shared" si="16"/>
        <v>662</v>
      </c>
      <c r="AH111" s="126" t="e">
        <f t="shared" si="17"/>
        <v>#N/A</v>
      </c>
      <c r="AI111" s="126" t="e">
        <f t="shared" si="12"/>
        <v>#N/A</v>
      </c>
    </row>
    <row r="112" spans="1:35" x14ac:dyDescent="0.25">
      <c r="A112" s="125"/>
      <c r="B112" s="453"/>
      <c r="C112" s="453"/>
      <c r="D112" s="454"/>
      <c r="E112" s="454"/>
      <c r="F112" s="454"/>
      <c r="G112" s="454"/>
      <c r="H112" s="454"/>
      <c r="I112" s="454"/>
      <c r="J112" s="455"/>
      <c r="K112" s="147" t="str">
        <f t="shared" si="9"/>
        <v/>
      </c>
      <c r="L112" s="148" t="str">
        <f>IF(OR($D112="",$E112=""),"",VLOOKUP($Z112,Fiber_Req!$A$2:$I$24,4))</f>
        <v/>
      </c>
      <c r="M112" s="455"/>
      <c r="N112" s="147" t="str">
        <f t="shared" si="13"/>
        <v/>
      </c>
      <c r="O112" s="205" t="str">
        <f t="shared" si="14"/>
        <v/>
      </c>
      <c r="P112" s="205" t="str">
        <f>IF(OR($D112="",$E112="",AND($F112="",$G112="")),"",VLOOKUP($Z112,Wire_Req!$A$2:$K$24,5))</f>
        <v/>
      </c>
      <c r="Q112" s="205" t="str">
        <f t="shared" si="10"/>
        <v/>
      </c>
      <c r="R112" s="149" t="str">
        <f t="shared" si="11"/>
        <v/>
      </c>
      <c r="S112" s="150" t="str">
        <f t="shared" si="15"/>
        <v/>
      </c>
      <c r="T112" s="151"/>
      <c r="U112" s="453"/>
      <c r="V112" s="152" t="str">
        <f>IF(OR($D112="",$W112=""),"",$W112-VLOOKUP($Z112,Wire_Req!$A$2:$K$24,9))</f>
        <v/>
      </c>
      <c r="W112" s="453"/>
      <c r="X112" s="453"/>
      <c r="Y112" s="151"/>
      <c r="Z112" s="126" t="e">
        <f>VLOOKUP($D112,Wire_Req!$L$2:$M$4,2)+VLOOKUP($E112,Wire_Req!$N$2:$O$3,2)+IF($AA112=200,VLOOKUP($F112,Wire_Req!$P$2:$Q$16,2),IF($AA112=100,VLOOKUP($G112,Wire_Req!$P$2:$Q$16,2),0))</f>
        <v>#N/A</v>
      </c>
      <c r="AA112" s="126" t="e">
        <f>VLOOKUP($E112,Wire_Req!$N$2:$O$3,2)</f>
        <v>#N/A</v>
      </c>
      <c r="AB112" s="126" t="e">
        <f>IF($AA112=200,VLOOKUP($F112,Wire_Req!$P$2:$Q$16,2),IF($AA112=100,VLOOKUP($G112,Wire_Req!$P$2:$Q$16,2),0))</f>
        <v>#N/A</v>
      </c>
      <c r="AG112" s="203">
        <f t="shared" si="16"/>
        <v>662</v>
      </c>
      <c r="AH112" s="126" t="e">
        <f t="shared" si="17"/>
        <v>#N/A</v>
      </c>
      <c r="AI112" s="126" t="e">
        <f t="shared" si="12"/>
        <v>#N/A</v>
      </c>
    </row>
    <row r="113" spans="1:35" x14ac:dyDescent="0.25">
      <c r="A113" s="125"/>
      <c r="B113" s="453"/>
      <c r="C113" s="453"/>
      <c r="D113" s="454"/>
      <c r="E113" s="454"/>
      <c r="F113" s="454"/>
      <c r="G113" s="454"/>
      <c r="H113" s="454"/>
      <c r="I113" s="454"/>
      <c r="J113" s="455"/>
      <c r="K113" s="147" t="str">
        <f t="shared" si="9"/>
        <v/>
      </c>
      <c r="L113" s="148" t="str">
        <f>IF(OR($D113="",$E113=""),"",VLOOKUP($Z113,Fiber_Req!$A$2:$I$24,4))</f>
        <v/>
      </c>
      <c r="M113" s="455"/>
      <c r="N113" s="147" t="str">
        <f t="shared" si="13"/>
        <v/>
      </c>
      <c r="O113" s="205" t="str">
        <f t="shared" si="14"/>
        <v/>
      </c>
      <c r="P113" s="205" t="str">
        <f>IF(OR($D113="",$E113="",AND($F113="",$G113="")),"",VLOOKUP($Z113,Wire_Req!$A$2:$K$24,5))</f>
        <v/>
      </c>
      <c r="Q113" s="205" t="str">
        <f t="shared" si="10"/>
        <v/>
      </c>
      <c r="R113" s="149" t="str">
        <f t="shared" si="11"/>
        <v/>
      </c>
      <c r="S113" s="150" t="str">
        <f t="shared" si="15"/>
        <v/>
      </c>
      <c r="T113" s="151"/>
      <c r="U113" s="453"/>
      <c r="V113" s="152" t="str">
        <f>IF(OR($D113="",$W113=""),"",$W113-VLOOKUP($Z113,Wire_Req!$A$2:$K$24,9))</f>
        <v/>
      </c>
      <c r="W113" s="453"/>
      <c r="X113" s="453"/>
      <c r="Y113" s="151"/>
      <c r="Z113" s="126" t="e">
        <f>VLOOKUP($D113,Wire_Req!$L$2:$M$4,2)+VLOOKUP($E113,Wire_Req!$N$2:$O$3,2)+IF($AA113=200,VLOOKUP($F113,Wire_Req!$P$2:$Q$16,2),IF($AA113=100,VLOOKUP($G113,Wire_Req!$P$2:$Q$16,2),0))</f>
        <v>#N/A</v>
      </c>
      <c r="AA113" s="126" t="e">
        <f>VLOOKUP($E113,Wire_Req!$N$2:$O$3,2)</f>
        <v>#N/A</v>
      </c>
      <c r="AB113" s="126" t="e">
        <f>IF($AA113=200,VLOOKUP($F113,Wire_Req!$P$2:$Q$16,2),IF($AA113=100,VLOOKUP($G113,Wire_Req!$P$2:$Q$16,2),0))</f>
        <v>#N/A</v>
      </c>
      <c r="AG113" s="203">
        <f t="shared" si="16"/>
        <v>662</v>
      </c>
      <c r="AH113" s="126" t="e">
        <f t="shared" si="17"/>
        <v>#N/A</v>
      </c>
      <c r="AI113" s="126" t="e">
        <f t="shared" si="12"/>
        <v>#N/A</v>
      </c>
    </row>
    <row r="114" spans="1:35" x14ac:dyDescent="0.25">
      <c r="A114" s="125"/>
      <c r="B114" s="453"/>
      <c r="C114" s="453"/>
      <c r="D114" s="454"/>
      <c r="E114" s="454"/>
      <c r="F114" s="454"/>
      <c r="G114" s="454"/>
      <c r="H114" s="454"/>
      <c r="I114" s="454"/>
      <c r="J114" s="455"/>
      <c r="K114" s="147" t="str">
        <f t="shared" si="9"/>
        <v/>
      </c>
      <c r="L114" s="148" t="str">
        <f>IF(OR($D114="",$E114=""),"",VLOOKUP($Z114,Fiber_Req!$A$2:$I$24,4))</f>
        <v/>
      </c>
      <c r="M114" s="455"/>
      <c r="N114" s="147" t="str">
        <f t="shared" si="13"/>
        <v/>
      </c>
      <c r="O114" s="205" t="str">
        <f t="shared" si="14"/>
        <v/>
      </c>
      <c r="P114" s="205" t="str">
        <f>IF(OR($D114="",$E114="",AND($F114="",$G114="")),"",VLOOKUP($Z114,Wire_Req!$A$2:$K$24,5))</f>
        <v/>
      </c>
      <c r="Q114" s="205" t="str">
        <f t="shared" si="10"/>
        <v/>
      </c>
      <c r="R114" s="149" t="str">
        <f t="shared" si="11"/>
        <v/>
      </c>
      <c r="S114" s="150" t="str">
        <f t="shared" si="15"/>
        <v/>
      </c>
      <c r="T114" s="151"/>
      <c r="U114" s="453"/>
      <c r="V114" s="152" t="str">
        <f>IF(OR($D114="",$W114=""),"",$W114-VLOOKUP($Z114,Wire_Req!$A$2:$K$24,9))</f>
        <v/>
      </c>
      <c r="W114" s="453"/>
      <c r="X114" s="453"/>
      <c r="Y114" s="151"/>
      <c r="Z114" s="126" t="e">
        <f>VLOOKUP($D114,Wire_Req!$L$2:$M$4,2)+VLOOKUP($E114,Wire_Req!$N$2:$O$3,2)+IF($AA114=200,VLOOKUP($F114,Wire_Req!$P$2:$Q$16,2),IF($AA114=100,VLOOKUP($G114,Wire_Req!$P$2:$Q$16,2),0))</f>
        <v>#N/A</v>
      </c>
      <c r="AA114" s="126" t="e">
        <f>VLOOKUP($E114,Wire_Req!$N$2:$O$3,2)</f>
        <v>#N/A</v>
      </c>
      <c r="AB114" s="126" t="e">
        <f>IF($AA114=200,VLOOKUP($F114,Wire_Req!$P$2:$Q$16,2),IF($AA114=100,VLOOKUP($G114,Wire_Req!$P$2:$Q$16,2),0))</f>
        <v>#N/A</v>
      </c>
      <c r="AG114" s="203">
        <f t="shared" si="16"/>
        <v>662</v>
      </c>
      <c r="AH114" s="126" t="e">
        <f t="shared" si="17"/>
        <v>#N/A</v>
      </c>
      <c r="AI114" s="126" t="e">
        <f t="shared" si="12"/>
        <v>#N/A</v>
      </c>
    </row>
    <row r="115" spans="1:35" x14ac:dyDescent="0.25">
      <c r="A115" s="125"/>
      <c r="B115" s="453"/>
      <c r="C115" s="453"/>
      <c r="D115" s="454"/>
      <c r="E115" s="454"/>
      <c r="F115" s="454"/>
      <c r="G115" s="454"/>
      <c r="H115" s="454"/>
      <c r="I115" s="454"/>
      <c r="J115" s="455"/>
      <c r="K115" s="147" t="str">
        <f t="shared" si="9"/>
        <v/>
      </c>
      <c r="L115" s="148" t="str">
        <f>IF(OR($D115="",$E115=""),"",VLOOKUP($Z115,Fiber_Req!$A$2:$I$24,4))</f>
        <v/>
      </c>
      <c r="M115" s="455"/>
      <c r="N115" s="147" t="str">
        <f t="shared" si="13"/>
        <v/>
      </c>
      <c r="O115" s="205" t="str">
        <f t="shared" si="14"/>
        <v/>
      </c>
      <c r="P115" s="205" t="str">
        <f>IF(OR($D115="",$E115="",AND($F115="",$G115="")),"",VLOOKUP($Z115,Wire_Req!$A$2:$K$24,5))</f>
        <v/>
      </c>
      <c r="Q115" s="205" t="str">
        <f t="shared" si="10"/>
        <v/>
      </c>
      <c r="R115" s="149" t="str">
        <f t="shared" si="11"/>
        <v/>
      </c>
      <c r="S115" s="150" t="str">
        <f t="shared" si="15"/>
        <v/>
      </c>
      <c r="T115" s="151"/>
      <c r="U115" s="453"/>
      <c r="V115" s="152" t="str">
        <f>IF(OR($D115="",$W115=""),"",$W115-VLOOKUP($Z115,Wire_Req!$A$2:$K$24,9))</f>
        <v/>
      </c>
      <c r="W115" s="453"/>
      <c r="X115" s="453"/>
      <c r="Y115" s="151"/>
      <c r="Z115" s="126" t="e">
        <f>VLOOKUP($D115,Wire_Req!$L$2:$M$4,2)+VLOOKUP($E115,Wire_Req!$N$2:$O$3,2)+IF($AA115=200,VLOOKUP($F115,Wire_Req!$P$2:$Q$16,2),IF($AA115=100,VLOOKUP($G115,Wire_Req!$P$2:$Q$16,2),0))</f>
        <v>#N/A</v>
      </c>
      <c r="AA115" s="126" t="e">
        <f>VLOOKUP($E115,Wire_Req!$N$2:$O$3,2)</f>
        <v>#N/A</v>
      </c>
      <c r="AB115" s="126" t="e">
        <f>IF($AA115=200,VLOOKUP($F115,Wire_Req!$P$2:$Q$16,2),IF($AA115=100,VLOOKUP($G115,Wire_Req!$P$2:$Q$16,2),0))</f>
        <v>#N/A</v>
      </c>
      <c r="AG115" s="203">
        <f t="shared" si="16"/>
        <v>662</v>
      </c>
      <c r="AH115" s="126" t="e">
        <f t="shared" si="17"/>
        <v>#N/A</v>
      </c>
      <c r="AI115" s="126" t="e">
        <f t="shared" si="12"/>
        <v>#N/A</v>
      </c>
    </row>
    <row r="116" spans="1:35" x14ac:dyDescent="0.25">
      <c r="A116" s="125"/>
      <c r="B116" s="453"/>
      <c r="C116" s="453"/>
      <c r="D116" s="454"/>
      <c r="E116" s="454"/>
      <c r="F116" s="454"/>
      <c r="G116" s="454"/>
      <c r="H116" s="454"/>
      <c r="I116" s="454"/>
      <c r="J116" s="455"/>
      <c r="K116" s="147" t="str">
        <f t="shared" si="9"/>
        <v/>
      </c>
      <c r="L116" s="148" t="str">
        <f>IF(OR($D116="",$E116=""),"",VLOOKUP($Z116,Fiber_Req!$A$2:$I$24,4))</f>
        <v/>
      </c>
      <c r="M116" s="455"/>
      <c r="N116" s="147" t="str">
        <f t="shared" si="13"/>
        <v/>
      </c>
      <c r="O116" s="205" t="str">
        <f t="shared" si="14"/>
        <v/>
      </c>
      <c r="P116" s="205" t="str">
        <f>IF(OR($D116="",$E116="",AND($F116="",$G116="")),"",VLOOKUP($Z116,Wire_Req!$A$2:$K$24,5))</f>
        <v/>
      </c>
      <c r="Q116" s="205" t="str">
        <f t="shared" si="10"/>
        <v/>
      </c>
      <c r="R116" s="149" t="str">
        <f t="shared" si="11"/>
        <v/>
      </c>
      <c r="S116" s="150" t="str">
        <f t="shared" si="15"/>
        <v/>
      </c>
      <c r="T116" s="151"/>
      <c r="U116" s="453"/>
      <c r="V116" s="152" t="str">
        <f>IF(OR($D116="",$W116=""),"",$W116-VLOOKUP($Z116,Wire_Req!$A$2:$K$24,9))</f>
        <v/>
      </c>
      <c r="W116" s="453"/>
      <c r="X116" s="453"/>
      <c r="Y116" s="151"/>
      <c r="Z116" s="126" t="e">
        <f>VLOOKUP($D116,Wire_Req!$L$2:$M$4,2)+VLOOKUP($E116,Wire_Req!$N$2:$O$3,2)+IF($AA116=200,VLOOKUP($F116,Wire_Req!$P$2:$Q$16,2),IF($AA116=100,VLOOKUP($G116,Wire_Req!$P$2:$Q$16,2),0))</f>
        <v>#N/A</v>
      </c>
      <c r="AA116" s="126" t="e">
        <f>VLOOKUP($E116,Wire_Req!$N$2:$O$3,2)</f>
        <v>#N/A</v>
      </c>
      <c r="AB116" s="126" t="e">
        <f>IF($AA116=200,VLOOKUP($F116,Wire_Req!$P$2:$Q$16,2),IF($AA116=100,VLOOKUP($G116,Wire_Req!$P$2:$Q$16,2),0))</f>
        <v>#N/A</v>
      </c>
      <c r="AG116" s="203">
        <f t="shared" si="16"/>
        <v>662</v>
      </c>
      <c r="AH116" s="126" t="e">
        <f t="shared" si="17"/>
        <v>#N/A</v>
      </c>
      <c r="AI116" s="126" t="e">
        <f t="shared" si="12"/>
        <v>#N/A</v>
      </c>
    </row>
    <row r="117" spans="1:35" x14ac:dyDescent="0.25">
      <c r="A117" s="125"/>
      <c r="B117" s="453"/>
      <c r="C117" s="453"/>
      <c r="D117" s="454"/>
      <c r="E117" s="454"/>
      <c r="F117" s="454"/>
      <c r="G117" s="454"/>
      <c r="H117" s="454"/>
      <c r="I117" s="454"/>
      <c r="J117" s="455"/>
      <c r="K117" s="147" t="str">
        <f t="shared" si="9"/>
        <v/>
      </c>
      <c r="L117" s="148" t="str">
        <f>IF(OR($D117="",$E117=""),"",VLOOKUP($Z117,Fiber_Req!$A$2:$I$24,4))</f>
        <v/>
      </c>
      <c r="M117" s="455"/>
      <c r="N117" s="147" t="str">
        <f t="shared" si="13"/>
        <v/>
      </c>
      <c r="O117" s="205" t="str">
        <f t="shared" si="14"/>
        <v/>
      </c>
      <c r="P117" s="205" t="str">
        <f>IF(OR($D117="",$E117="",AND($F117="",$G117="")),"",VLOOKUP($Z117,Wire_Req!$A$2:$K$24,5))</f>
        <v/>
      </c>
      <c r="Q117" s="205" t="str">
        <f t="shared" si="10"/>
        <v/>
      </c>
      <c r="R117" s="149" t="str">
        <f t="shared" si="11"/>
        <v/>
      </c>
      <c r="S117" s="150" t="str">
        <f t="shared" si="15"/>
        <v/>
      </c>
      <c r="T117" s="151"/>
      <c r="U117" s="453"/>
      <c r="V117" s="152" t="str">
        <f>IF(OR($D117="",$W117=""),"",$W117-VLOOKUP($Z117,Wire_Req!$A$2:$K$24,9))</f>
        <v/>
      </c>
      <c r="W117" s="453"/>
      <c r="X117" s="453"/>
      <c r="Y117" s="151"/>
      <c r="Z117" s="126" t="e">
        <f>VLOOKUP($D117,Wire_Req!$L$2:$M$4,2)+VLOOKUP($E117,Wire_Req!$N$2:$O$3,2)+IF($AA117=200,VLOOKUP($F117,Wire_Req!$P$2:$Q$16,2),IF($AA117=100,VLOOKUP($G117,Wire_Req!$P$2:$Q$16,2),0))</f>
        <v>#N/A</v>
      </c>
      <c r="AA117" s="126" t="e">
        <f>VLOOKUP($E117,Wire_Req!$N$2:$O$3,2)</f>
        <v>#N/A</v>
      </c>
      <c r="AB117" s="126" t="e">
        <f>IF($AA117=200,VLOOKUP($F117,Wire_Req!$P$2:$Q$16,2),IF($AA117=100,VLOOKUP($G117,Wire_Req!$P$2:$Q$16,2),0))</f>
        <v>#N/A</v>
      </c>
      <c r="AG117" s="203">
        <f t="shared" si="16"/>
        <v>662</v>
      </c>
      <c r="AH117" s="126" t="e">
        <f t="shared" si="17"/>
        <v>#N/A</v>
      </c>
      <c r="AI117" s="126" t="e">
        <f t="shared" si="12"/>
        <v>#N/A</v>
      </c>
    </row>
    <row r="118" spans="1:35" x14ac:dyDescent="0.25">
      <c r="A118" s="125"/>
      <c r="B118" s="453"/>
      <c r="C118" s="453"/>
      <c r="D118" s="454"/>
      <c r="E118" s="454"/>
      <c r="F118" s="454"/>
      <c r="G118" s="454"/>
      <c r="H118" s="454"/>
      <c r="I118" s="454"/>
      <c r="J118" s="455"/>
      <c r="K118" s="147" t="str">
        <f t="shared" si="9"/>
        <v/>
      </c>
      <c r="L118" s="148" t="str">
        <f>IF(OR($D118="",$E118=""),"",VLOOKUP($Z118,Fiber_Req!$A$2:$I$24,4))</f>
        <v/>
      </c>
      <c r="M118" s="455"/>
      <c r="N118" s="147" t="str">
        <f t="shared" si="13"/>
        <v/>
      </c>
      <c r="O118" s="205" t="str">
        <f t="shared" si="14"/>
        <v/>
      </c>
      <c r="P118" s="205" t="str">
        <f>IF(OR($D118="",$E118="",AND($F118="",$G118="")),"",VLOOKUP($Z118,Wire_Req!$A$2:$K$24,5))</f>
        <v/>
      </c>
      <c r="Q118" s="205" t="str">
        <f t="shared" si="10"/>
        <v/>
      </c>
      <c r="R118" s="149" t="str">
        <f t="shared" si="11"/>
        <v/>
      </c>
      <c r="S118" s="150" t="str">
        <f t="shared" si="15"/>
        <v/>
      </c>
      <c r="T118" s="151"/>
      <c r="U118" s="453"/>
      <c r="V118" s="152" t="str">
        <f>IF(OR($D118="",$W118=""),"",$W118-VLOOKUP($Z118,Wire_Req!$A$2:$K$24,9))</f>
        <v/>
      </c>
      <c r="W118" s="453"/>
      <c r="X118" s="453"/>
      <c r="Y118" s="151"/>
      <c r="Z118" s="126" t="e">
        <f>VLOOKUP($D118,Wire_Req!$L$2:$M$4,2)+VLOOKUP($E118,Wire_Req!$N$2:$O$3,2)+IF($AA118=200,VLOOKUP($F118,Wire_Req!$P$2:$Q$16,2),IF($AA118=100,VLOOKUP($G118,Wire_Req!$P$2:$Q$16,2),0))</f>
        <v>#N/A</v>
      </c>
      <c r="AA118" s="126" t="e">
        <f>VLOOKUP($E118,Wire_Req!$N$2:$O$3,2)</f>
        <v>#N/A</v>
      </c>
      <c r="AB118" s="126" t="e">
        <f>IF($AA118=200,VLOOKUP($F118,Wire_Req!$P$2:$Q$16,2),IF($AA118=100,VLOOKUP($G118,Wire_Req!$P$2:$Q$16,2),0))</f>
        <v>#N/A</v>
      </c>
      <c r="AG118" s="203">
        <f t="shared" si="16"/>
        <v>662</v>
      </c>
      <c r="AH118" s="126" t="e">
        <f t="shared" si="17"/>
        <v>#N/A</v>
      </c>
      <c r="AI118" s="126" t="e">
        <f t="shared" si="12"/>
        <v>#N/A</v>
      </c>
    </row>
    <row r="119" spans="1:35" x14ac:dyDescent="0.25">
      <c r="A119" s="125"/>
      <c r="B119" s="453"/>
      <c r="C119" s="453"/>
      <c r="D119" s="454"/>
      <c r="E119" s="454"/>
      <c r="F119" s="454"/>
      <c r="G119" s="454"/>
      <c r="H119" s="454"/>
      <c r="I119" s="454"/>
      <c r="J119" s="455"/>
      <c r="K119" s="147" t="str">
        <f t="shared" si="9"/>
        <v/>
      </c>
      <c r="L119" s="148" t="str">
        <f>IF(OR($D119="",$E119=""),"",VLOOKUP($Z119,Fiber_Req!$A$2:$I$24,4))</f>
        <v/>
      </c>
      <c r="M119" s="455"/>
      <c r="N119" s="147" t="str">
        <f t="shared" si="13"/>
        <v/>
      </c>
      <c r="O119" s="205" t="str">
        <f t="shared" si="14"/>
        <v/>
      </c>
      <c r="P119" s="205" t="str">
        <f>IF(OR($D119="",$E119="",AND($F119="",$G119="")),"",VLOOKUP($Z119,Wire_Req!$A$2:$K$24,5))</f>
        <v/>
      </c>
      <c r="Q119" s="205" t="str">
        <f t="shared" si="10"/>
        <v/>
      </c>
      <c r="R119" s="149" t="str">
        <f t="shared" si="11"/>
        <v/>
      </c>
      <c r="S119" s="150" t="str">
        <f t="shared" si="15"/>
        <v/>
      </c>
      <c r="T119" s="151"/>
      <c r="U119" s="453"/>
      <c r="V119" s="152" t="str">
        <f>IF(OR($D119="",$W119=""),"",$W119-VLOOKUP($Z119,Wire_Req!$A$2:$K$24,9))</f>
        <v/>
      </c>
      <c r="W119" s="453"/>
      <c r="X119" s="453"/>
      <c r="Y119" s="151"/>
      <c r="Z119" s="126" t="e">
        <f>VLOOKUP($D119,Wire_Req!$L$2:$M$4,2)+VLOOKUP($E119,Wire_Req!$N$2:$O$3,2)+IF($AA119=200,VLOOKUP($F119,Wire_Req!$P$2:$Q$16,2),IF($AA119=100,VLOOKUP($G119,Wire_Req!$P$2:$Q$16,2),0))</f>
        <v>#N/A</v>
      </c>
      <c r="AA119" s="126" t="e">
        <f>VLOOKUP($E119,Wire_Req!$N$2:$O$3,2)</f>
        <v>#N/A</v>
      </c>
      <c r="AB119" s="126" t="e">
        <f>IF($AA119=200,VLOOKUP($F119,Wire_Req!$P$2:$Q$16,2),IF($AA119=100,VLOOKUP($G119,Wire_Req!$P$2:$Q$16,2),0))</f>
        <v>#N/A</v>
      </c>
      <c r="AG119" s="203">
        <f t="shared" si="16"/>
        <v>662</v>
      </c>
      <c r="AH119" s="126" t="e">
        <f t="shared" si="17"/>
        <v>#N/A</v>
      </c>
      <c r="AI119" s="126" t="e">
        <f t="shared" si="12"/>
        <v>#N/A</v>
      </c>
    </row>
    <row r="120" spans="1:35" x14ac:dyDescent="0.25">
      <c r="A120" s="125"/>
      <c r="B120" s="453"/>
      <c r="C120" s="453"/>
      <c r="D120" s="454"/>
      <c r="E120" s="454"/>
      <c r="F120" s="454"/>
      <c r="G120" s="454"/>
      <c r="H120" s="454"/>
      <c r="I120" s="454"/>
      <c r="J120" s="455"/>
      <c r="K120" s="147" t="str">
        <f t="shared" si="9"/>
        <v/>
      </c>
      <c r="L120" s="148" t="str">
        <f>IF(OR($D120="",$E120=""),"",VLOOKUP($Z120,Fiber_Req!$A$2:$I$24,4))</f>
        <v/>
      </c>
      <c r="M120" s="455"/>
      <c r="N120" s="147" t="str">
        <f t="shared" si="13"/>
        <v/>
      </c>
      <c r="O120" s="205" t="str">
        <f t="shared" si="14"/>
        <v/>
      </c>
      <c r="P120" s="205" t="str">
        <f>IF(OR($D120="",$E120="",AND($F120="",$G120="")),"",VLOOKUP($Z120,Wire_Req!$A$2:$K$24,5))</f>
        <v/>
      </c>
      <c r="Q120" s="205" t="str">
        <f t="shared" si="10"/>
        <v/>
      </c>
      <c r="R120" s="149" t="str">
        <f t="shared" si="11"/>
        <v/>
      </c>
      <c r="S120" s="150" t="str">
        <f t="shared" si="15"/>
        <v/>
      </c>
      <c r="T120" s="151"/>
      <c r="U120" s="453"/>
      <c r="V120" s="152" t="str">
        <f>IF(OR($D120="",$W120=""),"",$W120-VLOOKUP($Z120,Wire_Req!$A$2:$K$24,9))</f>
        <v/>
      </c>
      <c r="W120" s="453"/>
      <c r="X120" s="453"/>
      <c r="Y120" s="151"/>
      <c r="Z120" s="126" t="e">
        <f>VLOOKUP($D120,Wire_Req!$L$2:$M$4,2)+VLOOKUP($E120,Wire_Req!$N$2:$O$3,2)+IF($AA120=200,VLOOKUP($F120,Wire_Req!$P$2:$Q$16,2),IF($AA120=100,VLOOKUP($G120,Wire_Req!$P$2:$Q$16,2),0))</f>
        <v>#N/A</v>
      </c>
      <c r="AA120" s="126" t="e">
        <f>VLOOKUP($E120,Wire_Req!$N$2:$O$3,2)</f>
        <v>#N/A</v>
      </c>
      <c r="AB120" s="126" t="e">
        <f>IF($AA120=200,VLOOKUP($F120,Wire_Req!$P$2:$Q$16,2),IF($AA120=100,VLOOKUP($G120,Wire_Req!$P$2:$Q$16,2),0))</f>
        <v>#N/A</v>
      </c>
      <c r="AG120" s="203">
        <f t="shared" si="16"/>
        <v>662</v>
      </c>
      <c r="AH120" s="126" t="e">
        <f t="shared" si="17"/>
        <v>#N/A</v>
      </c>
      <c r="AI120" s="126" t="e">
        <f t="shared" si="12"/>
        <v>#N/A</v>
      </c>
    </row>
    <row r="121" spans="1:35" x14ac:dyDescent="0.25">
      <c r="A121" s="125"/>
      <c r="B121" s="453"/>
      <c r="C121" s="453"/>
      <c r="D121" s="454"/>
      <c r="E121" s="454"/>
      <c r="F121" s="454"/>
      <c r="G121" s="454"/>
      <c r="H121" s="454"/>
      <c r="I121" s="454"/>
      <c r="J121" s="455"/>
      <c r="K121" s="147" t="str">
        <f t="shared" si="9"/>
        <v/>
      </c>
      <c r="L121" s="148" t="str">
        <f>IF(OR($D121="",$E121=""),"",VLOOKUP($Z121,Fiber_Req!$A$2:$I$24,4))</f>
        <v/>
      </c>
      <c r="M121" s="455"/>
      <c r="N121" s="147" t="str">
        <f t="shared" si="13"/>
        <v/>
      </c>
      <c r="O121" s="205" t="str">
        <f t="shared" si="14"/>
        <v/>
      </c>
      <c r="P121" s="205" t="str">
        <f>IF(OR($D121="",$E121="",AND($F121="",$G121="")),"",VLOOKUP($Z121,Wire_Req!$A$2:$K$24,5))</f>
        <v/>
      </c>
      <c r="Q121" s="205" t="str">
        <f t="shared" si="10"/>
        <v/>
      </c>
      <c r="R121" s="149" t="str">
        <f t="shared" si="11"/>
        <v/>
      </c>
      <c r="S121" s="150" t="str">
        <f t="shared" si="15"/>
        <v/>
      </c>
      <c r="T121" s="151"/>
      <c r="U121" s="453"/>
      <c r="V121" s="152" t="str">
        <f>IF(OR($D121="",$W121=""),"",$W121-VLOOKUP($Z121,Wire_Req!$A$2:$K$24,9))</f>
        <v/>
      </c>
      <c r="W121" s="453"/>
      <c r="X121" s="453"/>
      <c r="Y121" s="151"/>
      <c r="Z121" s="126" t="e">
        <f>VLOOKUP($D121,Wire_Req!$L$2:$M$4,2)+VLOOKUP($E121,Wire_Req!$N$2:$O$3,2)+IF($AA121=200,VLOOKUP($F121,Wire_Req!$P$2:$Q$16,2),IF($AA121=100,VLOOKUP($G121,Wire_Req!$P$2:$Q$16,2),0))</f>
        <v>#N/A</v>
      </c>
      <c r="AA121" s="126" t="e">
        <f>VLOOKUP($E121,Wire_Req!$N$2:$O$3,2)</f>
        <v>#N/A</v>
      </c>
      <c r="AB121" s="126" t="e">
        <f>IF($AA121=200,VLOOKUP($F121,Wire_Req!$P$2:$Q$16,2),IF($AA121=100,VLOOKUP($G121,Wire_Req!$P$2:$Q$16,2),0))</f>
        <v>#N/A</v>
      </c>
      <c r="AG121" s="203">
        <f t="shared" si="16"/>
        <v>662</v>
      </c>
      <c r="AH121" s="126" t="e">
        <f t="shared" si="17"/>
        <v>#N/A</v>
      </c>
      <c r="AI121" s="126" t="e">
        <f t="shared" si="12"/>
        <v>#N/A</v>
      </c>
    </row>
    <row r="122" spans="1:35" x14ac:dyDescent="0.25">
      <c r="A122" s="125"/>
      <c r="B122" s="453"/>
      <c r="C122" s="453"/>
      <c r="D122" s="454"/>
      <c r="E122" s="454"/>
      <c r="F122" s="454"/>
      <c r="G122" s="454"/>
      <c r="H122" s="454"/>
      <c r="I122" s="454"/>
      <c r="J122" s="455"/>
      <c r="K122" s="147" t="str">
        <f t="shared" si="9"/>
        <v/>
      </c>
      <c r="L122" s="148" t="str">
        <f>IF(OR($D122="",$E122=""),"",VLOOKUP($Z122,Fiber_Req!$A$2:$I$24,4))</f>
        <v/>
      </c>
      <c r="M122" s="455"/>
      <c r="N122" s="147" t="str">
        <f t="shared" si="13"/>
        <v/>
      </c>
      <c r="O122" s="205" t="str">
        <f t="shared" si="14"/>
        <v/>
      </c>
      <c r="P122" s="205" t="str">
        <f>IF(OR($D122="",$E122="",AND($F122="",$G122="")),"",VLOOKUP($Z122,Wire_Req!$A$2:$K$24,5))</f>
        <v/>
      </c>
      <c r="Q122" s="205" t="str">
        <f t="shared" si="10"/>
        <v/>
      </c>
      <c r="R122" s="149" t="str">
        <f t="shared" si="11"/>
        <v/>
      </c>
      <c r="S122" s="150" t="str">
        <f t="shared" si="15"/>
        <v/>
      </c>
      <c r="T122" s="151"/>
      <c r="U122" s="453"/>
      <c r="V122" s="152" t="str">
        <f>IF(OR($D122="",$W122=""),"",$W122-VLOOKUP($Z122,Wire_Req!$A$2:$K$24,9))</f>
        <v/>
      </c>
      <c r="W122" s="453"/>
      <c r="X122" s="453"/>
      <c r="Y122" s="151"/>
      <c r="Z122" s="126" t="e">
        <f>VLOOKUP($D122,Wire_Req!$L$2:$M$4,2)+VLOOKUP($E122,Wire_Req!$N$2:$O$3,2)+IF($AA122=200,VLOOKUP($F122,Wire_Req!$P$2:$Q$16,2),IF($AA122=100,VLOOKUP($G122,Wire_Req!$P$2:$Q$16,2),0))</f>
        <v>#N/A</v>
      </c>
      <c r="AA122" s="126" t="e">
        <f>VLOOKUP($E122,Wire_Req!$N$2:$O$3,2)</f>
        <v>#N/A</v>
      </c>
      <c r="AB122" s="126" t="e">
        <f>IF($AA122=200,VLOOKUP($F122,Wire_Req!$P$2:$Q$16,2),IF($AA122=100,VLOOKUP($G122,Wire_Req!$P$2:$Q$16,2),0))</f>
        <v>#N/A</v>
      </c>
      <c r="AG122" s="203">
        <f t="shared" si="16"/>
        <v>662</v>
      </c>
      <c r="AH122" s="126" t="e">
        <f t="shared" si="17"/>
        <v>#N/A</v>
      </c>
      <c r="AI122" s="126" t="e">
        <f t="shared" si="12"/>
        <v>#N/A</v>
      </c>
    </row>
    <row r="123" spans="1:35" x14ac:dyDescent="0.25">
      <c r="A123" s="125"/>
      <c r="B123" s="453"/>
      <c r="C123" s="453"/>
      <c r="D123" s="454"/>
      <c r="E123" s="454"/>
      <c r="F123" s="454"/>
      <c r="G123" s="454"/>
      <c r="H123" s="454"/>
      <c r="I123" s="454"/>
      <c r="J123" s="455"/>
      <c r="K123" s="147" t="str">
        <f t="shared" si="9"/>
        <v/>
      </c>
      <c r="L123" s="148" t="str">
        <f>IF(OR($D123="",$E123=""),"",VLOOKUP($Z123,Fiber_Req!$A$2:$I$24,4))</f>
        <v/>
      </c>
      <c r="M123" s="455"/>
      <c r="N123" s="147" t="str">
        <f t="shared" si="13"/>
        <v/>
      </c>
      <c r="O123" s="205" t="str">
        <f t="shared" si="14"/>
        <v/>
      </c>
      <c r="P123" s="205" t="str">
        <f>IF(OR($D123="",$E123="",AND($F123="",$G123="")),"",VLOOKUP($Z123,Wire_Req!$A$2:$K$24,5))</f>
        <v/>
      </c>
      <c r="Q123" s="205" t="str">
        <f t="shared" si="10"/>
        <v/>
      </c>
      <c r="R123" s="149" t="str">
        <f t="shared" si="11"/>
        <v/>
      </c>
      <c r="S123" s="150" t="str">
        <f t="shared" si="15"/>
        <v/>
      </c>
      <c r="T123" s="151"/>
      <c r="U123" s="453"/>
      <c r="V123" s="152" t="str">
        <f>IF(OR($D123="",$W123=""),"",$W123-VLOOKUP($Z123,Wire_Req!$A$2:$K$24,9))</f>
        <v/>
      </c>
      <c r="W123" s="453"/>
      <c r="X123" s="453"/>
      <c r="Y123" s="151"/>
      <c r="Z123" s="126" t="e">
        <f>VLOOKUP($D123,Wire_Req!$L$2:$M$4,2)+VLOOKUP($E123,Wire_Req!$N$2:$O$3,2)+IF($AA123=200,VLOOKUP($F123,Wire_Req!$P$2:$Q$16,2),IF($AA123=100,VLOOKUP($G123,Wire_Req!$P$2:$Q$16,2),0))</f>
        <v>#N/A</v>
      </c>
      <c r="AA123" s="126" t="e">
        <f>VLOOKUP($E123,Wire_Req!$N$2:$O$3,2)</f>
        <v>#N/A</v>
      </c>
      <c r="AB123" s="126" t="e">
        <f>IF($AA123=200,VLOOKUP($F123,Wire_Req!$P$2:$Q$16,2),IF($AA123=100,VLOOKUP($G123,Wire_Req!$P$2:$Q$16,2),0))</f>
        <v>#N/A</v>
      </c>
      <c r="AG123" s="203">
        <f t="shared" si="16"/>
        <v>662</v>
      </c>
      <c r="AH123" s="126" t="e">
        <f t="shared" si="17"/>
        <v>#N/A</v>
      </c>
      <c r="AI123" s="126" t="e">
        <f t="shared" si="12"/>
        <v>#N/A</v>
      </c>
    </row>
    <row r="124" spans="1:35" x14ac:dyDescent="0.25">
      <c r="A124" s="125"/>
      <c r="B124" s="453"/>
      <c r="C124" s="453"/>
      <c r="D124" s="454"/>
      <c r="E124" s="454"/>
      <c r="F124" s="454"/>
      <c r="G124" s="454"/>
      <c r="H124" s="454"/>
      <c r="I124" s="454"/>
      <c r="J124" s="455"/>
      <c r="K124" s="147" t="str">
        <f t="shared" si="9"/>
        <v/>
      </c>
      <c r="L124" s="148" t="str">
        <f>IF(OR($D124="",$E124=""),"",VLOOKUP($Z124,Fiber_Req!$A$2:$I$24,4))</f>
        <v/>
      </c>
      <c r="M124" s="455"/>
      <c r="N124" s="147" t="str">
        <f t="shared" si="13"/>
        <v/>
      </c>
      <c r="O124" s="205" t="str">
        <f t="shared" si="14"/>
        <v/>
      </c>
      <c r="P124" s="205" t="str">
        <f>IF(OR($D124="",$E124="",AND($F124="",$G124="")),"",VLOOKUP($Z124,Wire_Req!$A$2:$K$24,5))</f>
        <v/>
      </c>
      <c r="Q124" s="205" t="str">
        <f t="shared" si="10"/>
        <v/>
      </c>
      <c r="R124" s="149" t="str">
        <f t="shared" si="11"/>
        <v/>
      </c>
      <c r="S124" s="150" t="str">
        <f t="shared" si="15"/>
        <v/>
      </c>
      <c r="T124" s="151"/>
      <c r="U124" s="453"/>
      <c r="V124" s="152" t="str">
        <f>IF(OR($D124="",$W124=""),"",$W124-VLOOKUP($Z124,Wire_Req!$A$2:$K$24,9))</f>
        <v/>
      </c>
      <c r="W124" s="453"/>
      <c r="X124" s="453"/>
      <c r="Y124" s="151"/>
      <c r="Z124" s="126" t="e">
        <f>VLOOKUP($D124,Wire_Req!$L$2:$M$4,2)+VLOOKUP($E124,Wire_Req!$N$2:$O$3,2)+IF($AA124=200,VLOOKUP($F124,Wire_Req!$P$2:$Q$16,2),IF($AA124=100,VLOOKUP($G124,Wire_Req!$P$2:$Q$16,2),0))</f>
        <v>#N/A</v>
      </c>
      <c r="AA124" s="126" t="e">
        <f>VLOOKUP($E124,Wire_Req!$N$2:$O$3,2)</f>
        <v>#N/A</v>
      </c>
      <c r="AB124" s="126" t="e">
        <f>IF($AA124=200,VLOOKUP($F124,Wire_Req!$P$2:$Q$16,2),IF($AA124=100,VLOOKUP($G124,Wire_Req!$P$2:$Q$16,2),0))</f>
        <v>#N/A</v>
      </c>
      <c r="AG124" s="203">
        <f t="shared" si="16"/>
        <v>662</v>
      </c>
      <c r="AH124" s="126" t="e">
        <f t="shared" si="17"/>
        <v>#N/A</v>
      </c>
      <c r="AI124" s="126" t="e">
        <f t="shared" si="12"/>
        <v>#N/A</v>
      </c>
    </row>
    <row r="125" spans="1:35" x14ac:dyDescent="0.25">
      <c r="A125" s="125"/>
      <c r="B125" s="453"/>
      <c r="C125" s="453"/>
      <c r="D125" s="454"/>
      <c r="E125" s="454"/>
      <c r="F125" s="454"/>
      <c r="G125" s="454"/>
      <c r="H125" s="454"/>
      <c r="I125" s="454"/>
      <c r="J125" s="455"/>
      <c r="K125" s="147" t="str">
        <f t="shared" si="9"/>
        <v/>
      </c>
      <c r="L125" s="148" t="str">
        <f>IF(OR($D125="",$E125=""),"",VLOOKUP($Z125,Fiber_Req!$A$2:$I$24,4))</f>
        <v/>
      </c>
      <c r="M125" s="455"/>
      <c r="N125" s="147" t="str">
        <f t="shared" si="13"/>
        <v/>
      </c>
      <c r="O125" s="205" t="str">
        <f t="shared" si="14"/>
        <v/>
      </c>
      <c r="P125" s="205" t="str">
        <f>IF(OR($D125="",$E125="",AND($F125="",$G125="")),"",VLOOKUP($Z125,Wire_Req!$A$2:$K$24,5))</f>
        <v/>
      </c>
      <c r="Q125" s="205" t="str">
        <f t="shared" si="10"/>
        <v/>
      </c>
      <c r="R125" s="149" t="str">
        <f t="shared" si="11"/>
        <v/>
      </c>
      <c r="S125" s="150" t="str">
        <f t="shared" si="15"/>
        <v/>
      </c>
      <c r="T125" s="151"/>
      <c r="U125" s="453"/>
      <c r="V125" s="152" t="str">
        <f>IF(OR($D125="",$W125=""),"",$W125-VLOOKUP($Z125,Wire_Req!$A$2:$K$24,9))</f>
        <v/>
      </c>
      <c r="W125" s="453"/>
      <c r="X125" s="453"/>
      <c r="Y125" s="151"/>
      <c r="Z125" s="126" t="e">
        <f>VLOOKUP($D125,Wire_Req!$L$2:$M$4,2)+VLOOKUP($E125,Wire_Req!$N$2:$O$3,2)+IF($AA125=200,VLOOKUP($F125,Wire_Req!$P$2:$Q$16,2),IF($AA125=100,VLOOKUP($G125,Wire_Req!$P$2:$Q$16,2),0))</f>
        <v>#N/A</v>
      </c>
      <c r="AA125" s="126" t="e">
        <f>VLOOKUP($E125,Wire_Req!$N$2:$O$3,2)</f>
        <v>#N/A</v>
      </c>
      <c r="AB125" s="126" t="e">
        <f>IF($AA125=200,VLOOKUP($F125,Wire_Req!$P$2:$Q$16,2),IF($AA125=100,VLOOKUP($G125,Wire_Req!$P$2:$Q$16,2),0))</f>
        <v>#N/A</v>
      </c>
      <c r="AG125" s="203">
        <f t="shared" si="16"/>
        <v>662</v>
      </c>
      <c r="AH125" s="126" t="e">
        <f t="shared" si="17"/>
        <v>#N/A</v>
      </c>
      <c r="AI125" s="126" t="e">
        <f t="shared" si="12"/>
        <v>#N/A</v>
      </c>
    </row>
    <row r="126" spans="1:35" x14ac:dyDescent="0.25">
      <c r="A126" s="125"/>
      <c r="B126" s="453"/>
      <c r="C126" s="453"/>
      <c r="D126" s="454"/>
      <c r="E126" s="454"/>
      <c r="F126" s="454"/>
      <c r="G126" s="454"/>
      <c r="H126" s="454"/>
      <c r="I126" s="454"/>
      <c r="J126" s="455"/>
      <c r="K126" s="147" t="str">
        <f t="shared" si="9"/>
        <v/>
      </c>
      <c r="L126" s="148" t="str">
        <f>IF(OR($D126="",$E126=""),"",VLOOKUP($Z126,Fiber_Req!$A$2:$I$24,4))</f>
        <v/>
      </c>
      <c r="M126" s="455"/>
      <c r="N126" s="147" t="str">
        <f t="shared" si="13"/>
        <v/>
      </c>
      <c r="O126" s="205" t="str">
        <f t="shared" si="14"/>
        <v/>
      </c>
      <c r="P126" s="205" t="str">
        <f>IF(OR($D126="",$E126="",AND($F126="",$G126="")),"",VLOOKUP($Z126,Wire_Req!$A$2:$K$24,5))</f>
        <v/>
      </c>
      <c r="Q126" s="205" t="str">
        <f t="shared" si="10"/>
        <v/>
      </c>
      <c r="R126" s="149" t="str">
        <f t="shared" si="11"/>
        <v/>
      </c>
      <c r="S126" s="150" t="str">
        <f t="shared" si="15"/>
        <v/>
      </c>
      <c r="T126" s="151"/>
      <c r="U126" s="453"/>
      <c r="V126" s="152" t="str">
        <f>IF(OR($D126="",$W126=""),"",$W126-VLOOKUP($Z126,Wire_Req!$A$2:$K$24,9))</f>
        <v/>
      </c>
      <c r="W126" s="453"/>
      <c r="X126" s="453"/>
      <c r="Y126" s="151"/>
      <c r="Z126" s="126" t="e">
        <f>VLOOKUP($D126,Wire_Req!$L$2:$M$4,2)+VLOOKUP($E126,Wire_Req!$N$2:$O$3,2)+IF($AA126=200,VLOOKUP($F126,Wire_Req!$P$2:$Q$16,2),IF($AA126=100,VLOOKUP($G126,Wire_Req!$P$2:$Q$16,2),0))</f>
        <v>#N/A</v>
      </c>
      <c r="AA126" s="126" t="e">
        <f>VLOOKUP($E126,Wire_Req!$N$2:$O$3,2)</f>
        <v>#N/A</v>
      </c>
      <c r="AB126" s="126" t="e">
        <f>IF($AA126=200,VLOOKUP($F126,Wire_Req!$P$2:$Q$16,2),IF($AA126=100,VLOOKUP($G126,Wire_Req!$P$2:$Q$16,2),0))</f>
        <v>#N/A</v>
      </c>
      <c r="AG126" s="203">
        <f t="shared" si="16"/>
        <v>662</v>
      </c>
      <c r="AH126" s="126" t="e">
        <f t="shared" si="17"/>
        <v>#N/A</v>
      </c>
      <c r="AI126" s="126" t="e">
        <f t="shared" si="12"/>
        <v>#N/A</v>
      </c>
    </row>
    <row r="127" spans="1:35" x14ac:dyDescent="0.25">
      <c r="A127" s="125"/>
      <c r="B127" s="453"/>
      <c r="C127" s="453"/>
      <c r="D127" s="454"/>
      <c r="E127" s="454"/>
      <c r="F127" s="454"/>
      <c r="G127" s="454"/>
      <c r="H127" s="454"/>
      <c r="I127" s="454"/>
      <c r="J127" s="455"/>
      <c r="K127" s="147" t="str">
        <f t="shared" si="9"/>
        <v/>
      </c>
      <c r="L127" s="148" t="str">
        <f>IF(OR($D127="",$E127=""),"",VLOOKUP($Z127,Fiber_Req!$A$2:$I$24,4))</f>
        <v/>
      </c>
      <c r="M127" s="455"/>
      <c r="N127" s="147" t="str">
        <f t="shared" si="13"/>
        <v/>
      </c>
      <c r="O127" s="205" t="str">
        <f t="shared" si="14"/>
        <v/>
      </c>
      <c r="P127" s="205" t="str">
        <f>IF(OR($D127="",$E127="",AND($F127="",$G127="")),"",VLOOKUP($Z127,Wire_Req!$A$2:$K$24,5))</f>
        <v/>
      </c>
      <c r="Q127" s="205" t="str">
        <f t="shared" si="10"/>
        <v/>
      </c>
      <c r="R127" s="149" t="str">
        <f t="shared" si="11"/>
        <v/>
      </c>
      <c r="S127" s="150" t="str">
        <f t="shared" si="15"/>
        <v/>
      </c>
      <c r="T127" s="151"/>
      <c r="U127" s="453"/>
      <c r="V127" s="152" t="str">
        <f>IF(OR($D127="",$W127=""),"",$W127-VLOOKUP($Z127,Wire_Req!$A$2:$K$24,9))</f>
        <v/>
      </c>
      <c r="W127" s="453"/>
      <c r="X127" s="453"/>
      <c r="Y127" s="151"/>
      <c r="Z127" s="126" t="e">
        <f>VLOOKUP($D127,Wire_Req!$L$2:$M$4,2)+VLOOKUP($E127,Wire_Req!$N$2:$O$3,2)+IF($AA127=200,VLOOKUP($F127,Wire_Req!$P$2:$Q$16,2),IF($AA127=100,VLOOKUP($G127,Wire_Req!$P$2:$Q$16,2),0))</f>
        <v>#N/A</v>
      </c>
      <c r="AA127" s="126" t="e">
        <f>VLOOKUP($E127,Wire_Req!$N$2:$O$3,2)</f>
        <v>#N/A</v>
      </c>
      <c r="AB127" s="126" t="e">
        <f>IF($AA127=200,VLOOKUP($F127,Wire_Req!$P$2:$Q$16,2),IF($AA127=100,VLOOKUP($G127,Wire_Req!$P$2:$Q$16,2),0))</f>
        <v>#N/A</v>
      </c>
      <c r="AG127" s="203">
        <f t="shared" si="16"/>
        <v>662</v>
      </c>
      <c r="AH127" s="126" t="e">
        <f t="shared" si="17"/>
        <v>#N/A</v>
      </c>
      <c r="AI127" s="126" t="e">
        <f t="shared" si="12"/>
        <v>#N/A</v>
      </c>
    </row>
    <row r="128" spans="1:35" x14ac:dyDescent="0.25">
      <c r="A128" s="125"/>
      <c r="B128" s="453"/>
      <c r="C128" s="453"/>
      <c r="D128" s="454"/>
      <c r="E128" s="454"/>
      <c r="F128" s="454"/>
      <c r="G128" s="454"/>
      <c r="H128" s="454"/>
      <c r="I128" s="454"/>
      <c r="J128" s="455"/>
      <c r="K128" s="147" t="str">
        <f t="shared" si="9"/>
        <v/>
      </c>
      <c r="L128" s="148" t="str">
        <f>IF(OR($D128="",$E128=""),"",VLOOKUP($Z128,Fiber_Req!$A$2:$I$24,4))</f>
        <v/>
      </c>
      <c r="M128" s="455"/>
      <c r="N128" s="147" t="str">
        <f t="shared" si="13"/>
        <v/>
      </c>
      <c r="O128" s="205" t="str">
        <f t="shared" si="14"/>
        <v/>
      </c>
      <c r="P128" s="205" t="str">
        <f>IF(OR($D128="",$E128="",AND($F128="",$G128="")),"",VLOOKUP($Z128,Wire_Req!$A$2:$K$24,5))</f>
        <v/>
      </c>
      <c r="Q128" s="205" t="str">
        <f t="shared" si="10"/>
        <v/>
      </c>
      <c r="R128" s="149" t="str">
        <f t="shared" si="11"/>
        <v/>
      </c>
      <c r="S128" s="150" t="str">
        <f t="shared" si="15"/>
        <v/>
      </c>
      <c r="T128" s="151"/>
      <c r="U128" s="453"/>
      <c r="V128" s="152" t="str">
        <f>IF(OR($D128="",$W128=""),"",$W128-VLOOKUP($Z128,Wire_Req!$A$2:$K$24,9))</f>
        <v/>
      </c>
      <c r="W128" s="453"/>
      <c r="X128" s="453"/>
      <c r="Y128" s="151"/>
      <c r="Z128" s="126" t="e">
        <f>VLOOKUP($D128,Wire_Req!$L$2:$M$4,2)+VLOOKUP($E128,Wire_Req!$N$2:$O$3,2)+IF($AA128=200,VLOOKUP($F128,Wire_Req!$P$2:$Q$16,2),IF($AA128=100,VLOOKUP($G128,Wire_Req!$P$2:$Q$16,2),0))</f>
        <v>#N/A</v>
      </c>
      <c r="AA128" s="126" t="e">
        <f>VLOOKUP($E128,Wire_Req!$N$2:$O$3,2)</f>
        <v>#N/A</v>
      </c>
      <c r="AB128" s="126" t="e">
        <f>IF($AA128=200,VLOOKUP($F128,Wire_Req!$P$2:$Q$16,2),IF($AA128=100,VLOOKUP($G128,Wire_Req!$P$2:$Q$16,2),0))</f>
        <v>#N/A</v>
      </c>
      <c r="AG128" s="203">
        <f t="shared" si="16"/>
        <v>662</v>
      </c>
      <c r="AH128" s="126" t="e">
        <f t="shared" si="17"/>
        <v>#N/A</v>
      </c>
      <c r="AI128" s="126" t="e">
        <f t="shared" si="12"/>
        <v>#N/A</v>
      </c>
    </row>
    <row r="129" spans="1:35" x14ac:dyDescent="0.25">
      <c r="A129" s="125"/>
      <c r="B129" s="453"/>
      <c r="C129" s="453"/>
      <c r="D129" s="454"/>
      <c r="E129" s="454"/>
      <c r="F129" s="454"/>
      <c r="G129" s="454"/>
      <c r="H129" s="454"/>
      <c r="I129" s="454"/>
      <c r="J129" s="455"/>
      <c r="K129" s="147" t="str">
        <f t="shared" si="9"/>
        <v/>
      </c>
      <c r="L129" s="148" t="str">
        <f>IF(OR($D129="",$E129=""),"",VLOOKUP($Z129,Fiber_Req!$A$2:$I$24,4))</f>
        <v/>
      </c>
      <c r="M129" s="455"/>
      <c r="N129" s="147" t="str">
        <f t="shared" si="13"/>
        <v/>
      </c>
      <c r="O129" s="205" t="str">
        <f t="shared" si="14"/>
        <v/>
      </c>
      <c r="P129" s="205" t="str">
        <f>IF(OR($D129="",$E129="",AND($F129="",$G129="")),"",VLOOKUP($Z129,Wire_Req!$A$2:$K$24,5))</f>
        <v/>
      </c>
      <c r="Q129" s="205" t="str">
        <f t="shared" si="10"/>
        <v/>
      </c>
      <c r="R129" s="149" t="str">
        <f t="shared" si="11"/>
        <v/>
      </c>
      <c r="S129" s="150" t="str">
        <f t="shared" si="15"/>
        <v/>
      </c>
      <c r="T129" s="151"/>
      <c r="U129" s="453"/>
      <c r="V129" s="152" t="str">
        <f>IF(OR($D129="",$W129=""),"",$W129-VLOOKUP($Z129,Wire_Req!$A$2:$K$24,9))</f>
        <v/>
      </c>
      <c r="W129" s="453"/>
      <c r="X129" s="453"/>
      <c r="Y129" s="151"/>
      <c r="Z129" s="126" t="e">
        <f>VLOOKUP($D129,Wire_Req!$L$2:$M$4,2)+VLOOKUP($E129,Wire_Req!$N$2:$O$3,2)+IF($AA129=200,VLOOKUP($F129,Wire_Req!$P$2:$Q$16,2),IF($AA129=100,VLOOKUP($G129,Wire_Req!$P$2:$Q$16,2),0))</f>
        <v>#N/A</v>
      </c>
      <c r="AA129" s="126" t="e">
        <f>VLOOKUP($E129,Wire_Req!$N$2:$O$3,2)</f>
        <v>#N/A</v>
      </c>
      <c r="AB129" s="126" t="e">
        <f>IF($AA129=200,VLOOKUP($F129,Wire_Req!$P$2:$Q$16,2),IF($AA129=100,VLOOKUP($G129,Wire_Req!$P$2:$Q$16,2),0))</f>
        <v>#N/A</v>
      </c>
      <c r="AG129" s="203">
        <f t="shared" si="16"/>
        <v>662</v>
      </c>
      <c r="AH129" s="126" t="e">
        <f t="shared" si="17"/>
        <v>#N/A</v>
      </c>
      <c r="AI129" s="126" t="e">
        <f t="shared" si="12"/>
        <v>#N/A</v>
      </c>
    </row>
    <row r="130" spans="1:35" x14ac:dyDescent="0.25">
      <c r="A130" s="125"/>
      <c r="B130" s="453"/>
      <c r="C130" s="453"/>
      <c r="D130" s="454"/>
      <c r="E130" s="454"/>
      <c r="F130" s="454"/>
      <c r="G130" s="454"/>
      <c r="H130" s="454"/>
      <c r="I130" s="454"/>
      <c r="J130" s="455"/>
      <c r="K130" s="147" t="str">
        <f t="shared" si="9"/>
        <v/>
      </c>
      <c r="L130" s="148" t="str">
        <f>IF(OR($D130="",$E130=""),"",VLOOKUP($Z130,Fiber_Req!$A$2:$I$24,4))</f>
        <v/>
      </c>
      <c r="M130" s="455"/>
      <c r="N130" s="147" t="str">
        <f t="shared" si="13"/>
        <v/>
      </c>
      <c r="O130" s="205" t="str">
        <f t="shared" si="14"/>
        <v/>
      </c>
      <c r="P130" s="205" t="str">
        <f>IF(OR($D130="",$E130="",AND($F130="",$G130="")),"",VLOOKUP($Z130,Wire_Req!$A$2:$K$24,5))</f>
        <v/>
      </c>
      <c r="Q130" s="205" t="str">
        <f t="shared" si="10"/>
        <v/>
      </c>
      <c r="R130" s="149" t="str">
        <f t="shared" si="11"/>
        <v/>
      </c>
      <c r="S130" s="150" t="str">
        <f t="shared" si="15"/>
        <v/>
      </c>
      <c r="T130" s="151"/>
      <c r="U130" s="453"/>
      <c r="V130" s="152" t="str">
        <f>IF(OR($D130="",$W130=""),"",$W130-VLOOKUP($Z130,Wire_Req!$A$2:$K$24,9))</f>
        <v/>
      </c>
      <c r="W130" s="453"/>
      <c r="X130" s="453"/>
      <c r="Y130" s="151"/>
      <c r="Z130" s="126" t="e">
        <f>VLOOKUP($D130,Wire_Req!$L$2:$M$4,2)+VLOOKUP($E130,Wire_Req!$N$2:$O$3,2)+IF($AA130=200,VLOOKUP($F130,Wire_Req!$P$2:$Q$16,2),IF($AA130=100,VLOOKUP($G130,Wire_Req!$P$2:$Q$16,2),0))</f>
        <v>#N/A</v>
      </c>
      <c r="AA130" s="126" t="e">
        <f>VLOOKUP($E130,Wire_Req!$N$2:$O$3,2)</f>
        <v>#N/A</v>
      </c>
      <c r="AB130" s="126" t="e">
        <f>IF($AA130=200,VLOOKUP($F130,Wire_Req!$P$2:$Q$16,2),IF($AA130=100,VLOOKUP($G130,Wire_Req!$P$2:$Q$16,2),0))</f>
        <v>#N/A</v>
      </c>
      <c r="AG130" s="203">
        <f t="shared" si="16"/>
        <v>662</v>
      </c>
      <c r="AH130" s="126" t="e">
        <f t="shared" si="17"/>
        <v>#N/A</v>
      </c>
      <c r="AI130" s="126" t="e">
        <f t="shared" si="12"/>
        <v>#N/A</v>
      </c>
    </row>
    <row r="131" spans="1:35" x14ac:dyDescent="0.25">
      <c r="A131" s="125"/>
      <c r="B131" s="453"/>
      <c r="C131" s="453"/>
      <c r="D131" s="454"/>
      <c r="E131" s="454"/>
      <c r="F131" s="454"/>
      <c r="G131" s="454"/>
      <c r="H131" s="454"/>
      <c r="I131" s="454"/>
      <c r="J131" s="455"/>
      <c r="K131" s="147" t="str">
        <f t="shared" si="9"/>
        <v/>
      </c>
      <c r="L131" s="148" t="str">
        <f>IF(OR($D131="",$E131=""),"",VLOOKUP($Z131,Fiber_Req!$A$2:$I$24,4))</f>
        <v/>
      </c>
      <c r="M131" s="455"/>
      <c r="N131" s="147" t="str">
        <f t="shared" si="13"/>
        <v/>
      </c>
      <c r="O131" s="205" t="str">
        <f t="shared" si="14"/>
        <v/>
      </c>
      <c r="P131" s="205" t="str">
        <f>IF(OR($D131="",$E131="",AND($F131="",$G131="")),"",VLOOKUP($Z131,Wire_Req!$A$2:$K$24,5))</f>
        <v/>
      </c>
      <c r="Q131" s="205" t="str">
        <f t="shared" si="10"/>
        <v/>
      </c>
      <c r="R131" s="149" t="str">
        <f t="shared" si="11"/>
        <v/>
      </c>
      <c r="S131" s="150" t="str">
        <f t="shared" si="15"/>
        <v/>
      </c>
      <c r="T131" s="151"/>
      <c r="U131" s="453"/>
      <c r="V131" s="152" t="str">
        <f>IF(OR($D131="",$W131=""),"",$W131-VLOOKUP($Z131,Wire_Req!$A$2:$K$24,9))</f>
        <v/>
      </c>
      <c r="W131" s="453"/>
      <c r="X131" s="453"/>
      <c r="Y131" s="151"/>
      <c r="Z131" s="126" t="e">
        <f>VLOOKUP($D131,Wire_Req!$L$2:$M$4,2)+VLOOKUP($E131,Wire_Req!$N$2:$O$3,2)+IF($AA131=200,VLOOKUP($F131,Wire_Req!$P$2:$Q$16,2),IF($AA131=100,VLOOKUP($G131,Wire_Req!$P$2:$Q$16,2),0))</f>
        <v>#N/A</v>
      </c>
      <c r="AA131" s="126" t="e">
        <f>VLOOKUP($E131,Wire_Req!$N$2:$O$3,2)</f>
        <v>#N/A</v>
      </c>
      <c r="AB131" s="126" t="e">
        <f>IF($AA131=200,VLOOKUP($F131,Wire_Req!$P$2:$Q$16,2),IF($AA131=100,VLOOKUP($G131,Wire_Req!$P$2:$Q$16,2),0))</f>
        <v>#N/A</v>
      </c>
      <c r="AG131" s="203">
        <f t="shared" si="16"/>
        <v>662</v>
      </c>
      <c r="AH131" s="126" t="e">
        <f t="shared" si="17"/>
        <v>#N/A</v>
      </c>
      <c r="AI131" s="126" t="e">
        <f t="shared" si="12"/>
        <v>#N/A</v>
      </c>
    </row>
    <row r="132" spans="1:35" x14ac:dyDescent="0.25">
      <c r="A132" s="125"/>
      <c r="B132" s="453"/>
      <c r="C132" s="453"/>
      <c r="D132" s="454"/>
      <c r="E132" s="454"/>
      <c r="F132" s="454"/>
      <c r="G132" s="454"/>
      <c r="H132" s="454"/>
      <c r="I132" s="454"/>
      <c r="J132" s="455"/>
      <c r="K132" s="147" t="str">
        <f t="shared" si="9"/>
        <v/>
      </c>
      <c r="L132" s="148" t="str">
        <f>IF(OR($D132="",$E132=""),"",VLOOKUP($Z132,Fiber_Req!$A$2:$I$24,4))</f>
        <v/>
      </c>
      <c r="M132" s="455"/>
      <c r="N132" s="147" t="str">
        <f t="shared" si="13"/>
        <v/>
      </c>
      <c r="O132" s="205" t="str">
        <f t="shared" si="14"/>
        <v/>
      </c>
      <c r="P132" s="205" t="str">
        <f>IF(OR($D132="",$E132="",AND($F132="",$G132="")),"",VLOOKUP($Z132,Wire_Req!$A$2:$K$24,5))</f>
        <v/>
      </c>
      <c r="Q132" s="205" t="str">
        <f t="shared" si="10"/>
        <v/>
      </c>
      <c r="R132" s="149" t="str">
        <f t="shared" si="11"/>
        <v/>
      </c>
      <c r="S132" s="150" t="str">
        <f t="shared" si="15"/>
        <v/>
      </c>
      <c r="T132" s="151"/>
      <c r="U132" s="453"/>
      <c r="V132" s="152" t="str">
        <f>IF(OR($D132="",$W132=""),"",$W132-VLOOKUP($Z132,Wire_Req!$A$2:$K$24,9))</f>
        <v/>
      </c>
      <c r="W132" s="453"/>
      <c r="X132" s="453"/>
      <c r="Y132" s="151"/>
      <c r="Z132" s="126" t="e">
        <f>VLOOKUP($D132,Wire_Req!$L$2:$M$4,2)+VLOOKUP($E132,Wire_Req!$N$2:$O$3,2)+IF($AA132=200,VLOOKUP($F132,Wire_Req!$P$2:$Q$16,2),IF($AA132=100,VLOOKUP($G132,Wire_Req!$P$2:$Q$16,2),0))</f>
        <v>#N/A</v>
      </c>
      <c r="AA132" s="126" t="e">
        <f>VLOOKUP($E132,Wire_Req!$N$2:$O$3,2)</f>
        <v>#N/A</v>
      </c>
      <c r="AB132" s="126" t="e">
        <f>IF($AA132=200,VLOOKUP($F132,Wire_Req!$P$2:$Q$16,2),IF($AA132=100,VLOOKUP($G132,Wire_Req!$P$2:$Q$16,2),0))</f>
        <v>#N/A</v>
      </c>
      <c r="AG132" s="203">
        <f t="shared" si="16"/>
        <v>662</v>
      </c>
      <c r="AH132" s="126" t="e">
        <f t="shared" si="17"/>
        <v>#N/A</v>
      </c>
      <c r="AI132" s="126" t="e">
        <f t="shared" si="12"/>
        <v>#N/A</v>
      </c>
    </row>
    <row r="133" spans="1:35" x14ac:dyDescent="0.25">
      <c r="A133" s="125"/>
      <c r="B133" s="453"/>
      <c r="C133" s="453"/>
      <c r="D133" s="454"/>
      <c r="E133" s="454"/>
      <c r="F133" s="454"/>
      <c r="G133" s="454"/>
      <c r="H133" s="454"/>
      <c r="I133" s="454"/>
      <c r="J133" s="455"/>
      <c r="K133" s="147" t="str">
        <f t="shared" si="9"/>
        <v/>
      </c>
      <c r="L133" s="148" t="str">
        <f>IF(OR($D133="",$E133=""),"",VLOOKUP($Z133,Fiber_Req!$A$2:$I$24,4))</f>
        <v/>
      </c>
      <c r="M133" s="455"/>
      <c r="N133" s="147" t="str">
        <f t="shared" si="13"/>
        <v/>
      </c>
      <c r="O133" s="205" t="str">
        <f t="shared" si="14"/>
        <v/>
      </c>
      <c r="P133" s="205" t="str">
        <f>IF(OR($D133="",$E133="",AND($F133="",$G133="")),"",VLOOKUP($Z133,Wire_Req!$A$2:$K$24,5))</f>
        <v/>
      </c>
      <c r="Q133" s="205" t="str">
        <f t="shared" si="10"/>
        <v/>
      </c>
      <c r="R133" s="149" t="str">
        <f t="shared" si="11"/>
        <v/>
      </c>
      <c r="S133" s="150" t="str">
        <f t="shared" si="15"/>
        <v/>
      </c>
      <c r="T133" s="151"/>
      <c r="U133" s="453"/>
      <c r="V133" s="152" t="str">
        <f>IF(OR($D133="",$W133=""),"",$W133-VLOOKUP($Z133,Wire_Req!$A$2:$K$24,9))</f>
        <v/>
      </c>
      <c r="W133" s="453"/>
      <c r="X133" s="453"/>
      <c r="Y133" s="151"/>
      <c r="Z133" s="126" t="e">
        <f>VLOOKUP($D133,Wire_Req!$L$2:$M$4,2)+VLOOKUP($E133,Wire_Req!$N$2:$O$3,2)+IF($AA133=200,VLOOKUP($F133,Wire_Req!$P$2:$Q$16,2),IF($AA133=100,VLOOKUP($G133,Wire_Req!$P$2:$Q$16,2),0))</f>
        <v>#N/A</v>
      </c>
      <c r="AA133" s="126" t="e">
        <f>VLOOKUP($E133,Wire_Req!$N$2:$O$3,2)</f>
        <v>#N/A</v>
      </c>
      <c r="AB133" s="126" t="e">
        <f>IF($AA133=200,VLOOKUP($F133,Wire_Req!$P$2:$Q$16,2),IF($AA133=100,VLOOKUP($G133,Wire_Req!$P$2:$Q$16,2),0))</f>
        <v>#N/A</v>
      </c>
      <c r="AG133" s="203">
        <f t="shared" si="16"/>
        <v>662</v>
      </c>
      <c r="AH133" s="126" t="e">
        <f t="shared" si="17"/>
        <v>#N/A</v>
      </c>
      <c r="AI133" s="126" t="e">
        <f t="shared" si="12"/>
        <v>#N/A</v>
      </c>
    </row>
    <row r="134" spans="1:35" x14ac:dyDescent="0.25">
      <c r="A134" s="125"/>
      <c r="B134" s="453"/>
      <c r="C134" s="453"/>
      <c r="D134" s="454"/>
      <c r="E134" s="454"/>
      <c r="F134" s="454"/>
      <c r="G134" s="454"/>
      <c r="H134" s="454"/>
      <c r="I134" s="454"/>
      <c r="J134" s="455"/>
      <c r="K134" s="147" t="str">
        <f t="shared" si="9"/>
        <v/>
      </c>
      <c r="L134" s="148" t="str">
        <f>IF(OR($D134="",$E134=""),"",VLOOKUP($Z134,Fiber_Req!$A$2:$I$24,4))</f>
        <v/>
      </c>
      <c r="M134" s="455"/>
      <c r="N134" s="147" t="str">
        <f t="shared" si="13"/>
        <v/>
      </c>
      <c r="O134" s="205" t="str">
        <f t="shared" si="14"/>
        <v/>
      </c>
      <c r="P134" s="205" t="str">
        <f>IF(OR($D134="",$E134="",AND($F134="",$G134="")),"",VLOOKUP($Z134,Wire_Req!$A$2:$K$24,5))</f>
        <v/>
      </c>
      <c r="Q134" s="205" t="str">
        <f t="shared" si="10"/>
        <v/>
      </c>
      <c r="R134" s="149" t="str">
        <f t="shared" si="11"/>
        <v/>
      </c>
      <c r="S134" s="150" t="str">
        <f t="shared" si="15"/>
        <v/>
      </c>
      <c r="T134" s="151"/>
      <c r="U134" s="453"/>
      <c r="V134" s="152" t="str">
        <f>IF(OR($D134="",$W134=""),"",$W134-VLOOKUP($Z134,Wire_Req!$A$2:$K$24,9))</f>
        <v/>
      </c>
      <c r="W134" s="453"/>
      <c r="X134" s="453"/>
      <c r="Y134" s="151"/>
      <c r="Z134" s="126" t="e">
        <f>VLOOKUP($D134,Wire_Req!$L$2:$M$4,2)+VLOOKUP($E134,Wire_Req!$N$2:$O$3,2)+IF($AA134=200,VLOOKUP($F134,Wire_Req!$P$2:$Q$16,2),IF($AA134=100,VLOOKUP($G134,Wire_Req!$P$2:$Q$16,2),0))</f>
        <v>#N/A</v>
      </c>
      <c r="AA134" s="126" t="e">
        <f>VLOOKUP($E134,Wire_Req!$N$2:$O$3,2)</f>
        <v>#N/A</v>
      </c>
      <c r="AB134" s="126" t="e">
        <f>IF($AA134=200,VLOOKUP($F134,Wire_Req!$P$2:$Q$16,2),IF($AA134=100,VLOOKUP($G134,Wire_Req!$P$2:$Q$16,2),0))</f>
        <v>#N/A</v>
      </c>
      <c r="AG134" s="203">
        <f t="shared" si="16"/>
        <v>662</v>
      </c>
      <c r="AH134" s="126" t="e">
        <f t="shared" si="17"/>
        <v>#N/A</v>
      </c>
      <c r="AI134" s="126" t="e">
        <f t="shared" si="12"/>
        <v>#N/A</v>
      </c>
    </row>
    <row r="135" spans="1:35" x14ac:dyDescent="0.25">
      <c r="A135" s="125"/>
      <c r="B135" s="453"/>
      <c r="C135" s="453"/>
      <c r="D135" s="454"/>
      <c r="E135" s="454"/>
      <c r="F135" s="454"/>
      <c r="G135" s="454"/>
      <c r="H135" s="454"/>
      <c r="I135" s="454"/>
      <c r="J135" s="455"/>
      <c r="K135" s="147" t="str">
        <f t="shared" si="9"/>
        <v/>
      </c>
      <c r="L135" s="148" t="str">
        <f>IF(OR($D135="",$E135=""),"",VLOOKUP($Z135,Fiber_Req!$A$2:$I$24,4))</f>
        <v/>
      </c>
      <c r="M135" s="455"/>
      <c r="N135" s="147" t="str">
        <f t="shared" si="13"/>
        <v/>
      </c>
      <c r="O135" s="205" t="str">
        <f t="shared" si="14"/>
        <v/>
      </c>
      <c r="P135" s="205" t="str">
        <f>IF(OR($D135="",$E135="",AND($F135="",$G135="")),"",VLOOKUP($Z135,Wire_Req!$A$2:$K$24,5))</f>
        <v/>
      </c>
      <c r="Q135" s="205" t="str">
        <f t="shared" si="10"/>
        <v/>
      </c>
      <c r="R135" s="149" t="str">
        <f t="shared" si="11"/>
        <v/>
      </c>
      <c r="S135" s="150" t="str">
        <f t="shared" si="15"/>
        <v/>
      </c>
      <c r="T135" s="151"/>
      <c r="U135" s="453"/>
      <c r="V135" s="152" t="str">
        <f>IF(OR($D135="",$W135=""),"",$W135-VLOOKUP($Z135,Wire_Req!$A$2:$K$24,9))</f>
        <v/>
      </c>
      <c r="W135" s="453"/>
      <c r="X135" s="453"/>
      <c r="Y135" s="151"/>
      <c r="Z135" s="126" t="e">
        <f>VLOOKUP($D135,Wire_Req!$L$2:$M$4,2)+VLOOKUP($E135,Wire_Req!$N$2:$O$3,2)+IF($AA135=200,VLOOKUP($F135,Wire_Req!$P$2:$Q$16,2),IF($AA135=100,VLOOKUP($G135,Wire_Req!$P$2:$Q$16,2),0))</f>
        <v>#N/A</v>
      </c>
      <c r="AA135" s="126" t="e">
        <f>VLOOKUP($E135,Wire_Req!$N$2:$O$3,2)</f>
        <v>#N/A</v>
      </c>
      <c r="AB135" s="126" t="e">
        <f>IF($AA135=200,VLOOKUP($F135,Wire_Req!$P$2:$Q$16,2),IF($AA135=100,VLOOKUP($G135,Wire_Req!$P$2:$Q$16,2),0))</f>
        <v>#N/A</v>
      </c>
      <c r="AG135" s="203">
        <f t="shared" si="16"/>
        <v>662</v>
      </c>
      <c r="AH135" s="126" t="e">
        <f t="shared" si="17"/>
        <v>#N/A</v>
      </c>
      <c r="AI135" s="126" t="e">
        <f t="shared" si="12"/>
        <v>#N/A</v>
      </c>
    </row>
    <row r="136" spans="1:35" x14ac:dyDescent="0.25">
      <c r="A136" s="125"/>
      <c r="B136" s="453"/>
      <c r="C136" s="453"/>
      <c r="D136" s="454"/>
      <c r="E136" s="454"/>
      <c r="F136" s="454"/>
      <c r="G136" s="454"/>
      <c r="H136" s="454"/>
      <c r="I136" s="454"/>
      <c r="J136" s="455"/>
      <c r="K136" s="147" t="str">
        <f t="shared" si="9"/>
        <v/>
      </c>
      <c r="L136" s="148" t="str">
        <f>IF(OR($D136="",$E136=""),"",VLOOKUP($Z136,Fiber_Req!$A$2:$I$24,4))</f>
        <v/>
      </c>
      <c r="M136" s="455"/>
      <c r="N136" s="147" t="str">
        <f t="shared" si="13"/>
        <v/>
      </c>
      <c r="O136" s="205" t="str">
        <f t="shared" si="14"/>
        <v/>
      </c>
      <c r="P136" s="205" t="str">
        <f>IF(OR($D136="",$E136="",AND($F136="",$G136="")),"",VLOOKUP($Z136,Wire_Req!$A$2:$K$24,5))</f>
        <v/>
      </c>
      <c r="Q136" s="205" t="str">
        <f t="shared" si="10"/>
        <v/>
      </c>
      <c r="R136" s="149" t="str">
        <f t="shared" si="11"/>
        <v/>
      </c>
      <c r="S136" s="150" t="str">
        <f t="shared" si="15"/>
        <v/>
      </c>
      <c r="T136" s="151"/>
      <c r="U136" s="453"/>
      <c r="V136" s="152" t="str">
        <f>IF(OR($D136="",$W136=""),"",$W136-VLOOKUP($Z136,Wire_Req!$A$2:$K$24,9))</f>
        <v/>
      </c>
      <c r="W136" s="453"/>
      <c r="X136" s="453"/>
      <c r="Y136" s="151"/>
      <c r="Z136" s="126" t="e">
        <f>VLOOKUP($D136,Wire_Req!$L$2:$M$4,2)+VLOOKUP($E136,Wire_Req!$N$2:$O$3,2)+IF($AA136=200,VLOOKUP($F136,Wire_Req!$P$2:$Q$16,2),IF($AA136=100,VLOOKUP($G136,Wire_Req!$P$2:$Q$16,2),0))</f>
        <v>#N/A</v>
      </c>
      <c r="AA136" s="126" t="e">
        <f>VLOOKUP($E136,Wire_Req!$N$2:$O$3,2)</f>
        <v>#N/A</v>
      </c>
      <c r="AB136" s="126" t="e">
        <f>IF($AA136=200,VLOOKUP($F136,Wire_Req!$P$2:$Q$16,2),IF($AA136=100,VLOOKUP($G136,Wire_Req!$P$2:$Q$16,2),0))</f>
        <v>#N/A</v>
      </c>
      <c r="AG136" s="203">
        <f t="shared" si="16"/>
        <v>662</v>
      </c>
      <c r="AH136" s="126" t="e">
        <f t="shared" si="17"/>
        <v>#N/A</v>
      </c>
      <c r="AI136" s="126" t="e">
        <f t="shared" si="12"/>
        <v>#N/A</v>
      </c>
    </row>
    <row r="137" spans="1:35" x14ac:dyDescent="0.25">
      <c r="A137" s="125"/>
      <c r="B137" s="453"/>
      <c r="C137" s="453"/>
      <c r="D137" s="454"/>
      <c r="E137" s="454"/>
      <c r="F137" s="454"/>
      <c r="G137" s="454"/>
      <c r="H137" s="454"/>
      <c r="I137" s="454"/>
      <c r="J137" s="455"/>
      <c r="K137" s="147" t="str">
        <f t="shared" si="9"/>
        <v/>
      </c>
      <c r="L137" s="148" t="str">
        <f>IF(OR($D137="",$E137=""),"",VLOOKUP($Z137,Fiber_Req!$A$2:$I$24,4))</f>
        <v/>
      </c>
      <c r="M137" s="455"/>
      <c r="N137" s="147" t="str">
        <f t="shared" si="13"/>
        <v/>
      </c>
      <c r="O137" s="205" t="str">
        <f t="shared" si="14"/>
        <v/>
      </c>
      <c r="P137" s="205" t="str">
        <f>IF(OR($D137="",$E137="",AND($F137="",$G137="")),"",VLOOKUP($Z137,Wire_Req!$A$2:$K$24,5))</f>
        <v/>
      </c>
      <c r="Q137" s="205" t="str">
        <f t="shared" si="10"/>
        <v/>
      </c>
      <c r="R137" s="149" t="str">
        <f t="shared" si="11"/>
        <v/>
      </c>
      <c r="S137" s="150" t="str">
        <f t="shared" si="15"/>
        <v/>
      </c>
      <c r="T137" s="151"/>
      <c r="U137" s="453"/>
      <c r="V137" s="152" t="str">
        <f>IF(OR($D137="",$W137=""),"",$W137-VLOOKUP($Z137,Wire_Req!$A$2:$K$24,9))</f>
        <v/>
      </c>
      <c r="W137" s="453"/>
      <c r="X137" s="453"/>
      <c r="Y137" s="151"/>
      <c r="Z137" s="126" t="e">
        <f>VLOOKUP($D137,Wire_Req!$L$2:$M$4,2)+VLOOKUP($E137,Wire_Req!$N$2:$O$3,2)+IF($AA137=200,VLOOKUP($F137,Wire_Req!$P$2:$Q$16,2),IF($AA137=100,VLOOKUP($G137,Wire_Req!$P$2:$Q$16,2),0))</f>
        <v>#N/A</v>
      </c>
      <c r="AA137" s="126" t="e">
        <f>VLOOKUP($E137,Wire_Req!$N$2:$O$3,2)</f>
        <v>#N/A</v>
      </c>
      <c r="AB137" s="126" t="e">
        <f>IF($AA137=200,VLOOKUP($F137,Wire_Req!$P$2:$Q$16,2),IF($AA137=100,VLOOKUP($G137,Wire_Req!$P$2:$Q$16,2),0))</f>
        <v>#N/A</v>
      </c>
      <c r="AG137" s="203">
        <f t="shared" si="16"/>
        <v>662</v>
      </c>
      <c r="AH137" s="126" t="e">
        <f t="shared" si="17"/>
        <v>#N/A</v>
      </c>
      <c r="AI137" s="126" t="e">
        <f t="shared" si="12"/>
        <v>#N/A</v>
      </c>
    </row>
    <row r="138" spans="1:35" x14ac:dyDescent="0.25">
      <c r="A138" s="125"/>
      <c r="B138" s="453"/>
      <c r="C138" s="453"/>
      <c r="D138" s="454"/>
      <c r="E138" s="454"/>
      <c r="F138" s="454"/>
      <c r="G138" s="454"/>
      <c r="H138" s="454"/>
      <c r="I138" s="454"/>
      <c r="J138" s="455"/>
      <c r="K138" s="147" t="str">
        <f t="shared" si="9"/>
        <v/>
      </c>
      <c r="L138" s="148" t="str">
        <f>IF(OR($D138="",$E138=""),"",VLOOKUP($Z138,Fiber_Req!$A$2:$I$24,4))</f>
        <v/>
      </c>
      <c r="M138" s="455"/>
      <c r="N138" s="147" t="str">
        <f t="shared" si="13"/>
        <v/>
      </c>
      <c r="O138" s="205" t="str">
        <f t="shared" si="14"/>
        <v/>
      </c>
      <c r="P138" s="205" t="str">
        <f>IF(OR($D138="",$E138="",AND($F138="",$G138="")),"",VLOOKUP($Z138,Wire_Req!$A$2:$K$24,5))</f>
        <v/>
      </c>
      <c r="Q138" s="205" t="str">
        <f t="shared" si="10"/>
        <v/>
      </c>
      <c r="R138" s="149" t="str">
        <f t="shared" si="11"/>
        <v/>
      </c>
      <c r="S138" s="150" t="str">
        <f t="shared" si="15"/>
        <v/>
      </c>
      <c r="T138" s="151"/>
      <c r="U138" s="453"/>
      <c r="V138" s="152" t="str">
        <f>IF(OR($D138="",$W138=""),"",$W138-VLOOKUP($Z138,Wire_Req!$A$2:$K$24,9))</f>
        <v/>
      </c>
      <c r="W138" s="453"/>
      <c r="X138" s="453"/>
      <c r="Y138" s="151"/>
      <c r="Z138" s="126" t="e">
        <f>VLOOKUP($D138,Wire_Req!$L$2:$M$4,2)+VLOOKUP($E138,Wire_Req!$N$2:$O$3,2)+IF($AA138=200,VLOOKUP($F138,Wire_Req!$P$2:$Q$16,2),IF($AA138=100,VLOOKUP($G138,Wire_Req!$P$2:$Q$16,2),0))</f>
        <v>#N/A</v>
      </c>
      <c r="AA138" s="126" t="e">
        <f>VLOOKUP($E138,Wire_Req!$N$2:$O$3,2)</f>
        <v>#N/A</v>
      </c>
      <c r="AB138" s="126" t="e">
        <f>IF($AA138=200,VLOOKUP($F138,Wire_Req!$P$2:$Q$16,2),IF($AA138=100,VLOOKUP($G138,Wire_Req!$P$2:$Q$16,2),0))</f>
        <v>#N/A</v>
      </c>
      <c r="AG138" s="203">
        <f t="shared" si="16"/>
        <v>662</v>
      </c>
      <c r="AH138" s="126" t="e">
        <f t="shared" si="17"/>
        <v>#N/A</v>
      </c>
      <c r="AI138" s="126" t="e">
        <f t="shared" si="12"/>
        <v>#N/A</v>
      </c>
    </row>
    <row r="139" spans="1:35" x14ac:dyDescent="0.25">
      <c r="A139" s="125"/>
      <c r="B139" s="453"/>
      <c r="C139" s="453"/>
      <c r="D139" s="454"/>
      <c r="E139" s="454"/>
      <c r="F139" s="454"/>
      <c r="G139" s="454"/>
      <c r="H139" s="454"/>
      <c r="I139" s="454"/>
      <c r="J139" s="455"/>
      <c r="K139" s="147" t="str">
        <f t="shared" si="9"/>
        <v/>
      </c>
      <c r="L139" s="148" t="str">
        <f>IF(OR($D139="",$E139=""),"",VLOOKUP($Z139,Fiber_Req!$A$2:$I$24,4))</f>
        <v/>
      </c>
      <c r="M139" s="455"/>
      <c r="N139" s="147" t="str">
        <f t="shared" si="13"/>
        <v/>
      </c>
      <c r="O139" s="205" t="str">
        <f t="shared" si="14"/>
        <v/>
      </c>
      <c r="P139" s="205" t="str">
        <f>IF(OR($D139="",$E139="",AND($F139="",$G139="")),"",VLOOKUP($Z139,Wire_Req!$A$2:$K$24,5))</f>
        <v/>
      </c>
      <c r="Q139" s="205" t="str">
        <f t="shared" si="10"/>
        <v/>
      </c>
      <c r="R139" s="149" t="str">
        <f t="shared" si="11"/>
        <v/>
      </c>
      <c r="S139" s="150" t="str">
        <f t="shared" si="15"/>
        <v/>
      </c>
      <c r="T139" s="151"/>
      <c r="U139" s="453"/>
      <c r="V139" s="152" t="str">
        <f>IF(OR($D139="",$W139=""),"",$W139-VLOOKUP($Z139,Wire_Req!$A$2:$K$24,9))</f>
        <v/>
      </c>
      <c r="W139" s="453"/>
      <c r="X139" s="453"/>
      <c r="Y139" s="151"/>
      <c r="Z139" s="126" t="e">
        <f>VLOOKUP($D139,Wire_Req!$L$2:$M$4,2)+VLOOKUP($E139,Wire_Req!$N$2:$O$3,2)+IF($AA139=200,VLOOKUP($F139,Wire_Req!$P$2:$Q$16,2),IF($AA139=100,VLOOKUP($G139,Wire_Req!$P$2:$Q$16,2),0))</f>
        <v>#N/A</v>
      </c>
      <c r="AA139" s="126" t="e">
        <f>VLOOKUP($E139,Wire_Req!$N$2:$O$3,2)</f>
        <v>#N/A</v>
      </c>
      <c r="AB139" s="126" t="e">
        <f>IF($AA139=200,VLOOKUP($F139,Wire_Req!$P$2:$Q$16,2),IF($AA139=100,VLOOKUP($G139,Wire_Req!$P$2:$Q$16,2),0))</f>
        <v>#N/A</v>
      </c>
      <c r="AG139" s="203">
        <f t="shared" si="16"/>
        <v>662</v>
      </c>
      <c r="AH139" s="126" t="e">
        <f t="shared" si="17"/>
        <v>#N/A</v>
      </c>
      <c r="AI139" s="126" t="e">
        <f t="shared" si="12"/>
        <v>#N/A</v>
      </c>
    </row>
    <row r="140" spans="1:35" x14ac:dyDescent="0.25">
      <c r="A140" s="125"/>
      <c r="B140" s="453"/>
      <c r="C140" s="453"/>
      <c r="D140" s="454"/>
      <c r="E140" s="454"/>
      <c r="F140" s="454"/>
      <c r="G140" s="454"/>
      <c r="H140" s="454"/>
      <c r="I140" s="454"/>
      <c r="J140" s="455"/>
      <c r="K140" s="147" t="str">
        <f t="shared" si="9"/>
        <v/>
      </c>
      <c r="L140" s="148" t="str">
        <f>IF(OR($D140="",$E140=""),"",VLOOKUP($Z140,Fiber_Req!$A$2:$I$24,4))</f>
        <v/>
      </c>
      <c r="M140" s="455"/>
      <c r="N140" s="147" t="str">
        <f t="shared" si="13"/>
        <v/>
      </c>
      <c r="O140" s="205" t="str">
        <f t="shared" si="14"/>
        <v/>
      </c>
      <c r="P140" s="205" t="str">
        <f>IF(OR($D140="",$E140="",AND($F140="",$G140="")),"",VLOOKUP($Z140,Wire_Req!$A$2:$K$24,5))</f>
        <v/>
      </c>
      <c r="Q140" s="205" t="str">
        <f t="shared" si="10"/>
        <v/>
      </c>
      <c r="R140" s="149" t="str">
        <f t="shared" si="11"/>
        <v/>
      </c>
      <c r="S140" s="150" t="str">
        <f t="shared" si="15"/>
        <v/>
      </c>
      <c r="T140" s="151"/>
      <c r="U140" s="453"/>
      <c r="V140" s="152" t="str">
        <f>IF(OR($D140="",$W140=""),"",$W140-VLOOKUP($Z140,Wire_Req!$A$2:$K$24,9))</f>
        <v/>
      </c>
      <c r="W140" s="453"/>
      <c r="X140" s="453"/>
      <c r="Y140" s="151"/>
      <c r="Z140" s="126" t="e">
        <f>VLOOKUP($D140,Wire_Req!$L$2:$M$4,2)+VLOOKUP($E140,Wire_Req!$N$2:$O$3,2)+IF($AA140=200,VLOOKUP($F140,Wire_Req!$P$2:$Q$16,2),IF($AA140=100,VLOOKUP($G140,Wire_Req!$P$2:$Q$16,2),0))</f>
        <v>#N/A</v>
      </c>
      <c r="AA140" s="126" t="e">
        <f>VLOOKUP($E140,Wire_Req!$N$2:$O$3,2)</f>
        <v>#N/A</v>
      </c>
      <c r="AB140" s="126" t="e">
        <f>IF($AA140=200,VLOOKUP($F140,Wire_Req!$P$2:$Q$16,2),IF($AA140=100,VLOOKUP($G140,Wire_Req!$P$2:$Q$16,2),0))</f>
        <v>#N/A</v>
      </c>
      <c r="AG140" s="203">
        <f t="shared" si="16"/>
        <v>662</v>
      </c>
      <c r="AH140" s="126" t="e">
        <f t="shared" si="17"/>
        <v>#N/A</v>
      </c>
      <c r="AI140" s="126" t="e">
        <f t="shared" si="12"/>
        <v>#N/A</v>
      </c>
    </row>
    <row r="141" spans="1:35" x14ac:dyDescent="0.25">
      <c r="A141" s="125"/>
      <c r="B141" s="453"/>
      <c r="C141" s="453"/>
      <c r="D141" s="454"/>
      <c r="E141" s="454"/>
      <c r="F141" s="454"/>
      <c r="G141" s="454"/>
      <c r="H141" s="454"/>
      <c r="I141" s="454"/>
      <c r="J141" s="455"/>
      <c r="K141" s="147" t="str">
        <f t="shared" si="9"/>
        <v/>
      </c>
      <c r="L141" s="148" t="str">
        <f>IF(OR($D141="",$E141=""),"",VLOOKUP($Z141,Fiber_Req!$A$2:$I$24,4))</f>
        <v/>
      </c>
      <c r="M141" s="455"/>
      <c r="N141" s="147" t="str">
        <f t="shared" si="13"/>
        <v/>
      </c>
      <c r="O141" s="205" t="str">
        <f t="shared" si="14"/>
        <v/>
      </c>
      <c r="P141" s="205" t="str">
        <f>IF(OR($D141="",$E141="",AND($F141="",$G141="")),"",VLOOKUP($Z141,Wire_Req!$A$2:$K$24,5))</f>
        <v/>
      </c>
      <c r="Q141" s="205" t="str">
        <f t="shared" si="10"/>
        <v/>
      </c>
      <c r="R141" s="149" t="str">
        <f t="shared" si="11"/>
        <v/>
      </c>
      <c r="S141" s="150" t="str">
        <f t="shared" si="15"/>
        <v/>
      </c>
      <c r="T141" s="151"/>
      <c r="U141" s="453"/>
      <c r="V141" s="152" t="str">
        <f>IF(OR($D141="",$W141=""),"",$W141-VLOOKUP($Z141,Wire_Req!$A$2:$K$24,9))</f>
        <v/>
      </c>
      <c r="W141" s="453"/>
      <c r="X141" s="453"/>
      <c r="Y141" s="151"/>
      <c r="Z141" s="126" t="e">
        <f>VLOOKUP($D141,Wire_Req!$L$2:$M$4,2)+VLOOKUP($E141,Wire_Req!$N$2:$O$3,2)+IF($AA141=200,VLOOKUP($F141,Wire_Req!$P$2:$Q$16,2),IF($AA141=100,VLOOKUP($G141,Wire_Req!$P$2:$Q$16,2),0))</f>
        <v>#N/A</v>
      </c>
      <c r="AA141" s="126" t="e">
        <f>VLOOKUP($E141,Wire_Req!$N$2:$O$3,2)</f>
        <v>#N/A</v>
      </c>
      <c r="AB141" s="126" t="e">
        <f>IF($AA141=200,VLOOKUP($F141,Wire_Req!$P$2:$Q$16,2),IF($AA141=100,VLOOKUP($G141,Wire_Req!$P$2:$Q$16,2),0))</f>
        <v>#N/A</v>
      </c>
      <c r="AG141" s="203">
        <f t="shared" si="16"/>
        <v>662</v>
      </c>
      <c r="AH141" s="126" t="e">
        <f t="shared" si="17"/>
        <v>#N/A</v>
      </c>
      <c r="AI141" s="126" t="e">
        <f t="shared" si="12"/>
        <v>#N/A</v>
      </c>
    </row>
    <row r="142" spans="1:35" x14ac:dyDescent="0.25">
      <c r="A142" s="125"/>
      <c r="B142" s="453"/>
      <c r="C142" s="453"/>
      <c r="D142" s="454"/>
      <c r="E142" s="454"/>
      <c r="F142" s="454"/>
      <c r="G142" s="454"/>
      <c r="H142" s="454"/>
      <c r="I142" s="454"/>
      <c r="J142" s="455"/>
      <c r="K142" s="147" t="str">
        <f t="shared" si="9"/>
        <v/>
      </c>
      <c r="L142" s="148" t="str">
        <f>IF(OR($D142="",$E142=""),"",VLOOKUP($Z142,Fiber_Req!$A$2:$I$24,4))</f>
        <v/>
      </c>
      <c r="M142" s="455"/>
      <c r="N142" s="147" t="str">
        <f t="shared" si="13"/>
        <v/>
      </c>
      <c r="O142" s="205" t="str">
        <f t="shared" si="14"/>
        <v/>
      </c>
      <c r="P142" s="205" t="str">
        <f>IF(OR($D142="",$E142="",AND($F142="",$G142="")),"",VLOOKUP($Z142,Wire_Req!$A$2:$K$24,5))</f>
        <v/>
      </c>
      <c r="Q142" s="205" t="str">
        <f t="shared" si="10"/>
        <v/>
      </c>
      <c r="R142" s="149" t="str">
        <f t="shared" si="11"/>
        <v/>
      </c>
      <c r="S142" s="150" t="str">
        <f t="shared" si="15"/>
        <v/>
      </c>
      <c r="T142" s="151"/>
      <c r="U142" s="453"/>
      <c r="V142" s="152" t="str">
        <f>IF(OR($D142="",$W142=""),"",$W142-VLOOKUP($Z142,Wire_Req!$A$2:$K$24,9))</f>
        <v/>
      </c>
      <c r="W142" s="453"/>
      <c r="X142" s="453"/>
      <c r="Y142" s="151"/>
      <c r="Z142" s="126" t="e">
        <f>VLOOKUP($D142,Wire_Req!$L$2:$M$4,2)+VLOOKUP($E142,Wire_Req!$N$2:$O$3,2)+IF($AA142=200,VLOOKUP($F142,Wire_Req!$P$2:$Q$16,2),IF($AA142=100,VLOOKUP($G142,Wire_Req!$P$2:$Q$16,2),0))</f>
        <v>#N/A</v>
      </c>
      <c r="AA142" s="126" t="e">
        <f>VLOOKUP($E142,Wire_Req!$N$2:$O$3,2)</f>
        <v>#N/A</v>
      </c>
      <c r="AB142" s="126" t="e">
        <f>IF($AA142=200,VLOOKUP($F142,Wire_Req!$P$2:$Q$16,2),IF($AA142=100,VLOOKUP($G142,Wire_Req!$P$2:$Q$16,2),0))</f>
        <v>#N/A</v>
      </c>
      <c r="AG142" s="203">
        <f t="shared" si="16"/>
        <v>662</v>
      </c>
      <c r="AH142" s="126" t="e">
        <f t="shared" si="17"/>
        <v>#N/A</v>
      </c>
      <c r="AI142" s="126" t="e">
        <f t="shared" si="12"/>
        <v>#N/A</v>
      </c>
    </row>
    <row r="143" spans="1:35" x14ac:dyDescent="0.25">
      <c r="A143" s="125"/>
      <c r="B143" s="453"/>
      <c r="C143" s="453"/>
      <c r="D143" s="454"/>
      <c r="E143" s="454"/>
      <c r="F143" s="454"/>
      <c r="G143" s="454"/>
      <c r="H143" s="454"/>
      <c r="I143" s="454"/>
      <c r="J143" s="455"/>
      <c r="K143" s="147" t="str">
        <f t="shared" si="9"/>
        <v/>
      </c>
      <c r="L143" s="148" t="str">
        <f>IF(OR($D143="",$E143=""),"",VLOOKUP($Z143,Fiber_Req!$A$2:$I$24,4))</f>
        <v/>
      </c>
      <c r="M143" s="455"/>
      <c r="N143" s="147" t="str">
        <f t="shared" si="13"/>
        <v/>
      </c>
      <c r="O143" s="205" t="str">
        <f t="shared" si="14"/>
        <v/>
      </c>
      <c r="P143" s="205" t="str">
        <f>IF(OR($D143="",$E143="",AND($F143="",$G143="")),"",VLOOKUP($Z143,Wire_Req!$A$2:$K$24,5))</f>
        <v/>
      </c>
      <c r="Q143" s="205" t="str">
        <f t="shared" si="10"/>
        <v/>
      </c>
      <c r="R143" s="149" t="str">
        <f t="shared" si="11"/>
        <v/>
      </c>
      <c r="S143" s="150" t="str">
        <f t="shared" si="15"/>
        <v/>
      </c>
      <c r="T143" s="151"/>
      <c r="U143" s="453"/>
      <c r="V143" s="152" t="str">
        <f>IF(OR($D143="",$W143=""),"",$W143-VLOOKUP($Z143,Wire_Req!$A$2:$K$24,9))</f>
        <v/>
      </c>
      <c r="W143" s="453"/>
      <c r="X143" s="453"/>
      <c r="Y143" s="151"/>
      <c r="Z143" s="126" t="e">
        <f>VLOOKUP($D143,Wire_Req!$L$2:$M$4,2)+VLOOKUP($E143,Wire_Req!$N$2:$O$3,2)+IF($AA143=200,VLOOKUP($F143,Wire_Req!$P$2:$Q$16,2),IF($AA143=100,VLOOKUP($G143,Wire_Req!$P$2:$Q$16,2),0))</f>
        <v>#N/A</v>
      </c>
      <c r="AA143" s="126" t="e">
        <f>VLOOKUP($E143,Wire_Req!$N$2:$O$3,2)</f>
        <v>#N/A</v>
      </c>
      <c r="AB143" s="126" t="e">
        <f>IF($AA143=200,VLOOKUP($F143,Wire_Req!$P$2:$Q$16,2),IF($AA143=100,VLOOKUP($G143,Wire_Req!$P$2:$Q$16,2),0))</f>
        <v>#N/A</v>
      </c>
      <c r="AG143" s="203">
        <f t="shared" si="16"/>
        <v>662</v>
      </c>
      <c r="AH143" s="126" t="e">
        <f t="shared" si="17"/>
        <v>#N/A</v>
      </c>
      <c r="AI143" s="126" t="e">
        <f t="shared" si="12"/>
        <v>#N/A</v>
      </c>
    </row>
    <row r="144" spans="1:35" x14ac:dyDescent="0.25">
      <c r="A144" s="125"/>
      <c r="B144" s="453"/>
      <c r="C144" s="453"/>
      <c r="D144" s="454"/>
      <c r="E144" s="454"/>
      <c r="F144" s="454"/>
      <c r="G144" s="454"/>
      <c r="H144" s="454"/>
      <c r="I144" s="454"/>
      <c r="J144" s="455"/>
      <c r="K144" s="147" t="str">
        <f t="shared" ref="K144:K207" si="18">IF(OR($D144="",$E144="",$L144="",$U144=""),"",$U144*$L144)</f>
        <v/>
      </c>
      <c r="L144" s="148" t="str">
        <f>IF(OR($D144="",$E144=""),"",VLOOKUP($Z144,Fiber_Req!$A$2:$I$24,4))</f>
        <v/>
      </c>
      <c r="M144" s="455"/>
      <c r="N144" s="147" t="str">
        <f t="shared" si="13"/>
        <v/>
      </c>
      <c r="O144" s="205" t="str">
        <f t="shared" si="14"/>
        <v/>
      </c>
      <c r="P144" s="205" t="str">
        <f>IF(OR($D144="",$E144="",AND($F144="",$G144="")),"",VLOOKUP($Z144,Wire_Req!$A$2:$K$24,5))</f>
        <v/>
      </c>
      <c r="Q144" s="205" t="str">
        <f t="shared" ref="Q144:Q207" si="19">IF(OR($D144="",$E144=""),"",IF($AI144=1,1.1-(0.1*$O144),IF($AI144=2,1.01-(0.07*$O144),IF($AI144=3,0.81-(0.15*LN($O144)),IF($AI144=4,IF($AH144=1,0.467-(0.0632*LN($O144)),IF($AH144=2,0.59-(0.076*LN($O144)),"")),"")))))</f>
        <v/>
      </c>
      <c r="R144" s="149" t="str">
        <f t="shared" ref="R144:R207" si="20">IF($D144="","",$O$6+X144)</f>
        <v/>
      </c>
      <c r="S144" s="150" t="str">
        <f t="shared" si="15"/>
        <v/>
      </c>
      <c r="T144" s="151"/>
      <c r="U144" s="453"/>
      <c r="V144" s="152" t="str">
        <f>IF(OR($D144="",$W144=""),"",$W144-VLOOKUP($Z144,Wire_Req!$A$2:$K$24,9))</f>
        <v/>
      </c>
      <c r="W144" s="453"/>
      <c r="X144" s="453"/>
      <c r="Y144" s="151"/>
      <c r="Z144" s="126" t="e">
        <f>VLOOKUP($D144,Wire_Req!$L$2:$M$4,2)+VLOOKUP($E144,Wire_Req!$N$2:$O$3,2)+IF($AA144=200,VLOOKUP($F144,Wire_Req!$P$2:$Q$16,2),IF($AA144=100,VLOOKUP($G144,Wire_Req!$P$2:$Q$16,2),0))</f>
        <v>#N/A</v>
      </c>
      <c r="AA144" s="126" t="e">
        <f>VLOOKUP($E144,Wire_Req!$N$2:$O$3,2)</f>
        <v>#N/A</v>
      </c>
      <c r="AB144" s="126" t="e">
        <f>IF($AA144=200,VLOOKUP($F144,Wire_Req!$P$2:$Q$16,2),IF($AA144=100,VLOOKUP($G144,Wire_Req!$P$2:$Q$16,2),0))</f>
        <v>#N/A</v>
      </c>
      <c r="AG144" s="203">
        <f t="shared" si="16"/>
        <v>662</v>
      </c>
      <c r="AH144" s="126" t="e">
        <f t="shared" si="17"/>
        <v>#N/A</v>
      </c>
      <c r="AI144" s="126" t="e">
        <f t="shared" ref="AI144:AI207" si="21">IF($AH144=2,IF($O144&lt;=3,1,IF(AND($O144&gt;3,$O144&lt;=7),2,IF(AND($O144&gt;7,$O144&lt;=19),3,IF(AND($O144&gt;19,$O144&lt;=331),4,"")))),IF($AH144=1,IF($O144&lt;=3,1,IF(AND($O144&gt;3,$O144&lt;=7),2,IF(AND($O144&gt;7,$O144&lt;=52),3,IF(AND($O144&gt;52,$O144&lt;=331),4,"")))),""))</f>
        <v>#N/A</v>
      </c>
    </row>
    <row r="145" spans="1:35" x14ac:dyDescent="0.25">
      <c r="A145" s="125"/>
      <c r="B145" s="453"/>
      <c r="C145" s="453"/>
      <c r="D145" s="454"/>
      <c r="E145" s="454"/>
      <c r="F145" s="454"/>
      <c r="G145" s="454"/>
      <c r="H145" s="454"/>
      <c r="I145" s="454"/>
      <c r="J145" s="455"/>
      <c r="K145" s="147" t="str">
        <f t="shared" si="18"/>
        <v/>
      </c>
      <c r="L145" s="148" t="str">
        <f>IF(OR($D145="",$E145=""),"",VLOOKUP($Z145,Fiber_Req!$A$2:$I$24,4))</f>
        <v/>
      </c>
      <c r="M145" s="455"/>
      <c r="N145" s="147" t="str">
        <f t="shared" ref="N145:N208" si="22">IF(OR($D145="",$E145="",$O145="",$Q145=""),"",$P145*$Q145)</f>
        <v/>
      </c>
      <c r="O145" s="205" t="str">
        <f t="shared" ref="O145:O208" si="23">IF(OR($D145="",$E145="",$H145=""),"",MIN($H145+(0.5*$I145),331))</f>
        <v/>
      </c>
      <c r="P145" s="205" t="str">
        <f>IF(OR($D145="",$E145="",AND($F145="",$G145="")),"",VLOOKUP($Z145,Wire_Req!$A$2:$K$24,5))</f>
        <v/>
      </c>
      <c r="Q145" s="205" t="str">
        <f t="shared" si="19"/>
        <v/>
      </c>
      <c r="R145" s="149" t="str">
        <f t="shared" si="20"/>
        <v/>
      </c>
      <c r="S145" s="150" t="str">
        <f t="shared" ref="S145:S208" si="24">IF(OR($D145="",$V145=""),"",$V145)</f>
        <v/>
      </c>
      <c r="T145" s="151"/>
      <c r="U145" s="453"/>
      <c r="V145" s="152" t="str">
        <f>IF(OR($D145="",$W145=""),"",$W145-VLOOKUP($Z145,Wire_Req!$A$2:$K$24,9))</f>
        <v/>
      </c>
      <c r="W145" s="453"/>
      <c r="X145" s="453"/>
      <c r="Y145" s="151"/>
      <c r="Z145" s="126" t="e">
        <f>VLOOKUP($D145,Wire_Req!$L$2:$M$4,2)+VLOOKUP($E145,Wire_Req!$N$2:$O$3,2)+IF($AA145=200,VLOOKUP($F145,Wire_Req!$P$2:$Q$16,2),IF($AA145=100,VLOOKUP($G145,Wire_Req!$P$2:$Q$16,2),0))</f>
        <v>#N/A</v>
      </c>
      <c r="AA145" s="126" t="e">
        <f>VLOOKUP($E145,Wire_Req!$N$2:$O$3,2)</f>
        <v>#N/A</v>
      </c>
      <c r="AB145" s="126" t="e">
        <f>IF($AA145=200,VLOOKUP($F145,Wire_Req!$P$2:$Q$16,2),IF($AA145=100,VLOOKUP($G145,Wire_Req!$P$2:$Q$16,2),0))</f>
        <v>#N/A</v>
      </c>
      <c r="AG145" s="203">
        <f t="shared" ref="AG145:AG208" si="25">(331-$H145)*2</f>
        <v>662</v>
      </c>
      <c r="AH145" s="126" t="e">
        <f t="shared" ref="AH145:AH208" si="26">IF($AB145&lt;=4,1,IF(AND($AB145&gt;=5,$AB145&lt;=15),2,""))</f>
        <v>#N/A</v>
      </c>
      <c r="AI145" s="126" t="e">
        <f t="shared" si="21"/>
        <v>#N/A</v>
      </c>
    </row>
    <row r="146" spans="1:35" x14ac:dyDescent="0.25">
      <c r="A146" s="125"/>
      <c r="B146" s="453"/>
      <c r="C146" s="453"/>
      <c r="D146" s="454"/>
      <c r="E146" s="454"/>
      <c r="F146" s="454"/>
      <c r="G146" s="454"/>
      <c r="H146" s="454"/>
      <c r="I146" s="454"/>
      <c r="J146" s="455"/>
      <c r="K146" s="147" t="str">
        <f t="shared" si="18"/>
        <v/>
      </c>
      <c r="L146" s="148" t="str">
        <f>IF(OR($D146="",$E146=""),"",VLOOKUP($Z146,Fiber_Req!$A$2:$I$24,4))</f>
        <v/>
      </c>
      <c r="M146" s="455"/>
      <c r="N146" s="147" t="str">
        <f t="shared" si="22"/>
        <v/>
      </c>
      <c r="O146" s="205" t="str">
        <f t="shared" si="23"/>
        <v/>
      </c>
      <c r="P146" s="205" t="str">
        <f>IF(OR($D146="",$E146="",AND($F146="",$G146="")),"",VLOOKUP($Z146,Wire_Req!$A$2:$K$24,5))</f>
        <v/>
      </c>
      <c r="Q146" s="205" t="str">
        <f t="shared" si="19"/>
        <v/>
      </c>
      <c r="R146" s="149" t="str">
        <f t="shared" si="20"/>
        <v/>
      </c>
      <c r="S146" s="150" t="str">
        <f t="shared" si="24"/>
        <v/>
      </c>
      <c r="T146" s="151"/>
      <c r="U146" s="453"/>
      <c r="V146" s="152" t="str">
        <f>IF(OR($D146="",$W146=""),"",$W146-VLOOKUP($Z146,Wire_Req!$A$2:$K$24,9))</f>
        <v/>
      </c>
      <c r="W146" s="453"/>
      <c r="X146" s="453"/>
      <c r="Y146" s="151"/>
      <c r="Z146" s="126" t="e">
        <f>VLOOKUP($D146,Wire_Req!$L$2:$M$4,2)+VLOOKUP($E146,Wire_Req!$N$2:$O$3,2)+IF($AA146=200,VLOOKUP($F146,Wire_Req!$P$2:$Q$16,2),IF($AA146=100,VLOOKUP($G146,Wire_Req!$P$2:$Q$16,2),0))</f>
        <v>#N/A</v>
      </c>
      <c r="AA146" s="126" t="e">
        <f>VLOOKUP($E146,Wire_Req!$N$2:$O$3,2)</f>
        <v>#N/A</v>
      </c>
      <c r="AB146" s="126" t="e">
        <f>IF($AA146=200,VLOOKUP($F146,Wire_Req!$P$2:$Q$16,2),IF($AA146=100,VLOOKUP($G146,Wire_Req!$P$2:$Q$16,2),0))</f>
        <v>#N/A</v>
      </c>
      <c r="AG146" s="203">
        <f t="shared" si="25"/>
        <v>662</v>
      </c>
      <c r="AH146" s="126" t="e">
        <f t="shared" si="26"/>
        <v>#N/A</v>
      </c>
      <c r="AI146" s="126" t="e">
        <f t="shared" si="21"/>
        <v>#N/A</v>
      </c>
    </row>
    <row r="147" spans="1:35" x14ac:dyDescent="0.25">
      <c r="A147" s="125"/>
      <c r="B147" s="453"/>
      <c r="C147" s="453"/>
      <c r="D147" s="454"/>
      <c r="E147" s="454"/>
      <c r="F147" s="454"/>
      <c r="G147" s="454"/>
      <c r="H147" s="454"/>
      <c r="I147" s="454"/>
      <c r="J147" s="455"/>
      <c r="K147" s="147" t="str">
        <f t="shared" si="18"/>
        <v/>
      </c>
      <c r="L147" s="148" t="str">
        <f>IF(OR($D147="",$E147=""),"",VLOOKUP($Z147,Fiber_Req!$A$2:$I$24,4))</f>
        <v/>
      </c>
      <c r="M147" s="455"/>
      <c r="N147" s="147" t="str">
        <f t="shared" si="22"/>
        <v/>
      </c>
      <c r="O147" s="205" t="str">
        <f t="shared" si="23"/>
        <v/>
      </c>
      <c r="P147" s="205" t="str">
        <f>IF(OR($D147="",$E147="",AND($F147="",$G147="")),"",VLOOKUP($Z147,Wire_Req!$A$2:$K$24,5))</f>
        <v/>
      </c>
      <c r="Q147" s="205" t="str">
        <f t="shared" si="19"/>
        <v/>
      </c>
      <c r="R147" s="149" t="str">
        <f t="shared" si="20"/>
        <v/>
      </c>
      <c r="S147" s="150" t="str">
        <f t="shared" si="24"/>
        <v/>
      </c>
      <c r="T147" s="151"/>
      <c r="U147" s="453"/>
      <c r="V147" s="152" t="str">
        <f>IF(OR($D147="",$W147=""),"",$W147-VLOOKUP($Z147,Wire_Req!$A$2:$K$24,9))</f>
        <v/>
      </c>
      <c r="W147" s="453"/>
      <c r="X147" s="453"/>
      <c r="Y147" s="151"/>
      <c r="Z147" s="126" t="e">
        <f>VLOOKUP($D147,Wire_Req!$L$2:$M$4,2)+VLOOKUP($E147,Wire_Req!$N$2:$O$3,2)+IF($AA147=200,VLOOKUP($F147,Wire_Req!$P$2:$Q$16,2),IF($AA147=100,VLOOKUP($G147,Wire_Req!$P$2:$Q$16,2),0))</f>
        <v>#N/A</v>
      </c>
      <c r="AA147" s="126" t="e">
        <f>VLOOKUP($E147,Wire_Req!$N$2:$O$3,2)</f>
        <v>#N/A</v>
      </c>
      <c r="AB147" s="126" t="e">
        <f>IF($AA147=200,VLOOKUP($F147,Wire_Req!$P$2:$Q$16,2),IF($AA147=100,VLOOKUP($G147,Wire_Req!$P$2:$Q$16,2),0))</f>
        <v>#N/A</v>
      </c>
      <c r="AG147" s="203">
        <f t="shared" si="25"/>
        <v>662</v>
      </c>
      <c r="AH147" s="126" t="e">
        <f t="shared" si="26"/>
        <v>#N/A</v>
      </c>
      <c r="AI147" s="126" t="e">
        <f t="shared" si="21"/>
        <v>#N/A</v>
      </c>
    </row>
    <row r="148" spans="1:35" x14ac:dyDescent="0.25">
      <c r="A148" s="125"/>
      <c r="B148" s="453"/>
      <c r="C148" s="453"/>
      <c r="D148" s="454"/>
      <c r="E148" s="454"/>
      <c r="F148" s="454"/>
      <c r="G148" s="454"/>
      <c r="H148" s="454"/>
      <c r="I148" s="454"/>
      <c r="J148" s="455"/>
      <c r="K148" s="147" t="str">
        <f t="shared" si="18"/>
        <v/>
      </c>
      <c r="L148" s="148" t="str">
        <f>IF(OR($D148="",$E148=""),"",VLOOKUP($Z148,Fiber_Req!$A$2:$I$24,4))</f>
        <v/>
      </c>
      <c r="M148" s="455"/>
      <c r="N148" s="147" t="str">
        <f t="shared" si="22"/>
        <v/>
      </c>
      <c r="O148" s="205" t="str">
        <f t="shared" si="23"/>
        <v/>
      </c>
      <c r="P148" s="205" t="str">
        <f>IF(OR($D148="",$E148="",AND($F148="",$G148="")),"",VLOOKUP($Z148,Wire_Req!$A$2:$K$24,5))</f>
        <v/>
      </c>
      <c r="Q148" s="205" t="str">
        <f t="shared" si="19"/>
        <v/>
      </c>
      <c r="R148" s="149" t="str">
        <f t="shared" si="20"/>
        <v/>
      </c>
      <c r="S148" s="150" t="str">
        <f t="shared" si="24"/>
        <v/>
      </c>
      <c r="T148" s="151"/>
      <c r="U148" s="453"/>
      <c r="V148" s="152" t="str">
        <f>IF(OR($D148="",$W148=""),"",$W148-VLOOKUP($Z148,Wire_Req!$A$2:$K$24,9))</f>
        <v/>
      </c>
      <c r="W148" s="453"/>
      <c r="X148" s="453"/>
      <c r="Y148" s="151"/>
      <c r="Z148" s="126" t="e">
        <f>VLOOKUP($D148,Wire_Req!$L$2:$M$4,2)+VLOOKUP($E148,Wire_Req!$N$2:$O$3,2)+IF($AA148=200,VLOOKUP($F148,Wire_Req!$P$2:$Q$16,2),IF($AA148=100,VLOOKUP($G148,Wire_Req!$P$2:$Q$16,2),0))</f>
        <v>#N/A</v>
      </c>
      <c r="AA148" s="126" t="e">
        <f>VLOOKUP($E148,Wire_Req!$N$2:$O$3,2)</f>
        <v>#N/A</v>
      </c>
      <c r="AB148" s="126" t="e">
        <f>IF($AA148=200,VLOOKUP($F148,Wire_Req!$P$2:$Q$16,2),IF($AA148=100,VLOOKUP($G148,Wire_Req!$P$2:$Q$16,2),0))</f>
        <v>#N/A</v>
      </c>
      <c r="AG148" s="203">
        <f t="shared" si="25"/>
        <v>662</v>
      </c>
      <c r="AH148" s="126" t="e">
        <f t="shared" si="26"/>
        <v>#N/A</v>
      </c>
      <c r="AI148" s="126" t="e">
        <f t="shared" si="21"/>
        <v>#N/A</v>
      </c>
    </row>
    <row r="149" spans="1:35" x14ac:dyDescent="0.25">
      <c r="A149" s="125"/>
      <c r="B149" s="453"/>
      <c r="C149" s="453"/>
      <c r="D149" s="454"/>
      <c r="E149" s="454"/>
      <c r="F149" s="454"/>
      <c r="G149" s="454"/>
      <c r="H149" s="454"/>
      <c r="I149" s="454"/>
      <c r="J149" s="455"/>
      <c r="K149" s="147" t="str">
        <f t="shared" si="18"/>
        <v/>
      </c>
      <c r="L149" s="148" t="str">
        <f>IF(OR($D149="",$E149=""),"",VLOOKUP($Z149,Fiber_Req!$A$2:$I$24,4))</f>
        <v/>
      </c>
      <c r="M149" s="455"/>
      <c r="N149" s="147" t="str">
        <f t="shared" si="22"/>
        <v/>
      </c>
      <c r="O149" s="205" t="str">
        <f t="shared" si="23"/>
        <v/>
      </c>
      <c r="P149" s="205" t="str">
        <f>IF(OR($D149="",$E149="",AND($F149="",$G149="")),"",VLOOKUP($Z149,Wire_Req!$A$2:$K$24,5))</f>
        <v/>
      </c>
      <c r="Q149" s="205" t="str">
        <f t="shared" si="19"/>
        <v/>
      </c>
      <c r="R149" s="149" t="str">
        <f t="shared" si="20"/>
        <v/>
      </c>
      <c r="S149" s="150" t="str">
        <f t="shared" si="24"/>
        <v/>
      </c>
      <c r="T149" s="151"/>
      <c r="U149" s="453"/>
      <c r="V149" s="152" t="str">
        <f>IF(OR($D149="",$W149=""),"",$W149-VLOOKUP($Z149,Wire_Req!$A$2:$K$24,9))</f>
        <v/>
      </c>
      <c r="W149" s="453"/>
      <c r="X149" s="453"/>
      <c r="Y149" s="151"/>
      <c r="Z149" s="126" t="e">
        <f>VLOOKUP($D149,Wire_Req!$L$2:$M$4,2)+VLOOKUP($E149,Wire_Req!$N$2:$O$3,2)+IF($AA149=200,VLOOKUP($F149,Wire_Req!$P$2:$Q$16,2),IF($AA149=100,VLOOKUP($G149,Wire_Req!$P$2:$Q$16,2),0))</f>
        <v>#N/A</v>
      </c>
      <c r="AA149" s="126" t="e">
        <f>VLOOKUP($E149,Wire_Req!$N$2:$O$3,2)</f>
        <v>#N/A</v>
      </c>
      <c r="AB149" s="126" t="e">
        <f>IF($AA149=200,VLOOKUP($F149,Wire_Req!$P$2:$Q$16,2),IF($AA149=100,VLOOKUP($G149,Wire_Req!$P$2:$Q$16,2),0))</f>
        <v>#N/A</v>
      </c>
      <c r="AG149" s="203">
        <f t="shared" si="25"/>
        <v>662</v>
      </c>
      <c r="AH149" s="126" t="e">
        <f t="shared" si="26"/>
        <v>#N/A</v>
      </c>
      <c r="AI149" s="126" t="e">
        <f t="shared" si="21"/>
        <v>#N/A</v>
      </c>
    </row>
    <row r="150" spans="1:35" x14ac:dyDescent="0.25">
      <c r="A150" s="125"/>
      <c r="B150" s="453"/>
      <c r="C150" s="453"/>
      <c r="D150" s="454"/>
      <c r="E150" s="454"/>
      <c r="F150" s="454"/>
      <c r="G150" s="454"/>
      <c r="H150" s="454"/>
      <c r="I150" s="454"/>
      <c r="J150" s="455"/>
      <c r="K150" s="147" t="str">
        <f t="shared" si="18"/>
        <v/>
      </c>
      <c r="L150" s="148" t="str">
        <f>IF(OR($D150="",$E150=""),"",VLOOKUP($Z150,Fiber_Req!$A$2:$I$24,4))</f>
        <v/>
      </c>
      <c r="M150" s="455"/>
      <c r="N150" s="147" t="str">
        <f t="shared" si="22"/>
        <v/>
      </c>
      <c r="O150" s="205" t="str">
        <f t="shared" si="23"/>
        <v/>
      </c>
      <c r="P150" s="205" t="str">
        <f>IF(OR($D150="",$E150="",AND($F150="",$G150="")),"",VLOOKUP($Z150,Wire_Req!$A$2:$K$24,5))</f>
        <v/>
      </c>
      <c r="Q150" s="205" t="str">
        <f t="shared" si="19"/>
        <v/>
      </c>
      <c r="R150" s="149" t="str">
        <f t="shared" si="20"/>
        <v/>
      </c>
      <c r="S150" s="150" t="str">
        <f t="shared" si="24"/>
        <v/>
      </c>
      <c r="T150" s="151"/>
      <c r="U150" s="453"/>
      <c r="V150" s="152" t="str">
        <f>IF(OR($D150="",$W150=""),"",$W150-VLOOKUP($Z150,Wire_Req!$A$2:$K$24,9))</f>
        <v/>
      </c>
      <c r="W150" s="453"/>
      <c r="X150" s="453"/>
      <c r="Y150" s="151"/>
      <c r="Z150" s="126" t="e">
        <f>VLOOKUP($D150,Wire_Req!$L$2:$M$4,2)+VLOOKUP($E150,Wire_Req!$N$2:$O$3,2)+IF($AA150=200,VLOOKUP($F150,Wire_Req!$P$2:$Q$16,2),IF($AA150=100,VLOOKUP($G150,Wire_Req!$P$2:$Q$16,2),0))</f>
        <v>#N/A</v>
      </c>
      <c r="AA150" s="126" t="e">
        <f>VLOOKUP($E150,Wire_Req!$N$2:$O$3,2)</f>
        <v>#N/A</v>
      </c>
      <c r="AB150" s="126" t="e">
        <f>IF($AA150=200,VLOOKUP($F150,Wire_Req!$P$2:$Q$16,2),IF($AA150=100,VLOOKUP($G150,Wire_Req!$P$2:$Q$16,2),0))</f>
        <v>#N/A</v>
      </c>
      <c r="AG150" s="203">
        <f t="shared" si="25"/>
        <v>662</v>
      </c>
      <c r="AH150" s="126" t="e">
        <f t="shared" si="26"/>
        <v>#N/A</v>
      </c>
      <c r="AI150" s="126" t="e">
        <f t="shared" si="21"/>
        <v>#N/A</v>
      </c>
    </row>
    <row r="151" spans="1:35" x14ac:dyDescent="0.25">
      <c r="A151" s="125"/>
      <c r="B151" s="453"/>
      <c r="C151" s="453"/>
      <c r="D151" s="454"/>
      <c r="E151" s="454"/>
      <c r="F151" s="454"/>
      <c r="G151" s="454"/>
      <c r="H151" s="454"/>
      <c r="I151" s="454"/>
      <c r="J151" s="455"/>
      <c r="K151" s="147" t="str">
        <f t="shared" si="18"/>
        <v/>
      </c>
      <c r="L151" s="148" t="str">
        <f>IF(OR($D151="",$E151=""),"",VLOOKUP($Z151,Fiber_Req!$A$2:$I$24,4))</f>
        <v/>
      </c>
      <c r="M151" s="455"/>
      <c r="N151" s="147" t="str">
        <f t="shared" si="22"/>
        <v/>
      </c>
      <c r="O151" s="205" t="str">
        <f t="shared" si="23"/>
        <v/>
      </c>
      <c r="P151" s="205" t="str">
        <f>IF(OR($D151="",$E151="",AND($F151="",$G151="")),"",VLOOKUP($Z151,Wire_Req!$A$2:$K$24,5))</f>
        <v/>
      </c>
      <c r="Q151" s="205" t="str">
        <f t="shared" si="19"/>
        <v/>
      </c>
      <c r="R151" s="149" t="str">
        <f t="shared" si="20"/>
        <v/>
      </c>
      <c r="S151" s="150" t="str">
        <f t="shared" si="24"/>
        <v/>
      </c>
      <c r="T151" s="151"/>
      <c r="U151" s="453"/>
      <c r="V151" s="152" t="str">
        <f>IF(OR($D151="",$W151=""),"",$W151-VLOOKUP($Z151,Wire_Req!$A$2:$K$24,9))</f>
        <v/>
      </c>
      <c r="W151" s="453"/>
      <c r="X151" s="453"/>
      <c r="Y151" s="151"/>
      <c r="Z151" s="126" t="e">
        <f>VLOOKUP($D151,Wire_Req!$L$2:$M$4,2)+VLOOKUP($E151,Wire_Req!$N$2:$O$3,2)+IF($AA151=200,VLOOKUP($F151,Wire_Req!$P$2:$Q$16,2),IF($AA151=100,VLOOKUP($G151,Wire_Req!$P$2:$Q$16,2),0))</f>
        <v>#N/A</v>
      </c>
      <c r="AA151" s="126" t="e">
        <f>VLOOKUP($E151,Wire_Req!$N$2:$O$3,2)</f>
        <v>#N/A</v>
      </c>
      <c r="AB151" s="126" t="e">
        <f>IF($AA151=200,VLOOKUP($F151,Wire_Req!$P$2:$Q$16,2),IF($AA151=100,VLOOKUP($G151,Wire_Req!$P$2:$Q$16,2),0))</f>
        <v>#N/A</v>
      </c>
      <c r="AG151" s="203">
        <f t="shared" si="25"/>
        <v>662</v>
      </c>
      <c r="AH151" s="126" t="e">
        <f t="shared" si="26"/>
        <v>#N/A</v>
      </c>
      <c r="AI151" s="126" t="e">
        <f t="shared" si="21"/>
        <v>#N/A</v>
      </c>
    </row>
    <row r="152" spans="1:35" x14ac:dyDescent="0.25">
      <c r="A152" s="125"/>
      <c r="B152" s="453"/>
      <c r="C152" s="453"/>
      <c r="D152" s="454"/>
      <c r="E152" s="454"/>
      <c r="F152" s="454"/>
      <c r="G152" s="454"/>
      <c r="H152" s="454"/>
      <c r="I152" s="454"/>
      <c r="J152" s="455"/>
      <c r="K152" s="147" t="str">
        <f t="shared" si="18"/>
        <v/>
      </c>
      <c r="L152" s="148" t="str">
        <f>IF(OR($D152="",$E152=""),"",VLOOKUP($Z152,Fiber_Req!$A$2:$I$24,4))</f>
        <v/>
      </c>
      <c r="M152" s="455"/>
      <c r="N152" s="147" t="str">
        <f t="shared" si="22"/>
        <v/>
      </c>
      <c r="O152" s="205" t="str">
        <f t="shared" si="23"/>
        <v/>
      </c>
      <c r="P152" s="205" t="str">
        <f>IF(OR($D152="",$E152="",AND($F152="",$G152="")),"",VLOOKUP($Z152,Wire_Req!$A$2:$K$24,5))</f>
        <v/>
      </c>
      <c r="Q152" s="205" t="str">
        <f t="shared" si="19"/>
        <v/>
      </c>
      <c r="R152" s="149" t="str">
        <f t="shared" si="20"/>
        <v/>
      </c>
      <c r="S152" s="150" t="str">
        <f t="shared" si="24"/>
        <v/>
      </c>
      <c r="T152" s="151"/>
      <c r="U152" s="453"/>
      <c r="V152" s="152" t="str">
        <f>IF(OR($D152="",$W152=""),"",$W152-VLOOKUP($Z152,Wire_Req!$A$2:$K$24,9))</f>
        <v/>
      </c>
      <c r="W152" s="453"/>
      <c r="X152" s="453"/>
      <c r="Y152" s="151"/>
      <c r="Z152" s="126" t="e">
        <f>VLOOKUP($D152,Wire_Req!$L$2:$M$4,2)+VLOOKUP($E152,Wire_Req!$N$2:$O$3,2)+IF($AA152=200,VLOOKUP($F152,Wire_Req!$P$2:$Q$16,2),IF($AA152=100,VLOOKUP($G152,Wire_Req!$P$2:$Q$16,2),0))</f>
        <v>#N/A</v>
      </c>
      <c r="AA152" s="126" t="e">
        <f>VLOOKUP($E152,Wire_Req!$N$2:$O$3,2)</f>
        <v>#N/A</v>
      </c>
      <c r="AB152" s="126" t="e">
        <f>IF($AA152=200,VLOOKUP($F152,Wire_Req!$P$2:$Q$16,2),IF($AA152=100,VLOOKUP($G152,Wire_Req!$P$2:$Q$16,2),0))</f>
        <v>#N/A</v>
      </c>
      <c r="AG152" s="203">
        <f t="shared" si="25"/>
        <v>662</v>
      </c>
      <c r="AH152" s="126" t="e">
        <f t="shared" si="26"/>
        <v>#N/A</v>
      </c>
      <c r="AI152" s="126" t="e">
        <f t="shared" si="21"/>
        <v>#N/A</v>
      </c>
    </row>
    <row r="153" spans="1:35" x14ac:dyDescent="0.25">
      <c r="A153" s="125"/>
      <c r="B153" s="453"/>
      <c r="C153" s="453"/>
      <c r="D153" s="454"/>
      <c r="E153" s="454"/>
      <c r="F153" s="454"/>
      <c r="G153" s="454"/>
      <c r="H153" s="454"/>
      <c r="I153" s="454"/>
      <c r="J153" s="455"/>
      <c r="K153" s="147" t="str">
        <f t="shared" si="18"/>
        <v/>
      </c>
      <c r="L153" s="148" t="str">
        <f>IF(OR($D153="",$E153=""),"",VLOOKUP($Z153,Fiber_Req!$A$2:$I$24,4))</f>
        <v/>
      </c>
      <c r="M153" s="455"/>
      <c r="N153" s="147" t="str">
        <f t="shared" si="22"/>
        <v/>
      </c>
      <c r="O153" s="205" t="str">
        <f t="shared" si="23"/>
        <v/>
      </c>
      <c r="P153" s="205" t="str">
        <f>IF(OR($D153="",$E153="",AND($F153="",$G153="")),"",VLOOKUP($Z153,Wire_Req!$A$2:$K$24,5))</f>
        <v/>
      </c>
      <c r="Q153" s="205" t="str">
        <f t="shared" si="19"/>
        <v/>
      </c>
      <c r="R153" s="149" t="str">
        <f t="shared" si="20"/>
        <v/>
      </c>
      <c r="S153" s="150" t="str">
        <f t="shared" si="24"/>
        <v/>
      </c>
      <c r="T153" s="151"/>
      <c r="U153" s="453"/>
      <c r="V153" s="152" t="str">
        <f>IF(OR($D153="",$W153=""),"",$W153-VLOOKUP($Z153,Wire_Req!$A$2:$K$24,9))</f>
        <v/>
      </c>
      <c r="W153" s="453"/>
      <c r="X153" s="453"/>
      <c r="Y153" s="151"/>
      <c r="Z153" s="126" t="e">
        <f>VLOOKUP($D153,Wire_Req!$L$2:$M$4,2)+VLOOKUP($E153,Wire_Req!$N$2:$O$3,2)+IF($AA153=200,VLOOKUP($F153,Wire_Req!$P$2:$Q$16,2),IF($AA153=100,VLOOKUP($G153,Wire_Req!$P$2:$Q$16,2),0))</f>
        <v>#N/A</v>
      </c>
      <c r="AA153" s="126" t="e">
        <f>VLOOKUP($E153,Wire_Req!$N$2:$O$3,2)</f>
        <v>#N/A</v>
      </c>
      <c r="AB153" s="126" t="e">
        <f>IF($AA153=200,VLOOKUP($F153,Wire_Req!$P$2:$Q$16,2),IF($AA153=100,VLOOKUP($G153,Wire_Req!$P$2:$Q$16,2),0))</f>
        <v>#N/A</v>
      </c>
      <c r="AG153" s="203">
        <f t="shared" si="25"/>
        <v>662</v>
      </c>
      <c r="AH153" s="126" t="e">
        <f t="shared" si="26"/>
        <v>#N/A</v>
      </c>
      <c r="AI153" s="126" t="e">
        <f t="shared" si="21"/>
        <v>#N/A</v>
      </c>
    </row>
    <row r="154" spans="1:35" x14ac:dyDescent="0.25">
      <c r="A154" s="125"/>
      <c r="B154" s="453"/>
      <c r="C154" s="453"/>
      <c r="D154" s="454"/>
      <c r="E154" s="454"/>
      <c r="F154" s="454"/>
      <c r="G154" s="454"/>
      <c r="H154" s="454"/>
      <c r="I154" s="454"/>
      <c r="J154" s="455"/>
      <c r="K154" s="147" t="str">
        <f t="shared" si="18"/>
        <v/>
      </c>
      <c r="L154" s="148" t="str">
        <f>IF(OR($D154="",$E154=""),"",VLOOKUP($Z154,Fiber_Req!$A$2:$I$24,4))</f>
        <v/>
      </c>
      <c r="M154" s="455"/>
      <c r="N154" s="147" t="str">
        <f t="shared" si="22"/>
        <v/>
      </c>
      <c r="O154" s="205" t="str">
        <f t="shared" si="23"/>
        <v/>
      </c>
      <c r="P154" s="205" t="str">
        <f>IF(OR($D154="",$E154="",AND($F154="",$G154="")),"",VLOOKUP($Z154,Wire_Req!$A$2:$K$24,5))</f>
        <v/>
      </c>
      <c r="Q154" s="205" t="str">
        <f t="shared" si="19"/>
        <v/>
      </c>
      <c r="R154" s="149" t="str">
        <f t="shared" si="20"/>
        <v/>
      </c>
      <c r="S154" s="150" t="str">
        <f t="shared" si="24"/>
        <v/>
      </c>
      <c r="T154" s="151"/>
      <c r="U154" s="453"/>
      <c r="V154" s="152" t="str">
        <f>IF(OR($D154="",$W154=""),"",$W154-VLOOKUP($Z154,Wire_Req!$A$2:$K$24,9))</f>
        <v/>
      </c>
      <c r="W154" s="453"/>
      <c r="X154" s="453"/>
      <c r="Y154" s="151"/>
      <c r="Z154" s="126" t="e">
        <f>VLOOKUP($D154,Wire_Req!$L$2:$M$4,2)+VLOOKUP($E154,Wire_Req!$N$2:$O$3,2)+IF($AA154=200,VLOOKUP($F154,Wire_Req!$P$2:$Q$16,2),IF($AA154=100,VLOOKUP($G154,Wire_Req!$P$2:$Q$16,2),0))</f>
        <v>#N/A</v>
      </c>
      <c r="AA154" s="126" t="e">
        <f>VLOOKUP($E154,Wire_Req!$N$2:$O$3,2)</f>
        <v>#N/A</v>
      </c>
      <c r="AB154" s="126" t="e">
        <f>IF($AA154=200,VLOOKUP($F154,Wire_Req!$P$2:$Q$16,2),IF($AA154=100,VLOOKUP($G154,Wire_Req!$P$2:$Q$16,2),0))</f>
        <v>#N/A</v>
      </c>
      <c r="AG154" s="203">
        <f t="shared" si="25"/>
        <v>662</v>
      </c>
      <c r="AH154" s="126" t="e">
        <f t="shared" si="26"/>
        <v>#N/A</v>
      </c>
      <c r="AI154" s="126" t="e">
        <f t="shared" si="21"/>
        <v>#N/A</v>
      </c>
    </row>
    <row r="155" spans="1:35" x14ac:dyDescent="0.25">
      <c r="A155" s="125"/>
      <c r="B155" s="453"/>
      <c r="C155" s="453"/>
      <c r="D155" s="454"/>
      <c r="E155" s="454"/>
      <c r="F155" s="454"/>
      <c r="G155" s="454"/>
      <c r="H155" s="454"/>
      <c r="I155" s="454"/>
      <c r="J155" s="455"/>
      <c r="K155" s="147" t="str">
        <f t="shared" si="18"/>
        <v/>
      </c>
      <c r="L155" s="148" t="str">
        <f>IF(OR($D155="",$E155=""),"",VLOOKUP($Z155,Fiber_Req!$A$2:$I$24,4))</f>
        <v/>
      </c>
      <c r="M155" s="455"/>
      <c r="N155" s="147" t="str">
        <f t="shared" si="22"/>
        <v/>
      </c>
      <c r="O155" s="205" t="str">
        <f t="shared" si="23"/>
        <v/>
      </c>
      <c r="P155" s="205" t="str">
        <f>IF(OR($D155="",$E155="",AND($F155="",$G155="")),"",VLOOKUP($Z155,Wire_Req!$A$2:$K$24,5))</f>
        <v/>
      </c>
      <c r="Q155" s="205" t="str">
        <f t="shared" si="19"/>
        <v/>
      </c>
      <c r="R155" s="149" t="str">
        <f t="shared" si="20"/>
        <v/>
      </c>
      <c r="S155" s="150" t="str">
        <f t="shared" si="24"/>
        <v/>
      </c>
      <c r="T155" s="151"/>
      <c r="U155" s="453"/>
      <c r="V155" s="152" t="str">
        <f>IF(OR($D155="",$W155=""),"",$W155-VLOOKUP($Z155,Wire_Req!$A$2:$K$24,9))</f>
        <v/>
      </c>
      <c r="W155" s="453"/>
      <c r="X155" s="453"/>
      <c r="Y155" s="151"/>
      <c r="Z155" s="126" t="e">
        <f>VLOOKUP($D155,Wire_Req!$L$2:$M$4,2)+VLOOKUP($E155,Wire_Req!$N$2:$O$3,2)+IF($AA155=200,VLOOKUP($F155,Wire_Req!$P$2:$Q$16,2),IF($AA155=100,VLOOKUP($G155,Wire_Req!$P$2:$Q$16,2),0))</f>
        <v>#N/A</v>
      </c>
      <c r="AA155" s="126" t="e">
        <f>VLOOKUP($E155,Wire_Req!$N$2:$O$3,2)</f>
        <v>#N/A</v>
      </c>
      <c r="AB155" s="126" t="e">
        <f>IF($AA155=200,VLOOKUP($F155,Wire_Req!$P$2:$Q$16,2),IF($AA155=100,VLOOKUP($G155,Wire_Req!$P$2:$Q$16,2),0))</f>
        <v>#N/A</v>
      </c>
      <c r="AG155" s="203">
        <f t="shared" si="25"/>
        <v>662</v>
      </c>
      <c r="AH155" s="126" t="e">
        <f t="shared" si="26"/>
        <v>#N/A</v>
      </c>
      <c r="AI155" s="126" t="e">
        <f t="shared" si="21"/>
        <v>#N/A</v>
      </c>
    </row>
    <row r="156" spans="1:35" x14ac:dyDescent="0.25">
      <c r="A156" s="125"/>
      <c r="B156" s="453"/>
      <c r="C156" s="453"/>
      <c r="D156" s="454"/>
      <c r="E156" s="454"/>
      <c r="F156" s="454"/>
      <c r="G156" s="454"/>
      <c r="H156" s="454"/>
      <c r="I156" s="454"/>
      <c r="J156" s="455"/>
      <c r="K156" s="147" t="str">
        <f t="shared" si="18"/>
        <v/>
      </c>
      <c r="L156" s="148" t="str">
        <f>IF(OR($D156="",$E156=""),"",VLOOKUP($Z156,Fiber_Req!$A$2:$I$24,4))</f>
        <v/>
      </c>
      <c r="M156" s="455"/>
      <c r="N156" s="147" t="str">
        <f t="shared" si="22"/>
        <v/>
      </c>
      <c r="O156" s="205" t="str">
        <f t="shared" si="23"/>
        <v/>
      </c>
      <c r="P156" s="205" t="str">
        <f>IF(OR($D156="",$E156="",AND($F156="",$G156="")),"",VLOOKUP($Z156,Wire_Req!$A$2:$K$24,5))</f>
        <v/>
      </c>
      <c r="Q156" s="205" t="str">
        <f t="shared" si="19"/>
        <v/>
      </c>
      <c r="R156" s="149" t="str">
        <f t="shared" si="20"/>
        <v/>
      </c>
      <c r="S156" s="150" t="str">
        <f t="shared" si="24"/>
        <v/>
      </c>
      <c r="T156" s="151"/>
      <c r="U156" s="453"/>
      <c r="V156" s="152" t="str">
        <f>IF(OR($D156="",$W156=""),"",$W156-VLOOKUP($Z156,Wire_Req!$A$2:$K$24,9))</f>
        <v/>
      </c>
      <c r="W156" s="453"/>
      <c r="X156" s="453"/>
      <c r="Y156" s="151"/>
      <c r="Z156" s="126" t="e">
        <f>VLOOKUP($D156,Wire_Req!$L$2:$M$4,2)+VLOOKUP($E156,Wire_Req!$N$2:$O$3,2)+IF($AA156=200,VLOOKUP($F156,Wire_Req!$P$2:$Q$16,2),IF($AA156=100,VLOOKUP($G156,Wire_Req!$P$2:$Q$16,2),0))</f>
        <v>#N/A</v>
      </c>
      <c r="AA156" s="126" t="e">
        <f>VLOOKUP($E156,Wire_Req!$N$2:$O$3,2)</f>
        <v>#N/A</v>
      </c>
      <c r="AB156" s="126" t="e">
        <f>IF($AA156=200,VLOOKUP($F156,Wire_Req!$P$2:$Q$16,2),IF($AA156=100,VLOOKUP($G156,Wire_Req!$P$2:$Q$16,2),0))</f>
        <v>#N/A</v>
      </c>
      <c r="AG156" s="203">
        <f t="shared" si="25"/>
        <v>662</v>
      </c>
      <c r="AH156" s="126" t="e">
        <f t="shared" si="26"/>
        <v>#N/A</v>
      </c>
      <c r="AI156" s="126" t="e">
        <f t="shared" si="21"/>
        <v>#N/A</v>
      </c>
    </row>
    <row r="157" spans="1:35" x14ac:dyDescent="0.25">
      <c r="A157" s="125"/>
      <c r="B157" s="453"/>
      <c r="C157" s="453"/>
      <c r="D157" s="454"/>
      <c r="E157" s="454"/>
      <c r="F157" s="454"/>
      <c r="G157" s="454"/>
      <c r="H157" s="454"/>
      <c r="I157" s="454"/>
      <c r="J157" s="455"/>
      <c r="K157" s="147" t="str">
        <f t="shared" si="18"/>
        <v/>
      </c>
      <c r="L157" s="148" t="str">
        <f>IF(OR($D157="",$E157=""),"",VLOOKUP($Z157,Fiber_Req!$A$2:$I$24,4))</f>
        <v/>
      </c>
      <c r="M157" s="455"/>
      <c r="N157" s="147" t="str">
        <f t="shared" si="22"/>
        <v/>
      </c>
      <c r="O157" s="205" t="str">
        <f t="shared" si="23"/>
        <v/>
      </c>
      <c r="P157" s="205" t="str">
        <f>IF(OR($D157="",$E157="",AND($F157="",$G157="")),"",VLOOKUP($Z157,Wire_Req!$A$2:$K$24,5))</f>
        <v/>
      </c>
      <c r="Q157" s="205" t="str">
        <f t="shared" si="19"/>
        <v/>
      </c>
      <c r="R157" s="149" t="str">
        <f t="shared" si="20"/>
        <v/>
      </c>
      <c r="S157" s="150" t="str">
        <f t="shared" si="24"/>
        <v/>
      </c>
      <c r="T157" s="151"/>
      <c r="U157" s="453"/>
      <c r="V157" s="152" t="str">
        <f>IF(OR($D157="",$W157=""),"",$W157-VLOOKUP($Z157,Wire_Req!$A$2:$K$24,9))</f>
        <v/>
      </c>
      <c r="W157" s="453"/>
      <c r="X157" s="453"/>
      <c r="Y157" s="151"/>
      <c r="Z157" s="126" t="e">
        <f>VLOOKUP($D157,Wire_Req!$L$2:$M$4,2)+VLOOKUP($E157,Wire_Req!$N$2:$O$3,2)+IF($AA157=200,VLOOKUP($F157,Wire_Req!$P$2:$Q$16,2),IF($AA157=100,VLOOKUP($G157,Wire_Req!$P$2:$Q$16,2),0))</f>
        <v>#N/A</v>
      </c>
      <c r="AA157" s="126" t="e">
        <f>VLOOKUP($E157,Wire_Req!$N$2:$O$3,2)</f>
        <v>#N/A</v>
      </c>
      <c r="AB157" s="126" t="e">
        <f>IF($AA157=200,VLOOKUP($F157,Wire_Req!$P$2:$Q$16,2),IF($AA157=100,VLOOKUP($G157,Wire_Req!$P$2:$Q$16,2),0))</f>
        <v>#N/A</v>
      </c>
      <c r="AG157" s="203">
        <f t="shared" si="25"/>
        <v>662</v>
      </c>
      <c r="AH157" s="126" t="e">
        <f t="shared" si="26"/>
        <v>#N/A</v>
      </c>
      <c r="AI157" s="126" t="e">
        <f t="shared" si="21"/>
        <v>#N/A</v>
      </c>
    </row>
    <row r="158" spans="1:35" x14ac:dyDescent="0.25">
      <c r="A158" s="125"/>
      <c r="B158" s="453"/>
      <c r="C158" s="453"/>
      <c r="D158" s="454"/>
      <c r="E158" s="454"/>
      <c r="F158" s="454"/>
      <c r="G158" s="454"/>
      <c r="H158" s="454"/>
      <c r="I158" s="454"/>
      <c r="J158" s="455"/>
      <c r="K158" s="147" t="str">
        <f t="shared" si="18"/>
        <v/>
      </c>
      <c r="L158" s="148" t="str">
        <f>IF(OR($D158="",$E158=""),"",VLOOKUP($Z158,Fiber_Req!$A$2:$I$24,4))</f>
        <v/>
      </c>
      <c r="M158" s="455"/>
      <c r="N158" s="147" t="str">
        <f t="shared" si="22"/>
        <v/>
      </c>
      <c r="O158" s="205" t="str">
        <f t="shared" si="23"/>
        <v/>
      </c>
      <c r="P158" s="205" t="str">
        <f>IF(OR($D158="",$E158="",AND($F158="",$G158="")),"",VLOOKUP($Z158,Wire_Req!$A$2:$K$24,5))</f>
        <v/>
      </c>
      <c r="Q158" s="205" t="str">
        <f t="shared" si="19"/>
        <v/>
      </c>
      <c r="R158" s="149" t="str">
        <f t="shared" si="20"/>
        <v/>
      </c>
      <c r="S158" s="150" t="str">
        <f t="shared" si="24"/>
        <v/>
      </c>
      <c r="T158" s="151"/>
      <c r="U158" s="453"/>
      <c r="V158" s="152" t="str">
        <f>IF(OR($D158="",$W158=""),"",$W158-VLOOKUP($Z158,Wire_Req!$A$2:$K$24,9))</f>
        <v/>
      </c>
      <c r="W158" s="453"/>
      <c r="X158" s="453"/>
      <c r="Y158" s="151"/>
      <c r="Z158" s="126" t="e">
        <f>VLOOKUP($D158,Wire_Req!$L$2:$M$4,2)+VLOOKUP($E158,Wire_Req!$N$2:$O$3,2)+IF($AA158=200,VLOOKUP($F158,Wire_Req!$P$2:$Q$16,2),IF($AA158=100,VLOOKUP($G158,Wire_Req!$P$2:$Q$16,2),0))</f>
        <v>#N/A</v>
      </c>
      <c r="AA158" s="126" t="e">
        <f>VLOOKUP($E158,Wire_Req!$N$2:$O$3,2)</f>
        <v>#N/A</v>
      </c>
      <c r="AB158" s="126" t="e">
        <f>IF($AA158=200,VLOOKUP($F158,Wire_Req!$P$2:$Q$16,2),IF($AA158=100,VLOOKUP($G158,Wire_Req!$P$2:$Q$16,2),0))</f>
        <v>#N/A</v>
      </c>
      <c r="AG158" s="203">
        <f t="shared" si="25"/>
        <v>662</v>
      </c>
      <c r="AH158" s="126" t="e">
        <f t="shared" si="26"/>
        <v>#N/A</v>
      </c>
      <c r="AI158" s="126" t="e">
        <f t="shared" si="21"/>
        <v>#N/A</v>
      </c>
    </row>
    <row r="159" spans="1:35" x14ac:dyDescent="0.25">
      <c r="A159" s="125"/>
      <c r="B159" s="453"/>
      <c r="C159" s="453"/>
      <c r="D159" s="454"/>
      <c r="E159" s="454"/>
      <c r="F159" s="454"/>
      <c r="G159" s="454"/>
      <c r="H159" s="454"/>
      <c r="I159" s="454"/>
      <c r="J159" s="455"/>
      <c r="K159" s="147" t="str">
        <f t="shared" si="18"/>
        <v/>
      </c>
      <c r="L159" s="148" t="str">
        <f>IF(OR($D159="",$E159=""),"",VLOOKUP($Z159,Fiber_Req!$A$2:$I$24,4))</f>
        <v/>
      </c>
      <c r="M159" s="455"/>
      <c r="N159" s="147" t="str">
        <f t="shared" si="22"/>
        <v/>
      </c>
      <c r="O159" s="205" t="str">
        <f t="shared" si="23"/>
        <v/>
      </c>
      <c r="P159" s="205" t="str">
        <f>IF(OR($D159="",$E159="",AND($F159="",$G159="")),"",VLOOKUP($Z159,Wire_Req!$A$2:$K$24,5))</f>
        <v/>
      </c>
      <c r="Q159" s="205" t="str">
        <f t="shared" si="19"/>
        <v/>
      </c>
      <c r="R159" s="149" t="str">
        <f t="shared" si="20"/>
        <v/>
      </c>
      <c r="S159" s="150" t="str">
        <f t="shared" si="24"/>
        <v/>
      </c>
      <c r="T159" s="151"/>
      <c r="U159" s="453"/>
      <c r="V159" s="152" t="str">
        <f>IF(OR($D159="",$W159=""),"",$W159-VLOOKUP($Z159,Wire_Req!$A$2:$K$24,9))</f>
        <v/>
      </c>
      <c r="W159" s="453"/>
      <c r="X159" s="453"/>
      <c r="Y159" s="151"/>
      <c r="Z159" s="126" t="e">
        <f>VLOOKUP($D159,Wire_Req!$L$2:$M$4,2)+VLOOKUP($E159,Wire_Req!$N$2:$O$3,2)+IF($AA159=200,VLOOKUP($F159,Wire_Req!$P$2:$Q$16,2),IF($AA159=100,VLOOKUP($G159,Wire_Req!$P$2:$Q$16,2),0))</f>
        <v>#N/A</v>
      </c>
      <c r="AA159" s="126" t="e">
        <f>VLOOKUP($E159,Wire_Req!$N$2:$O$3,2)</f>
        <v>#N/A</v>
      </c>
      <c r="AB159" s="126" t="e">
        <f>IF($AA159=200,VLOOKUP($F159,Wire_Req!$P$2:$Q$16,2),IF($AA159=100,VLOOKUP($G159,Wire_Req!$P$2:$Q$16,2),0))</f>
        <v>#N/A</v>
      </c>
      <c r="AG159" s="203">
        <f t="shared" si="25"/>
        <v>662</v>
      </c>
      <c r="AH159" s="126" t="e">
        <f t="shared" si="26"/>
        <v>#N/A</v>
      </c>
      <c r="AI159" s="126" t="e">
        <f t="shared" si="21"/>
        <v>#N/A</v>
      </c>
    </row>
    <row r="160" spans="1:35" x14ac:dyDescent="0.25">
      <c r="A160" s="125"/>
      <c r="B160" s="453"/>
      <c r="C160" s="453"/>
      <c r="D160" s="454"/>
      <c r="E160" s="454"/>
      <c r="F160" s="454"/>
      <c r="G160" s="454"/>
      <c r="H160" s="454"/>
      <c r="I160" s="454"/>
      <c r="J160" s="455"/>
      <c r="K160" s="147" t="str">
        <f t="shared" si="18"/>
        <v/>
      </c>
      <c r="L160" s="148" t="str">
        <f>IF(OR($D160="",$E160=""),"",VLOOKUP($Z160,Fiber_Req!$A$2:$I$24,4))</f>
        <v/>
      </c>
      <c r="M160" s="455"/>
      <c r="N160" s="147" t="str">
        <f t="shared" si="22"/>
        <v/>
      </c>
      <c r="O160" s="205" t="str">
        <f t="shared" si="23"/>
        <v/>
      </c>
      <c r="P160" s="205" t="str">
        <f>IF(OR($D160="",$E160="",AND($F160="",$G160="")),"",VLOOKUP($Z160,Wire_Req!$A$2:$K$24,5))</f>
        <v/>
      </c>
      <c r="Q160" s="205" t="str">
        <f t="shared" si="19"/>
        <v/>
      </c>
      <c r="R160" s="149" t="str">
        <f t="shared" si="20"/>
        <v/>
      </c>
      <c r="S160" s="150" t="str">
        <f t="shared" si="24"/>
        <v/>
      </c>
      <c r="T160" s="151"/>
      <c r="U160" s="453"/>
      <c r="V160" s="152" t="str">
        <f>IF(OR($D160="",$W160=""),"",$W160-VLOOKUP($Z160,Wire_Req!$A$2:$K$24,9))</f>
        <v/>
      </c>
      <c r="W160" s="453"/>
      <c r="X160" s="453"/>
      <c r="Y160" s="151"/>
      <c r="Z160" s="126" t="e">
        <f>VLOOKUP($D160,Wire_Req!$L$2:$M$4,2)+VLOOKUP($E160,Wire_Req!$N$2:$O$3,2)+IF($AA160=200,VLOOKUP($F160,Wire_Req!$P$2:$Q$16,2),IF($AA160=100,VLOOKUP($G160,Wire_Req!$P$2:$Q$16,2),0))</f>
        <v>#N/A</v>
      </c>
      <c r="AA160" s="126" t="e">
        <f>VLOOKUP($E160,Wire_Req!$N$2:$O$3,2)</f>
        <v>#N/A</v>
      </c>
      <c r="AB160" s="126" t="e">
        <f>IF($AA160=200,VLOOKUP($F160,Wire_Req!$P$2:$Q$16,2),IF($AA160=100,VLOOKUP($G160,Wire_Req!$P$2:$Q$16,2),0))</f>
        <v>#N/A</v>
      </c>
      <c r="AG160" s="203">
        <f t="shared" si="25"/>
        <v>662</v>
      </c>
      <c r="AH160" s="126" t="e">
        <f t="shared" si="26"/>
        <v>#N/A</v>
      </c>
      <c r="AI160" s="126" t="e">
        <f t="shared" si="21"/>
        <v>#N/A</v>
      </c>
    </row>
    <row r="161" spans="1:35" x14ac:dyDescent="0.25">
      <c r="A161" s="125"/>
      <c r="B161" s="453"/>
      <c r="C161" s="453"/>
      <c r="D161" s="454"/>
      <c r="E161" s="454"/>
      <c r="F161" s="454"/>
      <c r="G161" s="454"/>
      <c r="H161" s="454"/>
      <c r="I161" s="454"/>
      <c r="J161" s="455"/>
      <c r="K161" s="147" t="str">
        <f t="shared" si="18"/>
        <v/>
      </c>
      <c r="L161" s="148" t="str">
        <f>IF(OR($D161="",$E161=""),"",VLOOKUP($Z161,Fiber_Req!$A$2:$I$24,4))</f>
        <v/>
      </c>
      <c r="M161" s="455"/>
      <c r="N161" s="147" t="str">
        <f t="shared" si="22"/>
        <v/>
      </c>
      <c r="O161" s="205" t="str">
        <f t="shared" si="23"/>
        <v/>
      </c>
      <c r="P161" s="205" t="str">
        <f>IF(OR($D161="",$E161="",AND($F161="",$G161="")),"",VLOOKUP($Z161,Wire_Req!$A$2:$K$24,5))</f>
        <v/>
      </c>
      <c r="Q161" s="205" t="str">
        <f t="shared" si="19"/>
        <v/>
      </c>
      <c r="R161" s="149" t="str">
        <f t="shared" si="20"/>
        <v/>
      </c>
      <c r="S161" s="150" t="str">
        <f t="shared" si="24"/>
        <v/>
      </c>
      <c r="T161" s="151"/>
      <c r="U161" s="453"/>
      <c r="V161" s="152" t="str">
        <f>IF(OR($D161="",$W161=""),"",$W161-VLOOKUP($Z161,Wire_Req!$A$2:$K$24,9))</f>
        <v/>
      </c>
      <c r="W161" s="453"/>
      <c r="X161" s="453"/>
      <c r="Y161" s="151"/>
      <c r="Z161" s="126" t="e">
        <f>VLOOKUP($D161,Wire_Req!$L$2:$M$4,2)+VLOOKUP($E161,Wire_Req!$N$2:$O$3,2)+IF($AA161=200,VLOOKUP($F161,Wire_Req!$P$2:$Q$16,2),IF($AA161=100,VLOOKUP($G161,Wire_Req!$P$2:$Q$16,2),0))</f>
        <v>#N/A</v>
      </c>
      <c r="AA161" s="126" t="e">
        <f>VLOOKUP($E161,Wire_Req!$N$2:$O$3,2)</f>
        <v>#N/A</v>
      </c>
      <c r="AB161" s="126" t="e">
        <f>IF($AA161=200,VLOOKUP($F161,Wire_Req!$P$2:$Q$16,2),IF($AA161=100,VLOOKUP($G161,Wire_Req!$P$2:$Q$16,2),0))</f>
        <v>#N/A</v>
      </c>
      <c r="AG161" s="203">
        <f t="shared" si="25"/>
        <v>662</v>
      </c>
      <c r="AH161" s="126" t="e">
        <f t="shared" si="26"/>
        <v>#N/A</v>
      </c>
      <c r="AI161" s="126" t="e">
        <f t="shared" si="21"/>
        <v>#N/A</v>
      </c>
    </row>
    <row r="162" spans="1:35" x14ac:dyDescent="0.25">
      <c r="A162" s="125"/>
      <c r="B162" s="453"/>
      <c r="C162" s="453"/>
      <c r="D162" s="454"/>
      <c r="E162" s="454"/>
      <c r="F162" s="454"/>
      <c r="G162" s="454"/>
      <c r="H162" s="454"/>
      <c r="I162" s="454"/>
      <c r="J162" s="455"/>
      <c r="K162" s="147" t="str">
        <f t="shared" si="18"/>
        <v/>
      </c>
      <c r="L162" s="148" t="str">
        <f>IF(OR($D162="",$E162=""),"",VLOOKUP($Z162,Fiber_Req!$A$2:$I$24,4))</f>
        <v/>
      </c>
      <c r="M162" s="455"/>
      <c r="N162" s="147" t="str">
        <f t="shared" si="22"/>
        <v/>
      </c>
      <c r="O162" s="205" t="str">
        <f t="shared" si="23"/>
        <v/>
      </c>
      <c r="P162" s="205" t="str">
        <f>IF(OR($D162="",$E162="",AND($F162="",$G162="")),"",VLOOKUP($Z162,Wire_Req!$A$2:$K$24,5))</f>
        <v/>
      </c>
      <c r="Q162" s="205" t="str">
        <f t="shared" si="19"/>
        <v/>
      </c>
      <c r="R162" s="149" t="str">
        <f t="shared" si="20"/>
        <v/>
      </c>
      <c r="S162" s="150" t="str">
        <f t="shared" si="24"/>
        <v/>
      </c>
      <c r="T162" s="151"/>
      <c r="U162" s="453"/>
      <c r="V162" s="152" t="str">
        <f>IF(OR($D162="",$W162=""),"",$W162-VLOOKUP($Z162,Wire_Req!$A$2:$K$24,9))</f>
        <v/>
      </c>
      <c r="W162" s="453"/>
      <c r="X162" s="453"/>
      <c r="Y162" s="151"/>
      <c r="Z162" s="126" t="e">
        <f>VLOOKUP($D162,Wire_Req!$L$2:$M$4,2)+VLOOKUP($E162,Wire_Req!$N$2:$O$3,2)+IF($AA162=200,VLOOKUP($F162,Wire_Req!$P$2:$Q$16,2),IF($AA162=100,VLOOKUP($G162,Wire_Req!$P$2:$Q$16,2),0))</f>
        <v>#N/A</v>
      </c>
      <c r="AA162" s="126" t="e">
        <f>VLOOKUP($E162,Wire_Req!$N$2:$O$3,2)</f>
        <v>#N/A</v>
      </c>
      <c r="AB162" s="126" t="e">
        <f>IF($AA162=200,VLOOKUP($F162,Wire_Req!$P$2:$Q$16,2),IF($AA162=100,VLOOKUP($G162,Wire_Req!$P$2:$Q$16,2),0))</f>
        <v>#N/A</v>
      </c>
      <c r="AG162" s="203">
        <f t="shared" si="25"/>
        <v>662</v>
      </c>
      <c r="AH162" s="126" t="e">
        <f t="shared" si="26"/>
        <v>#N/A</v>
      </c>
      <c r="AI162" s="126" t="e">
        <f t="shared" si="21"/>
        <v>#N/A</v>
      </c>
    </row>
    <row r="163" spans="1:35" x14ac:dyDescent="0.25">
      <c r="A163" s="125"/>
      <c r="B163" s="453"/>
      <c r="C163" s="453"/>
      <c r="D163" s="454"/>
      <c r="E163" s="454"/>
      <c r="F163" s="454"/>
      <c r="G163" s="454"/>
      <c r="H163" s="454"/>
      <c r="I163" s="454"/>
      <c r="J163" s="455"/>
      <c r="K163" s="147" t="str">
        <f t="shared" si="18"/>
        <v/>
      </c>
      <c r="L163" s="148" t="str">
        <f>IF(OR($D163="",$E163=""),"",VLOOKUP($Z163,Fiber_Req!$A$2:$I$24,4))</f>
        <v/>
      </c>
      <c r="M163" s="455"/>
      <c r="N163" s="147" t="str">
        <f t="shared" si="22"/>
        <v/>
      </c>
      <c r="O163" s="205" t="str">
        <f t="shared" si="23"/>
        <v/>
      </c>
      <c r="P163" s="205" t="str">
        <f>IF(OR($D163="",$E163="",AND($F163="",$G163="")),"",VLOOKUP($Z163,Wire_Req!$A$2:$K$24,5))</f>
        <v/>
      </c>
      <c r="Q163" s="205" t="str">
        <f t="shared" si="19"/>
        <v/>
      </c>
      <c r="R163" s="149" t="str">
        <f t="shared" si="20"/>
        <v/>
      </c>
      <c r="S163" s="150" t="str">
        <f t="shared" si="24"/>
        <v/>
      </c>
      <c r="T163" s="151"/>
      <c r="U163" s="453"/>
      <c r="V163" s="152" t="str">
        <f>IF(OR($D163="",$W163=""),"",$W163-VLOOKUP($Z163,Wire_Req!$A$2:$K$24,9))</f>
        <v/>
      </c>
      <c r="W163" s="453"/>
      <c r="X163" s="453"/>
      <c r="Y163" s="151"/>
      <c r="Z163" s="126" t="e">
        <f>VLOOKUP($D163,Wire_Req!$L$2:$M$4,2)+VLOOKUP($E163,Wire_Req!$N$2:$O$3,2)+IF($AA163=200,VLOOKUP($F163,Wire_Req!$P$2:$Q$16,2),IF($AA163=100,VLOOKUP($G163,Wire_Req!$P$2:$Q$16,2),0))</f>
        <v>#N/A</v>
      </c>
      <c r="AA163" s="126" t="e">
        <f>VLOOKUP($E163,Wire_Req!$N$2:$O$3,2)</f>
        <v>#N/A</v>
      </c>
      <c r="AB163" s="126" t="e">
        <f>IF($AA163=200,VLOOKUP($F163,Wire_Req!$P$2:$Q$16,2),IF($AA163=100,VLOOKUP($G163,Wire_Req!$P$2:$Q$16,2),0))</f>
        <v>#N/A</v>
      </c>
      <c r="AG163" s="203">
        <f t="shared" si="25"/>
        <v>662</v>
      </c>
      <c r="AH163" s="126" t="e">
        <f t="shared" si="26"/>
        <v>#N/A</v>
      </c>
      <c r="AI163" s="126" t="e">
        <f t="shared" si="21"/>
        <v>#N/A</v>
      </c>
    </row>
    <row r="164" spans="1:35" x14ac:dyDescent="0.25">
      <c r="A164" s="125"/>
      <c r="B164" s="453"/>
      <c r="C164" s="453"/>
      <c r="D164" s="454"/>
      <c r="E164" s="454"/>
      <c r="F164" s="454"/>
      <c r="G164" s="454"/>
      <c r="H164" s="454"/>
      <c r="I164" s="454"/>
      <c r="J164" s="455"/>
      <c r="K164" s="147" t="str">
        <f t="shared" si="18"/>
        <v/>
      </c>
      <c r="L164" s="148" t="str">
        <f>IF(OR($D164="",$E164=""),"",VLOOKUP($Z164,Fiber_Req!$A$2:$I$24,4))</f>
        <v/>
      </c>
      <c r="M164" s="455"/>
      <c r="N164" s="147" t="str">
        <f t="shared" si="22"/>
        <v/>
      </c>
      <c r="O164" s="205" t="str">
        <f t="shared" si="23"/>
        <v/>
      </c>
      <c r="P164" s="205" t="str">
        <f>IF(OR($D164="",$E164="",AND($F164="",$G164="")),"",VLOOKUP($Z164,Wire_Req!$A$2:$K$24,5))</f>
        <v/>
      </c>
      <c r="Q164" s="205" t="str">
        <f t="shared" si="19"/>
        <v/>
      </c>
      <c r="R164" s="149" t="str">
        <f t="shared" si="20"/>
        <v/>
      </c>
      <c r="S164" s="150" t="str">
        <f t="shared" si="24"/>
        <v/>
      </c>
      <c r="T164" s="151"/>
      <c r="U164" s="453"/>
      <c r="V164" s="152" t="str">
        <f>IF(OR($D164="",$W164=""),"",$W164-VLOOKUP($Z164,Wire_Req!$A$2:$K$24,9))</f>
        <v/>
      </c>
      <c r="W164" s="453"/>
      <c r="X164" s="453"/>
      <c r="Y164" s="151"/>
      <c r="Z164" s="126" t="e">
        <f>VLOOKUP($D164,Wire_Req!$L$2:$M$4,2)+VLOOKUP($E164,Wire_Req!$N$2:$O$3,2)+IF($AA164=200,VLOOKUP($F164,Wire_Req!$P$2:$Q$16,2),IF($AA164=100,VLOOKUP($G164,Wire_Req!$P$2:$Q$16,2),0))</f>
        <v>#N/A</v>
      </c>
      <c r="AA164" s="126" t="e">
        <f>VLOOKUP($E164,Wire_Req!$N$2:$O$3,2)</f>
        <v>#N/A</v>
      </c>
      <c r="AB164" s="126" t="e">
        <f>IF($AA164=200,VLOOKUP($F164,Wire_Req!$P$2:$Q$16,2),IF($AA164=100,VLOOKUP($G164,Wire_Req!$P$2:$Q$16,2),0))</f>
        <v>#N/A</v>
      </c>
      <c r="AG164" s="203">
        <f t="shared" si="25"/>
        <v>662</v>
      </c>
      <c r="AH164" s="126" t="e">
        <f t="shared" si="26"/>
        <v>#N/A</v>
      </c>
      <c r="AI164" s="126" t="e">
        <f t="shared" si="21"/>
        <v>#N/A</v>
      </c>
    </row>
    <row r="165" spans="1:35" x14ac:dyDescent="0.25">
      <c r="A165" s="125"/>
      <c r="B165" s="453"/>
      <c r="C165" s="453"/>
      <c r="D165" s="454"/>
      <c r="E165" s="454"/>
      <c r="F165" s="454"/>
      <c r="G165" s="454"/>
      <c r="H165" s="454"/>
      <c r="I165" s="454"/>
      <c r="J165" s="455"/>
      <c r="K165" s="147" t="str">
        <f t="shared" si="18"/>
        <v/>
      </c>
      <c r="L165" s="148" t="str">
        <f>IF(OR($D165="",$E165=""),"",VLOOKUP($Z165,Fiber_Req!$A$2:$I$24,4))</f>
        <v/>
      </c>
      <c r="M165" s="455"/>
      <c r="N165" s="147" t="str">
        <f t="shared" si="22"/>
        <v/>
      </c>
      <c r="O165" s="205" t="str">
        <f t="shared" si="23"/>
        <v/>
      </c>
      <c r="P165" s="205" t="str">
        <f>IF(OR($D165="",$E165="",AND($F165="",$G165="")),"",VLOOKUP($Z165,Wire_Req!$A$2:$K$24,5))</f>
        <v/>
      </c>
      <c r="Q165" s="205" t="str">
        <f t="shared" si="19"/>
        <v/>
      </c>
      <c r="R165" s="149" t="str">
        <f t="shared" si="20"/>
        <v/>
      </c>
      <c r="S165" s="150" t="str">
        <f t="shared" si="24"/>
        <v/>
      </c>
      <c r="T165" s="151"/>
      <c r="U165" s="453"/>
      <c r="V165" s="152" t="str">
        <f>IF(OR($D165="",$W165=""),"",$W165-VLOOKUP($Z165,Wire_Req!$A$2:$K$24,9))</f>
        <v/>
      </c>
      <c r="W165" s="453"/>
      <c r="X165" s="453"/>
      <c r="Y165" s="151"/>
      <c r="Z165" s="126" t="e">
        <f>VLOOKUP($D165,Wire_Req!$L$2:$M$4,2)+VLOOKUP($E165,Wire_Req!$N$2:$O$3,2)+IF($AA165=200,VLOOKUP($F165,Wire_Req!$P$2:$Q$16,2),IF($AA165=100,VLOOKUP($G165,Wire_Req!$P$2:$Q$16,2),0))</f>
        <v>#N/A</v>
      </c>
      <c r="AA165" s="126" t="e">
        <f>VLOOKUP($E165,Wire_Req!$N$2:$O$3,2)</f>
        <v>#N/A</v>
      </c>
      <c r="AB165" s="126" t="e">
        <f>IF($AA165=200,VLOOKUP($F165,Wire_Req!$P$2:$Q$16,2),IF($AA165=100,VLOOKUP($G165,Wire_Req!$P$2:$Q$16,2),0))</f>
        <v>#N/A</v>
      </c>
      <c r="AG165" s="203">
        <f t="shared" si="25"/>
        <v>662</v>
      </c>
      <c r="AH165" s="126" t="e">
        <f t="shared" si="26"/>
        <v>#N/A</v>
      </c>
      <c r="AI165" s="126" t="e">
        <f t="shared" si="21"/>
        <v>#N/A</v>
      </c>
    </row>
    <row r="166" spans="1:35" x14ac:dyDescent="0.25">
      <c r="A166" s="125"/>
      <c r="B166" s="453"/>
      <c r="C166" s="453"/>
      <c r="D166" s="454"/>
      <c r="E166" s="454"/>
      <c r="F166" s="454"/>
      <c r="G166" s="454"/>
      <c r="H166" s="454"/>
      <c r="I166" s="454"/>
      <c r="J166" s="455"/>
      <c r="K166" s="147" t="str">
        <f t="shared" si="18"/>
        <v/>
      </c>
      <c r="L166" s="148" t="str">
        <f>IF(OR($D166="",$E166=""),"",VLOOKUP($Z166,Fiber_Req!$A$2:$I$24,4))</f>
        <v/>
      </c>
      <c r="M166" s="455"/>
      <c r="N166" s="147" t="str">
        <f t="shared" si="22"/>
        <v/>
      </c>
      <c r="O166" s="205" t="str">
        <f t="shared" si="23"/>
        <v/>
      </c>
      <c r="P166" s="205" t="str">
        <f>IF(OR($D166="",$E166="",AND($F166="",$G166="")),"",VLOOKUP($Z166,Wire_Req!$A$2:$K$24,5))</f>
        <v/>
      </c>
      <c r="Q166" s="205" t="str">
        <f t="shared" si="19"/>
        <v/>
      </c>
      <c r="R166" s="149" t="str">
        <f t="shared" si="20"/>
        <v/>
      </c>
      <c r="S166" s="150" t="str">
        <f t="shared" si="24"/>
        <v/>
      </c>
      <c r="T166" s="151"/>
      <c r="U166" s="453"/>
      <c r="V166" s="152" t="str">
        <f>IF(OR($D166="",$W166=""),"",$W166-VLOOKUP($Z166,Wire_Req!$A$2:$K$24,9))</f>
        <v/>
      </c>
      <c r="W166" s="453"/>
      <c r="X166" s="453"/>
      <c r="Y166" s="151"/>
      <c r="Z166" s="126" t="e">
        <f>VLOOKUP($D166,Wire_Req!$L$2:$M$4,2)+VLOOKUP($E166,Wire_Req!$N$2:$O$3,2)+IF($AA166=200,VLOOKUP($F166,Wire_Req!$P$2:$Q$16,2),IF($AA166=100,VLOOKUP($G166,Wire_Req!$P$2:$Q$16,2),0))</f>
        <v>#N/A</v>
      </c>
      <c r="AA166" s="126" t="e">
        <f>VLOOKUP($E166,Wire_Req!$N$2:$O$3,2)</f>
        <v>#N/A</v>
      </c>
      <c r="AB166" s="126" t="e">
        <f>IF($AA166=200,VLOOKUP($F166,Wire_Req!$P$2:$Q$16,2),IF($AA166=100,VLOOKUP($G166,Wire_Req!$P$2:$Q$16,2),0))</f>
        <v>#N/A</v>
      </c>
      <c r="AG166" s="203">
        <f t="shared" si="25"/>
        <v>662</v>
      </c>
      <c r="AH166" s="126" t="e">
        <f t="shared" si="26"/>
        <v>#N/A</v>
      </c>
      <c r="AI166" s="126" t="e">
        <f t="shared" si="21"/>
        <v>#N/A</v>
      </c>
    </row>
    <row r="167" spans="1:35" x14ac:dyDescent="0.25">
      <c r="A167" s="125"/>
      <c r="B167" s="453"/>
      <c r="C167" s="453"/>
      <c r="D167" s="454"/>
      <c r="E167" s="454"/>
      <c r="F167" s="454"/>
      <c r="G167" s="454"/>
      <c r="H167" s="454"/>
      <c r="I167" s="454"/>
      <c r="J167" s="455"/>
      <c r="K167" s="147" t="str">
        <f t="shared" si="18"/>
        <v/>
      </c>
      <c r="L167" s="148" t="str">
        <f>IF(OR($D167="",$E167=""),"",VLOOKUP($Z167,Fiber_Req!$A$2:$I$24,4))</f>
        <v/>
      </c>
      <c r="M167" s="455"/>
      <c r="N167" s="147" t="str">
        <f t="shared" si="22"/>
        <v/>
      </c>
      <c r="O167" s="205" t="str">
        <f t="shared" si="23"/>
        <v/>
      </c>
      <c r="P167" s="205" t="str">
        <f>IF(OR($D167="",$E167="",AND($F167="",$G167="")),"",VLOOKUP($Z167,Wire_Req!$A$2:$K$24,5))</f>
        <v/>
      </c>
      <c r="Q167" s="205" t="str">
        <f t="shared" si="19"/>
        <v/>
      </c>
      <c r="R167" s="149" t="str">
        <f t="shared" si="20"/>
        <v/>
      </c>
      <c r="S167" s="150" t="str">
        <f t="shared" si="24"/>
        <v/>
      </c>
      <c r="T167" s="151"/>
      <c r="U167" s="453"/>
      <c r="V167" s="152" t="str">
        <f>IF(OR($D167="",$W167=""),"",$W167-VLOOKUP($Z167,Wire_Req!$A$2:$K$24,9))</f>
        <v/>
      </c>
      <c r="W167" s="453"/>
      <c r="X167" s="453"/>
      <c r="Y167" s="151"/>
      <c r="Z167" s="126" t="e">
        <f>VLOOKUP($D167,Wire_Req!$L$2:$M$4,2)+VLOOKUP($E167,Wire_Req!$N$2:$O$3,2)+IF($AA167=200,VLOOKUP($F167,Wire_Req!$P$2:$Q$16,2),IF($AA167=100,VLOOKUP($G167,Wire_Req!$P$2:$Q$16,2),0))</f>
        <v>#N/A</v>
      </c>
      <c r="AA167" s="126" t="e">
        <f>VLOOKUP($E167,Wire_Req!$N$2:$O$3,2)</f>
        <v>#N/A</v>
      </c>
      <c r="AB167" s="126" t="e">
        <f>IF($AA167=200,VLOOKUP($F167,Wire_Req!$P$2:$Q$16,2),IF($AA167=100,VLOOKUP($G167,Wire_Req!$P$2:$Q$16,2),0))</f>
        <v>#N/A</v>
      </c>
      <c r="AG167" s="203">
        <f t="shared" si="25"/>
        <v>662</v>
      </c>
      <c r="AH167" s="126" t="e">
        <f t="shared" si="26"/>
        <v>#N/A</v>
      </c>
      <c r="AI167" s="126" t="e">
        <f t="shared" si="21"/>
        <v>#N/A</v>
      </c>
    </row>
    <row r="168" spans="1:35" x14ac:dyDescent="0.25">
      <c r="A168" s="125"/>
      <c r="B168" s="453"/>
      <c r="C168" s="453"/>
      <c r="D168" s="454"/>
      <c r="E168" s="454"/>
      <c r="F168" s="454"/>
      <c r="G168" s="454"/>
      <c r="H168" s="454"/>
      <c r="I168" s="454"/>
      <c r="J168" s="455"/>
      <c r="K168" s="147" t="str">
        <f t="shared" si="18"/>
        <v/>
      </c>
      <c r="L168" s="148" t="str">
        <f>IF(OR($D168="",$E168=""),"",VLOOKUP($Z168,Fiber_Req!$A$2:$I$24,4))</f>
        <v/>
      </c>
      <c r="M168" s="455"/>
      <c r="N168" s="147" t="str">
        <f t="shared" si="22"/>
        <v/>
      </c>
      <c r="O168" s="205" t="str">
        <f t="shared" si="23"/>
        <v/>
      </c>
      <c r="P168" s="205" t="str">
        <f>IF(OR($D168="",$E168="",AND($F168="",$G168="")),"",VLOOKUP($Z168,Wire_Req!$A$2:$K$24,5))</f>
        <v/>
      </c>
      <c r="Q168" s="205" t="str">
        <f t="shared" si="19"/>
        <v/>
      </c>
      <c r="R168" s="149" t="str">
        <f t="shared" si="20"/>
        <v/>
      </c>
      <c r="S168" s="150" t="str">
        <f t="shared" si="24"/>
        <v/>
      </c>
      <c r="T168" s="151"/>
      <c r="U168" s="453"/>
      <c r="V168" s="152" t="str">
        <f>IF(OR($D168="",$W168=""),"",$W168-VLOOKUP($Z168,Wire_Req!$A$2:$K$24,9))</f>
        <v/>
      </c>
      <c r="W168" s="453"/>
      <c r="X168" s="453"/>
      <c r="Y168" s="151"/>
      <c r="Z168" s="126" t="e">
        <f>VLOOKUP($D168,Wire_Req!$L$2:$M$4,2)+VLOOKUP($E168,Wire_Req!$N$2:$O$3,2)+IF($AA168=200,VLOOKUP($F168,Wire_Req!$P$2:$Q$16,2),IF($AA168=100,VLOOKUP($G168,Wire_Req!$P$2:$Q$16,2),0))</f>
        <v>#N/A</v>
      </c>
      <c r="AA168" s="126" t="e">
        <f>VLOOKUP($E168,Wire_Req!$N$2:$O$3,2)</f>
        <v>#N/A</v>
      </c>
      <c r="AB168" s="126" t="e">
        <f>IF($AA168=200,VLOOKUP($F168,Wire_Req!$P$2:$Q$16,2),IF($AA168=100,VLOOKUP($G168,Wire_Req!$P$2:$Q$16,2),0))</f>
        <v>#N/A</v>
      </c>
      <c r="AG168" s="203">
        <f t="shared" si="25"/>
        <v>662</v>
      </c>
      <c r="AH168" s="126" t="e">
        <f t="shared" si="26"/>
        <v>#N/A</v>
      </c>
      <c r="AI168" s="126" t="e">
        <f t="shared" si="21"/>
        <v>#N/A</v>
      </c>
    </row>
    <row r="169" spans="1:35" x14ac:dyDescent="0.25">
      <c r="A169" s="125"/>
      <c r="B169" s="453"/>
      <c r="C169" s="453"/>
      <c r="D169" s="454"/>
      <c r="E169" s="454"/>
      <c r="F169" s="454"/>
      <c r="G169" s="454"/>
      <c r="H169" s="454"/>
      <c r="I169" s="454"/>
      <c r="J169" s="455"/>
      <c r="K169" s="147" t="str">
        <f t="shared" si="18"/>
        <v/>
      </c>
      <c r="L169" s="148" t="str">
        <f>IF(OR($D169="",$E169=""),"",VLOOKUP($Z169,Fiber_Req!$A$2:$I$24,4))</f>
        <v/>
      </c>
      <c r="M169" s="455"/>
      <c r="N169" s="147" t="str">
        <f t="shared" si="22"/>
        <v/>
      </c>
      <c r="O169" s="205" t="str">
        <f t="shared" si="23"/>
        <v/>
      </c>
      <c r="P169" s="205" t="str">
        <f>IF(OR($D169="",$E169="",AND($F169="",$G169="")),"",VLOOKUP($Z169,Wire_Req!$A$2:$K$24,5))</f>
        <v/>
      </c>
      <c r="Q169" s="205" t="str">
        <f t="shared" si="19"/>
        <v/>
      </c>
      <c r="R169" s="149" t="str">
        <f t="shared" si="20"/>
        <v/>
      </c>
      <c r="S169" s="150" t="str">
        <f t="shared" si="24"/>
        <v/>
      </c>
      <c r="T169" s="151"/>
      <c r="U169" s="453"/>
      <c r="V169" s="152" t="str">
        <f>IF(OR($D169="",$W169=""),"",$W169-VLOOKUP($Z169,Wire_Req!$A$2:$K$24,9))</f>
        <v/>
      </c>
      <c r="W169" s="453"/>
      <c r="X169" s="453"/>
      <c r="Y169" s="151"/>
      <c r="Z169" s="126" t="e">
        <f>VLOOKUP($D169,Wire_Req!$L$2:$M$4,2)+VLOOKUP($E169,Wire_Req!$N$2:$O$3,2)+IF($AA169=200,VLOOKUP($F169,Wire_Req!$P$2:$Q$16,2),IF($AA169=100,VLOOKUP($G169,Wire_Req!$P$2:$Q$16,2),0))</f>
        <v>#N/A</v>
      </c>
      <c r="AA169" s="126" t="e">
        <f>VLOOKUP($E169,Wire_Req!$N$2:$O$3,2)</f>
        <v>#N/A</v>
      </c>
      <c r="AB169" s="126" t="e">
        <f>IF($AA169=200,VLOOKUP($F169,Wire_Req!$P$2:$Q$16,2),IF($AA169=100,VLOOKUP($G169,Wire_Req!$P$2:$Q$16,2),0))</f>
        <v>#N/A</v>
      </c>
      <c r="AG169" s="203">
        <f t="shared" si="25"/>
        <v>662</v>
      </c>
      <c r="AH169" s="126" t="e">
        <f t="shared" si="26"/>
        <v>#N/A</v>
      </c>
      <c r="AI169" s="126" t="e">
        <f t="shared" si="21"/>
        <v>#N/A</v>
      </c>
    </row>
    <row r="170" spans="1:35" x14ac:dyDescent="0.25">
      <c r="A170" s="125"/>
      <c r="B170" s="453"/>
      <c r="C170" s="453"/>
      <c r="D170" s="454"/>
      <c r="E170" s="454"/>
      <c r="F170" s="454"/>
      <c r="G170" s="454"/>
      <c r="H170" s="454"/>
      <c r="I170" s="454"/>
      <c r="J170" s="455"/>
      <c r="K170" s="147" t="str">
        <f t="shared" si="18"/>
        <v/>
      </c>
      <c r="L170" s="148" t="str">
        <f>IF(OR($D170="",$E170=""),"",VLOOKUP($Z170,Fiber_Req!$A$2:$I$24,4))</f>
        <v/>
      </c>
      <c r="M170" s="455"/>
      <c r="N170" s="147" t="str">
        <f t="shared" si="22"/>
        <v/>
      </c>
      <c r="O170" s="205" t="str">
        <f t="shared" si="23"/>
        <v/>
      </c>
      <c r="P170" s="205" t="str">
        <f>IF(OR($D170="",$E170="",AND($F170="",$G170="")),"",VLOOKUP($Z170,Wire_Req!$A$2:$K$24,5))</f>
        <v/>
      </c>
      <c r="Q170" s="205" t="str">
        <f t="shared" si="19"/>
        <v/>
      </c>
      <c r="R170" s="149" t="str">
        <f t="shared" si="20"/>
        <v/>
      </c>
      <c r="S170" s="150" t="str">
        <f t="shared" si="24"/>
        <v/>
      </c>
      <c r="T170" s="151"/>
      <c r="U170" s="453"/>
      <c r="V170" s="152" t="str">
        <f>IF(OR($D170="",$W170=""),"",$W170-VLOOKUP($Z170,Wire_Req!$A$2:$K$24,9))</f>
        <v/>
      </c>
      <c r="W170" s="453"/>
      <c r="X170" s="453"/>
      <c r="Y170" s="151"/>
      <c r="Z170" s="126" t="e">
        <f>VLOOKUP($D170,Wire_Req!$L$2:$M$4,2)+VLOOKUP($E170,Wire_Req!$N$2:$O$3,2)+IF($AA170=200,VLOOKUP($F170,Wire_Req!$P$2:$Q$16,2),IF($AA170=100,VLOOKUP($G170,Wire_Req!$P$2:$Q$16,2),0))</f>
        <v>#N/A</v>
      </c>
      <c r="AA170" s="126" t="e">
        <f>VLOOKUP($E170,Wire_Req!$N$2:$O$3,2)</f>
        <v>#N/A</v>
      </c>
      <c r="AB170" s="126" t="e">
        <f>IF($AA170=200,VLOOKUP($F170,Wire_Req!$P$2:$Q$16,2),IF($AA170=100,VLOOKUP($G170,Wire_Req!$P$2:$Q$16,2),0))</f>
        <v>#N/A</v>
      </c>
      <c r="AG170" s="203">
        <f t="shared" si="25"/>
        <v>662</v>
      </c>
      <c r="AH170" s="126" t="e">
        <f t="shared" si="26"/>
        <v>#N/A</v>
      </c>
      <c r="AI170" s="126" t="e">
        <f t="shared" si="21"/>
        <v>#N/A</v>
      </c>
    </row>
    <row r="171" spans="1:35" x14ac:dyDescent="0.25">
      <c r="A171" s="125"/>
      <c r="B171" s="453"/>
      <c r="C171" s="453"/>
      <c r="D171" s="454"/>
      <c r="E171" s="454"/>
      <c r="F171" s="454"/>
      <c r="G171" s="454"/>
      <c r="H171" s="454"/>
      <c r="I171" s="454"/>
      <c r="J171" s="455"/>
      <c r="K171" s="147" t="str">
        <f t="shared" si="18"/>
        <v/>
      </c>
      <c r="L171" s="148" t="str">
        <f>IF(OR($D171="",$E171=""),"",VLOOKUP($Z171,Fiber_Req!$A$2:$I$24,4))</f>
        <v/>
      </c>
      <c r="M171" s="455"/>
      <c r="N171" s="147" t="str">
        <f t="shared" si="22"/>
        <v/>
      </c>
      <c r="O171" s="205" t="str">
        <f t="shared" si="23"/>
        <v/>
      </c>
      <c r="P171" s="205" t="str">
        <f>IF(OR($D171="",$E171="",AND($F171="",$G171="")),"",VLOOKUP($Z171,Wire_Req!$A$2:$K$24,5))</f>
        <v/>
      </c>
      <c r="Q171" s="205" t="str">
        <f t="shared" si="19"/>
        <v/>
      </c>
      <c r="R171" s="149" t="str">
        <f t="shared" si="20"/>
        <v/>
      </c>
      <c r="S171" s="150" t="str">
        <f t="shared" si="24"/>
        <v/>
      </c>
      <c r="T171" s="151"/>
      <c r="U171" s="453"/>
      <c r="V171" s="152" t="str">
        <f>IF(OR($D171="",$W171=""),"",$W171-VLOOKUP($Z171,Wire_Req!$A$2:$K$24,9))</f>
        <v/>
      </c>
      <c r="W171" s="453"/>
      <c r="X171" s="453"/>
      <c r="Y171" s="151"/>
      <c r="Z171" s="126" t="e">
        <f>VLOOKUP($D171,Wire_Req!$L$2:$M$4,2)+VLOOKUP($E171,Wire_Req!$N$2:$O$3,2)+IF($AA171=200,VLOOKUP($F171,Wire_Req!$P$2:$Q$16,2),IF($AA171=100,VLOOKUP($G171,Wire_Req!$P$2:$Q$16,2),0))</f>
        <v>#N/A</v>
      </c>
      <c r="AA171" s="126" t="e">
        <f>VLOOKUP($E171,Wire_Req!$N$2:$O$3,2)</f>
        <v>#N/A</v>
      </c>
      <c r="AB171" s="126" t="e">
        <f>IF($AA171=200,VLOOKUP($F171,Wire_Req!$P$2:$Q$16,2),IF($AA171=100,VLOOKUP($G171,Wire_Req!$P$2:$Q$16,2),0))</f>
        <v>#N/A</v>
      </c>
      <c r="AG171" s="203">
        <f t="shared" si="25"/>
        <v>662</v>
      </c>
      <c r="AH171" s="126" t="e">
        <f t="shared" si="26"/>
        <v>#N/A</v>
      </c>
      <c r="AI171" s="126" t="e">
        <f t="shared" si="21"/>
        <v>#N/A</v>
      </c>
    </row>
    <row r="172" spans="1:35" x14ac:dyDescent="0.25">
      <c r="A172" s="125"/>
      <c r="B172" s="453"/>
      <c r="C172" s="453"/>
      <c r="D172" s="454"/>
      <c r="E172" s="454"/>
      <c r="F172" s="454"/>
      <c r="G172" s="454"/>
      <c r="H172" s="454"/>
      <c r="I172" s="454"/>
      <c r="J172" s="455"/>
      <c r="K172" s="147" t="str">
        <f t="shared" si="18"/>
        <v/>
      </c>
      <c r="L172" s="148" t="str">
        <f>IF(OR($D172="",$E172=""),"",VLOOKUP($Z172,Fiber_Req!$A$2:$I$24,4))</f>
        <v/>
      </c>
      <c r="M172" s="455"/>
      <c r="N172" s="147" t="str">
        <f t="shared" si="22"/>
        <v/>
      </c>
      <c r="O172" s="205" t="str">
        <f t="shared" si="23"/>
        <v/>
      </c>
      <c r="P172" s="205" t="str">
        <f>IF(OR($D172="",$E172="",AND($F172="",$G172="")),"",VLOOKUP($Z172,Wire_Req!$A$2:$K$24,5))</f>
        <v/>
      </c>
      <c r="Q172" s="205" t="str">
        <f t="shared" si="19"/>
        <v/>
      </c>
      <c r="R172" s="149" t="str">
        <f t="shared" si="20"/>
        <v/>
      </c>
      <c r="S172" s="150" t="str">
        <f t="shared" si="24"/>
        <v/>
      </c>
      <c r="T172" s="151"/>
      <c r="U172" s="453"/>
      <c r="V172" s="152" t="str">
        <f>IF(OR($D172="",$W172=""),"",$W172-VLOOKUP($Z172,Wire_Req!$A$2:$K$24,9))</f>
        <v/>
      </c>
      <c r="W172" s="453"/>
      <c r="X172" s="453"/>
      <c r="Y172" s="151"/>
      <c r="Z172" s="126" t="e">
        <f>VLOOKUP($D172,Wire_Req!$L$2:$M$4,2)+VLOOKUP($E172,Wire_Req!$N$2:$O$3,2)+IF($AA172=200,VLOOKUP($F172,Wire_Req!$P$2:$Q$16,2),IF($AA172=100,VLOOKUP($G172,Wire_Req!$P$2:$Q$16,2),0))</f>
        <v>#N/A</v>
      </c>
      <c r="AA172" s="126" t="e">
        <f>VLOOKUP($E172,Wire_Req!$N$2:$O$3,2)</f>
        <v>#N/A</v>
      </c>
      <c r="AB172" s="126" t="e">
        <f>IF($AA172=200,VLOOKUP($F172,Wire_Req!$P$2:$Q$16,2),IF($AA172=100,VLOOKUP($G172,Wire_Req!$P$2:$Q$16,2),0))</f>
        <v>#N/A</v>
      </c>
      <c r="AG172" s="203">
        <f t="shared" si="25"/>
        <v>662</v>
      </c>
      <c r="AH172" s="126" t="e">
        <f t="shared" si="26"/>
        <v>#N/A</v>
      </c>
      <c r="AI172" s="126" t="e">
        <f t="shared" si="21"/>
        <v>#N/A</v>
      </c>
    </row>
    <row r="173" spans="1:35" x14ac:dyDescent="0.25">
      <c r="A173" s="125"/>
      <c r="B173" s="453"/>
      <c r="C173" s="453"/>
      <c r="D173" s="454"/>
      <c r="E173" s="454"/>
      <c r="F173" s="454"/>
      <c r="G173" s="454"/>
      <c r="H173" s="454"/>
      <c r="I173" s="454"/>
      <c r="J173" s="455"/>
      <c r="K173" s="147" t="str">
        <f t="shared" si="18"/>
        <v/>
      </c>
      <c r="L173" s="148" t="str">
        <f>IF(OR($D173="",$E173=""),"",VLOOKUP($Z173,Fiber_Req!$A$2:$I$24,4))</f>
        <v/>
      </c>
      <c r="M173" s="455"/>
      <c r="N173" s="147" t="str">
        <f t="shared" si="22"/>
        <v/>
      </c>
      <c r="O173" s="205" t="str">
        <f t="shared" si="23"/>
        <v/>
      </c>
      <c r="P173" s="205" t="str">
        <f>IF(OR($D173="",$E173="",AND($F173="",$G173="")),"",VLOOKUP($Z173,Wire_Req!$A$2:$K$24,5))</f>
        <v/>
      </c>
      <c r="Q173" s="205" t="str">
        <f t="shared" si="19"/>
        <v/>
      </c>
      <c r="R173" s="149" t="str">
        <f t="shared" si="20"/>
        <v/>
      </c>
      <c r="S173" s="150" t="str">
        <f t="shared" si="24"/>
        <v/>
      </c>
      <c r="T173" s="151"/>
      <c r="U173" s="453"/>
      <c r="V173" s="152" t="str">
        <f>IF(OR($D173="",$W173=""),"",$W173-VLOOKUP($Z173,Wire_Req!$A$2:$K$24,9))</f>
        <v/>
      </c>
      <c r="W173" s="453"/>
      <c r="X173" s="453"/>
      <c r="Y173" s="151"/>
      <c r="Z173" s="126" t="e">
        <f>VLOOKUP($D173,Wire_Req!$L$2:$M$4,2)+VLOOKUP($E173,Wire_Req!$N$2:$O$3,2)+IF($AA173=200,VLOOKUP($F173,Wire_Req!$P$2:$Q$16,2),IF($AA173=100,VLOOKUP($G173,Wire_Req!$P$2:$Q$16,2),0))</f>
        <v>#N/A</v>
      </c>
      <c r="AA173" s="126" t="e">
        <f>VLOOKUP($E173,Wire_Req!$N$2:$O$3,2)</f>
        <v>#N/A</v>
      </c>
      <c r="AB173" s="126" t="e">
        <f>IF($AA173=200,VLOOKUP($F173,Wire_Req!$P$2:$Q$16,2),IF($AA173=100,VLOOKUP($G173,Wire_Req!$P$2:$Q$16,2),0))</f>
        <v>#N/A</v>
      </c>
      <c r="AG173" s="203">
        <f t="shared" si="25"/>
        <v>662</v>
      </c>
      <c r="AH173" s="126" t="e">
        <f t="shared" si="26"/>
        <v>#N/A</v>
      </c>
      <c r="AI173" s="126" t="e">
        <f t="shared" si="21"/>
        <v>#N/A</v>
      </c>
    </row>
    <row r="174" spans="1:35" x14ac:dyDescent="0.25">
      <c r="A174" s="125"/>
      <c r="B174" s="453"/>
      <c r="C174" s="453"/>
      <c r="D174" s="454"/>
      <c r="E174" s="454"/>
      <c r="F174" s="454"/>
      <c r="G174" s="454"/>
      <c r="H174" s="454"/>
      <c r="I174" s="454"/>
      <c r="J174" s="455"/>
      <c r="K174" s="147" t="str">
        <f t="shared" si="18"/>
        <v/>
      </c>
      <c r="L174" s="148" t="str">
        <f>IF(OR($D174="",$E174=""),"",VLOOKUP($Z174,Fiber_Req!$A$2:$I$24,4))</f>
        <v/>
      </c>
      <c r="M174" s="455"/>
      <c r="N174" s="147" t="str">
        <f t="shared" si="22"/>
        <v/>
      </c>
      <c r="O174" s="205" t="str">
        <f t="shared" si="23"/>
        <v/>
      </c>
      <c r="P174" s="205" t="str">
        <f>IF(OR($D174="",$E174="",AND($F174="",$G174="")),"",VLOOKUP($Z174,Wire_Req!$A$2:$K$24,5))</f>
        <v/>
      </c>
      <c r="Q174" s="205" t="str">
        <f t="shared" si="19"/>
        <v/>
      </c>
      <c r="R174" s="149" t="str">
        <f t="shared" si="20"/>
        <v/>
      </c>
      <c r="S174" s="150" t="str">
        <f t="shared" si="24"/>
        <v/>
      </c>
      <c r="T174" s="151"/>
      <c r="U174" s="453"/>
      <c r="V174" s="152" t="str">
        <f>IF(OR($D174="",$W174=""),"",$W174-VLOOKUP($Z174,Wire_Req!$A$2:$K$24,9))</f>
        <v/>
      </c>
      <c r="W174" s="453"/>
      <c r="X174" s="453"/>
      <c r="Y174" s="151"/>
      <c r="Z174" s="126" t="e">
        <f>VLOOKUP($D174,Wire_Req!$L$2:$M$4,2)+VLOOKUP($E174,Wire_Req!$N$2:$O$3,2)+IF($AA174=200,VLOOKUP($F174,Wire_Req!$P$2:$Q$16,2),IF($AA174=100,VLOOKUP($G174,Wire_Req!$P$2:$Q$16,2),0))</f>
        <v>#N/A</v>
      </c>
      <c r="AA174" s="126" t="e">
        <f>VLOOKUP($E174,Wire_Req!$N$2:$O$3,2)</f>
        <v>#N/A</v>
      </c>
      <c r="AB174" s="126" t="e">
        <f>IF($AA174=200,VLOOKUP($F174,Wire_Req!$P$2:$Q$16,2),IF($AA174=100,VLOOKUP($G174,Wire_Req!$P$2:$Q$16,2),0))</f>
        <v>#N/A</v>
      </c>
      <c r="AG174" s="203">
        <f t="shared" si="25"/>
        <v>662</v>
      </c>
      <c r="AH174" s="126" t="e">
        <f t="shared" si="26"/>
        <v>#N/A</v>
      </c>
      <c r="AI174" s="126" t="e">
        <f t="shared" si="21"/>
        <v>#N/A</v>
      </c>
    </row>
    <row r="175" spans="1:35" x14ac:dyDescent="0.25">
      <c r="A175" s="125"/>
      <c r="B175" s="453"/>
      <c r="C175" s="453"/>
      <c r="D175" s="454"/>
      <c r="E175" s="454"/>
      <c r="F175" s="454"/>
      <c r="G175" s="454"/>
      <c r="H175" s="454"/>
      <c r="I175" s="454"/>
      <c r="J175" s="455"/>
      <c r="K175" s="147" t="str">
        <f t="shared" si="18"/>
        <v/>
      </c>
      <c r="L175" s="148" t="str">
        <f>IF(OR($D175="",$E175=""),"",VLOOKUP($Z175,Fiber_Req!$A$2:$I$24,4))</f>
        <v/>
      </c>
      <c r="M175" s="455"/>
      <c r="N175" s="147" t="str">
        <f t="shared" si="22"/>
        <v/>
      </c>
      <c r="O175" s="205" t="str">
        <f t="shared" si="23"/>
        <v/>
      </c>
      <c r="P175" s="205" t="str">
        <f>IF(OR($D175="",$E175="",AND($F175="",$G175="")),"",VLOOKUP($Z175,Wire_Req!$A$2:$K$24,5))</f>
        <v/>
      </c>
      <c r="Q175" s="205" t="str">
        <f t="shared" si="19"/>
        <v/>
      </c>
      <c r="R175" s="149" t="str">
        <f t="shared" si="20"/>
        <v/>
      </c>
      <c r="S175" s="150" t="str">
        <f t="shared" si="24"/>
        <v/>
      </c>
      <c r="T175" s="151"/>
      <c r="U175" s="453"/>
      <c r="V175" s="152" t="str">
        <f>IF(OR($D175="",$W175=""),"",$W175-VLOOKUP($Z175,Wire_Req!$A$2:$K$24,9))</f>
        <v/>
      </c>
      <c r="W175" s="453"/>
      <c r="X175" s="453"/>
      <c r="Y175" s="151"/>
      <c r="Z175" s="126" t="e">
        <f>VLOOKUP($D175,Wire_Req!$L$2:$M$4,2)+VLOOKUP($E175,Wire_Req!$N$2:$O$3,2)+IF($AA175=200,VLOOKUP($F175,Wire_Req!$P$2:$Q$16,2),IF($AA175=100,VLOOKUP($G175,Wire_Req!$P$2:$Q$16,2),0))</f>
        <v>#N/A</v>
      </c>
      <c r="AA175" s="126" t="e">
        <f>VLOOKUP($E175,Wire_Req!$N$2:$O$3,2)</f>
        <v>#N/A</v>
      </c>
      <c r="AB175" s="126" t="e">
        <f>IF($AA175=200,VLOOKUP($F175,Wire_Req!$P$2:$Q$16,2),IF($AA175=100,VLOOKUP($G175,Wire_Req!$P$2:$Q$16,2),0))</f>
        <v>#N/A</v>
      </c>
      <c r="AG175" s="203">
        <f t="shared" si="25"/>
        <v>662</v>
      </c>
      <c r="AH175" s="126" t="e">
        <f t="shared" si="26"/>
        <v>#N/A</v>
      </c>
      <c r="AI175" s="126" t="e">
        <f t="shared" si="21"/>
        <v>#N/A</v>
      </c>
    </row>
    <row r="176" spans="1:35" x14ac:dyDescent="0.25">
      <c r="A176" s="125"/>
      <c r="B176" s="453"/>
      <c r="C176" s="453"/>
      <c r="D176" s="454"/>
      <c r="E176" s="454"/>
      <c r="F176" s="454"/>
      <c r="G176" s="454"/>
      <c r="H176" s="454"/>
      <c r="I176" s="454"/>
      <c r="J176" s="455"/>
      <c r="K176" s="147" t="str">
        <f t="shared" si="18"/>
        <v/>
      </c>
      <c r="L176" s="148" t="str">
        <f>IF(OR($D176="",$E176=""),"",VLOOKUP($Z176,Fiber_Req!$A$2:$I$24,4))</f>
        <v/>
      </c>
      <c r="M176" s="455"/>
      <c r="N176" s="147" t="str">
        <f t="shared" si="22"/>
        <v/>
      </c>
      <c r="O176" s="205" t="str">
        <f t="shared" si="23"/>
        <v/>
      </c>
      <c r="P176" s="205" t="str">
        <f>IF(OR($D176="",$E176="",AND($F176="",$G176="")),"",VLOOKUP($Z176,Wire_Req!$A$2:$K$24,5))</f>
        <v/>
      </c>
      <c r="Q176" s="205" t="str">
        <f t="shared" si="19"/>
        <v/>
      </c>
      <c r="R176" s="149" t="str">
        <f t="shared" si="20"/>
        <v/>
      </c>
      <c r="S176" s="150" t="str">
        <f t="shared" si="24"/>
        <v/>
      </c>
      <c r="T176" s="151"/>
      <c r="U176" s="453"/>
      <c r="V176" s="152" t="str">
        <f>IF(OR($D176="",$W176=""),"",$W176-VLOOKUP($Z176,Wire_Req!$A$2:$K$24,9))</f>
        <v/>
      </c>
      <c r="W176" s="453"/>
      <c r="X176" s="453"/>
      <c r="Y176" s="151"/>
      <c r="Z176" s="126" t="e">
        <f>VLOOKUP($D176,Wire_Req!$L$2:$M$4,2)+VLOOKUP($E176,Wire_Req!$N$2:$O$3,2)+IF($AA176=200,VLOOKUP($F176,Wire_Req!$P$2:$Q$16,2),IF($AA176=100,VLOOKUP($G176,Wire_Req!$P$2:$Q$16,2),0))</f>
        <v>#N/A</v>
      </c>
      <c r="AA176" s="126" t="e">
        <f>VLOOKUP($E176,Wire_Req!$N$2:$O$3,2)</f>
        <v>#N/A</v>
      </c>
      <c r="AB176" s="126" t="e">
        <f>IF($AA176=200,VLOOKUP($F176,Wire_Req!$P$2:$Q$16,2),IF($AA176=100,VLOOKUP($G176,Wire_Req!$P$2:$Q$16,2),0))</f>
        <v>#N/A</v>
      </c>
      <c r="AG176" s="203">
        <f t="shared" si="25"/>
        <v>662</v>
      </c>
      <c r="AH176" s="126" t="e">
        <f t="shared" si="26"/>
        <v>#N/A</v>
      </c>
      <c r="AI176" s="126" t="e">
        <f t="shared" si="21"/>
        <v>#N/A</v>
      </c>
    </row>
    <row r="177" spans="1:35" x14ac:dyDescent="0.25">
      <c r="A177" s="125"/>
      <c r="B177" s="453"/>
      <c r="C177" s="453"/>
      <c r="D177" s="454"/>
      <c r="E177" s="454"/>
      <c r="F177" s="454"/>
      <c r="G177" s="454"/>
      <c r="H177" s="454"/>
      <c r="I177" s="454"/>
      <c r="J177" s="455"/>
      <c r="K177" s="147" t="str">
        <f t="shared" si="18"/>
        <v/>
      </c>
      <c r="L177" s="148" t="str">
        <f>IF(OR($D177="",$E177=""),"",VLOOKUP($Z177,Fiber_Req!$A$2:$I$24,4))</f>
        <v/>
      </c>
      <c r="M177" s="455"/>
      <c r="N177" s="147" t="str">
        <f t="shared" si="22"/>
        <v/>
      </c>
      <c r="O177" s="205" t="str">
        <f t="shared" si="23"/>
        <v/>
      </c>
      <c r="P177" s="205" t="str">
        <f>IF(OR($D177="",$E177="",AND($F177="",$G177="")),"",VLOOKUP($Z177,Wire_Req!$A$2:$K$24,5))</f>
        <v/>
      </c>
      <c r="Q177" s="205" t="str">
        <f t="shared" si="19"/>
        <v/>
      </c>
      <c r="R177" s="149" t="str">
        <f t="shared" si="20"/>
        <v/>
      </c>
      <c r="S177" s="150" t="str">
        <f t="shared" si="24"/>
        <v/>
      </c>
      <c r="T177" s="151"/>
      <c r="U177" s="453"/>
      <c r="V177" s="152" t="str">
        <f>IF(OR($D177="",$W177=""),"",$W177-VLOOKUP($Z177,Wire_Req!$A$2:$K$24,9))</f>
        <v/>
      </c>
      <c r="W177" s="453"/>
      <c r="X177" s="453"/>
      <c r="Y177" s="151"/>
      <c r="Z177" s="126" t="e">
        <f>VLOOKUP($D177,Wire_Req!$L$2:$M$4,2)+VLOOKUP($E177,Wire_Req!$N$2:$O$3,2)+IF($AA177=200,VLOOKUP($F177,Wire_Req!$P$2:$Q$16,2),IF($AA177=100,VLOOKUP($G177,Wire_Req!$P$2:$Q$16,2),0))</f>
        <v>#N/A</v>
      </c>
      <c r="AA177" s="126" t="e">
        <f>VLOOKUP($E177,Wire_Req!$N$2:$O$3,2)</f>
        <v>#N/A</v>
      </c>
      <c r="AB177" s="126" t="e">
        <f>IF($AA177=200,VLOOKUP($F177,Wire_Req!$P$2:$Q$16,2),IF($AA177=100,VLOOKUP($G177,Wire_Req!$P$2:$Q$16,2),0))</f>
        <v>#N/A</v>
      </c>
      <c r="AG177" s="203">
        <f t="shared" si="25"/>
        <v>662</v>
      </c>
      <c r="AH177" s="126" t="e">
        <f t="shared" si="26"/>
        <v>#N/A</v>
      </c>
      <c r="AI177" s="126" t="e">
        <f t="shared" si="21"/>
        <v>#N/A</v>
      </c>
    </row>
    <row r="178" spans="1:35" x14ac:dyDescent="0.25">
      <c r="A178" s="125"/>
      <c r="B178" s="453"/>
      <c r="C178" s="453"/>
      <c r="D178" s="454"/>
      <c r="E178" s="454"/>
      <c r="F178" s="454"/>
      <c r="G178" s="454"/>
      <c r="H178" s="454"/>
      <c r="I178" s="454"/>
      <c r="J178" s="455"/>
      <c r="K178" s="147" t="str">
        <f t="shared" si="18"/>
        <v/>
      </c>
      <c r="L178" s="148" t="str">
        <f>IF(OR($D178="",$E178=""),"",VLOOKUP($Z178,Fiber_Req!$A$2:$I$24,4))</f>
        <v/>
      </c>
      <c r="M178" s="455"/>
      <c r="N178" s="147" t="str">
        <f t="shared" si="22"/>
        <v/>
      </c>
      <c r="O178" s="205" t="str">
        <f t="shared" si="23"/>
        <v/>
      </c>
      <c r="P178" s="205" t="str">
        <f>IF(OR($D178="",$E178="",AND($F178="",$G178="")),"",VLOOKUP($Z178,Wire_Req!$A$2:$K$24,5))</f>
        <v/>
      </c>
      <c r="Q178" s="205" t="str">
        <f t="shared" si="19"/>
        <v/>
      </c>
      <c r="R178" s="149" t="str">
        <f t="shared" si="20"/>
        <v/>
      </c>
      <c r="S178" s="150" t="str">
        <f t="shared" si="24"/>
        <v/>
      </c>
      <c r="T178" s="151"/>
      <c r="U178" s="453"/>
      <c r="V178" s="152" t="str">
        <f>IF(OR($D178="",$W178=""),"",$W178-VLOOKUP($Z178,Wire_Req!$A$2:$K$24,9))</f>
        <v/>
      </c>
      <c r="W178" s="453"/>
      <c r="X178" s="453"/>
      <c r="Y178" s="151"/>
      <c r="Z178" s="126" t="e">
        <f>VLOOKUP($D178,Wire_Req!$L$2:$M$4,2)+VLOOKUP($E178,Wire_Req!$N$2:$O$3,2)+IF($AA178=200,VLOOKUP($F178,Wire_Req!$P$2:$Q$16,2),IF($AA178=100,VLOOKUP($G178,Wire_Req!$P$2:$Q$16,2),0))</f>
        <v>#N/A</v>
      </c>
      <c r="AA178" s="126" t="e">
        <f>VLOOKUP($E178,Wire_Req!$N$2:$O$3,2)</f>
        <v>#N/A</v>
      </c>
      <c r="AB178" s="126" t="e">
        <f>IF($AA178=200,VLOOKUP($F178,Wire_Req!$P$2:$Q$16,2),IF($AA178=100,VLOOKUP($G178,Wire_Req!$P$2:$Q$16,2),0))</f>
        <v>#N/A</v>
      </c>
      <c r="AG178" s="203">
        <f t="shared" si="25"/>
        <v>662</v>
      </c>
      <c r="AH178" s="126" t="e">
        <f t="shared" si="26"/>
        <v>#N/A</v>
      </c>
      <c r="AI178" s="126" t="e">
        <f t="shared" si="21"/>
        <v>#N/A</v>
      </c>
    </row>
    <row r="179" spans="1:35" x14ac:dyDescent="0.25">
      <c r="A179" s="125"/>
      <c r="B179" s="453"/>
      <c r="C179" s="453"/>
      <c r="D179" s="454"/>
      <c r="E179" s="454"/>
      <c r="F179" s="454"/>
      <c r="G179" s="454"/>
      <c r="H179" s="454"/>
      <c r="I179" s="454"/>
      <c r="J179" s="455"/>
      <c r="K179" s="147" t="str">
        <f t="shared" si="18"/>
        <v/>
      </c>
      <c r="L179" s="148" t="str">
        <f>IF(OR($D179="",$E179=""),"",VLOOKUP($Z179,Fiber_Req!$A$2:$I$24,4))</f>
        <v/>
      </c>
      <c r="M179" s="455"/>
      <c r="N179" s="147" t="str">
        <f t="shared" si="22"/>
        <v/>
      </c>
      <c r="O179" s="205" t="str">
        <f t="shared" si="23"/>
        <v/>
      </c>
      <c r="P179" s="205" t="str">
        <f>IF(OR($D179="",$E179="",AND($F179="",$G179="")),"",VLOOKUP($Z179,Wire_Req!$A$2:$K$24,5))</f>
        <v/>
      </c>
      <c r="Q179" s="205" t="str">
        <f t="shared" si="19"/>
        <v/>
      </c>
      <c r="R179" s="149" t="str">
        <f t="shared" si="20"/>
        <v/>
      </c>
      <c r="S179" s="150" t="str">
        <f t="shared" si="24"/>
        <v/>
      </c>
      <c r="T179" s="151"/>
      <c r="U179" s="453"/>
      <c r="V179" s="152" t="str">
        <f>IF(OR($D179="",$W179=""),"",$W179-VLOOKUP($Z179,Wire_Req!$A$2:$K$24,9))</f>
        <v/>
      </c>
      <c r="W179" s="453"/>
      <c r="X179" s="453"/>
      <c r="Y179" s="151"/>
      <c r="Z179" s="126" t="e">
        <f>VLOOKUP($D179,Wire_Req!$L$2:$M$4,2)+VLOOKUP($E179,Wire_Req!$N$2:$O$3,2)+IF($AA179=200,VLOOKUP($F179,Wire_Req!$P$2:$Q$16,2),IF($AA179=100,VLOOKUP($G179,Wire_Req!$P$2:$Q$16,2),0))</f>
        <v>#N/A</v>
      </c>
      <c r="AA179" s="126" t="e">
        <f>VLOOKUP($E179,Wire_Req!$N$2:$O$3,2)</f>
        <v>#N/A</v>
      </c>
      <c r="AB179" s="126" t="e">
        <f>IF($AA179=200,VLOOKUP($F179,Wire_Req!$P$2:$Q$16,2),IF($AA179=100,VLOOKUP($G179,Wire_Req!$P$2:$Q$16,2),0))</f>
        <v>#N/A</v>
      </c>
      <c r="AG179" s="203">
        <f t="shared" si="25"/>
        <v>662</v>
      </c>
      <c r="AH179" s="126" t="e">
        <f t="shared" si="26"/>
        <v>#N/A</v>
      </c>
      <c r="AI179" s="126" t="e">
        <f t="shared" si="21"/>
        <v>#N/A</v>
      </c>
    </row>
    <row r="180" spans="1:35" x14ac:dyDescent="0.25">
      <c r="A180" s="125"/>
      <c r="B180" s="453"/>
      <c r="C180" s="453"/>
      <c r="D180" s="454"/>
      <c r="E180" s="454"/>
      <c r="F180" s="454"/>
      <c r="G180" s="454"/>
      <c r="H180" s="454"/>
      <c r="I180" s="454"/>
      <c r="J180" s="455"/>
      <c r="K180" s="147" t="str">
        <f t="shared" si="18"/>
        <v/>
      </c>
      <c r="L180" s="148" t="str">
        <f>IF(OR($D180="",$E180=""),"",VLOOKUP($Z180,Fiber_Req!$A$2:$I$24,4))</f>
        <v/>
      </c>
      <c r="M180" s="455"/>
      <c r="N180" s="147" t="str">
        <f t="shared" si="22"/>
        <v/>
      </c>
      <c r="O180" s="205" t="str">
        <f t="shared" si="23"/>
        <v/>
      </c>
      <c r="P180" s="205" t="str">
        <f>IF(OR($D180="",$E180="",AND($F180="",$G180="")),"",VLOOKUP($Z180,Wire_Req!$A$2:$K$24,5))</f>
        <v/>
      </c>
      <c r="Q180" s="205" t="str">
        <f t="shared" si="19"/>
        <v/>
      </c>
      <c r="R180" s="149" t="str">
        <f t="shared" si="20"/>
        <v/>
      </c>
      <c r="S180" s="150" t="str">
        <f t="shared" si="24"/>
        <v/>
      </c>
      <c r="T180" s="151"/>
      <c r="U180" s="453"/>
      <c r="V180" s="152" t="str">
        <f>IF(OR($D180="",$W180=""),"",$W180-VLOOKUP($Z180,Wire_Req!$A$2:$K$24,9))</f>
        <v/>
      </c>
      <c r="W180" s="453"/>
      <c r="X180" s="453"/>
      <c r="Y180" s="151"/>
      <c r="Z180" s="126" t="e">
        <f>VLOOKUP($D180,Wire_Req!$L$2:$M$4,2)+VLOOKUP($E180,Wire_Req!$N$2:$O$3,2)+IF($AA180=200,VLOOKUP($F180,Wire_Req!$P$2:$Q$16,2),IF($AA180=100,VLOOKUP($G180,Wire_Req!$P$2:$Q$16,2),0))</f>
        <v>#N/A</v>
      </c>
      <c r="AA180" s="126" t="e">
        <f>VLOOKUP($E180,Wire_Req!$N$2:$O$3,2)</f>
        <v>#N/A</v>
      </c>
      <c r="AB180" s="126" t="e">
        <f>IF($AA180=200,VLOOKUP($F180,Wire_Req!$P$2:$Q$16,2),IF($AA180=100,VLOOKUP($G180,Wire_Req!$P$2:$Q$16,2),0))</f>
        <v>#N/A</v>
      </c>
      <c r="AG180" s="203">
        <f t="shared" si="25"/>
        <v>662</v>
      </c>
      <c r="AH180" s="126" t="e">
        <f t="shared" si="26"/>
        <v>#N/A</v>
      </c>
      <c r="AI180" s="126" t="e">
        <f t="shared" si="21"/>
        <v>#N/A</v>
      </c>
    </row>
    <row r="181" spans="1:35" x14ac:dyDescent="0.25">
      <c r="A181" s="125"/>
      <c r="B181" s="453"/>
      <c r="C181" s="453"/>
      <c r="D181" s="454"/>
      <c r="E181" s="454"/>
      <c r="F181" s="454"/>
      <c r="G181" s="454"/>
      <c r="H181" s="454"/>
      <c r="I181" s="454"/>
      <c r="J181" s="455"/>
      <c r="K181" s="147" t="str">
        <f t="shared" si="18"/>
        <v/>
      </c>
      <c r="L181" s="148" t="str">
        <f>IF(OR($D181="",$E181=""),"",VLOOKUP($Z181,Fiber_Req!$A$2:$I$24,4))</f>
        <v/>
      </c>
      <c r="M181" s="455"/>
      <c r="N181" s="147" t="str">
        <f t="shared" si="22"/>
        <v/>
      </c>
      <c r="O181" s="205" t="str">
        <f t="shared" si="23"/>
        <v/>
      </c>
      <c r="P181" s="205" t="str">
        <f>IF(OR($D181="",$E181="",AND($F181="",$G181="")),"",VLOOKUP($Z181,Wire_Req!$A$2:$K$24,5))</f>
        <v/>
      </c>
      <c r="Q181" s="205" t="str">
        <f t="shared" si="19"/>
        <v/>
      </c>
      <c r="R181" s="149" t="str">
        <f t="shared" si="20"/>
        <v/>
      </c>
      <c r="S181" s="150" t="str">
        <f t="shared" si="24"/>
        <v/>
      </c>
      <c r="T181" s="151"/>
      <c r="U181" s="453"/>
      <c r="V181" s="152" t="str">
        <f>IF(OR($D181="",$W181=""),"",$W181-VLOOKUP($Z181,Wire_Req!$A$2:$K$24,9))</f>
        <v/>
      </c>
      <c r="W181" s="453"/>
      <c r="X181" s="453"/>
      <c r="Y181" s="151"/>
      <c r="Z181" s="126" t="e">
        <f>VLOOKUP($D181,Wire_Req!$L$2:$M$4,2)+VLOOKUP($E181,Wire_Req!$N$2:$O$3,2)+IF($AA181=200,VLOOKUP($F181,Wire_Req!$P$2:$Q$16,2),IF($AA181=100,VLOOKUP($G181,Wire_Req!$P$2:$Q$16,2),0))</f>
        <v>#N/A</v>
      </c>
      <c r="AA181" s="126" t="e">
        <f>VLOOKUP($E181,Wire_Req!$N$2:$O$3,2)</f>
        <v>#N/A</v>
      </c>
      <c r="AB181" s="126" t="e">
        <f>IF($AA181=200,VLOOKUP($F181,Wire_Req!$P$2:$Q$16,2),IF($AA181=100,VLOOKUP($G181,Wire_Req!$P$2:$Q$16,2),0))</f>
        <v>#N/A</v>
      </c>
      <c r="AG181" s="203">
        <f t="shared" si="25"/>
        <v>662</v>
      </c>
      <c r="AH181" s="126" t="e">
        <f t="shared" si="26"/>
        <v>#N/A</v>
      </c>
      <c r="AI181" s="126" t="e">
        <f t="shared" si="21"/>
        <v>#N/A</v>
      </c>
    </row>
    <row r="182" spans="1:35" x14ac:dyDescent="0.25">
      <c r="A182" s="125"/>
      <c r="B182" s="453"/>
      <c r="C182" s="453"/>
      <c r="D182" s="454"/>
      <c r="E182" s="454"/>
      <c r="F182" s="454"/>
      <c r="G182" s="454"/>
      <c r="H182" s="454"/>
      <c r="I182" s="454"/>
      <c r="J182" s="455"/>
      <c r="K182" s="147" t="str">
        <f t="shared" si="18"/>
        <v/>
      </c>
      <c r="L182" s="148" t="str">
        <f>IF(OR($D182="",$E182=""),"",VLOOKUP($Z182,Fiber_Req!$A$2:$I$24,4))</f>
        <v/>
      </c>
      <c r="M182" s="455"/>
      <c r="N182" s="147" t="str">
        <f t="shared" si="22"/>
        <v/>
      </c>
      <c r="O182" s="205" t="str">
        <f t="shared" si="23"/>
        <v/>
      </c>
      <c r="P182" s="205" t="str">
        <f>IF(OR($D182="",$E182="",AND($F182="",$G182="")),"",VLOOKUP($Z182,Wire_Req!$A$2:$K$24,5))</f>
        <v/>
      </c>
      <c r="Q182" s="205" t="str">
        <f t="shared" si="19"/>
        <v/>
      </c>
      <c r="R182" s="149" t="str">
        <f t="shared" si="20"/>
        <v/>
      </c>
      <c r="S182" s="150" t="str">
        <f t="shared" si="24"/>
        <v/>
      </c>
      <c r="T182" s="151"/>
      <c r="U182" s="453"/>
      <c r="V182" s="152" t="str">
        <f>IF(OR($D182="",$W182=""),"",$W182-VLOOKUP($Z182,Wire_Req!$A$2:$K$24,9))</f>
        <v/>
      </c>
      <c r="W182" s="453"/>
      <c r="X182" s="453"/>
      <c r="Y182" s="151"/>
      <c r="Z182" s="126" t="e">
        <f>VLOOKUP($D182,Wire_Req!$L$2:$M$4,2)+VLOOKUP($E182,Wire_Req!$N$2:$O$3,2)+IF($AA182=200,VLOOKUP($F182,Wire_Req!$P$2:$Q$16,2),IF($AA182=100,VLOOKUP($G182,Wire_Req!$P$2:$Q$16,2),0))</f>
        <v>#N/A</v>
      </c>
      <c r="AA182" s="126" t="e">
        <f>VLOOKUP($E182,Wire_Req!$N$2:$O$3,2)</f>
        <v>#N/A</v>
      </c>
      <c r="AB182" s="126" t="e">
        <f>IF($AA182=200,VLOOKUP($F182,Wire_Req!$P$2:$Q$16,2),IF($AA182=100,VLOOKUP($G182,Wire_Req!$P$2:$Q$16,2),0))</f>
        <v>#N/A</v>
      </c>
      <c r="AG182" s="203">
        <f t="shared" si="25"/>
        <v>662</v>
      </c>
      <c r="AH182" s="126" t="e">
        <f t="shared" si="26"/>
        <v>#N/A</v>
      </c>
      <c r="AI182" s="126" t="e">
        <f t="shared" si="21"/>
        <v>#N/A</v>
      </c>
    </row>
    <row r="183" spans="1:35" x14ac:dyDescent="0.25">
      <c r="A183" s="125"/>
      <c r="B183" s="453"/>
      <c r="C183" s="453"/>
      <c r="D183" s="454"/>
      <c r="E183" s="454"/>
      <c r="F183" s="454"/>
      <c r="G183" s="454"/>
      <c r="H183" s="454"/>
      <c r="I183" s="454"/>
      <c r="J183" s="455"/>
      <c r="K183" s="147" t="str">
        <f t="shared" si="18"/>
        <v/>
      </c>
      <c r="L183" s="148" t="str">
        <f>IF(OR($D183="",$E183=""),"",VLOOKUP($Z183,Fiber_Req!$A$2:$I$24,4))</f>
        <v/>
      </c>
      <c r="M183" s="455"/>
      <c r="N183" s="147" t="str">
        <f t="shared" si="22"/>
        <v/>
      </c>
      <c r="O183" s="205" t="str">
        <f t="shared" si="23"/>
        <v/>
      </c>
      <c r="P183" s="205" t="str">
        <f>IF(OR($D183="",$E183="",AND($F183="",$G183="")),"",VLOOKUP($Z183,Wire_Req!$A$2:$K$24,5))</f>
        <v/>
      </c>
      <c r="Q183" s="205" t="str">
        <f t="shared" si="19"/>
        <v/>
      </c>
      <c r="R183" s="149" t="str">
        <f t="shared" si="20"/>
        <v/>
      </c>
      <c r="S183" s="150" t="str">
        <f t="shared" si="24"/>
        <v/>
      </c>
      <c r="T183" s="151"/>
      <c r="U183" s="453"/>
      <c r="V183" s="152" t="str">
        <f>IF(OR($D183="",$W183=""),"",$W183-VLOOKUP($Z183,Wire_Req!$A$2:$K$24,9))</f>
        <v/>
      </c>
      <c r="W183" s="453"/>
      <c r="X183" s="453"/>
      <c r="Y183" s="151"/>
      <c r="Z183" s="126" t="e">
        <f>VLOOKUP($D183,Wire_Req!$L$2:$M$4,2)+VLOOKUP($E183,Wire_Req!$N$2:$O$3,2)+IF($AA183=200,VLOOKUP($F183,Wire_Req!$P$2:$Q$16,2),IF($AA183=100,VLOOKUP($G183,Wire_Req!$P$2:$Q$16,2),0))</f>
        <v>#N/A</v>
      </c>
      <c r="AA183" s="126" t="e">
        <f>VLOOKUP($E183,Wire_Req!$N$2:$O$3,2)</f>
        <v>#N/A</v>
      </c>
      <c r="AB183" s="126" t="e">
        <f>IF($AA183=200,VLOOKUP($F183,Wire_Req!$P$2:$Q$16,2),IF($AA183=100,VLOOKUP($G183,Wire_Req!$P$2:$Q$16,2),0))</f>
        <v>#N/A</v>
      </c>
      <c r="AG183" s="203">
        <f t="shared" si="25"/>
        <v>662</v>
      </c>
      <c r="AH183" s="126" t="e">
        <f t="shared" si="26"/>
        <v>#N/A</v>
      </c>
      <c r="AI183" s="126" t="e">
        <f t="shared" si="21"/>
        <v>#N/A</v>
      </c>
    </row>
    <row r="184" spans="1:35" x14ac:dyDescent="0.25">
      <c r="A184" s="125"/>
      <c r="B184" s="453"/>
      <c r="C184" s="453"/>
      <c r="D184" s="454"/>
      <c r="E184" s="454"/>
      <c r="F184" s="454"/>
      <c r="G184" s="454"/>
      <c r="H184" s="454"/>
      <c r="I184" s="454"/>
      <c r="J184" s="455"/>
      <c r="K184" s="147" t="str">
        <f t="shared" si="18"/>
        <v/>
      </c>
      <c r="L184" s="148" t="str">
        <f>IF(OR($D184="",$E184=""),"",VLOOKUP($Z184,Fiber_Req!$A$2:$I$24,4))</f>
        <v/>
      </c>
      <c r="M184" s="455"/>
      <c r="N184" s="147" t="str">
        <f t="shared" si="22"/>
        <v/>
      </c>
      <c r="O184" s="205" t="str">
        <f t="shared" si="23"/>
        <v/>
      </c>
      <c r="P184" s="205" t="str">
        <f>IF(OR($D184="",$E184="",AND($F184="",$G184="")),"",VLOOKUP($Z184,Wire_Req!$A$2:$K$24,5))</f>
        <v/>
      </c>
      <c r="Q184" s="205" t="str">
        <f t="shared" si="19"/>
        <v/>
      </c>
      <c r="R184" s="149" t="str">
        <f t="shared" si="20"/>
        <v/>
      </c>
      <c r="S184" s="150" t="str">
        <f t="shared" si="24"/>
        <v/>
      </c>
      <c r="T184" s="151"/>
      <c r="U184" s="453"/>
      <c r="V184" s="152" t="str">
        <f>IF(OR($D184="",$W184=""),"",$W184-VLOOKUP($Z184,Wire_Req!$A$2:$K$24,9))</f>
        <v/>
      </c>
      <c r="W184" s="453"/>
      <c r="X184" s="453"/>
      <c r="Y184" s="151"/>
      <c r="Z184" s="126" t="e">
        <f>VLOOKUP($D184,Wire_Req!$L$2:$M$4,2)+VLOOKUP($E184,Wire_Req!$N$2:$O$3,2)+IF($AA184=200,VLOOKUP($F184,Wire_Req!$P$2:$Q$16,2),IF($AA184=100,VLOOKUP($G184,Wire_Req!$P$2:$Q$16,2),0))</f>
        <v>#N/A</v>
      </c>
      <c r="AA184" s="126" t="e">
        <f>VLOOKUP($E184,Wire_Req!$N$2:$O$3,2)</f>
        <v>#N/A</v>
      </c>
      <c r="AB184" s="126" t="e">
        <f>IF($AA184=200,VLOOKUP($F184,Wire_Req!$P$2:$Q$16,2),IF($AA184=100,VLOOKUP($G184,Wire_Req!$P$2:$Q$16,2),0))</f>
        <v>#N/A</v>
      </c>
      <c r="AG184" s="203">
        <f t="shared" si="25"/>
        <v>662</v>
      </c>
      <c r="AH184" s="126" t="e">
        <f t="shared" si="26"/>
        <v>#N/A</v>
      </c>
      <c r="AI184" s="126" t="e">
        <f t="shared" si="21"/>
        <v>#N/A</v>
      </c>
    </row>
    <row r="185" spans="1:35" x14ac:dyDescent="0.25">
      <c r="A185" s="125"/>
      <c r="B185" s="453"/>
      <c r="C185" s="453"/>
      <c r="D185" s="454"/>
      <c r="E185" s="454"/>
      <c r="F185" s="454"/>
      <c r="G185" s="454"/>
      <c r="H185" s="454"/>
      <c r="I185" s="454"/>
      <c r="J185" s="455"/>
      <c r="K185" s="147" t="str">
        <f t="shared" si="18"/>
        <v/>
      </c>
      <c r="L185" s="148" t="str">
        <f>IF(OR($D185="",$E185=""),"",VLOOKUP($Z185,Fiber_Req!$A$2:$I$24,4))</f>
        <v/>
      </c>
      <c r="M185" s="455"/>
      <c r="N185" s="147" t="str">
        <f t="shared" si="22"/>
        <v/>
      </c>
      <c r="O185" s="205" t="str">
        <f t="shared" si="23"/>
        <v/>
      </c>
      <c r="P185" s="205" t="str">
        <f>IF(OR($D185="",$E185="",AND($F185="",$G185="")),"",VLOOKUP($Z185,Wire_Req!$A$2:$K$24,5))</f>
        <v/>
      </c>
      <c r="Q185" s="205" t="str">
        <f t="shared" si="19"/>
        <v/>
      </c>
      <c r="R185" s="149" t="str">
        <f t="shared" si="20"/>
        <v/>
      </c>
      <c r="S185" s="150" t="str">
        <f t="shared" si="24"/>
        <v/>
      </c>
      <c r="T185" s="151"/>
      <c r="U185" s="453"/>
      <c r="V185" s="152" t="str">
        <f>IF(OR($D185="",$W185=""),"",$W185-VLOOKUP($Z185,Wire_Req!$A$2:$K$24,9))</f>
        <v/>
      </c>
      <c r="W185" s="453"/>
      <c r="X185" s="453"/>
      <c r="Y185" s="151"/>
      <c r="Z185" s="126" t="e">
        <f>VLOOKUP($D185,Wire_Req!$L$2:$M$4,2)+VLOOKUP($E185,Wire_Req!$N$2:$O$3,2)+IF($AA185=200,VLOOKUP($F185,Wire_Req!$P$2:$Q$16,2),IF($AA185=100,VLOOKUP($G185,Wire_Req!$P$2:$Q$16,2),0))</f>
        <v>#N/A</v>
      </c>
      <c r="AA185" s="126" t="e">
        <f>VLOOKUP($E185,Wire_Req!$N$2:$O$3,2)</f>
        <v>#N/A</v>
      </c>
      <c r="AB185" s="126" t="e">
        <f>IF($AA185=200,VLOOKUP($F185,Wire_Req!$P$2:$Q$16,2),IF($AA185=100,VLOOKUP($G185,Wire_Req!$P$2:$Q$16,2),0))</f>
        <v>#N/A</v>
      </c>
      <c r="AG185" s="203">
        <f t="shared" si="25"/>
        <v>662</v>
      </c>
      <c r="AH185" s="126" t="e">
        <f t="shared" si="26"/>
        <v>#N/A</v>
      </c>
      <c r="AI185" s="126" t="e">
        <f t="shared" si="21"/>
        <v>#N/A</v>
      </c>
    </row>
    <row r="186" spans="1:35" x14ac:dyDescent="0.25">
      <c r="A186" s="125"/>
      <c r="B186" s="453"/>
      <c r="C186" s="453"/>
      <c r="D186" s="454"/>
      <c r="E186" s="454"/>
      <c r="F186" s="454"/>
      <c r="G186" s="454"/>
      <c r="H186" s="454"/>
      <c r="I186" s="454"/>
      <c r="J186" s="455"/>
      <c r="K186" s="147" t="str">
        <f t="shared" si="18"/>
        <v/>
      </c>
      <c r="L186" s="148" t="str">
        <f>IF(OR($D186="",$E186=""),"",VLOOKUP($Z186,Fiber_Req!$A$2:$I$24,4))</f>
        <v/>
      </c>
      <c r="M186" s="455"/>
      <c r="N186" s="147" t="str">
        <f t="shared" si="22"/>
        <v/>
      </c>
      <c r="O186" s="205" t="str">
        <f t="shared" si="23"/>
        <v/>
      </c>
      <c r="P186" s="205" t="str">
        <f>IF(OR($D186="",$E186="",AND($F186="",$G186="")),"",VLOOKUP($Z186,Wire_Req!$A$2:$K$24,5))</f>
        <v/>
      </c>
      <c r="Q186" s="205" t="str">
        <f t="shared" si="19"/>
        <v/>
      </c>
      <c r="R186" s="149" t="str">
        <f t="shared" si="20"/>
        <v/>
      </c>
      <c r="S186" s="150" t="str">
        <f t="shared" si="24"/>
        <v/>
      </c>
      <c r="T186" s="151"/>
      <c r="U186" s="453"/>
      <c r="V186" s="152" t="str">
        <f>IF(OR($D186="",$W186=""),"",$W186-VLOOKUP($Z186,Wire_Req!$A$2:$K$24,9))</f>
        <v/>
      </c>
      <c r="W186" s="453"/>
      <c r="X186" s="453"/>
      <c r="Y186" s="151"/>
      <c r="Z186" s="126" t="e">
        <f>VLOOKUP($D186,Wire_Req!$L$2:$M$4,2)+VLOOKUP($E186,Wire_Req!$N$2:$O$3,2)+IF($AA186=200,VLOOKUP($F186,Wire_Req!$P$2:$Q$16,2),IF($AA186=100,VLOOKUP($G186,Wire_Req!$P$2:$Q$16,2),0))</f>
        <v>#N/A</v>
      </c>
      <c r="AA186" s="126" t="e">
        <f>VLOOKUP($E186,Wire_Req!$N$2:$O$3,2)</f>
        <v>#N/A</v>
      </c>
      <c r="AB186" s="126" t="e">
        <f>IF($AA186=200,VLOOKUP($F186,Wire_Req!$P$2:$Q$16,2),IF($AA186=100,VLOOKUP($G186,Wire_Req!$P$2:$Q$16,2),0))</f>
        <v>#N/A</v>
      </c>
      <c r="AG186" s="203">
        <f t="shared" si="25"/>
        <v>662</v>
      </c>
      <c r="AH186" s="126" t="e">
        <f t="shared" si="26"/>
        <v>#N/A</v>
      </c>
      <c r="AI186" s="126" t="e">
        <f t="shared" si="21"/>
        <v>#N/A</v>
      </c>
    </row>
    <row r="187" spans="1:35" x14ac:dyDescent="0.25">
      <c r="A187" s="125"/>
      <c r="B187" s="453"/>
      <c r="C187" s="453"/>
      <c r="D187" s="454"/>
      <c r="E187" s="454"/>
      <c r="F187" s="454"/>
      <c r="G187" s="454"/>
      <c r="H187" s="454"/>
      <c r="I187" s="454"/>
      <c r="J187" s="455"/>
      <c r="K187" s="147" t="str">
        <f t="shared" si="18"/>
        <v/>
      </c>
      <c r="L187" s="148" t="str">
        <f>IF(OR($D187="",$E187=""),"",VLOOKUP($Z187,Fiber_Req!$A$2:$I$24,4))</f>
        <v/>
      </c>
      <c r="M187" s="455"/>
      <c r="N187" s="147" t="str">
        <f t="shared" si="22"/>
        <v/>
      </c>
      <c r="O187" s="205" t="str">
        <f t="shared" si="23"/>
        <v/>
      </c>
      <c r="P187" s="205" t="str">
        <f>IF(OR($D187="",$E187="",AND($F187="",$G187="")),"",VLOOKUP($Z187,Wire_Req!$A$2:$K$24,5))</f>
        <v/>
      </c>
      <c r="Q187" s="205" t="str">
        <f t="shared" si="19"/>
        <v/>
      </c>
      <c r="R187" s="149" t="str">
        <f t="shared" si="20"/>
        <v/>
      </c>
      <c r="S187" s="150" t="str">
        <f t="shared" si="24"/>
        <v/>
      </c>
      <c r="T187" s="151"/>
      <c r="U187" s="453"/>
      <c r="V187" s="152" t="str">
        <f>IF(OR($D187="",$W187=""),"",$W187-VLOOKUP($Z187,Wire_Req!$A$2:$K$24,9))</f>
        <v/>
      </c>
      <c r="W187" s="453"/>
      <c r="X187" s="453"/>
      <c r="Y187" s="151"/>
      <c r="Z187" s="126" t="e">
        <f>VLOOKUP($D187,Wire_Req!$L$2:$M$4,2)+VLOOKUP($E187,Wire_Req!$N$2:$O$3,2)+IF($AA187=200,VLOOKUP($F187,Wire_Req!$P$2:$Q$16,2),IF($AA187=100,VLOOKUP($G187,Wire_Req!$P$2:$Q$16,2),0))</f>
        <v>#N/A</v>
      </c>
      <c r="AA187" s="126" t="e">
        <f>VLOOKUP($E187,Wire_Req!$N$2:$O$3,2)</f>
        <v>#N/A</v>
      </c>
      <c r="AB187" s="126" t="e">
        <f>IF($AA187=200,VLOOKUP($F187,Wire_Req!$P$2:$Q$16,2),IF($AA187=100,VLOOKUP($G187,Wire_Req!$P$2:$Q$16,2),0))</f>
        <v>#N/A</v>
      </c>
      <c r="AG187" s="203">
        <f t="shared" si="25"/>
        <v>662</v>
      </c>
      <c r="AH187" s="126" t="e">
        <f t="shared" si="26"/>
        <v>#N/A</v>
      </c>
      <c r="AI187" s="126" t="e">
        <f t="shared" si="21"/>
        <v>#N/A</v>
      </c>
    </row>
    <row r="188" spans="1:35" x14ac:dyDescent="0.25">
      <c r="A188" s="125"/>
      <c r="B188" s="453"/>
      <c r="C188" s="453"/>
      <c r="D188" s="454"/>
      <c r="E188" s="454"/>
      <c r="F188" s="454"/>
      <c r="G188" s="454"/>
      <c r="H188" s="454"/>
      <c r="I188" s="454"/>
      <c r="J188" s="455"/>
      <c r="K188" s="147" t="str">
        <f t="shared" si="18"/>
        <v/>
      </c>
      <c r="L188" s="148" t="str">
        <f>IF(OR($D188="",$E188=""),"",VLOOKUP($Z188,Fiber_Req!$A$2:$I$24,4))</f>
        <v/>
      </c>
      <c r="M188" s="455"/>
      <c r="N188" s="147" t="str">
        <f t="shared" si="22"/>
        <v/>
      </c>
      <c r="O188" s="205" t="str">
        <f t="shared" si="23"/>
        <v/>
      </c>
      <c r="P188" s="205" t="str">
        <f>IF(OR($D188="",$E188="",AND($F188="",$G188="")),"",VLOOKUP($Z188,Wire_Req!$A$2:$K$24,5))</f>
        <v/>
      </c>
      <c r="Q188" s="205" t="str">
        <f t="shared" si="19"/>
        <v/>
      </c>
      <c r="R188" s="149" t="str">
        <f t="shared" si="20"/>
        <v/>
      </c>
      <c r="S188" s="150" t="str">
        <f t="shared" si="24"/>
        <v/>
      </c>
      <c r="T188" s="151"/>
      <c r="U188" s="453"/>
      <c r="V188" s="152" t="str">
        <f>IF(OR($D188="",$W188=""),"",$W188-VLOOKUP($Z188,Wire_Req!$A$2:$K$24,9))</f>
        <v/>
      </c>
      <c r="W188" s="453"/>
      <c r="X188" s="453"/>
      <c r="Y188" s="151"/>
      <c r="Z188" s="126" t="e">
        <f>VLOOKUP($D188,Wire_Req!$L$2:$M$4,2)+VLOOKUP($E188,Wire_Req!$N$2:$O$3,2)+IF($AA188=200,VLOOKUP($F188,Wire_Req!$P$2:$Q$16,2),IF($AA188=100,VLOOKUP($G188,Wire_Req!$P$2:$Q$16,2),0))</f>
        <v>#N/A</v>
      </c>
      <c r="AA188" s="126" t="e">
        <f>VLOOKUP($E188,Wire_Req!$N$2:$O$3,2)</f>
        <v>#N/A</v>
      </c>
      <c r="AB188" s="126" t="e">
        <f>IF($AA188=200,VLOOKUP($F188,Wire_Req!$P$2:$Q$16,2),IF($AA188=100,VLOOKUP($G188,Wire_Req!$P$2:$Q$16,2),0))</f>
        <v>#N/A</v>
      </c>
      <c r="AG188" s="203">
        <f t="shared" si="25"/>
        <v>662</v>
      </c>
      <c r="AH188" s="126" t="e">
        <f t="shared" si="26"/>
        <v>#N/A</v>
      </c>
      <c r="AI188" s="126" t="e">
        <f t="shared" si="21"/>
        <v>#N/A</v>
      </c>
    </row>
    <row r="189" spans="1:35" x14ac:dyDescent="0.25">
      <c r="A189" s="125"/>
      <c r="B189" s="453"/>
      <c r="C189" s="453"/>
      <c r="D189" s="454"/>
      <c r="E189" s="454"/>
      <c r="F189" s="454"/>
      <c r="G189" s="454"/>
      <c r="H189" s="454"/>
      <c r="I189" s="454"/>
      <c r="J189" s="455"/>
      <c r="K189" s="147" t="str">
        <f t="shared" si="18"/>
        <v/>
      </c>
      <c r="L189" s="148" t="str">
        <f>IF(OR($D189="",$E189=""),"",VLOOKUP($Z189,Fiber_Req!$A$2:$I$24,4))</f>
        <v/>
      </c>
      <c r="M189" s="455"/>
      <c r="N189" s="147" t="str">
        <f t="shared" si="22"/>
        <v/>
      </c>
      <c r="O189" s="205" t="str">
        <f t="shared" si="23"/>
        <v/>
      </c>
      <c r="P189" s="205" t="str">
        <f>IF(OR($D189="",$E189="",AND($F189="",$G189="")),"",VLOOKUP($Z189,Wire_Req!$A$2:$K$24,5))</f>
        <v/>
      </c>
      <c r="Q189" s="205" t="str">
        <f t="shared" si="19"/>
        <v/>
      </c>
      <c r="R189" s="149" t="str">
        <f t="shared" si="20"/>
        <v/>
      </c>
      <c r="S189" s="150" t="str">
        <f t="shared" si="24"/>
        <v/>
      </c>
      <c r="T189" s="151"/>
      <c r="U189" s="453"/>
      <c r="V189" s="152" t="str">
        <f>IF(OR($D189="",$W189=""),"",$W189-VLOOKUP($Z189,Wire_Req!$A$2:$K$24,9))</f>
        <v/>
      </c>
      <c r="W189" s="453"/>
      <c r="X189" s="453"/>
      <c r="Y189" s="151"/>
      <c r="Z189" s="126" t="e">
        <f>VLOOKUP($D189,Wire_Req!$L$2:$M$4,2)+VLOOKUP($E189,Wire_Req!$N$2:$O$3,2)+IF($AA189=200,VLOOKUP($F189,Wire_Req!$P$2:$Q$16,2),IF($AA189=100,VLOOKUP($G189,Wire_Req!$P$2:$Q$16,2),0))</f>
        <v>#N/A</v>
      </c>
      <c r="AA189" s="126" t="e">
        <f>VLOOKUP($E189,Wire_Req!$N$2:$O$3,2)</f>
        <v>#N/A</v>
      </c>
      <c r="AB189" s="126" t="e">
        <f>IF($AA189=200,VLOOKUP($F189,Wire_Req!$P$2:$Q$16,2),IF($AA189=100,VLOOKUP($G189,Wire_Req!$P$2:$Q$16,2),0))</f>
        <v>#N/A</v>
      </c>
      <c r="AG189" s="203">
        <f t="shared" si="25"/>
        <v>662</v>
      </c>
      <c r="AH189" s="126" t="e">
        <f t="shared" si="26"/>
        <v>#N/A</v>
      </c>
      <c r="AI189" s="126" t="e">
        <f t="shared" si="21"/>
        <v>#N/A</v>
      </c>
    </row>
    <row r="190" spans="1:35" x14ac:dyDescent="0.25">
      <c r="A190" s="125"/>
      <c r="B190" s="453"/>
      <c r="C190" s="453"/>
      <c r="D190" s="454"/>
      <c r="E190" s="454"/>
      <c r="F190" s="454"/>
      <c r="G190" s="454"/>
      <c r="H190" s="454"/>
      <c r="I190" s="454"/>
      <c r="J190" s="455"/>
      <c r="K190" s="147" t="str">
        <f t="shared" si="18"/>
        <v/>
      </c>
      <c r="L190" s="148" t="str">
        <f>IF(OR($D190="",$E190=""),"",VLOOKUP($Z190,Fiber_Req!$A$2:$I$24,4))</f>
        <v/>
      </c>
      <c r="M190" s="455"/>
      <c r="N190" s="147" t="str">
        <f t="shared" si="22"/>
        <v/>
      </c>
      <c r="O190" s="205" t="str">
        <f t="shared" si="23"/>
        <v/>
      </c>
      <c r="P190" s="205" t="str">
        <f>IF(OR($D190="",$E190="",AND($F190="",$G190="")),"",VLOOKUP($Z190,Wire_Req!$A$2:$K$24,5))</f>
        <v/>
      </c>
      <c r="Q190" s="205" t="str">
        <f t="shared" si="19"/>
        <v/>
      </c>
      <c r="R190" s="149" t="str">
        <f t="shared" si="20"/>
        <v/>
      </c>
      <c r="S190" s="150" t="str">
        <f t="shared" si="24"/>
        <v/>
      </c>
      <c r="T190" s="151"/>
      <c r="U190" s="453"/>
      <c r="V190" s="152" t="str">
        <f>IF(OR($D190="",$W190=""),"",$W190-VLOOKUP($Z190,Wire_Req!$A$2:$K$24,9))</f>
        <v/>
      </c>
      <c r="W190" s="453"/>
      <c r="X190" s="453"/>
      <c r="Y190" s="151"/>
      <c r="Z190" s="126" t="e">
        <f>VLOOKUP($D190,Wire_Req!$L$2:$M$4,2)+VLOOKUP($E190,Wire_Req!$N$2:$O$3,2)+IF($AA190=200,VLOOKUP($F190,Wire_Req!$P$2:$Q$16,2),IF($AA190=100,VLOOKUP($G190,Wire_Req!$P$2:$Q$16,2),0))</f>
        <v>#N/A</v>
      </c>
      <c r="AA190" s="126" t="e">
        <f>VLOOKUP($E190,Wire_Req!$N$2:$O$3,2)</f>
        <v>#N/A</v>
      </c>
      <c r="AB190" s="126" t="e">
        <f>IF($AA190=200,VLOOKUP($F190,Wire_Req!$P$2:$Q$16,2),IF($AA190=100,VLOOKUP($G190,Wire_Req!$P$2:$Q$16,2),0))</f>
        <v>#N/A</v>
      </c>
      <c r="AG190" s="203">
        <f t="shared" si="25"/>
        <v>662</v>
      </c>
      <c r="AH190" s="126" t="e">
        <f t="shared" si="26"/>
        <v>#N/A</v>
      </c>
      <c r="AI190" s="126" t="e">
        <f t="shared" si="21"/>
        <v>#N/A</v>
      </c>
    </row>
    <row r="191" spans="1:35" x14ac:dyDescent="0.25">
      <c r="A191" s="125"/>
      <c r="B191" s="453"/>
      <c r="C191" s="453"/>
      <c r="D191" s="454"/>
      <c r="E191" s="454"/>
      <c r="F191" s="454"/>
      <c r="G191" s="454"/>
      <c r="H191" s="454"/>
      <c r="I191" s="454"/>
      <c r="J191" s="455"/>
      <c r="K191" s="147" t="str">
        <f t="shared" si="18"/>
        <v/>
      </c>
      <c r="L191" s="148" t="str">
        <f>IF(OR($D191="",$E191=""),"",VLOOKUP($Z191,Fiber_Req!$A$2:$I$24,4))</f>
        <v/>
      </c>
      <c r="M191" s="455"/>
      <c r="N191" s="147" t="str">
        <f t="shared" si="22"/>
        <v/>
      </c>
      <c r="O191" s="205" t="str">
        <f t="shared" si="23"/>
        <v/>
      </c>
      <c r="P191" s="205" t="str">
        <f>IF(OR($D191="",$E191="",AND($F191="",$G191="")),"",VLOOKUP($Z191,Wire_Req!$A$2:$K$24,5))</f>
        <v/>
      </c>
      <c r="Q191" s="205" t="str">
        <f t="shared" si="19"/>
        <v/>
      </c>
      <c r="R191" s="149" t="str">
        <f t="shared" si="20"/>
        <v/>
      </c>
      <c r="S191" s="150" t="str">
        <f t="shared" si="24"/>
        <v/>
      </c>
      <c r="T191" s="151"/>
      <c r="U191" s="453"/>
      <c r="V191" s="152" t="str">
        <f>IF(OR($D191="",$W191=""),"",$W191-VLOOKUP($Z191,Wire_Req!$A$2:$K$24,9))</f>
        <v/>
      </c>
      <c r="W191" s="453"/>
      <c r="X191" s="453"/>
      <c r="Y191" s="151"/>
      <c r="Z191" s="126" t="e">
        <f>VLOOKUP($D191,Wire_Req!$L$2:$M$4,2)+VLOOKUP($E191,Wire_Req!$N$2:$O$3,2)+IF($AA191=200,VLOOKUP($F191,Wire_Req!$P$2:$Q$16,2),IF($AA191=100,VLOOKUP($G191,Wire_Req!$P$2:$Q$16,2),0))</f>
        <v>#N/A</v>
      </c>
      <c r="AA191" s="126" t="e">
        <f>VLOOKUP($E191,Wire_Req!$N$2:$O$3,2)</f>
        <v>#N/A</v>
      </c>
      <c r="AB191" s="126" t="e">
        <f>IF($AA191=200,VLOOKUP($F191,Wire_Req!$P$2:$Q$16,2),IF($AA191=100,VLOOKUP($G191,Wire_Req!$P$2:$Q$16,2),0))</f>
        <v>#N/A</v>
      </c>
      <c r="AG191" s="203">
        <f t="shared" si="25"/>
        <v>662</v>
      </c>
      <c r="AH191" s="126" t="e">
        <f t="shared" si="26"/>
        <v>#N/A</v>
      </c>
      <c r="AI191" s="126" t="e">
        <f t="shared" si="21"/>
        <v>#N/A</v>
      </c>
    </row>
    <row r="192" spans="1:35" x14ac:dyDescent="0.25">
      <c r="A192" s="125"/>
      <c r="B192" s="453"/>
      <c r="C192" s="453"/>
      <c r="D192" s="454"/>
      <c r="E192" s="454"/>
      <c r="F192" s="454"/>
      <c r="G192" s="454"/>
      <c r="H192" s="454"/>
      <c r="I192" s="454"/>
      <c r="J192" s="455"/>
      <c r="K192" s="147" t="str">
        <f t="shared" si="18"/>
        <v/>
      </c>
      <c r="L192" s="148" t="str">
        <f>IF(OR($D192="",$E192=""),"",VLOOKUP($Z192,Fiber_Req!$A$2:$I$24,4))</f>
        <v/>
      </c>
      <c r="M192" s="455"/>
      <c r="N192" s="147" t="str">
        <f t="shared" si="22"/>
        <v/>
      </c>
      <c r="O192" s="205" t="str">
        <f t="shared" si="23"/>
        <v/>
      </c>
      <c r="P192" s="205" t="str">
        <f>IF(OR($D192="",$E192="",AND($F192="",$G192="")),"",VLOOKUP($Z192,Wire_Req!$A$2:$K$24,5))</f>
        <v/>
      </c>
      <c r="Q192" s="205" t="str">
        <f t="shared" si="19"/>
        <v/>
      </c>
      <c r="R192" s="149" t="str">
        <f t="shared" si="20"/>
        <v/>
      </c>
      <c r="S192" s="150" t="str">
        <f t="shared" si="24"/>
        <v/>
      </c>
      <c r="T192" s="151"/>
      <c r="U192" s="453"/>
      <c r="V192" s="152" t="str">
        <f>IF(OR($D192="",$W192=""),"",$W192-VLOOKUP($Z192,Wire_Req!$A$2:$K$24,9))</f>
        <v/>
      </c>
      <c r="W192" s="453"/>
      <c r="X192" s="453"/>
      <c r="Y192" s="151"/>
      <c r="Z192" s="126" t="e">
        <f>VLOOKUP($D192,Wire_Req!$L$2:$M$4,2)+VLOOKUP($E192,Wire_Req!$N$2:$O$3,2)+IF($AA192=200,VLOOKUP($F192,Wire_Req!$P$2:$Q$16,2),IF($AA192=100,VLOOKUP($G192,Wire_Req!$P$2:$Q$16,2),0))</f>
        <v>#N/A</v>
      </c>
      <c r="AA192" s="126" t="e">
        <f>VLOOKUP($E192,Wire_Req!$N$2:$O$3,2)</f>
        <v>#N/A</v>
      </c>
      <c r="AB192" s="126" t="e">
        <f>IF($AA192=200,VLOOKUP($F192,Wire_Req!$P$2:$Q$16,2),IF($AA192=100,VLOOKUP($G192,Wire_Req!$P$2:$Q$16,2),0))</f>
        <v>#N/A</v>
      </c>
      <c r="AG192" s="203">
        <f t="shared" si="25"/>
        <v>662</v>
      </c>
      <c r="AH192" s="126" t="e">
        <f t="shared" si="26"/>
        <v>#N/A</v>
      </c>
      <c r="AI192" s="126" t="e">
        <f t="shared" si="21"/>
        <v>#N/A</v>
      </c>
    </row>
    <row r="193" spans="1:35" x14ac:dyDescent="0.25">
      <c r="A193" s="125"/>
      <c r="B193" s="453"/>
      <c r="C193" s="453"/>
      <c r="D193" s="454"/>
      <c r="E193" s="454"/>
      <c r="F193" s="454"/>
      <c r="G193" s="454"/>
      <c r="H193" s="454"/>
      <c r="I193" s="454"/>
      <c r="J193" s="455"/>
      <c r="K193" s="147" t="str">
        <f t="shared" si="18"/>
        <v/>
      </c>
      <c r="L193" s="148" t="str">
        <f>IF(OR($D193="",$E193=""),"",VLOOKUP($Z193,Fiber_Req!$A$2:$I$24,4))</f>
        <v/>
      </c>
      <c r="M193" s="455"/>
      <c r="N193" s="147" t="str">
        <f t="shared" si="22"/>
        <v/>
      </c>
      <c r="O193" s="205" t="str">
        <f t="shared" si="23"/>
        <v/>
      </c>
      <c r="P193" s="205" t="str">
        <f>IF(OR($D193="",$E193="",AND($F193="",$G193="")),"",VLOOKUP($Z193,Wire_Req!$A$2:$K$24,5))</f>
        <v/>
      </c>
      <c r="Q193" s="205" t="str">
        <f t="shared" si="19"/>
        <v/>
      </c>
      <c r="R193" s="149" t="str">
        <f t="shared" si="20"/>
        <v/>
      </c>
      <c r="S193" s="150" t="str">
        <f t="shared" si="24"/>
        <v/>
      </c>
      <c r="T193" s="151"/>
      <c r="U193" s="453"/>
      <c r="V193" s="152" t="str">
        <f>IF(OR($D193="",$W193=""),"",$W193-VLOOKUP($Z193,Wire_Req!$A$2:$K$24,9))</f>
        <v/>
      </c>
      <c r="W193" s="453"/>
      <c r="X193" s="453"/>
      <c r="Y193" s="151"/>
      <c r="Z193" s="126" t="e">
        <f>VLOOKUP($D193,Wire_Req!$L$2:$M$4,2)+VLOOKUP($E193,Wire_Req!$N$2:$O$3,2)+IF($AA193=200,VLOOKUP($F193,Wire_Req!$P$2:$Q$16,2),IF($AA193=100,VLOOKUP($G193,Wire_Req!$P$2:$Q$16,2),0))</f>
        <v>#N/A</v>
      </c>
      <c r="AA193" s="126" t="e">
        <f>VLOOKUP($E193,Wire_Req!$N$2:$O$3,2)</f>
        <v>#N/A</v>
      </c>
      <c r="AB193" s="126" t="e">
        <f>IF($AA193=200,VLOOKUP($F193,Wire_Req!$P$2:$Q$16,2),IF($AA193=100,VLOOKUP($G193,Wire_Req!$P$2:$Q$16,2),0))</f>
        <v>#N/A</v>
      </c>
      <c r="AG193" s="203">
        <f t="shared" si="25"/>
        <v>662</v>
      </c>
      <c r="AH193" s="126" t="e">
        <f t="shared" si="26"/>
        <v>#N/A</v>
      </c>
      <c r="AI193" s="126" t="e">
        <f t="shared" si="21"/>
        <v>#N/A</v>
      </c>
    </row>
    <row r="194" spans="1:35" x14ac:dyDescent="0.25">
      <c r="A194" s="125"/>
      <c r="B194" s="453"/>
      <c r="C194" s="453"/>
      <c r="D194" s="454"/>
      <c r="E194" s="454"/>
      <c r="F194" s="454"/>
      <c r="G194" s="454"/>
      <c r="H194" s="454"/>
      <c r="I194" s="454"/>
      <c r="J194" s="455"/>
      <c r="K194" s="147" t="str">
        <f t="shared" si="18"/>
        <v/>
      </c>
      <c r="L194" s="148" t="str">
        <f>IF(OR($D194="",$E194=""),"",VLOOKUP($Z194,Fiber_Req!$A$2:$I$24,4))</f>
        <v/>
      </c>
      <c r="M194" s="455"/>
      <c r="N194" s="147" t="str">
        <f t="shared" si="22"/>
        <v/>
      </c>
      <c r="O194" s="205" t="str">
        <f t="shared" si="23"/>
        <v/>
      </c>
      <c r="P194" s="205" t="str">
        <f>IF(OR($D194="",$E194="",AND($F194="",$G194="")),"",VLOOKUP($Z194,Wire_Req!$A$2:$K$24,5))</f>
        <v/>
      </c>
      <c r="Q194" s="205" t="str">
        <f t="shared" si="19"/>
        <v/>
      </c>
      <c r="R194" s="149" t="str">
        <f t="shared" si="20"/>
        <v/>
      </c>
      <c r="S194" s="150" t="str">
        <f t="shared" si="24"/>
        <v/>
      </c>
      <c r="T194" s="151"/>
      <c r="U194" s="453"/>
      <c r="V194" s="152" t="str">
        <f>IF(OR($D194="",$W194=""),"",$W194-VLOOKUP($Z194,Wire_Req!$A$2:$K$24,9))</f>
        <v/>
      </c>
      <c r="W194" s="453"/>
      <c r="X194" s="453"/>
      <c r="Y194" s="151"/>
      <c r="Z194" s="126" t="e">
        <f>VLOOKUP($D194,Wire_Req!$L$2:$M$4,2)+VLOOKUP($E194,Wire_Req!$N$2:$O$3,2)+IF($AA194=200,VLOOKUP($F194,Wire_Req!$P$2:$Q$16,2),IF($AA194=100,VLOOKUP($G194,Wire_Req!$P$2:$Q$16,2),0))</f>
        <v>#N/A</v>
      </c>
      <c r="AA194" s="126" t="e">
        <f>VLOOKUP($E194,Wire_Req!$N$2:$O$3,2)</f>
        <v>#N/A</v>
      </c>
      <c r="AB194" s="126" t="e">
        <f>IF($AA194=200,VLOOKUP($F194,Wire_Req!$P$2:$Q$16,2),IF($AA194=100,VLOOKUP($G194,Wire_Req!$P$2:$Q$16,2),0))</f>
        <v>#N/A</v>
      </c>
      <c r="AG194" s="203">
        <f t="shared" si="25"/>
        <v>662</v>
      </c>
      <c r="AH194" s="126" t="e">
        <f t="shared" si="26"/>
        <v>#N/A</v>
      </c>
      <c r="AI194" s="126" t="e">
        <f t="shared" si="21"/>
        <v>#N/A</v>
      </c>
    </row>
    <row r="195" spans="1:35" x14ac:dyDescent="0.25">
      <c r="A195" s="125"/>
      <c r="B195" s="453"/>
      <c r="C195" s="453"/>
      <c r="D195" s="454"/>
      <c r="E195" s="454"/>
      <c r="F195" s="454"/>
      <c r="G195" s="454"/>
      <c r="H195" s="454"/>
      <c r="I195" s="454"/>
      <c r="J195" s="455"/>
      <c r="K195" s="147" t="str">
        <f t="shared" si="18"/>
        <v/>
      </c>
      <c r="L195" s="148" t="str">
        <f>IF(OR($D195="",$E195=""),"",VLOOKUP($Z195,Fiber_Req!$A$2:$I$24,4))</f>
        <v/>
      </c>
      <c r="M195" s="455"/>
      <c r="N195" s="147" t="str">
        <f t="shared" si="22"/>
        <v/>
      </c>
      <c r="O195" s="205" t="str">
        <f t="shared" si="23"/>
        <v/>
      </c>
      <c r="P195" s="205" t="str">
        <f>IF(OR($D195="",$E195="",AND($F195="",$G195="")),"",VLOOKUP($Z195,Wire_Req!$A$2:$K$24,5))</f>
        <v/>
      </c>
      <c r="Q195" s="205" t="str">
        <f t="shared" si="19"/>
        <v/>
      </c>
      <c r="R195" s="149" t="str">
        <f t="shared" si="20"/>
        <v/>
      </c>
      <c r="S195" s="150" t="str">
        <f t="shared" si="24"/>
        <v/>
      </c>
      <c r="T195" s="151"/>
      <c r="U195" s="453"/>
      <c r="V195" s="152" t="str">
        <f>IF(OR($D195="",$W195=""),"",$W195-VLOOKUP($Z195,Wire_Req!$A$2:$K$24,9))</f>
        <v/>
      </c>
      <c r="W195" s="453"/>
      <c r="X195" s="453"/>
      <c r="Y195" s="151"/>
      <c r="Z195" s="126" t="e">
        <f>VLOOKUP($D195,Wire_Req!$L$2:$M$4,2)+VLOOKUP($E195,Wire_Req!$N$2:$O$3,2)+IF($AA195=200,VLOOKUP($F195,Wire_Req!$P$2:$Q$16,2),IF($AA195=100,VLOOKUP($G195,Wire_Req!$P$2:$Q$16,2),0))</f>
        <v>#N/A</v>
      </c>
      <c r="AA195" s="126" t="e">
        <f>VLOOKUP($E195,Wire_Req!$N$2:$O$3,2)</f>
        <v>#N/A</v>
      </c>
      <c r="AB195" s="126" t="e">
        <f>IF($AA195=200,VLOOKUP($F195,Wire_Req!$P$2:$Q$16,2),IF($AA195=100,VLOOKUP($G195,Wire_Req!$P$2:$Q$16,2),0))</f>
        <v>#N/A</v>
      </c>
      <c r="AG195" s="203">
        <f t="shared" si="25"/>
        <v>662</v>
      </c>
      <c r="AH195" s="126" t="e">
        <f t="shared" si="26"/>
        <v>#N/A</v>
      </c>
      <c r="AI195" s="126" t="e">
        <f t="shared" si="21"/>
        <v>#N/A</v>
      </c>
    </row>
    <row r="196" spans="1:35" x14ac:dyDescent="0.25">
      <c r="A196" s="125"/>
      <c r="B196" s="453"/>
      <c r="C196" s="453"/>
      <c r="D196" s="454"/>
      <c r="E196" s="454"/>
      <c r="F196" s="454"/>
      <c r="G196" s="454"/>
      <c r="H196" s="454"/>
      <c r="I196" s="454"/>
      <c r="J196" s="455"/>
      <c r="K196" s="147" t="str">
        <f t="shared" si="18"/>
        <v/>
      </c>
      <c r="L196" s="148" t="str">
        <f>IF(OR($D196="",$E196=""),"",VLOOKUP($Z196,Fiber_Req!$A$2:$I$24,4))</f>
        <v/>
      </c>
      <c r="M196" s="455"/>
      <c r="N196" s="147" t="str">
        <f t="shared" si="22"/>
        <v/>
      </c>
      <c r="O196" s="205" t="str">
        <f t="shared" si="23"/>
        <v/>
      </c>
      <c r="P196" s="205" t="str">
        <f>IF(OR($D196="",$E196="",AND($F196="",$G196="")),"",VLOOKUP($Z196,Wire_Req!$A$2:$K$24,5))</f>
        <v/>
      </c>
      <c r="Q196" s="205" t="str">
        <f t="shared" si="19"/>
        <v/>
      </c>
      <c r="R196" s="149" t="str">
        <f t="shared" si="20"/>
        <v/>
      </c>
      <c r="S196" s="150" t="str">
        <f t="shared" si="24"/>
        <v/>
      </c>
      <c r="T196" s="151"/>
      <c r="U196" s="453"/>
      <c r="V196" s="152" t="str">
        <f>IF(OR($D196="",$W196=""),"",$W196-VLOOKUP($Z196,Wire_Req!$A$2:$K$24,9))</f>
        <v/>
      </c>
      <c r="W196" s="453"/>
      <c r="X196" s="453"/>
      <c r="Y196" s="151"/>
      <c r="Z196" s="126" t="e">
        <f>VLOOKUP($D196,Wire_Req!$L$2:$M$4,2)+VLOOKUP($E196,Wire_Req!$N$2:$O$3,2)+IF($AA196=200,VLOOKUP($F196,Wire_Req!$P$2:$Q$16,2),IF($AA196=100,VLOOKUP($G196,Wire_Req!$P$2:$Q$16,2),0))</f>
        <v>#N/A</v>
      </c>
      <c r="AA196" s="126" t="e">
        <f>VLOOKUP($E196,Wire_Req!$N$2:$O$3,2)</f>
        <v>#N/A</v>
      </c>
      <c r="AB196" s="126" t="e">
        <f>IF($AA196=200,VLOOKUP($F196,Wire_Req!$P$2:$Q$16,2),IF($AA196=100,VLOOKUP($G196,Wire_Req!$P$2:$Q$16,2),0))</f>
        <v>#N/A</v>
      </c>
      <c r="AG196" s="203">
        <f t="shared" si="25"/>
        <v>662</v>
      </c>
      <c r="AH196" s="126" t="e">
        <f t="shared" si="26"/>
        <v>#N/A</v>
      </c>
      <c r="AI196" s="126" t="e">
        <f t="shared" si="21"/>
        <v>#N/A</v>
      </c>
    </row>
    <row r="197" spans="1:35" x14ac:dyDescent="0.25">
      <c r="A197" s="125"/>
      <c r="B197" s="453"/>
      <c r="C197" s="453"/>
      <c r="D197" s="454"/>
      <c r="E197" s="454"/>
      <c r="F197" s="454"/>
      <c r="G197" s="454"/>
      <c r="H197" s="454"/>
      <c r="I197" s="454"/>
      <c r="J197" s="455"/>
      <c r="K197" s="147" t="str">
        <f t="shared" si="18"/>
        <v/>
      </c>
      <c r="L197" s="148" t="str">
        <f>IF(OR($D197="",$E197=""),"",VLOOKUP($Z197,Fiber_Req!$A$2:$I$24,4))</f>
        <v/>
      </c>
      <c r="M197" s="455"/>
      <c r="N197" s="147" t="str">
        <f t="shared" si="22"/>
        <v/>
      </c>
      <c r="O197" s="205" t="str">
        <f t="shared" si="23"/>
        <v/>
      </c>
      <c r="P197" s="205" t="str">
        <f>IF(OR($D197="",$E197="",AND($F197="",$G197="")),"",VLOOKUP($Z197,Wire_Req!$A$2:$K$24,5))</f>
        <v/>
      </c>
      <c r="Q197" s="205" t="str">
        <f t="shared" si="19"/>
        <v/>
      </c>
      <c r="R197" s="149" t="str">
        <f t="shared" si="20"/>
        <v/>
      </c>
      <c r="S197" s="150" t="str">
        <f t="shared" si="24"/>
        <v/>
      </c>
      <c r="T197" s="151"/>
      <c r="U197" s="453"/>
      <c r="V197" s="152" t="str">
        <f>IF(OR($D197="",$W197=""),"",$W197-VLOOKUP($Z197,Wire_Req!$A$2:$K$24,9))</f>
        <v/>
      </c>
      <c r="W197" s="453"/>
      <c r="X197" s="453"/>
      <c r="Y197" s="151"/>
      <c r="Z197" s="126" t="e">
        <f>VLOOKUP($D197,Wire_Req!$L$2:$M$4,2)+VLOOKUP($E197,Wire_Req!$N$2:$O$3,2)+IF($AA197=200,VLOOKUP($F197,Wire_Req!$P$2:$Q$16,2),IF($AA197=100,VLOOKUP($G197,Wire_Req!$P$2:$Q$16,2),0))</f>
        <v>#N/A</v>
      </c>
      <c r="AA197" s="126" t="e">
        <f>VLOOKUP($E197,Wire_Req!$N$2:$O$3,2)</f>
        <v>#N/A</v>
      </c>
      <c r="AB197" s="126" t="e">
        <f>IF($AA197=200,VLOOKUP($F197,Wire_Req!$P$2:$Q$16,2),IF($AA197=100,VLOOKUP($G197,Wire_Req!$P$2:$Q$16,2),0))</f>
        <v>#N/A</v>
      </c>
      <c r="AG197" s="203">
        <f t="shared" si="25"/>
        <v>662</v>
      </c>
      <c r="AH197" s="126" t="e">
        <f t="shared" si="26"/>
        <v>#N/A</v>
      </c>
      <c r="AI197" s="126" t="e">
        <f t="shared" si="21"/>
        <v>#N/A</v>
      </c>
    </row>
    <row r="198" spans="1:35" x14ac:dyDescent="0.25">
      <c r="A198" s="125"/>
      <c r="B198" s="453"/>
      <c r="C198" s="453"/>
      <c r="D198" s="454"/>
      <c r="E198" s="454"/>
      <c r="F198" s="454"/>
      <c r="G198" s="454"/>
      <c r="H198" s="454"/>
      <c r="I198" s="454"/>
      <c r="J198" s="455"/>
      <c r="K198" s="147" t="str">
        <f t="shared" si="18"/>
        <v/>
      </c>
      <c r="L198" s="148" t="str">
        <f>IF(OR($D198="",$E198=""),"",VLOOKUP($Z198,Fiber_Req!$A$2:$I$24,4))</f>
        <v/>
      </c>
      <c r="M198" s="455"/>
      <c r="N198" s="147" t="str">
        <f t="shared" si="22"/>
        <v/>
      </c>
      <c r="O198" s="205" t="str">
        <f t="shared" si="23"/>
        <v/>
      </c>
      <c r="P198" s="205" t="str">
        <f>IF(OR($D198="",$E198="",AND($F198="",$G198="")),"",VLOOKUP($Z198,Wire_Req!$A$2:$K$24,5))</f>
        <v/>
      </c>
      <c r="Q198" s="205" t="str">
        <f t="shared" si="19"/>
        <v/>
      </c>
      <c r="R198" s="149" t="str">
        <f t="shared" si="20"/>
        <v/>
      </c>
      <c r="S198" s="150" t="str">
        <f t="shared" si="24"/>
        <v/>
      </c>
      <c r="T198" s="151"/>
      <c r="U198" s="453"/>
      <c r="V198" s="152" t="str">
        <f>IF(OR($D198="",$W198=""),"",$W198-VLOOKUP($Z198,Wire_Req!$A$2:$K$24,9))</f>
        <v/>
      </c>
      <c r="W198" s="453"/>
      <c r="X198" s="453"/>
      <c r="Y198" s="151"/>
      <c r="Z198" s="126" t="e">
        <f>VLOOKUP($D198,Wire_Req!$L$2:$M$4,2)+VLOOKUP($E198,Wire_Req!$N$2:$O$3,2)+IF($AA198=200,VLOOKUP($F198,Wire_Req!$P$2:$Q$16,2),IF($AA198=100,VLOOKUP($G198,Wire_Req!$P$2:$Q$16,2),0))</f>
        <v>#N/A</v>
      </c>
      <c r="AA198" s="126" t="e">
        <f>VLOOKUP($E198,Wire_Req!$N$2:$O$3,2)</f>
        <v>#N/A</v>
      </c>
      <c r="AB198" s="126" t="e">
        <f>IF($AA198=200,VLOOKUP($F198,Wire_Req!$P$2:$Q$16,2),IF($AA198=100,VLOOKUP($G198,Wire_Req!$P$2:$Q$16,2),0))</f>
        <v>#N/A</v>
      </c>
      <c r="AG198" s="203">
        <f t="shared" si="25"/>
        <v>662</v>
      </c>
      <c r="AH198" s="126" t="e">
        <f t="shared" si="26"/>
        <v>#N/A</v>
      </c>
      <c r="AI198" s="126" t="e">
        <f t="shared" si="21"/>
        <v>#N/A</v>
      </c>
    </row>
    <row r="199" spans="1:35" x14ac:dyDescent="0.25">
      <c r="A199" s="125"/>
      <c r="B199" s="453"/>
      <c r="C199" s="453"/>
      <c r="D199" s="454"/>
      <c r="E199" s="454"/>
      <c r="F199" s="454"/>
      <c r="G199" s="454"/>
      <c r="H199" s="454"/>
      <c r="I199" s="454"/>
      <c r="J199" s="455"/>
      <c r="K199" s="147" t="str">
        <f t="shared" si="18"/>
        <v/>
      </c>
      <c r="L199" s="148" t="str">
        <f>IF(OR($D199="",$E199=""),"",VLOOKUP($Z199,Fiber_Req!$A$2:$I$24,4))</f>
        <v/>
      </c>
      <c r="M199" s="455"/>
      <c r="N199" s="147" t="str">
        <f t="shared" si="22"/>
        <v/>
      </c>
      <c r="O199" s="205" t="str">
        <f t="shared" si="23"/>
        <v/>
      </c>
      <c r="P199" s="205" t="str">
        <f>IF(OR($D199="",$E199="",AND($F199="",$G199="")),"",VLOOKUP($Z199,Wire_Req!$A$2:$K$24,5))</f>
        <v/>
      </c>
      <c r="Q199" s="205" t="str">
        <f t="shared" si="19"/>
        <v/>
      </c>
      <c r="R199" s="149" t="str">
        <f t="shared" si="20"/>
        <v/>
      </c>
      <c r="S199" s="150" t="str">
        <f t="shared" si="24"/>
        <v/>
      </c>
      <c r="T199" s="151"/>
      <c r="U199" s="453"/>
      <c r="V199" s="152" t="str">
        <f>IF(OR($D199="",$W199=""),"",$W199-VLOOKUP($Z199,Wire_Req!$A$2:$K$24,9))</f>
        <v/>
      </c>
      <c r="W199" s="453"/>
      <c r="X199" s="453"/>
      <c r="Y199" s="151"/>
      <c r="Z199" s="126" t="e">
        <f>VLOOKUP($D199,Wire_Req!$L$2:$M$4,2)+VLOOKUP($E199,Wire_Req!$N$2:$O$3,2)+IF($AA199=200,VLOOKUP($F199,Wire_Req!$P$2:$Q$16,2),IF($AA199=100,VLOOKUP($G199,Wire_Req!$P$2:$Q$16,2),0))</f>
        <v>#N/A</v>
      </c>
      <c r="AA199" s="126" t="e">
        <f>VLOOKUP($E199,Wire_Req!$N$2:$O$3,2)</f>
        <v>#N/A</v>
      </c>
      <c r="AB199" s="126" t="e">
        <f>IF($AA199=200,VLOOKUP($F199,Wire_Req!$P$2:$Q$16,2),IF($AA199=100,VLOOKUP($G199,Wire_Req!$P$2:$Q$16,2),0))</f>
        <v>#N/A</v>
      </c>
      <c r="AG199" s="203">
        <f t="shared" si="25"/>
        <v>662</v>
      </c>
      <c r="AH199" s="126" t="e">
        <f t="shared" si="26"/>
        <v>#N/A</v>
      </c>
      <c r="AI199" s="126" t="e">
        <f t="shared" si="21"/>
        <v>#N/A</v>
      </c>
    </row>
    <row r="200" spans="1:35" x14ac:dyDescent="0.25">
      <c r="A200" s="125"/>
      <c r="B200" s="453"/>
      <c r="C200" s="453"/>
      <c r="D200" s="454"/>
      <c r="E200" s="454"/>
      <c r="F200" s="454"/>
      <c r="G200" s="454"/>
      <c r="H200" s="454"/>
      <c r="I200" s="454"/>
      <c r="J200" s="455"/>
      <c r="K200" s="147" t="str">
        <f t="shared" si="18"/>
        <v/>
      </c>
      <c r="L200" s="148" t="str">
        <f>IF(OR($D200="",$E200=""),"",VLOOKUP($Z200,Fiber_Req!$A$2:$I$24,4))</f>
        <v/>
      </c>
      <c r="M200" s="455"/>
      <c r="N200" s="147" t="str">
        <f t="shared" si="22"/>
        <v/>
      </c>
      <c r="O200" s="205" t="str">
        <f t="shared" si="23"/>
        <v/>
      </c>
      <c r="P200" s="205" t="str">
        <f>IF(OR($D200="",$E200="",AND($F200="",$G200="")),"",VLOOKUP($Z200,Wire_Req!$A$2:$K$24,5))</f>
        <v/>
      </c>
      <c r="Q200" s="205" t="str">
        <f t="shared" si="19"/>
        <v/>
      </c>
      <c r="R200" s="149" t="str">
        <f t="shared" si="20"/>
        <v/>
      </c>
      <c r="S200" s="150" t="str">
        <f t="shared" si="24"/>
        <v/>
      </c>
      <c r="T200" s="151"/>
      <c r="U200" s="453"/>
      <c r="V200" s="152" t="str">
        <f>IF(OR($D200="",$W200=""),"",$W200-VLOOKUP($Z200,Wire_Req!$A$2:$K$24,9))</f>
        <v/>
      </c>
      <c r="W200" s="453"/>
      <c r="X200" s="453"/>
      <c r="Y200" s="151"/>
      <c r="Z200" s="126" t="e">
        <f>VLOOKUP($D200,Wire_Req!$L$2:$M$4,2)+VLOOKUP($E200,Wire_Req!$N$2:$O$3,2)+IF($AA200=200,VLOOKUP($F200,Wire_Req!$P$2:$Q$16,2),IF($AA200=100,VLOOKUP($G200,Wire_Req!$P$2:$Q$16,2),0))</f>
        <v>#N/A</v>
      </c>
      <c r="AA200" s="126" t="e">
        <f>VLOOKUP($E200,Wire_Req!$N$2:$O$3,2)</f>
        <v>#N/A</v>
      </c>
      <c r="AB200" s="126" t="e">
        <f>IF($AA200=200,VLOOKUP($F200,Wire_Req!$P$2:$Q$16,2),IF($AA200=100,VLOOKUP($G200,Wire_Req!$P$2:$Q$16,2),0))</f>
        <v>#N/A</v>
      </c>
      <c r="AG200" s="203">
        <f t="shared" si="25"/>
        <v>662</v>
      </c>
      <c r="AH200" s="126" t="e">
        <f t="shared" si="26"/>
        <v>#N/A</v>
      </c>
      <c r="AI200" s="126" t="e">
        <f t="shared" si="21"/>
        <v>#N/A</v>
      </c>
    </row>
    <row r="201" spans="1:35" x14ac:dyDescent="0.25">
      <c r="A201" s="125"/>
      <c r="B201" s="453"/>
      <c r="C201" s="453"/>
      <c r="D201" s="454"/>
      <c r="E201" s="454"/>
      <c r="F201" s="454"/>
      <c r="G201" s="454"/>
      <c r="H201" s="454"/>
      <c r="I201" s="454"/>
      <c r="J201" s="455"/>
      <c r="K201" s="147" t="str">
        <f t="shared" si="18"/>
        <v/>
      </c>
      <c r="L201" s="148" t="str">
        <f>IF(OR($D201="",$E201=""),"",VLOOKUP($Z201,Fiber_Req!$A$2:$I$24,4))</f>
        <v/>
      </c>
      <c r="M201" s="455"/>
      <c r="N201" s="147" t="str">
        <f t="shared" si="22"/>
        <v/>
      </c>
      <c r="O201" s="205" t="str">
        <f t="shared" si="23"/>
        <v/>
      </c>
      <c r="P201" s="205" t="str">
        <f>IF(OR($D201="",$E201="",AND($F201="",$G201="")),"",VLOOKUP($Z201,Wire_Req!$A$2:$K$24,5))</f>
        <v/>
      </c>
      <c r="Q201" s="205" t="str">
        <f t="shared" si="19"/>
        <v/>
      </c>
      <c r="R201" s="149" t="str">
        <f t="shared" si="20"/>
        <v/>
      </c>
      <c r="S201" s="150" t="str">
        <f t="shared" si="24"/>
        <v/>
      </c>
      <c r="T201" s="151"/>
      <c r="U201" s="453"/>
      <c r="V201" s="152" t="str">
        <f>IF(OR($D201="",$W201=""),"",$W201-VLOOKUP($Z201,Wire_Req!$A$2:$K$24,9))</f>
        <v/>
      </c>
      <c r="W201" s="453"/>
      <c r="X201" s="453"/>
      <c r="Y201" s="151"/>
      <c r="Z201" s="126" t="e">
        <f>VLOOKUP($D201,Wire_Req!$L$2:$M$4,2)+VLOOKUP($E201,Wire_Req!$N$2:$O$3,2)+IF($AA201=200,VLOOKUP($F201,Wire_Req!$P$2:$Q$16,2),IF($AA201=100,VLOOKUP($G201,Wire_Req!$P$2:$Q$16,2),0))</f>
        <v>#N/A</v>
      </c>
      <c r="AA201" s="126" t="e">
        <f>VLOOKUP($E201,Wire_Req!$N$2:$O$3,2)</f>
        <v>#N/A</v>
      </c>
      <c r="AB201" s="126" t="e">
        <f>IF($AA201=200,VLOOKUP($F201,Wire_Req!$P$2:$Q$16,2),IF($AA201=100,VLOOKUP($G201,Wire_Req!$P$2:$Q$16,2),0))</f>
        <v>#N/A</v>
      </c>
      <c r="AG201" s="203">
        <f t="shared" si="25"/>
        <v>662</v>
      </c>
      <c r="AH201" s="126" t="e">
        <f t="shared" si="26"/>
        <v>#N/A</v>
      </c>
      <c r="AI201" s="126" t="e">
        <f t="shared" si="21"/>
        <v>#N/A</v>
      </c>
    </row>
    <row r="202" spans="1:35" x14ac:dyDescent="0.25">
      <c r="A202" s="125"/>
      <c r="B202" s="453"/>
      <c r="C202" s="453"/>
      <c r="D202" s="454"/>
      <c r="E202" s="454"/>
      <c r="F202" s="454"/>
      <c r="G202" s="454"/>
      <c r="H202" s="454"/>
      <c r="I202" s="454"/>
      <c r="J202" s="455"/>
      <c r="K202" s="147" t="str">
        <f t="shared" si="18"/>
        <v/>
      </c>
      <c r="L202" s="148" t="str">
        <f>IF(OR($D202="",$E202=""),"",VLOOKUP($Z202,Fiber_Req!$A$2:$I$24,4))</f>
        <v/>
      </c>
      <c r="M202" s="455"/>
      <c r="N202" s="147" t="str">
        <f t="shared" si="22"/>
        <v/>
      </c>
      <c r="O202" s="205" t="str">
        <f t="shared" si="23"/>
        <v/>
      </c>
      <c r="P202" s="205" t="str">
        <f>IF(OR($D202="",$E202="",AND($F202="",$G202="")),"",VLOOKUP($Z202,Wire_Req!$A$2:$K$24,5))</f>
        <v/>
      </c>
      <c r="Q202" s="205" t="str">
        <f t="shared" si="19"/>
        <v/>
      </c>
      <c r="R202" s="149" t="str">
        <f t="shared" si="20"/>
        <v/>
      </c>
      <c r="S202" s="150" t="str">
        <f t="shared" si="24"/>
        <v/>
      </c>
      <c r="T202" s="151"/>
      <c r="U202" s="453"/>
      <c r="V202" s="152" t="str">
        <f>IF(OR($D202="",$W202=""),"",$W202-VLOOKUP($Z202,Wire_Req!$A$2:$K$24,9))</f>
        <v/>
      </c>
      <c r="W202" s="453"/>
      <c r="X202" s="453"/>
      <c r="Y202" s="151"/>
      <c r="Z202" s="126" t="e">
        <f>VLOOKUP($D202,Wire_Req!$L$2:$M$4,2)+VLOOKUP($E202,Wire_Req!$N$2:$O$3,2)+IF($AA202=200,VLOOKUP($F202,Wire_Req!$P$2:$Q$16,2),IF($AA202=100,VLOOKUP($G202,Wire_Req!$P$2:$Q$16,2),0))</f>
        <v>#N/A</v>
      </c>
      <c r="AA202" s="126" t="e">
        <f>VLOOKUP($E202,Wire_Req!$N$2:$O$3,2)</f>
        <v>#N/A</v>
      </c>
      <c r="AB202" s="126" t="e">
        <f>IF($AA202=200,VLOOKUP($F202,Wire_Req!$P$2:$Q$16,2),IF($AA202=100,VLOOKUP($G202,Wire_Req!$P$2:$Q$16,2),0))</f>
        <v>#N/A</v>
      </c>
      <c r="AG202" s="203">
        <f t="shared" si="25"/>
        <v>662</v>
      </c>
      <c r="AH202" s="126" t="e">
        <f t="shared" si="26"/>
        <v>#N/A</v>
      </c>
      <c r="AI202" s="126" t="e">
        <f t="shared" si="21"/>
        <v>#N/A</v>
      </c>
    </row>
    <row r="203" spans="1:35" x14ac:dyDescent="0.25">
      <c r="A203" s="125"/>
      <c r="B203" s="453"/>
      <c r="C203" s="453"/>
      <c r="D203" s="454"/>
      <c r="E203" s="454"/>
      <c r="F203" s="454"/>
      <c r="G203" s="454"/>
      <c r="H203" s="454"/>
      <c r="I203" s="454"/>
      <c r="J203" s="455"/>
      <c r="K203" s="147" t="str">
        <f t="shared" si="18"/>
        <v/>
      </c>
      <c r="L203" s="148" t="str">
        <f>IF(OR($D203="",$E203=""),"",VLOOKUP($Z203,Fiber_Req!$A$2:$I$24,4))</f>
        <v/>
      </c>
      <c r="M203" s="455"/>
      <c r="N203" s="147" t="str">
        <f t="shared" si="22"/>
        <v/>
      </c>
      <c r="O203" s="205" t="str">
        <f t="shared" si="23"/>
        <v/>
      </c>
      <c r="P203" s="205" t="str">
        <f>IF(OR($D203="",$E203="",AND($F203="",$G203="")),"",VLOOKUP($Z203,Wire_Req!$A$2:$K$24,5))</f>
        <v/>
      </c>
      <c r="Q203" s="205" t="str">
        <f t="shared" si="19"/>
        <v/>
      </c>
      <c r="R203" s="149" t="str">
        <f t="shared" si="20"/>
        <v/>
      </c>
      <c r="S203" s="150" t="str">
        <f t="shared" si="24"/>
        <v/>
      </c>
      <c r="T203" s="151"/>
      <c r="U203" s="453"/>
      <c r="V203" s="152" t="str">
        <f>IF(OR($D203="",$W203=""),"",$W203-VLOOKUP($Z203,Wire_Req!$A$2:$K$24,9))</f>
        <v/>
      </c>
      <c r="W203" s="453"/>
      <c r="X203" s="453"/>
      <c r="Y203" s="151"/>
      <c r="Z203" s="126" t="e">
        <f>VLOOKUP($D203,Wire_Req!$L$2:$M$4,2)+VLOOKUP($E203,Wire_Req!$N$2:$O$3,2)+IF($AA203=200,VLOOKUP($F203,Wire_Req!$P$2:$Q$16,2),IF($AA203=100,VLOOKUP($G203,Wire_Req!$P$2:$Q$16,2),0))</f>
        <v>#N/A</v>
      </c>
      <c r="AA203" s="126" t="e">
        <f>VLOOKUP($E203,Wire_Req!$N$2:$O$3,2)</f>
        <v>#N/A</v>
      </c>
      <c r="AB203" s="126" t="e">
        <f>IF($AA203=200,VLOOKUP($F203,Wire_Req!$P$2:$Q$16,2),IF($AA203=100,VLOOKUP($G203,Wire_Req!$P$2:$Q$16,2),0))</f>
        <v>#N/A</v>
      </c>
      <c r="AG203" s="203">
        <f t="shared" si="25"/>
        <v>662</v>
      </c>
      <c r="AH203" s="126" t="e">
        <f t="shared" si="26"/>
        <v>#N/A</v>
      </c>
      <c r="AI203" s="126" t="e">
        <f t="shared" si="21"/>
        <v>#N/A</v>
      </c>
    </row>
    <row r="204" spans="1:35" x14ac:dyDescent="0.25">
      <c r="A204" s="125"/>
      <c r="B204" s="453"/>
      <c r="C204" s="453"/>
      <c r="D204" s="454"/>
      <c r="E204" s="454"/>
      <c r="F204" s="454"/>
      <c r="G204" s="454"/>
      <c r="H204" s="454"/>
      <c r="I204" s="454"/>
      <c r="J204" s="455"/>
      <c r="K204" s="147" t="str">
        <f t="shared" si="18"/>
        <v/>
      </c>
      <c r="L204" s="148" t="str">
        <f>IF(OR($D204="",$E204=""),"",VLOOKUP($Z204,Fiber_Req!$A$2:$I$24,4))</f>
        <v/>
      </c>
      <c r="M204" s="455"/>
      <c r="N204" s="147" t="str">
        <f t="shared" si="22"/>
        <v/>
      </c>
      <c r="O204" s="205" t="str">
        <f t="shared" si="23"/>
        <v/>
      </c>
      <c r="P204" s="205" t="str">
        <f>IF(OR($D204="",$E204="",AND($F204="",$G204="")),"",VLOOKUP($Z204,Wire_Req!$A$2:$K$24,5))</f>
        <v/>
      </c>
      <c r="Q204" s="205" t="str">
        <f t="shared" si="19"/>
        <v/>
      </c>
      <c r="R204" s="149" t="str">
        <f t="shared" si="20"/>
        <v/>
      </c>
      <c r="S204" s="150" t="str">
        <f t="shared" si="24"/>
        <v/>
      </c>
      <c r="T204" s="151"/>
      <c r="U204" s="453"/>
      <c r="V204" s="152" t="str">
        <f>IF(OR($D204="",$W204=""),"",$W204-VLOOKUP($Z204,Wire_Req!$A$2:$K$24,9))</f>
        <v/>
      </c>
      <c r="W204" s="453"/>
      <c r="X204" s="453"/>
      <c r="Y204" s="151"/>
      <c r="Z204" s="126" t="e">
        <f>VLOOKUP($D204,Wire_Req!$L$2:$M$4,2)+VLOOKUP($E204,Wire_Req!$N$2:$O$3,2)+IF($AA204=200,VLOOKUP($F204,Wire_Req!$P$2:$Q$16,2),IF($AA204=100,VLOOKUP($G204,Wire_Req!$P$2:$Q$16,2),0))</f>
        <v>#N/A</v>
      </c>
      <c r="AA204" s="126" t="e">
        <f>VLOOKUP($E204,Wire_Req!$N$2:$O$3,2)</f>
        <v>#N/A</v>
      </c>
      <c r="AB204" s="126" t="e">
        <f>IF($AA204=200,VLOOKUP($F204,Wire_Req!$P$2:$Q$16,2),IF($AA204=100,VLOOKUP($G204,Wire_Req!$P$2:$Q$16,2),0))</f>
        <v>#N/A</v>
      </c>
      <c r="AG204" s="203">
        <f t="shared" si="25"/>
        <v>662</v>
      </c>
      <c r="AH204" s="126" t="e">
        <f t="shared" si="26"/>
        <v>#N/A</v>
      </c>
      <c r="AI204" s="126" t="e">
        <f t="shared" si="21"/>
        <v>#N/A</v>
      </c>
    </row>
    <row r="205" spans="1:35" x14ac:dyDescent="0.25">
      <c r="A205" s="125"/>
      <c r="B205" s="453"/>
      <c r="C205" s="453"/>
      <c r="D205" s="454"/>
      <c r="E205" s="454"/>
      <c r="F205" s="454"/>
      <c r="G205" s="454"/>
      <c r="H205" s="454"/>
      <c r="I205" s="454"/>
      <c r="J205" s="455"/>
      <c r="K205" s="147" t="str">
        <f t="shared" si="18"/>
        <v/>
      </c>
      <c r="L205" s="148" t="str">
        <f>IF(OR($D205="",$E205=""),"",VLOOKUP($Z205,Fiber_Req!$A$2:$I$24,4))</f>
        <v/>
      </c>
      <c r="M205" s="455"/>
      <c r="N205" s="147" t="str">
        <f t="shared" si="22"/>
        <v/>
      </c>
      <c r="O205" s="205" t="str">
        <f t="shared" si="23"/>
        <v/>
      </c>
      <c r="P205" s="205" t="str">
        <f>IF(OR($D205="",$E205="",AND($F205="",$G205="")),"",VLOOKUP($Z205,Wire_Req!$A$2:$K$24,5))</f>
        <v/>
      </c>
      <c r="Q205" s="205" t="str">
        <f t="shared" si="19"/>
        <v/>
      </c>
      <c r="R205" s="149" t="str">
        <f t="shared" si="20"/>
        <v/>
      </c>
      <c r="S205" s="150" t="str">
        <f t="shared" si="24"/>
        <v/>
      </c>
      <c r="T205" s="151"/>
      <c r="U205" s="453"/>
      <c r="V205" s="152" t="str">
        <f>IF(OR($D205="",$W205=""),"",$W205-VLOOKUP($Z205,Wire_Req!$A$2:$K$24,9))</f>
        <v/>
      </c>
      <c r="W205" s="453"/>
      <c r="X205" s="453"/>
      <c r="Y205" s="151"/>
      <c r="Z205" s="126" t="e">
        <f>VLOOKUP($D205,Wire_Req!$L$2:$M$4,2)+VLOOKUP($E205,Wire_Req!$N$2:$O$3,2)+IF($AA205=200,VLOOKUP($F205,Wire_Req!$P$2:$Q$16,2),IF($AA205=100,VLOOKUP($G205,Wire_Req!$P$2:$Q$16,2),0))</f>
        <v>#N/A</v>
      </c>
      <c r="AA205" s="126" t="e">
        <f>VLOOKUP($E205,Wire_Req!$N$2:$O$3,2)</f>
        <v>#N/A</v>
      </c>
      <c r="AB205" s="126" t="e">
        <f>IF($AA205=200,VLOOKUP($F205,Wire_Req!$P$2:$Q$16,2),IF($AA205=100,VLOOKUP($G205,Wire_Req!$P$2:$Q$16,2),0))</f>
        <v>#N/A</v>
      </c>
      <c r="AG205" s="203">
        <f t="shared" si="25"/>
        <v>662</v>
      </c>
      <c r="AH205" s="126" t="e">
        <f t="shared" si="26"/>
        <v>#N/A</v>
      </c>
      <c r="AI205" s="126" t="e">
        <f t="shared" si="21"/>
        <v>#N/A</v>
      </c>
    </row>
    <row r="206" spans="1:35" x14ac:dyDescent="0.25">
      <c r="A206" s="125"/>
      <c r="B206" s="453"/>
      <c r="C206" s="453"/>
      <c r="D206" s="454"/>
      <c r="E206" s="454"/>
      <c r="F206" s="454"/>
      <c r="G206" s="454"/>
      <c r="H206" s="454"/>
      <c r="I206" s="454"/>
      <c r="J206" s="455"/>
      <c r="K206" s="147" t="str">
        <f t="shared" si="18"/>
        <v/>
      </c>
      <c r="L206" s="148" t="str">
        <f>IF(OR($D206="",$E206=""),"",VLOOKUP($Z206,Fiber_Req!$A$2:$I$24,4))</f>
        <v/>
      </c>
      <c r="M206" s="455"/>
      <c r="N206" s="147" t="str">
        <f t="shared" si="22"/>
        <v/>
      </c>
      <c r="O206" s="205" t="str">
        <f t="shared" si="23"/>
        <v/>
      </c>
      <c r="P206" s="205" t="str">
        <f>IF(OR($D206="",$E206="",AND($F206="",$G206="")),"",VLOOKUP($Z206,Wire_Req!$A$2:$K$24,5))</f>
        <v/>
      </c>
      <c r="Q206" s="205" t="str">
        <f t="shared" si="19"/>
        <v/>
      </c>
      <c r="R206" s="149" t="str">
        <f t="shared" si="20"/>
        <v/>
      </c>
      <c r="S206" s="150" t="str">
        <f t="shared" si="24"/>
        <v/>
      </c>
      <c r="T206" s="151"/>
      <c r="U206" s="453"/>
      <c r="V206" s="152" t="str">
        <f>IF(OR($D206="",$W206=""),"",$W206-VLOOKUP($Z206,Wire_Req!$A$2:$K$24,9))</f>
        <v/>
      </c>
      <c r="W206" s="453"/>
      <c r="X206" s="453"/>
      <c r="Y206" s="151"/>
      <c r="Z206" s="126" t="e">
        <f>VLOOKUP($D206,Wire_Req!$L$2:$M$4,2)+VLOOKUP($E206,Wire_Req!$N$2:$O$3,2)+IF($AA206=200,VLOOKUP($F206,Wire_Req!$P$2:$Q$16,2),IF($AA206=100,VLOOKUP($G206,Wire_Req!$P$2:$Q$16,2),0))</f>
        <v>#N/A</v>
      </c>
      <c r="AA206" s="126" t="e">
        <f>VLOOKUP($E206,Wire_Req!$N$2:$O$3,2)</f>
        <v>#N/A</v>
      </c>
      <c r="AB206" s="126" t="e">
        <f>IF($AA206=200,VLOOKUP($F206,Wire_Req!$P$2:$Q$16,2),IF($AA206=100,VLOOKUP($G206,Wire_Req!$P$2:$Q$16,2),0))</f>
        <v>#N/A</v>
      </c>
      <c r="AG206" s="203">
        <f t="shared" si="25"/>
        <v>662</v>
      </c>
      <c r="AH206" s="126" t="e">
        <f t="shared" si="26"/>
        <v>#N/A</v>
      </c>
      <c r="AI206" s="126" t="e">
        <f t="shared" si="21"/>
        <v>#N/A</v>
      </c>
    </row>
    <row r="207" spans="1:35" x14ac:dyDescent="0.25">
      <c r="A207" s="125"/>
      <c r="B207" s="453"/>
      <c r="C207" s="453"/>
      <c r="D207" s="454"/>
      <c r="E207" s="454"/>
      <c r="F207" s="454"/>
      <c r="G207" s="454"/>
      <c r="H207" s="454"/>
      <c r="I207" s="454"/>
      <c r="J207" s="455"/>
      <c r="K207" s="147" t="str">
        <f t="shared" si="18"/>
        <v/>
      </c>
      <c r="L207" s="148" t="str">
        <f>IF(OR($D207="",$E207=""),"",VLOOKUP($Z207,Fiber_Req!$A$2:$I$24,4))</f>
        <v/>
      </c>
      <c r="M207" s="455"/>
      <c r="N207" s="147" t="str">
        <f t="shared" si="22"/>
        <v/>
      </c>
      <c r="O207" s="205" t="str">
        <f t="shared" si="23"/>
        <v/>
      </c>
      <c r="P207" s="205" t="str">
        <f>IF(OR($D207="",$E207="",AND($F207="",$G207="")),"",VLOOKUP($Z207,Wire_Req!$A$2:$K$24,5))</f>
        <v/>
      </c>
      <c r="Q207" s="205" t="str">
        <f t="shared" si="19"/>
        <v/>
      </c>
      <c r="R207" s="149" t="str">
        <f t="shared" si="20"/>
        <v/>
      </c>
      <c r="S207" s="150" t="str">
        <f t="shared" si="24"/>
        <v/>
      </c>
      <c r="T207" s="151"/>
      <c r="U207" s="453"/>
      <c r="V207" s="152" t="str">
        <f>IF(OR($D207="",$W207=""),"",$W207-VLOOKUP($Z207,Wire_Req!$A$2:$K$24,9))</f>
        <v/>
      </c>
      <c r="W207" s="453"/>
      <c r="X207" s="453"/>
      <c r="Y207" s="151"/>
      <c r="Z207" s="126" t="e">
        <f>VLOOKUP($D207,Wire_Req!$L$2:$M$4,2)+VLOOKUP($E207,Wire_Req!$N$2:$O$3,2)+IF($AA207=200,VLOOKUP($F207,Wire_Req!$P$2:$Q$16,2),IF($AA207=100,VLOOKUP($G207,Wire_Req!$P$2:$Q$16,2),0))</f>
        <v>#N/A</v>
      </c>
      <c r="AA207" s="126" t="e">
        <f>VLOOKUP($E207,Wire_Req!$N$2:$O$3,2)</f>
        <v>#N/A</v>
      </c>
      <c r="AB207" s="126" t="e">
        <f>IF($AA207=200,VLOOKUP($F207,Wire_Req!$P$2:$Q$16,2),IF($AA207=100,VLOOKUP($G207,Wire_Req!$P$2:$Q$16,2),0))</f>
        <v>#N/A</v>
      </c>
      <c r="AG207" s="203">
        <f t="shared" si="25"/>
        <v>662</v>
      </c>
      <c r="AH207" s="126" t="e">
        <f t="shared" si="26"/>
        <v>#N/A</v>
      </c>
      <c r="AI207" s="126" t="e">
        <f t="shared" si="21"/>
        <v>#N/A</v>
      </c>
    </row>
    <row r="208" spans="1:35" x14ac:dyDescent="0.25">
      <c r="A208" s="125"/>
      <c r="B208" s="453"/>
      <c r="C208" s="453"/>
      <c r="D208" s="454"/>
      <c r="E208" s="454"/>
      <c r="F208" s="454"/>
      <c r="G208" s="454"/>
      <c r="H208" s="454"/>
      <c r="I208" s="454"/>
      <c r="J208" s="455"/>
      <c r="K208" s="147" t="str">
        <f t="shared" ref="K208:K271" si="27">IF(OR($D208="",$E208="",$L208="",$U208=""),"",$U208*$L208)</f>
        <v/>
      </c>
      <c r="L208" s="148" t="str">
        <f>IF(OR($D208="",$E208=""),"",VLOOKUP($Z208,Fiber_Req!$A$2:$I$24,4))</f>
        <v/>
      </c>
      <c r="M208" s="455"/>
      <c r="N208" s="147" t="str">
        <f t="shared" si="22"/>
        <v/>
      </c>
      <c r="O208" s="205" t="str">
        <f t="shared" si="23"/>
        <v/>
      </c>
      <c r="P208" s="205" t="str">
        <f>IF(OR($D208="",$E208="",AND($F208="",$G208="")),"",VLOOKUP($Z208,Wire_Req!$A$2:$K$24,5))</f>
        <v/>
      </c>
      <c r="Q208" s="205" t="str">
        <f t="shared" ref="Q208:Q271" si="28">IF(OR($D208="",$E208=""),"",IF($AI208=1,1.1-(0.1*$O208),IF($AI208=2,1.01-(0.07*$O208),IF($AI208=3,0.81-(0.15*LN($O208)),IF($AI208=4,IF($AH208=1,0.467-(0.0632*LN($O208)),IF($AH208=2,0.59-(0.076*LN($O208)),"")),"")))))</f>
        <v/>
      </c>
      <c r="R208" s="149" t="str">
        <f t="shared" ref="R208:R271" si="29">IF($D208="","",$O$6+X208)</f>
        <v/>
      </c>
      <c r="S208" s="150" t="str">
        <f t="shared" si="24"/>
        <v/>
      </c>
      <c r="T208" s="151"/>
      <c r="U208" s="453"/>
      <c r="V208" s="152" t="str">
        <f>IF(OR($D208="",$W208=""),"",$W208-VLOOKUP($Z208,Wire_Req!$A$2:$K$24,9))</f>
        <v/>
      </c>
      <c r="W208" s="453"/>
      <c r="X208" s="453"/>
      <c r="Y208" s="151"/>
      <c r="Z208" s="126" t="e">
        <f>VLOOKUP($D208,Wire_Req!$L$2:$M$4,2)+VLOOKUP($E208,Wire_Req!$N$2:$O$3,2)+IF($AA208=200,VLOOKUP($F208,Wire_Req!$P$2:$Q$16,2),IF($AA208=100,VLOOKUP($G208,Wire_Req!$P$2:$Q$16,2),0))</f>
        <v>#N/A</v>
      </c>
      <c r="AA208" s="126" t="e">
        <f>VLOOKUP($E208,Wire_Req!$N$2:$O$3,2)</f>
        <v>#N/A</v>
      </c>
      <c r="AB208" s="126" t="e">
        <f>IF($AA208=200,VLOOKUP($F208,Wire_Req!$P$2:$Q$16,2),IF($AA208=100,VLOOKUP($G208,Wire_Req!$P$2:$Q$16,2),0))</f>
        <v>#N/A</v>
      </c>
      <c r="AG208" s="203">
        <f t="shared" si="25"/>
        <v>662</v>
      </c>
      <c r="AH208" s="126" t="e">
        <f t="shared" si="26"/>
        <v>#N/A</v>
      </c>
      <c r="AI208" s="126" t="e">
        <f t="shared" ref="AI208:AI271" si="30">IF($AH208=2,IF($O208&lt;=3,1,IF(AND($O208&gt;3,$O208&lt;=7),2,IF(AND($O208&gt;7,$O208&lt;=19),3,IF(AND($O208&gt;19,$O208&lt;=331),4,"")))),IF($AH208=1,IF($O208&lt;=3,1,IF(AND($O208&gt;3,$O208&lt;=7),2,IF(AND($O208&gt;7,$O208&lt;=52),3,IF(AND($O208&gt;52,$O208&lt;=331),4,"")))),""))</f>
        <v>#N/A</v>
      </c>
    </row>
    <row r="209" spans="1:35" x14ac:dyDescent="0.25">
      <c r="A209" s="125"/>
      <c r="B209" s="453"/>
      <c r="C209" s="453"/>
      <c r="D209" s="454"/>
      <c r="E209" s="454"/>
      <c r="F209" s="454"/>
      <c r="G209" s="454"/>
      <c r="H209" s="454"/>
      <c r="I209" s="454"/>
      <c r="J209" s="455"/>
      <c r="K209" s="147" t="str">
        <f t="shared" si="27"/>
        <v/>
      </c>
      <c r="L209" s="148" t="str">
        <f>IF(OR($D209="",$E209=""),"",VLOOKUP($Z209,Fiber_Req!$A$2:$I$24,4))</f>
        <v/>
      </c>
      <c r="M209" s="455"/>
      <c r="N209" s="147" t="str">
        <f t="shared" ref="N209:N272" si="31">IF(OR($D209="",$E209="",$O209="",$Q209=""),"",$P209*$Q209)</f>
        <v/>
      </c>
      <c r="O209" s="205" t="str">
        <f t="shared" ref="O209:O272" si="32">IF(OR($D209="",$E209="",$H209=""),"",MIN($H209+(0.5*$I209),331))</f>
        <v/>
      </c>
      <c r="P209" s="205" t="str">
        <f>IF(OR($D209="",$E209="",AND($F209="",$G209="")),"",VLOOKUP($Z209,Wire_Req!$A$2:$K$24,5))</f>
        <v/>
      </c>
      <c r="Q209" s="205" t="str">
        <f t="shared" si="28"/>
        <v/>
      </c>
      <c r="R209" s="149" t="str">
        <f t="shared" si="29"/>
        <v/>
      </c>
      <c r="S209" s="150" t="str">
        <f t="shared" ref="S209:S272" si="33">IF(OR($D209="",$V209=""),"",$V209)</f>
        <v/>
      </c>
      <c r="T209" s="151"/>
      <c r="U209" s="453"/>
      <c r="V209" s="152" t="str">
        <f>IF(OR($D209="",$W209=""),"",$W209-VLOOKUP($Z209,Wire_Req!$A$2:$K$24,9))</f>
        <v/>
      </c>
      <c r="W209" s="453"/>
      <c r="X209" s="453"/>
      <c r="Y209" s="151"/>
      <c r="Z209" s="126" t="e">
        <f>VLOOKUP($D209,Wire_Req!$L$2:$M$4,2)+VLOOKUP($E209,Wire_Req!$N$2:$O$3,2)+IF($AA209=200,VLOOKUP($F209,Wire_Req!$P$2:$Q$16,2),IF($AA209=100,VLOOKUP($G209,Wire_Req!$P$2:$Q$16,2),0))</f>
        <v>#N/A</v>
      </c>
      <c r="AA209" s="126" t="e">
        <f>VLOOKUP($E209,Wire_Req!$N$2:$O$3,2)</f>
        <v>#N/A</v>
      </c>
      <c r="AB209" s="126" t="e">
        <f>IF($AA209=200,VLOOKUP($F209,Wire_Req!$P$2:$Q$16,2),IF($AA209=100,VLOOKUP($G209,Wire_Req!$P$2:$Q$16,2),0))</f>
        <v>#N/A</v>
      </c>
      <c r="AG209" s="203">
        <f t="shared" ref="AG209:AG272" si="34">(331-$H209)*2</f>
        <v>662</v>
      </c>
      <c r="AH209" s="126" t="e">
        <f t="shared" ref="AH209:AH272" si="35">IF($AB209&lt;=4,1,IF(AND($AB209&gt;=5,$AB209&lt;=15),2,""))</f>
        <v>#N/A</v>
      </c>
      <c r="AI209" s="126" t="e">
        <f t="shared" si="30"/>
        <v>#N/A</v>
      </c>
    </row>
    <row r="210" spans="1:35" x14ac:dyDescent="0.25">
      <c r="A210" s="125"/>
      <c r="B210" s="453"/>
      <c r="C210" s="453"/>
      <c r="D210" s="454"/>
      <c r="E210" s="454"/>
      <c r="F210" s="454"/>
      <c r="G210" s="454"/>
      <c r="H210" s="454"/>
      <c r="I210" s="454"/>
      <c r="J210" s="455"/>
      <c r="K210" s="147" t="str">
        <f t="shared" si="27"/>
        <v/>
      </c>
      <c r="L210" s="148" t="str">
        <f>IF(OR($D210="",$E210=""),"",VLOOKUP($Z210,Fiber_Req!$A$2:$I$24,4))</f>
        <v/>
      </c>
      <c r="M210" s="455"/>
      <c r="N210" s="147" t="str">
        <f t="shared" si="31"/>
        <v/>
      </c>
      <c r="O210" s="205" t="str">
        <f t="shared" si="32"/>
        <v/>
      </c>
      <c r="P210" s="205" t="str">
        <f>IF(OR($D210="",$E210="",AND($F210="",$G210="")),"",VLOOKUP($Z210,Wire_Req!$A$2:$K$24,5))</f>
        <v/>
      </c>
      <c r="Q210" s="205" t="str">
        <f t="shared" si="28"/>
        <v/>
      </c>
      <c r="R210" s="149" t="str">
        <f t="shared" si="29"/>
        <v/>
      </c>
      <c r="S210" s="150" t="str">
        <f t="shared" si="33"/>
        <v/>
      </c>
      <c r="T210" s="151"/>
      <c r="U210" s="453"/>
      <c r="V210" s="152" t="str">
        <f>IF(OR($D210="",$W210=""),"",$W210-VLOOKUP($Z210,Wire_Req!$A$2:$K$24,9))</f>
        <v/>
      </c>
      <c r="W210" s="453"/>
      <c r="X210" s="453"/>
      <c r="Y210" s="151"/>
      <c r="Z210" s="126" t="e">
        <f>VLOOKUP($D210,Wire_Req!$L$2:$M$4,2)+VLOOKUP($E210,Wire_Req!$N$2:$O$3,2)+IF($AA210=200,VLOOKUP($F210,Wire_Req!$P$2:$Q$16,2),IF($AA210=100,VLOOKUP($G210,Wire_Req!$P$2:$Q$16,2),0))</f>
        <v>#N/A</v>
      </c>
      <c r="AA210" s="126" t="e">
        <f>VLOOKUP($E210,Wire_Req!$N$2:$O$3,2)</f>
        <v>#N/A</v>
      </c>
      <c r="AB210" s="126" t="e">
        <f>IF($AA210=200,VLOOKUP($F210,Wire_Req!$P$2:$Q$16,2),IF($AA210=100,VLOOKUP($G210,Wire_Req!$P$2:$Q$16,2),0))</f>
        <v>#N/A</v>
      </c>
      <c r="AG210" s="203">
        <f t="shared" si="34"/>
        <v>662</v>
      </c>
      <c r="AH210" s="126" t="e">
        <f t="shared" si="35"/>
        <v>#N/A</v>
      </c>
      <c r="AI210" s="126" t="e">
        <f t="shared" si="30"/>
        <v>#N/A</v>
      </c>
    </row>
    <row r="211" spans="1:35" x14ac:dyDescent="0.25">
      <c r="A211" s="125"/>
      <c r="B211" s="453"/>
      <c r="C211" s="453"/>
      <c r="D211" s="454"/>
      <c r="E211" s="454"/>
      <c r="F211" s="454"/>
      <c r="G211" s="454"/>
      <c r="H211" s="454"/>
      <c r="I211" s="454"/>
      <c r="J211" s="455"/>
      <c r="K211" s="147" t="str">
        <f t="shared" si="27"/>
        <v/>
      </c>
      <c r="L211" s="148" t="str">
        <f>IF(OR($D211="",$E211=""),"",VLOOKUP($Z211,Fiber_Req!$A$2:$I$24,4))</f>
        <v/>
      </c>
      <c r="M211" s="455"/>
      <c r="N211" s="147" t="str">
        <f t="shared" si="31"/>
        <v/>
      </c>
      <c r="O211" s="205" t="str">
        <f t="shared" si="32"/>
        <v/>
      </c>
      <c r="P211" s="205" t="str">
        <f>IF(OR($D211="",$E211="",AND($F211="",$G211="")),"",VLOOKUP($Z211,Wire_Req!$A$2:$K$24,5))</f>
        <v/>
      </c>
      <c r="Q211" s="205" t="str">
        <f t="shared" si="28"/>
        <v/>
      </c>
      <c r="R211" s="149" t="str">
        <f t="shared" si="29"/>
        <v/>
      </c>
      <c r="S211" s="150" t="str">
        <f t="shared" si="33"/>
        <v/>
      </c>
      <c r="T211" s="151"/>
      <c r="U211" s="453"/>
      <c r="V211" s="152" t="str">
        <f>IF(OR($D211="",$W211=""),"",$W211-VLOOKUP($Z211,Wire_Req!$A$2:$K$24,9))</f>
        <v/>
      </c>
      <c r="W211" s="453"/>
      <c r="X211" s="453"/>
      <c r="Y211" s="151"/>
      <c r="Z211" s="126" t="e">
        <f>VLOOKUP($D211,Wire_Req!$L$2:$M$4,2)+VLOOKUP($E211,Wire_Req!$N$2:$O$3,2)+IF($AA211=200,VLOOKUP($F211,Wire_Req!$P$2:$Q$16,2),IF($AA211=100,VLOOKUP($G211,Wire_Req!$P$2:$Q$16,2),0))</f>
        <v>#N/A</v>
      </c>
      <c r="AA211" s="126" t="e">
        <f>VLOOKUP($E211,Wire_Req!$N$2:$O$3,2)</f>
        <v>#N/A</v>
      </c>
      <c r="AB211" s="126" t="e">
        <f>IF($AA211=200,VLOOKUP($F211,Wire_Req!$P$2:$Q$16,2),IF($AA211=100,VLOOKUP($G211,Wire_Req!$P$2:$Q$16,2),0))</f>
        <v>#N/A</v>
      </c>
      <c r="AG211" s="203">
        <f t="shared" si="34"/>
        <v>662</v>
      </c>
      <c r="AH211" s="126" t="e">
        <f t="shared" si="35"/>
        <v>#N/A</v>
      </c>
      <c r="AI211" s="126" t="e">
        <f t="shared" si="30"/>
        <v>#N/A</v>
      </c>
    </row>
    <row r="212" spans="1:35" x14ac:dyDescent="0.25">
      <c r="A212" s="125"/>
      <c r="B212" s="453"/>
      <c r="C212" s="453"/>
      <c r="D212" s="454"/>
      <c r="E212" s="454"/>
      <c r="F212" s="454"/>
      <c r="G212" s="454"/>
      <c r="H212" s="454"/>
      <c r="I212" s="454"/>
      <c r="J212" s="455"/>
      <c r="K212" s="147" t="str">
        <f t="shared" si="27"/>
        <v/>
      </c>
      <c r="L212" s="148" t="str">
        <f>IF(OR($D212="",$E212=""),"",VLOOKUP($Z212,Fiber_Req!$A$2:$I$24,4))</f>
        <v/>
      </c>
      <c r="M212" s="455"/>
      <c r="N212" s="147" t="str">
        <f t="shared" si="31"/>
        <v/>
      </c>
      <c r="O212" s="205" t="str">
        <f t="shared" si="32"/>
        <v/>
      </c>
      <c r="P212" s="205" t="str">
        <f>IF(OR($D212="",$E212="",AND($F212="",$G212="")),"",VLOOKUP($Z212,Wire_Req!$A$2:$K$24,5))</f>
        <v/>
      </c>
      <c r="Q212" s="205" t="str">
        <f t="shared" si="28"/>
        <v/>
      </c>
      <c r="R212" s="149" t="str">
        <f t="shared" si="29"/>
        <v/>
      </c>
      <c r="S212" s="150" t="str">
        <f t="shared" si="33"/>
        <v/>
      </c>
      <c r="T212" s="151"/>
      <c r="U212" s="453"/>
      <c r="V212" s="152" t="str">
        <f>IF(OR($D212="",$W212=""),"",$W212-VLOOKUP($Z212,Wire_Req!$A$2:$K$24,9))</f>
        <v/>
      </c>
      <c r="W212" s="453"/>
      <c r="X212" s="453"/>
      <c r="Y212" s="151"/>
      <c r="Z212" s="126" t="e">
        <f>VLOOKUP($D212,Wire_Req!$L$2:$M$4,2)+VLOOKUP($E212,Wire_Req!$N$2:$O$3,2)+IF($AA212=200,VLOOKUP($F212,Wire_Req!$P$2:$Q$16,2),IF($AA212=100,VLOOKUP($G212,Wire_Req!$P$2:$Q$16,2),0))</f>
        <v>#N/A</v>
      </c>
      <c r="AA212" s="126" t="e">
        <f>VLOOKUP($E212,Wire_Req!$N$2:$O$3,2)</f>
        <v>#N/A</v>
      </c>
      <c r="AB212" s="126" t="e">
        <f>IF($AA212=200,VLOOKUP($F212,Wire_Req!$P$2:$Q$16,2),IF($AA212=100,VLOOKUP($G212,Wire_Req!$P$2:$Q$16,2),0))</f>
        <v>#N/A</v>
      </c>
      <c r="AG212" s="203">
        <f t="shared" si="34"/>
        <v>662</v>
      </c>
      <c r="AH212" s="126" t="e">
        <f t="shared" si="35"/>
        <v>#N/A</v>
      </c>
      <c r="AI212" s="126" t="e">
        <f t="shared" si="30"/>
        <v>#N/A</v>
      </c>
    </row>
    <row r="213" spans="1:35" x14ac:dyDescent="0.25">
      <c r="A213" s="125"/>
      <c r="B213" s="453"/>
      <c r="C213" s="453"/>
      <c r="D213" s="454"/>
      <c r="E213" s="454"/>
      <c r="F213" s="454"/>
      <c r="G213" s="454"/>
      <c r="H213" s="454"/>
      <c r="I213" s="454"/>
      <c r="J213" s="455"/>
      <c r="K213" s="147" t="str">
        <f t="shared" si="27"/>
        <v/>
      </c>
      <c r="L213" s="148" t="str">
        <f>IF(OR($D213="",$E213=""),"",VLOOKUP($Z213,Fiber_Req!$A$2:$I$24,4))</f>
        <v/>
      </c>
      <c r="M213" s="455"/>
      <c r="N213" s="147" t="str">
        <f t="shared" si="31"/>
        <v/>
      </c>
      <c r="O213" s="205" t="str">
        <f t="shared" si="32"/>
        <v/>
      </c>
      <c r="P213" s="205" t="str">
        <f>IF(OR($D213="",$E213="",AND($F213="",$G213="")),"",VLOOKUP($Z213,Wire_Req!$A$2:$K$24,5))</f>
        <v/>
      </c>
      <c r="Q213" s="205" t="str">
        <f t="shared" si="28"/>
        <v/>
      </c>
      <c r="R213" s="149" t="str">
        <f t="shared" si="29"/>
        <v/>
      </c>
      <c r="S213" s="150" t="str">
        <f t="shared" si="33"/>
        <v/>
      </c>
      <c r="T213" s="151"/>
      <c r="U213" s="453"/>
      <c r="V213" s="152" t="str">
        <f>IF(OR($D213="",$W213=""),"",$W213-VLOOKUP($Z213,Wire_Req!$A$2:$K$24,9))</f>
        <v/>
      </c>
      <c r="W213" s="453"/>
      <c r="X213" s="453"/>
      <c r="Y213" s="151"/>
      <c r="Z213" s="126" t="e">
        <f>VLOOKUP($D213,Wire_Req!$L$2:$M$4,2)+VLOOKUP($E213,Wire_Req!$N$2:$O$3,2)+IF($AA213=200,VLOOKUP($F213,Wire_Req!$P$2:$Q$16,2),IF($AA213=100,VLOOKUP($G213,Wire_Req!$P$2:$Q$16,2),0))</f>
        <v>#N/A</v>
      </c>
      <c r="AA213" s="126" t="e">
        <f>VLOOKUP($E213,Wire_Req!$N$2:$O$3,2)</f>
        <v>#N/A</v>
      </c>
      <c r="AB213" s="126" t="e">
        <f>IF($AA213=200,VLOOKUP($F213,Wire_Req!$P$2:$Q$16,2),IF($AA213=100,VLOOKUP($G213,Wire_Req!$P$2:$Q$16,2),0))</f>
        <v>#N/A</v>
      </c>
      <c r="AG213" s="203">
        <f t="shared" si="34"/>
        <v>662</v>
      </c>
      <c r="AH213" s="126" t="e">
        <f t="shared" si="35"/>
        <v>#N/A</v>
      </c>
      <c r="AI213" s="126" t="e">
        <f t="shared" si="30"/>
        <v>#N/A</v>
      </c>
    </row>
    <row r="214" spans="1:35" x14ac:dyDescent="0.25">
      <c r="A214" s="125"/>
      <c r="B214" s="453"/>
      <c r="C214" s="453"/>
      <c r="D214" s="454"/>
      <c r="E214" s="454"/>
      <c r="F214" s="454"/>
      <c r="G214" s="454"/>
      <c r="H214" s="454"/>
      <c r="I214" s="454"/>
      <c r="J214" s="455"/>
      <c r="K214" s="147" t="str">
        <f t="shared" si="27"/>
        <v/>
      </c>
      <c r="L214" s="148" t="str">
        <f>IF(OR($D214="",$E214=""),"",VLOOKUP($Z214,Fiber_Req!$A$2:$I$24,4))</f>
        <v/>
      </c>
      <c r="M214" s="455"/>
      <c r="N214" s="147" t="str">
        <f t="shared" si="31"/>
        <v/>
      </c>
      <c r="O214" s="205" t="str">
        <f t="shared" si="32"/>
        <v/>
      </c>
      <c r="P214" s="205" t="str">
        <f>IF(OR($D214="",$E214="",AND($F214="",$G214="")),"",VLOOKUP($Z214,Wire_Req!$A$2:$K$24,5))</f>
        <v/>
      </c>
      <c r="Q214" s="205" t="str">
        <f t="shared" si="28"/>
        <v/>
      </c>
      <c r="R214" s="149" t="str">
        <f t="shared" si="29"/>
        <v/>
      </c>
      <c r="S214" s="150" t="str">
        <f t="shared" si="33"/>
        <v/>
      </c>
      <c r="T214" s="151"/>
      <c r="U214" s="453"/>
      <c r="V214" s="152" t="str">
        <f>IF(OR($D214="",$W214=""),"",$W214-VLOOKUP($Z214,Wire_Req!$A$2:$K$24,9))</f>
        <v/>
      </c>
      <c r="W214" s="453"/>
      <c r="X214" s="453"/>
      <c r="Y214" s="151"/>
      <c r="Z214" s="126" t="e">
        <f>VLOOKUP($D214,Wire_Req!$L$2:$M$4,2)+VLOOKUP($E214,Wire_Req!$N$2:$O$3,2)+IF($AA214=200,VLOOKUP($F214,Wire_Req!$P$2:$Q$16,2),IF($AA214=100,VLOOKUP($G214,Wire_Req!$P$2:$Q$16,2),0))</f>
        <v>#N/A</v>
      </c>
      <c r="AA214" s="126" t="e">
        <f>VLOOKUP($E214,Wire_Req!$N$2:$O$3,2)</f>
        <v>#N/A</v>
      </c>
      <c r="AB214" s="126" t="e">
        <f>IF($AA214=200,VLOOKUP($F214,Wire_Req!$P$2:$Q$16,2),IF($AA214=100,VLOOKUP($G214,Wire_Req!$P$2:$Q$16,2),0))</f>
        <v>#N/A</v>
      </c>
      <c r="AG214" s="203">
        <f t="shared" si="34"/>
        <v>662</v>
      </c>
      <c r="AH214" s="126" t="e">
        <f t="shared" si="35"/>
        <v>#N/A</v>
      </c>
      <c r="AI214" s="126" t="e">
        <f t="shared" si="30"/>
        <v>#N/A</v>
      </c>
    </row>
    <row r="215" spans="1:35" x14ac:dyDescent="0.25">
      <c r="A215" s="125"/>
      <c r="B215" s="453"/>
      <c r="C215" s="453"/>
      <c r="D215" s="454"/>
      <c r="E215" s="454"/>
      <c r="F215" s="454"/>
      <c r="G215" s="454"/>
      <c r="H215" s="454"/>
      <c r="I215" s="454"/>
      <c r="J215" s="455"/>
      <c r="K215" s="147" t="str">
        <f t="shared" si="27"/>
        <v/>
      </c>
      <c r="L215" s="148" t="str">
        <f>IF(OR($D215="",$E215=""),"",VLOOKUP($Z215,Fiber_Req!$A$2:$I$24,4))</f>
        <v/>
      </c>
      <c r="M215" s="455"/>
      <c r="N215" s="147" t="str">
        <f t="shared" si="31"/>
        <v/>
      </c>
      <c r="O215" s="205" t="str">
        <f t="shared" si="32"/>
        <v/>
      </c>
      <c r="P215" s="205" t="str">
        <f>IF(OR($D215="",$E215="",AND($F215="",$G215="")),"",VLOOKUP($Z215,Wire_Req!$A$2:$K$24,5))</f>
        <v/>
      </c>
      <c r="Q215" s="205" t="str">
        <f t="shared" si="28"/>
        <v/>
      </c>
      <c r="R215" s="149" t="str">
        <f t="shared" si="29"/>
        <v/>
      </c>
      <c r="S215" s="150" t="str">
        <f t="shared" si="33"/>
        <v/>
      </c>
      <c r="T215" s="151"/>
      <c r="U215" s="453"/>
      <c r="V215" s="152" t="str">
        <f>IF(OR($D215="",$W215=""),"",$W215-VLOOKUP($Z215,Wire_Req!$A$2:$K$24,9))</f>
        <v/>
      </c>
      <c r="W215" s="453"/>
      <c r="X215" s="453"/>
      <c r="Y215" s="151"/>
      <c r="Z215" s="126" t="e">
        <f>VLOOKUP($D215,Wire_Req!$L$2:$M$4,2)+VLOOKUP($E215,Wire_Req!$N$2:$O$3,2)+IF($AA215=200,VLOOKUP($F215,Wire_Req!$P$2:$Q$16,2),IF($AA215=100,VLOOKUP($G215,Wire_Req!$P$2:$Q$16,2),0))</f>
        <v>#N/A</v>
      </c>
      <c r="AA215" s="126" t="e">
        <f>VLOOKUP($E215,Wire_Req!$N$2:$O$3,2)</f>
        <v>#N/A</v>
      </c>
      <c r="AB215" s="126" t="e">
        <f>IF($AA215=200,VLOOKUP($F215,Wire_Req!$P$2:$Q$16,2),IF($AA215=100,VLOOKUP($G215,Wire_Req!$P$2:$Q$16,2),0))</f>
        <v>#N/A</v>
      </c>
      <c r="AG215" s="203">
        <f t="shared" si="34"/>
        <v>662</v>
      </c>
      <c r="AH215" s="126" t="e">
        <f t="shared" si="35"/>
        <v>#N/A</v>
      </c>
      <c r="AI215" s="126" t="e">
        <f t="shared" si="30"/>
        <v>#N/A</v>
      </c>
    </row>
    <row r="216" spans="1:35" x14ac:dyDescent="0.25">
      <c r="A216" s="125"/>
      <c r="B216" s="453"/>
      <c r="C216" s="453"/>
      <c r="D216" s="454"/>
      <c r="E216" s="454"/>
      <c r="F216" s="454"/>
      <c r="G216" s="454"/>
      <c r="H216" s="454"/>
      <c r="I216" s="454"/>
      <c r="J216" s="455"/>
      <c r="K216" s="147" t="str">
        <f t="shared" si="27"/>
        <v/>
      </c>
      <c r="L216" s="148" t="str">
        <f>IF(OR($D216="",$E216=""),"",VLOOKUP($Z216,Fiber_Req!$A$2:$I$24,4))</f>
        <v/>
      </c>
      <c r="M216" s="455"/>
      <c r="N216" s="147" t="str">
        <f t="shared" si="31"/>
        <v/>
      </c>
      <c r="O216" s="205" t="str">
        <f t="shared" si="32"/>
        <v/>
      </c>
      <c r="P216" s="205" t="str">
        <f>IF(OR($D216="",$E216="",AND($F216="",$G216="")),"",VLOOKUP($Z216,Wire_Req!$A$2:$K$24,5))</f>
        <v/>
      </c>
      <c r="Q216" s="205" t="str">
        <f t="shared" si="28"/>
        <v/>
      </c>
      <c r="R216" s="149" t="str">
        <f t="shared" si="29"/>
        <v/>
      </c>
      <c r="S216" s="150" t="str">
        <f t="shared" si="33"/>
        <v/>
      </c>
      <c r="T216" s="151"/>
      <c r="U216" s="453"/>
      <c r="V216" s="152" t="str">
        <f>IF(OR($D216="",$W216=""),"",$W216-VLOOKUP($Z216,Wire_Req!$A$2:$K$24,9))</f>
        <v/>
      </c>
      <c r="W216" s="453"/>
      <c r="X216" s="453"/>
      <c r="Y216" s="151"/>
      <c r="Z216" s="126" t="e">
        <f>VLOOKUP($D216,Wire_Req!$L$2:$M$4,2)+VLOOKUP($E216,Wire_Req!$N$2:$O$3,2)+IF($AA216=200,VLOOKUP($F216,Wire_Req!$P$2:$Q$16,2),IF($AA216=100,VLOOKUP($G216,Wire_Req!$P$2:$Q$16,2),0))</f>
        <v>#N/A</v>
      </c>
      <c r="AA216" s="126" t="e">
        <f>VLOOKUP($E216,Wire_Req!$N$2:$O$3,2)</f>
        <v>#N/A</v>
      </c>
      <c r="AB216" s="126" t="e">
        <f>IF($AA216=200,VLOOKUP($F216,Wire_Req!$P$2:$Q$16,2),IF($AA216=100,VLOOKUP($G216,Wire_Req!$P$2:$Q$16,2),0))</f>
        <v>#N/A</v>
      </c>
      <c r="AG216" s="203">
        <f t="shared" si="34"/>
        <v>662</v>
      </c>
      <c r="AH216" s="126" t="e">
        <f t="shared" si="35"/>
        <v>#N/A</v>
      </c>
      <c r="AI216" s="126" t="e">
        <f t="shared" si="30"/>
        <v>#N/A</v>
      </c>
    </row>
    <row r="217" spans="1:35" x14ac:dyDescent="0.25">
      <c r="A217" s="125"/>
      <c r="B217" s="453"/>
      <c r="C217" s="453"/>
      <c r="D217" s="454"/>
      <c r="E217" s="454"/>
      <c r="F217" s="454"/>
      <c r="G217" s="454"/>
      <c r="H217" s="454"/>
      <c r="I217" s="454"/>
      <c r="J217" s="455"/>
      <c r="K217" s="147" t="str">
        <f t="shared" si="27"/>
        <v/>
      </c>
      <c r="L217" s="148" t="str">
        <f>IF(OR($D217="",$E217=""),"",VLOOKUP($Z217,Fiber_Req!$A$2:$I$24,4))</f>
        <v/>
      </c>
      <c r="M217" s="455"/>
      <c r="N217" s="147" t="str">
        <f t="shared" si="31"/>
        <v/>
      </c>
      <c r="O217" s="205" t="str">
        <f t="shared" si="32"/>
        <v/>
      </c>
      <c r="P217" s="205" t="str">
        <f>IF(OR($D217="",$E217="",AND($F217="",$G217="")),"",VLOOKUP($Z217,Wire_Req!$A$2:$K$24,5))</f>
        <v/>
      </c>
      <c r="Q217" s="205" t="str">
        <f t="shared" si="28"/>
        <v/>
      </c>
      <c r="R217" s="149" t="str">
        <f t="shared" si="29"/>
        <v/>
      </c>
      <c r="S217" s="150" t="str">
        <f t="shared" si="33"/>
        <v/>
      </c>
      <c r="T217" s="151"/>
      <c r="U217" s="453"/>
      <c r="V217" s="152" t="str">
        <f>IF(OR($D217="",$W217=""),"",$W217-VLOOKUP($Z217,Wire_Req!$A$2:$K$24,9))</f>
        <v/>
      </c>
      <c r="W217" s="453"/>
      <c r="X217" s="453"/>
      <c r="Y217" s="151"/>
      <c r="Z217" s="126" t="e">
        <f>VLOOKUP($D217,Wire_Req!$L$2:$M$4,2)+VLOOKUP($E217,Wire_Req!$N$2:$O$3,2)+IF($AA217=200,VLOOKUP($F217,Wire_Req!$P$2:$Q$16,2),IF($AA217=100,VLOOKUP($G217,Wire_Req!$P$2:$Q$16,2),0))</f>
        <v>#N/A</v>
      </c>
      <c r="AA217" s="126" t="e">
        <f>VLOOKUP($E217,Wire_Req!$N$2:$O$3,2)</f>
        <v>#N/A</v>
      </c>
      <c r="AB217" s="126" t="e">
        <f>IF($AA217=200,VLOOKUP($F217,Wire_Req!$P$2:$Q$16,2),IF($AA217=100,VLOOKUP($G217,Wire_Req!$P$2:$Q$16,2),0))</f>
        <v>#N/A</v>
      </c>
      <c r="AG217" s="203">
        <f t="shared" si="34"/>
        <v>662</v>
      </c>
      <c r="AH217" s="126" t="e">
        <f t="shared" si="35"/>
        <v>#N/A</v>
      </c>
      <c r="AI217" s="126" t="e">
        <f t="shared" si="30"/>
        <v>#N/A</v>
      </c>
    </row>
    <row r="218" spans="1:35" x14ac:dyDescent="0.25">
      <c r="A218" s="125"/>
      <c r="B218" s="453"/>
      <c r="C218" s="453"/>
      <c r="D218" s="454"/>
      <c r="E218" s="454"/>
      <c r="F218" s="454"/>
      <c r="G218" s="454"/>
      <c r="H218" s="454"/>
      <c r="I218" s="454"/>
      <c r="J218" s="455"/>
      <c r="K218" s="147" t="str">
        <f t="shared" si="27"/>
        <v/>
      </c>
      <c r="L218" s="148" t="str">
        <f>IF(OR($D218="",$E218=""),"",VLOOKUP($Z218,Fiber_Req!$A$2:$I$24,4))</f>
        <v/>
      </c>
      <c r="M218" s="455"/>
      <c r="N218" s="147" t="str">
        <f t="shared" si="31"/>
        <v/>
      </c>
      <c r="O218" s="205" t="str">
        <f t="shared" si="32"/>
        <v/>
      </c>
      <c r="P218" s="205" t="str">
        <f>IF(OR($D218="",$E218="",AND($F218="",$G218="")),"",VLOOKUP($Z218,Wire_Req!$A$2:$K$24,5))</f>
        <v/>
      </c>
      <c r="Q218" s="205" t="str">
        <f t="shared" si="28"/>
        <v/>
      </c>
      <c r="R218" s="149" t="str">
        <f t="shared" si="29"/>
        <v/>
      </c>
      <c r="S218" s="150" t="str">
        <f t="shared" si="33"/>
        <v/>
      </c>
      <c r="T218" s="151"/>
      <c r="U218" s="453"/>
      <c r="V218" s="152" t="str">
        <f>IF(OR($D218="",$W218=""),"",$W218-VLOOKUP($Z218,Wire_Req!$A$2:$K$24,9))</f>
        <v/>
      </c>
      <c r="W218" s="453"/>
      <c r="X218" s="453"/>
      <c r="Y218" s="151"/>
      <c r="Z218" s="126" t="e">
        <f>VLOOKUP($D218,Wire_Req!$L$2:$M$4,2)+VLOOKUP($E218,Wire_Req!$N$2:$O$3,2)+IF($AA218=200,VLOOKUP($F218,Wire_Req!$P$2:$Q$16,2),IF($AA218=100,VLOOKUP($G218,Wire_Req!$P$2:$Q$16,2),0))</f>
        <v>#N/A</v>
      </c>
      <c r="AA218" s="126" t="e">
        <f>VLOOKUP($E218,Wire_Req!$N$2:$O$3,2)</f>
        <v>#N/A</v>
      </c>
      <c r="AB218" s="126" t="e">
        <f>IF($AA218=200,VLOOKUP($F218,Wire_Req!$P$2:$Q$16,2),IF($AA218=100,VLOOKUP($G218,Wire_Req!$P$2:$Q$16,2),0))</f>
        <v>#N/A</v>
      </c>
      <c r="AG218" s="203">
        <f t="shared" si="34"/>
        <v>662</v>
      </c>
      <c r="AH218" s="126" t="e">
        <f t="shared" si="35"/>
        <v>#N/A</v>
      </c>
      <c r="AI218" s="126" t="e">
        <f t="shared" si="30"/>
        <v>#N/A</v>
      </c>
    </row>
    <row r="219" spans="1:35" x14ac:dyDescent="0.25">
      <c r="A219" s="125"/>
      <c r="B219" s="453"/>
      <c r="C219" s="453"/>
      <c r="D219" s="454"/>
      <c r="E219" s="454"/>
      <c r="F219" s="454"/>
      <c r="G219" s="454"/>
      <c r="H219" s="454"/>
      <c r="I219" s="454"/>
      <c r="J219" s="455"/>
      <c r="K219" s="147" t="str">
        <f t="shared" si="27"/>
        <v/>
      </c>
      <c r="L219" s="148" t="str">
        <f>IF(OR($D219="",$E219=""),"",VLOOKUP($Z219,Fiber_Req!$A$2:$I$24,4))</f>
        <v/>
      </c>
      <c r="M219" s="455"/>
      <c r="N219" s="147" t="str">
        <f t="shared" si="31"/>
        <v/>
      </c>
      <c r="O219" s="205" t="str">
        <f t="shared" si="32"/>
        <v/>
      </c>
      <c r="P219" s="205" t="str">
        <f>IF(OR($D219="",$E219="",AND($F219="",$G219="")),"",VLOOKUP($Z219,Wire_Req!$A$2:$K$24,5))</f>
        <v/>
      </c>
      <c r="Q219" s="205" t="str">
        <f t="shared" si="28"/>
        <v/>
      </c>
      <c r="R219" s="149" t="str">
        <f t="shared" si="29"/>
        <v/>
      </c>
      <c r="S219" s="150" t="str">
        <f t="shared" si="33"/>
        <v/>
      </c>
      <c r="T219" s="151"/>
      <c r="U219" s="453"/>
      <c r="V219" s="152" t="str">
        <f>IF(OR($D219="",$W219=""),"",$W219-VLOOKUP($Z219,Wire_Req!$A$2:$K$24,9))</f>
        <v/>
      </c>
      <c r="W219" s="453"/>
      <c r="X219" s="453"/>
      <c r="Y219" s="151"/>
      <c r="Z219" s="126" t="e">
        <f>VLOOKUP($D219,Wire_Req!$L$2:$M$4,2)+VLOOKUP($E219,Wire_Req!$N$2:$O$3,2)+IF($AA219=200,VLOOKUP($F219,Wire_Req!$P$2:$Q$16,2),IF($AA219=100,VLOOKUP($G219,Wire_Req!$P$2:$Q$16,2),0))</f>
        <v>#N/A</v>
      </c>
      <c r="AA219" s="126" t="e">
        <f>VLOOKUP($E219,Wire_Req!$N$2:$O$3,2)</f>
        <v>#N/A</v>
      </c>
      <c r="AB219" s="126" t="e">
        <f>IF($AA219=200,VLOOKUP($F219,Wire_Req!$P$2:$Q$16,2),IF($AA219=100,VLOOKUP($G219,Wire_Req!$P$2:$Q$16,2),0))</f>
        <v>#N/A</v>
      </c>
      <c r="AG219" s="203">
        <f t="shared" si="34"/>
        <v>662</v>
      </c>
      <c r="AH219" s="126" t="e">
        <f t="shared" si="35"/>
        <v>#N/A</v>
      </c>
      <c r="AI219" s="126" t="e">
        <f t="shared" si="30"/>
        <v>#N/A</v>
      </c>
    </row>
    <row r="220" spans="1:35" x14ac:dyDescent="0.25">
      <c r="A220" s="125"/>
      <c r="B220" s="453"/>
      <c r="C220" s="453"/>
      <c r="D220" s="454"/>
      <c r="E220" s="454"/>
      <c r="F220" s="454"/>
      <c r="G220" s="454"/>
      <c r="H220" s="454"/>
      <c r="I220" s="454"/>
      <c r="J220" s="455"/>
      <c r="K220" s="147" t="str">
        <f t="shared" si="27"/>
        <v/>
      </c>
      <c r="L220" s="148" t="str">
        <f>IF(OR($D220="",$E220=""),"",VLOOKUP($Z220,Fiber_Req!$A$2:$I$24,4))</f>
        <v/>
      </c>
      <c r="M220" s="455"/>
      <c r="N220" s="147" t="str">
        <f t="shared" si="31"/>
        <v/>
      </c>
      <c r="O220" s="205" t="str">
        <f t="shared" si="32"/>
        <v/>
      </c>
      <c r="P220" s="205" t="str">
        <f>IF(OR($D220="",$E220="",AND($F220="",$G220="")),"",VLOOKUP($Z220,Wire_Req!$A$2:$K$24,5))</f>
        <v/>
      </c>
      <c r="Q220" s="205" t="str">
        <f t="shared" si="28"/>
        <v/>
      </c>
      <c r="R220" s="149" t="str">
        <f t="shared" si="29"/>
        <v/>
      </c>
      <c r="S220" s="150" t="str">
        <f t="shared" si="33"/>
        <v/>
      </c>
      <c r="T220" s="151"/>
      <c r="U220" s="453"/>
      <c r="V220" s="152" t="str">
        <f>IF(OR($D220="",$W220=""),"",$W220-VLOOKUP($Z220,Wire_Req!$A$2:$K$24,9))</f>
        <v/>
      </c>
      <c r="W220" s="453"/>
      <c r="X220" s="453"/>
      <c r="Y220" s="151"/>
      <c r="Z220" s="126" t="e">
        <f>VLOOKUP($D220,Wire_Req!$L$2:$M$4,2)+VLOOKUP($E220,Wire_Req!$N$2:$O$3,2)+IF($AA220=200,VLOOKUP($F220,Wire_Req!$P$2:$Q$16,2),IF($AA220=100,VLOOKUP($G220,Wire_Req!$P$2:$Q$16,2),0))</f>
        <v>#N/A</v>
      </c>
      <c r="AA220" s="126" t="e">
        <f>VLOOKUP($E220,Wire_Req!$N$2:$O$3,2)</f>
        <v>#N/A</v>
      </c>
      <c r="AB220" s="126" t="e">
        <f>IF($AA220=200,VLOOKUP($F220,Wire_Req!$P$2:$Q$16,2),IF($AA220=100,VLOOKUP($G220,Wire_Req!$P$2:$Q$16,2),0))</f>
        <v>#N/A</v>
      </c>
      <c r="AG220" s="203">
        <f t="shared" si="34"/>
        <v>662</v>
      </c>
      <c r="AH220" s="126" t="e">
        <f t="shared" si="35"/>
        <v>#N/A</v>
      </c>
      <c r="AI220" s="126" t="e">
        <f t="shared" si="30"/>
        <v>#N/A</v>
      </c>
    </row>
    <row r="221" spans="1:35" x14ac:dyDescent="0.25">
      <c r="A221" s="125"/>
      <c r="B221" s="453"/>
      <c r="C221" s="453"/>
      <c r="D221" s="454"/>
      <c r="E221" s="454"/>
      <c r="F221" s="454"/>
      <c r="G221" s="454"/>
      <c r="H221" s="454"/>
      <c r="I221" s="454"/>
      <c r="J221" s="455"/>
      <c r="K221" s="147" t="str">
        <f t="shared" si="27"/>
        <v/>
      </c>
      <c r="L221" s="148" t="str">
        <f>IF(OR($D221="",$E221=""),"",VLOOKUP($Z221,Fiber_Req!$A$2:$I$24,4))</f>
        <v/>
      </c>
      <c r="M221" s="455"/>
      <c r="N221" s="147" t="str">
        <f t="shared" si="31"/>
        <v/>
      </c>
      <c r="O221" s="205" t="str">
        <f t="shared" si="32"/>
        <v/>
      </c>
      <c r="P221" s="205" t="str">
        <f>IF(OR($D221="",$E221="",AND($F221="",$G221="")),"",VLOOKUP($Z221,Wire_Req!$A$2:$K$24,5))</f>
        <v/>
      </c>
      <c r="Q221" s="205" t="str">
        <f t="shared" si="28"/>
        <v/>
      </c>
      <c r="R221" s="149" t="str">
        <f t="shared" si="29"/>
        <v/>
      </c>
      <c r="S221" s="150" t="str">
        <f t="shared" si="33"/>
        <v/>
      </c>
      <c r="T221" s="151"/>
      <c r="U221" s="453"/>
      <c r="V221" s="152" t="str">
        <f>IF(OR($D221="",$W221=""),"",$W221-VLOOKUP($Z221,Wire_Req!$A$2:$K$24,9))</f>
        <v/>
      </c>
      <c r="W221" s="453"/>
      <c r="X221" s="453"/>
      <c r="Y221" s="151"/>
      <c r="Z221" s="126" t="e">
        <f>VLOOKUP($D221,Wire_Req!$L$2:$M$4,2)+VLOOKUP($E221,Wire_Req!$N$2:$O$3,2)+IF($AA221=200,VLOOKUP($F221,Wire_Req!$P$2:$Q$16,2),IF($AA221=100,VLOOKUP($G221,Wire_Req!$P$2:$Q$16,2),0))</f>
        <v>#N/A</v>
      </c>
      <c r="AA221" s="126" t="e">
        <f>VLOOKUP($E221,Wire_Req!$N$2:$O$3,2)</f>
        <v>#N/A</v>
      </c>
      <c r="AB221" s="126" t="e">
        <f>IF($AA221=200,VLOOKUP($F221,Wire_Req!$P$2:$Q$16,2),IF($AA221=100,VLOOKUP($G221,Wire_Req!$P$2:$Q$16,2),0))</f>
        <v>#N/A</v>
      </c>
      <c r="AG221" s="203">
        <f t="shared" si="34"/>
        <v>662</v>
      </c>
      <c r="AH221" s="126" t="e">
        <f t="shared" si="35"/>
        <v>#N/A</v>
      </c>
      <c r="AI221" s="126" t="e">
        <f t="shared" si="30"/>
        <v>#N/A</v>
      </c>
    </row>
    <row r="222" spans="1:35" x14ac:dyDescent="0.25">
      <c r="A222" s="125"/>
      <c r="B222" s="453"/>
      <c r="C222" s="453"/>
      <c r="D222" s="454"/>
      <c r="E222" s="454"/>
      <c r="F222" s="454"/>
      <c r="G222" s="454"/>
      <c r="H222" s="454"/>
      <c r="I222" s="454"/>
      <c r="J222" s="455"/>
      <c r="K222" s="147" t="str">
        <f t="shared" si="27"/>
        <v/>
      </c>
      <c r="L222" s="148" t="str">
        <f>IF(OR($D222="",$E222=""),"",VLOOKUP($Z222,Fiber_Req!$A$2:$I$24,4))</f>
        <v/>
      </c>
      <c r="M222" s="455"/>
      <c r="N222" s="147" t="str">
        <f t="shared" si="31"/>
        <v/>
      </c>
      <c r="O222" s="205" t="str">
        <f t="shared" si="32"/>
        <v/>
      </c>
      <c r="P222" s="205" t="str">
        <f>IF(OR($D222="",$E222="",AND($F222="",$G222="")),"",VLOOKUP($Z222,Wire_Req!$A$2:$K$24,5))</f>
        <v/>
      </c>
      <c r="Q222" s="205" t="str">
        <f t="shared" si="28"/>
        <v/>
      </c>
      <c r="R222" s="149" t="str">
        <f t="shared" si="29"/>
        <v/>
      </c>
      <c r="S222" s="150" t="str">
        <f t="shared" si="33"/>
        <v/>
      </c>
      <c r="T222" s="151"/>
      <c r="U222" s="453"/>
      <c r="V222" s="152" t="str">
        <f>IF(OR($D222="",$W222=""),"",$W222-VLOOKUP($Z222,Wire_Req!$A$2:$K$24,9))</f>
        <v/>
      </c>
      <c r="W222" s="453"/>
      <c r="X222" s="453"/>
      <c r="Y222" s="151"/>
      <c r="Z222" s="126" t="e">
        <f>VLOOKUP($D222,Wire_Req!$L$2:$M$4,2)+VLOOKUP($E222,Wire_Req!$N$2:$O$3,2)+IF($AA222=200,VLOOKUP($F222,Wire_Req!$P$2:$Q$16,2),IF($AA222=100,VLOOKUP($G222,Wire_Req!$P$2:$Q$16,2),0))</f>
        <v>#N/A</v>
      </c>
      <c r="AA222" s="126" t="e">
        <f>VLOOKUP($E222,Wire_Req!$N$2:$O$3,2)</f>
        <v>#N/A</v>
      </c>
      <c r="AB222" s="126" t="e">
        <f>IF($AA222=200,VLOOKUP($F222,Wire_Req!$P$2:$Q$16,2),IF($AA222=100,VLOOKUP($G222,Wire_Req!$P$2:$Q$16,2),0))</f>
        <v>#N/A</v>
      </c>
      <c r="AG222" s="203">
        <f t="shared" si="34"/>
        <v>662</v>
      </c>
      <c r="AH222" s="126" t="e">
        <f t="shared" si="35"/>
        <v>#N/A</v>
      </c>
      <c r="AI222" s="126" t="e">
        <f t="shared" si="30"/>
        <v>#N/A</v>
      </c>
    </row>
    <row r="223" spans="1:35" x14ac:dyDescent="0.25">
      <c r="A223" s="125"/>
      <c r="B223" s="453"/>
      <c r="C223" s="453"/>
      <c r="D223" s="454"/>
      <c r="E223" s="454"/>
      <c r="F223" s="454"/>
      <c r="G223" s="454"/>
      <c r="H223" s="454"/>
      <c r="I223" s="454"/>
      <c r="J223" s="455"/>
      <c r="K223" s="147" t="str">
        <f t="shared" si="27"/>
        <v/>
      </c>
      <c r="L223" s="148" t="str">
        <f>IF(OR($D223="",$E223=""),"",VLOOKUP($Z223,Fiber_Req!$A$2:$I$24,4))</f>
        <v/>
      </c>
      <c r="M223" s="455"/>
      <c r="N223" s="147" t="str">
        <f t="shared" si="31"/>
        <v/>
      </c>
      <c r="O223" s="205" t="str">
        <f t="shared" si="32"/>
        <v/>
      </c>
      <c r="P223" s="205" t="str">
        <f>IF(OR($D223="",$E223="",AND($F223="",$G223="")),"",VLOOKUP($Z223,Wire_Req!$A$2:$K$24,5))</f>
        <v/>
      </c>
      <c r="Q223" s="205" t="str">
        <f t="shared" si="28"/>
        <v/>
      </c>
      <c r="R223" s="149" t="str">
        <f t="shared" si="29"/>
        <v/>
      </c>
      <c r="S223" s="150" t="str">
        <f t="shared" si="33"/>
        <v/>
      </c>
      <c r="T223" s="151"/>
      <c r="U223" s="453"/>
      <c r="V223" s="152" t="str">
        <f>IF(OR($D223="",$W223=""),"",$W223-VLOOKUP($Z223,Wire_Req!$A$2:$K$24,9))</f>
        <v/>
      </c>
      <c r="W223" s="453"/>
      <c r="X223" s="453"/>
      <c r="Y223" s="151"/>
      <c r="Z223" s="126" t="e">
        <f>VLOOKUP($D223,Wire_Req!$L$2:$M$4,2)+VLOOKUP($E223,Wire_Req!$N$2:$O$3,2)+IF($AA223=200,VLOOKUP($F223,Wire_Req!$P$2:$Q$16,2),IF($AA223=100,VLOOKUP($G223,Wire_Req!$P$2:$Q$16,2),0))</f>
        <v>#N/A</v>
      </c>
      <c r="AA223" s="126" t="e">
        <f>VLOOKUP($E223,Wire_Req!$N$2:$O$3,2)</f>
        <v>#N/A</v>
      </c>
      <c r="AB223" s="126" t="e">
        <f>IF($AA223=200,VLOOKUP($F223,Wire_Req!$P$2:$Q$16,2),IF($AA223=100,VLOOKUP($G223,Wire_Req!$P$2:$Q$16,2),0))</f>
        <v>#N/A</v>
      </c>
      <c r="AG223" s="203">
        <f t="shared" si="34"/>
        <v>662</v>
      </c>
      <c r="AH223" s="126" t="e">
        <f t="shared" si="35"/>
        <v>#N/A</v>
      </c>
      <c r="AI223" s="126" t="e">
        <f t="shared" si="30"/>
        <v>#N/A</v>
      </c>
    </row>
    <row r="224" spans="1:35" x14ac:dyDescent="0.25">
      <c r="A224" s="125"/>
      <c r="B224" s="453"/>
      <c r="C224" s="453"/>
      <c r="D224" s="454"/>
      <c r="E224" s="454"/>
      <c r="F224" s="454"/>
      <c r="G224" s="454"/>
      <c r="H224" s="454"/>
      <c r="I224" s="454"/>
      <c r="J224" s="455"/>
      <c r="K224" s="147" t="str">
        <f t="shared" si="27"/>
        <v/>
      </c>
      <c r="L224" s="148" t="str">
        <f>IF(OR($D224="",$E224=""),"",VLOOKUP($Z224,Fiber_Req!$A$2:$I$24,4))</f>
        <v/>
      </c>
      <c r="M224" s="455"/>
      <c r="N224" s="147" t="str">
        <f t="shared" si="31"/>
        <v/>
      </c>
      <c r="O224" s="205" t="str">
        <f t="shared" si="32"/>
        <v/>
      </c>
      <c r="P224" s="205" t="str">
        <f>IF(OR($D224="",$E224="",AND($F224="",$G224="")),"",VLOOKUP($Z224,Wire_Req!$A$2:$K$24,5))</f>
        <v/>
      </c>
      <c r="Q224" s="205" t="str">
        <f t="shared" si="28"/>
        <v/>
      </c>
      <c r="R224" s="149" t="str">
        <f t="shared" si="29"/>
        <v/>
      </c>
      <c r="S224" s="150" t="str">
        <f t="shared" si="33"/>
        <v/>
      </c>
      <c r="T224" s="151"/>
      <c r="U224" s="453"/>
      <c r="V224" s="152" t="str">
        <f>IF(OR($D224="",$W224=""),"",$W224-VLOOKUP($Z224,Wire_Req!$A$2:$K$24,9))</f>
        <v/>
      </c>
      <c r="W224" s="453"/>
      <c r="X224" s="453"/>
      <c r="Y224" s="151"/>
      <c r="Z224" s="126" t="e">
        <f>VLOOKUP($D224,Wire_Req!$L$2:$M$4,2)+VLOOKUP($E224,Wire_Req!$N$2:$O$3,2)+IF($AA224=200,VLOOKUP($F224,Wire_Req!$P$2:$Q$16,2),IF($AA224=100,VLOOKUP($G224,Wire_Req!$P$2:$Q$16,2),0))</f>
        <v>#N/A</v>
      </c>
      <c r="AA224" s="126" t="e">
        <f>VLOOKUP($E224,Wire_Req!$N$2:$O$3,2)</f>
        <v>#N/A</v>
      </c>
      <c r="AB224" s="126" t="e">
        <f>IF($AA224=200,VLOOKUP($F224,Wire_Req!$P$2:$Q$16,2),IF($AA224=100,VLOOKUP($G224,Wire_Req!$P$2:$Q$16,2),0))</f>
        <v>#N/A</v>
      </c>
      <c r="AG224" s="203">
        <f t="shared" si="34"/>
        <v>662</v>
      </c>
      <c r="AH224" s="126" t="e">
        <f t="shared" si="35"/>
        <v>#N/A</v>
      </c>
      <c r="AI224" s="126" t="e">
        <f t="shared" si="30"/>
        <v>#N/A</v>
      </c>
    </row>
    <row r="225" spans="1:35" x14ac:dyDescent="0.25">
      <c r="A225" s="125"/>
      <c r="B225" s="453"/>
      <c r="C225" s="453"/>
      <c r="D225" s="454"/>
      <c r="E225" s="454"/>
      <c r="F225" s="454"/>
      <c r="G225" s="454"/>
      <c r="H225" s="454"/>
      <c r="I225" s="454"/>
      <c r="J225" s="455"/>
      <c r="K225" s="147" t="str">
        <f t="shared" si="27"/>
        <v/>
      </c>
      <c r="L225" s="148" t="str">
        <f>IF(OR($D225="",$E225=""),"",VLOOKUP($Z225,Fiber_Req!$A$2:$I$24,4))</f>
        <v/>
      </c>
      <c r="M225" s="455"/>
      <c r="N225" s="147" t="str">
        <f t="shared" si="31"/>
        <v/>
      </c>
      <c r="O225" s="205" t="str">
        <f t="shared" si="32"/>
        <v/>
      </c>
      <c r="P225" s="205" t="str">
        <f>IF(OR($D225="",$E225="",AND($F225="",$G225="")),"",VLOOKUP($Z225,Wire_Req!$A$2:$K$24,5))</f>
        <v/>
      </c>
      <c r="Q225" s="205" t="str">
        <f t="shared" si="28"/>
        <v/>
      </c>
      <c r="R225" s="149" t="str">
        <f t="shared" si="29"/>
        <v/>
      </c>
      <c r="S225" s="150" t="str">
        <f t="shared" si="33"/>
        <v/>
      </c>
      <c r="T225" s="151"/>
      <c r="U225" s="453"/>
      <c r="V225" s="152" t="str">
        <f>IF(OR($D225="",$W225=""),"",$W225-VLOOKUP($Z225,Wire_Req!$A$2:$K$24,9))</f>
        <v/>
      </c>
      <c r="W225" s="453"/>
      <c r="X225" s="453"/>
      <c r="Y225" s="151"/>
      <c r="Z225" s="126" t="e">
        <f>VLOOKUP($D225,Wire_Req!$L$2:$M$4,2)+VLOOKUP($E225,Wire_Req!$N$2:$O$3,2)+IF($AA225=200,VLOOKUP($F225,Wire_Req!$P$2:$Q$16,2),IF($AA225=100,VLOOKUP($G225,Wire_Req!$P$2:$Q$16,2),0))</f>
        <v>#N/A</v>
      </c>
      <c r="AA225" s="126" t="e">
        <f>VLOOKUP($E225,Wire_Req!$N$2:$O$3,2)</f>
        <v>#N/A</v>
      </c>
      <c r="AB225" s="126" t="e">
        <f>IF($AA225=200,VLOOKUP($F225,Wire_Req!$P$2:$Q$16,2),IF($AA225=100,VLOOKUP($G225,Wire_Req!$P$2:$Q$16,2),0))</f>
        <v>#N/A</v>
      </c>
      <c r="AG225" s="203">
        <f t="shared" si="34"/>
        <v>662</v>
      </c>
      <c r="AH225" s="126" t="e">
        <f t="shared" si="35"/>
        <v>#N/A</v>
      </c>
      <c r="AI225" s="126" t="e">
        <f t="shared" si="30"/>
        <v>#N/A</v>
      </c>
    </row>
    <row r="226" spans="1:35" x14ac:dyDescent="0.25">
      <c r="A226" s="125"/>
      <c r="B226" s="453"/>
      <c r="C226" s="453"/>
      <c r="D226" s="454"/>
      <c r="E226" s="454"/>
      <c r="F226" s="454"/>
      <c r="G226" s="454"/>
      <c r="H226" s="454"/>
      <c r="I226" s="454"/>
      <c r="J226" s="455"/>
      <c r="K226" s="147" t="str">
        <f t="shared" si="27"/>
        <v/>
      </c>
      <c r="L226" s="148" t="str">
        <f>IF(OR($D226="",$E226=""),"",VLOOKUP($Z226,Fiber_Req!$A$2:$I$24,4))</f>
        <v/>
      </c>
      <c r="M226" s="455"/>
      <c r="N226" s="147" t="str">
        <f t="shared" si="31"/>
        <v/>
      </c>
      <c r="O226" s="205" t="str">
        <f t="shared" si="32"/>
        <v/>
      </c>
      <c r="P226" s="205" t="str">
        <f>IF(OR($D226="",$E226="",AND($F226="",$G226="")),"",VLOOKUP($Z226,Wire_Req!$A$2:$K$24,5))</f>
        <v/>
      </c>
      <c r="Q226" s="205" t="str">
        <f t="shared" si="28"/>
        <v/>
      </c>
      <c r="R226" s="149" t="str">
        <f t="shared" si="29"/>
        <v/>
      </c>
      <c r="S226" s="150" t="str">
        <f t="shared" si="33"/>
        <v/>
      </c>
      <c r="T226" s="151"/>
      <c r="U226" s="453"/>
      <c r="V226" s="152" t="str">
        <f>IF(OR($D226="",$W226=""),"",$W226-VLOOKUP($Z226,Wire_Req!$A$2:$K$24,9))</f>
        <v/>
      </c>
      <c r="W226" s="453"/>
      <c r="X226" s="453"/>
      <c r="Y226" s="151"/>
      <c r="Z226" s="126" t="e">
        <f>VLOOKUP($D226,Wire_Req!$L$2:$M$4,2)+VLOOKUP($E226,Wire_Req!$N$2:$O$3,2)+IF($AA226=200,VLOOKUP($F226,Wire_Req!$P$2:$Q$16,2),IF($AA226=100,VLOOKUP($G226,Wire_Req!$P$2:$Q$16,2),0))</f>
        <v>#N/A</v>
      </c>
      <c r="AA226" s="126" t="e">
        <f>VLOOKUP($E226,Wire_Req!$N$2:$O$3,2)</f>
        <v>#N/A</v>
      </c>
      <c r="AB226" s="126" t="e">
        <f>IF($AA226=200,VLOOKUP($F226,Wire_Req!$P$2:$Q$16,2),IF($AA226=100,VLOOKUP($G226,Wire_Req!$P$2:$Q$16,2),0))</f>
        <v>#N/A</v>
      </c>
      <c r="AG226" s="203">
        <f t="shared" si="34"/>
        <v>662</v>
      </c>
      <c r="AH226" s="126" t="e">
        <f t="shared" si="35"/>
        <v>#N/A</v>
      </c>
      <c r="AI226" s="126" t="e">
        <f t="shared" si="30"/>
        <v>#N/A</v>
      </c>
    </row>
    <row r="227" spans="1:35" x14ac:dyDescent="0.25">
      <c r="A227" s="125"/>
      <c r="B227" s="453"/>
      <c r="C227" s="453"/>
      <c r="D227" s="454"/>
      <c r="E227" s="454"/>
      <c r="F227" s="454"/>
      <c r="G227" s="454"/>
      <c r="H227" s="454"/>
      <c r="I227" s="454"/>
      <c r="J227" s="455"/>
      <c r="K227" s="147" t="str">
        <f t="shared" si="27"/>
        <v/>
      </c>
      <c r="L227" s="148" t="str">
        <f>IF(OR($D227="",$E227=""),"",VLOOKUP($Z227,Fiber_Req!$A$2:$I$24,4))</f>
        <v/>
      </c>
      <c r="M227" s="455"/>
      <c r="N227" s="147" t="str">
        <f t="shared" si="31"/>
        <v/>
      </c>
      <c r="O227" s="205" t="str">
        <f t="shared" si="32"/>
        <v/>
      </c>
      <c r="P227" s="205" t="str">
        <f>IF(OR($D227="",$E227="",AND($F227="",$G227="")),"",VLOOKUP($Z227,Wire_Req!$A$2:$K$24,5))</f>
        <v/>
      </c>
      <c r="Q227" s="205" t="str">
        <f t="shared" si="28"/>
        <v/>
      </c>
      <c r="R227" s="149" t="str">
        <f t="shared" si="29"/>
        <v/>
      </c>
      <c r="S227" s="150" t="str">
        <f t="shared" si="33"/>
        <v/>
      </c>
      <c r="T227" s="151"/>
      <c r="U227" s="453"/>
      <c r="V227" s="152" t="str">
        <f>IF(OR($D227="",$W227=""),"",$W227-VLOOKUP($Z227,Wire_Req!$A$2:$K$24,9))</f>
        <v/>
      </c>
      <c r="W227" s="453"/>
      <c r="X227" s="453"/>
      <c r="Y227" s="151"/>
      <c r="Z227" s="126" t="e">
        <f>VLOOKUP($D227,Wire_Req!$L$2:$M$4,2)+VLOOKUP($E227,Wire_Req!$N$2:$O$3,2)+IF($AA227=200,VLOOKUP($F227,Wire_Req!$P$2:$Q$16,2),IF($AA227=100,VLOOKUP($G227,Wire_Req!$P$2:$Q$16,2),0))</f>
        <v>#N/A</v>
      </c>
      <c r="AA227" s="126" t="e">
        <f>VLOOKUP($E227,Wire_Req!$N$2:$O$3,2)</f>
        <v>#N/A</v>
      </c>
      <c r="AB227" s="126" t="e">
        <f>IF($AA227=200,VLOOKUP($F227,Wire_Req!$P$2:$Q$16,2),IF($AA227=100,VLOOKUP($G227,Wire_Req!$P$2:$Q$16,2),0))</f>
        <v>#N/A</v>
      </c>
      <c r="AG227" s="203">
        <f t="shared" si="34"/>
        <v>662</v>
      </c>
      <c r="AH227" s="126" t="e">
        <f t="shared" si="35"/>
        <v>#N/A</v>
      </c>
      <c r="AI227" s="126" t="e">
        <f t="shared" si="30"/>
        <v>#N/A</v>
      </c>
    </row>
    <row r="228" spans="1:35" x14ac:dyDescent="0.25">
      <c r="A228" s="125"/>
      <c r="B228" s="453"/>
      <c r="C228" s="453"/>
      <c r="D228" s="454"/>
      <c r="E228" s="454"/>
      <c r="F228" s="454"/>
      <c r="G228" s="454"/>
      <c r="H228" s="454"/>
      <c r="I228" s="454"/>
      <c r="J228" s="455"/>
      <c r="K228" s="147" t="str">
        <f t="shared" si="27"/>
        <v/>
      </c>
      <c r="L228" s="148" t="str">
        <f>IF(OR($D228="",$E228=""),"",VLOOKUP($Z228,Fiber_Req!$A$2:$I$24,4))</f>
        <v/>
      </c>
      <c r="M228" s="455"/>
      <c r="N228" s="147" t="str">
        <f t="shared" si="31"/>
        <v/>
      </c>
      <c r="O228" s="205" t="str">
        <f t="shared" si="32"/>
        <v/>
      </c>
      <c r="P228" s="205" t="str">
        <f>IF(OR($D228="",$E228="",AND($F228="",$G228="")),"",VLOOKUP($Z228,Wire_Req!$A$2:$K$24,5))</f>
        <v/>
      </c>
      <c r="Q228" s="205" t="str">
        <f t="shared" si="28"/>
        <v/>
      </c>
      <c r="R228" s="149" t="str">
        <f t="shared" si="29"/>
        <v/>
      </c>
      <c r="S228" s="150" t="str">
        <f t="shared" si="33"/>
        <v/>
      </c>
      <c r="T228" s="151"/>
      <c r="U228" s="453"/>
      <c r="V228" s="152" t="str">
        <f>IF(OR($D228="",$W228=""),"",$W228-VLOOKUP($Z228,Wire_Req!$A$2:$K$24,9))</f>
        <v/>
      </c>
      <c r="W228" s="453"/>
      <c r="X228" s="453"/>
      <c r="Y228" s="151"/>
      <c r="Z228" s="126" t="e">
        <f>VLOOKUP($D228,Wire_Req!$L$2:$M$4,2)+VLOOKUP($E228,Wire_Req!$N$2:$O$3,2)+IF($AA228=200,VLOOKUP($F228,Wire_Req!$P$2:$Q$16,2),IF($AA228=100,VLOOKUP($G228,Wire_Req!$P$2:$Q$16,2),0))</f>
        <v>#N/A</v>
      </c>
      <c r="AA228" s="126" t="e">
        <f>VLOOKUP($E228,Wire_Req!$N$2:$O$3,2)</f>
        <v>#N/A</v>
      </c>
      <c r="AB228" s="126" t="e">
        <f>IF($AA228=200,VLOOKUP($F228,Wire_Req!$P$2:$Q$16,2),IF($AA228=100,VLOOKUP($G228,Wire_Req!$P$2:$Q$16,2),0))</f>
        <v>#N/A</v>
      </c>
      <c r="AG228" s="203">
        <f t="shared" si="34"/>
        <v>662</v>
      </c>
      <c r="AH228" s="126" t="e">
        <f t="shared" si="35"/>
        <v>#N/A</v>
      </c>
      <c r="AI228" s="126" t="e">
        <f t="shared" si="30"/>
        <v>#N/A</v>
      </c>
    </row>
    <row r="229" spans="1:35" x14ac:dyDescent="0.25">
      <c r="A229" s="125"/>
      <c r="B229" s="453"/>
      <c r="C229" s="453"/>
      <c r="D229" s="454"/>
      <c r="E229" s="454"/>
      <c r="F229" s="454"/>
      <c r="G229" s="454"/>
      <c r="H229" s="454"/>
      <c r="I229" s="454"/>
      <c r="J229" s="455"/>
      <c r="K229" s="147" t="str">
        <f t="shared" si="27"/>
        <v/>
      </c>
      <c r="L229" s="148" t="str">
        <f>IF(OR($D229="",$E229=""),"",VLOOKUP($Z229,Fiber_Req!$A$2:$I$24,4))</f>
        <v/>
      </c>
      <c r="M229" s="455"/>
      <c r="N229" s="147" t="str">
        <f t="shared" si="31"/>
        <v/>
      </c>
      <c r="O229" s="205" t="str">
        <f t="shared" si="32"/>
        <v/>
      </c>
      <c r="P229" s="205" t="str">
        <f>IF(OR($D229="",$E229="",AND($F229="",$G229="")),"",VLOOKUP($Z229,Wire_Req!$A$2:$K$24,5))</f>
        <v/>
      </c>
      <c r="Q229" s="205" t="str">
        <f t="shared" si="28"/>
        <v/>
      </c>
      <c r="R229" s="149" t="str">
        <f t="shared" si="29"/>
        <v/>
      </c>
      <c r="S229" s="150" t="str">
        <f t="shared" si="33"/>
        <v/>
      </c>
      <c r="T229" s="151"/>
      <c r="U229" s="453"/>
      <c r="V229" s="152" t="str">
        <f>IF(OR($D229="",$W229=""),"",$W229-VLOOKUP($Z229,Wire_Req!$A$2:$K$24,9))</f>
        <v/>
      </c>
      <c r="W229" s="453"/>
      <c r="X229" s="453"/>
      <c r="Y229" s="151"/>
      <c r="Z229" s="126" t="e">
        <f>VLOOKUP($D229,Wire_Req!$L$2:$M$4,2)+VLOOKUP($E229,Wire_Req!$N$2:$O$3,2)+IF($AA229=200,VLOOKUP($F229,Wire_Req!$P$2:$Q$16,2),IF($AA229=100,VLOOKUP($G229,Wire_Req!$P$2:$Q$16,2),0))</f>
        <v>#N/A</v>
      </c>
      <c r="AA229" s="126" t="e">
        <f>VLOOKUP($E229,Wire_Req!$N$2:$O$3,2)</f>
        <v>#N/A</v>
      </c>
      <c r="AB229" s="126" t="e">
        <f>IF($AA229=200,VLOOKUP($F229,Wire_Req!$P$2:$Q$16,2),IF($AA229=100,VLOOKUP($G229,Wire_Req!$P$2:$Q$16,2),0))</f>
        <v>#N/A</v>
      </c>
      <c r="AG229" s="203">
        <f t="shared" si="34"/>
        <v>662</v>
      </c>
      <c r="AH229" s="126" t="e">
        <f t="shared" si="35"/>
        <v>#N/A</v>
      </c>
      <c r="AI229" s="126" t="e">
        <f t="shared" si="30"/>
        <v>#N/A</v>
      </c>
    </row>
    <row r="230" spans="1:35" x14ac:dyDescent="0.25">
      <c r="A230" s="125"/>
      <c r="B230" s="453"/>
      <c r="C230" s="453"/>
      <c r="D230" s="454"/>
      <c r="E230" s="454"/>
      <c r="F230" s="454"/>
      <c r="G230" s="454"/>
      <c r="H230" s="454"/>
      <c r="I230" s="454"/>
      <c r="J230" s="455"/>
      <c r="K230" s="147" t="str">
        <f t="shared" si="27"/>
        <v/>
      </c>
      <c r="L230" s="148" t="str">
        <f>IF(OR($D230="",$E230=""),"",VLOOKUP($Z230,Fiber_Req!$A$2:$I$24,4))</f>
        <v/>
      </c>
      <c r="M230" s="455"/>
      <c r="N230" s="147" t="str">
        <f t="shared" si="31"/>
        <v/>
      </c>
      <c r="O230" s="205" t="str">
        <f t="shared" si="32"/>
        <v/>
      </c>
      <c r="P230" s="205" t="str">
        <f>IF(OR($D230="",$E230="",AND($F230="",$G230="")),"",VLOOKUP($Z230,Wire_Req!$A$2:$K$24,5))</f>
        <v/>
      </c>
      <c r="Q230" s="205" t="str">
        <f t="shared" si="28"/>
        <v/>
      </c>
      <c r="R230" s="149" t="str">
        <f t="shared" si="29"/>
        <v/>
      </c>
      <c r="S230" s="150" t="str">
        <f t="shared" si="33"/>
        <v/>
      </c>
      <c r="T230" s="151"/>
      <c r="U230" s="453"/>
      <c r="V230" s="152" t="str">
        <f>IF(OR($D230="",$W230=""),"",$W230-VLOOKUP($Z230,Wire_Req!$A$2:$K$24,9))</f>
        <v/>
      </c>
      <c r="W230" s="453"/>
      <c r="X230" s="453"/>
      <c r="Y230" s="151"/>
      <c r="Z230" s="126" t="e">
        <f>VLOOKUP($D230,Wire_Req!$L$2:$M$4,2)+VLOOKUP($E230,Wire_Req!$N$2:$O$3,2)+IF($AA230=200,VLOOKUP($F230,Wire_Req!$P$2:$Q$16,2),IF($AA230=100,VLOOKUP($G230,Wire_Req!$P$2:$Q$16,2),0))</f>
        <v>#N/A</v>
      </c>
      <c r="AA230" s="126" t="e">
        <f>VLOOKUP($E230,Wire_Req!$N$2:$O$3,2)</f>
        <v>#N/A</v>
      </c>
      <c r="AB230" s="126" t="e">
        <f>IF($AA230=200,VLOOKUP($F230,Wire_Req!$P$2:$Q$16,2),IF($AA230=100,VLOOKUP($G230,Wire_Req!$P$2:$Q$16,2),0))</f>
        <v>#N/A</v>
      </c>
      <c r="AG230" s="203">
        <f t="shared" si="34"/>
        <v>662</v>
      </c>
      <c r="AH230" s="126" t="e">
        <f t="shared" si="35"/>
        <v>#N/A</v>
      </c>
      <c r="AI230" s="126" t="e">
        <f t="shared" si="30"/>
        <v>#N/A</v>
      </c>
    </row>
    <row r="231" spans="1:35" x14ac:dyDescent="0.25">
      <c r="A231" s="125"/>
      <c r="B231" s="453"/>
      <c r="C231" s="453"/>
      <c r="D231" s="454"/>
      <c r="E231" s="454"/>
      <c r="F231" s="454"/>
      <c r="G231" s="454"/>
      <c r="H231" s="454"/>
      <c r="I231" s="454"/>
      <c r="J231" s="455"/>
      <c r="K231" s="147" t="str">
        <f t="shared" si="27"/>
        <v/>
      </c>
      <c r="L231" s="148" t="str">
        <f>IF(OR($D231="",$E231=""),"",VLOOKUP($Z231,Fiber_Req!$A$2:$I$24,4))</f>
        <v/>
      </c>
      <c r="M231" s="455"/>
      <c r="N231" s="147" t="str">
        <f t="shared" si="31"/>
        <v/>
      </c>
      <c r="O231" s="205" t="str">
        <f t="shared" si="32"/>
        <v/>
      </c>
      <c r="P231" s="205" t="str">
        <f>IF(OR($D231="",$E231="",AND($F231="",$G231="")),"",VLOOKUP($Z231,Wire_Req!$A$2:$K$24,5))</f>
        <v/>
      </c>
      <c r="Q231" s="205" t="str">
        <f t="shared" si="28"/>
        <v/>
      </c>
      <c r="R231" s="149" t="str">
        <f t="shared" si="29"/>
        <v/>
      </c>
      <c r="S231" s="150" t="str">
        <f t="shared" si="33"/>
        <v/>
      </c>
      <c r="T231" s="151"/>
      <c r="U231" s="453"/>
      <c r="V231" s="152" t="str">
        <f>IF(OR($D231="",$W231=""),"",$W231-VLOOKUP($Z231,Wire_Req!$A$2:$K$24,9))</f>
        <v/>
      </c>
      <c r="W231" s="453"/>
      <c r="X231" s="453"/>
      <c r="Y231" s="151"/>
      <c r="Z231" s="126" t="e">
        <f>VLOOKUP($D231,Wire_Req!$L$2:$M$4,2)+VLOOKUP($E231,Wire_Req!$N$2:$O$3,2)+IF($AA231=200,VLOOKUP($F231,Wire_Req!$P$2:$Q$16,2),IF($AA231=100,VLOOKUP($G231,Wire_Req!$P$2:$Q$16,2),0))</f>
        <v>#N/A</v>
      </c>
      <c r="AA231" s="126" t="e">
        <f>VLOOKUP($E231,Wire_Req!$N$2:$O$3,2)</f>
        <v>#N/A</v>
      </c>
      <c r="AB231" s="126" t="e">
        <f>IF($AA231=200,VLOOKUP($F231,Wire_Req!$P$2:$Q$16,2),IF($AA231=100,VLOOKUP($G231,Wire_Req!$P$2:$Q$16,2),0))</f>
        <v>#N/A</v>
      </c>
      <c r="AG231" s="203">
        <f t="shared" si="34"/>
        <v>662</v>
      </c>
      <c r="AH231" s="126" t="e">
        <f t="shared" si="35"/>
        <v>#N/A</v>
      </c>
      <c r="AI231" s="126" t="e">
        <f t="shared" si="30"/>
        <v>#N/A</v>
      </c>
    </row>
    <row r="232" spans="1:35" x14ac:dyDescent="0.25">
      <c r="A232" s="125"/>
      <c r="B232" s="453"/>
      <c r="C232" s="453"/>
      <c r="D232" s="454"/>
      <c r="E232" s="454"/>
      <c r="F232" s="454"/>
      <c r="G232" s="454"/>
      <c r="H232" s="454"/>
      <c r="I232" s="454"/>
      <c r="J232" s="455"/>
      <c r="K232" s="147" t="str">
        <f t="shared" si="27"/>
        <v/>
      </c>
      <c r="L232" s="148" t="str">
        <f>IF(OR($D232="",$E232=""),"",VLOOKUP($Z232,Fiber_Req!$A$2:$I$24,4))</f>
        <v/>
      </c>
      <c r="M232" s="455"/>
      <c r="N232" s="147" t="str">
        <f t="shared" si="31"/>
        <v/>
      </c>
      <c r="O232" s="205" t="str">
        <f t="shared" si="32"/>
        <v/>
      </c>
      <c r="P232" s="205" t="str">
        <f>IF(OR($D232="",$E232="",AND($F232="",$G232="")),"",VLOOKUP($Z232,Wire_Req!$A$2:$K$24,5))</f>
        <v/>
      </c>
      <c r="Q232" s="205" t="str">
        <f t="shared" si="28"/>
        <v/>
      </c>
      <c r="R232" s="149" t="str">
        <f t="shared" si="29"/>
        <v/>
      </c>
      <c r="S232" s="150" t="str">
        <f t="shared" si="33"/>
        <v/>
      </c>
      <c r="T232" s="151"/>
      <c r="U232" s="453"/>
      <c r="V232" s="152" t="str">
        <f>IF(OR($D232="",$W232=""),"",$W232-VLOOKUP($Z232,Wire_Req!$A$2:$K$24,9))</f>
        <v/>
      </c>
      <c r="W232" s="453"/>
      <c r="X232" s="453"/>
      <c r="Y232" s="151"/>
      <c r="Z232" s="126" t="e">
        <f>VLOOKUP($D232,Wire_Req!$L$2:$M$4,2)+VLOOKUP($E232,Wire_Req!$N$2:$O$3,2)+IF($AA232=200,VLOOKUP($F232,Wire_Req!$P$2:$Q$16,2),IF($AA232=100,VLOOKUP($G232,Wire_Req!$P$2:$Q$16,2),0))</f>
        <v>#N/A</v>
      </c>
      <c r="AA232" s="126" t="e">
        <f>VLOOKUP($E232,Wire_Req!$N$2:$O$3,2)</f>
        <v>#N/A</v>
      </c>
      <c r="AB232" s="126" t="e">
        <f>IF($AA232=200,VLOOKUP($F232,Wire_Req!$P$2:$Q$16,2),IF($AA232=100,VLOOKUP($G232,Wire_Req!$P$2:$Q$16,2),0))</f>
        <v>#N/A</v>
      </c>
      <c r="AG232" s="203">
        <f t="shared" si="34"/>
        <v>662</v>
      </c>
      <c r="AH232" s="126" t="e">
        <f t="shared" si="35"/>
        <v>#N/A</v>
      </c>
      <c r="AI232" s="126" t="e">
        <f t="shared" si="30"/>
        <v>#N/A</v>
      </c>
    </row>
    <row r="233" spans="1:35" x14ac:dyDescent="0.25">
      <c r="A233" s="125"/>
      <c r="B233" s="453"/>
      <c r="C233" s="453"/>
      <c r="D233" s="454"/>
      <c r="E233" s="454"/>
      <c r="F233" s="454"/>
      <c r="G233" s="454"/>
      <c r="H233" s="454"/>
      <c r="I233" s="454"/>
      <c r="J233" s="455"/>
      <c r="K233" s="147" t="str">
        <f t="shared" si="27"/>
        <v/>
      </c>
      <c r="L233" s="148" t="str">
        <f>IF(OR($D233="",$E233=""),"",VLOOKUP($Z233,Fiber_Req!$A$2:$I$24,4))</f>
        <v/>
      </c>
      <c r="M233" s="455"/>
      <c r="N233" s="147" t="str">
        <f t="shared" si="31"/>
        <v/>
      </c>
      <c r="O233" s="205" t="str">
        <f t="shared" si="32"/>
        <v/>
      </c>
      <c r="P233" s="205" t="str">
        <f>IF(OR($D233="",$E233="",AND($F233="",$G233="")),"",VLOOKUP($Z233,Wire_Req!$A$2:$K$24,5))</f>
        <v/>
      </c>
      <c r="Q233" s="205" t="str">
        <f t="shared" si="28"/>
        <v/>
      </c>
      <c r="R233" s="149" t="str">
        <f t="shared" si="29"/>
        <v/>
      </c>
      <c r="S233" s="150" t="str">
        <f t="shared" si="33"/>
        <v/>
      </c>
      <c r="T233" s="151"/>
      <c r="U233" s="453"/>
      <c r="V233" s="152" t="str">
        <f>IF(OR($D233="",$W233=""),"",$W233-VLOOKUP($Z233,Wire_Req!$A$2:$K$24,9))</f>
        <v/>
      </c>
      <c r="W233" s="453"/>
      <c r="X233" s="453"/>
      <c r="Y233" s="151"/>
      <c r="Z233" s="126" t="e">
        <f>VLOOKUP($D233,Wire_Req!$L$2:$M$4,2)+VLOOKUP($E233,Wire_Req!$N$2:$O$3,2)+IF($AA233=200,VLOOKUP($F233,Wire_Req!$P$2:$Q$16,2),IF($AA233=100,VLOOKUP($G233,Wire_Req!$P$2:$Q$16,2),0))</f>
        <v>#N/A</v>
      </c>
      <c r="AA233" s="126" t="e">
        <f>VLOOKUP($E233,Wire_Req!$N$2:$O$3,2)</f>
        <v>#N/A</v>
      </c>
      <c r="AB233" s="126" t="e">
        <f>IF($AA233=200,VLOOKUP($F233,Wire_Req!$P$2:$Q$16,2),IF($AA233=100,VLOOKUP($G233,Wire_Req!$P$2:$Q$16,2),0))</f>
        <v>#N/A</v>
      </c>
      <c r="AG233" s="203">
        <f t="shared" si="34"/>
        <v>662</v>
      </c>
      <c r="AH233" s="126" t="e">
        <f t="shared" si="35"/>
        <v>#N/A</v>
      </c>
      <c r="AI233" s="126" t="e">
        <f t="shared" si="30"/>
        <v>#N/A</v>
      </c>
    </row>
    <row r="234" spans="1:35" x14ac:dyDescent="0.25">
      <c r="A234" s="125"/>
      <c r="B234" s="453"/>
      <c r="C234" s="453"/>
      <c r="D234" s="454"/>
      <c r="E234" s="454"/>
      <c r="F234" s="454"/>
      <c r="G234" s="454"/>
      <c r="H234" s="454"/>
      <c r="I234" s="454"/>
      <c r="J234" s="455"/>
      <c r="K234" s="147" t="str">
        <f t="shared" si="27"/>
        <v/>
      </c>
      <c r="L234" s="148" t="str">
        <f>IF(OR($D234="",$E234=""),"",VLOOKUP($Z234,Fiber_Req!$A$2:$I$24,4))</f>
        <v/>
      </c>
      <c r="M234" s="455"/>
      <c r="N234" s="147" t="str">
        <f t="shared" si="31"/>
        <v/>
      </c>
      <c r="O234" s="205" t="str">
        <f t="shared" si="32"/>
        <v/>
      </c>
      <c r="P234" s="205" t="str">
        <f>IF(OR($D234="",$E234="",AND($F234="",$G234="")),"",VLOOKUP($Z234,Wire_Req!$A$2:$K$24,5))</f>
        <v/>
      </c>
      <c r="Q234" s="205" t="str">
        <f t="shared" si="28"/>
        <v/>
      </c>
      <c r="R234" s="149" t="str">
        <f t="shared" si="29"/>
        <v/>
      </c>
      <c r="S234" s="150" t="str">
        <f t="shared" si="33"/>
        <v/>
      </c>
      <c r="T234" s="151"/>
      <c r="U234" s="453"/>
      <c r="V234" s="152" t="str">
        <f>IF(OR($D234="",$W234=""),"",$W234-VLOOKUP($Z234,Wire_Req!$A$2:$K$24,9))</f>
        <v/>
      </c>
      <c r="W234" s="453"/>
      <c r="X234" s="453"/>
      <c r="Y234" s="151"/>
      <c r="Z234" s="126" t="e">
        <f>VLOOKUP($D234,Wire_Req!$L$2:$M$4,2)+VLOOKUP($E234,Wire_Req!$N$2:$O$3,2)+IF($AA234=200,VLOOKUP($F234,Wire_Req!$P$2:$Q$16,2),IF($AA234=100,VLOOKUP($G234,Wire_Req!$P$2:$Q$16,2),0))</f>
        <v>#N/A</v>
      </c>
      <c r="AA234" s="126" t="e">
        <f>VLOOKUP($E234,Wire_Req!$N$2:$O$3,2)</f>
        <v>#N/A</v>
      </c>
      <c r="AB234" s="126" t="e">
        <f>IF($AA234=200,VLOOKUP($F234,Wire_Req!$P$2:$Q$16,2),IF($AA234=100,VLOOKUP($G234,Wire_Req!$P$2:$Q$16,2),0))</f>
        <v>#N/A</v>
      </c>
      <c r="AG234" s="203">
        <f t="shared" si="34"/>
        <v>662</v>
      </c>
      <c r="AH234" s="126" t="e">
        <f t="shared" si="35"/>
        <v>#N/A</v>
      </c>
      <c r="AI234" s="126" t="e">
        <f t="shared" si="30"/>
        <v>#N/A</v>
      </c>
    </row>
    <row r="235" spans="1:35" x14ac:dyDescent="0.25">
      <c r="A235" s="125"/>
      <c r="B235" s="453"/>
      <c r="C235" s="453"/>
      <c r="D235" s="454"/>
      <c r="E235" s="454"/>
      <c r="F235" s="454"/>
      <c r="G235" s="454"/>
      <c r="H235" s="454"/>
      <c r="I235" s="454"/>
      <c r="J235" s="455"/>
      <c r="K235" s="147" t="str">
        <f t="shared" si="27"/>
        <v/>
      </c>
      <c r="L235" s="148" t="str">
        <f>IF(OR($D235="",$E235=""),"",VLOOKUP($Z235,Fiber_Req!$A$2:$I$24,4))</f>
        <v/>
      </c>
      <c r="M235" s="455"/>
      <c r="N235" s="147" t="str">
        <f t="shared" si="31"/>
        <v/>
      </c>
      <c r="O235" s="205" t="str">
        <f t="shared" si="32"/>
        <v/>
      </c>
      <c r="P235" s="205" t="str">
        <f>IF(OR($D235="",$E235="",AND($F235="",$G235="")),"",VLOOKUP($Z235,Wire_Req!$A$2:$K$24,5))</f>
        <v/>
      </c>
      <c r="Q235" s="205" t="str">
        <f t="shared" si="28"/>
        <v/>
      </c>
      <c r="R235" s="149" t="str">
        <f t="shared" si="29"/>
        <v/>
      </c>
      <c r="S235" s="150" t="str">
        <f t="shared" si="33"/>
        <v/>
      </c>
      <c r="T235" s="151"/>
      <c r="U235" s="453"/>
      <c r="V235" s="152" t="str">
        <f>IF(OR($D235="",$W235=""),"",$W235-VLOOKUP($Z235,Wire_Req!$A$2:$K$24,9))</f>
        <v/>
      </c>
      <c r="W235" s="453"/>
      <c r="X235" s="453"/>
      <c r="Y235" s="151"/>
      <c r="Z235" s="126" t="e">
        <f>VLOOKUP($D235,Wire_Req!$L$2:$M$4,2)+VLOOKUP($E235,Wire_Req!$N$2:$O$3,2)+IF($AA235=200,VLOOKUP($F235,Wire_Req!$P$2:$Q$16,2),IF($AA235=100,VLOOKUP($G235,Wire_Req!$P$2:$Q$16,2),0))</f>
        <v>#N/A</v>
      </c>
      <c r="AA235" s="126" t="e">
        <f>VLOOKUP($E235,Wire_Req!$N$2:$O$3,2)</f>
        <v>#N/A</v>
      </c>
      <c r="AB235" s="126" t="e">
        <f>IF($AA235=200,VLOOKUP($F235,Wire_Req!$P$2:$Q$16,2),IF($AA235=100,VLOOKUP($G235,Wire_Req!$P$2:$Q$16,2),0))</f>
        <v>#N/A</v>
      </c>
      <c r="AG235" s="203">
        <f t="shared" si="34"/>
        <v>662</v>
      </c>
      <c r="AH235" s="126" t="e">
        <f t="shared" si="35"/>
        <v>#N/A</v>
      </c>
      <c r="AI235" s="126" t="e">
        <f t="shared" si="30"/>
        <v>#N/A</v>
      </c>
    </row>
    <row r="236" spans="1:35" x14ac:dyDescent="0.25">
      <c r="A236" s="125"/>
      <c r="B236" s="453"/>
      <c r="C236" s="453"/>
      <c r="D236" s="454"/>
      <c r="E236" s="454"/>
      <c r="F236" s="454"/>
      <c r="G236" s="454"/>
      <c r="H236" s="454"/>
      <c r="I236" s="454"/>
      <c r="J236" s="455"/>
      <c r="K236" s="147" t="str">
        <f t="shared" si="27"/>
        <v/>
      </c>
      <c r="L236" s="148" t="str">
        <f>IF(OR($D236="",$E236=""),"",VLOOKUP($Z236,Fiber_Req!$A$2:$I$24,4))</f>
        <v/>
      </c>
      <c r="M236" s="455"/>
      <c r="N236" s="147" t="str">
        <f t="shared" si="31"/>
        <v/>
      </c>
      <c r="O236" s="205" t="str">
        <f t="shared" si="32"/>
        <v/>
      </c>
      <c r="P236" s="205" t="str">
        <f>IF(OR($D236="",$E236="",AND($F236="",$G236="")),"",VLOOKUP($Z236,Wire_Req!$A$2:$K$24,5))</f>
        <v/>
      </c>
      <c r="Q236" s="205" t="str">
        <f t="shared" si="28"/>
        <v/>
      </c>
      <c r="R236" s="149" t="str">
        <f t="shared" si="29"/>
        <v/>
      </c>
      <c r="S236" s="150" t="str">
        <f t="shared" si="33"/>
        <v/>
      </c>
      <c r="T236" s="151"/>
      <c r="U236" s="453"/>
      <c r="V236" s="152" t="str">
        <f>IF(OR($D236="",$W236=""),"",$W236-VLOOKUP($Z236,Wire_Req!$A$2:$K$24,9))</f>
        <v/>
      </c>
      <c r="W236" s="453"/>
      <c r="X236" s="453"/>
      <c r="Y236" s="151"/>
      <c r="Z236" s="126" t="e">
        <f>VLOOKUP($D236,Wire_Req!$L$2:$M$4,2)+VLOOKUP($E236,Wire_Req!$N$2:$O$3,2)+IF($AA236=200,VLOOKUP($F236,Wire_Req!$P$2:$Q$16,2),IF($AA236=100,VLOOKUP($G236,Wire_Req!$P$2:$Q$16,2),0))</f>
        <v>#N/A</v>
      </c>
      <c r="AA236" s="126" t="e">
        <f>VLOOKUP($E236,Wire_Req!$N$2:$O$3,2)</f>
        <v>#N/A</v>
      </c>
      <c r="AB236" s="126" t="e">
        <f>IF($AA236=200,VLOOKUP($F236,Wire_Req!$P$2:$Q$16,2),IF($AA236=100,VLOOKUP($G236,Wire_Req!$P$2:$Q$16,2),0))</f>
        <v>#N/A</v>
      </c>
      <c r="AG236" s="203">
        <f t="shared" si="34"/>
        <v>662</v>
      </c>
      <c r="AH236" s="126" t="e">
        <f t="shared" si="35"/>
        <v>#N/A</v>
      </c>
      <c r="AI236" s="126" t="e">
        <f t="shared" si="30"/>
        <v>#N/A</v>
      </c>
    </row>
    <row r="237" spans="1:35" x14ac:dyDescent="0.25">
      <c r="A237" s="125"/>
      <c r="B237" s="453"/>
      <c r="C237" s="453"/>
      <c r="D237" s="454"/>
      <c r="E237" s="454"/>
      <c r="F237" s="454"/>
      <c r="G237" s="454"/>
      <c r="H237" s="454"/>
      <c r="I237" s="454"/>
      <c r="J237" s="455"/>
      <c r="K237" s="147" t="str">
        <f t="shared" si="27"/>
        <v/>
      </c>
      <c r="L237" s="148" t="str">
        <f>IF(OR($D237="",$E237=""),"",VLOOKUP($Z237,Fiber_Req!$A$2:$I$24,4))</f>
        <v/>
      </c>
      <c r="M237" s="455"/>
      <c r="N237" s="147" t="str">
        <f t="shared" si="31"/>
        <v/>
      </c>
      <c r="O237" s="205" t="str">
        <f t="shared" si="32"/>
        <v/>
      </c>
      <c r="P237" s="205" t="str">
        <f>IF(OR($D237="",$E237="",AND($F237="",$G237="")),"",VLOOKUP($Z237,Wire_Req!$A$2:$K$24,5))</f>
        <v/>
      </c>
      <c r="Q237" s="205" t="str">
        <f t="shared" si="28"/>
        <v/>
      </c>
      <c r="R237" s="149" t="str">
        <f t="shared" si="29"/>
        <v/>
      </c>
      <c r="S237" s="150" t="str">
        <f t="shared" si="33"/>
        <v/>
      </c>
      <c r="T237" s="151"/>
      <c r="U237" s="453"/>
      <c r="V237" s="152" t="str">
        <f>IF(OR($D237="",$W237=""),"",$W237-VLOOKUP($Z237,Wire_Req!$A$2:$K$24,9))</f>
        <v/>
      </c>
      <c r="W237" s="453"/>
      <c r="X237" s="453"/>
      <c r="Y237" s="151"/>
      <c r="Z237" s="126" t="e">
        <f>VLOOKUP($D237,Wire_Req!$L$2:$M$4,2)+VLOOKUP($E237,Wire_Req!$N$2:$O$3,2)+IF($AA237=200,VLOOKUP($F237,Wire_Req!$P$2:$Q$16,2),IF($AA237=100,VLOOKUP($G237,Wire_Req!$P$2:$Q$16,2),0))</f>
        <v>#N/A</v>
      </c>
      <c r="AA237" s="126" t="e">
        <f>VLOOKUP($E237,Wire_Req!$N$2:$O$3,2)</f>
        <v>#N/A</v>
      </c>
      <c r="AB237" s="126" t="e">
        <f>IF($AA237=200,VLOOKUP($F237,Wire_Req!$P$2:$Q$16,2),IF($AA237=100,VLOOKUP($G237,Wire_Req!$P$2:$Q$16,2),0))</f>
        <v>#N/A</v>
      </c>
      <c r="AG237" s="203">
        <f t="shared" si="34"/>
        <v>662</v>
      </c>
      <c r="AH237" s="126" t="e">
        <f t="shared" si="35"/>
        <v>#N/A</v>
      </c>
      <c r="AI237" s="126" t="e">
        <f t="shared" si="30"/>
        <v>#N/A</v>
      </c>
    </row>
    <row r="238" spans="1:35" x14ac:dyDescent="0.25">
      <c r="A238" s="125"/>
      <c r="B238" s="453"/>
      <c r="C238" s="453"/>
      <c r="D238" s="454"/>
      <c r="E238" s="454"/>
      <c r="F238" s="454"/>
      <c r="G238" s="454"/>
      <c r="H238" s="454"/>
      <c r="I238" s="454"/>
      <c r="J238" s="455"/>
      <c r="K238" s="147" t="str">
        <f t="shared" si="27"/>
        <v/>
      </c>
      <c r="L238" s="148" t="str">
        <f>IF(OR($D238="",$E238=""),"",VLOOKUP($Z238,Fiber_Req!$A$2:$I$24,4))</f>
        <v/>
      </c>
      <c r="M238" s="455"/>
      <c r="N238" s="147" t="str">
        <f t="shared" si="31"/>
        <v/>
      </c>
      <c r="O238" s="205" t="str">
        <f t="shared" si="32"/>
        <v/>
      </c>
      <c r="P238" s="205" t="str">
        <f>IF(OR($D238="",$E238="",AND($F238="",$G238="")),"",VLOOKUP($Z238,Wire_Req!$A$2:$K$24,5))</f>
        <v/>
      </c>
      <c r="Q238" s="205" t="str">
        <f t="shared" si="28"/>
        <v/>
      </c>
      <c r="R238" s="149" t="str">
        <f t="shared" si="29"/>
        <v/>
      </c>
      <c r="S238" s="150" t="str">
        <f t="shared" si="33"/>
        <v/>
      </c>
      <c r="T238" s="151"/>
      <c r="U238" s="453"/>
      <c r="V238" s="152" t="str">
        <f>IF(OR($D238="",$W238=""),"",$W238-VLOOKUP($Z238,Wire_Req!$A$2:$K$24,9))</f>
        <v/>
      </c>
      <c r="W238" s="453"/>
      <c r="X238" s="453"/>
      <c r="Y238" s="151"/>
      <c r="Z238" s="126" t="e">
        <f>VLOOKUP($D238,Wire_Req!$L$2:$M$4,2)+VLOOKUP($E238,Wire_Req!$N$2:$O$3,2)+IF($AA238=200,VLOOKUP($F238,Wire_Req!$P$2:$Q$16,2),IF($AA238=100,VLOOKUP($G238,Wire_Req!$P$2:$Q$16,2),0))</f>
        <v>#N/A</v>
      </c>
      <c r="AA238" s="126" t="e">
        <f>VLOOKUP($E238,Wire_Req!$N$2:$O$3,2)</f>
        <v>#N/A</v>
      </c>
      <c r="AB238" s="126" t="e">
        <f>IF($AA238=200,VLOOKUP($F238,Wire_Req!$P$2:$Q$16,2),IF($AA238=100,VLOOKUP($G238,Wire_Req!$P$2:$Q$16,2),0))</f>
        <v>#N/A</v>
      </c>
      <c r="AG238" s="203">
        <f t="shared" si="34"/>
        <v>662</v>
      </c>
      <c r="AH238" s="126" t="e">
        <f t="shared" si="35"/>
        <v>#N/A</v>
      </c>
      <c r="AI238" s="126" t="e">
        <f t="shared" si="30"/>
        <v>#N/A</v>
      </c>
    </row>
    <row r="239" spans="1:35" x14ac:dyDescent="0.25">
      <c r="A239" s="125"/>
      <c r="B239" s="453"/>
      <c r="C239" s="453"/>
      <c r="D239" s="454"/>
      <c r="E239" s="454"/>
      <c r="F239" s="454"/>
      <c r="G239" s="454"/>
      <c r="H239" s="454"/>
      <c r="I239" s="454"/>
      <c r="J239" s="455"/>
      <c r="K239" s="147" t="str">
        <f t="shared" si="27"/>
        <v/>
      </c>
      <c r="L239" s="148" t="str">
        <f>IF(OR($D239="",$E239=""),"",VLOOKUP($Z239,Fiber_Req!$A$2:$I$24,4))</f>
        <v/>
      </c>
      <c r="M239" s="455"/>
      <c r="N239" s="147" t="str">
        <f t="shared" si="31"/>
        <v/>
      </c>
      <c r="O239" s="205" t="str">
        <f t="shared" si="32"/>
        <v/>
      </c>
      <c r="P239" s="205" t="str">
        <f>IF(OR($D239="",$E239="",AND($F239="",$G239="")),"",VLOOKUP($Z239,Wire_Req!$A$2:$K$24,5))</f>
        <v/>
      </c>
      <c r="Q239" s="205" t="str">
        <f t="shared" si="28"/>
        <v/>
      </c>
      <c r="R239" s="149" t="str">
        <f t="shared" si="29"/>
        <v/>
      </c>
      <c r="S239" s="150" t="str">
        <f t="shared" si="33"/>
        <v/>
      </c>
      <c r="T239" s="151"/>
      <c r="U239" s="453"/>
      <c r="V239" s="152" t="str">
        <f>IF(OR($D239="",$W239=""),"",$W239-VLOOKUP($Z239,Wire_Req!$A$2:$K$24,9))</f>
        <v/>
      </c>
      <c r="W239" s="453"/>
      <c r="X239" s="453"/>
      <c r="Y239" s="151"/>
      <c r="Z239" s="126" t="e">
        <f>VLOOKUP($D239,Wire_Req!$L$2:$M$4,2)+VLOOKUP($E239,Wire_Req!$N$2:$O$3,2)+IF($AA239=200,VLOOKUP($F239,Wire_Req!$P$2:$Q$16,2),IF($AA239=100,VLOOKUP($G239,Wire_Req!$P$2:$Q$16,2),0))</f>
        <v>#N/A</v>
      </c>
      <c r="AA239" s="126" t="e">
        <f>VLOOKUP($E239,Wire_Req!$N$2:$O$3,2)</f>
        <v>#N/A</v>
      </c>
      <c r="AB239" s="126" t="e">
        <f>IF($AA239=200,VLOOKUP($F239,Wire_Req!$P$2:$Q$16,2),IF($AA239=100,VLOOKUP($G239,Wire_Req!$P$2:$Q$16,2),0))</f>
        <v>#N/A</v>
      </c>
      <c r="AG239" s="203">
        <f t="shared" si="34"/>
        <v>662</v>
      </c>
      <c r="AH239" s="126" t="e">
        <f t="shared" si="35"/>
        <v>#N/A</v>
      </c>
      <c r="AI239" s="126" t="e">
        <f t="shared" si="30"/>
        <v>#N/A</v>
      </c>
    </row>
    <row r="240" spans="1:35" x14ac:dyDescent="0.25">
      <c r="A240" s="125"/>
      <c r="B240" s="453"/>
      <c r="C240" s="453"/>
      <c r="D240" s="454"/>
      <c r="E240" s="454"/>
      <c r="F240" s="454"/>
      <c r="G240" s="454"/>
      <c r="H240" s="454"/>
      <c r="I240" s="454"/>
      <c r="J240" s="455"/>
      <c r="K240" s="147" t="str">
        <f t="shared" si="27"/>
        <v/>
      </c>
      <c r="L240" s="148" t="str">
        <f>IF(OR($D240="",$E240=""),"",VLOOKUP($Z240,Fiber_Req!$A$2:$I$24,4))</f>
        <v/>
      </c>
      <c r="M240" s="455"/>
      <c r="N240" s="147" t="str">
        <f t="shared" si="31"/>
        <v/>
      </c>
      <c r="O240" s="205" t="str">
        <f t="shared" si="32"/>
        <v/>
      </c>
      <c r="P240" s="205" t="str">
        <f>IF(OR($D240="",$E240="",AND($F240="",$G240="")),"",VLOOKUP($Z240,Wire_Req!$A$2:$K$24,5))</f>
        <v/>
      </c>
      <c r="Q240" s="205" t="str">
        <f t="shared" si="28"/>
        <v/>
      </c>
      <c r="R240" s="149" t="str">
        <f t="shared" si="29"/>
        <v/>
      </c>
      <c r="S240" s="150" t="str">
        <f t="shared" si="33"/>
        <v/>
      </c>
      <c r="T240" s="151"/>
      <c r="U240" s="453"/>
      <c r="V240" s="152" t="str">
        <f>IF(OR($D240="",$W240=""),"",$W240-VLOOKUP($Z240,Wire_Req!$A$2:$K$24,9))</f>
        <v/>
      </c>
      <c r="W240" s="453"/>
      <c r="X240" s="453"/>
      <c r="Y240" s="151"/>
      <c r="Z240" s="126" t="e">
        <f>VLOOKUP($D240,Wire_Req!$L$2:$M$4,2)+VLOOKUP($E240,Wire_Req!$N$2:$O$3,2)+IF($AA240=200,VLOOKUP($F240,Wire_Req!$P$2:$Q$16,2),IF($AA240=100,VLOOKUP($G240,Wire_Req!$P$2:$Q$16,2),0))</f>
        <v>#N/A</v>
      </c>
      <c r="AA240" s="126" t="e">
        <f>VLOOKUP($E240,Wire_Req!$N$2:$O$3,2)</f>
        <v>#N/A</v>
      </c>
      <c r="AB240" s="126" t="e">
        <f>IF($AA240=200,VLOOKUP($F240,Wire_Req!$P$2:$Q$16,2),IF($AA240=100,VLOOKUP($G240,Wire_Req!$P$2:$Q$16,2),0))</f>
        <v>#N/A</v>
      </c>
      <c r="AG240" s="203">
        <f t="shared" si="34"/>
        <v>662</v>
      </c>
      <c r="AH240" s="126" t="e">
        <f t="shared" si="35"/>
        <v>#N/A</v>
      </c>
      <c r="AI240" s="126" t="e">
        <f t="shared" si="30"/>
        <v>#N/A</v>
      </c>
    </row>
    <row r="241" spans="1:35" x14ac:dyDescent="0.25">
      <c r="A241" s="125"/>
      <c r="B241" s="453"/>
      <c r="C241" s="453"/>
      <c r="D241" s="454"/>
      <c r="E241" s="454"/>
      <c r="F241" s="454"/>
      <c r="G241" s="454"/>
      <c r="H241" s="454"/>
      <c r="I241" s="454"/>
      <c r="J241" s="455"/>
      <c r="K241" s="147" t="str">
        <f t="shared" si="27"/>
        <v/>
      </c>
      <c r="L241" s="148" t="str">
        <f>IF(OR($D241="",$E241=""),"",VLOOKUP($Z241,Fiber_Req!$A$2:$I$24,4))</f>
        <v/>
      </c>
      <c r="M241" s="455"/>
      <c r="N241" s="147" t="str">
        <f t="shared" si="31"/>
        <v/>
      </c>
      <c r="O241" s="205" t="str">
        <f t="shared" si="32"/>
        <v/>
      </c>
      <c r="P241" s="205" t="str">
        <f>IF(OR($D241="",$E241="",AND($F241="",$G241="")),"",VLOOKUP($Z241,Wire_Req!$A$2:$K$24,5))</f>
        <v/>
      </c>
      <c r="Q241" s="205" t="str">
        <f t="shared" si="28"/>
        <v/>
      </c>
      <c r="R241" s="149" t="str">
        <f t="shared" si="29"/>
        <v/>
      </c>
      <c r="S241" s="150" t="str">
        <f t="shared" si="33"/>
        <v/>
      </c>
      <c r="T241" s="151"/>
      <c r="U241" s="453"/>
      <c r="V241" s="152" t="str">
        <f>IF(OR($D241="",$W241=""),"",$W241-VLOOKUP($Z241,Wire_Req!$A$2:$K$24,9))</f>
        <v/>
      </c>
      <c r="W241" s="453"/>
      <c r="X241" s="453"/>
      <c r="Y241" s="151"/>
      <c r="Z241" s="126" t="e">
        <f>VLOOKUP($D241,Wire_Req!$L$2:$M$4,2)+VLOOKUP($E241,Wire_Req!$N$2:$O$3,2)+IF($AA241=200,VLOOKUP($F241,Wire_Req!$P$2:$Q$16,2),IF($AA241=100,VLOOKUP($G241,Wire_Req!$P$2:$Q$16,2),0))</f>
        <v>#N/A</v>
      </c>
      <c r="AA241" s="126" t="e">
        <f>VLOOKUP($E241,Wire_Req!$N$2:$O$3,2)</f>
        <v>#N/A</v>
      </c>
      <c r="AB241" s="126" t="e">
        <f>IF($AA241=200,VLOOKUP($F241,Wire_Req!$P$2:$Q$16,2),IF($AA241=100,VLOOKUP($G241,Wire_Req!$P$2:$Q$16,2),0))</f>
        <v>#N/A</v>
      </c>
      <c r="AG241" s="203">
        <f t="shared" si="34"/>
        <v>662</v>
      </c>
      <c r="AH241" s="126" t="e">
        <f t="shared" si="35"/>
        <v>#N/A</v>
      </c>
      <c r="AI241" s="126" t="e">
        <f t="shared" si="30"/>
        <v>#N/A</v>
      </c>
    </row>
    <row r="242" spans="1:35" x14ac:dyDescent="0.25">
      <c r="A242" s="125"/>
      <c r="B242" s="453"/>
      <c r="C242" s="453"/>
      <c r="D242" s="454"/>
      <c r="E242" s="454"/>
      <c r="F242" s="454"/>
      <c r="G242" s="454"/>
      <c r="H242" s="454"/>
      <c r="I242" s="454"/>
      <c r="J242" s="455"/>
      <c r="K242" s="147" t="str">
        <f t="shared" si="27"/>
        <v/>
      </c>
      <c r="L242" s="148" t="str">
        <f>IF(OR($D242="",$E242=""),"",VLOOKUP($Z242,Fiber_Req!$A$2:$I$24,4))</f>
        <v/>
      </c>
      <c r="M242" s="455"/>
      <c r="N242" s="147" t="str">
        <f t="shared" si="31"/>
        <v/>
      </c>
      <c r="O242" s="205" t="str">
        <f t="shared" si="32"/>
        <v/>
      </c>
      <c r="P242" s="205" t="str">
        <f>IF(OR($D242="",$E242="",AND($F242="",$G242="")),"",VLOOKUP($Z242,Wire_Req!$A$2:$K$24,5))</f>
        <v/>
      </c>
      <c r="Q242" s="205" t="str">
        <f t="shared" si="28"/>
        <v/>
      </c>
      <c r="R242" s="149" t="str">
        <f t="shared" si="29"/>
        <v/>
      </c>
      <c r="S242" s="150" t="str">
        <f t="shared" si="33"/>
        <v/>
      </c>
      <c r="T242" s="151"/>
      <c r="U242" s="453"/>
      <c r="V242" s="152" t="str">
        <f>IF(OR($D242="",$W242=""),"",$W242-VLOOKUP($Z242,Wire_Req!$A$2:$K$24,9))</f>
        <v/>
      </c>
      <c r="W242" s="453"/>
      <c r="X242" s="453"/>
      <c r="Y242" s="151"/>
      <c r="Z242" s="126" t="e">
        <f>VLOOKUP($D242,Wire_Req!$L$2:$M$4,2)+VLOOKUP($E242,Wire_Req!$N$2:$O$3,2)+IF($AA242=200,VLOOKUP($F242,Wire_Req!$P$2:$Q$16,2),IF($AA242=100,VLOOKUP($G242,Wire_Req!$P$2:$Q$16,2),0))</f>
        <v>#N/A</v>
      </c>
      <c r="AA242" s="126" t="e">
        <f>VLOOKUP($E242,Wire_Req!$N$2:$O$3,2)</f>
        <v>#N/A</v>
      </c>
      <c r="AB242" s="126" t="e">
        <f>IF($AA242=200,VLOOKUP($F242,Wire_Req!$P$2:$Q$16,2),IF($AA242=100,VLOOKUP($G242,Wire_Req!$P$2:$Q$16,2),0))</f>
        <v>#N/A</v>
      </c>
      <c r="AG242" s="203">
        <f t="shared" si="34"/>
        <v>662</v>
      </c>
      <c r="AH242" s="126" t="e">
        <f t="shared" si="35"/>
        <v>#N/A</v>
      </c>
      <c r="AI242" s="126" t="e">
        <f t="shared" si="30"/>
        <v>#N/A</v>
      </c>
    </row>
    <row r="243" spans="1:35" x14ac:dyDescent="0.25">
      <c r="A243" s="125"/>
      <c r="B243" s="453"/>
      <c r="C243" s="453"/>
      <c r="D243" s="454"/>
      <c r="E243" s="454"/>
      <c r="F243" s="454"/>
      <c r="G243" s="454"/>
      <c r="H243" s="454"/>
      <c r="I243" s="454"/>
      <c r="J243" s="455"/>
      <c r="K243" s="147" t="str">
        <f t="shared" si="27"/>
        <v/>
      </c>
      <c r="L243" s="148" t="str">
        <f>IF(OR($D243="",$E243=""),"",VLOOKUP($Z243,Fiber_Req!$A$2:$I$24,4))</f>
        <v/>
      </c>
      <c r="M243" s="455"/>
      <c r="N243" s="147" t="str">
        <f t="shared" si="31"/>
        <v/>
      </c>
      <c r="O243" s="205" t="str">
        <f t="shared" si="32"/>
        <v/>
      </c>
      <c r="P243" s="205" t="str">
        <f>IF(OR($D243="",$E243="",AND($F243="",$G243="")),"",VLOOKUP($Z243,Wire_Req!$A$2:$K$24,5))</f>
        <v/>
      </c>
      <c r="Q243" s="205" t="str">
        <f t="shared" si="28"/>
        <v/>
      </c>
      <c r="R243" s="149" t="str">
        <f t="shared" si="29"/>
        <v/>
      </c>
      <c r="S243" s="150" t="str">
        <f t="shared" si="33"/>
        <v/>
      </c>
      <c r="T243" s="151"/>
      <c r="U243" s="453"/>
      <c r="V243" s="152" t="str">
        <f>IF(OR($D243="",$W243=""),"",$W243-VLOOKUP($Z243,Wire_Req!$A$2:$K$24,9))</f>
        <v/>
      </c>
      <c r="W243" s="453"/>
      <c r="X243" s="453"/>
      <c r="Y243" s="151"/>
      <c r="Z243" s="126" t="e">
        <f>VLOOKUP($D243,Wire_Req!$L$2:$M$4,2)+VLOOKUP($E243,Wire_Req!$N$2:$O$3,2)+IF($AA243=200,VLOOKUP($F243,Wire_Req!$P$2:$Q$16,2),IF($AA243=100,VLOOKUP($G243,Wire_Req!$P$2:$Q$16,2),0))</f>
        <v>#N/A</v>
      </c>
      <c r="AA243" s="126" t="e">
        <f>VLOOKUP($E243,Wire_Req!$N$2:$O$3,2)</f>
        <v>#N/A</v>
      </c>
      <c r="AB243" s="126" t="e">
        <f>IF($AA243=200,VLOOKUP($F243,Wire_Req!$P$2:$Q$16,2),IF($AA243=100,VLOOKUP($G243,Wire_Req!$P$2:$Q$16,2),0))</f>
        <v>#N/A</v>
      </c>
      <c r="AG243" s="203">
        <f t="shared" si="34"/>
        <v>662</v>
      </c>
      <c r="AH243" s="126" t="e">
        <f t="shared" si="35"/>
        <v>#N/A</v>
      </c>
      <c r="AI243" s="126" t="e">
        <f t="shared" si="30"/>
        <v>#N/A</v>
      </c>
    </row>
    <row r="244" spans="1:35" x14ac:dyDescent="0.25">
      <c r="A244" s="125"/>
      <c r="B244" s="453"/>
      <c r="C244" s="453"/>
      <c r="D244" s="454"/>
      <c r="E244" s="454"/>
      <c r="F244" s="454"/>
      <c r="G244" s="454"/>
      <c r="H244" s="454"/>
      <c r="I244" s="454"/>
      <c r="J244" s="455"/>
      <c r="K244" s="147" t="str">
        <f t="shared" si="27"/>
        <v/>
      </c>
      <c r="L244" s="148" t="str">
        <f>IF(OR($D244="",$E244=""),"",VLOOKUP($Z244,Fiber_Req!$A$2:$I$24,4))</f>
        <v/>
      </c>
      <c r="M244" s="455"/>
      <c r="N244" s="147" t="str">
        <f t="shared" si="31"/>
        <v/>
      </c>
      <c r="O244" s="205" t="str">
        <f t="shared" si="32"/>
        <v/>
      </c>
      <c r="P244" s="205" t="str">
        <f>IF(OR($D244="",$E244="",AND($F244="",$G244="")),"",VLOOKUP($Z244,Wire_Req!$A$2:$K$24,5))</f>
        <v/>
      </c>
      <c r="Q244" s="205" t="str">
        <f t="shared" si="28"/>
        <v/>
      </c>
      <c r="R244" s="149" t="str">
        <f t="shared" si="29"/>
        <v/>
      </c>
      <c r="S244" s="150" t="str">
        <f t="shared" si="33"/>
        <v/>
      </c>
      <c r="T244" s="151"/>
      <c r="U244" s="453"/>
      <c r="V244" s="152" t="str">
        <f>IF(OR($D244="",$W244=""),"",$W244-VLOOKUP($Z244,Wire_Req!$A$2:$K$24,9))</f>
        <v/>
      </c>
      <c r="W244" s="453"/>
      <c r="X244" s="453"/>
      <c r="Y244" s="151"/>
      <c r="Z244" s="126" t="e">
        <f>VLOOKUP($D244,Wire_Req!$L$2:$M$4,2)+VLOOKUP($E244,Wire_Req!$N$2:$O$3,2)+IF($AA244=200,VLOOKUP($F244,Wire_Req!$P$2:$Q$16,2),IF($AA244=100,VLOOKUP($G244,Wire_Req!$P$2:$Q$16,2),0))</f>
        <v>#N/A</v>
      </c>
      <c r="AA244" s="126" t="e">
        <f>VLOOKUP($E244,Wire_Req!$N$2:$O$3,2)</f>
        <v>#N/A</v>
      </c>
      <c r="AB244" s="126" t="e">
        <f>IF($AA244=200,VLOOKUP($F244,Wire_Req!$P$2:$Q$16,2),IF($AA244=100,VLOOKUP($G244,Wire_Req!$P$2:$Q$16,2),0))</f>
        <v>#N/A</v>
      </c>
      <c r="AG244" s="203">
        <f t="shared" si="34"/>
        <v>662</v>
      </c>
      <c r="AH244" s="126" t="e">
        <f t="shared" si="35"/>
        <v>#N/A</v>
      </c>
      <c r="AI244" s="126" t="e">
        <f t="shared" si="30"/>
        <v>#N/A</v>
      </c>
    </row>
    <row r="245" spans="1:35" x14ac:dyDescent="0.25">
      <c r="A245" s="125"/>
      <c r="B245" s="453"/>
      <c r="C245" s="453"/>
      <c r="D245" s="454"/>
      <c r="E245" s="454"/>
      <c r="F245" s="454"/>
      <c r="G245" s="454"/>
      <c r="H245" s="454"/>
      <c r="I245" s="454"/>
      <c r="J245" s="455"/>
      <c r="K245" s="147" t="str">
        <f t="shared" si="27"/>
        <v/>
      </c>
      <c r="L245" s="148" t="str">
        <f>IF(OR($D245="",$E245=""),"",VLOOKUP($Z245,Fiber_Req!$A$2:$I$24,4))</f>
        <v/>
      </c>
      <c r="M245" s="455"/>
      <c r="N245" s="147" t="str">
        <f t="shared" si="31"/>
        <v/>
      </c>
      <c r="O245" s="205" t="str">
        <f t="shared" si="32"/>
        <v/>
      </c>
      <c r="P245" s="205" t="str">
        <f>IF(OR($D245="",$E245="",AND($F245="",$G245="")),"",VLOOKUP($Z245,Wire_Req!$A$2:$K$24,5))</f>
        <v/>
      </c>
      <c r="Q245" s="205" t="str">
        <f t="shared" si="28"/>
        <v/>
      </c>
      <c r="R245" s="149" t="str">
        <f t="shared" si="29"/>
        <v/>
      </c>
      <c r="S245" s="150" t="str">
        <f t="shared" si="33"/>
        <v/>
      </c>
      <c r="T245" s="151"/>
      <c r="U245" s="453"/>
      <c r="V245" s="152" t="str">
        <f>IF(OR($D245="",$W245=""),"",$W245-VLOOKUP($Z245,Wire_Req!$A$2:$K$24,9))</f>
        <v/>
      </c>
      <c r="W245" s="453"/>
      <c r="X245" s="453"/>
      <c r="Y245" s="151"/>
      <c r="Z245" s="126" t="e">
        <f>VLOOKUP($D245,Wire_Req!$L$2:$M$4,2)+VLOOKUP($E245,Wire_Req!$N$2:$O$3,2)+IF($AA245=200,VLOOKUP($F245,Wire_Req!$P$2:$Q$16,2),IF($AA245=100,VLOOKUP($G245,Wire_Req!$P$2:$Q$16,2),0))</f>
        <v>#N/A</v>
      </c>
      <c r="AA245" s="126" t="e">
        <f>VLOOKUP($E245,Wire_Req!$N$2:$O$3,2)</f>
        <v>#N/A</v>
      </c>
      <c r="AB245" s="126" t="e">
        <f>IF($AA245=200,VLOOKUP($F245,Wire_Req!$P$2:$Q$16,2),IF($AA245=100,VLOOKUP($G245,Wire_Req!$P$2:$Q$16,2),0))</f>
        <v>#N/A</v>
      </c>
      <c r="AG245" s="203">
        <f t="shared" si="34"/>
        <v>662</v>
      </c>
      <c r="AH245" s="126" t="e">
        <f t="shared" si="35"/>
        <v>#N/A</v>
      </c>
      <c r="AI245" s="126" t="e">
        <f t="shared" si="30"/>
        <v>#N/A</v>
      </c>
    </row>
    <row r="246" spans="1:35" x14ac:dyDescent="0.25">
      <c r="A246" s="125"/>
      <c r="B246" s="453"/>
      <c r="C246" s="453"/>
      <c r="D246" s="454"/>
      <c r="E246" s="454"/>
      <c r="F246" s="454"/>
      <c r="G246" s="454"/>
      <c r="H246" s="454"/>
      <c r="I246" s="454"/>
      <c r="J246" s="455"/>
      <c r="K246" s="147" t="str">
        <f t="shared" si="27"/>
        <v/>
      </c>
      <c r="L246" s="148" t="str">
        <f>IF(OR($D246="",$E246=""),"",VLOOKUP($Z246,Fiber_Req!$A$2:$I$24,4))</f>
        <v/>
      </c>
      <c r="M246" s="455"/>
      <c r="N246" s="147" t="str">
        <f t="shared" si="31"/>
        <v/>
      </c>
      <c r="O246" s="205" t="str">
        <f t="shared" si="32"/>
        <v/>
      </c>
      <c r="P246" s="205" t="str">
        <f>IF(OR($D246="",$E246="",AND($F246="",$G246="")),"",VLOOKUP($Z246,Wire_Req!$A$2:$K$24,5))</f>
        <v/>
      </c>
      <c r="Q246" s="205" t="str">
        <f t="shared" si="28"/>
        <v/>
      </c>
      <c r="R246" s="149" t="str">
        <f t="shared" si="29"/>
        <v/>
      </c>
      <c r="S246" s="150" t="str">
        <f t="shared" si="33"/>
        <v/>
      </c>
      <c r="T246" s="151"/>
      <c r="U246" s="453"/>
      <c r="V246" s="152" t="str">
        <f>IF(OR($D246="",$W246=""),"",$W246-VLOOKUP($Z246,Wire_Req!$A$2:$K$24,9))</f>
        <v/>
      </c>
      <c r="W246" s="453"/>
      <c r="X246" s="453"/>
      <c r="Y246" s="151"/>
      <c r="Z246" s="126" t="e">
        <f>VLOOKUP($D246,Wire_Req!$L$2:$M$4,2)+VLOOKUP($E246,Wire_Req!$N$2:$O$3,2)+IF($AA246=200,VLOOKUP($F246,Wire_Req!$P$2:$Q$16,2),IF($AA246=100,VLOOKUP($G246,Wire_Req!$P$2:$Q$16,2),0))</f>
        <v>#N/A</v>
      </c>
      <c r="AA246" s="126" t="e">
        <f>VLOOKUP($E246,Wire_Req!$N$2:$O$3,2)</f>
        <v>#N/A</v>
      </c>
      <c r="AB246" s="126" t="e">
        <f>IF($AA246=200,VLOOKUP($F246,Wire_Req!$P$2:$Q$16,2),IF($AA246=100,VLOOKUP($G246,Wire_Req!$P$2:$Q$16,2),0))</f>
        <v>#N/A</v>
      </c>
      <c r="AG246" s="203">
        <f t="shared" si="34"/>
        <v>662</v>
      </c>
      <c r="AH246" s="126" t="e">
        <f t="shared" si="35"/>
        <v>#N/A</v>
      </c>
      <c r="AI246" s="126" t="e">
        <f t="shared" si="30"/>
        <v>#N/A</v>
      </c>
    </row>
    <row r="247" spans="1:35" x14ac:dyDescent="0.25">
      <c r="A247" s="125"/>
      <c r="B247" s="453"/>
      <c r="C247" s="453"/>
      <c r="D247" s="454"/>
      <c r="E247" s="454"/>
      <c r="F247" s="454"/>
      <c r="G247" s="454"/>
      <c r="H247" s="454"/>
      <c r="I247" s="454"/>
      <c r="J247" s="455"/>
      <c r="K247" s="147" t="str">
        <f t="shared" si="27"/>
        <v/>
      </c>
      <c r="L247" s="148" t="str">
        <f>IF(OR($D247="",$E247=""),"",VLOOKUP($Z247,Fiber_Req!$A$2:$I$24,4))</f>
        <v/>
      </c>
      <c r="M247" s="455"/>
      <c r="N247" s="147" t="str">
        <f t="shared" si="31"/>
        <v/>
      </c>
      <c r="O247" s="205" t="str">
        <f t="shared" si="32"/>
        <v/>
      </c>
      <c r="P247" s="205" t="str">
        <f>IF(OR($D247="",$E247="",AND($F247="",$G247="")),"",VLOOKUP($Z247,Wire_Req!$A$2:$K$24,5))</f>
        <v/>
      </c>
      <c r="Q247" s="205" t="str">
        <f t="shared" si="28"/>
        <v/>
      </c>
      <c r="R247" s="149" t="str">
        <f t="shared" si="29"/>
        <v/>
      </c>
      <c r="S247" s="150" t="str">
        <f t="shared" si="33"/>
        <v/>
      </c>
      <c r="T247" s="151"/>
      <c r="U247" s="453"/>
      <c r="V247" s="152" t="str">
        <f>IF(OR($D247="",$W247=""),"",$W247-VLOOKUP($Z247,Wire_Req!$A$2:$K$24,9))</f>
        <v/>
      </c>
      <c r="W247" s="453"/>
      <c r="X247" s="453"/>
      <c r="Y247" s="151"/>
      <c r="Z247" s="126" t="e">
        <f>VLOOKUP($D247,Wire_Req!$L$2:$M$4,2)+VLOOKUP($E247,Wire_Req!$N$2:$O$3,2)+IF($AA247=200,VLOOKUP($F247,Wire_Req!$P$2:$Q$16,2),IF($AA247=100,VLOOKUP($G247,Wire_Req!$P$2:$Q$16,2),0))</f>
        <v>#N/A</v>
      </c>
      <c r="AA247" s="126" t="e">
        <f>VLOOKUP($E247,Wire_Req!$N$2:$O$3,2)</f>
        <v>#N/A</v>
      </c>
      <c r="AB247" s="126" t="e">
        <f>IF($AA247=200,VLOOKUP($F247,Wire_Req!$P$2:$Q$16,2),IF($AA247=100,VLOOKUP($G247,Wire_Req!$P$2:$Q$16,2),0))</f>
        <v>#N/A</v>
      </c>
      <c r="AG247" s="203">
        <f t="shared" si="34"/>
        <v>662</v>
      </c>
      <c r="AH247" s="126" t="e">
        <f t="shared" si="35"/>
        <v>#N/A</v>
      </c>
      <c r="AI247" s="126" t="e">
        <f t="shared" si="30"/>
        <v>#N/A</v>
      </c>
    </row>
    <row r="248" spans="1:35" x14ac:dyDescent="0.25">
      <c r="A248" s="125"/>
      <c r="B248" s="453"/>
      <c r="C248" s="453"/>
      <c r="D248" s="454"/>
      <c r="E248" s="454"/>
      <c r="F248" s="454"/>
      <c r="G248" s="454"/>
      <c r="H248" s="454"/>
      <c r="I248" s="454"/>
      <c r="J248" s="455"/>
      <c r="K248" s="147" t="str">
        <f t="shared" si="27"/>
        <v/>
      </c>
      <c r="L248" s="148" t="str">
        <f>IF(OR($D248="",$E248=""),"",VLOOKUP($Z248,Fiber_Req!$A$2:$I$24,4))</f>
        <v/>
      </c>
      <c r="M248" s="455"/>
      <c r="N248" s="147" t="str">
        <f t="shared" si="31"/>
        <v/>
      </c>
      <c r="O248" s="205" t="str">
        <f t="shared" si="32"/>
        <v/>
      </c>
      <c r="P248" s="205" t="str">
        <f>IF(OR($D248="",$E248="",AND($F248="",$G248="")),"",VLOOKUP($Z248,Wire_Req!$A$2:$K$24,5))</f>
        <v/>
      </c>
      <c r="Q248" s="205" t="str">
        <f t="shared" si="28"/>
        <v/>
      </c>
      <c r="R248" s="149" t="str">
        <f t="shared" si="29"/>
        <v/>
      </c>
      <c r="S248" s="150" t="str">
        <f t="shared" si="33"/>
        <v/>
      </c>
      <c r="T248" s="151"/>
      <c r="U248" s="453"/>
      <c r="V248" s="152" t="str">
        <f>IF(OR($D248="",$W248=""),"",$W248-VLOOKUP($Z248,Wire_Req!$A$2:$K$24,9))</f>
        <v/>
      </c>
      <c r="W248" s="453"/>
      <c r="X248" s="453"/>
      <c r="Y248" s="151"/>
      <c r="Z248" s="126" t="e">
        <f>VLOOKUP($D248,Wire_Req!$L$2:$M$4,2)+VLOOKUP($E248,Wire_Req!$N$2:$O$3,2)+IF($AA248=200,VLOOKUP($F248,Wire_Req!$P$2:$Q$16,2),IF($AA248=100,VLOOKUP($G248,Wire_Req!$P$2:$Q$16,2),0))</f>
        <v>#N/A</v>
      </c>
      <c r="AA248" s="126" t="e">
        <f>VLOOKUP($E248,Wire_Req!$N$2:$O$3,2)</f>
        <v>#N/A</v>
      </c>
      <c r="AB248" s="126" t="e">
        <f>IF($AA248=200,VLOOKUP($F248,Wire_Req!$P$2:$Q$16,2),IF($AA248=100,VLOOKUP($G248,Wire_Req!$P$2:$Q$16,2),0))</f>
        <v>#N/A</v>
      </c>
      <c r="AG248" s="203">
        <f t="shared" si="34"/>
        <v>662</v>
      </c>
      <c r="AH248" s="126" t="e">
        <f t="shared" si="35"/>
        <v>#N/A</v>
      </c>
      <c r="AI248" s="126" t="e">
        <f t="shared" si="30"/>
        <v>#N/A</v>
      </c>
    </row>
    <row r="249" spans="1:35" x14ac:dyDescent="0.25">
      <c r="A249" s="125"/>
      <c r="B249" s="453"/>
      <c r="C249" s="453"/>
      <c r="D249" s="454"/>
      <c r="E249" s="454"/>
      <c r="F249" s="454"/>
      <c r="G249" s="454"/>
      <c r="H249" s="454"/>
      <c r="I249" s="454"/>
      <c r="J249" s="455"/>
      <c r="K249" s="147" t="str">
        <f t="shared" si="27"/>
        <v/>
      </c>
      <c r="L249" s="148" t="str">
        <f>IF(OR($D249="",$E249=""),"",VLOOKUP($Z249,Fiber_Req!$A$2:$I$24,4))</f>
        <v/>
      </c>
      <c r="M249" s="455"/>
      <c r="N249" s="147" t="str">
        <f t="shared" si="31"/>
        <v/>
      </c>
      <c r="O249" s="205" t="str">
        <f t="shared" si="32"/>
        <v/>
      </c>
      <c r="P249" s="205" t="str">
        <f>IF(OR($D249="",$E249="",AND($F249="",$G249="")),"",VLOOKUP($Z249,Wire_Req!$A$2:$K$24,5))</f>
        <v/>
      </c>
      <c r="Q249" s="205" t="str">
        <f t="shared" si="28"/>
        <v/>
      </c>
      <c r="R249" s="149" t="str">
        <f t="shared" si="29"/>
        <v/>
      </c>
      <c r="S249" s="150" t="str">
        <f t="shared" si="33"/>
        <v/>
      </c>
      <c r="T249" s="151"/>
      <c r="U249" s="453"/>
      <c r="V249" s="152" t="str">
        <f>IF(OR($D249="",$W249=""),"",$W249-VLOOKUP($Z249,Wire_Req!$A$2:$K$24,9))</f>
        <v/>
      </c>
      <c r="W249" s="453"/>
      <c r="X249" s="453"/>
      <c r="Y249" s="151"/>
      <c r="Z249" s="126" t="e">
        <f>VLOOKUP($D249,Wire_Req!$L$2:$M$4,2)+VLOOKUP($E249,Wire_Req!$N$2:$O$3,2)+IF($AA249=200,VLOOKUP($F249,Wire_Req!$P$2:$Q$16,2),IF($AA249=100,VLOOKUP($G249,Wire_Req!$P$2:$Q$16,2),0))</f>
        <v>#N/A</v>
      </c>
      <c r="AA249" s="126" t="e">
        <f>VLOOKUP($E249,Wire_Req!$N$2:$O$3,2)</f>
        <v>#N/A</v>
      </c>
      <c r="AB249" s="126" t="e">
        <f>IF($AA249=200,VLOOKUP($F249,Wire_Req!$P$2:$Q$16,2),IF($AA249=100,VLOOKUP($G249,Wire_Req!$P$2:$Q$16,2),0))</f>
        <v>#N/A</v>
      </c>
      <c r="AG249" s="203">
        <f t="shared" si="34"/>
        <v>662</v>
      </c>
      <c r="AH249" s="126" t="e">
        <f t="shared" si="35"/>
        <v>#N/A</v>
      </c>
      <c r="AI249" s="126" t="e">
        <f t="shared" si="30"/>
        <v>#N/A</v>
      </c>
    </row>
    <row r="250" spans="1:35" x14ac:dyDescent="0.25">
      <c r="A250" s="125"/>
      <c r="B250" s="453"/>
      <c r="C250" s="453"/>
      <c r="D250" s="454"/>
      <c r="E250" s="454"/>
      <c r="F250" s="454"/>
      <c r="G250" s="454"/>
      <c r="H250" s="454"/>
      <c r="I250" s="454"/>
      <c r="J250" s="455"/>
      <c r="K250" s="147" t="str">
        <f t="shared" si="27"/>
        <v/>
      </c>
      <c r="L250" s="148" t="str">
        <f>IF(OR($D250="",$E250=""),"",VLOOKUP($Z250,Fiber_Req!$A$2:$I$24,4))</f>
        <v/>
      </c>
      <c r="M250" s="455"/>
      <c r="N250" s="147" t="str">
        <f t="shared" si="31"/>
        <v/>
      </c>
      <c r="O250" s="205" t="str">
        <f t="shared" si="32"/>
        <v/>
      </c>
      <c r="P250" s="205" t="str">
        <f>IF(OR($D250="",$E250="",AND($F250="",$G250="")),"",VLOOKUP($Z250,Wire_Req!$A$2:$K$24,5))</f>
        <v/>
      </c>
      <c r="Q250" s="205" t="str">
        <f t="shared" si="28"/>
        <v/>
      </c>
      <c r="R250" s="149" t="str">
        <f t="shared" si="29"/>
        <v/>
      </c>
      <c r="S250" s="150" t="str">
        <f t="shared" si="33"/>
        <v/>
      </c>
      <c r="T250" s="151"/>
      <c r="U250" s="453"/>
      <c r="V250" s="152" t="str">
        <f>IF(OR($D250="",$W250=""),"",$W250-VLOOKUP($Z250,Wire_Req!$A$2:$K$24,9))</f>
        <v/>
      </c>
      <c r="W250" s="453"/>
      <c r="X250" s="453"/>
      <c r="Y250" s="151"/>
      <c r="Z250" s="126" t="e">
        <f>VLOOKUP($D250,Wire_Req!$L$2:$M$4,2)+VLOOKUP($E250,Wire_Req!$N$2:$O$3,2)+IF($AA250=200,VLOOKUP($F250,Wire_Req!$P$2:$Q$16,2),IF($AA250=100,VLOOKUP($G250,Wire_Req!$P$2:$Q$16,2),0))</f>
        <v>#N/A</v>
      </c>
      <c r="AA250" s="126" t="e">
        <f>VLOOKUP($E250,Wire_Req!$N$2:$O$3,2)</f>
        <v>#N/A</v>
      </c>
      <c r="AB250" s="126" t="e">
        <f>IF($AA250=200,VLOOKUP($F250,Wire_Req!$P$2:$Q$16,2),IF($AA250=100,VLOOKUP($G250,Wire_Req!$P$2:$Q$16,2),0))</f>
        <v>#N/A</v>
      </c>
      <c r="AG250" s="203">
        <f t="shared" si="34"/>
        <v>662</v>
      </c>
      <c r="AH250" s="126" t="e">
        <f t="shared" si="35"/>
        <v>#N/A</v>
      </c>
      <c r="AI250" s="126" t="e">
        <f t="shared" si="30"/>
        <v>#N/A</v>
      </c>
    </row>
    <row r="251" spans="1:35" x14ac:dyDescent="0.25">
      <c r="A251" s="125"/>
      <c r="B251" s="453"/>
      <c r="C251" s="453"/>
      <c r="D251" s="454"/>
      <c r="E251" s="454"/>
      <c r="F251" s="454"/>
      <c r="G251" s="454"/>
      <c r="H251" s="454"/>
      <c r="I251" s="454"/>
      <c r="J251" s="455"/>
      <c r="K251" s="147" t="str">
        <f t="shared" si="27"/>
        <v/>
      </c>
      <c r="L251" s="148" t="str">
        <f>IF(OR($D251="",$E251=""),"",VLOOKUP($Z251,Fiber_Req!$A$2:$I$24,4))</f>
        <v/>
      </c>
      <c r="M251" s="455"/>
      <c r="N251" s="147" t="str">
        <f t="shared" si="31"/>
        <v/>
      </c>
      <c r="O251" s="205" t="str">
        <f t="shared" si="32"/>
        <v/>
      </c>
      <c r="P251" s="205" t="str">
        <f>IF(OR($D251="",$E251="",AND($F251="",$G251="")),"",VLOOKUP($Z251,Wire_Req!$A$2:$K$24,5))</f>
        <v/>
      </c>
      <c r="Q251" s="205" t="str">
        <f t="shared" si="28"/>
        <v/>
      </c>
      <c r="R251" s="149" t="str">
        <f t="shared" si="29"/>
        <v/>
      </c>
      <c r="S251" s="150" t="str">
        <f t="shared" si="33"/>
        <v/>
      </c>
      <c r="T251" s="151"/>
      <c r="U251" s="453"/>
      <c r="V251" s="152" t="str">
        <f>IF(OR($D251="",$W251=""),"",$W251-VLOOKUP($Z251,Wire_Req!$A$2:$K$24,9))</f>
        <v/>
      </c>
      <c r="W251" s="453"/>
      <c r="X251" s="453"/>
      <c r="Y251" s="151"/>
      <c r="Z251" s="126" t="e">
        <f>VLOOKUP($D251,Wire_Req!$L$2:$M$4,2)+VLOOKUP($E251,Wire_Req!$N$2:$O$3,2)+IF($AA251=200,VLOOKUP($F251,Wire_Req!$P$2:$Q$16,2),IF($AA251=100,VLOOKUP($G251,Wire_Req!$P$2:$Q$16,2),0))</f>
        <v>#N/A</v>
      </c>
      <c r="AA251" s="126" t="e">
        <f>VLOOKUP($E251,Wire_Req!$N$2:$O$3,2)</f>
        <v>#N/A</v>
      </c>
      <c r="AB251" s="126" t="e">
        <f>IF($AA251=200,VLOOKUP($F251,Wire_Req!$P$2:$Q$16,2),IF($AA251=100,VLOOKUP($G251,Wire_Req!$P$2:$Q$16,2),0))</f>
        <v>#N/A</v>
      </c>
      <c r="AG251" s="203">
        <f t="shared" si="34"/>
        <v>662</v>
      </c>
      <c r="AH251" s="126" t="e">
        <f t="shared" si="35"/>
        <v>#N/A</v>
      </c>
      <c r="AI251" s="126" t="e">
        <f t="shared" si="30"/>
        <v>#N/A</v>
      </c>
    </row>
    <row r="252" spans="1:35" x14ac:dyDescent="0.25">
      <c r="A252" s="125"/>
      <c r="B252" s="453"/>
      <c r="C252" s="453"/>
      <c r="D252" s="454"/>
      <c r="E252" s="454"/>
      <c r="F252" s="454"/>
      <c r="G252" s="454"/>
      <c r="H252" s="454"/>
      <c r="I252" s="454"/>
      <c r="J252" s="455"/>
      <c r="K252" s="147" t="str">
        <f t="shared" si="27"/>
        <v/>
      </c>
      <c r="L252" s="148" t="str">
        <f>IF(OR($D252="",$E252=""),"",VLOOKUP($Z252,Fiber_Req!$A$2:$I$24,4))</f>
        <v/>
      </c>
      <c r="M252" s="455"/>
      <c r="N252" s="147" t="str">
        <f t="shared" si="31"/>
        <v/>
      </c>
      <c r="O252" s="205" t="str">
        <f t="shared" si="32"/>
        <v/>
      </c>
      <c r="P252" s="205" t="str">
        <f>IF(OR($D252="",$E252="",AND($F252="",$G252="")),"",VLOOKUP($Z252,Wire_Req!$A$2:$K$24,5))</f>
        <v/>
      </c>
      <c r="Q252" s="205" t="str">
        <f t="shared" si="28"/>
        <v/>
      </c>
      <c r="R252" s="149" t="str">
        <f t="shared" si="29"/>
        <v/>
      </c>
      <c r="S252" s="150" t="str">
        <f t="shared" si="33"/>
        <v/>
      </c>
      <c r="T252" s="151"/>
      <c r="U252" s="453"/>
      <c r="V252" s="152" t="str">
        <f>IF(OR($D252="",$W252=""),"",$W252-VLOOKUP($Z252,Wire_Req!$A$2:$K$24,9))</f>
        <v/>
      </c>
      <c r="W252" s="453"/>
      <c r="X252" s="453"/>
      <c r="Y252" s="151"/>
      <c r="Z252" s="126" t="e">
        <f>VLOOKUP($D252,Wire_Req!$L$2:$M$4,2)+VLOOKUP($E252,Wire_Req!$N$2:$O$3,2)+IF($AA252=200,VLOOKUP($F252,Wire_Req!$P$2:$Q$16,2),IF($AA252=100,VLOOKUP($G252,Wire_Req!$P$2:$Q$16,2),0))</f>
        <v>#N/A</v>
      </c>
      <c r="AA252" s="126" t="e">
        <f>VLOOKUP($E252,Wire_Req!$N$2:$O$3,2)</f>
        <v>#N/A</v>
      </c>
      <c r="AB252" s="126" t="e">
        <f>IF($AA252=200,VLOOKUP($F252,Wire_Req!$P$2:$Q$16,2),IF($AA252=100,VLOOKUP($G252,Wire_Req!$P$2:$Q$16,2),0))</f>
        <v>#N/A</v>
      </c>
      <c r="AG252" s="203">
        <f t="shared" si="34"/>
        <v>662</v>
      </c>
      <c r="AH252" s="126" t="e">
        <f t="shared" si="35"/>
        <v>#N/A</v>
      </c>
      <c r="AI252" s="126" t="e">
        <f t="shared" si="30"/>
        <v>#N/A</v>
      </c>
    </row>
    <row r="253" spans="1:35" x14ac:dyDescent="0.25">
      <c r="A253" s="125"/>
      <c r="B253" s="453"/>
      <c r="C253" s="453"/>
      <c r="D253" s="454"/>
      <c r="E253" s="454"/>
      <c r="F253" s="454"/>
      <c r="G253" s="454"/>
      <c r="H253" s="454"/>
      <c r="I253" s="454"/>
      <c r="J253" s="455"/>
      <c r="K253" s="147" t="str">
        <f t="shared" si="27"/>
        <v/>
      </c>
      <c r="L253" s="148" t="str">
        <f>IF(OR($D253="",$E253=""),"",VLOOKUP($Z253,Fiber_Req!$A$2:$I$24,4))</f>
        <v/>
      </c>
      <c r="M253" s="455"/>
      <c r="N253" s="147" t="str">
        <f t="shared" si="31"/>
        <v/>
      </c>
      <c r="O253" s="205" t="str">
        <f t="shared" si="32"/>
        <v/>
      </c>
      <c r="P253" s="205" t="str">
        <f>IF(OR($D253="",$E253="",AND($F253="",$G253="")),"",VLOOKUP($Z253,Wire_Req!$A$2:$K$24,5))</f>
        <v/>
      </c>
      <c r="Q253" s="205" t="str">
        <f t="shared" si="28"/>
        <v/>
      </c>
      <c r="R253" s="149" t="str">
        <f t="shared" si="29"/>
        <v/>
      </c>
      <c r="S253" s="150" t="str">
        <f t="shared" si="33"/>
        <v/>
      </c>
      <c r="T253" s="151"/>
      <c r="U253" s="453"/>
      <c r="V253" s="152" t="str">
        <f>IF(OR($D253="",$W253=""),"",$W253-VLOOKUP($Z253,Wire_Req!$A$2:$K$24,9))</f>
        <v/>
      </c>
      <c r="W253" s="453"/>
      <c r="X253" s="453"/>
      <c r="Y253" s="151"/>
      <c r="Z253" s="126" t="e">
        <f>VLOOKUP($D253,Wire_Req!$L$2:$M$4,2)+VLOOKUP($E253,Wire_Req!$N$2:$O$3,2)+IF($AA253=200,VLOOKUP($F253,Wire_Req!$P$2:$Q$16,2),IF($AA253=100,VLOOKUP($G253,Wire_Req!$P$2:$Q$16,2),0))</f>
        <v>#N/A</v>
      </c>
      <c r="AA253" s="126" t="e">
        <f>VLOOKUP($E253,Wire_Req!$N$2:$O$3,2)</f>
        <v>#N/A</v>
      </c>
      <c r="AB253" s="126" t="e">
        <f>IF($AA253=200,VLOOKUP($F253,Wire_Req!$P$2:$Q$16,2),IF($AA253=100,VLOOKUP($G253,Wire_Req!$P$2:$Q$16,2),0))</f>
        <v>#N/A</v>
      </c>
      <c r="AG253" s="203">
        <f t="shared" si="34"/>
        <v>662</v>
      </c>
      <c r="AH253" s="126" t="e">
        <f t="shared" si="35"/>
        <v>#N/A</v>
      </c>
      <c r="AI253" s="126" t="e">
        <f t="shared" si="30"/>
        <v>#N/A</v>
      </c>
    </row>
    <row r="254" spans="1:35" x14ac:dyDescent="0.25">
      <c r="A254" s="125"/>
      <c r="B254" s="453"/>
      <c r="C254" s="453"/>
      <c r="D254" s="454"/>
      <c r="E254" s="454"/>
      <c r="F254" s="454"/>
      <c r="G254" s="454"/>
      <c r="H254" s="454"/>
      <c r="I254" s="454"/>
      <c r="J254" s="455"/>
      <c r="K254" s="147" t="str">
        <f t="shared" si="27"/>
        <v/>
      </c>
      <c r="L254" s="148" t="str">
        <f>IF(OR($D254="",$E254=""),"",VLOOKUP($Z254,Fiber_Req!$A$2:$I$24,4))</f>
        <v/>
      </c>
      <c r="M254" s="455"/>
      <c r="N254" s="147" t="str">
        <f t="shared" si="31"/>
        <v/>
      </c>
      <c r="O254" s="205" t="str">
        <f t="shared" si="32"/>
        <v/>
      </c>
      <c r="P254" s="205" t="str">
        <f>IF(OR($D254="",$E254="",AND($F254="",$G254="")),"",VLOOKUP($Z254,Wire_Req!$A$2:$K$24,5))</f>
        <v/>
      </c>
      <c r="Q254" s="205" t="str">
        <f t="shared" si="28"/>
        <v/>
      </c>
      <c r="R254" s="149" t="str">
        <f t="shared" si="29"/>
        <v/>
      </c>
      <c r="S254" s="150" t="str">
        <f t="shared" si="33"/>
        <v/>
      </c>
      <c r="T254" s="151"/>
      <c r="U254" s="453"/>
      <c r="V254" s="152" t="str">
        <f>IF(OR($D254="",$W254=""),"",$W254-VLOOKUP($Z254,Wire_Req!$A$2:$K$24,9))</f>
        <v/>
      </c>
      <c r="W254" s="453"/>
      <c r="X254" s="453"/>
      <c r="Y254" s="151"/>
      <c r="Z254" s="126" t="e">
        <f>VLOOKUP($D254,Wire_Req!$L$2:$M$4,2)+VLOOKUP($E254,Wire_Req!$N$2:$O$3,2)+IF($AA254=200,VLOOKUP($F254,Wire_Req!$P$2:$Q$16,2),IF($AA254=100,VLOOKUP($G254,Wire_Req!$P$2:$Q$16,2),0))</f>
        <v>#N/A</v>
      </c>
      <c r="AA254" s="126" t="e">
        <f>VLOOKUP($E254,Wire_Req!$N$2:$O$3,2)</f>
        <v>#N/A</v>
      </c>
      <c r="AB254" s="126" t="e">
        <f>IF($AA254=200,VLOOKUP($F254,Wire_Req!$P$2:$Q$16,2),IF($AA254=100,VLOOKUP($G254,Wire_Req!$P$2:$Q$16,2),0))</f>
        <v>#N/A</v>
      </c>
      <c r="AG254" s="203">
        <f t="shared" si="34"/>
        <v>662</v>
      </c>
      <c r="AH254" s="126" t="e">
        <f t="shared" si="35"/>
        <v>#N/A</v>
      </c>
      <c r="AI254" s="126" t="e">
        <f t="shared" si="30"/>
        <v>#N/A</v>
      </c>
    </row>
    <row r="255" spans="1:35" x14ac:dyDescent="0.25">
      <c r="A255" s="125"/>
      <c r="B255" s="453"/>
      <c r="C255" s="453"/>
      <c r="D255" s="454"/>
      <c r="E255" s="454"/>
      <c r="F255" s="454"/>
      <c r="G255" s="454"/>
      <c r="H255" s="454"/>
      <c r="I255" s="454"/>
      <c r="J255" s="455"/>
      <c r="K255" s="147" t="str">
        <f t="shared" si="27"/>
        <v/>
      </c>
      <c r="L255" s="148" t="str">
        <f>IF(OR($D255="",$E255=""),"",VLOOKUP($Z255,Fiber_Req!$A$2:$I$24,4))</f>
        <v/>
      </c>
      <c r="M255" s="455"/>
      <c r="N255" s="147" t="str">
        <f t="shared" si="31"/>
        <v/>
      </c>
      <c r="O255" s="205" t="str">
        <f t="shared" si="32"/>
        <v/>
      </c>
      <c r="P255" s="205" t="str">
        <f>IF(OR($D255="",$E255="",AND($F255="",$G255="")),"",VLOOKUP($Z255,Wire_Req!$A$2:$K$24,5))</f>
        <v/>
      </c>
      <c r="Q255" s="205" t="str">
        <f t="shared" si="28"/>
        <v/>
      </c>
      <c r="R255" s="149" t="str">
        <f t="shared" si="29"/>
        <v/>
      </c>
      <c r="S255" s="150" t="str">
        <f t="shared" si="33"/>
        <v/>
      </c>
      <c r="T255" s="151"/>
      <c r="U255" s="453"/>
      <c r="V255" s="152" t="str">
        <f>IF(OR($D255="",$W255=""),"",$W255-VLOOKUP($Z255,Wire_Req!$A$2:$K$24,9))</f>
        <v/>
      </c>
      <c r="W255" s="453"/>
      <c r="X255" s="453"/>
      <c r="Y255" s="151"/>
      <c r="Z255" s="126" t="e">
        <f>VLOOKUP($D255,Wire_Req!$L$2:$M$4,2)+VLOOKUP($E255,Wire_Req!$N$2:$O$3,2)+IF($AA255=200,VLOOKUP($F255,Wire_Req!$P$2:$Q$16,2),IF($AA255=100,VLOOKUP($G255,Wire_Req!$P$2:$Q$16,2),0))</f>
        <v>#N/A</v>
      </c>
      <c r="AA255" s="126" t="e">
        <f>VLOOKUP($E255,Wire_Req!$N$2:$O$3,2)</f>
        <v>#N/A</v>
      </c>
      <c r="AB255" s="126" t="e">
        <f>IF($AA255=200,VLOOKUP($F255,Wire_Req!$P$2:$Q$16,2),IF($AA255=100,VLOOKUP($G255,Wire_Req!$P$2:$Q$16,2),0))</f>
        <v>#N/A</v>
      </c>
      <c r="AG255" s="203">
        <f t="shared" si="34"/>
        <v>662</v>
      </c>
      <c r="AH255" s="126" t="e">
        <f t="shared" si="35"/>
        <v>#N/A</v>
      </c>
      <c r="AI255" s="126" t="e">
        <f t="shared" si="30"/>
        <v>#N/A</v>
      </c>
    </row>
    <row r="256" spans="1:35" x14ac:dyDescent="0.25">
      <c r="A256" s="125"/>
      <c r="B256" s="453"/>
      <c r="C256" s="453"/>
      <c r="D256" s="454"/>
      <c r="E256" s="454"/>
      <c r="F256" s="454"/>
      <c r="G256" s="454"/>
      <c r="H256" s="454"/>
      <c r="I256" s="454"/>
      <c r="J256" s="455"/>
      <c r="K256" s="147" t="str">
        <f t="shared" si="27"/>
        <v/>
      </c>
      <c r="L256" s="148" t="str">
        <f>IF(OR($D256="",$E256=""),"",VLOOKUP($Z256,Fiber_Req!$A$2:$I$24,4))</f>
        <v/>
      </c>
      <c r="M256" s="455"/>
      <c r="N256" s="147" t="str">
        <f t="shared" si="31"/>
        <v/>
      </c>
      <c r="O256" s="205" t="str">
        <f t="shared" si="32"/>
        <v/>
      </c>
      <c r="P256" s="205" t="str">
        <f>IF(OR($D256="",$E256="",AND($F256="",$G256="")),"",VLOOKUP($Z256,Wire_Req!$A$2:$K$24,5))</f>
        <v/>
      </c>
      <c r="Q256" s="205" t="str">
        <f t="shared" si="28"/>
        <v/>
      </c>
      <c r="R256" s="149" t="str">
        <f t="shared" si="29"/>
        <v/>
      </c>
      <c r="S256" s="150" t="str">
        <f t="shared" si="33"/>
        <v/>
      </c>
      <c r="T256" s="151"/>
      <c r="U256" s="453"/>
      <c r="V256" s="152" t="str">
        <f>IF(OR($D256="",$W256=""),"",$W256-VLOOKUP($Z256,Wire_Req!$A$2:$K$24,9))</f>
        <v/>
      </c>
      <c r="W256" s="453"/>
      <c r="X256" s="453"/>
      <c r="Y256" s="151"/>
      <c r="Z256" s="126" t="e">
        <f>VLOOKUP($D256,Wire_Req!$L$2:$M$4,2)+VLOOKUP($E256,Wire_Req!$N$2:$O$3,2)+IF($AA256=200,VLOOKUP($F256,Wire_Req!$P$2:$Q$16,2),IF($AA256=100,VLOOKUP($G256,Wire_Req!$P$2:$Q$16,2),0))</f>
        <v>#N/A</v>
      </c>
      <c r="AA256" s="126" t="e">
        <f>VLOOKUP($E256,Wire_Req!$N$2:$O$3,2)</f>
        <v>#N/A</v>
      </c>
      <c r="AB256" s="126" t="e">
        <f>IF($AA256=200,VLOOKUP($F256,Wire_Req!$P$2:$Q$16,2),IF($AA256=100,VLOOKUP($G256,Wire_Req!$P$2:$Q$16,2),0))</f>
        <v>#N/A</v>
      </c>
      <c r="AG256" s="203">
        <f t="shared" si="34"/>
        <v>662</v>
      </c>
      <c r="AH256" s="126" t="e">
        <f t="shared" si="35"/>
        <v>#N/A</v>
      </c>
      <c r="AI256" s="126" t="e">
        <f t="shared" si="30"/>
        <v>#N/A</v>
      </c>
    </row>
    <row r="257" spans="1:35" x14ac:dyDescent="0.25">
      <c r="A257" s="125"/>
      <c r="B257" s="453"/>
      <c r="C257" s="453"/>
      <c r="D257" s="454"/>
      <c r="E257" s="454"/>
      <c r="F257" s="454"/>
      <c r="G257" s="454"/>
      <c r="H257" s="454"/>
      <c r="I257" s="454"/>
      <c r="J257" s="455"/>
      <c r="K257" s="147" t="str">
        <f t="shared" si="27"/>
        <v/>
      </c>
      <c r="L257" s="148" t="str">
        <f>IF(OR($D257="",$E257=""),"",VLOOKUP($Z257,Fiber_Req!$A$2:$I$24,4))</f>
        <v/>
      </c>
      <c r="M257" s="455"/>
      <c r="N257" s="147" t="str">
        <f t="shared" si="31"/>
        <v/>
      </c>
      <c r="O257" s="205" t="str">
        <f t="shared" si="32"/>
        <v/>
      </c>
      <c r="P257" s="205" t="str">
        <f>IF(OR($D257="",$E257="",AND($F257="",$G257="")),"",VLOOKUP($Z257,Wire_Req!$A$2:$K$24,5))</f>
        <v/>
      </c>
      <c r="Q257" s="205" t="str">
        <f t="shared" si="28"/>
        <v/>
      </c>
      <c r="R257" s="149" t="str">
        <f t="shared" si="29"/>
        <v/>
      </c>
      <c r="S257" s="150" t="str">
        <f t="shared" si="33"/>
        <v/>
      </c>
      <c r="T257" s="151"/>
      <c r="U257" s="453"/>
      <c r="V257" s="152" t="str">
        <f>IF(OR($D257="",$W257=""),"",$W257-VLOOKUP($Z257,Wire_Req!$A$2:$K$24,9))</f>
        <v/>
      </c>
      <c r="W257" s="453"/>
      <c r="X257" s="453"/>
      <c r="Y257" s="151"/>
      <c r="Z257" s="126" t="e">
        <f>VLOOKUP($D257,Wire_Req!$L$2:$M$4,2)+VLOOKUP($E257,Wire_Req!$N$2:$O$3,2)+IF($AA257=200,VLOOKUP($F257,Wire_Req!$P$2:$Q$16,2),IF($AA257=100,VLOOKUP($G257,Wire_Req!$P$2:$Q$16,2),0))</f>
        <v>#N/A</v>
      </c>
      <c r="AA257" s="126" t="e">
        <f>VLOOKUP($E257,Wire_Req!$N$2:$O$3,2)</f>
        <v>#N/A</v>
      </c>
      <c r="AB257" s="126" t="e">
        <f>IF($AA257=200,VLOOKUP($F257,Wire_Req!$P$2:$Q$16,2),IF($AA257=100,VLOOKUP($G257,Wire_Req!$P$2:$Q$16,2),0))</f>
        <v>#N/A</v>
      </c>
      <c r="AG257" s="203">
        <f t="shared" si="34"/>
        <v>662</v>
      </c>
      <c r="AH257" s="126" t="e">
        <f t="shared" si="35"/>
        <v>#N/A</v>
      </c>
      <c r="AI257" s="126" t="e">
        <f t="shared" si="30"/>
        <v>#N/A</v>
      </c>
    </row>
    <row r="258" spans="1:35" x14ac:dyDescent="0.25">
      <c r="A258" s="125"/>
      <c r="B258" s="453"/>
      <c r="C258" s="453"/>
      <c r="D258" s="454"/>
      <c r="E258" s="454"/>
      <c r="F258" s="454"/>
      <c r="G258" s="454"/>
      <c r="H258" s="454"/>
      <c r="I258" s="454"/>
      <c r="J258" s="455"/>
      <c r="K258" s="147" t="str">
        <f t="shared" si="27"/>
        <v/>
      </c>
      <c r="L258" s="148" t="str">
        <f>IF(OR($D258="",$E258=""),"",VLOOKUP($Z258,Fiber_Req!$A$2:$I$24,4))</f>
        <v/>
      </c>
      <c r="M258" s="455"/>
      <c r="N258" s="147" t="str">
        <f t="shared" si="31"/>
        <v/>
      </c>
      <c r="O258" s="205" t="str">
        <f t="shared" si="32"/>
        <v/>
      </c>
      <c r="P258" s="205" t="str">
        <f>IF(OR($D258="",$E258="",AND($F258="",$G258="")),"",VLOOKUP($Z258,Wire_Req!$A$2:$K$24,5))</f>
        <v/>
      </c>
      <c r="Q258" s="205" t="str">
        <f t="shared" si="28"/>
        <v/>
      </c>
      <c r="R258" s="149" t="str">
        <f t="shared" si="29"/>
        <v/>
      </c>
      <c r="S258" s="150" t="str">
        <f t="shared" si="33"/>
        <v/>
      </c>
      <c r="T258" s="151"/>
      <c r="U258" s="453"/>
      <c r="V258" s="152" t="str">
        <f>IF(OR($D258="",$W258=""),"",$W258-VLOOKUP($Z258,Wire_Req!$A$2:$K$24,9))</f>
        <v/>
      </c>
      <c r="W258" s="453"/>
      <c r="X258" s="453"/>
      <c r="Y258" s="151"/>
      <c r="Z258" s="126" t="e">
        <f>VLOOKUP($D258,Wire_Req!$L$2:$M$4,2)+VLOOKUP($E258,Wire_Req!$N$2:$O$3,2)+IF($AA258=200,VLOOKUP($F258,Wire_Req!$P$2:$Q$16,2),IF($AA258=100,VLOOKUP($G258,Wire_Req!$P$2:$Q$16,2),0))</f>
        <v>#N/A</v>
      </c>
      <c r="AA258" s="126" t="e">
        <f>VLOOKUP($E258,Wire_Req!$N$2:$O$3,2)</f>
        <v>#N/A</v>
      </c>
      <c r="AB258" s="126" t="e">
        <f>IF($AA258=200,VLOOKUP($F258,Wire_Req!$P$2:$Q$16,2),IF($AA258=100,VLOOKUP($G258,Wire_Req!$P$2:$Q$16,2),0))</f>
        <v>#N/A</v>
      </c>
      <c r="AG258" s="203">
        <f t="shared" si="34"/>
        <v>662</v>
      </c>
      <c r="AH258" s="126" t="e">
        <f t="shared" si="35"/>
        <v>#N/A</v>
      </c>
      <c r="AI258" s="126" t="e">
        <f t="shared" si="30"/>
        <v>#N/A</v>
      </c>
    </row>
    <row r="259" spans="1:35" x14ac:dyDescent="0.25">
      <c r="A259" s="125"/>
      <c r="B259" s="453"/>
      <c r="C259" s="453"/>
      <c r="D259" s="454"/>
      <c r="E259" s="454"/>
      <c r="F259" s="454"/>
      <c r="G259" s="454"/>
      <c r="H259" s="454"/>
      <c r="I259" s="454"/>
      <c r="J259" s="455"/>
      <c r="K259" s="147" t="str">
        <f t="shared" si="27"/>
        <v/>
      </c>
      <c r="L259" s="148" t="str">
        <f>IF(OR($D259="",$E259=""),"",VLOOKUP($Z259,Fiber_Req!$A$2:$I$24,4))</f>
        <v/>
      </c>
      <c r="M259" s="455"/>
      <c r="N259" s="147" t="str">
        <f t="shared" si="31"/>
        <v/>
      </c>
      <c r="O259" s="205" t="str">
        <f t="shared" si="32"/>
        <v/>
      </c>
      <c r="P259" s="205" t="str">
        <f>IF(OR($D259="",$E259="",AND($F259="",$G259="")),"",VLOOKUP($Z259,Wire_Req!$A$2:$K$24,5))</f>
        <v/>
      </c>
      <c r="Q259" s="205" t="str">
        <f t="shared" si="28"/>
        <v/>
      </c>
      <c r="R259" s="149" t="str">
        <f t="shared" si="29"/>
        <v/>
      </c>
      <c r="S259" s="150" t="str">
        <f t="shared" si="33"/>
        <v/>
      </c>
      <c r="T259" s="151"/>
      <c r="U259" s="453"/>
      <c r="V259" s="152" t="str">
        <f>IF(OR($D259="",$W259=""),"",$W259-VLOOKUP($Z259,Wire_Req!$A$2:$K$24,9))</f>
        <v/>
      </c>
      <c r="W259" s="453"/>
      <c r="X259" s="453"/>
      <c r="Y259" s="151"/>
      <c r="Z259" s="126" t="e">
        <f>VLOOKUP($D259,Wire_Req!$L$2:$M$4,2)+VLOOKUP($E259,Wire_Req!$N$2:$O$3,2)+IF($AA259=200,VLOOKUP($F259,Wire_Req!$P$2:$Q$16,2),IF($AA259=100,VLOOKUP($G259,Wire_Req!$P$2:$Q$16,2),0))</f>
        <v>#N/A</v>
      </c>
      <c r="AA259" s="126" t="e">
        <f>VLOOKUP($E259,Wire_Req!$N$2:$O$3,2)</f>
        <v>#N/A</v>
      </c>
      <c r="AB259" s="126" t="e">
        <f>IF($AA259=200,VLOOKUP($F259,Wire_Req!$P$2:$Q$16,2),IF($AA259=100,VLOOKUP($G259,Wire_Req!$P$2:$Q$16,2),0))</f>
        <v>#N/A</v>
      </c>
      <c r="AG259" s="203">
        <f t="shared" si="34"/>
        <v>662</v>
      </c>
      <c r="AH259" s="126" t="e">
        <f t="shared" si="35"/>
        <v>#N/A</v>
      </c>
      <c r="AI259" s="126" t="e">
        <f t="shared" si="30"/>
        <v>#N/A</v>
      </c>
    </row>
    <row r="260" spans="1:35" x14ac:dyDescent="0.25">
      <c r="A260" s="125"/>
      <c r="B260" s="453"/>
      <c r="C260" s="453"/>
      <c r="D260" s="454"/>
      <c r="E260" s="454"/>
      <c r="F260" s="454"/>
      <c r="G260" s="454"/>
      <c r="H260" s="454"/>
      <c r="I260" s="454"/>
      <c r="J260" s="455"/>
      <c r="K260" s="147" t="str">
        <f t="shared" si="27"/>
        <v/>
      </c>
      <c r="L260" s="148" t="str">
        <f>IF(OR($D260="",$E260=""),"",VLOOKUP($Z260,Fiber_Req!$A$2:$I$24,4))</f>
        <v/>
      </c>
      <c r="M260" s="455"/>
      <c r="N260" s="147" t="str">
        <f t="shared" si="31"/>
        <v/>
      </c>
      <c r="O260" s="205" t="str">
        <f t="shared" si="32"/>
        <v/>
      </c>
      <c r="P260" s="205" t="str">
        <f>IF(OR($D260="",$E260="",AND($F260="",$G260="")),"",VLOOKUP($Z260,Wire_Req!$A$2:$K$24,5))</f>
        <v/>
      </c>
      <c r="Q260" s="205" t="str">
        <f t="shared" si="28"/>
        <v/>
      </c>
      <c r="R260" s="149" t="str">
        <f t="shared" si="29"/>
        <v/>
      </c>
      <c r="S260" s="150" t="str">
        <f t="shared" si="33"/>
        <v/>
      </c>
      <c r="T260" s="151"/>
      <c r="U260" s="453"/>
      <c r="V260" s="152" t="str">
        <f>IF(OR($D260="",$W260=""),"",$W260-VLOOKUP($Z260,Wire_Req!$A$2:$K$24,9))</f>
        <v/>
      </c>
      <c r="W260" s="453"/>
      <c r="X260" s="453"/>
      <c r="Y260" s="151"/>
      <c r="Z260" s="126" t="e">
        <f>VLOOKUP($D260,Wire_Req!$L$2:$M$4,2)+VLOOKUP($E260,Wire_Req!$N$2:$O$3,2)+IF($AA260=200,VLOOKUP($F260,Wire_Req!$P$2:$Q$16,2),IF($AA260=100,VLOOKUP($G260,Wire_Req!$P$2:$Q$16,2),0))</f>
        <v>#N/A</v>
      </c>
      <c r="AA260" s="126" t="e">
        <f>VLOOKUP($E260,Wire_Req!$N$2:$O$3,2)</f>
        <v>#N/A</v>
      </c>
      <c r="AB260" s="126" t="e">
        <f>IF($AA260=200,VLOOKUP($F260,Wire_Req!$P$2:$Q$16,2),IF($AA260=100,VLOOKUP($G260,Wire_Req!$P$2:$Q$16,2),0))</f>
        <v>#N/A</v>
      </c>
      <c r="AG260" s="203">
        <f t="shared" si="34"/>
        <v>662</v>
      </c>
      <c r="AH260" s="126" t="e">
        <f t="shared" si="35"/>
        <v>#N/A</v>
      </c>
      <c r="AI260" s="126" t="e">
        <f t="shared" si="30"/>
        <v>#N/A</v>
      </c>
    </row>
    <row r="261" spans="1:35" x14ac:dyDescent="0.25">
      <c r="A261" s="125"/>
      <c r="B261" s="453"/>
      <c r="C261" s="453"/>
      <c r="D261" s="454"/>
      <c r="E261" s="454"/>
      <c r="F261" s="454"/>
      <c r="G261" s="454"/>
      <c r="H261" s="454"/>
      <c r="I261" s="454"/>
      <c r="J261" s="455"/>
      <c r="K261" s="147" t="str">
        <f t="shared" si="27"/>
        <v/>
      </c>
      <c r="L261" s="148" t="str">
        <f>IF(OR($D261="",$E261=""),"",VLOOKUP($Z261,Fiber_Req!$A$2:$I$24,4))</f>
        <v/>
      </c>
      <c r="M261" s="455"/>
      <c r="N261" s="147" t="str">
        <f t="shared" si="31"/>
        <v/>
      </c>
      <c r="O261" s="205" t="str">
        <f t="shared" si="32"/>
        <v/>
      </c>
      <c r="P261" s="205" t="str">
        <f>IF(OR($D261="",$E261="",AND($F261="",$G261="")),"",VLOOKUP($Z261,Wire_Req!$A$2:$K$24,5))</f>
        <v/>
      </c>
      <c r="Q261" s="205" t="str">
        <f t="shared" si="28"/>
        <v/>
      </c>
      <c r="R261" s="149" t="str">
        <f t="shared" si="29"/>
        <v/>
      </c>
      <c r="S261" s="150" t="str">
        <f t="shared" si="33"/>
        <v/>
      </c>
      <c r="T261" s="151"/>
      <c r="U261" s="453"/>
      <c r="V261" s="152" t="str">
        <f>IF(OR($D261="",$W261=""),"",$W261-VLOOKUP($Z261,Wire_Req!$A$2:$K$24,9))</f>
        <v/>
      </c>
      <c r="W261" s="453"/>
      <c r="X261" s="453"/>
      <c r="Y261" s="151"/>
      <c r="Z261" s="126" t="e">
        <f>VLOOKUP($D261,Wire_Req!$L$2:$M$4,2)+VLOOKUP($E261,Wire_Req!$N$2:$O$3,2)+IF($AA261=200,VLOOKUP($F261,Wire_Req!$P$2:$Q$16,2),IF($AA261=100,VLOOKUP($G261,Wire_Req!$P$2:$Q$16,2),0))</f>
        <v>#N/A</v>
      </c>
      <c r="AA261" s="126" t="e">
        <f>VLOOKUP($E261,Wire_Req!$N$2:$O$3,2)</f>
        <v>#N/A</v>
      </c>
      <c r="AB261" s="126" t="e">
        <f>IF($AA261=200,VLOOKUP($F261,Wire_Req!$P$2:$Q$16,2),IF($AA261=100,VLOOKUP($G261,Wire_Req!$P$2:$Q$16,2),0))</f>
        <v>#N/A</v>
      </c>
      <c r="AG261" s="203">
        <f t="shared" si="34"/>
        <v>662</v>
      </c>
      <c r="AH261" s="126" t="e">
        <f t="shared" si="35"/>
        <v>#N/A</v>
      </c>
      <c r="AI261" s="126" t="e">
        <f t="shared" si="30"/>
        <v>#N/A</v>
      </c>
    </row>
    <row r="262" spans="1:35" x14ac:dyDescent="0.25">
      <c r="A262" s="125"/>
      <c r="B262" s="453"/>
      <c r="C262" s="453"/>
      <c r="D262" s="454"/>
      <c r="E262" s="454"/>
      <c r="F262" s="454"/>
      <c r="G262" s="454"/>
      <c r="H262" s="454"/>
      <c r="I262" s="454"/>
      <c r="J262" s="455"/>
      <c r="K262" s="147" t="str">
        <f t="shared" si="27"/>
        <v/>
      </c>
      <c r="L262" s="148" t="str">
        <f>IF(OR($D262="",$E262=""),"",VLOOKUP($Z262,Fiber_Req!$A$2:$I$24,4))</f>
        <v/>
      </c>
      <c r="M262" s="455"/>
      <c r="N262" s="147" t="str">
        <f t="shared" si="31"/>
        <v/>
      </c>
      <c r="O262" s="205" t="str">
        <f t="shared" si="32"/>
        <v/>
      </c>
      <c r="P262" s="205" t="str">
        <f>IF(OR($D262="",$E262="",AND($F262="",$G262="")),"",VLOOKUP($Z262,Wire_Req!$A$2:$K$24,5))</f>
        <v/>
      </c>
      <c r="Q262" s="205" t="str">
        <f t="shared" si="28"/>
        <v/>
      </c>
      <c r="R262" s="149" t="str">
        <f t="shared" si="29"/>
        <v/>
      </c>
      <c r="S262" s="150" t="str">
        <f t="shared" si="33"/>
        <v/>
      </c>
      <c r="T262" s="151"/>
      <c r="U262" s="453"/>
      <c r="V262" s="152" t="str">
        <f>IF(OR($D262="",$W262=""),"",$W262-VLOOKUP($Z262,Wire_Req!$A$2:$K$24,9))</f>
        <v/>
      </c>
      <c r="W262" s="453"/>
      <c r="X262" s="453"/>
      <c r="Y262" s="151"/>
      <c r="Z262" s="126" t="e">
        <f>VLOOKUP($D262,Wire_Req!$L$2:$M$4,2)+VLOOKUP($E262,Wire_Req!$N$2:$O$3,2)+IF($AA262=200,VLOOKUP($F262,Wire_Req!$P$2:$Q$16,2),IF($AA262=100,VLOOKUP($G262,Wire_Req!$P$2:$Q$16,2),0))</f>
        <v>#N/A</v>
      </c>
      <c r="AA262" s="126" t="e">
        <f>VLOOKUP($E262,Wire_Req!$N$2:$O$3,2)</f>
        <v>#N/A</v>
      </c>
      <c r="AB262" s="126" t="e">
        <f>IF($AA262=200,VLOOKUP($F262,Wire_Req!$P$2:$Q$16,2),IF($AA262=100,VLOOKUP($G262,Wire_Req!$P$2:$Q$16,2),0))</f>
        <v>#N/A</v>
      </c>
      <c r="AG262" s="203">
        <f t="shared" si="34"/>
        <v>662</v>
      </c>
      <c r="AH262" s="126" t="e">
        <f t="shared" si="35"/>
        <v>#N/A</v>
      </c>
      <c r="AI262" s="126" t="e">
        <f t="shared" si="30"/>
        <v>#N/A</v>
      </c>
    </row>
    <row r="263" spans="1:35" x14ac:dyDescent="0.25">
      <c r="A263" s="125"/>
      <c r="B263" s="453"/>
      <c r="C263" s="453"/>
      <c r="D263" s="454"/>
      <c r="E263" s="454"/>
      <c r="F263" s="454"/>
      <c r="G263" s="454"/>
      <c r="H263" s="454"/>
      <c r="I263" s="454"/>
      <c r="J263" s="455"/>
      <c r="K263" s="147" t="str">
        <f t="shared" si="27"/>
        <v/>
      </c>
      <c r="L263" s="148" t="str">
        <f>IF(OR($D263="",$E263=""),"",VLOOKUP($Z263,Fiber_Req!$A$2:$I$24,4))</f>
        <v/>
      </c>
      <c r="M263" s="455"/>
      <c r="N263" s="147" t="str">
        <f t="shared" si="31"/>
        <v/>
      </c>
      <c r="O263" s="205" t="str">
        <f t="shared" si="32"/>
        <v/>
      </c>
      <c r="P263" s="205" t="str">
        <f>IF(OR($D263="",$E263="",AND($F263="",$G263="")),"",VLOOKUP($Z263,Wire_Req!$A$2:$K$24,5))</f>
        <v/>
      </c>
      <c r="Q263" s="205" t="str">
        <f t="shared" si="28"/>
        <v/>
      </c>
      <c r="R263" s="149" t="str">
        <f t="shared" si="29"/>
        <v/>
      </c>
      <c r="S263" s="150" t="str">
        <f t="shared" si="33"/>
        <v/>
      </c>
      <c r="T263" s="151"/>
      <c r="U263" s="453"/>
      <c r="V263" s="152" t="str">
        <f>IF(OR($D263="",$W263=""),"",$W263-VLOOKUP($Z263,Wire_Req!$A$2:$K$24,9))</f>
        <v/>
      </c>
      <c r="W263" s="453"/>
      <c r="X263" s="453"/>
      <c r="Y263" s="151"/>
      <c r="Z263" s="126" t="e">
        <f>VLOOKUP($D263,Wire_Req!$L$2:$M$4,2)+VLOOKUP($E263,Wire_Req!$N$2:$O$3,2)+IF($AA263=200,VLOOKUP($F263,Wire_Req!$P$2:$Q$16,2),IF($AA263=100,VLOOKUP($G263,Wire_Req!$P$2:$Q$16,2),0))</f>
        <v>#N/A</v>
      </c>
      <c r="AA263" s="126" t="e">
        <f>VLOOKUP($E263,Wire_Req!$N$2:$O$3,2)</f>
        <v>#N/A</v>
      </c>
      <c r="AB263" s="126" t="e">
        <f>IF($AA263=200,VLOOKUP($F263,Wire_Req!$P$2:$Q$16,2),IF($AA263=100,VLOOKUP($G263,Wire_Req!$P$2:$Q$16,2),0))</f>
        <v>#N/A</v>
      </c>
      <c r="AG263" s="203">
        <f t="shared" si="34"/>
        <v>662</v>
      </c>
      <c r="AH263" s="126" t="e">
        <f t="shared" si="35"/>
        <v>#N/A</v>
      </c>
      <c r="AI263" s="126" t="e">
        <f t="shared" si="30"/>
        <v>#N/A</v>
      </c>
    </row>
    <row r="264" spans="1:35" x14ac:dyDescent="0.25">
      <c r="A264" s="125"/>
      <c r="B264" s="453"/>
      <c r="C264" s="453"/>
      <c r="D264" s="454"/>
      <c r="E264" s="454"/>
      <c r="F264" s="454"/>
      <c r="G264" s="454"/>
      <c r="H264" s="454"/>
      <c r="I264" s="454"/>
      <c r="J264" s="455"/>
      <c r="K264" s="147" t="str">
        <f t="shared" si="27"/>
        <v/>
      </c>
      <c r="L264" s="148" t="str">
        <f>IF(OR($D264="",$E264=""),"",VLOOKUP($Z264,Fiber_Req!$A$2:$I$24,4))</f>
        <v/>
      </c>
      <c r="M264" s="455"/>
      <c r="N264" s="147" t="str">
        <f t="shared" si="31"/>
        <v/>
      </c>
      <c r="O264" s="205" t="str">
        <f t="shared" si="32"/>
        <v/>
      </c>
      <c r="P264" s="205" t="str">
        <f>IF(OR($D264="",$E264="",AND($F264="",$G264="")),"",VLOOKUP($Z264,Wire_Req!$A$2:$K$24,5))</f>
        <v/>
      </c>
      <c r="Q264" s="205" t="str">
        <f t="shared" si="28"/>
        <v/>
      </c>
      <c r="R264" s="149" t="str">
        <f t="shared" si="29"/>
        <v/>
      </c>
      <c r="S264" s="150" t="str">
        <f t="shared" si="33"/>
        <v/>
      </c>
      <c r="T264" s="151"/>
      <c r="U264" s="453"/>
      <c r="V264" s="152" t="str">
        <f>IF(OR($D264="",$W264=""),"",$W264-VLOOKUP($Z264,Wire_Req!$A$2:$K$24,9))</f>
        <v/>
      </c>
      <c r="W264" s="453"/>
      <c r="X264" s="453"/>
      <c r="Y264" s="151"/>
      <c r="Z264" s="126" t="e">
        <f>VLOOKUP($D264,Wire_Req!$L$2:$M$4,2)+VLOOKUP($E264,Wire_Req!$N$2:$O$3,2)+IF($AA264=200,VLOOKUP($F264,Wire_Req!$P$2:$Q$16,2),IF($AA264=100,VLOOKUP($G264,Wire_Req!$P$2:$Q$16,2),0))</f>
        <v>#N/A</v>
      </c>
      <c r="AA264" s="126" t="e">
        <f>VLOOKUP($E264,Wire_Req!$N$2:$O$3,2)</f>
        <v>#N/A</v>
      </c>
      <c r="AB264" s="126" t="e">
        <f>IF($AA264=200,VLOOKUP($F264,Wire_Req!$P$2:$Q$16,2),IF($AA264=100,VLOOKUP($G264,Wire_Req!$P$2:$Q$16,2),0))</f>
        <v>#N/A</v>
      </c>
      <c r="AG264" s="203">
        <f t="shared" si="34"/>
        <v>662</v>
      </c>
      <c r="AH264" s="126" t="e">
        <f t="shared" si="35"/>
        <v>#N/A</v>
      </c>
      <c r="AI264" s="126" t="e">
        <f t="shared" si="30"/>
        <v>#N/A</v>
      </c>
    </row>
    <row r="265" spans="1:35" x14ac:dyDescent="0.25">
      <c r="A265" s="125"/>
      <c r="B265" s="453"/>
      <c r="C265" s="453"/>
      <c r="D265" s="454"/>
      <c r="E265" s="454"/>
      <c r="F265" s="454"/>
      <c r="G265" s="454"/>
      <c r="H265" s="454"/>
      <c r="I265" s="454"/>
      <c r="J265" s="455"/>
      <c r="K265" s="147" t="str">
        <f t="shared" si="27"/>
        <v/>
      </c>
      <c r="L265" s="148" t="str">
        <f>IF(OR($D265="",$E265=""),"",VLOOKUP($Z265,Fiber_Req!$A$2:$I$24,4))</f>
        <v/>
      </c>
      <c r="M265" s="455"/>
      <c r="N265" s="147" t="str">
        <f t="shared" si="31"/>
        <v/>
      </c>
      <c r="O265" s="205" t="str">
        <f t="shared" si="32"/>
        <v/>
      </c>
      <c r="P265" s="205" t="str">
        <f>IF(OR($D265="",$E265="",AND($F265="",$G265="")),"",VLOOKUP($Z265,Wire_Req!$A$2:$K$24,5))</f>
        <v/>
      </c>
      <c r="Q265" s="205" t="str">
        <f t="shared" si="28"/>
        <v/>
      </c>
      <c r="R265" s="149" t="str">
        <f t="shared" si="29"/>
        <v/>
      </c>
      <c r="S265" s="150" t="str">
        <f t="shared" si="33"/>
        <v/>
      </c>
      <c r="T265" s="151"/>
      <c r="U265" s="453"/>
      <c r="V265" s="152" t="str">
        <f>IF(OR($D265="",$W265=""),"",$W265-VLOOKUP($Z265,Wire_Req!$A$2:$K$24,9))</f>
        <v/>
      </c>
      <c r="W265" s="453"/>
      <c r="X265" s="453"/>
      <c r="Y265" s="151"/>
      <c r="Z265" s="126" t="e">
        <f>VLOOKUP($D265,Wire_Req!$L$2:$M$4,2)+VLOOKUP($E265,Wire_Req!$N$2:$O$3,2)+IF($AA265=200,VLOOKUP($F265,Wire_Req!$P$2:$Q$16,2),IF($AA265=100,VLOOKUP($G265,Wire_Req!$P$2:$Q$16,2),0))</f>
        <v>#N/A</v>
      </c>
      <c r="AA265" s="126" t="e">
        <f>VLOOKUP($E265,Wire_Req!$N$2:$O$3,2)</f>
        <v>#N/A</v>
      </c>
      <c r="AB265" s="126" t="e">
        <f>IF($AA265=200,VLOOKUP($F265,Wire_Req!$P$2:$Q$16,2),IF($AA265=100,VLOOKUP($G265,Wire_Req!$P$2:$Q$16,2),0))</f>
        <v>#N/A</v>
      </c>
      <c r="AG265" s="203">
        <f t="shared" si="34"/>
        <v>662</v>
      </c>
      <c r="AH265" s="126" t="e">
        <f t="shared" si="35"/>
        <v>#N/A</v>
      </c>
      <c r="AI265" s="126" t="e">
        <f t="shared" si="30"/>
        <v>#N/A</v>
      </c>
    </row>
    <row r="266" spans="1:35" x14ac:dyDescent="0.25">
      <c r="A266" s="125"/>
      <c r="B266" s="453"/>
      <c r="C266" s="453"/>
      <c r="D266" s="454"/>
      <c r="E266" s="454"/>
      <c r="F266" s="454"/>
      <c r="G266" s="454"/>
      <c r="H266" s="454"/>
      <c r="I266" s="454"/>
      <c r="J266" s="455"/>
      <c r="K266" s="147" t="str">
        <f t="shared" si="27"/>
        <v/>
      </c>
      <c r="L266" s="148" t="str">
        <f>IF(OR($D266="",$E266=""),"",VLOOKUP($Z266,Fiber_Req!$A$2:$I$24,4))</f>
        <v/>
      </c>
      <c r="M266" s="455"/>
      <c r="N266" s="147" t="str">
        <f t="shared" si="31"/>
        <v/>
      </c>
      <c r="O266" s="205" t="str">
        <f t="shared" si="32"/>
        <v/>
      </c>
      <c r="P266" s="205" t="str">
        <f>IF(OR($D266="",$E266="",AND($F266="",$G266="")),"",VLOOKUP($Z266,Wire_Req!$A$2:$K$24,5))</f>
        <v/>
      </c>
      <c r="Q266" s="205" t="str">
        <f t="shared" si="28"/>
        <v/>
      </c>
      <c r="R266" s="149" t="str">
        <f t="shared" si="29"/>
        <v/>
      </c>
      <c r="S266" s="150" t="str">
        <f t="shared" si="33"/>
        <v/>
      </c>
      <c r="T266" s="151"/>
      <c r="U266" s="453"/>
      <c r="V266" s="152" t="str">
        <f>IF(OR($D266="",$W266=""),"",$W266-VLOOKUP($Z266,Wire_Req!$A$2:$K$24,9))</f>
        <v/>
      </c>
      <c r="W266" s="453"/>
      <c r="X266" s="453"/>
      <c r="Y266" s="151"/>
      <c r="Z266" s="126" t="e">
        <f>VLOOKUP($D266,Wire_Req!$L$2:$M$4,2)+VLOOKUP($E266,Wire_Req!$N$2:$O$3,2)+IF($AA266=200,VLOOKUP($F266,Wire_Req!$P$2:$Q$16,2),IF($AA266=100,VLOOKUP($G266,Wire_Req!$P$2:$Q$16,2),0))</f>
        <v>#N/A</v>
      </c>
      <c r="AA266" s="126" t="e">
        <f>VLOOKUP($E266,Wire_Req!$N$2:$O$3,2)</f>
        <v>#N/A</v>
      </c>
      <c r="AB266" s="126" t="e">
        <f>IF($AA266=200,VLOOKUP($F266,Wire_Req!$P$2:$Q$16,2),IF($AA266=100,VLOOKUP($G266,Wire_Req!$P$2:$Q$16,2),0))</f>
        <v>#N/A</v>
      </c>
      <c r="AG266" s="203">
        <f t="shared" si="34"/>
        <v>662</v>
      </c>
      <c r="AH266" s="126" t="e">
        <f t="shared" si="35"/>
        <v>#N/A</v>
      </c>
      <c r="AI266" s="126" t="e">
        <f t="shared" si="30"/>
        <v>#N/A</v>
      </c>
    </row>
    <row r="267" spans="1:35" x14ac:dyDescent="0.25">
      <c r="A267" s="125"/>
      <c r="B267" s="453"/>
      <c r="C267" s="453"/>
      <c r="D267" s="454"/>
      <c r="E267" s="454"/>
      <c r="F267" s="454"/>
      <c r="G267" s="454"/>
      <c r="H267" s="454"/>
      <c r="I267" s="454"/>
      <c r="J267" s="455"/>
      <c r="K267" s="147" t="str">
        <f t="shared" si="27"/>
        <v/>
      </c>
      <c r="L267" s="148" t="str">
        <f>IF(OR($D267="",$E267=""),"",VLOOKUP($Z267,Fiber_Req!$A$2:$I$24,4))</f>
        <v/>
      </c>
      <c r="M267" s="455"/>
      <c r="N267" s="147" t="str">
        <f t="shared" si="31"/>
        <v/>
      </c>
      <c r="O267" s="205" t="str">
        <f t="shared" si="32"/>
        <v/>
      </c>
      <c r="P267" s="205" t="str">
        <f>IF(OR($D267="",$E267="",AND($F267="",$G267="")),"",VLOOKUP($Z267,Wire_Req!$A$2:$K$24,5))</f>
        <v/>
      </c>
      <c r="Q267" s="205" t="str">
        <f t="shared" si="28"/>
        <v/>
      </c>
      <c r="R267" s="149" t="str">
        <f t="shared" si="29"/>
        <v/>
      </c>
      <c r="S267" s="150" t="str">
        <f t="shared" si="33"/>
        <v/>
      </c>
      <c r="T267" s="151"/>
      <c r="U267" s="453"/>
      <c r="V267" s="152" t="str">
        <f>IF(OR($D267="",$W267=""),"",$W267-VLOOKUP($Z267,Wire_Req!$A$2:$K$24,9))</f>
        <v/>
      </c>
      <c r="W267" s="453"/>
      <c r="X267" s="453"/>
      <c r="Y267" s="151"/>
      <c r="Z267" s="126" t="e">
        <f>VLOOKUP($D267,Wire_Req!$L$2:$M$4,2)+VLOOKUP($E267,Wire_Req!$N$2:$O$3,2)+IF($AA267=200,VLOOKUP($F267,Wire_Req!$P$2:$Q$16,2),IF($AA267=100,VLOOKUP($G267,Wire_Req!$P$2:$Q$16,2),0))</f>
        <v>#N/A</v>
      </c>
      <c r="AA267" s="126" t="e">
        <f>VLOOKUP($E267,Wire_Req!$N$2:$O$3,2)</f>
        <v>#N/A</v>
      </c>
      <c r="AB267" s="126" t="e">
        <f>IF($AA267=200,VLOOKUP($F267,Wire_Req!$P$2:$Q$16,2),IF($AA267=100,VLOOKUP($G267,Wire_Req!$P$2:$Q$16,2),0))</f>
        <v>#N/A</v>
      </c>
      <c r="AG267" s="203">
        <f t="shared" si="34"/>
        <v>662</v>
      </c>
      <c r="AH267" s="126" t="e">
        <f t="shared" si="35"/>
        <v>#N/A</v>
      </c>
      <c r="AI267" s="126" t="e">
        <f t="shared" si="30"/>
        <v>#N/A</v>
      </c>
    </row>
    <row r="268" spans="1:35" x14ac:dyDescent="0.25">
      <c r="A268" s="125"/>
      <c r="B268" s="453"/>
      <c r="C268" s="453"/>
      <c r="D268" s="454"/>
      <c r="E268" s="454"/>
      <c r="F268" s="454"/>
      <c r="G268" s="454"/>
      <c r="H268" s="454"/>
      <c r="I268" s="454"/>
      <c r="J268" s="455"/>
      <c r="K268" s="147" t="str">
        <f t="shared" si="27"/>
        <v/>
      </c>
      <c r="L268" s="148" t="str">
        <f>IF(OR($D268="",$E268=""),"",VLOOKUP($Z268,Fiber_Req!$A$2:$I$24,4))</f>
        <v/>
      </c>
      <c r="M268" s="455"/>
      <c r="N268" s="147" t="str">
        <f t="shared" si="31"/>
        <v/>
      </c>
      <c r="O268" s="205" t="str">
        <f t="shared" si="32"/>
        <v/>
      </c>
      <c r="P268" s="205" t="str">
        <f>IF(OR($D268="",$E268="",AND($F268="",$G268="")),"",VLOOKUP($Z268,Wire_Req!$A$2:$K$24,5))</f>
        <v/>
      </c>
      <c r="Q268" s="205" t="str">
        <f t="shared" si="28"/>
        <v/>
      </c>
      <c r="R268" s="149" t="str">
        <f t="shared" si="29"/>
        <v/>
      </c>
      <c r="S268" s="150" t="str">
        <f t="shared" si="33"/>
        <v/>
      </c>
      <c r="T268" s="151"/>
      <c r="U268" s="453"/>
      <c r="V268" s="152" t="str">
        <f>IF(OR($D268="",$W268=""),"",$W268-VLOOKUP($Z268,Wire_Req!$A$2:$K$24,9))</f>
        <v/>
      </c>
      <c r="W268" s="453"/>
      <c r="X268" s="453"/>
      <c r="Y268" s="151"/>
      <c r="Z268" s="126" t="e">
        <f>VLOOKUP($D268,Wire_Req!$L$2:$M$4,2)+VLOOKUP($E268,Wire_Req!$N$2:$O$3,2)+IF($AA268=200,VLOOKUP($F268,Wire_Req!$P$2:$Q$16,2),IF($AA268=100,VLOOKUP($G268,Wire_Req!$P$2:$Q$16,2),0))</f>
        <v>#N/A</v>
      </c>
      <c r="AA268" s="126" t="e">
        <f>VLOOKUP($E268,Wire_Req!$N$2:$O$3,2)</f>
        <v>#N/A</v>
      </c>
      <c r="AB268" s="126" t="e">
        <f>IF($AA268=200,VLOOKUP($F268,Wire_Req!$P$2:$Q$16,2),IF($AA268=100,VLOOKUP($G268,Wire_Req!$P$2:$Q$16,2),0))</f>
        <v>#N/A</v>
      </c>
      <c r="AG268" s="203">
        <f t="shared" si="34"/>
        <v>662</v>
      </c>
      <c r="AH268" s="126" t="e">
        <f t="shared" si="35"/>
        <v>#N/A</v>
      </c>
      <c r="AI268" s="126" t="e">
        <f t="shared" si="30"/>
        <v>#N/A</v>
      </c>
    </row>
    <row r="269" spans="1:35" x14ac:dyDescent="0.25">
      <c r="A269" s="125"/>
      <c r="B269" s="453"/>
      <c r="C269" s="453"/>
      <c r="D269" s="454"/>
      <c r="E269" s="454"/>
      <c r="F269" s="454"/>
      <c r="G269" s="454"/>
      <c r="H269" s="454"/>
      <c r="I269" s="454"/>
      <c r="J269" s="455"/>
      <c r="K269" s="147" t="str">
        <f t="shared" si="27"/>
        <v/>
      </c>
      <c r="L269" s="148" t="str">
        <f>IF(OR($D269="",$E269=""),"",VLOOKUP($Z269,Fiber_Req!$A$2:$I$24,4))</f>
        <v/>
      </c>
      <c r="M269" s="455"/>
      <c r="N269" s="147" t="str">
        <f t="shared" si="31"/>
        <v/>
      </c>
      <c r="O269" s="205" t="str">
        <f t="shared" si="32"/>
        <v/>
      </c>
      <c r="P269" s="205" t="str">
        <f>IF(OR($D269="",$E269="",AND($F269="",$G269="")),"",VLOOKUP($Z269,Wire_Req!$A$2:$K$24,5))</f>
        <v/>
      </c>
      <c r="Q269" s="205" t="str">
        <f t="shared" si="28"/>
        <v/>
      </c>
      <c r="R269" s="149" t="str">
        <f t="shared" si="29"/>
        <v/>
      </c>
      <c r="S269" s="150" t="str">
        <f t="shared" si="33"/>
        <v/>
      </c>
      <c r="T269" s="151"/>
      <c r="U269" s="453"/>
      <c r="V269" s="152" t="str">
        <f>IF(OR($D269="",$W269=""),"",$W269-VLOOKUP($Z269,Wire_Req!$A$2:$K$24,9))</f>
        <v/>
      </c>
      <c r="W269" s="453"/>
      <c r="X269" s="453"/>
      <c r="Y269" s="151"/>
      <c r="Z269" s="126" t="e">
        <f>VLOOKUP($D269,Wire_Req!$L$2:$M$4,2)+VLOOKUP($E269,Wire_Req!$N$2:$O$3,2)+IF($AA269=200,VLOOKUP($F269,Wire_Req!$P$2:$Q$16,2),IF($AA269=100,VLOOKUP($G269,Wire_Req!$P$2:$Q$16,2),0))</f>
        <v>#N/A</v>
      </c>
      <c r="AA269" s="126" t="e">
        <f>VLOOKUP($E269,Wire_Req!$N$2:$O$3,2)</f>
        <v>#N/A</v>
      </c>
      <c r="AB269" s="126" t="e">
        <f>IF($AA269=200,VLOOKUP($F269,Wire_Req!$P$2:$Q$16,2),IF($AA269=100,VLOOKUP($G269,Wire_Req!$P$2:$Q$16,2),0))</f>
        <v>#N/A</v>
      </c>
      <c r="AG269" s="203">
        <f t="shared" si="34"/>
        <v>662</v>
      </c>
      <c r="AH269" s="126" t="e">
        <f t="shared" si="35"/>
        <v>#N/A</v>
      </c>
      <c r="AI269" s="126" t="e">
        <f t="shared" si="30"/>
        <v>#N/A</v>
      </c>
    </row>
    <row r="270" spans="1:35" x14ac:dyDescent="0.25">
      <c r="A270" s="125"/>
      <c r="B270" s="453"/>
      <c r="C270" s="453"/>
      <c r="D270" s="454"/>
      <c r="E270" s="454"/>
      <c r="F270" s="454"/>
      <c r="G270" s="454"/>
      <c r="H270" s="454"/>
      <c r="I270" s="454"/>
      <c r="J270" s="455"/>
      <c r="K270" s="147" t="str">
        <f t="shared" si="27"/>
        <v/>
      </c>
      <c r="L270" s="148" t="str">
        <f>IF(OR($D270="",$E270=""),"",VLOOKUP($Z270,Fiber_Req!$A$2:$I$24,4))</f>
        <v/>
      </c>
      <c r="M270" s="455"/>
      <c r="N270" s="147" t="str">
        <f t="shared" si="31"/>
        <v/>
      </c>
      <c r="O270" s="205" t="str">
        <f t="shared" si="32"/>
        <v/>
      </c>
      <c r="P270" s="205" t="str">
        <f>IF(OR($D270="",$E270="",AND($F270="",$G270="")),"",VLOOKUP($Z270,Wire_Req!$A$2:$K$24,5))</f>
        <v/>
      </c>
      <c r="Q270" s="205" t="str">
        <f t="shared" si="28"/>
        <v/>
      </c>
      <c r="R270" s="149" t="str">
        <f t="shared" si="29"/>
        <v/>
      </c>
      <c r="S270" s="150" t="str">
        <f t="shared" si="33"/>
        <v/>
      </c>
      <c r="T270" s="151"/>
      <c r="U270" s="453"/>
      <c r="V270" s="152" t="str">
        <f>IF(OR($D270="",$W270=""),"",$W270-VLOOKUP($Z270,Wire_Req!$A$2:$K$24,9))</f>
        <v/>
      </c>
      <c r="W270" s="453"/>
      <c r="X270" s="453"/>
      <c r="Y270" s="151"/>
      <c r="Z270" s="126" t="e">
        <f>VLOOKUP($D270,Wire_Req!$L$2:$M$4,2)+VLOOKUP($E270,Wire_Req!$N$2:$O$3,2)+IF($AA270=200,VLOOKUP($F270,Wire_Req!$P$2:$Q$16,2),IF($AA270=100,VLOOKUP($G270,Wire_Req!$P$2:$Q$16,2),0))</f>
        <v>#N/A</v>
      </c>
      <c r="AA270" s="126" t="e">
        <f>VLOOKUP($E270,Wire_Req!$N$2:$O$3,2)</f>
        <v>#N/A</v>
      </c>
      <c r="AB270" s="126" t="e">
        <f>IF($AA270=200,VLOOKUP($F270,Wire_Req!$P$2:$Q$16,2),IF($AA270=100,VLOOKUP($G270,Wire_Req!$P$2:$Q$16,2),0))</f>
        <v>#N/A</v>
      </c>
      <c r="AG270" s="203">
        <f t="shared" si="34"/>
        <v>662</v>
      </c>
      <c r="AH270" s="126" t="e">
        <f t="shared" si="35"/>
        <v>#N/A</v>
      </c>
      <c r="AI270" s="126" t="e">
        <f t="shared" si="30"/>
        <v>#N/A</v>
      </c>
    </row>
    <row r="271" spans="1:35" x14ac:dyDescent="0.25">
      <c r="A271" s="125"/>
      <c r="B271" s="453"/>
      <c r="C271" s="453"/>
      <c r="D271" s="454"/>
      <c r="E271" s="454"/>
      <c r="F271" s="454"/>
      <c r="G271" s="454"/>
      <c r="H271" s="454"/>
      <c r="I271" s="454"/>
      <c r="J271" s="455"/>
      <c r="K271" s="147" t="str">
        <f t="shared" si="27"/>
        <v/>
      </c>
      <c r="L271" s="148" t="str">
        <f>IF(OR($D271="",$E271=""),"",VLOOKUP($Z271,Fiber_Req!$A$2:$I$24,4))</f>
        <v/>
      </c>
      <c r="M271" s="455"/>
      <c r="N271" s="147" t="str">
        <f t="shared" si="31"/>
        <v/>
      </c>
      <c r="O271" s="205" t="str">
        <f t="shared" si="32"/>
        <v/>
      </c>
      <c r="P271" s="205" t="str">
        <f>IF(OR($D271="",$E271="",AND($F271="",$G271="")),"",VLOOKUP($Z271,Wire_Req!$A$2:$K$24,5))</f>
        <v/>
      </c>
      <c r="Q271" s="205" t="str">
        <f t="shared" si="28"/>
        <v/>
      </c>
      <c r="R271" s="149" t="str">
        <f t="shared" si="29"/>
        <v/>
      </c>
      <c r="S271" s="150" t="str">
        <f t="shared" si="33"/>
        <v/>
      </c>
      <c r="T271" s="151"/>
      <c r="U271" s="453"/>
      <c r="V271" s="152" t="str">
        <f>IF(OR($D271="",$W271=""),"",$W271-VLOOKUP($Z271,Wire_Req!$A$2:$K$24,9))</f>
        <v/>
      </c>
      <c r="W271" s="453"/>
      <c r="X271" s="453"/>
      <c r="Y271" s="151"/>
      <c r="Z271" s="126" t="e">
        <f>VLOOKUP($D271,Wire_Req!$L$2:$M$4,2)+VLOOKUP($E271,Wire_Req!$N$2:$O$3,2)+IF($AA271=200,VLOOKUP($F271,Wire_Req!$P$2:$Q$16,2),IF($AA271=100,VLOOKUP($G271,Wire_Req!$P$2:$Q$16,2),0))</f>
        <v>#N/A</v>
      </c>
      <c r="AA271" s="126" t="e">
        <f>VLOOKUP($E271,Wire_Req!$N$2:$O$3,2)</f>
        <v>#N/A</v>
      </c>
      <c r="AB271" s="126" t="e">
        <f>IF($AA271=200,VLOOKUP($F271,Wire_Req!$P$2:$Q$16,2),IF($AA271=100,VLOOKUP($G271,Wire_Req!$P$2:$Q$16,2),0))</f>
        <v>#N/A</v>
      </c>
      <c r="AG271" s="203">
        <f t="shared" si="34"/>
        <v>662</v>
      </c>
      <c r="AH271" s="126" t="e">
        <f t="shared" si="35"/>
        <v>#N/A</v>
      </c>
      <c r="AI271" s="126" t="e">
        <f t="shared" si="30"/>
        <v>#N/A</v>
      </c>
    </row>
    <row r="272" spans="1:35" x14ac:dyDescent="0.25">
      <c r="A272" s="125"/>
      <c r="B272" s="453"/>
      <c r="C272" s="453"/>
      <c r="D272" s="454"/>
      <c r="E272" s="454"/>
      <c r="F272" s="454"/>
      <c r="G272" s="454"/>
      <c r="H272" s="454"/>
      <c r="I272" s="454"/>
      <c r="J272" s="455"/>
      <c r="K272" s="147" t="str">
        <f t="shared" ref="K272:K315" si="36">IF(OR($D272="",$E272="",$L272="",$U272=""),"",$U272*$L272)</f>
        <v/>
      </c>
      <c r="L272" s="148" t="str">
        <f>IF(OR($D272="",$E272=""),"",VLOOKUP($Z272,Fiber_Req!$A$2:$I$24,4))</f>
        <v/>
      </c>
      <c r="M272" s="455"/>
      <c r="N272" s="147" t="str">
        <f t="shared" si="31"/>
        <v/>
      </c>
      <c r="O272" s="205" t="str">
        <f t="shared" si="32"/>
        <v/>
      </c>
      <c r="P272" s="205" t="str">
        <f>IF(OR($D272="",$E272="",AND($F272="",$G272="")),"",VLOOKUP($Z272,Wire_Req!$A$2:$K$24,5))</f>
        <v/>
      </c>
      <c r="Q272" s="205" t="str">
        <f t="shared" ref="Q272:Q315" si="37">IF(OR($D272="",$E272=""),"",IF($AI272=1,1.1-(0.1*$O272),IF($AI272=2,1.01-(0.07*$O272),IF($AI272=3,0.81-(0.15*LN($O272)),IF($AI272=4,IF($AH272=1,0.467-(0.0632*LN($O272)),IF($AH272=2,0.59-(0.076*LN($O272)),"")),"")))))</f>
        <v/>
      </c>
      <c r="R272" s="149" t="str">
        <f t="shared" ref="R272:R315" si="38">IF($D272="","",$O$6+X272)</f>
        <v/>
      </c>
      <c r="S272" s="150" t="str">
        <f t="shared" si="33"/>
        <v/>
      </c>
      <c r="T272" s="151"/>
      <c r="U272" s="453"/>
      <c r="V272" s="152" t="str">
        <f>IF(OR($D272="",$W272=""),"",$W272-VLOOKUP($Z272,Wire_Req!$A$2:$K$24,9))</f>
        <v/>
      </c>
      <c r="W272" s="453"/>
      <c r="X272" s="453"/>
      <c r="Y272" s="151"/>
      <c r="Z272" s="126" t="e">
        <f>VLOOKUP($D272,Wire_Req!$L$2:$M$4,2)+VLOOKUP($E272,Wire_Req!$N$2:$O$3,2)+IF($AA272=200,VLOOKUP($F272,Wire_Req!$P$2:$Q$16,2),IF($AA272=100,VLOOKUP($G272,Wire_Req!$P$2:$Q$16,2),0))</f>
        <v>#N/A</v>
      </c>
      <c r="AA272" s="126" t="e">
        <f>VLOOKUP($E272,Wire_Req!$N$2:$O$3,2)</f>
        <v>#N/A</v>
      </c>
      <c r="AB272" s="126" t="e">
        <f>IF($AA272=200,VLOOKUP($F272,Wire_Req!$P$2:$Q$16,2),IF($AA272=100,VLOOKUP($G272,Wire_Req!$P$2:$Q$16,2),0))</f>
        <v>#N/A</v>
      </c>
      <c r="AG272" s="203">
        <f t="shared" si="34"/>
        <v>662</v>
      </c>
      <c r="AH272" s="126" t="e">
        <f t="shared" si="35"/>
        <v>#N/A</v>
      </c>
      <c r="AI272" s="126" t="e">
        <f t="shared" ref="AI272:AI315" si="39">IF($AH272=2,IF($O272&lt;=3,1,IF(AND($O272&gt;3,$O272&lt;=7),2,IF(AND($O272&gt;7,$O272&lt;=19),3,IF(AND($O272&gt;19,$O272&lt;=331),4,"")))),IF($AH272=1,IF($O272&lt;=3,1,IF(AND($O272&gt;3,$O272&lt;=7),2,IF(AND($O272&gt;7,$O272&lt;=52),3,IF(AND($O272&gt;52,$O272&lt;=331),4,"")))),""))</f>
        <v>#N/A</v>
      </c>
    </row>
    <row r="273" spans="1:35" x14ac:dyDescent="0.25">
      <c r="A273" s="125"/>
      <c r="B273" s="453"/>
      <c r="C273" s="453"/>
      <c r="D273" s="454"/>
      <c r="E273" s="454"/>
      <c r="F273" s="454"/>
      <c r="G273" s="454"/>
      <c r="H273" s="454"/>
      <c r="I273" s="454"/>
      <c r="J273" s="455"/>
      <c r="K273" s="147" t="str">
        <f t="shared" si="36"/>
        <v/>
      </c>
      <c r="L273" s="148" t="str">
        <f>IF(OR($D273="",$E273=""),"",VLOOKUP($Z273,Fiber_Req!$A$2:$I$24,4))</f>
        <v/>
      </c>
      <c r="M273" s="455"/>
      <c r="N273" s="147" t="str">
        <f t="shared" ref="N273:N315" si="40">IF(OR($D273="",$E273="",$O273="",$Q273=""),"",$P273*$Q273)</f>
        <v/>
      </c>
      <c r="O273" s="205" t="str">
        <f t="shared" ref="O273:O315" si="41">IF(OR($D273="",$E273="",$H273=""),"",MIN($H273+(0.5*$I273),331))</f>
        <v/>
      </c>
      <c r="P273" s="205" t="str">
        <f>IF(OR($D273="",$E273="",AND($F273="",$G273="")),"",VLOOKUP($Z273,Wire_Req!$A$2:$K$24,5))</f>
        <v/>
      </c>
      <c r="Q273" s="205" t="str">
        <f t="shared" si="37"/>
        <v/>
      </c>
      <c r="R273" s="149" t="str">
        <f t="shared" si="38"/>
        <v/>
      </c>
      <c r="S273" s="150" t="str">
        <f t="shared" ref="S273:S315" si="42">IF(OR($D273="",$V273=""),"",$V273)</f>
        <v/>
      </c>
      <c r="T273" s="151"/>
      <c r="U273" s="453"/>
      <c r="V273" s="152" t="str">
        <f>IF(OR($D273="",$W273=""),"",$W273-VLOOKUP($Z273,Wire_Req!$A$2:$K$24,9))</f>
        <v/>
      </c>
      <c r="W273" s="453"/>
      <c r="X273" s="453"/>
      <c r="Y273" s="151"/>
      <c r="Z273" s="126" t="e">
        <f>VLOOKUP($D273,Wire_Req!$L$2:$M$4,2)+VLOOKUP($E273,Wire_Req!$N$2:$O$3,2)+IF($AA273=200,VLOOKUP($F273,Wire_Req!$P$2:$Q$16,2),IF($AA273=100,VLOOKUP($G273,Wire_Req!$P$2:$Q$16,2),0))</f>
        <v>#N/A</v>
      </c>
      <c r="AA273" s="126" t="e">
        <f>VLOOKUP($E273,Wire_Req!$N$2:$O$3,2)</f>
        <v>#N/A</v>
      </c>
      <c r="AB273" s="126" t="e">
        <f>IF($AA273=200,VLOOKUP($F273,Wire_Req!$P$2:$Q$16,2),IF($AA273=100,VLOOKUP($G273,Wire_Req!$P$2:$Q$16,2),0))</f>
        <v>#N/A</v>
      </c>
      <c r="AG273" s="203">
        <f t="shared" ref="AG273:AG315" si="43">(331-$H273)*2</f>
        <v>662</v>
      </c>
      <c r="AH273" s="126" t="e">
        <f t="shared" ref="AH273:AH315" si="44">IF($AB273&lt;=4,1,IF(AND($AB273&gt;=5,$AB273&lt;=15),2,""))</f>
        <v>#N/A</v>
      </c>
      <c r="AI273" s="126" t="e">
        <f t="shared" si="39"/>
        <v>#N/A</v>
      </c>
    </row>
    <row r="274" spans="1:35" x14ac:dyDescent="0.25">
      <c r="A274" s="125"/>
      <c r="B274" s="453"/>
      <c r="C274" s="453"/>
      <c r="D274" s="454"/>
      <c r="E274" s="454"/>
      <c r="F274" s="454"/>
      <c r="G274" s="454"/>
      <c r="H274" s="454"/>
      <c r="I274" s="454"/>
      <c r="J274" s="455"/>
      <c r="K274" s="147" t="str">
        <f t="shared" si="36"/>
        <v/>
      </c>
      <c r="L274" s="148" t="str">
        <f>IF(OR($D274="",$E274=""),"",VLOOKUP($Z274,Fiber_Req!$A$2:$I$24,4))</f>
        <v/>
      </c>
      <c r="M274" s="455"/>
      <c r="N274" s="147" t="str">
        <f t="shared" si="40"/>
        <v/>
      </c>
      <c r="O274" s="205" t="str">
        <f t="shared" si="41"/>
        <v/>
      </c>
      <c r="P274" s="205" t="str">
        <f>IF(OR($D274="",$E274="",AND($F274="",$G274="")),"",VLOOKUP($Z274,Wire_Req!$A$2:$K$24,5))</f>
        <v/>
      </c>
      <c r="Q274" s="205" t="str">
        <f t="shared" si="37"/>
        <v/>
      </c>
      <c r="R274" s="149" t="str">
        <f t="shared" si="38"/>
        <v/>
      </c>
      <c r="S274" s="150" t="str">
        <f t="shared" si="42"/>
        <v/>
      </c>
      <c r="T274" s="151"/>
      <c r="U274" s="453"/>
      <c r="V274" s="152" t="str">
        <f>IF(OR($D274="",$W274=""),"",$W274-VLOOKUP($Z274,Wire_Req!$A$2:$K$24,9))</f>
        <v/>
      </c>
      <c r="W274" s="453"/>
      <c r="X274" s="453"/>
      <c r="Y274" s="151"/>
      <c r="Z274" s="126" t="e">
        <f>VLOOKUP($D274,Wire_Req!$L$2:$M$4,2)+VLOOKUP($E274,Wire_Req!$N$2:$O$3,2)+IF($AA274=200,VLOOKUP($F274,Wire_Req!$P$2:$Q$16,2),IF($AA274=100,VLOOKUP($G274,Wire_Req!$P$2:$Q$16,2),0))</f>
        <v>#N/A</v>
      </c>
      <c r="AA274" s="126" t="e">
        <f>VLOOKUP($E274,Wire_Req!$N$2:$O$3,2)</f>
        <v>#N/A</v>
      </c>
      <c r="AB274" s="126" t="e">
        <f>IF($AA274=200,VLOOKUP($F274,Wire_Req!$P$2:$Q$16,2),IF($AA274=100,VLOOKUP($G274,Wire_Req!$P$2:$Q$16,2),0))</f>
        <v>#N/A</v>
      </c>
      <c r="AG274" s="203">
        <f t="shared" si="43"/>
        <v>662</v>
      </c>
      <c r="AH274" s="126" t="e">
        <f t="shared" si="44"/>
        <v>#N/A</v>
      </c>
      <c r="AI274" s="126" t="e">
        <f t="shared" si="39"/>
        <v>#N/A</v>
      </c>
    </row>
    <row r="275" spans="1:35" x14ac:dyDescent="0.25">
      <c r="A275" s="125"/>
      <c r="B275" s="453"/>
      <c r="C275" s="453"/>
      <c r="D275" s="454"/>
      <c r="E275" s="454"/>
      <c r="F275" s="454"/>
      <c r="G275" s="454"/>
      <c r="H275" s="454"/>
      <c r="I275" s="454"/>
      <c r="J275" s="455"/>
      <c r="K275" s="147" t="str">
        <f t="shared" si="36"/>
        <v/>
      </c>
      <c r="L275" s="148" t="str">
        <f>IF(OR($D275="",$E275=""),"",VLOOKUP($Z275,Fiber_Req!$A$2:$I$24,4))</f>
        <v/>
      </c>
      <c r="M275" s="455"/>
      <c r="N275" s="147" t="str">
        <f t="shared" si="40"/>
        <v/>
      </c>
      <c r="O275" s="205" t="str">
        <f t="shared" si="41"/>
        <v/>
      </c>
      <c r="P275" s="205" t="str">
        <f>IF(OR($D275="",$E275="",AND($F275="",$G275="")),"",VLOOKUP($Z275,Wire_Req!$A$2:$K$24,5))</f>
        <v/>
      </c>
      <c r="Q275" s="205" t="str">
        <f t="shared" si="37"/>
        <v/>
      </c>
      <c r="R275" s="149" t="str">
        <f t="shared" si="38"/>
        <v/>
      </c>
      <c r="S275" s="150" t="str">
        <f t="shared" si="42"/>
        <v/>
      </c>
      <c r="T275" s="151"/>
      <c r="U275" s="453"/>
      <c r="V275" s="152" t="str">
        <f>IF(OR($D275="",$W275=""),"",$W275-VLOOKUP($Z275,Wire_Req!$A$2:$K$24,9))</f>
        <v/>
      </c>
      <c r="W275" s="453"/>
      <c r="X275" s="453"/>
      <c r="Y275" s="151"/>
      <c r="Z275" s="126" t="e">
        <f>VLOOKUP($D275,Wire_Req!$L$2:$M$4,2)+VLOOKUP($E275,Wire_Req!$N$2:$O$3,2)+IF($AA275=200,VLOOKUP($F275,Wire_Req!$P$2:$Q$16,2),IF($AA275=100,VLOOKUP($G275,Wire_Req!$P$2:$Q$16,2),0))</f>
        <v>#N/A</v>
      </c>
      <c r="AA275" s="126" t="e">
        <f>VLOOKUP($E275,Wire_Req!$N$2:$O$3,2)</f>
        <v>#N/A</v>
      </c>
      <c r="AB275" s="126" t="e">
        <f>IF($AA275=200,VLOOKUP($F275,Wire_Req!$P$2:$Q$16,2),IF($AA275=100,VLOOKUP($G275,Wire_Req!$P$2:$Q$16,2),0))</f>
        <v>#N/A</v>
      </c>
      <c r="AG275" s="203">
        <f t="shared" si="43"/>
        <v>662</v>
      </c>
      <c r="AH275" s="126" t="e">
        <f t="shared" si="44"/>
        <v>#N/A</v>
      </c>
      <c r="AI275" s="126" t="e">
        <f t="shared" si="39"/>
        <v>#N/A</v>
      </c>
    </row>
    <row r="276" spans="1:35" x14ac:dyDescent="0.25">
      <c r="A276" s="125"/>
      <c r="B276" s="453"/>
      <c r="C276" s="453"/>
      <c r="D276" s="454"/>
      <c r="E276" s="454"/>
      <c r="F276" s="454"/>
      <c r="G276" s="454"/>
      <c r="H276" s="454"/>
      <c r="I276" s="454"/>
      <c r="J276" s="455"/>
      <c r="K276" s="147" t="str">
        <f t="shared" si="36"/>
        <v/>
      </c>
      <c r="L276" s="148" t="str">
        <f>IF(OR($D276="",$E276=""),"",VLOOKUP($Z276,Fiber_Req!$A$2:$I$24,4))</f>
        <v/>
      </c>
      <c r="M276" s="455"/>
      <c r="N276" s="147" t="str">
        <f t="shared" si="40"/>
        <v/>
      </c>
      <c r="O276" s="205" t="str">
        <f t="shared" si="41"/>
        <v/>
      </c>
      <c r="P276" s="205" t="str">
        <f>IF(OR($D276="",$E276="",AND($F276="",$G276="")),"",VLOOKUP($Z276,Wire_Req!$A$2:$K$24,5))</f>
        <v/>
      </c>
      <c r="Q276" s="205" t="str">
        <f t="shared" si="37"/>
        <v/>
      </c>
      <c r="R276" s="149" t="str">
        <f t="shared" si="38"/>
        <v/>
      </c>
      <c r="S276" s="150" t="str">
        <f t="shared" si="42"/>
        <v/>
      </c>
      <c r="T276" s="151"/>
      <c r="U276" s="453"/>
      <c r="V276" s="152" t="str">
        <f>IF(OR($D276="",$W276=""),"",$W276-VLOOKUP($Z276,Wire_Req!$A$2:$K$24,9))</f>
        <v/>
      </c>
      <c r="W276" s="453"/>
      <c r="X276" s="453"/>
      <c r="Y276" s="151"/>
      <c r="Z276" s="126" t="e">
        <f>VLOOKUP($D276,Wire_Req!$L$2:$M$4,2)+VLOOKUP($E276,Wire_Req!$N$2:$O$3,2)+IF($AA276=200,VLOOKUP($F276,Wire_Req!$P$2:$Q$16,2),IF($AA276=100,VLOOKUP($G276,Wire_Req!$P$2:$Q$16,2),0))</f>
        <v>#N/A</v>
      </c>
      <c r="AA276" s="126" t="e">
        <f>VLOOKUP($E276,Wire_Req!$N$2:$O$3,2)</f>
        <v>#N/A</v>
      </c>
      <c r="AB276" s="126" t="e">
        <f>IF($AA276=200,VLOOKUP($F276,Wire_Req!$P$2:$Q$16,2),IF($AA276=100,VLOOKUP($G276,Wire_Req!$P$2:$Q$16,2),0))</f>
        <v>#N/A</v>
      </c>
      <c r="AG276" s="203">
        <f t="shared" si="43"/>
        <v>662</v>
      </c>
      <c r="AH276" s="126" t="e">
        <f t="shared" si="44"/>
        <v>#N/A</v>
      </c>
      <c r="AI276" s="126" t="e">
        <f t="shared" si="39"/>
        <v>#N/A</v>
      </c>
    </row>
    <row r="277" spans="1:35" x14ac:dyDescent="0.25">
      <c r="A277" s="125"/>
      <c r="B277" s="453"/>
      <c r="C277" s="453"/>
      <c r="D277" s="454"/>
      <c r="E277" s="454"/>
      <c r="F277" s="454"/>
      <c r="G277" s="454"/>
      <c r="H277" s="454"/>
      <c r="I277" s="454"/>
      <c r="J277" s="455"/>
      <c r="K277" s="147" t="str">
        <f t="shared" si="36"/>
        <v/>
      </c>
      <c r="L277" s="148" t="str">
        <f>IF(OR($D277="",$E277=""),"",VLOOKUP($Z277,Fiber_Req!$A$2:$I$24,4))</f>
        <v/>
      </c>
      <c r="M277" s="455"/>
      <c r="N277" s="147" t="str">
        <f t="shared" si="40"/>
        <v/>
      </c>
      <c r="O277" s="205" t="str">
        <f t="shared" si="41"/>
        <v/>
      </c>
      <c r="P277" s="205" t="str">
        <f>IF(OR($D277="",$E277="",AND($F277="",$G277="")),"",VLOOKUP($Z277,Wire_Req!$A$2:$K$24,5))</f>
        <v/>
      </c>
      <c r="Q277" s="205" t="str">
        <f t="shared" si="37"/>
        <v/>
      </c>
      <c r="R277" s="149" t="str">
        <f t="shared" si="38"/>
        <v/>
      </c>
      <c r="S277" s="150" t="str">
        <f t="shared" si="42"/>
        <v/>
      </c>
      <c r="T277" s="151"/>
      <c r="U277" s="453"/>
      <c r="V277" s="152" t="str">
        <f>IF(OR($D277="",$W277=""),"",$W277-VLOOKUP($Z277,Wire_Req!$A$2:$K$24,9))</f>
        <v/>
      </c>
      <c r="W277" s="453"/>
      <c r="X277" s="453"/>
      <c r="Y277" s="151"/>
      <c r="Z277" s="126" t="e">
        <f>VLOOKUP($D277,Wire_Req!$L$2:$M$4,2)+VLOOKUP($E277,Wire_Req!$N$2:$O$3,2)+IF($AA277=200,VLOOKUP($F277,Wire_Req!$P$2:$Q$16,2),IF($AA277=100,VLOOKUP($G277,Wire_Req!$P$2:$Q$16,2),0))</f>
        <v>#N/A</v>
      </c>
      <c r="AA277" s="126" t="e">
        <f>VLOOKUP($E277,Wire_Req!$N$2:$O$3,2)</f>
        <v>#N/A</v>
      </c>
      <c r="AB277" s="126" t="e">
        <f>IF($AA277=200,VLOOKUP($F277,Wire_Req!$P$2:$Q$16,2),IF($AA277=100,VLOOKUP($G277,Wire_Req!$P$2:$Q$16,2),0))</f>
        <v>#N/A</v>
      </c>
      <c r="AG277" s="203">
        <f t="shared" si="43"/>
        <v>662</v>
      </c>
      <c r="AH277" s="126" t="e">
        <f t="shared" si="44"/>
        <v>#N/A</v>
      </c>
      <c r="AI277" s="126" t="e">
        <f t="shared" si="39"/>
        <v>#N/A</v>
      </c>
    </row>
    <row r="278" spans="1:35" x14ac:dyDescent="0.25">
      <c r="A278" s="125"/>
      <c r="B278" s="453"/>
      <c r="C278" s="453"/>
      <c r="D278" s="454"/>
      <c r="E278" s="454"/>
      <c r="F278" s="454"/>
      <c r="G278" s="454"/>
      <c r="H278" s="454"/>
      <c r="I278" s="454"/>
      <c r="J278" s="455"/>
      <c r="K278" s="147" t="str">
        <f t="shared" si="36"/>
        <v/>
      </c>
      <c r="L278" s="148" t="str">
        <f>IF(OR($D278="",$E278=""),"",VLOOKUP($Z278,Fiber_Req!$A$2:$I$24,4))</f>
        <v/>
      </c>
      <c r="M278" s="455"/>
      <c r="N278" s="147" t="str">
        <f t="shared" si="40"/>
        <v/>
      </c>
      <c r="O278" s="205" t="str">
        <f t="shared" si="41"/>
        <v/>
      </c>
      <c r="P278" s="205" t="str">
        <f>IF(OR($D278="",$E278="",AND($F278="",$G278="")),"",VLOOKUP($Z278,Wire_Req!$A$2:$K$24,5))</f>
        <v/>
      </c>
      <c r="Q278" s="205" t="str">
        <f t="shared" si="37"/>
        <v/>
      </c>
      <c r="R278" s="149" t="str">
        <f t="shared" si="38"/>
        <v/>
      </c>
      <c r="S278" s="150" t="str">
        <f t="shared" si="42"/>
        <v/>
      </c>
      <c r="T278" s="151"/>
      <c r="U278" s="453"/>
      <c r="V278" s="152" t="str">
        <f>IF(OR($D278="",$W278=""),"",$W278-VLOOKUP($Z278,Wire_Req!$A$2:$K$24,9))</f>
        <v/>
      </c>
      <c r="W278" s="453"/>
      <c r="X278" s="453"/>
      <c r="Y278" s="151"/>
      <c r="Z278" s="126" t="e">
        <f>VLOOKUP($D278,Wire_Req!$L$2:$M$4,2)+VLOOKUP($E278,Wire_Req!$N$2:$O$3,2)+IF($AA278=200,VLOOKUP($F278,Wire_Req!$P$2:$Q$16,2),IF($AA278=100,VLOOKUP($G278,Wire_Req!$P$2:$Q$16,2),0))</f>
        <v>#N/A</v>
      </c>
      <c r="AA278" s="126" t="e">
        <f>VLOOKUP($E278,Wire_Req!$N$2:$O$3,2)</f>
        <v>#N/A</v>
      </c>
      <c r="AB278" s="126" t="e">
        <f>IF($AA278=200,VLOOKUP($F278,Wire_Req!$P$2:$Q$16,2),IF($AA278=100,VLOOKUP($G278,Wire_Req!$P$2:$Q$16,2),0))</f>
        <v>#N/A</v>
      </c>
      <c r="AG278" s="203">
        <f t="shared" si="43"/>
        <v>662</v>
      </c>
      <c r="AH278" s="126" t="e">
        <f t="shared" si="44"/>
        <v>#N/A</v>
      </c>
      <c r="AI278" s="126" t="e">
        <f t="shared" si="39"/>
        <v>#N/A</v>
      </c>
    </row>
    <row r="279" spans="1:35" x14ac:dyDescent="0.25">
      <c r="A279" s="125"/>
      <c r="B279" s="453"/>
      <c r="C279" s="453"/>
      <c r="D279" s="454"/>
      <c r="E279" s="454"/>
      <c r="F279" s="454"/>
      <c r="G279" s="454"/>
      <c r="H279" s="454"/>
      <c r="I279" s="454"/>
      <c r="J279" s="455"/>
      <c r="K279" s="147" t="str">
        <f t="shared" si="36"/>
        <v/>
      </c>
      <c r="L279" s="148" t="str">
        <f>IF(OR($D279="",$E279=""),"",VLOOKUP($Z279,Fiber_Req!$A$2:$I$24,4))</f>
        <v/>
      </c>
      <c r="M279" s="455"/>
      <c r="N279" s="147" t="str">
        <f t="shared" si="40"/>
        <v/>
      </c>
      <c r="O279" s="205" t="str">
        <f t="shared" si="41"/>
        <v/>
      </c>
      <c r="P279" s="205" t="str">
        <f>IF(OR($D279="",$E279="",AND($F279="",$G279="")),"",VLOOKUP($Z279,Wire_Req!$A$2:$K$24,5))</f>
        <v/>
      </c>
      <c r="Q279" s="205" t="str">
        <f t="shared" si="37"/>
        <v/>
      </c>
      <c r="R279" s="149" t="str">
        <f t="shared" si="38"/>
        <v/>
      </c>
      <c r="S279" s="150" t="str">
        <f t="shared" si="42"/>
        <v/>
      </c>
      <c r="T279" s="151"/>
      <c r="U279" s="453"/>
      <c r="V279" s="152" t="str">
        <f>IF(OR($D279="",$W279=""),"",$W279-VLOOKUP($Z279,Wire_Req!$A$2:$K$24,9))</f>
        <v/>
      </c>
      <c r="W279" s="453"/>
      <c r="X279" s="453"/>
      <c r="Y279" s="151"/>
      <c r="Z279" s="126" t="e">
        <f>VLOOKUP($D279,Wire_Req!$L$2:$M$4,2)+VLOOKUP($E279,Wire_Req!$N$2:$O$3,2)+IF($AA279=200,VLOOKUP($F279,Wire_Req!$P$2:$Q$16,2),IF($AA279=100,VLOOKUP($G279,Wire_Req!$P$2:$Q$16,2),0))</f>
        <v>#N/A</v>
      </c>
      <c r="AA279" s="126" t="e">
        <f>VLOOKUP($E279,Wire_Req!$N$2:$O$3,2)</f>
        <v>#N/A</v>
      </c>
      <c r="AB279" s="126" t="e">
        <f>IF($AA279=200,VLOOKUP($F279,Wire_Req!$P$2:$Q$16,2),IF($AA279=100,VLOOKUP($G279,Wire_Req!$P$2:$Q$16,2),0))</f>
        <v>#N/A</v>
      </c>
      <c r="AG279" s="203">
        <f t="shared" si="43"/>
        <v>662</v>
      </c>
      <c r="AH279" s="126" t="e">
        <f t="shared" si="44"/>
        <v>#N/A</v>
      </c>
      <c r="AI279" s="126" t="e">
        <f t="shared" si="39"/>
        <v>#N/A</v>
      </c>
    </row>
    <row r="280" spans="1:35" x14ac:dyDescent="0.25">
      <c r="A280" s="125"/>
      <c r="B280" s="453"/>
      <c r="C280" s="453"/>
      <c r="D280" s="454"/>
      <c r="E280" s="454"/>
      <c r="F280" s="454"/>
      <c r="G280" s="454"/>
      <c r="H280" s="454"/>
      <c r="I280" s="454"/>
      <c r="J280" s="455"/>
      <c r="K280" s="147" t="str">
        <f t="shared" si="36"/>
        <v/>
      </c>
      <c r="L280" s="148" t="str">
        <f>IF(OR($D280="",$E280=""),"",VLOOKUP($Z280,Fiber_Req!$A$2:$I$24,4))</f>
        <v/>
      </c>
      <c r="M280" s="455"/>
      <c r="N280" s="147" t="str">
        <f t="shared" si="40"/>
        <v/>
      </c>
      <c r="O280" s="205" t="str">
        <f t="shared" si="41"/>
        <v/>
      </c>
      <c r="P280" s="205" t="str">
        <f>IF(OR($D280="",$E280="",AND($F280="",$G280="")),"",VLOOKUP($Z280,Wire_Req!$A$2:$K$24,5))</f>
        <v/>
      </c>
      <c r="Q280" s="205" t="str">
        <f t="shared" si="37"/>
        <v/>
      </c>
      <c r="R280" s="149" t="str">
        <f t="shared" si="38"/>
        <v/>
      </c>
      <c r="S280" s="150" t="str">
        <f t="shared" si="42"/>
        <v/>
      </c>
      <c r="T280" s="151"/>
      <c r="U280" s="453"/>
      <c r="V280" s="152" t="str">
        <f>IF(OR($D280="",$W280=""),"",$W280-VLOOKUP($Z280,Wire_Req!$A$2:$K$24,9))</f>
        <v/>
      </c>
      <c r="W280" s="453"/>
      <c r="X280" s="453"/>
      <c r="Y280" s="151"/>
      <c r="Z280" s="126" t="e">
        <f>VLOOKUP($D280,Wire_Req!$L$2:$M$4,2)+VLOOKUP($E280,Wire_Req!$N$2:$O$3,2)+IF($AA280=200,VLOOKUP($F280,Wire_Req!$P$2:$Q$16,2),IF($AA280=100,VLOOKUP($G280,Wire_Req!$P$2:$Q$16,2),0))</f>
        <v>#N/A</v>
      </c>
      <c r="AA280" s="126" t="e">
        <f>VLOOKUP($E280,Wire_Req!$N$2:$O$3,2)</f>
        <v>#N/A</v>
      </c>
      <c r="AB280" s="126" t="e">
        <f>IF($AA280=200,VLOOKUP($F280,Wire_Req!$P$2:$Q$16,2),IF($AA280=100,VLOOKUP($G280,Wire_Req!$P$2:$Q$16,2),0))</f>
        <v>#N/A</v>
      </c>
      <c r="AG280" s="203">
        <f t="shared" si="43"/>
        <v>662</v>
      </c>
      <c r="AH280" s="126" t="e">
        <f t="shared" si="44"/>
        <v>#N/A</v>
      </c>
      <c r="AI280" s="126" t="e">
        <f t="shared" si="39"/>
        <v>#N/A</v>
      </c>
    </row>
    <row r="281" spans="1:35" x14ac:dyDescent="0.25">
      <c r="A281" s="125"/>
      <c r="B281" s="453"/>
      <c r="C281" s="453"/>
      <c r="D281" s="454"/>
      <c r="E281" s="454"/>
      <c r="F281" s="454"/>
      <c r="G281" s="454"/>
      <c r="H281" s="454"/>
      <c r="I281" s="454"/>
      <c r="J281" s="455"/>
      <c r="K281" s="147" t="str">
        <f t="shared" si="36"/>
        <v/>
      </c>
      <c r="L281" s="148" t="str">
        <f>IF(OR($D281="",$E281=""),"",VLOOKUP($Z281,Fiber_Req!$A$2:$I$24,4))</f>
        <v/>
      </c>
      <c r="M281" s="455"/>
      <c r="N281" s="147" t="str">
        <f t="shared" si="40"/>
        <v/>
      </c>
      <c r="O281" s="205" t="str">
        <f t="shared" si="41"/>
        <v/>
      </c>
      <c r="P281" s="205" t="str">
        <f>IF(OR($D281="",$E281="",AND($F281="",$G281="")),"",VLOOKUP($Z281,Wire_Req!$A$2:$K$24,5))</f>
        <v/>
      </c>
      <c r="Q281" s="205" t="str">
        <f t="shared" si="37"/>
        <v/>
      </c>
      <c r="R281" s="149" t="str">
        <f t="shared" si="38"/>
        <v/>
      </c>
      <c r="S281" s="150" t="str">
        <f t="shared" si="42"/>
        <v/>
      </c>
      <c r="T281" s="151"/>
      <c r="U281" s="453"/>
      <c r="V281" s="152" t="str">
        <f>IF(OR($D281="",$W281=""),"",$W281-VLOOKUP($Z281,Wire_Req!$A$2:$K$24,9))</f>
        <v/>
      </c>
      <c r="W281" s="453"/>
      <c r="X281" s="453"/>
      <c r="Y281" s="151"/>
      <c r="Z281" s="126" t="e">
        <f>VLOOKUP($D281,Wire_Req!$L$2:$M$4,2)+VLOOKUP($E281,Wire_Req!$N$2:$O$3,2)+IF($AA281=200,VLOOKUP($F281,Wire_Req!$P$2:$Q$16,2),IF($AA281=100,VLOOKUP($G281,Wire_Req!$P$2:$Q$16,2),0))</f>
        <v>#N/A</v>
      </c>
      <c r="AA281" s="126" t="e">
        <f>VLOOKUP($E281,Wire_Req!$N$2:$O$3,2)</f>
        <v>#N/A</v>
      </c>
      <c r="AB281" s="126" t="e">
        <f>IF($AA281=200,VLOOKUP($F281,Wire_Req!$P$2:$Q$16,2),IF($AA281=100,VLOOKUP($G281,Wire_Req!$P$2:$Q$16,2),0))</f>
        <v>#N/A</v>
      </c>
      <c r="AG281" s="203">
        <f t="shared" si="43"/>
        <v>662</v>
      </c>
      <c r="AH281" s="126" t="e">
        <f t="shared" si="44"/>
        <v>#N/A</v>
      </c>
      <c r="AI281" s="126" t="e">
        <f t="shared" si="39"/>
        <v>#N/A</v>
      </c>
    </row>
    <row r="282" spans="1:35" x14ac:dyDescent="0.25">
      <c r="A282" s="125"/>
      <c r="B282" s="453"/>
      <c r="C282" s="453"/>
      <c r="D282" s="454"/>
      <c r="E282" s="454"/>
      <c r="F282" s="454"/>
      <c r="G282" s="454"/>
      <c r="H282" s="454"/>
      <c r="I282" s="454"/>
      <c r="J282" s="455"/>
      <c r="K282" s="147" t="str">
        <f t="shared" si="36"/>
        <v/>
      </c>
      <c r="L282" s="148" t="str">
        <f>IF(OR($D282="",$E282=""),"",VLOOKUP($Z282,Fiber_Req!$A$2:$I$24,4))</f>
        <v/>
      </c>
      <c r="M282" s="455"/>
      <c r="N282" s="147" t="str">
        <f t="shared" si="40"/>
        <v/>
      </c>
      <c r="O282" s="205" t="str">
        <f t="shared" si="41"/>
        <v/>
      </c>
      <c r="P282" s="205" t="str">
        <f>IF(OR($D282="",$E282="",AND($F282="",$G282="")),"",VLOOKUP($Z282,Wire_Req!$A$2:$K$24,5))</f>
        <v/>
      </c>
      <c r="Q282" s="205" t="str">
        <f t="shared" si="37"/>
        <v/>
      </c>
      <c r="R282" s="149" t="str">
        <f t="shared" si="38"/>
        <v/>
      </c>
      <c r="S282" s="150" t="str">
        <f t="shared" si="42"/>
        <v/>
      </c>
      <c r="T282" s="151"/>
      <c r="U282" s="453"/>
      <c r="V282" s="152" t="str">
        <f>IF(OR($D282="",$W282=""),"",$W282-VLOOKUP($Z282,Wire_Req!$A$2:$K$24,9))</f>
        <v/>
      </c>
      <c r="W282" s="453"/>
      <c r="X282" s="453"/>
      <c r="Y282" s="151"/>
      <c r="Z282" s="126" t="e">
        <f>VLOOKUP($D282,Wire_Req!$L$2:$M$4,2)+VLOOKUP($E282,Wire_Req!$N$2:$O$3,2)+IF($AA282=200,VLOOKUP($F282,Wire_Req!$P$2:$Q$16,2),IF($AA282=100,VLOOKUP($G282,Wire_Req!$P$2:$Q$16,2),0))</f>
        <v>#N/A</v>
      </c>
      <c r="AA282" s="126" t="e">
        <f>VLOOKUP($E282,Wire_Req!$N$2:$O$3,2)</f>
        <v>#N/A</v>
      </c>
      <c r="AB282" s="126" t="e">
        <f>IF($AA282=200,VLOOKUP($F282,Wire_Req!$P$2:$Q$16,2),IF($AA282=100,VLOOKUP($G282,Wire_Req!$P$2:$Q$16,2),0))</f>
        <v>#N/A</v>
      </c>
      <c r="AG282" s="203">
        <f t="shared" si="43"/>
        <v>662</v>
      </c>
      <c r="AH282" s="126" t="e">
        <f t="shared" si="44"/>
        <v>#N/A</v>
      </c>
      <c r="AI282" s="126" t="e">
        <f t="shared" si="39"/>
        <v>#N/A</v>
      </c>
    </row>
    <row r="283" spans="1:35" x14ac:dyDescent="0.25">
      <c r="A283" s="125"/>
      <c r="B283" s="453"/>
      <c r="C283" s="453"/>
      <c r="D283" s="454"/>
      <c r="E283" s="454"/>
      <c r="F283" s="454"/>
      <c r="G283" s="454"/>
      <c r="H283" s="454"/>
      <c r="I283" s="454"/>
      <c r="J283" s="455"/>
      <c r="K283" s="147" t="str">
        <f t="shared" si="36"/>
        <v/>
      </c>
      <c r="L283" s="148" t="str">
        <f>IF(OR($D283="",$E283=""),"",VLOOKUP($Z283,Fiber_Req!$A$2:$I$24,4))</f>
        <v/>
      </c>
      <c r="M283" s="455"/>
      <c r="N283" s="147" t="str">
        <f t="shared" si="40"/>
        <v/>
      </c>
      <c r="O283" s="205" t="str">
        <f t="shared" si="41"/>
        <v/>
      </c>
      <c r="P283" s="205" t="str">
        <f>IF(OR($D283="",$E283="",AND($F283="",$G283="")),"",VLOOKUP($Z283,Wire_Req!$A$2:$K$24,5))</f>
        <v/>
      </c>
      <c r="Q283" s="205" t="str">
        <f t="shared" si="37"/>
        <v/>
      </c>
      <c r="R283" s="149" t="str">
        <f t="shared" si="38"/>
        <v/>
      </c>
      <c r="S283" s="150" t="str">
        <f t="shared" si="42"/>
        <v/>
      </c>
      <c r="T283" s="151"/>
      <c r="U283" s="453"/>
      <c r="V283" s="152" t="str">
        <f>IF(OR($D283="",$W283=""),"",$W283-VLOOKUP($Z283,Wire_Req!$A$2:$K$24,9))</f>
        <v/>
      </c>
      <c r="W283" s="453"/>
      <c r="X283" s="453"/>
      <c r="Y283" s="151"/>
      <c r="Z283" s="126" t="e">
        <f>VLOOKUP($D283,Wire_Req!$L$2:$M$4,2)+VLOOKUP($E283,Wire_Req!$N$2:$O$3,2)+IF($AA283=200,VLOOKUP($F283,Wire_Req!$P$2:$Q$16,2),IF($AA283=100,VLOOKUP($G283,Wire_Req!$P$2:$Q$16,2),0))</f>
        <v>#N/A</v>
      </c>
      <c r="AA283" s="126" t="e">
        <f>VLOOKUP($E283,Wire_Req!$N$2:$O$3,2)</f>
        <v>#N/A</v>
      </c>
      <c r="AB283" s="126" t="e">
        <f>IF($AA283=200,VLOOKUP($F283,Wire_Req!$P$2:$Q$16,2),IF($AA283=100,VLOOKUP($G283,Wire_Req!$P$2:$Q$16,2),0))</f>
        <v>#N/A</v>
      </c>
      <c r="AG283" s="203">
        <f t="shared" si="43"/>
        <v>662</v>
      </c>
      <c r="AH283" s="126" t="e">
        <f t="shared" si="44"/>
        <v>#N/A</v>
      </c>
      <c r="AI283" s="126" t="e">
        <f t="shared" si="39"/>
        <v>#N/A</v>
      </c>
    </row>
    <row r="284" spans="1:35" x14ac:dyDescent="0.25">
      <c r="A284" s="125"/>
      <c r="B284" s="453"/>
      <c r="C284" s="453"/>
      <c r="D284" s="454"/>
      <c r="E284" s="454"/>
      <c r="F284" s="454"/>
      <c r="G284" s="454"/>
      <c r="H284" s="454"/>
      <c r="I284" s="454"/>
      <c r="J284" s="455"/>
      <c r="K284" s="147" t="str">
        <f t="shared" si="36"/>
        <v/>
      </c>
      <c r="L284" s="148" t="str">
        <f>IF(OR($D284="",$E284=""),"",VLOOKUP($Z284,Fiber_Req!$A$2:$I$24,4))</f>
        <v/>
      </c>
      <c r="M284" s="455"/>
      <c r="N284" s="147" t="str">
        <f t="shared" si="40"/>
        <v/>
      </c>
      <c r="O284" s="205" t="str">
        <f t="shared" si="41"/>
        <v/>
      </c>
      <c r="P284" s="205" t="str">
        <f>IF(OR($D284="",$E284="",AND($F284="",$G284="")),"",VLOOKUP($Z284,Wire_Req!$A$2:$K$24,5))</f>
        <v/>
      </c>
      <c r="Q284" s="205" t="str">
        <f t="shared" si="37"/>
        <v/>
      </c>
      <c r="R284" s="149" t="str">
        <f t="shared" si="38"/>
        <v/>
      </c>
      <c r="S284" s="150" t="str">
        <f t="shared" si="42"/>
        <v/>
      </c>
      <c r="T284" s="151"/>
      <c r="U284" s="453"/>
      <c r="V284" s="152" t="str">
        <f>IF(OR($D284="",$W284=""),"",$W284-VLOOKUP($Z284,Wire_Req!$A$2:$K$24,9))</f>
        <v/>
      </c>
      <c r="W284" s="453"/>
      <c r="X284" s="453"/>
      <c r="Y284" s="151"/>
      <c r="Z284" s="126" t="e">
        <f>VLOOKUP($D284,Wire_Req!$L$2:$M$4,2)+VLOOKUP($E284,Wire_Req!$N$2:$O$3,2)+IF($AA284=200,VLOOKUP($F284,Wire_Req!$P$2:$Q$16,2),IF($AA284=100,VLOOKUP($G284,Wire_Req!$P$2:$Q$16,2),0))</f>
        <v>#N/A</v>
      </c>
      <c r="AA284" s="126" t="e">
        <f>VLOOKUP($E284,Wire_Req!$N$2:$O$3,2)</f>
        <v>#N/A</v>
      </c>
      <c r="AB284" s="126" t="e">
        <f>IF($AA284=200,VLOOKUP($F284,Wire_Req!$P$2:$Q$16,2),IF($AA284=100,VLOOKUP($G284,Wire_Req!$P$2:$Q$16,2),0))</f>
        <v>#N/A</v>
      </c>
      <c r="AG284" s="203">
        <f t="shared" si="43"/>
        <v>662</v>
      </c>
      <c r="AH284" s="126" t="e">
        <f t="shared" si="44"/>
        <v>#N/A</v>
      </c>
      <c r="AI284" s="126" t="e">
        <f t="shared" si="39"/>
        <v>#N/A</v>
      </c>
    </row>
    <row r="285" spans="1:35" x14ac:dyDescent="0.25">
      <c r="A285" s="125"/>
      <c r="B285" s="453"/>
      <c r="C285" s="453"/>
      <c r="D285" s="454"/>
      <c r="E285" s="454"/>
      <c r="F285" s="454"/>
      <c r="G285" s="454"/>
      <c r="H285" s="454"/>
      <c r="I285" s="454"/>
      <c r="J285" s="455"/>
      <c r="K285" s="147" t="str">
        <f t="shared" si="36"/>
        <v/>
      </c>
      <c r="L285" s="148" t="str">
        <f>IF(OR($D285="",$E285=""),"",VLOOKUP($Z285,Fiber_Req!$A$2:$I$24,4))</f>
        <v/>
      </c>
      <c r="M285" s="455"/>
      <c r="N285" s="147" t="str">
        <f t="shared" si="40"/>
        <v/>
      </c>
      <c r="O285" s="205" t="str">
        <f t="shared" si="41"/>
        <v/>
      </c>
      <c r="P285" s="205" t="str">
        <f>IF(OR($D285="",$E285="",AND($F285="",$G285="")),"",VLOOKUP($Z285,Wire_Req!$A$2:$K$24,5))</f>
        <v/>
      </c>
      <c r="Q285" s="205" t="str">
        <f t="shared" si="37"/>
        <v/>
      </c>
      <c r="R285" s="149" t="str">
        <f t="shared" si="38"/>
        <v/>
      </c>
      <c r="S285" s="150" t="str">
        <f t="shared" si="42"/>
        <v/>
      </c>
      <c r="T285" s="151"/>
      <c r="U285" s="453"/>
      <c r="V285" s="152" t="str">
        <f>IF(OR($D285="",$W285=""),"",$W285-VLOOKUP($Z285,Wire_Req!$A$2:$K$24,9))</f>
        <v/>
      </c>
      <c r="W285" s="453"/>
      <c r="X285" s="453"/>
      <c r="Y285" s="151"/>
      <c r="Z285" s="126" t="e">
        <f>VLOOKUP($D285,Wire_Req!$L$2:$M$4,2)+VLOOKUP($E285,Wire_Req!$N$2:$O$3,2)+IF($AA285=200,VLOOKUP($F285,Wire_Req!$P$2:$Q$16,2),IF($AA285=100,VLOOKUP($G285,Wire_Req!$P$2:$Q$16,2),0))</f>
        <v>#N/A</v>
      </c>
      <c r="AA285" s="126" t="e">
        <f>VLOOKUP($E285,Wire_Req!$N$2:$O$3,2)</f>
        <v>#N/A</v>
      </c>
      <c r="AB285" s="126" t="e">
        <f>IF($AA285=200,VLOOKUP($F285,Wire_Req!$P$2:$Q$16,2),IF($AA285=100,VLOOKUP($G285,Wire_Req!$P$2:$Q$16,2),0))</f>
        <v>#N/A</v>
      </c>
      <c r="AG285" s="203">
        <f t="shared" si="43"/>
        <v>662</v>
      </c>
      <c r="AH285" s="126" t="e">
        <f t="shared" si="44"/>
        <v>#N/A</v>
      </c>
      <c r="AI285" s="126" t="e">
        <f t="shared" si="39"/>
        <v>#N/A</v>
      </c>
    </row>
    <row r="286" spans="1:35" x14ac:dyDescent="0.25">
      <c r="A286" s="125"/>
      <c r="B286" s="453"/>
      <c r="C286" s="453"/>
      <c r="D286" s="454"/>
      <c r="E286" s="454"/>
      <c r="F286" s="454"/>
      <c r="G286" s="454"/>
      <c r="H286" s="454"/>
      <c r="I286" s="454"/>
      <c r="J286" s="455"/>
      <c r="K286" s="147" t="str">
        <f t="shared" si="36"/>
        <v/>
      </c>
      <c r="L286" s="148" t="str">
        <f>IF(OR($D286="",$E286=""),"",VLOOKUP($Z286,Fiber_Req!$A$2:$I$24,4))</f>
        <v/>
      </c>
      <c r="M286" s="455"/>
      <c r="N286" s="147" t="str">
        <f t="shared" si="40"/>
        <v/>
      </c>
      <c r="O286" s="205" t="str">
        <f t="shared" si="41"/>
        <v/>
      </c>
      <c r="P286" s="205" t="str">
        <f>IF(OR($D286="",$E286="",AND($F286="",$G286="")),"",VLOOKUP($Z286,Wire_Req!$A$2:$K$24,5))</f>
        <v/>
      </c>
      <c r="Q286" s="205" t="str">
        <f t="shared" si="37"/>
        <v/>
      </c>
      <c r="R286" s="149" t="str">
        <f t="shared" si="38"/>
        <v/>
      </c>
      <c r="S286" s="150" t="str">
        <f t="shared" si="42"/>
        <v/>
      </c>
      <c r="T286" s="151"/>
      <c r="U286" s="453"/>
      <c r="V286" s="152" t="str">
        <f>IF(OR($D286="",$W286=""),"",$W286-VLOOKUP($Z286,Wire_Req!$A$2:$K$24,9))</f>
        <v/>
      </c>
      <c r="W286" s="453"/>
      <c r="X286" s="453"/>
      <c r="Y286" s="151"/>
      <c r="Z286" s="126" t="e">
        <f>VLOOKUP($D286,Wire_Req!$L$2:$M$4,2)+VLOOKUP($E286,Wire_Req!$N$2:$O$3,2)+IF($AA286=200,VLOOKUP($F286,Wire_Req!$P$2:$Q$16,2),IF($AA286=100,VLOOKUP($G286,Wire_Req!$P$2:$Q$16,2),0))</f>
        <v>#N/A</v>
      </c>
      <c r="AA286" s="126" t="e">
        <f>VLOOKUP($E286,Wire_Req!$N$2:$O$3,2)</f>
        <v>#N/A</v>
      </c>
      <c r="AB286" s="126" t="e">
        <f>IF($AA286=200,VLOOKUP($F286,Wire_Req!$P$2:$Q$16,2),IF($AA286=100,VLOOKUP($G286,Wire_Req!$P$2:$Q$16,2),0))</f>
        <v>#N/A</v>
      </c>
      <c r="AG286" s="203">
        <f t="shared" si="43"/>
        <v>662</v>
      </c>
      <c r="AH286" s="126" t="e">
        <f t="shared" si="44"/>
        <v>#N/A</v>
      </c>
      <c r="AI286" s="126" t="e">
        <f t="shared" si="39"/>
        <v>#N/A</v>
      </c>
    </row>
    <row r="287" spans="1:35" x14ac:dyDescent="0.25">
      <c r="A287" s="125"/>
      <c r="B287" s="453"/>
      <c r="C287" s="453"/>
      <c r="D287" s="454"/>
      <c r="E287" s="454"/>
      <c r="F287" s="454"/>
      <c r="G287" s="454"/>
      <c r="H287" s="454"/>
      <c r="I287" s="454"/>
      <c r="J287" s="455"/>
      <c r="K287" s="147" t="str">
        <f t="shared" si="36"/>
        <v/>
      </c>
      <c r="L287" s="148" t="str">
        <f>IF(OR($D287="",$E287=""),"",VLOOKUP($Z287,Fiber_Req!$A$2:$I$24,4))</f>
        <v/>
      </c>
      <c r="M287" s="455"/>
      <c r="N287" s="147" t="str">
        <f t="shared" si="40"/>
        <v/>
      </c>
      <c r="O287" s="205" t="str">
        <f t="shared" si="41"/>
        <v/>
      </c>
      <c r="P287" s="205" t="str">
        <f>IF(OR($D287="",$E287="",AND($F287="",$G287="")),"",VLOOKUP($Z287,Wire_Req!$A$2:$K$24,5))</f>
        <v/>
      </c>
      <c r="Q287" s="205" t="str">
        <f t="shared" si="37"/>
        <v/>
      </c>
      <c r="R287" s="149" t="str">
        <f t="shared" si="38"/>
        <v/>
      </c>
      <c r="S287" s="150" t="str">
        <f t="shared" si="42"/>
        <v/>
      </c>
      <c r="T287" s="151"/>
      <c r="U287" s="453"/>
      <c r="V287" s="152" t="str">
        <f>IF(OR($D287="",$W287=""),"",$W287-VLOOKUP($Z287,Wire_Req!$A$2:$K$24,9))</f>
        <v/>
      </c>
      <c r="W287" s="453"/>
      <c r="X287" s="453"/>
      <c r="Y287" s="151"/>
      <c r="Z287" s="126" t="e">
        <f>VLOOKUP($D287,Wire_Req!$L$2:$M$4,2)+VLOOKUP($E287,Wire_Req!$N$2:$O$3,2)+IF($AA287=200,VLOOKUP($F287,Wire_Req!$P$2:$Q$16,2),IF($AA287=100,VLOOKUP($G287,Wire_Req!$P$2:$Q$16,2),0))</f>
        <v>#N/A</v>
      </c>
      <c r="AA287" s="126" t="e">
        <f>VLOOKUP($E287,Wire_Req!$N$2:$O$3,2)</f>
        <v>#N/A</v>
      </c>
      <c r="AB287" s="126" t="e">
        <f>IF($AA287=200,VLOOKUP($F287,Wire_Req!$P$2:$Q$16,2),IF($AA287=100,VLOOKUP($G287,Wire_Req!$P$2:$Q$16,2),0))</f>
        <v>#N/A</v>
      </c>
      <c r="AG287" s="203">
        <f t="shared" si="43"/>
        <v>662</v>
      </c>
      <c r="AH287" s="126" t="e">
        <f t="shared" si="44"/>
        <v>#N/A</v>
      </c>
      <c r="AI287" s="126" t="e">
        <f t="shared" si="39"/>
        <v>#N/A</v>
      </c>
    </row>
    <row r="288" spans="1:35" x14ac:dyDescent="0.25">
      <c r="A288" s="125"/>
      <c r="B288" s="453"/>
      <c r="C288" s="453"/>
      <c r="D288" s="454"/>
      <c r="E288" s="454"/>
      <c r="F288" s="454"/>
      <c r="G288" s="454"/>
      <c r="H288" s="454"/>
      <c r="I288" s="454"/>
      <c r="J288" s="455"/>
      <c r="K288" s="147" t="str">
        <f t="shared" si="36"/>
        <v/>
      </c>
      <c r="L288" s="148" t="str">
        <f>IF(OR($D288="",$E288=""),"",VLOOKUP($Z288,Fiber_Req!$A$2:$I$24,4))</f>
        <v/>
      </c>
      <c r="M288" s="455"/>
      <c r="N288" s="147" t="str">
        <f t="shared" si="40"/>
        <v/>
      </c>
      <c r="O288" s="205" t="str">
        <f t="shared" si="41"/>
        <v/>
      </c>
      <c r="P288" s="205" t="str">
        <f>IF(OR($D288="",$E288="",AND($F288="",$G288="")),"",VLOOKUP($Z288,Wire_Req!$A$2:$K$24,5))</f>
        <v/>
      </c>
      <c r="Q288" s="205" t="str">
        <f t="shared" si="37"/>
        <v/>
      </c>
      <c r="R288" s="149" t="str">
        <f t="shared" si="38"/>
        <v/>
      </c>
      <c r="S288" s="150" t="str">
        <f t="shared" si="42"/>
        <v/>
      </c>
      <c r="T288" s="151"/>
      <c r="U288" s="453"/>
      <c r="V288" s="152" t="str">
        <f>IF(OR($D288="",$W288=""),"",$W288-VLOOKUP($Z288,Wire_Req!$A$2:$K$24,9))</f>
        <v/>
      </c>
      <c r="W288" s="453"/>
      <c r="X288" s="453"/>
      <c r="Y288" s="151"/>
      <c r="Z288" s="126" t="e">
        <f>VLOOKUP($D288,Wire_Req!$L$2:$M$4,2)+VLOOKUP($E288,Wire_Req!$N$2:$O$3,2)+IF($AA288=200,VLOOKUP($F288,Wire_Req!$P$2:$Q$16,2),IF($AA288=100,VLOOKUP($G288,Wire_Req!$P$2:$Q$16,2),0))</f>
        <v>#N/A</v>
      </c>
      <c r="AA288" s="126" t="e">
        <f>VLOOKUP($E288,Wire_Req!$N$2:$O$3,2)</f>
        <v>#N/A</v>
      </c>
      <c r="AB288" s="126" t="e">
        <f>IF($AA288=200,VLOOKUP($F288,Wire_Req!$P$2:$Q$16,2),IF($AA288=100,VLOOKUP($G288,Wire_Req!$P$2:$Q$16,2),0))</f>
        <v>#N/A</v>
      </c>
      <c r="AG288" s="203">
        <f t="shared" si="43"/>
        <v>662</v>
      </c>
      <c r="AH288" s="126" t="e">
        <f t="shared" si="44"/>
        <v>#N/A</v>
      </c>
      <c r="AI288" s="126" t="e">
        <f t="shared" si="39"/>
        <v>#N/A</v>
      </c>
    </row>
    <row r="289" spans="1:35" x14ac:dyDescent="0.25">
      <c r="A289" s="125"/>
      <c r="B289" s="453"/>
      <c r="C289" s="453"/>
      <c r="D289" s="454"/>
      <c r="E289" s="454"/>
      <c r="F289" s="454"/>
      <c r="G289" s="454"/>
      <c r="H289" s="454"/>
      <c r="I289" s="454"/>
      <c r="J289" s="455"/>
      <c r="K289" s="147" t="str">
        <f t="shared" si="36"/>
        <v/>
      </c>
      <c r="L289" s="148" t="str">
        <f>IF(OR($D289="",$E289=""),"",VLOOKUP($Z289,Fiber_Req!$A$2:$I$24,4))</f>
        <v/>
      </c>
      <c r="M289" s="455"/>
      <c r="N289" s="147" t="str">
        <f t="shared" si="40"/>
        <v/>
      </c>
      <c r="O289" s="205" t="str">
        <f t="shared" si="41"/>
        <v/>
      </c>
      <c r="P289" s="205" t="str">
        <f>IF(OR($D289="",$E289="",AND($F289="",$G289="")),"",VLOOKUP($Z289,Wire_Req!$A$2:$K$24,5))</f>
        <v/>
      </c>
      <c r="Q289" s="205" t="str">
        <f t="shared" si="37"/>
        <v/>
      </c>
      <c r="R289" s="149" t="str">
        <f t="shared" si="38"/>
        <v/>
      </c>
      <c r="S289" s="150" t="str">
        <f t="shared" si="42"/>
        <v/>
      </c>
      <c r="T289" s="151"/>
      <c r="U289" s="453"/>
      <c r="V289" s="152" t="str">
        <f>IF(OR($D289="",$W289=""),"",$W289-VLOOKUP($Z289,Wire_Req!$A$2:$K$24,9))</f>
        <v/>
      </c>
      <c r="W289" s="453"/>
      <c r="X289" s="453"/>
      <c r="Y289" s="151"/>
      <c r="Z289" s="126" t="e">
        <f>VLOOKUP($D289,Wire_Req!$L$2:$M$4,2)+VLOOKUP($E289,Wire_Req!$N$2:$O$3,2)+IF($AA289=200,VLOOKUP($F289,Wire_Req!$P$2:$Q$16,2),IF($AA289=100,VLOOKUP($G289,Wire_Req!$P$2:$Q$16,2),0))</f>
        <v>#N/A</v>
      </c>
      <c r="AA289" s="126" t="e">
        <f>VLOOKUP($E289,Wire_Req!$N$2:$O$3,2)</f>
        <v>#N/A</v>
      </c>
      <c r="AB289" s="126" t="e">
        <f>IF($AA289=200,VLOOKUP($F289,Wire_Req!$P$2:$Q$16,2),IF($AA289=100,VLOOKUP($G289,Wire_Req!$P$2:$Q$16,2),0))</f>
        <v>#N/A</v>
      </c>
      <c r="AG289" s="203">
        <f t="shared" si="43"/>
        <v>662</v>
      </c>
      <c r="AH289" s="126" t="e">
        <f t="shared" si="44"/>
        <v>#N/A</v>
      </c>
      <c r="AI289" s="126" t="e">
        <f t="shared" si="39"/>
        <v>#N/A</v>
      </c>
    </row>
    <row r="290" spans="1:35" x14ac:dyDescent="0.25">
      <c r="A290" s="125"/>
      <c r="B290" s="453"/>
      <c r="C290" s="453"/>
      <c r="D290" s="454"/>
      <c r="E290" s="454"/>
      <c r="F290" s="454"/>
      <c r="G290" s="454"/>
      <c r="H290" s="454"/>
      <c r="I290" s="454"/>
      <c r="J290" s="455"/>
      <c r="K290" s="147" t="str">
        <f t="shared" si="36"/>
        <v/>
      </c>
      <c r="L290" s="148" t="str">
        <f>IF(OR($D290="",$E290=""),"",VLOOKUP($Z290,Fiber_Req!$A$2:$I$24,4))</f>
        <v/>
      </c>
      <c r="M290" s="455"/>
      <c r="N290" s="147" t="str">
        <f t="shared" si="40"/>
        <v/>
      </c>
      <c r="O290" s="205" t="str">
        <f t="shared" si="41"/>
        <v/>
      </c>
      <c r="P290" s="205" t="str">
        <f>IF(OR($D290="",$E290="",AND($F290="",$G290="")),"",VLOOKUP($Z290,Wire_Req!$A$2:$K$24,5))</f>
        <v/>
      </c>
      <c r="Q290" s="205" t="str">
        <f t="shared" si="37"/>
        <v/>
      </c>
      <c r="R290" s="149" t="str">
        <f t="shared" si="38"/>
        <v/>
      </c>
      <c r="S290" s="150" t="str">
        <f t="shared" si="42"/>
        <v/>
      </c>
      <c r="T290" s="151"/>
      <c r="U290" s="453"/>
      <c r="V290" s="152" t="str">
        <f>IF(OR($D290="",$W290=""),"",$W290-VLOOKUP($Z290,Wire_Req!$A$2:$K$24,9))</f>
        <v/>
      </c>
      <c r="W290" s="453"/>
      <c r="X290" s="453"/>
      <c r="Y290" s="151"/>
      <c r="Z290" s="126" t="e">
        <f>VLOOKUP($D290,Wire_Req!$L$2:$M$4,2)+VLOOKUP($E290,Wire_Req!$N$2:$O$3,2)+IF($AA290=200,VLOOKUP($F290,Wire_Req!$P$2:$Q$16,2),IF($AA290=100,VLOOKUP($G290,Wire_Req!$P$2:$Q$16,2),0))</f>
        <v>#N/A</v>
      </c>
      <c r="AA290" s="126" t="e">
        <f>VLOOKUP($E290,Wire_Req!$N$2:$O$3,2)</f>
        <v>#N/A</v>
      </c>
      <c r="AB290" s="126" t="e">
        <f>IF($AA290=200,VLOOKUP($F290,Wire_Req!$P$2:$Q$16,2),IF($AA290=100,VLOOKUP($G290,Wire_Req!$P$2:$Q$16,2),0))</f>
        <v>#N/A</v>
      </c>
      <c r="AG290" s="203">
        <f t="shared" si="43"/>
        <v>662</v>
      </c>
      <c r="AH290" s="126" t="e">
        <f t="shared" si="44"/>
        <v>#N/A</v>
      </c>
      <c r="AI290" s="126" t="e">
        <f t="shared" si="39"/>
        <v>#N/A</v>
      </c>
    </row>
    <row r="291" spans="1:35" x14ac:dyDescent="0.25">
      <c r="A291" s="125"/>
      <c r="B291" s="453"/>
      <c r="C291" s="453"/>
      <c r="D291" s="454"/>
      <c r="E291" s="454"/>
      <c r="F291" s="454"/>
      <c r="G291" s="454"/>
      <c r="H291" s="454"/>
      <c r="I291" s="454"/>
      <c r="J291" s="455"/>
      <c r="K291" s="147" t="str">
        <f t="shared" si="36"/>
        <v/>
      </c>
      <c r="L291" s="148" t="str">
        <f>IF(OR($D291="",$E291=""),"",VLOOKUP($Z291,Fiber_Req!$A$2:$I$24,4))</f>
        <v/>
      </c>
      <c r="M291" s="455"/>
      <c r="N291" s="147" t="str">
        <f t="shared" si="40"/>
        <v/>
      </c>
      <c r="O291" s="205" t="str">
        <f t="shared" si="41"/>
        <v/>
      </c>
      <c r="P291" s="205" t="str">
        <f>IF(OR($D291="",$E291="",AND($F291="",$G291="")),"",VLOOKUP($Z291,Wire_Req!$A$2:$K$24,5))</f>
        <v/>
      </c>
      <c r="Q291" s="205" t="str">
        <f t="shared" si="37"/>
        <v/>
      </c>
      <c r="R291" s="149" t="str">
        <f t="shared" si="38"/>
        <v/>
      </c>
      <c r="S291" s="150" t="str">
        <f t="shared" si="42"/>
        <v/>
      </c>
      <c r="T291" s="151"/>
      <c r="U291" s="453"/>
      <c r="V291" s="152" t="str">
        <f>IF(OR($D291="",$W291=""),"",$W291-VLOOKUP($Z291,Wire_Req!$A$2:$K$24,9))</f>
        <v/>
      </c>
      <c r="W291" s="453"/>
      <c r="X291" s="453"/>
      <c r="Y291" s="151"/>
      <c r="Z291" s="126" t="e">
        <f>VLOOKUP($D291,Wire_Req!$L$2:$M$4,2)+VLOOKUP($E291,Wire_Req!$N$2:$O$3,2)+IF($AA291=200,VLOOKUP($F291,Wire_Req!$P$2:$Q$16,2),IF($AA291=100,VLOOKUP($G291,Wire_Req!$P$2:$Q$16,2),0))</f>
        <v>#N/A</v>
      </c>
      <c r="AA291" s="126" t="e">
        <f>VLOOKUP($E291,Wire_Req!$N$2:$O$3,2)</f>
        <v>#N/A</v>
      </c>
      <c r="AB291" s="126" t="e">
        <f>IF($AA291=200,VLOOKUP($F291,Wire_Req!$P$2:$Q$16,2),IF($AA291=100,VLOOKUP($G291,Wire_Req!$P$2:$Q$16,2),0))</f>
        <v>#N/A</v>
      </c>
      <c r="AG291" s="203">
        <f t="shared" si="43"/>
        <v>662</v>
      </c>
      <c r="AH291" s="126" t="e">
        <f t="shared" si="44"/>
        <v>#N/A</v>
      </c>
      <c r="AI291" s="126" t="e">
        <f t="shared" si="39"/>
        <v>#N/A</v>
      </c>
    </row>
    <row r="292" spans="1:35" x14ac:dyDescent="0.25">
      <c r="A292" s="125"/>
      <c r="B292" s="453"/>
      <c r="C292" s="453"/>
      <c r="D292" s="454"/>
      <c r="E292" s="454"/>
      <c r="F292" s="454"/>
      <c r="G292" s="454"/>
      <c r="H292" s="454"/>
      <c r="I292" s="454"/>
      <c r="J292" s="455"/>
      <c r="K292" s="147" t="str">
        <f t="shared" si="36"/>
        <v/>
      </c>
      <c r="L292" s="148" t="str">
        <f>IF(OR($D292="",$E292=""),"",VLOOKUP($Z292,Fiber_Req!$A$2:$I$24,4))</f>
        <v/>
      </c>
      <c r="M292" s="455"/>
      <c r="N292" s="147" t="str">
        <f t="shared" si="40"/>
        <v/>
      </c>
      <c r="O292" s="205" t="str">
        <f t="shared" si="41"/>
        <v/>
      </c>
      <c r="P292" s="205" t="str">
        <f>IF(OR($D292="",$E292="",AND($F292="",$G292="")),"",VLOOKUP($Z292,Wire_Req!$A$2:$K$24,5))</f>
        <v/>
      </c>
      <c r="Q292" s="205" t="str">
        <f t="shared" si="37"/>
        <v/>
      </c>
      <c r="R292" s="149" t="str">
        <f t="shared" si="38"/>
        <v/>
      </c>
      <c r="S292" s="150" t="str">
        <f t="shared" si="42"/>
        <v/>
      </c>
      <c r="T292" s="151"/>
      <c r="U292" s="453"/>
      <c r="V292" s="152" t="str">
        <f>IF(OR($D292="",$W292=""),"",$W292-VLOOKUP($Z292,Wire_Req!$A$2:$K$24,9))</f>
        <v/>
      </c>
      <c r="W292" s="453"/>
      <c r="X292" s="453"/>
      <c r="Y292" s="151"/>
      <c r="Z292" s="126" t="e">
        <f>VLOOKUP($D292,Wire_Req!$L$2:$M$4,2)+VLOOKUP($E292,Wire_Req!$N$2:$O$3,2)+IF($AA292=200,VLOOKUP($F292,Wire_Req!$P$2:$Q$16,2),IF($AA292=100,VLOOKUP($G292,Wire_Req!$P$2:$Q$16,2),0))</f>
        <v>#N/A</v>
      </c>
      <c r="AA292" s="126" t="e">
        <f>VLOOKUP($E292,Wire_Req!$N$2:$O$3,2)</f>
        <v>#N/A</v>
      </c>
      <c r="AB292" s="126" t="e">
        <f>IF($AA292=200,VLOOKUP($F292,Wire_Req!$P$2:$Q$16,2),IF($AA292=100,VLOOKUP($G292,Wire_Req!$P$2:$Q$16,2),0))</f>
        <v>#N/A</v>
      </c>
      <c r="AG292" s="203">
        <f t="shared" si="43"/>
        <v>662</v>
      </c>
      <c r="AH292" s="126" t="e">
        <f t="shared" si="44"/>
        <v>#N/A</v>
      </c>
      <c r="AI292" s="126" t="e">
        <f t="shared" si="39"/>
        <v>#N/A</v>
      </c>
    </row>
    <row r="293" spans="1:35" x14ac:dyDescent="0.25">
      <c r="A293" s="125"/>
      <c r="B293" s="453"/>
      <c r="C293" s="453"/>
      <c r="D293" s="454"/>
      <c r="E293" s="454"/>
      <c r="F293" s="454"/>
      <c r="G293" s="454"/>
      <c r="H293" s="454"/>
      <c r="I293" s="454"/>
      <c r="J293" s="455"/>
      <c r="K293" s="147" t="str">
        <f t="shared" si="36"/>
        <v/>
      </c>
      <c r="L293" s="148" t="str">
        <f>IF(OR($D293="",$E293=""),"",VLOOKUP($Z293,Fiber_Req!$A$2:$I$24,4))</f>
        <v/>
      </c>
      <c r="M293" s="455"/>
      <c r="N293" s="147" t="str">
        <f t="shared" si="40"/>
        <v/>
      </c>
      <c r="O293" s="205" t="str">
        <f t="shared" si="41"/>
        <v/>
      </c>
      <c r="P293" s="205" t="str">
        <f>IF(OR($D293="",$E293="",AND($F293="",$G293="")),"",VLOOKUP($Z293,Wire_Req!$A$2:$K$24,5))</f>
        <v/>
      </c>
      <c r="Q293" s="205" t="str">
        <f t="shared" si="37"/>
        <v/>
      </c>
      <c r="R293" s="149" t="str">
        <f t="shared" si="38"/>
        <v/>
      </c>
      <c r="S293" s="150" t="str">
        <f t="shared" si="42"/>
        <v/>
      </c>
      <c r="T293" s="151"/>
      <c r="U293" s="453"/>
      <c r="V293" s="152" t="str">
        <f>IF(OR($D293="",$W293=""),"",$W293-VLOOKUP($Z293,Wire_Req!$A$2:$K$24,9))</f>
        <v/>
      </c>
      <c r="W293" s="453"/>
      <c r="X293" s="453"/>
      <c r="Y293" s="151"/>
      <c r="Z293" s="126" t="e">
        <f>VLOOKUP($D293,Wire_Req!$L$2:$M$4,2)+VLOOKUP($E293,Wire_Req!$N$2:$O$3,2)+IF($AA293=200,VLOOKUP($F293,Wire_Req!$P$2:$Q$16,2),IF($AA293=100,VLOOKUP($G293,Wire_Req!$P$2:$Q$16,2),0))</f>
        <v>#N/A</v>
      </c>
      <c r="AA293" s="126" t="e">
        <f>VLOOKUP($E293,Wire_Req!$N$2:$O$3,2)</f>
        <v>#N/A</v>
      </c>
      <c r="AB293" s="126" t="e">
        <f>IF($AA293=200,VLOOKUP($F293,Wire_Req!$P$2:$Q$16,2),IF($AA293=100,VLOOKUP($G293,Wire_Req!$P$2:$Q$16,2),0))</f>
        <v>#N/A</v>
      </c>
      <c r="AG293" s="203">
        <f t="shared" si="43"/>
        <v>662</v>
      </c>
      <c r="AH293" s="126" t="e">
        <f t="shared" si="44"/>
        <v>#N/A</v>
      </c>
      <c r="AI293" s="126" t="e">
        <f t="shared" si="39"/>
        <v>#N/A</v>
      </c>
    </row>
    <row r="294" spans="1:35" x14ac:dyDescent="0.25">
      <c r="A294" s="125"/>
      <c r="B294" s="453"/>
      <c r="C294" s="453"/>
      <c r="D294" s="454"/>
      <c r="E294" s="454"/>
      <c r="F294" s="454"/>
      <c r="G294" s="454"/>
      <c r="H294" s="454"/>
      <c r="I294" s="454"/>
      <c r="J294" s="455"/>
      <c r="K294" s="147" t="str">
        <f t="shared" si="36"/>
        <v/>
      </c>
      <c r="L294" s="148" t="str">
        <f>IF(OR($D294="",$E294=""),"",VLOOKUP($Z294,Fiber_Req!$A$2:$I$24,4))</f>
        <v/>
      </c>
      <c r="M294" s="455"/>
      <c r="N294" s="147" t="str">
        <f t="shared" si="40"/>
        <v/>
      </c>
      <c r="O294" s="205" t="str">
        <f t="shared" si="41"/>
        <v/>
      </c>
      <c r="P294" s="205" t="str">
        <f>IF(OR($D294="",$E294="",AND($F294="",$G294="")),"",VLOOKUP($Z294,Wire_Req!$A$2:$K$24,5))</f>
        <v/>
      </c>
      <c r="Q294" s="205" t="str">
        <f t="shared" si="37"/>
        <v/>
      </c>
      <c r="R294" s="149" t="str">
        <f t="shared" si="38"/>
        <v/>
      </c>
      <c r="S294" s="150" t="str">
        <f t="shared" si="42"/>
        <v/>
      </c>
      <c r="T294" s="151"/>
      <c r="U294" s="453"/>
      <c r="V294" s="152" t="str">
        <f>IF(OR($D294="",$W294=""),"",$W294-VLOOKUP($Z294,Wire_Req!$A$2:$K$24,9))</f>
        <v/>
      </c>
      <c r="W294" s="453"/>
      <c r="X294" s="453"/>
      <c r="Y294" s="151"/>
      <c r="Z294" s="126" t="e">
        <f>VLOOKUP($D294,Wire_Req!$L$2:$M$4,2)+VLOOKUP($E294,Wire_Req!$N$2:$O$3,2)+IF($AA294=200,VLOOKUP($F294,Wire_Req!$P$2:$Q$16,2),IF($AA294=100,VLOOKUP($G294,Wire_Req!$P$2:$Q$16,2),0))</f>
        <v>#N/A</v>
      </c>
      <c r="AA294" s="126" t="e">
        <f>VLOOKUP($E294,Wire_Req!$N$2:$O$3,2)</f>
        <v>#N/A</v>
      </c>
      <c r="AB294" s="126" t="e">
        <f>IF($AA294=200,VLOOKUP($F294,Wire_Req!$P$2:$Q$16,2),IF($AA294=100,VLOOKUP($G294,Wire_Req!$P$2:$Q$16,2),0))</f>
        <v>#N/A</v>
      </c>
      <c r="AG294" s="203">
        <f t="shared" si="43"/>
        <v>662</v>
      </c>
      <c r="AH294" s="126" t="e">
        <f t="shared" si="44"/>
        <v>#N/A</v>
      </c>
      <c r="AI294" s="126" t="e">
        <f t="shared" si="39"/>
        <v>#N/A</v>
      </c>
    </row>
    <row r="295" spans="1:35" x14ac:dyDescent="0.25">
      <c r="A295" s="125"/>
      <c r="B295" s="453"/>
      <c r="C295" s="453"/>
      <c r="D295" s="454"/>
      <c r="E295" s="454"/>
      <c r="F295" s="454"/>
      <c r="G295" s="454"/>
      <c r="H295" s="454"/>
      <c r="I295" s="454"/>
      <c r="J295" s="455"/>
      <c r="K295" s="147" t="str">
        <f t="shared" si="36"/>
        <v/>
      </c>
      <c r="L295" s="148" t="str">
        <f>IF(OR($D295="",$E295=""),"",VLOOKUP($Z295,Fiber_Req!$A$2:$I$24,4))</f>
        <v/>
      </c>
      <c r="M295" s="455"/>
      <c r="N295" s="147" t="str">
        <f t="shared" si="40"/>
        <v/>
      </c>
      <c r="O295" s="205" t="str">
        <f t="shared" si="41"/>
        <v/>
      </c>
      <c r="P295" s="205" t="str">
        <f>IF(OR($D295="",$E295="",AND($F295="",$G295="")),"",VLOOKUP($Z295,Wire_Req!$A$2:$K$24,5))</f>
        <v/>
      </c>
      <c r="Q295" s="205" t="str">
        <f t="shared" si="37"/>
        <v/>
      </c>
      <c r="R295" s="149" t="str">
        <f t="shared" si="38"/>
        <v/>
      </c>
      <c r="S295" s="150" t="str">
        <f t="shared" si="42"/>
        <v/>
      </c>
      <c r="T295" s="151"/>
      <c r="U295" s="453"/>
      <c r="V295" s="152" t="str">
        <f>IF(OR($D295="",$W295=""),"",$W295-VLOOKUP($Z295,Wire_Req!$A$2:$K$24,9))</f>
        <v/>
      </c>
      <c r="W295" s="453"/>
      <c r="X295" s="453"/>
      <c r="Y295" s="151"/>
      <c r="Z295" s="126" t="e">
        <f>VLOOKUP($D295,Wire_Req!$L$2:$M$4,2)+VLOOKUP($E295,Wire_Req!$N$2:$O$3,2)+IF($AA295=200,VLOOKUP($F295,Wire_Req!$P$2:$Q$16,2),IF($AA295=100,VLOOKUP($G295,Wire_Req!$P$2:$Q$16,2),0))</f>
        <v>#N/A</v>
      </c>
      <c r="AA295" s="126" t="e">
        <f>VLOOKUP($E295,Wire_Req!$N$2:$O$3,2)</f>
        <v>#N/A</v>
      </c>
      <c r="AB295" s="126" t="e">
        <f>IF($AA295=200,VLOOKUP($F295,Wire_Req!$P$2:$Q$16,2),IF($AA295=100,VLOOKUP($G295,Wire_Req!$P$2:$Q$16,2),0))</f>
        <v>#N/A</v>
      </c>
      <c r="AG295" s="203">
        <f t="shared" si="43"/>
        <v>662</v>
      </c>
      <c r="AH295" s="126" t="e">
        <f t="shared" si="44"/>
        <v>#N/A</v>
      </c>
      <c r="AI295" s="126" t="e">
        <f t="shared" si="39"/>
        <v>#N/A</v>
      </c>
    </row>
    <row r="296" spans="1:35" x14ac:dyDescent="0.25">
      <c r="A296" s="125"/>
      <c r="B296" s="453"/>
      <c r="C296" s="453"/>
      <c r="D296" s="454"/>
      <c r="E296" s="454"/>
      <c r="F296" s="454"/>
      <c r="G296" s="454"/>
      <c r="H296" s="454"/>
      <c r="I296" s="454"/>
      <c r="J296" s="455"/>
      <c r="K296" s="147" t="str">
        <f t="shared" si="36"/>
        <v/>
      </c>
      <c r="L296" s="148" t="str">
        <f>IF(OR($D296="",$E296=""),"",VLOOKUP($Z296,Fiber_Req!$A$2:$I$24,4))</f>
        <v/>
      </c>
      <c r="M296" s="455"/>
      <c r="N296" s="147" t="str">
        <f t="shared" si="40"/>
        <v/>
      </c>
      <c r="O296" s="205" t="str">
        <f t="shared" si="41"/>
        <v/>
      </c>
      <c r="P296" s="205" t="str">
        <f>IF(OR($D296="",$E296="",AND($F296="",$G296="")),"",VLOOKUP($Z296,Wire_Req!$A$2:$K$24,5))</f>
        <v/>
      </c>
      <c r="Q296" s="205" t="str">
        <f t="shared" si="37"/>
        <v/>
      </c>
      <c r="R296" s="149" t="str">
        <f t="shared" si="38"/>
        <v/>
      </c>
      <c r="S296" s="150" t="str">
        <f t="shared" si="42"/>
        <v/>
      </c>
      <c r="T296" s="151"/>
      <c r="U296" s="453"/>
      <c r="V296" s="152" t="str">
        <f>IF(OR($D296="",$W296=""),"",$W296-VLOOKUP($Z296,Wire_Req!$A$2:$K$24,9))</f>
        <v/>
      </c>
      <c r="W296" s="453"/>
      <c r="X296" s="453"/>
      <c r="Y296" s="151"/>
      <c r="Z296" s="126" t="e">
        <f>VLOOKUP($D296,Wire_Req!$L$2:$M$4,2)+VLOOKUP($E296,Wire_Req!$N$2:$O$3,2)+IF($AA296=200,VLOOKUP($F296,Wire_Req!$P$2:$Q$16,2),IF($AA296=100,VLOOKUP($G296,Wire_Req!$P$2:$Q$16,2),0))</f>
        <v>#N/A</v>
      </c>
      <c r="AA296" s="126" t="e">
        <f>VLOOKUP($E296,Wire_Req!$N$2:$O$3,2)</f>
        <v>#N/A</v>
      </c>
      <c r="AB296" s="126" t="e">
        <f>IF($AA296=200,VLOOKUP($F296,Wire_Req!$P$2:$Q$16,2),IF($AA296=100,VLOOKUP($G296,Wire_Req!$P$2:$Q$16,2),0))</f>
        <v>#N/A</v>
      </c>
      <c r="AG296" s="203">
        <f t="shared" si="43"/>
        <v>662</v>
      </c>
      <c r="AH296" s="126" t="e">
        <f t="shared" si="44"/>
        <v>#N/A</v>
      </c>
      <c r="AI296" s="126" t="e">
        <f t="shared" si="39"/>
        <v>#N/A</v>
      </c>
    </row>
    <row r="297" spans="1:35" x14ac:dyDescent="0.25">
      <c r="A297" s="125"/>
      <c r="B297" s="453"/>
      <c r="C297" s="453"/>
      <c r="D297" s="454"/>
      <c r="E297" s="454"/>
      <c r="F297" s="454"/>
      <c r="G297" s="454"/>
      <c r="H297" s="454"/>
      <c r="I297" s="454"/>
      <c r="J297" s="455"/>
      <c r="K297" s="147" t="str">
        <f t="shared" si="36"/>
        <v/>
      </c>
      <c r="L297" s="148" t="str">
        <f>IF(OR($D297="",$E297=""),"",VLOOKUP($Z297,Fiber_Req!$A$2:$I$24,4))</f>
        <v/>
      </c>
      <c r="M297" s="455"/>
      <c r="N297" s="147" t="str">
        <f t="shared" si="40"/>
        <v/>
      </c>
      <c r="O297" s="205" t="str">
        <f t="shared" si="41"/>
        <v/>
      </c>
      <c r="P297" s="205" t="str">
        <f>IF(OR($D297="",$E297="",AND($F297="",$G297="")),"",VLOOKUP($Z297,Wire_Req!$A$2:$K$24,5))</f>
        <v/>
      </c>
      <c r="Q297" s="205" t="str">
        <f t="shared" si="37"/>
        <v/>
      </c>
      <c r="R297" s="149" t="str">
        <f t="shared" si="38"/>
        <v/>
      </c>
      <c r="S297" s="150" t="str">
        <f t="shared" si="42"/>
        <v/>
      </c>
      <c r="T297" s="151"/>
      <c r="U297" s="453"/>
      <c r="V297" s="152" t="str">
        <f>IF(OR($D297="",$W297=""),"",$W297-VLOOKUP($Z297,Wire_Req!$A$2:$K$24,9))</f>
        <v/>
      </c>
      <c r="W297" s="453"/>
      <c r="X297" s="453"/>
      <c r="Y297" s="151"/>
      <c r="Z297" s="126" t="e">
        <f>VLOOKUP($D297,Wire_Req!$L$2:$M$4,2)+VLOOKUP($E297,Wire_Req!$N$2:$O$3,2)+IF($AA297=200,VLOOKUP($F297,Wire_Req!$P$2:$Q$16,2),IF($AA297=100,VLOOKUP($G297,Wire_Req!$P$2:$Q$16,2),0))</f>
        <v>#N/A</v>
      </c>
      <c r="AA297" s="126" t="e">
        <f>VLOOKUP($E297,Wire_Req!$N$2:$O$3,2)</f>
        <v>#N/A</v>
      </c>
      <c r="AB297" s="126" t="e">
        <f>IF($AA297=200,VLOOKUP($F297,Wire_Req!$P$2:$Q$16,2),IF($AA297=100,VLOOKUP($G297,Wire_Req!$P$2:$Q$16,2),0))</f>
        <v>#N/A</v>
      </c>
      <c r="AG297" s="203">
        <f t="shared" si="43"/>
        <v>662</v>
      </c>
      <c r="AH297" s="126" t="e">
        <f t="shared" si="44"/>
        <v>#N/A</v>
      </c>
      <c r="AI297" s="126" t="e">
        <f t="shared" si="39"/>
        <v>#N/A</v>
      </c>
    </row>
    <row r="298" spans="1:35" x14ac:dyDescent="0.25">
      <c r="A298" s="125"/>
      <c r="B298" s="453"/>
      <c r="C298" s="453"/>
      <c r="D298" s="454"/>
      <c r="E298" s="454"/>
      <c r="F298" s="454"/>
      <c r="G298" s="454"/>
      <c r="H298" s="454"/>
      <c r="I298" s="454"/>
      <c r="J298" s="455"/>
      <c r="K298" s="147" t="str">
        <f t="shared" si="36"/>
        <v/>
      </c>
      <c r="L298" s="148" t="str">
        <f>IF(OR($D298="",$E298=""),"",VLOOKUP($Z298,Fiber_Req!$A$2:$I$24,4))</f>
        <v/>
      </c>
      <c r="M298" s="455"/>
      <c r="N298" s="147" t="str">
        <f t="shared" si="40"/>
        <v/>
      </c>
      <c r="O298" s="205" t="str">
        <f t="shared" si="41"/>
        <v/>
      </c>
      <c r="P298" s="205" t="str">
        <f>IF(OR($D298="",$E298="",AND($F298="",$G298="")),"",VLOOKUP($Z298,Wire_Req!$A$2:$K$24,5))</f>
        <v/>
      </c>
      <c r="Q298" s="205" t="str">
        <f t="shared" si="37"/>
        <v/>
      </c>
      <c r="R298" s="149" t="str">
        <f t="shared" si="38"/>
        <v/>
      </c>
      <c r="S298" s="150" t="str">
        <f t="shared" si="42"/>
        <v/>
      </c>
      <c r="T298" s="151"/>
      <c r="U298" s="453"/>
      <c r="V298" s="152" t="str">
        <f>IF(OR($D298="",$W298=""),"",$W298-VLOOKUP($Z298,Wire_Req!$A$2:$K$24,9))</f>
        <v/>
      </c>
      <c r="W298" s="453"/>
      <c r="X298" s="453"/>
      <c r="Y298" s="151"/>
      <c r="Z298" s="126" t="e">
        <f>VLOOKUP($D298,Wire_Req!$L$2:$M$4,2)+VLOOKUP($E298,Wire_Req!$N$2:$O$3,2)+IF($AA298=200,VLOOKUP($F298,Wire_Req!$P$2:$Q$16,2),IF($AA298=100,VLOOKUP($G298,Wire_Req!$P$2:$Q$16,2),0))</f>
        <v>#N/A</v>
      </c>
      <c r="AA298" s="126" t="e">
        <f>VLOOKUP($E298,Wire_Req!$N$2:$O$3,2)</f>
        <v>#N/A</v>
      </c>
      <c r="AB298" s="126" t="e">
        <f>IF($AA298=200,VLOOKUP($F298,Wire_Req!$P$2:$Q$16,2),IF($AA298=100,VLOOKUP($G298,Wire_Req!$P$2:$Q$16,2),0))</f>
        <v>#N/A</v>
      </c>
      <c r="AG298" s="203">
        <f t="shared" si="43"/>
        <v>662</v>
      </c>
      <c r="AH298" s="126" t="e">
        <f t="shared" si="44"/>
        <v>#N/A</v>
      </c>
      <c r="AI298" s="126" t="e">
        <f t="shared" si="39"/>
        <v>#N/A</v>
      </c>
    </row>
    <row r="299" spans="1:35" x14ac:dyDescent="0.25">
      <c r="A299" s="125"/>
      <c r="B299" s="453"/>
      <c r="C299" s="453"/>
      <c r="D299" s="454"/>
      <c r="E299" s="454"/>
      <c r="F299" s="454"/>
      <c r="G299" s="454"/>
      <c r="H299" s="454"/>
      <c r="I299" s="454"/>
      <c r="J299" s="455"/>
      <c r="K299" s="147" t="str">
        <f t="shared" si="36"/>
        <v/>
      </c>
      <c r="L299" s="148" t="str">
        <f>IF(OR($D299="",$E299=""),"",VLOOKUP($Z299,Fiber_Req!$A$2:$I$24,4))</f>
        <v/>
      </c>
      <c r="M299" s="455"/>
      <c r="N299" s="147" t="str">
        <f t="shared" si="40"/>
        <v/>
      </c>
      <c r="O299" s="205" t="str">
        <f t="shared" si="41"/>
        <v/>
      </c>
      <c r="P299" s="205" t="str">
        <f>IF(OR($D299="",$E299="",AND($F299="",$G299="")),"",VLOOKUP($Z299,Wire_Req!$A$2:$K$24,5))</f>
        <v/>
      </c>
      <c r="Q299" s="205" t="str">
        <f t="shared" si="37"/>
        <v/>
      </c>
      <c r="R299" s="149" t="str">
        <f t="shared" si="38"/>
        <v/>
      </c>
      <c r="S299" s="150" t="str">
        <f t="shared" si="42"/>
        <v/>
      </c>
      <c r="T299" s="151"/>
      <c r="U299" s="453"/>
      <c r="V299" s="152" t="str">
        <f>IF(OR($D299="",$W299=""),"",$W299-VLOOKUP($Z299,Wire_Req!$A$2:$K$24,9))</f>
        <v/>
      </c>
      <c r="W299" s="453"/>
      <c r="X299" s="453"/>
      <c r="Y299" s="151"/>
      <c r="Z299" s="126" t="e">
        <f>VLOOKUP($D299,Wire_Req!$L$2:$M$4,2)+VLOOKUP($E299,Wire_Req!$N$2:$O$3,2)+IF($AA299=200,VLOOKUP($F299,Wire_Req!$P$2:$Q$16,2),IF($AA299=100,VLOOKUP($G299,Wire_Req!$P$2:$Q$16,2),0))</f>
        <v>#N/A</v>
      </c>
      <c r="AA299" s="126" t="e">
        <f>VLOOKUP($E299,Wire_Req!$N$2:$O$3,2)</f>
        <v>#N/A</v>
      </c>
      <c r="AB299" s="126" t="e">
        <f>IF($AA299=200,VLOOKUP($F299,Wire_Req!$P$2:$Q$16,2),IF($AA299=100,VLOOKUP($G299,Wire_Req!$P$2:$Q$16,2),0))</f>
        <v>#N/A</v>
      </c>
      <c r="AG299" s="203">
        <f t="shared" si="43"/>
        <v>662</v>
      </c>
      <c r="AH299" s="126" t="e">
        <f t="shared" si="44"/>
        <v>#N/A</v>
      </c>
      <c r="AI299" s="126" t="e">
        <f t="shared" si="39"/>
        <v>#N/A</v>
      </c>
    </row>
    <row r="300" spans="1:35" x14ac:dyDescent="0.25">
      <c r="A300" s="125"/>
      <c r="B300" s="453"/>
      <c r="C300" s="453"/>
      <c r="D300" s="454"/>
      <c r="E300" s="454"/>
      <c r="F300" s="454"/>
      <c r="G300" s="454"/>
      <c r="H300" s="454"/>
      <c r="I300" s="454"/>
      <c r="J300" s="455"/>
      <c r="K300" s="147" t="str">
        <f t="shared" si="36"/>
        <v/>
      </c>
      <c r="L300" s="148" t="str">
        <f>IF(OR($D300="",$E300=""),"",VLOOKUP($Z300,Fiber_Req!$A$2:$I$24,4))</f>
        <v/>
      </c>
      <c r="M300" s="455"/>
      <c r="N300" s="147" t="str">
        <f t="shared" si="40"/>
        <v/>
      </c>
      <c r="O300" s="205" t="str">
        <f t="shared" si="41"/>
        <v/>
      </c>
      <c r="P300" s="205" t="str">
        <f>IF(OR($D300="",$E300="",AND($F300="",$G300="")),"",VLOOKUP($Z300,Wire_Req!$A$2:$K$24,5))</f>
        <v/>
      </c>
      <c r="Q300" s="205" t="str">
        <f t="shared" si="37"/>
        <v/>
      </c>
      <c r="R300" s="149" t="str">
        <f t="shared" si="38"/>
        <v/>
      </c>
      <c r="S300" s="150" t="str">
        <f t="shared" si="42"/>
        <v/>
      </c>
      <c r="T300" s="151"/>
      <c r="U300" s="453"/>
      <c r="V300" s="152" t="str">
        <f>IF(OR($D300="",$W300=""),"",$W300-VLOOKUP($Z300,Wire_Req!$A$2:$K$24,9))</f>
        <v/>
      </c>
      <c r="W300" s="453"/>
      <c r="X300" s="453"/>
      <c r="Y300" s="151"/>
      <c r="Z300" s="126" t="e">
        <f>VLOOKUP($D300,Wire_Req!$L$2:$M$4,2)+VLOOKUP($E300,Wire_Req!$N$2:$O$3,2)+IF($AA300=200,VLOOKUP($F300,Wire_Req!$P$2:$Q$16,2),IF($AA300=100,VLOOKUP($G300,Wire_Req!$P$2:$Q$16,2),0))</f>
        <v>#N/A</v>
      </c>
      <c r="AA300" s="126" t="e">
        <f>VLOOKUP($E300,Wire_Req!$N$2:$O$3,2)</f>
        <v>#N/A</v>
      </c>
      <c r="AB300" s="126" t="e">
        <f>IF($AA300=200,VLOOKUP($F300,Wire_Req!$P$2:$Q$16,2),IF($AA300=100,VLOOKUP($G300,Wire_Req!$P$2:$Q$16,2),0))</f>
        <v>#N/A</v>
      </c>
      <c r="AG300" s="203">
        <f t="shared" si="43"/>
        <v>662</v>
      </c>
      <c r="AH300" s="126" t="e">
        <f t="shared" si="44"/>
        <v>#N/A</v>
      </c>
      <c r="AI300" s="126" t="e">
        <f t="shared" si="39"/>
        <v>#N/A</v>
      </c>
    </row>
    <row r="301" spans="1:35" x14ac:dyDescent="0.25">
      <c r="A301" s="125"/>
      <c r="B301" s="453"/>
      <c r="C301" s="453"/>
      <c r="D301" s="454"/>
      <c r="E301" s="454"/>
      <c r="F301" s="454"/>
      <c r="G301" s="454"/>
      <c r="H301" s="454"/>
      <c r="I301" s="454"/>
      <c r="J301" s="455"/>
      <c r="K301" s="147" t="str">
        <f t="shared" si="36"/>
        <v/>
      </c>
      <c r="L301" s="148" t="str">
        <f>IF(OR($D301="",$E301=""),"",VLOOKUP($Z301,Fiber_Req!$A$2:$I$24,4))</f>
        <v/>
      </c>
      <c r="M301" s="455"/>
      <c r="N301" s="147" t="str">
        <f t="shared" si="40"/>
        <v/>
      </c>
      <c r="O301" s="205" t="str">
        <f t="shared" si="41"/>
        <v/>
      </c>
      <c r="P301" s="205" t="str">
        <f>IF(OR($D301="",$E301="",AND($F301="",$G301="")),"",VLOOKUP($Z301,Wire_Req!$A$2:$K$24,5))</f>
        <v/>
      </c>
      <c r="Q301" s="205" t="str">
        <f t="shared" si="37"/>
        <v/>
      </c>
      <c r="R301" s="149" t="str">
        <f t="shared" si="38"/>
        <v/>
      </c>
      <c r="S301" s="150" t="str">
        <f t="shared" si="42"/>
        <v/>
      </c>
      <c r="T301" s="151"/>
      <c r="U301" s="453"/>
      <c r="V301" s="152" t="str">
        <f>IF(OR($D301="",$W301=""),"",$W301-VLOOKUP($Z301,Wire_Req!$A$2:$K$24,9))</f>
        <v/>
      </c>
      <c r="W301" s="453"/>
      <c r="X301" s="453"/>
      <c r="Y301" s="151"/>
      <c r="Z301" s="126" t="e">
        <f>VLOOKUP($D301,Wire_Req!$L$2:$M$4,2)+VLOOKUP($E301,Wire_Req!$N$2:$O$3,2)+IF($AA301=200,VLOOKUP($F301,Wire_Req!$P$2:$Q$16,2),IF($AA301=100,VLOOKUP($G301,Wire_Req!$P$2:$Q$16,2),0))</f>
        <v>#N/A</v>
      </c>
      <c r="AA301" s="126" t="e">
        <f>VLOOKUP($E301,Wire_Req!$N$2:$O$3,2)</f>
        <v>#N/A</v>
      </c>
      <c r="AB301" s="126" t="e">
        <f>IF($AA301=200,VLOOKUP($F301,Wire_Req!$P$2:$Q$16,2),IF($AA301=100,VLOOKUP($G301,Wire_Req!$P$2:$Q$16,2),0))</f>
        <v>#N/A</v>
      </c>
      <c r="AG301" s="203">
        <f t="shared" si="43"/>
        <v>662</v>
      </c>
      <c r="AH301" s="126" t="e">
        <f t="shared" si="44"/>
        <v>#N/A</v>
      </c>
      <c r="AI301" s="126" t="e">
        <f t="shared" si="39"/>
        <v>#N/A</v>
      </c>
    </row>
    <row r="302" spans="1:35" x14ac:dyDescent="0.25">
      <c r="A302" s="125"/>
      <c r="B302" s="453"/>
      <c r="C302" s="453"/>
      <c r="D302" s="454"/>
      <c r="E302" s="454"/>
      <c r="F302" s="454"/>
      <c r="G302" s="454"/>
      <c r="H302" s="454"/>
      <c r="I302" s="454"/>
      <c r="J302" s="455"/>
      <c r="K302" s="147" t="str">
        <f t="shared" si="36"/>
        <v/>
      </c>
      <c r="L302" s="148" t="str">
        <f>IF(OR($D302="",$E302=""),"",VLOOKUP($Z302,Fiber_Req!$A$2:$I$24,4))</f>
        <v/>
      </c>
      <c r="M302" s="455"/>
      <c r="N302" s="147" t="str">
        <f t="shared" si="40"/>
        <v/>
      </c>
      <c r="O302" s="205" t="str">
        <f t="shared" si="41"/>
        <v/>
      </c>
      <c r="P302" s="205" t="str">
        <f>IF(OR($D302="",$E302="",AND($F302="",$G302="")),"",VLOOKUP($Z302,Wire_Req!$A$2:$K$24,5))</f>
        <v/>
      </c>
      <c r="Q302" s="205" t="str">
        <f t="shared" si="37"/>
        <v/>
      </c>
      <c r="R302" s="149" t="str">
        <f t="shared" si="38"/>
        <v/>
      </c>
      <c r="S302" s="150" t="str">
        <f t="shared" si="42"/>
        <v/>
      </c>
      <c r="T302" s="151"/>
      <c r="U302" s="453"/>
      <c r="V302" s="152" t="str">
        <f>IF(OR($D302="",$W302=""),"",$W302-VLOOKUP($Z302,Wire_Req!$A$2:$K$24,9))</f>
        <v/>
      </c>
      <c r="W302" s="453"/>
      <c r="X302" s="453"/>
      <c r="Y302" s="151"/>
      <c r="Z302" s="126" t="e">
        <f>VLOOKUP($D302,Wire_Req!$L$2:$M$4,2)+VLOOKUP($E302,Wire_Req!$N$2:$O$3,2)+IF($AA302=200,VLOOKUP($F302,Wire_Req!$P$2:$Q$16,2),IF($AA302=100,VLOOKUP($G302,Wire_Req!$P$2:$Q$16,2),0))</f>
        <v>#N/A</v>
      </c>
      <c r="AA302" s="126" t="e">
        <f>VLOOKUP($E302,Wire_Req!$N$2:$O$3,2)</f>
        <v>#N/A</v>
      </c>
      <c r="AB302" s="126" t="e">
        <f>IF($AA302=200,VLOOKUP($F302,Wire_Req!$P$2:$Q$16,2),IF($AA302=100,VLOOKUP($G302,Wire_Req!$P$2:$Q$16,2),0))</f>
        <v>#N/A</v>
      </c>
      <c r="AG302" s="203">
        <f t="shared" si="43"/>
        <v>662</v>
      </c>
      <c r="AH302" s="126" t="e">
        <f t="shared" si="44"/>
        <v>#N/A</v>
      </c>
      <c r="AI302" s="126" t="e">
        <f t="shared" si="39"/>
        <v>#N/A</v>
      </c>
    </row>
    <row r="303" spans="1:35" x14ac:dyDescent="0.25">
      <c r="A303" s="125"/>
      <c r="B303" s="453"/>
      <c r="C303" s="453"/>
      <c r="D303" s="454"/>
      <c r="E303" s="454"/>
      <c r="F303" s="454"/>
      <c r="G303" s="454"/>
      <c r="H303" s="454"/>
      <c r="I303" s="454"/>
      <c r="J303" s="455"/>
      <c r="K303" s="147" t="str">
        <f t="shared" si="36"/>
        <v/>
      </c>
      <c r="L303" s="148" t="str">
        <f>IF(OR($D303="",$E303=""),"",VLOOKUP($Z303,Fiber_Req!$A$2:$I$24,4))</f>
        <v/>
      </c>
      <c r="M303" s="455"/>
      <c r="N303" s="147" t="str">
        <f t="shared" si="40"/>
        <v/>
      </c>
      <c r="O303" s="205" t="str">
        <f t="shared" si="41"/>
        <v/>
      </c>
      <c r="P303" s="205" t="str">
        <f>IF(OR($D303="",$E303="",AND($F303="",$G303="")),"",VLOOKUP($Z303,Wire_Req!$A$2:$K$24,5))</f>
        <v/>
      </c>
      <c r="Q303" s="205" t="str">
        <f t="shared" si="37"/>
        <v/>
      </c>
      <c r="R303" s="149" t="str">
        <f t="shared" si="38"/>
        <v/>
      </c>
      <c r="S303" s="150" t="str">
        <f t="shared" si="42"/>
        <v/>
      </c>
      <c r="T303" s="151"/>
      <c r="U303" s="453"/>
      <c r="V303" s="152" t="str">
        <f>IF(OR($D303="",$W303=""),"",$W303-VLOOKUP($Z303,Wire_Req!$A$2:$K$24,9))</f>
        <v/>
      </c>
      <c r="W303" s="453"/>
      <c r="X303" s="453"/>
      <c r="Y303" s="151"/>
      <c r="Z303" s="126" t="e">
        <f>VLOOKUP($D303,Wire_Req!$L$2:$M$4,2)+VLOOKUP($E303,Wire_Req!$N$2:$O$3,2)+IF($AA303=200,VLOOKUP($F303,Wire_Req!$P$2:$Q$16,2),IF($AA303=100,VLOOKUP($G303,Wire_Req!$P$2:$Q$16,2),0))</f>
        <v>#N/A</v>
      </c>
      <c r="AA303" s="126" t="e">
        <f>VLOOKUP($E303,Wire_Req!$N$2:$O$3,2)</f>
        <v>#N/A</v>
      </c>
      <c r="AB303" s="126" t="e">
        <f>IF($AA303=200,VLOOKUP($F303,Wire_Req!$P$2:$Q$16,2),IF($AA303=100,VLOOKUP($G303,Wire_Req!$P$2:$Q$16,2),0))</f>
        <v>#N/A</v>
      </c>
      <c r="AG303" s="203">
        <f t="shared" si="43"/>
        <v>662</v>
      </c>
      <c r="AH303" s="126" t="e">
        <f t="shared" si="44"/>
        <v>#N/A</v>
      </c>
      <c r="AI303" s="126" t="e">
        <f t="shared" si="39"/>
        <v>#N/A</v>
      </c>
    </row>
    <row r="304" spans="1:35" x14ac:dyDescent="0.25">
      <c r="A304" s="125"/>
      <c r="B304" s="453"/>
      <c r="C304" s="453"/>
      <c r="D304" s="454"/>
      <c r="E304" s="454"/>
      <c r="F304" s="454"/>
      <c r="G304" s="454"/>
      <c r="H304" s="454"/>
      <c r="I304" s="454"/>
      <c r="J304" s="455"/>
      <c r="K304" s="147" t="str">
        <f t="shared" si="36"/>
        <v/>
      </c>
      <c r="L304" s="148" t="str">
        <f>IF(OR($D304="",$E304=""),"",VLOOKUP($Z304,Fiber_Req!$A$2:$I$24,4))</f>
        <v/>
      </c>
      <c r="M304" s="455"/>
      <c r="N304" s="147" t="str">
        <f t="shared" si="40"/>
        <v/>
      </c>
      <c r="O304" s="205" t="str">
        <f t="shared" si="41"/>
        <v/>
      </c>
      <c r="P304" s="205" t="str">
        <f>IF(OR($D304="",$E304="",AND($F304="",$G304="")),"",VLOOKUP($Z304,Wire_Req!$A$2:$K$24,5))</f>
        <v/>
      </c>
      <c r="Q304" s="205" t="str">
        <f t="shared" si="37"/>
        <v/>
      </c>
      <c r="R304" s="149" t="str">
        <f t="shared" si="38"/>
        <v/>
      </c>
      <c r="S304" s="150" t="str">
        <f t="shared" si="42"/>
        <v/>
      </c>
      <c r="T304" s="151"/>
      <c r="U304" s="453"/>
      <c r="V304" s="152" t="str">
        <f>IF(OR($D304="",$W304=""),"",$W304-VLOOKUP($Z304,Wire_Req!$A$2:$K$24,9))</f>
        <v/>
      </c>
      <c r="W304" s="453"/>
      <c r="X304" s="453"/>
      <c r="Y304" s="151"/>
      <c r="Z304" s="126" t="e">
        <f>VLOOKUP($D304,Wire_Req!$L$2:$M$4,2)+VLOOKUP($E304,Wire_Req!$N$2:$O$3,2)+IF($AA304=200,VLOOKUP($F304,Wire_Req!$P$2:$Q$16,2),IF($AA304=100,VLOOKUP($G304,Wire_Req!$P$2:$Q$16,2),0))</f>
        <v>#N/A</v>
      </c>
      <c r="AA304" s="126" t="e">
        <f>VLOOKUP($E304,Wire_Req!$N$2:$O$3,2)</f>
        <v>#N/A</v>
      </c>
      <c r="AB304" s="126" t="e">
        <f>IF($AA304=200,VLOOKUP($F304,Wire_Req!$P$2:$Q$16,2),IF($AA304=100,VLOOKUP($G304,Wire_Req!$P$2:$Q$16,2),0))</f>
        <v>#N/A</v>
      </c>
      <c r="AG304" s="203">
        <f t="shared" si="43"/>
        <v>662</v>
      </c>
      <c r="AH304" s="126" t="e">
        <f t="shared" si="44"/>
        <v>#N/A</v>
      </c>
      <c r="AI304" s="126" t="e">
        <f t="shared" si="39"/>
        <v>#N/A</v>
      </c>
    </row>
    <row r="305" spans="1:35" x14ac:dyDescent="0.25">
      <c r="A305" s="125"/>
      <c r="B305" s="453"/>
      <c r="C305" s="453"/>
      <c r="D305" s="454"/>
      <c r="E305" s="454"/>
      <c r="F305" s="454"/>
      <c r="G305" s="454"/>
      <c r="H305" s="454"/>
      <c r="I305" s="454"/>
      <c r="J305" s="455"/>
      <c r="K305" s="147" t="str">
        <f t="shared" si="36"/>
        <v/>
      </c>
      <c r="L305" s="148" t="str">
        <f>IF(OR($D305="",$E305=""),"",VLOOKUP($Z305,Fiber_Req!$A$2:$I$24,4))</f>
        <v/>
      </c>
      <c r="M305" s="455"/>
      <c r="N305" s="147" t="str">
        <f t="shared" si="40"/>
        <v/>
      </c>
      <c r="O305" s="205" t="str">
        <f t="shared" si="41"/>
        <v/>
      </c>
      <c r="P305" s="205" t="str">
        <f>IF(OR($D305="",$E305="",AND($F305="",$G305="")),"",VLOOKUP($Z305,Wire_Req!$A$2:$K$24,5))</f>
        <v/>
      </c>
      <c r="Q305" s="205" t="str">
        <f t="shared" si="37"/>
        <v/>
      </c>
      <c r="R305" s="149" t="str">
        <f t="shared" si="38"/>
        <v/>
      </c>
      <c r="S305" s="150" t="str">
        <f t="shared" si="42"/>
        <v/>
      </c>
      <c r="T305" s="151"/>
      <c r="U305" s="453"/>
      <c r="V305" s="152" t="str">
        <f>IF(OR($D305="",$W305=""),"",$W305-VLOOKUP($Z305,Wire_Req!$A$2:$K$24,9))</f>
        <v/>
      </c>
      <c r="W305" s="453"/>
      <c r="X305" s="453"/>
      <c r="Y305" s="151"/>
      <c r="Z305" s="126" t="e">
        <f>VLOOKUP($D305,Wire_Req!$L$2:$M$4,2)+VLOOKUP($E305,Wire_Req!$N$2:$O$3,2)+IF($AA305=200,VLOOKUP($F305,Wire_Req!$P$2:$Q$16,2),IF($AA305=100,VLOOKUP($G305,Wire_Req!$P$2:$Q$16,2),0))</f>
        <v>#N/A</v>
      </c>
      <c r="AA305" s="126" t="e">
        <f>VLOOKUP($E305,Wire_Req!$N$2:$O$3,2)</f>
        <v>#N/A</v>
      </c>
      <c r="AB305" s="126" t="e">
        <f>IF($AA305=200,VLOOKUP($F305,Wire_Req!$P$2:$Q$16,2),IF($AA305=100,VLOOKUP($G305,Wire_Req!$P$2:$Q$16,2),0))</f>
        <v>#N/A</v>
      </c>
      <c r="AG305" s="203">
        <f t="shared" si="43"/>
        <v>662</v>
      </c>
      <c r="AH305" s="126" t="e">
        <f t="shared" si="44"/>
        <v>#N/A</v>
      </c>
      <c r="AI305" s="126" t="e">
        <f t="shared" si="39"/>
        <v>#N/A</v>
      </c>
    </row>
    <row r="306" spans="1:35" x14ac:dyDescent="0.25">
      <c r="A306" s="125"/>
      <c r="B306" s="453"/>
      <c r="C306" s="453"/>
      <c r="D306" s="454"/>
      <c r="E306" s="454"/>
      <c r="F306" s="454"/>
      <c r="G306" s="454"/>
      <c r="H306" s="454"/>
      <c r="I306" s="454"/>
      <c r="J306" s="455"/>
      <c r="K306" s="147" t="str">
        <f t="shared" si="36"/>
        <v/>
      </c>
      <c r="L306" s="148" t="str">
        <f>IF(OR($D306="",$E306=""),"",VLOOKUP($Z306,Fiber_Req!$A$2:$I$24,4))</f>
        <v/>
      </c>
      <c r="M306" s="455"/>
      <c r="N306" s="147" t="str">
        <f t="shared" si="40"/>
        <v/>
      </c>
      <c r="O306" s="205" t="str">
        <f t="shared" si="41"/>
        <v/>
      </c>
      <c r="P306" s="205" t="str">
        <f>IF(OR($D306="",$E306="",AND($F306="",$G306="")),"",VLOOKUP($Z306,Wire_Req!$A$2:$K$24,5))</f>
        <v/>
      </c>
      <c r="Q306" s="205" t="str">
        <f t="shared" si="37"/>
        <v/>
      </c>
      <c r="R306" s="149" t="str">
        <f t="shared" si="38"/>
        <v/>
      </c>
      <c r="S306" s="150" t="str">
        <f t="shared" si="42"/>
        <v/>
      </c>
      <c r="T306" s="151"/>
      <c r="U306" s="453"/>
      <c r="V306" s="152" t="str">
        <f>IF(OR($D306="",$W306=""),"",$W306-VLOOKUP($Z306,Wire_Req!$A$2:$K$24,9))</f>
        <v/>
      </c>
      <c r="W306" s="453"/>
      <c r="X306" s="453"/>
      <c r="Y306" s="151"/>
      <c r="Z306" s="126" t="e">
        <f>VLOOKUP($D306,Wire_Req!$L$2:$M$4,2)+VLOOKUP($E306,Wire_Req!$N$2:$O$3,2)+IF($AA306=200,VLOOKUP($F306,Wire_Req!$P$2:$Q$16,2),IF($AA306=100,VLOOKUP($G306,Wire_Req!$P$2:$Q$16,2),0))</f>
        <v>#N/A</v>
      </c>
      <c r="AA306" s="126" t="e">
        <f>VLOOKUP($E306,Wire_Req!$N$2:$O$3,2)</f>
        <v>#N/A</v>
      </c>
      <c r="AB306" s="126" t="e">
        <f>IF($AA306=200,VLOOKUP($F306,Wire_Req!$P$2:$Q$16,2),IF($AA306=100,VLOOKUP($G306,Wire_Req!$P$2:$Q$16,2),0))</f>
        <v>#N/A</v>
      </c>
      <c r="AG306" s="203">
        <f t="shared" si="43"/>
        <v>662</v>
      </c>
      <c r="AH306" s="126" t="e">
        <f t="shared" si="44"/>
        <v>#N/A</v>
      </c>
      <c r="AI306" s="126" t="e">
        <f t="shared" si="39"/>
        <v>#N/A</v>
      </c>
    </row>
    <row r="307" spans="1:35" x14ac:dyDescent="0.25">
      <c r="A307" s="125"/>
      <c r="B307" s="453"/>
      <c r="C307" s="453"/>
      <c r="D307" s="454"/>
      <c r="E307" s="454"/>
      <c r="F307" s="454"/>
      <c r="G307" s="454"/>
      <c r="H307" s="454"/>
      <c r="I307" s="454"/>
      <c r="J307" s="455"/>
      <c r="K307" s="147" t="str">
        <f t="shared" si="36"/>
        <v/>
      </c>
      <c r="L307" s="148" t="str">
        <f>IF(OR($D307="",$E307=""),"",VLOOKUP($Z307,Fiber_Req!$A$2:$I$24,4))</f>
        <v/>
      </c>
      <c r="M307" s="455"/>
      <c r="N307" s="147" t="str">
        <f t="shared" si="40"/>
        <v/>
      </c>
      <c r="O307" s="205" t="str">
        <f t="shared" si="41"/>
        <v/>
      </c>
      <c r="P307" s="205" t="str">
        <f>IF(OR($D307="",$E307="",AND($F307="",$G307="")),"",VLOOKUP($Z307,Wire_Req!$A$2:$K$24,5))</f>
        <v/>
      </c>
      <c r="Q307" s="205" t="str">
        <f t="shared" si="37"/>
        <v/>
      </c>
      <c r="R307" s="149" t="str">
        <f t="shared" si="38"/>
        <v/>
      </c>
      <c r="S307" s="150" t="str">
        <f t="shared" si="42"/>
        <v/>
      </c>
      <c r="T307" s="151"/>
      <c r="U307" s="453"/>
      <c r="V307" s="152" t="str">
        <f>IF(OR($D307="",$W307=""),"",$W307-VLOOKUP($Z307,Wire_Req!$A$2:$K$24,9))</f>
        <v/>
      </c>
      <c r="W307" s="453"/>
      <c r="X307" s="453"/>
      <c r="Y307" s="151"/>
      <c r="Z307" s="126" t="e">
        <f>VLOOKUP($D307,Wire_Req!$L$2:$M$4,2)+VLOOKUP($E307,Wire_Req!$N$2:$O$3,2)+IF($AA307=200,VLOOKUP($F307,Wire_Req!$P$2:$Q$16,2),IF($AA307=100,VLOOKUP($G307,Wire_Req!$P$2:$Q$16,2),0))</f>
        <v>#N/A</v>
      </c>
      <c r="AA307" s="126" t="e">
        <f>VLOOKUP($E307,Wire_Req!$N$2:$O$3,2)</f>
        <v>#N/A</v>
      </c>
      <c r="AB307" s="126" t="e">
        <f>IF($AA307=200,VLOOKUP($F307,Wire_Req!$P$2:$Q$16,2),IF($AA307=100,VLOOKUP($G307,Wire_Req!$P$2:$Q$16,2),0))</f>
        <v>#N/A</v>
      </c>
      <c r="AG307" s="203">
        <f t="shared" si="43"/>
        <v>662</v>
      </c>
      <c r="AH307" s="126" t="e">
        <f t="shared" si="44"/>
        <v>#N/A</v>
      </c>
      <c r="AI307" s="126" t="e">
        <f t="shared" si="39"/>
        <v>#N/A</v>
      </c>
    </row>
    <row r="308" spans="1:35" x14ac:dyDescent="0.25">
      <c r="A308" s="125"/>
      <c r="B308" s="453"/>
      <c r="C308" s="453"/>
      <c r="D308" s="454"/>
      <c r="E308" s="454"/>
      <c r="F308" s="454"/>
      <c r="G308" s="454"/>
      <c r="H308" s="454"/>
      <c r="I308" s="454"/>
      <c r="J308" s="455"/>
      <c r="K308" s="147" t="str">
        <f t="shared" si="36"/>
        <v/>
      </c>
      <c r="L308" s="148" t="str">
        <f>IF(OR($D308="",$E308=""),"",VLOOKUP($Z308,Fiber_Req!$A$2:$I$24,4))</f>
        <v/>
      </c>
      <c r="M308" s="455"/>
      <c r="N308" s="147" t="str">
        <f t="shared" si="40"/>
        <v/>
      </c>
      <c r="O308" s="205" t="str">
        <f t="shared" si="41"/>
        <v/>
      </c>
      <c r="P308" s="205" t="str">
        <f>IF(OR($D308="",$E308="",AND($F308="",$G308="")),"",VLOOKUP($Z308,Wire_Req!$A$2:$K$24,5))</f>
        <v/>
      </c>
      <c r="Q308" s="205" t="str">
        <f t="shared" si="37"/>
        <v/>
      </c>
      <c r="R308" s="149" t="str">
        <f t="shared" si="38"/>
        <v/>
      </c>
      <c r="S308" s="150" t="str">
        <f t="shared" si="42"/>
        <v/>
      </c>
      <c r="T308" s="151"/>
      <c r="U308" s="453"/>
      <c r="V308" s="152" t="str">
        <f>IF(OR($D308="",$W308=""),"",$W308-VLOOKUP($Z308,Wire_Req!$A$2:$K$24,9))</f>
        <v/>
      </c>
      <c r="W308" s="453"/>
      <c r="X308" s="453"/>
      <c r="Y308" s="151"/>
      <c r="Z308" s="126" t="e">
        <f>VLOOKUP($D308,Wire_Req!$L$2:$M$4,2)+VLOOKUP($E308,Wire_Req!$N$2:$O$3,2)+IF($AA308=200,VLOOKUP($F308,Wire_Req!$P$2:$Q$16,2),IF($AA308=100,VLOOKUP($G308,Wire_Req!$P$2:$Q$16,2),0))</f>
        <v>#N/A</v>
      </c>
      <c r="AA308" s="126" t="e">
        <f>VLOOKUP($E308,Wire_Req!$N$2:$O$3,2)</f>
        <v>#N/A</v>
      </c>
      <c r="AB308" s="126" t="e">
        <f>IF($AA308=200,VLOOKUP($F308,Wire_Req!$P$2:$Q$16,2),IF($AA308=100,VLOOKUP($G308,Wire_Req!$P$2:$Q$16,2),0))</f>
        <v>#N/A</v>
      </c>
      <c r="AG308" s="203">
        <f t="shared" si="43"/>
        <v>662</v>
      </c>
      <c r="AH308" s="126" t="e">
        <f t="shared" si="44"/>
        <v>#N/A</v>
      </c>
      <c r="AI308" s="126" t="e">
        <f t="shared" si="39"/>
        <v>#N/A</v>
      </c>
    </row>
    <row r="309" spans="1:35" x14ac:dyDescent="0.25">
      <c r="A309" s="125"/>
      <c r="B309" s="453"/>
      <c r="C309" s="453"/>
      <c r="D309" s="454"/>
      <c r="E309" s="454"/>
      <c r="F309" s="454"/>
      <c r="G309" s="454"/>
      <c r="H309" s="454"/>
      <c r="I309" s="454"/>
      <c r="J309" s="455"/>
      <c r="K309" s="147" t="str">
        <f t="shared" si="36"/>
        <v/>
      </c>
      <c r="L309" s="148" t="str">
        <f>IF(OR($D309="",$E309=""),"",VLOOKUP($Z309,Fiber_Req!$A$2:$I$24,4))</f>
        <v/>
      </c>
      <c r="M309" s="455"/>
      <c r="N309" s="147" t="str">
        <f t="shared" si="40"/>
        <v/>
      </c>
      <c r="O309" s="205" t="str">
        <f t="shared" si="41"/>
        <v/>
      </c>
      <c r="P309" s="205" t="str">
        <f>IF(OR($D309="",$E309="",AND($F309="",$G309="")),"",VLOOKUP($Z309,Wire_Req!$A$2:$K$24,5))</f>
        <v/>
      </c>
      <c r="Q309" s="205" t="str">
        <f t="shared" si="37"/>
        <v/>
      </c>
      <c r="R309" s="149" t="str">
        <f t="shared" si="38"/>
        <v/>
      </c>
      <c r="S309" s="150" t="str">
        <f t="shared" si="42"/>
        <v/>
      </c>
      <c r="T309" s="151"/>
      <c r="U309" s="453"/>
      <c r="V309" s="152" t="str">
        <f>IF(OR($D309="",$W309=""),"",$W309-VLOOKUP($Z309,Wire_Req!$A$2:$K$24,9))</f>
        <v/>
      </c>
      <c r="W309" s="453"/>
      <c r="X309" s="453"/>
      <c r="Y309" s="151"/>
      <c r="Z309" s="126" t="e">
        <f>VLOOKUP($D309,Wire_Req!$L$2:$M$4,2)+VLOOKUP($E309,Wire_Req!$N$2:$O$3,2)+IF($AA309=200,VLOOKUP($F309,Wire_Req!$P$2:$Q$16,2),IF($AA309=100,VLOOKUP($G309,Wire_Req!$P$2:$Q$16,2),0))</f>
        <v>#N/A</v>
      </c>
      <c r="AA309" s="126" t="e">
        <f>VLOOKUP($E309,Wire_Req!$N$2:$O$3,2)</f>
        <v>#N/A</v>
      </c>
      <c r="AB309" s="126" t="e">
        <f>IF($AA309=200,VLOOKUP($F309,Wire_Req!$P$2:$Q$16,2),IF($AA309=100,VLOOKUP($G309,Wire_Req!$P$2:$Q$16,2),0))</f>
        <v>#N/A</v>
      </c>
      <c r="AG309" s="203">
        <f t="shared" si="43"/>
        <v>662</v>
      </c>
      <c r="AH309" s="126" t="e">
        <f t="shared" si="44"/>
        <v>#N/A</v>
      </c>
      <c r="AI309" s="126" t="e">
        <f t="shared" si="39"/>
        <v>#N/A</v>
      </c>
    </row>
    <row r="310" spans="1:35" x14ac:dyDescent="0.25">
      <c r="A310" s="125"/>
      <c r="B310" s="453"/>
      <c r="C310" s="453"/>
      <c r="D310" s="454"/>
      <c r="E310" s="454"/>
      <c r="F310" s="454"/>
      <c r="G310" s="454"/>
      <c r="H310" s="454"/>
      <c r="I310" s="454"/>
      <c r="J310" s="455"/>
      <c r="K310" s="147" t="str">
        <f t="shared" si="36"/>
        <v/>
      </c>
      <c r="L310" s="148" t="str">
        <f>IF(OR($D310="",$E310=""),"",VLOOKUP($Z310,Fiber_Req!$A$2:$I$24,4))</f>
        <v/>
      </c>
      <c r="M310" s="455"/>
      <c r="N310" s="147" t="str">
        <f t="shared" si="40"/>
        <v/>
      </c>
      <c r="O310" s="205" t="str">
        <f t="shared" si="41"/>
        <v/>
      </c>
      <c r="P310" s="205" t="str">
        <f>IF(OR($D310="",$E310="",AND($F310="",$G310="")),"",VLOOKUP($Z310,Wire_Req!$A$2:$K$24,5))</f>
        <v/>
      </c>
      <c r="Q310" s="205" t="str">
        <f t="shared" si="37"/>
        <v/>
      </c>
      <c r="R310" s="149" t="str">
        <f t="shared" si="38"/>
        <v/>
      </c>
      <c r="S310" s="150" t="str">
        <f t="shared" si="42"/>
        <v/>
      </c>
      <c r="T310" s="151"/>
      <c r="U310" s="453"/>
      <c r="V310" s="152" t="str">
        <f>IF(OR($D310="",$W310=""),"",$W310-VLOOKUP($Z310,Wire_Req!$A$2:$K$24,9))</f>
        <v/>
      </c>
      <c r="W310" s="453"/>
      <c r="X310" s="453"/>
      <c r="Y310" s="151"/>
      <c r="Z310" s="126" t="e">
        <f>VLOOKUP($D310,Wire_Req!$L$2:$M$4,2)+VLOOKUP($E310,Wire_Req!$N$2:$O$3,2)+IF($AA310=200,VLOOKUP($F310,Wire_Req!$P$2:$Q$16,2),IF($AA310=100,VLOOKUP($G310,Wire_Req!$P$2:$Q$16,2),0))</f>
        <v>#N/A</v>
      </c>
      <c r="AA310" s="126" t="e">
        <f>VLOOKUP($E310,Wire_Req!$N$2:$O$3,2)</f>
        <v>#N/A</v>
      </c>
      <c r="AB310" s="126" t="e">
        <f>IF($AA310=200,VLOOKUP($F310,Wire_Req!$P$2:$Q$16,2),IF($AA310=100,VLOOKUP($G310,Wire_Req!$P$2:$Q$16,2),0))</f>
        <v>#N/A</v>
      </c>
      <c r="AG310" s="203">
        <f t="shared" si="43"/>
        <v>662</v>
      </c>
      <c r="AH310" s="126" t="e">
        <f t="shared" si="44"/>
        <v>#N/A</v>
      </c>
      <c r="AI310" s="126" t="e">
        <f t="shared" si="39"/>
        <v>#N/A</v>
      </c>
    </row>
    <row r="311" spans="1:35" x14ac:dyDescent="0.25">
      <c r="A311" s="125"/>
      <c r="B311" s="453"/>
      <c r="C311" s="453"/>
      <c r="D311" s="454"/>
      <c r="E311" s="454"/>
      <c r="F311" s="454"/>
      <c r="G311" s="454"/>
      <c r="H311" s="454"/>
      <c r="I311" s="454"/>
      <c r="J311" s="455"/>
      <c r="K311" s="147" t="str">
        <f t="shared" si="36"/>
        <v/>
      </c>
      <c r="L311" s="148" t="str">
        <f>IF(OR($D311="",$E311=""),"",VLOOKUP($Z311,Fiber_Req!$A$2:$I$24,4))</f>
        <v/>
      </c>
      <c r="M311" s="455"/>
      <c r="N311" s="147" t="str">
        <f t="shared" si="40"/>
        <v/>
      </c>
      <c r="O311" s="205" t="str">
        <f t="shared" si="41"/>
        <v/>
      </c>
      <c r="P311" s="205" t="str">
        <f>IF(OR($D311="",$E311="",AND($F311="",$G311="")),"",VLOOKUP($Z311,Wire_Req!$A$2:$K$24,5))</f>
        <v/>
      </c>
      <c r="Q311" s="205" t="str">
        <f t="shared" si="37"/>
        <v/>
      </c>
      <c r="R311" s="149" t="str">
        <f t="shared" si="38"/>
        <v/>
      </c>
      <c r="S311" s="150" t="str">
        <f t="shared" si="42"/>
        <v/>
      </c>
      <c r="T311" s="151"/>
      <c r="U311" s="453"/>
      <c r="V311" s="152" t="str">
        <f>IF(OR($D311="",$W311=""),"",$W311-VLOOKUP($Z311,Wire_Req!$A$2:$K$24,9))</f>
        <v/>
      </c>
      <c r="W311" s="453"/>
      <c r="X311" s="453"/>
      <c r="Y311" s="151"/>
      <c r="Z311" s="126" t="e">
        <f>VLOOKUP($D311,Wire_Req!$L$2:$M$4,2)+VLOOKUP($E311,Wire_Req!$N$2:$O$3,2)+IF($AA311=200,VLOOKUP($F311,Wire_Req!$P$2:$Q$16,2),IF($AA311=100,VLOOKUP($G311,Wire_Req!$P$2:$Q$16,2),0))</f>
        <v>#N/A</v>
      </c>
      <c r="AA311" s="126" t="e">
        <f>VLOOKUP($E311,Wire_Req!$N$2:$O$3,2)</f>
        <v>#N/A</v>
      </c>
      <c r="AB311" s="126" t="e">
        <f>IF($AA311=200,VLOOKUP($F311,Wire_Req!$P$2:$Q$16,2),IF($AA311=100,VLOOKUP($G311,Wire_Req!$P$2:$Q$16,2),0))</f>
        <v>#N/A</v>
      </c>
      <c r="AG311" s="203">
        <f t="shared" si="43"/>
        <v>662</v>
      </c>
      <c r="AH311" s="126" t="e">
        <f t="shared" si="44"/>
        <v>#N/A</v>
      </c>
      <c r="AI311" s="126" t="e">
        <f t="shared" si="39"/>
        <v>#N/A</v>
      </c>
    </row>
    <row r="312" spans="1:35" x14ac:dyDescent="0.25">
      <c r="A312" s="125"/>
      <c r="B312" s="453"/>
      <c r="C312" s="453"/>
      <c r="D312" s="454"/>
      <c r="E312" s="454"/>
      <c r="F312" s="454"/>
      <c r="G312" s="454"/>
      <c r="H312" s="454"/>
      <c r="I312" s="454"/>
      <c r="J312" s="455"/>
      <c r="K312" s="147" t="str">
        <f t="shared" si="36"/>
        <v/>
      </c>
      <c r="L312" s="148" t="str">
        <f>IF(OR($D312="",$E312=""),"",VLOOKUP($Z312,Fiber_Req!$A$2:$I$24,4))</f>
        <v/>
      </c>
      <c r="M312" s="455"/>
      <c r="N312" s="147" t="str">
        <f t="shared" si="40"/>
        <v/>
      </c>
      <c r="O312" s="205" t="str">
        <f t="shared" si="41"/>
        <v/>
      </c>
      <c r="P312" s="205" t="str">
        <f>IF(OR($D312="",$E312="",AND($F312="",$G312="")),"",VLOOKUP($Z312,Wire_Req!$A$2:$K$24,5))</f>
        <v/>
      </c>
      <c r="Q312" s="205" t="str">
        <f t="shared" si="37"/>
        <v/>
      </c>
      <c r="R312" s="149" t="str">
        <f t="shared" si="38"/>
        <v/>
      </c>
      <c r="S312" s="150" t="str">
        <f t="shared" si="42"/>
        <v/>
      </c>
      <c r="T312" s="151"/>
      <c r="U312" s="453"/>
      <c r="V312" s="152" t="str">
        <f>IF(OR($D312="",$W312=""),"",$W312-VLOOKUP($Z312,Wire_Req!$A$2:$K$24,9))</f>
        <v/>
      </c>
      <c r="W312" s="453"/>
      <c r="X312" s="453"/>
      <c r="Y312" s="151"/>
      <c r="Z312" s="126" t="e">
        <f>VLOOKUP($D312,Wire_Req!$L$2:$M$4,2)+VLOOKUP($E312,Wire_Req!$N$2:$O$3,2)+IF($AA312=200,VLOOKUP($F312,Wire_Req!$P$2:$Q$16,2),IF($AA312=100,VLOOKUP($G312,Wire_Req!$P$2:$Q$16,2),0))</f>
        <v>#N/A</v>
      </c>
      <c r="AA312" s="126" t="e">
        <f>VLOOKUP($E312,Wire_Req!$N$2:$O$3,2)</f>
        <v>#N/A</v>
      </c>
      <c r="AB312" s="126" t="e">
        <f>IF($AA312=200,VLOOKUP($F312,Wire_Req!$P$2:$Q$16,2),IF($AA312=100,VLOOKUP($G312,Wire_Req!$P$2:$Q$16,2),0))</f>
        <v>#N/A</v>
      </c>
      <c r="AG312" s="203">
        <f t="shared" si="43"/>
        <v>662</v>
      </c>
      <c r="AH312" s="126" t="e">
        <f t="shared" si="44"/>
        <v>#N/A</v>
      </c>
      <c r="AI312" s="126" t="e">
        <f t="shared" si="39"/>
        <v>#N/A</v>
      </c>
    </row>
    <row r="313" spans="1:35" x14ac:dyDescent="0.25">
      <c r="A313" s="125"/>
      <c r="B313" s="453"/>
      <c r="C313" s="453"/>
      <c r="D313" s="454"/>
      <c r="E313" s="454"/>
      <c r="F313" s="454"/>
      <c r="G313" s="454"/>
      <c r="H313" s="454"/>
      <c r="I313" s="454"/>
      <c r="J313" s="455"/>
      <c r="K313" s="147" t="str">
        <f t="shared" si="36"/>
        <v/>
      </c>
      <c r="L313" s="148" t="str">
        <f>IF(OR($D313="",$E313=""),"",VLOOKUP($Z313,Fiber_Req!$A$2:$I$24,4))</f>
        <v/>
      </c>
      <c r="M313" s="455"/>
      <c r="N313" s="147" t="str">
        <f t="shared" si="40"/>
        <v/>
      </c>
      <c r="O313" s="205" t="str">
        <f t="shared" si="41"/>
        <v/>
      </c>
      <c r="P313" s="205" t="str">
        <f>IF(OR($D313="",$E313="",AND($F313="",$G313="")),"",VLOOKUP($Z313,Wire_Req!$A$2:$K$24,5))</f>
        <v/>
      </c>
      <c r="Q313" s="205" t="str">
        <f t="shared" si="37"/>
        <v/>
      </c>
      <c r="R313" s="149" t="str">
        <f t="shared" si="38"/>
        <v/>
      </c>
      <c r="S313" s="150" t="str">
        <f t="shared" si="42"/>
        <v/>
      </c>
      <c r="T313" s="151"/>
      <c r="U313" s="453"/>
      <c r="V313" s="152" t="str">
        <f>IF(OR($D313="",$W313=""),"",$W313-VLOOKUP($Z313,Wire_Req!$A$2:$K$24,9))</f>
        <v/>
      </c>
      <c r="W313" s="453"/>
      <c r="X313" s="453"/>
      <c r="Y313" s="151"/>
      <c r="Z313" s="126" t="e">
        <f>VLOOKUP($D313,Wire_Req!$L$2:$M$4,2)+VLOOKUP($E313,Wire_Req!$N$2:$O$3,2)+IF($AA313=200,VLOOKUP($F313,Wire_Req!$P$2:$Q$16,2),IF($AA313=100,VLOOKUP($G313,Wire_Req!$P$2:$Q$16,2),0))</f>
        <v>#N/A</v>
      </c>
      <c r="AA313" s="126" t="e">
        <f>VLOOKUP($E313,Wire_Req!$N$2:$O$3,2)</f>
        <v>#N/A</v>
      </c>
      <c r="AB313" s="126" t="e">
        <f>IF($AA313=200,VLOOKUP($F313,Wire_Req!$P$2:$Q$16,2),IF($AA313=100,VLOOKUP($G313,Wire_Req!$P$2:$Q$16,2),0))</f>
        <v>#N/A</v>
      </c>
      <c r="AG313" s="203">
        <f t="shared" si="43"/>
        <v>662</v>
      </c>
      <c r="AH313" s="126" t="e">
        <f t="shared" si="44"/>
        <v>#N/A</v>
      </c>
      <c r="AI313" s="126" t="e">
        <f t="shared" si="39"/>
        <v>#N/A</v>
      </c>
    </row>
    <row r="314" spans="1:35" x14ac:dyDescent="0.25">
      <c r="A314" s="125"/>
      <c r="B314" s="453"/>
      <c r="C314" s="453"/>
      <c r="D314" s="454"/>
      <c r="E314" s="454"/>
      <c r="F314" s="454"/>
      <c r="G314" s="454"/>
      <c r="H314" s="454"/>
      <c r="I314" s="454"/>
      <c r="J314" s="455"/>
      <c r="K314" s="147" t="str">
        <f t="shared" si="36"/>
        <v/>
      </c>
      <c r="L314" s="148" t="str">
        <f>IF(OR($D314="",$E314=""),"",VLOOKUP($Z314,Fiber_Req!$A$2:$I$24,4))</f>
        <v/>
      </c>
      <c r="M314" s="455"/>
      <c r="N314" s="147" t="str">
        <f t="shared" si="40"/>
        <v/>
      </c>
      <c r="O314" s="205" t="str">
        <f t="shared" si="41"/>
        <v/>
      </c>
      <c r="P314" s="205" t="str">
        <f>IF(OR($D314="",$E314="",AND($F314="",$G314="")),"",VLOOKUP($Z314,Wire_Req!$A$2:$K$24,5))</f>
        <v/>
      </c>
      <c r="Q314" s="205" t="str">
        <f t="shared" si="37"/>
        <v/>
      </c>
      <c r="R314" s="149" t="str">
        <f t="shared" si="38"/>
        <v/>
      </c>
      <c r="S314" s="150" t="str">
        <f t="shared" si="42"/>
        <v/>
      </c>
      <c r="T314" s="151"/>
      <c r="U314" s="453"/>
      <c r="V314" s="152" t="str">
        <f>IF(OR($D314="",$W314=""),"",$W314-VLOOKUP($Z314,Wire_Req!$A$2:$K$24,9))</f>
        <v/>
      </c>
      <c r="W314" s="453"/>
      <c r="X314" s="453"/>
      <c r="Y314" s="151"/>
      <c r="Z314" s="126" t="e">
        <f>VLOOKUP($D314,Wire_Req!$L$2:$M$4,2)+VLOOKUP($E314,Wire_Req!$N$2:$O$3,2)+IF($AA314=200,VLOOKUP($F314,Wire_Req!$P$2:$Q$16,2),IF($AA314=100,VLOOKUP($G314,Wire_Req!$P$2:$Q$16,2),0))</f>
        <v>#N/A</v>
      </c>
      <c r="AA314" s="126" t="e">
        <f>VLOOKUP($E314,Wire_Req!$N$2:$O$3,2)</f>
        <v>#N/A</v>
      </c>
      <c r="AB314" s="126" t="e">
        <f>IF($AA314=200,VLOOKUP($F314,Wire_Req!$P$2:$Q$16,2),IF($AA314=100,VLOOKUP($G314,Wire_Req!$P$2:$Q$16,2),0))</f>
        <v>#N/A</v>
      </c>
      <c r="AG314" s="203">
        <f t="shared" si="43"/>
        <v>662</v>
      </c>
      <c r="AH314" s="126" t="e">
        <f t="shared" si="44"/>
        <v>#N/A</v>
      </c>
      <c r="AI314" s="126" t="e">
        <f t="shared" si="39"/>
        <v>#N/A</v>
      </c>
    </row>
    <row r="315" spans="1:35" x14ac:dyDescent="0.25">
      <c r="A315" s="125"/>
      <c r="B315" s="453"/>
      <c r="C315" s="453"/>
      <c r="D315" s="454"/>
      <c r="E315" s="454"/>
      <c r="F315" s="454"/>
      <c r="G315" s="454"/>
      <c r="H315" s="454"/>
      <c r="I315" s="454"/>
      <c r="J315" s="455"/>
      <c r="K315" s="147" t="str">
        <f t="shared" si="36"/>
        <v/>
      </c>
      <c r="L315" s="148" t="str">
        <f>IF(OR($D315="",$E315=""),"",VLOOKUP($Z315,Fiber_Req!$A$2:$I$24,4))</f>
        <v/>
      </c>
      <c r="M315" s="455"/>
      <c r="N315" s="147" t="str">
        <f t="shared" si="40"/>
        <v/>
      </c>
      <c r="O315" s="205" t="str">
        <f t="shared" si="41"/>
        <v/>
      </c>
      <c r="P315" s="205" t="str">
        <f>IF(OR($D315="",$E315="",AND($F315="",$G315="")),"",VLOOKUP($Z315,Wire_Req!$A$2:$K$24,5))</f>
        <v/>
      </c>
      <c r="Q315" s="205" t="str">
        <f t="shared" si="37"/>
        <v/>
      </c>
      <c r="R315" s="149" t="str">
        <f t="shared" si="38"/>
        <v/>
      </c>
      <c r="S315" s="150" t="str">
        <f t="shared" si="42"/>
        <v/>
      </c>
      <c r="T315" s="151"/>
      <c r="U315" s="453"/>
      <c r="V315" s="152" t="str">
        <f>IF(OR($D315="",$W315=""),"",$W315-VLOOKUP($Z315,Wire_Req!$A$2:$K$24,9))</f>
        <v/>
      </c>
      <c r="W315" s="453"/>
      <c r="X315" s="453"/>
      <c r="Y315" s="151"/>
      <c r="Z315" s="126" t="e">
        <f>VLOOKUP($D315,Wire_Req!$L$2:$M$4,2)+VLOOKUP($E315,Wire_Req!$N$2:$O$3,2)+IF($AA315=200,VLOOKUP($F315,Wire_Req!$P$2:$Q$16,2),IF($AA315=100,VLOOKUP($G315,Wire_Req!$P$2:$Q$16,2),0))</f>
        <v>#N/A</v>
      </c>
      <c r="AA315" s="126" t="e">
        <f>VLOOKUP($E315,Wire_Req!$N$2:$O$3,2)</f>
        <v>#N/A</v>
      </c>
      <c r="AB315" s="126" t="e">
        <f>IF($AA315=200,VLOOKUP($F315,Wire_Req!$P$2:$Q$16,2),IF($AA315=100,VLOOKUP($G315,Wire_Req!$P$2:$Q$16,2),0))</f>
        <v>#N/A</v>
      </c>
      <c r="AG315" s="203">
        <f t="shared" si="43"/>
        <v>662</v>
      </c>
      <c r="AH315" s="126" t="e">
        <f t="shared" si="44"/>
        <v>#N/A</v>
      </c>
      <c r="AI315" s="126" t="e">
        <f t="shared" si="39"/>
        <v>#N/A</v>
      </c>
    </row>
    <row r="316" spans="1:35"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row>
    <row r="317" spans="1:35"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row>
    <row r="318" spans="1:35"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row>
    <row r="319" spans="1:35"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row>
    <row r="320" spans="1:35"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row>
    <row r="321" spans="1:25"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row>
    <row r="322" spans="1:25"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row>
    <row r="323" spans="1:25"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row>
    <row r="324" spans="1:25"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row>
    <row r="325" spans="1:25" x14ac:dyDescent="0.25">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row>
  </sheetData>
  <sheetProtection algorithmName="SHA-512" hashValue="e9t4zcbh+CQB3ou6D/wnxlMl3DFtX/Isi3OupFpJOocfjxwtfgz60eEUBxUVqPzz74TXN2C8NZpz8ubgEXGWaw==" saltValue="vW7Nxk46sOMVnNLY0QASLw==" spinCount="100000" sheet="1" objects="1" scenarios="1"/>
  <mergeCells count="15">
    <mergeCell ref="U14:W14"/>
    <mergeCell ref="E8:O12"/>
    <mergeCell ref="R14:S14"/>
    <mergeCell ref="M14:Q14"/>
    <mergeCell ref="O3:S3"/>
    <mergeCell ref="O4:S4"/>
    <mergeCell ref="O5:S5"/>
    <mergeCell ref="L5:N5"/>
    <mergeCell ref="C6:D6"/>
    <mergeCell ref="L6:N6"/>
    <mergeCell ref="J14:L14"/>
    <mergeCell ref="C3:D3"/>
    <mergeCell ref="L3:N3"/>
    <mergeCell ref="C4:D4"/>
    <mergeCell ref="L4:N4"/>
  </mergeCells>
  <conditionalFormatting sqref="K16:L315">
    <cfRule type="expression" dxfId="92" priority="8">
      <formula>$Z16&gt;=2000</formula>
    </cfRule>
  </conditionalFormatting>
  <conditionalFormatting sqref="O16:Q315">
    <cfRule type="expression" dxfId="91" priority="7">
      <formula>$Z16&gt;=2000</formula>
    </cfRule>
  </conditionalFormatting>
  <conditionalFormatting sqref="N16:N315">
    <cfRule type="expression" dxfId="90" priority="6">
      <formula>$Z16&gt;=2000</formula>
    </cfRule>
  </conditionalFormatting>
  <conditionalFormatting sqref="U16:U315">
    <cfRule type="expression" dxfId="89" priority="5">
      <formula>$Z16&gt;=2000</formula>
    </cfRule>
  </conditionalFormatting>
  <conditionalFormatting sqref="R16:R315">
    <cfRule type="expression" dxfId="88" priority="9">
      <formula>OR($R16="",$S16="")</formula>
    </cfRule>
    <cfRule type="cellIs" dxfId="87" priority="10" operator="between">
      <formula>0</formula>
      <formula>$S16</formula>
    </cfRule>
    <cfRule type="cellIs" dxfId="86" priority="11" operator="greaterThan">
      <formula>$S16</formula>
    </cfRule>
  </conditionalFormatting>
  <conditionalFormatting sqref="F16:F315">
    <cfRule type="expression" dxfId="85" priority="2">
      <formula>$AA16=100</formula>
    </cfRule>
  </conditionalFormatting>
  <conditionalFormatting sqref="G16:G315">
    <cfRule type="expression" dxfId="84" priority="1">
      <formula>$AA16=200</formula>
    </cfRule>
  </conditionalFormatting>
  <conditionalFormatting sqref="J16:J315">
    <cfRule type="expression" dxfId="83" priority="6997">
      <formula>$Z16&gt;=2000</formula>
    </cfRule>
    <cfRule type="expression" dxfId="82" priority="6998">
      <formula>OR($J16="",$K16="")</formula>
    </cfRule>
    <cfRule type="cellIs" dxfId="81" priority="6999" operator="lessThanOrEqual">
      <formula>$K16</formula>
    </cfRule>
    <cfRule type="cellIs" dxfId="80" priority="7000" operator="greaterThan">
      <formula>$K16</formula>
    </cfRule>
  </conditionalFormatting>
  <conditionalFormatting sqref="M16:M315">
    <cfRule type="expression" dxfId="79" priority="7001">
      <formula>$Z16&gt;=2000</formula>
    </cfRule>
    <cfRule type="expression" dxfId="78" priority="7002">
      <formula>OR($M16="",$N16="")</formula>
    </cfRule>
    <cfRule type="cellIs" dxfId="77" priority="7003" operator="between">
      <formula>0</formula>
      <formula>$N16</formula>
    </cfRule>
    <cfRule type="cellIs" dxfId="76" priority="7004" operator="greaterThan">
      <formula>$N16</formula>
    </cfRule>
  </conditionalFormatting>
  <dataValidations count="8">
    <dataValidation type="decimal" operator="greaterThanOrEqual" allowBlank="1" showInputMessage="1" showErrorMessage="1" error="Data must be a numeric value greater than or equal to 0" sqref="J16:J315 U16:U315 W16:W315 M16:M315">
      <formula1>0</formula1>
    </dataValidation>
    <dataValidation type="decimal" allowBlank="1" showInputMessage="1" showErrorMessage="1" error="Data must be a numeric value" prompt="Enter the temperature rise from the ambient (reference) to the component operating temperature" sqref="X16:X315">
      <formula1>-500</formula1>
      <formula2>500</formula2>
    </dataValidation>
    <dataValidation type="list" allowBlank="1" showInputMessage="1" showErrorMessage="1" sqref="D16:D315">
      <formula1>$AC$16:$AC$17</formula1>
    </dataValidation>
    <dataValidation type="list" allowBlank="1" showInputMessage="1" showErrorMessage="1" sqref="E16:E315">
      <formula1>$AD$16:$AD$17</formula1>
    </dataValidation>
    <dataValidation type="list" allowBlank="1" showInputMessage="1" showErrorMessage="1" sqref="F16:F315">
      <formula1>$AE$16:$AE$30</formula1>
    </dataValidation>
    <dataValidation type="list" allowBlank="1" showInputMessage="1" showErrorMessage="1" sqref="G16:G315">
      <formula1>$AF$16:$AF$23</formula1>
    </dataValidation>
    <dataValidation type="whole" allowBlank="1" showInputMessage="1" showErrorMessage="1" error="Data entry must be a whole number greater than or equal to 0 and less than or equal to 662." prompt="Enter the number of wires in a bundle that do not carry current or are cold-redundant.  Enter 0 if this entry is a single wire.   If no entry, 0 will be assumed." sqref="I16:I315">
      <formula1>0</formula1>
      <formula2>662</formula2>
    </dataValidation>
    <dataValidation type="whole" allowBlank="1" showInputMessage="1" showErrorMessage="1" error="Number of current-carrying wires in a bundle must be a whole number greater than 0 and not exceeding 331." prompt="Enter number of current-carrying wires in a bundle (not to exceed 331).  If this entry is a single wire, enter 1." sqref="H16:H315">
      <formula1>1</formula1>
      <formula2>331</formula2>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O30"/>
  <sheetViews>
    <sheetView showGridLines="0" zoomScaleNormal="100" workbookViewId="0">
      <selection activeCell="L4" sqref="L4:L5"/>
    </sheetView>
  </sheetViews>
  <sheetFormatPr defaultRowHeight="12" x14ac:dyDescent="0.2"/>
  <cols>
    <col min="1" max="2" width="2.7109375" style="75" customWidth="1"/>
    <col min="3" max="3" width="48.28515625" style="75" customWidth="1"/>
    <col min="4" max="4" width="5.42578125" style="75" customWidth="1"/>
    <col min="5" max="5" width="4.85546875" style="75" customWidth="1"/>
    <col min="6" max="6" width="10.28515625" style="75" customWidth="1"/>
    <col min="7" max="7" width="11" style="75" customWidth="1"/>
    <col min="8" max="8" width="3.5703125" style="75" customWidth="1"/>
    <col min="9" max="9" width="28" style="75" customWidth="1"/>
    <col min="10" max="10" width="10.7109375" style="75" customWidth="1"/>
    <col min="11" max="11" width="10.28515625" style="75" customWidth="1"/>
    <col min="12" max="12" width="15.28515625" style="75" customWidth="1"/>
    <col min="13" max="14" width="2.7109375" style="75" customWidth="1"/>
    <col min="15" max="15" width="53.7109375" style="75" customWidth="1"/>
    <col min="16" max="256" width="9.140625" style="75"/>
    <col min="257" max="258" width="2.7109375" style="75" customWidth="1"/>
    <col min="259" max="259" width="48.28515625" style="75" customWidth="1"/>
    <col min="260" max="260" width="5.42578125" style="75" customWidth="1"/>
    <col min="261" max="261" width="4.85546875" style="75" customWidth="1"/>
    <col min="262" max="262" width="10.28515625" style="75" customWidth="1"/>
    <col min="263" max="263" width="11" style="75" customWidth="1"/>
    <col min="264" max="264" width="3.5703125" style="75" customWidth="1"/>
    <col min="265" max="265" width="28" style="75" customWidth="1"/>
    <col min="266" max="266" width="10.7109375" style="75" customWidth="1"/>
    <col min="267" max="267" width="10.28515625" style="75" customWidth="1"/>
    <col min="268" max="268" width="15.28515625" style="75" customWidth="1"/>
    <col min="269" max="270" width="2.7109375" style="75" customWidth="1"/>
    <col min="271" max="271" width="53.7109375" style="75" customWidth="1"/>
    <col min="272" max="512" width="9.140625" style="75"/>
    <col min="513" max="514" width="2.7109375" style="75" customWidth="1"/>
    <col min="515" max="515" width="48.28515625" style="75" customWidth="1"/>
    <col min="516" max="516" width="5.42578125" style="75" customWidth="1"/>
    <col min="517" max="517" width="4.85546875" style="75" customWidth="1"/>
    <col min="518" max="518" width="10.28515625" style="75" customWidth="1"/>
    <col min="519" max="519" width="11" style="75" customWidth="1"/>
    <col min="520" max="520" width="3.5703125" style="75" customWidth="1"/>
    <col min="521" max="521" width="28" style="75" customWidth="1"/>
    <col min="522" max="522" width="10.7109375" style="75" customWidth="1"/>
    <col min="523" max="523" width="10.28515625" style="75" customWidth="1"/>
    <col min="524" max="524" width="15.28515625" style="75" customWidth="1"/>
    <col min="525" max="526" width="2.7109375" style="75" customWidth="1"/>
    <col min="527" max="527" width="53.7109375" style="75" customWidth="1"/>
    <col min="528" max="768" width="9.140625" style="75"/>
    <col min="769" max="770" width="2.7109375" style="75" customWidth="1"/>
    <col min="771" max="771" width="48.28515625" style="75" customWidth="1"/>
    <col min="772" max="772" width="5.42578125" style="75" customWidth="1"/>
    <col min="773" max="773" width="4.85546875" style="75" customWidth="1"/>
    <col min="774" max="774" width="10.28515625" style="75" customWidth="1"/>
    <col min="775" max="775" width="11" style="75" customWidth="1"/>
    <col min="776" max="776" width="3.5703125" style="75" customWidth="1"/>
    <col min="777" max="777" width="28" style="75" customWidth="1"/>
    <col min="778" max="778" width="10.7109375" style="75" customWidth="1"/>
    <col min="779" max="779" width="10.28515625" style="75" customWidth="1"/>
    <col min="780" max="780" width="15.28515625" style="75" customWidth="1"/>
    <col min="781" max="782" width="2.7109375" style="75" customWidth="1"/>
    <col min="783" max="783" width="53.7109375" style="75" customWidth="1"/>
    <col min="784" max="1024" width="9.140625" style="75"/>
    <col min="1025" max="1026" width="2.7109375" style="75" customWidth="1"/>
    <col min="1027" max="1027" width="48.28515625" style="75" customWidth="1"/>
    <col min="1028" max="1028" width="5.42578125" style="75" customWidth="1"/>
    <col min="1029" max="1029" width="4.85546875" style="75" customWidth="1"/>
    <col min="1030" max="1030" width="10.28515625" style="75" customWidth="1"/>
    <col min="1031" max="1031" width="11" style="75" customWidth="1"/>
    <col min="1032" max="1032" width="3.5703125" style="75" customWidth="1"/>
    <col min="1033" max="1033" width="28" style="75" customWidth="1"/>
    <col min="1034" max="1034" width="10.7109375" style="75" customWidth="1"/>
    <col min="1035" max="1035" width="10.28515625" style="75" customWidth="1"/>
    <col min="1036" max="1036" width="15.28515625" style="75" customWidth="1"/>
    <col min="1037" max="1038" width="2.7109375" style="75" customWidth="1"/>
    <col min="1039" max="1039" width="53.7109375" style="75" customWidth="1"/>
    <col min="1040" max="1280" width="9.140625" style="75"/>
    <col min="1281" max="1282" width="2.7109375" style="75" customWidth="1"/>
    <col min="1283" max="1283" width="48.28515625" style="75" customWidth="1"/>
    <col min="1284" max="1284" width="5.42578125" style="75" customWidth="1"/>
    <col min="1285" max="1285" width="4.85546875" style="75" customWidth="1"/>
    <col min="1286" max="1286" width="10.28515625" style="75" customWidth="1"/>
    <col min="1287" max="1287" width="11" style="75" customWidth="1"/>
    <col min="1288" max="1288" width="3.5703125" style="75" customWidth="1"/>
    <col min="1289" max="1289" width="28" style="75" customWidth="1"/>
    <col min="1290" max="1290" width="10.7109375" style="75" customWidth="1"/>
    <col min="1291" max="1291" width="10.28515625" style="75" customWidth="1"/>
    <col min="1292" max="1292" width="15.28515625" style="75" customWidth="1"/>
    <col min="1293" max="1294" width="2.7109375" style="75" customWidth="1"/>
    <col min="1295" max="1295" width="53.7109375" style="75" customWidth="1"/>
    <col min="1296" max="1536" width="9.140625" style="75"/>
    <col min="1537" max="1538" width="2.7109375" style="75" customWidth="1"/>
    <col min="1539" max="1539" width="48.28515625" style="75" customWidth="1"/>
    <col min="1540" max="1540" width="5.42578125" style="75" customWidth="1"/>
    <col min="1541" max="1541" width="4.85546875" style="75" customWidth="1"/>
    <col min="1542" max="1542" width="10.28515625" style="75" customWidth="1"/>
    <col min="1543" max="1543" width="11" style="75" customWidth="1"/>
    <col min="1544" max="1544" width="3.5703125" style="75" customWidth="1"/>
    <col min="1545" max="1545" width="28" style="75" customWidth="1"/>
    <col min="1546" max="1546" width="10.7109375" style="75" customWidth="1"/>
    <col min="1547" max="1547" width="10.28515625" style="75" customWidth="1"/>
    <col min="1548" max="1548" width="15.28515625" style="75" customWidth="1"/>
    <col min="1549" max="1550" width="2.7109375" style="75" customWidth="1"/>
    <col min="1551" max="1551" width="53.7109375" style="75" customWidth="1"/>
    <col min="1552" max="1792" width="9.140625" style="75"/>
    <col min="1793" max="1794" width="2.7109375" style="75" customWidth="1"/>
    <col min="1795" max="1795" width="48.28515625" style="75" customWidth="1"/>
    <col min="1796" max="1796" width="5.42578125" style="75" customWidth="1"/>
    <col min="1797" max="1797" width="4.85546875" style="75" customWidth="1"/>
    <col min="1798" max="1798" width="10.28515625" style="75" customWidth="1"/>
    <col min="1799" max="1799" width="11" style="75" customWidth="1"/>
    <col min="1800" max="1800" width="3.5703125" style="75" customWidth="1"/>
    <col min="1801" max="1801" width="28" style="75" customWidth="1"/>
    <col min="1802" max="1802" width="10.7109375" style="75" customWidth="1"/>
    <col min="1803" max="1803" width="10.28515625" style="75" customWidth="1"/>
    <col min="1804" max="1804" width="15.28515625" style="75" customWidth="1"/>
    <col min="1805" max="1806" width="2.7109375" style="75" customWidth="1"/>
    <col min="1807" max="1807" width="53.7109375" style="75" customWidth="1"/>
    <col min="1808" max="2048" width="9.140625" style="75"/>
    <col min="2049" max="2050" width="2.7109375" style="75" customWidth="1"/>
    <col min="2051" max="2051" width="48.28515625" style="75" customWidth="1"/>
    <col min="2052" max="2052" width="5.42578125" style="75" customWidth="1"/>
    <col min="2053" max="2053" width="4.85546875" style="75" customWidth="1"/>
    <col min="2054" max="2054" width="10.28515625" style="75" customWidth="1"/>
    <col min="2055" max="2055" width="11" style="75" customWidth="1"/>
    <col min="2056" max="2056" width="3.5703125" style="75" customWidth="1"/>
    <col min="2057" max="2057" width="28" style="75" customWidth="1"/>
    <col min="2058" max="2058" width="10.7109375" style="75" customWidth="1"/>
    <col min="2059" max="2059" width="10.28515625" style="75" customWidth="1"/>
    <col min="2060" max="2060" width="15.28515625" style="75" customWidth="1"/>
    <col min="2061" max="2062" width="2.7109375" style="75" customWidth="1"/>
    <col min="2063" max="2063" width="53.7109375" style="75" customWidth="1"/>
    <col min="2064" max="2304" width="9.140625" style="75"/>
    <col min="2305" max="2306" width="2.7109375" style="75" customWidth="1"/>
    <col min="2307" max="2307" width="48.28515625" style="75" customWidth="1"/>
    <col min="2308" max="2308" width="5.42578125" style="75" customWidth="1"/>
    <col min="2309" max="2309" width="4.85546875" style="75" customWidth="1"/>
    <col min="2310" max="2310" width="10.28515625" style="75" customWidth="1"/>
    <col min="2311" max="2311" width="11" style="75" customWidth="1"/>
    <col min="2312" max="2312" width="3.5703125" style="75" customWidth="1"/>
    <col min="2313" max="2313" width="28" style="75" customWidth="1"/>
    <col min="2314" max="2314" width="10.7109375" style="75" customWidth="1"/>
    <col min="2315" max="2315" width="10.28515625" style="75" customWidth="1"/>
    <col min="2316" max="2316" width="15.28515625" style="75" customWidth="1"/>
    <col min="2317" max="2318" width="2.7109375" style="75" customWidth="1"/>
    <col min="2319" max="2319" width="53.7109375" style="75" customWidth="1"/>
    <col min="2320" max="2560" width="9.140625" style="75"/>
    <col min="2561" max="2562" width="2.7109375" style="75" customWidth="1"/>
    <col min="2563" max="2563" width="48.28515625" style="75" customWidth="1"/>
    <col min="2564" max="2564" width="5.42578125" style="75" customWidth="1"/>
    <col min="2565" max="2565" width="4.85546875" style="75" customWidth="1"/>
    <col min="2566" max="2566" width="10.28515625" style="75" customWidth="1"/>
    <col min="2567" max="2567" width="11" style="75" customWidth="1"/>
    <col min="2568" max="2568" width="3.5703125" style="75" customWidth="1"/>
    <col min="2569" max="2569" width="28" style="75" customWidth="1"/>
    <col min="2570" max="2570" width="10.7109375" style="75" customWidth="1"/>
    <col min="2571" max="2571" width="10.28515625" style="75" customWidth="1"/>
    <col min="2572" max="2572" width="15.28515625" style="75" customWidth="1"/>
    <col min="2573" max="2574" width="2.7109375" style="75" customWidth="1"/>
    <col min="2575" max="2575" width="53.7109375" style="75" customWidth="1"/>
    <col min="2576" max="2816" width="9.140625" style="75"/>
    <col min="2817" max="2818" width="2.7109375" style="75" customWidth="1"/>
    <col min="2819" max="2819" width="48.28515625" style="75" customWidth="1"/>
    <col min="2820" max="2820" width="5.42578125" style="75" customWidth="1"/>
    <col min="2821" max="2821" width="4.85546875" style="75" customWidth="1"/>
    <col min="2822" max="2822" width="10.28515625" style="75" customWidth="1"/>
    <col min="2823" max="2823" width="11" style="75" customWidth="1"/>
    <col min="2824" max="2824" width="3.5703125" style="75" customWidth="1"/>
    <col min="2825" max="2825" width="28" style="75" customWidth="1"/>
    <col min="2826" max="2826" width="10.7109375" style="75" customWidth="1"/>
    <col min="2827" max="2827" width="10.28515625" style="75" customWidth="1"/>
    <col min="2828" max="2828" width="15.28515625" style="75" customWidth="1"/>
    <col min="2829" max="2830" width="2.7109375" style="75" customWidth="1"/>
    <col min="2831" max="2831" width="53.7109375" style="75" customWidth="1"/>
    <col min="2832" max="3072" width="9.140625" style="75"/>
    <col min="3073" max="3074" width="2.7109375" style="75" customWidth="1"/>
    <col min="3075" max="3075" width="48.28515625" style="75" customWidth="1"/>
    <col min="3076" max="3076" width="5.42578125" style="75" customWidth="1"/>
    <col min="3077" max="3077" width="4.85546875" style="75" customWidth="1"/>
    <col min="3078" max="3078" width="10.28515625" style="75" customWidth="1"/>
    <col min="3079" max="3079" width="11" style="75" customWidth="1"/>
    <col min="3080" max="3080" width="3.5703125" style="75" customWidth="1"/>
    <col min="3081" max="3081" width="28" style="75" customWidth="1"/>
    <col min="3082" max="3082" width="10.7109375" style="75" customWidth="1"/>
    <col min="3083" max="3083" width="10.28515625" style="75" customWidth="1"/>
    <col min="3084" max="3084" width="15.28515625" style="75" customWidth="1"/>
    <col min="3085" max="3086" width="2.7109375" style="75" customWidth="1"/>
    <col min="3087" max="3087" width="53.7109375" style="75" customWidth="1"/>
    <col min="3088" max="3328" width="9.140625" style="75"/>
    <col min="3329" max="3330" width="2.7109375" style="75" customWidth="1"/>
    <col min="3331" max="3331" width="48.28515625" style="75" customWidth="1"/>
    <col min="3332" max="3332" width="5.42578125" style="75" customWidth="1"/>
    <col min="3333" max="3333" width="4.85546875" style="75" customWidth="1"/>
    <col min="3334" max="3334" width="10.28515625" style="75" customWidth="1"/>
    <col min="3335" max="3335" width="11" style="75" customWidth="1"/>
    <col min="3336" max="3336" width="3.5703125" style="75" customWidth="1"/>
    <col min="3337" max="3337" width="28" style="75" customWidth="1"/>
    <col min="3338" max="3338" width="10.7109375" style="75" customWidth="1"/>
    <col min="3339" max="3339" width="10.28515625" style="75" customWidth="1"/>
    <col min="3340" max="3340" width="15.28515625" style="75" customWidth="1"/>
    <col min="3341" max="3342" width="2.7109375" style="75" customWidth="1"/>
    <col min="3343" max="3343" width="53.7109375" style="75" customWidth="1"/>
    <col min="3344" max="3584" width="9.140625" style="75"/>
    <col min="3585" max="3586" width="2.7109375" style="75" customWidth="1"/>
    <col min="3587" max="3587" width="48.28515625" style="75" customWidth="1"/>
    <col min="3588" max="3588" width="5.42578125" style="75" customWidth="1"/>
    <col min="3589" max="3589" width="4.85546875" style="75" customWidth="1"/>
    <col min="3590" max="3590" width="10.28515625" style="75" customWidth="1"/>
    <col min="3591" max="3591" width="11" style="75" customWidth="1"/>
    <col min="3592" max="3592" width="3.5703125" style="75" customWidth="1"/>
    <col min="3593" max="3593" width="28" style="75" customWidth="1"/>
    <col min="3594" max="3594" width="10.7109375" style="75" customWidth="1"/>
    <col min="3595" max="3595" width="10.28515625" style="75" customWidth="1"/>
    <col min="3596" max="3596" width="15.28515625" style="75" customWidth="1"/>
    <col min="3597" max="3598" width="2.7109375" style="75" customWidth="1"/>
    <col min="3599" max="3599" width="53.7109375" style="75" customWidth="1"/>
    <col min="3600" max="3840" width="9.140625" style="75"/>
    <col min="3841" max="3842" width="2.7109375" style="75" customWidth="1"/>
    <col min="3843" max="3843" width="48.28515625" style="75" customWidth="1"/>
    <col min="3844" max="3844" width="5.42578125" style="75" customWidth="1"/>
    <col min="3845" max="3845" width="4.85546875" style="75" customWidth="1"/>
    <col min="3846" max="3846" width="10.28515625" style="75" customWidth="1"/>
    <col min="3847" max="3847" width="11" style="75" customWidth="1"/>
    <col min="3848" max="3848" width="3.5703125" style="75" customWidth="1"/>
    <col min="3849" max="3849" width="28" style="75" customWidth="1"/>
    <col min="3850" max="3850" width="10.7109375" style="75" customWidth="1"/>
    <col min="3851" max="3851" width="10.28515625" style="75" customWidth="1"/>
    <col min="3852" max="3852" width="15.28515625" style="75" customWidth="1"/>
    <col min="3853" max="3854" width="2.7109375" style="75" customWidth="1"/>
    <col min="3855" max="3855" width="53.7109375" style="75" customWidth="1"/>
    <col min="3856" max="4096" width="9.140625" style="75"/>
    <col min="4097" max="4098" width="2.7109375" style="75" customWidth="1"/>
    <col min="4099" max="4099" width="48.28515625" style="75" customWidth="1"/>
    <col min="4100" max="4100" width="5.42578125" style="75" customWidth="1"/>
    <col min="4101" max="4101" width="4.85546875" style="75" customWidth="1"/>
    <col min="4102" max="4102" width="10.28515625" style="75" customWidth="1"/>
    <col min="4103" max="4103" width="11" style="75" customWidth="1"/>
    <col min="4104" max="4104" width="3.5703125" style="75" customWidth="1"/>
    <col min="4105" max="4105" width="28" style="75" customWidth="1"/>
    <col min="4106" max="4106" width="10.7109375" style="75" customWidth="1"/>
    <col min="4107" max="4107" width="10.28515625" style="75" customWidth="1"/>
    <col min="4108" max="4108" width="15.28515625" style="75" customWidth="1"/>
    <col min="4109" max="4110" width="2.7109375" style="75" customWidth="1"/>
    <col min="4111" max="4111" width="53.7109375" style="75" customWidth="1"/>
    <col min="4112" max="4352" width="9.140625" style="75"/>
    <col min="4353" max="4354" width="2.7109375" style="75" customWidth="1"/>
    <col min="4355" max="4355" width="48.28515625" style="75" customWidth="1"/>
    <col min="4356" max="4356" width="5.42578125" style="75" customWidth="1"/>
    <col min="4357" max="4357" width="4.85546875" style="75" customWidth="1"/>
    <col min="4358" max="4358" width="10.28515625" style="75" customWidth="1"/>
    <col min="4359" max="4359" width="11" style="75" customWidth="1"/>
    <col min="4360" max="4360" width="3.5703125" style="75" customWidth="1"/>
    <col min="4361" max="4361" width="28" style="75" customWidth="1"/>
    <col min="4362" max="4362" width="10.7109375" style="75" customWidth="1"/>
    <col min="4363" max="4363" width="10.28515625" style="75" customWidth="1"/>
    <col min="4364" max="4364" width="15.28515625" style="75" customWidth="1"/>
    <col min="4365" max="4366" width="2.7109375" style="75" customWidth="1"/>
    <col min="4367" max="4367" width="53.7109375" style="75" customWidth="1"/>
    <col min="4368" max="4608" width="9.140625" style="75"/>
    <col min="4609" max="4610" width="2.7109375" style="75" customWidth="1"/>
    <col min="4611" max="4611" width="48.28515625" style="75" customWidth="1"/>
    <col min="4612" max="4612" width="5.42578125" style="75" customWidth="1"/>
    <col min="4613" max="4613" width="4.85546875" style="75" customWidth="1"/>
    <col min="4614" max="4614" width="10.28515625" style="75" customWidth="1"/>
    <col min="4615" max="4615" width="11" style="75" customWidth="1"/>
    <col min="4616" max="4616" width="3.5703125" style="75" customWidth="1"/>
    <col min="4617" max="4617" width="28" style="75" customWidth="1"/>
    <col min="4618" max="4618" width="10.7109375" style="75" customWidth="1"/>
    <col min="4619" max="4619" width="10.28515625" style="75" customWidth="1"/>
    <col min="4620" max="4620" width="15.28515625" style="75" customWidth="1"/>
    <col min="4621" max="4622" width="2.7109375" style="75" customWidth="1"/>
    <col min="4623" max="4623" width="53.7109375" style="75" customWidth="1"/>
    <col min="4624" max="4864" width="9.140625" style="75"/>
    <col min="4865" max="4866" width="2.7109375" style="75" customWidth="1"/>
    <col min="4867" max="4867" width="48.28515625" style="75" customWidth="1"/>
    <col min="4868" max="4868" width="5.42578125" style="75" customWidth="1"/>
    <col min="4869" max="4869" width="4.85546875" style="75" customWidth="1"/>
    <col min="4870" max="4870" width="10.28515625" style="75" customWidth="1"/>
    <col min="4871" max="4871" width="11" style="75" customWidth="1"/>
    <col min="4872" max="4872" width="3.5703125" style="75" customWidth="1"/>
    <col min="4873" max="4873" width="28" style="75" customWidth="1"/>
    <col min="4874" max="4874" width="10.7109375" style="75" customWidth="1"/>
    <col min="4875" max="4875" width="10.28515625" style="75" customWidth="1"/>
    <col min="4876" max="4876" width="15.28515625" style="75" customWidth="1"/>
    <col min="4877" max="4878" width="2.7109375" style="75" customWidth="1"/>
    <col min="4879" max="4879" width="53.7109375" style="75" customWidth="1"/>
    <col min="4880" max="5120" width="9.140625" style="75"/>
    <col min="5121" max="5122" width="2.7109375" style="75" customWidth="1"/>
    <col min="5123" max="5123" width="48.28515625" style="75" customWidth="1"/>
    <col min="5124" max="5124" width="5.42578125" style="75" customWidth="1"/>
    <col min="5125" max="5125" width="4.85546875" style="75" customWidth="1"/>
    <col min="5126" max="5126" width="10.28515625" style="75" customWidth="1"/>
    <col min="5127" max="5127" width="11" style="75" customWidth="1"/>
    <col min="5128" max="5128" width="3.5703125" style="75" customWidth="1"/>
    <col min="5129" max="5129" width="28" style="75" customWidth="1"/>
    <col min="5130" max="5130" width="10.7109375" style="75" customWidth="1"/>
    <col min="5131" max="5131" width="10.28515625" style="75" customWidth="1"/>
    <col min="5132" max="5132" width="15.28515625" style="75" customWidth="1"/>
    <col min="5133" max="5134" width="2.7109375" style="75" customWidth="1"/>
    <col min="5135" max="5135" width="53.7109375" style="75" customWidth="1"/>
    <col min="5136" max="5376" width="9.140625" style="75"/>
    <col min="5377" max="5378" width="2.7109375" style="75" customWidth="1"/>
    <col min="5379" max="5379" width="48.28515625" style="75" customWidth="1"/>
    <col min="5380" max="5380" width="5.42578125" style="75" customWidth="1"/>
    <col min="5381" max="5381" width="4.85546875" style="75" customWidth="1"/>
    <col min="5382" max="5382" width="10.28515625" style="75" customWidth="1"/>
    <col min="5383" max="5383" width="11" style="75" customWidth="1"/>
    <col min="5384" max="5384" width="3.5703125" style="75" customWidth="1"/>
    <col min="5385" max="5385" width="28" style="75" customWidth="1"/>
    <col min="5386" max="5386" width="10.7109375" style="75" customWidth="1"/>
    <col min="5387" max="5387" width="10.28515625" style="75" customWidth="1"/>
    <col min="5388" max="5388" width="15.28515625" style="75" customWidth="1"/>
    <col min="5389" max="5390" width="2.7109375" style="75" customWidth="1"/>
    <col min="5391" max="5391" width="53.7109375" style="75" customWidth="1"/>
    <col min="5392" max="5632" width="9.140625" style="75"/>
    <col min="5633" max="5634" width="2.7109375" style="75" customWidth="1"/>
    <col min="5635" max="5635" width="48.28515625" style="75" customWidth="1"/>
    <col min="5636" max="5636" width="5.42578125" style="75" customWidth="1"/>
    <col min="5637" max="5637" width="4.85546875" style="75" customWidth="1"/>
    <col min="5638" max="5638" width="10.28515625" style="75" customWidth="1"/>
    <col min="5639" max="5639" width="11" style="75" customWidth="1"/>
    <col min="5640" max="5640" width="3.5703125" style="75" customWidth="1"/>
    <col min="5641" max="5641" width="28" style="75" customWidth="1"/>
    <col min="5642" max="5642" width="10.7109375" style="75" customWidth="1"/>
    <col min="5643" max="5643" width="10.28515625" style="75" customWidth="1"/>
    <col min="5644" max="5644" width="15.28515625" style="75" customWidth="1"/>
    <col min="5645" max="5646" width="2.7109375" style="75" customWidth="1"/>
    <col min="5647" max="5647" width="53.7109375" style="75" customWidth="1"/>
    <col min="5648" max="5888" width="9.140625" style="75"/>
    <col min="5889" max="5890" width="2.7109375" style="75" customWidth="1"/>
    <col min="5891" max="5891" width="48.28515625" style="75" customWidth="1"/>
    <col min="5892" max="5892" width="5.42578125" style="75" customWidth="1"/>
    <col min="5893" max="5893" width="4.85546875" style="75" customWidth="1"/>
    <col min="5894" max="5894" width="10.28515625" style="75" customWidth="1"/>
    <col min="5895" max="5895" width="11" style="75" customWidth="1"/>
    <col min="5896" max="5896" width="3.5703125" style="75" customWidth="1"/>
    <col min="5897" max="5897" width="28" style="75" customWidth="1"/>
    <col min="5898" max="5898" width="10.7109375" style="75" customWidth="1"/>
    <col min="5899" max="5899" width="10.28515625" style="75" customWidth="1"/>
    <col min="5900" max="5900" width="15.28515625" style="75" customWidth="1"/>
    <col min="5901" max="5902" width="2.7109375" style="75" customWidth="1"/>
    <col min="5903" max="5903" width="53.7109375" style="75" customWidth="1"/>
    <col min="5904" max="6144" width="9.140625" style="75"/>
    <col min="6145" max="6146" width="2.7109375" style="75" customWidth="1"/>
    <col min="6147" max="6147" width="48.28515625" style="75" customWidth="1"/>
    <col min="6148" max="6148" width="5.42578125" style="75" customWidth="1"/>
    <col min="6149" max="6149" width="4.85546875" style="75" customWidth="1"/>
    <col min="6150" max="6150" width="10.28515625" style="75" customWidth="1"/>
    <col min="6151" max="6151" width="11" style="75" customWidth="1"/>
    <col min="6152" max="6152" width="3.5703125" style="75" customWidth="1"/>
    <col min="6153" max="6153" width="28" style="75" customWidth="1"/>
    <col min="6154" max="6154" width="10.7109375" style="75" customWidth="1"/>
    <col min="6155" max="6155" width="10.28515625" style="75" customWidth="1"/>
    <col min="6156" max="6156" width="15.28515625" style="75" customWidth="1"/>
    <col min="6157" max="6158" width="2.7109375" style="75" customWidth="1"/>
    <col min="6159" max="6159" width="53.7109375" style="75" customWidth="1"/>
    <col min="6160" max="6400" width="9.140625" style="75"/>
    <col min="6401" max="6402" width="2.7109375" style="75" customWidth="1"/>
    <col min="6403" max="6403" width="48.28515625" style="75" customWidth="1"/>
    <col min="6404" max="6404" width="5.42578125" style="75" customWidth="1"/>
    <col min="6405" max="6405" width="4.85546875" style="75" customWidth="1"/>
    <col min="6406" max="6406" width="10.28515625" style="75" customWidth="1"/>
    <col min="6407" max="6407" width="11" style="75" customWidth="1"/>
    <col min="6408" max="6408" width="3.5703125" style="75" customWidth="1"/>
    <col min="6409" max="6409" width="28" style="75" customWidth="1"/>
    <col min="6410" max="6410" width="10.7109375" style="75" customWidth="1"/>
    <col min="6411" max="6411" width="10.28515625" style="75" customWidth="1"/>
    <col min="6412" max="6412" width="15.28515625" style="75" customWidth="1"/>
    <col min="6413" max="6414" width="2.7109375" style="75" customWidth="1"/>
    <col min="6415" max="6415" width="53.7109375" style="75" customWidth="1"/>
    <col min="6416" max="6656" width="9.140625" style="75"/>
    <col min="6657" max="6658" width="2.7109375" style="75" customWidth="1"/>
    <col min="6659" max="6659" width="48.28515625" style="75" customWidth="1"/>
    <col min="6660" max="6660" width="5.42578125" style="75" customWidth="1"/>
    <col min="6661" max="6661" width="4.85546875" style="75" customWidth="1"/>
    <col min="6662" max="6662" width="10.28515625" style="75" customWidth="1"/>
    <col min="6663" max="6663" width="11" style="75" customWidth="1"/>
    <col min="6664" max="6664" width="3.5703125" style="75" customWidth="1"/>
    <col min="6665" max="6665" width="28" style="75" customWidth="1"/>
    <col min="6666" max="6666" width="10.7109375" style="75" customWidth="1"/>
    <col min="6667" max="6667" width="10.28515625" style="75" customWidth="1"/>
    <col min="6668" max="6668" width="15.28515625" style="75" customWidth="1"/>
    <col min="6669" max="6670" width="2.7109375" style="75" customWidth="1"/>
    <col min="6671" max="6671" width="53.7109375" style="75" customWidth="1"/>
    <col min="6672" max="6912" width="9.140625" style="75"/>
    <col min="6913" max="6914" width="2.7109375" style="75" customWidth="1"/>
    <col min="6915" max="6915" width="48.28515625" style="75" customWidth="1"/>
    <col min="6916" max="6916" width="5.42578125" style="75" customWidth="1"/>
    <col min="6917" max="6917" width="4.85546875" style="75" customWidth="1"/>
    <col min="6918" max="6918" width="10.28515625" style="75" customWidth="1"/>
    <col min="6919" max="6919" width="11" style="75" customWidth="1"/>
    <col min="6920" max="6920" width="3.5703125" style="75" customWidth="1"/>
    <col min="6921" max="6921" width="28" style="75" customWidth="1"/>
    <col min="6922" max="6922" width="10.7109375" style="75" customWidth="1"/>
    <col min="6923" max="6923" width="10.28515625" style="75" customWidth="1"/>
    <col min="6924" max="6924" width="15.28515625" style="75" customWidth="1"/>
    <col min="6925" max="6926" width="2.7109375" style="75" customWidth="1"/>
    <col min="6927" max="6927" width="53.7109375" style="75" customWidth="1"/>
    <col min="6928" max="7168" width="9.140625" style="75"/>
    <col min="7169" max="7170" width="2.7109375" style="75" customWidth="1"/>
    <col min="7171" max="7171" width="48.28515625" style="75" customWidth="1"/>
    <col min="7172" max="7172" width="5.42578125" style="75" customWidth="1"/>
    <col min="7173" max="7173" width="4.85546875" style="75" customWidth="1"/>
    <col min="7174" max="7174" width="10.28515625" style="75" customWidth="1"/>
    <col min="7175" max="7175" width="11" style="75" customWidth="1"/>
    <col min="7176" max="7176" width="3.5703125" style="75" customWidth="1"/>
    <col min="7177" max="7177" width="28" style="75" customWidth="1"/>
    <col min="7178" max="7178" width="10.7109375" style="75" customWidth="1"/>
    <col min="7179" max="7179" width="10.28515625" style="75" customWidth="1"/>
    <col min="7180" max="7180" width="15.28515625" style="75" customWidth="1"/>
    <col min="7181" max="7182" width="2.7109375" style="75" customWidth="1"/>
    <col min="7183" max="7183" width="53.7109375" style="75" customWidth="1"/>
    <col min="7184" max="7424" width="9.140625" style="75"/>
    <col min="7425" max="7426" width="2.7109375" style="75" customWidth="1"/>
    <col min="7427" max="7427" width="48.28515625" style="75" customWidth="1"/>
    <col min="7428" max="7428" width="5.42578125" style="75" customWidth="1"/>
    <col min="7429" max="7429" width="4.85546875" style="75" customWidth="1"/>
    <col min="7430" max="7430" width="10.28515625" style="75" customWidth="1"/>
    <col min="7431" max="7431" width="11" style="75" customWidth="1"/>
    <col min="7432" max="7432" width="3.5703125" style="75" customWidth="1"/>
    <col min="7433" max="7433" width="28" style="75" customWidth="1"/>
    <col min="7434" max="7434" width="10.7109375" style="75" customWidth="1"/>
    <col min="7435" max="7435" width="10.28515625" style="75" customWidth="1"/>
    <col min="7436" max="7436" width="15.28515625" style="75" customWidth="1"/>
    <col min="7437" max="7438" width="2.7109375" style="75" customWidth="1"/>
    <col min="7439" max="7439" width="53.7109375" style="75" customWidth="1"/>
    <col min="7440" max="7680" width="9.140625" style="75"/>
    <col min="7681" max="7682" width="2.7109375" style="75" customWidth="1"/>
    <col min="7683" max="7683" width="48.28515625" style="75" customWidth="1"/>
    <col min="7684" max="7684" width="5.42578125" style="75" customWidth="1"/>
    <col min="7685" max="7685" width="4.85546875" style="75" customWidth="1"/>
    <col min="7686" max="7686" width="10.28515625" style="75" customWidth="1"/>
    <col min="7687" max="7687" width="11" style="75" customWidth="1"/>
    <col min="7688" max="7688" width="3.5703125" style="75" customWidth="1"/>
    <col min="7689" max="7689" width="28" style="75" customWidth="1"/>
    <col min="7690" max="7690" width="10.7109375" style="75" customWidth="1"/>
    <col min="7691" max="7691" width="10.28515625" style="75" customWidth="1"/>
    <col min="7692" max="7692" width="15.28515625" style="75" customWidth="1"/>
    <col min="7693" max="7694" width="2.7109375" style="75" customWidth="1"/>
    <col min="7695" max="7695" width="53.7109375" style="75" customWidth="1"/>
    <col min="7696" max="7936" width="9.140625" style="75"/>
    <col min="7937" max="7938" width="2.7109375" style="75" customWidth="1"/>
    <col min="7939" max="7939" width="48.28515625" style="75" customWidth="1"/>
    <col min="7940" max="7940" width="5.42578125" style="75" customWidth="1"/>
    <col min="7941" max="7941" width="4.85546875" style="75" customWidth="1"/>
    <col min="7942" max="7942" width="10.28515625" style="75" customWidth="1"/>
    <col min="7943" max="7943" width="11" style="75" customWidth="1"/>
    <col min="7944" max="7944" width="3.5703125" style="75" customWidth="1"/>
    <col min="7945" max="7945" width="28" style="75" customWidth="1"/>
    <col min="7946" max="7946" width="10.7109375" style="75" customWidth="1"/>
    <col min="7947" max="7947" width="10.28515625" style="75" customWidth="1"/>
    <col min="7948" max="7948" width="15.28515625" style="75" customWidth="1"/>
    <col min="7949" max="7950" width="2.7109375" style="75" customWidth="1"/>
    <col min="7951" max="7951" width="53.7109375" style="75" customWidth="1"/>
    <col min="7952" max="8192" width="9.140625" style="75"/>
    <col min="8193" max="8194" width="2.7109375" style="75" customWidth="1"/>
    <col min="8195" max="8195" width="48.28515625" style="75" customWidth="1"/>
    <col min="8196" max="8196" width="5.42578125" style="75" customWidth="1"/>
    <col min="8197" max="8197" width="4.85546875" style="75" customWidth="1"/>
    <col min="8198" max="8198" width="10.28515625" style="75" customWidth="1"/>
    <col min="8199" max="8199" width="11" style="75" customWidth="1"/>
    <col min="8200" max="8200" width="3.5703125" style="75" customWidth="1"/>
    <col min="8201" max="8201" width="28" style="75" customWidth="1"/>
    <col min="8202" max="8202" width="10.7109375" style="75" customWidth="1"/>
    <col min="8203" max="8203" width="10.28515625" style="75" customWidth="1"/>
    <col min="8204" max="8204" width="15.28515625" style="75" customWidth="1"/>
    <col min="8205" max="8206" width="2.7109375" style="75" customWidth="1"/>
    <col min="8207" max="8207" width="53.7109375" style="75" customWidth="1"/>
    <col min="8208" max="8448" width="9.140625" style="75"/>
    <col min="8449" max="8450" width="2.7109375" style="75" customWidth="1"/>
    <col min="8451" max="8451" width="48.28515625" style="75" customWidth="1"/>
    <col min="8452" max="8452" width="5.42578125" style="75" customWidth="1"/>
    <col min="8453" max="8453" width="4.85546875" style="75" customWidth="1"/>
    <col min="8454" max="8454" width="10.28515625" style="75" customWidth="1"/>
    <col min="8455" max="8455" width="11" style="75" customWidth="1"/>
    <col min="8456" max="8456" width="3.5703125" style="75" customWidth="1"/>
    <col min="8457" max="8457" width="28" style="75" customWidth="1"/>
    <col min="8458" max="8458" width="10.7109375" style="75" customWidth="1"/>
    <col min="8459" max="8459" width="10.28515625" style="75" customWidth="1"/>
    <col min="8460" max="8460" width="15.28515625" style="75" customWidth="1"/>
    <col min="8461" max="8462" width="2.7109375" style="75" customWidth="1"/>
    <col min="8463" max="8463" width="53.7109375" style="75" customWidth="1"/>
    <col min="8464" max="8704" width="9.140625" style="75"/>
    <col min="8705" max="8706" width="2.7109375" style="75" customWidth="1"/>
    <col min="8707" max="8707" width="48.28515625" style="75" customWidth="1"/>
    <col min="8708" max="8708" width="5.42578125" style="75" customWidth="1"/>
    <col min="8709" max="8709" width="4.85546875" style="75" customWidth="1"/>
    <col min="8710" max="8710" width="10.28515625" style="75" customWidth="1"/>
    <col min="8711" max="8711" width="11" style="75" customWidth="1"/>
    <col min="8712" max="8712" width="3.5703125" style="75" customWidth="1"/>
    <col min="8713" max="8713" width="28" style="75" customWidth="1"/>
    <col min="8714" max="8714" width="10.7109375" style="75" customWidth="1"/>
    <col min="8715" max="8715" width="10.28515625" style="75" customWidth="1"/>
    <col min="8716" max="8716" width="15.28515625" style="75" customWidth="1"/>
    <col min="8717" max="8718" width="2.7109375" style="75" customWidth="1"/>
    <col min="8719" max="8719" width="53.7109375" style="75" customWidth="1"/>
    <col min="8720" max="8960" width="9.140625" style="75"/>
    <col min="8961" max="8962" width="2.7109375" style="75" customWidth="1"/>
    <col min="8963" max="8963" width="48.28515625" style="75" customWidth="1"/>
    <col min="8964" max="8964" width="5.42578125" style="75" customWidth="1"/>
    <col min="8965" max="8965" width="4.85546875" style="75" customWidth="1"/>
    <col min="8966" max="8966" width="10.28515625" style="75" customWidth="1"/>
    <col min="8967" max="8967" width="11" style="75" customWidth="1"/>
    <col min="8968" max="8968" width="3.5703125" style="75" customWidth="1"/>
    <col min="8969" max="8969" width="28" style="75" customWidth="1"/>
    <col min="8970" max="8970" width="10.7109375" style="75" customWidth="1"/>
    <col min="8971" max="8971" width="10.28515625" style="75" customWidth="1"/>
    <col min="8972" max="8972" width="15.28515625" style="75" customWidth="1"/>
    <col min="8973" max="8974" width="2.7109375" style="75" customWidth="1"/>
    <col min="8975" max="8975" width="53.7109375" style="75" customWidth="1"/>
    <col min="8976" max="9216" width="9.140625" style="75"/>
    <col min="9217" max="9218" width="2.7109375" style="75" customWidth="1"/>
    <col min="9219" max="9219" width="48.28515625" style="75" customWidth="1"/>
    <col min="9220" max="9220" width="5.42578125" style="75" customWidth="1"/>
    <col min="9221" max="9221" width="4.85546875" style="75" customWidth="1"/>
    <col min="9222" max="9222" width="10.28515625" style="75" customWidth="1"/>
    <col min="9223" max="9223" width="11" style="75" customWidth="1"/>
    <col min="9224" max="9224" width="3.5703125" style="75" customWidth="1"/>
    <col min="9225" max="9225" width="28" style="75" customWidth="1"/>
    <col min="9226" max="9226" width="10.7109375" style="75" customWidth="1"/>
    <col min="9227" max="9227" width="10.28515625" style="75" customWidth="1"/>
    <col min="9228" max="9228" width="15.28515625" style="75" customWidth="1"/>
    <col min="9229" max="9230" width="2.7109375" style="75" customWidth="1"/>
    <col min="9231" max="9231" width="53.7109375" style="75" customWidth="1"/>
    <col min="9232" max="9472" width="9.140625" style="75"/>
    <col min="9473" max="9474" width="2.7109375" style="75" customWidth="1"/>
    <col min="9475" max="9475" width="48.28515625" style="75" customWidth="1"/>
    <col min="9476" max="9476" width="5.42578125" style="75" customWidth="1"/>
    <col min="9477" max="9477" width="4.85546875" style="75" customWidth="1"/>
    <col min="9478" max="9478" width="10.28515625" style="75" customWidth="1"/>
    <col min="9479" max="9479" width="11" style="75" customWidth="1"/>
    <col min="9480" max="9480" width="3.5703125" style="75" customWidth="1"/>
    <col min="9481" max="9481" width="28" style="75" customWidth="1"/>
    <col min="9482" max="9482" width="10.7109375" style="75" customWidth="1"/>
    <col min="9483" max="9483" width="10.28515625" style="75" customWidth="1"/>
    <col min="9484" max="9484" width="15.28515625" style="75" customWidth="1"/>
    <col min="9485" max="9486" width="2.7109375" style="75" customWidth="1"/>
    <col min="9487" max="9487" width="53.7109375" style="75" customWidth="1"/>
    <col min="9488" max="9728" width="9.140625" style="75"/>
    <col min="9729" max="9730" width="2.7109375" style="75" customWidth="1"/>
    <col min="9731" max="9731" width="48.28515625" style="75" customWidth="1"/>
    <col min="9732" max="9732" width="5.42578125" style="75" customWidth="1"/>
    <col min="9733" max="9733" width="4.85546875" style="75" customWidth="1"/>
    <col min="9734" max="9734" width="10.28515625" style="75" customWidth="1"/>
    <col min="9735" max="9735" width="11" style="75" customWidth="1"/>
    <col min="9736" max="9736" width="3.5703125" style="75" customWidth="1"/>
    <col min="9737" max="9737" width="28" style="75" customWidth="1"/>
    <col min="9738" max="9738" width="10.7109375" style="75" customWidth="1"/>
    <col min="9739" max="9739" width="10.28515625" style="75" customWidth="1"/>
    <col min="9740" max="9740" width="15.28515625" style="75" customWidth="1"/>
    <col min="9741" max="9742" width="2.7109375" style="75" customWidth="1"/>
    <col min="9743" max="9743" width="53.7109375" style="75" customWidth="1"/>
    <col min="9744" max="9984" width="9.140625" style="75"/>
    <col min="9985" max="9986" width="2.7109375" style="75" customWidth="1"/>
    <col min="9987" max="9987" width="48.28515625" style="75" customWidth="1"/>
    <col min="9988" max="9988" width="5.42578125" style="75" customWidth="1"/>
    <col min="9989" max="9989" width="4.85546875" style="75" customWidth="1"/>
    <col min="9990" max="9990" width="10.28515625" style="75" customWidth="1"/>
    <col min="9991" max="9991" width="11" style="75" customWidth="1"/>
    <col min="9992" max="9992" width="3.5703125" style="75" customWidth="1"/>
    <col min="9993" max="9993" width="28" style="75" customWidth="1"/>
    <col min="9994" max="9994" width="10.7109375" style="75" customWidth="1"/>
    <col min="9995" max="9995" width="10.28515625" style="75" customWidth="1"/>
    <col min="9996" max="9996" width="15.28515625" style="75" customWidth="1"/>
    <col min="9997" max="9998" width="2.7109375" style="75" customWidth="1"/>
    <col min="9999" max="9999" width="53.7109375" style="75" customWidth="1"/>
    <col min="10000" max="10240" width="9.140625" style="75"/>
    <col min="10241" max="10242" width="2.7109375" style="75" customWidth="1"/>
    <col min="10243" max="10243" width="48.28515625" style="75" customWidth="1"/>
    <col min="10244" max="10244" width="5.42578125" style="75" customWidth="1"/>
    <col min="10245" max="10245" width="4.85546875" style="75" customWidth="1"/>
    <col min="10246" max="10246" width="10.28515625" style="75" customWidth="1"/>
    <col min="10247" max="10247" width="11" style="75" customWidth="1"/>
    <col min="10248" max="10248" width="3.5703125" style="75" customWidth="1"/>
    <col min="10249" max="10249" width="28" style="75" customWidth="1"/>
    <col min="10250" max="10250" width="10.7109375" style="75" customWidth="1"/>
    <col min="10251" max="10251" width="10.28515625" style="75" customWidth="1"/>
    <col min="10252" max="10252" width="15.28515625" style="75" customWidth="1"/>
    <col min="10253" max="10254" width="2.7109375" style="75" customWidth="1"/>
    <col min="10255" max="10255" width="53.7109375" style="75" customWidth="1"/>
    <col min="10256" max="10496" width="9.140625" style="75"/>
    <col min="10497" max="10498" width="2.7109375" style="75" customWidth="1"/>
    <col min="10499" max="10499" width="48.28515625" style="75" customWidth="1"/>
    <col min="10500" max="10500" width="5.42578125" style="75" customWidth="1"/>
    <col min="10501" max="10501" width="4.85546875" style="75" customWidth="1"/>
    <col min="10502" max="10502" width="10.28515625" style="75" customWidth="1"/>
    <col min="10503" max="10503" width="11" style="75" customWidth="1"/>
    <col min="10504" max="10504" width="3.5703125" style="75" customWidth="1"/>
    <col min="10505" max="10505" width="28" style="75" customWidth="1"/>
    <col min="10506" max="10506" width="10.7109375" style="75" customWidth="1"/>
    <col min="10507" max="10507" width="10.28515625" style="75" customWidth="1"/>
    <col min="10508" max="10508" width="15.28515625" style="75" customWidth="1"/>
    <col min="10509" max="10510" width="2.7109375" style="75" customWidth="1"/>
    <col min="10511" max="10511" width="53.7109375" style="75" customWidth="1"/>
    <col min="10512" max="10752" width="9.140625" style="75"/>
    <col min="10753" max="10754" width="2.7109375" style="75" customWidth="1"/>
    <col min="10755" max="10755" width="48.28515625" style="75" customWidth="1"/>
    <col min="10756" max="10756" width="5.42578125" style="75" customWidth="1"/>
    <col min="10757" max="10757" width="4.85546875" style="75" customWidth="1"/>
    <col min="10758" max="10758" width="10.28515625" style="75" customWidth="1"/>
    <col min="10759" max="10759" width="11" style="75" customWidth="1"/>
    <col min="10760" max="10760" width="3.5703125" style="75" customWidth="1"/>
    <col min="10761" max="10761" width="28" style="75" customWidth="1"/>
    <col min="10762" max="10762" width="10.7109375" style="75" customWidth="1"/>
    <col min="10763" max="10763" width="10.28515625" style="75" customWidth="1"/>
    <col min="10764" max="10764" width="15.28515625" style="75" customWidth="1"/>
    <col min="10765" max="10766" width="2.7109375" style="75" customWidth="1"/>
    <col min="10767" max="10767" width="53.7109375" style="75" customWidth="1"/>
    <col min="10768" max="11008" width="9.140625" style="75"/>
    <col min="11009" max="11010" width="2.7109375" style="75" customWidth="1"/>
    <col min="11011" max="11011" width="48.28515625" style="75" customWidth="1"/>
    <col min="11012" max="11012" width="5.42578125" style="75" customWidth="1"/>
    <col min="11013" max="11013" width="4.85546875" style="75" customWidth="1"/>
    <col min="11014" max="11014" width="10.28515625" style="75" customWidth="1"/>
    <col min="11015" max="11015" width="11" style="75" customWidth="1"/>
    <col min="11016" max="11016" width="3.5703125" style="75" customWidth="1"/>
    <col min="11017" max="11017" width="28" style="75" customWidth="1"/>
    <col min="11018" max="11018" width="10.7109375" style="75" customWidth="1"/>
    <col min="11019" max="11019" width="10.28515625" style="75" customWidth="1"/>
    <col min="11020" max="11020" width="15.28515625" style="75" customWidth="1"/>
    <col min="11021" max="11022" width="2.7109375" style="75" customWidth="1"/>
    <col min="11023" max="11023" width="53.7109375" style="75" customWidth="1"/>
    <col min="11024" max="11264" width="9.140625" style="75"/>
    <col min="11265" max="11266" width="2.7109375" style="75" customWidth="1"/>
    <col min="11267" max="11267" width="48.28515625" style="75" customWidth="1"/>
    <col min="11268" max="11268" width="5.42578125" style="75" customWidth="1"/>
    <col min="11269" max="11269" width="4.85546875" style="75" customWidth="1"/>
    <col min="11270" max="11270" width="10.28515625" style="75" customWidth="1"/>
    <col min="11271" max="11271" width="11" style="75" customWidth="1"/>
    <col min="11272" max="11272" width="3.5703125" style="75" customWidth="1"/>
    <col min="11273" max="11273" width="28" style="75" customWidth="1"/>
    <col min="11274" max="11274" width="10.7109375" style="75" customWidth="1"/>
    <col min="11275" max="11275" width="10.28515625" style="75" customWidth="1"/>
    <col min="11276" max="11276" width="15.28515625" style="75" customWidth="1"/>
    <col min="11277" max="11278" width="2.7109375" style="75" customWidth="1"/>
    <col min="11279" max="11279" width="53.7109375" style="75" customWidth="1"/>
    <col min="11280" max="11520" width="9.140625" style="75"/>
    <col min="11521" max="11522" width="2.7109375" style="75" customWidth="1"/>
    <col min="11523" max="11523" width="48.28515625" style="75" customWidth="1"/>
    <col min="11524" max="11524" width="5.42578125" style="75" customWidth="1"/>
    <col min="11525" max="11525" width="4.85546875" style="75" customWidth="1"/>
    <col min="11526" max="11526" width="10.28515625" style="75" customWidth="1"/>
    <col min="11527" max="11527" width="11" style="75" customWidth="1"/>
    <col min="11528" max="11528" width="3.5703125" style="75" customWidth="1"/>
    <col min="11529" max="11529" width="28" style="75" customWidth="1"/>
    <col min="11530" max="11530" width="10.7109375" style="75" customWidth="1"/>
    <col min="11531" max="11531" width="10.28515625" style="75" customWidth="1"/>
    <col min="11532" max="11532" width="15.28515625" style="75" customWidth="1"/>
    <col min="11533" max="11534" width="2.7109375" style="75" customWidth="1"/>
    <col min="11535" max="11535" width="53.7109375" style="75" customWidth="1"/>
    <col min="11536" max="11776" width="9.140625" style="75"/>
    <col min="11777" max="11778" width="2.7109375" style="75" customWidth="1"/>
    <col min="11779" max="11779" width="48.28515625" style="75" customWidth="1"/>
    <col min="11780" max="11780" width="5.42578125" style="75" customWidth="1"/>
    <col min="11781" max="11781" width="4.85546875" style="75" customWidth="1"/>
    <col min="11782" max="11782" width="10.28515625" style="75" customWidth="1"/>
    <col min="11783" max="11783" width="11" style="75" customWidth="1"/>
    <col min="11784" max="11784" width="3.5703125" style="75" customWidth="1"/>
    <col min="11785" max="11785" width="28" style="75" customWidth="1"/>
    <col min="11786" max="11786" width="10.7109375" style="75" customWidth="1"/>
    <col min="11787" max="11787" width="10.28515625" style="75" customWidth="1"/>
    <col min="11788" max="11788" width="15.28515625" style="75" customWidth="1"/>
    <col min="11789" max="11790" width="2.7109375" style="75" customWidth="1"/>
    <col min="11791" max="11791" width="53.7109375" style="75" customWidth="1"/>
    <col min="11792" max="12032" width="9.140625" style="75"/>
    <col min="12033" max="12034" width="2.7109375" style="75" customWidth="1"/>
    <col min="12035" max="12035" width="48.28515625" style="75" customWidth="1"/>
    <col min="12036" max="12036" width="5.42578125" style="75" customWidth="1"/>
    <col min="12037" max="12037" width="4.85546875" style="75" customWidth="1"/>
    <col min="12038" max="12038" width="10.28515625" style="75" customWidth="1"/>
    <col min="12039" max="12039" width="11" style="75" customWidth="1"/>
    <col min="12040" max="12040" width="3.5703125" style="75" customWidth="1"/>
    <col min="12041" max="12041" width="28" style="75" customWidth="1"/>
    <col min="12042" max="12042" width="10.7109375" style="75" customWidth="1"/>
    <col min="12043" max="12043" width="10.28515625" style="75" customWidth="1"/>
    <col min="12044" max="12044" width="15.28515625" style="75" customWidth="1"/>
    <col min="12045" max="12046" width="2.7109375" style="75" customWidth="1"/>
    <col min="12047" max="12047" width="53.7109375" style="75" customWidth="1"/>
    <col min="12048" max="12288" width="9.140625" style="75"/>
    <col min="12289" max="12290" width="2.7109375" style="75" customWidth="1"/>
    <col min="12291" max="12291" width="48.28515625" style="75" customWidth="1"/>
    <col min="12292" max="12292" width="5.42578125" style="75" customWidth="1"/>
    <col min="12293" max="12293" width="4.85546875" style="75" customWidth="1"/>
    <col min="12294" max="12294" width="10.28515625" style="75" customWidth="1"/>
    <col min="12295" max="12295" width="11" style="75" customWidth="1"/>
    <col min="12296" max="12296" width="3.5703125" style="75" customWidth="1"/>
    <col min="12297" max="12297" width="28" style="75" customWidth="1"/>
    <col min="12298" max="12298" width="10.7109375" style="75" customWidth="1"/>
    <col min="12299" max="12299" width="10.28515625" style="75" customWidth="1"/>
    <col min="12300" max="12300" width="15.28515625" style="75" customWidth="1"/>
    <col min="12301" max="12302" width="2.7109375" style="75" customWidth="1"/>
    <col min="12303" max="12303" width="53.7109375" style="75" customWidth="1"/>
    <col min="12304" max="12544" width="9.140625" style="75"/>
    <col min="12545" max="12546" width="2.7109375" style="75" customWidth="1"/>
    <col min="12547" max="12547" width="48.28515625" style="75" customWidth="1"/>
    <col min="12548" max="12548" width="5.42578125" style="75" customWidth="1"/>
    <col min="12549" max="12549" width="4.85546875" style="75" customWidth="1"/>
    <col min="12550" max="12550" width="10.28515625" style="75" customWidth="1"/>
    <col min="12551" max="12551" width="11" style="75" customWidth="1"/>
    <col min="12552" max="12552" width="3.5703125" style="75" customWidth="1"/>
    <col min="12553" max="12553" width="28" style="75" customWidth="1"/>
    <col min="12554" max="12554" width="10.7109375" style="75" customWidth="1"/>
    <col min="12555" max="12555" width="10.28515625" style="75" customWidth="1"/>
    <col min="12556" max="12556" width="15.28515625" style="75" customWidth="1"/>
    <col min="12557" max="12558" width="2.7109375" style="75" customWidth="1"/>
    <col min="12559" max="12559" width="53.7109375" style="75" customWidth="1"/>
    <col min="12560" max="12800" width="9.140625" style="75"/>
    <col min="12801" max="12802" width="2.7109375" style="75" customWidth="1"/>
    <col min="12803" max="12803" width="48.28515625" style="75" customWidth="1"/>
    <col min="12804" max="12804" width="5.42578125" style="75" customWidth="1"/>
    <col min="12805" max="12805" width="4.85546875" style="75" customWidth="1"/>
    <col min="12806" max="12806" width="10.28515625" style="75" customWidth="1"/>
    <col min="12807" max="12807" width="11" style="75" customWidth="1"/>
    <col min="12808" max="12808" width="3.5703125" style="75" customWidth="1"/>
    <col min="12809" max="12809" width="28" style="75" customWidth="1"/>
    <col min="12810" max="12810" width="10.7109375" style="75" customWidth="1"/>
    <col min="12811" max="12811" width="10.28515625" style="75" customWidth="1"/>
    <col min="12812" max="12812" width="15.28515625" style="75" customWidth="1"/>
    <col min="12813" max="12814" width="2.7109375" style="75" customWidth="1"/>
    <col min="12815" max="12815" width="53.7109375" style="75" customWidth="1"/>
    <col min="12816" max="13056" width="9.140625" style="75"/>
    <col min="13057" max="13058" width="2.7109375" style="75" customWidth="1"/>
    <col min="13059" max="13059" width="48.28515625" style="75" customWidth="1"/>
    <col min="13060" max="13060" width="5.42578125" style="75" customWidth="1"/>
    <col min="13061" max="13061" width="4.85546875" style="75" customWidth="1"/>
    <col min="13062" max="13062" width="10.28515625" style="75" customWidth="1"/>
    <col min="13063" max="13063" width="11" style="75" customWidth="1"/>
    <col min="13064" max="13064" width="3.5703125" style="75" customWidth="1"/>
    <col min="13065" max="13065" width="28" style="75" customWidth="1"/>
    <col min="13066" max="13066" width="10.7109375" style="75" customWidth="1"/>
    <col min="13067" max="13067" width="10.28515625" style="75" customWidth="1"/>
    <col min="13068" max="13068" width="15.28515625" style="75" customWidth="1"/>
    <col min="13069" max="13070" width="2.7109375" style="75" customWidth="1"/>
    <col min="13071" max="13071" width="53.7109375" style="75" customWidth="1"/>
    <col min="13072" max="13312" width="9.140625" style="75"/>
    <col min="13313" max="13314" width="2.7109375" style="75" customWidth="1"/>
    <col min="13315" max="13315" width="48.28515625" style="75" customWidth="1"/>
    <col min="13316" max="13316" width="5.42578125" style="75" customWidth="1"/>
    <col min="13317" max="13317" width="4.85546875" style="75" customWidth="1"/>
    <col min="13318" max="13318" width="10.28515625" style="75" customWidth="1"/>
    <col min="13319" max="13319" width="11" style="75" customWidth="1"/>
    <col min="13320" max="13320" width="3.5703125" style="75" customWidth="1"/>
    <col min="13321" max="13321" width="28" style="75" customWidth="1"/>
    <col min="13322" max="13322" width="10.7109375" style="75" customWidth="1"/>
    <col min="13323" max="13323" width="10.28515625" style="75" customWidth="1"/>
    <col min="13324" max="13324" width="15.28515625" style="75" customWidth="1"/>
    <col min="13325" max="13326" width="2.7109375" style="75" customWidth="1"/>
    <col min="13327" max="13327" width="53.7109375" style="75" customWidth="1"/>
    <col min="13328" max="13568" width="9.140625" style="75"/>
    <col min="13569" max="13570" width="2.7109375" style="75" customWidth="1"/>
    <col min="13571" max="13571" width="48.28515625" style="75" customWidth="1"/>
    <col min="13572" max="13572" width="5.42578125" style="75" customWidth="1"/>
    <col min="13573" max="13573" width="4.85546875" style="75" customWidth="1"/>
    <col min="13574" max="13574" width="10.28515625" style="75" customWidth="1"/>
    <col min="13575" max="13575" width="11" style="75" customWidth="1"/>
    <col min="13576" max="13576" width="3.5703125" style="75" customWidth="1"/>
    <col min="13577" max="13577" width="28" style="75" customWidth="1"/>
    <col min="13578" max="13578" width="10.7109375" style="75" customWidth="1"/>
    <col min="13579" max="13579" width="10.28515625" style="75" customWidth="1"/>
    <col min="13580" max="13580" width="15.28515625" style="75" customWidth="1"/>
    <col min="13581" max="13582" width="2.7109375" style="75" customWidth="1"/>
    <col min="13583" max="13583" width="53.7109375" style="75" customWidth="1"/>
    <col min="13584" max="13824" width="9.140625" style="75"/>
    <col min="13825" max="13826" width="2.7109375" style="75" customWidth="1"/>
    <col min="13827" max="13827" width="48.28515625" style="75" customWidth="1"/>
    <col min="13828" max="13828" width="5.42578125" style="75" customWidth="1"/>
    <col min="13829" max="13829" width="4.85546875" style="75" customWidth="1"/>
    <col min="13830" max="13830" width="10.28515625" style="75" customWidth="1"/>
    <col min="13831" max="13831" width="11" style="75" customWidth="1"/>
    <col min="13832" max="13832" width="3.5703125" style="75" customWidth="1"/>
    <col min="13833" max="13833" width="28" style="75" customWidth="1"/>
    <col min="13834" max="13834" width="10.7109375" style="75" customWidth="1"/>
    <col min="13835" max="13835" width="10.28515625" style="75" customWidth="1"/>
    <col min="13836" max="13836" width="15.28515625" style="75" customWidth="1"/>
    <col min="13837" max="13838" width="2.7109375" style="75" customWidth="1"/>
    <col min="13839" max="13839" width="53.7109375" style="75" customWidth="1"/>
    <col min="13840" max="14080" width="9.140625" style="75"/>
    <col min="14081" max="14082" width="2.7109375" style="75" customWidth="1"/>
    <col min="14083" max="14083" width="48.28515625" style="75" customWidth="1"/>
    <col min="14084" max="14084" width="5.42578125" style="75" customWidth="1"/>
    <col min="14085" max="14085" width="4.85546875" style="75" customWidth="1"/>
    <col min="14086" max="14086" width="10.28515625" style="75" customWidth="1"/>
    <col min="14087" max="14087" width="11" style="75" customWidth="1"/>
    <col min="14088" max="14088" width="3.5703125" style="75" customWidth="1"/>
    <col min="14089" max="14089" width="28" style="75" customWidth="1"/>
    <col min="14090" max="14090" width="10.7109375" style="75" customWidth="1"/>
    <col min="14091" max="14091" width="10.28515625" style="75" customWidth="1"/>
    <col min="14092" max="14092" width="15.28515625" style="75" customWidth="1"/>
    <col min="14093" max="14094" width="2.7109375" style="75" customWidth="1"/>
    <col min="14095" max="14095" width="53.7109375" style="75" customWidth="1"/>
    <col min="14096" max="14336" width="9.140625" style="75"/>
    <col min="14337" max="14338" width="2.7109375" style="75" customWidth="1"/>
    <col min="14339" max="14339" width="48.28515625" style="75" customWidth="1"/>
    <col min="14340" max="14340" width="5.42578125" style="75" customWidth="1"/>
    <col min="14341" max="14341" width="4.85546875" style="75" customWidth="1"/>
    <col min="14342" max="14342" width="10.28515625" style="75" customWidth="1"/>
    <col min="14343" max="14343" width="11" style="75" customWidth="1"/>
    <col min="14344" max="14344" width="3.5703125" style="75" customWidth="1"/>
    <col min="14345" max="14345" width="28" style="75" customWidth="1"/>
    <col min="14346" max="14346" width="10.7109375" style="75" customWidth="1"/>
    <col min="14347" max="14347" width="10.28515625" style="75" customWidth="1"/>
    <col min="14348" max="14348" width="15.28515625" style="75" customWidth="1"/>
    <col min="14349" max="14350" width="2.7109375" style="75" customWidth="1"/>
    <col min="14351" max="14351" width="53.7109375" style="75" customWidth="1"/>
    <col min="14352" max="14592" width="9.140625" style="75"/>
    <col min="14593" max="14594" width="2.7109375" style="75" customWidth="1"/>
    <col min="14595" max="14595" width="48.28515625" style="75" customWidth="1"/>
    <col min="14596" max="14596" width="5.42578125" style="75" customWidth="1"/>
    <col min="14597" max="14597" width="4.85546875" style="75" customWidth="1"/>
    <col min="14598" max="14598" width="10.28515625" style="75" customWidth="1"/>
    <col min="14599" max="14599" width="11" style="75" customWidth="1"/>
    <col min="14600" max="14600" width="3.5703125" style="75" customWidth="1"/>
    <col min="14601" max="14601" width="28" style="75" customWidth="1"/>
    <col min="14602" max="14602" width="10.7109375" style="75" customWidth="1"/>
    <col min="14603" max="14603" width="10.28515625" style="75" customWidth="1"/>
    <col min="14604" max="14604" width="15.28515625" style="75" customWidth="1"/>
    <col min="14605" max="14606" width="2.7109375" style="75" customWidth="1"/>
    <col min="14607" max="14607" width="53.7109375" style="75" customWidth="1"/>
    <col min="14608" max="14848" width="9.140625" style="75"/>
    <col min="14849" max="14850" width="2.7109375" style="75" customWidth="1"/>
    <col min="14851" max="14851" width="48.28515625" style="75" customWidth="1"/>
    <col min="14852" max="14852" width="5.42578125" style="75" customWidth="1"/>
    <col min="14853" max="14853" width="4.85546875" style="75" customWidth="1"/>
    <col min="14854" max="14854" width="10.28515625" style="75" customWidth="1"/>
    <col min="14855" max="14855" width="11" style="75" customWidth="1"/>
    <col min="14856" max="14856" width="3.5703125" style="75" customWidth="1"/>
    <col min="14857" max="14857" width="28" style="75" customWidth="1"/>
    <col min="14858" max="14858" width="10.7109375" style="75" customWidth="1"/>
    <col min="14859" max="14859" width="10.28515625" style="75" customWidth="1"/>
    <col min="14860" max="14860" width="15.28515625" style="75" customWidth="1"/>
    <col min="14861" max="14862" width="2.7109375" style="75" customWidth="1"/>
    <col min="14863" max="14863" width="53.7109375" style="75" customWidth="1"/>
    <col min="14864" max="15104" width="9.140625" style="75"/>
    <col min="15105" max="15106" width="2.7109375" style="75" customWidth="1"/>
    <col min="15107" max="15107" width="48.28515625" style="75" customWidth="1"/>
    <col min="15108" max="15108" width="5.42578125" style="75" customWidth="1"/>
    <col min="15109" max="15109" width="4.85546875" style="75" customWidth="1"/>
    <col min="15110" max="15110" width="10.28515625" style="75" customWidth="1"/>
    <col min="15111" max="15111" width="11" style="75" customWidth="1"/>
    <col min="15112" max="15112" width="3.5703125" style="75" customWidth="1"/>
    <col min="15113" max="15113" width="28" style="75" customWidth="1"/>
    <col min="15114" max="15114" width="10.7109375" style="75" customWidth="1"/>
    <col min="15115" max="15115" width="10.28515625" style="75" customWidth="1"/>
    <col min="15116" max="15116" width="15.28515625" style="75" customWidth="1"/>
    <col min="15117" max="15118" width="2.7109375" style="75" customWidth="1"/>
    <col min="15119" max="15119" width="53.7109375" style="75" customWidth="1"/>
    <col min="15120" max="15360" width="9.140625" style="75"/>
    <col min="15361" max="15362" width="2.7109375" style="75" customWidth="1"/>
    <col min="15363" max="15363" width="48.28515625" style="75" customWidth="1"/>
    <col min="15364" max="15364" width="5.42578125" style="75" customWidth="1"/>
    <col min="15365" max="15365" width="4.85546875" style="75" customWidth="1"/>
    <col min="15366" max="15366" width="10.28515625" style="75" customWidth="1"/>
    <col min="15367" max="15367" width="11" style="75" customWidth="1"/>
    <col min="15368" max="15368" width="3.5703125" style="75" customWidth="1"/>
    <col min="15369" max="15369" width="28" style="75" customWidth="1"/>
    <col min="15370" max="15370" width="10.7109375" style="75" customWidth="1"/>
    <col min="15371" max="15371" width="10.28515625" style="75" customWidth="1"/>
    <col min="15372" max="15372" width="15.28515625" style="75" customWidth="1"/>
    <col min="15373" max="15374" width="2.7109375" style="75" customWidth="1"/>
    <col min="15375" max="15375" width="53.7109375" style="75" customWidth="1"/>
    <col min="15376" max="15616" width="9.140625" style="75"/>
    <col min="15617" max="15618" width="2.7109375" style="75" customWidth="1"/>
    <col min="15619" max="15619" width="48.28515625" style="75" customWidth="1"/>
    <col min="15620" max="15620" width="5.42578125" style="75" customWidth="1"/>
    <col min="15621" max="15621" width="4.85546875" style="75" customWidth="1"/>
    <col min="15622" max="15622" width="10.28515625" style="75" customWidth="1"/>
    <col min="15623" max="15623" width="11" style="75" customWidth="1"/>
    <col min="15624" max="15624" width="3.5703125" style="75" customWidth="1"/>
    <col min="15625" max="15625" width="28" style="75" customWidth="1"/>
    <col min="15626" max="15626" width="10.7109375" style="75" customWidth="1"/>
    <col min="15627" max="15627" width="10.28515625" style="75" customWidth="1"/>
    <col min="15628" max="15628" width="15.28515625" style="75" customWidth="1"/>
    <col min="15629" max="15630" width="2.7109375" style="75" customWidth="1"/>
    <col min="15631" max="15631" width="53.7109375" style="75" customWidth="1"/>
    <col min="15632" max="15872" width="9.140625" style="75"/>
    <col min="15873" max="15874" width="2.7109375" style="75" customWidth="1"/>
    <col min="15875" max="15875" width="48.28515625" style="75" customWidth="1"/>
    <col min="15876" max="15876" width="5.42578125" style="75" customWidth="1"/>
    <col min="15877" max="15877" width="4.85546875" style="75" customWidth="1"/>
    <col min="15878" max="15878" width="10.28515625" style="75" customWidth="1"/>
    <col min="15879" max="15879" width="11" style="75" customWidth="1"/>
    <col min="15880" max="15880" width="3.5703125" style="75" customWidth="1"/>
    <col min="15881" max="15881" width="28" style="75" customWidth="1"/>
    <col min="15882" max="15882" width="10.7109375" style="75" customWidth="1"/>
    <col min="15883" max="15883" width="10.28515625" style="75" customWidth="1"/>
    <col min="15884" max="15884" width="15.28515625" style="75" customWidth="1"/>
    <col min="15885" max="15886" width="2.7109375" style="75" customWidth="1"/>
    <col min="15887" max="15887" width="53.7109375" style="75" customWidth="1"/>
    <col min="15888" max="16128" width="9.140625" style="75"/>
    <col min="16129" max="16130" width="2.7109375" style="75" customWidth="1"/>
    <col min="16131" max="16131" width="48.28515625" style="75" customWidth="1"/>
    <col min="16132" max="16132" width="5.42578125" style="75" customWidth="1"/>
    <col min="16133" max="16133" width="4.85546875" style="75" customWidth="1"/>
    <col min="16134" max="16134" width="10.28515625" style="75" customWidth="1"/>
    <col min="16135" max="16135" width="11" style="75" customWidth="1"/>
    <col min="16136" max="16136" width="3.5703125" style="75" customWidth="1"/>
    <col min="16137" max="16137" width="28" style="75" customWidth="1"/>
    <col min="16138" max="16138" width="10.7109375" style="75" customWidth="1"/>
    <col min="16139" max="16139" width="10.28515625" style="75" customWidth="1"/>
    <col min="16140" max="16140" width="15.28515625" style="75" customWidth="1"/>
    <col min="16141" max="16142" width="2.7109375" style="75" customWidth="1"/>
    <col min="16143" max="16143" width="53.7109375" style="75" customWidth="1"/>
    <col min="16144" max="16384" width="9.140625" style="75"/>
  </cols>
  <sheetData>
    <row r="1" spans="1:15" ht="12" customHeight="1" thickBot="1" x14ac:dyDescent="0.25">
      <c r="A1" s="74"/>
      <c r="B1" s="74"/>
      <c r="C1" s="74"/>
      <c r="D1" s="74"/>
      <c r="E1" s="74"/>
      <c r="F1" s="74"/>
      <c r="G1" s="74"/>
      <c r="H1" s="74"/>
      <c r="I1" s="74"/>
      <c r="J1" s="74"/>
      <c r="K1" s="74"/>
      <c r="L1" s="74"/>
      <c r="M1" s="74"/>
      <c r="N1" s="74"/>
      <c r="O1" s="74"/>
    </row>
    <row r="2" spans="1:15" s="80" customFormat="1" ht="24.95" customHeight="1" x14ac:dyDescent="0.25">
      <c r="A2" s="76"/>
      <c r="B2" s="77"/>
      <c r="C2" s="238" t="s">
        <v>4</v>
      </c>
      <c r="D2" s="238"/>
      <c r="E2" s="238"/>
      <c r="F2" s="238"/>
      <c r="G2" s="238"/>
      <c r="H2" s="238"/>
      <c r="I2" s="238"/>
      <c r="J2" s="238"/>
      <c r="K2" s="238"/>
      <c r="L2" s="238"/>
      <c r="M2" s="238"/>
      <c r="N2" s="78"/>
      <c r="O2" s="79"/>
    </row>
    <row r="3" spans="1:15" ht="45" customHeight="1" x14ac:dyDescent="0.25">
      <c r="A3" s="74"/>
      <c r="B3" s="81"/>
      <c r="C3" s="255" t="s">
        <v>185</v>
      </c>
      <c r="D3" s="256"/>
      <c r="E3" s="256"/>
      <c r="F3" s="256"/>
      <c r="G3" s="256"/>
      <c r="H3" s="256"/>
      <c r="I3" s="256"/>
      <c r="J3" s="256"/>
      <c r="K3" s="256"/>
      <c r="L3" s="256"/>
      <c r="M3" s="82"/>
      <c r="N3" s="83"/>
      <c r="O3" s="84"/>
    </row>
    <row r="4" spans="1:15" ht="15" customHeight="1" thickBot="1" x14ac:dyDescent="0.25">
      <c r="A4" s="74"/>
      <c r="B4" s="81"/>
      <c r="C4" s="85"/>
      <c r="D4" s="85"/>
      <c r="E4" s="85"/>
      <c r="F4" s="85"/>
      <c r="G4" s="85"/>
      <c r="H4" s="85"/>
      <c r="I4" s="239"/>
      <c r="J4" s="239"/>
      <c r="K4" s="239"/>
      <c r="L4" s="240"/>
      <c r="M4" s="82"/>
      <c r="N4" s="83"/>
      <c r="O4" s="84"/>
    </row>
    <row r="5" spans="1:15" ht="20.100000000000001" customHeight="1" thickBot="1" x14ac:dyDescent="0.25">
      <c r="A5" s="74"/>
      <c r="B5" s="81"/>
      <c r="C5" s="86" t="s">
        <v>2</v>
      </c>
      <c r="D5" s="87"/>
      <c r="E5" s="87"/>
      <c r="F5" s="67"/>
      <c r="G5" s="85"/>
      <c r="H5" s="85"/>
      <c r="I5" s="241" t="s">
        <v>168</v>
      </c>
      <c r="J5" s="242"/>
      <c r="K5" s="88"/>
      <c r="L5" s="240"/>
      <c r="M5" s="82"/>
      <c r="N5" s="83"/>
      <c r="O5" s="84"/>
    </row>
    <row r="6" spans="1:15" ht="20.100000000000001" customHeight="1" thickBot="1" x14ac:dyDescent="0.25">
      <c r="A6" s="74"/>
      <c r="B6" s="81"/>
      <c r="C6" s="87"/>
      <c r="D6" s="87"/>
      <c r="E6" s="87"/>
      <c r="F6" s="67"/>
      <c r="G6" s="85"/>
      <c r="H6" s="85"/>
      <c r="I6" s="87"/>
      <c r="J6" s="87"/>
      <c r="K6" s="88"/>
      <c r="L6" s="89"/>
      <c r="M6" s="82"/>
      <c r="N6" s="83"/>
      <c r="O6" s="84"/>
    </row>
    <row r="7" spans="1:15" ht="20.100000000000001" customHeight="1" thickBot="1" x14ac:dyDescent="0.3">
      <c r="A7" s="74"/>
      <c r="B7" s="81"/>
      <c r="C7" s="175" t="s">
        <v>15</v>
      </c>
      <c r="D7" s="87"/>
      <c r="E7" s="245" t="s">
        <v>222</v>
      </c>
      <c r="F7" s="246"/>
      <c r="G7" s="246"/>
      <c r="H7" s="247"/>
      <c r="I7" s="87"/>
      <c r="J7" s="87"/>
      <c r="K7" s="88"/>
      <c r="L7" s="89"/>
      <c r="M7" s="82"/>
      <c r="N7" s="83"/>
      <c r="O7" s="84"/>
    </row>
    <row r="8" spans="1:15" ht="20.100000000000001" customHeight="1" thickBot="1" x14ac:dyDescent="0.3">
      <c r="A8" s="74"/>
      <c r="B8" s="81"/>
      <c r="C8" s="173"/>
      <c r="D8" s="87"/>
      <c r="E8" s="248"/>
      <c r="F8" s="249"/>
      <c r="G8" s="249"/>
      <c r="H8" s="250"/>
      <c r="I8" s="87"/>
      <c r="J8" s="87"/>
      <c r="K8" s="88"/>
      <c r="L8" s="89"/>
      <c r="M8" s="82"/>
      <c r="N8" s="83"/>
      <c r="O8" s="84"/>
    </row>
    <row r="9" spans="1:15" ht="15" customHeight="1" thickBot="1" x14ac:dyDescent="0.25">
      <c r="A9" s="74"/>
      <c r="B9" s="81"/>
      <c r="C9" s="85"/>
      <c r="D9" s="85"/>
      <c r="E9" s="85"/>
      <c r="F9" s="85"/>
      <c r="G9" s="85"/>
      <c r="H9" s="85"/>
      <c r="I9" s="85"/>
      <c r="J9" s="85"/>
      <c r="K9" s="85"/>
      <c r="L9" s="82"/>
      <c r="M9" s="82"/>
      <c r="N9" s="83"/>
      <c r="O9" s="84"/>
    </row>
    <row r="10" spans="1:15" ht="20.100000000000001" customHeight="1" thickBot="1" x14ac:dyDescent="0.25">
      <c r="A10" s="74"/>
      <c r="B10" s="81"/>
      <c r="C10" s="90" t="s">
        <v>5</v>
      </c>
      <c r="D10" s="91"/>
      <c r="E10" s="91"/>
      <c r="F10" s="91"/>
      <c r="G10" s="91"/>
      <c r="H10" s="85"/>
      <c r="I10" s="243" t="s">
        <v>183</v>
      </c>
      <c r="J10" s="244"/>
      <c r="K10" s="82"/>
      <c r="L10" s="82"/>
      <c r="M10" s="82"/>
      <c r="N10" s="83"/>
      <c r="O10" s="84"/>
    </row>
    <row r="11" spans="1:15" ht="24.75" thickBot="1" x14ac:dyDescent="0.25">
      <c r="A11" s="74"/>
      <c r="B11" s="81"/>
      <c r="C11" s="92" t="s">
        <v>6</v>
      </c>
      <c r="D11" s="93"/>
      <c r="E11" s="93"/>
      <c r="F11" s="93"/>
      <c r="G11" s="93"/>
      <c r="H11" s="85"/>
      <c r="I11" s="251" t="s">
        <v>184</v>
      </c>
      <c r="J11" s="252"/>
      <c r="K11" s="94"/>
      <c r="L11" s="95"/>
      <c r="M11" s="95"/>
      <c r="N11" s="83"/>
      <c r="O11" s="84"/>
    </row>
    <row r="12" spans="1:15" s="102" customFormat="1" ht="15" customHeight="1" thickBot="1" x14ac:dyDescent="0.3">
      <c r="A12" s="96"/>
      <c r="B12" s="97"/>
      <c r="C12" s="174"/>
      <c r="D12" s="66"/>
      <c r="E12" s="66"/>
      <c r="F12" s="67"/>
      <c r="G12" s="68"/>
      <c r="H12" s="98"/>
      <c r="I12" s="253"/>
      <c r="J12" s="254"/>
      <c r="K12" s="99"/>
      <c r="L12" s="99"/>
      <c r="M12" s="99"/>
      <c r="N12" s="100"/>
      <c r="O12" s="101"/>
    </row>
    <row r="13" spans="1:15" ht="15" customHeight="1" thickBot="1" x14ac:dyDescent="0.25">
      <c r="A13" s="74"/>
      <c r="B13" s="81"/>
      <c r="C13" s="85"/>
      <c r="D13" s="103"/>
      <c r="E13" s="103"/>
      <c r="F13" s="103"/>
      <c r="G13" s="103"/>
      <c r="H13" s="85"/>
      <c r="I13" s="85"/>
      <c r="J13" s="104"/>
      <c r="K13" s="104"/>
      <c r="L13" s="95"/>
      <c r="M13" s="95"/>
      <c r="N13" s="83"/>
      <c r="O13" s="84"/>
    </row>
    <row r="14" spans="1:15" ht="20.100000000000001" customHeight="1" thickBot="1" x14ac:dyDescent="0.3">
      <c r="A14" s="74"/>
      <c r="B14" s="81"/>
      <c r="C14" s="105" t="s">
        <v>3</v>
      </c>
      <c r="D14" s="261" t="s">
        <v>8</v>
      </c>
      <c r="E14" s="262"/>
      <c r="F14" s="262"/>
      <c r="G14" s="262"/>
      <c r="H14" s="263"/>
      <c r="I14" s="264"/>
      <c r="J14" s="95"/>
      <c r="K14" s="95"/>
      <c r="L14" s="95"/>
      <c r="M14" s="95"/>
      <c r="N14" s="83"/>
      <c r="O14" s="74"/>
    </row>
    <row r="15" spans="1:15" ht="110.1" customHeight="1" x14ac:dyDescent="0.25">
      <c r="A15" s="74"/>
      <c r="B15" s="81"/>
      <c r="C15" s="106" t="s">
        <v>7</v>
      </c>
      <c r="D15" s="257" t="s">
        <v>13</v>
      </c>
      <c r="E15" s="258"/>
      <c r="F15" s="258"/>
      <c r="G15" s="258"/>
      <c r="H15" s="259"/>
      <c r="I15" s="260"/>
      <c r="J15" s="95"/>
      <c r="K15" s="95"/>
      <c r="L15" s="95"/>
      <c r="M15" s="95"/>
      <c r="N15" s="83"/>
      <c r="O15" s="74"/>
    </row>
    <row r="16" spans="1:15" s="108" customFormat="1" ht="125.1" customHeight="1" x14ac:dyDescent="0.25">
      <c r="A16" s="74"/>
      <c r="B16" s="81"/>
      <c r="C16" s="107" t="s">
        <v>9</v>
      </c>
      <c r="D16" s="230" t="s">
        <v>10</v>
      </c>
      <c r="E16" s="231"/>
      <c r="F16" s="231"/>
      <c r="G16" s="231"/>
      <c r="H16" s="232"/>
      <c r="I16" s="233"/>
      <c r="J16" s="95"/>
      <c r="K16" s="95"/>
      <c r="L16" s="95"/>
      <c r="M16" s="95"/>
      <c r="N16" s="83"/>
      <c r="O16" s="74"/>
    </row>
    <row r="17" spans="1:15" ht="110.1" customHeight="1" thickBot="1" x14ac:dyDescent="0.3">
      <c r="A17" s="74"/>
      <c r="B17" s="109"/>
      <c r="C17" s="110" t="s">
        <v>11</v>
      </c>
      <c r="D17" s="234" t="s">
        <v>12</v>
      </c>
      <c r="E17" s="235"/>
      <c r="F17" s="235"/>
      <c r="G17" s="235"/>
      <c r="H17" s="236"/>
      <c r="I17" s="237"/>
      <c r="J17" s="95"/>
      <c r="K17" s="95"/>
      <c r="L17" s="95"/>
      <c r="M17" s="95"/>
      <c r="N17" s="83"/>
      <c r="O17" s="74"/>
    </row>
    <row r="18" spans="1:15" ht="15" x14ac:dyDescent="0.25">
      <c r="A18" s="74"/>
      <c r="B18" s="109"/>
      <c r="C18" s="111"/>
      <c r="D18" s="112"/>
      <c r="E18" s="113"/>
      <c r="F18" s="113"/>
      <c r="G18" s="113"/>
      <c r="H18" s="114"/>
      <c r="I18" s="114"/>
      <c r="J18" s="95"/>
      <c r="K18" s="95"/>
      <c r="L18" s="95"/>
      <c r="M18" s="95"/>
      <c r="N18" s="83"/>
      <c r="O18" s="74"/>
    </row>
    <row r="19" spans="1:15" ht="16.5" thickBot="1" x14ac:dyDescent="0.3">
      <c r="A19" s="74"/>
      <c r="B19" s="109"/>
      <c r="C19" s="115" t="s">
        <v>170</v>
      </c>
      <c r="D19" s="112"/>
      <c r="E19" s="113"/>
      <c r="F19" s="113"/>
      <c r="G19" s="113"/>
      <c r="H19" s="114"/>
      <c r="I19" s="114"/>
      <c r="J19" s="95"/>
      <c r="K19" s="95"/>
      <c r="L19" s="95"/>
      <c r="M19" s="95"/>
      <c r="N19" s="83"/>
      <c r="O19" s="74"/>
    </row>
    <row r="20" spans="1:15" ht="15" x14ac:dyDescent="0.25">
      <c r="A20" s="74"/>
      <c r="B20" s="109"/>
      <c r="C20" s="116" t="s">
        <v>118</v>
      </c>
      <c r="D20" s="226" t="s">
        <v>167</v>
      </c>
      <c r="E20" s="226"/>
      <c r="F20" s="226"/>
      <c r="G20" s="226"/>
      <c r="H20" s="117"/>
      <c r="I20" s="114"/>
      <c r="J20" s="95"/>
      <c r="K20" s="95"/>
      <c r="L20" s="95"/>
      <c r="M20" s="95"/>
      <c r="N20" s="83"/>
      <c r="O20" s="74"/>
    </row>
    <row r="21" spans="1:15" ht="15" x14ac:dyDescent="0.25">
      <c r="A21" s="74"/>
      <c r="B21" s="109"/>
      <c r="C21" s="118" t="s">
        <v>165</v>
      </c>
      <c r="D21" s="225" t="s">
        <v>554</v>
      </c>
      <c r="E21" s="225"/>
      <c r="F21" s="225"/>
      <c r="G21" s="225"/>
      <c r="H21" s="119"/>
      <c r="I21" s="114"/>
      <c r="J21" s="95"/>
      <c r="K21" s="95"/>
      <c r="L21" s="95"/>
      <c r="M21" s="95"/>
      <c r="N21" s="83"/>
      <c r="O21" s="74"/>
    </row>
    <row r="22" spans="1:15" ht="15" x14ac:dyDescent="0.25">
      <c r="A22" s="74"/>
      <c r="B22" s="109"/>
      <c r="C22" s="118" t="s">
        <v>546</v>
      </c>
      <c r="D22" s="225" t="s">
        <v>549</v>
      </c>
      <c r="E22" s="225"/>
      <c r="F22" s="225"/>
      <c r="G22" s="225"/>
      <c r="H22" s="119"/>
      <c r="I22" s="114"/>
      <c r="J22" s="95"/>
      <c r="K22" s="95"/>
      <c r="L22" s="95"/>
      <c r="M22" s="95"/>
      <c r="N22" s="83"/>
      <c r="O22" s="74"/>
    </row>
    <row r="23" spans="1:15" ht="15" x14ac:dyDescent="0.25">
      <c r="A23" s="74"/>
      <c r="B23" s="109"/>
      <c r="C23" s="118" t="s">
        <v>550</v>
      </c>
      <c r="D23" s="225" t="s">
        <v>179</v>
      </c>
      <c r="E23" s="225"/>
      <c r="F23" s="225"/>
      <c r="G23" s="225"/>
      <c r="H23" s="119"/>
      <c r="I23" s="114"/>
      <c r="J23" s="95"/>
      <c r="K23" s="95"/>
      <c r="L23" s="95"/>
      <c r="M23" s="95"/>
      <c r="N23" s="83"/>
      <c r="O23" s="74"/>
    </row>
    <row r="24" spans="1:15" ht="15" x14ac:dyDescent="0.25">
      <c r="A24" s="74"/>
      <c r="B24" s="109"/>
      <c r="C24" s="118" t="s">
        <v>555</v>
      </c>
      <c r="D24" s="225" t="s">
        <v>552</v>
      </c>
      <c r="E24" s="225"/>
      <c r="F24" s="225"/>
      <c r="G24" s="225"/>
      <c r="H24" s="119"/>
      <c r="I24" s="114"/>
      <c r="J24" s="95"/>
      <c r="K24" s="95"/>
      <c r="L24" s="95"/>
      <c r="M24" s="95"/>
      <c r="N24" s="83"/>
      <c r="O24" s="74"/>
    </row>
    <row r="25" spans="1:15" ht="15" x14ac:dyDescent="0.25">
      <c r="A25" s="74"/>
      <c r="B25" s="109"/>
      <c r="C25" s="118" t="s">
        <v>551</v>
      </c>
      <c r="D25" s="225" t="s">
        <v>547</v>
      </c>
      <c r="E25" s="225"/>
      <c r="F25" s="225"/>
      <c r="G25" s="225"/>
      <c r="H25" s="119"/>
      <c r="I25" s="114"/>
      <c r="J25" s="95"/>
      <c r="K25" s="95"/>
      <c r="L25" s="95"/>
      <c r="M25" s="95"/>
      <c r="N25" s="83"/>
      <c r="O25" s="74"/>
    </row>
    <row r="26" spans="1:15" ht="15" x14ac:dyDescent="0.25">
      <c r="A26" s="74"/>
      <c r="B26" s="109"/>
      <c r="C26" s="118" t="s">
        <v>166</v>
      </c>
      <c r="D26" s="225" t="s">
        <v>548</v>
      </c>
      <c r="E26" s="225"/>
      <c r="F26" s="225"/>
      <c r="G26" s="225"/>
      <c r="H26" s="119"/>
      <c r="I26" s="114"/>
      <c r="J26" s="95"/>
      <c r="K26" s="95"/>
      <c r="L26" s="95"/>
      <c r="M26" s="95"/>
      <c r="N26" s="83"/>
      <c r="O26" s="74"/>
    </row>
    <row r="27" spans="1:15" ht="15" x14ac:dyDescent="0.25">
      <c r="A27" s="74"/>
      <c r="B27" s="109"/>
      <c r="C27" s="118" t="s">
        <v>556</v>
      </c>
      <c r="D27" s="225" t="s">
        <v>553</v>
      </c>
      <c r="E27" s="227"/>
      <c r="F27" s="227"/>
      <c r="G27" s="227"/>
      <c r="H27" s="119"/>
      <c r="I27" s="114"/>
      <c r="J27" s="95"/>
      <c r="K27" s="95"/>
      <c r="L27" s="95"/>
      <c r="M27" s="95"/>
      <c r="N27" s="83"/>
      <c r="O27" s="74"/>
    </row>
    <row r="28" spans="1:15" ht="15.75" thickBot="1" x14ac:dyDescent="0.3">
      <c r="A28" s="74"/>
      <c r="B28" s="109"/>
      <c r="C28" s="120" t="s">
        <v>182</v>
      </c>
      <c r="D28" s="228"/>
      <c r="E28" s="229"/>
      <c r="F28" s="229"/>
      <c r="G28" s="229"/>
      <c r="H28" s="121"/>
      <c r="I28" s="114"/>
      <c r="J28" s="95"/>
      <c r="K28" s="95"/>
      <c r="L28" s="95"/>
      <c r="M28" s="95"/>
      <c r="N28" s="83"/>
      <c r="O28" s="74"/>
    </row>
    <row r="29" spans="1:15" ht="12" customHeight="1" thickBot="1" x14ac:dyDescent="0.25">
      <c r="A29" s="74"/>
      <c r="B29" s="122"/>
      <c r="C29" s="123"/>
      <c r="D29" s="123"/>
      <c r="E29" s="123"/>
      <c r="F29" s="123"/>
      <c r="G29" s="123"/>
      <c r="H29" s="123"/>
      <c r="I29" s="123"/>
      <c r="J29" s="123"/>
      <c r="K29" s="123"/>
      <c r="L29" s="123"/>
      <c r="M29" s="123"/>
      <c r="N29" s="124"/>
      <c r="O29" s="74"/>
    </row>
    <row r="30" spans="1:15" ht="84" customHeight="1" x14ac:dyDescent="0.2">
      <c r="A30" s="74"/>
      <c r="B30" s="74"/>
      <c r="C30" s="74"/>
      <c r="D30" s="74"/>
      <c r="E30" s="74"/>
      <c r="F30" s="74"/>
      <c r="G30" s="74"/>
      <c r="H30" s="74"/>
      <c r="I30" s="74"/>
      <c r="J30" s="74"/>
      <c r="K30" s="74"/>
      <c r="L30" s="74"/>
      <c r="M30" s="74"/>
      <c r="N30" s="74"/>
      <c r="O30" s="74"/>
    </row>
  </sheetData>
  <sheetProtection algorithmName="SHA-512" hashValue="R+GgEa7Im43p+h/r8QCvtS8Ern0lTMNVUTlCs1SoPxWt5WGBNsdm5hvmJvuObIw/nyDFChY7Oxe2P4QGL8o1XA==" saltValue="p1cfSEZXXCPIj7FeR+50Ag==" spinCount="100000" sheet="1" objects="1" scenarios="1"/>
  <dataConsolidate/>
  <mergeCells count="23">
    <mergeCell ref="D27:G27"/>
    <mergeCell ref="D28:G28"/>
    <mergeCell ref="D16:I16"/>
    <mergeCell ref="D17:I17"/>
    <mergeCell ref="C2:M2"/>
    <mergeCell ref="I4:K4"/>
    <mergeCell ref="L4:L5"/>
    <mergeCell ref="I5:J5"/>
    <mergeCell ref="I10:J10"/>
    <mergeCell ref="E7:H7"/>
    <mergeCell ref="E8:H8"/>
    <mergeCell ref="I11:J11"/>
    <mergeCell ref="I12:J12"/>
    <mergeCell ref="C3:L3"/>
    <mergeCell ref="D15:I15"/>
    <mergeCell ref="D14:I14"/>
    <mergeCell ref="D25:G25"/>
    <mergeCell ref="D26:G26"/>
    <mergeCell ref="D20:G20"/>
    <mergeCell ref="D21:G21"/>
    <mergeCell ref="D22:G22"/>
    <mergeCell ref="D23:G23"/>
    <mergeCell ref="D24:G24"/>
  </mergeCells>
  <dataValidations count="2">
    <dataValidation type="list" allowBlank="1" showInputMessage="1" showErrorMessage="1" sqref="C12">
      <formula1>$C$15:$C$17</formula1>
    </dataValidation>
    <dataValidation type="decimal" allowBlank="1" showInputMessage="1" showErrorMessage="1" error="Temperature data must be between -200C and +200C" prompt="Minimum: -200C_x000a_Maximum: +200C" sqref="K11">
      <formula1>-200</formula1>
      <formula2>200</formula2>
    </dataValidation>
  </dataValidations>
  <hyperlinks>
    <hyperlink ref="I5:J5" location="Instructions!A1" display="Return to 'Instructions' Sheet"/>
    <hyperlink ref="C20" location="Capacitors!A1" display="Capacitors"/>
    <hyperlink ref="C21" location="Connectors!A1" display="Connectors"/>
    <hyperlink ref="C22" location="Diodes!A1" display="Diodes"/>
    <hyperlink ref="C23" location="'Feedthrough Filters'!A1" display="Feedthrough Filters"/>
    <hyperlink ref="C24" location="'Fiber Optic Components'!A1" display="Fiber Optic Components"/>
    <hyperlink ref="C25" location="'Fuses - Cermet'!A1" display="Fuses - Cermet"/>
    <hyperlink ref="D20:G20" location="Optoelectronics!A1" display="Optoelectronics"/>
    <hyperlink ref="D21:G21" location="'Piezo-Electric'!A1" display="Piezo-Electric"/>
    <hyperlink ref="D22:G22" location="'Relays &amp; Switches'!A1" display="Relays &amp; Switches"/>
    <hyperlink ref="D23:G23" location="'Resistors &amp; Thermistors'!A1" display="Resistors &amp; Thermistors"/>
    <hyperlink ref="D24:G24" location="'RF Passive'!A1" display="RF Passive Devices"/>
    <hyperlink ref="D25:G25" location="'Transistors - Bipolar'!A1" display="Transistors - Bipolar"/>
    <hyperlink ref="D26:G26" location="'Transistors - FET'!A1" display="Transistors - FET"/>
    <hyperlink ref="C28" location="Microcircuits!A1" display="Microcircuits"/>
    <hyperlink ref="C26" location="Magnetics!A1" display="Magnetics"/>
    <hyperlink ref="C27" location="'MCMs &amp; Hybrids'!A1" display="MCMs &amp; Hybrids"/>
    <hyperlink ref="D27:G27" location="'Wires and Cables'!A1" display="Wires and Cables"/>
  </hyperlinks>
  <pageMargins left="0.75" right="0.75" top="1" bottom="1" header="0.5" footer="0.5"/>
  <pageSetup paperSize="52" orientation="portrait" horizontalDpi="4294967293"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50"/>
  </sheetPr>
  <dimension ref="A1:W325"/>
  <sheetViews>
    <sheetView zoomScale="130" zoomScaleNormal="130" workbookViewId="0">
      <pane ySplit="15" topLeftCell="A16" activePane="bottomLeft" state="frozen"/>
      <selection pane="bottomLeft" activeCell="D16" sqref="D16"/>
    </sheetView>
  </sheetViews>
  <sheetFormatPr defaultRowHeight="15" x14ac:dyDescent="0.25"/>
  <cols>
    <col min="1" max="1" width="3.140625" style="126" customWidth="1"/>
    <col min="2" max="2" width="9.140625" style="126" customWidth="1"/>
    <col min="3" max="3" width="23.42578125" style="126" customWidth="1"/>
    <col min="4" max="4" width="30.7109375" style="126" customWidth="1"/>
    <col min="5" max="16" width="9.140625" style="126"/>
    <col min="17" max="18" width="9.7109375" style="126" customWidth="1"/>
    <col min="19" max="19" width="9.140625" style="126"/>
    <col min="20" max="22" width="9.140625" style="126" hidden="1" customWidth="1"/>
    <col min="23" max="23" width="9.140625" style="170" hidden="1" customWidth="1"/>
    <col min="24" max="16384" width="9.140625" style="126"/>
  </cols>
  <sheetData>
    <row r="1" spans="1:23" x14ac:dyDescent="0.25">
      <c r="A1" s="125"/>
      <c r="B1" s="125"/>
      <c r="C1" s="125"/>
      <c r="D1" s="125"/>
      <c r="E1" s="125"/>
      <c r="F1" s="125"/>
      <c r="G1" s="125"/>
      <c r="H1" s="125"/>
      <c r="I1" s="125"/>
      <c r="J1" s="125"/>
      <c r="K1" s="125"/>
      <c r="L1" s="125"/>
      <c r="M1" s="125"/>
      <c r="N1" s="125"/>
      <c r="O1" s="125"/>
      <c r="P1" s="125"/>
      <c r="Q1" s="125"/>
      <c r="R1" s="125"/>
      <c r="S1" s="125"/>
    </row>
    <row r="2" spans="1:23" ht="15.75" thickBot="1" x14ac:dyDescent="0.3">
      <c r="A2" s="125"/>
      <c r="B2" s="125"/>
      <c r="C2" s="125"/>
      <c r="D2" s="125"/>
      <c r="E2" s="125"/>
      <c r="F2" s="125"/>
      <c r="G2" s="125"/>
      <c r="H2" s="125"/>
      <c r="I2" s="125"/>
      <c r="J2" s="125"/>
      <c r="K2" s="125"/>
      <c r="L2" s="125"/>
      <c r="M2" s="125"/>
      <c r="N2" s="125"/>
      <c r="O2" s="125"/>
      <c r="P2" s="125"/>
      <c r="Q2" s="125"/>
      <c r="R2" s="125"/>
      <c r="S2" s="125"/>
    </row>
    <row r="3" spans="1:23" ht="15.75" thickBot="1" x14ac:dyDescent="0.3">
      <c r="A3" s="125"/>
      <c r="B3" s="125"/>
      <c r="C3" s="271" t="s">
        <v>16</v>
      </c>
      <c r="D3" s="264"/>
      <c r="E3" s="127"/>
      <c r="F3" s="127"/>
      <c r="G3" s="271" t="s">
        <v>18</v>
      </c>
      <c r="H3" s="272"/>
      <c r="I3" s="273"/>
      <c r="J3" s="277" t="str">
        <f>IF(GlobalParameters!$C$8="","",GlobalParameters!$C$8)</f>
        <v/>
      </c>
      <c r="K3" s="328"/>
      <c r="L3" s="328"/>
      <c r="M3" s="329"/>
      <c r="N3" s="125"/>
      <c r="O3" s="125"/>
      <c r="P3" s="125"/>
      <c r="Q3" s="125"/>
      <c r="R3" s="125"/>
      <c r="S3" s="125"/>
    </row>
    <row r="4" spans="1:23" ht="15.75" thickBot="1" x14ac:dyDescent="0.3">
      <c r="A4" s="125"/>
      <c r="B4" s="125"/>
      <c r="C4" s="271" t="s">
        <v>238</v>
      </c>
      <c r="D4" s="264"/>
      <c r="E4" s="127"/>
      <c r="F4" s="128"/>
      <c r="G4" s="271" t="s">
        <v>19</v>
      </c>
      <c r="H4" s="272"/>
      <c r="I4" s="273"/>
      <c r="J4" s="277" t="str">
        <f>IF(GlobalParameters!$E$8="","",GlobalParameters!$E$8)</f>
        <v/>
      </c>
      <c r="K4" s="328"/>
      <c r="L4" s="328"/>
      <c r="M4" s="329"/>
      <c r="N4" s="125"/>
      <c r="O4" s="125"/>
      <c r="P4" s="125"/>
      <c r="Q4" s="125"/>
      <c r="R4" s="125"/>
      <c r="S4" s="125"/>
    </row>
    <row r="5" spans="1:23" ht="15.75" thickBot="1" x14ac:dyDescent="0.3">
      <c r="A5" s="125"/>
      <c r="B5" s="125"/>
      <c r="C5" s="125"/>
      <c r="D5" s="125"/>
      <c r="E5" s="125"/>
      <c r="F5" s="125"/>
      <c r="G5" s="271" t="s">
        <v>20</v>
      </c>
      <c r="H5" s="272"/>
      <c r="I5" s="273"/>
      <c r="J5" s="277" t="str">
        <f>IF(GlobalParameters!$C$12="","",GlobalParameters!$C$12)</f>
        <v/>
      </c>
      <c r="K5" s="289"/>
      <c r="L5" s="289"/>
      <c r="M5" s="290"/>
      <c r="N5" s="125"/>
      <c r="O5" s="125"/>
      <c r="P5" s="125"/>
      <c r="Q5" s="125"/>
      <c r="R5" s="125"/>
      <c r="S5" s="125"/>
    </row>
    <row r="6" spans="1:23" ht="15.75" customHeight="1" thickBot="1" x14ac:dyDescent="0.3">
      <c r="A6" s="125"/>
      <c r="B6" s="125"/>
      <c r="C6" s="294" t="s">
        <v>492</v>
      </c>
      <c r="D6" s="296"/>
      <c r="E6" s="129"/>
      <c r="F6" s="129"/>
      <c r="G6" s="271" t="s">
        <v>195</v>
      </c>
      <c r="H6" s="272"/>
      <c r="I6" s="273"/>
      <c r="J6" s="130" t="str">
        <f>IF(GlobalParameters!$K$11="","",GlobalParameters!$K$11)</f>
        <v/>
      </c>
      <c r="K6" s="125"/>
      <c r="L6" s="125"/>
      <c r="M6" s="125"/>
      <c r="N6" s="125"/>
      <c r="O6" s="125"/>
      <c r="P6" s="125"/>
      <c r="Q6" s="125"/>
      <c r="R6" s="125"/>
      <c r="S6" s="125"/>
    </row>
    <row r="7" spans="1:23" ht="15.75" customHeight="1" thickBot="1" x14ac:dyDescent="0.3">
      <c r="A7" s="125"/>
      <c r="B7" s="125"/>
      <c r="C7" s="161"/>
      <c r="D7" s="162"/>
      <c r="E7" s="129"/>
      <c r="F7" s="129"/>
      <c r="G7" s="128"/>
      <c r="H7" s="128"/>
      <c r="I7" s="128"/>
      <c r="J7" s="163"/>
      <c r="K7" s="125"/>
      <c r="L7" s="125"/>
      <c r="M7" s="125"/>
      <c r="N7" s="125"/>
      <c r="O7" s="125"/>
      <c r="P7" s="125"/>
      <c r="Q7" s="125"/>
      <c r="R7" s="125"/>
      <c r="S7" s="125"/>
    </row>
    <row r="8" spans="1:23" ht="15.75" customHeight="1" x14ac:dyDescent="0.25">
      <c r="A8" s="125"/>
      <c r="B8" s="133" t="s">
        <v>170</v>
      </c>
      <c r="C8" s="164" t="s">
        <v>169</v>
      </c>
      <c r="D8" s="129"/>
      <c r="E8" s="280" t="s">
        <v>490</v>
      </c>
      <c r="F8" s="394"/>
      <c r="G8" s="394"/>
      <c r="H8" s="394"/>
      <c r="I8" s="394"/>
      <c r="J8" s="394"/>
      <c r="K8" s="394"/>
      <c r="L8" s="394"/>
      <c r="M8" s="394"/>
      <c r="N8" s="394"/>
      <c r="O8" s="395"/>
      <c r="P8" s="125"/>
      <c r="Q8" s="125"/>
      <c r="R8" s="125"/>
      <c r="S8" s="125"/>
    </row>
    <row r="9" spans="1:23" ht="15.75" customHeight="1" x14ac:dyDescent="0.25">
      <c r="A9" s="125"/>
      <c r="B9" s="125"/>
      <c r="C9" s="165" t="s">
        <v>119</v>
      </c>
      <c r="D9" s="129"/>
      <c r="E9" s="396"/>
      <c r="F9" s="397"/>
      <c r="G9" s="397"/>
      <c r="H9" s="397"/>
      <c r="I9" s="397"/>
      <c r="J9" s="397"/>
      <c r="K9" s="397"/>
      <c r="L9" s="397"/>
      <c r="M9" s="397"/>
      <c r="N9" s="397"/>
      <c r="O9" s="398"/>
      <c r="P9" s="125"/>
      <c r="Q9" s="125"/>
      <c r="R9" s="125"/>
      <c r="S9" s="125"/>
    </row>
    <row r="10" spans="1:23" ht="15.75" customHeight="1" x14ac:dyDescent="0.25">
      <c r="A10" s="125"/>
      <c r="B10" s="125"/>
      <c r="C10" s="198"/>
      <c r="D10" s="129"/>
      <c r="E10" s="396"/>
      <c r="F10" s="397"/>
      <c r="G10" s="397"/>
      <c r="H10" s="397"/>
      <c r="I10" s="397"/>
      <c r="J10" s="397"/>
      <c r="K10" s="397"/>
      <c r="L10" s="397"/>
      <c r="M10" s="397"/>
      <c r="N10" s="397"/>
      <c r="O10" s="398"/>
      <c r="P10" s="125"/>
      <c r="Q10" s="125"/>
      <c r="R10" s="125"/>
      <c r="S10" s="125"/>
    </row>
    <row r="11" spans="1:23" ht="15.75" customHeight="1" x14ac:dyDescent="0.3">
      <c r="A11" s="125"/>
      <c r="B11" s="125"/>
      <c r="C11" s="463" t="s">
        <v>598</v>
      </c>
      <c r="D11" s="129"/>
      <c r="E11" s="436"/>
      <c r="F11" s="437"/>
      <c r="G11" s="437"/>
      <c r="H11" s="437"/>
      <c r="I11" s="437"/>
      <c r="J11" s="437"/>
      <c r="K11" s="437"/>
      <c r="L11" s="437"/>
      <c r="M11" s="437"/>
      <c r="N11" s="437"/>
      <c r="O11" s="438"/>
      <c r="P11" s="125"/>
      <c r="Q11" s="125"/>
      <c r="R11" s="125"/>
      <c r="S11" s="125"/>
    </row>
    <row r="12" spans="1:23" ht="15.75" customHeight="1" thickBot="1" x14ac:dyDescent="0.3">
      <c r="A12" s="125"/>
      <c r="B12" s="125"/>
      <c r="C12" s="198"/>
      <c r="D12" s="129"/>
      <c r="E12" s="415"/>
      <c r="F12" s="416"/>
      <c r="G12" s="416"/>
      <c r="H12" s="416"/>
      <c r="I12" s="416"/>
      <c r="J12" s="416"/>
      <c r="K12" s="416"/>
      <c r="L12" s="416"/>
      <c r="M12" s="416"/>
      <c r="N12" s="416"/>
      <c r="O12" s="417"/>
      <c r="P12" s="125"/>
      <c r="Q12" s="125"/>
      <c r="R12" s="125"/>
      <c r="S12" s="125"/>
    </row>
    <row r="13" spans="1:23" x14ac:dyDescent="0.25">
      <c r="A13" s="125"/>
      <c r="B13" s="125"/>
      <c r="C13" s="125"/>
      <c r="D13" s="125"/>
      <c r="E13" s="125"/>
      <c r="F13" s="125"/>
      <c r="G13" s="125"/>
      <c r="H13" s="125"/>
      <c r="I13" s="125"/>
      <c r="J13" s="125"/>
      <c r="K13" s="125"/>
      <c r="L13" s="125"/>
      <c r="M13" s="125"/>
      <c r="N13" s="125"/>
      <c r="O13" s="125"/>
      <c r="P13" s="125"/>
      <c r="Q13" s="125"/>
      <c r="R13" s="125"/>
      <c r="S13" s="125"/>
    </row>
    <row r="14" spans="1:23" ht="30" customHeight="1" x14ac:dyDescent="0.25">
      <c r="A14" s="125"/>
      <c r="B14" s="125"/>
      <c r="C14" s="125"/>
      <c r="D14" s="125"/>
      <c r="E14" s="268" t="s">
        <v>482</v>
      </c>
      <c r="F14" s="344"/>
      <c r="G14" s="345"/>
      <c r="H14" s="342" t="s">
        <v>483</v>
      </c>
      <c r="I14" s="393"/>
      <c r="J14" s="408"/>
      <c r="K14" s="342"/>
      <c r="L14" s="393"/>
      <c r="M14" s="408"/>
      <c r="N14" s="342"/>
      <c r="O14" s="343"/>
      <c r="P14" s="125"/>
      <c r="Q14" s="265" t="s">
        <v>491</v>
      </c>
      <c r="R14" s="317"/>
      <c r="S14" s="125"/>
      <c r="T14" s="143"/>
    </row>
    <row r="15" spans="1:23" ht="51.75" x14ac:dyDescent="0.25">
      <c r="A15" s="136"/>
      <c r="B15" s="137" t="s">
        <v>21</v>
      </c>
      <c r="C15" s="137" t="s">
        <v>22</v>
      </c>
      <c r="D15" s="160" t="s">
        <v>24</v>
      </c>
      <c r="E15" s="139" t="s">
        <v>63</v>
      </c>
      <c r="F15" s="139" t="s">
        <v>64</v>
      </c>
      <c r="G15" s="139" t="s">
        <v>27</v>
      </c>
      <c r="H15" s="139" t="s">
        <v>63</v>
      </c>
      <c r="I15" s="139" t="s">
        <v>484</v>
      </c>
      <c r="J15" s="139" t="s">
        <v>485</v>
      </c>
      <c r="K15" s="138"/>
      <c r="L15" s="138"/>
      <c r="M15" s="138"/>
      <c r="N15" s="138"/>
      <c r="O15" s="138"/>
      <c r="P15" s="140"/>
      <c r="Q15" s="142" t="s">
        <v>488</v>
      </c>
      <c r="R15" s="142" t="s">
        <v>489</v>
      </c>
      <c r="S15" s="125"/>
      <c r="T15" s="156" t="s">
        <v>82</v>
      </c>
    </row>
    <row r="16" spans="1:23" x14ac:dyDescent="0.25">
      <c r="A16" s="125"/>
      <c r="B16" s="453"/>
      <c r="C16" s="453"/>
      <c r="D16" s="454"/>
      <c r="E16" s="456"/>
      <c r="F16" s="154" t="str">
        <f>IF(OR($D16="",$Q16="",$G16=""),"",$Q16*$G16)</f>
        <v/>
      </c>
      <c r="G16" s="148" t="str">
        <f>IF(OR($D16="",$Q16=""),"",VLOOKUP($T16,Piezo_Req!$A$2:$H$2,3))</f>
        <v/>
      </c>
      <c r="H16" s="456"/>
      <c r="I16" s="147" t="str">
        <f>IF(OR($D16="",$R16="",$J16=""),"",$R16*$J16)</f>
        <v/>
      </c>
      <c r="J16" s="148" t="str">
        <f>IF(OR($D16="",$R16=""),"",VLOOKUP($T16,Piezo_Req!$A$2:$H$2,4))</f>
        <v/>
      </c>
      <c r="K16" s="147"/>
      <c r="L16" s="147"/>
      <c r="M16" s="148"/>
      <c r="N16" s="149"/>
      <c r="O16" s="150"/>
      <c r="P16" s="151"/>
      <c r="Q16" s="453"/>
      <c r="R16" s="453"/>
      <c r="S16" s="151"/>
      <c r="T16" s="126" t="e">
        <f>VLOOKUP($D16,RF_Req!$K$2:$L$11,2)</f>
        <v>#N/A</v>
      </c>
      <c r="W16" s="182" t="s">
        <v>481</v>
      </c>
    </row>
    <row r="17" spans="1:23" x14ac:dyDescent="0.25">
      <c r="A17" s="125"/>
      <c r="B17" s="453"/>
      <c r="C17" s="453"/>
      <c r="D17" s="454"/>
      <c r="E17" s="456"/>
      <c r="F17" s="154" t="str">
        <f t="shared" ref="F17:F80" si="0">IF(OR($D17="",$Q17="",$G17=""),"",$Q17*$G17)</f>
        <v/>
      </c>
      <c r="G17" s="148" t="str">
        <f>IF($D17="","",VLOOKUP($T17,Piezo_Req!$A$2:$H$2,3))</f>
        <v/>
      </c>
      <c r="H17" s="456"/>
      <c r="I17" s="147" t="str">
        <f t="shared" ref="I17:I80" si="1">IF(OR($D17="",$R17="",$J17=""),"",$R17*$J17)</f>
        <v/>
      </c>
      <c r="J17" s="148" t="str">
        <f>IF(OR($D17="",$R17=""),"",VLOOKUP($T17,Piezo_Req!$A$2:$H$2,4))</f>
        <v/>
      </c>
      <c r="K17" s="147"/>
      <c r="L17" s="147"/>
      <c r="M17" s="148"/>
      <c r="N17" s="149"/>
      <c r="O17" s="150"/>
      <c r="P17" s="151"/>
      <c r="Q17" s="453"/>
      <c r="R17" s="453"/>
      <c r="S17" s="151"/>
      <c r="T17" s="126" t="e">
        <f>VLOOKUP($D17,RF_Req!$K$2:$L$11,2)</f>
        <v>#N/A</v>
      </c>
      <c r="W17" s="182"/>
    </row>
    <row r="18" spans="1:23" x14ac:dyDescent="0.25">
      <c r="A18" s="125"/>
      <c r="B18" s="453"/>
      <c r="C18" s="453"/>
      <c r="D18" s="454"/>
      <c r="E18" s="456"/>
      <c r="F18" s="154" t="str">
        <f t="shared" si="0"/>
        <v/>
      </c>
      <c r="G18" s="148" t="str">
        <f>IF($D18="","",VLOOKUP($T18,Piezo_Req!$A$2:$H$2,3))</f>
        <v/>
      </c>
      <c r="H18" s="456"/>
      <c r="I18" s="147" t="str">
        <f t="shared" si="1"/>
        <v/>
      </c>
      <c r="J18" s="148" t="str">
        <f>IF(OR($D18="",$R18=""),"",VLOOKUP($T18,Piezo_Req!$A$2:$H$2,4))</f>
        <v/>
      </c>
      <c r="K18" s="147"/>
      <c r="L18" s="147"/>
      <c r="M18" s="148"/>
      <c r="N18" s="149"/>
      <c r="O18" s="150"/>
      <c r="P18" s="151"/>
      <c r="Q18" s="453"/>
      <c r="R18" s="453"/>
      <c r="S18" s="151"/>
      <c r="T18" s="126" t="e">
        <f>VLOOKUP($D18,RF_Req!$K$2:$L$11,2)</f>
        <v>#N/A</v>
      </c>
      <c r="W18" s="182"/>
    </row>
    <row r="19" spans="1:23" x14ac:dyDescent="0.25">
      <c r="A19" s="125"/>
      <c r="B19" s="453"/>
      <c r="C19" s="453"/>
      <c r="D19" s="454"/>
      <c r="E19" s="456"/>
      <c r="F19" s="154" t="str">
        <f t="shared" si="0"/>
        <v/>
      </c>
      <c r="G19" s="148" t="str">
        <f>IF($D19="","",VLOOKUP($T19,Piezo_Req!$A$2:$H$2,3))</f>
        <v/>
      </c>
      <c r="H19" s="456"/>
      <c r="I19" s="147" t="str">
        <f t="shared" si="1"/>
        <v/>
      </c>
      <c r="J19" s="148" t="str">
        <f>IF(OR($D19="",$R19=""),"",VLOOKUP($T19,Piezo_Req!$A$2:$H$2,4))</f>
        <v/>
      </c>
      <c r="K19" s="147"/>
      <c r="L19" s="147"/>
      <c r="M19" s="148"/>
      <c r="N19" s="149"/>
      <c r="O19" s="150"/>
      <c r="P19" s="151"/>
      <c r="Q19" s="453"/>
      <c r="R19" s="453"/>
      <c r="S19" s="151"/>
      <c r="T19" s="126" t="e">
        <f>VLOOKUP($D19,RF_Req!$K$2:$L$11,2)</f>
        <v>#N/A</v>
      </c>
      <c r="W19" s="182"/>
    </row>
    <row r="20" spans="1:23" x14ac:dyDescent="0.25">
      <c r="A20" s="125"/>
      <c r="B20" s="453"/>
      <c r="C20" s="453"/>
      <c r="D20" s="454"/>
      <c r="E20" s="456"/>
      <c r="F20" s="154" t="str">
        <f t="shared" si="0"/>
        <v/>
      </c>
      <c r="G20" s="148" t="str">
        <f>IF($D20="","",VLOOKUP($T20,Piezo_Req!$A$2:$H$2,3))</f>
        <v/>
      </c>
      <c r="H20" s="456"/>
      <c r="I20" s="147" t="str">
        <f t="shared" si="1"/>
        <v/>
      </c>
      <c r="J20" s="148" t="str">
        <f>IF(OR($D20="",$R20=""),"",VLOOKUP($T20,Piezo_Req!$A$2:$H$2,4))</f>
        <v/>
      </c>
      <c r="K20" s="147"/>
      <c r="L20" s="147"/>
      <c r="M20" s="148"/>
      <c r="N20" s="149"/>
      <c r="O20" s="150"/>
      <c r="P20" s="151"/>
      <c r="Q20" s="453"/>
      <c r="R20" s="453"/>
      <c r="S20" s="151"/>
      <c r="T20" s="126" t="e">
        <f>VLOOKUP($D20,RF_Req!$K$2:$L$11,2)</f>
        <v>#N/A</v>
      </c>
      <c r="W20" s="182"/>
    </row>
    <row r="21" spans="1:23" x14ac:dyDescent="0.25">
      <c r="A21" s="125"/>
      <c r="B21" s="453"/>
      <c r="C21" s="453"/>
      <c r="D21" s="454"/>
      <c r="E21" s="456"/>
      <c r="F21" s="154" t="str">
        <f t="shared" si="0"/>
        <v/>
      </c>
      <c r="G21" s="148" t="str">
        <f>IF($D21="","",VLOOKUP($T21,Piezo_Req!$A$2:$H$2,3))</f>
        <v/>
      </c>
      <c r="H21" s="456"/>
      <c r="I21" s="147" t="str">
        <f t="shared" si="1"/>
        <v/>
      </c>
      <c r="J21" s="148" t="str">
        <f>IF(OR($D21="",$R21=""),"",VLOOKUP($T21,Piezo_Req!$A$2:$H$2,4))</f>
        <v/>
      </c>
      <c r="K21" s="147"/>
      <c r="L21" s="147"/>
      <c r="M21" s="148"/>
      <c r="N21" s="149"/>
      <c r="O21" s="150"/>
      <c r="P21" s="151"/>
      <c r="Q21" s="453"/>
      <c r="R21" s="453"/>
      <c r="S21" s="151"/>
      <c r="T21" s="126" t="e">
        <f>VLOOKUP($D21,RF_Req!$K$2:$L$11,2)</f>
        <v>#N/A</v>
      </c>
      <c r="W21" s="182"/>
    </row>
    <row r="22" spans="1:23" x14ac:dyDescent="0.25">
      <c r="A22" s="125"/>
      <c r="B22" s="453"/>
      <c r="C22" s="453"/>
      <c r="D22" s="454"/>
      <c r="E22" s="456"/>
      <c r="F22" s="154" t="str">
        <f t="shared" si="0"/>
        <v/>
      </c>
      <c r="G22" s="148" t="str">
        <f>IF($D22="","",VLOOKUP($T22,Piezo_Req!$A$2:$H$2,3))</f>
        <v/>
      </c>
      <c r="H22" s="456"/>
      <c r="I22" s="147" t="str">
        <f t="shared" si="1"/>
        <v/>
      </c>
      <c r="J22" s="148" t="str">
        <f>IF(OR($D22="",$R22=""),"",VLOOKUP($T22,Piezo_Req!$A$2:$H$2,4))</f>
        <v/>
      </c>
      <c r="K22" s="147"/>
      <c r="L22" s="147"/>
      <c r="M22" s="148"/>
      <c r="N22" s="149"/>
      <c r="O22" s="150"/>
      <c r="P22" s="151"/>
      <c r="Q22" s="453"/>
      <c r="R22" s="453"/>
      <c r="S22" s="151"/>
      <c r="T22" s="126" t="e">
        <f>VLOOKUP($D22,RF_Req!$K$2:$L$11,2)</f>
        <v>#N/A</v>
      </c>
      <c r="W22" s="182"/>
    </row>
    <row r="23" spans="1:23" x14ac:dyDescent="0.25">
      <c r="A23" s="125"/>
      <c r="B23" s="453"/>
      <c r="C23" s="453"/>
      <c r="D23" s="454"/>
      <c r="E23" s="456"/>
      <c r="F23" s="154" t="str">
        <f t="shared" si="0"/>
        <v/>
      </c>
      <c r="G23" s="148" t="str">
        <f>IF($D23="","",VLOOKUP($T23,Piezo_Req!$A$2:$H$2,3))</f>
        <v/>
      </c>
      <c r="H23" s="456"/>
      <c r="I23" s="147" t="str">
        <f t="shared" si="1"/>
        <v/>
      </c>
      <c r="J23" s="148" t="str">
        <f>IF(OR($D23="",$R23=""),"",VLOOKUP($T23,Piezo_Req!$A$2:$H$2,4))</f>
        <v/>
      </c>
      <c r="K23" s="147"/>
      <c r="L23" s="147"/>
      <c r="M23" s="148"/>
      <c r="N23" s="149"/>
      <c r="O23" s="150"/>
      <c r="P23" s="151"/>
      <c r="Q23" s="453"/>
      <c r="R23" s="453"/>
      <c r="S23" s="151"/>
      <c r="T23" s="126" t="e">
        <f>VLOOKUP($D23,RF_Req!$K$2:$L$11,2)</f>
        <v>#N/A</v>
      </c>
      <c r="W23" s="182"/>
    </row>
    <row r="24" spans="1:23" x14ac:dyDescent="0.25">
      <c r="A24" s="125"/>
      <c r="B24" s="453"/>
      <c r="C24" s="453"/>
      <c r="D24" s="454"/>
      <c r="E24" s="456"/>
      <c r="F24" s="154" t="str">
        <f t="shared" si="0"/>
        <v/>
      </c>
      <c r="G24" s="148" t="str">
        <f>IF($D24="","",VLOOKUP($T24,Piezo_Req!$A$2:$H$2,3))</f>
        <v/>
      </c>
      <c r="H24" s="456"/>
      <c r="I24" s="147" t="str">
        <f t="shared" si="1"/>
        <v/>
      </c>
      <c r="J24" s="148" t="str">
        <f>IF(OR($D24="",$R24=""),"",VLOOKUP($T24,Piezo_Req!$A$2:$H$2,4))</f>
        <v/>
      </c>
      <c r="K24" s="147"/>
      <c r="L24" s="147"/>
      <c r="M24" s="148"/>
      <c r="N24" s="149"/>
      <c r="O24" s="150"/>
      <c r="P24" s="151"/>
      <c r="Q24" s="453"/>
      <c r="R24" s="453"/>
      <c r="S24" s="151"/>
      <c r="T24" s="126" t="e">
        <f>VLOOKUP($D24,RF_Req!$K$2:$L$11,2)</f>
        <v>#N/A</v>
      </c>
      <c r="W24" s="182"/>
    </row>
    <row r="25" spans="1:23" x14ac:dyDescent="0.25">
      <c r="A25" s="125"/>
      <c r="B25" s="453"/>
      <c r="C25" s="453"/>
      <c r="D25" s="454"/>
      <c r="E25" s="456"/>
      <c r="F25" s="154" t="str">
        <f t="shared" si="0"/>
        <v/>
      </c>
      <c r="G25" s="148" t="str">
        <f>IF($D25="","",VLOOKUP($T25,Piezo_Req!$A$2:$H$2,3))</f>
        <v/>
      </c>
      <c r="H25" s="456"/>
      <c r="I25" s="147" t="str">
        <f t="shared" si="1"/>
        <v/>
      </c>
      <c r="J25" s="148" t="str">
        <f>IF(OR($D25="",$R25=""),"",VLOOKUP($T25,Piezo_Req!$A$2:$H$2,4))</f>
        <v/>
      </c>
      <c r="K25" s="147"/>
      <c r="L25" s="147"/>
      <c r="M25" s="148"/>
      <c r="N25" s="149"/>
      <c r="O25" s="150"/>
      <c r="P25" s="151"/>
      <c r="Q25" s="453"/>
      <c r="R25" s="453"/>
      <c r="S25" s="151"/>
      <c r="T25" s="126" t="e">
        <f>VLOOKUP($D25,RF_Req!$K$2:$L$11,2)</f>
        <v>#N/A</v>
      </c>
      <c r="W25" s="182"/>
    </row>
    <row r="26" spans="1:23" x14ac:dyDescent="0.25">
      <c r="A26" s="125"/>
      <c r="B26" s="453"/>
      <c r="C26" s="453"/>
      <c r="D26" s="454"/>
      <c r="E26" s="456"/>
      <c r="F26" s="154" t="str">
        <f t="shared" si="0"/>
        <v/>
      </c>
      <c r="G26" s="148" t="str">
        <f>IF($D26="","",VLOOKUP($T26,Piezo_Req!$A$2:$H$2,3))</f>
        <v/>
      </c>
      <c r="H26" s="456"/>
      <c r="I26" s="147" t="str">
        <f t="shared" si="1"/>
        <v/>
      </c>
      <c r="J26" s="148" t="str">
        <f>IF(OR($D26="",$R26=""),"",VLOOKUP($T26,Piezo_Req!$A$2:$H$2,4))</f>
        <v/>
      </c>
      <c r="K26" s="147"/>
      <c r="L26" s="147"/>
      <c r="M26" s="148"/>
      <c r="N26" s="149"/>
      <c r="O26" s="150"/>
      <c r="P26" s="151"/>
      <c r="Q26" s="453"/>
      <c r="R26" s="453"/>
      <c r="S26" s="151"/>
      <c r="T26" s="126" t="e">
        <f>VLOOKUP($D26,RF_Req!$K$2:$L$11,2)</f>
        <v>#N/A</v>
      </c>
    </row>
    <row r="27" spans="1:23" x14ac:dyDescent="0.25">
      <c r="A27" s="125"/>
      <c r="B27" s="453"/>
      <c r="C27" s="453"/>
      <c r="D27" s="454"/>
      <c r="E27" s="456"/>
      <c r="F27" s="154" t="str">
        <f t="shared" si="0"/>
        <v/>
      </c>
      <c r="G27" s="148" t="str">
        <f>IF($D27="","",VLOOKUP($T27,Piezo_Req!$A$2:$H$2,3))</f>
        <v/>
      </c>
      <c r="H27" s="456"/>
      <c r="I27" s="147" t="str">
        <f t="shared" si="1"/>
        <v/>
      </c>
      <c r="J27" s="148" t="str">
        <f>IF(OR($D27="",$R27=""),"",VLOOKUP($T27,Piezo_Req!$A$2:$H$2,4))</f>
        <v/>
      </c>
      <c r="K27" s="147"/>
      <c r="L27" s="147"/>
      <c r="M27" s="148"/>
      <c r="N27" s="149"/>
      <c r="O27" s="150"/>
      <c r="P27" s="151"/>
      <c r="Q27" s="453"/>
      <c r="R27" s="453"/>
      <c r="S27" s="151"/>
      <c r="T27" s="126" t="e">
        <f>VLOOKUP($D27,RF_Req!$K$2:$L$11,2)</f>
        <v>#N/A</v>
      </c>
    </row>
    <row r="28" spans="1:23" x14ac:dyDescent="0.25">
      <c r="A28" s="125"/>
      <c r="B28" s="453"/>
      <c r="C28" s="453"/>
      <c r="D28" s="454"/>
      <c r="E28" s="456"/>
      <c r="F28" s="154" t="str">
        <f t="shared" si="0"/>
        <v/>
      </c>
      <c r="G28" s="148" t="str">
        <f>IF($D28="","",VLOOKUP($T28,Piezo_Req!$A$2:$H$2,3))</f>
        <v/>
      </c>
      <c r="H28" s="456"/>
      <c r="I28" s="147" t="str">
        <f t="shared" si="1"/>
        <v/>
      </c>
      <c r="J28" s="148" t="str">
        <f>IF(OR($D28="",$R28=""),"",VLOOKUP($T28,Piezo_Req!$A$2:$H$2,4))</f>
        <v/>
      </c>
      <c r="K28" s="147"/>
      <c r="L28" s="147"/>
      <c r="M28" s="148"/>
      <c r="N28" s="149"/>
      <c r="O28" s="150"/>
      <c r="P28" s="151"/>
      <c r="Q28" s="453"/>
      <c r="R28" s="453"/>
      <c r="S28" s="151"/>
      <c r="T28" s="126" t="e">
        <f>VLOOKUP($D28,RF_Req!$K$2:$L$11,2)</f>
        <v>#N/A</v>
      </c>
    </row>
    <row r="29" spans="1:23" x14ac:dyDescent="0.25">
      <c r="A29" s="125"/>
      <c r="B29" s="453"/>
      <c r="C29" s="453"/>
      <c r="D29" s="454"/>
      <c r="E29" s="456"/>
      <c r="F29" s="154" t="str">
        <f t="shared" si="0"/>
        <v/>
      </c>
      <c r="G29" s="148" t="str">
        <f>IF($D29="","",VLOOKUP($T29,Piezo_Req!$A$2:$H$2,3))</f>
        <v/>
      </c>
      <c r="H29" s="456"/>
      <c r="I29" s="147" t="str">
        <f t="shared" si="1"/>
        <v/>
      </c>
      <c r="J29" s="148" t="str">
        <f>IF(OR($D29="",$R29=""),"",VLOOKUP($T29,Piezo_Req!$A$2:$H$2,4))</f>
        <v/>
      </c>
      <c r="K29" s="147"/>
      <c r="L29" s="147"/>
      <c r="M29" s="148"/>
      <c r="N29" s="149"/>
      <c r="O29" s="150"/>
      <c r="P29" s="151"/>
      <c r="Q29" s="453"/>
      <c r="R29" s="453"/>
      <c r="S29" s="151"/>
      <c r="T29" s="126" t="e">
        <f>VLOOKUP($D29,RF_Req!$K$2:$L$11,2)</f>
        <v>#N/A</v>
      </c>
    </row>
    <row r="30" spans="1:23" x14ac:dyDescent="0.25">
      <c r="A30" s="125"/>
      <c r="B30" s="453"/>
      <c r="C30" s="453"/>
      <c r="D30" s="454"/>
      <c r="E30" s="456"/>
      <c r="F30" s="154" t="str">
        <f t="shared" si="0"/>
        <v/>
      </c>
      <c r="G30" s="148" t="str">
        <f>IF($D30="","",VLOOKUP($T30,Piezo_Req!$A$2:$H$2,3))</f>
        <v/>
      </c>
      <c r="H30" s="456"/>
      <c r="I30" s="147" t="str">
        <f t="shared" si="1"/>
        <v/>
      </c>
      <c r="J30" s="148" t="str">
        <f>IF(OR($D30="",$R30=""),"",VLOOKUP($T30,Piezo_Req!$A$2:$H$2,4))</f>
        <v/>
      </c>
      <c r="K30" s="147"/>
      <c r="L30" s="147"/>
      <c r="M30" s="148"/>
      <c r="N30" s="149"/>
      <c r="O30" s="150"/>
      <c r="P30" s="151"/>
      <c r="Q30" s="453"/>
      <c r="R30" s="453"/>
      <c r="S30" s="151"/>
      <c r="T30" s="126" t="e">
        <f>VLOOKUP($D30,RF_Req!$K$2:$L$11,2)</f>
        <v>#N/A</v>
      </c>
    </row>
    <row r="31" spans="1:23" x14ac:dyDescent="0.25">
      <c r="A31" s="125"/>
      <c r="B31" s="453"/>
      <c r="C31" s="453"/>
      <c r="D31" s="454"/>
      <c r="E31" s="456"/>
      <c r="F31" s="154" t="str">
        <f t="shared" si="0"/>
        <v/>
      </c>
      <c r="G31" s="148" t="str">
        <f>IF($D31="","",VLOOKUP($T31,Piezo_Req!$A$2:$H$2,3))</f>
        <v/>
      </c>
      <c r="H31" s="456"/>
      <c r="I31" s="147" t="str">
        <f t="shared" si="1"/>
        <v/>
      </c>
      <c r="J31" s="148" t="str">
        <f>IF(OR($D31="",$R31=""),"",VLOOKUP($T31,Piezo_Req!$A$2:$H$2,4))</f>
        <v/>
      </c>
      <c r="K31" s="147"/>
      <c r="L31" s="147"/>
      <c r="M31" s="148"/>
      <c r="N31" s="149"/>
      <c r="O31" s="150"/>
      <c r="P31" s="151"/>
      <c r="Q31" s="453"/>
      <c r="R31" s="453"/>
      <c r="S31" s="151"/>
      <c r="T31" s="126" t="e">
        <f>VLOOKUP($D31,RF_Req!$K$2:$L$11,2)</f>
        <v>#N/A</v>
      </c>
    </row>
    <row r="32" spans="1:23" x14ac:dyDescent="0.25">
      <c r="A32" s="125"/>
      <c r="B32" s="453"/>
      <c r="C32" s="453"/>
      <c r="D32" s="454"/>
      <c r="E32" s="456"/>
      <c r="F32" s="154" t="str">
        <f t="shared" si="0"/>
        <v/>
      </c>
      <c r="G32" s="148" t="str">
        <f>IF($D32="","",VLOOKUP($T32,Piezo_Req!$A$2:$H$2,3))</f>
        <v/>
      </c>
      <c r="H32" s="456"/>
      <c r="I32" s="147" t="str">
        <f t="shared" si="1"/>
        <v/>
      </c>
      <c r="J32" s="148" t="str">
        <f>IF(OR($D32="",$R32=""),"",VLOOKUP($T32,Piezo_Req!$A$2:$H$2,4))</f>
        <v/>
      </c>
      <c r="K32" s="147"/>
      <c r="L32" s="147"/>
      <c r="M32" s="148"/>
      <c r="N32" s="149"/>
      <c r="O32" s="150"/>
      <c r="P32" s="151"/>
      <c r="Q32" s="453"/>
      <c r="R32" s="453"/>
      <c r="S32" s="151"/>
      <c r="T32" s="126" t="e">
        <f>VLOOKUP($D32,RF_Req!$K$2:$L$11,2)</f>
        <v>#N/A</v>
      </c>
    </row>
    <row r="33" spans="1:20" x14ac:dyDescent="0.25">
      <c r="A33" s="125"/>
      <c r="B33" s="453"/>
      <c r="C33" s="453"/>
      <c r="D33" s="454"/>
      <c r="E33" s="456"/>
      <c r="F33" s="154" t="str">
        <f t="shared" si="0"/>
        <v/>
      </c>
      <c r="G33" s="148" t="str">
        <f>IF($D33="","",VLOOKUP($T33,Piezo_Req!$A$2:$H$2,3))</f>
        <v/>
      </c>
      <c r="H33" s="456"/>
      <c r="I33" s="147" t="str">
        <f t="shared" si="1"/>
        <v/>
      </c>
      <c r="J33" s="148" t="str">
        <f>IF(OR($D33="",$R33=""),"",VLOOKUP($T33,Piezo_Req!$A$2:$H$2,4))</f>
        <v/>
      </c>
      <c r="K33" s="147"/>
      <c r="L33" s="147"/>
      <c r="M33" s="148"/>
      <c r="N33" s="149"/>
      <c r="O33" s="150"/>
      <c r="P33" s="151"/>
      <c r="Q33" s="453"/>
      <c r="R33" s="453"/>
      <c r="S33" s="151"/>
      <c r="T33" s="126" t="e">
        <f>VLOOKUP($D33,RF_Req!$K$2:$L$11,2)</f>
        <v>#N/A</v>
      </c>
    </row>
    <row r="34" spans="1:20" x14ac:dyDescent="0.25">
      <c r="A34" s="125"/>
      <c r="B34" s="453"/>
      <c r="C34" s="453"/>
      <c r="D34" s="454"/>
      <c r="E34" s="456"/>
      <c r="F34" s="154" t="str">
        <f t="shared" si="0"/>
        <v/>
      </c>
      <c r="G34" s="148" t="str">
        <f>IF($D34="","",VLOOKUP($T34,Piezo_Req!$A$2:$H$2,3))</f>
        <v/>
      </c>
      <c r="H34" s="456"/>
      <c r="I34" s="147" t="str">
        <f t="shared" si="1"/>
        <v/>
      </c>
      <c r="J34" s="148" t="str">
        <f>IF(OR($D34="",$R34=""),"",VLOOKUP($T34,Piezo_Req!$A$2:$H$2,4))</f>
        <v/>
      </c>
      <c r="K34" s="147"/>
      <c r="L34" s="147"/>
      <c r="M34" s="148"/>
      <c r="N34" s="149"/>
      <c r="O34" s="150"/>
      <c r="P34" s="151"/>
      <c r="Q34" s="453"/>
      <c r="R34" s="453"/>
      <c r="S34" s="151"/>
      <c r="T34" s="126" t="e">
        <f>VLOOKUP($D34,RF_Req!$K$2:$L$11,2)</f>
        <v>#N/A</v>
      </c>
    </row>
    <row r="35" spans="1:20" x14ac:dyDescent="0.25">
      <c r="A35" s="125"/>
      <c r="B35" s="453"/>
      <c r="C35" s="453"/>
      <c r="D35" s="454"/>
      <c r="E35" s="456"/>
      <c r="F35" s="154" t="str">
        <f t="shared" si="0"/>
        <v/>
      </c>
      <c r="G35" s="148" t="str">
        <f>IF($D35="","",VLOOKUP($T35,Piezo_Req!$A$2:$H$2,3))</f>
        <v/>
      </c>
      <c r="H35" s="456"/>
      <c r="I35" s="147" t="str">
        <f t="shared" si="1"/>
        <v/>
      </c>
      <c r="J35" s="148" t="str">
        <f>IF(OR($D35="",$R35=""),"",VLOOKUP($T35,Piezo_Req!$A$2:$H$2,4))</f>
        <v/>
      </c>
      <c r="K35" s="147"/>
      <c r="L35" s="147"/>
      <c r="M35" s="148"/>
      <c r="N35" s="149"/>
      <c r="O35" s="150"/>
      <c r="P35" s="151"/>
      <c r="Q35" s="453"/>
      <c r="R35" s="453"/>
      <c r="S35" s="151"/>
      <c r="T35" s="126" t="e">
        <f>VLOOKUP($D35,RF_Req!$K$2:$L$11,2)</f>
        <v>#N/A</v>
      </c>
    </row>
    <row r="36" spans="1:20" x14ac:dyDescent="0.25">
      <c r="A36" s="125"/>
      <c r="B36" s="453"/>
      <c r="C36" s="453"/>
      <c r="D36" s="454"/>
      <c r="E36" s="456"/>
      <c r="F36" s="154" t="str">
        <f t="shared" si="0"/>
        <v/>
      </c>
      <c r="G36" s="148" t="str">
        <f>IF($D36="","",VLOOKUP($T36,Piezo_Req!$A$2:$H$2,3))</f>
        <v/>
      </c>
      <c r="H36" s="456"/>
      <c r="I36" s="147" t="str">
        <f t="shared" si="1"/>
        <v/>
      </c>
      <c r="J36" s="148" t="str">
        <f>IF(OR($D36="",$R36=""),"",VLOOKUP($T36,Piezo_Req!$A$2:$H$2,4))</f>
        <v/>
      </c>
      <c r="K36" s="147"/>
      <c r="L36" s="147"/>
      <c r="M36" s="148"/>
      <c r="N36" s="149"/>
      <c r="O36" s="150"/>
      <c r="P36" s="151"/>
      <c r="Q36" s="453"/>
      <c r="R36" s="453"/>
      <c r="S36" s="151"/>
      <c r="T36" s="126" t="e">
        <f>VLOOKUP($D36,RF_Req!$K$2:$L$11,2)</f>
        <v>#N/A</v>
      </c>
    </row>
    <row r="37" spans="1:20" x14ac:dyDescent="0.25">
      <c r="A37" s="125"/>
      <c r="B37" s="453"/>
      <c r="C37" s="453"/>
      <c r="D37" s="454"/>
      <c r="E37" s="456"/>
      <c r="F37" s="154" t="str">
        <f t="shared" si="0"/>
        <v/>
      </c>
      <c r="G37" s="148" t="str">
        <f>IF($D37="","",VLOOKUP($T37,Piezo_Req!$A$2:$H$2,3))</f>
        <v/>
      </c>
      <c r="H37" s="456"/>
      <c r="I37" s="147" t="str">
        <f t="shared" si="1"/>
        <v/>
      </c>
      <c r="J37" s="148" t="str">
        <f>IF(OR($D37="",$R37=""),"",VLOOKUP($T37,Piezo_Req!$A$2:$H$2,4))</f>
        <v/>
      </c>
      <c r="K37" s="147"/>
      <c r="L37" s="147"/>
      <c r="M37" s="148"/>
      <c r="N37" s="149"/>
      <c r="O37" s="150"/>
      <c r="P37" s="151"/>
      <c r="Q37" s="453"/>
      <c r="R37" s="453"/>
      <c r="S37" s="151"/>
      <c r="T37" s="126" t="e">
        <f>VLOOKUP($D37,RF_Req!$K$2:$L$11,2)</f>
        <v>#N/A</v>
      </c>
    </row>
    <row r="38" spans="1:20" x14ac:dyDescent="0.25">
      <c r="A38" s="125"/>
      <c r="B38" s="453"/>
      <c r="C38" s="453"/>
      <c r="D38" s="454"/>
      <c r="E38" s="456"/>
      <c r="F38" s="154" t="str">
        <f t="shared" si="0"/>
        <v/>
      </c>
      <c r="G38" s="148" t="str">
        <f>IF($D38="","",VLOOKUP($T38,Piezo_Req!$A$2:$H$2,3))</f>
        <v/>
      </c>
      <c r="H38" s="456"/>
      <c r="I38" s="147" t="str">
        <f t="shared" si="1"/>
        <v/>
      </c>
      <c r="J38" s="148" t="str">
        <f>IF(OR($D38="",$R38=""),"",VLOOKUP($T38,Piezo_Req!$A$2:$H$2,4))</f>
        <v/>
      </c>
      <c r="K38" s="147"/>
      <c r="L38" s="147"/>
      <c r="M38" s="148"/>
      <c r="N38" s="149"/>
      <c r="O38" s="150"/>
      <c r="P38" s="151"/>
      <c r="Q38" s="453"/>
      <c r="R38" s="453"/>
      <c r="S38" s="151"/>
      <c r="T38" s="126" t="e">
        <f>VLOOKUP($D38,RF_Req!$K$2:$L$11,2)</f>
        <v>#N/A</v>
      </c>
    </row>
    <row r="39" spans="1:20" x14ac:dyDescent="0.25">
      <c r="A39" s="125"/>
      <c r="B39" s="453"/>
      <c r="C39" s="453"/>
      <c r="D39" s="454"/>
      <c r="E39" s="456"/>
      <c r="F39" s="154" t="str">
        <f t="shared" si="0"/>
        <v/>
      </c>
      <c r="G39" s="148" t="str">
        <f>IF($D39="","",VLOOKUP($T39,Piezo_Req!$A$2:$H$2,3))</f>
        <v/>
      </c>
      <c r="H39" s="456"/>
      <c r="I39" s="147" t="str">
        <f t="shared" si="1"/>
        <v/>
      </c>
      <c r="J39" s="148" t="str">
        <f>IF(OR($D39="",$R39=""),"",VLOOKUP($T39,Piezo_Req!$A$2:$H$2,4))</f>
        <v/>
      </c>
      <c r="K39" s="147"/>
      <c r="L39" s="147"/>
      <c r="M39" s="148"/>
      <c r="N39" s="149"/>
      <c r="O39" s="150"/>
      <c r="P39" s="151"/>
      <c r="Q39" s="453"/>
      <c r="R39" s="453"/>
      <c r="S39" s="151"/>
      <c r="T39" s="126" t="e">
        <f>VLOOKUP($D39,RF_Req!$K$2:$L$11,2)</f>
        <v>#N/A</v>
      </c>
    </row>
    <row r="40" spans="1:20" x14ac:dyDescent="0.25">
      <c r="A40" s="125"/>
      <c r="B40" s="453"/>
      <c r="C40" s="453"/>
      <c r="D40" s="454"/>
      <c r="E40" s="456"/>
      <c r="F40" s="154" t="str">
        <f t="shared" si="0"/>
        <v/>
      </c>
      <c r="G40" s="148" t="str">
        <f>IF($D40="","",VLOOKUP($T40,Piezo_Req!$A$2:$H$2,3))</f>
        <v/>
      </c>
      <c r="H40" s="456"/>
      <c r="I40" s="147" t="str">
        <f t="shared" si="1"/>
        <v/>
      </c>
      <c r="J40" s="148" t="str">
        <f>IF(OR($D40="",$R40=""),"",VLOOKUP($T40,Piezo_Req!$A$2:$H$2,4))</f>
        <v/>
      </c>
      <c r="K40" s="147"/>
      <c r="L40" s="147"/>
      <c r="M40" s="148"/>
      <c r="N40" s="149"/>
      <c r="O40" s="150"/>
      <c r="P40" s="151"/>
      <c r="Q40" s="453"/>
      <c r="R40" s="453"/>
      <c r="S40" s="151"/>
      <c r="T40" s="126" t="e">
        <f>VLOOKUP($D40,RF_Req!$K$2:$L$11,2)</f>
        <v>#N/A</v>
      </c>
    </row>
    <row r="41" spans="1:20" x14ac:dyDescent="0.25">
      <c r="A41" s="125"/>
      <c r="B41" s="453"/>
      <c r="C41" s="453"/>
      <c r="D41" s="454"/>
      <c r="E41" s="456"/>
      <c r="F41" s="154" t="str">
        <f t="shared" si="0"/>
        <v/>
      </c>
      <c r="G41" s="148" t="str">
        <f>IF($D41="","",VLOOKUP($T41,Piezo_Req!$A$2:$H$2,3))</f>
        <v/>
      </c>
      <c r="H41" s="456"/>
      <c r="I41" s="147" t="str">
        <f t="shared" si="1"/>
        <v/>
      </c>
      <c r="J41" s="148" t="str">
        <f>IF(OR($D41="",$R41=""),"",VLOOKUP($T41,Piezo_Req!$A$2:$H$2,4))</f>
        <v/>
      </c>
      <c r="K41" s="147"/>
      <c r="L41" s="147"/>
      <c r="M41" s="148"/>
      <c r="N41" s="149"/>
      <c r="O41" s="150"/>
      <c r="P41" s="151"/>
      <c r="Q41" s="453"/>
      <c r="R41" s="453"/>
      <c r="S41" s="151"/>
      <c r="T41" s="126" t="e">
        <f>VLOOKUP($D41,RF_Req!$K$2:$L$11,2)</f>
        <v>#N/A</v>
      </c>
    </row>
    <row r="42" spans="1:20" x14ac:dyDescent="0.25">
      <c r="A42" s="125"/>
      <c r="B42" s="453"/>
      <c r="C42" s="453"/>
      <c r="D42" s="454"/>
      <c r="E42" s="456"/>
      <c r="F42" s="154" t="str">
        <f t="shared" si="0"/>
        <v/>
      </c>
      <c r="G42" s="148" t="str">
        <f>IF($D42="","",VLOOKUP($T42,Piezo_Req!$A$2:$H$2,3))</f>
        <v/>
      </c>
      <c r="H42" s="456"/>
      <c r="I42" s="147" t="str">
        <f t="shared" si="1"/>
        <v/>
      </c>
      <c r="J42" s="148" t="str">
        <f>IF(OR($D42="",$R42=""),"",VLOOKUP($T42,Piezo_Req!$A$2:$H$2,4))</f>
        <v/>
      </c>
      <c r="K42" s="147"/>
      <c r="L42" s="147"/>
      <c r="M42" s="148"/>
      <c r="N42" s="149"/>
      <c r="O42" s="150"/>
      <c r="P42" s="151"/>
      <c r="Q42" s="453"/>
      <c r="R42" s="453"/>
      <c r="S42" s="151"/>
      <c r="T42" s="126" t="e">
        <f>VLOOKUP($D42,RF_Req!$K$2:$L$11,2)</f>
        <v>#N/A</v>
      </c>
    </row>
    <row r="43" spans="1:20" x14ac:dyDescent="0.25">
      <c r="A43" s="125"/>
      <c r="B43" s="453"/>
      <c r="C43" s="453"/>
      <c r="D43" s="454"/>
      <c r="E43" s="456"/>
      <c r="F43" s="154" t="str">
        <f t="shared" si="0"/>
        <v/>
      </c>
      <c r="G43" s="148" t="str">
        <f>IF($D43="","",VLOOKUP($T43,Piezo_Req!$A$2:$H$2,3))</f>
        <v/>
      </c>
      <c r="H43" s="456"/>
      <c r="I43" s="147" t="str">
        <f t="shared" si="1"/>
        <v/>
      </c>
      <c r="J43" s="148" t="str">
        <f>IF(OR($D43="",$R43=""),"",VLOOKUP($T43,Piezo_Req!$A$2:$H$2,4))</f>
        <v/>
      </c>
      <c r="K43" s="147"/>
      <c r="L43" s="147"/>
      <c r="M43" s="148"/>
      <c r="N43" s="149"/>
      <c r="O43" s="150"/>
      <c r="P43" s="151"/>
      <c r="Q43" s="453"/>
      <c r="R43" s="453"/>
      <c r="S43" s="151"/>
      <c r="T43" s="126" t="e">
        <f>VLOOKUP($D43,RF_Req!$K$2:$L$11,2)</f>
        <v>#N/A</v>
      </c>
    </row>
    <row r="44" spans="1:20" x14ac:dyDescent="0.25">
      <c r="A44" s="125"/>
      <c r="B44" s="453"/>
      <c r="C44" s="453"/>
      <c r="D44" s="454"/>
      <c r="E44" s="456"/>
      <c r="F44" s="154" t="str">
        <f t="shared" si="0"/>
        <v/>
      </c>
      <c r="G44" s="148" t="str">
        <f>IF($D44="","",VLOOKUP($T44,Piezo_Req!$A$2:$H$2,3))</f>
        <v/>
      </c>
      <c r="H44" s="456"/>
      <c r="I44" s="147" t="str">
        <f t="shared" si="1"/>
        <v/>
      </c>
      <c r="J44" s="148" t="str">
        <f>IF(OR($D44="",$R44=""),"",VLOOKUP($T44,Piezo_Req!$A$2:$H$2,4))</f>
        <v/>
      </c>
      <c r="K44" s="147"/>
      <c r="L44" s="147"/>
      <c r="M44" s="148"/>
      <c r="N44" s="149"/>
      <c r="O44" s="150"/>
      <c r="P44" s="151"/>
      <c r="Q44" s="453"/>
      <c r="R44" s="453"/>
      <c r="S44" s="151"/>
      <c r="T44" s="126" t="e">
        <f>VLOOKUP($D44,RF_Req!$K$2:$L$11,2)</f>
        <v>#N/A</v>
      </c>
    </row>
    <row r="45" spans="1:20" x14ac:dyDescent="0.25">
      <c r="A45" s="125"/>
      <c r="B45" s="453"/>
      <c r="C45" s="453"/>
      <c r="D45" s="454"/>
      <c r="E45" s="456"/>
      <c r="F45" s="154" t="str">
        <f t="shared" si="0"/>
        <v/>
      </c>
      <c r="G45" s="148" t="str">
        <f>IF($D45="","",VLOOKUP($T45,Piezo_Req!$A$2:$H$2,3))</f>
        <v/>
      </c>
      <c r="H45" s="456"/>
      <c r="I45" s="147" t="str">
        <f t="shared" si="1"/>
        <v/>
      </c>
      <c r="J45" s="148" t="str">
        <f>IF(OR($D45="",$R45=""),"",VLOOKUP($T45,Piezo_Req!$A$2:$H$2,4))</f>
        <v/>
      </c>
      <c r="K45" s="147"/>
      <c r="L45" s="147"/>
      <c r="M45" s="148"/>
      <c r="N45" s="149"/>
      <c r="O45" s="150"/>
      <c r="P45" s="151"/>
      <c r="Q45" s="453"/>
      <c r="R45" s="453"/>
      <c r="S45" s="151"/>
      <c r="T45" s="126" t="e">
        <f>VLOOKUP($D45,RF_Req!$K$2:$L$11,2)</f>
        <v>#N/A</v>
      </c>
    </row>
    <row r="46" spans="1:20" x14ac:dyDescent="0.25">
      <c r="A46" s="125"/>
      <c r="B46" s="453"/>
      <c r="C46" s="453"/>
      <c r="D46" s="454"/>
      <c r="E46" s="456"/>
      <c r="F46" s="154" t="str">
        <f t="shared" si="0"/>
        <v/>
      </c>
      <c r="G46" s="148" t="str">
        <f>IF($D46="","",VLOOKUP($T46,Piezo_Req!$A$2:$H$2,3))</f>
        <v/>
      </c>
      <c r="H46" s="456"/>
      <c r="I46" s="147" t="str">
        <f t="shared" si="1"/>
        <v/>
      </c>
      <c r="J46" s="148" t="str">
        <f>IF(OR($D46="",$R46=""),"",VLOOKUP($T46,Piezo_Req!$A$2:$H$2,4))</f>
        <v/>
      </c>
      <c r="K46" s="147"/>
      <c r="L46" s="147"/>
      <c r="M46" s="148"/>
      <c r="N46" s="149"/>
      <c r="O46" s="150"/>
      <c r="P46" s="151"/>
      <c r="Q46" s="453"/>
      <c r="R46" s="453"/>
      <c r="S46" s="151"/>
      <c r="T46" s="126" t="e">
        <f>VLOOKUP($D46,RF_Req!$K$2:$L$11,2)</f>
        <v>#N/A</v>
      </c>
    </row>
    <row r="47" spans="1:20" x14ac:dyDescent="0.25">
      <c r="A47" s="125"/>
      <c r="B47" s="453"/>
      <c r="C47" s="453"/>
      <c r="D47" s="454"/>
      <c r="E47" s="456"/>
      <c r="F47" s="154" t="str">
        <f t="shared" si="0"/>
        <v/>
      </c>
      <c r="G47" s="148" t="str">
        <f>IF($D47="","",VLOOKUP($T47,Piezo_Req!$A$2:$H$2,3))</f>
        <v/>
      </c>
      <c r="H47" s="456"/>
      <c r="I47" s="147" t="str">
        <f t="shared" si="1"/>
        <v/>
      </c>
      <c r="J47" s="148" t="str">
        <f>IF(OR($D47="",$R47=""),"",VLOOKUP($T47,Piezo_Req!$A$2:$H$2,4))</f>
        <v/>
      </c>
      <c r="K47" s="147"/>
      <c r="L47" s="147"/>
      <c r="M47" s="148"/>
      <c r="N47" s="149"/>
      <c r="O47" s="150"/>
      <c r="P47" s="151"/>
      <c r="Q47" s="453"/>
      <c r="R47" s="453"/>
      <c r="S47" s="151"/>
      <c r="T47" s="126" t="e">
        <f>VLOOKUP($D47,RF_Req!$K$2:$L$11,2)</f>
        <v>#N/A</v>
      </c>
    </row>
    <row r="48" spans="1:20" x14ac:dyDescent="0.25">
      <c r="A48" s="125"/>
      <c r="B48" s="453"/>
      <c r="C48" s="453"/>
      <c r="D48" s="454"/>
      <c r="E48" s="456"/>
      <c r="F48" s="154" t="str">
        <f t="shared" si="0"/>
        <v/>
      </c>
      <c r="G48" s="148" t="str">
        <f>IF($D48="","",VLOOKUP($T48,Piezo_Req!$A$2:$H$2,3))</f>
        <v/>
      </c>
      <c r="H48" s="456"/>
      <c r="I48" s="147" t="str">
        <f t="shared" si="1"/>
        <v/>
      </c>
      <c r="J48" s="148" t="str">
        <f>IF(OR($D48="",$R48=""),"",VLOOKUP($T48,Piezo_Req!$A$2:$H$2,4))</f>
        <v/>
      </c>
      <c r="K48" s="147"/>
      <c r="L48" s="147"/>
      <c r="M48" s="148"/>
      <c r="N48" s="149"/>
      <c r="O48" s="150"/>
      <c r="P48" s="151"/>
      <c r="Q48" s="453"/>
      <c r="R48" s="453"/>
      <c r="S48" s="151"/>
      <c r="T48" s="126" t="e">
        <f>VLOOKUP($D48,RF_Req!$K$2:$L$11,2)</f>
        <v>#N/A</v>
      </c>
    </row>
    <row r="49" spans="1:20" x14ac:dyDescent="0.25">
      <c r="A49" s="125"/>
      <c r="B49" s="453"/>
      <c r="C49" s="453"/>
      <c r="D49" s="454"/>
      <c r="E49" s="456"/>
      <c r="F49" s="154" t="str">
        <f t="shared" si="0"/>
        <v/>
      </c>
      <c r="G49" s="148" t="str">
        <f>IF($D49="","",VLOOKUP($T49,Piezo_Req!$A$2:$H$2,3))</f>
        <v/>
      </c>
      <c r="H49" s="456"/>
      <c r="I49" s="147" t="str">
        <f t="shared" si="1"/>
        <v/>
      </c>
      <c r="J49" s="148" t="str">
        <f>IF(OR($D49="",$R49=""),"",VLOOKUP($T49,Piezo_Req!$A$2:$H$2,4))</f>
        <v/>
      </c>
      <c r="K49" s="147"/>
      <c r="L49" s="147"/>
      <c r="M49" s="148"/>
      <c r="N49" s="149"/>
      <c r="O49" s="150"/>
      <c r="P49" s="151"/>
      <c r="Q49" s="453"/>
      <c r="R49" s="453"/>
      <c r="S49" s="151"/>
      <c r="T49" s="126" t="e">
        <f>VLOOKUP($D49,RF_Req!$K$2:$L$11,2)</f>
        <v>#N/A</v>
      </c>
    </row>
    <row r="50" spans="1:20" x14ac:dyDescent="0.25">
      <c r="A50" s="125"/>
      <c r="B50" s="453"/>
      <c r="C50" s="453"/>
      <c r="D50" s="454"/>
      <c r="E50" s="456"/>
      <c r="F50" s="154" t="str">
        <f t="shared" si="0"/>
        <v/>
      </c>
      <c r="G50" s="148" t="str">
        <f>IF($D50="","",VLOOKUP($T50,Piezo_Req!$A$2:$H$2,3))</f>
        <v/>
      </c>
      <c r="H50" s="456"/>
      <c r="I50" s="147" t="str">
        <f t="shared" si="1"/>
        <v/>
      </c>
      <c r="J50" s="148" t="str">
        <f>IF(OR($D50="",$R50=""),"",VLOOKUP($T50,Piezo_Req!$A$2:$H$2,4))</f>
        <v/>
      </c>
      <c r="K50" s="147"/>
      <c r="L50" s="147"/>
      <c r="M50" s="148"/>
      <c r="N50" s="149"/>
      <c r="O50" s="150"/>
      <c r="P50" s="151"/>
      <c r="Q50" s="453"/>
      <c r="R50" s="453"/>
      <c r="S50" s="151"/>
      <c r="T50" s="126" t="e">
        <f>VLOOKUP($D50,RF_Req!$K$2:$L$11,2)</f>
        <v>#N/A</v>
      </c>
    </row>
    <row r="51" spans="1:20" x14ac:dyDescent="0.25">
      <c r="A51" s="125"/>
      <c r="B51" s="453"/>
      <c r="C51" s="453"/>
      <c r="D51" s="454"/>
      <c r="E51" s="456"/>
      <c r="F51" s="154" t="str">
        <f t="shared" si="0"/>
        <v/>
      </c>
      <c r="G51" s="148" t="str">
        <f>IF($D51="","",VLOOKUP($T51,Piezo_Req!$A$2:$H$2,3))</f>
        <v/>
      </c>
      <c r="H51" s="456"/>
      <c r="I51" s="147" t="str">
        <f t="shared" si="1"/>
        <v/>
      </c>
      <c r="J51" s="148" t="str">
        <f>IF(OR($D51="",$R51=""),"",VLOOKUP($T51,Piezo_Req!$A$2:$H$2,4))</f>
        <v/>
      </c>
      <c r="K51" s="147"/>
      <c r="L51" s="147"/>
      <c r="M51" s="148"/>
      <c r="N51" s="149"/>
      <c r="O51" s="150"/>
      <c r="P51" s="151"/>
      <c r="Q51" s="453"/>
      <c r="R51" s="453"/>
      <c r="S51" s="151"/>
      <c r="T51" s="126" t="e">
        <f>VLOOKUP($D51,RF_Req!$K$2:$L$11,2)</f>
        <v>#N/A</v>
      </c>
    </row>
    <row r="52" spans="1:20" x14ac:dyDescent="0.25">
      <c r="A52" s="125"/>
      <c r="B52" s="453"/>
      <c r="C52" s="453"/>
      <c r="D52" s="454"/>
      <c r="E52" s="456"/>
      <c r="F52" s="154" t="str">
        <f t="shared" si="0"/>
        <v/>
      </c>
      <c r="G52" s="148" t="str">
        <f>IF($D52="","",VLOOKUP($T52,Piezo_Req!$A$2:$H$2,3))</f>
        <v/>
      </c>
      <c r="H52" s="456"/>
      <c r="I52" s="147" t="str">
        <f t="shared" si="1"/>
        <v/>
      </c>
      <c r="J52" s="148" t="str">
        <f>IF(OR($D52="",$R52=""),"",VLOOKUP($T52,Piezo_Req!$A$2:$H$2,4))</f>
        <v/>
      </c>
      <c r="K52" s="147"/>
      <c r="L52" s="147"/>
      <c r="M52" s="148"/>
      <c r="N52" s="149"/>
      <c r="O52" s="150"/>
      <c r="P52" s="151"/>
      <c r="Q52" s="453"/>
      <c r="R52" s="453"/>
      <c r="S52" s="151"/>
      <c r="T52" s="126" t="e">
        <f>VLOOKUP($D52,RF_Req!$K$2:$L$11,2)</f>
        <v>#N/A</v>
      </c>
    </row>
    <row r="53" spans="1:20" x14ac:dyDescent="0.25">
      <c r="A53" s="125"/>
      <c r="B53" s="453"/>
      <c r="C53" s="453"/>
      <c r="D53" s="454"/>
      <c r="E53" s="456"/>
      <c r="F53" s="154" t="str">
        <f t="shared" si="0"/>
        <v/>
      </c>
      <c r="G53" s="148" t="str">
        <f>IF($D53="","",VLOOKUP($T53,Piezo_Req!$A$2:$H$2,3))</f>
        <v/>
      </c>
      <c r="H53" s="456"/>
      <c r="I53" s="147" t="str">
        <f t="shared" si="1"/>
        <v/>
      </c>
      <c r="J53" s="148" t="str">
        <f>IF(OR($D53="",$R53=""),"",VLOOKUP($T53,Piezo_Req!$A$2:$H$2,4))</f>
        <v/>
      </c>
      <c r="K53" s="147"/>
      <c r="L53" s="147"/>
      <c r="M53" s="148"/>
      <c r="N53" s="149"/>
      <c r="O53" s="150"/>
      <c r="P53" s="151"/>
      <c r="Q53" s="453"/>
      <c r="R53" s="453"/>
      <c r="S53" s="151"/>
      <c r="T53" s="126" t="e">
        <f>VLOOKUP($D53,RF_Req!$K$2:$L$11,2)</f>
        <v>#N/A</v>
      </c>
    </row>
    <row r="54" spans="1:20" x14ac:dyDescent="0.25">
      <c r="A54" s="125"/>
      <c r="B54" s="453"/>
      <c r="C54" s="453"/>
      <c r="D54" s="454"/>
      <c r="E54" s="456"/>
      <c r="F54" s="154" t="str">
        <f t="shared" si="0"/>
        <v/>
      </c>
      <c r="G54" s="148" t="str">
        <f>IF($D54="","",VLOOKUP($T54,Piezo_Req!$A$2:$H$2,3))</f>
        <v/>
      </c>
      <c r="H54" s="456"/>
      <c r="I54" s="147" t="str">
        <f t="shared" si="1"/>
        <v/>
      </c>
      <c r="J54" s="148" t="str">
        <f>IF(OR($D54="",$R54=""),"",VLOOKUP($T54,Piezo_Req!$A$2:$H$2,4))</f>
        <v/>
      </c>
      <c r="K54" s="147"/>
      <c r="L54" s="147"/>
      <c r="M54" s="148"/>
      <c r="N54" s="149"/>
      <c r="O54" s="150"/>
      <c r="P54" s="151"/>
      <c r="Q54" s="453"/>
      <c r="R54" s="453"/>
      <c r="S54" s="151"/>
      <c r="T54" s="126" t="e">
        <f>VLOOKUP($D54,RF_Req!$K$2:$L$11,2)</f>
        <v>#N/A</v>
      </c>
    </row>
    <row r="55" spans="1:20" x14ac:dyDescent="0.25">
      <c r="A55" s="125"/>
      <c r="B55" s="453"/>
      <c r="C55" s="453"/>
      <c r="D55" s="454"/>
      <c r="E55" s="456"/>
      <c r="F55" s="154" t="str">
        <f t="shared" si="0"/>
        <v/>
      </c>
      <c r="G55" s="148" t="str">
        <f>IF($D55="","",VLOOKUP($T55,Piezo_Req!$A$2:$H$2,3))</f>
        <v/>
      </c>
      <c r="H55" s="456"/>
      <c r="I55" s="147" t="str">
        <f t="shared" si="1"/>
        <v/>
      </c>
      <c r="J55" s="148" t="str">
        <f>IF(OR($D55="",$R55=""),"",VLOOKUP($T55,Piezo_Req!$A$2:$H$2,4))</f>
        <v/>
      </c>
      <c r="K55" s="147"/>
      <c r="L55" s="147"/>
      <c r="M55" s="148"/>
      <c r="N55" s="149"/>
      <c r="O55" s="150"/>
      <c r="P55" s="151"/>
      <c r="Q55" s="453"/>
      <c r="R55" s="453"/>
      <c r="S55" s="151"/>
      <c r="T55" s="126" t="e">
        <f>VLOOKUP($D55,RF_Req!$K$2:$L$11,2)</f>
        <v>#N/A</v>
      </c>
    </row>
    <row r="56" spans="1:20" x14ac:dyDescent="0.25">
      <c r="A56" s="125"/>
      <c r="B56" s="453"/>
      <c r="C56" s="453"/>
      <c r="D56" s="454"/>
      <c r="E56" s="456"/>
      <c r="F56" s="154" t="str">
        <f t="shared" si="0"/>
        <v/>
      </c>
      <c r="G56" s="148" t="str">
        <f>IF($D56="","",VLOOKUP($T56,Piezo_Req!$A$2:$H$2,3))</f>
        <v/>
      </c>
      <c r="H56" s="456"/>
      <c r="I56" s="147" t="str">
        <f t="shared" si="1"/>
        <v/>
      </c>
      <c r="J56" s="148" t="str">
        <f>IF(OR($D56="",$R56=""),"",VLOOKUP($T56,Piezo_Req!$A$2:$H$2,4))</f>
        <v/>
      </c>
      <c r="K56" s="147"/>
      <c r="L56" s="147"/>
      <c r="M56" s="148"/>
      <c r="N56" s="149"/>
      <c r="O56" s="150"/>
      <c r="P56" s="151"/>
      <c r="Q56" s="453"/>
      <c r="R56" s="453"/>
      <c r="S56" s="151"/>
      <c r="T56" s="126" t="e">
        <f>VLOOKUP($D56,RF_Req!$K$2:$L$11,2)</f>
        <v>#N/A</v>
      </c>
    </row>
    <row r="57" spans="1:20" x14ac:dyDescent="0.25">
      <c r="A57" s="125"/>
      <c r="B57" s="453"/>
      <c r="C57" s="453"/>
      <c r="D57" s="454"/>
      <c r="E57" s="456"/>
      <c r="F57" s="154" t="str">
        <f t="shared" si="0"/>
        <v/>
      </c>
      <c r="G57" s="148" t="str">
        <f>IF($D57="","",VLOOKUP($T57,Piezo_Req!$A$2:$H$2,3))</f>
        <v/>
      </c>
      <c r="H57" s="456"/>
      <c r="I57" s="147" t="str">
        <f t="shared" si="1"/>
        <v/>
      </c>
      <c r="J57" s="148" t="str">
        <f>IF(OR($D57="",$R57=""),"",VLOOKUP($T57,Piezo_Req!$A$2:$H$2,4))</f>
        <v/>
      </c>
      <c r="K57" s="147"/>
      <c r="L57" s="147"/>
      <c r="M57" s="148"/>
      <c r="N57" s="149"/>
      <c r="O57" s="150"/>
      <c r="P57" s="151"/>
      <c r="Q57" s="453"/>
      <c r="R57" s="453"/>
      <c r="S57" s="151"/>
      <c r="T57" s="126" t="e">
        <f>VLOOKUP($D57,RF_Req!$K$2:$L$11,2)</f>
        <v>#N/A</v>
      </c>
    </row>
    <row r="58" spans="1:20" x14ac:dyDescent="0.25">
      <c r="A58" s="125"/>
      <c r="B58" s="453"/>
      <c r="C58" s="453"/>
      <c r="D58" s="454"/>
      <c r="E58" s="456"/>
      <c r="F58" s="154" t="str">
        <f t="shared" si="0"/>
        <v/>
      </c>
      <c r="G58" s="148" t="str">
        <f>IF($D58="","",VLOOKUP($T58,Piezo_Req!$A$2:$H$2,3))</f>
        <v/>
      </c>
      <c r="H58" s="456"/>
      <c r="I58" s="147" t="str">
        <f t="shared" si="1"/>
        <v/>
      </c>
      <c r="J58" s="148" t="str">
        <f>IF(OR($D58="",$R58=""),"",VLOOKUP($T58,Piezo_Req!$A$2:$H$2,4))</f>
        <v/>
      </c>
      <c r="K58" s="147"/>
      <c r="L58" s="147"/>
      <c r="M58" s="148"/>
      <c r="N58" s="149"/>
      <c r="O58" s="150"/>
      <c r="P58" s="151"/>
      <c r="Q58" s="453"/>
      <c r="R58" s="453"/>
      <c r="S58" s="151"/>
      <c r="T58" s="126" t="e">
        <f>VLOOKUP($D58,RF_Req!$K$2:$L$11,2)</f>
        <v>#N/A</v>
      </c>
    </row>
    <row r="59" spans="1:20" x14ac:dyDescent="0.25">
      <c r="A59" s="125"/>
      <c r="B59" s="453"/>
      <c r="C59" s="453"/>
      <c r="D59" s="454"/>
      <c r="E59" s="456"/>
      <c r="F59" s="154" t="str">
        <f t="shared" si="0"/>
        <v/>
      </c>
      <c r="G59" s="148" t="str">
        <f>IF($D59="","",VLOOKUP($T59,Piezo_Req!$A$2:$H$2,3))</f>
        <v/>
      </c>
      <c r="H59" s="456"/>
      <c r="I59" s="147" t="str">
        <f t="shared" si="1"/>
        <v/>
      </c>
      <c r="J59" s="148" t="str">
        <f>IF(OR($D59="",$R59=""),"",VLOOKUP($T59,Piezo_Req!$A$2:$H$2,4))</f>
        <v/>
      </c>
      <c r="K59" s="147"/>
      <c r="L59" s="147"/>
      <c r="M59" s="148"/>
      <c r="N59" s="149"/>
      <c r="O59" s="150"/>
      <c r="P59" s="151"/>
      <c r="Q59" s="453"/>
      <c r="R59" s="453"/>
      <c r="S59" s="151"/>
      <c r="T59" s="126" t="e">
        <f>VLOOKUP($D59,RF_Req!$K$2:$L$11,2)</f>
        <v>#N/A</v>
      </c>
    </row>
    <row r="60" spans="1:20" x14ac:dyDescent="0.25">
      <c r="A60" s="125"/>
      <c r="B60" s="453"/>
      <c r="C60" s="453"/>
      <c r="D60" s="454"/>
      <c r="E60" s="456"/>
      <c r="F60" s="154" t="str">
        <f t="shared" si="0"/>
        <v/>
      </c>
      <c r="G60" s="148" t="str">
        <f>IF($D60="","",VLOOKUP($T60,Piezo_Req!$A$2:$H$2,3))</f>
        <v/>
      </c>
      <c r="H60" s="456"/>
      <c r="I60" s="147" t="str">
        <f t="shared" si="1"/>
        <v/>
      </c>
      <c r="J60" s="148" t="str">
        <f>IF(OR($D60="",$R60=""),"",VLOOKUP($T60,Piezo_Req!$A$2:$H$2,4))</f>
        <v/>
      </c>
      <c r="K60" s="147"/>
      <c r="L60" s="147"/>
      <c r="M60" s="148"/>
      <c r="N60" s="149"/>
      <c r="O60" s="150"/>
      <c r="P60" s="151"/>
      <c r="Q60" s="453"/>
      <c r="R60" s="453"/>
      <c r="S60" s="151"/>
      <c r="T60" s="126" t="e">
        <f>VLOOKUP($D60,RF_Req!$K$2:$L$11,2)</f>
        <v>#N/A</v>
      </c>
    </row>
    <row r="61" spans="1:20" x14ac:dyDescent="0.25">
      <c r="A61" s="125"/>
      <c r="B61" s="453"/>
      <c r="C61" s="453"/>
      <c r="D61" s="454"/>
      <c r="E61" s="456"/>
      <c r="F61" s="154" t="str">
        <f t="shared" si="0"/>
        <v/>
      </c>
      <c r="G61" s="148" t="str">
        <f>IF($D61="","",VLOOKUP($T61,Piezo_Req!$A$2:$H$2,3))</f>
        <v/>
      </c>
      <c r="H61" s="456"/>
      <c r="I61" s="147" t="str">
        <f t="shared" si="1"/>
        <v/>
      </c>
      <c r="J61" s="148" t="str">
        <f>IF(OR($D61="",$R61=""),"",VLOOKUP($T61,Piezo_Req!$A$2:$H$2,4))</f>
        <v/>
      </c>
      <c r="K61" s="147"/>
      <c r="L61" s="147"/>
      <c r="M61" s="148"/>
      <c r="N61" s="149"/>
      <c r="O61" s="150"/>
      <c r="P61" s="151"/>
      <c r="Q61" s="453"/>
      <c r="R61" s="453"/>
      <c r="S61" s="151"/>
      <c r="T61" s="126" t="e">
        <f>VLOOKUP($D61,RF_Req!$K$2:$L$11,2)</f>
        <v>#N/A</v>
      </c>
    </row>
    <row r="62" spans="1:20" x14ac:dyDescent="0.25">
      <c r="A62" s="125"/>
      <c r="B62" s="453"/>
      <c r="C62" s="453"/>
      <c r="D62" s="454"/>
      <c r="E62" s="456"/>
      <c r="F62" s="154" t="str">
        <f t="shared" si="0"/>
        <v/>
      </c>
      <c r="G62" s="148" t="str">
        <f>IF($D62="","",VLOOKUP($T62,Piezo_Req!$A$2:$H$2,3))</f>
        <v/>
      </c>
      <c r="H62" s="456"/>
      <c r="I62" s="147" t="str">
        <f t="shared" si="1"/>
        <v/>
      </c>
      <c r="J62" s="148" t="str">
        <f>IF(OR($D62="",$R62=""),"",VLOOKUP($T62,Piezo_Req!$A$2:$H$2,4))</f>
        <v/>
      </c>
      <c r="K62" s="147"/>
      <c r="L62" s="147"/>
      <c r="M62" s="148"/>
      <c r="N62" s="149"/>
      <c r="O62" s="150"/>
      <c r="P62" s="151"/>
      <c r="Q62" s="453"/>
      <c r="R62" s="453"/>
      <c r="S62" s="151"/>
      <c r="T62" s="126" t="e">
        <f>VLOOKUP($D62,RF_Req!$K$2:$L$11,2)</f>
        <v>#N/A</v>
      </c>
    </row>
    <row r="63" spans="1:20" x14ac:dyDescent="0.25">
      <c r="A63" s="125"/>
      <c r="B63" s="453"/>
      <c r="C63" s="453"/>
      <c r="D63" s="454"/>
      <c r="E63" s="456"/>
      <c r="F63" s="154" t="str">
        <f t="shared" si="0"/>
        <v/>
      </c>
      <c r="G63" s="148" t="str">
        <f>IF($D63="","",VLOOKUP($T63,Piezo_Req!$A$2:$H$2,3))</f>
        <v/>
      </c>
      <c r="H63" s="456"/>
      <c r="I63" s="147" t="str">
        <f t="shared" si="1"/>
        <v/>
      </c>
      <c r="J63" s="148" t="str">
        <f>IF(OR($D63="",$R63=""),"",VLOOKUP($T63,Piezo_Req!$A$2:$H$2,4))</f>
        <v/>
      </c>
      <c r="K63" s="147"/>
      <c r="L63" s="147"/>
      <c r="M63" s="148"/>
      <c r="N63" s="149"/>
      <c r="O63" s="150"/>
      <c r="P63" s="151"/>
      <c r="Q63" s="453"/>
      <c r="R63" s="453"/>
      <c r="S63" s="151"/>
      <c r="T63" s="126" t="e">
        <f>VLOOKUP($D63,RF_Req!$K$2:$L$11,2)</f>
        <v>#N/A</v>
      </c>
    </row>
    <row r="64" spans="1:20" x14ac:dyDescent="0.25">
      <c r="A64" s="125"/>
      <c r="B64" s="453"/>
      <c r="C64" s="453"/>
      <c r="D64" s="454"/>
      <c r="E64" s="456"/>
      <c r="F64" s="154" t="str">
        <f t="shared" si="0"/>
        <v/>
      </c>
      <c r="G64" s="148" t="str">
        <f>IF($D64="","",VLOOKUP($T64,Piezo_Req!$A$2:$H$2,3))</f>
        <v/>
      </c>
      <c r="H64" s="456"/>
      <c r="I64" s="147" t="str">
        <f t="shared" si="1"/>
        <v/>
      </c>
      <c r="J64" s="148" t="str">
        <f>IF(OR($D64="",$R64=""),"",VLOOKUP($T64,Piezo_Req!$A$2:$H$2,4))</f>
        <v/>
      </c>
      <c r="K64" s="147"/>
      <c r="L64" s="147"/>
      <c r="M64" s="148"/>
      <c r="N64" s="149"/>
      <c r="O64" s="150"/>
      <c r="P64" s="151"/>
      <c r="Q64" s="453"/>
      <c r="R64" s="453"/>
      <c r="S64" s="151"/>
      <c r="T64" s="126" t="e">
        <f>VLOOKUP($D64,RF_Req!$K$2:$L$11,2)</f>
        <v>#N/A</v>
      </c>
    </row>
    <row r="65" spans="1:20" x14ac:dyDescent="0.25">
      <c r="A65" s="125"/>
      <c r="B65" s="453"/>
      <c r="C65" s="453"/>
      <c r="D65" s="454"/>
      <c r="E65" s="456"/>
      <c r="F65" s="154" t="str">
        <f t="shared" si="0"/>
        <v/>
      </c>
      <c r="G65" s="148" t="str">
        <f>IF($D65="","",VLOOKUP($T65,Piezo_Req!$A$2:$H$2,3))</f>
        <v/>
      </c>
      <c r="H65" s="456"/>
      <c r="I65" s="147" t="str">
        <f t="shared" si="1"/>
        <v/>
      </c>
      <c r="J65" s="148" t="str">
        <f>IF(OR($D65="",$R65=""),"",VLOOKUP($T65,Piezo_Req!$A$2:$H$2,4))</f>
        <v/>
      </c>
      <c r="K65" s="147"/>
      <c r="L65" s="147"/>
      <c r="M65" s="148"/>
      <c r="N65" s="149"/>
      <c r="O65" s="150"/>
      <c r="P65" s="151"/>
      <c r="Q65" s="453"/>
      <c r="R65" s="453"/>
      <c r="S65" s="151"/>
      <c r="T65" s="126" t="e">
        <f>VLOOKUP($D65,RF_Req!$K$2:$L$11,2)</f>
        <v>#N/A</v>
      </c>
    </row>
    <row r="66" spans="1:20" x14ac:dyDescent="0.25">
      <c r="A66" s="125"/>
      <c r="B66" s="453"/>
      <c r="C66" s="453"/>
      <c r="D66" s="454"/>
      <c r="E66" s="456"/>
      <c r="F66" s="154" t="str">
        <f t="shared" si="0"/>
        <v/>
      </c>
      <c r="G66" s="148" t="str">
        <f>IF($D66="","",VLOOKUP($T66,Piezo_Req!$A$2:$H$2,3))</f>
        <v/>
      </c>
      <c r="H66" s="456"/>
      <c r="I66" s="147" t="str">
        <f t="shared" si="1"/>
        <v/>
      </c>
      <c r="J66" s="148" t="str">
        <f>IF(OR($D66="",$R66=""),"",VLOOKUP($T66,Piezo_Req!$A$2:$H$2,4))</f>
        <v/>
      </c>
      <c r="K66" s="147"/>
      <c r="L66" s="147"/>
      <c r="M66" s="148"/>
      <c r="N66" s="149"/>
      <c r="O66" s="150"/>
      <c r="P66" s="151"/>
      <c r="Q66" s="453"/>
      <c r="R66" s="453"/>
      <c r="S66" s="151"/>
      <c r="T66" s="126" t="e">
        <f>VLOOKUP($D66,RF_Req!$K$2:$L$11,2)</f>
        <v>#N/A</v>
      </c>
    </row>
    <row r="67" spans="1:20" x14ac:dyDescent="0.25">
      <c r="A67" s="125"/>
      <c r="B67" s="453"/>
      <c r="C67" s="453"/>
      <c r="D67" s="454"/>
      <c r="E67" s="456"/>
      <c r="F67" s="154" t="str">
        <f t="shared" si="0"/>
        <v/>
      </c>
      <c r="G67" s="148" t="str">
        <f>IF($D67="","",VLOOKUP($T67,Piezo_Req!$A$2:$H$2,3))</f>
        <v/>
      </c>
      <c r="H67" s="456"/>
      <c r="I67" s="147" t="str">
        <f t="shared" si="1"/>
        <v/>
      </c>
      <c r="J67" s="148" t="str">
        <f>IF(OR($D67="",$R67=""),"",VLOOKUP($T67,Piezo_Req!$A$2:$H$2,4))</f>
        <v/>
      </c>
      <c r="K67" s="147"/>
      <c r="L67" s="147"/>
      <c r="M67" s="148"/>
      <c r="N67" s="149"/>
      <c r="O67" s="150"/>
      <c r="P67" s="151"/>
      <c r="Q67" s="453"/>
      <c r="R67" s="453"/>
      <c r="S67" s="151"/>
      <c r="T67" s="126" t="e">
        <f>VLOOKUP($D67,RF_Req!$K$2:$L$11,2)</f>
        <v>#N/A</v>
      </c>
    </row>
    <row r="68" spans="1:20" x14ac:dyDescent="0.25">
      <c r="A68" s="125"/>
      <c r="B68" s="453"/>
      <c r="C68" s="453"/>
      <c r="D68" s="454"/>
      <c r="E68" s="456"/>
      <c r="F68" s="154" t="str">
        <f t="shared" si="0"/>
        <v/>
      </c>
      <c r="G68" s="148" t="str">
        <f>IF($D68="","",VLOOKUP($T68,Piezo_Req!$A$2:$H$2,3))</f>
        <v/>
      </c>
      <c r="H68" s="456"/>
      <c r="I68" s="147" t="str">
        <f t="shared" si="1"/>
        <v/>
      </c>
      <c r="J68" s="148" t="str">
        <f>IF(OR($D68="",$R68=""),"",VLOOKUP($T68,Piezo_Req!$A$2:$H$2,4))</f>
        <v/>
      </c>
      <c r="K68" s="147"/>
      <c r="L68" s="147"/>
      <c r="M68" s="148"/>
      <c r="N68" s="149"/>
      <c r="O68" s="150"/>
      <c r="P68" s="151"/>
      <c r="Q68" s="453"/>
      <c r="R68" s="453"/>
      <c r="S68" s="151"/>
      <c r="T68" s="126" t="e">
        <f>VLOOKUP($D68,RF_Req!$K$2:$L$11,2)</f>
        <v>#N/A</v>
      </c>
    </row>
    <row r="69" spans="1:20" x14ac:dyDescent="0.25">
      <c r="A69" s="125"/>
      <c r="B69" s="453"/>
      <c r="C69" s="453"/>
      <c r="D69" s="454"/>
      <c r="E69" s="456"/>
      <c r="F69" s="154" t="str">
        <f t="shared" si="0"/>
        <v/>
      </c>
      <c r="G69" s="148" t="str">
        <f>IF($D69="","",VLOOKUP($T69,Piezo_Req!$A$2:$H$2,3))</f>
        <v/>
      </c>
      <c r="H69" s="456"/>
      <c r="I69" s="147" t="str">
        <f t="shared" si="1"/>
        <v/>
      </c>
      <c r="J69" s="148" t="str">
        <f>IF(OR($D69="",$R69=""),"",VLOOKUP($T69,Piezo_Req!$A$2:$H$2,4))</f>
        <v/>
      </c>
      <c r="K69" s="147"/>
      <c r="L69" s="147"/>
      <c r="M69" s="148"/>
      <c r="N69" s="149"/>
      <c r="O69" s="150"/>
      <c r="P69" s="151"/>
      <c r="Q69" s="453"/>
      <c r="R69" s="453"/>
      <c r="S69" s="151"/>
      <c r="T69" s="126" t="e">
        <f>VLOOKUP($D69,RF_Req!$K$2:$L$11,2)</f>
        <v>#N/A</v>
      </c>
    </row>
    <row r="70" spans="1:20" x14ac:dyDescent="0.25">
      <c r="A70" s="125"/>
      <c r="B70" s="453"/>
      <c r="C70" s="453"/>
      <c r="D70" s="454"/>
      <c r="E70" s="456"/>
      <c r="F70" s="154" t="str">
        <f t="shared" si="0"/>
        <v/>
      </c>
      <c r="G70" s="148" t="str">
        <f>IF($D70="","",VLOOKUP($T70,Piezo_Req!$A$2:$H$2,3))</f>
        <v/>
      </c>
      <c r="H70" s="456"/>
      <c r="I70" s="147" t="str">
        <f t="shared" si="1"/>
        <v/>
      </c>
      <c r="J70" s="148" t="str">
        <f>IF(OR($D70="",$R70=""),"",VLOOKUP($T70,Piezo_Req!$A$2:$H$2,4))</f>
        <v/>
      </c>
      <c r="K70" s="147"/>
      <c r="L70" s="147"/>
      <c r="M70" s="148"/>
      <c r="N70" s="149"/>
      <c r="O70" s="150"/>
      <c r="P70" s="151"/>
      <c r="Q70" s="453"/>
      <c r="R70" s="453"/>
      <c r="S70" s="151"/>
      <c r="T70" s="126" t="e">
        <f>VLOOKUP($D70,RF_Req!$K$2:$L$11,2)</f>
        <v>#N/A</v>
      </c>
    </row>
    <row r="71" spans="1:20" x14ac:dyDescent="0.25">
      <c r="A71" s="125"/>
      <c r="B71" s="453"/>
      <c r="C71" s="453"/>
      <c r="D71" s="454"/>
      <c r="E71" s="456"/>
      <c r="F71" s="154" t="str">
        <f t="shared" si="0"/>
        <v/>
      </c>
      <c r="G71" s="148" t="str">
        <f>IF($D71="","",VLOOKUP($T71,Piezo_Req!$A$2:$H$2,3))</f>
        <v/>
      </c>
      <c r="H71" s="456"/>
      <c r="I71" s="147" t="str">
        <f t="shared" si="1"/>
        <v/>
      </c>
      <c r="J71" s="148" t="str">
        <f>IF(OR($D71="",$R71=""),"",VLOOKUP($T71,Piezo_Req!$A$2:$H$2,4))</f>
        <v/>
      </c>
      <c r="K71" s="147"/>
      <c r="L71" s="147"/>
      <c r="M71" s="148"/>
      <c r="N71" s="149"/>
      <c r="O71" s="150"/>
      <c r="P71" s="151"/>
      <c r="Q71" s="453"/>
      <c r="R71" s="453"/>
      <c r="S71" s="151"/>
      <c r="T71" s="126" t="e">
        <f>VLOOKUP($D71,RF_Req!$K$2:$L$11,2)</f>
        <v>#N/A</v>
      </c>
    </row>
    <row r="72" spans="1:20" x14ac:dyDescent="0.25">
      <c r="A72" s="125"/>
      <c r="B72" s="453"/>
      <c r="C72" s="453"/>
      <c r="D72" s="454"/>
      <c r="E72" s="456"/>
      <c r="F72" s="154" t="str">
        <f t="shared" si="0"/>
        <v/>
      </c>
      <c r="G72" s="148" t="str">
        <f>IF($D72="","",VLOOKUP($T72,Piezo_Req!$A$2:$H$2,3))</f>
        <v/>
      </c>
      <c r="H72" s="456"/>
      <c r="I72" s="147" t="str">
        <f t="shared" si="1"/>
        <v/>
      </c>
      <c r="J72" s="148" t="str">
        <f>IF(OR($D72="",$R72=""),"",VLOOKUP($T72,Piezo_Req!$A$2:$H$2,4))</f>
        <v/>
      </c>
      <c r="K72" s="147"/>
      <c r="L72" s="147"/>
      <c r="M72" s="148"/>
      <c r="N72" s="149"/>
      <c r="O72" s="150"/>
      <c r="P72" s="151"/>
      <c r="Q72" s="453"/>
      <c r="R72" s="453"/>
      <c r="S72" s="151"/>
      <c r="T72" s="126" t="e">
        <f>VLOOKUP($D72,RF_Req!$K$2:$L$11,2)</f>
        <v>#N/A</v>
      </c>
    </row>
    <row r="73" spans="1:20" x14ac:dyDescent="0.25">
      <c r="A73" s="125"/>
      <c r="B73" s="453"/>
      <c r="C73" s="453"/>
      <c r="D73" s="454"/>
      <c r="E73" s="456"/>
      <c r="F73" s="154" t="str">
        <f t="shared" si="0"/>
        <v/>
      </c>
      <c r="G73" s="148" t="str">
        <f>IF($D73="","",VLOOKUP($T73,Piezo_Req!$A$2:$H$2,3))</f>
        <v/>
      </c>
      <c r="H73" s="456"/>
      <c r="I73" s="147" t="str">
        <f t="shared" si="1"/>
        <v/>
      </c>
      <c r="J73" s="148" t="str">
        <f>IF(OR($D73="",$R73=""),"",VLOOKUP($T73,Piezo_Req!$A$2:$H$2,4))</f>
        <v/>
      </c>
      <c r="K73" s="147"/>
      <c r="L73" s="147"/>
      <c r="M73" s="148"/>
      <c r="N73" s="149"/>
      <c r="O73" s="150"/>
      <c r="P73" s="151"/>
      <c r="Q73" s="453"/>
      <c r="R73" s="453"/>
      <c r="S73" s="151"/>
      <c r="T73" s="126" t="e">
        <f>VLOOKUP($D73,RF_Req!$K$2:$L$11,2)</f>
        <v>#N/A</v>
      </c>
    </row>
    <row r="74" spans="1:20" x14ac:dyDescent="0.25">
      <c r="A74" s="125"/>
      <c r="B74" s="453"/>
      <c r="C74" s="453"/>
      <c r="D74" s="454"/>
      <c r="E74" s="456"/>
      <c r="F74" s="154" t="str">
        <f t="shared" si="0"/>
        <v/>
      </c>
      <c r="G74" s="148" t="str">
        <f>IF($D74="","",VLOOKUP($T74,Piezo_Req!$A$2:$H$2,3))</f>
        <v/>
      </c>
      <c r="H74" s="456"/>
      <c r="I74" s="147" t="str">
        <f t="shared" si="1"/>
        <v/>
      </c>
      <c r="J74" s="148" t="str">
        <f>IF(OR($D74="",$R74=""),"",VLOOKUP($T74,Piezo_Req!$A$2:$H$2,4))</f>
        <v/>
      </c>
      <c r="K74" s="147"/>
      <c r="L74" s="147"/>
      <c r="M74" s="148"/>
      <c r="N74" s="149"/>
      <c r="O74" s="150"/>
      <c r="P74" s="151"/>
      <c r="Q74" s="453"/>
      <c r="R74" s="453"/>
      <c r="S74" s="151"/>
      <c r="T74" s="126" t="e">
        <f>VLOOKUP($D74,RF_Req!$K$2:$L$11,2)</f>
        <v>#N/A</v>
      </c>
    </row>
    <row r="75" spans="1:20" x14ac:dyDescent="0.25">
      <c r="A75" s="125"/>
      <c r="B75" s="453"/>
      <c r="C75" s="453"/>
      <c r="D75" s="454"/>
      <c r="E75" s="456"/>
      <c r="F75" s="154" t="str">
        <f t="shared" si="0"/>
        <v/>
      </c>
      <c r="G75" s="148" t="str">
        <f>IF($D75="","",VLOOKUP($T75,Piezo_Req!$A$2:$H$2,3))</f>
        <v/>
      </c>
      <c r="H75" s="456"/>
      <c r="I75" s="147" t="str">
        <f t="shared" si="1"/>
        <v/>
      </c>
      <c r="J75" s="148" t="str">
        <f>IF(OR($D75="",$R75=""),"",VLOOKUP($T75,Piezo_Req!$A$2:$H$2,4))</f>
        <v/>
      </c>
      <c r="K75" s="147"/>
      <c r="L75" s="147"/>
      <c r="M75" s="148"/>
      <c r="N75" s="149"/>
      <c r="O75" s="150"/>
      <c r="P75" s="151"/>
      <c r="Q75" s="453"/>
      <c r="R75" s="453"/>
      <c r="S75" s="151"/>
      <c r="T75" s="126" t="e">
        <f>VLOOKUP($D75,RF_Req!$K$2:$L$11,2)</f>
        <v>#N/A</v>
      </c>
    </row>
    <row r="76" spans="1:20" x14ac:dyDescent="0.25">
      <c r="A76" s="125"/>
      <c r="B76" s="453"/>
      <c r="C76" s="453"/>
      <c r="D76" s="454"/>
      <c r="E76" s="456"/>
      <c r="F76" s="154" t="str">
        <f t="shared" si="0"/>
        <v/>
      </c>
      <c r="G76" s="148" t="str">
        <f>IF($D76="","",VLOOKUP($T76,Piezo_Req!$A$2:$H$2,3))</f>
        <v/>
      </c>
      <c r="H76" s="456"/>
      <c r="I76" s="147" t="str">
        <f t="shared" si="1"/>
        <v/>
      </c>
      <c r="J76" s="148" t="str">
        <f>IF(OR($D76="",$R76=""),"",VLOOKUP($T76,Piezo_Req!$A$2:$H$2,4))</f>
        <v/>
      </c>
      <c r="K76" s="147"/>
      <c r="L76" s="147"/>
      <c r="M76" s="148"/>
      <c r="N76" s="149"/>
      <c r="O76" s="150"/>
      <c r="P76" s="151"/>
      <c r="Q76" s="453"/>
      <c r="R76" s="453"/>
      <c r="S76" s="151"/>
      <c r="T76" s="126" t="e">
        <f>VLOOKUP($D76,RF_Req!$K$2:$L$11,2)</f>
        <v>#N/A</v>
      </c>
    </row>
    <row r="77" spans="1:20" x14ac:dyDescent="0.25">
      <c r="A77" s="125"/>
      <c r="B77" s="453"/>
      <c r="C77" s="453"/>
      <c r="D77" s="454"/>
      <c r="E77" s="456"/>
      <c r="F77" s="154" t="str">
        <f t="shared" si="0"/>
        <v/>
      </c>
      <c r="G77" s="148" t="str">
        <f>IF($D77="","",VLOOKUP($T77,Piezo_Req!$A$2:$H$2,3))</f>
        <v/>
      </c>
      <c r="H77" s="456"/>
      <c r="I77" s="147" t="str">
        <f t="shared" si="1"/>
        <v/>
      </c>
      <c r="J77" s="148" t="str">
        <f>IF(OR($D77="",$R77=""),"",VLOOKUP($T77,Piezo_Req!$A$2:$H$2,4))</f>
        <v/>
      </c>
      <c r="K77" s="147"/>
      <c r="L77" s="147"/>
      <c r="M77" s="148"/>
      <c r="N77" s="149"/>
      <c r="O77" s="150"/>
      <c r="P77" s="151"/>
      <c r="Q77" s="453"/>
      <c r="R77" s="453"/>
      <c r="S77" s="151"/>
      <c r="T77" s="126" t="e">
        <f>VLOOKUP($D77,RF_Req!$K$2:$L$11,2)</f>
        <v>#N/A</v>
      </c>
    </row>
    <row r="78" spans="1:20" x14ac:dyDescent="0.25">
      <c r="A78" s="125"/>
      <c r="B78" s="453"/>
      <c r="C78" s="453"/>
      <c r="D78" s="454"/>
      <c r="E78" s="456"/>
      <c r="F78" s="154" t="str">
        <f t="shared" si="0"/>
        <v/>
      </c>
      <c r="G78" s="148" t="str">
        <f>IF($D78="","",VLOOKUP($T78,Piezo_Req!$A$2:$H$2,3))</f>
        <v/>
      </c>
      <c r="H78" s="456"/>
      <c r="I78" s="147" t="str">
        <f t="shared" si="1"/>
        <v/>
      </c>
      <c r="J78" s="148" t="str">
        <f>IF(OR($D78="",$R78=""),"",VLOOKUP($T78,Piezo_Req!$A$2:$H$2,4))</f>
        <v/>
      </c>
      <c r="K78" s="147"/>
      <c r="L78" s="147"/>
      <c r="M78" s="148"/>
      <c r="N78" s="149"/>
      <c r="O78" s="150"/>
      <c r="P78" s="151"/>
      <c r="Q78" s="453"/>
      <c r="R78" s="453"/>
      <c r="S78" s="151"/>
      <c r="T78" s="126" t="e">
        <f>VLOOKUP($D78,RF_Req!$K$2:$L$11,2)</f>
        <v>#N/A</v>
      </c>
    </row>
    <row r="79" spans="1:20" x14ac:dyDescent="0.25">
      <c r="A79" s="125"/>
      <c r="B79" s="453"/>
      <c r="C79" s="453"/>
      <c r="D79" s="454"/>
      <c r="E79" s="456"/>
      <c r="F79" s="154" t="str">
        <f t="shared" si="0"/>
        <v/>
      </c>
      <c r="G79" s="148" t="str">
        <f>IF($D79="","",VLOOKUP($T79,Piezo_Req!$A$2:$H$2,3))</f>
        <v/>
      </c>
      <c r="H79" s="456"/>
      <c r="I79" s="147" t="str">
        <f t="shared" si="1"/>
        <v/>
      </c>
      <c r="J79" s="148" t="str">
        <f>IF(OR($D79="",$R79=""),"",VLOOKUP($T79,Piezo_Req!$A$2:$H$2,4))</f>
        <v/>
      </c>
      <c r="K79" s="147"/>
      <c r="L79" s="147"/>
      <c r="M79" s="148"/>
      <c r="N79" s="149"/>
      <c r="O79" s="150"/>
      <c r="P79" s="151"/>
      <c r="Q79" s="453"/>
      <c r="R79" s="453"/>
      <c r="S79" s="151"/>
      <c r="T79" s="126" t="e">
        <f>VLOOKUP($D79,RF_Req!$K$2:$L$11,2)</f>
        <v>#N/A</v>
      </c>
    </row>
    <row r="80" spans="1:20" x14ac:dyDescent="0.25">
      <c r="A80" s="125"/>
      <c r="B80" s="453"/>
      <c r="C80" s="453"/>
      <c r="D80" s="454"/>
      <c r="E80" s="456"/>
      <c r="F80" s="154" t="str">
        <f t="shared" si="0"/>
        <v/>
      </c>
      <c r="G80" s="148" t="str">
        <f>IF($D80="","",VLOOKUP($T80,Piezo_Req!$A$2:$H$2,3))</f>
        <v/>
      </c>
      <c r="H80" s="456"/>
      <c r="I80" s="147" t="str">
        <f t="shared" si="1"/>
        <v/>
      </c>
      <c r="J80" s="148" t="str">
        <f>IF(OR($D80="",$R80=""),"",VLOOKUP($T80,Piezo_Req!$A$2:$H$2,4))</f>
        <v/>
      </c>
      <c r="K80" s="147"/>
      <c r="L80" s="147"/>
      <c r="M80" s="148"/>
      <c r="N80" s="149"/>
      <c r="O80" s="150"/>
      <c r="P80" s="151"/>
      <c r="Q80" s="453"/>
      <c r="R80" s="453"/>
      <c r="S80" s="151"/>
      <c r="T80" s="126" t="e">
        <f>VLOOKUP($D80,RF_Req!$K$2:$L$11,2)</f>
        <v>#N/A</v>
      </c>
    </row>
    <row r="81" spans="1:20" x14ac:dyDescent="0.25">
      <c r="A81" s="125"/>
      <c r="B81" s="453"/>
      <c r="C81" s="453"/>
      <c r="D81" s="454"/>
      <c r="E81" s="456"/>
      <c r="F81" s="154" t="str">
        <f t="shared" ref="F81:F144" si="2">IF(OR($D81="",$Q81="",$G81=""),"",$Q81*$G81)</f>
        <v/>
      </c>
      <c r="G81" s="148" t="str">
        <f>IF($D81="","",VLOOKUP($T81,Piezo_Req!$A$2:$H$2,3))</f>
        <v/>
      </c>
      <c r="H81" s="456"/>
      <c r="I81" s="147" t="str">
        <f t="shared" ref="I81:I144" si="3">IF(OR($D81="",$R81="",$J81=""),"",$R81*$J81)</f>
        <v/>
      </c>
      <c r="J81" s="148" t="str">
        <f>IF(OR($D81="",$R81=""),"",VLOOKUP($T81,Piezo_Req!$A$2:$H$2,4))</f>
        <v/>
      </c>
      <c r="K81" s="147"/>
      <c r="L81" s="147"/>
      <c r="M81" s="148"/>
      <c r="N81" s="149"/>
      <c r="O81" s="150"/>
      <c r="P81" s="151"/>
      <c r="Q81" s="453"/>
      <c r="R81" s="453"/>
      <c r="S81" s="151"/>
      <c r="T81" s="126" t="e">
        <f>VLOOKUP($D81,RF_Req!$K$2:$L$11,2)</f>
        <v>#N/A</v>
      </c>
    </row>
    <row r="82" spans="1:20" x14ac:dyDescent="0.25">
      <c r="A82" s="125"/>
      <c r="B82" s="453"/>
      <c r="C82" s="453"/>
      <c r="D82" s="454"/>
      <c r="E82" s="456"/>
      <c r="F82" s="154" t="str">
        <f t="shared" si="2"/>
        <v/>
      </c>
      <c r="G82" s="148" t="str">
        <f>IF($D82="","",VLOOKUP($T82,Piezo_Req!$A$2:$H$2,3))</f>
        <v/>
      </c>
      <c r="H82" s="456"/>
      <c r="I82" s="147" t="str">
        <f t="shared" si="3"/>
        <v/>
      </c>
      <c r="J82" s="148" t="str">
        <f>IF(OR($D82="",$R82=""),"",VLOOKUP($T82,Piezo_Req!$A$2:$H$2,4))</f>
        <v/>
      </c>
      <c r="K82" s="147"/>
      <c r="L82" s="147"/>
      <c r="M82" s="148"/>
      <c r="N82" s="149"/>
      <c r="O82" s="150"/>
      <c r="P82" s="151"/>
      <c r="Q82" s="453"/>
      <c r="R82" s="453"/>
      <c r="S82" s="151"/>
      <c r="T82" s="126" t="e">
        <f>VLOOKUP($D82,RF_Req!$K$2:$L$11,2)</f>
        <v>#N/A</v>
      </c>
    </row>
    <row r="83" spans="1:20" x14ac:dyDescent="0.25">
      <c r="A83" s="125"/>
      <c r="B83" s="453"/>
      <c r="C83" s="453"/>
      <c r="D83" s="454"/>
      <c r="E83" s="456"/>
      <c r="F83" s="154" t="str">
        <f t="shared" si="2"/>
        <v/>
      </c>
      <c r="G83" s="148" t="str">
        <f>IF($D83="","",VLOOKUP($T83,Piezo_Req!$A$2:$H$2,3))</f>
        <v/>
      </c>
      <c r="H83" s="456"/>
      <c r="I83" s="147" t="str">
        <f t="shared" si="3"/>
        <v/>
      </c>
      <c r="J83" s="148" t="str">
        <f>IF(OR($D83="",$R83=""),"",VLOOKUP($T83,Piezo_Req!$A$2:$H$2,4))</f>
        <v/>
      </c>
      <c r="K83" s="147"/>
      <c r="L83" s="147"/>
      <c r="M83" s="148"/>
      <c r="N83" s="149"/>
      <c r="O83" s="150"/>
      <c r="P83" s="151"/>
      <c r="Q83" s="453"/>
      <c r="R83" s="453"/>
      <c r="S83" s="151"/>
      <c r="T83" s="126" t="e">
        <f>VLOOKUP($D83,RF_Req!$K$2:$L$11,2)</f>
        <v>#N/A</v>
      </c>
    </row>
    <row r="84" spans="1:20" x14ac:dyDescent="0.25">
      <c r="A84" s="125"/>
      <c r="B84" s="453"/>
      <c r="C84" s="453"/>
      <c r="D84" s="454"/>
      <c r="E84" s="456"/>
      <c r="F84" s="154" t="str">
        <f t="shared" si="2"/>
        <v/>
      </c>
      <c r="G84" s="148" t="str">
        <f>IF($D84="","",VLOOKUP($T84,Piezo_Req!$A$2:$H$2,3))</f>
        <v/>
      </c>
      <c r="H84" s="456"/>
      <c r="I84" s="147" t="str">
        <f t="shared" si="3"/>
        <v/>
      </c>
      <c r="J84" s="148" t="str">
        <f>IF(OR($D84="",$R84=""),"",VLOOKUP($T84,Piezo_Req!$A$2:$H$2,4))</f>
        <v/>
      </c>
      <c r="K84" s="147"/>
      <c r="L84" s="147"/>
      <c r="M84" s="148"/>
      <c r="N84" s="149"/>
      <c r="O84" s="150"/>
      <c r="P84" s="151"/>
      <c r="Q84" s="453"/>
      <c r="R84" s="453"/>
      <c r="S84" s="151"/>
      <c r="T84" s="126" t="e">
        <f>VLOOKUP($D84,RF_Req!$K$2:$L$11,2)</f>
        <v>#N/A</v>
      </c>
    </row>
    <row r="85" spans="1:20" x14ac:dyDescent="0.25">
      <c r="A85" s="125"/>
      <c r="B85" s="453"/>
      <c r="C85" s="453"/>
      <c r="D85" s="454"/>
      <c r="E85" s="456"/>
      <c r="F85" s="154" t="str">
        <f t="shared" si="2"/>
        <v/>
      </c>
      <c r="G85" s="148" t="str">
        <f>IF($D85="","",VLOOKUP($T85,Piezo_Req!$A$2:$H$2,3))</f>
        <v/>
      </c>
      <c r="H85" s="456"/>
      <c r="I85" s="147" t="str">
        <f t="shared" si="3"/>
        <v/>
      </c>
      <c r="J85" s="148" t="str">
        <f>IF(OR($D85="",$R85=""),"",VLOOKUP($T85,Piezo_Req!$A$2:$H$2,4))</f>
        <v/>
      </c>
      <c r="K85" s="147"/>
      <c r="L85" s="147"/>
      <c r="M85" s="148"/>
      <c r="N85" s="149"/>
      <c r="O85" s="150"/>
      <c r="P85" s="151"/>
      <c r="Q85" s="453"/>
      <c r="R85" s="453"/>
      <c r="S85" s="151"/>
      <c r="T85" s="126" t="e">
        <f>VLOOKUP($D85,RF_Req!$K$2:$L$11,2)</f>
        <v>#N/A</v>
      </c>
    </row>
    <row r="86" spans="1:20" x14ac:dyDescent="0.25">
      <c r="A86" s="125"/>
      <c r="B86" s="453"/>
      <c r="C86" s="453"/>
      <c r="D86" s="454"/>
      <c r="E86" s="456"/>
      <c r="F86" s="154" t="str">
        <f t="shared" si="2"/>
        <v/>
      </c>
      <c r="G86" s="148" t="str">
        <f>IF($D86="","",VLOOKUP($T86,Piezo_Req!$A$2:$H$2,3))</f>
        <v/>
      </c>
      <c r="H86" s="456"/>
      <c r="I86" s="147" t="str">
        <f t="shared" si="3"/>
        <v/>
      </c>
      <c r="J86" s="148" t="str">
        <f>IF(OR($D86="",$R86=""),"",VLOOKUP($T86,Piezo_Req!$A$2:$H$2,4))</f>
        <v/>
      </c>
      <c r="K86" s="147"/>
      <c r="L86" s="147"/>
      <c r="M86" s="148"/>
      <c r="N86" s="149"/>
      <c r="O86" s="150"/>
      <c r="P86" s="151"/>
      <c r="Q86" s="453"/>
      <c r="R86" s="453"/>
      <c r="S86" s="151"/>
      <c r="T86" s="126" t="e">
        <f>VLOOKUP($D86,RF_Req!$K$2:$L$11,2)</f>
        <v>#N/A</v>
      </c>
    </row>
    <row r="87" spans="1:20" x14ac:dyDescent="0.25">
      <c r="A87" s="125"/>
      <c r="B87" s="453"/>
      <c r="C87" s="453"/>
      <c r="D87" s="454"/>
      <c r="E87" s="456"/>
      <c r="F87" s="154" t="str">
        <f t="shared" si="2"/>
        <v/>
      </c>
      <c r="G87" s="148" t="str">
        <f>IF($D87="","",VLOOKUP($T87,Piezo_Req!$A$2:$H$2,3))</f>
        <v/>
      </c>
      <c r="H87" s="456"/>
      <c r="I87" s="147" t="str">
        <f t="shared" si="3"/>
        <v/>
      </c>
      <c r="J87" s="148" t="str">
        <f>IF(OR($D87="",$R87=""),"",VLOOKUP($T87,Piezo_Req!$A$2:$H$2,4))</f>
        <v/>
      </c>
      <c r="K87" s="147"/>
      <c r="L87" s="147"/>
      <c r="M87" s="148"/>
      <c r="N87" s="149"/>
      <c r="O87" s="150"/>
      <c r="P87" s="151"/>
      <c r="Q87" s="453"/>
      <c r="R87" s="453"/>
      <c r="S87" s="151"/>
      <c r="T87" s="126" t="e">
        <f>VLOOKUP($D87,RF_Req!$K$2:$L$11,2)</f>
        <v>#N/A</v>
      </c>
    </row>
    <row r="88" spans="1:20" x14ac:dyDescent="0.25">
      <c r="A88" s="125"/>
      <c r="B88" s="453"/>
      <c r="C88" s="453"/>
      <c r="D88" s="454"/>
      <c r="E88" s="456"/>
      <c r="F88" s="154" t="str">
        <f t="shared" si="2"/>
        <v/>
      </c>
      <c r="G88" s="148" t="str">
        <f>IF($D88="","",VLOOKUP($T88,Piezo_Req!$A$2:$H$2,3))</f>
        <v/>
      </c>
      <c r="H88" s="456"/>
      <c r="I88" s="147" t="str">
        <f t="shared" si="3"/>
        <v/>
      </c>
      <c r="J88" s="148" t="str">
        <f>IF(OR($D88="",$R88=""),"",VLOOKUP($T88,Piezo_Req!$A$2:$H$2,4))</f>
        <v/>
      </c>
      <c r="K88" s="147"/>
      <c r="L88" s="147"/>
      <c r="M88" s="148"/>
      <c r="N88" s="149"/>
      <c r="O88" s="150"/>
      <c r="P88" s="151"/>
      <c r="Q88" s="453"/>
      <c r="R88" s="453"/>
      <c r="S88" s="151"/>
      <c r="T88" s="126" t="e">
        <f>VLOOKUP($D88,RF_Req!$K$2:$L$11,2)</f>
        <v>#N/A</v>
      </c>
    </row>
    <row r="89" spans="1:20" x14ac:dyDescent="0.25">
      <c r="A89" s="125"/>
      <c r="B89" s="453"/>
      <c r="C89" s="453"/>
      <c r="D89" s="454"/>
      <c r="E89" s="456"/>
      <c r="F89" s="154" t="str">
        <f t="shared" si="2"/>
        <v/>
      </c>
      <c r="G89" s="148" t="str">
        <f>IF($D89="","",VLOOKUP($T89,Piezo_Req!$A$2:$H$2,3))</f>
        <v/>
      </c>
      <c r="H89" s="456"/>
      <c r="I89" s="147" t="str">
        <f t="shared" si="3"/>
        <v/>
      </c>
      <c r="J89" s="148" t="str">
        <f>IF(OR($D89="",$R89=""),"",VLOOKUP($T89,Piezo_Req!$A$2:$H$2,4))</f>
        <v/>
      </c>
      <c r="K89" s="147"/>
      <c r="L89" s="147"/>
      <c r="M89" s="148"/>
      <c r="N89" s="149"/>
      <c r="O89" s="150"/>
      <c r="P89" s="151"/>
      <c r="Q89" s="453"/>
      <c r="R89" s="453"/>
      <c r="S89" s="151"/>
      <c r="T89" s="126" t="e">
        <f>VLOOKUP($D89,RF_Req!$K$2:$L$11,2)</f>
        <v>#N/A</v>
      </c>
    </row>
    <row r="90" spans="1:20" x14ac:dyDescent="0.25">
      <c r="A90" s="125"/>
      <c r="B90" s="453"/>
      <c r="C90" s="453"/>
      <c r="D90" s="454"/>
      <c r="E90" s="456"/>
      <c r="F90" s="154" t="str">
        <f t="shared" si="2"/>
        <v/>
      </c>
      <c r="G90" s="148" t="str">
        <f>IF($D90="","",VLOOKUP($T90,Piezo_Req!$A$2:$H$2,3))</f>
        <v/>
      </c>
      <c r="H90" s="456"/>
      <c r="I90" s="147" t="str">
        <f t="shared" si="3"/>
        <v/>
      </c>
      <c r="J90" s="148" t="str">
        <f>IF(OR($D90="",$R90=""),"",VLOOKUP($T90,Piezo_Req!$A$2:$H$2,4))</f>
        <v/>
      </c>
      <c r="K90" s="147"/>
      <c r="L90" s="147"/>
      <c r="M90" s="148"/>
      <c r="N90" s="149"/>
      <c r="O90" s="150"/>
      <c r="P90" s="151"/>
      <c r="Q90" s="453"/>
      <c r="R90" s="453"/>
      <c r="S90" s="151"/>
      <c r="T90" s="126" t="e">
        <f>VLOOKUP($D90,RF_Req!$K$2:$L$11,2)</f>
        <v>#N/A</v>
      </c>
    </row>
    <row r="91" spans="1:20" x14ac:dyDescent="0.25">
      <c r="A91" s="125"/>
      <c r="B91" s="453"/>
      <c r="C91" s="453"/>
      <c r="D91" s="454"/>
      <c r="E91" s="456"/>
      <c r="F91" s="154" t="str">
        <f t="shared" si="2"/>
        <v/>
      </c>
      <c r="G91" s="148" t="str">
        <f>IF($D91="","",VLOOKUP($T91,Piezo_Req!$A$2:$H$2,3))</f>
        <v/>
      </c>
      <c r="H91" s="456"/>
      <c r="I91" s="147" t="str">
        <f t="shared" si="3"/>
        <v/>
      </c>
      <c r="J91" s="148" t="str">
        <f>IF(OR($D91="",$R91=""),"",VLOOKUP($T91,Piezo_Req!$A$2:$H$2,4))</f>
        <v/>
      </c>
      <c r="K91" s="147"/>
      <c r="L91" s="147"/>
      <c r="M91" s="148"/>
      <c r="N91" s="149"/>
      <c r="O91" s="150"/>
      <c r="P91" s="151"/>
      <c r="Q91" s="453"/>
      <c r="R91" s="453"/>
      <c r="S91" s="151"/>
      <c r="T91" s="126" t="e">
        <f>VLOOKUP($D91,RF_Req!$K$2:$L$11,2)</f>
        <v>#N/A</v>
      </c>
    </row>
    <row r="92" spans="1:20" x14ac:dyDescent="0.25">
      <c r="A92" s="125"/>
      <c r="B92" s="453"/>
      <c r="C92" s="453"/>
      <c r="D92" s="454"/>
      <c r="E92" s="456"/>
      <c r="F92" s="154" t="str">
        <f t="shared" si="2"/>
        <v/>
      </c>
      <c r="G92" s="148" t="str">
        <f>IF($D92="","",VLOOKUP($T92,Piezo_Req!$A$2:$H$2,3))</f>
        <v/>
      </c>
      <c r="H92" s="456"/>
      <c r="I92" s="147" t="str">
        <f t="shared" si="3"/>
        <v/>
      </c>
      <c r="J92" s="148" t="str">
        <f>IF(OR($D92="",$R92=""),"",VLOOKUP($T92,Piezo_Req!$A$2:$H$2,4))</f>
        <v/>
      </c>
      <c r="K92" s="147"/>
      <c r="L92" s="147"/>
      <c r="M92" s="148"/>
      <c r="N92" s="149"/>
      <c r="O92" s="150"/>
      <c r="P92" s="151"/>
      <c r="Q92" s="453"/>
      <c r="R92" s="453"/>
      <c r="S92" s="151"/>
      <c r="T92" s="126" t="e">
        <f>VLOOKUP($D92,RF_Req!$K$2:$L$11,2)</f>
        <v>#N/A</v>
      </c>
    </row>
    <row r="93" spans="1:20" x14ac:dyDescent="0.25">
      <c r="A93" s="125"/>
      <c r="B93" s="453"/>
      <c r="C93" s="453"/>
      <c r="D93" s="454"/>
      <c r="E93" s="456"/>
      <c r="F93" s="154" t="str">
        <f t="shared" si="2"/>
        <v/>
      </c>
      <c r="G93" s="148" t="str">
        <f>IF($D93="","",VLOOKUP($T93,Piezo_Req!$A$2:$H$2,3))</f>
        <v/>
      </c>
      <c r="H93" s="456"/>
      <c r="I93" s="147" t="str">
        <f t="shared" si="3"/>
        <v/>
      </c>
      <c r="J93" s="148" t="str">
        <f>IF(OR($D93="",$R93=""),"",VLOOKUP($T93,Piezo_Req!$A$2:$H$2,4))</f>
        <v/>
      </c>
      <c r="K93" s="147"/>
      <c r="L93" s="147"/>
      <c r="M93" s="148"/>
      <c r="N93" s="149"/>
      <c r="O93" s="150"/>
      <c r="P93" s="151"/>
      <c r="Q93" s="453"/>
      <c r="R93" s="453"/>
      <c r="S93" s="151"/>
      <c r="T93" s="126" t="e">
        <f>VLOOKUP($D93,RF_Req!$K$2:$L$11,2)</f>
        <v>#N/A</v>
      </c>
    </row>
    <row r="94" spans="1:20" x14ac:dyDescent="0.25">
      <c r="A94" s="125"/>
      <c r="B94" s="453"/>
      <c r="C94" s="453"/>
      <c r="D94" s="454"/>
      <c r="E94" s="456"/>
      <c r="F94" s="154" t="str">
        <f t="shared" si="2"/>
        <v/>
      </c>
      <c r="G94" s="148" t="str">
        <f>IF($D94="","",VLOOKUP($T94,Piezo_Req!$A$2:$H$2,3))</f>
        <v/>
      </c>
      <c r="H94" s="456"/>
      <c r="I94" s="147" t="str">
        <f t="shared" si="3"/>
        <v/>
      </c>
      <c r="J94" s="148" t="str">
        <f>IF(OR($D94="",$R94=""),"",VLOOKUP($T94,Piezo_Req!$A$2:$H$2,4))</f>
        <v/>
      </c>
      <c r="K94" s="147"/>
      <c r="L94" s="147"/>
      <c r="M94" s="148"/>
      <c r="N94" s="149"/>
      <c r="O94" s="150"/>
      <c r="P94" s="151"/>
      <c r="Q94" s="453"/>
      <c r="R94" s="453"/>
      <c r="S94" s="151"/>
      <c r="T94" s="126" t="e">
        <f>VLOOKUP($D94,RF_Req!$K$2:$L$11,2)</f>
        <v>#N/A</v>
      </c>
    </row>
    <row r="95" spans="1:20" x14ac:dyDescent="0.25">
      <c r="A95" s="125"/>
      <c r="B95" s="453"/>
      <c r="C95" s="453"/>
      <c r="D95" s="454"/>
      <c r="E95" s="456"/>
      <c r="F95" s="154" t="str">
        <f t="shared" si="2"/>
        <v/>
      </c>
      <c r="G95" s="148" t="str">
        <f>IF($D95="","",VLOOKUP($T95,Piezo_Req!$A$2:$H$2,3))</f>
        <v/>
      </c>
      <c r="H95" s="456"/>
      <c r="I95" s="147" t="str">
        <f t="shared" si="3"/>
        <v/>
      </c>
      <c r="J95" s="148" t="str">
        <f>IF(OR($D95="",$R95=""),"",VLOOKUP($T95,Piezo_Req!$A$2:$H$2,4))</f>
        <v/>
      </c>
      <c r="K95" s="147"/>
      <c r="L95" s="147"/>
      <c r="M95" s="148"/>
      <c r="N95" s="149"/>
      <c r="O95" s="150"/>
      <c r="P95" s="151"/>
      <c r="Q95" s="453"/>
      <c r="R95" s="453"/>
      <c r="S95" s="151"/>
      <c r="T95" s="126" t="e">
        <f>VLOOKUP($D95,RF_Req!$K$2:$L$11,2)</f>
        <v>#N/A</v>
      </c>
    </row>
    <row r="96" spans="1:20" x14ac:dyDescent="0.25">
      <c r="A96" s="125"/>
      <c r="B96" s="453"/>
      <c r="C96" s="453"/>
      <c r="D96" s="454"/>
      <c r="E96" s="456"/>
      <c r="F96" s="154" t="str">
        <f t="shared" si="2"/>
        <v/>
      </c>
      <c r="G96" s="148" t="str">
        <f>IF($D96="","",VLOOKUP($T96,Piezo_Req!$A$2:$H$2,3))</f>
        <v/>
      </c>
      <c r="H96" s="456"/>
      <c r="I96" s="147" t="str">
        <f t="shared" si="3"/>
        <v/>
      </c>
      <c r="J96" s="148" t="str">
        <f>IF(OR($D96="",$R96=""),"",VLOOKUP($T96,Piezo_Req!$A$2:$H$2,4))</f>
        <v/>
      </c>
      <c r="K96" s="147"/>
      <c r="L96" s="147"/>
      <c r="M96" s="148"/>
      <c r="N96" s="149"/>
      <c r="O96" s="150"/>
      <c r="P96" s="151"/>
      <c r="Q96" s="453"/>
      <c r="R96" s="453"/>
      <c r="S96" s="151"/>
      <c r="T96" s="126" t="e">
        <f>VLOOKUP($D96,RF_Req!$K$2:$L$11,2)</f>
        <v>#N/A</v>
      </c>
    </row>
    <row r="97" spans="1:20" x14ac:dyDescent="0.25">
      <c r="A97" s="125"/>
      <c r="B97" s="453"/>
      <c r="C97" s="453"/>
      <c r="D97" s="454"/>
      <c r="E97" s="456"/>
      <c r="F97" s="154" t="str">
        <f t="shared" si="2"/>
        <v/>
      </c>
      <c r="G97" s="148" t="str">
        <f>IF($D97="","",VLOOKUP($T97,Piezo_Req!$A$2:$H$2,3))</f>
        <v/>
      </c>
      <c r="H97" s="456"/>
      <c r="I97" s="147" t="str">
        <f t="shared" si="3"/>
        <v/>
      </c>
      <c r="J97" s="148" t="str">
        <f>IF(OR($D97="",$R97=""),"",VLOOKUP($T97,Piezo_Req!$A$2:$H$2,4))</f>
        <v/>
      </c>
      <c r="K97" s="147"/>
      <c r="L97" s="147"/>
      <c r="M97" s="148"/>
      <c r="N97" s="149"/>
      <c r="O97" s="150"/>
      <c r="P97" s="151"/>
      <c r="Q97" s="453"/>
      <c r="R97" s="453"/>
      <c r="S97" s="151"/>
      <c r="T97" s="126" t="e">
        <f>VLOOKUP($D97,RF_Req!$K$2:$L$11,2)</f>
        <v>#N/A</v>
      </c>
    </row>
    <row r="98" spans="1:20" x14ac:dyDescent="0.25">
      <c r="A98" s="125"/>
      <c r="B98" s="453"/>
      <c r="C98" s="453"/>
      <c r="D98" s="454"/>
      <c r="E98" s="456"/>
      <c r="F98" s="154" t="str">
        <f t="shared" si="2"/>
        <v/>
      </c>
      <c r="G98" s="148" t="str">
        <f>IF($D98="","",VLOOKUP($T98,Piezo_Req!$A$2:$H$2,3))</f>
        <v/>
      </c>
      <c r="H98" s="456"/>
      <c r="I98" s="147" t="str">
        <f t="shared" si="3"/>
        <v/>
      </c>
      <c r="J98" s="148" t="str">
        <f>IF(OR($D98="",$R98=""),"",VLOOKUP($T98,Piezo_Req!$A$2:$H$2,4))</f>
        <v/>
      </c>
      <c r="K98" s="147"/>
      <c r="L98" s="147"/>
      <c r="M98" s="148"/>
      <c r="N98" s="149"/>
      <c r="O98" s="150"/>
      <c r="P98" s="151"/>
      <c r="Q98" s="453"/>
      <c r="R98" s="453"/>
      <c r="S98" s="151"/>
      <c r="T98" s="126" t="e">
        <f>VLOOKUP($D98,RF_Req!$K$2:$L$11,2)</f>
        <v>#N/A</v>
      </c>
    </row>
    <row r="99" spans="1:20" x14ac:dyDescent="0.25">
      <c r="A99" s="125"/>
      <c r="B99" s="453"/>
      <c r="C99" s="453"/>
      <c r="D99" s="454"/>
      <c r="E99" s="456"/>
      <c r="F99" s="154" t="str">
        <f t="shared" si="2"/>
        <v/>
      </c>
      <c r="G99" s="148" t="str">
        <f>IF($D99="","",VLOOKUP($T99,Piezo_Req!$A$2:$H$2,3))</f>
        <v/>
      </c>
      <c r="H99" s="456"/>
      <c r="I99" s="147" t="str">
        <f t="shared" si="3"/>
        <v/>
      </c>
      <c r="J99" s="148" t="str">
        <f>IF(OR($D99="",$R99=""),"",VLOOKUP($T99,Piezo_Req!$A$2:$H$2,4))</f>
        <v/>
      </c>
      <c r="K99" s="147"/>
      <c r="L99" s="147"/>
      <c r="M99" s="148"/>
      <c r="N99" s="149"/>
      <c r="O99" s="150"/>
      <c r="P99" s="151"/>
      <c r="Q99" s="453"/>
      <c r="R99" s="453"/>
      <c r="S99" s="151"/>
      <c r="T99" s="126" t="e">
        <f>VLOOKUP($D99,RF_Req!$K$2:$L$11,2)</f>
        <v>#N/A</v>
      </c>
    </row>
    <row r="100" spans="1:20" x14ac:dyDescent="0.25">
      <c r="A100" s="125"/>
      <c r="B100" s="453"/>
      <c r="C100" s="453"/>
      <c r="D100" s="454"/>
      <c r="E100" s="456"/>
      <c r="F100" s="154" t="str">
        <f t="shared" si="2"/>
        <v/>
      </c>
      <c r="G100" s="148" t="str">
        <f>IF($D100="","",VLOOKUP($T100,Piezo_Req!$A$2:$H$2,3))</f>
        <v/>
      </c>
      <c r="H100" s="456"/>
      <c r="I100" s="147" t="str">
        <f t="shared" si="3"/>
        <v/>
      </c>
      <c r="J100" s="148" t="str">
        <f>IF(OR($D100="",$R100=""),"",VLOOKUP($T100,Piezo_Req!$A$2:$H$2,4))</f>
        <v/>
      </c>
      <c r="K100" s="147"/>
      <c r="L100" s="147"/>
      <c r="M100" s="148"/>
      <c r="N100" s="149"/>
      <c r="O100" s="150"/>
      <c r="P100" s="151"/>
      <c r="Q100" s="453"/>
      <c r="R100" s="453"/>
      <c r="S100" s="151"/>
      <c r="T100" s="126" t="e">
        <f>VLOOKUP($D100,RF_Req!$K$2:$L$11,2)</f>
        <v>#N/A</v>
      </c>
    </row>
    <row r="101" spans="1:20" x14ac:dyDescent="0.25">
      <c r="A101" s="125"/>
      <c r="B101" s="453"/>
      <c r="C101" s="453"/>
      <c r="D101" s="454"/>
      <c r="E101" s="456"/>
      <c r="F101" s="154" t="str">
        <f t="shared" si="2"/>
        <v/>
      </c>
      <c r="G101" s="148" t="str">
        <f>IF($D101="","",VLOOKUP($T101,Piezo_Req!$A$2:$H$2,3))</f>
        <v/>
      </c>
      <c r="H101" s="456"/>
      <c r="I101" s="147" t="str">
        <f t="shared" si="3"/>
        <v/>
      </c>
      <c r="J101" s="148" t="str">
        <f>IF(OR($D101="",$R101=""),"",VLOOKUP($T101,Piezo_Req!$A$2:$H$2,4))</f>
        <v/>
      </c>
      <c r="K101" s="147"/>
      <c r="L101" s="147"/>
      <c r="M101" s="148"/>
      <c r="N101" s="149"/>
      <c r="O101" s="150"/>
      <c r="P101" s="151"/>
      <c r="Q101" s="453"/>
      <c r="R101" s="453"/>
      <c r="S101" s="151"/>
      <c r="T101" s="126" t="e">
        <f>VLOOKUP($D101,RF_Req!$K$2:$L$11,2)</f>
        <v>#N/A</v>
      </c>
    </row>
    <row r="102" spans="1:20" x14ac:dyDescent="0.25">
      <c r="A102" s="125"/>
      <c r="B102" s="453"/>
      <c r="C102" s="453"/>
      <c r="D102" s="454"/>
      <c r="E102" s="456"/>
      <c r="F102" s="154" t="str">
        <f t="shared" si="2"/>
        <v/>
      </c>
      <c r="G102" s="148" t="str">
        <f>IF($D102="","",VLOOKUP($T102,Piezo_Req!$A$2:$H$2,3))</f>
        <v/>
      </c>
      <c r="H102" s="456"/>
      <c r="I102" s="147" t="str">
        <f t="shared" si="3"/>
        <v/>
      </c>
      <c r="J102" s="148" t="str">
        <f>IF(OR($D102="",$R102=""),"",VLOOKUP($T102,Piezo_Req!$A$2:$H$2,4))</f>
        <v/>
      </c>
      <c r="K102" s="147"/>
      <c r="L102" s="147"/>
      <c r="M102" s="148"/>
      <c r="N102" s="149"/>
      <c r="O102" s="150"/>
      <c r="P102" s="151"/>
      <c r="Q102" s="453"/>
      <c r="R102" s="453"/>
      <c r="S102" s="151"/>
      <c r="T102" s="126" t="e">
        <f>VLOOKUP($D102,RF_Req!$K$2:$L$11,2)</f>
        <v>#N/A</v>
      </c>
    </row>
    <row r="103" spans="1:20" x14ac:dyDescent="0.25">
      <c r="A103" s="125"/>
      <c r="B103" s="453"/>
      <c r="C103" s="453"/>
      <c r="D103" s="454"/>
      <c r="E103" s="456"/>
      <c r="F103" s="154" t="str">
        <f t="shared" si="2"/>
        <v/>
      </c>
      <c r="G103" s="148" t="str">
        <f>IF($D103="","",VLOOKUP($T103,Piezo_Req!$A$2:$H$2,3))</f>
        <v/>
      </c>
      <c r="H103" s="456"/>
      <c r="I103" s="147" t="str">
        <f t="shared" si="3"/>
        <v/>
      </c>
      <c r="J103" s="148" t="str">
        <f>IF(OR($D103="",$R103=""),"",VLOOKUP($T103,Piezo_Req!$A$2:$H$2,4))</f>
        <v/>
      </c>
      <c r="K103" s="147"/>
      <c r="L103" s="147"/>
      <c r="M103" s="148"/>
      <c r="N103" s="149"/>
      <c r="O103" s="150"/>
      <c r="P103" s="151"/>
      <c r="Q103" s="453"/>
      <c r="R103" s="453"/>
      <c r="S103" s="151"/>
      <c r="T103" s="126" t="e">
        <f>VLOOKUP($D103,RF_Req!$K$2:$L$11,2)</f>
        <v>#N/A</v>
      </c>
    </row>
    <row r="104" spans="1:20" x14ac:dyDescent="0.25">
      <c r="A104" s="125"/>
      <c r="B104" s="453"/>
      <c r="C104" s="453"/>
      <c r="D104" s="454"/>
      <c r="E104" s="456"/>
      <c r="F104" s="154" t="str">
        <f t="shared" si="2"/>
        <v/>
      </c>
      <c r="G104" s="148" t="str">
        <f>IF($D104="","",VLOOKUP($T104,Piezo_Req!$A$2:$H$2,3))</f>
        <v/>
      </c>
      <c r="H104" s="456"/>
      <c r="I104" s="147" t="str">
        <f t="shared" si="3"/>
        <v/>
      </c>
      <c r="J104" s="148" t="str">
        <f>IF(OR($D104="",$R104=""),"",VLOOKUP($T104,Piezo_Req!$A$2:$H$2,4))</f>
        <v/>
      </c>
      <c r="K104" s="147"/>
      <c r="L104" s="147"/>
      <c r="M104" s="148"/>
      <c r="N104" s="149"/>
      <c r="O104" s="150"/>
      <c r="P104" s="151"/>
      <c r="Q104" s="453"/>
      <c r="R104" s="453"/>
      <c r="S104" s="151"/>
      <c r="T104" s="126" t="e">
        <f>VLOOKUP($D104,RF_Req!$K$2:$L$11,2)</f>
        <v>#N/A</v>
      </c>
    </row>
    <row r="105" spans="1:20" x14ac:dyDescent="0.25">
      <c r="A105" s="125"/>
      <c r="B105" s="453"/>
      <c r="C105" s="453"/>
      <c r="D105" s="454"/>
      <c r="E105" s="456"/>
      <c r="F105" s="154" t="str">
        <f t="shared" si="2"/>
        <v/>
      </c>
      <c r="G105" s="148" t="str">
        <f>IF($D105="","",VLOOKUP($T105,Piezo_Req!$A$2:$H$2,3))</f>
        <v/>
      </c>
      <c r="H105" s="456"/>
      <c r="I105" s="147" t="str">
        <f t="shared" si="3"/>
        <v/>
      </c>
      <c r="J105" s="148" t="str">
        <f>IF(OR($D105="",$R105=""),"",VLOOKUP($T105,Piezo_Req!$A$2:$H$2,4))</f>
        <v/>
      </c>
      <c r="K105" s="147"/>
      <c r="L105" s="147"/>
      <c r="M105" s="148"/>
      <c r="N105" s="149"/>
      <c r="O105" s="150"/>
      <c r="P105" s="151"/>
      <c r="Q105" s="453"/>
      <c r="R105" s="453"/>
      <c r="S105" s="151"/>
      <c r="T105" s="126" t="e">
        <f>VLOOKUP($D105,RF_Req!$K$2:$L$11,2)</f>
        <v>#N/A</v>
      </c>
    </row>
    <row r="106" spans="1:20" x14ac:dyDescent="0.25">
      <c r="A106" s="125"/>
      <c r="B106" s="453"/>
      <c r="C106" s="453"/>
      <c r="D106" s="454"/>
      <c r="E106" s="456"/>
      <c r="F106" s="154" t="str">
        <f t="shared" si="2"/>
        <v/>
      </c>
      <c r="G106" s="148" t="str">
        <f>IF($D106="","",VLOOKUP($T106,Piezo_Req!$A$2:$H$2,3))</f>
        <v/>
      </c>
      <c r="H106" s="456"/>
      <c r="I106" s="147" t="str">
        <f t="shared" si="3"/>
        <v/>
      </c>
      <c r="J106" s="148" t="str">
        <f>IF(OR($D106="",$R106=""),"",VLOOKUP($T106,Piezo_Req!$A$2:$H$2,4))</f>
        <v/>
      </c>
      <c r="K106" s="147"/>
      <c r="L106" s="147"/>
      <c r="M106" s="148"/>
      <c r="N106" s="149"/>
      <c r="O106" s="150"/>
      <c r="P106" s="151"/>
      <c r="Q106" s="453"/>
      <c r="R106" s="453"/>
      <c r="S106" s="151"/>
      <c r="T106" s="126" t="e">
        <f>VLOOKUP($D106,RF_Req!$K$2:$L$11,2)</f>
        <v>#N/A</v>
      </c>
    </row>
    <row r="107" spans="1:20" x14ac:dyDescent="0.25">
      <c r="A107" s="125"/>
      <c r="B107" s="453"/>
      <c r="C107" s="453"/>
      <c r="D107" s="454"/>
      <c r="E107" s="456"/>
      <c r="F107" s="154" t="str">
        <f t="shared" si="2"/>
        <v/>
      </c>
      <c r="G107" s="148" t="str">
        <f>IF($D107="","",VLOOKUP($T107,Piezo_Req!$A$2:$H$2,3))</f>
        <v/>
      </c>
      <c r="H107" s="456"/>
      <c r="I107" s="147" t="str">
        <f t="shared" si="3"/>
        <v/>
      </c>
      <c r="J107" s="148" t="str">
        <f>IF(OR($D107="",$R107=""),"",VLOOKUP($T107,Piezo_Req!$A$2:$H$2,4))</f>
        <v/>
      </c>
      <c r="K107" s="147"/>
      <c r="L107" s="147"/>
      <c r="M107" s="148"/>
      <c r="N107" s="149"/>
      <c r="O107" s="150"/>
      <c r="P107" s="151"/>
      <c r="Q107" s="453"/>
      <c r="R107" s="453"/>
      <c r="S107" s="151"/>
      <c r="T107" s="126" t="e">
        <f>VLOOKUP($D107,RF_Req!$K$2:$L$11,2)</f>
        <v>#N/A</v>
      </c>
    </row>
    <row r="108" spans="1:20" x14ac:dyDescent="0.25">
      <c r="A108" s="125"/>
      <c r="B108" s="453"/>
      <c r="C108" s="453"/>
      <c r="D108" s="454"/>
      <c r="E108" s="456"/>
      <c r="F108" s="154" t="str">
        <f t="shared" si="2"/>
        <v/>
      </c>
      <c r="G108" s="148" t="str">
        <f>IF($D108="","",VLOOKUP($T108,Piezo_Req!$A$2:$H$2,3))</f>
        <v/>
      </c>
      <c r="H108" s="456"/>
      <c r="I108" s="147" t="str">
        <f t="shared" si="3"/>
        <v/>
      </c>
      <c r="J108" s="148" t="str">
        <f>IF(OR($D108="",$R108=""),"",VLOOKUP($T108,Piezo_Req!$A$2:$H$2,4))</f>
        <v/>
      </c>
      <c r="K108" s="147"/>
      <c r="L108" s="147"/>
      <c r="M108" s="148"/>
      <c r="N108" s="149"/>
      <c r="O108" s="150"/>
      <c r="P108" s="151"/>
      <c r="Q108" s="453"/>
      <c r="R108" s="453"/>
      <c r="S108" s="151"/>
      <c r="T108" s="126" t="e">
        <f>VLOOKUP($D108,RF_Req!$K$2:$L$11,2)</f>
        <v>#N/A</v>
      </c>
    </row>
    <row r="109" spans="1:20" x14ac:dyDescent="0.25">
      <c r="A109" s="125"/>
      <c r="B109" s="453"/>
      <c r="C109" s="453"/>
      <c r="D109" s="454"/>
      <c r="E109" s="456"/>
      <c r="F109" s="154" t="str">
        <f t="shared" si="2"/>
        <v/>
      </c>
      <c r="G109" s="148" t="str">
        <f>IF($D109="","",VLOOKUP($T109,Piezo_Req!$A$2:$H$2,3))</f>
        <v/>
      </c>
      <c r="H109" s="456"/>
      <c r="I109" s="147" t="str">
        <f t="shared" si="3"/>
        <v/>
      </c>
      <c r="J109" s="148" t="str">
        <f>IF(OR($D109="",$R109=""),"",VLOOKUP($T109,Piezo_Req!$A$2:$H$2,4))</f>
        <v/>
      </c>
      <c r="K109" s="147"/>
      <c r="L109" s="147"/>
      <c r="M109" s="148"/>
      <c r="N109" s="149"/>
      <c r="O109" s="150"/>
      <c r="P109" s="151"/>
      <c r="Q109" s="453"/>
      <c r="R109" s="453"/>
      <c r="S109" s="151"/>
      <c r="T109" s="126" t="e">
        <f>VLOOKUP($D109,RF_Req!$K$2:$L$11,2)</f>
        <v>#N/A</v>
      </c>
    </row>
    <row r="110" spans="1:20" x14ac:dyDescent="0.25">
      <c r="A110" s="125"/>
      <c r="B110" s="453"/>
      <c r="C110" s="453"/>
      <c r="D110" s="454"/>
      <c r="E110" s="456"/>
      <c r="F110" s="154" t="str">
        <f t="shared" si="2"/>
        <v/>
      </c>
      <c r="G110" s="148" t="str">
        <f>IF($D110="","",VLOOKUP($T110,Piezo_Req!$A$2:$H$2,3))</f>
        <v/>
      </c>
      <c r="H110" s="456"/>
      <c r="I110" s="147" t="str">
        <f t="shared" si="3"/>
        <v/>
      </c>
      <c r="J110" s="148" t="str">
        <f>IF(OR($D110="",$R110=""),"",VLOOKUP($T110,Piezo_Req!$A$2:$H$2,4))</f>
        <v/>
      </c>
      <c r="K110" s="147"/>
      <c r="L110" s="147"/>
      <c r="M110" s="148"/>
      <c r="N110" s="149"/>
      <c r="O110" s="150"/>
      <c r="P110" s="151"/>
      <c r="Q110" s="453"/>
      <c r="R110" s="453"/>
      <c r="S110" s="151"/>
      <c r="T110" s="126" t="e">
        <f>VLOOKUP($D110,RF_Req!$K$2:$L$11,2)</f>
        <v>#N/A</v>
      </c>
    </row>
    <row r="111" spans="1:20" x14ac:dyDescent="0.25">
      <c r="A111" s="125"/>
      <c r="B111" s="453"/>
      <c r="C111" s="453"/>
      <c r="D111" s="454"/>
      <c r="E111" s="456"/>
      <c r="F111" s="154" t="str">
        <f t="shared" si="2"/>
        <v/>
      </c>
      <c r="G111" s="148" t="str">
        <f>IF($D111="","",VLOOKUP($T111,Piezo_Req!$A$2:$H$2,3))</f>
        <v/>
      </c>
      <c r="H111" s="456"/>
      <c r="I111" s="147" t="str">
        <f t="shared" si="3"/>
        <v/>
      </c>
      <c r="J111" s="148" t="str">
        <f>IF(OR($D111="",$R111=""),"",VLOOKUP($T111,Piezo_Req!$A$2:$H$2,4))</f>
        <v/>
      </c>
      <c r="K111" s="147"/>
      <c r="L111" s="147"/>
      <c r="M111" s="148"/>
      <c r="N111" s="149"/>
      <c r="O111" s="150"/>
      <c r="P111" s="151"/>
      <c r="Q111" s="453"/>
      <c r="R111" s="453"/>
      <c r="S111" s="151"/>
      <c r="T111" s="126" t="e">
        <f>VLOOKUP($D111,RF_Req!$K$2:$L$11,2)</f>
        <v>#N/A</v>
      </c>
    </row>
    <row r="112" spans="1:20" x14ac:dyDescent="0.25">
      <c r="A112" s="125"/>
      <c r="B112" s="453"/>
      <c r="C112" s="453"/>
      <c r="D112" s="454"/>
      <c r="E112" s="456"/>
      <c r="F112" s="154" t="str">
        <f t="shared" si="2"/>
        <v/>
      </c>
      <c r="G112" s="148" t="str">
        <f>IF($D112="","",VLOOKUP($T112,Piezo_Req!$A$2:$H$2,3))</f>
        <v/>
      </c>
      <c r="H112" s="456"/>
      <c r="I112" s="147" t="str">
        <f t="shared" si="3"/>
        <v/>
      </c>
      <c r="J112" s="148" t="str">
        <f>IF(OR($D112="",$R112=""),"",VLOOKUP($T112,Piezo_Req!$A$2:$H$2,4))</f>
        <v/>
      </c>
      <c r="K112" s="147"/>
      <c r="L112" s="147"/>
      <c r="M112" s="148"/>
      <c r="N112" s="149"/>
      <c r="O112" s="150"/>
      <c r="P112" s="151"/>
      <c r="Q112" s="453"/>
      <c r="R112" s="453"/>
      <c r="S112" s="151"/>
      <c r="T112" s="126" t="e">
        <f>VLOOKUP($D112,RF_Req!$K$2:$L$11,2)</f>
        <v>#N/A</v>
      </c>
    </row>
    <row r="113" spans="1:20" x14ac:dyDescent="0.25">
      <c r="A113" s="125"/>
      <c r="B113" s="453"/>
      <c r="C113" s="453"/>
      <c r="D113" s="454"/>
      <c r="E113" s="456"/>
      <c r="F113" s="154" t="str">
        <f t="shared" si="2"/>
        <v/>
      </c>
      <c r="G113" s="148" t="str">
        <f>IF($D113="","",VLOOKUP($T113,Piezo_Req!$A$2:$H$2,3))</f>
        <v/>
      </c>
      <c r="H113" s="456"/>
      <c r="I113" s="147" t="str">
        <f t="shared" si="3"/>
        <v/>
      </c>
      <c r="J113" s="148" t="str">
        <f>IF(OR($D113="",$R113=""),"",VLOOKUP($T113,Piezo_Req!$A$2:$H$2,4))</f>
        <v/>
      </c>
      <c r="K113" s="147"/>
      <c r="L113" s="147"/>
      <c r="M113" s="148"/>
      <c r="N113" s="149"/>
      <c r="O113" s="150"/>
      <c r="P113" s="151"/>
      <c r="Q113" s="453"/>
      <c r="R113" s="453"/>
      <c r="S113" s="151"/>
      <c r="T113" s="126" t="e">
        <f>VLOOKUP($D113,RF_Req!$K$2:$L$11,2)</f>
        <v>#N/A</v>
      </c>
    </row>
    <row r="114" spans="1:20" x14ac:dyDescent="0.25">
      <c r="A114" s="125"/>
      <c r="B114" s="453"/>
      <c r="C114" s="453"/>
      <c r="D114" s="454"/>
      <c r="E114" s="456"/>
      <c r="F114" s="154" t="str">
        <f t="shared" si="2"/>
        <v/>
      </c>
      <c r="G114" s="148" t="str">
        <f>IF($D114="","",VLOOKUP($T114,Piezo_Req!$A$2:$H$2,3))</f>
        <v/>
      </c>
      <c r="H114" s="456"/>
      <c r="I114" s="147" t="str">
        <f t="shared" si="3"/>
        <v/>
      </c>
      <c r="J114" s="148" t="str">
        <f>IF(OR($D114="",$R114=""),"",VLOOKUP($T114,Piezo_Req!$A$2:$H$2,4))</f>
        <v/>
      </c>
      <c r="K114" s="147"/>
      <c r="L114" s="147"/>
      <c r="M114" s="148"/>
      <c r="N114" s="149"/>
      <c r="O114" s="150"/>
      <c r="P114" s="151"/>
      <c r="Q114" s="453"/>
      <c r="R114" s="453"/>
      <c r="S114" s="151"/>
      <c r="T114" s="126" t="e">
        <f>VLOOKUP($D114,RF_Req!$K$2:$L$11,2)</f>
        <v>#N/A</v>
      </c>
    </row>
    <row r="115" spans="1:20" x14ac:dyDescent="0.25">
      <c r="A115" s="125"/>
      <c r="B115" s="453"/>
      <c r="C115" s="453"/>
      <c r="D115" s="454"/>
      <c r="E115" s="456"/>
      <c r="F115" s="154" t="str">
        <f t="shared" si="2"/>
        <v/>
      </c>
      <c r="G115" s="148" t="str">
        <f>IF($D115="","",VLOOKUP($T115,Piezo_Req!$A$2:$H$2,3))</f>
        <v/>
      </c>
      <c r="H115" s="456"/>
      <c r="I115" s="147" t="str">
        <f t="shared" si="3"/>
        <v/>
      </c>
      <c r="J115" s="148" t="str">
        <f>IF(OR($D115="",$R115=""),"",VLOOKUP($T115,Piezo_Req!$A$2:$H$2,4))</f>
        <v/>
      </c>
      <c r="K115" s="147"/>
      <c r="L115" s="147"/>
      <c r="M115" s="148"/>
      <c r="N115" s="149"/>
      <c r="O115" s="150"/>
      <c r="P115" s="151"/>
      <c r="Q115" s="453"/>
      <c r="R115" s="453"/>
      <c r="S115" s="151"/>
      <c r="T115" s="126" t="e">
        <f>VLOOKUP($D115,RF_Req!$K$2:$L$11,2)</f>
        <v>#N/A</v>
      </c>
    </row>
    <row r="116" spans="1:20" x14ac:dyDescent="0.25">
      <c r="A116" s="125"/>
      <c r="B116" s="453"/>
      <c r="C116" s="453"/>
      <c r="D116" s="454"/>
      <c r="E116" s="456"/>
      <c r="F116" s="154" t="str">
        <f t="shared" si="2"/>
        <v/>
      </c>
      <c r="G116" s="148" t="str">
        <f>IF($D116="","",VLOOKUP($T116,Piezo_Req!$A$2:$H$2,3))</f>
        <v/>
      </c>
      <c r="H116" s="456"/>
      <c r="I116" s="147" t="str">
        <f t="shared" si="3"/>
        <v/>
      </c>
      <c r="J116" s="148" t="str">
        <f>IF(OR($D116="",$R116=""),"",VLOOKUP($T116,Piezo_Req!$A$2:$H$2,4))</f>
        <v/>
      </c>
      <c r="K116" s="147"/>
      <c r="L116" s="147"/>
      <c r="M116" s="148"/>
      <c r="N116" s="149"/>
      <c r="O116" s="150"/>
      <c r="P116" s="151"/>
      <c r="Q116" s="453"/>
      <c r="R116" s="453"/>
      <c r="S116" s="151"/>
      <c r="T116" s="126" t="e">
        <f>VLOOKUP($D116,RF_Req!$K$2:$L$11,2)</f>
        <v>#N/A</v>
      </c>
    </row>
    <row r="117" spans="1:20" x14ac:dyDescent="0.25">
      <c r="A117" s="125"/>
      <c r="B117" s="453"/>
      <c r="C117" s="453"/>
      <c r="D117" s="454"/>
      <c r="E117" s="456"/>
      <c r="F117" s="154" t="str">
        <f t="shared" si="2"/>
        <v/>
      </c>
      <c r="G117" s="148" t="str">
        <f>IF($D117="","",VLOOKUP($T117,Piezo_Req!$A$2:$H$2,3))</f>
        <v/>
      </c>
      <c r="H117" s="456"/>
      <c r="I117" s="147" t="str">
        <f t="shared" si="3"/>
        <v/>
      </c>
      <c r="J117" s="148" t="str">
        <f>IF(OR($D117="",$R117=""),"",VLOOKUP($T117,Piezo_Req!$A$2:$H$2,4))</f>
        <v/>
      </c>
      <c r="K117" s="147"/>
      <c r="L117" s="147"/>
      <c r="M117" s="148"/>
      <c r="N117" s="149"/>
      <c r="O117" s="150"/>
      <c r="P117" s="151"/>
      <c r="Q117" s="453"/>
      <c r="R117" s="453"/>
      <c r="S117" s="151"/>
      <c r="T117" s="126" t="e">
        <f>VLOOKUP($D117,RF_Req!$K$2:$L$11,2)</f>
        <v>#N/A</v>
      </c>
    </row>
    <row r="118" spans="1:20" x14ac:dyDescent="0.25">
      <c r="A118" s="125"/>
      <c r="B118" s="453"/>
      <c r="C118" s="453"/>
      <c r="D118" s="454"/>
      <c r="E118" s="456"/>
      <c r="F118" s="154" t="str">
        <f t="shared" si="2"/>
        <v/>
      </c>
      <c r="G118" s="148" t="str">
        <f>IF($D118="","",VLOOKUP($T118,Piezo_Req!$A$2:$H$2,3))</f>
        <v/>
      </c>
      <c r="H118" s="456"/>
      <c r="I118" s="147" t="str">
        <f t="shared" si="3"/>
        <v/>
      </c>
      <c r="J118" s="148" t="str">
        <f>IF(OR($D118="",$R118=""),"",VLOOKUP($T118,Piezo_Req!$A$2:$H$2,4))</f>
        <v/>
      </c>
      <c r="K118" s="147"/>
      <c r="L118" s="147"/>
      <c r="M118" s="148"/>
      <c r="N118" s="149"/>
      <c r="O118" s="150"/>
      <c r="P118" s="151"/>
      <c r="Q118" s="453"/>
      <c r="R118" s="453"/>
      <c r="S118" s="151"/>
      <c r="T118" s="126" t="e">
        <f>VLOOKUP($D118,RF_Req!$K$2:$L$11,2)</f>
        <v>#N/A</v>
      </c>
    </row>
    <row r="119" spans="1:20" x14ac:dyDescent="0.25">
      <c r="A119" s="125"/>
      <c r="B119" s="453"/>
      <c r="C119" s="453"/>
      <c r="D119" s="454"/>
      <c r="E119" s="456"/>
      <c r="F119" s="154" t="str">
        <f t="shared" si="2"/>
        <v/>
      </c>
      <c r="G119" s="148" t="str">
        <f>IF($D119="","",VLOOKUP($T119,Piezo_Req!$A$2:$H$2,3))</f>
        <v/>
      </c>
      <c r="H119" s="456"/>
      <c r="I119" s="147" t="str">
        <f t="shared" si="3"/>
        <v/>
      </c>
      <c r="J119" s="148" t="str">
        <f>IF(OR($D119="",$R119=""),"",VLOOKUP($T119,Piezo_Req!$A$2:$H$2,4))</f>
        <v/>
      </c>
      <c r="K119" s="147"/>
      <c r="L119" s="147"/>
      <c r="M119" s="148"/>
      <c r="N119" s="149"/>
      <c r="O119" s="150"/>
      <c r="P119" s="151"/>
      <c r="Q119" s="453"/>
      <c r="R119" s="453"/>
      <c r="S119" s="151"/>
      <c r="T119" s="126" t="e">
        <f>VLOOKUP($D119,RF_Req!$K$2:$L$11,2)</f>
        <v>#N/A</v>
      </c>
    </row>
    <row r="120" spans="1:20" x14ac:dyDescent="0.25">
      <c r="A120" s="125"/>
      <c r="B120" s="453"/>
      <c r="C120" s="453"/>
      <c r="D120" s="454"/>
      <c r="E120" s="456"/>
      <c r="F120" s="154" t="str">
        <f t="shared" si="2"/>
        <v/>
      </c>
      <c r="G120" s="148" t="str">
        <f>IF($D120="","",VLOOKUP($T120,Piezo_Req!$A$2:$H$2,3))</f>
        <v/>
      </c>
      <c r="H120" s="456"/>
      <c r="I120" s="147" t="str">
        <f t="shared" si="3"/>
        <v/>
      </c>
      <c r="J120" s="148" t="str">
        <f>IF(OR($D120="",$R120=""),"",VLOOKUP($T120,Piezo_Req!$A$2:$H$2,4))</f>
        <v/>
      </c>
      <c r="K120" s="147"/>
      <c r="L120" s="147"/>
      <c r="M120" s="148"/>
      <c r="N120" s="149"/>
      <c r="O120" s="150"/>
      <c r="P120" s="151"/>
      <c r="Q120" s="453"/>
      <c r="R120" s="453"/>
      <c r="S120" s="151"/>
      <c r="T120" s="126" t="e">
        <f>VLOOKUP($D120,RF_Req!$K$2:$L$11,2)</f>
        <v>#N/A</v>
      </c>
    </row>
    <row r="121" spans="1:20" x14ac:dyDescent="0.25">
      <c r="A121" s="125"/>
      <c r="B121" s="453"/>
      <c r="C121" s="453"/>
      <c r="D121" s="454"/>
      <c r="E121" s="456"/>
      <c r="F121" s="154" t="str">
        <f t="shared" si="2"/>
        <v/>
      </c>
      <c r="G121" s="148" t="str">
        <f>IF($D121="","",VLOOKUP($T121,Piezo_Req!$A$2:$H$2,3))</f>
        <v/>
      </c>
      <c r="H121" s="456"/>
      <c r="I121" s="147" t="str">
        <f t="shared" si="3"/>
        <v/>
      </c>
      <c r="J121" s="148" t="str">
        <f>IF(OR($D121="",$R121=""),"",VLOOKUP($T121,Piezo_Req!$A$2:$H$2,4))</f>
        <v/>
      </c>
      <c r="K121" s="147"/>
      <c r="L121" s="147"/>
      <c r="M121" s="148"/>
      <c r="N121" s="149"/>
      <c r="O121" s="150"/>
      <c r="P121" s="151"/>
      <c r="Q121" s="453"/>
      <c r="R121" s="453"/>
      <c r="S121" s="151"/>
      <c r="T121" s="126" t="e">
        <f>VLOOKUP($D121,RF_Req!$K$2:$L$11,2)</f>
        <v>#N/A</v>
      </c>
    </row>
    <row r="122" spans="1:20" x14ac:dyDescent="0.25">
      <c r="A122" s="125"/>
      <c r="B122" s="453"/>
      <c r="C122" s="453"/>
      <c r="D122" s="454"/>
      <c r="E122" s="456"/>
      <c r="F122" s="154" t="str">
        <f t="shared" si="2"/>
        <v/>
      </c>
      <c r="G122" s="148" t="str">
        <f>IF($D122="","",VLOOKUP($T122,Piezo_Req!$A$2:$H$2,3))</f>
        <v/>
      </c>
      <c r="H122" s="456"/>
      <c r="I122" s="147" t="str">
        <f t="shared" si="3"/>
        <v/>
      </c>
      <c r="J122" s="148" t="str">
        <f>IF(OR($D122="",$R122=""),"",VLOOKUP($T122,Piezo_Req!$A$2:$H$2,4))</f>
        <v/>
      </c>
      <c r="K122" s="147"/>
      <c r="L122" s="147"/>
      <c r="M122" s="148"/>
      <c r="N122" s="149"/>
      <c r="O122" s="150"/>
      <c r="P122" s="151"/>
      <c r="Q122" s="453"/>
      <c r="R122" s="453"/>
      <c r="S122" s="151"/>
      <c r="T122" s="126" t="e">
        <f>VLOOKUP($D122,RF_Req!$K$2:$L$11,2)</f>
        <v>#N/A</v>
      </c>
    </row>
    <row r="123" spans="1:20" x14ac:dyDescent="0.25">
      <c r="A123" s="125"/>
      <c r="B123" s="453"/>
      <c r="C123" s="453"/>
      <c r="D123" s="454"/>
      <c r="E123" s="456"/>
      <c r="F123" s="154" t="str">
        <f t="shared" si="2"/>
        <v/>
      </c>
      <c r="G123" s="148" t="str">
        <f>IF($D123="","",VLOOKUP($T123,Piezo_Req!$A$2:$H$2,3))</f>
        <v/>
      </c>
      <c r="H123" s="456"/>
      <c r="I123" s="147" t="str">
        <f t="shared" si="3"/>
        <v/>
      </c>
      <c r="J123" s="148" t="str">
        <f>IF(OR($D123="",$R123=""),"",VLOOKUP($T123,Piezo_Req!$A$2:$H$2,4))</f>
        <v/>
      </c>
      <c r="K123" s="147"/>
      <c r="L123" s="147"/>
      <c r="M123" s="148"/>
      <c r="N123" s="149"/>
      <c r="O123" s="150"/>
      <c r="P123" s="151"/>
      <c r="Q123" s="453"/>
      <c r="R123" s="453"/>
      <c r="S123" s="151"/>
      <c r="T123" s="126" t="e">
        <f>VLOOKUP($D123,RF_Req!$K$2:$L$11,2)</f>
        <v>#N/A</v>
      </c>
    </row>
    <row r="124" spans="1:20" x14ac:dyDescent="0.25">
      <c r="A124" s="125"/>
      <c r="B124" s="453"/>
      <c r="C124" s="453"/>
      <c r="D124" s="454"/>
      <c r="E124" s="456"/>
      <c r="F124" s="154" t="str">
        <f t="shared" si="2"/>
        <v/>
      </c>
      <c r="G124" s="148" t="str">
        <f>IF($D124="","",VLOOKUP($T124,Piezo_Req!$A$2:$H$2,3))</f>
        <v/>
      </c>
      <c r="H124" s="456"/>
      <c r="I124" s="147" t="str">
        <f t="shared" si="3"/>
        <v/>
      </c>
      <c r="J124" s="148" t="str">
        <f>IF(OR($D124="",$R124=""),"",VLOOKUP($T124,Piezo_Req!$A$2:$H$2,4))</f>
        <v/>
      </c>
      <c r="K124" s="147"/>
      <c r="L124" s="147"/>
      <c r="M124" s="148"/>
      <c r="N124" s="149"/>
      <c r="O124" s="150"/>
      <c r="P124" s="151"/>
      <c r="Q124" s="453"/>
      <c r="R124" s="453"/>
      <c r="S124" s="151"/>
      <c r="T124" s="126" t="e">
        <f>VLOOKUP($D124,RF_Req!$K$2:$L$11,2)</f>
        <v>#N/A</v>
      </c>
    </row>
    <row r="125" spans="1:20" x14ac:dyDescent="0.25">
      <c r="A125" s="125"/>
      <c r="B125" s="453"/>
      <c r="C125" s="453"/>
      <c r="D125" s="454"/>
      <c r="E125" s="456"/>
      <c r="F125" s="154" t="str">
        <f t="shared" si="2"/>
        <v/>
      </c>
      <c r="G125" s="148" t="str">
        <f>IF($D125="","",VLOOKUP($T125,Piezo_Req!$A$2:$H$2,3))</f>
        <v/>
      </c>
      <c r="H125" s="456"/>
      <c r="I125" s="147" t="str">
        <f t="shared" si="3"/>
        <v/>
      </c>
      <c r="J125" s="148" t="str">
        <f>IF(OR($D125="",$R125=""),"",VLOOKUP($T125,Piezo_Req!$A$2:$H$2,4))</f>
        <v/>
      </c>
      <c r="K125" s="147"/>
      <c r="L125" s="147"/>
      <c r="M125" s="148"/>
      <c r="N125" s="149"/>
      <c r="O125" s="150"/>
      <c r="P125" s="151"/>
      <c r="Q125" s="453"/>
      <c r="R125" s="453"/>
      <c r="S125" s="151"/>
      <c r="T125" s="126" t="e">
        <f>VLOOKUP($D125,RF_Req!$K$2:$L$11,2)</f>
        <v>#N/A</v>
      </c>
    </row>
    <row r="126" spans="1:20" x14ac:dyDescent="0.25">
      <c r="A126" s="125"/>
      <c r="B126" s="453"/>
      <c r="C126" s="453"/>
      <c r="D126" s="454"/>
      <c r="E126" s="456"/>
      <c r="F126" s="154" t="str">
        <f t="shared" si="2"/>
        <v/>
      </c>
      <c r="G126" s="148" t="str">
        <f>IF($D126="","",VLOOKUP($T126,Piezo_Req!$A$2:$H$2,3))</f>
        <v/>
      </c>
      <c r="H126" s="456"/>
      <c r="I126" s="147" t="str">
        <f t="shared" si="3"/>
        <v/>
      </c>
      <c r="J126" s="148" t="str">
        <f>IF(OR($D126="",$R126=""),"",VLOOKUP($T126,Piezo_Req!$A$2:$H$2,4))</f>
        <v/>
      </c>
      <c r="K126" s="147"/>
      <c r="L126" s="147"/>
      <c r="M126" s="148"/>
      <c r="N126" s="149"/>
      <c r="O126" s="150"/>
      <c r="P126" s="151"/>
      <c r="Q126" s="453"/>
      <c r="R126" s="453"/>
      <c r="S126" s="151"/>
      <c r="T126" s="126" t="e">
        <f>VLOOKUP($D126,RF_Req!$K$2:$L$11,2)</f>
        <v>#N/A</v>
      </c>
    </row>
    <row r="127" spans="1:20" x14ac:dyDescent="0.25">
      <c r="A127" s="125"/>
      <c r="B127" s="453"/>
      <c r="C127" s="453"/>
      <c r="D127" s="454"/>
      <c r="E127" s="456"/>
      <c r="F127" s="154" t="str">
        <f t="shared" si="2"/>
        <v/>
      </c>
      <c r="G127" s="148" t="str">
        <f>IF($D127="","",VLOOKUP($T127,Piezo_Req!$A$2:$H$2,3))</f>
        <v/>
      </c>
      <c r="H127" s="456"/>
      <c r="I127" s="147" t="str">
        <f t="shared" si="3"/>
        <v/>
      </c>
      <c r="J127" s="148" t="str">
        <f>IF(OR($D127="",$R127=""),"",VLOOKUP($T127,Piezo_Req!$A$2:$H$2,4))</f>
        <v/>
      </c>
      <c r="K127" s="147"/>
      <c r="L127" s="147"/>
      <c r="M127" s="148"/>
      <c r="N127" s="149"/>
      <c r="O127" s="150"/>
      <c r="P127" s="151"/>
      <c r="Q127" s="453"/>
      <c r="R127" s="453"/>
      <c r="S127" s="151"/>
      <c r="T127" s="126" t="e">
        <f>VLOOKUP($D127,RF_Req!$K$2:$L$11,2)</f>
        <v>#N/A</v>
      </c>
    </row>
    <row r="128" spans="1:20" x14ac:dyDescent="0.25">
      <c r="A128" s="125"/>
      <c r="B128" s="453"/>
      <c r="C128" s="453"/>
      <c r="D128" s="454"/>
      <c r="E128" s="456"/>
      <c r="F128" s="154" t="str">
        <f t="shared" si="2"/>
        <v/>
      </c>
      <c r="G128" s="148" t="str">
        <f>IF($D128="","",VLOOKUP($T128,Piezo_Req!$A$2:$H$2,3))</f>
        <v/>
      </c>
      <c r="H128" s="456"/>
      <c r="I128" s="147" t="str">
        <f t="shared" si="3"/>
        <v/>
      </c>
      <c r="J128" s="148" t="str">
        <f>IF(OR($D128="",$R128=""),"",VLOOKUP($T128,Piezo_Req!$A$2:$H$2,4))</f>
        <v/>
      </c>
      <c r="K128" s="147"/>
      <c r="L128" s="147"/>
      <c r="M128" s="148"/>
      <c r="N128" s="149"/>
      <c r="O128" s="150"/>
      <c r="P128" s="151"/>
      <c r="Q128" s="453"/>
      <c r="R128" s="453"/>
      <c r="S128" s="151"/>
      <c r="T128" s="126" t="e">
        <f>VLOOKUP($D128,RF_Req!$K$2:$L$11,2)</f>
        <v>#N/A</v>
      </c>
    </row>
    <row r="129" spans="1:20" x14ac:dyDescent="0.25">
      <c r="A129" s="125"/>
      <c r="B129" s="453"/>
      <c r="C129" s="453"/>
      <c r="D129" s="454"/>
      <c r="E129" s="456"/>
      <c r="F129" s="154" t="str">
        <f t="shared" si="2"/>
        <v/>
      </c>
      <c r="G129" s="148" t="str">
        <f>IF($D129="","",VLOOKUP($T129,Piezo_Req!$A$2:$H$2,3))</f>
        <v/>
      </c>
      <c r="H129" s="456"/>
      <c r="I129" s="147" t="str">
        <f t="shared" si="3"/>
        <v/>
      </c>
      <c r="J129" s="148" t="str">
        <f>IF(OR($D129="",$R129=""),"",VLOOKUP($T129,Piezo_Req!$A$2:$H$2,4))</f>
        <v/>
      </c>
      <c r="K129" s="147"/>
      <c r="L129" s="147"/>
      <c r="M129" s="148"/>
      <c r="N129" s="149"/>
      <c r="O129" s="150"/>
      <c r="P129" s="151"/>
      <c r="Q129" s="453"/>
      <c r="R129" s="453"/>
      <c r="S129" s="151"/>
      <c r="T129" s="126" t="e">
        <f>VLOOKUP($D129,RF_Req!$K$2:$L$11,2)</f>
        <v>#N/A</v>
      </c>
    </row>
    <row r="130" spans="1:20" x14ac:dyDescent="0.25">
      <c r="A130" s="125"/>
      <c r="B130" s="453"/>
      <c r="C130" s="453"/>
      <c r="D130" s="454"/>
      <c r="E130" s="456"/>
      <c r="F130" s="154" t="str">
        <f t="shared" si="2"/>
        <v/>
      </c>
      <c r="G130" s="148" t="str">
        <f>IF($D130="","",VLOOKUP($T130,Piezo_Req!$A$2:$H$2,3))</f>
        <v/>
      </c>
      <c r="H130" s="456"/>
      <c r="I130" s="147" t="str">
        <f t="shared" si="3"/>
        <v/>
      </c>
      <c r="J130" s="148" t="str">
        <f>IF(OR($D130="",$R130=""),"",VLOOKUP($T130,Piezo_Req!$A$2:$H$2,4))</f>
        <v/>
      </c>
      <c r="K130" s="147"/>
      <c r="L130" s="147"/>
      <c r="M130" s="148"/>
      <c r="N130" s="149"/>
      <c r="O130" s="150"/>
      <c r="P130" s="151"/>
      <c r="Q130" s="453"/>
      <c r="R130" s="453"/>
      <c r="S130" s="151"/>
      <c r="T130" s="126" t="e">
        <f>VLOOKUP($D130,RF_Req!$K$2:$L$11,2)</f>
        <v>#N/A</v>
      </c>
    </row>
    <row r="131" spans="1:20" x14ac:dyDescent="0.25">
      <c r="A131" s="125"/>
      <c r="B131" s="453"/>
      <c r="C131" s="453"/>
      <c r="D131" s="454"/>
      <c r="E131" s="456"/>
      <c r="F131" s="154" t="str">
        <f t="shared" si="2"/>
        <v/>
      </c>
      <c r="G131" s="148" t="str">
        <f>IF($D131="","",VLOOKUP($T131,Piezo_Req!$A$2:$H$2,3))</f>
        <v/>
      </c>
      <c r="H131" s="456"/>
      <c r="I131" s="147" t="str">
        <f t="shared" si="3"/>
        <v/>
      </c>
      <c r="J131" s="148" t="str">
        <f>IF(OR($D131="",$R131=""),"",VLOOKUP($T131,Piezo_Req!$A$2:$H$2,4))</f>
        <v/>
      </c>
      <c r="K131" s="147"/>
      <c r="L131" s="147"/>
      <c r="M131" s="148"/>
      <c r="N131" s="149"/>
      <c r="O131" s="150"/>
      <c r="P131" s="151"/>
      <c r="Q131" s="453"/>
      <c r="R131" s="453"/>
      <c r="S131" s="151"/>
      <c r="T131" s="126" t="e">
        <f>VLOOKUP($D131,RF_Req!$K$2:$L$11,2)</f>
        <v>#N/A</v>
      </c>
    </row>
    <row r="132" spans="1:20" x14ac:dyDescent="0.25">
      <c r="A132" s="125"/>
      <c r="B132" s="453"/>
      <c r="C132" s="453"/>
      <c r="D132" s="454"/>
      <c r="E132" s="456"/>
      <c r="F132" s="154" t="str">
        <f t="shared" si="2"/>
        <v/>
      </c>
      <c r="G132" s="148" t="str">
        <f>IF($D132="","",VLOOKUP($T132,Piezo_Req!$A$2:$H$2,3))</f>
        <v/>
      </c>
      <c r="H132" s="456"/>
      <c r="I132" s="147" t="str">
        <f t="shared" si="3"/>
        <v/>
      </c>
      <c r="J132" s="148" t="str">
        <f>IF(OR($D132="",$R132=""),"",VLOOKUP($T132,Piezo_Req!$A$2:$H$2,4))</f>
        <v/>
      </c>
      <c r="K132" s="147"/>
      <c r="L132" s="147"/>
      <c r="M132" s="148"/>
      <c r="N132" s="149"/>
      <c r="O132" s="150"/>
      <c r="P132" s="151"/>
      <c r="Q132" s="453"/>
      <c r="R132" s="453"/>
      <c r="S132" s="151"/>
      <c r="T132" s="126" t="e">
        <f>VLOOKUP($D132,RF_Req!$K$2:$L$11,2)</f>
        <v>#N/A</v>
      </c>
    </row>
    <row r="133" spans="1:20" x14ac:dyDescent="0.25">
      <c r="A133" s="125"/>
      <c r="B133" s="453"/>
      <c r="C133" s="453"/>
      <c r="D133" s="454"/>
      <c r="E133" s="456"/>
      <c r="F133" s="154" t="str">
        <f t="shared" si="2"/>
        <v/>
      </c>
      <c r="G133" s="148" t="str">
        <f>IF($D133="","",VLOOKUP($T133,Piezo_Req!$A$2:$H$2,3))</f>
        <v/>
      </c>
      <c r="H133" s="456"/>
      <c r="I133" s="147" t="str">
        <f t="shared" si="3"/>
        <v/>
      </c>
      <c r="J133" s="148" t="str">
        <f>IF(OR($D133="",$R133=""),"",VLOOKUP($T133,Piezo_Req!$A$2:$H$2,4))</f>
        <v/>
      </c>
      <c r="K133" s="147"/>
      <c r="L133" s="147"/>
      <c r="M133" s="148"/>
      <c r="N133" s="149"/>
      <c r="O133" s="150"/>
      <c r="P133" s="151"/>
      <c r="Q133" s="453"/>
      <c r="R133" s="453"/>
      <c r="S133" s="151"/>
      <c r="T133" s="126" t="e">
        <f>VLOOKUP($D133,RF_Req!$K$2:$L$11,2)</f>
        <v>#N/A</v>
      </c>
    </row>
    <row r="134" spans="1:20" x14ac:dyDescent="0.25">
      <c r="A134" s="125"/>
      <c r="B134" s="453"/>
      <c r="C134" s="453"/>
      <c r="D134" s="454"/>
      <c r="E134" s="456"/>
      <c r="F134" s="154" t="str">
        <f t="shared" si="2"/>
        <v/>
      </c>
      <c r="G134" s="148" t="str">
        <f>IF($D134="","",VLOOKUP($T134,Piezo_Req!$A$2:$H$2,3))</f>
        <v/>
      </c>
      <c r="H134" s="456"/>
      <c r="I134" s="147" t="str">
        <f t="shared" si="3"/>
        <v/>
      </c>
      <c r="J134" s="148" t="str">
        <f>IF(OR($D134="",$R134=""),"",VLOOKUP($T134,Piezo_Req!$A$2:$H$2,4))</f>
        <v/>
      </c>
      <c r="K134" s="147"/>
      <c r="L134" s="147"/>
      <c r="M134" s="148"/>
      <c r="N134" s="149"/>
      <c r="O134" s="150"/>
      <c r="P134" s="151"/>
      <c r="Q134" s="453"/>
      <c r="R134" s="453"/>
      <c r="S134" s="151"/>
      <c r="T134" s="126" t="e">
        <f>VLOOKUP($D134,RF_Req!$K$2:$L$11,2)</f>
        <v>#N/A</v>
      </c>
    </row>
    <row r="135" spans="1:20" x14ac:dyDescent="0.25">
      <c r="A135" s="125"/>
      <c r="B135" s="453"/>
      <c r="C135" s="453"/>
      <c r="D135" s="454"/>
      <c r="E135" s="456"/>
      <c r="F135" s="154" t="str">
        <f t="shared" si="2"/>
        <v/>
      </c>
      <c r="G135" s="148" t="str">
        <f>IF($D135="","",VLOOKUP($T135,Piezo_Req!$A$2:$H$2,3))</f>
        <v/>
      </c>
      <c r="H135" s="456"/>
      <c r="I135" s="147" t="str">
        <f t="shared" si="3"/>
        <v/>
      </c>
      <c r="J135" s="148" t="str">
        <f>IF(OR($D135="",$R135=""),"",VLOOKUP($T135,Piezo_Req!$A$2:$H$2,4))</f>
        <v/>
      </c>
      <c r="K135" s="147"/>
      <c r="L135" s="147"/>
      <c r="M135" s="148"/>
      <c r="N135" s="149"/>
      <c r="O135" s="150"/>
      <c r="P135" s="151"/>
      <c r="Q135" s="453"/>
      <c r="R135" s="453"/>
      <c r="S135" s="151"/>
      <c r="T135" s="126" t="e">
        <f>VLOOKUP($D135,RF_Req!$K$2:$L$11,2)</f>
        <v>#N/A</v>
      </c>
    </row>
    <row r="136" spans="1:20" x14ac:dyDescent="0.25">
      <c r="A136" s="125"/>
      <c r="B136" s="453"/>
      <c r="C136" s="453"/>
      <c r="D136" s="454"/>
      <c r="E136" s="456"/>
      <c r="F136" s="154" t="str">
        <f t="shared" si="2"/>
        <v/>
      </c>
      <c r="G136" s="148" t="str">
        <f>IF($D136="","",VLOOKUP($T136,Piezo_Req!$A$2:$H$2,3))</f>
        <v/>
      </c>
      <c r="H136" s="456"/>
      <c r="I136" s="147" t="str">
        <f t="shared" si="3"/>
        <v/>
      </c>
      <c r="J136" s="148" t="str">
        <f>IF(OR($D136="",$R136=""),"",VLOOKUP($T136,Piezo_Req!$A$2:$H$2,4))</f>
        <v/>
      </c>
      <c r="K136" s="147"/>
      <c r="L136" s="147"/>
      <c r="M136" s="148"/>
      <c r="N136" s="149"/>
      <c r="O136" s="150"/>
      <c r="P136" s="151"/>
      <c r="Q136" s="453"/>
      <c r="R136" s="453"/>
      <c r="S136" s="151"/>
      <c r="T136" s="126" t="e">
        <f>VLOOKUP($D136,RF_Req!$K$2:$L$11,2)</f>
        <v>#N/A</v>
      </c>
    </row>
    <row r="137" spans="1:20" x14ac:dyDescent="0.25">
      <c r="A137" s="125"/>
      <c r="B137" s="453"/>
      <c r="C137" s="453"/>
      <c r="D137" s="454"/>
      <c r="E137" s="456"/>
      <c r="F137" s="154" t="str">
        <f t="shared" si="2"/>
        <v/>
      </c>
      <c r="G137" s="148" t="str">
        <f>IF($D137="","",VLOOKUP($T137,Piezo_Req!$A$2:$H$2,3))</f>
        <v/>
      </c>
      <c r="H137" s="456"/>
      <c r="I137" s="147" t="str">
        <f t="shared" si="3"/>
        <v/>
      </c>
      <c r="J137" s="148" t="str">
        <f>IF(OR($D137="",$R137=""),"",VLOOKUP($T137,Piezo_Req!$A$2:$H$2,4))</f>
        <v/>
      </c>
      <c r="K137" s="147"/>
      <c r="L137" s="147"/>
      <c r="M137" s="148"/>
      <c r="N137" s="149"/>
      <c r="O137" s="150"/>
      <c r="P137" s="151"/>
      <c r="Q137" s="453"/>
      <c r="R137" s="453"/>
      <c r="S137" s="151"/>
      <c r="T137" s="126" t="e">
        <f>VLOOKUP($D137,RF_Req!$K$2:$L$11,2)</f>
        <v>#N/A</v>
      </c>
    </row>
    <row r="138" spans="1:20" x14ac:dyDescent="0.25">
      <c r="A138" s="125"/>
      <c r="B138" s="453"/>
      <c r="C138" s="453"/>
      <c r="D138" s="454"/>
      <c r="E138" s="456"/>
      <c r="F138" s="154" t="str">
        <f t="shared" si="2"/>
        <v/>
      </c>
      <c r="G138" s="148" t="str">
        <f>IF($D138="","",VLOOKUP($T138,Piezo_Req!$A$2:$H$2,3))</f>
        <v/>
      </c>
      <c r="H138" s="456"/>
      <c r="I138" s="147" t="str">
        <f t="shared" si="3"/>
        <v/>
      </c>
      <c r="J138" s="148" t="str">
        <f>IF(OR($D138="",$R138=""),"",VLOOKUP($T138,Piezo_Req!$A$2:$H$2,4))</f>
        <v/>
      </c>
      <c r="K138" s="147"/>
      <c r="L138" s="147"/>
      <c r="M138" s="148"/>
      <c r="N138" s="149"/>
      <c r="O138" s="150"/>
      <c r="P138" s="151"/>
      <c r="Q138" s="453"/>
      <c r="R138" s="453"/>
      <c r="S138" s="151"/>
      <c r="T138" s="126" t="e">
        <f>VLOOKUP($D138,RF_Req!$K$2:$L$11,2)</f>
        <v>#N/A</v>
      </c>
    </row>
    <row r="139" spans="1:20" x14ac:dyDescent="0.25">
      <c r="A139" s="125"/>
      <c r="B139" s="453"/>
      <c r="C139" s="453"/>
      <c r="D139" s="454"/>
      <c r="E139" s="456"/>
      <c r="F139" s="154" t="str">
        <f t="shared" si="2"/>
        <v/>
      </c>
      <c r="G139" s="148" t="str">
        <f>IF($D139="","",VLOOKUP($T139,Piezo_Req!$A$2:$H$2,3))</f>
        <v/>
      </c>
      <c r="H139" s="456"/>
      <c r="I139" s="147" t="str">
        <f t="shared" si="3"/>
        <v/>
      </c>
      <c r="J139" s="148" t="str">
        <f>IF(OR($D139="",$R139=""),"",VLOOKUP($T139,Piezo_Req!$A$2:$H$2,4))</f>
        <v/>
      </c>
      <c r="K139" s="147"/>
      <c r="L139" s="147"/>
      <c r="M139" s="148"/>
      <c r="N139" s="149"/>
      <c r="O139" s="150"/>
      <c r="P139" s="151"/>
      <c r="Q139" s="453"/>
      <c r="R139" s="453"/>
      <c r="S139" s="151"/>
      <c r="T139" s="126" t="e">
        <f>VLOOKUP($D139,RF_Req!$K$2:$L$11,2)</f>
        <v>#N/A</v>
      </c>
    </row>
    <row r="140" spans="1:20" x14ac:dyDescent="0.25">
      <c r="A140" s="125"/>
      <c r="B140" s="453"/>
      <c r="C140" s="453"/>
      <c r="D140" s="454"/>
      <c r="E140" s="456"/>
      <c r="F140" s="154" t="str">
        <f t="shared" si="2"/>
        <v/>
      </c>
      <c r="G140" s="148" t="str">
        <f>IF($D140="","",VLOOKUP($T140,Piezo_Req!$A$2:$H$2,3))</f>
        <v/>
      </c>
      <c r="H140" s="456"/>
      <c r="I140" s="147" t="str">
        <f t="shared" si="3"/>
        <v/>
      </c>
      <c r="J140" s="148" t="str">
        <f>IF(OR($D140="",$R140=""),"",VLOOKUP($T140,Piezo_Req!$A$2:$H$2,4))</f>
        <v/>
      </c>
      <c r="K140" s="147"/>
      <c r="L140" s="147"/>
      <c r="M140" s="148"/>
      <c r="N140" s="149"/>
      <c r="O140" s="150"/>
      <c r="P140" s="151"/>
      <c r="Q140" s="453"/>
      <c r="R140" s="453"/>
      <c r="S140" s="151"/>
      <c r="T140" s="126" t="e">
        <f>VLOOKUP($D140,RF_Req!$K$2:$L$11,2)</f>
        <v>#N/A</v>
      </c>
    </row>
    <row r="141" spans="1:20" x14ac:dyDescent="0.25">
      <c r="A141" s="125"/>
      <c r="B141" s="453"/>
      <c r="C141" s="453"/>
      <c r="D141" s="454"/>
      <c r="E141" s="456"/>
      <c r="F141" s="154" t="str">
        <f t="shared" si="2"/>
        <v/>
      </c>
      <c r="G141" s="148" t="str">
        <f>IF($D141="","",VLOOKUP($T141,Piezo_Req!$A$2:$H$2,3))</f>
        <v/>
      </c>
      <c r="H141" s="456"/>
      <c r="I141" s="147" t="str">
        <f t="shared" si="3"/>
        <v/>
      </c>
      <c r="J141" s="148" t="str">
        <f>IF(OR($D141="",$R141=""),"",VLOOKUP($T141,Piezo_Req!$A$2:$H$2,4))</f>
        <v/>
      </c>
      <c r="K141" s="147"/>
      <c r="L141" s="147"/>
      <c r="M141" s="148"/>
      <c r="N141" s="149"/>
      <c r="O141" s="150"/>
      <c r="P141" s="151"/>
      <c r="Q141" s="453"/>
      <c r="R141" s="453"/>
      <c r="S141" s="151"/>
      <c r="T141" s="126" t="e">
        <f>VLOOKUP($D141,RF_Req!$K$2:$L$11,2)</f>
        <v>#N/A</v>
      </c>
    </row>
    <row r="142" spans="1:20" x14ac:dyDescent="0.25">
      <c r="A142" s="125"/>
      <c r="B142" s="453"/>
      <c r="C142" s="453"/>
      <c r="D142" s="454"/>
      <c r="E142" s="456"/>
      <c r="F142" s="154" t="str">
        <f t="shared" si="2"/>
        <v/>
      </c>
      <c r="G142" s="148" t="str">
        <f>IF($D142="","",VLOOKUP($T142,Piezo_Req!$A$2:$H$2,3))</f>
        <v/>
      </c>
      <c r="H142" s="456"/>
      <c r="I142" s="147" t="str">
        <f t="shared" si="3"/>
        <v/>
      </c>
      <c r="J142" s="148" t="str">
        <f>IF(OR($D142="",$R142=""),"",VLOOKUP($T142,Piezo_Req!$A$2:$H$2,4))</f>
        <v/>
      </c>
      <c r="K142" s="147"/>
      <c r="L142" s="147"/>
      <c r="M142" s="148"/>
      <c r="N142" s="149"/>
      <c r="O142" s="150"/>
      <c r="P142" s="151"/>
      <c r="Q142" s="453"/>
      <c r="R142" s="453"/>
      <c r="S142" s="151"/>
      <c r="T142" s="126" t="e">
        <f>VLOOKUP($D142,RF_Req!$K$2:$L$11,2)</f>
        <v>#N/A</v>
      </c>
    </row>
    <row r="143" spans="1:20" x14ac:dyDescent="0.25">
      <c r="A143" s="125"/>
      <c r="B143" s="453"/>
      <c r="C143" s="453"/>
      <c r="D143" s="454"/>
      <c r="E143" s="456"/>
      <c r="F143" s="154" t="str">
        <f t="shared" si="2"/>
        <v/>
      </c>
      <c r="G143" s="148" t="str">
        <f>IF($D143="","",VLOOKUP($T143,Piezo_Req!$A$2:$H$2,3))</f>
        <v/>
      </c>
      <c r="H143" s="456"/>
      <c r="I143" s="147" t="str">
        <f t="shared" si="3"/>
        <v/>
      </c>
      <c r="J143" s="148" t="str">
        <f>IF(OR($D143="",$R143=""),"",VLOOKUP($T143,Piezo_Req!$A$2:$H$2,4))</f>
        <v/>
      </c>
      <c r="K143" s="147"/>
      <c r="L143" s="147"/>
      <c r="M143" s="148"/>
      <c r="N143" s="149"/>
      <c r="O143" s="150"/>
      <c r="P143" s="151"/>
      <c r="Q143" s="453"/>
      <c r="R143" s="453"/>
      <c r="S143" s="151"/>
      <c r="T143" s="126" t="e">
        <f>VLOOKUP($D143,RF_Req!$K$2:$L$11,2)</f>
        <v>#N/A</v>
      </c>
    </row>
    <row r="144" spans="1:20" x14ac:dyDescent="0.25">
      <c r="A144" s="125"/>
      <c r="B144" s="453"/>
      <c r="C144" s="453"/>
      <c r="D144" s="454"/>
      <c r="E144" s="456"/>
      <c r="F144" s="154" t="str">
        <f t="shared" si="2"/>
        <v/>
      </c>
      <c r="G144" s="148" t="str">
        <f>IF($D144="","",VLOOKUP($T144,Piezo_Req!$A$2:$H$2,3))</f>
        <v/>
      </c>
      <c r="H144" s="456"/>
      <c r="I144" s="147" t="str">
        <f t="shared" si="3"/>
        <v/>
      </c>
      <c r="J144" s="148" t="str">
        <f>IF(OR($D144="",$R144=""),"",VLOOKUP($T144,Piezo_Req!$A$2:$H$2,4))</f>
        <v/>
      </c>
      <c r="K144" s="147"/>
      <c r="L144" s="147"/>
      <c r="M144" s="148"/>
      <c r="N144" s="149"/>
      <c r="O144" s="150"/>
      <c r="P144" s="151"/>
      <c r="Q144" s="453"/>
      <c r="R144" s="453"/>
      <c r="S144" s="151"/>
      <c r="T144" s="126" t="e">
        <f>VLOOKUP($D144,RF_Req!$K$2:$L$11,2)</f>
        <v>#N/A</v>
      </c>
    </row>
    <row r="145" spans="1:20" x14ac:dyDescent="0.25">
      <c r="A145" s="125"/>
      <c r="B145" s="453"/>
      <c r="C145" s="453"/>
      <c r="D145" s="454"/>
      <c r="E145" s="456"/>
      <c r="F145" s="154" t="str">
        <f t="shared" ref="F145:F208" si="4">IF(OR($D145="",$Q145="",$G145=""),"",$Q145*$G145)</f>
        <v/>
      </c>
      <c r="G145" s="148" t="str">
        <f>IF($D145="","",VLOOKUP($T145,Piezo_Req!$A$2:$H$2,3))</f>
        <v/>
      </c>
      <c r="H145" s="456"/>
      <c r="I145" s="147" t="str">
        <f t="shared" ref="I145:I208" si="5">IF(OR($D145="",$R145="",$J145=""),"",$R145*$J145)</f>
        <v/>
      </c>
      <c r="J145" s="148" t="str">
        <f>IF(OR($D145="",$R145=""),"",VLOOKUP($T145,Piezo_Req!$A$2:$H$2,4))</f>
        <v/>
      </c>
      <c r="K145" s="147"/>
      <c r="L145" s="147"/>
      <c r="M145" s="148"/>
      <c r="N145" s="149"/>
      <c r="O145" s="150"/>
      <c r="P145" s="151"/>
      <c r="Q145" s="453"/>
      <c r="R145" s="453"/>
      <c r="S145" s="151"/>
      <c r="T145" s="126" t="e">
        <f>VLOOKUP($D145,RF_Req!$K$2:$L$11,2)</f>
        <v>#N/A</v>
      </c>
    </row>
    <row r="146" spans="1:20" x14ac:dyDescent="0.25">
      <c r="A146" s="125"/>
      <c r="B146" s="453"/>
      <c r="C146" s="453"/>
      <c r="D146" s="454"/>
      <c r="E146" s="456"/>
      <c r="F146" s="154" t="str">
        <f t="shared" si="4"/>
        <v/>
      </c>
      <c r="G146" s="148" t="str">
        <f>IF($D146="","",VLOOKUP($T146,Piezo_Req!$A$2:$H$2,3))</f>
        <v/>
      </c>
      <c r="H146" s="456"/>
      <c r="I146" s="147" t="str">
        <f t="shared" si="5"/>
        <v/>
      </c>
      <c r="J146" s="148" t="str">
        <f>IF(OR($D146="",$R146=""),"",VLOOKUP($T146,Piezo_Req!$A$2:$H$2,4))</f>
        <v/>
      </c>
      <c r="K146" s="147"/>
      <c r="L146" s="147"/>
      <c r="M146" s="148"/>
      <c r="N146" s="149"/>
      <c r="O146" s="150"/>
      <c r="P146" s="151"/>
      <c r="Q146" s="453"/>
      <c r="R146" s="453"/>
      <c r="S146" s="151"/>
      <c r="T146" s="126" t="e">
        <f>VLOOKUP($D146,RF_Req!$K$2:$L$11,2)</f>
        <v>#N/A</v>
      </c>
    </row>
    <row r="147" spans="1:20" x14ac:dyDescent="0.25">
      <c r="A147" s="125"/>
      <c r="B147" s="453"/>
      <c r="C147" s="453"/>
      <c r="D147" s="454"/>
      <c r="E147" s="456"/>
      <c r="F147" s="154" t="str">
        <f t="shared" si="4"/>
        <v/>
      </c>
      <c r="G147" s="148" t="str">
        <f>IF($D147="","",VLOOKUP($T147,Piezo_Req!$A$2:$H$2,3))</f>
        <v/>
      </c>
      <c r="H147" s="456"/>
      <c r="I147" s="147" t="str">
        <f t="shared" si="5"/>
        <v/>
      </c>
      <c r="J147" s="148" t="str">
        <f>IF(OR($D147="",$R147=""),"",VLOOKUP($T147,Piezo_Req!$A$2:$H$2,4))</f>
        <v/>
      </c>
      <c r="K147" s="147"/>
      <c r="L147" s="147"/>
      <c r="M147" s="148"/>
      <c r="N147" s="149"/>
      <c r="O147" s="150"/>
      <c r="P147" s="151"/>
      <c r="Q147" s="453"/>
      <c r="R147" s="453"/>
      <c r="S147" s="151"/>
      <c r="T147" s="126" t="e">
        <f>VLOOKUP($D147,RF_Req!$K$2:$L$11,2)</f>
        <v>#N/A</v>
      </c>
    </row>
    <row r="148" spans="1:20" x14ac:dyDescent="0.25">
      <c r="A148" s="125"/>
      <c r="B148" s="453"/>
      <c r="C148" s="453"/>
      <c r="D148" s="454"/>
      <c r="E148" s="456"/>
      <c r="F148" s="154" t="str">
        <f t="shared" si="4"/>
        <v/>
      </c>
      <c r="G148" s="148" t="str">
        <f>IF($D148="","",VLOOKUP($T148,Piezo_Req!$A$2:$H$2,3))</f>
        <v/>
      </c>
      <c r="H148" s="456"/>
      <c r="I148" s="147" t="str">
        <f t="shared" si="5"/>
        <v/>
      </c>
      <c r="J148" s="148" t="str">
        <f>IF(OR($D148="",$R148=""),"",VLOOKUP($T148,Piezo_Req!$A$2:$H$2,4))</f>
        <v/>
      </c>
      <c r="K148" s="147"/>
      <c r="L148" s="147"/>
      <c r="M148" s="148"/>
      <c r="N148" s="149"/>
      <c r="O148" s="150"/>
      <c r="P148" s="151"/>
      <c r="Q148" s="453"/>
      <c r="R148" s="453"/>
      <c r="S148" s="151"/>
      <c r="T148" s="126" t="e">
        <f>VLOOKUP($D148,RF_Req!$K$2:$L$11,2)</f>
        <v>#N/A</v>
      </c>
    </row>
    <row r="149" spans="1:20" x14ac:dyDescent="0.25">
      <c r="A149" s="125"/>
      <c r="B149" s="453"/>
      <c r="C149" s="453"/>
      <c r="D149" s="454"/>
      <c r="E149" s="456"/>
      <c r="F149" s="154" t="str">
        <f t="shared" si="4"/>
        <v/>
      </c>
      <c r="G149" s="148" t="str">
        <f>IF($D149="","",VLOOKUP($T149,Piezo_Req!$A$2:$H$2,3))</f>
        <v/>
      </c>
      <c r="H149" s="456"/>
      <c r="I149" s="147" t="str">
        <f t="shared" si="5"/>
        <v/>
      </c>
      <c r="J149" s="148" t="str">
        <f>IF(OR($D149="",$R149=""),"",VLOOKUP($T149,Piezo_Req!$A$2:$H$2,4))</f>
        <v/>
      </c>
      <c r="K149" s="147"/>
      <c r="L149" s="147"/>
      <c r="M149" s="148"/>
      <c r="N149" s="149"/>
      <c r="O149" s="150"/>
      <c r="P149" s="151"/>
      <c r="Q149" s="453"/>
      <c r="R149" s="453"/>
      <c r="S149" s="151"/>
      <c r="T149" s="126" t="e">
        <f>VLOOKUP($D149,RF_Req!$K$2:$L$11,2)</f>
        <v>#N/A</v>
      </c>
    </row>
    <row r="150" spans="1:20" x14ac:dyDescent="0.25">
      <c r="A150" s="125"/>
      <c r="B150" s="453"/>
      <c r="C150" s="453"/>
      <c r="D150" s="454"/>
      <c r="E150" s="456"/>
      <c r="F150" s="154" t="str">
        <f t="shared" si="4"/>
        <v/>
      </c>
      <c r="G150" s="148" t="str">
        <f>IF($D150="","",VLOOKUP($T150,Piezo_Req!$A$2:$H$2,3))</f>
        <v/>
      </c>
      <c r="H150" s="456"/>
      <c r="I150" s="147" t="str">
        <f t="shared" si="5"/>
        <v/>
      </c>
      <c r="J150" s="148" t="str">
        <f>IF(OR($D150="",$R150=""),"",VLOOKUP($T150,Piezo_Req!$A$2:$H$2,4))</f>
        <v/>
      </c>
      <c r="K150" s="147"/>
      <c r="L150" s="147"/>
      <c r="M150" s="148"/>
      <c r="N150" s="149"/>
      <c r="O150" s="150"/>
      <c r="P150" s="151"/>
      <c r="Q150" s="453"/>
      <c r="R150" s="453"/>
      <c r="S150" s="151"/>
      <c r="T150" s="126" t="e">
        <f>VLOOKUP($D150,RF_Req!$K$2:$L$11,2)</f>
        <v>#N/A</v>
      </c>
    </row>
    <row r="151" spans="1:20" x14ac:dyDescent="0.25">
      <c r="A151" s="125"/>
      <c r="B151" s="453"/>
      <c r="C151" s="453"/>
      <c r="D151" s="454"/>
      <c r="E151" s="456"/>
      <c r="F151" s="154" t="str">
        <f t="shared" si="4"/>
        <v/>
      </c>
      <c r="G151" s="148" t="str">
        <f>IF($D151="","",VLOOKUP($T151,Piezo_Req!$A$2:$H$2,3))</f>
        <v/>
      </c>
      <c r="H151" s="456"/>
      <c r="I151" s="147" t="str">
        <f t="shared" si="5"/>
        <v/>
      </c>
      <c r="J151" s="148" t="str">
        <f>IF(OR($D151="",$R151=""),"",VLOOKUP($T151,Piezo_Req!$A$2:$H$2,4))</f>
        <v/>
      </c>
      <c r="K151" s="147"/>
      <c r="L151" s="147"/>
      <c r="M151" s="148"/>
      <c r="N151" s="149"/>
      <c r="O151" s="150"/>
      <c r="P151" s="151"/>
      <c r="Q151" s="453"/>
      <c r="R151" s="453"/>
      <c r="S151" s="151"/>
      <c r="T151" s="126" t="e">
        <f>VLOOKUP($D151,RF_Req!$K$2:$L$11,2)</f>
        <v>#N/A</v>
      </c>
    </row>
    <row r="152" spans="1:20" x14ac:dyDescent="0.25">
      <c r="A152" s="125"/>
      <c r="B152" s="453"/>
      <c r="C152" s="453"/>
      <c r="D152" s="454"/>
      <c r="E152" s="456"/>
      <c r="F152" s="154" t="str">
        <f t="shared" si="4"/>
        <v/>
      </c>
      <c r="G152" s="148" t="str">
        <f>IF($D152="","",VLOOKUP($T152,Piezo_Req!$A$2:$H$2,3))</f>
        <v/>
      </c>
      <c r="H152" s="456"/>
      <c r="I152" s="147" t="str">
        <f t="shared" si="5"/>
        <v/>
      </c>
      <c r="J152" s="148" t="str">
        <f>IF(OR($D152="",$R152=""),"",VLOOKUP($T152,Piezo_Req!$A$2:$H$2,4))</f>
        <v/>
      </c>
      <c r="K152" s="147"/>
      <c r="L152" s="147"/>
      <c r="M152" s="148"/>
      <c r="N152" s="149"/>
      <c r="O152" s="150"/>
      <c r="P152" s="151"/>
      <c r="Q152" s="453"/>
      <c r="R152" s="453"/>
      <c r="S152" s="151"/>
      <c r="T152" s="126" t="e">
        <f>VLOOKUP($D152,RF_Req!$K$2:$L$11,2)</f>
        <v>#N/A</v>
      </c>
    </row>
    <row r="153" spans="1:20" x14ac:dyDescent="0.25">
      <c r="A153" s="125"/>
      <c r="B153" s="453"/>
      <c r="C153" s="453"/>
      <c r="D153" s="454"/>
      <c r="E153" s="456"/>
      <c r="F153" s="154" t="str">
        <f t="shared" si="4"/>
        <v/>
      </c>
      <c r="G153" s="148" t="str">
        <f>IF($D153="","",VLOOKUP($T153,Piezo_Req!$A$2:$H$2,3))</f>
        <v/>
      </c>
      <c r="H153" s="456"/>
      <c r="I153" s="147" t="str">
        <f t="shared" si="5"/>
        <v/>
      </c>
      <c r="J153" s="148" t="str">
        <f>IF(OR($D153="",$R153=""),"",VLOOKUP($T153,Piezo_Req!$A$2:$H$2,4))</f>
        <v/>
      </c>
      <c r="K153" s="147"/>
      <c r="L153" s="147"/>
      <c r="M153" s="148"/>
      <c r="N153" s="149"/>
      <c r="O153" s="150"/>
      <c r="P153" s="151"/>
      <c r="Q153" s="453"/>
      <c r="R153" s="453"/>
      <c r="S153" s="151"/>
      <c r="T153" s="126" t="e">
        <f>VLOOKUP($D153,RF_Req!$K$2:$L$11,2)</f>
        <v>#N/A</v>
      </c>
    </row>
    <row r="154" spans="1:20" x14ac:dyDescent="0.25">
      <c r="A154" s="125"/>
      <c r="B154" s="453"/>
      <c r="C154" s="453"/>
      <c r="D154" s="454"/>
      <c r="E154" s="456"/>
      <c r="F154" s="154" t="str">
        <f t="shared" si="4"/>
        <v/>
      </c>
      <c r="G154" s="148" t="str">
        <f>IF($D154="","",VLOOKUP($T154,Piezo_Req!$A$2:$H$2,3))</f>
        <v/>
      </c>
      <c r="H154" s="456"/>
      <c r="I154" s="147" t="str">
        <f t="shared" si="5"/>
        <v/>
      </c>
      <c r="J154" s="148" t="str">
        <f>IF(OR($D154="",$R154=""),"",VLOOKUP($T154,Piezo_Req!$A$2:$H$2,4))</f>
        <v/>
      </c>
      <c r="K154" s="147"/>
      <c r="L154" s="147"/>
      <c r="M154" s="148"/>
      <c r="N154" s="149"/>
      <c r="O154" s="150"/>
      <c r="P154" s="151"/>
      <c r="Q154" s="453"/>
      <c r="R154" s="453"/>
      <c r="S154" s="151"/>
      <c r="T154" s="126" t="e">
        <f>VLOOKUP($D154,RF_Req!$K$2:$L$11,2)</f>
        <v>#N/A</v>
      </c>
    </row>
    <row r="155" spans="1:20" x14ac:dyDescent="0.25">
      <c r="A155" s="125"/>
      <c r="B155" s="453"/>
      <c r="C155" s="453"/>
      <c r="D155" s="454"/>
      <c r="E155" s="456"/>
      <c r="F155" s="154" t="str">
        <f t="shared" si="4"/>
        <v/>
      </c>
      <c r="G155" s="148" t="str">
        <f>IF($D155="","",VLOOKUP($T155,Piezo_Req!$A$2:$H$2,3))</f>
        <v/>
      </c>
      <c r="H155" s="456"/>
      <c r="I155" s="147" t="str">
        <f t="shared" si="5"/>
        <v/>
      </c>
      <c r="J155" s="148" t="str">
        <f>IF(OR($D155="",$R155=""),"",VLOOKUP($T155,Piezo_Req!$A$2:$H$2,4))</f>
        <v/>
      </c>
      <c r="K155" s="147"/>
      <c r="L155" s="147"/>
      <c r="M155" s="148"/>
      <c r="N155" s="149"/>
      <c r="O155" s="150"/>
      <c r="P155" s="151"/>
      <c r="Q155" s="453"/>
      <c r="R155" s="453"/>
      <c r="S155" s="151"/>
      <c r="T155" s="126" t="e">
        <f>VLOOKUP($D155,RF_Req!$K$2:$L$11,2)</f>
        <v>#N/A</v>
      </c>
    </row>
    <row r="156" spans="1:20" x14ac:dyDescent="0.25">
      <c r="A156" s="125"/>
      <c r="B156" s="453"/>
      <c r="C156" s="453"/>
      <c r="D156" s="454"/>
      <c r="E156" s="456"/>
      <c r="F156" s="154" t="str">
        <f t="shared" si="4"/>
        <v/>
      </c>
      <c r="G156" s="148" t="str">
        <f>IF($D156="","",VLOOKUP($T156,Piezo_Req!$A$2:$H$2,3))</f>
        <v/>
      </c>
      <c r="H156" s="456"/>
      <c r="I156" s="147" t="str">
        <f t="shared" si="5"/>
        <v/>
      </c>
      <c r="J156" s="148" t="str">
        <f>IF(OR($D156="",$R156=""),"",VLOOKUP($T156,Piezo_Req!$A$2:$H$2,4))</f>
        <v/>
      </c>
      <c r="K156" s="147"/>
      <c r="L156" s="147"/>
      <c r="M156" s="148"/>
      <c r="N156" s="149"/>
      <c r="O156" s="150"/>
      <c r="P156" s="151"/>
      <c r="Q156" s="453"/>
      <c r="R156" s="453"/>
      <c r="S156" s="151"/>
      <c r="T156" s="126" t="e">
        <f>VLOOKUP($D156,RF_Req!$K$2:$L$11,2)</f>
        <v>#N/A</v>
      </c>
    </row>
    <row r="157" spans="1:20" x14ac:dyDescent="0.25">
      <c r="A157" s="125"/>
      <c r="B157" s="453"/>
      <c r="C157" s="453"/>
      <c r="D157" s="454"/>
      <c r="E157" s="456"/>
      <c r="F157" s="154" t="str">
        <f t="shared" si="4"/>
        <v/>
      </c>
      <c r="G157" s="148" t="str">
        <f>IF($D157="","",VLOOKUP($T157,Piezo_Req!$A$2:$H$2,3))</f>
        <v/>
      </c>
      <c r="H157" s="456"/>
      <c r="I157" s="147" t="str">
        <f t="shared" si="5"/>
        <v/>
      </c>
      <c r="J157" s="148" t="str">
        <f>IF(OR($D157="",$R157=""),"",VLOOKUP($T157,Piezo_Req!$A$2:$H$2,4))</f>
        <v/>
      </c>
      <c r="K157" s="147"/>
      <c r="L157" s="147"/>
      <c r="M157" s="148"/>
      <c r="N157" s="149"/>
      <c r="O157" s="150"/>
      <c r="P157" s="151"/>
      <c r="Q157" s="453"/>
      <c r="R157" s="453"/>
      <c r="S157" s="151"/>
      <c r="T157" s="126" t="e">
        <f>VLOOKUP($D157,RF_Req!$K$2:$L$11,2)</f>
        <v>#N/A</v>
      </c>
    </row>
    <row r="158" spans="1:20" x14ac:dyDescent="0.25">
      <c r="A158" s="125"/>
      <c r="B158" s="453"/>
      <c r="C158" s="453"/>
      <c r="D158" s="454"/>
      <c r="E158" s="456"/>
      <c r="F158" s="154" t="str">
        <f t="shared" si="4"/>
        <v/>
      </c>
      <c r="G158" s="148" t="str">
        <f>IF($D158="","",VLOOKUP($T158,Piezo_Req!$A$2:$H$2,3))</f>
        <v/>
      </c>
      <c r="H158" s="456"/>
      <c r="I158" s="147" t="str">
        <f t="shared" si="5"/>
        <v/>
      </c>
      <c r="J158" s="148" t="str">
        <f>IF(OR($D158="",$R158=""),"",VLOOKUP($T158,Piezo_Req!$A$2:$H$2,4))</f>
        <v/>
      </c>
      <c r="K158" s="147"/>
      <c r="L158" s="147"/>
      <c r="M158" s="148"/>
      <c r="N158" s="149"/>
      <c r="O158" s="150"/>
      <c r="P158" s="151"/>
      <c r="Q158" s="453"/>
      <c r="R158" s="453"/>
      <c r="S158" s="151"/>
      <c r="T158" s="126" t="e">
        <f>VLOOKUP($D158,RF_Req!$K$2:$L$11,2)</f>
        <v>#N/A</v>
      </c>
    </row>
    <row r="159" spans="1:20" x14ac:dyDescent="0.25">
      <c r="A159" s="125"/>
      <c r="B159" s="453"/>
      <c r="C159" s="453"/>
      <c r="D159" s="454"/>
      <c r="E159" s="456"/>
      <c r="F159" s="154" t="str">
        <f t="shared" si="4"/>
        <v/>
      </c>
      <c r="G159" s="148" t="str">
        <f>IF($D159="","",VLOOKUP($T159,Piezo_Req!$A$2:$H$2,3))</f>
        <v/>
      </c>
      <c r="H159" s="456"/>
      <c r="I159" s="147" t="str">
        <f t="shared" si="5"/>
        <v/>
      </c>
      <c r="J159" s="148" t="str">
        <f>IF(OR($D159="",$R159=""),"",VLOOKUP($T159,Piezo_Req!$A$2:$H$2,4))</f>
        <v/>
      </c>
      <c r="K159" s="147"/>
      <c r="L159" s="147"/>
      <c r="M159" s="148"/>
      <c r="N159" s="149"/>
      <c r="O159" s="150"/>
      <c r="P159" s="151"/>
      <c r="Q159" s="453"/>
      <c r="R159" s="453"/>
      <c r="S159" s="151"/>
      <c r="T159" s="126" t="e">
        <f>VLOOKUP($D159,RF_Req!$K$2:$L$11,2)</f>
        <v>#N/A</v>
      </c>
    </row>
    <row r="160" spans="1:20" x14ac:dyDescent="0.25">
      <c r="A160" s="125"/>
      <c r="B160" s="453"/>
      <c r="C160" s="453"/>
      <c r="D160" s="454"/>
      <c r="E160" s="456"/>
      <c r="F160" s="154" t="str">
        <f t="shared" si="4"/>
        <v/>
      </c>
      <c r="G160" s="148" t="str">
        <f>IF($D160="","",VLOOKUP($T160,Piezo_Req!$A$2:$H$2,3))</f>
        <v/>
      </c>
      <c r="H160" s="456"/>
      <c r="I160" s="147" t="str">
        <f t="shared" si="5"/>
        <v/>
      </c>
      <c r="J160" s="148" t="str">
        <f>IF(OR($D160="",$R160=""),"",VLOOKUP($T160,Piezo_Req!$A$2:$H$2,4))</f>
        <v/>
      </c>
      <c r="K160" s="147"/>
      <c r="L160" s="147"/>
      <c r="M160" s="148"/>
      <c r="N160" s="149"/>
      <c r="O160" s="150"/>
      <c r="P160" s="151"/>
      <c r="Q160" s="453"/>
      <c r="R160" s="453"/>
      <c r="S160" s="151"/>
      <c r="T160" s="126" t="e">
        <f>VLOOKUP($D160,RF_Req!$K$2:$L$11,2)</f>
        <v>#N/A</v>
      </c>
    </row>
    <row r="161" spans="1:20" x14ac:dyDescent="0.25">
      <c r="A161" s="125"/>
      <c r="B161" s="453"/>
      <c r="C161" s="453"/>
      <c r="D161" s="454"/>
      <c r="E161" s="456"/>
      <c r="F161" s="154" t="str">
        <f t="shared" si="4"/>
        <v/>
      </c>
      <c r="G161" s="148" t="str">
        <f>IF($D161="","",VLOOKUP($T161,Piezo_Req!$A$2:$H$2,3))</f>
        <v/>
      </c>
      <c r="H161" s="456"/>
      <c r="I161" s="147" t="str">
        <f t="shared" si="5"/>
        <v/>
      </c>
      <c r="J161" s="148" t="str">
        <f>IF(OR($D161="",$R161=""),"",VLOOKUP($T161,Piezo_Req!$A$2:$H$2,4))</f>
        <v/>
      </c>
      <c r="K161" s="147"/>
      <c r="L161" s="147"/>
      <c r="M161" s="148"/>
      <c r="N161" s="149"/>
      <c r="O161" s="150"/>
      <c r="P161" s="151"/>
      <c r="Q161" s="453"/>
      <c r="R161" s="453"/>
      <c r="S161" s="151"/>
      <c r="T161" s="126" t="e">
        <f>VLOOKUP($D161,RF_Req!$K$2:$L$11,2)</f>
        <v>#N/A</v>
      </c>
    </row>
    <row r="162" spans="1:20" x14ac:dyDescent="0.25">
      <c r="A162" s="125"/>
      <c r="B162" s="453"/>
      <c r="C162" s="453"/>
      <c r="D162" s="454"/>
      <c r="E162" s="456"/>
      <c r="F162" s="154" t="str">
        <f t="shared" si="4"/>
        <v/>
      </c>
      <c r="G162" s="148" t="str">
        <f>IF($D162="","",VLOOKUP($T162,Piezo_Req!$A$2:$H$2,3))</f>
        <v/>
      </c>
      <c r="H162" s="456"/>
      <c r="I162" s="147" t="str">
        <f t="shared" si="5"/>
        <v/>
      </c>
      <c r="J162" s="148" t="str">
        <f>IF(OR($D162="",$R162=""),"",VLOOKUP($T162,Piezo_Req!$A$2:$H$2,4))</f>
        <v/>
      </c>
      <c r="K162" s="147"/>
      <c r="L162" s="147"/>
      <c r="M162" s="148"/>
      <c r="N162" s="149"/>
      <c r="O162" s="150"/>
      <c r="P162" s="151"/>
      <c r="Q162" s="453"/>
      <c r="R162" s="453"/>
      <c r="S162" s="151"/>
      <c r="T162" s="126" t="e">
        <f>VLOOKUP($D162,RF_Req!$K$2:$L$11,2)</f>
        <v>#N/A</v>
      </c>
    </row>
    <row r="163" spans="1:20" x14ac:dyDescent="0.25">
      <c r="A163" s="125"/>
      <c r="B163" s="453"/>
      <c r="C163" s="453"/>
      <c r="D163" s="454"/>
      <c r="E163" s="456"/>
      <c r="F163" s="154" t="str">
        <f t="shared" si="4"/>
        <v/>
      </c>
      <c r="G163" s="148" t="str">
        <f>IF($D163="","",VLOOKUP($T163,Piezo_Req!$A$2:$H$2,3))</f>
        <v/>
      </c>
      <c r="H163" s="456"/>
      <c r="I163" s="147" t="str">
        <f t="shared" si="5"/>
        <v/>
      </c>
      <c r="J163" s="148" t="str">
        <f>IF(OR($D163="",$R163=""),"",VLOOKUP($T163,Piezo_Req!$A$2:$H$2,4))</f>
        <v/>
      </c>
      <c r="K163" s="147"/>
      <c r="L163" s="147"/>
      <c r="M163" s="148"/>
      <c r="N163" s="149"/>
      <c r="O163" s="150"/>
      <c r="P163" s="151"/>
      <c r="Q163" s="453"/>
      <c r="R163" s="453"/>
      <c r="S163" s="151"/>
      <c r="T163" s="126" t="e">
        <f>VLOOKUP($D163,RF_Req!$K$2:$L$11,2)</f>
        <v>#N/A</v>
      </c>
    </row>
    <row r="164" spans="1:20" x14ac:dyDescent="0.25">
      <c r="A164" s="125"/>
      <c r="B164" s="453"/>
      <c r="C164" s="453"/>
      <c r="D164" s="454"/>
      <c r="E164" s="456"/>
      <c r="F164" s="154" t="str">
        <f t="shared" si="4"/>
        <v/>
      </c>
      <c r="G164" s="148" t="str">
        <f>IF($D164="","",VLOOKUP($T164,Piezo_Req!$A$2:$H$2,3))</f>
        <v/>
      </c>
      <c r="H164" s="456"/>
      <c r="I164" s="147" t="str">
        <f t="shared" si="5"/>
        <v/>
      </c>
      <c r="J164" s="148" t="str">
        <f>IF(OR($D164="",$R164=""),"",VLOOKUP($T164,Piezo_Req!$A$2:$H$2,4))</f>
        <v/>
      </c>
      <c r="K164" s="147"/>
      <c r="L164" s="147"/>
      <c r="M164" s="148"/>
      <c r="N164" s="149"/>
      <c r="O164" s="150"/>
      <c r="P164" s="151"/>
      <c r="Q164" s="453"/>
      <c r="R164" s="453"/>
      <c r="S164" s="151"/>
      <c r="T164" s="126" t="e">
        <f>VLOOKUP($D164,RF_Req!$K$2:$L$11,2)</f>
        <v>#N/A</v>
      </c>
    </row>
    <row r="165" spans="1:20" x14ac:dyDescent="0.25">
      <c r="A165" s="125"/>
      <c r="B165" s="453"/>
      <c r="C165" s="453"/>
      <c r="D165" s="454"/>
      <c r="E165" s="456"/>
      <c r="F165" s="154" t="str">
        <f t="shared" si="4"/>
        <v/>
      </c>
      <c r="G165" s="148" t="str">
        <f>IF($D165="","",VLOOKUP($T165,Piezo_Req!$A$2:$H$2,3))</f>
        <v/>
      </c>
      <c r="H165" s="456"/>
      <c r="I165" s="147" t="str">
        <f t="shared" si="5"/>
        <v/>
      </c>
      <c r="J165" s="148" t="str">
        <f>IF(OR($D165="",$R165=""),"",VLOOKUP($T165,Piezo_Req!$A$2:$H$2,4))</f>
        <v/>
      </c>
      <c r="K165" s="147"/>
      <c r="L165" s="147"/>
      <c r="M165" s="148"/>
      <c r="N165" s="149"/>
      <c r="O165" s="150"/>
      <c r="P165" s="151"/>
      <c r="Q165" s="453"/>
      <c r="R165" s="453"/>
      <c r="S165" s="151"/>
      <c r="T165" s="126" t="e">
        <f>VLOOKUP($D165,RF_Req!$K$2:$L$11,2)</f>
        <v>#N/A</v>
      </c>
    </row>
    <row r="166" spans="1:20" x14ac:dyDescent="0.25">
      <c r="A166" s="125"/>
      <c r="B166" s="453"/>
      <c r="C166" s="453"/>
      <c r="D166" s="454"/>
      <c r="E166" s="456"/>
      <c r="F166" s="154" t="str">
        <f t="shared" si="4"/>
        <v/>
      </c>
      <c r="G166" s="148" t="str">
        <f>IF($D166="","",VLOOKUP($T166,Piezo_Req!$A$2:$H$2,3))</f>
        <v/>
      </c>
      <c r="H166" s="456"/>
      <c r="I166" s="147" t="str">
        <f t="shared" si="5"/>
        <v/>
      </c>
      <c r="J166" s="148" t="str">
        <f>IF(OR($D166="",$R166=""),"",VLOOKUP($T166,Piezo_Req!$A$2:$H$2,4))</f>
        <v/>
      </c>
      <c r="K166" s="147"/>
      <c r="L166" s="147"/>
      <c r="M166" s="148"/>
      <c r="N166" s="149"/>
      <c r="O166" s="150"/>
      <c r="P166" s="151"/>
      <c r="Q166" s="453"/>
      <c r="R166" s="453"/>
      <c r="S166" s="151"/>
      <c r="T166" s="126" t="e">
        <f>VLOOKUP($D166,RF_Req!$K$2:$L$11,2)</f>
        <v>#N/A</v>
      </c>
    </row>
    <row r="167" spans="1:20" x14ac:dyDescent="0.25">
      <c r="A167" s="125"/>
      <c r="B167" s="453"/>
      <c r="C167" s="453"/>
      <c r="D167" s="454"/>
      <c r="E167" s="456"/>
      <c r="F167" s="154" t="str">
        <f t="shared" si="4"/>
        <v/>
      </c>
      <c r="G167" s="148" t="str">
        <f>IF($D167="","",VLOOKUP($T167,Piezo_Req!$A$2:$H$2,3))</f>
        <v/>
      </c>
      <c r="H167" s="456"/>
      <c r="I167" s="147" t="str">
        <f t="shared" si="5"/>
        <v/>
      </c>
      <c r="J167" s="148" t="str">
        <f>IF(OR($D167="",$R167=""),"",VLOOKUP($T167,Piezo_Req!$A$2:$H$2,4))</f>
        <v/>
      </c>
      <c r="K167" s="147"/>
      <c r="L167" s="147"/>
      <c r="M167" s="148"/>
      <c r="N167" s="149"/>
      <c r="O167" s="150"/>
      <c r="P167" s="151"/>
      <c r="Q167" s="453"/>
      <c r="R167" s="453"/>
      <c r="S167" s="151"/>
      <c r="T167" s="126" t="e">
        <f>VLOOKUP($D167,RF_Req!$K$2:$L$11,2)</f>
        <v>#N/A</v>
      </c>
    </row>
    <row r="168" spans="1:20" x14ac:dyDescent="0.25">
      <c r="A168" s="125"/>
      <c r="B168" s="453"/>
      <c r="C168" s="453"/>
      <c r="D168" s="454"/>
      <c r="E168" s="456"/>
      <c r="F168" s="154" t="str">
        <f t="shared" si="4"/>
        <v/>
      </c>
      <c r="G168" s="148" t="str">
        <f>IF($D168="","",VLOOKUP($T168,Piezo_Req!$A$2:$H$2,3))</f>
        <v/>
      </c>
      <c r="H168" s="456"/>
      <c r="I168" s="147" t="str">
        <f t="shared" si="5"/>
        <v/>
      </c>
      <c r="J168" s="148" t="str">
        <f>IF(OR($D168="",$R168=""),"",VLOOKUP($T168,Piezo_Req!$A$2:$H$2,4))</f>
        <v/>
      </c>
      <c r="K168" s="147"/>
      <c r="L168" s="147"/>
      <c r="M168" s="148"/>
      <c r="N168" s="149"/>
      <c r="O168" s="150"/>
      <c r="P168" s="151"/>
      <c r="Q168" s="453"/>
      <c r="R168" s="453"/>
      <c r="S168" s="151"/>
      <c r="T168" s="126" t="e">
        <f>VLOOKUP($D168,RF_Req!$K$2:$L$11,2)</f>
        <v>#N/A</v>
      </c>
    </row>
    <row r="169" spans="1:20" x14ac:dyDescent="0.25">
      <c r="A169" s="125"/>
      <c r="B169" s="453"/>
      <c r="C169" s="453"/>
      <c r="D169" s="454"/>
      <c r="E169" s="456"/>
      <c r="F169" s="154" t="str">
        <f t="shared" si="4"/>
        <v/>
      </c>
      <c r="G169" s="148" t="str">
        <f>IF($D169="","",VLOOKUP($T169,Piezo_Req!$A$2:$H$2,3))</f>
        <v/>
      </c>
      <c r="H169" s="456"/>
      <c r="I169" s="147" t="str">
        <f t="shared" si="5"/>
        <v/>
      </c>
      <c r="J169" s="148" t="str">
        <f>IF(OR($D169="",$R169=""),"",VLOOKUP($T169,Piezo_Req!$A$2:$H$2,4))</f>
        <v/>
      </c>
      <c r="K169" s="147"/>
      <c r="L169" s="147"/>
      <c r="M169" s="148"/>
      <c r="N169" s="149"/>
      <c r="O169" s="150"/>
      <c r="P169" s="151"/>
      <c r="Q169" s="453"/>
      <c r="R169" s="453"/>
      <c r="S169" s="151"/>
      <c r="T169" s="126" t="e">
        <f>VLOOKUP($D169,RF_Req!$K$2:$L$11,2)</f>
        <v>#N/A</v>
      </c>
    </row>
    <row r="170" spans="1:20" x14ac:dyDescent="0.25">
      <c r="A170" s="125"/>
      <c r="B170" s="453"/>
      <c r="C170" s="453"/>
      <c r="D170" s="454"/>
      <c r="E170" s="456"/>
      <c r="F170" s="154" t="str">
        <f t="shared" si="4"/>
        <v/>
      </c>
      <c r="G170" s="148" t="str">
        <f>IF($D170="","",VLOOKUP($T170,Piezo_Req!$A$2:$H$2,3))</f>
        <v/>
      </c>
      <c r="H170" s="456"/>
      <c r="I170" s="147" t="str">
        <f t="shared" si="5"/>
        <v/>
      </c>
      <c r="J170" s="148" t="str">
        <f>IF(OR($D170="",$R170=""),"",VLOOKUP($T170,Piezo_Req!$A$2:$H$2,4))</f>
        <v/>
      </c>
      <c r="K170" s="147"/>
      <c r="L170" s="147"/>
      <c r="M170" s="148"/>
      <c r="N170" s="149"/>
      <c r="O170" s="150"/>
      <c r="P170" s="151"/>
      <c r="Q170" s="453"/>
      <c r="R170" s="453"/>
      <c r="S170" s="151"/>
      <c r="T170" s="126" t="e">
        <f>VLOOKUP($D170,RF_Req!$K$2:$L$11,2)</f>
        <v>#N/A</v>
      </c>
    </row>
    <row r="171" spans="1:20" x14ac:dyDescent="0.25">
      <c r="A171" s="125"/>
      <c r="B171" s="453"/>
      <c r="C171" s="453"/>
      <c r="D171" s="454"/>
      <c r="E171" s="456"/>
      <c r="F171" s="154" t="str">
        <f t="shared" si="4"/>
        <v/>
      </c>
      <c r="G171" s="148" t="str">
        <f>IF($D171="","",VLOOKUP($T171,Piezo_Req!$A$2:$H$2,3))</f>
        <v/>
      </c>
      <c r="H171" s="456"/>
      <c r="I171" s="147" t="str">
        <f t="shared" si="5"/>
        <v/>
      </c>
      <c r="J171" s="148" t="str">
        <f>IF(OR($D171="",$R171=""),"",VLOOKUP($T171,Piezo_Req!$A$2:$H$2,4))</f>
        <v/>
      </c>
      <c r="K171" s="147"/>
      <c r="L171" s="147"/>
      <c r="M171" s="148"/>
      <c r="N171" s="149"/>
      <c r="O171" s="150"/>
      <c r="P171" s="151"/>
      <c r="Q171" s="453"/>
      <c r="R171" s="453"/>
      <c r="S171" s="151"/>
      <c r="T171" s="126" t="e">
        <f>VLOOKUP($D171,RF_Req!$K$2:$L$11,2)</f>
        <v>#N/A</v>
      </c>
    </row>
    <row r="172" spans="1:20" x14ac:dyDescent="0.25">
      <c r="A172" s="125"/>
      <c r="B172" s="453"/>
      <c r="C172" s="453"/>
      <c r="D172" s="454"/>
      <c r="E172" s="456"/>
      <c r="F172" s="154" t="str">
        <f t="shared" si="4"/>
        <v/>
      </c>
      <c r="G172" s="148" t="str">
        <f>IF($D172="","",VLOOKUP($T172,Piezo_Req!$A$2:$H$2,3))</f>
        <v/>
      </c>
      <c r="H172" s="456"/>
      <c r="I172" s="147" t="str">
        <f t="shared" si="5"/>
        <v/>
      </c>
      <c r="J172" s="148" t="str">
        <f>IF(OR($D172="",$R172=""),"",VLOOKUP($T172,Piezo_Req!$A$2:$H$2,4))</f>
        <v/>
      </c>
      <c r="K172" s="147"/>
      <c r="L172" s="147"/>
      <c r="M172" s="148"/>
      <c r="N172" s="149"/>
      <c r="O172" s="150"/>
      <c r="P172" s="151"/>
      <c r="Q172" s="453"/>
      <c r="R172" s="453"/>
      <c r="S172" s="151"/>
      <c r="T172" s="126" t="e">
        <f>VLOOKUP($D172,RF_Req!$K$2:$L$11,2)</f>
        <v>#N/A</v>
      </c>
    </row>
    <row r="173" spans="1:20" x14ac:dyDescent="0.25">
      <c r="A173" s="125"/>
      <c r="B173" s="453"/>
      <c r="C173" s="453"/>
      <c r="D173" s="454"/>
      <c r="E173" s="456"/>
      <c r="F173" s="154" t="str">
        <f t="shared" si="4"/>
        <v/>
      </c>
      <c r="G173" s="148" t="str">
        <f>IF($D173="","",VLOOKUP($T173,Piezo_Req!$A$2:$H$2,3))</f>
        <v/>
      </c>
      <c r="H173" s="456"/>
      <c r="I173" s="147" t="str">
        <f t="shared" si="5"/>
        <v/>
      </c>
      <c r="J173" s="148" t="str">
        <f>IF(OR($D173="",$R173=""),"",VLOOKUP($T173,Piezo_Req!$A$2:$H$2,4))</f>
        <v/>
      </c>
      <c r="K173" s="147"/>
      <c r="L173" s="147"/>
      <c r="M173" s="148"/>
      <c r="N173" s="149"/>
      <c r="O173" s="150"/>
      <c r="P173" s="151"/>
      <c r="Q173" s="453"/>
      <c r="R173" s="453"/>
      <c r="S173" s="151"/>
      <c r="T173" s="126" t="e">
        <f>VLOOKUP($D173,RF_Req!$K$2:$L$11,2)</f>
        <v>#N/A</v>
      </c>
    </row>
    <row r="174" spans="1:20" x14ac:dyDescent="0.25">
      <c r="A174" s="125"/>
      <c r="B174" s="453"/>
      <c r="C174" s="453"/>
      <c r="D174" s="454"/>
      <c r="E174" s="456"/>
      <c r="F174" s="154" t="str">
        <f t="shared" si="4"/>
        <v/>
      </c>
      <c r="G174" s="148" t="str">
        <f>IF($D174="","",VLOOKUP($T174,Piezo_Req!$A$2:$H$2,3))</f>
        <v/>
      </c>
      <c r="H174" s="456"/>
      <c r="I174" s="147" t="str">
        <f t="shared" si="5"/>
        <v/>
      </c>
      <c r="J174" s="148" t="str">
        <f>IF(OR($D174="",$R174=""),"",VLOOKUP($T174,Piezo_Req!$A$2:$H$2,4))</f>
        <v/>
      </c>
      <c r="K174" s="147"/>
      <c r="L174" s="147"/>
      <c r="M174" s="148"/>
      <c r="N174" s="149"/>
      <c r="O174" s="150"/>
      <c r="P174" s="151"/>
      <c r="Q174" s="453"/>
      <c r="R174" s="453"/>
      <c r="S174" s="151"/>
      <c r="T174" s="126" t="e">
        <f>VLOOKUP($D174,RF_Req!$K$2:$L$11,2)</f>
        <v>#N/A</v>
      </c>
    </row>
    <row r="175" spans="1:20" x14ac:dyDescent="0.25">
      <c r="A175" s="125"/>
      <c r="B175" s="453"/>
      <c r="C175" s="453"/>
      <c r="D175" s="454"/>
      <c r="E175" s="456"/>
      <c r="F175" s="154" t="str">
        <f t="shared" si="4"/>
        <v/>
      </c>
      <c r="G175" s="148" t="str">
        <f>IF($D175="","",VLOOKUP($T175,Piezo_Req!$A$2:$H$2,3))</f>
        <v/>
      </c>
      <c r="H175" s="456"/>
      <c r="I175" s="147" t="str">
        <f t="shared" si="5"/>
        <v/>
      </c>
      <c r="J175" s="148" t="str">
        <f>IF(OR($D175="",$R175=""),"",VLOOKUP($T175,Piezo_Req!$A$2:$H$2,4))</f>
        <v/>
      </c>
      <c r="K175" s="147"/>
      <c r="L175" s="147"/>
      <c r="M175" s="148"/>
      <c r="N175" s="149"/>
      <c r="O175" s="150"/>
      <c r="P175" s="151"/>
      <c r="Q175" s="453"/>
      <c r="R175" s="453"/>
      <c r="S175" s="151"/>
      <c r="T175" s="126" t="e">
        <f>VLOOKUP($D175,RF_Req!$K$2:$L$11,2)</f>
        <v>#N/A</v>
      </c>
    </row>
    <row r="176" spans="1:20" x14ac:dyDescent="0.25">
      <c r="A176" s="125"/>
      <c r="B176" s="453"/>
      <c r="C176" s="453"/>
      <c r="D176" s="454"/>
      <c r="E176" s="456"/>
      <c r="F176" s="154" t="str">
        <f t="shared" si="4"/>
        <v/>
      </c>
      <c r="G176" s="148" t="str">
        <f>IF($D176="","",VLOOKUP($T176,Piezo_Req!$A$2:$H$2,3))</f>
        <v/>
      </c>
      <c r="H176" s="456"/>
      <c r="I176" s="147" t="str">
        <f t="shared" si="5"/>
        <v/>
      </c>
      <c r="J176" s="148" t="str">
        <f>IF(OR($D176="",$R176=""),"",VLOOKUP($T176,Piezo_Req!$A$2:$H$2,4))</f>
        <v/>
      </c>
      <c r="K176" s="147"/>
      <c r="L176" s="147"/>
      <c r="M176" s="148"/>
      <c r="N176" s="149"/>
      <c r="O176" s="150"/>
      <c r="P176" s="151"/>
      <c r="Q176" s="453"/>
      <c r="R176" s="453"/>
      <c r="S176" s="151"/>
      <c r="T176" s="126" t="e">
        <f>VLOOKUP($D176,RF_Req!$K$2:$L$11,2)</f>
        <v>#N/A</v>
      </c>
    </row>
    <row r="177" spans="1:20" x14ac:dyDescent="0.25">
      <c r="A177" s="125"/>
      <c r="B177" s="453"/>
      <c r="C177" s="453"/>
      <c r="D177" s="454"/>
      <c r="E177" s="456"/>
      <c r="F177" s="154" t="str">
        <f t="shared" si="4"/>
        <v/>
      </c>
      <c r="G177" s="148" t="str">
        <f>IF($D177="","",VLOOKUP($T177,Piezo_Req!$A$2:$H$2,3))</f>
        <v/>
      </c>
      <c r="H177" s="456"/>
      <c r="I177" s="147" t="str">
        <f t="shared" si="5"/>
        <v/>
      </c>
      <c r="J177" s="148" t="str">
        <f>IF(OR($D177="",$R177=""),"",VLOOKUP($T177,Piezo_Req!$A$2:$H$2,4))</f>
        <v/>
      </c>
      <c r="K177" s="147"/>
      <c r="L177" s="147"/>
      <c r="M177" s="148"/>
      <c r="N177" s="149"/>
      <c r="O177" s="150"/>
      <c r="P177" s="151"/>
      <c r="Q177" s="453"/>
      <c r="R177" s="453"/>
      <c r="S177" s="151"/>
      <c r="T177" s="126" t="e">
        <f>VLOOKUP($D177,RF_Req!$K$2:$L$11,2)</f>
        <v>#N/A</v>
      </c>
    </row>
    <row r="178" spans="1:20" x14ac:dyDescent="0.25">
      <c r="A178" s="125"/>
      <c r="B178" s="453"/>
      <c r="C178" s="453"/>
      <c r="D178" s="454"/>
      <c r="E178" s="456"/>
      <c r="F178" s="154" t="str">
        <f t="shared" si="4"/>
        <v/>
      </c>
      <c r="G178" s="148" t="str">
        <f>IF($D178="","",VLOOKUP($T178,Piezo_Req!$A$2:$H$2,3))</f>
        <v/>
      </c>
      <c r="H178" s="456"/>
      <c r="I178" s="147" t="str">
        <f t="shared" si="5"/>
        <v/>
      </c>
      <c r="J178" s="148" t="str">
        <f>IF(OR($D178="",$R178=""),"",VLOOKUP($T178,Piezo_Req!$A$2:$H$2,4))</f>
        <v/>
      </c>
      <c r="K178" s="147"/>
      <c r="L178" s="147"/>
      <c r="M178" s="148"/>
      <c r="N178" s="149"/>
      <c r="O178" s="150"/>
      <c r="P178" s="151"/>
      <c r="Q178" s="453"/>
      <c r="R178" s="453"/>
      <c r="S178" s="151"/>
      <c r="T178" s="126" t="e">
        <f>VLOOKUP($D178,RF_Req!$K$2:$L$11,2)</f>
        <v>#N/A</v>
      </c>
    </row>
    <row r="179" spans="1:20" x14ac:dyDescent="0.25">
      <c r="A179" s="125"/>
      <c r="B179" s="453"/>
      <c r="C179" s="453"/>
      <c r="D179" s="454"/>
      <c r="E179" s="456"/>
      <c r="F179" s="154" t="str">
        <f t="shared" si="4"/>
        <v/>
      </c>
      <c r="G179" s="148" t="str">
        <f>IF($D179="","",VLOOKUP($T179,Piezo_Req!$A$2:$H$2,3))</f>
        <v/>
      </c>
      <c r="H179" s="456"/>
      <c r="I179" s="147" t="str">
        <f t="shared" si="5"/>
        <v/>
      </c>
      <c r="J179" s="148" t="str">
        <f>IF(OR($D179="",$R179=""),"",VLOOKUP($T179,Piezo_Req!$A$2:$H$2,4))</f>
        <v/>
      </c>
      <c r="K179" s="147"/>
      <c r="L179" s="147"/>
      <c r="M179" s="148"/>
      <c r="N179" s="149"/>
      <c r="O179" s="150"/>
      <c r="P179" s="151"/>
      <c r="Q179" s="453"/>
      <c r="R179" s="453"/>
      <c r="S179" s="151"/>
      <c r="T179" s="126" t="e">
        <f>VLOOKUP($D179,RF_Req!$K$2:$L$11,2)</f>
        <v>#N/A</v>
      </c>
    </row>
    <row r="180" spans="1:20" x14ac:dyDescent="0.25">
      <c r="A180" s="125"/>
      <c r="B180" s="453"/>
      <c r="C180" s="453"/>
      <c r="D180" s="454"/>
      <c r="E180" s="456"/>
      <c r="F180" s="154" t="str">
        <f t="shared" si="4"/>
        <v/>
      </c>
      <c r="G180" s="148" t="str">
        <f>IF($D180="","",VLOOKUP($T180,Piezo_Req!$A$2:$H$2,3))</f>
        <v/>
      </c>
      <c r="H180" s="456"/>
      <c r="I180" s="147" t="str">
        <f t="shared" si="5"/>
        <v/>
      </c>
      <c r="J180" s="148" t="str">
        <f>IF(OR($D180="",$R180=""),"",VLOOKUP($T180,Piezo_Req!$A$2:$H$2,4))</f>
        <v/>
      </c>
      <c r="K180" s="147"/>
      <c r="L180" s="147"/>
      <c r="M180" s="148"/>
      <c r="N180" s="149"/>
      <c r="O180" s="150"/>
      <c r="P180" s="151"/>
      <c r="Q180" s="453"/>
      <c r="R180" s="453"/>
      <c r="S180" s="151"/>
      <c r="T180" s="126" t="e">
        <f>VLOOKUP($D180,RF_Req!$K$2:$L$11,2)</f>
        <v>#N/A</v>
      </c>
    </row>
    <row r="181" spans="1:20" x14ac:dyDescent="0.25">
      <c r="A181" s="125"/>
      <c r="B181" s="453"/>
      <c r="C181" s="453"/>
      <c r="D181" s="454"/>
      <c r="E181" s="456"/>
      <c r="F181" s="154" t="str">
        <f t="shared" si="4"/>
        <v/>
      </c>
      <c r="G181" s="148" t="str">
        <f>IF($D181="","",VLOOKUP($T181,Piezo_Req!$A$2:$H$2,3))</f>
        <v/>
      </c>
      <c r="H181" s="456"/>
      <c r="I181" s="147" t="str">
        <f t="shared" si="5"/>
        <v/>
      </c>
      <c r="J181" s="148" t="str">
        <f>IF(OR($D181="",$R181=""),"",VLOOKUP($T181,Piezo_Req!$A$2:$H$2,4))</f>
        <v/>
      </c>
      <c r="K181" s="147"/>
      <c r="L181" s="147"/>
      <c r="M181" s="148"/>
      <c r="N181" s="149"/>
      <c r="O181" s="150"/>
      <c r="P181" s="151"/>
      <c r="Q181" s="453"/>
      <c r="R181" s="453"/>
      <c r="S181" s="151"/>
      <c r="T181" s="126" t="e">
        <f>VLOOKUP($D181,RF_Req!$K$2:$L$11,2)</f>
        <v>#N/A</v>
      </c>
    </row>
    <row r="182" spans="1:20" x14ac:dyDescent="0.25">
      <c r="A182" s="125"/>
      <c r="B182" s="453"/>
      <c r="C182" s="453"/>
      <c r="D182" s="454"/>
      <c r="E182" s="456"/>
      <c r="F182" s="154" t="str">
        <f t="shared" si="4"/>
        <v/>
      </c>
      <c r="G182" s="148" t="str">
        <f>IF($D182="","",VLOOKUP($T182,Piezo_Req!$A$2:$H$2,3))</f>
        <v/>
      </c>
      <c r="H182" s="456"/>
      <c r="I182" s="147" t="str">
        <f t="shared" si="5"/>
        <v/>
      </c>
      <c r="J182" s="148" t="str">
        <f>IF(OR($D182="",$R182=""),"",VLOOKUP($T182,Piezo_Req!$A$2:$H$2,4))</f>
        <v/>
      </c>
      <c r="K182" s="147"/>
      <c r="L182" s="147"/>
      <c r="M182" s="148"/>
      <c r="N182" s="149"/>
      <c r="O182" s="150"/>
      <c r="P182" s="151"/>
      <c r="Q182" s="453"/>
      <c r="R182" s="453"/>
      <c r="S182" s="151"/>
      <c r="T182" s="126" t="e">
        <f>VLOOKUP($D182,RF_Req!$K$2:$L$11,2)</f>
        <v>#N/A</v>
      </c>
    </row>
    <row r="183" spans="1:20" x14ac:dyDescent="0.25">
      <c r="A183" s="125"/>
      <c r="B183" s="453"/>
      <c r="C183" s="453"/>
      <c r="D183" s="454"/>
      <c r="E183" s="456"/>
      <c r="F183" s="154" t="str">
        <f t="shared" si="4"/>
        <v/>
      </c>
      <c r="G183" s="148" t="str">
        <f>IF($D183="","",VLOOKUP($T183,Piezo_Req!$A$2:$H$2,3))</f>
        <v/>
      </c>
      <c r="H183" s="456"/>
      <c r="I183" s="147" t="str">
        <f t="shared" si="5"/>
        <v/>
      </c>
      <c r="J183" s="148" t="str">
        <f>IF(OR($D183="",$R183=""),"",VLOOKUP($T183,Piezo_Req!$A$2:$H$2,4))</f>
        <v/>
      </c>
      <c r="K183" s="147"/>
      <c r="L183" s="147"/>
      <c r="M183" s="148"/>
      <c r="N183" s="149"/>
      <c r="O183" s="150"/>
      <c r="P183" s="151"/>
      <c r="Q183" s="453"/>
      <c r="R183" s="453"/>
      <c r="S183" s="151"/>
      <c r="T183" s="126" t="e">
        <f>VLOOKUP($D183,RF_Req!$K$2:$L$11,2)</f>
        <v>#N/A</v>
      </c>
    </row>
    <row r="184" spans="1:20" x14ac:dyDescent="0.25">
      <c r="A184" s="125"/>
      <c r="B184" s="453"/>
      <c r="C184" s="453"/>
      <c r="D184" s="454"/>
      <c r="E184" s="456"/>
      <c r="F184" s="154" t="str">
        <f t="shared" si="4"/>
        <v/>
      </c>
      <c r="G184" s="148" t="str">
        <f>IF($D184="","",VLOOKUP($T184,Piezo_Req!$A$2:$H$2,3))</f>
        <v/>
      </c>
      <c r="H184" s="456"/>
      <c r="I184" s="147" t="str">
        <f t="shared" si="5"/>
        <v/>
      </c>
      <c r="J184" s="148" t="str">
        <f>IF(OR($D184="",$R184=""),"",VLOOKUP($T184,Piezo_Req!$A$2:$H$2,4))</f>
        <v/>
      </c>
      <c r="K184" s="147"/>
      <c r="L184" s="147"/>
      <c r="M184" s="148"/>
      <c r="N184" s="149"/>
      <c r="O184" s="150"/>
      <c r="P184" s="151"/>
      <c r="Q184" s="453"/>
      <c r="R184" s="453"/>
      <c r="S184" s="151"/>
      <c r="T184" s="126" t="e">
        <f>VLOOKUP($D184,RF_Req!$K$2:$L$11,2)</f>
        <v>#N/A</v>
      </c>
    </row>
    <row r="185" spans="1:20" x14ac:dyDescent="0.25">
      <c r="A185" s="125"/>
      <c r="B185" s="453"/>
      <c r="C185" s="453"/>
      <c r="D185" s="454"/>
      <c r="E185" s="456"/>
      <c r="F185" s="154" t="str">
        <f t="shared" si="4"/>
        <v/>
      </c>
      <c r="G185" s="148" t="str">
        <f>IF($D185="","",VLOOKUP($T185,Piezo_Req!$A$2:$H$2,3))</f>
        <v/>
      </c>
      <c r="H185" s="456"/>
      <c r="I185" s="147" t="str">
        <f t="shared" si="5"/>
        <v/>
      </c>
      <c r="J185" s="148" t="str">
        <f>IF(OR($D185="",$R185=""),"",VLOOKUP($T185,Piezo_Req!$A$2:$H$2,4))</f>
        <v/>
      </c>
      <c r="K185" s="147"/>
      <c r="L185" s="147"/>
      <c r="M185" s="148"/>
      <c r="N185" s="149"/>
      <c r="O185" s="150"/>
      <c r="P185" s="151"/>
      <c r="Q185" s="453"/>
      <c r="R185" s="453"/>
      <c r="S185" s="151"/>
      <c r="T185" s="126" t="e">
        <f>VLOOKUP($D185,RF_Req!$K$2:$L$11,2)</f>
        <v>#N/A</v>
      </c>
    </row>
    <row r="186" spans="1:20" x14ac:dyDescent="0.25">
      <c r="A186" s="125"/>
      <c r="B186" s="453"/>
      <c r="C186" s="453"/>
      <c r="D186" s="454"/>
      <c r="E186" s="456"/>
      <c r="F186" s="154" t="str">
        <f t="shared" si="4"/>
        <v/>
      </c>
      <c r="G186" s="148" t="str">
        <f>IF($D186="","",VLOOKUP($T186,Piezo_Req!$A$2:$H$2,3))</f>
        <v/>
      </c>
      <c r="H186" s="456"/>
      <c r="I186" s="147" t="str">
        <f t="shared" si="5"/>
        <v/>
      </c>
      <c r="J186" s="148" t="str">
        <f>IF(OR($D186="",$R186=""),"",VLOOKUP($T186,Piezo_Req!$A$2:$H$2,4))</f>
        <v/>
      </c>
      <c r="K186" s="147"/>
      <c r="L186" s="147"/>
      <c r="M186" s="148"/>
      <c r="N186" s="149"/>
      <c r="O186" s="150"/>
      <c r="P186" s="151"/>
      <c r="Q186" s="453"/>
      <c r="R186" s="453"/>
      <c r="S186" s="151"/>
      <c r="T186" s="126" t="e">
        <f>VLOOKUP($D186,RF_Req!$K$2:$L$11,2)</f>
        <v>#N/A</v>
      </c>
    </row>
    <row r="187" spans="1:20" x14ac:dyDescent="0.25">
      <c r="A187" s="125"/>
      <c r="B187" s="453"/>
      <c r="C187" s="453"/>
      <c r="D187" s="454"/>
      <c r="E187" s="456"/>
      <c r="F187" s="154" t="str">
        <f t="shared" si="4"/>
        <v/>
      </c>
      <c r="G187" s="148" t="str">
        <f>IF($D187="","",VLOOKUP($T187,Piezo_Req!$A$2:$H$2,3))</f>
        <v/>
      </c>
      <c r="H187" s="456"/>
      <c r="I187" s="147" t="str">
        <f t="shared" si="5"/>
        <v/>
      </c>
      <c r="J187" s="148" t="str">
        <f>IF(OR($D187="",$R187=""),"",VLOOKUP($T187,Piezo_Req!$A$2:$H$2,4))</f>
        <v/>
      </c>
      <c r="K187" s="147"/>
      <c r="L187" s="147"/>
      <c r="M187" s="148"/>
      <c r="N187" s="149"/>
      <c r="O187" s="150"/>
      <c r="P187" s="151"/>
      <c r="Q187" s="453"/>
      <c r="R187" s="453"/>
      <c r="S187" s="151"/>
      <c r="T187" s="126" t="e">
        <f>VLOOKUP($D187,RF_Req!$K$2:$L$11,2)</f>
        <v>#N/A</v>
      </c>
    </row>
    <row r="188" spans="1:20" x14ac:dyDescent="0.25">
      <c r="A188" s="125"/>
      <c r="B188" s="453"/>
      <c r="C188" s="453"/>
      <c r="D188" s="454"/>
      <c r="E188" s="456"/>
      <c r="F188" s="154" t="str">
        <f t="shared" si="4"/>
        <v/>
      </c>
      <c r="G188" s="148" t="str">
        <f>IF($D188="","",VLOOKUP($T188,Piezo_Req!$A$2:$H$2,3))</f>
        <v/>
      </c>
      <c r="H188" s="456"/>
      <c r="I188" s="147" t="str">
        <f t="shared" si="5"/>
        <v/>
      </c>
      <c r="J188" s="148" t="str">
        <f>IF(OR($D188="",$R188=""),"",VLOOKUP($T188,Piezo_Req!$A$2:$H$2,4))</f>
        <v/>
      </c>
      <c r="K188" s="147"/>
      <c r="L188" s="147"/>
      <c r="M188" s="148"/>
      <c r="N188" s="149"/>
      <c r="O188" s="150"/>
      <c r="P188" s="151"/>
      <c r="Q188" s="453"/>
      <c r="R188" s="453"/>
      <c r="S188" s="151"/>
      <c r="T188" s="126" t="e">
        <f>VLOOKUP($D188,RF_Req!$K$2:$L$11,2)</f>
        <v>#N/A</v>
      </c>
    </row>
    <row r="189" spans="1:20" x14ac:dyDescent="0.25">
      <c r="A189" s="125"/>
      <c r="B189" s="453"/>
      <c r="C189" s="453"/>
      <c r="D189" s="454"/>
      <c r="E189" s="456"/>
      <c r="F189" s="154" t="str">
        <f t="shared" si="4"/>
        <v/>
      </c>
      <c r="G189" s="148" t="str">
        <f>IF($D189="","",VLOOKUP($T189,Piezo_Req!$A$2:$H$2,3))</f>
        <v/>
      </c>
      <c r="H189" s="456"/>
      <c r="I189" s="147" t="str">
        <f t="shared" si="5"/>
        <v/>
      </c>
      <c r="J189" s="148" t="str">
        <f>IF(OR($D189="",$R189=""),"",VLOOKUP($T189,Piezo_Req!$A$2:$H$2,4))</f>
        <v/>
      </c>
      <c r="K189" s="147"/>
      <c r="L189" s="147"/>
      <c r="M189" s="148"/>
      <c r="N189" s="149"/>
      <c r="O189" s="150"/>
      <c r="P189" s="151"/>
      <c r="Q189" s="453"/>
      <c r="R189" s="453"/>
      <c r="S189" s="151"/>
      <c r="T189" s="126" t="e">
        <f>VLOOKUP($D189,RF_Req!$K$2:$L$11,2)</f>
        <v>#N/A</v>
      </c>
    </row>
    <row r="190" spans="1:20" x14ac:dyDescent="0.25">
      <c r="A190" s="125"/>
      <c r="B190" s="453"/>
      <c r="C190" s="453"/>
      <c r="D190" s="454"/>
      <c r="E190" s="456"/>
      <c r="F190" s="154" t="str">
        <f t="shared" si="4"/>
        <v/>
      </c>
      <c r="G190" s="148" t="str">
        <f>IF($D190="","",VLOOKUP($T190,Piezo_Req!$A$2:$H$2,3))</f>
        <v/>
      </c>
      <c r="H190" s="456"/>
      <c r="I190" s="147" t="str">
        <f t="shared" si="5"/>
        <v/>
      </c>
      <c r="J190" s="148" t="str">
        <f>IF(OR($D190="",$R190=""),"",VLOOKUP($T190,Piezo_Req!$A$2:$H$2,4))</f>
        <v/>
      </c>
      <c r="K190" s="147"/>
      <c r="L190" s="147"/>
      <c r="M190" s="148"/>
      <c r="N190" s="149"/>
      <c r="O190" s="150"/>
      <c r="P190" s="151"/>
      <c r="Q190" s="453"/>
      <c r="R190" s="453"/>
      <c r="S190" s="151"/>
      <c r="T190" s="126" t="e">
        <f>VLOOKUP($D190,RF_Req!$K$2:$L$11,2)</f>
        <v>#N/A</v>
      </c>
    </row>
    <row r="191" spans="1:20" x14ac:dyDescent="0.25">
      <c r="A191" s="125"/>
      <c r="B191" s="453"/>
      <c r="C191" s="453"/>
      <c r="D191" s="454"/>
      <c r="E191" s="456"/>
      <c r="F191" s="154" t="str">
        <f t="shared" si="4"/>
        <v/>
      </c>
      <c r="G191" s="148" t="str">
        <f>IF($D191="","",VLOOKUP($T191,Piezo_Req!$A$2:$H$2,3))</f>
        <v/>
      </c>
      <c r="H191" s="456"/>
      <c r="I191" s="147" t="str">
        <f t="shared" si="5"/>
        <v/>
      </c>
      <c r="J191" s="148" t="str">
        <f>IF(OR($D191="",$R191=""),"",VLOOKUP($T191,Piezo_Req!$A$2:$H$2,4))</f>
        <v/>
      </c>
      <c r="K191" s="147"/>
      <c r="L191" s="147"/>
      <c r="M191" s="148"/>
      <c r="N191" s="149"/>
      <c r="O191" s="150"/>
      <c r="P191" s="151"/>
      <c r="Q191" s="453"/>
      <c r="R191" s="453"/>
      <c r="S191" s="151"/>
      <c r="T191" s="126" t="e">
        <f>VLOOKUP($D191,RF_Req!$K$2:$L$11,2)</f>
        <v>#N/A</v>
      </c>
    </row>
    <row r="192" spans="1:20" x14ac:dyDescent="0.25">
      <c r="A192" s="125"/>
      <c r="B192" s="453"/>
      <c r="C192" s="453"/>
      <c r="D192" s="454"/>
      <c r="E192" s="456"/>
      <c r="F192" s="154" t="str">
        <f t="shared" si="4"/>
        <v/>
      </c>
      <c r="G192" s="148" t="str">
        <f>IF($D192="","",VLOOKUP($T192,Piezo_Req!$A$2:$H$2,3))</f>
        <v/>
      </c>
      <c r="H192" s="456"/>
      <c r="I192" s="147" t="str">
        <f t="shared" si="5"/>
        <v/>
      </c>
      <c r="J192" s="148" t="str">
        <f>IF(OR($D192="",$R192=""),"",VLOOKUP($T192,Piezo_Req!$A$2:$H$2,4))</f>
        <v/>
      </c>
      <c r="K192" s="147"/>
      <c r="L192" s="147"/>
      <c r="M192" s="148"/>
      <c r="N192" s="149"/>
      <c r="O192" s="150"/>
      <c r="P192" s="151"/>
      <c r="Q192" s="453"/>
      <c r="R192" s="453"/>
      <c r="S192" s="151"/>
      <c r="T192" s="126" t="e">
        <f>VLOOKUP($D192,RF_Req!$K$2:$L$11,2)</f>
        <v>#N/A</v>
      </c>
    </row>
    <row r="193" spans="1:20" x14ac:dyDescent="0.25">
      <c r="A193" s="125"/>
      <c r="B193" s="453"/>
      <c r="C193" s="453"/>
      <c r="D193" s="454"/>
      <c r="E193" s="456"/>
      <c r="F193" s="154" t="str">
        <f t="shared" si="4"/>
        <v/>
      </c>
      <c r="G193" s="148" t="str">
        <f>IF($D193="","",VLOOKUP($T193,Piezo_Req!$A$2:$H$2,3))</f>
        <v/>
      </c>
      <c r="H193" s="456"/>
      <c r="I193" s="147" t="str">
        <f t="shared" si="5"/>
        <v/>
      </c>
      <c r="J193" s="148" t="str">
        <f>IF(OR($D193="",$R193=""),"",VLOOKUP($T193,Piezo_Req!$A$2:$H$2,4))</f>
        <v/>
      </c>
      <c r="K193" s="147"/>
      <c r="L193" s="147"/>
      <c r="M193" s="148"/>
      <c r="N193" s="149"/>
      <c r="O193" s="150"/>
      <c r="P193" s="151"/>
      <c r="Q193" s="453"/>
      <c r="R193" s="453"/>
      <c r="S193" s="151"/>
      <c r="T193" s="126" t="e">
        <f>VLOOKUP($D193,RF_Req!$K$2:$L$11,2)</f>
        <v>#N/A</v>
      </c>
    </row>
    <row r="194" spans="1:20" x14ac:dyDescent="0.25">
      <c r="A194" s="125"/>
      <c r="B194" s="453"/>
      <c r="C194" s="453"/>
      <c r="D194" s="454"/>
      <c r="E194" s="456"/>
      <c r="F194" s="154" t="str">
        <f t="shared" si="4"/>
        <v/>
      </c>
      <c r="G194" s="148" t="str">
        <f>IF($D194="","",VLOOKUP($T194,Piezo_Req!$A$2:$H$2,3))</f>
        <v/>
      </c>
      <c r="H194" s="456"/>
      <c r="I194" s="147" t="str">
        <f t="shared" si="5"/>
        <v/>
      </c>
      <c r="J194" s="148" t="str">
        <f>IF(OR($D194="",$R194=""),"",VLOOKUP($T194,Piezo_Req!$A$2:$H$2,4))</f>
        <v/>
      </c>
      <c r="K194" s="147"/>
      <c r="L194" s="147"/>
      <c r="M194" s="148"/>
      <c r="N194" s="149"/>
      <c r="O194" s="150"/>
      <c r="P194" s="151"/>
      <c r="Q194" s="453"/>
      <c r="R194" s="453"/>
      <c r="S194" s="151"/>
      <c r="T194" s="126" t="e">
        <f>VLOOKUP($D194,RF_Req!$K$2:$L$11,2)</f>
        <v>#N/A</v>
      </c>
    </row>
    <row r="195" spans="1:20" x14ac:dyDescent="0.25">
      <c r="A195" s="125"/>
      <c r="B195" s="453"/>
      <c r="C195" s="453"/>
      <c r="D195" s="454"/>
      <c r="E195" s="456"/>
      <c r="F195" s="154" t="str">
        <f t="shared" si="4"/>
        <v/>
      </c>
      <c r="G195" s="148" t="str">
        <f>IF($D195="","",VLOOKUP($T195,Piezo_Req!$A$2:$H$2,3))</f>
        <v/>
      </c>
      <c r="H195" s="456"/>
      <c r="I195" s="147" t="str">
        <f t="shared" si="5"/>
        <v/>
      </c>
      <c r="J195" s="148" t="str">
        <f>IF(OR($D195="",$R195=""),"",VLOOKUP($T195,Piezo_Req!$A$2:$H$2,4))</f>
        <v/>
      </c>
      <c r="K195" s="147"/>
      <c r="L195" s="147"/>
      <c r="M195" s="148"/>
      <c r="N195" s="149"/>
      <c r="O195" s="150"/>
      <c r="P195" s="151"/>
      <c r="Q195" s="453"/>
      <c r="R195" s="453"/>
      <c r="S195" s="151"/>
      <c r="T195" s="126" t="e">
        <f>VLOOKUP($D195,RF_Req!$K$2:$L$11,2)</f>
        <v>#N/A</v>
      </c>
    </row>
    <row r="196" spans="1:20" x14ac:dyDescent="0.25">
      <c r="A196" s="125"/>
      <c r="B196" s="453"/>
      <c r="C196" s="453"/>
      <c r="D196" s="454"/>
      <c r="E196" s="456"/>
      <c r="F196" s="154" t="str">
        <f t="shared" si="4"/>
        <v/>
      </c>
      <c r="G196" s="148" t="str">
        <f>IF($D196="","",VLOOKUP($T196,Piezo_Req!$A$2:$H$2,3))</f>
        <v/>
      </c>
      <c r="H196" s="456"/>
      <c r="I196" s="147" t="str">
        <f t="shared" si="5"/>
        <v/>
      </c>
      <c r="J196" s="148" t="str">
        <f>IF(OR($D196="",$R196=""),"",VLOOKUP($T196,Piezo_Req!$A$2:$H$2,4))</f>
        <v/>
      </c>
      <c r="K196" s="147"/>
      <c r="L196" s="147"/>
      <c r="M196" s="148"/>
      <c r="N196" s="149"/>
      <c r="O196" s="150"/>
      <c r="P196" s="151"/>
      <c r="Q196" s="453"/>
      <c r="R196" s="453"/>
      <c r="S196" s="151"/>
      <c r="T196" s="126" t="e">
        <f>VLOOKUP($D196,RF_Req!$K$2:$L$11,2)</f>
        <v>#N/A</v>
      </c>
    </row>
    <row r="197" spans="1:20" x14ac:dyDescent="0.25">
      <c r="A197" s="125"/>
      <c r="B197" s="453"/>
      <c r="C197" s="453"/>
      <c r="D197" s="454"/>
      <c r="E197" s="456"/>
      <c r="F197" s="154" t="str">
        <f t="shared" si="4"/>
        <v/>
      </c>
      <c r="G197" s="148" t="str">
        <f>IF($D197="","",VLOOKUP($T197,Piezo_Req!$A$2:$H$2,3))</f>
        <v/>
      </c>
      <c r="H197" s="456"/>
      <c r="I197" s="147" t="str">
        <f t="shared" si="5"/>
        <v/>
      </c>
      <c r="J197" s="148" t="str">
        <f>IF(OR($D197="",$R197=""),"",VLOOKUP($T197,Piezo_Req!$A$2:$H$2,4))</f>
        <v/>
      </c>
      <c r="K197" s="147"/>
      <c r="L197" s="147"/>
      <c r="M197" s="148"/>
      <c r="N197" s="149"/>
      <c r="O197" s="150"/>
      <c r="P197" s="151"/>
      <c r="Q197" s="453"/>
      <c r="R197" s="453"/>
      <c r="S197" s="151"/>
      <c r="T197" s="126" t="e">
        <f>VLOOKUP($D197,RF_Req!$K$2:$L$11,2)</f>
        <v>#N/A</v>
      </c>
    </row>
    <row r="198" spans="1:20" x14ac:dyDescent="0.25">
      <c r="A198" s="125"/>
      <c r="B198" s="453"/>
      <c r="C198" s="453"/>
      <c r="D198" s="454"/>
      <c r="E198" s="456"/>
      <c r="F198" s="154" t="str">
        <f t="shared" si="4"/>
        <v/>
      </c>
      <c r="G198" s="148" t="str">
        <f>IF($D198="","",VLOOKUP($T198,Piezo_Req!$A$2:$H$2,3))</f>
        <v/>
      </c>
      <c r="H198" s="456"/>
      <c r="I198" s="147" t="str">
        <f t="shared" si="5"/>
        <v/>
      </c>
      <c r="J198" s="148" t="str">
        <f>IF(OR($D198="",$R198=""),"",VLOOKUP($T198,Piezo_Req!$A$2:$H$2,4))</f>
        <v/>
      </c>
      <c r="K198" s="147"/>
      <c r="L198" s="147"/>
      <c r="M198" s="148"/>
      <c r="N198" s="149"/>
      <c r="O198" s="150"/>
      <c r="P198" s="151"/>
      <c r="Q198" s="453"/>
      <c r="R198" s="453"/>
      <c r="S198" s="151"/>
      <c r="T198" s="126" t="e">
        <f>VLOOKUP($D198,RF_Req!$K$2:$L$11,2)</f>
        <v>#N/A</v>
      </c>
    </row>
    <row r="199" spans="1:20" x14ac:dyDescent="0.25">
      <c r="A199" s="125"/>
      <c r="B199" s="453"/>
      <c r="C199" s="453"/>
      <c r="D199" s="454"/>
      <c r="E199" s="456"/>
      <c r="F199" s="154" t="str">
        <f t="shared" si="4"/>
        <v/>
      </c>
      <c r="G199" s="148" t="str">
        <f>IF($D199="","",VLOOKUP($T199,Piezo_Req!$A$2:$H$2,3))</f>
        <v/>
      </c>
      <c r="H199" s="456"/>
      <c r="I199" s="147" t="str">
        <f t="shared" si="5"/>
        <v/>
      </c>
      <c r="J199" s="148" t="str">
        <f>IF(OR($D199="",$R199=""),"",VLOOKUP($T199,Piezo_Req!$A$2:$H$2,4))</f>
        <v/>
      </c>
      <c r="K199" s="147"/>
      <c r="L199" s="147"/>
      <c r="M199" s="148"/>
      <c r="N199" s="149"/>
      <c r="O199" s="150"/>
      <c r="P199" s="151"/>
      <c r="Q199" s="453"/>
      <c r="R199" s="453"/>
      <c r="S199" s="151"/>
      <c r="T199" s="126" t="e">
        <f>VLOOKUP($D199,RF_Req!$K$2:$L$11,2)</f>
        <v>#N/A</v>
      </c>
    </row>
    <row r="200" spans="1:20" x14ac:dyDescent="0.25">
      <c r="A200" s="125"/>
      <c r="B200" s="453"/>
      <c r="C200" s="453"/>
      <c r="D200" s="454"/>
      <c r="E200" s="456"/>
      <c r="F200" s="154" t="str">
        <f t="shared" si="4"/>
        <v/>
      </c>
      <c r="G200" s="148" t="str">
        <f>IF($D200="","",VLOOKUP($T200,Piezo_Req!$A$2:$H$2,3))</f>
        <v/>
      </c>
      <c r="H200" s="456"/>
      <c r="I200" s="147" t="str">
        <f t="shared" si="5"/>
        <v/>
      </c>
      <c r="J200" s="148" t="str">
        <f>IF(OR($D200="",$R200=""),"",VLOOKUP($T200,Piezo_Req!$A$2:$H$2,4))</f>
        <v/>
      </c>
      <c r="K200" s="147"/>
      <c r="L200" s="147"/>
      <c r="M200" s="148"/>
      <c r="N200" s="149"/>
      <c r="O200" s="150"/>
      <c r="P200" s="151"/>
      <c r="Q200" s="453"/>
      <c r="R200" s="453"/>
      <c r="S200" s="151"/>
      <c r="T200" s="126" t="e">
        <f>VLOOKUP($D200,RF_Req!$K$2:$L$11,2)</f>
        <v>#N/A</v>
      </c>
    </row>
    <row r="201" spans="1:20" x14ac:dyDescent="0.25">
      <c r="A201" s="125"/>
      <c r="B201" s="453"/>
      <c r="C201" s="453"/>
      <c r="D201" s="454"/>
      <c r="E201" s="456"/>
      <c r="F201" s="154" t="str">
        <f t="shared" si="4"/>
        <v/>
      </c>
      <c r="G201" s="148" t="str">
        <f>IF($D201="","",VLOOKUP($T201,Piezo_Req!$A$2:$H$2,3))</f>
        <v/>
      </c>
      <c r="H201" s="456"/>
      <c r="I201" s="147" t="str">
        <f t="shared" si="5"/>
        <v/>
      </c>
      <c r="J201" s="148" t="str">
        <f>IF(OR($D201="",$R201=""),"",VLOOKUP($T201,Piezo_Req!$A$2:$H$2,4))</f>
        <v/>
      </c>
      <c r="K201" s="147"/>
      <c r="L201" s="147"/>
      <c r="M201" s="148"/>
      <c r="N201" s="149"/>
      <c r="O201" s="150"/>
      <c r="P201" s="151"/>
      <c r="Q201" s="453"/>
      <c r="R201" s="453"/>
      <c r="S201" s="151"/>
      <c r="T201" s="126" t="e">
        <f>VLOOKUP($D201,RF_Req!$K$2:$L$11,2)</f>
        <v>#N/A</v>
      </c>
    </row>
    <row r="202" spans="1:20" x14ac:dyDescent="0.25">
      <c r="A202" s="125"/>
      <c r="B202" s="453"/>
      <c r="C202" s="453"/>
      <c r="D202" s="454"/>
      <c r="E202" s="456"/>
      <c r="F202" s="154" t="str">
        <f t="shared" si="4"/>
        <v/>
      </c>
      <c r="G202" s="148" t="str">
        <f>IF($D202="","",VLOOKUP($T202,Piezo_Req!$A$2:$H$2,3))</f>
        <v/>
      </c>
      <c r="H202" s="456"/>
      <c r="I202" s="147" t="str">
        <f t="shared" si="5"/>
        <v/>
      </c>
      <c r="J202" s="148" t="str">
        <f>IF(OR($D202="",$R202=""),"",VLOOKUP($T202,Piezo_Req!$A$2:$H$2,4))</f>
        <v/>
      </c>
      <c r="K202" s="147"/>
      <c r="L202" s="147"/>
      <c r="M202" s="148"/>
      <c r="N202" s="149"/>
      <c r="O202" s="150"/>
      <c r="P202" s="151"/>
      <c r="Q202" s="453"/>
      <c r="R202" s="453"/>
      <c r="S202" s="151"/>
      <c r="T202" s="126" t="e">
        <f>VLOOKUP($D202,RF_Req!$K$2:$L$11,2)</f>
        <v>#N/A</v>
      </c>
    </row>
    <row r="203" spans="1:20" x14ac:dyDescent="0.25">
      <c r="A203" s="125"/>
      <c r="B203" s="453"/>
      <c r="C203" s="453"/>
      <c r="D203" s="454"/>
      <c r="E203" s="456"/>
      <c r="F203" s="154" t="str">
        <f t="shared" si="4"/>
        <v/>
      </c>
      <c r="G203" s="148" t="str">
        <f>IF($D203="","",VLOOKUP($T203,Piezo_Req!$A$2:$H$2,3))</f>
        <v/>
      </c>
      <c r="H203" s="456"/>
      <c r="I203" s="147" t="str">
        <f t="shared" si="5"/>
        <v/>
      </c>
      <c r="J203" s="148" t="str">
        <f>IF(OR($D203="",$R203=""),"",VLOOKUP($T203,Piezo_Req!$A$2:$H$2,4))</f>
        <v/>
      </c>
      <c r="K203" s="147"/>
      <c r="L203" s="147"/>
      <c r="M203" s="148"/>
      <c r="N203" s="149"/>
      <c r="O203" s="150"/>
      <c r="P203" s="151"/>
      <c r="Q203" s="453"/>
      <c r="R203" s="453"/>
      <c r="S203" s="151"/>
      <c r="T203" s="126" t="e">
        <f>VLOOKUP($D203,RF_Req!$K$2:$L$11,2)</f>
        <v>#N/A</v>
      </c>
    </row>
    <row r="204" spans="1:20" x14ac:dyDescent="0.25">
      <c r="A204" s="125"/>
      <c r="B204" s="453"/>
      <c r="C204" s="453"/>
      <c r="D204" s="454"/>
      <c r="E204" s="456"/>
      <c r="F204" s="154" t="str">
        <f t="shared" si="4"/>
        <v/>
      </c>
      <c r="G204" s="148" t="str">
        <f>IF($D204="","",VLOOKUP($T204,Piezo_Req!$A$2:$H$2,3))</f>
        <v/>
      </c>
      <c r="H204" s="456"/>
      <c r="I204" s="147" t="str">
        <f t="shared" si="5"/>
        <v/>
      </c>
      <c r="J204" s="148" t="str">
        <f>IF(OR($D204="",$R204=""),"",VLOOKUP($T204,Piezo_Req!$A$2:$H$2,4))</f>
        <v/>
      </c>
      <c r="K204" s="147"/>
      <c r="L204" s="147"/>
      <c r="M204" s="148"/>
      <c r="N204" s="149"/>
      <c r="O204" s="150"/>
      <c r="P204" s="151"/>
      <c r="Q204" s="453"/>
      <c r="R204" s="453"/>
      <c r="S204" s="151"/>
      <c r="T204" s="126" t="e">
        <f>VLOOKUP($D204,RF_Req!$K$2:$L$11,2)</f>
        <v>#N/A</v>
      </c>
    </row>
    <row r="205" spans="1:20" x14ac:dyDescent="0.25">
      <c r="A205" s="125"/>
      <c r="B205" s="453"/>
      <c r="C205" s="453"/>
      <c r="D205" s="454"/>
      <c r="E205" s="456"/>
      <c r="F205" s="154" t="str">
        <f t="shared" si="4"/>
        <v/>
      </c>
      <c r="G205" s="148" t="str">
        <f>IF($D205="","",VLOOKUP($T205,Piezo_Req!$A$2:$H$2,3))</f>
        <v/>
      </c>
      <c r="H205" s="456"/>
      <c r="I205" s="147" t="str">
        <f t="shared" si="5"/>
        <v/>
      </c>
      <c r="J205" s="148" t="str">
        <f>IF(OR($D205="",$R205=""),"",VLOOKUP($T205,Piezo_Req!$A$2:$H$2,4))</f>
        <v/>
      </c>
      <c r="K205" s="147"/>
      <c r="L205" s="147"/>
      <c r="M205" s="148"/>
      <c r="N205" s="149"/>
      <c r="O205" s="150"/>
      <c r="P205" s="151"/>
      <c r="Q205" s="453"/>
      <c r="R205" s="453"/>
      <c r="S205" s="151"/>
      <c r="T205" s="126" t="e">
        <f>VLOOKUP($D205,RF_Req!$K$2:$L$11,2)</f>
        <v>#N/A</v>
      </c>
    </row>
    <row r="206" spans="1:20" x14ac:dyDescent="0.25">
      <c r="A206" s="125"/>
      <c r="B206" s="453"/>
      <c r="C206" s="453"/>
      <c r="D206" s="454"/>
      <c r="E206" s="456"/>
      <c r="F206" s="154" t="str">
        <f t="shared" si="4"/>
        <v/>
      </c>
      <c r="G206" s="148" t="str">
        <f>IF($D206="","",VLOOKUP($T206,Piezo_Req!$A$2:$H$2,3))</f>
        <v/>
      </c>
      <c r="H206" s="456"/>
      <c r="I206" s="147" t="str">
        <f t="shared" si="5"/>
        <v/>
      </c>
      <c r="J206" s="148" t="str">
        <f>IF(OR($D206="",$R206=""),"",VLOOKUP($T206,Piezo_Req!$A$2:$H$2,4))</f>
        <v/>
      </c>
      <c r="K206" s="147"/>
      <c r="L206" s="147"/>
      <c r="M206" s="148"/>
      <c r="N206" s="149"/>
      <c r="O206" s="150"/>
      <c r="P206" s="151"/>
      <c r="Q206" s="453"/>
      <c r="R206" s="453"/>
      <c r="S206" s="151"/>
      <c r="T206" s="126" t="e">
        <f>VLOOKUP($D206,RF_Req!$K$2:$L$11,2)</f>
        <v>#N/A</v>
      </c>
    </row>
    <row r="207" spans="1:20" x14ac:dyDescent="0.25">
      <c r="A207" s="125"/>
      <c r="B207" s="453"/>
      <c r="C207" s="453"/>
      <c r="D207" s="454"/>
      <c r="E207" s="456"/>
      <c r="F207" s="154" t="str">
        <f t="shared" si="4"/>
        <v/>
      </c>
      <c r="G207" s="148" t="str">
        <f>IF($D207="","",VLOOKUP($T207,Piezo_Req!$A$2:$H$2,3))</f>
        <v/>
      </c>
      <c r="H207" s="456"/>
      <c r="I207" s="147" t="str">
        <f t="shared" si="5"/>
        <v/>
      </c>
      <c r="J207" s="148" t="str">
        <f>IF(OR($D207="",$R207=""),"",VLOOKUP($T207,Piezo_Req!$A$2:$H$2,4))</f>
        <v/>
      </c>
      <c r="K207" s="147"/>
      <c r="L207" s="147"/>
      <c r="M207" s="148"/>
      <c r="N207" s="149"/>
      <c r="O207" s="150"/>
      <c r="P207" s="151"/>
      <c r="Q207" s="453"/>
      <c r="R207" s="453"/>
      <c r="S207" s="151"/>
      <c r="T207" s="126" t="e">
        <f>VLOOKUP($D207,RF_Req!$K$2:$L$11,2)</f>
        <v>#N/A</v>
      </c>
    </row>
    <row r="208" spans="1:20" x14ac:dyDescent="0.25">
      <c r="A208" s="125"/>
      <c r="B208" s="453"/>
      <c r="C208" s="453"/>
      <c r="D208" s="454"/>
      <c r="E208" s="456"/>
      <c r="F208" s="154" t="str">
        <f t="shared" si="4"/>
        <v/>
      </c>
      <c r="G208" s="148" t="str">
        <f>IF($D208="","",VLOOKUP($T208,Piezo_Req!$A$2:$H$2,3))</f>
        <v/>
      </c>
      <c r="H208" s="456"/>
      <c r="I208" s="147" t="str">
        <f t="shared" si="5"/>
        <v/>
      </c>
      <c r="J208" s="148" t="str">
        <f>IF(OR($D208="",$R208=""),"",VLOOKUP($T208,Piezo_Req!$A$2:$H$2,4))</f>
        <v/>
      </c>
      <c r="K208" s="147"/>
      <c r="L208" s="147"/>
      <c r="M208" s="148"/>
      <c r="N208" s="149"/>
      <c r="O208" s="150"/>
      <c r="P208" s="151"/>
      <c r="Q208" s="453"/>
      <c r="R208" s="453"/>
      <c r="S208" s="151"/>
      <c r="T208" s="126" t="e">
        <f>VLOOKUP($D208,RF_Req!$K$2:$L$11,2)</f>
        <v>#N/A</v>
      </c>
    </row>
    <row r="209" spans="1:20" x14ac:dyDescent="0.25">
      <c r="A209" s="125"/>
      <c r="B209" s="453"/>
      <c r="C209" s="453"/>
      <c r="D209" s="454"/>
      <c r="E209" s="456"/>
      <c r="F209" s="154" t="str">
        <f t="shared" ref="F209:F272" si="6">IF(OR($D209="",$Q209="",$G209=""),"",$Q209*$G209)</f>
        <v/>
      </c>
      <c r="G209" s="148" t="str">
        <f>IF($D209="","",VLOOKUP($T209,Piezo_Req!$A$2:$H$2,3))</f>
        <v/>
      </c>
      <c r="H209" s="456"/>
      <c r="I209" s="147" t="str">
        <f t="shared" ref="I209:I272" si="7">IF(OR($D209="",$R209="",$J209=""),"",$R209*$J209)</f>
        <v/>
      </c>
      <c r="J209" s="148" t="str">
        <f>IF(OR($D209="",$R209=""),"",VLOOKUP($T209,Piezo_Req!$A$2:$H$2,4))</f>
        <v/>
      </c>
      <c r="K209" s="147"/>
      <c r="L209" s="147"/>
      <c r="M209" s="148"/>
      <c r="N209" s="149"/>
      <c r="O209" s="150"/>
      <c r="P209" s="151"/>
      <c r="Q209" s="453"/>
      <c r="R209" s="453"/>
      <c r="S209" s="151"/>
      <c r="T209" s="126" t="e">
        <f>VLOOKUP($D209,RF_Req!$K$2:$L$11,2)</f>
        <v>#N/A</v>
      </c>
    </row>
    <row r="210" spans="1:20" x14ac:dyDescent="0.25">
      <c r="A210" s="125"/>
      <c r="B210" s="453"/>
      <c r="C210" s="453"/>
      <c r="D210" s="454"/>
      <c r="E210" s="456"/>
      <c r="F210" s="154" t="str">
        <f t="shared" si="6"/>
        <v/>
      </c>
      <c r="G210" s="148" t="str">
        <f>IF($D210="","",VLOOKUP($T210,Piezo_Req!$A$2:$H$2,3))</f>
        <v/>
      </c>
      <c r="H210" s="456"/>
      <c r="I210" s="147" t="str">
        <f t="shared" si="7"/>
        <v/>
      </c>
      <c r="J210" s="148" t="str">
        <f>IF(OR($D210="",$R210=""),"",VLOOKUP($T210,Piezo_Req!$A$2:$H$2,4))</f>
        <v/>
      </c>
      <c r="K210" s="147"/>
      <c r="L210" s="147"/>
      <c r="M210" s="148"/>
      <c r="N210" s="149"/>
      <c r="O210" s="150"/>
      <c r="P210" s="151"/>
      <c r="Q210" s="453"/>
      <c r="R210" s="453"/>
      <c r="S210" s="151"/>
      <c r="T210" s="126" t="e">
        <f>VLOOKUP($D210,RF_Req!$K$2:$L$11,2)</f>
        <v>#N/A</v>
      </c>
    </row>
    <row r="211" spans="1:20" x14ac:dyDescent="0.25">
      <c r="A211" s="125"/>
      <c r="B211" s="453"/>
      <c r="C211" s="453"/>
      <c r="D211" s="454"/>
      <c r="E211" s="456"/>
      <c r="F211" s="154" t="str">
        <f t="shared" si="6"/>
        <v/>
      </c>
      <c r="G211" s="148" t="str">
        <f>IF($D211="","",VLOOKUP($T211,Piezo_Req!$A$2:$H$2,3))</f>
        <v/>
      </c>
      <c r="H211" s="456"/>
      <c r="I211" s="147" t="str">
        <f t="shared" si="7"/>
        <v/>
      </c>
      <c r="J211" s="148" t="str">
        <f>IF(OR($D211="",$R211=""),"",VLOOKUP($T211,Piezo_Req!$A$2:$H$2,4))</f>
        <v/>
      </c>
      <c r="K211" s="147"/>
      <c r="L211" s="147"/>
      <c r="M211" s="148"/>
      <c r="N211" s="149"/>
      <c r="O211" s="150"/>
      <c r="P211" s="151"/>
      <c r="Q211" s="453"/>
      <c r="R211" s="453"/>
      <c r="S211" s="151"/>
      <c r="T211" s="126" t="e">
        <f>VLOOKUP($D211,RF_Req!$K$2:$L$11,2)</f>
        <v>#N/A</v>
      </c>
    </row>
    <row r="212" spans="1:20" x14ac:dyDescent="0.25">
      <c r="A212" s="125"/>
      <c r="B212" s="453"/>
      <c r="C212" s="453"/>
      <c r="D212" s="454"/>
      <c r="E212" s="456"/>
      <c r="F212" s="154" t="str">
        <f t="shared" si="6"/>
        <v/>
      </c>
      <c r="G212" s="148" t="str">
        <f>IF($D212="","",VLOOKUP($T212,Piezo_Req!$A$2:$H$2,3))</f>
        <v/>
      </c>
      <c r="H212" s="456"/>
      <c r="I212" s="147" t="str">
        <f t="shared" si="7"/>
        <v/>
      </c>
      <c r="J212" s="148" t="str">
        <f>IF(OR($D212="",$R212=""),"",VLOOKUP($T212,Piezo_Req!$A$2:$H$2,4))</f>
        <v/>
      </c>
      <c r="K212" s="147"/>
      <c r="L212" s="147"/>
      <c r="M212" s="148"/>
      <c r="N212" s="149"/>
      <c r="O212" s="150"/>
      <c r="P212" s="151"/>
      <c r="Q212" s="453"/>
      <c r="R212" s="453"/>
      <c r="S212" s="151"/>
      <c r="T212" s="126" t="e">
        <f>VLOOKUP($D212,RF_Req!$K$2:$L$11,2)</f>
        <v>#N/A</v>
      </c>
    </row>
    <row r="213" spans="1:20" x14ac:dyDescent="0.25">
      <c r="A213" s="125"/>
      <c r="B213" s="453"/>
      <c r="C213" s="453"/>
      <c r="D213" s="454"/>
      <c r="E213" s="456"/>
      <c r="F213" s="154" t="str">
        <f t="shared" si="6"/>
        <v/>
      </c>
      <c r="G213" s="148" t="str">
        <f>IF($D213="","",VLOOKUP($T213,Piezo_Req!$A$2:$H$2,3))</f>
        <v/>
      </c>
      <c r="H213" s="456"/>
      <c r="I213" s="147" t="str">
        <f t="shared" si="7"/>
        <v/>
      </c>
      <c r="J213" s="148" t="str">
        <f>IF(OR($D213="",$R213=""),"",VLOOKUP($T213,Piezo_Req!$A$2:$H$2,4))</f>
        <v/>
      </c>
      <c r="K213" s="147"/>
      <c r="L213" s="147"/>
      <c r="M213" s="148"/>
      <c r="N213" s="149"/>
      <c r="O213" s="150"/>
      <c r="P213" s="151"/>
      <c r="Q213" s="453"/>
      <c r="R213" s="453"/>
      <c r="S213" s="151"/>
      <c r="T213" s="126" t="e">
        <f>VLOOKUP($D213,RF_Req!$K$2:$L$11,2)</f>
        <v>#N/A</v>
      </c>
    </row>
    <row r="214" spans="1:20" x14ac:dyDescent="0.25">
      <c r="A214" s="125"/>
      <c r="B214" s="453"/>
      <c r="C214" s="453"/>
      <c r="D214" s="454"/>
      <c r="E214" s="456"/>
      <c r="F214" s="154" t="str">
        <f t="shared" si="6"/>
        <v/>
      </c>
      <c r="G214" s="148" t="str">
        <f>IF($D214="","",VLOOKUP($T214,Piezo_Req!$A$2:$H$2,3))</f>
        <v/>
      </c>
      <c r="H214" s="456"/>
      <c r="I214" s="147" t="str">
        <f t="shared" si="7"/>
        <v/>
      </c>
      <c r="J214" s="148" t="str">
        <f>IF(OR($D214="",$R214=""),"",VLOOKUP($T214,Piezo_Req!$A$2:$H$2,4))</f>
        <v/>
      </c>
      <c r="K214" s="147"/>
      <c r="L214" s="147"/>
      <c r="M214" s="148"/>
      <c r="N214" s="149"/>
      <c r="O214" s="150"/>
      <c r="P214" s="151"/>
      <c r="Q214" s="453"/>
      <c r="R214" s="453"/>
      <c r="S214" s="151"/>
      <c r="T214" s="126" t="e">
        <f>VLOOKUP($D214,RF_Req!$K$2:$L$11,2)</f>
        <v>#N/A</v>
      </c>
    </row>
    <row r="215" spans="1:20" x14ac:dyDescent="0.25">
      <c r="A215" s="125"/>
      <c r="B215" s="453"/>
      <c r="C215" s="453"/>
      <c r="D215" s="454"/>
      <c r="E215" s="456"/>
      <c r="F215" s="154" t="str">
        <f t="shared" si="6"/>
        <v/>
      </c>
      <c r="G215" s="148" t="str">
        <f>IF($D215="","",VLOOKUP($T215,Piezo_Req!$A$2:$H$2,3))</f>
        <v/>
      </c>
      <c r="H215" s="456"/>
      <c r="I215" s="147" t="str">
        <f t="shared" si="7"/>
        <v/>
      </c>
      <c r="J215" s="148" t="str">
        <f>IF(OR($D215="",$R215=""),"",VLOOKUP($T215,Piezo_Req!$A$2:$H$2,4))</f>
        <v/>
      </c>
      <c r="K215" s="147"/>
      <c r="L215" s="147"/>
      <c r="M215" s="148"/>
      <c r="N215" s="149"/>
      <c r="O215" s="150"/>
      <c r="P215" s="151"/>
      <c r="Q215" s="453"/>
      <c r="R215" s="453"/>
      <c r="S215" s="151"/>
      <c r="T215" s="126" t="e">
        <f>VLOOKUP($D215,RF_Req!$K$2:$L$11,2)</f>
        <v>#N/A</v>
      </c>
    </row>
    <row r="216" spans="1:20" x14ac:dyDescent="0.25">
      <c r="A216" s="125"/>
      <c r="B216" s="453"/>
      <c r="C216" s="453"/>
      <c r="D216" s="454"/>
      <c r="E216" s="456"/>
      <c r="F216" s="154" t="str">
        <f t="shared" si="6"/>
        <v/>
      </c>
      <c r="G216" s="148" t="str">
        <f>IF($D216="","",VLOOKUP($T216,Piezo_Req!$A$2:$H$2,3))</f>
        <v/>
      </c>
      <c r="H216" s="456"/>
      <c r="I216" s="147" t="str">
        <f t="shared" si="7"/>
        <v/>
      </c>
      <c r="J216" s="148" t="str">
        <f>IF(OR($D216="",$R216=""),"",VLOOKUP($T216,Piezo_Req!$A$2:$H$2,4))</f>
        <v/>
      </c>
      <c r="K216" s="147"/>
      <c r="L216" s="147"/>
      <c r="M216" s="148"/>
      <c r="N216" s="149"/>
      <c r="O216" s="150"/>
      <c r="P216" s="151"/>
      <c r="Q216" s="453"/>
      <c r="R216" s="453"/>
      <c r="S216" s="151"/>
      <c r="T216" s="126" t="e">
        <f>VLOOKUP($D216,RF_Req!$K$2:$L$11,2)</f>
        <v>#N/A</v>
      </c>
    </row>
    <row r="217" spans="1:20" x14ac:dyDescent="0.25">
      <c r="A217" s="125"/>
      <c r="B217" s="453"/>
      <c r="C217" s="453"/>
      <c r="D217" s="454"/>
      <c r="E217" s="456"/>
      <c r="F217" s="154" t="str">
        <f t="shared" si="6"/>
        <v/>
      </c>
      <c r="G217" s="148" t="str">
        <f>IF($D217="","",VLOOKUP($T217,Piezo_Req!$A$2:$H$2,3))</f>
        <v/>
      </c>
      <c r="H217" s="456"/>
      <c r="I217" s="147" t="str">
        <f t="shared" si="7"/>
        <v/>
      </c>
      <c r="J217" s="148" t="str">
        <f>IF(OR($D217="",$R217=""),"",VLOOKUP($T217,Piezo_Req!$A$2:$H$2,4))</f>
        <v/>
      </c>
      <c r="K217" s="147"/>
      <c r="L217" s="147"/>
      <c r="M217" s="148"/>
      <c r="N217" s="149"/>
      <c r="O217" s="150"/>
      <c r="P217" s="151"/>
      <c r="Q217" s="453"/>
      <c r="R217" s="453"/>
      <c r="S217" s="151"/>
      <c r="T217" s="126" t="e">
        <f>VLOOKUP($D217,RF_Req!$K$2:$L$11,2)</f>
        <v>#N/A</v>
      </c>
    </row>
    <row r="218" spans="1:20" x14ac:dyDescent="0.25">
      <c r="A218" s="125"/>
      <c r="B218" s="453"/>
      <c r="C218" s="453"/>
      <c r="D218" s="454"/>
      <c r="E218" s="456"/>
      <c r="F218" s="154" t="str">
        <f t="shared" si="6"/>
        <v/>
      </c>
      <c r="G218" s="148" t="str">
        <f>IF($D218="","",VLOOKUP($T218,Piezo_Req!$A$2:$H$2,3))</f>
        <v/>
      </c>
      <c r="H218" s="456"/>
      <c r="I218" s="147" t="str">
        <f t="shared" si="7"/>
        <v/>
      </c>
      <c r="J218" s="148" t="str">
        <f>IF(OR($D218="",$R218=""),"",VLOOKUP($T218,Piezo_Req!$A$2:$H$2,4))</f>
        <v/>
      </c>
      <c r="K218" s="147"/>
      <c r="L218" s="147"/>
      <c r="M218" s="148"/>
      <c r="N218" s="149"/>
      <c r="O218" s="150"/>
      <c r="P218" s="151"/>
      <c r="Q218" s="453"/>
      <c r="R218" s="453"/>
      <c r="S218" s="151"/>
      <c r="T218" s="126" t="e">
        <f>VLOOKUP($D218,RF_Req!$K$2:$L$11,2)</f>
        <v>#N/A</v>
      </c>
    </row>
    <row r="219" spans="1:20" x14ac:dyDescent="0.25">
      <c r="A219" s="125"/>
      <c r="B219" s="453"/>
      <c r="C219" s="453"/>
      <c r="D219" s="454"/>
      <c r="E219" s="456"/>
      <c r="F219" s="154" t="str">
        <f t="shared" si="6"/>
        <v/>
      </c>
      <c r="G219" s="148" t="str">
        <f>IF($D219="","",VLOOKUP($T219,Piezo_Req!$A$2:$H$2,3))</f>
        <v/>
      </c>
      <c r="H219" s="456"/>
      <c r="I219" s="147" t="str">
        <f t="shared" si="7"/>
        <v/>
      </c>
      <c r="J219" s="148" t="str">
        <f>IF(OR($D219="",$R219=""),"",VLOOKUP($T219,Piezo_Req!$A$2:$H$2,4))</f>
        <v/>
      </c>
      <c r="K219" s="147"/>
      <c r="L219" s="147"/>
      <c r="M219" s="148"/>
      <c r="N219" s="149"/>
      <c r="O219" s="150"/>
      <c r="P219" s="151"/>
      <c r="Q219" s="453"/>
      <c r="R219" s="453"/>
      <c r="S219" s="151"/>
      <c r="T219" s="126" t="e">
        <f>VLOOKUP($D219,RF_Req!$K$2:$L$11,2)</f>
        <v>#N/A</v>
      </c>
    </row>
    <row r="220" spans="1:20" x14ac:dyDescent="0.25">
      <c r="A220" s="125"/>
      <c r="B220" s="453"/>
      <c r="C220" s="453"/>
      <c r="D220" s="454"/>
      <c r="E220" s="456"/>
      <c r="F220" s="154" t="str">
        <f t="shared" si="6"/>
        <v/>
      </c>
      <c r="G220" s="148" t="str">
        <f>IF($D220="","",VLOOKUP($T220,Piezo_Req!$A$2:$H$2,3))</f>
        <v/>
      </c>
      <c r="H220" s="456"/>
      <c r="I220" s="147" t="str">
        <f t="shared" si="7"/>
        <v/>
      </c>
      <c r="J220" s="148" t="str">
        <f>IF(OR($D220="",$R220=""),"",VLOOKUP($T220,Piezo_Req!$A$2:$H$2,4))</f>
        <v/>
      </c>
      <c r="K220" s="147"/>
      <c r="L220" s="147"/>
      <c r="M220" s="148"/>
      <c r="N220" s="149"/>
      <c r="O220" s="150"/>
      <c r="P220" s="151"/>
      <c r="Q220" s="453"/>
      <c r="R220" s="453"/>
      <c r="S220" s="151"/>
      <c r="T220" s="126" t="e">
        <f>VLOOKUP($D220,RF_Req!$K$2:$L$11,2)</f>
        <v>#N/A</v>
      </c>
    </row>
    <row r="221" spans="1:20" x14ac:dyDescent="0.25">
      <c r="A221" s="125"/>
      <c r="B221" s="453"/>
      <c r="C221" s="453"/>
      <c r="D221" s="454"/>
      <c r="E221" s="456"/>
      <c r="F221" s="154" t="str">
        <f t="shared" si="6"/>
        <v/>
      </c>
      <c r="G221" s="148" t="str">
        <f>IF($D221="","",VLOOKUP($T221,Piezo_Req!$A$2:$H$2,3))</f>
        <v/>
      </c>
      <c r="H221" s="456"/>
      <c r="I221" s="147" t="str">
        <f t="shared" si="7"/>
        <v/>
      </c>
      <c r="J221" s="148" t="str">
        <f>IF(OR($D221="",$R221=""),"",VLOOKUP($T221,Piezo_Req!$A$2:$H$2,4))</f>
        <v/>
      </c>
      <c r="K221" s="147"/>
      <c r="L221" s="147"/>
      <c r="M221" s="148"/>
      <c r="N221" s="149"/>
      <c r="O221" s="150"/>
      <c r="P221" s="151"/>
      <c r="Q221" s="453"/>
      <c r="R221" s="453"/>
      <c r="S221" s="151"/>
      <c r="T221" s="126" t="e">
        <f>VLOOKUP($D221,RF_Req!$K$2:$L$11,2)</f>
        <v>#N/A</v>
      </c>
    </row>
    <row r="222" spans="1:20" x14ac:dyDescent="0.25">
      <c r="A222" s="125"/>
      <c r="B222" s="453"/>
      <c r="C222" s="453"/>
      <c r="D222" s="454"/>
      <c r="E222" s="456"/>
      <c r="F222" s="154" t="str">
        <f t="shared" si="6"/>
        <v/>
      </c>
      <c r="G222" s="148" t="str">
        <f>IF($D222="","",VLOOKUP($T222,Piezo_Req!$A$2:$H$2,3))</f>
        <v/>
      </c>
      <c r="H222" s="456"/>
      <c r="I222" s="147" t="str">
        <f t="shared" si="7"/>
        <v/>
      </c>
      <c r="J222" s="148" t="str">
        <f>IF(OR($D222="",$R222=""),"",VLOOKUP($T222,Piezo_Req!$A$2:$H$2,4))</f>
        <v/>
      </c>
      <c r="K222" s="147"/>
      <c r="L222" s="147"/>
      <c r="M222" s="148"/>
      <c r="N222" s="149"/>
      <c r="O222" s="150"/>
      <c r="P222" s="151"/>
      <c r="Q222" s="453"/>
      <c r="R222" s="453"/>
      <c r="S222" s="151"/>
      <c r="T222" s="126" t="e">
        <f>VLOOKUP($D222,RF_Req!$K$2:$L$11,2)</f>
        <v>#N/A</v>
      </c>
    </row>
    <row r="223" spans="1:20" x14ac:dyDescent="0.25">
      <c r="A223" s="125"/>
      <c r="B223" s="453"/>
      <c r="C223" s="453"/>
      <c r="D223" s="454"/>
      <c r="E223" s="456"/>
      <c r="F223" s="154" t="str">
        <f t="shared" si="6"/>
        <v/>
      </c>
      <c r="G223" s="148" t="str">
        <f>IF($D223="","",VLOOKUP($T223,Piezo_Req!$A$2:$H$2,3))</f>
        <v/>
      </c>
      <c r="H223" s="456"/>
      <c r="I223" s="147" t="str">
        <f t="shared" si="7"/>
        <v/>
      </c>
      <c r="J223" s="148" t="str">
        <f>IF(OR($D223="",$R223=""),"",VLOOKUP($T223,Piezo_Req!$A$2:$H$2,4))</f>
        <v/>
      </c>
      <c r="K223" s="147"/>
      <c r="L223" s="147"/>
      <c r="M223" s="148"/>
      <c r="N223" s="149"/>
      <c r="O223" s="150"/>
      <c r="P223" s="151"/>
      <c r="Q223" s="453"/>
      <c r="R223" s="453"/>
      <c r="S223" s="151"/>
      <c r="T223" s="126" t="e">
        <f>VLOOKUP($D223,RF_Req!$K$2:$L$11,2)</f>
        <v>#N/A</v>
      </c>
    </row>
    <row r="224" spans="1:20" x14ac:dyDescent="0.25">
      <c r="A224" s="125"/>
      <c r="B224" s="453"/>
      <c r="C224" s="453"/>
      <c r="D224" s="454"/>
      <c r="E224" s="456"/>
      <c r="F224" s="154" t="str">
        <f t="shared" si="6"/>
        <v/>
      </c>
      <c r="G224" s="148" t="str">
        <f>IF($D224="","",VLOOKUP($T224,Piezo_Req!$A$2:$H$2,3))</f>
        <v/>
      </c>
      <c r="H224" s="456"/>
      <c r="I224" s="147" t="str">
        <f t="shared" si="7"/>
        <v/>
      </c>
      <c r="J224" s="148" t="str">
        <f>IF(OR($D224="",$R224=""),"",VLOOKUP($T224,Piezo_Req!$A$2:$H$2,4))</f>
        <v/>
      </c>
      <c r="K224" s="147"/>
      <c r="L224" s="147"/>
      <c r="M224" s="148"/>
      <c r="N224" s="149"/>
      <c r="O224" s="150"/>
      <c r="P224" s="151"/>
      <c r="Q224" s="453"/>
      <c r="R224" s="453"/>
      <c r="S224" s="151"/>
      <c r="T224" s="126" t="e">
        <f>VLOOKUP($D224,RF_Req!$K$2:$L$11,2)</f>
        <v>#N/A</v>
      </c>
    </row>
    <row r="225" spans="1:20" x14ac:dyDescent="0.25">
      <c r="A225" s="125"/>
      <c r="B225" s="453"/>
      <c r="C225" s="453"/>
      <c r="D225" s="454"/>
      <c r="E225" s="456"/>
      <c r="F225" s="154" t="str">
        <f t="shared" si="6"/>
        <v/>
      </c>
      <c r="G225" s="148" t="str">
        <f>IF($D225="","",VLOOKUP($T225,Piezo_Req!$A$2:$H$2,3))</f>
        <v/>
      </c>
      <c r="H225" s="456"/>
      <c r="I225" s="147" t="str">
        <f t="shared" si="7"/>
        <v/>
      </c>
      <c r="J225" s="148" t="str">
        <f>IF(OR($D225="",$R225=""),"",VLOOKUP($T225,Piezo_Req!$A$2:$H$2,4))</f>
        <v/>
      </c>
      <c r="K225" s="147"/>
      <c r="L225" s="147"/>
      <c r="M225" s="148"/>
      <c r="N225" s="149"/>
      <c r="O225" s="150"/>
      <c r="P225" s="151"/>
      <c r="Q225" s="453"/>
      <c r="R225" s="453"/>
      <c r="S225" s="151"/>
      <c r="T225" s="126" t="e">
        <f>VLOOKUP($D225,RF_Req!$K$2:$L$11,2)</f>
        <v>#N/A</v>
      </c>
    </row>
    <row r="226" spans="1:20" x14ac:dyDescent="0.25">
      <c r="A226" s="125"/>
      <c r="B226" s="453"/>
      <c r="C226" s="453"/>
      <c r="D226" s="454"/>
      <c r="E226" s="456"/>
      <c r="F226" s="154" t="str">
        <f t="shared" si="6"/>
        <v/>
      </c>
      <c r="G226" s="148" t="str">
        <f>IF($D226="","",VLOOKUP($T226,Piezo_Req!$A$2:$H$2,3))</f>
        <v/>
      </c>
      <c r="H226" s="456"/>
      <c r="I226" s="147" t="str">
        <f t="shared" si="7"/>
        <v/>
      </c>
      <c r="J226" s="148" t="str">
        <f>IF(OR($D226="",$R226=""),"",VLOOKUP($T226,Piezo_Req!$A$2:$H$2,4))</f>
        <v/>
      </c>
      <c r="K226" s="147"/>
      <c r="L226" s="147"/>
      <c r="M226" s="148"/>
      <c r="N226" s="149"/>
      <c r="O226" s="150"/>
      <c r="P226" s="151"/>
      <c r="Q226" s="453"/>
      <c r="R226" s="453"/>
      <c r="S226" s="151"/>
      <c r="T226" s="126" t="e">
        <f>VLOOKUP($D226,RF_Req!$K$2:$L$11,2)</f>
        <v>#N/A</v>
      </c>
    </row>
    <row r="227" spans="1:20" x14ac:dyDescent="0.25">
      <c r="A227" s="125"/>
      <c r="B227" s="453"/>
      <c r="C227" s="453"/>
      <c r="D227" s="454"/>
      <c r="E227" s="456"/>
      <c r="F227" s="154" t="str">
        <f t="shared" si="6"/>
        <v/>
      </c>
      <c r="G227" s="148" t="str">
        <f>IF($D227="","",VLOOKUP($T227,Piezo_Req!$A$2:$H$2,3))</f>
        <v/>
      </c>
      <c r="H227" s="456"/>
      <c r="I227" s="147" t="str">
        <f t="shared" si="7"/>
        <v/>
      </c>
      <c r="J227" s="148" t="str">
        <f>IF(OR($D227="",$R227=""),"",VLOOKUP($T227,Piezo_Req!$A$2:$H$2,4))</f>
        <v/>
      </c>
      <c r="K227" s="147"/>
      <c r="L227" s="147"/>
      <c r="M227" s="148"/>
      <c r="N227" s="149"/>
      <c r="O227" s="150"/>
      <c r="P227" s="151"/>
      <c r="Q227" s="453"/>
      <c r="R227" s="453"/>
      <c r="S227" s="151"/>
      <c r="T227" s="126" t="e">
        <f>VLOOKUP($D227,RF_Req!$K$2:$L$11,2)</f>
        <v>#N/A</v>
      </c>
    </row>
    <row r="228" spans="1:20" x14ac:dyDescent="0.25">
      <c r="A228" s="125"/>
      <c r="B228" s="453"/>
      <c r="C228" s="453"/>
      <c r="D228" s="454"/>
      <c r="E228" s="456"/>
      <c r="F228" s="154" t="str">
        <f t="shared" si="6"/>
        <v/>
      </c>
      <c r="G228" s="148" t="str">
        <f>IF($D228="","",VLOOKUP($T228,Piezo_Req!$A$2:$H$2,3))</f>
        <v/>
      </c>
      <c r="H228" s="456"/>
      <c r="I228" s="147" t="str">
        <f t="shared" si="7"/>
        <v/>
      </c>
      <c r="J228" s="148" t="str">
        <f>IF(OR($D228="",$R228=""),"",VLOOKUP($T228,Piezo_Req!$A$2:$H$2,4))</f>
        <v/>
      </c>
      <c r="K228" s="147"/>
      <c r="L228" s="147"/>
      <c r="M228" s="148"/>
      <c r="N228" s="149"/>
      <c r="O228" s="150"/>
      <c r="P228" s="151"/>
      <c r="Q228" s="453"/>
      <c r="R228" s="453"/>
      <c r="S228" s="151"/>
      <c r="T228" s="126" t="e">
        <f>VLOOKUP($D228,RF_Req!$K$2:$L$11,2)</f>
        <v>#N/A</v>
      </c>
    </row>
    <row r="229" spans="1:20" x14ac:dyDescent="0.25">
      <c r="A229" s="125"/>
      <c r="B229" s="453"/>
      <c r="C229" s="453"/>
      <c r="D229" s="454"/>
      <c r="E229" s="456"/>
      <c r="F229" s="154" t="str">
        <f t="shared" si="6"/>
        <v/>
      </c>
      <c r="G229" s="148" t="str">
        <f>IF($D229="","",VLOOKUP($T229,Piezo_Req!$A$2:$H$2,3))</f>
        <v/>
      </c>
      <c r="H229" s="456"/>
      <c r="I229" s="147" t="str">
        <f t="shared" si="7"/>
        <v/>
      </c>
      <c r="J229" s="148" t="str">
        <f>IF(OR($D229="",$R229=""),"",VLOOKUP($T229,Piezo_Req!$A$2:$H$2,4))</f>
        <v/>
      </c>
      <c r="K229" s="147"/>
      <c r="L229" s="147"/>
      <c r="M229" s="148"/>
      <c r="N229" s="149"/>
      <c r="O229" s="150"/>
      <c r="P229" s="151"/>
      <c r="Q229" s="453"/>
      <c r="R229" s="453"/>
      <c r="S229" s="151"/>
      <c r="T229" s="126" t="e">
        <f>VLOOKUP($D229,RF_Req!$K$2:$L$11,2)</f>
        <v>#N/A</v>
      </c>
    </row>
    <row r="230" spans="1:20" x14ac:dyDescent="0.25">
      <c r="A230" s="125"/>
      <c r="B230" s="453"/>
      <c r="C230" s="453"/>
      <c r="D230" s="454"/>
      <c r="E230" s="456"/>
      <c r="F230" s="154" t="str">
        <f t="shared" si="6"/>
        <v/>
      </c>
      <c r="G230" s="148" t="str">
        <f>IF($D230="","",VLOOKUP($T230,Piezo_Req!$A$2:$H$2,3))</f>
        <v/>
      </c>
      <c r="H230" s="456"/>
      <c r="I230" s="147" t="str">
        <f t="shared" si="7"/>
        <v/>
      </c>
      <c r="J230" s="148" t="str">
        <f>IF(OR($D230="",$R230=""),"",VLOOKUP($T230,Piezo_Req!$A$2:$H$2,4))</f>
        <v/>
      </c>
      <c r="K230" s="147"/>
      <c r="L230" s="147"/>
      <c r="M230" s="148"/>
      <c r="N230" s="149"/>
      <c r="O230" s="150"/>
      <c r="P230" s="151"/>
      <c r="Q230" s="453"/>
      <c r="R230" s="453"/>
      <c r="S230" s="151"/>
      <c r="T230" s="126" t="e">
        <f>VLOOKUP($D230,RF_Req!$K$2:$L$11,2)</f>
        <v>#N/A</v>
      </c>
    </row>
    <row r="231" spans="1:20" x14ac:dyDescent="0.25">
      <c r="A231" s="125"/>
      <c r="B231" s="453"/>
      <c r="C231" s="453"/>
      <c r="D231" s="454"/>
      <c r="E231" s="456"/>
      <c r="F231" s="154" t="str">
        <f t="shared" si="6"/>
        <v/>
      </c>
      <c r="G231" s="148" t="str">
        <f>IF($D231="","",VLOOKUP($T231,Piezo_Req!$A$2:$H$2,3))</f>
        <v/>
      </c>
      <c r="H231" s="456"/>
      <c r="I231" s="147" t="str">
        <f t="shared" si="7"/>
        <v/>
      </c>
      <c r="J231" s="148" t="str">
        <f>IF(OR($D231="",$R231=""),"",VLOOKUP($T231,Piezo_Req!$A$2:$H$2,4))</f>
        <v/>
      </c>
      <c r="K231" s="147"/>
      <c r="L231" s="147"/>
      <c r="M231" s="148"/>
      <c r="N231" s="149"/>
      <c r="O231" s="150"/>
      <c r="P231" s="151"/>
      <c r="Q231" s="453"/>
      <c r="R231" s="453"/>
      <c r="S231" s="151"/>
      <c r="T231" s="126" t="e">
        <f>VLOOKUP($D231,RF_Req!$K$2:$L$11,2)</f>
        <v>#N/A</v>
      </c>
    </row>
    <row r="232" spans="1:20" x14ac:dyDescent="0.25">
      <c r="A232" s="125"/>
      <c r="B232" s="453"/>
      <c r="C232" s="453"/>
      <c r="D232" s="454"/>
      <c r="E232" s="456"/>
      <c r="F232" s="154" t="str">
        <f t="shared" si="6"/>
        <v/>
      </c>
      <c r="G232" s="148" t="str">
        <f>IF($D232="","",VLOOKUP($T232,Piezo_Req!$A$2:$H$2,3))</f>
        <v/>
      </c>
      <c r="H232" s="456"/>
      <c r="I232" s="147" t="str">
        <f t="shared" si="7"/>
        <v/>
      </c>
      <c r="J232" s="148" t="str">
        <f>IF(OR($D232="",$R232=""),"",VLOOKUP($T232,Piezo_Req!$A$2:$H$2,4))</f>
        <v/>
      </c>
      <c r="K232" s="147"/>
      <c r="L232" s="147"/>
      <c r="M232" s="148"/>
      <c r="N232" s="149"/>
      <c r="O232" s="150"/>
      <c r="P232" s="151"/>
      <c r="Q232" s="453"/>
      <c r="R232" s="453"/>
      <c r="S232" s="151"/>
      <c r="T232" s="126" t="e">
        <f>VLOOKUP($D232,RF_Req!$K$2:$L$11,2)</f>
        <v>#N/A</v>
      </c>
    </row>
    <row r="233" spans="1:20" x14ac:dyDescent="0.25">
      <c r="A233" s="125"/>
      <c r="B233" s="453"/>
      <c r="C233" s="453"/>
      <c r="D233" s="454"/>
      <c r="E233" s="456"/>
      <c r="F233" s="154" t="str">
        <f t="shared" si="6"/>
        <v/>
      </c>
      <c r="G233" s="148" t="str">
        <f>IF($D233="","",VLOOKUP($T233,Piezo_Req!$A$2:$H$2,3))</f>
        <v/>
      </c>
      <c r="H233" s="456"/>
      <c r="I233" s="147" t="str">
        <f t="shared" si="7"/>
        <v/>
      </c>
      <c r="J233" s="148" t="str">
        <f>IF(OR($D233="",$R233=""),"",VLOOKUP($T233,Piezo_Req!$A$2:$H$2,4))</f>
        <v/>
      </c>
      <c r="K233" s="147"/>
      <c r="L233" s="147"/>
      <c r="M233" s="148"/>
      <c r="N233" s="149"/>
      <c r="O233" s="150"/>
      <c r="P233" s="151"/>
      <c r="Q233" s="453"/>
      <c r="R233" s="453"/>
      <c r="S233" s="151"/>
      <c r="T233" s="126" t="e">
        <f>VLOOKUP($D233,RF_Req!$K$2:$L$11,2)</f>
        <v>#N/A</v>
      </c>
    </row>
    <row r="234" spans="1:20" x14ac:dyDescent="0.25">
      <c r="A234" s="125"/>
      <c r="B234" s="453"/>
      <c r="C234" s="453"/>
      <c r="D234" s="454"/>
      <c r="E234" s="456"/>
      <c r="F234" s="154" t="str">
        <f t="shared" si="6"/>
        <v/>
      </c>
      <c r="G234" s="148" t="str">
        <f>IF($D234="","",VLOOKUP($T234,Piezo_Req!$A$2:$H$2,3))</f>
        <v/>
      </c>
      <c r="H234" s="456"/>
      <c r="I234" s="147" t="str">
        <f t="shared" si="7"/>
        <v/>
      </c>
      <c r="J234" s="148" t="str">
        <f>IF(OR($D234="",$R234=""),"",VLOOKUP($T234,Piezo_Req!$A$2:$H$2,4))</f>
        <v/>
      </c>
      <c r="K234" s="147"/>
      <c r="L234" s="147"/>
      <c r="M234" s="148"/>
      <c r="N234" s="149"/>
      <c r="O234" s="150"/>
      <c r="P234" s="151"/>
      <c r="Q234" s="453"/>
      <c r="R234" s="453"/>
      <c r="S234" s="151"/>
      <c r="T234" s="126" t="e">
        <f>VLOOKUP($D234,RF_Req!$K$2:$L$11,2)</f>
        <v>#N/A</v>
      </c>
    </row>
    <row r="235" spans="1:20" x14ac:dyDescent="0.25">
      <c r="A235" s="125"/>
      <c r="B235" s="453"/>
      <c r="C235" s="453"/>
      <c r="D235" s="454"/>
      <c r="E235" s="456"/>
      <c r="F235" s="154" t="str">
        <f t="shared" si="6"/>
        <v/>
      </c>
      <c r="G235" s="148" t="str">
        <f>IF($D235="","",VLOOKUP($T235,Piezo_Req!$A$2:$H$2,3))</f>
        <v/>
      </c>
      <c r="H235" s="456"/>
      <c r="I235" s="147" t="str">
        <f t="shared" si="7"/>
        <v/>
      </c>
      <c r="J235" s="148" t="str">
        <f>IF(OR($D235="",$R235=""),"",VLOOKUP($T235,Piezo_Req!$A$2:$H$2,4))</f>
        <v/>
      </c>
      <c r="K235" s="147"/>
      <c r="L235" s="147"/>
      <c r="M235" s="148"/>
      <c r="N235" s="149"/>
      <c r="O235" s="150"/>
      <c r="P235" s="151"/>
      <c r="Q235" s="453"/>
      <c r="R235" s="453"/>
      <c r="S235" s="151"/>
      <c r="T235" s="126" t="e">
        <f>VLOOKUP($D235,RF_Req!$K$2:$L$11,2)</f>
        <v>#N/A</v>
      </c>
    </row>
    <row r="236" spans="1:20" x14ac:dyDescent="0.25">
      <c r="A236" s="125"/>
      <c r="B236" s="453"/>
      <c r="C236" s="453"/>
      <c r="D236" s="454"/>
      <c r="E236" s="456"/>
      <c r="F236" s="154" t="str">
        <f t="shared" si="6"/>
        <v/>
      </c>
      <c r="G236" s="148" t="str">
        <f>IF($D236="","",VLOOKUP($T236,Piezo_Req!$A$2:$H$2,3))</f>
        <v/>
      </c>
      <c r="H236" s="456"/>
      <c r="I236" s="147" t="str">
        <f t="shared" si="7"/>
        <v/>
      </c>
      <c r="J236" s="148" t="str">
        <f>IF(OR($D236="",$R236=""),"",VLOOKUP($T236,Piezo_Req!$A$2:$H$2,4))</f>
        <v/>
      </c>
      <c r="K236" s="147"/>
      <c r="L236" s="147"/>
      <c r="M236" s="148"/>
      <c r="N236" s="149"/>
      <c r="O236" s="150"/>
      <c r="P236" s="151"/>
      <c r="Q236" s="453"/>
      <c r="R236" s="453"/>
      <c r="S236" s="151"/>
      <c r="T236" s="126" t="e">
        <f>VLOOKUP($D236,RF_Req!$K$2:$L$11,2)</f>
        <v>#N/A</v>
      </c>
    </row>
    <row r="237" spans="1:20" x14ac:dyDescent="0.25">
      <c r="A237" s="125"/>
      <c r="B237" s="453"/>
      <c r="C237" s="453"/>
      <c r="D237" s="454"/>
      <c r="E237" s="456"/>
      <c r="F237" s="154" t="str">
        <f t="shared" si="6"/>
        <v/>
      </c>
      <c r="G237" s="148" t="str">
        <f>IF($D237="","",VLOOKUP($T237,Piezo_Req!$A$2:$H$2,3))</f>
        <v/>
      </c>
      <c r="H237" s="456"/>
      <c r="I237" s="147" t="str">
        <f t="shared" si="7"/>
        <v/>
      </c>
      <c r="J237" s="148" t="str">
        <f>IF(OR($D237="",$R237=""),"",VLOOKUP($T237,Piezo_Req!$A$2:$H$2,4))</f>
        <v/>
      </c>
      <c r="K237" s="147"/>
      <c r="L237" s="147"/>
      <c r="M237" s="148"/>
      <c r="N237" s="149"/>
      <c r="O237" s="150"/>
      <c r="P237" s="151"/>
      <c r="Q237" s="453"/>
      <c r="R237" s="453"/>
      <c r="S237" s="151"/>
      <c r="T237" s="126" t="e">
        <f>VLOOKUP($D237,RF_Req!$K$2:$L$11,2)</f>
        <v>#N/A</v>
      </c>
    </row>
    <row r="238" spans="1:20" x14ac:dyDescent="0.25">
      <c r="A238" s="125"/>
      <c r="B238" s="453"/>
      <c r="C238" s="453"/>
      <c r="D238" s="454"/>
      <c r="E238" s="456"/>
      <c r="F238" s="154" t="str">
        <f t="shared" si="6"/>
        <v/>
      </c>
      <c r="G238" s="148" t="str">
        <f>IF($D238="","",VLOOKUP($T238,Piezo_Req!$A$2:$H$2,3))</f>
        <v/>
      </c>
      <c r="H238" s="456"/>
      <c r="I238" s="147" t="str">
        <f t="shared" si="7"/>
        <v/>
      </c>
      <c r="J238" s="148" t="str">
        <f>IF(OR($D238="",$R238=""),"",VLOOKUP($T238,Piezo_Req!$A$2:$H$2,4))</f>
        <v/>
      </c>
      <c r="K238" s="147"/>
      <c r="L238" s="147"/>
      <c r="M238" s="148"/>
      <c r="N238" s="149"/>
      <c r="O238" s="150"/>
      <c r="P238" s="151"/>
      <c r="Q238" s="453"/>
      <c r="R238" s="453"/>
      <c r="S238" s="151"/>
      <c r="T238" s="126" t="e">
        <f>VLOOKUP($D238,RF_Req!$K$2:$L$11,2)</f>
        <v>#N/A</v>
      </c>
    </row>
    <row r="239" spans="1:20" x14ac:dyDescent="0.25">
      <c r="A239" s="125"/>
      <c r="B239" s="453"/>
      <c r="C239" s="453"/>
      <c r="D239" s="454"/>
      <c r="E239" s="456"/>
      <c r="F239" s="154" t="str">
        <f t="shared" si="6"/>
        <v/>
      </c>
      <c r="G239" s="148" t="str">
        <f>IF($D239="","",VLOOKUP($T239,Piezo_Req!$A$2:$H$2,3))</f>
        <v/>
      </c>
      <c r="H239" s="456"/>
      <c r="I239" s="147" t="str">
        <f t="shared" si="7"/>
        <v/>
      </c>
      <c r="J239" s="148" t="str">
        <f>IF(OR($D239="",$R239=""),"",VLOOKUP($T239,Piezo_Req!$A$2:$H$2,4))</f>
        <v/>
      </c>
      <c r="K239" s="147"/>
      <c r="L239" s="147"/>
      <c r="M239" s="148"/>
      <c r="N239" s="149"/>
      <c r="O239" s="150"/>
      <c r="P239" s="151"/>
      <c r="Q239" s="453"/>
      <c r="R239" s="453"/>
      <c r="S239" s="151"/>
      <c r="T239" s="126" t="e">
        <f>VLOOKUP($D239,RF_Req!$K$2:$L$11,2)</f>
        <v>#N/A</v>
      </c>
    </row>
    <row r="240" spans="1:20" x14ac:dyDescent="0.25">
      <c r="A240" s="125"/>
      <c r="B240" s="453"/>
      <c r="C240" s="453"/>
      <c r="D240" s="454"/>
      <c r="E240" s="456"/>
      <c r="F240" s="154" t="str">
        <f t="shared" si="6"/>
        <v/>
      </c>
      <c r="G240" s="148" t="str">
        <f>IF($D240="","",VLOOKUP($T240,Piezo_Req!$A$2:$H$2,3))</f>
        <v/>
      </c>
      <c r="H240" s="456"/>
      <c r="I240" s="147" t="str">
        <f t="shared" si="7"/>
        <v/>
      </c>
      <c r="J240" s="148" t="str">
        <f>IF(OR($D240="",$R240=""),"",VLOOKUP($T240,Piezo_Req!$A$2:$H$2,4))</f>
        <v/>
      </c>
      <c r="K240" s="147"/>
      <c r="L240" s="147"/>
      <c r="M240" s="148"/>
      <c r="N240" s="149"/>
      <c r="O240" s="150"/>
      <c r="P240" s="151"/>
      <c r="Q240" s="453"/>
      <c r="R240" s="453"/>
      <c r="S240" s="151"/>
      <c r="T240" s="126" t="e">
        <f>VLOOKUP($D240,RF_Req!$K$2:$L$11,2)</f>
        <v>#N/A</v>
      </c>
    </row>
    <row r="241" spans="1:20" x14ac:dyDescent="0.25">
      <c r="A241" s="125"/>
      <c r="B241" s="453"/>
      <c r="C241" s="453"/>
      <c r="D241" s="454"/>
      <c r="E241" s="456"/>
      <c r="F241" s="154" t="str">
        <f t="shared" si="6"/>
        <v/>
      </c>
      <c r="G241" s="148" t="str">
        <f>IF($D241="","",VLOOKUP($T241,Piezo_Req!$A$2:$H$2,3))</f>
        <v/>
      </c>
      <c r="H241" s="456"/>
      <c r="I241" s="147" t="str">
        <f t="shared" si="7"/>
        <v/>
      </c>
      <c r="J241" s="148" t="str">
        <f>IF(OR($D241="",$R241=""),"",VLOOKUP($T241,Piezo_Req!$A$2:$H$2,4))</f>
        <v/>
      </c>
      <c r="K241" s="147"/>
      <c r="L241" s="147"/>
      <c r="M241" s="148"/>
      <c r="N241" s="149"/>
      <c r="O241" s="150"/>
      <c r="P241" s="151"/>
      <c r="Q241" s="453"/>
      <c r="R241" s="453"/>
      <c r="S241" s="151"/>
      <c r="T241" s="126" t="e">
        <f>VLOOKUP($D241,RF_Req!$K$2:$L$11,2)</f>
        <v>#N/A</v>
      </c>
    </row>
    <row r="242" spans="1:20" x14ac:dyDescent="0.25">
      <c r="A242" s="125"/>
      <c r="B242" s="453"/>
      <c r="C242" s="453"/>
      <c r="D242" s="454"/>
      <c r="E242" s="456"/>
      <c r="F242" s="154" t="str">
        <f t="shared" si="6"/>
        <v/>
      </c>
      <c r="G242" s="148" t="str">
        <f>IF($D242="","",VLOOKUP($T242,Piezo_Req!$A$2:$H$2,3))</f>
        <v/>
      </c>
      <c r="H242" s="456"/>
      <c r="I242" s="147" t="str">
        <f t="shared" si="7"/>
        <v/>
      </c>
      <c r="J242" s="148" t="str">
        <f>IF(OR($D242="",$R242=""),"",VLOOKUP($T242,Piezo_Req!$A$2:$H$2,4))</f>
        <v/>
      </c>
      <c r="K242" s="147"/>
      <c r="L242" s="147"/>
      <c r="M242" s="148"/>
      <c r="N242" s="149"/>
      <c r="O242" s="150"/>
      <c r="P242" s="151"/>
      <c r="Q242" s="453"/>
      <c r="R242" s="453"/>
      <c r="S242" s="151"/>
      <c r="T242" s="126" t="e">
        <f>VLOOKUP($D242,RF_Req!$K$2:$L$11,2)</f>
        <v>#N/A</v>
      </c>
    </row>
    <row r="243" spans="1:20" x14ac:dyDescent="0.25">
      <c r="A243" s="125"/>
      <c r="B243" s="453"/>
      <c r="C243" s="453"/>
      <c r="D243" s="454"/>
      <c r="E243" s="456"/>
      <c r="F243" s="154" t="str">
        <f t="shared" si="6"/>
        <v/>
      </c>
      <c r="G243" s="148" t="str">
        <f>IF($D243="","",VLOOKUP($T243,Piezo_Req!$A$2:$H$2,3))</f>
        <v/>
      </c>
      <c r="H243" s="456"/>
      <c r="I243" s="147" t="str">
        <f t="shared" si="7"/>
        <v/>
      </c>
      <c r="J243" s="148" t="str">
        <f>IF(OR($D243="",$R243=""),"",VLOOKUP($T243,Piezo_Req!$A$2:$H$2,4))</f>
        <v/>
      </c>
      <c r="K243" s="147"/>
      <c r="L243" s="147"/>
      <c r="M243" s="148"/>
      <c r="N243" s="149"/>
      <c r="O243" s="150"/>
      <c r="P243" s="151"/>
      <c r="Q243" s="453"/>
      <c r="R243" s="453"/>
      <c r="S243" s="151"/>
      <c r="T243" s="126" t="e">
        <f>VLOOKUP($D243,RF_Req!$K$2:$L$11,2)</f>
        <v>#N/A</v>
      </c>
    </row>
    <row r="244" spans="1:20" x14ac:dyDescent="0.25">
      <c r="A244" s="125"/>
      <c r="B244" s="453"/>
      <c r="C244" s="453"/>
      <c r="D244" s="454"/>
      <c r="E244" s="456"/>
      <c r="F244" s="154" t="str">
        <f t="shared" si="6"/>
        <v/>
      </c>
      <c r="G244" s="148" t="str">
        <f>IF($D244="","",VLOOKUP($T244,Piezo_Req!$A$2:$H$2,3))</f>
        <v/>
      </c>
      <c r="H244" s="456"/>
      <c r="I244" s="147" t="str">
        <f t="shared" si="7"/>
        <v/>
      </c>
      <c r="J244" s="148" t="str">
        <f>IF(OR($D244="",$R244=""),"",VLOOKUP($T244,Piezo_Req!$A$2:$H$2,4))</f>
        <v/>
      </c>
      <c r="K244" s="147"/>
      <c r="L244" s="147"/>
      <c r="M244" s="148"/>
      <c r="N244" s="149"/>
      <c r="O244" s="150"/>
      <c r="P244" s="151"/>
      <c r="Q244" s="453"/>
      <c r="R244" s="453"/>
      <c r="S244" s="151"/>
      <c r="T244" s="126" t="e">
        <f>VLOOKUP($D244,RF_Req!$K$2:$L$11,2)</f>
        <v>#N/A</v>
      </c>
    </row>
    <row r="245" spans="1:20" x14ac:dyDescent="0.25">
      <c r="A245" s="125"/>
      <c r="B245" s="453"/>
      <c r="C245" s="453"/>
      <c r="D245" s="454"/>
      <c r="E245" s="456"/>
      <c r="F245" s="154" t="str">
        <f t="shared" si="6"/>
        <v/>
      </c>
      <c r="G245" s="148" t="str">
        <f>IF($D245="","",VLOOKUP($T245,Piezo_Req!$A$2:$H$2,3))</f>
        <v/>
      </c>
      <c r="H245" s="456"/>
      <c r="I245" s="147" t="str">
        <f t="shared" si="7"/>
        <v/>
      </c>
      <c r="J245" s="148" t="str">
        <f>IF(OR($D245="",$R245=""),"",VLOOKUP($T245,Piezo_Req!$A$2:$H$2,4))</f>
        <v/>
      </c>
      <c r="K245" s="147"/>
      <c r="L245" s="147"/>
      <c r="M245" s="148"/>
      <c r="N245" s="149"/>
      <c r="O245" s="150"/>
      <c r="P245" s="151"/>
      <c r="Q245" s="453"/>
      <c r="R245" s="453"/>
      <c r="S245" s="151"/>
      <c r="T245" s="126" t="e">
        <f>VLOOKUP($D245,RF_Req!$K$2:$L$11,2)</f>
        <v>#N/A</v>
      </c>
    </row>
    <row r="246" spans="1:20" x14ac:dyDescent="0.25">
      <c r="A246" s="125"/>
      <c r="B246" s="453"/>
      <c r="C246" s="453"/>
      <c r="D246" s="454"/>
      <c r="E246" s="456"/>
      <c r="F246" s="154" t="str">
        <f t="shared" si="6"/>
        <v/>
      </c>
      <c r="G246" s="148" t="str">
        <f>IF($D246="","",VLOOKUP($T246,Piezo_Req!$A$2:$H$2,3))</f>
        <v/>
      </c>
      <c r="H246" s="456"/>
      <c r="I246" s="147" t="str">
        <f t="shared" si="7"/>
        <v/>
      </c>
      <c r="J246" s="148" t="str">
        <f>IF(OR($D246="",$R246=""),"",VLOOKUP($T246,Piezo_Req!$A$2:$H$2,4))</f>
        <v/>
      </c>
      <c r="K246" s="147"/>
      <c r="L246" s="147"/>
      <c r="M246" s="148"/>
      <c r="N246" s="149"/>
      <c r="O246" s="150"/>
      <c r="P246" s="151"/>
      <c r="Q246" s="453"/>
      <c r="R246" s="453"/>
      <c r="S246" s="151"/>
      <c r="T246" s="126" t="e">
        <f>VLOOKUP($D246,RF_Req!$K$2:$L$11,2)</f>
        <v>#N/A</v>
      </c>
    </row>
    <row r="247" spans="1:20" x14ac:dyDescent="0.25">
      <c r="A247" s="125"/>
      <c r="B247" s="453"/>
      <c r="C247" s="453"/>
      <c r="D247" s="454"/>
      <c r="E247" s="456"/>
      <c r="F247" s="154" t="str">
        <f t="shared" si="6"/>
        <v/>
      </c>
      <c r="G247" s="148" t="str">
        <f>IF($D247="","",VLOOKUP($T247,Piezo_Req!$A$2:$H$2,3))</f>
        <v/>
      </c>
      <c r="H247" s="456"/>
      <c r="I247" s="147" t="str">
        <f t="shared" si="7"/>
        <v/>
      </c>
      <c r="J247" s="148" t="str">
        <f>IF(OR($D247="",$R247=""),"",VLOOKUP($T247,Piezo_Req!$A$2:$H$2,4))</f>
        <v/>
      </c>
      <c r="K247" s="147"/>
      <c r="L247" s="147"/>
      <c r="M247" s="148"/>
      <c r="N247" s="149"/>
      <c r="O247" s="150"/>
      <c r="P247" s="151"/>
      <c r="Q247" s="453"/>
      <c r="R247" s="453"/>
      <c r="S247" s="151"/>
      <c r="T247" s="126" t="e">
        <f>VLOOKUP($D247,RF_Req!$K$2:$L$11,2)</f>
        <v>#N/A</v>
      </c>
    </row>
    <row r="248" spans="1:20" x14ac:dyDescent="0.25">
      <c r="A248" s="125"/>
      <c r="B248" s="453"/>
      <c r="C248" s="453"/>
      <c r="D248" s="454"/>
      <c r="E248" s="456"/>
      <c r="F248" s="154" t="str">
        <f t="shared" si="6"/>
        <v/>
      </c>
      <c r="G248" s="148" t="str">
        <f>IF($D248="","",VLOOKUP($T248,Piezo_Req!$A$2:$H$2,3))</f>
        <v/>
      </c>
      <c r="H248" s="456"/>
      <c r="I248" s="147" t="str">
        <f t="shared" si="7"/>
        <v/>
      </c>
      <c r="J248" s="148" t="str">
        <f>IF(OR($D248="",$R248=""),"",VLOOKUP($T248,Piezo_Req!$A$2:$H$2,4))</f>
        <v/>
      </c>
      <c r="K248" s="147"/>
      <c r="L248" s="147"/>
      <c r="M248" s="148"/>
      <c r="N248" s="149"/>
      <c r="O248" s="150"/>
      <c r="P248" s="151"/>
      <c r="Q248" s="453"/>
      <c r="R248" s="453"/>
      <c r="S248" s="151"/>
      <c r="T248" s="126" t="e">
        <f>VLOOKUP($D248,RF_Req!$K$2:$L$11,2)</f>
        <v>#N/A</v>
      </c>
    </row>
    <row r="249" spans="1:20" x14ac:dyDescent="0.25">
      <c r="A249" s="125"/>
      <c r="B249" s="453"/>
      <c r="C249" s="453"/>
      <c r="D249" s="454"/>
      <c r="E249" s="456"/>
      <c r="F249" s="154" t="str">
        <f t="shared" si="6"/>
        <v/>
      </c>
      <c r="G249" s="148" t="str">
        <f>IF($D249="","",VLOOKUP($T249,Piezo_Req!$A$2:$H$2,3))</f>
        <v/>
      </c>
      <c r="H249" s="456"/>
      <c r="I249" s="147" t="str">
        <f t="shared" si="7"/>
        <v/>
      </c>
      <c r="J249" s="148" t="str">
        <f>IF(OR($D249="",$R249=""),"",VLOOKUP($T249,Piezo_Req!$A$2:$H$2,4))</f>
        <v/>
      </c>
      <c r="K249" s="147"/>
      <c r="L249" s="147"/>
      <c r="M249" s="148"/>
      <c r="N249" s="149"/>
      <c r="O249" s="150"/>
      <c r="P249" s="151"/>
      <c r="Q249" s="453"/>
      <c r="R249" s="453"/>
      <c r="S249" s="151"/>
      <c r="T249" s="126" t="e">
        <f>VLOOKUP($D249,RF_Req!$K$2:$L$11,2)</f>
        <v>#N/A</v>
      </c>
    </row>
    <row r="250" spans="1:20" x14ac:dyDescent="0.25">
      <c r="A250" s="125"/>
      <c r="B250" s="453"/>
      <c r="C250" s="453"/>
      <c r="D250" s="454"/>
      <c r="E250" s="456"/>
      <c r="F250" s="154" t="str">
        <f t="shared" si="6"/>
        <v/>
      </c>
      <c r="G250" s="148" t="str">
        <f>IF($D250="","",VLOOKUP($T250,Piezo_Req!$A$2:$H$2,3))</f>
        <v/>
      </c>
      <c r="H250" s="456"/>
      <c r="I250" s="147" t="str">
        <f t="shared" si="7"/>
        <v/>
      </c>
      <c r="J250" s="148" t="str">
        <f>IF(OR($D250="",$R250=""),"",VLOOKUP($T250,Piezo_Req!$A$2:$H$2,4))</f>
        <v/>
      </c>
      <c r="K250" s="147"/>
      <c r="L250" s="147"/>
      <c r="M250" s="148"/>
      <c r="N250" s="149"/>
      <c r="O250" s="150"/>
      <c r="P250" s="151"/>
      <c r="Q250" s="453"/>
      <c r="R250" s="453"/>
      <c r="S250" s="151"/>
      <c r="T250" s="126" t="e">
        <f>VLOOKUP($D250,RF_Req!$K$2:$L$11,2)</f>
        <v>#N/A</v>
      </c>
    </row>
    <row r="251" spans="1:20" x14ac:dyDescent="0.25">
      <c r="A251" s="125"/>
      <c r="B251" s="453"/>
      <c r="C251" s="453"/>
      <c r="D251" s="454"/>
      <c r="E251" s="456"/>
      <c r="F251" s="154" t="str">
        <f t="shared" si="6"/>
        <v/>
      </c>
      <c r="G251" s="148" t="str">
        <f>IF($D251="","",VLOOKUP($T251,Piezo_Req!$A$2:$H$2,3))</f>
        <v/>
      </c>
      <c r="H251" s="456"/>
      <c r="I251" s="147" t="str">
        <f t="shared" si="7"/>
        <v/>
      </c>
      <c r="J251" s="148" t="str">
        <f>IF(OR($D251="",$R251=""),"",VLOOKUP($T251,Piezo_Req!$A$2:$H$2,4))</f>
        <v/>
      </c>
      <c r="K251" s="147"/>
      <c r="L251" s="147"/>
      <c r="M251" s="148"/>
      <c r="N251" s="149"/>
      <c r="O251" s="150"/>
      <c r="P251" s="151"/>
      <c r="Q251" s="453"/>
      <c r="R251" s="453"/>
      <c r="S251" s="151"/>
      <c r="T251" s="126" t="e">
        <f>VLOOKUP($D251,RF_Req!$K$2:$L$11,2)</f>
        <v>#N/A</v>
      </c>
    </row>
    <row r="252" spans="1:20" x14ac:dyDescent="0.25">
      <c r="A252" s="125"/>
      <c r="B252" s="453"/>
      <c r="C252" s="453"/>
      <c r="D252" s="454"/>
      <c r="E252" s="456"/>
      <c r="F252" s="154" t="str">
        <f t="shared" si="6"/>
        <v/>
      </c>
      <c r="G252" s="148" t="str">
        <f>IF($D252="","",VLOOKUP($T252,Piezo_Req!$A$2:$H$2,3))</f>
        <v/>
      </c>
      <c r="H252" s="456"/>
      <c r="I252" s="147" t="str">
        <f t="shared" si="7"/>
        <v/>
      </c>
      <c r="J252" s="148" t="str">
        <f>IF(OR($D252="",$R252=""),"",VLOOKUP($T252,Piezo_Req!$A$2:$H$2,4))</f>
        <v/>
      </c>
      <c r="K252" s="147"/>
      <c r="L252" s="147"/>
      <c r="M252" s="148"/>
      <c r="N252" s="149"/>
      <c r="O252" s="150"/>
      <c r="P252" s="151"/>
      <c r="Q252" s="453"/>
      <c r="R252" s="453"/>
      <c r="S252" s="151"/>
      <c r="T252" s="126" t="e">
        <f>VLOOKUP($D252,RF_Req!$K$2:$L$11,2)</f>
        <v>#N/A</v>
      </c>
    </row>
    <row r="253" spans="1:20" x14ac:dyDescent="0.25">
      <c r="A253" s="125"/>
      <c r="B253" s="453"/>
      <c r="C253" s="453"/>
      <c r="D253" s="454"/>
      <c r="E253" s="456"/>
      <c r="F253" s="154" t="str">
        <f t="shared" si="6"/>
        <v/>
      </c>
      <c r="G253" s="148" t="str">
        <f>IF($D253="","",VLOOKUP($T253,Piezo_Req!$A$2:$H$2,3))</f>
        <v/>
      </c>
      <c r="H253" s="456"/>
      <c r="I253" s="147" t="str">
        <f t="shared" si="7"/>
        <v/>
      </c>
      <c r="J253" s="148" t="str">
        <f>IF(OR($D253="",$R253=""),"",VLOOKUP($T253,Piezo_Req!$A$2:$H$2,4))</f>
        <v/>
      </c>
      <c r="K253" s="147"/>
      <c r="L253" s="147"/>
      <c r="M253" s="148"/>
      <c r="N253" s="149"/>
      <c r="O253" s="150"/>
      <c r="P253" s="151"/>
      <c r="Q253" s="453"/>
      <c r="R253" s="453"/>
      <c r="S253" s="151"/>
      <c r="T253" s="126" t="e">
        <f>VLOOKUP($D253,RF_Req!$K$2:$L$11,2)</f>
        <v>#N/A</v>
      </c>
    </row>
    <row r="254" spans="1:20" x14ac:dyDescent="0.25">
      <c r="A254" s="125"/>
      <c r="B254" s="453"/>
      <c r="C254" s="453"/>
      <c r="D254" s="454"/>
      <c r="E254" s="456"/>
      <c r="F254" s="154" t="str">
        <f t="shared" si="6"/>
        <v/>
      </c>
      <c r="G254" s="148" t="str">
        <f>IF($D254="","",VLOOKUP($T254,Piezo_Req!$A$2:$H$2,3))</f>
        <v/>
      </c>
      <c r="H254" s="456"/>
      <c r="I254" s="147" t="str">
        <f t="shared" si="7"/>
        <v/>
      </c>
      <c r="J254" s="148" t="str">
        <f>IF(OR($D254="",$R254=""),"",VLOOKUP($T254,Piezo_Req!$A$2:$H$2,4))</f>
        <v/>
      </c>
      <c r="K254" s="147"/>
      <c r="L254" s="147"/>
      <c r="M254" s="148"/>
      <c r="N254" s="149"/>
      <c r="O254" s="150"/>
      <c r="P254" s="151"/>
      <c r="Q254" s="453"/>
      <c r="R254" s="453"/>
      <c r="S254" s="151"/>
      <c r="T254" s="126" t="e">
        <f>VLOOKUP($D254,RF_Req!$K$2:$L$11,2)</f>
        <v>#N/A</v>
      </c>
    </row>
    <row r="255" spans="1:20" x14ac:dyDescent="0.25">
      <c r="A255" s="125"/>
      <c r="B255" s="453"/>
      <c r="C255" s="453"/>
      <c r="D255" s="454"/>
      <c r="E255" s="456"/>
      <c r="F255" s="154" t="str">
        <f t="shared" si="6"/>
        <v/>
      </c>
      <c r="G255" s="148" t="str">
        <f>IF($D255="","",VLOOKUP($T255,Piezo_Req!$A$2:$H$2,3))</f>
        <v/>
      </c>
      <c r="H255" s="456"/>
      <c r="I255" s="147" t="str">
        <f t="shared" si="7"/>
        <v/>
      </c>
      <c r="J255" s="148" t="str">
        <f>IF(OR($D255="",$R255=""),"",VLOOKUP($T255,Piezo_Req!$A$2:$H$2,4))</f>
        <v/>
      </c>
      <c r="K255" s="147"/>
      <c r="L255" s="147"/>
      <c r="M255" s="148"/>
      <c r="N255" s="149"/>
      <c r="O255" s="150"/>
      <c r="P255" s="151"/>
      <c r="Q255" s="453"/>
      <c r="R255" s="453"/>
      <c r="S255" s="151"/>
      <c r="T255" s="126" t="e">
        <f>VLOOKUP($D255,RF_Req!$K$2:$L$11,2)</f>
        <v>#N/A</v>
      </c>
    </row>
    <row r="256" spans="1:20" x14ac:dyDescent="0.25">
      <c r="A256" s="125"/>
      <c r="B256" s="453"/>
      <c r="C256" s="453"/>
      <c r="D256" s="454"/>
      <c r="E256" s="456"/>
      <c r="F256" s="154" t="str">
        <f t="shared" si="6"/>
        <v/>
      </c>
      <c r="G256" s="148" t="str">
        <f>IF($D256="","",VLOOKUP($T256,Piezo_Req!$A$2:$H$2,3))</f>
        <v/>
      </c>
      <c r="H256" s="456"/>
      <c r="I256" s="147" t="str">
        <f t="shared" si="7"/>
        <v/>
      </c>
      <c r="J256" s="148" t="str">
        <f>IF(OR($D256="",$R256=""),"",VLOOKUP($T256,Piezo_Req!$A$2:$H$2,4))</f>
        <v/>
      </c>
      <c r="K256" s="147"/>
      <c r="L256" s="147"/>
      <c r="M256" s="148"/>
      <c r="N256" s="149"/>
      <c r="O256" s="150"/>
      <c r="P256" s="151"/>
      <c r="Q256" s="453"/>
      <c r="R256" s="453"/>
      <c r="S256" s="151"/>
      <c r="T256" s="126" t="e">
        <f>VLOOKUP($D256,RF_Req!$K$2:$L$11,2)</f>
        <v>#N/A</v>
      </c>
    </row>
    <row r="257" spans="1:20" x14ac:dyDescent="0.25">
      <c r="A257" s="125"/>
      <c r="B257" s="453"/>
      <c r="C257" s="453"/>
      <c r="D257" s="454"/>
      <c r="E257" s="456"/>
      <c r="F257" s="154" t="str">
        <f t="shared" si="6"/>
        <v/>
      </c>
      <c r="G257" s="148" t="str">
        <f>IF($D257="","",VLOOKUP($T257,Piezo_Req!$A$2:$H$2,3))</f>
        <v/>
      </c>
      <c r="H257" s="456"/>
      <c r="I257" s="147" t="str">
        <f t="shared" si="7"/>
        <v/>
      </c>
      <c r="J257" s="148" t="str">
        <f>IF(OR($D257="",$R257=""),"",VLOOKUP($T257,Piezo_Req!$A$2:$H$2,4))</f>
        <v/>
      </c>
      <c r="K257" s="147"/>
      <c r="L257" s="147"/>
      <c r="M257" s="148"/>
      <c r="N257" s="149"/>
      <c r="O257" s="150"/>
      <c r="P257" s="151"/>
      <c r="Q257" s="453"/>
      <c r="R257" s="453"/>
      <c r="S257" s="151"/>
      <c r="T257" s="126" t="e">
        <f>VLOOKUP($D257,RF_Req!$K$2:$L$11,2)</f>
        <v>#N/A</v>
      </c>
    </row>
    <row r="258" spans="1:20" x14ac:dyDescent="0.25">
      <c r="A258" s="125"/>
      <c r="B258" s="453"/>
      <c r="C258" s="453"/>
      <c r="D258" s="454"/>
      <c r="E258" s="456"/>
      <c r="F258" s="154" t="str">
        <f t="shared" si="6"/>
        <v/>
      </c>
      <c r="G258" s="148" t="str">
        <f>IF($D258="","",VLOOKUP($T258,Piezo_Req!$A$2:$H$2,3))</f>
        <v/>
      </c>
      <c r="H258" s="456"/>
      <c r="I258" s="147" t="str">
        <f t="shared" si="7"/>
        <v/>
      </c>
      <c r="J258" s="148" t="str">
        <f>IF(OR($D258="",$R258=""),"",VLOOKUP($T258,Piezo_Req!$A$2:$H$2,4))</f>
        <v/>
      </c>
      <c r="K258" s="147"/>
      <c r="L258" s="147"/>
      <c r="M258" s="148"/>
      <c r="N258" s="149"/>
      <c r="O258" s="150"/>
      <c r="P258" s="151"/>
      <c r="Q258" s="453"/>
      <c r="R258" s="453"/>
      <c r="S258" s="151"/>
      <c r="T258" s="126" t="e">
        <f>VLOOKUP($D258,RF_Req!$K$2:$L$11,2)</f>
        <v>#N/A</v>
      </c>
    </row>
    <row r="259" spans="1:20" x14ac:dyDescent="0.25">
      <c r="A259" s="125"/>
      <c r="B259" s="453"/>
      <c r="C259" s="453"/>
      <c r="D259" s="454"/>
      <c r="E259" s="456"/>
      <c r="F259" s="154" t="str">
        <f t="shared" si="6"/>
        <v/>
      </c>
      <c r="G259" s="148" t="str">
        <f>IF($D259="","",VLOOKUP($T259,Piezo_Req!$A$2:$H$2,3))</f>
        <v/>
      </c>
      <c r="H259" s="456"/>
      <c r="I259" s="147" t="str">
        <f t="shared" si="7"/>
        <v/>
      </c>
      <c r="J259" s="148" t="str">
        <f>IF(OR($D259="",$R259=""),"",VLOOKUP($T259,Piezo_Req!$A$2:$H$2,4))</f>
        <v/>
      </c>
      <c r="K259" s="147"/>
      <c r="L259" s="147"/>
      <c r="M259" s="148"/>
      <c r="N259" s="149"/>
      <c r="O259" s="150"/>
      <c r="P259" s="151"/>
      <c r="Q259" s="453"/>
      <c r="R259" s="453"/>
      <c r="S259" s="151"/>
      <c r="T259" s="126" t="e">
        <f>VLOOKUP($D259,RF_Req!$K$2:$L$11,2)</f>
        <v>#N/A</v>
      </c>
    </row>
    <row r="260" spans="1:20" x14ac:dyDescent="0.25">
      <c r="A260" s="125"/>
      <c r="B260" s="453"/>
      <c r="C260" s="453"/>
      <c r="D260" s="454"/>
      <c r="E260" s="456"/>
      <c r="F260" s="154" t="str">
        <f t="shared" si="6"/>
        <v/>
      </c>
      <c r="G260" s="148" t="str">
        <f>IF($D260="","",VLOOKUP($T260,Piezo_Req!$A$2:$H$2,3))</f>
        <v/>
      </c>
      <c r="H260" s="456"/>
      <c r="I260" s="147" t="str">
        <f t="shared" si="7"/>
        <v/>
      </c>
      <c r="J260" s="148" t="str">
        <f>IF(OR($D260="",$R260=""),"",VLOOKUP($T260,Piezo_Req!$A$2:$H$2,4))</f>
        <v/>
      </c>
      <c r="K260" s="147"/>
      <c r="L260" s="147"/>
      <c r="M260" s="148"/>
      <c r="N260" s="149"/>
      <c r="O260" s="150"/>
      <c r="P260" s="151"/>
      <c r="Q260" s="453"/>
      <c r="R260" s="453"/>
      <c r="S260" s="151"/>
      <c r="T260" s="126" t="e">
        <f>VLOOKUP($D260,RF_Req!$K$2:$L$11,2)</f>
        <v>#N/A</v>
      </c>
    </row>
    <row r="261" spans="1:20" x14ac:dyDescent="0.25">
      <c r="A261" s="125"/>
      <c r="B261" s="453"/>
      <c r="C261" s="453"/>
      <c r="D261" s="454"/>
      <c r="E261" s="456"/>
      <c r="F261" s="154" t="str">
        <f t="shared" si="6"/>
        <v/>
      </c>
      <c r="G261" s="148" t="str">
        <f>IF($D261="","",VLOOKUP($T261,Piezo_Req!$A$2:$H$2,3))</f>
        <v/>
      </c>
      <c r="H261" s="456"/>
      <c r="I261" s="147" t="str">
        <f t="shared" si="7"/>
        <v/>
      </c>
      <c r="J261" s="148" t="str">
        <f>IF(OR($D261="",$R261=""),"",VLOOKUP($T261,Piezo_Req!$A$2:$H$2,4))</f>
        <v/>
      </c>
      <c r="K261" s="147"/>
      <c r="L261" s="147"/>
      <c r="M261" s="148"/>
      <c r="N261" s="149"/>
      <c r="O261" s="150"/>
      <c r="P261" s="151"/>
      <c r="Q261" s="453"/>
      <c r="R261" s="453"/>
      <c r="S261" s="151"/>
      <c r="T261" s="126" t="e">
        <f>VLOOKUP($D261,RF_Req!$K$2:$L$11,2)</f>
        <v>#N/A</v>
      </c>
    </row>
    <row r="262" spans="1:20" x14ac:dyDescent="0.25">
      <c r="A262" s="125"/>
      <c r="B262" s="453"/>
      <c r="C262" s="453"/>
      <c r="D262" s="454"/>
      <c r="E262" s="456"/>
      <c r="F262" s="154" t="str">
        <f t="shared" si="6"/>
        <v/>
      </c>
      <c r="G262" s="148" t="str">
        <f>IF($D262="","",VLOOKUP($T262,Piezo_Req!$A$2:$H$2,3))</f>
        <v/>
      </c>
      <c r="H262" s="456"/>
      <c r="I262" s="147" t="str">
        <f t="shared" si="7"/>
        <v/>
      </c>
      <c r="J262" s="148" t="str">
        <f>IF(OR($D262="",$R262=""),"",VLOOKUP($T262,Piezo_Req!$A$2:$H$2,4))</f>
        <v/>
      </c>
      <c r="K262" s="147"/>
      <c r="L262" s="147"/>
      <c r="M262" s="148"/>
      <c r="N262" s="149"/>
      <c r="O262" s="150"/>
      <c r="P262" s="151"/>
      <c r="Q262" s="453"/>
      <c r="R262" s="453"/>
      <c r="S262" s="151"/>
      <c r="T262" s="126" t="e">
        <f>VLOOKUP($D262,RF_Req!$K$2:$L$11,2)</f>
        <v>#N/A</v>
      </c>
    </row>
    <row r="263" spans="1:20" x14ac:dyDescent="0.25">
      <c r="A263" s="125"/>
      <c r="B263" s="453"/>
      <c r="C263" s="453"/>
      <c r="D263" s="454"/>
      <c r="E263" s="456"/>
      <c r="F263" s="154" t="str">
        <f t="shared" si="6"/>
        <v/>
      </c>
      <c r="G263" s="148" t="str">
        <f>IF($D263="","",VLOOKUP($T263,Piezo_Req!$A$2:$H$2,3))</f>
        <v/>
      </c>
      <c r="H263" s="456"/>
      <c r="I263" s="147" t="str">
        <f t="shared" si="7"/>
        <v/>
      </c>
      <c r="J263" s="148" t="str">
        <f>IF(OR($D263="",$R263=""),"",VLOOKUP($T263,Piezo_Req!$A$2:$H$2,4))</f>
        <v/>
      </c>
      <c r="K263" s="147"/>
      <c r="L263" s="147"/>
      <c r="M263" s="148"/>
      <c r="N263" s="149"/>
      <c r="O263" s="150"/>
      <c r="P263" s="151"/>
      <c r="Q263" s="453"/>
      <c r="R263" s="453"/>
      <c r="S263" s="151"/>
      <c r="T263" s="126" t="e">
        <f>VLOOKUP($D263,RF_Req!$K$2:$L$11,2)</f>
        <v>#N/A</v>
      </c>
    </row>
    <row r="264" spans="1:20" x14ac:dyDescent="0.25">
      <c r="A264" s="125"/>
      <c r="B264" s="453"/>
      <c r="C264" s="453"/>
      <c r="D264" s="454"/>
      <c r="E264" s="456"/>
      <c r="F264" s="154" t="str">
        <f t="shared" si="6"/>
        <v/>
      </c>
      <c r="G264" s="148" t="str">
        <f>IF($D264="","",VLOOKUP($T264,Piezo_Req!$A$2:$H$2,3))</f>
        <v/>
      </c>
      <c r="H264" s="456"/>
      <c r="I264" s="147" t="str">
        <f t="shared" si="7"/>
        <v/>
      </c>
      <c r="J264" s="148" t="str">
        <f>IF(OR($D264="",$R264=""),"",VLOOKUP($T264,Piezo_Req!$A$2:$H$2,4))</f>
        <v/>
      </c>
      <c r="K264" s="147"/>
      <c r="L264" s="147"/>
      <c r="M264" s="148"/>
      <c r="N264" s="149"/>
      <c r="O264" s="150"/>
      <c r="P264" s="151"/>
      <c r="Q264" s="453"/>
      <c r="R264" s="453"/>
      <c r="S264" s="151"/>
      <c r="T264" s="126" t="e">
        <f>VLOOKUP($D264,RF_Req!$K$2:$L$11,2)</f>
        <v>#N/A</v>
      </c>
    </row>
    <row r="265" spans="1:20" x14ac:dyDescent="0.25">
      <c r="A265" s="125"/>
      <c r="B265" s="453"/>
      <c r="C265" s="453"/>
      <c r="D265" s="454"/>
      <c r="E265" s="456"/>
      <c r="F265" s="154" t="str">
        <f t="shared" si="6"/>
        <v/>
      </c>
      <c r="G265" s="148" t="str">
        <f>IF($D265="","",VLOOKUP($T265,Piezo_Req!$A$2:$H$2,3))</f>
        <v/>
      </c>
      <c r="H265" s="456"/>
      <c r="I265" s="147" t="str">
        <f t="shared" si="7"/>
        <v/>
      </c>
      <c r="J265" s="148" t="str">
        <f>IF(OR($D265="",$R265=""),"",VLOOKUP($T265,Piezo_Req!$A$2:$H$2,4))</f>
        <v/>
      </c>
      <c r="K265" s="147"/>
      <c r="L265" s="147"/>
      <c r="M265" s="148"/>
      <c r="N265" s="149"/>
      <c r="O265" s="150"/>
      <c r="P265" s="151"/>
      <c r="Q265" s="453"/>
      <c r="R265" s="453"/>
      <c r="S265" s="151"/>
      <c r="T265" s="126" t="e">
        <f>VLOOKUP($D265,RF_Req!$K$2:$L$11,2)</f>
        <v>#N/A</v>
      </c>
    </row>
    <row r="266" spans="1:20" x14ac:dyDescent="0.25">
      <c r="A266" s="125"/>
      <c r="B266" s="453"/>
      <c r="C266" s="453"/>
      <c r="D266" s="454"/>
      <c r="E266" s="456"/>
      <c r="F266" s="154" t="str">
        <f t="shared" si="6"/>
        <v/>
      </c>
      <c r="G266" s="148" t="str">
        <f>IF($D266="","",VLOOKUP($T266,Piezo_Req!$A$2:$H$2,3))</f>
        <v/>
      </c>
      <c r="H266" s="456"/>
      <c r="I266" s="147" t="str">
        <f t="shared" si="7"/>
        <v/>
      </c>
      <c r="J266" s="148" t="str">
        <f>IF(OR($D266="",$R266=""),"",VLOOKUP($T266,Piezo_Req!$A$2:$H$2,4))</f>
        <v/>
      </c>
      <c r="K266" s="147"/>
      <c r="L266" s="147"/>
      <c r="M266" s="148"/>
      <c r="N266" s="149"/>
      <c r="O266" s="150"/>
      <c r="P266" s="151"/>
      <c r="Q266" s="453"/>
      <c r="R266" s="453"/>
      <c r="S266" s="151"/>
      <c r="T266" s="126" t="e">
        <f>VLOOKUP($D266,RF_Req!$K$2:$L$11,2)</f>
        <v>#N/A</v>
      </c>
    </row>
    <row r="267" spans="1:20" x14ac:dyDescent="0.25">
      <c r="A267" s="125"/>
      <c r="B267" s="453"/>
      <c r="C267" s="453"/>
      <c r="D267" s="454"/>
      <c r="E267" s="456"/>
      <c r="F267" s="154" t="str">
        <f t="shared" si="6"/>
        <v/>
      </c>
      <c r="G267" s="148" t="str">
        <f>IF($D267="","",VLOOKUP($T267,Piezo_Req!$A$2:$H$2,3))</f>
        <v/>
      </c>
      <c r="H267" s="456"/>
      <c r="I267" s="147" t="str">
        <f t="shared" si="7"/>
        <v/>
      </c>
      <c r="J267" s="148" t="str">
        <f>IF(OR($D267="",$R267=""),"",VLOOKUP($T267,Piezo_Req!$A$2:$H$2,4))</f>
        <v/>
      </c>
      <c r="K267" s="147"/>
      <c r="L267" s="147"/>
      <c r="M267" s="148"/>
      <c r="N267" s="149"/>
      <c r="O267" s="150"/>
      <c r="P267" s="151"/>
      <c r="Q267" s="453"/>
      <c r="R267" s="453"/>
      <c r="S267" s="151"/>
      <c r="T267" s="126" t="e">
        <f>VLOOKUP($D267,RF_Req!$K$2:$L$11,2)</f>
        <v>#N/A</v>
      </c>
    </row>
    <row r="268" spans="1:20" x14ac:dyDescent="0.25">
      <c r="A268" s="125"/>
      <c r="B268" s="453"/>
      <c r="C268" s="453"/>
      <c r="D268" s="454"/>
      <c r="E268" s="456"/>
      <c r="F268" s="154" t="str">
        <f t="shared" si="6"/>
        <v/>
      </c>
      <c r="G268" s="148" t="str">
        <f>IF($D268="","",VLOOKUP($T268,Piezo_Req!$A$2:$H$2,3))</f>
        <v/>
      </c>
      <c r="H268" s="456"/>
      <c r="I268" s="147" t="str">
        <f t="shared" si="7"/>
        <v/>
      </c>
      <c r="J268" s="148" t="str">
        <f>IF(OR($D268="",$R268=""),"",VLOOKUP($T268,Piezo_Req!$A$2:$H$2,4))</f>
        <v/>
      </c>
      <c r="K268" s="147"/>
      <c r="L268" s="147"/>
      <c r="M268" s="148"/>
      <c r="N268" s="149"/>
      <c r="O268" s="150"/>
      <c r="P268" s="151"/>
      <c r="Q268" s="453"/>
      <c r="R268" s="453"/>
      <c r="S268" s="151"/>
      <c r="T268" s="126" t="e">
        <f>VLOOKUP($D268,RF_Req!$K$2:$L$11,2)</f>
        <v>#N/A</v>
      </c>
    </row>
    <row r="269" spans="1:20" x14ac:dyDescent="0.25">
      <c r="A269" s="125"/>
      <c r="B269" s="453"/>
      <c r="C269" s="453"/>
      <c r="D269" s="454"/>
      <c r="E269" s="456"/>
      <c r="F269" s="154" t="str">
        <f t="shared" si="6"/>
        <v/>
      </c>
      <c r="G269" s="148" t="str">
        <f>IF($D269="","",VLOOKUP($T269,Piezo_Req!$A$2:$H$2,3))</f>
        <v/>
      </c>
      <c r="H269" s="456"/>
      <c r="I269" s="147" t="str">
        <f t="shared" si="7"/>
        <v/>
      </c>
      <c r="J269" s="148" t="str">
        <f>IF(OR($D269="",$R269=""),"",VLOOKUP($T269,Piezo_Req!$A$2:$H$2,4))</f>
        <v/>
      </c>
      <c r="K269" s="147"/>
      <c r="L269" s="147"/>
      <c r="M269" s="148"/>
      <c r="N269" s="149"/>
      <c r="O269" s="150"/>
      <c r="P269" s="151"/>
      <c r="Q269" s="453"/>
      <c r="R269" s="453"/>
      <c r="S269" s="151"/>
      <c r="T269" s="126" t="e">
        <f>VLOOKUP($D269,RF_Req!$K$2:$L$11,2)</f>
        <v>#N/A</v>
      </c>
    </row>
    <row r="270" spans="1:20" x14ac:dyDescent="0.25">
      <c r="A270" s="125"/>
      <c r="B270" s="453"/>
      <c r="C270" s="453"/>
      <c r="D270" s="454"/>
      <c r="E270" s="456"/>
      <c r="F270" s="154" t="str">
        <f t="shared" si="6"/>
        <v/>
      </c>
      <c r="G270" s="148" t="str">
        <f>IF($D270="","",VLOOKUP($T270,Piezo_Req!$A$2:$H$2,3))</f>
        <v/>
      </c>
      <c r="H270" s="456"/>
      <c r="I270" s="147" t="str">
        <f t="shared" si="7"/>
        <v/>
      </c>
      <c r="J270" s="148" t="str">
        <f>IF(OR($D270="",$R270=""),"",VLOOKUP($T270,Piezo_Req!$A$2:$H$2,4))</f>
        <v/>
      </c>
      <c r="K270" s="147"/>
      <c r="L270" s="147"/>
      <c r="M270" s="148"/>
      <c r="N270" s="149"/>
      <c r="O270" s="150"/>
      <c r="P270" s="151"/>
      <c r="Q270" s="453"/>
      <c r="R270" s="453"/>
      <c r="S270" s="151"/>
      <c r="T270" s="126" t="e">
        <f>VLOOKUP($D270,RF_Req!$K$2:$L$11,2)</f>
        <v>#N/A</v>
      </c>
    </row>
    <row r="271" spans="1:20" x14ac:dyDescent="0.25">
      <c r="A271" s="125"/>
      <c r="B271" s="453"/>
      <c r="C271" s="453"/>
      <c r="D271" s="454"/>
      <c r="E271" s="456"/>
      <c r="F271" s="154" t="str">
        <f t="shared" si="6"/>
        <v/>
      </c>
      <c r="G271" s="148" t="str">
        <f>IF($D271="","",VLOOKUP($T271,Piezo_Req!$A$2:$H$2,3))</f>
        <v/>
      </c>
      <c r="H271" s="456"/>
      <c r="I271" s="147" t="str">
        <f t="shared" si="7"/>
        <v/>
      </c>
      <c r="J271" s="148" t="str">
        <f>IF(OR($D271="",$R271=""),"",VLOOKUP($T271,Piezo_Req!$A$2:$H$2,4))</f>
        <v/>
      </c>
      <c r="K271" s="147"/>
      <c r="L271" s="147"/>
      <c r="M271" s="148"/>
      <c r="N271" s="149"/>
      <c r="O271" s="150"/>
      <c r="P271" s="151"/>
      <c r="Q271" s="453"/>
      <c r="R271" s="453"/>
      <c r="S271" s="151"/>
      <c r="T271" s="126" t="e">
        <f>VLOOKUP($D271,RF_Req!$K$2:$L$11,2)</f>
        <v>#N/A</v>
      </c>
    </row>
    <row r="272" spans="1:20" x14ac:dyDescent="0.25">
      <c r="A272" s="125"/>
      <c r="B272" s="453"/>
      <c r="C272" s="453"/>
      <c r="D272" s="454"/>
      <c r="E272" s="456"/>
      <c r="F272" s="154" t="str">
        <f t="shared" si="6"/>
        <v/>
      </c>
      <c r="G272" s="148" t="str">
        <f>IF($D272="","",VLOOKUP($T272,Piezo_Req!$A$2:$H$2,3))</f>
        <v/>
      </c>
      <c r="H272" s="456"/>
      <c r="I272" s="147" t="str">
        <f t="shared" si="7"/>
        <v/>
      </c>
      <c r="J272" s="148" t="str">
        <f>IF(OR($D272="",$R272=""),"",VLOOKUP($T272,Piezo_Req!$A$2:$H$2,4))</f>
        <v/>
      </c>
      <c r="K272" s="147"/>
      <c r="L272" s="147"/>
      <c r="M272" s="148"/>
      <c r="N272" s="149"/>
      <c r="O272" s="150"/>
      <c r="P272" s="151"/>
      <c r="Q272" s="453"/>
      <c r="R272" s="453"/>
      <c r="S272" s="151"/>
      <c r="T272" s="126" t="e">
        <f>VLOOKUP($D272,RF_Req!$K$2:$L$11,2)</f>
        <v>#N/A</v>
      </c>
    </row>
    <row r="273" spans="1:20" x14ac:dyDescent="0.25">
      <c r="A273" s="125"/>
      <c r="B273" s="453"/>
      <c r="C273" s="453"/>
      <c r="D273" s="454"/>
      <c r="E273" s="456"/>
      <c r="F273" s="154" t="str">
        <f t="shared" ref="F273:F315" si="8">IF(OR($D273="",$Q273="",$G273=""),"",$Q273*$G273)</f>
        <v/>
      </c>
      <c r="G273" s="148" t="str">
        <f>IF($D273="","",VLOOKUP($T273,Piezo_Req!$A$2:$H$2,3))</f>
        <v/>
      </c>
      <c r="H273" s="456"/>
      <c r="I273" s="147" t="str">
        <f t="shared" ref="I273:I315" si="9">IF(OR($D273="",$R273="",$J273=""),"",$R273*$J273)</f>
        <v/>
      </c>
      <c r="J273" s="148" t="str">
        <f>IF(OR($D273="",$R273=""),"",VLOOKUP($T273,Piezo_Req!$A$2:$H$2,4))</f>
        <v/>
      </c>
      <c r="K273" s="147"/>
      <c r="L273" s="147"/>
      <c r="M273" s="148"/>
      <c r="N273" s="149"/>
      <c r="O273" s="150"/>
      <c r="P273" s="151"/>
      <c r="Q273" s="453"/>
      <c r="R273" s="453"/>
      <c r="S273" s="151"/>
      <c r="T273" s="126" t="e">
        <f>VLOOKUP($D273,RF_Req!$K$2:$L$11,2)</f>
        <v>#N/A</v>
      </c>
    </row>
    <row r="274" spans="1:20" x14ac:dyDescent="0.25">
      <c r="A274" s="125"/>
      <c r="B274" s="453"/>
      <c r="C274" s="453"/>
      <c r="D274" s="454"/>
      <c r="E274" s="456"/>
      <c r="F274" s="154" t="str">
        <f t="shared" si="8"/>
        <v/>
      </c>
      <c r="G274" s="148" t="str">
        <f>IF($D274="","",VLOOKUP($T274,Piezo_Req!$A$2:$H$2,3))</f>
        <v/>
      </c>
      <c r="H274" s="456"/>
      <c r="I274" s="147" t="str">
        <f t="shared" si="9"/>
        <v/>
      </c>
      <c r="J274" s="148" t="str">
        <f>IF(OR($D274="",$R274=""),"",VLOOKUP($T274,Piezo_Req!$A$2:$H$2,4))</f>
        <v/>
      </c>
      <c r="K274" s="147"/>
      <c r="L274" s="147"/>
      <c r="M274" s="148"/>
      <c r="N274" s="149"/>
      <c r="O274" s="150"/>
      <c r="P274" s="151"/>
      <c r="Q274" s="453"/>
      <c r="R274" s="453"/>
      <c r="S274" s="151"/>
      <c r="T274" s="126" t="e">
        <f>VLOOKUP($D274,RF_Req!$K$2:$L$11,2)</f>
        <v>#N/A</v>
      </c>
    </row>
    <row r="275" spans="1:20" x14ac:dyDescent="0.25">
      <c r="A275" s="125"/>
      <c r="B275" s="453"/>
      <c r="C275" s="453"/>
      <c r="D275" s="454"/>
      <c r="E275" s="456"/>
      <c r="F275" s="154" t="str">
        <f t="shared" si="8"/>
        <v/>
      </c>
      <c r="G275" s="148" t="str">
        <f>IF($D275="","",VLOOKUP($T275,Piezo_Req!$A$2:$H$2,3))</f>
        <v/>
      </c>
      <c r="H275" s="456"/>
      <c r="I275" s="147" t="str">
        <f t="shared" si="9"/>
        <v/>
      </c>
      <c r="J275" s="148" t="str">
        <f>IF(OR($D275="",$R275=""),"",VLOOKUP($T275,Piezo_Req!$A$2:$H$2,4))</f>
        <v/>
      </c>
      <c r="K275" s="147"/>
      <c r="L275" s="147"/>
      <c r="M275" s="148"/>
      <c r="N275" s="149"/>
      <c r="O275" s="150"/>
      <c r="P275" s="151"/>
      <c r="Q275" s="453"/>
      <c r="R275" s="453"/>
      <c r="S275" s="151"/>
      <c r="T275" s="126" t="e">
        <f>VLOOKUP($D275,RF_Req!$K$2:$L$11,2)</f>
        <v>#N/A</v>
      </c>
    </row>
    <row r="276" spans="1:20" x14ac:dyDescent="0.25">
      <c r="A276" s="125"/>
      <c r="B276" s="453"/>
      <c r="C276" s="453"/>
      <c r="D276" s="454"/>
      <c r="E276" s="456"/>
      <c r="F276" s="154" t="str">
        <f t="shared" si="8"/>
        <v/>
      </c>
      <c r="G276" s="148" t="str">
        <f>IF($D276="","",VLOOKUP($T276,Piezo_Req!$A$2:$H$2,3))</f>
        <v/>
      </c>
      <c r="H276" s="456"/>
      <c r="I276" s="147" t="str">
        <f t="shared" si="9"/>
        <v/>
      </c>
      <c r="J276" s="148" t="str">
        <f>IF(OR($D276="",$R276=""),"",VLOOKUP($T276,Piezo_Req!$A$2:$H$2,4))</f>
        <v/>
      </c>
      <c r="K276" s="147"/>
      <c r="L276" s="147"/>
      <c r="M276" s="148"/>
      <c r="N276" s="149"/>
      <c r="O276" s="150"/>
      <c r="P276" s="151"/>
      <c r="Q276" s="453"/>
      <c r="R276" s="453"/>
      <c r="S276" s="151"/>
      <c r="T276" s="126" t="e">
        <f>VLOOKUP($D276,RF_Req!$K$2:$L$11,2)</f>
        <v>#N/A</v>
      </c>
    </row>
    <row r="277" spans="1:20" x14ac:dyDescent="0.25">
      <c r="A277" s="125"/>
      <c r="B277" s="453"/>
      <c r="C277" s="453"/>
      <c r="D277" s="454"/>
      <c r="E277" s="456"/>
      <c r="F277" s="154" t="str">
        <f t="shared" si="8"/>
        <v/>
      </c>
      <c r="G277" s="148" t="str">
        <f>IF($D277="","",VLOOKUP($T277,Piezo_Req!$A$2:$H$2,3))</f>
        <v/>
      </c>
      <c r="H277" s="456"/>
      <c r="I277" s="147" t="str">
        <f t="shared" si="9"/>
        <v/>
      </c>
      <c r="J277" s="148" t="str">
        <f>IF(OR($D277="",$R277=""),"",VLOOKUP($T277,Piezo_Req!$A$2:$H$2,4))</f>
        <v/>
      </c>
      <c r="K277" s="147"/>
      <c r="L277" s="147"/>
      <c r="M277" s="148"/>
      <c r="N277" s="149"/>
      <c r="O277" s="150"/>
      <c r="P277" s="151"/>
      <c r="Q277" s="453"/>
      <c r="R277" s="453"/>
      <c r="S277" s="151"/>
      <c r="T277" s="126" t="e">
        <f>VLOOKUP($D277,RF_Req!$K$2:$L$11,2)</f>
        <v>#N/A</v>
      </c>
    </row>
    <row r="278" spans="1:20" x14ac:dyDescent="0.25">
      <c r="A278" s="125"/>
      <c r="B278" s="453"/>
      <c r="C278" s="453"/>
      <c r="D278" s="454"/>
      <c r="E278" s="456"/>
      <c r="F278" s="154" t="str">
        <f t="shared" si="8"/>
        <v/>
      </c>
      <c r="G278" s="148" t="str">
        <f>IF($D278="","",VLOOKUP($T278,Piezo_Req!$A$2:$H$2,3))</f>
        <v/>
      </c>
      <c r="H278" s="456"/>
      <c r="I278" s="147" t="str">
        <f t="shared" si="9"/>
        <v/>
      </c>
      <c r="J278" s="148" t="str">
        <f>IF(OR($D278="",$R278=""),"",VLOOKUP($T278,Piezo_Req!$A$2:$H$2,4))</f>
        <v/>
      </c>
      <c r="K278" s="147"/>
      <c r="L278" s="147"/>
      <c r="M278" s="148"/>
      <c r="N278" s="149"/>
      <c r="O278" s="150"/>
      <c r="P278" s="151"/>
      <c r="Q278" s="453"/>
      <c r="R278" s="453"/>
      <c r="S278" s="151"/>
      <c r="T278" s="126" t="e">
        <f>VLOOKUP($D278,RF_Req!$K$2:$L$11,2)</f>
        <v>#N/A</v>
      </c>
    </row>
    <row r="279" spans="1:20" x14ac:dyDescent="0.25">
      <c r="A279" s="125"/>
      <c r="B279" s="453"/>
      <c r="C279" s="453"/>
      <c r="D279" s="454"/>
      <c r="E279" s="456"/>
      <c r="F279" s="154" t="str">
        <f t="shared" si="8"/>
        <v/>
      </c>
      <c r="G279" s="148" t="str">
        <f>IF($D279="","",VLOOKUP($T279,Piezo_Req!$A$2:$H$2,3))</f>
        <v/>
      </c>
      <c r="H279" s="456"/>
      <c r="I279" s="147" t="str">
        <f t="shared" si="9"/>
        <v/>
      </c>
      <c r="J279" s="148" t="str">
        <f>IF(OR($D279="",$R279=""),"",VLOOKUP($T279,Piezo_Req!$A$2:$H$2,4))</f>
        <v/>
      </c>
      <c r="K279" s="147"/>
      <c r="L279" s="147"/>
      <c r="M279" s="148"/>
      <c r="N279" s="149"/>
      <c r="O279" s="150"/>
      <c r="P279" s="151"/>
      <c r="Q279" s="453"/>
      <c r="R279" s="453"/>
      <c r="S279" s="151"/>
      <c r="T279" s="126" t="e">
        <f>VLOOKUP($D279,RF_Req!$K$2:$L$11,2)</f>
        <v>#N/A</v>
      </c>
    </row>
    <row r="280" spans="1:20" x14ac:dyDescent="0.25">
      <c r="A280" s="125"/>
      <c r="B280" s="453"/>
      <c r="C280" s="453"/>
      <c r="D280" s="454"/>
      <c r="E280" s="456"/>
      <c r="F280" s="154" t="str">
        <f t="shared" si="8"/>
        <v/>
      </c>
      <c r="G280" s="148" t="str">
        <f>IF($D280="","",VLOOKUP($T280,Piezo_Req!$A$2:$H$2,3))</f>
        <v/>
      </c>
      <c r="H280" s="456"/>
      <c r="I280" s="147" t="str">
        <f t="shared" si="9"/>
        <v/>
      </c>
      <c r="J280" s="148" t="str">
        <f>IF(OR($D280="",$R280=""),"",VLOOKUP($T280,Piezo_Req!$A$2:$H$2,4))</f>
        <v/>
      </c>
      <c r="K280" s="147"/>
      <c r="L280" s="147"/>
      <c r="M280" s="148"/>
      <c r="N280" s="149"/>
      <c r="O280" s="150"/>
      <c r="P280" s="151"/>
      <c r="Q280" s="453"/>
      <c r="R280" s="453"/>
      <c r="S280" s="151"/>
      <c r="T280" s="126" t="e">
        <f>VLOOKUP($D280,RF_Req!$K$2:$L$11,2)</f>
        <v>#N/A</v>
      </c>
    </row>
    <row r="281" spans="1:20" x14ac:dyDescent="0.25">
      <c r="A281" s="125"/>
      <c r="B281" s="453"/>
      <c r="C281" s="453"/>
      <c r="D281" s="454"/>
      <c r="E281" s="456"/>
      <c r="F281" s="154" t="str">
        <f t="shared" si="8"/>
        <v/>
      </c>
      <c r="G281" s="148" t="str">
        <f>IF($D281="","",VLOOKUP($T281,Piezo_Req!$A$2:$H$2,3))</f>
        <v/>
      </c>
      <c r="H281" s="456"/>
      <c r="I281" s="147" t="str">
        <f t="shared" si="9"/>
        <v/>
      </c>
      <c r="J281" s="148" t="str">
        <f>IF(OR($D281="",$R281=""),"",VLOOKUP($T281,Piezo_Req!$A$2:$H$2,4))</f>
        <v/>
      </c>
      <c r="K281" s="147"/>
      <c r="L281" s="147"/>
      <c r="M281" s="148"/>
      <c r="N281" s="149"/>
      <c r="O281" s="150"/>
      <c r="P281" s="151"/>
      <c r="Q281" s="453"/>
      <c r="R281" s="453"/>
      <c r="S281" s="151"/>
      <c r="T281" s="126" t="e">
        <f>VLOOKUP($D281,RF_Req!$K$2:$L$11,2)</f>
        <v>#N/A</v>
      </c>
    </row>
    <row r="282" spans="1:20" x14ac:dyDescent="0.25">
      <c r="A282" s="125"/>
      <c r="B282" s="453"/>
      <c r="C282" s="453"/>
      <c r="D282" s="454"/>
      <c r="E282" s="456"/>
      <c r="F282" s="154" t="str">
        <f t="shared" si="8"/>
        <v/>
      </c>
      <c r="G282" s="148" t="str">
        <f>IF($D282="","",VLOOKUP($T282,Piezo_Req!$A$2:$H$2,3))</f>
        <v/>
      </c>
      <c r="H282" s="456"/>
      <c r="I282" s="147" t="str">
        <f t="shared" si="9"/>
        <v/>
      </c>
      <c r="J282" s="148" t="str">
        <f>IF(OR($D282="",$R282=""),"",VLOOKUP($T282,Piezo_Req!$A$2:$H$2,4))</f>
        <v/>
      </c>
      <c r="K282" s="147"/>
      <c r="L282" s="147"/>
      <c r="M282" s="148"/>
      <c r="N282" s="149"/>
      <c r="O282" s="150"/>
      <c r="P282" s="151"/>
      <c r="Q282" s="453"/>
      <c r="R282" s="453"/>
      <c r="S282" s="151"/>
      <c r="T282" s="126" t="e">
        <f>VLOOKUP($D282,RF_Req!$K$2:$L$11,2)</f>
        <v>#N/A</v>
      </c>
    </row>
    <row r="283" spans="1:20" x14ac:dyDescent="0.25">
      <c r="A283" s="125"/>
      <c r="B283" s="453"/>
      <c r="C283" s="453"/>
      <c r="D283" s="454"/>
      <c r="E283" s="456"/>
      <c r="F283" s="154" t="str">
        <f t="shared" si="8"/>
        <v/>
      </c>
      <c r="G283" s="148" t="str">
        <f>IF($D283="","",VLOOKUP($T283,Piezo_Req!$A$2:$H$2,3))</f>
        <v/>
      </c>
      <c r="H283" s="456"/>
      <c r="I283" s="147" t="str">
        <f t="shared" si="9"/>
        <v/>
      </c>
      <c r="J283" s="148" t="str">
        <f>IF(OR($D283="",$R283=""),"",VLOOKUP($T283,Piezo_Req!$A$2:$H$2,4))</f>
        <v/>
      </c>
      <c r="K283" s="147"/>
      <c r="L283" s="147"/>
      <c r="M283" s="148"/>
      <c r="N283" s="149"/>
      <c r="O283" s="150"/>
      <c r="P283" s="151"/>
      <c r="Q283" s="453"/>
      <c r="R283" s="453"/>
      <c r="S283" s="151"/>
      <c r="T283" s="126" t="e">
        <f>VLOOKUP($D283,RF_Req!$K$2:$L$11,2)</f>
        <v>#N/A</v>
      </c>
    </row>
    <row r="284" spans="1:20" x14ac:dyDescent="0.25">
      <c r="A284" s="125"/>
      <c r="B284" s="453"/>
      <c r="C284" s="453"/>
      <c r="D284" s="454"/>
      <c r="E284" s="456"/>
      <c r="F284" s="154" t="str">
        <f t="shared" si="8"/>
        <v/>
      </c>
      <c r="G284" s="148" t="str">
        <f>IF($D284="","",VLOOKUP($T284,Piezo_Req!$A$2:$H$2,3))</f>
        <v/>
      </c>
      <c r="H284" s="456"/>
      <c r="I284" s="147" t="str">
        <f t="shared" si="9"/>
        <v/>
      </c>
      <c r="J284" s="148" t="str">
        <f>IF(OR($D284="",$R284=""),"",VLOOKUP($T284,Piezo_Req!$A$2:$H$2,4))</f>
        <v/>
      </c>
      <c r="K284" s="147"/>
      <c r="L284" s="147"/>
      <c r="M284" s="148"/>
      <c r="N284" s="149"/>
      <c r="O284" s="150"/>
      <c r="P284" s="151"/>
      <c r="Q284" s="453"/>
      <c r="R284" s="453"/>
      <c r="S284" s="151"/>
      <c r="T284" s="126" t="e">
        <f>VLOOKUP($D284,RF_Req!$K$2:$L$11,2)</f>
        <v>#N/A</v>
      </c>
    </row>
    <row r="285" spans="1:20" x14ac:dyDescent="0.25">
      <c r="A285" s="125"/>
      <c r="B285" s="453"/>
      <c r="C285" s="453"/>
      <c r="D285" s="454"/>
      <c r="E285" s="456"/>
      <c r="F285" s="154" t="str">
        <f t="shared" si="8"/>
        <v/>
      </c>
      <c r="G285" s="148" t="str">
        <f>IF($D285="","",VLOOKUP($T285,Piezo_Req!$A$2:$H$2,3))</f>
        <v/>
      </c>
      <c r="H285" s="456"/>
      <c r="I285" s="147" t="str">
        <f t="shared" si="9"/>
        <v/>
      </c>
      <c r="J285" s="148" t="str">
        <f>IF(OR($D285="",$R285=""),"",VLOOKUP($T285,Piezo_Req!$A$2:$H$2,4))</f>
        <v/>
      </c>
      <c r="K285" s="147"/>
      <c r="L285" s="147"/>
      <c r="M285" s="148"/>
      <c r="N285" s="149"/>
      <c r="O285" s="150"/>
      <c r="P285" s="151"/>
      <c r="Q285" s="453"/>
      <c r="R285" s="453"/>
      <c r="S285" s="151"/>
      <c r="T285" s="126" t="e">
        <f>VLOOKUP($D285,RF_Req!$K$2:$L$11,2)</f>
        <v>#N/A</v>
      </c>
    </row>
    <row r="286" spans="1:20" x14ac:dyDescent="0.25">
      <c r="A286" s="125"/>
      <c r="B286" s="453"/>
      <c r="C286" s="453"/>
      <c r="D286" s="454"/>
      <c r="E286" s="456"/>
      <c r="F286" s="154" t="str">
        <f t="shared" si="8"/>
        <v/>
      </c>
      <c r="G286" s="148" t="str">
        <f>IF($D286="","",VLOOKUP($T286,Piezo_Req!$A$2:$H$2,3))</f>
        <v/>
      </c>
      <c r="H286" s="456"/>
      <c r="I286" s="147" t="str">
        <f t="shared" si="9"/>
        <v/>
      </c>
      <c r="J286" s="148" t="str">
        <f>IF(OR($D286="",$R286=""),"",VLOOKUP($T286,Piezo_Req!$A$2:$H$2,4))</f>
        <v/>
      </c>
      <c r="K286" s="147"/>
      <c r="L286" s="147"/>
      <c r="M286" s="148"/>
      <c r="N286" s="149"/>
      <c r="O286" s="150"/>
      <c r="P286" s="151"/>
      <c r="Q286" s="453"/>
      <c r="R286" s="453"/>
      <c r="S286" s="151"/>
      <c r="T286" s="126" t="e">
        <f>VLOOKUP($D286,RF_Req!$K$2:$L$11,2)</f>
        <v>#N/A</v>
      </c>
    </row>
    <row r="287" spans="1:20" x14ac:dyDescent="0.25">
      <c r="A287" s="125"/>
      <c r="B287" s="453"/>
      <c r="C287" s="453"/>
      <c r="D287" s="454"/>
      <c r="E287" s="456"/>
      <c r="F287" s="154" t="str">
        <f t="shared" si="8"/>
        <v/>
      </c>
      <c r="G287" s="148" t="str">
        <f>IF($D287="","",VLOOKUP($T287,Piezo_Req!$A$2:$H$2,3))</f>
        <v/>
      </c>
      <c r="H287" s="456"/>
      <c r="I287" s="147" t="str">
        <f t="shared" si="9"/>
        <v/>
      </c>
      <c r="J287" s="148" t="str">
        <f>IF(OR($D287="",$R287=""),"",VLOOKUP($T287,Piezo_Req!$A$2:$H$2,4))</f>
        <v/>
      </c>
      <c r="K287" s="147"/>
      <c r="L287" s="147"/>
      <c r="M287" s="148"/>
      <c r="N287" s="149"/>
      <c r="O287" s="150"/>
      <c r="P287" s="151"/>
      <c r="Q287" s="453"/>
      <c r="R287" s="453"/>
      <c r="S287" s="151"/>
      <c r="T287" s="126" t="e">
        <f>VLOOKUP($D287,RF_Req!$K$2:$L$11,2)</f>
        <v>#N/A</v>
      </c>
    </row>
    <row r="288" spans="1:20" x14ac:dyDescent="0.25">
      <c r="A288" s="125"/>
      <c r="B288" s="453"/>
      <c r="C288" s="453"/>
      <c r="D288" s="454"/>
      <c r="E288" s="456"/>
      <c r="F288" s="154" t="str">
        <f t="shared" si="8"/>
        <v/>
      </c>
      <c r="G288" s="148" t="str">
        <f>IF($D288="","",VLOOKUP($T288,Piezo_Req!$A$2:$H$2,3))</f>
        <v/>
      </c>
      <c r="H288" s="456"/>
      <c r="I288" s="147" t="str">
        <f t="shared" si="9"/>
        <v/>
      </c>
      <c r="J288" s="148" t="str">
        <f>IF(OR($D288="",$R288=""),"",VLOOKUP($T288,Piezo_Req!$A$2:$H$2,4))</f>
        <v/>
      </c>
      <c r="K288" s="147"/>
      <c r="L288" s="147"/>
      <c r="M288" s="148"/>
      <c r="N288" s="149"/>
      <c r="O288" s="150"/>
      <c r="P288" s="151"/>
      <c r="Q288" s="453"/>
      <c r="R288" s="453"/>
      <c r="S288" s="151"/>
      <c r="T288" s="126" t="e">
        <f>VLOOKUP($D288,RF_Req!$K$2:$L$11,2)</f>
        <v>#N/A</v>
      </c>
    </row>
    <row r="289" spans="1:20" x14ac:dyDescent="0.25">
      <c r="A289" s="125"/>
      <c r="B289" s="453"/>
      <c r="C289" s="453"/>
      <c r="D289" s="454"/>
      <c r="E289" s="456"/>
      <c r="F289" s="154" t="str">
        <f t="shared" si="8"/>
        <v/>
      </c>
      <c r="G289" s="148" t="str">
        <f>IF($D289="","",VLOOKUP($T289,Piezo_Req!$A$2:$H$2,3))</f>
        <v/>
      </c>
      <c r="H289" s="456"/>
      <c r="I289" s="147" t="str">
        <f t="shared" si="9"/>
        <v/>
      </c>
      <c r="J289" s="148" t="str">
        <f>IF(OR($D289="",$R289=""),"",VLOOKUP($T289,Piezo_Req!$A$2:$H$2,4))</f>
        <v/>
      </c>
      <c r="K289" s="147"/>
      <c r="L289" s="147"/>
      <c r="M289" s="148"/>
      <c r="N289" s="149"/>
      <c r="O289" s="150"/>
      <c r="P289" s="151"/>
      <c r="Q289" s="453"/>
      <c r="R289" s="453"/>
      <c r="S289" s="151"/>
      <c r="T289" s="126" t="e">
        <f>VLOOKUP($D289,RF_Req!$K$2:$L$11,2)</f>
        <v>#N/A</v>
      </c>
    </row>
    <row r="290" spans="1:20" x14ac:dyDescent="0.25">
      <c r="A290" s="125"/>
      <c r="B290" s="453"/>
      <c r="C290" s="453"/>
      <c r="D290" s="454"/>
      <c r="E290" s="456"/>
      <c r="F290" s="154" t="str">
        <f t="shared" si="8"/>
        <v/>
      </c>
      <c r="G290" s="148" t="str">
        <f>IF($D290="","",VLOOKUP($T290,Piezo_Req!$A$2:$H$2,3))</f>
        <v/>
      </c>
      <c r="H290" s="456"/>
      <c r="I290" s="147" t="str">
        <f t="shared" si="9"/>
        <v/>
      </c>
      <c r="J290" s="148" t="str">
        <f>IF(OR($D290="",$R290=""),"",VLOOKUP($T290,Piezo_Req!$A$2:$H$2,4))</f>
        <v/>
      </c>
      <c r="K290" s="147"/>
      <c r="L290" s="147"/>
      <c r="M290" s="148"/>
      <c r="N290" s="149"/>
      <c r="O290" s="150"/>
      <c r="P290" s="151"/>
      <c r="Q290" s="453"/>
      <c r="R290" s="453"/>
      <c r="S290" s="151"/>
      <c r="T290" s="126" t="e">
        <f>VLOOKUP($D290,RF_Req!$K$2:$L$11,2)</f>
        <v>#N/A</v>
      </c>
    </row>
    <row r="291" spans="1:20" x14ac:dyDescent="0.25">
      <c r="A291" s="125"/>
      <c r="B291" s="453"/>
      <c r="C291" s="453"/>
      <c r="D291" s="454"/>
      <c r="E291" s="456"/>
      <c r="F291" s="154" t="str">
        <f t="shared" si="8"/>
        <v/>
      </c>
      <c r="G291" s="148" t="str">
        <f>IF($D291="","",VLOOKUP($T291,Piezo_Req!$A$2:$H$2,3))</f>
        <v/>
      </c>
      <c r="H291" s="456"/>
      <c r="I291" s="147" t="str">
        <f t="shared" si="9"/>
        <v/>
      </c>
      <c r="J291" s="148" t="str">
        <f>IF(OR($D291="",$R291=""),"",VLOOKUP($T291,Piezo_Req!$A$2:$H$2,4))</f>
        <v/>
      </c>
      <c r="K291" s="147"/>
      <c r="L291" s="147"/>
      <c r="M291" s="148"/>
      <c r="N291" s="149"/>
      <c r="O291" s="150"/>
      <c r="P291" s="151"/>
      <c r="Q291" s="453"/>
      <c r="R291" s="453"/>
      <c r="S291" s="151"/>
      <c r="T291" s="126" t="e">
        <f>VLOOKUP($D291,RF_Req!$K$2:$L$11,2)</f>
        <v>#N/A</v>
      </c>
    </row>
    <row r="292" spans="1:20" x14ac:dyDescent="0.25">
      <c r="A292" s="125"/>
      <c r="B292" s="453"/>
      <c r="C292" s="453"/>
      <c r="D292" s="454"/>
      <c r="E292" s="456"/>
      <c r="F292" s="154" t="str">
        <f t="shared" si="8"/>
        <v/>
      </c>
      <c r="G292" s="148" t="str">
        <f>IF($D292="","",VLOOKUP($T292,Piezo_Req!$A$2:$H$2,3))</f>
        <v/>
      </c>
      <c r="H292" s="456"/>
      <c r="I292" s="147" t="str">
        <f t="shared" si="9"/>
        <v/>
      </c>
      <c r="J292" s="148" t="str">
        <f>IF(OR($D292="",$R292=""),"",VLOOKUP($T292,Piezo_Req!$A$2:$H$2,4))</f>
        <v/>
      </c>
      <c r="K292" s="147"/>
      <c r="L292" s="147"/>
      <c r="M292" s="148"/>
      <c r="N292" s="149"/>
      <c r="O292" s="150"/>
      <c r="P292" s="151"/>
      <c r="Q292" s="453"/>
      <c r="R292" s="453"/>
      <c r="S292" s="151"/>
      <c r="T292" s="126" t="e">
        <f>VLOOKUP($D292,RF_Req!$K$2:$L$11,2)</f>
        <v>#N/A</v>
      </c>
    </row>
    <row r="293" spans="1:20" x14ac:dyDescent="0.25">
      <c r="A293" s="125"/>
      <c r="B293" s="453"/>
      <c r="C293" s="453"/>
      <c r="D293" s="454"/>
      <c r="E293" s="456"/>
      <c r="F293" s="154" t="str">
        <f t="shared" si="8"/>
        <v/>
      </c>
      <c r="G293" s="148" t="str">
        <f>IF($D293="","",VLOOKUP($T293,Piezo_Req!$A$2:$H$2,3))</f>
        <v/>
      </c>
      <c r="H293" s="456"/>
      <c r="I293" s="147" t="str">
        <f t="shared" si="9"/>
        <v/>
      </c>
      <c r="J293" s="148" t="str">
        <f>IF(OR($D293="",$R293=""),"",VLOOKUP($T293,Piezo_Req!$A$2:$H$2,4))</f>
        <v/>
      </c>
      <c r="K293" s="147"/>
      <c r="L293" s="147"/>
      <c r="M293" s="148"/>
      <c r="N293" s="149"/>
      <c r="O293" s="150"/>
      <c r="P293" s="151"/>
      <c r="Q293" s="453"/>
      <c r="R293" s="453"/>
      <c r="S293" s="151"/>
      <c r="T293" s="126" t="e">
        <f>VLOOKUP($D293,RF_Req!$K$2:$L$11,2)</f>
        <v>#N/A</v>
      </c>
    </row>
    <row r="294" spans="1:20" x14ac:dyDescent="0.25">
      <c r="A294" s="125"/>
      <c r="B294" s="453"/>
      <c r="C294" s="453"/>
      <c r="D294" s="454"/>
      <c r="E294" s="456"/>
      <c r="F294" s="154" t="str">
        <f t="shared" si="8"/>
        <v/>
      </c>
      <c r="G294" s="148" t="str">
        <f>IF($D294="","",VLOOKUP($T294,Piezo_Req!$A$2:$H$2,3))</f>
        <v/>
      </c>
      <c r="H294" s="456"/>
      <c r="I294" s="147" t="str">
        <f t="shared" si="9"/>
        <v/>
      </c>
      <c r="J294" s="148" t="str">
        <f>IF(OR($D294="",$R294=""),"",VLOOKUP($T294,Piezo_Req!$A$2:$H$2,4))</f>
        <v/>
      </c>
      <c r="K294" s="147"/>
      <c r="L294" s="147"/>
      <c r="M294" s="148"/>
      <c r="N294" s="149"/>
      <c r="O294" s="150"/>
      <c r="P294" s="151"/>
      <c r="Q294" s="453"/>
      <c r="R294" s="453"/>
      <c r="S294" s="151"/>
      <c r="T294" s="126" t="e">
        <f>VLOOKUP($D294,RF_Req!$K$2:$L$11,2)</f>
        <v>#N/A</v>
      </c>
    </row>
    <row r="295" spans="1:20" x14ac:dyDescent="0.25">
      <c r="A295" s="125"/>
      <c r="B295" s="453"/>
      <c r="C295" s="453"/>
      <c r="D295" s="454"/>
      <c r="E295" s="456"/>
      <c r="F295" s="154" t="str">
        <f t="shared" si="8"/>
        <v/>
      </c>
      <c r="G295" s="148" t="str">
        <f>IF($D295="","",VLOOKUP($T295,Piezo_Req!$A$2:$H$2,3))</f>
        <v/>
      </c>
      <c r="H295" s="456"/>
      <c r="I295" s="147" t="str">
        <f t="shared" si="9"/>
        <v/>
      </c>
      <c r="J295" s="148" t="str">
        <f>IF(OR($D295="",$R295=""),"",VLOOKUP($T295,Piezo_Req!$A$2:$H$2,4))</f>
        <v/>
      </c>
      <c r="K295" s="147"/>
      <c r="L295" s="147"/>
      <c r="M295" s="148"/>
      <c r="N295" s="149"/>
      <c r="O295" s="150"/>
      <c r="P295" s="151"/>
      <c r="Q295" s="453"/>
      <c r="R295" s="453"/>
      <c r="S295" s="151"/>
      <c r="T295" s="126" t="e">
        <f>VLOOKUP($D295,RF_Req!$K$2:$L$11,2)</f>
        <v>#N/A</v>
      </c>
    </row>
    <row r="296" spans="1:20" x14ac:dyDescent="0.25">
      <c r="A296" s="125"/>
      <c r="B296" s="453"/>
      <c r="C296" s="453"/>
      <c r="D296" s="454"/>
      <c r="E296" s="456"/>
      <c r="F296" s="154" t="str">
        <f t="shared" si="8"/>
        <v/>
      </c>
      <c r="G296" s="148" t="str">
        <f>IF($D296="","",VLOOKUP($T296,Piezo_Req!$A$2:$H$2,3))</f>
        <v/>
      </c>
      <c r="H296" s="456"/>
      <c r="I296" s="147" t="str">
        <f t="shared" si="9"/>
        <v/>
      </c>
      <c r="J296" s="148" t="str">
        <f>IF(OR($D296="",$R296=""),"",VLOOKUP($T296,Piezo_Req!$A$2:$H$2,4))</f>
        <v/>
      </c>
      <c r="K296" s="147"/>
      <c r="L296" s="147"/>
      <c r="M296" s="148"/>
      <c r="N296" s="149"/>
      <c r="O296" s="150"/>
      <c r="P296" s="151"/>
      <c r="Q296" s="453"/>
      <c r="R296" s="453"/>
      <c r="S296" s="151"/>
      <c r="T296" s="126" t="e">
        <f>VLOOKUP($D296,RF_Req!$K$2:$L$11,2)</f>
        <v>#N/A</v>
      </c>
    </row>
    <row r="297" spans="1:20" x14ac:dyDescent="0.25">
      <c r="A297" s="125"/>
      <c r="B297" s="453"/>
      <c r="C297" s="453"/>
      <c r="D297" s="454"/>
      <c r="E297" s="456"/>
      <c r="F297" s="154" t="str">
        <f t="shared" si="8"/>
        <v/>
      </c>
      <c r="G297" s="148" t="str">
        <f>IF($D297="","",VLOOKUP($T297,Piezo_Req!$A$2:$H$2,3))</f>
        <v/>
      </c>
      <c r="H297" s="456"/>
      <c r="I297" s="147" t="str">
        <f t="shared" si="9"/>
        <v/>
      </c>
      <c r="J297" s="148" t="str">
        <f>IF(OR($D297="",$R297=""),"",VLOOKUP($T297,Piezo_Req!$A$2:$H$2,4))</f>
        <v/>
      </c>
      <c r="K297" s="147"/>
      <c r="L297" s="147"/>
      <c r="M297" s="148"/>
      <c r="N297" s="149"/>
      <c r="O297" s="150"/>
      <c r="P297" s="151"/>
      <c r="Q297" s="453"/>
      <c r="R297" s="453"/>
      <c r="S297" s="151"/>
      <c r="T297" s="126" t="e">
        <f>VLOOKUP($D297,RF_Req!$K$2:$L$11,2)</f>
        <v>#N/A</v>
      </c>
    </row>
    <row r="298" spans="1:20" x14ac:dyDescent="0.25">
      <c r="A298" s="125"/>
      <c r="B298" s="453"/>
      <c r="C298" s="453"/>
      <c r="D298" s="454"/>
      <c r="E298" s="456"/>
      <c r="F298" s="154" t="str">
        <f t="shared" si="8"/>
        <v/>
      </c>
      <c r="G298" s="148" t="str">
        <f>IF($D298="","",VLOOKUP($T298,Piezo_Req!$A$2:$H$2,3))</f>
        <v/>
      </c>
      <c r="H298" s="456"/>
      <c r="I298" s="147" t="str">
        <f t="shared" si="9"/>
        <v/>
      </c>
      <c r="J298" s="148" t="str">
        <f>IF(OR($D298="",$R298=""),"",VLOOKUP($T298,Piezo_Req!$A$2:$H$2,4))</f>
        <v/>
      </c>
      <c r="K298" s="147"/>
      <c r="L298" s="147"/>
      <c r="M298" s="148"/>
      <c r="N298" s="149"/>
      <c r="O298" s="150"/>
      <c r="P298" s="151"/>
      <c r="Q298" s="453"/>
      <c r="R298" s="453"/>
      <c r="S298" s="151"/>
      <c r="T298" s="126" t="e">
        <f>VLOOKUP($D298,RF_Req!$K$2:$L$11,2)</f>
        <v>#N/A</v>
      </c>
    </row>
    <row r="299" spans="1:20" x14ac:dyDescent="0.25">
      <c r="A299" s="125"/>
      <c r="B299" s="453"/>
      <c r="C299" s="453"/>
      <c r="D299" s="454"/>
      <c r="E299" s="456"/>
      <c r="F299" s="154" t="str">
        <f t="shared" si="8"/>
        <v/>
      </c>
      <c r="G299" s="148" t="str">
        <f>IF($D299="","",VLOOKUP($T299,Piezo_Req!$A$2:$H$2,3))</f>
        <v/>
      </c>
      <c r="H299" s="456"/>
      <c r="I299" s="147" t="str">
        <f t="shared" si="9"/>
        <v/>
      </c>
      <c r="J299" s="148" t="str">
        <f>IF(OR($D299="",$R299=""),"",VLOOKUP($T299,Piezo_Req!$A$2:$H$2,4))</f>
        <v/>
      </c>
      <c r="K299" s="147"/>
      <c r="L299" s="147"/>
      <c r="M299" s="148"/>
      <c r="N299" s="149"/>
      <c r="O299" s="150"/>
      <c r="P299" s="151"/>
      <c r="Q299" s="453"/>
      <c r="R299" s="453"/>
      <c r="S299" s="151"/>
      <c r="T299" s="126" t="e">
        <f>VLOOKUP($D299,RF_Req!$K$2:$L$11,2)</f>
        <v>#N/A</v>
      </c>
    </row>
    <row r="300" spans="1:20" x14ac:dyDescent="0.25">
      <c r="A300" s="125"/>
      <c r="B300" s="453"/>
      <c r="C300" s="453"/>
      <c r="D300" s="454"/>
      <c r="E300" s="456"/>
      <c r="F300" s="154" t="str">
        <f t="shared" si="8"/>
        <v/>
      </c>
      <c r="G300" s="148" t="str">
        <f>IF($D300="","",VLOOKUP($T300,Piezo_Req!$A$2:$H$2,3))</f>
        <v/>
      </c>
      <c r="H300" s="456"/>
      <c r="I300" s="147" t="str">
        <f t="shared" si="9"/>
        <v/>
      </c>
      <c r="J300" s="148" t="str">
        <f>IF(OR($D300="",$R300=""),"",VLOOKUP($T300,Piezo_Req!$A$2:$H$2,4))</f>
        <v/>
      </c>
      <c r="K300" s="147"/>
      <c r="L300" s="147"/>
      <c r="M300" s="148"/>
      <c r="N300" s="149"/>
      <c r="O300" s="150"/>
      <c r="P300" s="151"/>
      <c r="Q300" s="453"/>
      <c r="R300" s="453"/>
      <c r="S300" s="151"/>
      <c r="T300" s="126" t="e">
        <f>VLOOKUP($D300,RF_Req!$K$2:$L$11,2)</f>
        <v>#N/A</v>
      </c>
    </row>
    <row r="301" spans="1:20" x14ac:dyDescent="0.25">
      <c r="A301" s="125"/>
      <c r="B301" s="453"/>
      <c r="C301" s="453"/>
      <c r="D301" s="454"/>
      <c r="E301" s="456"/>
      <c r="F301" s="154" t="str">
        <f t="shared" si="8"/>
        <v/>
      </c>
      <c r="G301" s="148" t="str">
        <f>IF($D301="","",VLOOKUP($T301,Piezo_Req!$A$2:$H$2,3))</f>
        <v/>
      </c>
      <c r="H301" s="456"/>
      <c r="I301" s="147" t="str">
        <f t="shared" si="9"/>
        <v/>
      </c>
      <c r="J301" s="148" t="str">
        <f>IF(OR($D301="",$R301=""),"",VLOOKUP($T301,Piezo_Req!$A$2:$H$2,4))</f>
        <v/>
      </c>
      <c r="K301" s="147"/>
      <c r="L301" s="147"/>
      <c r="M301" s="148"/>
      <c r="N301" s="149"/>
      <c r="O301" s="150"/>
      <c r="P301" s="151"/>
      <c r="Q301" s="453"/>
      <c r="R301" s="453"/>
      <c r="S301" s="151"/>
      <c r="T301" s="126" t="e">
        <f>VLOOKUP($D301,RF_Req!$K$2:$L$11,2)</f>
        <v>#N/A</v>
      </c>
    </row>
    <row r="302" spans="1:20" x14ac:dyDescent="0.25">
      <c r="A302" s="125"/>
      <c r="B302" s="453"/>
      <c r="C302" s="453"/>
      <c r="D302" s="454"/>
      <c r="E302" s="456"/>
      <c r="F302" s="154" t="str">
        <f t="shared" si="8"/>
        <v/>
      </c>
      <c r="G302" s="148" t="str">
        <f>IF($D302="","",VLOOKUP($T302,Piezo_Req!$A$2:$H$2,3))</f>
        <v/>
      </c>
      <c r="H302" s="456"/>
      <c r="I302" s="147" t="str">
        <f t="shared" si="9"/>
        <v/>
      </c>
      <c r="J302" s="148" t="str">
        <f>IF(OR($D302="",$R302=""),"",VLOOKUP($T302,Piezo_Req!$A$2:$H$2,4))</f>
        <v/>
      </c>
      <c r="K302" s="147"/>
      <c r="L302" s="147"/>
      <c r="M302" s="148"/>
      <c r="N302" s="149"/>
      <c r="O302" s="150"/>
      <c r="P302" s="151"/>
      <c r="Q302" s="453"/>
      <c r="R302" s="453"/>
      <c r="S302" s="151"/>
      <c r="T302" s="126" t="e">
        <f>VLOOKUP($D302,RF_Req!$K$2:$L$11,2)</f>
        <v>#N/A</v>
      </c>
    </row>
    <row r="303" spans="1:20" x14ac:dyDescent="0.25">
      <c r="A303" s="125"/>
      <c r="B303" s="453"/>
      <c r="C303" s="453"/>
      <c r="D303" s="454"/>
      <c r="E303" s="456"/>
      <c r="F303" s="154" t="str">
        <f t="shared" si="8"/>
        <v/>
      </c>
      <c r="G303" s="148" t="str">
        <f>IF($D303="","",VLOOKUP($T303,Piezo_Req!$A$2:$H$2,3))</f>
        <v/>
      </c>
      <c r="H303" s="456"/>
      <c r="I303" s="147" t="str">
        <f t="shared" si="9"/>
        <v/>
      </c>
      <c r="J303" s="148" t="str">
        <f>IF(OR($D303="",$R303=""),"",VLOOKUP($T303,Piezo_Req!$A$2:$H$2,4))</f>
        <v/>
      </c>
      <c r="K303" s="147"/>
      <c r="L303" s="147"/>
      <c r="M303" s="148"/>
      <c r="N303" s="149"/>
      <c r="O303" s="150"/>
      <c r="P303" s="151"/>
      <c r="Q303" s="453"/>
      <c r="R303" s="453"/>
      <c r="S303" s="151"/>
      <c r="T303" s="126" t="e">
        <f>VLOOKUP($D303,RF_Req!$K$2:$L$11,2)</f>
        <v>#N/A</v>
      </c>
    </row>
    <row r="304" spans="1:20" x14ac:dyDescent="0.25">
      <c r="A304" s="125"/>
      <c r="B304" s="453"/>
      <c r="C304" s="453"/>
      <c r="D304" s="454"/>
      <c r="E304" s="456"/>
      <c r="F304" s="154" t="str">
        <f t="shared" si="8"/>
        <v/>
      </c>
      <c r="G304" s="148" t="str">
        <f>IF($D304="","",VLOOKUP($T304,Piezo_Req!$A$2:$H$2,3))</f>
        <v/>
      </c>
      <c r="H304" s="456"/>
      <c r="I304" s="147" t="str">
        <f t="shared" si="9"/>
        <v/>
      </c>
      <c r="J304" s="148" t="str">
        <f>IF(OR($D304="",$R304=""),"",VLOOKUP($T304,Piezo_Req!$A$2:$H$2,4))</f>
        <v/>
      </c>
      <c r="K304" s="147"/>
      <c r="L304" s="147"/>
      <c r="M304" s="148"/>
      <c r="N304" s="149"/>
      <c r="O304" s="150"/>
      <c r="P304" s="151"/>
      <c r="Q304" s="453"/>
      <c r="R304" s="453"/>
      <c r="S304" s="151"/>
      <c r="T304" s="126" t="e">
        <f>VLOOKUP($D304,RF_Req!$K$2:$L$11,2)</f>
        <v>#N/A</v>
      </c>
    </row>
    <row r="305" spans="1:20" x14ac:dyDescent="0.25">
      <c r="A305" s="125"/>
      <c r="B305" s="453"/>
      <c r="C305" s="453"/>
      <c r="D305" s="454"/>
      <c r="E305" s="456"/>
      <c r="F305" s="154" t="str">
        <f t="shared" si="8"/>
        <v/>
      </c>
      <c r="G305" s="148" t="str">
        <f>IF($D305="","",VLOOKUP($T305,Piezo_Req!$A$2:$H$2,3))</f>
        <v/>
      </c>
      <c r="H305" s="456"/>
      <c r="I305" s="147" t="str">
        <f t="shared" si="9"/>
        <v/>
      </c>
      <c r="J305" s="148" t="str">
        <f>IF(OR($D305="",$R305=""),"",VLOOKUP($T305,Piezo_Req!$A$2:$H$2,4))</f>
        <v/>
      </c>
      <c r="K305" s="147"/>
      <c r="L305" s="147"/>
      <c r="M305" s="148"/>
      <c r="N305" s="149"/>
      <c r="O305" s="150"/>
      <c r="P305" s="151"/>
      <c r="Q305" s="453"/>
      <c r="R305" s="453"/>
      <c r="S305" s="151"/>
      <c r="T305" s="126" t="e">
        <f>VLOOKUP($D305,RF_Req!$K$2:$L$11,2)</f>
        <v>#N/A</v>
      </c>
    </row>
    <row r="306" spans="1:20" x14ac:dyDescent="0.25">
      <c r="A306" s="125"/>
      <c r="B306" s="453"/>
      <c r="C306" s="453"/>
      <c r="D306" s="454"/>
      <c r="E306" s="456"/>
      <c r="F306" s="154" t="str">
        <f t="shared" si="8"/>
        <v/>
      </c>
      <c r="G306" s="148" t="str">
        <f>IF($D306="","",VLOOKUP($T306,Piezo_Req!$A$2:$H$2,3))</f>
        <v/>
      </c>
      <c r="H306" s="456"/>
      <c r="I306" s="147" t="str">
        <f t="shared" si="9"/>
        <v/>
      </c>
      <c r="J306" s="148" t="str">
        <f>IF(OR($D306="",$R306=""),"",VLOOKUP($T306,Piezo_Req!$A$2:$H$2,4))</f>
        <v/>
      </c>
      <c r="K306" s="147"/>
      <c r="L306" s="147"/>
      <c r="M306" s="148"/>
      <c r="N306" s="149"/>
      <c r="O306" s="150"/>
      <c r="P306" s="151"/>
      <c r="Q306" s="453"/>
      <c r="R306" s="453"/>
      <c r="S306" s="151"/>
      <c r="T306" s="126" t="e">
        <f>VLOOKUP($D306,RF_Req!$K$2:$L$11,2)</f>
        <v>#N/A</v>
      </c>
    </row>
    <row r="307" spans="1:20" x14ac:dyDescent="0.25">
      <c r="A307" s="125"/>
      <c r="B307" s="453"/>
      <c r="C307" s="453"/>
      <c r="D307" s="454"/>
      <c r="E307" s="456"/>
      <c r="F307" s="154" t="str">
        <f t="shared" si="8"/>
        <v/>
      </c>
      <c r="G307" s="148" t="str">
        <f>IF($D307="","",VLOOKUP($T307,Piezo_Req!$A$2:$H$2,3))</f>
        <v/>
      </c>
      <c r="H307" s="456"/>
      <c r="I307" s="147" t="str">
        <f t="shared" si="9"/>
        <v/>
      </c>
      <c r="J307" s="148" t="str">
        <f>IF(OR($D307="",$R307=""),"",VLOOKUP($T307,Piezo_Req!$A$2:$H$2,4))</f>
        <v/>
      </c>
      <c r="K307" s="147"/>
      <c r="L307" s="147"/>
      <c r="M307" s="148"/>
      <c r="N307" s="149"/>
      <c r="O307" s="150"/>
      <c r="P307" s="151"/>
      <c r="Q307" s="453"/>
      <c r="R307" s="453"/>
      <c r="S307" s="151"/>
      <c r="T307" s="126" t="e">
        <f>VLOOKUP($D307,RF_Req!$K$2:$L$11,2)</f>
        <v>#N/A</v>
      </c>
    </row>
    <row r="308" spans="1:20" x14ac:dyDescent="0.25">
      <c r="A308" s="125"/>
      <c r="B308" s="453"/>
      <c r="C308" s="453"/>
      <c r="D308" s="454"/>
      <c r="E308" s="456"/>
      <c r="F308" s="154" t="str">
        <f t="shared" si="8"/>
        <v/>
      </c>
      <c r="G308" s="148" t="str">
        <f>IF($D308="","",VLOOKUP($T308,Piezo_Req!$A$2:$H$2,3))</f>
        <v/>
      </c>
      <c r="H308" s="456"/>
      <c r="I308" s="147" t="str">
        <f t="shared" si="9"/>
        <v/>
      </c>
      <c r="J308" s="148" t="str">
        <f>IF(OR($D308="",$R308=""),"",VLOOKUP($T308,Piezo_Req!$A$2:$H$2,4))</f>
        <v/>
      </c>
      <c r="K308" s="147"/>
      <c r="L308" s="147"/>
      <c r="M308" s="148"/>
      <c r="N308" s="149"/>
      <c r="O308" s="150"/>
      <c r="P308" s="151"/>
      <c r="Q308" s="453"/>
      <c r="R308" s="453"/>
      <c r="S308" s="151"/>
      <c r="T308" s="126" t="e">
        <f>VLOOKUP($D308,RF_Req!$K$2:$L$11,2)</f>
        <v>#N/A</v>
      </c>
    </row>
    <row r="309" spans="1:20" x14ac:dyDescent="0.25">
      <c r="A309" s="125"/>
      <c r="B309" s="453"/>
      <c r="C309" s="453"/>
      <c r="D309" s="454"/>
      <c r="E309" s="456"/>
      <c r="F309" s="154" t="str">
        <f t="shared" si="8"/>
        <v/>
      </c>
      <c r="G309" s="148" t="str">
        <f>IF($D309="","",VLOOKUP($T309,Piezo_Req!$A$2:$H$2,3))</f>
        <v/>
      </c>
      <c r="H309" s="456"/>
      <c r="I309" s="147" t="str">
        <f t="shared" si="9"/>
        <v/>
      </c>
      <c r="J309" s="148" t="str">
        <f>IF(OR($D309="",$R309=""),"",VLOOKUP($T309,Piezo_Req!$A$2:$H$2,4))</f>
        <v/>
      </c>
      <c r="K309" s="147"/>
      <c r="L309" s="147"/>
      <c r="M309" s="148"/>
      <c r="N309" s="149"/>
      <c r="O309" s="150"/>
      <c r="P309" s="151"/>
      <c r="Q309" s="453"/>
      <c r="R309" s="453"/>
      <c r="S309" s="151"/>
      <c r="T309" s="126" t="e">
        <f>VLOOKUP($D309,RF_Req!$K$2:$L$11,2)</f>
        <v>#N/A</v>
      </c>
    </row>
    <row r="310" spans="1:20" x14ac:dyDescent="0.25">
      <c r="A310" s="125"/>
      <c r="B310" s="453"/>
      <c r="C310" s="453"/>
      <c r="D310" s="454"/>
      <c r="E310" s="456"/>
      <c r="F310" s="154" t="str">
        <f t="shared" si="8"/>
        <v/>
      </c>
      <c r="G310" s="148" t="str">
        <f>IF($D310="","",VLOOKUP($T310,Piezo_Req!$A$2:$H$2,3))</f>
        <v/>
      </c>
      <c r="H310" s="456"/>
      <c r="I310" s="147" t="str">
        <f t="shared" si="9"/>
        <v/>
      </c>
      <c r="J310" s="148" t="str">
        <f>IF(OR($D310="",$R310=""),"",VLOOKUP($T310,Piezo_Req!$A$2:$H$2,4))</f>
        <v/>
      </c>
      <c r="K310" s="147"/>
      <c r="L310" s="147"/>
      <c r="M310" s="148"/>
      <c r="N310" s="149"/>
      <c r="O310" s="150"/>
      <c r="P310" s="151"/>
      <c r="Q310" s="453"/>
      <c r="R310" s="453"/>
      <c r="S310" s="151"/>
      <c r="T310" s="126" t="e">
        <f>VLOOKUP($D310,RF_Req!$K$2:$L$11,2)</f>
        <v>#N/A</v>
      </c>
    </row>
    <row r="311" spans="1:20" x14ac:dyDescent="0.25">
      <c r="A311" s="125"/>
      <c r="B311" s="453"/>
      <c r="C311" s="453"/>
      <c r="D311" s="454"/>
      <c r="E311" s="456"/>
      <c r="F311" s="154" t="str">
        <f t="shared" si="8"/>
        <v/>
      </c>
      <c r="G311" s="148" t="str">
        <f>IF($D311="","",VLOOKUP($T311,Piezo_Req!$A$2:$H$2,3))</f>
        <v/>
      </c>
      <c r="H311" s="456"/>
      <c r="I311" s="147" t="str">
        <f t="shared" si="9"/>
        <v/>
      </c>
      <c r="J311" s="148" t="str">
        <f>IF(OR($D311="",$R311=""),"",VLOOKUP($T311,Piezo_Req!$A$2:$H$2,4))</f>
        <v/>
      </c>
      <c r="K311" s="147"/>
      <c r="L311" s="147"/>
      <c r="M311" s="148"/>
      <c r="N311" s="149"/>
      <c r="O311" s="150"/>
      <c r="P311" s="151"/>
      <c r="Q311" s="453"/>
      <c r="R311" s="453"/>
      <c r="S311" s="151"/>
      <c r="T311" s="126" t="e">
        <f>VLOOKUP($D311,RF_Req!$K$2:$L$11,2)</f>
        <v>#N/A</v>
      </c>
    </row>
    <row r="312" spans="1:20" x14ac:dyDescent="0.25">
      <c r="A312" s="125"/>
      <c r="B312" s="453"/>
      <c r="C312" s="453"/>
      <c r="D312" s="454"/>
      <c r="E312" s="456"/>
      <c r="F312" s="154" t="str">
        <f t="shared" si="8"/>
        <v/>
      </c>
      <c r="G312" s="148" t="str">
        <f>IF($D312="","",VLOOKUP($T312,Piezo_Req!$A$2:$H$2,3))</f>
        <v/>
      </c>
      <c r="H312" s="456"/>
      <c r="I312" s="147" t="str">
        <f t="shared" si="9"/>
        <v/>
      </c>
      <c r="J312" s="148" t="str">
        <f>IF(OR($D312="",$R312=""),"",VLOOKUP($T312,Piezo_Req!$A$2:$H$2,4))</f>
        <v/>
      </c>
      <c r="K312" s="147"/>
      <c r="L312" s="147"/>
      <c r="M312" s="148"/>
      <c r="N312" s="149"/>
      <c r="O312" s="150"/>
      <c r="P312" s="151"/>
      <c r="Q312" s="453"/>
      <c r="R312" s="453"/>
      <c r="S312" s="151"/>
      <c r="T312" s="126" t="e">
        <f>VLOOKUP($D312,RF_Req!$K$2:$L$11,2)</f>
        <v>#N/A</v>
      </c>
    </row>
    <row r="313" spans="1:20" x14ac:dyDescent="0.25">
      <c r="A313" s="125"/>
      <c r="B313" s="453"/>
      <c r="C313" s="453"/>
      <c r="D313" s="454"/>
      <c r="E313" s="456"/>
      <c r="F313" s="154" t="str">
        <f t="shared" si="8"/>
        <v/>
      </c>
      <c r="G313" s="148" t="str">
        <f>IF($D313="","",VLOOKUP($T313,Piezo_Req!$A$2:$H$2,3))</f>
        <v/>
      </c>
      <c r="H313" s="456"/>
      <c r="I313" s="147" t="str">
        <f t="shared" si="9"/>
        <v/>
      </c>
      <c r="J313" s="148" t="str">
        <f>IF(OR($D313="",$R313=""),"",VLOOKUP($T313,Piezo_Req!$A$2:$H$2,4))</f>
        <v/>
      </c>
      <c r="K313" s="147"/>
      <c r="L313" s="147"/>
      <c r="M313" s="148"/>
      <c r="N313" s="149"/>
      <c r="O313" s="150"/>
      <c r="P313" s="151"/>
      <c r="Q313" s="453"/>
      <c r="R313" s="453"/>
      <c r="S313" s="151"/>
      <c r="T313" s="126" t="e">
        <f>VLOOKUP($D313,RF_Req!$K$2:$L$11,2)</f>
        <v>#N/A</v>
      </c>
    </row>
    <row r="314" spans="1:20" x14ac:dyDescent="0.25">
      <c r="A314" s="125"/>
      <c r="B314" s="453"/>
      <c r="C314" s="453"/>
      <c r="D314" s="454"/>
      <c r="E314" s="456"/>
      <c r="F314" s="154" t="str">
        <f t="shared" si="8"/>
        <v/>
      </c>
      <c r="G314" s="148" t="str">
        <f>IF($D314="","",VLOOKUP($T314,Piezo_Req!$A$2:$H$2,3))</f>
        <v/>
      </c>
      <c r="H314" s="456"/>
      <c r="I314" s="147" t="str">
        <f t="shared" si="9"/>
        <v/>
      </c>
      <c r="J314" s="148" t="str">
        <f>IF(OR($D314="",$R314=""),"",VLOOKUP($T314,Piezo_Req!$A$2:$H$2,4))</f>
        <v/>
      </c>
      <c r="K314" s="147"/>
      <c r="L314" s="147"/>
      <c r="M314" s="148"/>
      <c r="N314" s="149"/>
      <c r="O314" s="150"/>
      <c r="P314" s="151"/>
      <c r="Q314" s="453"/>
      <c r="R314" s="453"/>
      <c r="S314" s="151"/>
      <c r="T314" s="126" t="e">
        <f>VLOOKUP($D314,RF_Req!$K$2:$L$11,2)</f>
        <v>#N/A</v>
      </c>
    </row>
    <row r="315" spans="1:20" x14ac:dyDescent="0.25">
      <c r="A315" s="125"/>
      <c r="B315" s="453"/>
      <c r="C315" s="453"/>
      <c r="D315" s="454"/>
      <c r="E315" s="456"/>
      <c r="F315" s="154" t="str">
        <f t="shared" si="8"/>
        <v/>
      </c>
      <c r="G315" s="148" t="str">
        <f>IF($D315="","",VLOOKUP($T315,Piezo_Req!$A$2:$H$2,3))</f>
        <v/>
      </c>
      <c r="H315" s="456"/>
      <c r="I315" s="147" t="str">
        <f t="shared" si="9"/>
        <v/>
      </c>
      <c r="J315" s="148" t="str">
        <f>IF(OR($D315="",$R315=""),"",VLOOKUP($T315,Piezo_Req!$A$2:$H$2,4))</f>
        <v/>
      </c>
      <c r="K315" s="147"/>
      <c r="L315" s="147"/>
      <c r="M315" s="148"/>
      <c r="N315" s="149"/>
      <c r="O315" s="150"/>
      <c r="P315" s="151"/>
      <c r="Q315" s="453"/>
      <c r="R315" s="453"/>
      <c r="S315" s="151"/>
      <c r="T315" s="126" t="e">
        <f>VLOOKUP($D315,RF_Req!$K$2:$L$11,2)</f>
        <v>#N/A</v>
      </c>
    </row>
    <row r="316" spans="1:20" x14ac:dyDescent="0.25">
      <c r="A316" s="125"/>
      <c r="B316" s="125"/>
      <c r="C316" s="125"/>
      <c r="D316" s="125"/>
      <c r="E316" s="125"/>
      <c r="F316" s="125"/>
      <c r="G316" s="125"/>
      <c r="H316" s="125"/>
      <c r="I316" s="125"/>
      <c r="J316" s="125"/>
      <c r="K316" s="125"/>
      <c r="L316" s="125"/>
      <c r="M316" s="125"/>
      <c r="N316" s="125"/>
      <c r="O316" s="125"/>
      <c r="P316" s="125"/>
      <c r="Q316" s="125"/>
      <c r="R316" s="125"/>
      <c r="S316" s="125"/>
    </row>
    <row r="317" spans="1:20" x14ac:dyDescent="0.25">
      <c r="A317" s="125"/>
      <c r="B317" s="125"/>
      <c r="C317" s="125"/>
      <c r="D317" s="125"/>
      <c r="E317" s="125"/>
      <c r="F317" s="125"/>
      <c r="G317" s="125"/>
      <c r="H317" s="125"/>
      <c r="I317" s="125"/>
      <c r="J317" s="125"/>
      <c r="K317" s="125"/>
      <c r="L317" s="125"/>
      <c r="M317" s="125"/>
      <c r="N317" s="125"/>
      <c r="O317" s="125"/>
      <c r="P317" s="125"/>
      <c r="Q317" s="125"/>
      <c r="R317" s="125"/>
      <c r="S317" s="125"/>
    </row>
    <row r="318" spans="1:20" x14ac:dyDescent="0.25">
      <c r="A318" s="125"/>
      <c r="B318" s="125"/>
      <c r="C318" s="125"/>
      <c r="D318" s="125"/>
      <c r="E318" s="125"/>
      <c r="F318" s="125"/>
      <c r="G318" s="125"/>
      <c r="H318" s="125"/>
      <c r="I318" s="125"/>
      <c r="J318" s="125"/>
      <c r="K318" s="125"/>
      <c r="L318" s="125"/>
      <c r="M318" s="125"/>
      <c r="N318" s="125"/>
      <c r="O318" s="125"/>
      <c r="P318" s="125"/>
      <c r="Q318" s="125"/>
      <c r="R318" s="125"/>
      <c r="S318" s="125"/>
    </row>
    <row r="319" spans="1:20" x14ac:dyDescent="0.25">
      <c r="A319" s="125"/>
      <c r="B319" s="125"/>
      <c r="C319" s="125"/>
      <c r="D319" s="125"/>
      <c r="E319" s="125"/>
      <c r="F319" s="125"/>
      <c r="G319" s="125"/>
      <c r="H319" s="125"/>
      <c r="I319" s="125"/>
      <c r="J319" s="125"/>
      <c r="K319" s="125"/>
      <c r="L319" s="125"/>
      <c r="M319" s="125"/>
      <c r="N319" s="125"/>
      <c r="O319" s="125"/>
      <c r="P319" s="125"/>
      <c r="Q319" s="125"/>
      <c r="R319" s="125"/>
      <c r="S319" s="125"/>
    </row>
    <row r="320" spans="1:20" x14ac:dyDescent="0.25">
      <c r="A320" s="125"/>
      <c r="B320" s="125"/>
      <c r="C320" s="125"/>
      <c r="D320" s="125"/>
      <c r="E320" s="125"/>
      <c r="F320" s="125"/>
      <c r="G320" s="125"/>
      <c r="H320" s="125"/>
      <c r="I320" s="125"/>
      <c r="J320" s="125"/>
      <c r="K320" s="125"/>
      <c r="L320" s="125"/>
      <c r="M320" s="125"/>
      <c r="N320" s="125"/>
      <c r="O320" s="125"/>
      <c r="P320" s="125"/>
      <c r="Q320" s="125"/>
      <c r="R320" s="125"/>
      <c r="S320" s="125"/>
    </row>
    <row r="321" spans="1:19" x14ac:dyDescent="0.25">
      <c r="A321" s="125"/>
      <c r="B321" s="125"/>
      <c r="C321" s="125"/>
      <c r="D321" s="125"/>
      <c r="E321" s="125"/>
      <c r="F321" s="125"/>
      <c r="G321" s="125"/>
      <c r="H321" s="125"/>
      <c r="I321" s="125"/>
      <c r="J321" s="125"/>
      <c r="K321" s="125"/>
      <c r="L321" s="125"/>
      <c r="M321" s="125"/>
      <c r="N321" s="125"/>
      <c r="O321" s="125"/>
      <c r="P321" s="125"/>
      <c r="Q321" s="125"/>
      <c r="R321" s="125"/>
      <c r="S321" s="125"/>
    </row>
    <row r="322" spans="1:19" x14ac:dyDescent="0.25">
      <c r="A322" s="125"/>
      <c r="B322" s="125"/>
      <c r="C322" s="125"/>
      <c r="D322" s="125"/>
      <c r="E322" s="125"/>
      <c r="F322" s="125"/>
      <c r="G322" s="125"/>
      <c r="H322" s="125"/>
      <c r="I322" s="125"/>
      <c r="J322" s="125"/>
      <c r="K322" s="125"/>
      <c r="L322" s="125"/>
      <c r="M322" s="125"/>
      <c r="N322" s="125"/>
      <c r="O322" s="125"/>
      <c r="P322" s="125"/>
      <c r="Q322" s="125"/>
      <c r="R322" s="125"/>
      <c r="S322" s="125"/>
    </row>
    <row r="323" spans="1:19" x14ac:dyDescent="0.25">
      <c r="A323" s="125"/>
      <c r="B323" s="125"/>
      <c r="C323" s="125"/>
      <c r="D323" s="125"/>
      <c r="E323" s="125"/>
      <c r="F323" s="125"/>
      <c r="G323" s="125"/>
      <c r="H323" s="125"/>
      <c r="I323" s="125"/>
      <c r="J323" s="125"/>
      <c r="K323" s="125"/>
      <c r="L323" s="125"/>
      <c r="M323" s="125"/>
      <c r="N323" s="125"/>
      <c r="O323" s="125"/>
      <c r="P323" s="125"/>
      <c r="Q323" s="125"/>
      <c r="R323" s="125"/>
      <c r="S323" s="125"/>
    </row>
    <row r="324" spans="1:19" x14ac:dyDescent="0.25">
      <c r="A324" s="125"/>
      <c r="B324" s="125"/>
      <c r="C324" s="125"/>
      <c r="D324" s="125"/>
      <c r="E324" s="125"/>
      <c r="F324" s="125"/>
      <c r="G324" s="125"/>
      <c r="H324" s="125"/>
      <c r="I324" s="125"/>
      <c r="J324" s="125"/>
      <c r="K324" s="125"/>
      <c r="L324" s="125"/>
      <c r="M324" s="125"/>
      <c r="N324" s="125"/>
      <c r="O324" s="125"/>
      <c r="P324" s="125"/>
      <c r="Q324" s="125"/>
      <c r="R324" s="125"/>
      <c r="S324" s="125"/>
    </row>
    <row r="325" spans="1:19" x14ac:dyDescent="0.25">
      <c r="A325" s="125"/>
      <c r="B325" s="125"/>
      <c r="C325" s="125"/>
      <c r="D325" s="125"/>
      <c r="E325" s="125"/>
      <c r="F325" s="125"/>
      <c r="G325" s="125"/>
      <c r="H325" s="125"/>
      <c r="I325" s="125"/>
      <c r="J325" s="125"/>
      <c r="K325" s="125"/>
      <c r="L325" s="125"/>
      <c r="M325" s="125"/>
      <c r="N325" s="125"/>
      <c r="O325" s="125"/>
      <c r="P325" s="125"/>
      <c r="Q325" s="125"/>
      <c r="R325" s="125"/>
      <c r="S325" s="125"/>
    </row>
  </sheetData>
  <sheetProtection algorithmName="SHA-512" hashValue="f1A4sjgveBIJApiv6mv/lmzlYHznSwgQbX/1VvgEQIWq1XOzv0Pilby5/jAxbKe0AkW688DUnp0IgiKbetuMEg==" saltValue="dXkV0zjqoaMiyryMIrcuRw==" spinCount="100000" sheet="1" objects="1" scenarios="1"/>
  <mergeCells count="16">
    <mergeCell ref="Q14:R14"/>
    <mergeCell ref="G5:I5"/>
    <mergeCell ref="J5:M5"/>
    <mergeCell ref="C6:D6"/>
    <mergeCell ref="G6:I6"/>
    <mergeCell ref="E8:O12"/>
    <mergeCell ref="E14:G14"/>
    <mergeCell ref="H14:J14"/>
    <mergeCell ref="K14:M14"/>
    <mergeCell ref="N14:O14"/>
    <mergeCell ref="C3:D3"/>
    <mergeCell ref="G3:I3"/>
    <mergeCell ref="J3:M3"/>
    <mergeCell ref="C4:D4"/>
    <mergeCell ref="G4:I4"/>
    <mergeCell ref="J4:M4"/>
  </mergeCells>
  <conditionalFormatting sqref="F16:G315">
    <cfRule type="expression" dxfId="75" priority="210">
      <formula>$T16&gt;=200</formula>
    </cfRule>
  </conditionalFormatting>
  <conditionalFormatting sqref="J16:J315">
    <cfRule type="expression" dxfId="74" priority="209">
      <formula>$T16&gt;=200</formula>
    </cfRule>
  </conditionalFormatting>
  <conditionalFormatting sqref="I16:I315">
    <cfRule type="expression" dxfId="73" priority="208">
      <formula>$T16&gt;=200</formula>
    </cfRule>
  </conditionalFormatting>
  <conditionalFormatting sqref="Q16:R315">
    <cfRule type="expression" dxfId="72" priority="207">
      <formula>$T16&gt;=200</formula>
    </cfRule>
  </conditionalFormatting>
  <conditionalFormatting sqref="M16">
    <cfRule type="expression" dxfId="71" priority="206">
      <formula>$T16&gt;=200</formula>
    </cfRule>
  </conditionalFormatting>
  <conditionalFormatting sqref="L16">
    <cfRule type="expression" dxfId="70" priority="205">
      <formula>$T16&gt;=200</formula>
    </cfRule>
  </conditionalFormatting>
  <conditionalFormatting sqref="M17">
    <cfRule type="expression" dxfId="69" priority="194">
      <formula>$T17&gt;=200</formula>
    </cfRule>
  </conditionalFormatting>
  <conditionalFormatting sqref="L17">
    <cfRule type="expression" dxfId="68" priority="193">
      <formula>$T17&gt;=200</formula>
    </cfRule>
  </conditionalFormatting>
  <conditionalFormatting sqref="M18">
    <cfRule type="expression" dxfId="67" priority="182">
      <formula>$T18&gt;=200</formula>
    </cfRule>
  </conditionalFormatting>
  <conditionalFormatting sqref="L18">
    <cfRule type="expression" dxfId="66" priority="181">
      <formula>$T18&gt;=200</formula>
    </cfRule>
  </conditionalFormatting>
  <conditionalFormatting sqref="M19">
    <cfRule type="expression" dxfId="65" priority="170">
      <formula>$T19&gt;=200</formula>
    </cfRule>
  </conditionalFormatting>
  <conditionalFormatting sqref="L19">
    <cfRule type="expression" dxfId="64" priority="169">
      <formula>$T19&gt;=200</formula>
    </cfRule>
  </conditionalFormatting>
  <conditionalFormatting sqref="M20">
    <cfRule type="expression" dxfId="63" priority="158">
      <formula>$T20&gt;=200</formula>
    </cfRule>
  </conditionalFormatting>
  <conditionalFormatting sqref="L20">
    <cfRule type="expression" dxfId="62" priority="157">
      <formula>$T20&gt;=200</formula>
    </cfRule>
  </conditionalFormatting>
  <conditionalFormatting sqref="M21">
    <cfRule type="expression" dxfId="61" priority="146">
      <formula>$T21&gt;=200</formula>
    </cfRule>
  </conditionalFormatting>
  <conditionalFormatting sqref="L21">
    <cfRule type="expression" dxfId="60" priority="145">
      <formula>$T21&gt;=200</formula>
    </cfRule>
  </conditionalFormatting>
  <conditionalFormatting sqref="M22">
    <cfRule type="expression" dxfId="59" priority="134">
      <formula>$T22&gt;=200</formula>
    </cfRule>
  </conditionalFormatting>
  <conditionalFormatting sqref="L22">
    <cfRule type="expression" dxfId="58" priority="133">
      <formula>$T22&gt;=200</formula>
    </cfRule>
  </conditionalFormatting>
  <conditionalFormatting sqref="M23">
    <cfRule type="expression" dxfId="57" priority="122">
      <formula>$T23&gt;=200</formula>
    </cfRule>
  </conditionalFormatting>
  <conditionalFormatting sqref="L23">
    <cfRule type="expression" dxfId="56" priority="121">
      <formula>$T23&gt;=200</formula>
    </cfRule>
  </conditionalFormatting>
  <conditionalFormatting sqref="M24">
    <cfRule type="expression" dxfId="55" priority="110">
      <formula>$T24&gt;=200</formula>
    </cfRule>
  </conditionalFormatting>
  <conditionalFormatting sqref="L24">
    <cfRule type="expression" dxfId="54" priority="109">
      <formula>$T24&gt;=200</formula>
    </cfRule>
  </conditionalFormatting>
  <conditionalFormatting sqref="M25">
    <cfRule type="expression" dxfId="53" priority="98">
      <formula>$T25&gt;=200</formula>
    </cfRule>
  </conditionalFormatting>
  <conditionalFormatting sqref="L25">
    <cfRule type="expression" dxfId="52" priority="97">
      <formula>$T25&gt;=200</formula>
    </cfRule>
  </conditionalFormatting>
  <conditionalFormatting sqref="M26">
    <cfRule type="expression" dxfId="51" priority="86">
      <formula>$T26&gt;=200</formula>
    </cfRule>
  </conditionalFormatting>
  <conditionalFormatting sqref="L26">
    <cfRule type="expression" dxfId="50" priority="85">
      <formula>$T26&gt;=200</formula>
    </cfRule>
  </conditionalFormatting>
  <conditionalFormatting sqref="M27">
    <cfRule type="expression" dxfId="49" priority="74">
      <formula>$T27&gt;=200</formula>
    </cfRule>
  </conditionalFormatting>
  <conditionalFormatting sqref="L27">
    <cfRule type="expression" dxfId="48" priority="73">
      <formula>$T27&gt;=200</formula>
    </cfRule>
  </conditionalFormatting>
  <conditionalFormatting sqref="M28">
    <cfRule type="expression" dxfId="47" priority="62">
      <formula>$T28&gt;=200</formula>
    </cfRule>
  </conditionalFormatting>
  <conditionalFormatting sqref="L28">
    <cfRule type="expression" dxfId="46" priority="61">
      <formula>$T28&gt;=200</formula>
    </cfRule>
  </conditionalFormatting>
  <conditionalFormatting sqref="M29">
    <cfRule type="expression" dxfId="45" priority="50">
      <formula>$T29&gt;=200</formula>
    </cfRule>
  </conditionalFormatting>
  <conditionalFormatting sqref="L29">
    <cfRule type="expression" dxfId="44" priority="49">
      <formula>$T29&gt;=200</formula>
    </cfRule>
  </conditionalFormatting>
  <conditionalFormatting sqref="M30">
    <cfRule type="expression" dxfId="43" priority="38">
      <formula>$T30&gt;=200</formula>
    </cfRule>
  </conditionalFormatting>
  <conditionalFormatting sqref="L30">
    <cfRule type="expression" dxfId="42" priority="37">
      <formula>$T30&gt;=200</formula>
    </cfRule>
  </conditionalFormatting>
  <conditionalFormatting sqref="M31">
    <cfRule type="expression" dxfId="41" priority="26">
      <formula>$T31&gt;=200</formula>
    </cfRule>
  </conditionalFormatting>
  <conditionalFormatting sqref="L31">
    <cfRule type="expression" dxfId="40" priority="25">
      <formula>$T31&gt;=200</formula>
    </cfRule>
  </conditionalFormatting>
  <conditionalFormatting sqref="M32">
    <cfRule type="expression" dxfId="39" priority="14">
      <formula>$T32&gt;=200</formula>
    </cfRule>
  </conditionalFormatting>
  <conditionalFormatting sqref="L32">
    <cfRule type="expression" dxfId="38" priority="13">
      <formula>$T32&gt;=200</formula>
    </cfRule>
  </conditionalFormatting>
  <conditionalFormatting sqref="M33:M315">
    <cfRule type="expression" dxfId="37" priority="2">
      <formula>$T33&gt;=200</formula>
    </cfRule>
  </conditionalFormatting>
  <conditionalFormatting sqref="L33:L315">
    <cfRule type="expression" dxfId="36" priority="1">
      <formula>$T33&gt;=200</formula>
    </cfRule>
  </conditionalFormatting>
  <conditionalFormatting sqref="N16:N315">
    <cfRule type="expression" dxfId="35" priority="211">
      <formula>OR($N16="",$O16="")</formula>
    </cfRule>
    <cfRule type="cellIs" dxfId="34" priority="212" operator="between">
      <formula>0</formula>
      <formula>$O16</formula>
    </cfRule>
    <cfRule type="cellIs" dxfId="33" priority="213" operator="greaterThan">
      <formula>$O16</formula>
    </cfRule>
  </conditionalFormatting>
  <conditionalFormatting sqref="K16:K315">
    <cfRule type="expression" dxfId="32" priority="6845">
      <formula>$T16&gt;=200</formula>
    </cfRule>
    <cfRule type="cellIs" dxfId="31" priority="6846" operator="equal">
      <formula>""</formula>
    </cfRule>
    <cfRule type="cellIs" dxfId="30" priority="6847" operator="between">
      <formula>0</formula>
      <formula>$L16</formula>
    </cfRule>
    <cfRule type="cellIs" dxfId="29" priority="6848" operator="greaterThan">
      <formula>$L16</formula>
    </cfRule>
  </conditionalFormatting>
  <conditionalFormatting sqref="E16:E315">
    <cfRule type="expression" dxfId="28" priority="6981">
      <formula>$T16&gt;=200</formula>
    </cfRule>
    <cfRule type="expression" dxfId="27" priority="6982">
      <formula>OR($E16="",$F16="")</formula>
    </cfRule>
    <cfRule type="cellIs" dxfId="26" priority="6983" operator="between">
      <formula>0</formula>
      <formula>$F16</formula>
    </cfRule>
    <cfRule type="cellIs" dxfId="25" priority="6984" operator="greaterThan">
      <formula>$F16</formula>
    </cfRule>
  </conditionalFormatting>
  <conditionalFormatting sqref="H16:H315">
    <cfRule type="expression" dxfId="24" priority="6985">
      <formula>$T16&gt;=200</formula>
    </cfRule>
    <cfRule type="expression" dxfId="23" priority="6986">
      <formula>OR($H16="",$I16="")</formula>
    </cfRule>
    <cfRule type="cellIs" dxfId="22" priority="6987" operator="greaterThanOrEqual">
      <formula>$I16</formula>
    </cfRule>
    <cfRule type="cellIs" dxfId="21" priority="6988" operator="lessThan">
      <formula>$I16</formula>
    </cfRule>
  </conditionalFormatting>
  <dataValidations count="3">
    <dataValidation type="decimal" operator="greaterThanOrEqual" allowBlank="1" showInputMessage="1" showErrorMessage="1" error="Data must be a numeric value greater than or equal to 0" sqref="E16:E315 Q16:R315">
      <formula1>0</formula1>
    </dataValidation>
    <dataValidation type="list" allowBlank="1" showInputMessage="1" showErrorMessage="1" sqref="D16:D315">
      <formula1>$W$16</formula1>
    </dataValidation>
    <dataValidation type="decimal" operator="greaterThanOrEqual" allowBlank="1" showInputMessage="1" showErrorMessage="1" error="Data must be a numeric value greater than or equal to 0." sqref="H16:H315">
      <formula1>0</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50"/>
  </sheetPr>
  <dimension ref="A1:AC322"/>
  <sheetViews>
    <sheetView zoomScale="110" zoomScaleNormal="110" workbookViewId="0">
      <pane ySplit="12" topLeftCell="A13" activePane="bottomLeft" state="frozen"/>
      <selection pane="bottomLeft" activeCell="D13" sqref="D13"/>
    </sheetView>
  </sheetViews>
  <sheetFormatPr defaultRowHeight="15" x14ac:dyDescent="0.25"/>
  <cols>
    <col min="1" max="1" width="3.140625" style="126" customWidth="1"/>
    <col min="2" max="2" width="9.140625" style="126" customWidth="1"/>
    <col min="3" max="3" width="23.42578125" style="126" customWidth="1"/>
    <col min="4" max="4" width="30.7109375" style="126" customWidth="1"/>
    <col min="5" max="16" width="9.140625" style="126"/>
    <col min="17" max="19" width="9.7109375" style="126" customWidth="1"/>
    <col min="20" max="20" width="9.140625" style="126"/>
    <col min="21" max="21" width="9.140625" style="126" hidden="1" customWidth="1"/>
    <col min="22" max="23" width="0" style="126" hidden="1" customWidth="1"/>
    <col min="24" max="24" width="9.140625" style="170" hidden="1" customWidth="1"/>
    <col min="25" max="16384" width="9.140625" style="126"/>
  </cols>
  <sheetData>
    <row r="1" spans="1:29" x14ac:dyDescent="0.25">
      <c r="A1" s="125"/>
      <c r="B1" s="125"/>
      <c r="C1" s="125"/>
      <c r="D1" s="125"/>
      <c r="E1" s="125"/>
      <c r="F1" s="125"/>
      <c r="G1" s="125"/>
      <c r="H1" s="125"/>
      <c r="I1" s="125"/>
      <c r="J1" s="125"/>
      <c r="K1" s="125"/>
      <c r="L1" s="125"/>
      <c r="M1" s="125"/>
      <c r="N1" s="125"/>
      <c r="O1" s="125"/>
      <c r="P1" s="125"/>
      <c r="Q1" s="125"/>
      <c r="R1" s="125"/>
      <c r="S1" s="125"/>
      <c r="T1" s="125"/>
      <c r="Y1" s="218"/>
      <c r="Z1" s="218"/>
      <c r="AA1" s="218"/>
      <c r="AB1" s="218"/>
      <c r="AC1" s="218"/>
    </row>
    <row r="2" spans="1:29" ht="15.75" thickBot="1" x14ac:dyDescent="0.3">
      <c r="A2" s="125"/>
      <c r="B2" s="125"/>
      <c r="C2" s="125"/>
      <c r="D2" s="125"/>
      <c r="E2" s="125"/>
      <c r="F2" s="125"/>
      <c r="G2" s="125"/>
      <c r="H2" s="125"/>
      <c r="I2" s="125"/>
      <c r="J2" s="125"/>
      <c r="K2" s="125"/>
      <c r="L2" s="125"/>
      <c r="M2" s="125"/>
      <c r="N2" s="125"/>
      <c r="O2" s="125"/>
      <c r="P2" s="125"/>
      <c r="Q2" s="125"/>
      <c r="R2" s="125"/>
      <c r="S2" s="125"/>
      <c r="T2" s="125"/>
      <c r="Y2" s="218"/>
      <c r="Z2" s="218"/>
      <c r="AA2" s="218"/>
      <c r="AB2" s="218"/>
      <c r="AC2" s="218"/>
    </row>
    <row r="3" spans="1:29" ht="15.75" thickBot="1" x14ac:dyDescent="0.3">
      <c r="A3" s="125"/>
      <c r="B3" s="125"/>
      <c r="C3" s="271" t="s">
        <v>16</v>
      </c>
      <c r="D3" s="264"/>
      <c r="E3" s="127"/>
      <c r="F3" s="127"/>
      <c r="G3" s="271" t="s">
        <v>18</v>
      </c>
      <c r="H3" s="272"/>
      <c r="I3" s="273"/>
      <c r="J3" s="277" t="str">
        <f>IF(GlobalParameters!$C$8="","",GlobalParameters!$C$8)</f>
        <v/>
      </c>
      <c r="K3" s="328"/>
      <c r="L3" s="328"/>
      <c r="M3" s="329"/>
      <c r="N3" s="125"/>
      <c r="O3" s="125"/>
      <c r="P3" s="125"/>
      <c r="Q3" s="125"/>
      <c r="R3" s="125"/>
      <c r="S3" s="125"/>
      <c r="T3" s="125"/>
      <c r="Y3" s="218"/>
      <c r="Z3" s="218"/>
      <c r="AA3" s="218"/>
      <c r="AB3" s="218"/>
      <c r="AC3" s="218"/>
    </row>
    <row r="4" spans="1:29" ht="15.75" thickBot="1" x14ac:dyDescent="0.3">
      <c r="A4" s="125"/>
      <c r="B4" s="125"/>
      <c r="C4" s="271" t="s">
        <v>238</v>
      </c>
      <c r="D4" s="264"/>
      <c r="E4" s="127"/>
      <c r="F4" s="128"/>
      <c r="G4" s="271" t="s">
        <v>19</v>
      </c>
      <c r="H4" s="272"/>
      <c r="I4" s="273"/>
      <c r="J4" s="277" t="str">
        <f>IF(GlobalParameters!$E$8="","",GlobalParameters!$E$8)</f>
        <v/>
      </c>
      <c r="K4" s="328"/>
      <c r="L4" s="328"/>
      <c r="M4" s="329"/>
      <c r="N4" s="125"/>
      <c r="O4" s="125"/>
      <c r="P4" s="125"/>
      <c r="Q4" s="125"/>
      <c r="R4" s="125"/>
      <c r="S4" s="125"/>
      <c r="T4" s="125"/>
      <c r="Y4" s="218"/>
      <c r="Z4" s="218"/>
      <c r="AA4" s="218"/>
      <c r="AB4" s="218"/>
      <c r="AC4" s="218"/>
    </row>
    <row r="5" spans="1:29" ht="15.75" thickBot="1" x14ac:dyDescent="0.3">
      <c r="A5" s="125"/>
      <c r="B5" s="125"/>
      <c r="C5" s="125"/>
      <c r="D5" s="125"/>
      <c r="E5" s="125"/>
      <c r="F5" s="125"/>
      <c r="G5" s="271" t="s">
        <v>20</v>
      </c>
      <c r="H5" s="272"/>
      <c r="I5" s="273"/>
      <c r="J5" s="277" t="str">
        <f>IF(GlobalParameters!$C$12="","",GlobalParameters!$C$12)</f>
        <v/>
      </c>
      <c r="K5" s="289"/>
      <c r="L5" s="289"/>
      <c r="M5" s="290"/>
      <c r="N5" s="125"/>
      <c r="O5" s="125"/>
      <c r="P5" s="125"/>
      <c r="Q5" s="125"/>
      <c r="R5" s="125"/>
      <c r="S5" s="125"/>
      <c r="T5" s="125"/>
      <c r="Y5" s="218"/>
      <c r="Z5" s="218"/>
      <c r="AA5" s="218"/>
      <c r="AB5" s="218"/>
      <c r="AC5" s="218"/>
    </row>
    <row r="6" spans="1:29" ht="15.75" customHeight="1" thickBot="1" x14ac:dyDescent="0.3">
      <c r="A6" s="125"/>
      <c r="B6" s="125"/>
      <c r="C6" s="294" t="s">
        <v>466</v>
      </c>
      <c r="D6" s="296"/>
      <c r="E6" s="129"/>
      <c r="F6" s="129"/>
      <c r="G6" s="271" t="s">
        <v>195</v>
      </c>
      <c r="H6" s="272"/>
      <c r="I6" s="273"/>
      <c r="J6" s="130" t="str">
        <f>IF(GlobalParameters!$K$11="","",GlobalParameters!$K$11)</f>
        <v/>
      </c>
      <c r="K6" s="125"/>
      <c r="L6" s="125"/>
      <c r="M6" s="125"/>
      <c r="N6" s="125"/>
      <c r="O6" s="125"/>
      <c r="P6" s="125"/>
      <c r="Q6" s="125"/>
      <c r="R6" s="125"/>
      <c r="S6" s="125"/>
      <c r="T6" s="125"/>
      <c r="Y6" s="218"/>
      <c r="Z6" s="218"/>
      <c r="AA6" s="218"/>
      <c r="AB6" s="218"/>
      <c r="AC6" s="218"/>
    </row>
    <row r="7" spans="1:29" ht="15.75" customHeight="1" x14ac:dyDescent="0.25">
      <c r="A7" s="125"/>
      <c r="B7" s="125"/>
      <c r="C7" s="161"/>
      <c r="D7" s="162"/>
      <c r="E7" s="129"/>
      <c r="F7" s="129"/>
      <c r="G7" s="128"/>
      <c r="H7" s="128"/>
      <c r="I7" s="128"/>
      <c r="J7" s="163"/>
      <c r="K7" s="125"/>
      <c r="L7" s="125"/>
      <c r="M7" s="125"/>
      <c r="N7" s="125"/>
      <c r="O7" s="125"/>
      <c r="P7" s="125"/>
      <c r="Q7" s="125"/>
      <c r="R7" s="125"/>
      <c r="S7" s="125"/>
      <c r="T7" s="125"/>
      <c r="Y7" s="218"/>
      <c r="Z7" s="218"/>
      <c r="AA7" s="218"/>
      <c r="AB7" s="218"/>
      <c r="AC7" s="218"/>
    </row>
    <row r="8" spans="1:29" ht="15.75" customHeight="1" x14ac:dyDescent="0.25">
      <c r="A8" s="125"/>
      <c r="B8" s="133" t="s">
        <v>170</v>
      </c>
      <c r="C8" s="164" t="s">
        <v>169</v>
      </c>
      <c r="D8" s="129"/>
      <c r="E8" s="129"/>
      <c r="F8" s="129"/>
      <c r="G8" s="128"/>
      <c r="H8" s="128"/>
      <c r="I8" s="128"/>
      <c r="J8" s="163"/>
      <c r="K8" s="125"/>
      <c r="L8" s="125"/>
      <c r="M8" s="125"/>
      <c r="N8" s="125"/>
      <c r="O8" s="125"/>
      <c r="P8" s="125"/>
      <c r="Q8" s="125"/>
      <c r="R8" s="125"/>
      <c r="S8" s="125"/>
      <c r="T8" s="125"/>
      <c r="Y8" s="218"/>
      <c r="Z8" s="218"/>
      <c r="AA8" s="218"/>
      <c r="AB8" s="218"/>
      <c r="AC8" s="218"/>
    </row>
    <row r="9" spans="1:29" ht="15.75" customHeight="1" x14ac:dyDescent="0.25">
      <c r="A9" s="125"/>
      <c r="B9" s="125"/>
      <c r="C9" s="165" t="s">
        <v>119</v>
      </c>
      <c r="D9" s="129"/>
      <c r="E9" s="129"/>
      <c r="F9" s="129"/>
      <c r="G9" s="128"/>
      <c r="H9" s="128"/>
      <c r="I9" s="128"/>
      <c r="J9" s="163"/>
      <c r="K9" s="125"/>
      <c r="L9" s="125"/>
      <c r="M9" s="125"/>
      <c r="N9" s="125"/>
      <c r="O9" s="125"/>
      <c r="P9" s="125"/>
      <c r="Q9" s="125"/>
      <c r="R9" s="125"/>
      <c r="S9" s="125"/>
      <c r="T9" s="125"/>
      <c r="Y9" s="218"/>
      <c r="Z9" s="218"/>
      <c r="AA9" s="218"/>
      <c r="AB9" s="218"/>
      <c r="AC9" s="218"/>
    </row>
    <row r="10" spans="1:29" x14ac:dyDescent="0.25">
      <c r="A10" s="125"/>
      <c r="B10" s="125"/>
      <c r="C10" s="125"/>
      <c r="D10" s="125"/>
      <c r="E10" s="125"/>
      <c r="F10" s="125"/>
      <c r="G10" s="125"/>
      <c r="H10" s="125"/>
      <c r="I10" s="125"/>
      <c r="J10" s="125"/>
      <c r="K10" s="125"/>
      <c r="L10" s="125"/>
      <c r="M10" s="125"/>
      <c r="N10" s="125"/>
      <c r="O10" s="125"/>
      <c r="P10" s="125"/>
      <c r="Q10" s="125"/>
      <c r="R10" s="125"/>
      <c r="S10" s="125"/>
      <c r="T10" s="125"/>
      <c r="Y10" s="218"/>
      <c r="Z10" s="218"/>
      <c r="AA10" s="218"/>
      <c r="AB10" s="218"/>
      <c r="AC10" s="218"/>
    </row>
    <row r="11" spans="1:29" ht="30" customHeight="1" x14ac:dyDescent="0.35">
      <c r="A11" s="125"/>
      <c r="B11" s="125"/>
      <c r="C11" s="462" t="s">
        <v>598</v>
      </c>
      <c r="D11" s="125"/>
      <c r="E11" s="268" t="s">
        <v>468</v>
      </c>
      <c r="F11" s="344"/>
      <c r="G11" s="345"/>
      <c r="H11" s="342" t="s">
        <v>469</v>
      </c>
      <c r="I11" s="393"/>
      <c r="J11" s="408"/>
      <c r="K11" s="342" t="s">
        <v>470</v>
      </c>
      <c r="L11" s="393"/>
      <c r="M11" s="408"/>
      <c r="N11" s="342"/>
      <c r="O11" s="343"/>
      <c r="P11" s="125"/>
      <c r="Q11" s="265" t="s">
        <v>171</v>
      </c>
      <c r="R11" s="316"/>
      <c r="S11" s="317"/>
      <c r="T11" s="125"/>
      <c r="U11" s="143"/>
      <c r="Y11" s="218"/>
      <c r="Z11" s="218"/>
      <c r="AA11" s="218"/>
      <c r="AB11" s="218"/>
      <c r="AC11" s="218"/>
    </row>
    <row r="12" spans="1:29" ht="51.75" x14ac:dyDescent="0.25">
      <c r="A12" s="136"/>
      <c r="B12" s="137" t="s">
        <v>21</v>
      </c>
      <c r="C12" s="137" t="s">
        <v>22</v>
      </c>
      <c r="D12" s="160" t="s">
        <v>24</v>
      </c>
      <c r="E12" s="139" t="s">
        <v>473</v>
      </c>
      <c r="F12" s="139" t="s">
        <v>472</v>
      </c>
      <c r="G12" s="139" t="s">
        <v>471</v>
      </c>
      <c r="H12" s="139" t="s">
        <v>475</v>
      </c>
      <c r="I12" s="139" t="s">
        <v>476</v>
      </c>
      <c r="J12" s="139" t="s">
        <v>27</v>
      </c>
      <c r="K12" s="139" t="s">
        <v>478</v>
      </c>
      <c r="L12" s="139" t="s">
        <v>479</v>
      </c>
      <c r="M12" s="139" t="s">
        <v>27</v>
      </c>
      <c r="N12" s="138"/>
      <c r="O12" s="138"/>
      <c r="P12" s="140"/>
      <c r="Q12" s="142" t="s">
        <v>474</v>
      </c>
      <c r="R12" s="142" t="s">
        <v>477</v>
      </c>
      <c r="S12" s="142" t="s">
        <v>480</v>
      </c>
      <c r="T12" s="125"/>
      <c r="U12" s="156" t="s">
        <v>82</v>
      </c>
      <c r="Y12" s="218"/>
      <c r="Z12" s="218"/>
      <c r="AA12" s="218"/>
      <c r="AB12" s="218"/>
      <c r="AC12" s="218"/>
    </row>
    <row r="13" spans="1:29" x14ac:dyDescent="0.25">
      <c r="A13" s="125"/>
      <c r="B13" s="453"/>
      <c r="C13" s="453"/>
      <c r="D13" s="454"/>
      <c r="E13" s="455"/>
      <c r="F13" s="147" t="str">
        <f>IF(OR($D13="",$Q13="",$G13=""),"",$Q13*$G13)</f>
        <v/>
      </c>
      <c r="G13" s="148" t="str">
        <f>IF($D13="","",VLOOKUP($U13,Fiber_Req!$A$2:$H$2,3))</f>
        <v/>
      </c>
      <c r="H13" s="455"/>
      <c r="I13" s="147" t="str">
        <f>IF(OR($D13="",$R13="",$J13=""),"",$R13*$J13)</f>
        <v/>
      </c>
      <c r="J13" s="148" t="str">
        <f>IF($D13="","",VLOOKUP($U13,Fiber_Req!$A$2:$H$2,4))</f>
        <v/>
      </c>
      <c r="K13" s="455"/>
      <c r="L13" s="147" t="str">
        <f>IF(OR($D13="",$S13="",$M13=""),"",$S13*$M13)</f>
        <v/>
      </c>
      <c r="M13" s="148" t="str">
        <f>IF($D13="","",VLOOKUP($U13,Fiber_Req!$A$2:$H$2,5))</f>
        <v/>
      </c>
      <c r="N13" s="149"/>
      <c r="O13" s="150"/>
      <c r="P13" s="151"/>
      <c r="Q13" s="453"/>
      <c r="R13" s="453"/>
      <c r="S13" s="453"/>
      <c r="T13" s="151"/>
      <c r="U13" s="126" t="e">
        <f>VLOOKUP($D13,RF_Req!$K$2:$L$2,2)</f>
        <v>#N/A</v>
      </c>
      <c r="X13" s="182" t="s">
        <v>467</v>
      </c>
      <c r="Y13" s="218"/>
      <c r="Z13" s="218"/>
      <c r="AA13" s="218"/>
      <c r="AB13" s="218"/>
      <c r="AC13" s="218"/>
    </row>
    <row r="14" spans="1:29" x14ac:dyDescent="0.25">
      <c r="A14" s="125"/>
      <c r="B14" s="453"/>
      <c r="C14" s="453"/>
      <c r="D14" s="454"/>
      <c r="E14" s="455"/>
      <c r="F14" s="147" t="str">
        <f t="shared" ref="F14:F77" si="0">IF(OR($D14="",$Q14="",$G14=""),"",$Q14*$G14)</f>
        <v/>
      </c>
      <c r="G14" s="148" t="str">
        <f>IF($D14="","",VLOOKUP($U14,Fiber_Req!$A$2:$H$2,3))</f>
        <v/>
      </c>
      <c r="H14" s="455"/>
      <c r="I14" s="147" t="str">
        <f t="shared" ref="I14:I77" si="1">IF(OR($D14="",$R14="",$J14=""),"",$R14*$J14)</f>
        <v/>
      </c>
      <c r="J14" s="148" t="str">
        <f>IF($D14="","",VLOOKUP($U14,Fiber_Req!$A$2:$H$2,4))</f>
        <v/>
      </c>
      <c r="K14" s="455"/>
      <c r="L14" s="147" t="str">
        <f t="shared" ref="L14:L77" si="2">IF(OR($D14="",$S14="",$M14=""),"",$S14*$M14)</f>
        <v/>
      </c>
      <c r="M14" s="148" t="str">
        <f>IF($D14="","",VLOOKUP($U14,Fiber_Req!$A$2:$H$2,5))</f>
        <v/>
      </c>
      <c r="N14" s="149"/>
      <c r="O14" s="150"/>
      <c r="P14" s="151"/>
      <c r="Q14" s="453"/>
      <c r="R14" s="453"/>
      <c r="S14" s="453"/>
      <c r="T14" s="151"/>
      <c r="U14" s="126" t="e">
        <f>VLOOKUP($D14,RF_Req!$K$2:$L$2,2)</f>
        <v>#N/A</v>
      </c>
      <c r="Y14" s="218"/>
      <c r="Z14" s="218"/>
      <c r="AA14" s="218"/>
      <c r="AB14" s="218"/>
      <c r="AC14" s="218"/>
    </row>
    <row r="15" spans="1:29" x14ac:dyDescent="0.25">
      <c r="A15" s="125"/>
      <c r="B15" s="453"/>
      <c r="C15" s="453"/>
      <c r="D15" s="454"/>
      <c r="E15" s="455"/>
      <c r="F15" s="147" t="str">
        <f t="shared" si="0"/>
        <v/>
      </c>
      <c r="G15" s="148" t="str">
        <f>IF($D15="","",VLOOKUP($U15,Fiber_Req!$A$2:$H$2,3))</f>
        <v/>
      </c>
      <c r="H15" s="455"/>
      <c r="I15" s="147" t="str">
        <f t="shared" si="1"/>
        <v/>
      </c>
      <c r="J15" s="148" t="str">
        <f>IF($D15="","",VLOOKUP($U15,Fiber_Req!$A$2:$H$2,4))</f>
        <v/>
      </c>
      <c r="K15" s="455"/>
      <c r="L15" s="147" t="str">
        <f t="shared" si="2"/>
        <v/>
      </c>
      <c r="M15" s="148" t="str">
        <f>IF($D15="","",VLOOKUP($U15,Fiber_Req!$A$2:$H$2,5))</f>
        <v/>
      </c>
      <c r="N15" s="149"/>
      <c r="O15" s="150"/>
      <c r="P15" s="151"/>
      <c r="Q15" s="453"/>
      <c r="R15" s="453"/>
      <c r="S15" s="453"/>
      <c r="T15" s="151"/>
      <c r="U15" s="126" t="e">
        <f>VLOOKUP($D15,RF_Req!$K$2:$L$2,2)</f>
        <v>#N/A</v>
      </c>
      <c r="Y15" s="218"/>
      <c r="Z15" s="218"/>
      <c r="AA15" s="218"/>
      <c r="AB15" s="218"/>
      <c r="AC15" s="218"/>
    </row>
    <row r="16" spans="1:29" x14ac:dyDescent="0.25">
      <c r="A16" s="125"/>
      <c r="B16" s="453"/>
      <c r="C16" s="453"/>
      <c r="D16" s="454"/>
      <c r="E16" s="455"/>
      <c r="F16" s="147" t="str">
        <f t="shared" si="0"/>
        <v/>
      </c>
      <c r="G16" s="148" t="str">
        <f>IF($D16="","",VLOOKUP($U16,Fiber_Req!$A$2:$H$2,3))</f>
        <v/>
      </c>
      <c r="H16" s="455"/>
      <c r="I16" s="147" t="str">
        <f t="shared" si="1"/>
        <v/>
      </c>
      <c r="J16" s="148" t="str">
        <f>IF($D16="","",VLOOKUP($U16,Fiber_Req!$A$2:$H$2,4))</f>
        <v/>
      </c>
      <c r="K16" s="455"/>
      <c r="L16" s="147" t="str">
        <f t="shared" si="2"/>
        <v/>
      </c>
      <c r="M16" s="148" t="str">
        <f>IF($D16="","",VLOOKUP($U16,Fiber_Req!$A$2:$H$2,5))</f>
        <v/>
      </c>
      <c r="N16" s="149"/>
      <c r="O16" s="150"/>
      <c r="P16" s="151"/>
      <c r="Q16" s="453"/>
      <c r="R16" s="453"/>
      <c r="S16" s="453"/>
      <c r="T16" s="151"/>
      <c r="U16" s="126" t="e">
        <f>VLOOKUP($D16,RF_Req!$K$2:$L$2,2)</f>
        <v>#N/A</v>
      </c>
      <c r="Y16" s="218"/>
      <c r="Z16" s="218"/>
      <c r="AA16" s="218"/>
      <c r="AB16" s="218"/>
      <c r="AC16" s="218"/>
    </row>
    <row r="17" spans="1:29" x14ac:dyDescent="0.25">
      <c r="A17" s="125"/>
      <c r="B17" s="453"/>
      <c r="C17" s="453"/>
      <c r="D17" s="454"/>
      <c r="E17" s="455"/>
      <c r="F17" s="147" t="str">
        <f t="shared" si="0"/>
        <v/>
      </c>
      <c r="G17" s="148" t="str">
        <f>IF($D17="","",VLOOKUP($U17,Fiber_Req!$A$2:$H$2,3))</f>
        <v/>
      </c>
      <c r="H17" s="455"/>
      <c r="I17" s="147" t="str">
        <f t="shared" si="1"/>
        <v/>
      </c>
      <c r="J17" s="148" t="str">
        <f>IF($D17="","",VLOOKUP($U17,Fiber_Req!$A$2:$H$2,4))</f>
        <v/>
      </c>
      <c r="K17" s="455"/>
      <c r="L17" s="147" t="str">
        <f t="shared" si="2"/>
        <v/>
      </c>
      <c r="M17" s="148" t="str">
        <f>IF($D17="","",VLOOKUP($U17,Fiber_Req!$A$2:$H$2,5))</f>
        <v/>
      </c>
      <c r="N17" s="149"/>
      <c r="O17" s="150"/>
      <c r="P17" s="151"/>
      <c r="Q17" s="453"/>
      <c r="R17" s="453"/>
      <c r="S17" s="453"/>
      <c r="T17" s="151"/>
      <c r="U17" s="126" t="e">
        <f>VLOOKUP($D17,RF_Req!$K$2:$L$2,2)</f>
        <v>#N/A</v>
      </c>
      <c r="Y17" s="218"/>
      <c r="Z17" s="218"/>
      <c r="AA17" s="218"/>
      <c r="AB17" s="218"/>
      <c r="AC17" s="218"/>
    </row>
    <row r="18" spans="1:29" x14ac:dyDescent="0.25">
      <c r="A18" s="125"/>
      <c r="B18" s="453"/>
      <c r="C18" s="453"/>
      <c r="D18" s="454"/>
      <c r="E18" s="455"/>
      <c r="F18" s="147" t="str">
        <f t="shared" si="0"/>
        <v/>
      </c>
      <c r="G18" s="148" t="str">
        <f>IF($D18="","",VLOOKUP($U18,Fiber_Req!$A$2:$H$2,3))</f>
        <v/>
      </c>
      <c r="H18" s="455"/>
      <c r="I18" s="147" t="str">
        <f t="shared" si="1"/>
        <v/>
      </c>
      <c r="J18" s="148" t="str">
        <f>IF($D18="","",VLOOKUP($U18,Fiber_Req!$A$2:$H$2,4))</f>
        <v/>
      </c>
      <c r="K18" s="455"/>
      <c r="L18" s="147" t="str">
        <f t="shared" si="2"/>
        <v/>
      </c>
      <c r="M18" s="148" t="str">
        <f>IF($D18="","",VLOOKUP($U18,Fiber_Req!$A$2:$H$2,5))</f>
        <v/>
      </c>
      <c r="N18" s="149"/>
      <c r="O18" s="150"/>
      <c r="P18" s="151"/>
      <c r="Q18" s="453"/>
      <c r="R18" s="453"/>
      <c r="S18" s="453"/>
      <c r="T18" s="151"/>
      <c r="U18" s="126" t="e">
        <f>VLOOKUP($D18,RF_Req!$K$2:$L$2,2)</f>
        <v>#N/A</v>
      </c>
      <c r="Y18" s="218"/>
      <c r="Z18" s="218"/>
      <c r="AA18" s="218"/>
      <c r="AB18" s="218"/>
      <c r="AC18" s="218"/>
    </row>
    <row r="19" spans="1:29" x14ac:dyDescent="0.25">
      <c r="A19" s="125"/>
      <c r="B19" s="453"/>
      <c r="C19" s="453"/>
      <c r="D19" s="454"/>
      <c r="E19" s="455"/>
      <c r="F19" s="147" t="str">
        <f t="shared" si="0"/>
        <v/>
      </c>
      <c r="G19" s="148" t="str">
        <f>IF($D19="","",VLOOKUP($U19,Fiber_Req!$A$2:$H$2,3))</f>
        <v/>
      </c>
      <c r="H19" s="455"/>
      <c r="I19" s="147" t="str">
        <f t="shared" si="1"/>
        <v/>
      </c>
      <c r="J19" s="148" t="str">
        <f>IF($D19="","",VLOOKUP($U19,Fiber_Req!$A$2:$H$2,4))</f>
        <v/>
      </c>
      <c r="K19" s="455"/>
      <c r="L19" s="147" t="str">
        <f t="shared" si="2"/>
        <v/>
      </c>
      <c r="M19" s="148" t="str">
        <f>IF($D19="","",VLOOKUP($U19,Fiber_Req!$A$2:$H$2,5))</f>
        <v/>
      </c>
      <c r="N19" s="149"/>
      <c r="O19" s="150"/>
      <c r="P19" s="151"/>
      <c r="Q19" s="453"/>
      <c r="R19" s="453"/>
      <c r="S19" s="453"/>
      <c r="T19" s="151"/>
      <c r="U19" s="126" t="e">
        <f>VLOOKUP($D19,RF_Req!$K$2:$L$2,2)</f>
        <v>#N/A</v>
      </c>
      <c r="Y19" s="218"/>
      <c r="Z19" s="218"/>
      <c r="AA19" s="218"/>
      <c r="AB19" s="218"/>
      <c r="AC19" s="218"/>
    </row>
    <row r="20" spans="1:29" x14ac:dyDescent="0.25">
      <c r="A20" s="125"/>
      <c r="B20" s="453"/>
      <c r="C20" s="453"/>
      <c r="D20" s="454"/>
      <c r="E20" s="455"/>
      <c r="F20" s="147" t="str">
        <f t="shared" si="0"/>
        <v/>
      </c>
      <c r="G20" s="148" t="str">
        <f>IF($D20="","",VLOOKUP($U20,Fiber_Req!$A$2:$H$2,3))</f>
        <v/>
      </c>
      <c r="H20" s="455"/>
      <c r="I20" s="147" t="str">
        <f t="shared" si="1"/>
        <v/>
      </c>
      <c r="J20" s="148" t="str">
        <f>IF($D20="","",VLOOKUP($U20,Fiber_Req!$A$2:$H$2,4))</f>
        <v/>
      </c>
      <c r="K20" s="455"/>
      <c r="L20" s="147" t="str">
        <f t="shared" si="2"/>
        <v/>
      </c>
      <c r="M20" s="148" t="str">
        <f>IF($D20="","",VLOOKUP($U20,Fiber_Req!$A$2:$H$2,5))</f>
        <v/>
      </c>
      <c r="N20" s="149"/>
      <c r="O20" s="150"/>
      <c r="P20" s="151"/>
      <c r="Q20" s="453"/>
      <c r="R20" s="453"/>
      <c r="S20" s="453"/>
      <c r="T20" s="151"/>
      <c r="U20" s="126" t="e">
        <f>VLOOKUP($D20,RF_Req!$K$2:$L$2,2)</f>
        <v>#N/A</v>
      </c>
      <c r="Y20" s="218"/>
      <c r="Z20" s="218"/>
      <c r="AA20" s="218"/>
      <c r="AB20" s="218"/>
      <c r="AC20" s="218"/>
    </row>
    <row r="21" spans="1:29" x14ac:dyDescent="0.25">
      <c r="A21" s="125"/>
      <c r="B21" s="453"/>
      <c r="C21" s="453"/>
      <c r="D21" s="454"/>
      <c r="E21" s="455"/>
      <c r="F21" s="147" t="str">
        <f t="shared" si="0"/>
        <v/>
      </c>
      <c r="G21" s="148" t="str">
        <f>IF($D21="","",VLOOKUP($U21,Fiber_Req!$A$2:$H$2,3))</f>
        <v/>
      </c>
      <c r="H21" s="455"/>
      <c r="I21" s="147" t="str">
        <f t="shared" si="1"/>
        <v/>
      </c>
      <c r="J21" s="148" t="str">
        <f>IF($D21="","",VLOOKUP($U21,Fiber_Req!$A$2:$H$2,4))</f>
        <v/>
      </c>
      <c r="K21" s="455"/>
      <c r="L21" s="147" t="str">
        <f t="shared" si="2"/>
        <v/>
      </c>
      <c r="M21" s="148" t="str">
        <f>IF($D21="","",VLOOKUP($U21,Fiber_Req!$A$2:$H$2,5))</f>
        <v/>
      </c>
      <c r="N21" s="149"/>
      <c r="O21" s="150"/>
      <c r="P21" s="151"/>
      <c r="Q21" s="453"/>
      <c r="R21" s="453"/>
      <c r="S21" s="453"/>
      <c r="T21" s="151"/>
      <c r="U21" s="126" t="e">
        <f>VLOOKUP($D21,RF_Req!$K$2:$L$2,2)</f>
        <v>#N/A</v>
      </c>
      <c r="Y21" s="218"/>
      <c r="Z21" s="218"/>
      <c r="AA21" s="218"/>
      <c r="AB21" s="218"/>
      <c r="AC21" s="218"/>
    </row>
    <row r="22" spans="1:29" x14ac:dyDescent="0.25">
      <c r="A22" s="125"/>
      <c r="B22" s="453"/>
      <c r="C22" s="453"/>
      <c r="D22" s="454"/>
      <c r="E22" s="455"/>
      <c r="F22" s="147" t="str">
        <f t="shared" si="0"/>
        <v/>
      </c>
      <c r="G22" s="148" t="str">
        <f>IF($D22="","",VLOOKUP($U22,Fiber_Req!$A$2:$H$2,3))</f>
        <v/>
      </c>
      <c r="H22" s="455"/>
      <c r="I22" s="147" t="str">
        <f t="shared" si="1"/>
        <v/>
      </c>
      <c r="J22" s="148" t="str">
        <f>IF($D22="","",VLOOKUP($U22,Fiber_Req!$A$2:$H$2,4))</f>
        <v/>
      </c>
      <c r="K22" s="455"/>
      <c r="L22" s="147" t="str">
        <f t="shared" si="2"/>
        <v/>
      </c>
      <c r="M22" s="148" t="str">
        <f>IF($D22="","",VLOOKUP($U22,Fiber_Req!$A$2:$H$2,5))</f>
        <v/>
      </c>
      <c r="N22" s="149"/>
      <c r="O22" s="150"/>
      <c r="P22" s="151"/>
      <c r="Q22" s="453"/>
      <c r="R22" s="453"/>
      <c r="S22" s="453"/>
      <c r="T22" s="151"/>
      <c r="U22" s="126" t="e">
        <f>VLOOKUP($D22,RF_Req!$K$2:$L$2,2)</f>
        <v>#N/A</v>
      </c>
      <c r="Y22" s="218"/>
      <c r="Z22" s="218"/>
      <c r="AA22" s="218"/>
      <c r="AB22" s="218"/>
      <c r="AC22" s="218"/>
    </row>
    <row r="23" spans="1:29" x14ac:dyDescent="0.25">
      <c r="A23" s="125"/>
      <c r="B23" s="453"/>
      <c r="C23" s="453"/>
      <c r="D23" s="454"/>
      <c r="E23" s="455"/>
      <c r="F23" s="147" t="str">
        <f t="shared" si="0"/>
        <v/>
      </c>
      <c r="G23" s="148" t="str">
        <f>IF($D23="","",VLOOKUP($U23,Fiber_Req!$A$2:$H$2,3))</f>
        <v/>
      </c>
      <c r="H23" s="455"/>
      <c r="I23" s="147" t="str">
        <f t="shared" si="1"/>
        <v/>
      </c>
      <c r="J23" s="148" t="str">
        <f>IF($D23="","",VLOOKUP($U23,Fiber_Req!$A$2:$H$2,4))</f>
        <v/>
      </c>
      <c r="K23" s="455"/>
      <c r="L23" s="147" t="str">
        <f t="shared" si="2"/>
        <v/>
      </c>
      <c r="M23" s="148" t="str">
        <f>IF($D23="","",VLOOKUP($U23,Fiber_Req!$A$2:$H$2,5))</f>
        <v/>
      </c>
      <c r="N23" s="149"/>
      <c r="O23" s="150"/>
      <c r="P23" s="151"/>
      <c r="Q23" s="453"/>
      <c r="R23" s="453"/>
      <c r="S23" s="453"/>
      <c r="T23" s="151"/>
      <c r="U23" s="126" t="e">
        <f>VLOOKUP($D23,RF_Req!$K$2:$L$2,2)</f>
        <v>#N/A</v>
      </c>
      <c r="Y23" s="218"/>
      <c r="Z23" s="218"/>
      <c r="AA23" s="218"/>
      <c r="AB23" s="218"/>
      <c r="AC23" s="218"/>
    </row>
    <row r="24" spans="1:29" x14ac:dyDescent="0.25">
      <c r="A24" s="125"/>
      <c r="B24" s="453"/>
      <c r="C24" s="453"/>
      <c r="D24" s="454"/>
      <c r="E24" s="455"/>
      <c r="F24" s="147" t="str">
        <f t="shared" si="0"/>
        <v/>
      </c>
      <c r="G24" s="148" t="str">
        <f>IF($D24="","",VLOOKUP($U24,Fiber_Req!$A$2:$H$2,3))</f>
        <v/>
      </c>
      <c r="H24" s="455"/>
      <c r="I24" s="147" t="str">
        <f t="shared" si="1"/>
        <v/>
      </c>
      <c r="J24" s="148" t="str">
        <f>IF($D24="","",VLOOKUP($U24,Fiber_Req!$A$2:$H$2,4))</f>
        <v/>
      </c>
      <c r="K24" s="455"/>
      <c r="L24" s="147" t="str">
        <f t="shared" si="2"/>
        <v/>
      </c>
      <c r="M24" s="148" t="str">
        <f>IF($D24="","",VLOOKUP($U24,Fiber_Req!$A$2:$H$2,5))</f>
        <v/>
      </c>
      <c r="N24" s="149"/>
      <c r="O24" s="150"/>
      <c r="P24" s="151"/>
      <c r="Q24" s="453"/>
      <c r="R24" s="453"/>
      <c r="S24" s="453"/>
      <c r="T24" s="151"/>
      <c r="U24" s="126" t="e">
        <f>VLOOKUP($D24,RF_Req!$K$2:$L$2,2)</f>
        <v>#N/A</v>
      </c>
      <c r="Y24" s="218"/>
      <c r="Z24" s="218"/>
      <c r="AA24" s="218"/>
      <c r="AB24" s="218"/>
      <c r="AC24" s="218"/>
    </row>
    <row r="25" spans="1:29" x14ac:dyDescent="0.25">
      <c r="A25" s="125"/>
      <c r="B25" s="453"/>
      <c r="C25" s="453"/>
      <c r="D25" s="454"/>
      <c r="E25" s="455"/>
      <c r="F25" s="147" t="str">
        <f t="shared" si="0"/>
        <v/>
      </c>
      <c r="G25" s="148" t="str">
        <f>IF($D25="","",VLOOKUP($U25,Fiber_Req!$A$2:$H$2,3))</f>
        <v/>
      </c>
      <c r="H25" s="455"/>
      <c r="I25" s="147" t="str">
        <f t="shared" si="1"/>
        <v/>
      </c>
      <c r="J25" s="148" t="str">
        <f>IF($D25="","",VLOOKUP($U25,Fiber_Req!$A$2:$H$2,4))</f>
        <v/>
      </c>
      <c r="K25" s="455"/>
      <c r="L25" s="147" t="str">
        <f t="shared" si="2"/>
        <v/>
      </c>
      <c r="M25" s="148" t="str">
        <f>IF($D25="","",VLOOKUP($U25,Fiber_Req!$A$2:$H$2,5))</f>
        <v/>
      </c>
      <c r="N25" s="149"/>
      <c r="O25" s="150"/>
      <c r="P25" s="151"/>
      <c r="Q25" s="453"/>
      <c r="R25" s="453"/>
      <c r="S25" s="453"/>
      <c r="T25" s="151"/>
      <c r="U25" s="126" t="e">
        <f>VLOOKUP($D25,RF_Req!$K$2:$L$2,2)</f>
        <v>#N/A</v>
      </c>
      <c r="Y25" s="218"/>
      <c r="Z25" s="218"/>
      <c r="AA25" s="218"/>
      <c r="AB25" s="218"/>
      <c r="AC25" s="218"/>
    </row>
    <row r="26" spans="1:29" x14ac:dyDescent="0.25">
      <c r="A26" s="125"/>
      <c r="B26" s="453"/>
      <c r="C26" s="453"/>
      <c r="D26" s="454"/>
      <c r="E26" s="455"/>
      <c r="F26" s="147" t="str">
        <f t="shared" si="0"/>
        <v/>
      </c>
      <c r="G26" s="148" t="str">
        <f>IF($D26="","",VLOOKUP($U26,Fiber_Req!$A$2:$H$2,3))</f>
        <v/>
      </c>
      <c r="H26" s="455"/>
      <c r="I26" s="147" t="str">
        <f t="shared" si="1"/>
        <v/>
      </c>
      <c r="J26" s="148" t="str">
        <f>IF($D26="","",VLOOKUP($U26,Fiber_Req!$A$2:$H$2,4))</f>
        <v/>
      </c>
      <c r="K26" s="455"/>
      <c r="L26" s="147" t="str">
        <f t="shared" si="2"/>
        <v/>
      </c>
      <c r="M26" s="148" t="str">
        <f>IF($D26="","",VLOOKUP($U26,Fiber_Req!$A$2:$H$2,5))</f>
        <v/>
      </c>
      <c r="N26" s="149"/>
      <c r="O26" s="150"/>
      <c r="P26" s="151"/>
      <c r="Q26" s="453"/>
      <c r="R26" s="453"/>
      <c r="S26" s="453"/>
      <c r="T26" s="151"/>
      <c r="U26" s="126" t="e">
        <f>VLOOKUP($D26,RF_Req!$K$2:$L$2,2)</f>
        <v>#N/A</v>
      </c>
      <c r="Y26" s="218"/>
      <c r="Z26" s="218"/>
      <c r="AA26" s="218"/>
      <c r="AB26" s="218"/>
      <c r="AC26" s="218"/>
    </row>
    <row r="27" spans="1:29" x14ac:dyDescent="0.25">
      <c r="A27" s="125"/>
      <c r="B27" s="453"/>
      <c r="C27" s="453"/>
      <c r="D27" s="454"/>
      <c r="E27" s="455"/>
      <c r="F27" s="147" t="str">
        <f t="shared" si="0"/>
        <v/>
      </c>
      <c r="G27" s="148" t="str">
        <f>IF($D27="","",VLOOKUP($U27,Fiber_Req!$A$2:$H$2,3))</f>
        <v/>
      </c>
      <c r="H27" s="455"/>
      <c r="I27" s="147" t="str">
        <f t="shared" si="1"/>
        <v/>
      </c>
      <c r="J27" s="148" t="str">
        <f>IF($D27="","",VLOOKUP($U27,Fiber_Req!$A$2:$H$2,4))</f>
        <v/>
      </c>
      <c r="K27" s="455"/>
      <c r="L27" s="147" t="str">
        <f t="shared" si="2"/>
        <v/>
      </c>
      <c r="M27" s="148" t="str">
        <f>IF($D27="","",VLOOKUP($U27,Fiber_Req!$A$2:$H$2,5))</f>
        <v/>
      </c>
      <c r="N27" s="149"/>
      <c r="O27" s="150"/>
      <c r="P27" s="151"/>
      <c r="Q27" s="453"/>
      <c r="R27" s="453"/>
      <c r="S27" s="453"/>
      <c r="T27" s="151"/>
      <c r="U27" s="126" t="e">
        <f>VLOOKUP($D27,RF_Req!$K$2:$L$2,2)</f>
        <v>#N/A</v>
      </c>
      <c r="Y27" s="218"/>
      <c r="Z27" s="218"/>
      <c r="AA27" s="218"/>
      <c r="AB27" s="218"/>
      <c r="AC27" s="218"/>
    </row>
    <row r="28" spans="1:29" x14ac:dyDescent="0.25">
      <c r="A28" s="125"/>
      <c r="B28" s="453"/>
      <c r="C28" s="453"/>
      <c r="D28" s="454"/>
      <c r="E28" s="455"/>
      <c r="F28" s="147" t="str">
        <f t="shared" si="0"/>
        <v/>
      </c>
      <c r="G28" s="148" t="str">
        <f>IF($D28="","",VLOOKUP($U28,Fiber_Req!$A$2:$H$2,3))</f>
        <v/>
      </c>
      <c r="H28" s="455"/>
      <c r="I28" s="147" t="str">
        <f t="shared" si="1"/>
        <v/>
      </c>
      <c r="J28" s="148" t="str">
        <f>IF($D28="","",VLOOKUP($U28,Fiber_Req!$A$2:$H$2,4))</f>
        <v/>
      </c>
      <c r="K28" s="455"/>
      <c r="L28" s="147" t="str">
        <f t="shared" si="2"/>
        <v/>
      </c>
      <c r="M28" s="148" t="str">
        <f>IF($D28="","",VLOOKUP($U28,Fiber_Req!$A$2:$H$2,5))</f>
        <v/>
      </c>
      <c r="N28" s="149"/>
      <c r="O28" s="150"/>
      <c r="P28" s="151"/>
      <c r="Q28" s="453"/>
      <c r="R28" s="453"/>
      <c r="S28" s="453"/>
      <c r="T28" s="151"/>
      <c r="U28" s="126" t="e">
        <f>VLOOKUP($D28,RF_Req!$K$2:$L$2,2)</f>
        <v>#N/A</v>
      </c>
      <c r="Y28" s="218"/>
      <c r="Z28" s="218"/>
      <c r="AA28" s="218"/>
      <c r="AB28" s="218"/>
      <c r="AC28" s="218"/>
    </row>
    <row r="29" spans="1:29" x14ac:dyDescent="0.25">
      <c r="A29" s="125"/>
      <c r="B29" s="453"/>
      <c r="C29" s="453"/>
      <c r="D29" s="454"/>
      <c r="E29" s="455"/>
      <c r="F29" s="147" t="str">
        <f t="shared" si="0"/>
        <v/>
      </c>
      <c r="G29" s="148" t="str">
        <f>IF($D29="","",VLOOKUP($U29,Fiber_Req!$A$2:$H$2,3))</f>
        <v/>
      </c>
      <c r="H29" s="455"/>
      <c r="I29" s="147" t="str">
        <f t="shared" si="1"/>
        <v/>
      </c>
      <c r="J29" s="148" t="str">
        <f>IF($D29="","",VLOOKUP($U29,Fiber_Req!$A$2:$H$2,4))</f>
        <v/>
      </c>
      <c r="K29" s="455"/>
      <c r="L29" s="147" t="str">
        <f t="shared" si="2"/>
        <v/>
      </c>
      <c r="M29" s="148" t="str">
        <f>IF($D29="","",VLOOKUP($U29,Fiber_Req!$A$2:$H$2,5))</f>
        <v/>
      </c>
      <c r="N29" s="149"/>
      <c r="O29" s="150"/>
      <c r="P29" s="151"/>
      <c r="Q29" s="453"/>
      <c r="R29" s="453"/>
      <c r="S29" s="453"/>
      <c r="T29" s="151"/>
      <c r="U29" s="126" t="e">
        <f>VLOOKUP($D29,RF_Req!$K$2:$L$2,2)</f>
        <v>#N/A</v>
      </c>
      <c r="Y29" s="218"/>
      <c r="Z29" s="218"/>
      <c r="AA29" s="218"/>
      <c r="AB29" s="218"/>
      <c r="AC29" s="218"/>
    </row>
    <row r="30" spans="1:29" x14ac:dyDescent="0.25">
      <c r="A30" s="125"/>
      <c r="B30" s="453"/>
      <c r="C30" s="453"/>
      <c r="D30" s="454"/>
      <c r="E30" s="455"/>
      <c r="F30" s="147" t="str">
        <f t="shared" si="0"/>
        <v/>
      </c>
      <c r="G30" s="148" t="str">
        <f>IF($D30="","",VLOOKUP($U30,Fiber_Req!$A$2:$H$2,3))</f>
        <v/>
      </c>
      <c r="H30" s="455"/>
      <c r="I30" s="147" t="str">
        <f t="shared" si="1"/>
        <v/>
      </c>
      <c r="J30" s="148" t="str">
        <f>IF($D30="","",VLOOKUP($U30,Fiber_Req!$A$2:$H$2,4))</f>
        <v/>
      </c>
      <c r="K30" s="455"/>
      <c r="L30" s="147" t="str">
        <f t="shared" si="2"/>
        <v/>
      </c>
      <c r="M30" s="148" t="str">
        <f>IF($D30="","",VLOOKUP($U30,Fiber_Req!$A$2:$H$2,5))</f>
        <v/>
      </c>
      <c r="N30" s="149"/>
      <c r="O30" s="150"/>
      <c r="P30" s="151"/>
      <c r="Q30" s="453"/>
      <c r="R30" s="453"/>
      <c r="S30" s="453"/>
      <c r="T30" s="151"/>
      <c r="U30" s="126" t="e">
        <f>VLOOKUP($D30,RF_Req!$K$2:$L$2,2)</f>
        <v>#N/A</v>
      </c>
      <c r="Y30" s="218"/>
      <c r="Z30" s="218"/>
      <c r="AA30" s="218"/>
      <c r="AB30" s="218"/>
      <c r="AC30" s="218"/>
    </row>
    <row r="31" spans="1:29" x14ac:dyDescent="0.25">
      <c r="A31" s="125"/>
      <c r="B31" s="453"/>
      <c r="C31" s="453"/>
      <c r="D31" s="454"/>
      <c r="E31" s="455"/>
      <c r="F31" s="147" t="str">
        <f t="shared" si="0"/>
        <v/>
      </c>
      <c r="G31" s="148" t="str">
        <f>IF($D31="","",VLOOKUP($U31,Fiber_Req!$A$2:$H$2,3))</f>
        <v/>
      </c>
      <c r="H31" s="455"/>
      <c r="I31" s="147" t="str">
        <f t="shared" si="1"/>
        <v/>
      </c>
      <c r="J31" s="148" t="str">
        <f>IF($D31="","",VLOOKUP($U31,Fiber_Req!$A$2:$H$2,4))</f>
        <v/>
      </c>
      <c r="K31" s="455"/>
      <c r="L31" s="147" t="str">
        <f t="shared" si="2"/>
        <v/>
      </c>
      <c r="M31" s="148" t="str">
        <f>IF($D31="","",VLOOKUP($U31,Fiber_Req!$A$2:$H$2,5))</f>
        <v/>
      </c>
      <c r="N31" s="149"/>
      <c r="O31" s="150"/>
      <c r="P31" s="151"/>
      <c r="Q31" s="453"/>
      <c r="R31" s="453"/>
      <c r="S31" s="453"/>
      <c r="T31" s="151"/>
      <c r="U31" s="126" t="e">
        <f>VLOOKUP($D31,RF_Req!$K$2:$L$2,2)</f>
        <v>#N/A</v>
      </c>
      <c r="Y31" s="218"/>
      <c r="Z31" s="218"/>
      <c r="AA31" s="218"/>
      <c r="AB31" s="218"/>
      <c r="AC31" s="218"/>
    </row>
    <row r="32" spans="1:29" x14ac:dyDescent="0.25">
      <c r="A32" s="125"/>
      <c r="B32" s="453"/>
      <c r="C32" s="453"/>
      <c r="D32" s="454"/>
      <c r="E32" s="455"/>
      <c r="F32" s="147" t="str">
        <f t="shared" si="0"/>
        <v/>
      </c>
      <c r="G32" s="148" t="str">
        <f>IF($D32="","",VLOOKUP($U32,Fiber_Req!$A$2:$H$2,3))</f>
        <v/>
      </c>
      <c r="H32" s="455"/>
      <c r="I32" s="147" t="str">
        <f t="shared" si="1"/>
        <v/>
      </c>
      <c r="J32" s="148" t="str">
        <f>IF($D32="","",VLOOKUP($U32,Fiber_Req!$A$2:$H$2,4))</f>
        <v/>
      </c>
      <c r="K32" s="455"/>
      <c r="L32" s="147" t="str">
        <f t="shared" si="2"/>
        <v/>
      </c>
      <c r="M32" s="148" t="str">
        <f>IF($D32="","",VLOOKUP($U32,Fiber_Req!$A$2:$H$2,5))</f>
        <v/>
      </c>
      <c r="N32" s="149"/>
      <c r="O32" s="150"/>
      <c r="P32" s="151"/>
      <c r="Q32" s="453"/>
      <c r="R32" s="453"/>
      <c r="S32" s="453"/>
      <c r="T32" s="151"/>
      <c r="U32" s="126" t="e">
        <f>VLOOKUP($D32,RF_Req!$K$2:$L$2,2)</f>
        <v>#N/A</v>
      </c>
      <c r="Y32" s="218"/>
      <c r="Z32" s="218"/>
      <c r="AA32" s="218"/>
      <c r="AB32" s="218"/>
      <c r="AC32" s="218"/>
    </row>
    <row r="33" spans="1:29" x14ac:dyDescent="0.25">
      <c r="A33" s="125"/>
      <c r="B33" s="453"/>
      <c r="C33" s="453"/>
      <c r="D33" s="454"/>
      <c r="E33" s="455"/>
      <c r="F33" s="147" t="str">
        <f t="shared" si="0"/>
        <v/>
      </c>
      <c r="G33" s="148" t="str">
        <f>IF($D33="","",VLOOKUP($U33,Fiber_Req!$A$2:$H$2,3))</f>
        <v/>
      </c>
      <c r="H33" s="455"/>
      <c r="I33" s="147" t="str">
        <f t="shared" si="1"/>
        <v/>
      </c>
      <c r="J33" s="148" t="str">
        <f>IF($D33="","",VLOOKUP($U33,Fiber_Req!$A$2:$H$2,4))</f>
        <v/>
      </c>
      <c r="K33" s="455"/>
      <c r="L33" s="147" t="str">
        <f t="shared" si="2"/>
        <v/>
      </c>
      <c r="M33" s="148" t="str">
        <f>IF($D33="","",VLOOKUP($U33,Fiber_Req!$A$2:$H$2,5))</f>
        <v/>
      </c>
      <c r="N33" s="149"/>
      <c r="O33" s="150"/>
      <c r="P33" s="151"/>
      <c r="Q33" s="453"/>
      <c r="R33" s="453"/>
      <c r="S33" s="453"/>
      <c r="T33" s="151"/>
      <c r="U33" s="126" t="e">
        <f>VLOOKUP($D33,RF_Req!$K$2:$L$2,2)</f>
        <v>#N/A</v>
      </c>
      <c r="Y33" s="218"/>
      <c r="Z33" s="218"/>
      <c r="AA33" s="218"/>
      <c r="AB33" s="218"/>
      <c r="AC33" s="218"/>
    </row>
    <row r="34" spans="1:29" x14ac:dyDescent="0.25">
      <c r="A34" s="125"/>
      <c r="B34" s="453"/>
      <c r="C34" s="453"/>
      <c r="D34" s="454"/>
      <c r="E34" s="455"/>
      <c r="F34" s="147" t="str">
        <f t="shared" si="0"/>
        <v/>
      </c>
      <c r="G34" s="148" t="str">
        <f>IF($D34="","",VLOOKUP($U34,Fiber_Req!$A$2:$H$2,3))</f>
        <v/>
      </c>
      <c r="H34" s="455"/>
      <c r="I34" s="147" t="str">
        <f t="shared" si="1"/>
        <v/>
      </c>
      <c r="J34" s="148" t="str">
        <f>IF($D34="","",VLOOKUP($U34,Fiber_Req!$A$2:$H$2,4))</f>
        <v/>
      </c>
      <c r="K34" s="455"/>
      <c r="L34" s="147" t="str">
        <f t="shared" si="2"/>
        <v/>
      </c>
      <c r="M34" s="148" t="str">
        <f>IF($D34="","",VLOOKUP($U34,Fiber_Req!$A$2:$H$2,5))</f>
        <v/>
      </c>
      <c r="N34" s="149"/>
      <c r="O34" s="150"/>
      <c r="P34" s="151"/>
      <c r="Q34" s="453"/>
      <c r="R34" s="453"/>
      <c r="S34" s="453"/>
      <c r="T34" s="151"/>
      <c r="U34" s="126" t="e">
        <f>VLOOKUP($D34,RF_Req!$K$2:$L$2,2)</f>
        <v>#N/A</v>
      </c>
      <c r="Y34" s="218"/>
      <c r="Z34" s="218"/>
      <c r="AA34" s="218"/>
      <c r="AB34" s="218"/>
      <c r="AC34" s="218"/>
    </row>
    <row r="35" spans="1:29" x14ac:dyDescent="0.25">
      <c r="A35" s="125"/>
      <c r="B35" s="453"/>
      <c r="C35" s="453"/>
      <c r="D35" s="454"/>
      <c r="E35" s="455"/>
      <c r="F35" s="147" t="str">
        <f t="shared" si="0"/>
        <v/>
      </c>
      <c r="G35" s="148" t="str">
        <f>IF($D35="","",VLOOKUP($U35,Fiber_Req!$A$2:$H$2,3))</f>
        <v/>
      </c>
      <c r="H35" s="455"/>
      <c r="I35" s="147" t="str">
        <f t="shared" si="1"/>
        <v/>
      </c>
      <c r="J35" s="148" t="str">
        <f>IF($D35="","",VLOOKUP($U35,Fiber_Req!$A$2:$H$2,4))</f>
        <v/>
      </c>
      <c r="K35" s="455"/>
      <c r="L35" s="147" t="str">
        <f t="shared" si="2"/>
        <v/>
      </c>
      <c r="M35" s="148" t="str">
        <f>IF($D35="","",VLOOKUP($U35,Fiber_Req!$A$2:$H$2,5))</f>
        <v/>
      </c>
      <c r="N35" s="149"/>
      <c r="O35" s="150"/>
      <c r="P35" s="151"/>
      <c r="Q35" s="453"/>
      <c r="R35" s="453"/>
      <c r="S35" s="453"/>
      <c r="T35" s="151"/>
      <c r="U35" s="126" t="e">
        <f>VLOOKUP($D35,RF_Req!$K$2:$L$2,2)</f>
        <v>#N/A</v>
      </c>
      <c r="Y35" s="218"/>
      <c r="Z35" s="218"/>
      <c r="AA35" s="218"/>
      <c r="AB35" s="218"/>
      <c r="AC35" s="218"/>
    </row>
    <row r="36" spans="1:29" x14ac:dyDescent="0.25">
      <c r="A36" s="125"/>
      <c r="B36" s="453"/>
      <c r="C36" s="453"/>
      <c r="D36" s="454"/>
      <c r="E36" s="455"/>
      <c r="F36" s="147" t="str">
        <f t="shared" si="0"/>
        <v/>
      </c>
      <c r="G36" s="148" t="str">
        <f>IF($D36="","",VLOOKUP($U36,Fiber_Req!$A$2:$H$2,3))</f>
        <v/>
      </c>
      <c r="H36" s="455"/>
      <c r="I36" s="147" t="str">
        <f t="shared" si="1"/>
        <v/>
      </c>
      <c r="J36" s="148" t="str">
        <f>IF($D36="","",VLOOKUP($U36,Fiber_Req!$A$2:$H$2,4))</f>
        <v/>
      </c>
      <c r="K36" s="455"/>
      <c r="L36" s="147" t="str">
        <f t="shared" si="2"/>
        <v/>
      </c>
      <c r="M36" s="148" t="str">
        <f>IF($D36="","",VLOOKUP($U36,Fiber_Req!$A$2:$H$2,5))</f>
        <v/>
      </c>
      <c r="N36" s="149"/>
      <c r="O36" s="150"/>
      <c r="P36" s="151"/>
      <c r="Q36" s="453"/>
      <c r="R36" s="453"/>
      <c r="S36" s="453"/>
      <c r="T36" s="151"/>
      <c r="U36" s="126" t="e">
        <f>VLOOKUP($D36,RF_Req!$K$2:$L$2,2)</f>
        <v>#N/A</v>
      </c>
      <c r="Y36" s="218"/>
      <c r="Z36" s="218"/>
      <c r="AA36" s="218"/>
      <c r="AB36" s="218"/>
      <c r="AC36" s="218"/>
    </row>
    <row r="37" spans="1:29" x14ac:dyDescent="0.25">
      <c r="A37" s="125"/>
      <c r="B37" s="453"/>
      <c r="C37" s="453"/>
      <c r="D37" s="454"/>
      <c r="E37" s="455"/>
      <c r="F37" s="147" t="str">
        <f t="shared" si="0"/>
        <v/>
      </c>
      <c r="G37" s="148" t="str">
        <f>IF($D37="","",VLOOKUP($U37,Fiber_Req!$A$2:$H$2,3))</f>
        <v/>
      </c>
      <c r="H37" s="455"/>
      <c r="I37" s="147" t="str">
        <f t="shared" si="1"/>
        <v/>
      </c>
      <c r="J37" s="148" t="str">
        <f>IF($D37="","",VLOOKUP($U37,Fiber_Req!$A$2:$H$2,4))</f>
        <v/>
      </c>
      <c r="K37" s="455"/>
      <c r="L37" s="147" t="str">
        <f t="shared" si="2"/>
        <v/>
      </c>
      <c r="M37" s="148" t="str">
        <f>IF($D37="","",VLOOKUP($U37,Fiber_Req!$A$2:$H$2,5))</f>
        <v/>
      </c>
      <c r="N37" s="149"/>
      <c r="O37" s="150"/>
      <c r="P37" s="151"/>
      <c r="Q37" s="453"/>
      <c r="R37" s="453"/>
      <c r="S37" s="453"/>
      <c r="T37" s="151"/>
      <c r="U37" s="126" t="e">
        <f>VLOOKUP($D37,RF_Req!$K$2:$L$2,2)</f>
        <v>#N/A</v>
      </c>
      <c r="Y37" s="218"/>
      <c r="Z37" s="218"/>
      <c r="AA37" s="218"/>
      <c r="AB37" s="218"/>
      <c r="AC37" s="218"/>
    </row>
    <row r="38" spans="1:29" x14ac:dyDescent="0.25">
      <c r="A38" s="125"/>
      <c r="B38" s="453"/>
      <c r="C38" s="453"/>
      <c r="D38" s="454"/>
      <c r="E38" s="455"/>
      <c r="F38" s="147" t="str">
        <f t="shared" si="0"/>
        <v/>
      </c>
      <c r="G38" s="148" t="str">
        <f>IF($D38="","",VLOOKUP($U38,Fiber_Req!$A$2:$H$2,3))</f>
        <v/>
      </c>
      <c r="H38" s="455"/>
      <c r="I38" s="147" t="str">
        <f t="shared" si="1"/>
        <v/>
      </c>
      <c r="J38" s="148" t="str">
        <f>IF($D38="","",VLOOKUP($U38,Fiber_Req!$A$2:$H$2,4))</f>
        <v/>
      </c>
      <c r="K38" s="455"/>
      <c r="L38" s="147" t="str">
        <f t="shared" si="2"/>
        <v/>
      </c>
      <c r="M38" s="148" t="str">
        <f>IF($D38="","",VLOOKUP($U38,Fiber_Req!$A$2:$H$2,5))</f>
        <v/>
      </c>
      <c r="N38" s="149"/>
      <c r="O38" s="150"/>
      <c r="P38" s="151"/>
      <c r="Q38" s="453"/>
      <c r="R38" s="453"/>
      <c r="S38" s="453"/>
      <c r="T38" s="151"/>
      <c r="U38" s="126" t="e">
        <f>VLOOKUP($D38,RF_Req!$K$2:$L$2,2)</f>
        <v>#N/A</v>
      </c>
      <c r="Y38" s="218"/>
      <c r="Z38" s="218"/>
      <c r="AA38" s="218"/>
      <c r="AB38" s="218"/>
      <c r="AC38" s="218"/>
    </row>
    <row r="39" spans="1:29" x14ac:dyDescent="0.25">
      <c r="A39" s="125"/>
      <c r="B39" s="453"/>
      <c r="C39" s="453"/>
      <c r="D39" s="454"/>
      <c r="E39" s="455"/>
      <c r="F39" s="147" t="str">
        <f t="shared" si="0"/>
        <v/>
      </c>
      <c r="G39" s="148" t="str">
        <f>IF($D39="","",VLOOKUP($U39,Fiber_Req!$A$2:$H$2,3))</f>
        <v/>
      </c>
      <c r="H39" s="455"/>
      <c r="I39" s="147" t="str">
        <f t="shared" si="1"/>
        <v/>
      </c>
      <c r="J39" s="148" t="str">
        <f>IF($D39="","",VLOOKUP($U39,Fiber_Req!$A$2:$H$2,4))</f>
        <v/>
      </c>
      <c r="K39" s="455"/>
      <c r="L39" s="147" t="str">
        <f t="shared" si="2"/>
        <v/>
      </c>
      <c r="M39" s="148" t="str">
        <f>IF($D39="","",VLOOKUP($U39,Fiber_Req!$A$2:$H$2,5))</f>
        <v/>
      </c>
      <c r="N39" s="149"/>
      <c r="O39" s="150"/>
      <c r="P39" s="151"/>
      <c r="Q39" s="453"/>
      <c r="R39" s="453"/>
      <c r="S39" s="453"/>
      <c r="T39" s="151"/>
      <c r="U39" s="126" t="e">
        <f>VLOOKUP($D39,RF_Req!$K$2:$L$2,2)</f>
        <v>#N/A</v>
      </c>
      <c r="Y39" s="218"/>
      <c r="Z39" s="218"/>
      <c r="AA39" s="218"/>
      <c r="AB39" s="218"/>
      <c r="AC39" s="218"/>
    </row>
    <row r="40" spans="1:29" x14ac:dyDescent="0.25">
      <c r="A40" s="125"/>
      <c r="B40" s="453"/>
      <c r="C40" s="453"/>
      <c r="D40" s="454"/>
      <c r="E40" s="455"/>
      <c r="F40" s="147" t="str">
        <f t="shared" si="0"/>
        <v/>
      </c>
      <c r="G40" s="148" t="str">
        <f>IF($D40="","",VLOOKUP($U40,Fiber_Req!$A$2:$H$2,3))</f>
        <v/>
      </c>
      <c r="H40" s="455"/>
      <c r="I40" s="147" t="str">
        <f t="shared" si="1"/>
        <v/>
      </c>
      <c r="J40" s="148" t="str">
        <f>IF($D40="","",VLOOKUP($U40,Fiber_Req!$A$2:$H$2,4))</f>
        <v/>
      </c>
      <c r="K40" s="455"/>
      <c r="L40" s="147" t="str">
        <f t="shared" si="2"/>
        <v/>
      </c>
      <c r="M40" s="148" t="str">
        <f>IF($D40="","",VLOOKUP($U40,Fiber_Req!$A$2:$H$2,5))</f>
        <v/>
      </c>
      <c r="N40" s="149"/>
      <c r="O40" s="150"/>
      <c r="P40" s="151"/>
      <c r="Q40" s="453"/>
      <c r="R40" s="453"/>
      <c r="S40" s="453"/>
      <c r="T40" s="151"/>
      <c r="U40" s="126" t="e">
        <f>VLOOKUP($D40,RF_Req!$K$2:$L$2,2)</f>
        <v>#N/A</v>
      </c>
      <c r="Y40" s="218"/>
      <c r="Z40" s="218"/>
      <c r="AA40" s="218"/>
      <c r="AB40" s="218"/>
      <c r="AC40" s="218"/>
    </row>
    <row r="41" spans="1:29" x14ac:dyDescent="0.25">
      <c r="A41" s="125"/>
      <c r="B41" s="453"/>
      <c r="C41" s="453"/>
      <c r="D41" s="454"/>
      <c r="E41" s="455"/>
      <c r="F41" s="147" t="str">
        <f t="shared" si="0"/>
        <v/>
      </c>
      <c r="G41" s="148" t="str">
        <f>IF($D41="","",VLOOKUP($U41,Fiber_Req!$A$2:$H$2,3))</f>
        <v/>
      </c>
      <c r="H41" s="455"/>
      <c r="I41" s="147" t="str">
        <f t="shared" si="1"/>
        <v/>
      </c>
      <c r="J41" s="148" t="str">
        <f>IF($D41="","",VLOOKUP($U41,Fiber_Req!$A$2:$H$2,4))</f>
        <v/>
      </c>
      <c r="K41" s="455"/>
      <c r="L41" s="147" t="str">
        <f t="shared" si="2"/>
        <v/>
      </c>
      <c r="M41" s="148" t="str">
        <f>IF($D41="","",VLOOKUP($U41,Fiber_Req!$A$2:$H$2,5))</f>
        <v/>
      </c>
      <c r="N41" s="149"/>
      <c r="O41" s="150"/>
      <c r="P41" s="151"/>
      <c r="Q41" s="453"/>
      <c r="R41" s="453"/>
      <c r="S41" s="453"/>
      <c r="T41" s="151"/>
      <c r="U41" s="126" t="e">
        <f>VLOOKUP($D41,RF_Req!$K$2:$L$2,2)</f>
        <v>#N/A</v>
      </c>
      <c r="Y41" s="218"/>
      <c r="Z41" s="218"/>
      <c r="AA41" s="218"/>
      <c r="AB41" s="218"/>
      <c r="AC41" s="218"/>
    </row>
    <row r="42" spans="1:29" x14ac:dyDescent="0.25">
      <c r="A42" s="125"/>
      <c r="B42" s="453"/>
      <c r="C42" s="453"/>
      <c r="D42" s="454"/>
      <c r="E42" s="455"/>
      <c r="F42" s="147" t="str">
        <f t="shared" si="0"/>
        <v/>
      </c>
      <c r="G42" s="148" t="str">
        <f>IF($D42="","",VLOOKUP($U42,Fiber_Req!$A$2:$H$2,3))</f>
        <v/>
      </c>
      <c r="H42" s="455"/>
      <c r="I42" s="147" t="str">
        <f t="shared" si="1"/>
        <v/>
      </c>
      <c r="J42" s="148" t="str">
        <f>IF($D42="","",VLOOKUP($U42,Fiber_Req!$A$2:$H$2,4))</f>
        <v/>
      </c>
      <c r="K42" s="455"/>
      <c r="L42" s="147" t="str">
        <f t="shared" si="2"/>
        <v/>
      </c>
      <c r="M42" s="148" t="str">
        <f>IF($D42="","",VLOOKUP($U42,Fiber_Req!$A$2:$H$2,5))</f>
        <v/>
      </c>
      <c r="N42" s="149"/>
      <c r="O42" s="150"/>
      <c r="P42" s="151"/>
      <c r="Q42" s="453"/>
      <c r="R42" s="453"/>
      <c r="S42" s="453"/>
      <c r="T42" s="151"/>
      <c r="U42" s="126" t="e">
        <f>VLOOKUP($D42,RF_Req!$K$2:$L$2,2)</f>
        <v>#N/A</v>
      </c>
      <c r="Y42" s="218"/>
      <c r="Z42" s="218"/>
      <c r="AA42" s="218"/>
      <c r="AB42" s="218"/>
      <c r="AC42" s="218"/>
    </row>
    <row r="43" spans="1:29" x14ac:dyDescent="0.25">
      <c r="A43" s="125"/>
      <c r="B43" s="453"/>
      <c r="C43" s="453"/>
      <c r="D43" s="454"/>
      <c r="E43" s="455"/>
      <c r="F43" s="147" t="str">
        <f t="shared" si="0"/>
        <v/>
      </c>
      <c r="G43" s="148" t="str">
        <f>IF($D43="","",VLOOKUP($U43,Fiber_Req!$A$2:$H$2,3))</f>
        <v/>
      </c>
      <c r="H43" s="455"/>
      <c r="I43" s="147" t="str">
        <f t="shared" si="1"/>
        <v/>
      </c>
      <c r="J43" s="148" t="str">
        <f>IF($D43="","",VLOOKUP($U43,Fiber_Req!$A$2:$H$2,4))</f>
        <v/>
      </c>
      <c r="K43" s="455"/>
      <c r="L43" s="147" t="str">
        <f t="shared" si="2"/>
        <v/>
      </c>
      <c r="M43" s="148" t="str">
        <f>IF($D43="","",VLOOKUP($U43,Fiber_Req!$A$2:$H$2,5))</f>
        <v/>
      </c>
      <c r="N43" s="149"/>
      <c r="O43" s="150"/>
      <c r="P43" s="151"/>
      <c r="Q43" s="453"/>
      <c r="R43" s="453"/>
      <c r="S43" s="453"/>
      <c r="T43" s="151"/>
      <c r="U43" s="126" t="e">
        <f>VLOOKUP($D43,RF_Req!$K$2:$L$2,2)</f>
        <v>#N/A</v>
      </c>
      <c r="Y43" s="218"/>
      <c r="Z43" s="218"/>
      <c r="AA43" s="218"/>
      <c r="AB43" s="218"/>
      <c r="AC43" s="218"/>
    </row>
    <row r="44" spans="1:29" x14ac:dyDescent="0.25">
      <c r="A44" s="125"/>
      <c r="B44" s="453"/>
      <c r="C44" s="453"/>
      <c r="D44" s="454"/>
      <c r="E44" s="455"/>
      <c r="F44" s="147" t="str">
        <f t="shared" si="0"/>
        <v/>
      </c>
      <c r="G44" s="148" t="str">
        <f>IF($D44="","",VLOOKUP($U44,Fiber_Req!$A$2:$H$2,3))</f>
        <v/>
      </c>
      <c r="H44" s="455"/>
      <c r="I44" s="147" t="str">
        <f t="shared" si="1"/>
        <v/>
      </c>
      <c r="J44" s="148" t="str">
        <f>IF($D44="","",VLOOKUP($U44,Fiber_Req!$A$2:$H$2,4))</f>
        <v/>
      </c>
      <c r="K44" s="455"/>
      <c r="L44" s="147" t="str">
        <f t="shared" si="2"/>
        <v/>
      </c>
      <c r="M44" s="148" t="str">
        <f>IF($D44="","",VLOOKUP($U44,Fiber_Req!$A$2:$H$2,5))</f>
        <v/>
      </c>
      <c r="N44" s="149"/>
      <c r="O44" s="150"/>
      <c r="P44" s="151"/>
      <c r="Q44" s="453"/>
      <c r="R44" s="453"/>
      <c r="S44" s="453"/>
      <c r="T44" s="151"/>
      <c r="U44" s="126" t="e">
        <f>VLOOKUP($D44,RF_Req!$K$2:$L$2,2)</f>
        <v>#N/A</v>
      </c>
      <c r="Y44" s="218"/>
      <c r="Z44" s="218"/>
      <c r="AA44" s="218"/>
      <c r="AB44" s="218"/>
      <c r="AC44" s="218"/>
    </row>
    <row r="45" spans="1:29" x14ac:dyDescent="0.25">
      <c r="A45" s="125"/>
      <c r="B45" s="453"/>
      <c r="C45" s="453"/>
      <c r="D45" s="454"/>
      <c r="E45" s="455"/>
      <c r="F45" s="147" t="str">
        <f t="shared" si="0"/>
        <v/>
      </c>
      <c r="G45" s="148" t="str">
        <f>IF($D45="","",VLOOKUP($U45,Fiber_Req!$A$2:$H$2,3))</f>
        <v/>
      </c>
      <c r="H45" s="455"/>
      <c r="I45" s="147" t="str">
        <f t="shared" si="1"/>
        <v/>
      </c>
      <c r="J45" s="148" t="str">
        <f>IF($D45="","",VLOOKUP($U45,Fiber_Req!$A$2:$H$2,4))</f>
        <v/>
      </c>
      <c r="K45" s="455"/>
      <c r="L45" s="147" t="str">
        <f t="shared" si="2"/>
        <v/>
      </c>
      <c r="M45" s="148" t="str">
        <f>IF($D45="","",VLOOKUP($U45,Fiber_Req!$A$2:$H$2,5))</f>
        <v/>
      </c>
      <c r="N45" s="149"/>
      <c r="O45" s="150"/>
      <c r="P45" s="151"/>
      <c r="Q45" s="453"/>
      <c r="R45" s="453"/>
      <c r="S45" s="453"/>
      <c r="T45" s="151"/>
      <c r="U45" s="126" t="e">
        <f>VLOOKUP($D45,RF_Req!$K$2:$L$2,2)</f>
        <v>#N/A</v>
      </c>
      <c r="Y45" s="218"/>
      <c r="Z45" s="218"/>
      <c r="AA45" s="218"/>
      <c r="AB45" s="218"/>
      <c r="AC45" s="218"/>
    </row>
    <row r="46" spans="1:29" x14ac:dyDescent="0.25">
      <c r="A46" s="125"/>
      <c r="B46" s="453"/>
      <c r="C46" s="453"/>
      <c r="D46" s="454"/>
      <c r="E46" s="455"/>
      <c r="F46" s="147" t="str">
        <f t="shared" si="0"/>
        <v/>
      </c>
      <c r="G46" s="148" t="str">
        <f>IF($D46="","",VLOOKUP($U46,Fiber_Req!$A$2:$H$2,3))</f>
        <v/>
      </c>
      <c r="H46" s="455"/>
      <c r="I46" s="147" t="str">
        <f t="shared" si="1"/>
        <v/>
      </c>
      <c r="J46" s="148" t="str">
        <f>IF($D46="","",VLOOKUP($U46,Fiber_Req!$A$2:$H$2,4))</f>
        <v/>
      </c>
      <c r="K46" s="455"/>
      <c r="L46" s="147" t="str">
        <f t="shared" si="2"/>
        <v/>
      </c>
      <c r="M46" s="148" t="str">
        <f>IF($D46="","",VLOOKUP($U46,Fiber_Req!$A$2:$H$2,5))</f>
        <v/>
      </c>
      <c r="N46" s="149"/>
      <c r="O46" s="150"/>
      <c r="P46" s="151"/>
      <c r="Q46" s="453"/>
      <c r="R46" s="453"/>
      <c r="S46" s="453"/>
      <c r="T46" s="151"/>
      <c r="U46" s="126" t="e">
        <f>VLOOKUP($D46,RF_Req!$K$2:$L$2,2)</f>
        <v>#N/A</v>
      </c>
      <c r="Y46" s="218"/>
      <c r="Z46" s="218"/>
      <c r="AA46" s="218"/>
      <c r="AB46" s="218"/>
      <c r="AC46" s="218"/>
    </row>
    <row r="47" spans="1:29" x14ac:dyDescent="0.25">
      <c r="A47" s="125"/>
      <c r="B47" s="453"/>
      <c r="C47" s="453"/>
      <c r="D47" s="454"/>
      <c r="E47" s="455"/>
      <c r="F47" s="147" t="str">
        <f t="shared" si="0"/>
        <v/>
      </c>
      <c r="G47" s="148" t="str">
        <f>IF($D47="","",VLOOKUP($U47,Fiber_Req!$A$2:$H$2,3))</f>
        <v/>
      </c>
      <c r="H47" s="455"/>
      <c r="I47" s="147" t="str">
        <f t="shared" si="1"/>
        <v/>
      </c>
      <c r="J47" s="148" t="str">
        <f>IF($D47="","",VLOOKUP($U47,Fiber_Req!$A$2:$H$2,4))</f>
        <v/>
      </c>
      <c r="K47" s="455"/>
      <c r="L47" s="147" t="str">
        <f t="shared" si="2"/>
        <v/>
      </c>
      <c r="M47" s="148" t="str">
        <f>IF($D47="","",VLOOKUP($U47,Fiber_Req!$A$2:$H$2,5))</f>
        <v/>
      </c>
      <c r="N47" s="149"/>
      <c r="O47" s="150"/>
      <c r="P47" s="151"/>
      <c r="Q47" s="453"/>
      <c r="R47" s="453"/>
      <c r="S47" s="453"/>
      <c r="T47" s="151"/>
      <c r="U47" s="126" t="e">
        <f>VLOOKUP($D47,RF_Req!$K$2:$L$2,2)</f>
        <v>#N/A</v>
      </c>
      <c r="Y47" s="218"/>
      <c r="Z47" s="218"/>
      <c r="AA47" s="218"/>
      <c r="AB47" s="218"/>
      <c r="AC47" s="218"/>
    </row>
    <row r="48" spans="1:29" x14ac:dyDescent="0.25">
      <c r="A48" s="125"/>
      <c r="B48" s="453"/>
      <c r="C48" s="453"/>
      <c r="D48" s="454"/>
      <c r="E48" s="455"/>
      <c r="F48" s="147" t="str">
        <f t="shared" si="0"/>
        <v/>
      </c>
      <c r="G48" s="148" t="str">
        <f>IF($D48="","",VLOOKUP($U48,Fiber_Req!$A$2:$H$2,3))</f>
        <v/>
      </c>
      <c r="H48" s="455"/>
      <c r="I48" s="147" t="str">
        <f t="shared" si="1"/>
        <v/>
      </c>
      <c r="J48" s="148" t="str">
        <f>IF($D48="","",VLOOKUP($U48,Fiber_Req!$A$2:$H$2,4))</f>
        <v/>
      </c>
      <c r="K48" s="455"/>
      <c r="L48" s="147" t="str">
        <f t="shared" si="2"/>
        <v/>
      </c>
      <c r="M48" s="148" t="str">
        <f>IF($D48="","",VLOOKUP($U48,Fiber_Req!$A$2:$H$2,5))</f>
        <v/>
      </c>
      <c r="N48" s="149"/>
      <c r="O48" s="150"/>
      <c r="P48" s="151"/>
      <c r="Q48" s="453"/>
      <c r="R48" s="453"/>
      <c r="S48" s="453"/>
      <c r="T48" s="151"/>
      <c r="U48" s="126" t="e">
        <f>VLOOKUP($D48,RF_Req!$K$2:$L$2,2)</f>
        <v>#N/A</v>
      </c>
      <c r="Y48" s="218"/>
      <c r="Z48" s="218"/>
      <c r="AA48" s="218"/>
      <c r="AB48" s="218"/>
      <c r="AC48" s="218"/>
    </row>
    <row r="49" spans="1:29" x14ac:dyDescent="0.25">
      <c r="A49" s="125"/>
      <c r="B49" s="453"/>
      <c r="C49" s="453"/>
      <c r="D49" s="454"/>
      <c r="E49" s="455"/>
      <c r="F49" s="147" t="str">
        <f t="shared" si="0"/>
        <v/>
      </c>
      <c r="G49" s="148" t="str">
        <f>IF($D49="","",VLOOKUP($U49,Fiber_Req!$A$2:$H$2,3))</f>
        <v/>
      </c>
      <c r="H49" s="455"/>
      <c r="I49" s="147" t="str">
        <f t="shared" si="1"/>
        <v/>
      </c>
      <c r="J49" s="148" t="str">
        <f>IF($D49="","",VLOOKUP($U49,Fiber_Req!$A$2:$H$2,4))</f>
        <v/>
      </c>
      <c r="K49" s="455"/>
      <c r="L49" s="147" t="str">
        <f t="shared" si="2"/>
        <v/>
      </c>
      <c r="M49" s="148" t="str">
        <f>IF($D49="","",VLOOKUP($U49,Fiber_Req!$A$2:$H$2,5))</f>
        <v/>
      </c>
      <c r="N49" s="149"/>
      <c r="O49" s="150"/>
      <c r="P49" s="151"/>
      <c r="Q49" s="453"/>
      <c r="R49" s="453"/>
      <c r="S49" s="453"/>
      <c r="T49" s="151"/>
      <c r="U49" s="126" t="e">
        <f>VLOOKUP($D49,RF_Req!$K$2:$L$2,2)</f>
        <v>#N/A</v>
      </c>
      <c r="Y49" s="218"/>
      <c r="Z49" s="218"/>
      <c r="AA49" s="218"/>
      <c r="AB49" s="218"/>
      <c r="AC49" s="218"/>
    </row>
    <row r="50" spans="1:29" x14ac:dyDescent="0.25">
      <c r="A50" s="125"/>
      <c r="B50" s="453"/>
      <c r="C50" s="453"/>
      <c r="D50" s="454"/>
      <c r="E50" s="455"/>
      <c r="F50" s="147" t="str">
        <f t="shared" si="0"/>
        <v/>
      </c>
      <c r="G50" s="148" t="str">
        <f>IF($D50="","",VLOOKUP($U50,Fiber_Req!$A$2:$H$2,3))</f>
        <v/>
      </c>
      <c r="H50" s="455"/>
      <c r="I50" s="147" t="str">
        <f t="shared" si="1"/>
        <v/>
      </c>
      <c r="J50" s="148" t="str">
        <f>IF($D50="","",VLOOKUP($U50,Fiber_Req!$A$2:$H$2,4))</f>
        <v/>
      </c>
      <c r="K50" s="455"/>
      <c r="L50" s="147" t="str">
        <f t="shared" si="2"/>
        <v/>
      </c>
      <c r="M50" s="148" t="str">
        <f>IF($D50="","",VLOOKUP($U50,Fiber_Req!$A$2:$H$2,5))</f>
        <v/>
      </c>
      <c r="N50" s="149"/>
      <c r="O50" s="150"/>
      <c r="P50" s="151"/>
      <c r="Q50" s="453"/>
      <c r="R50" s="453"/>
      <c r="S50" s="453"/>
      <c r="T50" s="151"/>
      <c r="U50" s="126" t="e">
        <f>VLOOKUP($D50,RF_Req!$K$2:$L$2,2)</f>
        <v>#N/A</v>
      </c>
      <c r="Y50" s="218"/>
      <c r="Z50" s="218"/>
      <c r="AA50" s="218"/>
      <c r="AB50" s="218"/>
      <c r="AC50" s="218"/>
    </row>
    <row r="51" spans="1:29" x14ac:dyDescent="0.25">
      <c r="A51" s="125"/>
      <c r="B51" s="453"/>
      <c r="C51" s="453"/>
      <c r="D51" s="454"/>
      <c r="E51" s="455"/>
      <c r="F51" s="147" t="str">
        <f t="shared" si="0"/>
        <v/>
      </c>
      <c r="G51" s="148" t="str">
        <f>IF($D51="","",VLOOKUP($U51,Fiber_Req!$A$2:$H$2,3))</f>
        <v/>
      </c>
      <c r="H51" s="455"/>
      <c r="I51" s="147" t="str">
        <f t="shared" si="1"/>
        <v/>
      </c>
      <c r="J51" s="148" t="str">
        <f>IF($D51="","",VLOOKUP($U51,Fiber_Req!$A$2:$H$2,4))</f>
        <v/>
      </c>
      <c r="K51" s="455"/>
      <c r="L51" s="147" t="str">
        <f t="shared" si="2"/>
        <v/>
      </c>
      <c r="M51" s="148" t="str">
        <f>IF($D51="","",VLOOKUP($U51,Fiber_Req!$A$2:$H$2,5))</f>
        <v/>
      </c>
      <c r="N51" s="149"/>
      <c r="O51" s="150"/>
      <c r="P51" s="151"/>
      <c r="Q51" s="453"/>
      <c r="R51" s="453"/>
      <c r="S51" s="453"/>
      <c r="T51" s="151"/>
      <c r="U51" s="126" t="e">
        <f>VLOOKUP($D51,RF_Req!$K$2:$L$2,2)</f>
        <v>#N/A</v>
      </c>
      <c r="Y51" s="218"/>
      <c r="Z51" s="218"/>
      <c r="AA51" s="218"/>
      <c r="AB51" s="218"/>
      <c r="AC51" s="218"/>
    </row>
    <row r="52" spans="1:29" x14ac:dyDescent="0.25">
      <c r="A52" s="125"/>
      <c r="B52" s="453"/>
      <c r="C52" s="453"/>
      <c r="D52" s="454"/>
      <c r="E52" s="455"/>
      <c r="F52" s="147" t="str">
        <f t="shared" si="0"/>
        <v/>
      </c>
      <c r="G52" s="148" t="str">
        <f>IF($D52="","",VLOOKUP($U52,Fiber_Req!$A$2:$H$2,3))</f>
        <v/>
      </c>
      <c r="H52" s="455"/>
      <c r="I52" s="147" t="str">
        <f t="shared" si="1"/>
        <v/>
      </c>
      <c r="J52" s="148" t="str">
        <f>IF($D52="","",VLOOKUP($U52,Fiber_Req!$A$2:$H$2,4))</f>
        <v/>
      </c>
      <c r="K52" s="455"/>
      <c r="L52" s="147" t="str">
        <f t="shared" si="2"/>
        <v/>
      </c>
      <c r="M52" s="148" t="str">
        <f>IF($D52="","",VLOOKUP($U52,Fiber_Req!$A$2:$H$2,5))</f>
        <v/>
      </c>
      <c r="N52" s="149"/>
      <c r="O52" s="150"/>
      <c r="P52" s="151"/>
      <c r="Q52" s="453"/>
      <c r="R52" s="453"/>
      <c r="S52" s="453"/>
      <c r="T52" s="151"/>
      <c r="U52" s="126" t="e">
        <f>VLOOKUP($D52,RF_Req!$K$2:$L$2,2)</f>
        <v>#N/A</v>
      </c>
      <c r="Y52" s="218"/>
      <c r="Z52" s="218"/>
      <c r="AA52" s="218"/>
      <c r="AB52" s="218"/>
      <c r="AC52" s="218"/>
    </row>
    <row r="53" spans="1:29" x14ac:dyDescent="0.25">
      <c r="A53" s="125"/>
      <c r="B53" s="453"/>
      <c r="C53" s="453"/>
      <c r="D53" s="454"/>
      <c r="E53" s="455"/>
      <c r="F53" s="147" t="str">
        <f t="shared" si="0"/>
        <v/>
      </c>
      <c r="G53" s="148" t="str">
        <f>IF($D53="","",VLOOKUP($U53,Fiber_Req!$A$2:$H$2,3))</f>
        <v/>
      </c>
      <c r="H53" s="455"/>
      <c r="I53" s="147" t="str">
        <f t="shared" si="1"/>
        <v/>
      </c>
      <c r="J53" s="148" t="str">
        <f>IF($D53="","",VLOOKUP($U53,Fiber_Req!$A$2:$H$2,4))</f>
        <v/>
      </c>
      <c r="K53" s="455"/>
      <c r="L53" s="147" t="str">
        <f t="shared" si="2"/>
        <v/>
      </c>
      <c r="M53" s="148" t="str">
        <f>IF($D53="","",VLOOKUP($U53,Fiber_Req!$A$2:$H$2,5))</f>
        <v/>
      </c>
      <c r="N53" s="149"/>
      <c r="O53" s="150"/>
      <c r="P53" s="151"/>
      <c r="Q53" s="453"/>
      <c r="R53" s="453"/>
      <c r="S53" s="453"/>
      <c r="T53" s="151"/>
      <c r="U53" s="126" t="e">
        <f>VLOOKUP($D53,RF_Req!$K$2:$L$2,2)</f>
        <v>#N/A</v>
      </c>
      <c r="Y53" s="218"/>
      <c r="Z53" s="218"/>
      <c r="AA53" s="218"/>
      <c r="AB53" s="218"/>
      <c r="AC53" s="218"/>
    </row>
    <row r="54" spans="1:29" x14ac:dyDescent="0.25">
      <c r="A54" s="125"/>
      <c r="B54" s="453"/>
      <c r="C54" s="453"/>
      <c r="D54" s="454"/>
      <c r="E54" s="455"/>
      <c r="F54" s="147" t="str">
        <f t="shared" si="0"/>
        <v/>
      </c>
      <c r="G54" s="148" t="str">
        <f>IF($D54="","",VLOOKUP($U54,Fiber_Req!$A$2:$H$2,3))</f>
        <v/>
      </c>
      <c r="H54" s="455"/>
      <c r="I54" s="147" t="str">
        <f t="shared" si="1"/>
        <v/>
      </c>
      <c r="J54" s="148" t="str">
        <f>IF($D54="","",VLOOKUP($U54,Fiber_Req!$A$2:$H$2,4))</f>
        <v/>
      </c>
      <c r="K54" s="455"/>
      <c r="L54" s="147" t="str">
        <f t="shared" si="2"/>
        <v/>
      </c>
      <c r="M54" s="148" t="str">
        <f>IF($D54="","",VLOOKUP($U54,Fiber_Req!$A$2:$H$2,5))</f>
        <v/>
      </c>
      <c r="N54" s="149"/>
      <c r="O54" s="150"/>
      <c r="P54" s="151"/>
      <c r="Q54" s="453"/>
      <c r="R54" s="453"/>
      <c r="S54" s="453"/>
      <c r="T54" s="151"/>
      <c r="U54" s="126" t="e">
        <f>VLOOKUP($D54,RF_Req!$K$2:$L$2,2)</f>
        <v>#N/A</v>
      </c>
      <c r="Y54" s="218"/>
      <c r="Z54" s="218"/>
      <c r="AA54" s="218"/>
      <c r="AB54" s="218"/>
      <c r="AC54" s="218"/>
    </row>
    <row r="55" spans="1:29" x14ac:dyDescent="0.25">
      <c r="A55" s="125"/>
      <c r="B55" s="453"/>
      <c r="C55" s="453"/>
      <c r="D55" s="454"/>
      <c r="E55" s="455"/>
      <c r="F55" s="147" t="str">
        <f t="shared" si="0"/>
        <v/>
      </c>
      <c r="G55" s="148" t="str">
        <f>IF($D55="","",VLOOKUP($U55,Fiber_Req!$A$2:$H$2,3))</f>
        <v/>
      </c>
      <c r="H55" s="455"/>
      <c r="I55" s="147" t="str">
        <f t="shared" si="1"/>
        <v/>
      </c>
      <c r="J55" s="148" t="str">
        <f>IF($D55="","",VLOOKUP($U55,Fiber_Req!$A$2:$H$2,4))</f>
        <v/>
      </c>
      <c r="K55" s="455"/>
      <c r="L55" s="147" t="str">
        <f t="shared" si="2"/>
        <v/>
      </c>
      <c r="M55" s="148" t="str">
        <f>IF($D55="","",VLOOKUP($U55,Fiber_Req!$A$2:$H$2,5))</f>
        <v/>
      </c>
      <c r="N55" s="149"/>
      <c r="O55" s="150"/>
      <c r="P55" s="151"/>
      <c r="Q55" s="453"/>
      <c r="R55" s="453"/>
      <c r="S55" s="453"/>
      <c r="T55" s="151"/>
      <c r="U55" s="126" t="e">
        <f>VLOOKUP($D55,RF_Req!$K$2:$L$2,2)</f>
        <v>#N/A</v>
      </c>
      <c r="Y55" s="218"/>
      <c r="Z55" s="218"/>
      <c r="AA55" s="218"/>
      <c r="AB55" s="218"/>
      <c r="AC55" s="218"/>
    </row>
    <row r="56" spans="1:29" x14ac:dyDescent="0.25">
      <c r="A56" s="125"/>
      <c r="B56" s="453"/>
      <c r="C56" s="453"/>
      <c r="D56" s="454"/>
      <c r="E56" s="455"/>
      <c r="F56" s="147" t="str">
        <f t="shared" si="0"/>
        <v/>
      </c>
      <c r="G56" s="148" t="str">
        <f>IF($D56="","",VLOOKUP($U56,Fiber_Req!$A$2:$H$2,3))</f>
        <v/>
      </c>
      <c r="H56" s="455"/>
      <c r="I56" s="147" t="str">
        <f t="shared" si="1"/>
        <v/>
      </c>
      <c r="J56" s="148" t="str">
        <f>IF($D56="","",VLOOKUP($U56,Fiber_Req!$A$2:$H$2,4))</f>
        <v/>
      </c>
      <c r="K56" s="455"/>
      <c r="L56" s="147" t="str">
        <f t="shared" si="2"/>
        <v/>
      </c>
      <c r="M56" s="148" t="str">
        <f>IF($D56="","",VLOOKUP($U56,Fiber_Req!$A$2:$H$2,5))</f>
        <v/>
      </c>
      <c r="N56" s="149"/>
      <c r="O56" s="150"/>
      <c r="P56" s="151"/>
      <c r="Q56" s="453"/>
      <c r="R56" s="453"/>
      <c r="S56" s="453"/>
      <c r="T56" s="151"/>
      <c r="U56" s="126" t="e">
        <f>VLOOKUP($D56,RF_Req!$K$2:$L$2,2)</f>
        <v>#N/A</v>
      </c>
      <c r="Y56" s="218"/>
      <c r="Z56" s="218"/>
      <c r="AA56" s="218"/>
      <c r="AB56" s="218"/>
      <c r="AC56" s="218"/>
    </row>
    <row r="57" spans="1:29" x14ac:dyDescent="0.25">
      <c r="A57" s="125"/>
      <c r="B57" s="453"/>
      <c r="C57" s="453"/>
      <c r="D57" s="454"/>
      <c r="E57" s="455"/>
      <c r="F57" s="147" t="str">
        <f t="shared" si="0"/>
        <v/>
      </c>
      <c r="G57" s="148" t="str">
        <f>IF($D57="","",VLOOKUP($U57,Fiber_Req!$A$2:$H$2,3))</f>
        <v/>
      </c>
      <c r="H57" s="455"/>
      <c r="I57" s="147" t="str">
        <f t="shared" si="1"/>
        <v/>
      </c>
      <c r="J57" s="148" t="str">
        <f>IF($D57="","",VLOOKUP($U57,Fiber_Req!$A$2:$H$2,4))</f>
        <v/>
      </c>
      <c r="K57" s="455"/>
      <c r="L57" s="147" t="str">
        <f t="shared" si="2"/>
        <v/>
      </c>
      <c r="M57" s="148" t="str">
        <f>IF($D57="","",VLOOKUP($U57,Fiber_Req!$A$2:$H$2,5))</f>
        <v/>
      </c>
      <c r="N57" s="149"/>
      <c r="O57" s="150"/>
      <c r="P57" s="151"/>
      <c r="Q57" s="453"/>
      <c r="R57" s="453"/>
      <c r="S57" s="453"/>
      <c r="T57" s="151"/>
      <c r="U57" s="126" t="e">
        <f>VLOOKUP($D57,RF_Req!$K$2:$L$2,2)</f>
        <v>#N/A</v>
      </c>
      <c r="Y57" s="218"/>
      <c r="Z57" s="218"/>
      <c r="AA57" s="218"/>
      <c r="AB57" s="218"/>
      <c r="AC57" s="218"/>
    </row>
    <row r="58" spans="1:29" x14ac:dyDescent="0.25">
      <c r="A58" s="125"/>
      <c r="B58" s="453"/>
      <c r="C58" s="453"/>
      <c r="D58" s="454"/>
      <c r="E58" s="455"/>
      <c r="F58" s="147" t="str">
        <f t="shared" si="0"/>
        <v/>
      </c>
      <c r="G58" s="148" t="str">
        <f>IF($D58="","",VLOOKUP($U58,Fiber_Req!$A$2:$H$2,3))</f>
        <v/>
      </c>
      <c r="H58" s="455"/>
      <c r="I58" s="147" t="str">
        <f t="shared" si="1"/>
        <v/>
      </c>
      <c r="J58" s="148" t="str">
        <f>IF($D58="","",VLOOKUP($U58,Fiber_Req!$A$2:$H$2,4))</f>
        <v/>
      </c>
      <c r="K58" s="455"/>
      <c r="L58" s="147" t="str">
        <f t="shared" si="2"/>
        <v/>
      </c>
      <c r="M58" s="148" t="str">
        <f>IF($D58="","",VLOOKUP($U58,Fiber_Req!$A$2:$H$2,5))</f>
        <v/>
      </c>
      <c r="N58" s="149"/>
      <c r="O58" s="150"/>
      <c r="P58" s="151"/>
      <c r="Q58" s="453"/>
      <c r="R58" s="453"/>
      <c r="S58" s="453"/>
      <c r="T58" s="151"/>
      <c r="U58" s="126" t="e">
        <f>VLOOKUP($D58,RF_Req!$K$2:$L$2,2)</f>
        <v>#N/A</v>
      </c>
      <c r="Y58" s="218"/>
      <c r="Z58" s="218"/>
      <c r="AA58" s="218"/>
      <c r="AB58" s="218"/>
      <c r="AC58" s="218"/>
    </row>
    <row r="59" spans="1:29" x14ac:dyDescent="0.25">
      <c r="A59" s="125"/>
      <c r="B59" s="453"/>
      <c r="C59" s="453"/>
      <c r="D59" s="454"/>
      <c r="E59" s="455"/>
      <c r="F59" s="147" t="str">
        <f t="shared" si="0"/>
        <v/>
      </c>
      <c r="G59" s="148" t="str">
        <f>IF($D59="","",VLOOKUP($U59,Fiber_Req!$A$2:$H$2,3))</f>
        <v/>
      </c>
      <c r="H59" s="455"/>
      <c r="I59" s="147" t="str">
        <f t="shared" si="1"/>
        <v/>
      </c>
      <c r="J59" s="148" t="str">
        <f>IF($D59="","",VLOOKUP($U59,Fiber_Req!$A$2:$H$2,4))</f>
        <v/>
      </c>
      <c r="K59" s="455"/>
      <c r="L59" s="147" t="str">
        <f t="shared" si="2"/>
        <v/>
      </c>
      <c r="M59" s="148" t="str">
        <f>IF($D59="","",VLOOKUP($U59,Fiber_Req!$A$2:$H$2,5))</f>
        <v/>
      </c>
      <c r="N59" s="149"/>
      <c r="O59" s="150"/>
      <c r="P59" s="151"/>
      <c r="Q59" s="453"/>
      <c r="R59" s="453"/>
      <c r="S59" s="453"/>
      <c r="T59" s="151"/>
      <c r="U59" s="126" t="e">
        <f>VLOOKUP($D59,RF_Req!$K$2:$L$2,2)</f>
        <v>#N/A</v>
      </c>
      <c r="Y59" s="218"/>
      <c r="Z59" s="218"/>
      <c r="AA59" s="218"/>
      <c r="AB59" s="218"/>
      <c r="AC59" s="218"/>
    </row>
    <row r="60" spans="1:29" x14ac:dyDescent="0.25">
      <c r="A60" s="125"/>
      <c r="B60" s="453"/>
      <c r="C60" s="453"/>
      <c r="D60" s="454"/>
      <c r="E60" s="455"/>
      <c r="F60" s="147" t="str">
        <f t="shared" si="0"/>
        <v/>
      </c>
      <c r="G60" s="148" t="str">
        <f>IF($D60="","",VLOOKUP($U60,Fiber_Req!$A$2:$H$2,3))</f>
        <v/>
      </c>
      <c r="H60" s="455"/>
      <c r="I60" s="147" t="str">
        <f t="shared" si="1"/>
        <v/>
      </c>
      <c r="J60" s="148" t="str">
        <f>IF($D60="","",VLOOKUP($U60,Fiber_Req!$A$2:$H$2,4))</f>
        <v/>
      </c>
      <c r="K60" s="455"/>
      <c r="L60" s="147" t="str">
        <f t="shared" si="2"/>
        <v/>
      </c>
      <c r="M60" s="148" t="str">
        <f>IF($D60="","",VLOOKUP($U60,Fiber_Req!$A$2:$H$2,5))</f>
        <v/>
      </c>
      <c r="N60" s="149"/>
      <c r="O60" s="150"/>
      <c r="P60" s="151"/>
      <c r="Q60" s="453"/>
      <c r="R60" s="453"/>
      <c r="S60" s="453"/>
      <c r="T60" s="151"/>
      <c r="U60" s="126" t="e">
        <f>VLOOKUP($D60,RF_Req!$K$2:$L$2,2)</f>
        <v>#N/A</v>
      </c>
      <c r="Y60" s="218"/>
      <c r="Z60" s="218"/>
      <c r="AA60" s="218"/>
      <c r="AB60" s="218"/>
      <c r="AC60" s="218"/>
    </row>
    <row r="61" spans="1:29" x14ac:dyDescent="0.25">
      <c r="A61" s="125"/>
      <c r="B61" s="453"/>
      <c r="C61" s="453"/>
      <c r="D61" s="454"/>
      <c r="E61" s="455"/>
      <c r="F61" s="147" t="str">
        <f t="shared" si="0"/>
        <v/>
      </c>
      <c r="G61" s="148" t="str">
        <f>IF($D61="","",VLOOKUP($U61,Fiber_Req!$A$2:$H$2,3))</f>
        <v/>
      </c>
      <c r="H61" s="455"/>
      <c r="I61" s="147" t="str">
        <f t="shared" si="1"/>
        <v/>
      </c>
      <c r="J61" s="148" t="str">
        <f>IF($D61="","",VLOOKUP($U61,Fiber_Req!$A$2:$H$2,4))</f>
        <v/>
      </c>
      <c r="K61" s="455"/>
      <c r="L61" s="147" t="str">
        <f t="shared" si="2"/>
        <v/>
      </c>
      <c r="M61" s="148" t="str">
        <f>IF($D61="","",VLOOKUP($U61,Fiber_Req!$A$2:$H$2,5))</f>
        <v/>
      </c>
      <c r="N61" s="149"/>
      <c r="O61" s="150"/>
      <c r="P61" s="151"/>
      <c r="Q61" s="453"/>
      <c r="R61" s="453"/>
      <c r="S61" s="453"/>
      <c r="T61" s="151"/>
      <c r="U61" s="126" t="e">
        <f>VLOOKUP($D61,RF_Req!$K$2:$L$2,2)</f>
        <v>#N/A</v>
      </c>
      <c r="Y61" s="218"/>
      <c r="Z61" s="218"/>
      <c r="AA61" s="218"/>
      <c r="AB61" s="218"/>
      <c r="AC61" s="218"/>
    </row>
    <row r="62" spans="1:29" x14ac:dyDescent="0.25">
      <c r="A62" s="125"/>
      <c r="B62" s="453"/>
      <c r="C62" s="453"/>
      <c r="D62" s="454"/>
      <c r="E62" s="455"/>
      <c r="F62" s="147" t="str">
        <f t="shared" si="0"/>
        <v/>
      </c>
      <c r="G62" s="148" t="str">
        <f>IF($D62="","",VLOOKUP($U62,Fiber_Req!$A$2:$H$2,3))</f>
        <v/>
      </c>
      <c r="H62" s="455"/>
      <c r="I62" s="147" t="str">
        <f t="shared" si="1"/>
        <v/>
      </c>
      <c r="J62" s="148" t="str">
        <f>IF($D62="","",VLOOKUP($U62,Fiber_Req!$A$2:$H$2,4))</f>
        <v/>
      </c>
      <c r="K62" s="455"/>
      <c r="L62" s="147" t="str">
        <f t="shared" si="2"/>
        <v/>
      </c>
      <c r="M62" s="148" t="str">
        <f>IF($D62="","",VLOOKUP($U62,Fiber_Req!$A$2:$H$2,5))</f>
        <v/>
      </c>
      <c r="N62" s="149"/>
      <c r="O62" s="150"/>
      <c r="P62" s="151"/>
      <c r="Q62" s="453"/>
      <c r="R62" s="453"/>
      <c r="S62" s="453"/>
      <c r="T62" s="151"/>
      <c r="U62" s="126" t="e">
        <f>VLOOKUP($D62,RF_Req!$K$2:$L$2,2)</f>
        <v>#N/A</v>
      </c>
      <c r="Y62" s="218"/>
      <c r="Z62" s="218"/>
      <c r="AA62" s="218"/>
      <c r="AB62" s="218"/>
      <c r="AC62" s="218"/>
    </row>
    <row r="63" spans="1:29" x14ac:dyDescent="0.25">
      <c r="A63" s="125"/>
      <c r="B63" s="453"/>
      <c r="C63" s="453"/>
      <c r="D63" s="454"/>
      <c r="E63" s="455"/>
      <c r="F63" s="147" t="str">
        <f t="shared" si="0"/>
        <v/>
      </c>
      <c r="G63" s="148" t="str">
        <f>IF($D63="","",VLOOKUP($U63,Fiber_Req!$A$2:$H$2,3))</f>
        <v/>
      </c>
      <c r="H63" s="455"/>
      <c r="I63" s="147" t="str">
        <f t="shared" si="1"/>
        <v/>
      </c>
      <c r="J63" s="148" t="str">
        <f>IF($D63="","",VLOOKUP($U63,Fiber_Req!$A$2:$H$2,4))</f>
        <v/>
      </c>
      <c r="K63" s="455"/>
      <c r="L63" s="147" t="str">
        <f t="shared" si="2"/>
        <v/>
      </c>
      <c r="M63" s="148" t="str">
        <f>IF($D63="","",VLOOKUP($U63,Fiber_Req!$A$2:$H$2,5))</f>
        <v/>
      </c>
      <c r="N63" s="149"/>
      <c r="O63" s="150"/>
      <c r="P63" s="151"/>
      <c r="Q63" s="453"/>
      <c r="R63" s="453"/>
      <c r="S63" s="453"/>
      <c r="T63" s="151"/>
      <c r="U63" s="126" t="e">
        <f>VLOOKUP($D63,RF_Req!$K$2:$L$2,2)</f>
        <v>#N/A</v>
      </c>
      <c r="Y63" s="218"/>
      <c r="Z63" s="218"/>
      <c r="AA63" s="218"/>
      <c r="AB63" s="218"/>
      <c r="AC63" s="218"/>
    </row>
    <row r="64" spans="1:29" x14ac:dyDescent="0.25">
      <c r="A64" s="125"/>
      <c r="B64" s="453"/>
      <c r="C64" s="453"/>
      <c r="D64" s="454"/>
      <c r="E64" s="455"/>
      <c r="F64" s="147" t="str">
        <f t="shared" si="0"/>
        <v/>
      </c>
      <c r="G64" s="148" t="str">
        <f>IF($D64="","",VLOOKUP($U64,Fiber_Req!$A$2:$H$2,3))</f>
        <v/>
      </c>
      <c r="H64" s="455"/>
      <c r="I64" s="147" t="str">
        <f t="shared" si="1"/>
        <v/>
      </c>
      <c r="J64" s="148" t="str">
        <f>IF($D64="","",VLOOKUP($U64,Fiber_Req!$A$2:$H$2,4))</f>
        <v/>
      </c>
      <c r="K64" s="455"/>
      <c r="L64" s="147" t="str">
        <f t="shared" si="2"/>
        <v/>
      </c>
      <c r="M64" s="148" t="str">
        <f>IF($D64="","",VLOOKUP($U64,Fiber_Req!$A$2:$H$2,5))</f>
        <v/>
      </c>
      <c r="N64" s="149"/>
      <c r="O64" s="150"/>
      <c r="P64" s="151"/>
      <c r="Q64" s="453"/>
      <c r="R64" s="453"/>
      <c r="S64" s="453"/>
      <c r="T64" s="151"/>
      <c r="U64" s="126" t="e">
        <f>VLOOKUP($D64,RF_Req!$K$2:$L$2,2)</f>
        <v>#N/A</v>
      </c>
      <c r="Y64" s="218"/>
      <c r="Z64" s="218"/>
      <c r="AA64" s="218"/>
      <c r="AB64" s="218"/>
      <c r="AC64" s="218"/>
    </row>
    <row r="65" spans="1:29" x14ac:dyDescent="0.25">
      <c r="A65" s="125"/>
      <c r="B65" s="453"/>
      <c r="C65" s="453"/>
      <c r="D65" s="454"/>
      <c r="E65" s="455"/>
      <c r="F65" s="147" t="str">
        <f t="shared" si="0"/>
        <v/>
      </c>
      <c r="G65" s="148" t="str">
        <f>IF($D65="","",VLOOKUP($U65,Fiber_Req!$A$2:$H$2,3))</f>
        <v/>
      </c>
      <c r="H65" s="455"/>
      <c r="I65" s="147" t="str">
        <f t="shared" si="1"/>
        <v/>
      </c>
      <c r="J65" s="148" t="str">
        <f>IF($D65="","",VLOOKUP($U65,Fiber_Req!$A$2:$H$2,4))</f>
        <v/>
      </c>
      <c r="K65" s="455"/>
      <c r="L65" s="147" t="str">
        <f t="shared" si="2"/>
        <v/>
      </c>
      <c r="M65" s="148" t="str">
        <f>IF($D65="","",VLOOKUP($U65,Fiber_Req!$A$2:$H$2,5))</f>
        <v/>
      </c>
      <c r="N65" s="149"/>
      <c r="O65" s="150"/>
      <c r="P65" s="151"/>
      <c r="Q65" s="453"/>
      <c r="R65" s="453"/>
      <c r="S65" s="453"/>
      <c r="T65" s="151"/>
      <c r="U65" s="126" t="e">
        <f>VLOOKUP($D65,RF_Req!$K$2:$L$2,2)</f>
        <v>#N/A</v>
      </c>
      <c r="Y65" s="218"/>
      <c r="Z65" s="218"/>
      <c r="AA65" s="218"/>
      <c r="AB65" s="218"/>
      <c r="AC65" s="218"/>
    </row>
    <row r="66" spans="1:29" x14ac:dyDescent="0.25">
      <c r="A66" s="125"/>
      <c r="B66" s="453"/>
      <c r="C66" s="453"/>
      <c r="D66" s="454"/>
      <c r="E66" s="455"/>
      <c r="F66" s="147" t="str">
        <f t="shared" si="0"/>
        <v/>
      </c>
      <c r="G66" s="148" t="str">
        <f>IF($D66="","",VLOOKUP($U66,Fiber_Req!$A$2:$H$2,3))</f>
        <v/>
      </c>
      <c r="H66" s="455"/>
      <c r="I66" s="147" t="str">
        <f t="shared" si="1"/>
        <v/>
      </c>
      <c r="J66" s="148" t="str">
        <f>IF($D66="","",VLOOKUP($U66,Fiber_Req!$A$2:$H$2,4))</f>
        <v/>
      </c>
      <c r="K66" s="455"/>
      <c r="L66" s="147" t="str">
        <f t="shared" si="2"/>
        <v/>
      </c>
      <c r="M66" s="148" t="str">
        <f>IF($D66="","",VLOOKUP($U66,Fiber_Req!$A$2:$H$2,5))</f>
        <v/>
      </c>
      <c r="N66" s="149"/>
      <c r="O66" s="150"/>
      <c r="P66" s="151"/>
      <c r="Q66" s="453"/>
      <c r="R66" s="453"/>
      <c r="S66" s="453"/>
      <c r="T66" s="151"/>
      <c r="U66" s="126" t="e">
        <f>VLOOKUP($D66,RF_Req!$K$2:$L$2,2)</f>
        <v>#N/A</v>
      </c>
      <c r="Y66" s="218"/>
      <c r="Z66" s="218"/>
      <c r="AA66" s="218"/>
      <c r="AB66" s="218"/>
      <c r="AC66" s="218"/>
    </row>
    <row r="67" spans="1:29" x14ac:dyDescent="0.25">
      <c r="A67" s="125"/>
      <c r="B67" s="453"/>
      <c r="C67" s="453"/>
      <c r="D67" s="454"/>
      <c r="E67" s="455"/>
      <c r="F67" s="147" t="str">
        <f t="shared" si="0"/>
        <v/>
      </c>
      <c r="G67" s="148" t="str">
        <f>IF($D67="","",VLOOKUP($U67,Fiber_Req!$A$2:$H$2,3))</f>
        <v/>
      </c>
      <c r="H67" s="455"/>
      <c r="I67" s="147" t="str">
        <f t="shared" si="1"/>
        <v/>
      </c>
      <c r="J67" s="148" t="str">
        <f>IF($D67="","",VLOOKUP($U67,Fiber_Req!$A$2:$H$2,4))</f>
        <v/>
      </c>
      <c r="K67" s="455"/>
      <c r="L67" s="147" t="str">
        <f t="shared" si="2"/>
        <v/>
      </c>
      <c r="M67" s="148" t="str">
        <f>IF($D67="","",VLOOKUP($U67,Fiber_Req!$A$2:$H$2,5))</f>
        <v/>
      </c>
      <c r="N67" s="149"/>
      <c r="O67" s="150"/>
      <c r="P67" s="151"/>
      <c r="Q67" s="453"/>
      <c r="R67" s="453"/>
      <c r="S67" s="453"/>
      <c r="T67" s="151"/>
      <c r="U67" s="126" t="e">
        <f>VLOOKUP($D67,RF_Req!$K$2:$L$2,2)</f>
        <v>#N/A</v>
      </c>
      <c r="Y67" s="218"/>
      <c r="Z67" s="218"/>
      <c r="AA67" s="218"/>
      <c r="AB67" s="218"/>
      <c r="AC67" s="218"/>
    </row>
    <row r="68" spans="1:29" x14ac:dyDescent="0.25">
      <c r="A68" s="125"/>
      <c r="B68" s="453"/>
      <c r="C68" s="453"/>
      <c r="D68" s="454"/>
      <c r="E68" s="455"/>
      <c r="F68" s="147" t="str">
        <f t="shared" si="0"/>
        <v/>
      </c>
      <c r="G68" s="148" t="str">
        <f>IF($D68="","",VLOOKUP($U68,Fiber_Req!$A$2:$H$2,3))</f>
        <v/>
      </c>
      <c r="H68" s="455"/>
      <c r="I68" s="147" t="str">
        <f t="shared" si="1"/>
        <v/>
      </c>
      <c r="J68" s="148" t="str">
        <f>IF($D68="","",VLOOKUP($U68,Fiber_Req!$A$2:$H$2,4))</f>
        <v/>
      </c>
      <c r="K68" s="455"/>
      <c r="L68" s="147" t="str">
        <f t="shared" si="2"/>
        <v/>
      </c>
      <c r="M68" s="148" t="str">
        <f>IF($D68="","",VLOOKUP($U68,Fiber_Req!$A$2:$H$2,5))</f>
        <v/>
      </c>
      <c r="N68" s="149"/>
      <c r="O68" s="150"/>
      <c r="P68" s="151"/>
      <c r="Q68" s="453"/>
      <c r="R68" s="453"/>
      <c r="S68" s="453"/>
      <c r="T68" s="151"/>
      <c r="U68" s="126" t="e">
        <f>VLOOKUP($D68,RF_Req!$K$2:$L$2,2)</f>
        <v>#N/A</v>
      </c>
      <c r="Y68" s="218"/>
      <c r="Z68" s="218"/>
      <c r="AA68" s="218"/>
      <c r="AB68" s="218"/>
      <c r="AC68" s="218"/>
    </row>
    <row r="69" spans="1:29" x14ac:dyDescent="0.25">
      <c r="A69" s="125"/>
      <c r="B69" s="453"/>
      <c r="C69" s="453"/>
      <c r="D69" s="454"/>
      <c r="E69" s="455"/>
      <c r="F69" s="147" t="str">
        <f t="shared" si="0"/>
        <v/>
      </c>
      <c r="G69" s="148" t="str">
        <f>IF($D69="","",VLOOKUP($U69,Fiber_Req!$A$2:$H$2,3))</f>
        <v/>
      </c>
      <c r="H69" s="455"/>
      <c r="I69" s="147" t="str">
        <f t="shared" si="1"/>
        <v/>
      </c>
      <c r="J69" s="148" t="str">
        <f>IF($D69="","",VLOOKUP($U69,Fiber_Req!$A$2:$H$2,4))</f>
        <v/>
      </c>
      <c r="K69" s="455"/>
      <c r="L69" s="147" t="str">
        <f t="shared" si="2"/>
        <v/>
      </c>
      <c r="M69" s="148" t="str">
        <f>IF($D69="","",VLOOKUP($U69,Fiber_Req!$A$2:$H$2,5))</f>
        <v/>
      </c>
      <c r="N69" s="149"/>
      <c r="O69" s="150"/>
      <c r="P69" s="151"/>
      <c r="Q69" s="453"/>
      <c r="R69" s="453"/>
      <c r="S69" s="453"/>
      <c r="T69" s="151"/>
      <c r="U69" s="126" t="e">
        <f>VLOOKUP($D69,RF_Req!$K$2:$L$2,2)</f>
        <v>#N/A</v>
      </c>
      <c r="Y69" s="218"/>
      <c r="Z69" s="218"/>
      <c r="AA69" s="218"/>
      <c r="AB69" s="218"/>
      <c r="AC69" s="218"/>
    </row>
    <row r="70" spans="1:29" x14ac:dyDescent="0.25">
      <c r="A70" s="125"/>
      <c r="B70" s="453"/>
      <c r="C70" s="453"/>
      <c r="D70" s="454"/>
      <c r="E70" s="455"/>
      <c r="F70" s="147" t="str">
        <f t="shared" si="0"/>
        <v/>
      </c>
      <c r="G70" s="148" t="str">
        <f>IF($D70="","",VLOOKUP($U70,Fiber_Req!$A$2:$H$2,3))</f>
        <v/>
      </c>
      <c r="H70" s="455"/>
      <c r="I70" s="147" t="str">
        <f t="shared" si="1"/>
        <v/>
      </c>
      <c r="J70" s="148" t="str">
        <f>IF($D70="","",VLOOKUP($U70,Fiber_Req!$A$2:$H$2,4))</f>
        <v/>
      </c>
      <c r="K70" s="455"/>
      <c r="L70" s="147" t="str">
        <f t="shared" si="2"/>
        <v/>
      </c>
      <c r="M70" s="148" t="str">
        <f>IF($D70="","",VLOOKUP($U70,Fiber_Req!$A$2:$H$2,5))</f>
        <v/>
      </c>
      <c r="N70" s="149"/>
      <c r="O70" s="150"/>
      <c r="P70" s="151"/>
      <c r="Q70" s="453"/>
      <c r="R70" s="453"/>
      <c r="S70" s="453"/>
      <c r="T70" s="151"/>
      <c r="U70" s="126" t="e">
        <f>VLOOKUP($D70,RF_Req!$K$2:$L$2,2)</f>
        <v>#N/A</v>
      </c>
      <c r="Y70" s="218"/>
      <c r="Z70" s="218"/>
      <c r="AA70" s="218"/>
      <c r="AB70" s="218"/>
      <c r="AC70" s="218"/>
    </row>
    <row r="71" spans="1:29" x14ac:dyDescent="0.25">
      <c r="A71" s="125"/>
      <c r="B71" s="453"/>
      <c r="C71" s="453"/>
      <c r="D71" s="454"/>
      <c r="E71" s="455"/>
      <c r="F71" s="147" t="str">
        <f t="shared" si="0"/>
        <v/>
      </c>
      <c r="G71" s="148" t="str">
        <f>IF($D71="","",VLOOKUP($U71,Fiber_Req!$A$2:$H$2,3))</f>
        <v/>
      </c>
      <c r="H71" s="455"/>
      <c r="I71" s="147" t="str">
        <f t="shared" si="1"/>
        <v/>
      </c>
      <c r="J71" s="148" t="str">
        <f>IF($D71="","",VLOOKUP($U71,Fiber_Req!$A$2:$H$2,4))</f>
        <v/>
      </c>
      <c r="K71" s="455"/>
      <c r="L71" s="147" t="str">
        <f t="shared" si="2"/>
        <v/>
      </c>
      <c r="M71" s="148" t="str">
        <f>IF($D71="","",VLOOKUP($U71,Fiber_Req!$A$2:$H$2,5))</f>
        <v/>
      </c>
      <c r="N71" s="149"/>
      <c r="O71" s="150"/>
      <c r="P71" s="151"/>
      <c r="Q71" s="453"/>
      <c r="R71" s="453"/>
      <c r="S71" s="453"/>
      <c r="T71" s="151"/>
      <c r="U71" s="126" t="e">
        <f>VLOOKUP($D71,RF_Req!$K$2:$L$2,2)</f>
        <v>#N/A</v>
      </c>
      <c r="Y71" s="218"/>
      <c r="Z71" s="218"/>
      <c r="AA71" s="218"/>
      <c r="AB71" s="218"/>
      <c r="AC71" s="218"/>
    </row>
    <row r="72" spans="1:29" x14ac:dyDescent="0.25">
      <c r="A72" s="125"/>
      <c r="B72" s="453"/>
      <c r="C72" s="453"/>
      <c r="D72" s="454"/>
      <c r="E72" s="455"/>
      <c r="F72" s="147" t="str">
        <f t="shared" si="0"/>
        <v/>
      </c>
      <c r="G72" s="148" t="str">
        <f>IF($D72="","",VLOOKUP($U72,Fiber_Req!$A$2:$H$2,3))</f>
        <v/>
      </c>
      <c r="H72" s="455"/>
      <c r="I72" s="147" t="str">
        <f t="shared" si="1"/>
        <v/>
      </c>
      <c r="J72" s="148" t="str">
        <f>IF($D72="","",VLOOKUP($U72,Fiber_Req!$A$2:$H$2,4))</f>
        <v/>
      </c>
      <c r="K72" s="455"/>
      <c r="L72" s="147" t="str">
        <f t="shared" si="2"/>
        <v/>
      </c>
      <c r="M72" s="148" t="str">
        <f>IF($D72="","",VLOOKUP($U72,Fiber_Req!$A$2:$H$2,5))</f>
        <v/>
      </c>
      <c r="N72" s="149"/>
      <c r="O72" s="150"/>
      <c r="P72" s="151"/>
      <c r="Q72" s="453"/>
      <c r="R72" s="453"/>
      <c r="S72" s="453"/>
      <c r="T72" s="151"/>
      <c r="U72" s="126" t="e">
        <f>VLOOKUP($D72,RF_Req!$K$2:$L$2,2)</f>
        <v>#N/A</v>
      </c>
      <c r="Y72" s="218"/>
      <c r="Z72" s="218"/>
      <c r="AA72" s="218"/>
      <c r="AB72" s="218"/>
      <c r="AC72" s="218"/>
    </row>
    <row r="73" spans="1:29" x14ac:dyDescent="0.25">
      <c r="A73" s="125"/>
      <c r="B73" s="453"/>
      <c r="C73" s="453"/>
      <c r="D73" s="454"/>
      <c r="E73" s="455"/>
      <c r="F73" s="147" t="str">
        <f t="shared" si="0"/>
        <v/>
      </c>
      <c r="G73" s="148" t="str">
        <f>IF($D73="","",VLOOKUP($U73,Fiber_Req!$A$2:$H$2,3))</f>
        <v/>
      </c>
      <c r="H73" s="455"/>
      <c r="I73" s="147" t="str">
        <f t="shared" si="1"/>
        <v/>
      </c>
      <c r="J73" s="148" t="str">
        <f>IF($D73="","",VLOOKUP($U73,Fiber_Req!$A$2:$H$2,4))</f>
        <v/>
      </c>
      <c r="K73" s="455"/>
      <c r="L73" s="147" t="str">
        <f t="shared" si="2"/>
        <v/>
      </c>
      <c r="M73" s="148" t="str">
        <f>IF($D73="","",VLOOKUP($U73,Fiber_Req!$A$2:$H$2,5))</f>
        <v/>
      </c>
      <c r="N73" s="149"/>
      <c r="O73" s="150"/>
      <c r="P73" s="151"/>
      <c r="Q73" s="453"/>
      <c r="R73" s="453"/>
      <c r="S73" s="453"/>
      <c r="T73" s="151"/>
      <c r="U73" s="126" t="e">
        <f>VLOOKUP($D73,RF_Req!$K$2:$L$2,2)</f>
        <v>#N/A</v>
      </c>
      <c r="Y73" s="218"/>
      <c r="Z73" s="218"/>
      <c r="AA73" s="218"/>
      <c r="AB73" s="218"/>
      <c r="AC73" s="218"/>
    </row>
    <row r="74" spans="1:29" x14ac:dyDescent="0.25">
      <c r="A74" s="125"/>
      <c r="B74" s="453"/>
      <c r="C74" s="453"/>
      <c r="D74" s="454"/>
      <c r="E74" s="455"/>
      <c r="F74" s="147" t="str">
        <f t="shared" si="0"/>
        <v/>
      </c>
      <c r="G74" s="148" t="str">
        <f>IF($D74="","",VLOOKUP($U74,Fiber_Req!$A$2:$H$2,3))</f>
        <v/>
      </c>
      <c r="H74" s="455"/>
      <c r="I74" s="147" t="str">
        <f t="shared" si="1"/>
        <v/>
      </c>
      <c r="J74" s="148" t="str">
        <f>IF($D74="","",VLOOKUP($U74,Fiber_Req!$A$2:$H$2,4))</f>
        <v/>
      </c>
      <c r="K74" s="455"/>
      <c r="L74" s="147" t="str">
        <f t="shared" si="2"/>
        <v/>
      </c>
      <c r="M74" s="148" t="str">
        <f>IF($D74="","",VLOOKUP($U74,Fiber_Req!$A$2:$H$2,5))</f>
        <v/>
      </c>
      <c r="N74" s="149"/>
      <c r="O74" s="150"/>
      <c r="P74" s="151"/>
      <c r="Q74" s="453"/>
      <c r="R74" s="453"/>
      <c r="S74" s="453"/>
      <c r="T74" s="151"/>
      <c r="U74" s="126" t="e">
        <f>VLOOKUP($D74,RF_Req!$K$2:$L$2,2)</f>
        <v>#N/A</v>
      </c>
      <c r="Y74" s="218"/>
      <c r="Z74" s="218"/>
      <c r="AA74" s="218"/>
      <c r="AB74" s="218"/>
      <c r="AC74" s="218"/>
    </row>
    <row r="75" spans="1:29" x14ac:dyDescent="0.25">
      <c r="A75" s="125"/>
      <c r="B75" s="453"/>
      <c r="C75" s="453"/>
      <c r="D75" s="454"/>
      <c r="E75" s="455"/>
      <c r="F75" s="147" t="str">
        <f t="shared" si="0"/>
        <v/>
      </c>
      <c r="G75" s="148" t="str">
        <f>IF($D75="","",VLOOKUP($U75,Fiber_Req!$A$2:$H$2,3))</f>
        <v/>
      </c>
      <c r="H75" s="455"/>
      <c r="I75" s="147" t="str">
        <f t="shared" si="1"/>
        <v/>
      </c>
      <c r="J75" s="148" t="str">
        <f>IF($D75="","",VLOOKUP($U75,Fiber_Req!$A$2:$H$2,4))</f>
        <v/>
      </c>
      <c r="K75" s="455"/>
      <c r="L75" s="147" t="str">
        <f t="shared" si="2"/>
        <v/>
      </c>
      <c r="M75" s="148" t="str">
        <f>IF($D75="","",VLOOKUP($U75,Fiber_Req!$A$2:$H$2,5))</f>
        <v/>
      </c>
      <c r="N75" s="149"/>
      <c r="O75" s="150"/>
      <c r="P75" s="151"/>
      <c r="Q75" s="453"/>
      <c r="R75" s="453"/>
      <c r="S75" s="453"/>
      <c r="T75" s="151"/>
      <c r="U75" s="126" t="e">
        <f>VLOOKUP($D75,RF_Req!$K$2:$L$2,2)</f>
        <v>#N/A</v>
      </c>
      <c r="Y75" s="218"/>
      <c r="Z75" s="218"/>
      <c r="AA75" s="218"/>
      <c r="AB75" s="218"/>
      <c r="AC75" s="218"/>
    </row>
    <row r="76" spans="1:29" x14ac:dyDescent="0.25">
      <c r="A76" s="125"/>
      <c r="B76" s="453"/>
      <c r="C76" s="453"/>
      <c r="D76" s="454"/>
      <c r="E76" s="455"/>
      <c r="F76" s="147" t="str">
        <f t="shared" si="0"/>
        <v/>
      </c>
      <c r="G76" s="148" t="str">
        <f>IF($D76="","",VLOOKUP($U76,Fiber_Req!$A$2:$H$2,3))</f>
        <v/>
      </c>
      <c r="H76" s="455"/>
      <c r="I76" s="147" t="str">
        <f t="shared" si="1"/>
        <v/>
      </c>
      <c r="J76" s="148" t="str">
        <f>IF($D76="","",VLOOKUP($U76,Fiber_Req!$A$2:$H$2,4))</f>
        <v/>
      </c>
      <c r="K76" s="455"/>
      <c r="L76" s="147" t="str">
        <f t="shared" si="2"/>
        <v/>
      </c>
      <c r="M76" s="148" t="str">
        <f>IF($D76="","",VLOOKUP($U76,Fiber_Req!$A$2:$H$2,5))</f>
        <v/>
      </c>
      <c r="N76" s="149"/>
      <c r="O76" s="150"/>
      <c r="P76" s="151"/>
      <c r="Q76" s="453"/>
      <c r="R76" s="453"/>
      <c r="S76" s="453"/>
      <c r="T76" s="151"/>
      <c r="U76" s="126" t="e">
        <f>VLOOKUP($D76,RF_Req!$K$2:$L$2,2)</f>
        <v>#N/A</v>
      </c>
      <c r="Y76" s="218"/>
      <c r="Z76" s="218"/>
      <c r="AA76" s="218"/>
      <c r="AB76" s="218"/>
      <c r="AC76" s="218"/>
    </row>
    <row r="77" spans="1:29" x14ac:dyDescent="0.25">
      <c r="A77" s="125"/>
      <c r="B77" s="453"/>
      <c r="C77" s="453"/>
      <c r="D77" s="454"/>
      <c r="E77" s="455"/>
      <c r="F77" s="147" t="str">
        <f t="shared" si="0"/>
        <v/>
      </c>
      <c r="G77" s="148" t="str">
        <f>IF($D77="","",VLOOKUP($U77,Fiber_Req!$A$2:$H$2,3))</f>
        <v/>
      </c>
      <c r="H77" s="455"/>
      <c r="I77" s="147" t="str">
        <f t="shared" si="1"/>
        <v/>
      </c>
      <c r="J77" s="148" t="str">
        <f>IF($D77="","",VLOOKUP($U77,Fiber_Req!$A$2:$H$2,4))</f>
        <v/>
      </c>
      <c r="K77" s="455"/>
      <c r="L77" s="147" t="str">
        <f t="shared" si="2"/>
        <v/>
      </c>
      <c r="M77" s="148" t="str">
        <f>IF($D77="","",VLOOKUP($U77,Fiber_Req!$A$2:$H$2,5))</f>
        <v/>
      </c>
      <c r="N77" s="149"/>
      <c r="O77" s="150"/>
      <c r="P77" s="151"/>
      <c r="Q77" s="453"/>
      <c r="R77" s="453"/>
      <c r="S77" s="453"/>
      <c r="T77" s="151"/>
      <c r="U77" s="126" t="e">
        <f>VLOOKUP($D77,RF_Req!$K$2:$L$2,2)</f>
        <v>#N/A</v>
      </c>
      <c r="Y77" s="218"/>
      <c r="Z77" s="218"/>
      <c r="AA77" s="218"/>
      <c r="AB77" s="218"/>
      <c r="AC77" s="218"/>
    </row>
    <row r="78" spans="1:29" x14ac:dyDescent="0.25">
      <c r="A78" s="125"/>
      <c r="B78" s="453"/>
      <c r="C78" s="453"/>
      <c r="D78" s="454"/>
      <c r="E78" s="455"/>
      <c r="F78" s="147" t="str">
        <f t="shared" ref="F78:F141" si="3">IF(OR($D78="",$Q78="",$G78=""),"",$Q78*$G78)</f>
        <v/>
      </c>
      <c r="G78" s="148" t="str">
        <f>IF($D78="","",VLOOKUP($U78,Fiber_Req!$A$2:$H$2,3))</f>
        <v/>
      </c>
      <c r="H78" s="455"/>
      <c r="I78" s="147" t="str">
        <f t="shared" ref="I78:I141" si="4">IF(OR($D78="",$R78="",$J78=""),"",$R78*$J78)</f>
        <v/>
      </c>
      <c r="J78" s="148" t="str">
        <f>IF($D78="","",VLOOKUP($U78,Fiber_Req!$A$2:$H$2,4))</f>
        <v/>
      </c>
      <c r="K78" s="455"/>
      <c r="L78" s="147" t="str">
        <f t="shared" ref="L78:L141" si="5">IF(OR($D78="",$S78="",$M78=""),"",$S78*$M78)</f>
        <v/>
      </c>
      <c r="M78" s="148" t="str">
        <f>IF($D78="","",VLOOKUP($U78,Fiber_Req!$A$2:$H$2,5))</f>
        <v/>
      </c>
      <c r="N78" s="149"/>
      <c r="O78" s="150"/>
      <c r="P78" s="151"/>
      <c r="Q78" s="453"/>
      <c r="R78" s="453"/>
      <c r="S78" s="453"/>
      <c r="T78" s="151"/>
      <c r="U78" s="126" t="e">
        <f>VLOOKUP($D78,RF_Req!$K$2:$L$2,2)</f>
        <v>#N/A</v>
      </c>
      <c r="Y78" s="218"/>
      <c r="Z78" s="218"/>
      <c r="AA78" s="218"/>
      <c r="AB78" s="218"/>
      <c r="AC78" s="218"/>
    </row>
    <row r="79" spans="1:29" x14ac:dyDescent="0.25">
      <c r="A79" s="125"/>
      <c r="B79" s="453"/>
      <c r="C79" s="453"/>
      <c r="D79" s="454"/>
      <c r="E79" s="455"/>
      <c r="F79" s="147" t="str">
        <f t="shared" si="3"/>
        <v/>
      </c>
      <c r="G79" s="148" t="str">
        <f>IF($D79="","",VLOOKUP($U79,Fiber_Req!$A$2:$H$2,3))</f>
        <v/>
      </c>
      <c r="H79" s="455"/>
      <c r="I79" s="147" t="str">
        <f t="shared" si="4"/>
        <v/>
      </c>
      <c r="J79" s="148" t="str">
        <f>IF($D79="","",VLOOKUP($U79,Fiber_Req!$A$2:$H$2,4))</f>
        <v/>
      </c>
      <c r="K79" s="455"/>
      <c r="L79" s="147" t="str">
        <f t="shared" si="5"/>
        <v/>
      </c>
      <c r="M79" s="148" t="str">
        <f>IF($D79="","",VLOOKUP($U79,Fiber_Req!$A$2:$H$2,5))</f>
        <v/>
      </c>
      <c r="N79" s="149"/>
      <c r="O79" s="150"/>
      <c r="P79" s="151"/>
      <c r="Q79" s="453"/>
      <c r="R79" s="453"/>
      <c r="S79" s="453"/>
      <c r="T79" s="151"/>
      <c r="U79" s="126" t="e">
        <f>VLOOKUP($D79,RF_Req!$K$2:$L$2,2)</f>
        <v>#N/A</v>
      </c>
      <c r="Y79" s="218"/>
      <c r="Z79" s="218"/>
      <c r="AA79" s="218"/>
      <c r="AB79" s="218"/>
      <c r="AC79" s="218"/>
    </row>
    <row r="80" spans="1:29" x14ac:dyDescent="0.25">
      <c r="A80" s="125"/>
      <c r="B80" s="453"/>
      <c r="C80" s="453"/>
      <c r="D80" s="454"/>
      <c r="E80" s="455"/>
      <c r="F80" s="147" t="str">
        <f t="shared" si="3"/>
        <v/>
      </c>
      <c r="G80" s="148" t="str">
        <f>IF($D80="","",VLOOKUP($U80,Fiber_Req!$A$2:$H$2,3))</f>
        <v/>
      </c>
      <c r="H80" s="455"/>
      <c r="I80" s="147" t="str">
        <f t="shared" si="4"/>
        <v/>
      </c>
      <c r="J80" s="148" t="str">
        <f>IF($D80="","",VLOOKUP($U80,Fiber_Req!$A$2:$H$2,4))</f>
        <v/>
      </c>
      <c r="K80" s="455"/>
      <c r="L80" s="147" t="str">
        <f t="shared" si="5"/>
        <v/>
      </c>
      <c r="M80" s="148" t="str">
        <f>IF($D80="","",VLOOKUP($U80,Fiber_Req!$A$2:$H$2,5))</f>
        <v/>
      </c>
      <c r="N80" s="149"/>
      <c r="O80" s="150"/>
      <c r="P80" s="151"/>
      <c r="Q80" s="453"/>
      <c r="R80" s="453"/>
      <c r="S80" s="453"/>
      <c r="T80" s="151"/>
      <c r="U80" s="126" t="e">
        <f>VLOOKUP($D80,RF_Req!$K$2:$L$2,2)</f>
        <v>#N/A</v>
      </c>
      <c r="Y80" s="218"/>
      <c r="Z80" s="218"/>
      <c r="AA80" s="218"/>
      <c r="AB80" s="218"/>
      <c r="AC80" s="218"/>
    </row>
    <row r="81" spans="1:29" x14ac:dyDescent="0.25">
      <c r="A81" s="125"/>
      <c r="B81" s="453"/>
      <c r="C81" s="453"/>
      <c r="D81" s="454"/>
      <c r="E81" s="455"/>
      <c r="F81" s="147" t="str">
        <f t="shared" si="3"/>
        <v/>
      </c>
      <c r="G81" s="148" t="str">
        <f>IF($D81="","",VLOOKUP($U81,Fiber_Req!$A$2:$H$2,3))</f>
        <v/>
      </c>
      <c r="H81" s="455"/>
      <c r="I81" s="147" t="str">
        <f t="shared" si="4"/>
        <v/>
      </c>
      <c r="J81" s="148" t="str">
        <f>IF($D81="","",VLOOKUP($U81,Fiber_Req!$A$2:$H$2,4))</f>
        <v/>
      </c>
      <c r="K81" s="455"/>
      <c r="L81" s="147" t="str">
        <f t="shared" si="5"/>
        <v/>
      </c>
      <c r="M81" s="148" t="str">
        <f>IF($D81="","",VLOOKUP($U81,Fiber_Req!$A$2:$H$2,5))</f>
        <v/>
      </c>
      <c r="N81" s="149"/>
      <c r="O81" s="150"/>
      <c r="P81" s="151"/>
      <c r="Q81" s="453"/>
      <c r="R81" s="453"/>
      <c r="S81" s="453"/>
      <c r="T81" s="151"/>
      <c r="U81" s="126" t="e">
        <f>VLOOKUP($D81,RF_Req!$K$2:$L$2,2)</f>
        <v>#N/A</v>
      </c>
      <c r="Y81" s="218"/>
      <c r="Z81" s="218"/>
      <c r="AA81" s="218"/>
      <c r="AB81" s="218"/>
      <c r="AC81" s="218"/>
    </row>
    <row r="82" spans="1:29" x14ac:dyDescent="0.25">
      <c r="A82" s="125"/>
      <c r="B82" s="453"/>
      <c r="C82" s="453"/>
      <c r="D82" s="454"/>
      <c r="E82" s="455"/>
      <c r="F82" s="147" t="str">
        <f t="shared" si="3"/>
        <v/>
      </c>
      <c r="G82" s="148" t="str">
        <f>IF($D82="","",VLOOKUP($U82,Fiber_Req!$A$2:$H$2,3))</f>
        <v/>
      </c>
      <c r="H82" s="455"/>
      <c r="I82" s="147" t="str">
        <f t="shared" si="4"/>
        <v/>
      </c>
      <c r="J82" s="148" t="str">
        <f>IF($D82="","",VLOOKUP($U82,Fiber_Req!$A$2:$H$2,4))</f>
        <v/>
      </c>
      <c r="K82" s="455"/>
      <c r="L82" s="147" t="str">
        <f t="shared" si="5"/>
        <v/>
      </c>
      <c r="M82" s="148" t="str">
        <f>IF($D82="","",VLOOKUP($U82,Fiber_Req!$A$2:$H$2,5))</f>
        <v/>
      </c>
      <c r="N82" s="149"/>
      <c r="O82" s="150"/>
      <c r="P82" s="151"/>
      <c r="Q82" s="453"/>
      <c r="R82" s="453"/>
      <c r="S82" s="453"/>
      <c r="T82" s="151"/>
      <c r="U82" s="126" t="e">
        <f>VLOOKUP($D82,RF_Req!$K$2:$L$2,2)</f>
        <v>#N/A</v>
      </c>
      <c r="Y82" s="218"/>
      <c r="Z82" s="218"/>
      <c r="AA82" s="218"/>
      <c r="AB82" s="218"/>
      <c r="AC82" s="218"/>
    </row>
    <row r="83" spans="1:29" x14ac:dyDescent="0.25">
      <c r="A83" s="125"/>
      <c r="B83" s="453"/>
      <c r="C83" s="453"/>
      <c r="D83" s="454"/>
      <c r="E83" s="455"/>
      <c r="F83" s="147" t="str">
        <f t="shared" si="3"/>
        <v/>
      </c>
      <c r="G83" s="148" t="str">
        <f>IF($D83="","",VLOOKUP($U83,Fiber_Req!$A$2:$H$2,3))</f>
        <v/>
      </c>
      <c r="H83" s="455"/>
      <c r="I83" s="147" t="str">
        <f t="shared" si="4"/>
        <v/>
      </c>
      <c r="J83" s="148" t="str">
        <f>IF($D83="","",VLOOKUP($U83,Fiber_Req!$A$2:$H$2,4))</f>
        <v/>
      </c>
      <c r="K83" s="455"/>
      <c r="L83" s="147" t="str">
        <f t="shared" si="5"/>
        <v/>
      </c>
      <c r="M83" s="148" t="str">
        <f>IF($D83="","",VLOOKUP($U83,Fiber_Req!$A$2:$H$2,5))</f>
        <v/>
      </c>
      <c r="N83" s="149"/>
      <c r="O83" s="150"/>
      <c r="P83" s="151"/>
      <c r="Q83" s="453"/>
      <c r="R83" s="453"/>
      <c r="S83" s="453"/>
      <c r="T83" s="151"/>
      <c r="U83" s="126" t="e">
        <f>VLOOKUP($D83,RF_Req!$K$2:$L$2,2)</f>
        <v>#N/A</v>
      </c>
      <c r="Y83" s="218"/>
      <c r="Z83" s="218"/>
      <c r="AA83" s="218"/>
      <c r="AB83" s="218"/>
      <c r="AC83" s="218"/>
    </row>
    <row r="84" spans="1:29" x14ac:dyDescent="0.25">
      <c r="A84" s="125"/>
      <c r="B84" s="453"/>
      <c r="C84" s="453"/>
      <c r="D84" s="454"/>
      <c r="E84" s="455"/>
      <c r="F84" s="147" t="str">
        <f t="shared" si="3"/>
        <v/>
      </c>
      <c r="G84" s="148" t="str">
        <f>IF($D84="","",VLOOKUP($U84,Fiber_Req!$A$2:$H$2,3))</f>
        <v/>
      </c>
      <c r="H84" s="455"/>
      <c r="I84" s="147" t="str">
        <f t="shared" si="4"/>
        <v/>
      </c>
      <c r="J84" s="148" t="str">
        <f>IF($D84="","",VLOOKUP($U84,Fiber_Req!$A$2:$H$2,4))</f>
        <v/>
      </c>
      <c r="K84" s="455"/>
      <c r="L84" s="147" t="str">
        <f t="shared" si="5"/>
        <v/>
      </c>
      <c r="M84" s="148" t="str">
        <f>IF($D84="","",VLOOKUP($U84,Fiber_Req!$A$2:$H$2,5))</f>
        <v/>
      </c>
      <c r="N84" s="149"/>
      <c r="O84" s="150"/>
      <c r="P84" s="151"/>
      <c r="Q84" s="453"/>
      <c r="R84" s="453"/>
      <c r="S84" s="453"/>
      <c r="T84" s="151"/>
      <c r="U84" s="126" t="e">
        <f>VLOOKUP($D84,RF_Req!$K$2:$L$2,2)</f>
        <v>#N/A</v>
      </c>
      <c r="Y84" s="218"/>
      <c r="Z84" s="218"/>
      <c r="AA84" s="218"/>
      <c r="AB84" s="218"/>
      <c r="AC84" s="218"/>
    </row>
    <row r="85" spans="1:29" x14ac:dyDescent="0.25">
      <c r="A85" s="125"/>
      <c r="B85" s="453"/>
      <c r="C85" s="453"/>
      <c r="D85" s="454"/>
      <c r="E85" s="455"/>
      <c r="F85" s="147" t="str">
        <f t="shared" si="3"/>
        <v/>
      </c>
      <c r="G85" s="148" t="str">
        <f>IF($D85="","",VLOOKUP($U85,Fiber_Req!$A$2:$H$2,3))</f>
        <v/>
      </c>
      <c r="H85" s="455"/>
      <c r="I85" s="147" t="str">
        <f t="shared" si="4"/>
        <v/>
      </c>
      <c r="J85" s="148" t="str">
        <f>IF($D85="","",VLOOKUP($U85,Fiber_Req!$A$2:$H$2,4))</f>
        <v/>
      </c>
      <c r="K85" s="455"/>
      <c r="L85" s="147" t="str">
        <f t="shared" si="5"/>
        <v/>
      </c>
      <c r="M85" s="148" t="str">
        <f>IF($D85="","",VLOOKUP($U85,Fiber_Req!$A$2:$H$2,5))</f>
        <v/>
      </c>
      <c r="N85" s="149"/>
      <c r="O85" s="150"/>
      <c r="P85" s="151"/>
      <c r="Q85" s="453"/>
      <c r="R85" s="453"/>
      <c r="S85" s="453"/>
      <c r="T85" s="151"/>
      <c r="U85" s="126" t="e">
        <f>VLOOKUP($D85,RF_Req!$K$2:$L$2,2)</f>
        <v>#N/A</v>
      </c>
      <c r="Y85" s="218"/>
      <c r="Z85" s="218"/>
      <c r="AA85" s="218"/>
      <c r="AB85" s="218"/>
      <c r="AC85" s="218"/>
    </row>
    <row r="86" spans="1:29" x14ac:dyDescent="0.25">
      <c r="A86" s="125"/>
      <c r="B86" s="453"/>
      <c r="C86" s="453"/>
      <c r="D86" s="454"/>
      <c r="E86" s="455"/>
      <c r="F86" s="147" t="str">
        <f t="shared" si="3"/>
        <v/>
      </c>
      <c r="G86" s="148" t="str">
        <f>IF($D86="","",VLOOKUP($U86,Fiber_Req!$A$2:$H$2,3))</f>
        <v/>
      </c>
      <c r="H86" s="455"/>
      <c r="I86" s="147" t="str">
        <f t="shared" si="4"/>
        <v/>
      </c>
      <c r="J86" s="148" t="str">
        <f>IF($D86="","",VLOOKUP($U86,Fiber_Req!$A$2:$H$2,4))</f>
        <v/>
      </c>
      <c r="K86" s="455"/>
      <c r="L86" s="147" t="str">
        <f t="shared" si="5"/>
        <v/>
      </c>
      <c r="M86" s="148" t="str">
        <f>IF($D86="","",VLOOKUP($U86,Fiber_Req!$A$2:$H$2,5))</f>
        <v/>
      </c>
      <c r="N86" s="149"/>
      <c r="O86" s="150"/>
      <c r="P86" s="151"/>
      <c r="Q86" s="453"/>
      <c r="R86" s="453"/>
      <c r="S86" s="453"/>
      <c r="T86" s="151"/>
      <c r="U86" s="126" t="e">
        <f>VLOOKUP($D86,RF_Req!$K$2:$L$2,2)</f>
        <v>#N/A</v>
      </c>
      <c r="Y86" s="218"/>
      <c r="Z86" s="218"/>
      <c r="AA86" s="218"/>
      <c r="AB86" s="218"/>
      <c r="AC86" s="218"/>
    </row>
    <row r="87" spans="1:29" x14ac:dyDescent="0.25">
      <c r="A87" s="125"/>
      <c r="B87" s="453"/>
      <c r="C87" s="453"/>
      <c r="D87" s="454"/>
      <c r="E87" s="455"/>
      <c r="F87" s="147" t="str">
        <f t="shared" si="3"/>
        <v/>
      </c>
      <c r="G87" s="148" t="str">
        <f>IF($D87="","",VLOOKUP($U87,Fiber_Req!$A$2:$H$2,3))</f>
        <v/>
      </c>
      <c r="H87" s="455"/>
      <c r="I87" s="147" t="str">
        <f t="shared" si="4"/>
        <v/>
      </c>
      <c r="J87" s="148" t="str">
        <f>IF($D87="","",VLOOKUP($U87,Fiber_Req!$A$2:$H$2,4))</f>
        <v/>
      </c>
      <c r="K87" s="455"/>
      <c r="L87" s="147" t="str">
        <f t="shared" si="5"/>
        <v/>
      </c>
      <c r="M87" s="148" t="str">
        <f>IF($D87="","",VLOOKUP($U87,Fiber_Req!$A$2:$H$2,5))</f>
        <v/>
      </c>
      <c r="N87" s="149"/>
      <c r="O87" s="150"/>
      <c r="P87" s="151"/>
      <c r="Q87" s="453"/>
      <c r="R87" s="453"/>
      <c r="S87" s="453"/>
      <c r="T87" s="151"/>
      <c r="U87" s="126" t="e">
        <f>VLOOKUP($D87,RF_Req!$K$2:$L$2,2)</f>
        <v>#N/A</v>
      </c>
      <c r="Y87" s="218"/>
      <c r="Z87" s="218"/>
      <c r="AA87" s="218"/>
      <c r="AB87" s="218"/>
      <c r="AC87" s="218"/>
    </row>
    <row r="88" spans="1:29" x14ac:dyDescent="0.25">
      <c r="A88" s="125"/>
      <c r="B88" s="453"/>
      <c r="C88" s="453"/>
      <c r="D88" s="454"/>
      <c r="E88" s="455"/>
      <c r="F88" s="147" t="str">
        <f t="shared" si="3"/>
        <v/>
      </c>
      <c r="G88" s="148" t="str">
        <f>IF($D88="","",VLOOKUP($U88,Fiber_Req!$A$2:$H$2,3))</f>
        <v/>
      </c>
      <c r="H88" s="455"/>
      <c r="I88" s="147" t="str">
        <f t="shared" si="4"/>
        <v/>
      </c>
      <c r="J88" s="148" t="str">
        <f>IF($D88="","",VLOOKUP($U88,Fiber_Req!$A$2:$H$2,4))</f>
        <v/>
      </c>
      <c r="K88" s="455"/>
      <c r="L88" s="147" t="str">
        <f t="shared" si="5"/>
        <v/>
      </c>
      <c r="M88" s="148" t="str">
        <f>IF($D88="","",VLOOKUP($U88,Fiber_Req!$A$2:$H$2,5))</f>
        <v/>
      </c>
      <c r="N88" s="149"/>
      <c r="O88" s="150"/>
      <c r="P88" s="151"/>
      <c r="Q88" s="453"/>
      <c r="R88" s="453"/>
      <c r="S88" s="453"/>
      <c r="T88" s="151"/>
      <c r="U88" s="126" t="e">
        <f>VLOOKUP($D88,RF_Req!$K$2:$L$2,2)</f>
        <v>#N/A</v>
      </c>
      <c r="Y88" s="218"/>
      <c r="Z88" s="218"/>
      <c r="AA88" s="218"/>
      <c r="AB88" s="218"/>
      <c r="AC88" s="218"/>
    </row>
    <row r="89" spans="1:29" x14ac:dyDescent="0.25">
      <c r="A89" s="125"/>
      <c r="B89" s="453"/>
      <c r="C89" s="453"/>
      <c r="D89" s="454"/>
      <c r="E89" s="455"/>
      <c r="F89" s="147" t="str">
        <f t="shared" si="3"/>
        <v/>
      </c>
      <c r="G89" s="148" t="str">
        <f>IF($D89="","",VLOOKUP($U89,Fiber_Req!$A$2:$H$2,3))</f>
        <v/>
      </c>
      <c r="H89" s="455"/>
      <c r="I89" s="147" t="str">
        <f t="shared" si="4"/>
        <v/>
      </c>
      <c r="J89" s="148" t="str">
        <f>IF($D89="","",VLOOKUP($U89,Fiber_Req!$A$2:$H$2,4))</f>
        <v/>
      </c>
      <c r="K89" s="455"/>
      <c r="L89" s="147" t="str">
        <f t="shared" si="5"/>
        <v/>
      </c>
      <c r="M89" s="148" t="str">
        <f>IF($D89="","",VLOOKUP($U89,Fiber_Req!$A$2:$H$2,5))</f>
        <v/>
      </c>
      <c r="N89" s="149"/>
      <c r="O89" s="150"/>
      <c r="P89" s="151"/>
      <c r="Q89" s="453"/>
      <c r="R89" s="453"/>
      <c r="S89" s="453"/>
      <c r="T89" s="151"/>
      <c r="U89" s="126" t="e">
        <f>VLOOKUP($D89,RF_Req!$K$2:$L$2,2)</f>
        <v>#N/A</v>
      </c>
      <c r="Y89" s="218"/>
      <c r="Z89" s="218"/>
      <c r="AA89" s="218"/>
      <c r="AB89" s="218"/>
      <c r="AC89" s="218"/>
    </row>
    <row r="90" spans="1:29" x14ac:dyDescent="0.25">
      <c r="A90" s="125"/>
      <c r="B90" s="453"/>
      <c r="C90" s="453"/>
      <c r="D90" s="454"/>
      <c r="E90" s="455"/>
      <c r="F90" s="147" t="str">
        <f t="shared" si="3"/>
        <v/>
      </c>
      <c r="G90" s="148" t="str">
        <f>IF($D90="","",VLOOKUP($U90,Fiber_Req!$A$2:$H$2,3))</f>
        <v/>
      </c>
      <c r="H90" s="455"/>
      <c r="I90" s="147" t="str">
        <f t="shared" si="4"/>
        <v/>
      </c>
      <c r="J90" s="148" t="str">
        <f>IF($D90="","",VLOOKUP($U90,Fiber_Req!$A$2:$H$2,4))</f>
        <v/>
      </c>
      <c r="K90" s="455"/>
      <c r="L90" s="147" t="str">
        <f t="shared" si="5"/>
        <v/>
      </c>
      <c r="M90" s="148" t="str">
        <f>IF($D90="","",VLOOKUP($U90,Fiber_Req!$A$2:$H$2,5))</f>
        <v/>
      </c>
      <c r="N90" s="149"/>
      <c r="O90" s="150"/>
      <c r="P90" s="151"/>
      <c r="Q90" s="453"/>
      <c r="R90" s="453"/>
      <c r="S90" s="453"/>
      <c r="T90" s="151"/>
      <c r="U90" s="126" t="e">
        <f>VLOOKUP($D90,RF_Req!$K$2:$L$2,2)</f>
        <v>#N/A</v>
      </c>
      <c r="Y90" s="218"/>
      <c r="Z90" s="218"/>
      <c r="AA90" s="218"/>
      <c r="AB90" s="218"/>
      <c r="AC90" s="218"/>
    </row>
    <row r="91" spans="1:29" x14ac:dyDescent="0.25">
      <c r="A91" s="125"/>
      <c r="B91" s="453"/>
      <c r="C91" s="453"/>
      <c r="D91" s="454"/>
      <c r="E91" s="455"/>
      <c r="F91" s="147" t="str">
        <f t="shared" si="3"/>
        <v/>
      </c>
      <c r="G91" s="148" t="str">
        <f>IF($D91="","",VLOOKUP($U91,Fiber_Req!$A$2:$H$2,3))</f>
        <v/>
      </c>
      <c r="H91" s="455"/>
      <c r="I91" s="147" t="str">
        <f t="shared" si="4"/>
        <v/>
      </c>
      <c r="J91" s="148" t="str">
        <f>IF($D91="","",VLOOKUP($U91,Fiber_Req!$A$2:$H$2,4))</f>
        <v/>
      </c>
      <c r="K91" s="455"/>
      <c r="L91" s="147" t="str">
        <f t="shared" si="5"/>
        <v/>
      </c>
      <c r="M91" s="148" t="str">
        <f>IF($D91="","",VLOOKUP($U91,Fiber_Req!$A$2:$H$2,5))</f>
        <v/>
      </c>
      <c r="N91" s="149"/>
      <c r="O91" s="150"/>
      <c r="P91" s="151"/>
      <c r="Q91" s="453"/>
      <c r="R91" s="453"/>
      <c r="S91" s="453"/>
      <c r="T91" s="151"/>
      <c r="U91" s="126" t="e">
        <f>VLOOKUP($D91,RF_Req!$K$2:$L$2,2)</f>
        <v>#N/A</v>
      </c>
      <c r="Y91" s="218"/>
      <c r="Z91" s="218"/>
      <c r="AA91" s="218"/>
      <c r="AB91" s="218"/>
      <c r="AC91" s="218"/>
    </row>
    <row r="92" spans="1:29" x14ac:dyDescent="0.25">
      <c r="A92" s="125"/>
      <c r="B92" s="453"/>
      <c r="C92" s="453"/>
      <c r="D92" s="454"/>
      <c r="E92" s="455"/>
      <c r="F92" s="147" t="str">
        <f t="shared" si="3"/>
        <v/>
      </c>
      <c r="G92" s="148" t="str">
        <f>IF($D92="","",VLOOKUP($U92,Fiber_Req!$A$2:$H$2,3))</f>
        <v/>
      </c>
      <c r="H92" s="455"/>
      <c r="I92" s="147" t="str">
        <f t="shared" si="4"/>
        <v/>
      </c>
      <c r="J92" s="148" t="str">
        <f>IF($D92="","",VLOOKUP($U92,Fiber_Req!$A$2:$H$2,4))</f>
        <v/>
      </c>
      <c r="K92" s="455"/>
      <c r="L92" s="147" t="str">
        <f t="shared" si="5"/>
        <v/>
      </c>
      <c r="M92" s="148" t="str">
        <f>IF($D92="","",VLOOKUP($U92,Fiber_Req!$A$2:$H$2,5))</f>
        <v/>
      </c>
      <c r="N92" s="149"/>
      <c r="O92" s="150"/>
      <c r="P92" s="151"/>
      <c r="Q92" s="453"/>
      <c r="R92" s="453"/>
      <c r="S92" s="453"/>
      <c r="T92" s="151"/>
      <c r="U92" s="126" t="e">
        <f>VLOOKUP($D92,RF_Req!$K$2:$L$2,2)</f>
        <v>#N/A</v>
      </c>
      <c r="Y92" s="218"/>
      <c r="Z92" s="218"/>
      <c r="AA92" s="218"/>
      <c r="AB92" s="218"/>
      <c r="AC92" s="218"/>
    </row>
    <row r="93" spans="1:29" x14ac:dyDescent="0.25">
      <c r="A93" s="125"/>
      <c r="B93" s="453"/>
      <c r="C93" s="453"/>
      <c r="D93" s="454"/>
      <c r="E93" s="455"/>
      <c r="F93" s="147" t="str">
        <f t="shared" si="3"/>
        <v/>
      </c>
      <c r="G93" s="148" t="str">
        <f>IF($D93="","",VLOOKUP($U93,Fiber_Req!$A$2:$H$2,3))</f>
        <v/>
      </c>
      <c r="H93" s="455"/>
      <c r="I93" s="147" t="str">
        <f t="shared" si="4"/>
        <v/>
      </c>
      <c r="J93" s="148" t="str">
        <f>IF($D93="","",VLOOKUP($U93,Fiber_Req!$A$2:$H$2,4))</f>
        <v/>
      </c>
      <c r="K93" s="455"/>
      <c r="L93" s="147" t="str">
        <f t="shared" si="5"/>
        <v/>
      </c>
      <c r="M93" s="148" t="str">
        <f>IF($D93="","",VLOOKUP($U93,Fiber_Req!$A$2:$H$2,5))</f>
        <v/>
      </c>
      <c r="N93" s="149"/>
      <c r="O93" s="150"/>
      <c r="P93" s="151"/>
      <c r="Q93" s="453"/>
      <c r="R93" s="453"/>
      <c r="S93" s="453"/>
      <c r="T93" s="151"/>
      <c r="U93" s="126" t="e">
        <f>VLOOKUP($D93,RF_Req!$K$2:$L$2,2)</f>
        <v>#N/A</v>
      </c>
      <c r="Y93" s="218"/>
      <c r="Z93" s="218"/>
      <c r="AA93" s="218"/>
      <c r="AB93" s="218"/>
      <c r="AC93" s="218"/>
    </row>
    <row r="94" spans="1:29" x14ac:dyDescent="0.25">
      <c r="A94" s="125"/>
      <c r="B94" s="453"/>
      <c r="C94" s="453"/>
      <c r="D94" s="454"/>
      <c r="E94" s="455"/>
      <c r="F94" s="147" t="str">
        <f t="shared" si="3"/>
        <v/>
      </c>
      <c r="G94" s="148" t="str">
        <f>IF($D94="","",VLOOKUP($U94,Fiber_Req!$A$2:$H$2,3))</f>
        <v/>
      </c>
      <c r="H94" s="455"/>
      <c r="I94" s="147" t="str">
        <f t="shared" si="4"/>
        <v/>
      </c>
      <c r="J94" s="148" t="str">
        <f>IF($D94="","",VLOOKUP($U94,Fiber_Req!$A$2:$H$2,4))</f>
        <v/>
      </c>
      <c r="K94" s="455"/>
      <c r="L94" s="147" t="str">
        <f t="shared" si="5"/>
        <v/>
      </c>
      <c r="M94" s="148" t="str">
        <f>IF($D94="","",VLOOKUP($U94,Fiber_Req!$A$2:$H$2,5))</f>
        <v/>
      </c>
      <c r="N94" s="149"/>
      <c r="O94" s="150"/>
      <c r="P94" s="151"/>
      <c r="Q94" s="453"/>
      <c r="R94" s="453"/>
      <c r="S94" s="453"/>
      <c r="T94" s="151"/>
      <c r="U94" s="126" t="e">
        <f>VLOOKUP($D94,RF_Req!$K$2:$L$2,2)</f>
        <v>#N/A</v>
      </c>
      <c r="Y94" s="218"/>
      <c r="Z94" s="218"/>
      <c r="AA94" s="218"/>
      <c r="AB94" s="218"/>
      <c r="AC94" s="218"/>
    </row>
    <row r="95" spans="1:29" x14ac:dyDescent="0.25">
      <c r="A95" s="125"/>
      <c r="B95" s="453"/>
      <c r="C95" s="453"/>
      <c r="D95" s="454"/>
      <c r="E95" s="455"/>
      <c r="F95" s="147" t="str">
        <f t="shared" si="3"/>
        <v/>
      </c>
      <c r="G95" s="148" t="str">
        <f>IF($D95="","",VLOOKUP($U95,Fiber_Req!$A$2:$H$2,3))</f>
        <v/>
      </c>
      <c r="H95" s="455"/>
      <c r="I95" s="147" t="str">
        <f t="shared" si="4"/>
        <v/>
      </c>
      <c r="J95" s="148" t="str">
        <f>IF($D95="","",VLOOKUP($U95,Fiber_Req!$A$2:$H$2,4))</f>
        <v/>
      </c>
      <c r="K95" s="455"/>
      <c r="L95" s="147" t="str">
        <f t="shared" si="5"/>
        <v/>
      </c>
      <c r="M95" s="148" t="str">
        <f>IF($D95="","",VLOOKUP($U95,Fiber_Req!$A$2:$H$2,5))</f>
        <v/>
      </c>
      <c r="N95" s="149"/>
      <c r="O95" s="150"/>
      <c r="P95" s="151"/>
      <c r="Q95" s="453"/>
      <c r="R95" s="453"/>
      <c r="S95" s="453"/>
      <c r="T95" s="151"/>
      <c r="U95" s="126" t="e">
        <f>VLOOKUP($D95,RF_Req!$K$2:$L$2,2)</f>
        <v>#N/A</v>
      </c>
      <c r="Y95" s="218"/>
      <c r="Z95" s="218"/>
      <c r="AA95" s="218"/>
      <c r="AB95" s="218"/>
      <c r="AC95" s="218"/>
    </row>
    <row r="96" spans="1:29" x14ac:dyDescent="0.25">
      <c r="A96" s="125"/>
      <c r="B96" s="453"/>
      <c r="C96" s="453"/>
      <c r="D96" s="454"/>
      <c r="E96" s="455"/>
      <c r="F96" s="147" t="str">
        <f t="shared" si="3"/>
        <v/>
      </c>
      <c r="G96" s="148" t="str">
        <f>IF($D96="","",VLOOKUP($U96,Fiber_Req!$A$2:$H$2,3))</f>
        <v/>
      </c>
      <c r="H96" s="455"/>
      <c r="I96" s="147" t="str">
        <f t="shared" si="4"/>
        <v/>
      </c>
      <c r="J96" s="148" t="str">
        <f>IF($D96="","",VLOOKUP($U96,Fiber_Req!$A$2:$H$2,4))</f>
        <v/>
      </c>
      <c r="K96" s="455"/>
      <c r="L96" s="147" t="str">
        <f t="shared" si="5"/>
        <v/>
      </c>
      <c r="M96" s="148" t="str">
        <f>IF($D96="","",VLOOKUP($U96,Fiber_Req!$A$2:$H$2,5))</f>
        <v/>
      </c>
      <c r="N96" s="149"/>
      <c r="O96" s="150"/>
      <c r="P96" s="151"/>
      <c r="Q96" s="453"/>
      <c r="R96" s="453"/>
      <c r="S96" s="453"/>
      <c r="T96" s="151"/>
      <c r="U96" s="126" t="e">
        <f>VLOOKUP($D96,RF_Req!$K$2:$L$2,2)</f>
        <v>#N/A</v>
      </c>
      <c r="Y96" s="218"/>
      <c r="Z96" s="218"/>
      <c r="AA96" s="218"/>
      <c r="AB96" s="218"/>
      <c r="AC96" s="218"/>
    </row>
    <row r="97" spans="1:29" x14ac:dyDescent="0.25">
      <c r="A97" s="125"/>
      <c r="B97" s="453"/>
      <c r="C97" s="453"/>
      <c r="D97" s="454"/>
      <c r="E97" s="455"/>
      <c r="F97" s="147" t="str">
        <f t="shared" si="3"/>
        <v/>
      </c>
      <c r="G97" s="148" t="str">
        <f>IF($D97="","",VLOOKUP($U97,Fiber_Req!$A$2:$H$2,3))</f>
        <v/>
      </c>
      <c r="H97" s="455"/>
      <c r="I97" s="147" t="str">
        <f t="shared" si="4"/>
        <v/>
      </c>
      <c r="J97" s="148" t="str">
        <f>IF($D97="","",VLOOKUP($U97,Fiber_Req!$A$2:$H$2,4))</f>
        <v/>
      </c>
      <c r="K97" s="455"/>
      <c r="L97" s="147" t="str">
        <f t="shared" si="5"/>
        <v/>
      </c>
      <c r="M97" s="148" t="str">
        <f>IF($D97="","",VLOOKUP($U97,Fiber_Req!$A$2:$H$2,5))</f>
        <v/>
      </c>
      <c r="N97" s="149"/>
      <c r="O97" s="150"/>
      <c r="P97" s="151"/>
      <c r="Q97" s="453"/>
      <c r="R97" s="453"/>
      <c r="S97" s="453"/>
      <c r="T97" s="151"/>
      <c r="U97" s="126" t="e">
        <f>VLOOKUP($D97,RF_Req!$K$2:$L$2,2)</f>
        <v>#N/A</v>
      </c>
      <c r="Y97" s="218"/>
      <c r="Z97" s="218"/>
      <c r="AA97" s="218"/>
      <c r="AB97" s="218"/>
      <c r="AC97" s="218"/>
    </row>
    <row r="98" spans="1:29" x14ac:dyDescent="0.25">
      <c r="A98" s="125"/>
      <c r="B98" s="453"/>
      <c r="C98" s="453"/>
      <c r="D98" s="454"/>
      <c r="E98" s="455"/>
      <c r="F98" s="147" t="str">
        <f t="shared" si="3"/>
        <v/>
      </c>
      <c r="G98" s="148" t="str">
        <f>IF($D98="","",VLOOKUP($U98,Fiber_Req!$A$2:$H$2,3))</f>
        <v/>
      </c>
      <c r="H98" s="455"/>
      <c r="I98" s="147" t="str">
        <f t="shared" si="4"/>
        <v/>
      </c>
      <c r="J98" s="148" t="str">
        <f>IF($D98="","",VLOOKUP($U98,Fiber_Req!$A$2:$H$2,4))</f>
        <v/>
      </c>
      <c r="K98" s="455"/>
      <c r="L98" s="147" t="str">
        <f t="shared" si="5"/>
        <v/>
      </c>
      <c r="M98" s="148" t="str">
        <f>IF($D98="","",VLOOKUP($U98,Fiber_Req!$A$2:$H$2,5))</f>
        <v/>
      </c>
      <c r="N98" s="149"/>
      <c r="O98" s="150"/>
      <c r="P98" s="151"/>
      <c r="Q98" s="453"/>
      <c r="R98" s="453"/>
      <c r="S98" s="453"/>
      <c r="T98" s="151"/>
      <c r="U98" s="126" t="e">
        <f>VLOOKUP($D98,RF_Req!$K$2:$L$2,2)</f>
        <v>#N/A</v>
      </c>
      <c r="Y98" s="218"/>
      <c r="Z98" s="218"/>
      <c r="AA98" s="218"/>
      <c r="AB98" s="218"/>
      <c r="AC98" s="218"/>
    </row>
    <row r="99" spans="1:29" x14ac:dyDescent="0.25">
      <c r="A99" s="125"/>
      <c r="B99" s="453"/>
      <c r="C99" s="453"/>
      <c r="D99" s="454"/>
      <c r="E99" s="455"/>
      <c r="F99" s="147" t="str">
        <f t="shared" si="3"/>
        <v/>
      </c>
      <c r="G99" s="148" t="str">
        <f>IF($D99="","",VLOOKUP($U99,Fiber_Req!$A$2:$H$2,3))</f>
        <v/>
      </c>
      <c r="H99" s="455"/>
      <c r="I99" s="147" t="str">
        <f t="shared" si="4"/>
        <v/>
      </c>
      <c r="J99" s="148" t="str">
        <f>IF($D99="","",VLOOKUP($U99,Fiber_Req!$A$2:$H$2,4))</f>
        <v/>
      </c>
      <c r="K99" s="455"/>
      <c r="L99" s="147" t="str">
        <f t="shared" si="5"/>
        <v/>
      </c>
      <c r="M99" s="148" t="str">
        <f>IF($D99="","",VLOOKUP($U99,Fiber_Req!$A$2:$H$2,5))</f>
        <v/>
      </c>
      <c r="N99" s="149"/>
      <c r="O99" s="150"/>
      <c r="P99" s="151"/>
      <c r="Q99" s="453"/>
      <c r="R99" s="453"/>
      <c r="S99" s="453"/>
      <c r="T99" s="151"/>
      <c r="U99" s="126" t="e">
        <f>VLOOKUP($D99,RF_Req!$K$2:$L$2,2)</f>
        <v>#N/A</v>
      </c>
      <c r="Y99" s="218"/>
      <c r="Z99" s="218"/>
      <c r="AA99" s="218"/>
      <c r="AB99" s="218"/>
      <c r="AC99" s="218"/>
    </row>
    <row r="100" spans="1:29" x14ac:dyDescent="0.25">
      <c r="A100" s="125"/>
      <c r="B100" s="453"/>
      <c r="C100" s="453"/>
      <c r="D100" s="454"/>
      <c r="E100" s="455"/>
      <c r="F100" s="147" t="str">
        <f t="shared" si="3"/>
        <v/>
      </c>
      <c r="G100" s="148" t="str">
        <f>IF($D100="","",VLOOKUP($U100,Fiber_Req!$A$2:$H$2,3))</f>
        <v/>
      </c>
      <c r="H100" s="455"/>
      <c r="I100" s="147" t="str">
        <f t="shared" si="4"/>
        <v/>
      </c>
      <c r="J100" s="148" t="str">
        <f>IF($D100="","",VLOOKUP($U100,Fiber_Req!$A$2:$H$2,4))</f>
        <v/>
      </c>
      <c r="K100" s="455"/>
      <c r="L100" s="147" t="str">
        <f t="shared" si="5"/>
        <v/>
      </c>
      <c r="M100" s="148" t="str">
        <f>IF($D100="","",VLOOKUP($U100,Fiber_Req!$A$2:$H$2,5))</f>
        <v/>
      </c>
      <c r="N100" s="149"/>
      <c r="O100" s="150"/>
      <c r="P100" s="151"/>
      <c r="Q100" s="453"/>
      <c r="R100" s="453"/>
      <c r="S100" s="453"/>
      <c r="T100" s="151"/>
      <c r="U100" s="126" t="e">
        <f>VLOOKUP($D100,RF_Req!$K$2:$L$2,2)</f>
        <v>#N/A</v>
      </c>
      <c r="Y100" s="218"/>
      <c r="Z100" s="218"/>
      <c r="AA100" s="218"/>
      <c r="AB100" s="218"/>
      <c r="AC100" s="218"/>
    </row>
    <row r="101" spans="1:29" x14ac:dyDescent="0.25">
      <c r="A101" s="125"/>
      <c r="B101" s="453"/>
      <c r="C101" s="453"/>
      <c r="D101" s="454"/>
      <c r="E101" s="455"/>
      <c r="F101" s="147" t="str">
        <f t="shared" si="3"/>
        <v/>
      </c>
      <c r="G101" s="148" t="str">
        <f>IF($D101="","",VLOOKUP($U101,Fiber_Req!$A$2:$H$2,3))</f>
        <v/>
      </c>
      <c r="H101" s="455"/>
      <c r="I101" s="147" t="str">
        <f t="shared" si="4"/>
        <v/>
      </c>
      <c r="J101" s="148" t="str">
        <f>IF($D101="","",VLOOKUP($U101,Fiber_Req!$A$2:$H$2,4))</f>
        <v/>
      </c>
      <c r="K101" s="455"/>
      <c r="L101" s="147" t="str">
        <f t="shared" si="5"/>
        <v/>
      </c>
      <c r="M101" s="148" t="str">
        <f>IF($D101="","",VLOOKUP($U101,Fiber_Req!$A$2:$H$2,5))</f>
        <v/>
      </c>
      <c r="N101" s="149"/>
      <c r="O101" s="150"/>
      <c r="P101" s="151"/>
      <c r="Q101" s="453"/>
      <c r="R101" s="453"/>
      <c r="S101" s="453"/>
      <c r="T101" s="151"/>
      <c r="U101" s="126" t="e">
        <f>VLOOKUP($D101,RF_Req!$K$2:$L$2,2)</f>
        <v>#N/A</v>
      </c>
      <c r="Y101" s="218"/>
      <c r="Z101" s="218"/>
      <c r="AA101" s="218"/>
      <c r="AB101" s="218"/>
      <c r="AC101" s="218"/>
    </row>
    <row r="102" spans="1:29" x14ac:dyDescent="0.25">
      <c r="A102" s="125"/>
      <c r="B102" s="453"/>
      <c r="C102" s="453"/>
      <c r="D102" s="454"/>
      <c r="E102" s="455"/>
      <c r="F102" s="147" t="str">
        <f t="shared" si="3"/>
        <v/>
      </c>
      <c r="G102" s="148" t="str">
        <f>IF($D102="","",VLOOKUP($U102,Fiber_Req!$A$2:$H$2,3))</f>
        <v/>
      </c>
      <c r="H102" s="455"/>
      <c r="I102" s="147" t="str">
        <f t="shared" si="4"/>
        <v/>
      </c>
      <c r="J102" s="148" t="str">
        <f>IF($D102="","",VLOOKUP($U102,Fiber_Req!$A$2:$H$2,4))</f>
        <v/>
      </c>
      <c r="K102" s="455"/>
      <c r="L102" s="147" t="str">
        <f t="shared" si="5"/>
        <v/>
      </c>
      <c r="M102" s="148" t="str">
        <f>IF($D102="","",VLOOKUP($U102,Fiber_Req!$A$2:$H$2,5))</f>
        <v/>
      </c>
      <c r="N102" s="149"/>
      <c r="O102" s="150"/>
      <c r="P102" s="151"/>
      <c r="Q102" s="453"/>
      <c r="R102" s="453"/>
      <c r="S102" s="453"/>
      <c r="T102" s="151"/>
      <c r="U102" s="126" t="e">
        <f>VLOOKUP($D102,RF_Req!$K$2:$L$2,2)</f>
        <v>#N/A</v>
      </c>
      <c r="Y102" s="218"/>
      <c r="Z102" s="218"/>
      <c r="AA102" s="218"/>
      <c r="AB102" s="218"/>
      <c r="AC102" s="218"/>
    </row>
    <row r="103" spans="1:29" x14ac:dyDescent="0.25">
      <c r="A103" s="125"/>
      <c r="B103" s="453"/>
      <c r="C103" s="453"/>
      <c r="D103" s="454"/>
      <c r="E103" s="455"/>
      <c r="F103" s="147" t="str">
        <f t="shared" si="3"/>
        <v/>
      </c>
      <c r="G103" s="148" t="str">
        <f>IF($D103="","",VLOOKUP($U103,Fiber_Req!$A$2:$H$2,3))</f>
        <v/>
      </c>
      <c r="H103" s="455"/>
      <c r="I103" s="147" t="str">
        <f t="shared" si="4"/>
        <v/>
      </c>
      <c r="J103" s="148" t="str">
        <f>IF($D103="","",VLOOKUP($U103,Fiber_Req!$A$2:$H$2,4))</f>
        <v/>
      </c>
      <c r="K103" s="455"/>
      <c r="L103" s="147" t="str">
        <f t="shared" si="5"/>
        <v/>
      </c>
      <c r="M103" s="148" t="str">
        <f>IF($D103="","",VLOOKUP($U103,Fiber_Req!$A$2:$H$2,5))</f>
        <v/>
      </c>
      <c r="N103" s="149"/>
      <c r="O103" s="150"/>
      <c r="P103" s="151"/>
      <c r="Q103" s="453"/>
      <c r="R103" s="453"/>
      <c r="S103" s="453"/>
      <c r="T103" s="151"/>
      <c r="U103" s="126" t="e">
        <f>VLOOKUP($D103,RF_Req!$K$2:$L$2,2)</f>
        <v>#N/A</v>
      </c>
      <c r="Y103" s="218"/>
      <c r="Z103" s="218"/>
      <c r="AA103" s="218"/>
      <c r="AB103" s="218"/>
      <c r="AC103" s="218"/>
    </row>
    <row r="104" spans="1:29" x14ac:dyDescent="0.25">
      <c r="A104" s="125"/>
      <c r="B104" s="453"/>
      <c r="C104" s="453"/>
      <c r="D104" s="454"/>
      <c r="E104" s="455"/>
      <c r="F104" s="147" t="str">
        <f t="shared" si="3"/>
        <v/>
      </c>
      <c r="G104" s="148" t="str">
        <f>IF($D104="","",VLOOKUP($U104,Fiber_Req!$A$2:$H$2,3))</f>
        <v/>
      </c>
      <c r="H104" s="455"/>
      <c r="I104" s="147" t="str">
        <f t="shared" si="4"/>
        <v/>
      </c>
      <c r="J104" s="148" t="str">
        <f>IF($D104="","",VLOOKUP($U104,Fiber_Req!$A$2:$H$2,4))</f>
        <v/>
      </c>
      <c r="K104" s="455"/>
      <c r="L104" s="147" t="str">
        <f t="shared" si="5"/>
        <v/>
      </c>
      <c r="M104" s="148" t="str">
        <f>IF($D104="","",VLOOKUP($U104,Fiber_Req!$A$2:$H$2,5))</f>
        <v/>
      </c>
      <c r="N104" s="149"/>
      <c r="O104" s="150"/>
      <c r="P104" s="151"/>
      <c r="Q104" s="453"/>
      <c r="R104" s="453"/>
      <c r="S104" s="453"/>
      <c r="T104" s="151"/>
      <c r="U104" s="126" t="e">
        <f>VLOOKUP($D104,RF_Req!$K$2:$L$2,2)</f>
        <v>#N/A</v>
      </c>
      <c r="Y104" s="218"/>
      <c r="Z104" s="218"/>
      <c r="AA104" s="218"/>
      <c r="AB104" s="218"/>
      <c r="AC104" s="218"/>
    </row>
    <row r="105" spans="1:29" x14ac:dyDescent="0.25">
      <c r="A105" s="125"/>
      <c r="B105" s="453"/>
      <c r="C105" s="453"/>
      <c r="D105" s="454"/>
      <c r="E105" s="455"/>
      <c r="F105" s="147" t="str">
        <f t="shared" si="3"/>
        <v/>
      </c>
      <c r="G105" s="148" t="str">
        <f>IF($D105="","",VLOOKUP($U105,Fiber_Req!$A$2:$H$2,3))</f>
        <v/>
      </c>
      <c r="H105" s="455"/>
      <c r="I105" s="147" t="str">
        <f t="shared" si="4"/>
        <v/>
      </c>
      <c r="J105" s="148" t="str">
        <f>IF($D105="","",VLOOKUP($U105,Fiber_Req!$A$2:$H$2,4))</f>
        <v/>
      </c>
      <c r="K105" s="455"/>
      <c r="L105" s="147" t="str">
        <f t="shared" si="5"/>
        <v/>
      </c>
      <c r="M105" s="148" t="str">
        <f>IF($D105="","",VLOOKUP($U105,Fiber_Req!$A$2:$H$2,5))</f>
        <v/>
      </c>
      <c r="N105" s="149"/>
      <c r="O105" s="150"/>
      <c r="P105" s="151"/>
      <c r="Q105" s="453"/>
      <c r="R105" s="453"/>
      <c r="S105" s="453"/>
      <c r="T105" s="151"/>
      <c r="U105" s="126" t="e">
        <f>VLOOKUP($D105,RF_Req!$K$2:$L$2,2)</f>
        <v>#N/A</v>
      </c>
      <c r="Y105" s="218"/>
      <c r="Z105" s="218"/>
      <c r="AA105" s="218"/>
      <c r="AB105" s="218"/>
      <c r="AC105" s="218"/>
    </row>
    <row r="106" spans="1:29" x14ac:dyDescent="0.25">
      <c r="A106" s="125"/>
      <c r="B106" s="453"/>
      <c r="C106" s="453"/>
      <c r="D106" s="454"/>
      <c r="E106" s="455"/>
      <c r="F106" s="147" t="str">
        <f t="shared" si="3"/>
        <v/>
      </c>
      <c r="G106" s="148" t="str">
        <f>IF($D106="","",VLOOKUP($U106,Fiber_Req!$A$2:$H$2,3))</f>
        <v/>
      </c>
      <c r="H106" s="455"/>
      <c r="I106" s="147" t="str">
        <f t="shared" si="4"/>
        <v/>
      </c>
      <c r="J106" s="148" t="str">
        <f>IF($D106="","",VLOOKUP($U106,Fiber_Req!$A$2:$H$2,4))</f>
        <v/>
      </c>
      <c r="K106" s="455"/>
      <c r="L106" s="147" t="str">
        <f t="shared" si="5"/>
        <v/>
      </c>
      <c r="M106" s="148" t="str">
        <f>IF($D106="","",VLOOKUP($U106,Fiber_Req!$A$2:$H$2,5))</f>
        <v/>
      </c>
      <c r="N106" s="149"/>
      <c r="O106" s="150"/>
      <c r="P106" s="151"/>
      <c r="Q106" s="453"/>
      <c r="R106" s="453"/>
      <c r="S106" s="453"/>
      <c r="T106" s="151"/>
      <c r="U106" s="126" t="e">
        <f>VLOOKUP($D106,RF_Req!$K$2:$L$2,2)</f>
        <v>#N/A</v>
      </c>
      <c r="Y106" s="218"/>
      <c r="Z106" s="218"/>
      <c r="AA106" s="218"/>
      <c r="AB106" s="218"/>
      <c r="AC106" s="218"/>
    </row>
    <row r="107" spans="1:29" x14ac:dyDescent="0.25">
      <c r="A107" s="125"/>
      <c r="B107" s="453"/>
      <c r="C107" s="453"/>
      <c r="D107" s="454"/>
      <c r="E107" s="455"/>
      <c r="F107" s="147" t="str">
        <f t="shared" si="3"/>
        <v/>
      </c>
      <c r="G107" s="148" t="str">
        <f>IF($D107="","",VLOOKUP($U107,Fiber_Req!$A$2:$H$2,3))</f>
        <v/>
      </c>
      <c r="H107" s="455"/>
      <c r="I107" s="147" t="str">
        <f t="shared" si="4"/>
        <v/>
      </c>
      <c r="J107" s="148" t="str">
        <f>IF($D107="","",VLOOKUP($U107,Fiber_Req!$A$2:$H$2,4))</f>
        <v/>
      </c>
      <c r="K107" s="455"/>
      <c r="L107" s="147" t="str">
        <f t="shared" si="5"/>
        <v/>
      </c>
      <c r="M107" s="148" t="str">
        <f>IF($D107="","",VLOOKUP($U107,Fiber_Req!$A$2:$H$2,5))</f>
        <v/>
      </c>
      <c r="N107" s="149"/>
      <c r="O107" s="150"/>
      <c r="P107" s="151"/>
      <c r="Q107" s="453"/>
      <c r="R107" s="453"/>
      <c r="S107" s="453"/>
      <c r="T107" s="151"/>
      <c r="U107" s="126" t="e">
        <f>VLOOKUP($D107,RF_Req!$K$2:$L$2,2)</f>
        <v>#N/A</v>
      </c>
      <c r="Y107" s="218"/>
      <c r="Z107" s="218"/>
      <c r="AA107" s="218"/>
      <c r="AB107" s="218"/>
      <c r="AC107" s="218"/>
    </row>
    <row r="108" spans="1:29" x14ac:dyDescent="0.25">
      <c r="A108" s="125"/>
      <c r="B108" s="453"/>
      <c r="C108" s="453"/>
      <c r="D108" s="454"/>
      <c r="E108" s="455"/>
      <c r="F108" s="147" t="str">
        <f t="shared" si="3"/>
        <v/>
      </c>
      <c r="G108" s="148" t="str">
        <f>IF($D108="","",VLOOKUP($U108,Fiber_Req!$A$2:$H$2,3))</f>
        <v/>
      </c>
      <c r="H108" s="455"/>
      <c r="I108" s="147" t="str">
        <f t="shared" si="4"/>
        <v/>
      </c>
      <c r="J108" s="148" t="str">
        <f>IF($D108="","",VLOOKUP($U108,Fiber_Req!$A$2:$H$2,4))</f>
        <v/>
      </c>
      <c r="K108" s="455"/>
      <c r="L108" s="147" t="str">
        <f t="shared" si="5"/>
        <v/>
      </c>
      <c r="M108" s="148" t="str">
        <f>IF($D108="","",VLOOKUP($U108,Fiber_Req!$A$2:$H$2,5))</f>
        <v/>
      </c>
      <c r="N108" s="149"/>
      <c r="O108" s="150"/>
      <c r="P108" s="151"/>
      <c r="Q108" s="453"/>
      <c r="R108" s="453"/>
      <c r="S108" s="453"/>
      <c r="T108" s="151"/>
      <c r="U108" s="126" t="e">
        <f>VLOOKUP($D108,RF_Req!$K$2:$L$2,2)</f>
        <v>#N/A</v>
      </c>
      <c r="Y108" s="218"/>
      <c r="Z108" s="218"/>
      <c r="AA108" s="218"/>
      <c r="AB108" s="218"/>
      <c r="AC108" s="218"/>
    </row>
    <row r="109" spans="1:29" x14ac:dyDescent="0.25">
      <c r="A109" s="125"/>
      <c r="B109" s="453"/>
      <c r="C109" s="453"/>
      <c r="D109" s="454"/>
      <c r="E109" s="455"/>
      <c r="F109" s="147" t="str">
        <f t="shared" si="3"/>
        <v/>
      </c>
      <c r="G109" s="148" t="str">
        <f>IF($D109="","",VLOOKUP($U109,Fiber_Req!$A$2:$H$2,3))</f>
        <v/>
      </c>
      <c r="H109" s="455"/>
      <c r="I109" s="147" t="str">
        <f t="shared" si="4"/>
        <v/>
      </c>
      <c r="J109" s="148" t="str">
        <f>IF($D109="","",VLOOKUP($U109,Fiber_Req!$A$2:$H$2,4))</f>
        <v/>
      </c>
      <c r="K109" s="455"/>
      <c r="L109" s="147" t="str">
        <f t="shared" si="5"/>
        <v/>
      </c>
      <c r="M109" s="148" t="str">
        <f>IF($D109="","",VLOOKUP($U109,Fiber_Req!$A$2:$H$2,5))</f>
        <v/>
      </c>
      <c r="N109" s="149"/>
      <c r="O109" s="150"/>
      <c r="P109" s="151"/>
      <c r="Q109" s="453"/>
      <c r="R109" s="453"/>
      <c r="S109" s="453"/>
      <c r="T109" s="151"/>
      <c r="U109" s="126" t="e">
        <f>VLOOKUP($D109,RF_Req!$K$2:$L$2,2)</f>
        <v>#N/A</v>
      </c>
      <c r="Y109" s="218"/>
      <c r="Z109" s="218"/>
      <c r="AA109" s="218"/>
      <c r="AB109" s="218"/>
      <c r="AC109" s="218"/>
    </row>
    <row r="110" spans="1:29" x14ac:dyDescent="0.25">
      <c r="A110" s="125"/>
      <c r="B110" s="453"/>
      <c r="C110" s="453"/>
      <c r="D110" s="454"/>
      <c r="E110" s="455"/>
      <c r="F110" s="147" t="str">
        <f t="shared" si="3"/>
        <v/>
      </c>
      <c r="G110" s="148" t="str">
        <f>IF($D110="","",VLOOKUP($U110,Fiber_Req!$A$2:$H$2,3))</f>
        <v/>
      </c>
      <c r="H110" s="455"/>
      <c r="I110" s="147" t="str">
        <f t="shared" si="4"/>
        <v/>
      </c>
      <c r="J110" s="148" t="str">
        <f>IF($D110="","",VLOOKUP($U110,Fiber_Req!$A$2:$H$2,4))</f>
        <v/>
      </c>
      <c r="K110" s="455"/>
      <c r="L110" s="147" t="str">
        <f t="shared" si="5"/>
        <v/>
      </c>
      <c r="M110" s="148" t="str">
        <f>IF($D110="","",VLOOKUP($U110,Fiber_Req!$A$2:$H$2,5))</f>
        <v/>
      </c>
      <c r="N110" s="149"/>
      <c r="O110" s="150"/>
      <c r="P110" s="151"/>
      <c r="Q110" s="453"/>
      <c r="R110" s="453"/>
      <c r="S110" s="453"/>
      <c r="T110" s="151"/>
      <c r="U110" s="126" t="e">
        <f>VLOOKUP($D110,RF_Req!$K$2:$L$2,2)</f>
        <v>#N/A</v>
      </c>
      <c r="Y110" s="218"/>
      <c r="Z110" s="218"/>
      <c r="AA110" s="218"/>
      <c r="AB110" s="218"/>
      <c r="AC110" s="218"/>
    </row>
    <row r="111" spans="1:29" x14ac:dyDescent="0.25">
      <c r="A111" s="125"/>
      <c r="B111" s="453"/>
      <c r="C111" s="453"/>
      <c r="D111" s="454"/>
      <c r="E111" s="455"/>
      <c r="F111" s="147" t="str">
        <f t="shared" si="3"/>
        <v/>
      </c>
      <c r="G111" s="148" t="str">
        <f>IF($D111="","",VLOOKUP($U111,Fiber_Req!$A$2:$H$2,3))</f>
        <v/>
      </c>
      <c r="H111" s="455"/>
      <c r="I111" s="147" t="str">
        <f t="shared" si="4"/>
        <v/>
      </c>
      <c r="J111" s="148" t="str">
        <f>IF($D111="","",VLOOKUP($U111,Fiber_Req!$A$2:$H$2,4))</f>
        <v/>
      </c>
      <c r="K111" s="455"/>
      <c r="L111" s="147" t="str">
        <f t="shared" si="5"/>
        <v/>
      </c>
      <c r="M111" s="148" t="str">
        <f>IF($D111="","",VLOOKUP($U111,Fiber_Req!$A$2:$H$2,5))</f>
        <v/>
      </c>
      <c r="N111" s="149"/>
      <c r="O111" s="150"/>
      <c r="P111" s="151"/>
      <c r="Q111" s="453"/>
      <c r="R111" s="453"/>
      <c r="S111" s="453"/>
      <c r="T111" s="151"/>
      <c r="U111" s="126" t="e">
        <f>VLOOKUP($D111,RF_Req!$K$2:$L$2,2)</f>
        <v>#N/A</v>
      </c>
      <c r="Y111" s="218"/>
      <c r="Z111" s="218"/>
      <c r="AA111" s="218"/>
      <c r="AB111" s="218"/>
      <c r="AC111" s="218"/>
    </row>
    <row r="112" spans="1:29" x14ac:dyDescent="0.25">
      <c r="A112" s="125"/>
      <c r="B112" s="453"/>
      <c r="C112" s="453"/>
      <c r="D112" s="454"/>
      <c r="E112" s="455"/>
      <c r="F112" s="147" t="str">
        <f t="shared" si="3"/>
        <v/>
      </c>
      <c r="G112" s="148" t="str">
        <f>IF($D112="","",VLOOKUP($U112,Fiber_Req!$A$2:$H$2,3))</f>
        <v/>
      </c>
      <c r="H112" s="455"/>
      <c r="I112" s="147" t="str">
        <f t="shared" si="4"/>
        <v/>
      </c>
      <c r="J112" s="148" t="str">
        <f>IF($D112="","",VLOOKUP($U112,Fiber_Req!$A$2:$H$2,4))</f>
        <v/>
      </c>
      <c r="K112" s="455"/>
      <c r="L112" s="147" t="str">
        <f t="shared" si="5"/>
        <v/>
      </c>
      <c r="M112" s="148" t="str">
        <f>IF($D112="","",VLOOKUP($U112,Fiber_Req!$A$2:$H$2,5))</f>
        <v/>
      </c>
      <c r="N112" s="149"/>
      <c r="O112" s="150"/>
      <c r="P112" s="151"/>
      <c r="Q112" s="453"/>
      <c r="R112" s="453"/>
      <c r="S112" s="453"/>
      <c r="T112" s="151"/>
      <c r="U112" s="126" t="e">
        <f>VLOOKUP($D112,RF_Req!$K$2:$L$2,2)</f>
        <v>#N/A</v>
      </c>
      <c r="Y112" s="218"/>
      <c r="Z112" s="218"/>
      <c r="AA112" s="218"/>
      <c r="AB112" s="218"/>
      <c r="AC112" s="218"/>
    </row>
    <row r="113" spans="1:29" x14ac:dyDescent="0.25">
      <c r="A113" s="125"/>
      <c r="B113" s="453"/>
      <c r="C113" s="453"/>
      <c r="D113" s="454"/>
      <c r="E113" s="455"/>
      <c r="F113" s="147" t="str">
        <f t="shared" si="3"/>
        <v/>
      </c>
      <c r="G113" s="148" t="str">
        <f>IF($D113="","",VLOOKUP($U113,Fiber_Req!$A$2:$H$2,3))</f>
        <v/>
      </c>
      <c r="H113" s="455"/>
      <c r="I113" s="147" t="str">
        <f t="shared" si="4"/>
        <v/>
      </c>
      <c r="J113" s="148" t="str">
        <f>IF($D113="","",VLOOKUP($U113,Fiber_Req!$A$2:$H$2,4))</f>
        <v/>
      </c>
      <c r="K113" s="455"/>
      <c r="L113" s="147" t="str">
        <f t="shared" si="5"/>
        <v/>
      </c>
      <c r="M113" s="148" t="str">
        <f>IF($D113="","",VLOOKUP($U113,Fiber_Req!$A$2:$H$2,5))</f>
        <v/>
      </c>
      <c r="N113" s="149"/>
      <c r="O113" s="150"/>
      <c r="P113" s="151"/>
      <c r="Q113" s="453"/>
      <c r="R113" s="453"/>
      <c r="S113" s="453"/>
      <c r="T113" s="151"/>
      <c r="U113" s="126" t="e">
        <f>VLOOKUP($D113,RF_Req!$K$2:$L$2,2)</f>
        <v>#N/A</v>
      </c>
      <c r="Y113" s="218"/>
      <c r="Z113" s="218"/>
      <c r="AA113" s="218"/>
      <c r="AB113" s="218"/>
      <c r="AC113" s="218"/>
    </row>
    <row r="114" spans="1:29" x14ac:dyDescent="0.25">
      <c r="A114" s="125"/>
      <c r="B114" s="453"/>
      <c r="C114" s="453"/>
      <c r="D114" s="454"/>
      <c r="E114" s="455"/>
      <c r="F114" s="147" t="str">
        <f t="shared" si="3"/>
        <v/>
      </c>
      <c r="G114" s="148" t="str">
        <f>IF($D114="","",VLOOKUP($U114,Fiber_Req!$A$2:$H$2,3))</f>
        <v/>
      </c>
      <c r="H114" s="455"/>
      <c r="I114" s="147" t="str">
        <f t="shared" si="4"/>
        <v/>
      </c>
      <c r="J114" s="148" t="str">
        <f>IF($D114="","",VLOOKUP($U114,Fiber_Req!$A$2:$H$2,4))</f>
        <v/>
      </c>
      <c r="K114" s="455"/>
      <c r="L114" s="147" t="str">
        <f t="shared" si="5"/>
        <v/>
      </c>
      <c r="M114" s="148" t="str">
        <f>IF($D114="","",VLOOKUP($U114,Fiber_Req!$A$2:$H$2,5))</f>
        <v/>
      </c>
      <c r="N114" s="149"/>
      <c r="O114" s="150"/>
      <c r="P114" s="151"/>
      <c r="Q114" s="453"/>
      <c r="R114" s="453"/>
      <c r="S114" s="453"/>
      <c r="T114" s="151"/>
      <c r="U114" s="126" t="e">
        <f>VLOOKUP($D114,RF_Req!$K$2:$L$2,2)</f>
        <v>#N/A</v>
      </c>
      <c r="Y114" s="218"/>
      <c r="Z114" s="218"/>
      <c r="AA114" s="218"/>
      <c r="AB114" s="218"/>
      <c r="AC114" s="218"/>
    </row>
    <row r="115" spans="1:29" x14ac:dyDescent="0.25">
      <c r="A115" s="125"/>
      <c r="B115" s="453"/>
      <c r="C115" s="453"/>
      <c r="D115" s="454"/>
      <c r="E115" s="455"/>
      <c r="F115" s="147" t="str">
        <f t="shared" si="3"/>
        <v/>
      </c>
      <c r="G115" s="148" t="str">
        <f>IF($D115="","",VLOOKUP($U115,Fiber_Req!$A$2:$H$2,3))</f>
        <v/>
      </c>
      <c r="H115" s="455"/>
      <c r="I115" s="147" t="str">
        <f t="shared" si="4"/>
        <v/>
      </c>
      <c r="J115" s="148" t="str">
        <f>IF($D115="","",VLOOKUP($U115,Fiber_Req!$A$2:$H$2,4))</f>
        <v/>
      </c>
      <c r="K115" s="455"/>
      <c r="L115" s="147" t="str">
        <f t="shared" si="5"/>
        <v/>
      </c>
      <c r="M115" s="148" t="str">
        <f>IF($D115="","",VLOOKUP($U115,Fiber_Req!$A$2:$H$2,5))</f>
        <v/>
      </c>
      <c r="N115" s="149"/>
      <c r="O115" s="150"/>
      <c r="P115" s="151"/>
      <c r="Q115" s="453"/>
      <c r="R115" s="453"/>
      <c r="S115" s="453"/>
      <c r="T115" s="151"/>
      <c r="U115" s="126" t="e">
        <f>VLOOKUP($D115,RF_Req!$K$2:$L$2,2)</f>
        <v>#N/A</v>
      </c>
      <c r="Y115" s="218"/>
      <c r="Z115" s="218"/>
      <c r="AA115" s="218"/>
      <c r="AB115" s="218"/>
      <c r="AC115" s="218"/>
    </row>
    <row r="116" spans="1:29" x14ac:dyDescent="0.25">
      <c r="A116" s="125"/>
      <c r="B116" s="453"/>
      <c r="C116" s="453"/>
      <c r="D116" s="454"/>
      <c r="E116" s="455"/>
      <c r="F116" s="147" t="str">
        <f t="shared" si="3"/>
        <v/>
      </c>
      <c r="G116" s="148" t="str">
        <f>IF($D116="","",VLOOKUP($U116,Fiber_Req!$A$2:$H$2,3))</f>
        <v/>
      </c>
      <c r="H116" s="455"/>
      <c r="I116" s="147" t="str">
        <f t="shared" si="4"/>
        <v/>
      </c>
      <c r="J116" s="148" t="str">
        <f>IF($D116="","",VLOOKUP($U116,Fiber_Req!$A$2:$H$2,4))</f>
        <v/>
      </c>
      <c r="K116" s="455"/>
      <c r="L116" s="147" t="str">
        <f t="shared" si="5"/>
        <v/>
      </c>
      <c r="M116" s="148" t="str">
        <f>IF($D116="","",VLOOKUP($U116,Fiber_Req!$A$2:$H$2,5))</f>
        <v/>
      </c>
      <c r="N116" s="149"/>
      <c r="O116" s="150"/>
      <c r="P116" s="151"/>
      <c r="Q116" s="453"/>
      <c r="R116" s="453"/>
      <c r="S116" s="453"/>
      <c r="T116" s="151"/>
      <c r="U116" s="126" t="e">
        <f>VLOOKUP($D116,RF_Req!$K$2:$L$2,2)</f>
        <v>#N/A</v>
      </c>
      <c r="Y116" s="218"/>
      <c r="Z116" s="218"/>
      <c r="AA116" s="218"/>
      <c r="AB116" s="218"/>
      <c r="AC116" s="218"/>
    </row>
    <row r="117" spans="1:29" x14ac:dyDescent="0.25">
      <c r="A117" s="125"/>
      <c r="B117" s="453"/>
      <c r="C117" s="453"/>
      <c r="D117" s="454"/>
      <c r="E117" s="455"/>
      <c r="F117" s="147" t="str">
        <f t="shared" si="3"/>
        <v/>
      </c>
      <c r="G117" s="148" t="str">
        <f>IF($D117="","",VLOOKUP($U117,Fiber_Req!$A$2:$H$2,3))</f>
        <v/>
      </c>
      <c r="H117" s="455"/>
      <c r="I117" s="147" t="str">
        <f t="shared" si="4"/>
        <v/>
      </c>
      <c r="J117" s="148" t="str">
        <f>IF($D117="","",VLOOKUP($U117,Fiber_Req!$A$2:$H$2,4))</f>
        <v/>
      </c>
      <c r="K117" s="455"/>
      <c r="L117" s="147" t="str">
        <f t="shared" si="5"/>
        <v/>
      </c>
      <c r="M117" s="148" t="str">
        <f>IF($D117="","",VLOOKUP($U117,Fiber_Req!$A$2:$H$2,5))</f>
        <v/>
      </c>
      <c r="N117" s="149"/>
      <c r="O117" s="150"/>
      <c r="P117" s="151"/>
      <c r="Q117" s="453"/>
      <c r="R117" s="453"/>
      <c r="S117" s="453"/>
      <c r="T117" s="151"/>
      <c r="U117" s="126" t="e">
        <f>VLOOKUP($D117,RF_Req!$K$2:$L$2,2)</f>
        <v>#N/A</v>
      </c>
      <c r="Y117" s="218"/>
      <c r="Z117" s="218"/>
      <c r="AA117" s="218"/>
      <c r="AB117" s="218"/>
      <c r="AC117" s="218"/>
    </row>
    <row r="118" spans="1:29" x14ac:dyDescent="0.25">
      <c r="A118" s="125"/>
      <c r="B118" s="453"/>
      <c r="C118" s="453"/>
      <c r="D118" s="454"/>
      <c r="E118" s="455"/>
      <c r="F118" s="147" t="str">
        <f t="shared" si="3"/>
        <v/>
      </c>
      <c r="G118" s="148" t="str">
        <f>IF($D118="","",VLOOKUP($U118,Fiber_Req!$A$2:$H$2,3))</f>
        <v/>
      </c>
      <c r="H118" s="455"/>
      <c r="I118" s="147" t="str">
        <f t="shared" si="4"/>
        <v/>
      </c>
      <c r="J118" s="148" t="str">
        <f>IF($D118="","",VLOOKUP($U118,Fiber_Req!$A$2:$H$2,4))</f>
        <v/>
      </c>
      <c r="K118" s="455"/>
      <c r="L118" s="147" t="str">
        <f t="shared" si="5"/>
        <v/>
      </c>
      <c r="M118" s="148" t="str">
        <f>IF($D118="","",VLOOKUP($U118,Fiber_Req!$A$2:$H$2,5))</f>
        <v/>
      </c>
      <c r="N118" s="149"/>
      <c r="O118" s="150"/>
      <c r="P118" s="151"/>
      <c r="Q118" s="453"/>
      <c r="R118" s="453"/>
      <c r="S118" s="453"/>
      <c r="T118" s="151"/>
      <c r="U118" s="126" t="e">
        <f>VLOOKUP($D118,RF_Req!$K$2:$L$2,2)</f>
        <v>#N/A</v>
      </c>
      <c r="Y118" s="218"/>
      <c r="Z118" s="218"/>
      <c r="AA118" s="218"/>
      <c r="AB118" s="218"/>
      <c r="AC118" s="218"/>
    </row>
    <row r="119" spans="1:29" x14ac:dyDescent="0.25">
      <c r="A119" s="125"/>
      <c r="B119" s="453"/>
      <c r="C119" s="453"/>
      <c r="D119" s="454"/>
      <c r="E119" s="455"/>
      <c r="F119" s="147" t="str">
        <f t="shared" si="3"/>
        <v/>
      </c>
      <c r="G119" s="148" t="str">
        <f>IF($D119="","",VLOOKUP($U119,Fiber_Req!$A$2:$H$2,3))</f>
        <v/>
      </c>
      <c r="H119" s="455"/>
      <c r="I119" s="147" t="str">
        <f t="shared" si="4"/>
        <v/>
      </c>
      <c r="J119" s="148" t="str">
        <f>IF($D119="","",VLOOKUP($U119,Fiber_Req!$A$2:$H$2,4))</f>
        <v/>
      </c>
      <c r="K119" s="455"/>
      <c r="L119" s="147" t="str">
        <f t="shared" si="5"/>
        <v/>
      </c>
      <c r="M119" s="148" t="str">
        <f>IF($D119="","",VLOOKUP($U119,Fiber_Req!$A$2:$H$2,5))</f>
        <v/>
      </c>
      <c r="N119" s="149"/>
      <c r="O119" s="150"/>
      <c r="P119" s="151"/>
      <c r="Q119" s="453"/>
      <c r="R119" s="453"/>
      <c r="S119" s="453"/>
      <c r="T119" s="151"/>
      <c r="U119" s="126" t="e">
        <f>VLOOKUP($D119,RF_Req!$K$2:$L$2,2)</f>
        <v>#N/A</v>
      </c>
      <c r="Y119" s="218"/>
      <c r="Z119" s="218"/>
      <c r="AA119" s="218"/>
      <c r="AB119" s="218"/>
      <c r="AC119" s="218"/>
    </row>
    <row r="120" spans="1:29" x14ac:dyDescent="0.25">
      <c r="A120" s="125"/>
      <c r="B120" s="453"/>
      <c r="C120" s="453"/>
      <c r="D120" s="454"/>
      <c r="E120" s="455"/>
      <c r="F120" s="147" t="str">
        <f t="shared" si="3"/>
        <v/>
      </c>
      <c r="G120" s="148" t="str">
        <f>IF($D120="","",VLOOKUP($U120,Fiber_Req!$A$2:$H$2,3))</f>
        <v/>
      </c>
      <c r="H120" s="455"/>
      <c r="I120" s="147" t="str">
        <f t="shared" si="4"/>
        <v/>
      </c>
      <c r="J120" s="148" t="str">
        <f>IF($D120="","",VLOOKUP($U120,Fiber_Req!$A$2:$H$2,4))</f>
        <v/>
      </c>
      <c r="K120" s="455"/>
      <c r="L120" s="147" t="str">
        <f t="shared" si="5"/>
        <v/>
      </c>
      <c r="M120" s="148" t="str">
        <f>IF($D120="","",VLOOKUP($U120,Fiber_Req!$A$2:$H$2,5))</f>
        <v/>
      </c>
      <c r="N120" s="149"/>
      <c r="O120" s="150"/>
      <c r="P120" s="151"/>
      <c r="Q120" s="453"/>
      <c r="R120" s="453"/>
      <c r="S120" s="453"/>
      <c r="T120" s="151"/>
      <c r="U120" s="126" t="e">
        <f>VLOOKUP($D120,RF_Req!$K$2:$L$2,2)</f>
        <v>#N/A</v>
      </c>
      <c r="Y120" s="218"/>
      <c r="Z120" s="218"/>
      <c r="AA120" s="218"/>
      <c r="AB120" s="218"/>
      <c r="AC120" s="218"/>
    </row>
    <row r="121" spans="1:29" x14ac:dyDescent="0.25">
      <c r="A121" s="125"/>
      <c r="B121" s="453"/>
      <c r="C121" s="453"/>
      <c r="D121" s="454"/>
      <c r="E121" s="455"/>
      <c r="F121" s="147" t="str">
        <f t="shared" si="3"/>
        <v/>
      </c>
      <c r="G121" s="148" t="str">
        <f>IF($D121="","",VLOOKUP($U121,Fiber_Req!$A$2:$H$2,3))</f>
        <v/>
      </c>
      <c r="H121" s="455"/>
      <c r="I121" s="147" t="str">
        <f t="shared" si="4"/>
        <v/>
      </c>
      <c r="J121" s="148" t="str">
        <f>IF($D121="","",VLOOKUP($U121,Fiber_Req!$A$2:$H$2,4))</f>
        <v/>
      </c>
      <c r="K121" s="455"/>
      <c r="L121" s="147" t="str">
        <f t="shared" si="5"/>
        <v/>
      </c>
      <c r="M121" s="148" t="str">
        <f>IF($D121="","",VLOOKUP($U121,Fiber_Req!$A$2:$H$2,5))</f>
        <v/>
      </c>
      <c r="N121" s="149"/>
      <c r="O121" s="150"/>
      <c r="P121" s="151"/>
      <c r="Q121" s="453"/>
      <c r="R121" s="453"/>
      <c r="S121" s="453"/>
      <c r="T121" s="151"/>
      <c r="U121" s="126" t="e">
        <f>VLOOKUP($D121,RF_Req!$K$2:$L$2,2)</f>
        <v>#N/A</v>
      </c>
      <c r="Y121" s="218"/>
      <c r="Z121" s="218"/>
      <c r="AA121" s="218"/>
      <c r="AB121" s="218"/>
      <c r="AC121" s="218"/>
    </row>
    <row r="122" spans="1:29" x14ac:dyDescent="0.25">
      <c r="A122" s="125"/>
      <c r="B122" s="453"/>
      <c r="C122" s="453"/>
      <c r="D122" s="454"/>
      <c r="E122" s="455"/>
      <c r="F122" s="147" t="str">
        <f t="shared" si="3"/>
        <v/>
      </c>
      <c r="G122" s="148" t="str">
        <f>IF($D122="","",VLOOKUP($U122,Fiber_Req!$A$2:$H$2,3))</f>
        <v/>
      </c>
      <c r="H122" s="455"/>
      <c r="I122" s="147" t="str">
        <f t="shared" si="4"/>
        <v/>
      </c>
      <c r="J122" s="148" t="str">
        <f>IF($D122="","",VLOOKUP($U122,Fiber_Req!$A$2:$H$2,4))</f>
        <v/>
      </c>
      <c r="K122" s="455"/>
      <c r="L122" s="147" t="str">
        <f t="shared" si="5"/>
        <v/>
      </c>
      <c r="M122" s="148" t="str">
        <f>IF($D122="","",VLOOKUP($U122,Fiber_Req!$A$2:$H$2,5))</f>
        <v/>
      </c>
      <c r="N122" s="149"/>
      <c r="O122" s="150"/>
      <c r="P122" s="151"/>
      <c r="Q122" s="453"/>
      <c r="R122" s="453"/>
      <c r="S122" s="453"/>
      <c r="T122" s="151"/>
      <c r="U122" s="126" t="e">
        <f>VLOOKUP($D122,RF_Req!$K$2:$L$2,2)</f>
        <v>#N/A</v>
      </c>
      <c r="Y122" s="218"/>
      <c r="Z122" s="218"/>
      <c r="AA122" s="218"/>
      <c r="AB122" s="218"/>
      <c r="AC122" s="218"/>
    </row>
    <row r="123" spans="1:29" x14ac:dyDescent="0.25">
      <c r="A123" s="125"/>
      <c r="B123" s="453"/>
      <c r="C123" s="453"/>
      <c r="D123" s="454"/>
      <c r="E123" s="455"/>
      <c r="F123" s="147" t="str">
        <f t="shared" si="3"/>
        <v/>
      </c>
      <c r="G123" s="148" t="str">
        <f>IF($D123="","",VLOOKUP($U123,Fiber_Req!$A$2:$H$2,3))</f>
        <v/>
      </c>
      <c r="H123" s="455"/>
      <c r="I123" s="147" t="str">
        <f t="shared" si="4"/>
        <v/>
      </c>
      <c r="J123" s="148" t="str">
        <f>IF($D123="","",VLOOKUP($U123,Fiber_Req!$A$2:$H$2,4))</f>
        <v/>
      </c>
      <c r="K123" s="455"/>
      <c r="L123" s="147" t="str">
        <f t="shared" si="5"/>
        <v/>
      </c>
      <c r="M123" s="148" t="str">
        <f>IF($D123="","",VLOOKUP($U123,Fiber_Req!$A$2:$H$2,5))</f>
        <v/>
      </c>
      <c r="N123" s="149"/>
      <c r="O123" s="150"/>
      <c r="P123" s="151"/>
      <c r="Q123" s="453"/>
      <c r="R123" s="453"/>
      <c r="S123" s="453"/>
      <c r="T123" s="151"/>
      <c r="U123" s="126" t="e">
        <f>VLOOKUP($D123,RF_Req!$K$2:$L$2,2)</f>
        <v>#N/A</v>
      </c>
      <c r="Y123" s="218"/>
      <c r="Z123" s="218"/>
      <c r="AA123" s="218"/>
      <c r="AB123" s="218"/>
      <c r="AC123" s="218"/>
    </row>
    <row r="124" spans="1:29" x14ac:dyDescent="0.25">
      <c r="A124" s="125"/>
      <c r="B124" s="453"/>
      <c r="C124" s="453"/>
      <c r="D124" s="454"/>
      <c r="E124" s="455"/>
      <c r="F124" s="147" t="str">
        <f t="shared" si="3"/>
        <v/>
      </c>
      <c r="G124" s="148" t="str">
        <f>IF($D124="","",VLOOKUP($U124,Fiber_Req!$A$2:$H$2,3))</f>
        <v/>
      </c>
      <c r="H124" s="455"/>
      <c r="I124" s="147" t="str">
        <f t="shared" si="4"/>
        <v/>
      </c>
      <c r="J124" s="148" t="str">
        <f>IF($D124="","",VLOOKUP($U124,Fiber_Req!$A$2:$H$2,4))</f>
        <v/>
      </c>
      <c r="K124" s="455"/>
      <c r="L124" s="147" t="str">
        <f t="shared" si="5"/>
        <v/>
      </c>
      <c r="M124" s="148" t="str">
        <f>IF($D124="","",VLOOKUP($U124,Fiber_Req!$A$2:$H$2,5))</f>
        <v/>
      </c>
      <c r="N124" s="149"/>
      <c r="O124" s="150"/>
      <c r="P124" s="151"/>
      <c r="Q124" s="453"/>
      <c r="R124" s="453"/>
      <c r="S124" s="453"/>
      <c r="T124" s="151"/>
      <c r="U124" s="126" t="e">
        <f>VLOOKUP($D124,RF_Req!$K$2:$L$2,2)</f>
        <v>#N/A</v>
      </c>
      <c r="Y124" s="218"/>
      <c r="Z124" s="218"/>
      <c r="AA124" s="218"/>
      <c r="AB124" s="218"/>
      <c r="AC124" s="218"/>
    </row>
    <row r="125" spans="1:29" x14ac:dyDescent="0.25">
      <c r="A125" s="125"/>
      <c r="B125" s="453"/>
      <c r="C125" s="453"/>
      <c r="D125" s="454"/>
      <c r="E125" s="455"/>
      <c r="F125" s="147" t="str">
        <f t="shared" si="3"/>
        <v/>
      </c>
      <c r="G125" s="148" t="str">
        <f>IF($D125="","",VLOOKUP($U125,Fiber_Req!$A$2:$H$2,3))</f>
        <v/>
      </c>
      <c r="H125" s="455"/>
      <c r="I125" s="147" t="str">
        <f t="shared" si="4"/>
        <v/>
      </c>
      <c r="J125" s="148" t="str">
        <f>IF($D125="","",VLOOKUP($U125,Fiber_Req!$A$2:$H$2,4))</f>
        <v/>
      </c>
      <c r="K125" s="455"/>
      <c r="L125" s="147" t="str">
        <f t="shared" si="5"/>
        <v/>
      </c>
      <c r="M125" s="148" t="str">
        <f>IF($D125="","",VLOOKUP($U125,Fiber_Req!$A$2:$H$2,5))</f>
        <v/>
      </c>
      <c r="N125" s="149"/>
      <c r="O125" s="150"/>
      <c r="P125" s="151"/>
      <c r="Q125" s="453"/>
      <c r="R125" s="453"/>
      <c r="S125" s="453"/>
      <c r="T125" s="151"/>
      <c r="U125" s="126" t="e">
        <f>VLOOKUP($D125,RF_Req!$K$2:$L$2,2)</f>
        <v>#N/A</v>
      </c>
      <c r="Y125" s="218"/>
      <c r="Z125" s="218"/>
      <c r="AA125" s="218"/>
      <c r="AB125" s="218"/>
      <c r="AC125" s="218"/>
    </row>
    <row r="126" spans="1:29" x14ac:dyDescent="0.25">
      <c r="A126" s="125"/>
      <c r="B126" s="453"/>
      <c r="C126" s="453"/>
      <c r="D126" s="454"/>
      <c r="E126" s="455"/>
      <c r="F126" s="147" t="str">
        <f t="shared" si="3"/>
        <v/>
      </c>
      <c r="G126" s="148" t="str">
        <f>IF($D126="","",VLOOKUP($U126,Fiber_Req!$A$2:$H$2,3))</f>
        <v/>
      </c>
      <c r="H126" s="455"/>
      <c r="I126" s="147" t="str">
        <f t="shared" si="4"/>
        <v/>
      </c>
      <c r="J126" s="148" t="str">
        <f>IF($D126="","",VLOOKUP($U126,Fiber_Req!$A$2:$H$2,4))</f>
        <v/>
      </c>
      <c r="K126" s="455"/>
      <c r="L126" s="147" t="str">
        <f t="shared" si="5"/>
        <v/>
      </c>
      <c r="M126" s="148" t="str">
        <f>IF($D126="","",VLOOKUP($U126,Fiber_Req!$A$2:$H$2,5))</f>
        <v/>
      </c>
      <c r="N126" s="149"/>
      <c r="O126" s="150"/>
      <c r="P126" s="151"/>
      <c r="Q126" s="453"/>
      <c r="R126" s="453"/>
      <c r="S126" s="453"/>
      <c r="T126" s="151"/>
      <c r="U126" s="126" t="e">
        <f>VLOOKUP($D126,RF_Req!$K$2:$L$2,2)</f>
        <v>#N/A</v>
      </c>
      <c r="Y126" s="218"/>
      <c r="Z126" s="218"/>
      <c r="AA126" s="218"/>
      <c r="AB126" s="218"/>
      <c r="AC126" s="218"/>
    </row>
    <row r="127" spans="1:29" x14ac:dyDescent="0.25">
      <c r="A127" s="125"/>
      <c r="B127" s="453"/>
      <c r="C127" s="453"/>
      <c r="D127" s="454"/>
      <c r="E127" s="455"/>
      <c r="F127" s="147" t="str">
        <f t="shared" si="3"/>
        <v/>
      </c>
      <c r="G127" s="148" t="str">
        <f>IF($D127="","",VLOOKUP($U127,Fiber_Req!$A$2:$H$2,3))</f>
        <v/>
      </c>
      <c r="H127" s="455"/>
      <c r="I127" s="147" t="str">
        <f t="shared" si="4"/>
        <v/>
      </c>
      <c r="J127" s="148" t="str">
        <f>IF($D127="","",VLOOKUP($U127,Fiber_Req!$A$2:$H$2,4))</f>
        <v/>
      </c>
      <c r="K127" s="455"/>
      <c r="L127" s="147" t="str">
        <f t="shared" si="5"/>
        <v/>
      </c>
      <c r="M127" s="148" t="str">
        <f>IF($D127="","",VLOOKUP($U127,Fiber_Req!$A$2:$H$2,5))</f>
        <v/>
      </c>
      <c r="N127" s="149"/>
      <c r="O127" s="150"/>
      <c r="P127" s="151"/>
      <c r="Q127" s="453"/>
      <c r="R127" s="453"/>
      <c r="S127" s="453"/>
      <c r="T127" s="151"/>
      <c r="U127" s="126" t="e">
        <f>VLOOKUP($D127,RF_Req!$K$2:$L$2,2)</f>
        <v>#N/A</v>
      </c>
      <c r="Y127" s="218"/>
      <c r="Z127" s="218"/>
      <c r="AA127" s="218"/>
      <c r="AB127" s="218"/>
      <c r="AC127" s="218"/>
    </row>
    <row r="128" spans="1:29" x14ac:dyDescent="0.25">
      <c r="A128" s="125"/>
      <c r="B128" s="453"/>
      <c r="C128" s="453"/>
      <c r="D128" s="454"/>
      <c r="E128" s="455"/>
      <c r="F128" s="147" t="str">
        <f t="shared" si="3"/>
        <v/>
      </c>
      <c r="G128" s="148" t="str">
        <f>IF($D128="","",VLOOKUP($U128,Fiber_Req!$A$2:$H$2,3))</f>
        <v/>
      </c>
      <c r="H128" s="455"/>
      <c r="I128" s="147" t="str">
        <f t="shared" si="4"/>
        <v/>
      </c>
      <c r="J128" s="148" t="str">
        <f>IF($D128="","",VLOOKUP($U128,Fiber_Req!$A$2:$H$2,4))</f>
        <v/>
      </c>
      <c r="K128" s="455"/>
      <c r="L128" s="147" t="str">
        <f t="shared" si="5"/>
        <v/>
      </c>
      <c r="M128" s="148" t="str">
        <f>IF($D128="","",VLOOKUP($U128,Fiber_Req!$A$2:$H$2,5))</f>
        <v/>
      </c>
      <c r="N128" s="149"/>
      <c r="O128" s="150"/>
      <c r="P128" s="151"/>
      <c r="Q128" s="453"/>
      <c r="R128" s="453"/>
      <c r="S128" s="453"/>
      <c r="T128" s="151"/>
      <c r="U128" s="126" t="e">
        <f>VLOOKUP($D128,RF_Req!$K$2:$L$2,2)</f>
        <v>#N/A</v>
      </c>
      <c r="Y128" s="218"/>
      <c r="Z128" s="218"/>
      <c r="AA128" s="218"/>
      <c r="AB128" s="218"/>
      <c r="AC128" s="218"/>
    </row>
    <row r="129" spans="1:29" x14ac:dyDescent="0.25">
      <c r="A129" s="125"/>
      <c r="B129" s="453"/>
      <c r="C129" s="453"/>
      <c r="D129" s="454"/>
      <c r="E129" s="455"/>
      <c r="F129" s="147" t="str">
        <f t="shared" si="3"/>
        <v/>
      </c>
      <c r="G129" s="148" t="str">
        <f>IF($D129="","",VLOOKUP($U129,Fiber_Req!$A$2:$H$2,3))</f>
        <v/>
      </c>
      <c r="H129" s="455"/>
      <c r="I129" s="147" t="str">
        <f t="shared" si="4"/>
        <v/>
      </c>
      <c r="J129" s="148" t="str">
        <f>IF($D129="","",VLOOKUP($U129,Fiber_Req!$A$2:$H$2,4))</f>
        <v/>
      </c>
      <c r="K129" s="455"/>
      <c r="L129" s="147" t="str">
        <f t="shared" si="5"/>
        <v/>
      </c>
      <c r="M129" s="148" t="str">
        <f>IF($D129="","",VLOOKUP($U129,Fiber_Req!$A$2:$H$2,5))</f>
        <v/>
      </c>
      <c r="N129" s="149"/>
      <c r="O129" s="150"/>
      <c r="P129" s="151"/>
      <c r="Q129" s="453"/>
      <c r="R129" s="453"/>
      <c r="S129" s="453"/>
      <c r="T129" s="151"/>
      <c r="U129" s="126" t="e">
        <f>VLOOKUP($D129,RF_Req!$K$2:$L$2,2)</f>
        <v>#N/A</v>
      </c>
      <c r="Y129" s="218"/>
      <c r="Z129" s="218"/>
      <c r="AA129" s="218"/>
      <c r="AB129" s="218"/>
      <c r="AC129" s="218"/>
    </row>
    <row r="130" spans="1:29" x14ac:dyDescent="0.25">
      <c r="A130" s="125"/>
      <c r="B130" s="453"/>
      <c r="C130" s="453"/>
      <c r="D130" s="454"/>
      <c r="E130" s="455"/>
      <c r="F130" s="147" t="str">
        <f t="shared" si="3"/>
        <v/>
      </c>
      <c r="G130" s="148" t="str">
        <f>IF($D130="","",VLOOKUP($U130,Fiber_Req!$A$2:$H$2,3))</f>
        <v/>
      </c>
      <c r="H130" s="455"/>
      <c r="I130" s="147" t="str">
        <f t="shared" si="4"/>
        <v/>
      </c>
      <c r="J130" s="148" t="str">
        <f>IF($D130="","",VLOOKUP($U130,Fiber_Req!$A$2:$H$2,4))</f>
        <v/>
      </c>
      <c r="K130" s="455"/>
      <c r="L130" s="147" t="str">
        <f t="shared" si="5"/>
        <v/>
      </c>
      <c r="M130" s="148" t="str">
        <f>IF($D130="","",VLOOKUP($U130,Fiber_Req!$A$2:$H$2,5))</f>
        <v/>
      </c>
      <c r="N130" s="149"/>
      <c r="O130" s="150"/>
      <c r="P130" s="151"/>
      <c r="Q130" s="453"/>
      <c r="R130" s="453"/>
      <c r="S130" s="453"/>
      <c r="T130" s="151"/>
      <c r="U130" s="126" t="e">
        <f>VLOOKUP($D130,RF_Req!$K$2:$L$2,2)</f>
        <v>#N/A</v>
      </c>
      <c r="Y130" s="218"/>
      <c r="Z130" s="218"/>
      <c r="AA130" s="218"/>
      <c r="AB130" s="218"/>
      <c r="AC130" s="218"/>
    </row>
    <row r="131" spans="1:29" x14ac:dyDescent="0.25">
      <c r="A131" s="125"/>
      <c r="B131" s="453"/>
      <c r="C131" s="453"/>
      <c r="D131" s="454"/>
      <c r="E131" s="455"/>
      <c r="F131" s="147" t="str">
        <f t="shared" si="3"/>
        <v/>
      </c>
      <c r="G131" s="148" t="str">
        <f>IF($D131="","",VLOOKUP($U131,Fiber_Req!$A$2:$H$2,3))</f>
        <v/>
      </c>
      <c r="H131" s="455"/>
      <c r="I131" s="147" t="str">
        <f t="shared" si="4"/>
        <v/>
      </c>
      <c r="J131" s="148" t="str">
        <f>IF($D131="","",VLOOKUP($U131,Fiber_Req!$A$2:$H$2,4))</f>
        <v/>
      </c>
      <c r="K131" s="455"/>
      <c r="L131" s="147" t="str">
        <f t="shared" si="5"/>
        <v/>
      </c>
      <c r="M131" s="148" t="str">
        <f>IF($D131="","",VLOOKUP($U131,Fiber_Req!$A$2:$H$2,5))</f>
        <v/>
      </c>
      <c r="N131" s="149"/>
      <c r="O131" s="150"/>
      <c r="P131" s="151"/>
      <c r="Q131" s="453"/>
      <c r="R131" s="453"/>
      <c r="S131" s="453"/>
      <c r="T131" s="151"/>
      <c r="U131" s="126" t="e">
        <f>VLOOKUP($D131,RF_Req!$K$2:$L$2,2)</f>
        <v>#N/A</v>
      </c>
      <c r="Y131" s="218"/>
      <c r="Z131" s="218"/>
      <c r="AA131" s="218"/>
      <c r="AB131" s="218"/>
      <c r="AC131" s="218"/>
    </row>
    <row r="132" spans="1:29" x14ac:dyDescent="0.25">
      <c r="A132" s="125"/>
      <c r="B132" s="453"/>
      <c r="C132" s="453"/>
      <c r="D132" s="454"/>
      <c r="E132" s="455"/>
      <c r="F132" s="147" t="str">
        <f t="shared" si="3"/>
        <v/>
      </c>
      <c r="G132" s="148" t="str">
        <f>IF($D132="","",VLOOKUP($U132,Fiber_Req!$A$2:$H$2,3))</f>
        <v/>
      </c>
      <c r="H132" s="455"/>
      <c r="I132" s="147" t="str">
        <f t="shared" si="4"/>
        <v/>
      </c>
      <c r="J132" s="148" t="str">
        <f>IF($D132="","",VLOOKUP($U132,Fiber_Req!$A$2:$H$2,4))</f>
        <v/>
      </c>
      <c r="K132" s="455"/>
      <c r="L132" s="147" t="str">
        <f t="shared" si="5"/>
        <v/>
      </c>
      <c r="M132" s="148" t="str">
        <f>IF($D132="","",VLOOKUP($U132,Fiber_Req!$A$2:$H$2,5))</f>
        <v/>
      </c>
      <c r="N132" s="149"/>
      <c r="O132" s="150"/>
      <c r="P132" s="151"/>
      <c r="Q132" s="453"/>
      <c r="R132" s="453"/>
      <c r="S132" s="453"/>
      <c r="T132" s="151"/>
      <c r="U132" s="126" t="e">
        <f>VLOOKUP($D132,RF_Req!$K$2:$L$2,2)</f>
        <v>#N/A</v>
      </c>
      <c r="Y132" s="218"/>
      <c r="Z132" s="218"/>
      <c r="AA132" s="218"/>
      <c r="AB132" s="218"/>
      <c r="AC132" s="218"/>
    </row>
    <row r="133" spans="1:29" x14ac:dyDescent="0.25">
      <c r="A133" s="125"/>
      <c r="B133" s="453"/>
      <c r="C133" s="453"/>
      <c r="D133" s="454"/>
      <c r="E133" s="455"/>
      <c r="F133" s="147" t="str">
        <f t="shared" si="3"/>
        <v/>
      </c>
      <c r="G133" s="148" t="str">
        <f>IF($D133="","",VLOOKUP($U133,Fiber_Req!$A$2:$H$2,3))</f>
        <v/>
      </c>
      <c r="H133" s="455"/>
      <c r="I133" s="147" t="str">
        <f t="shared" si="4"/>
        <v/>
      </c>
      <c r="J133" s="148" t="str">
        <f>IF($D133="","",VLOOKUP($U133,Fiber_Req!$A$2:$H$2,4))</f>
        <v/>
      </c>
      <c r="K133" s="455"/>
      <c r="L133" s="147" t="str">
        <f t="shared" si="5"/>
        <v/>
      </c>
      <c r="M133" s="148" t="str">
        <f>IF($D133="","",VLOOKUP($U133,Fiber_Req!$A$2:$H$2,5))</f>
        <v/>
      </c>
      <c r="N133" s="149"/>
      <c r="O133" s="150"/>
      <c r="P133" s="151"/>
      <c r="Q133" s="453"/>
      <c r="R133" s="453"/>
      <c r="S133" s="453"/>
      <c r="T133" s="151"/>
      <c r="U133" s="126" t="e">
        <f>VLOOKUP($D133,RF_Req!$K$2:$L$2,2)</f>
        <v>#N/A</v>
      </c>
      <c r="Y133" s="218"/>
      <c r="Z133" s="218"/>
      <c r="AA133" s="218"/>
      <c r="AB133" s="218"/>
      <c r="AC133" s="218"/>
    </row>
    <row r="134" spans="1:29" x14ac:dyDescent="0.25">
      <c r="A134" s="125"/>
      <c r="B134" s="453"/>
      <c r="C134" s="453"/>
      <c r="D134" s="454"/>
      <c r="E134" s="455"/>
      <c r="F134" s="147" t="str">
        <f t="shared" si="3"/>
        <v/>
      </c>
      <c r="G134" s="148" t="str">
        <f>IF($D134="","",VLOOKUP($U134,Fiber_Req!$A$2:$H$2,3))</f>
        <v/>
      </c>
      <c r="H134" s="455"/>
      <c r="I134" s="147" t="str">
        <f t="shared" si="4"/>
        <v/>
      </c>
      <c r="J134" s="148" t="str">
        <f>IF($D134="","",VLOOKUP($U134,Fiber_Req!$A$2:$H$2,4))</f>
        <v/>
      </c>
      <c r="K134" s="455"/>
      <c r="L134" s="147" t="str">
        <f t="shared" si="5"/>
        <v/>
      </c>
      <c r="M134" s="148" t="str">
        <f>IF($D134="","",VLOOKUP($U134,Fiber_Req!$A$2:$H$2,5))</f>
        <v/>
      </c>
      <c r="N134" s="149"/>
      <c r="O134" s="150"/>
      <c r="P134" s="151"/>
      <c r="Q134" s="453"/>
      <c r="R134" s="453"/>
      <c r="S134" s="453"/>
      <c r="T134" s="151"/>
      <c r="U134" s="126" t="e">
        <f>VLOOKUP($D134,RF_Req!$K$2:$L$2,2)</f>
        <v>#N/A</v>
      </c>
      <c r="Y134" s="218"/>
      <c r="Z134" s="218"/>
      <c r="AA134" s="218"/>
      <c r="AB134" s="218"/>
      <c r="AC134" s="218"/>
    </row>
    <row r="135" spans="1:29" x14ac:dyDescent="0.25">
      <c r="A135" s="125"/>
      <c r="B135" s="453"/>
      <c r="C135" s="453"/>
      <c r="D135" s="454"/>
      <c r="E135" s="455"/>
      <c r="F135" s="147" t="str">
        <f t="shared" si="3"/>
        <v/>
      </c>
      <c r="G135" s="148" t="str">
        <f>IF($D135="","",VLOOKUP($U135,Fiber_Req!$A$2:$H$2,3))</f>
        <v/>
      </c>
      <c r="H135" s="455"/>
      <c r="I135" s="147" t="str">
        <f t="shared" si="4"/>
        <v/>
      </c>
      <c r="J135" s="148" t="str">
        <f>IF($D135="","",VLOOKUP($U135,Fiber_Req!$A$2:$H$2,4))</f>
        <v/>
      </c>
      <c r="K135" s="455"/>
      <c r="L135" s="147" t="str">
        <f t="shared" si="5"/>
        <v/>
      </c>
      <c r="M135" s="148" t="str">
        <f>IF($D135="","",VLOOKUP($U135,Fiber_Req!$A$2:$H$2,5))</f>
        <v/>
      </c>
      <c r="N135" s="149"/>
      <c r="O135" s="150"/>
      <c r="P135" s="151"/>
      <c r="Q135" s="453"/>
      <c r="R135" s="453"/>
      <c r="S135" s="453"/>
      <c r="T135" s="151"/>
      <c r="U135" s="126" t="e">
        <f>VLOOKUP($D135,RF_Req!$K$2:$L$2,2)</f>
        <v>#N/A</v>
      </c>
      <c r="Y135" s="218"/>
      <c r="Z135" s="218"/>
      <c r="AA135" s="218"/>
      <c r="AB135" s="218"/>
      <c r="AC135" s="218"/>
    </row>
    <row r="136" spans="1:29" x14ac:dyDescent="0.25">
      <c r="A136" s="125"/>
      <c r="B136" s="453"/>
      <c r="C136" s="453"/>
      <c r="D136" s="454"/>
      <c r="E136" s="455"/>
      <c r="F136" s="147" t="str">
        <f t="shared" si="3"/>
        <v/>
      </c>
      <c r="G136" s="148" t="str">
        <f>IF($D136="","",VLOOKUP($U136,Fiber_Req!$A$2:$H$2,3))</f>
        <v/>
      </c>
      <c r="H136" s="455"/>
      <c r="I136" s="147" t="str">
        <f t="shared" si="4"/>
        <v/>
      </c>
      <c r="J136" s="148" t="str">
        <f>IF($D136="","",VLOOKUP($U136,Fiber_Req!$A$2:$H$2,4))</f>
        <v/>
      </c>
      <c r="K136" s="455"/>
      <c r="L136" s="147" t="str">
        <f t="shared" si="5"/>
        <v/>
      </c>
      <c r="M136" s="148" t="str">
        <f>IF($D136="","",VLOOKUP($U136,Fiber_Req!$A$2:$H$2,5))</f>
        <v/>
      </c>
      <c r="N136" s="149"/>
      <c r="O136" s="150"/>
      <c r="P136" s="151"/>
      <c r="Q136" s="453"/>
      <c r="R136" s="453"/>
      <c r="S136" s="453"/>
      <c r="T136" s="151"/>
      <c r="U136" s="126" t="e">
        <f>VLOOKUP($D136,RF_Req!$K$2:$L$2,2)</f>
        <v>#N/A</v>
      </c>
      <c r="Y136" s="218"/>
      <c r="Z136" s="218"/>
      <c r="AA136" s="218"/>
      <c r="AB136" s="218"/>
      <c r="AC136" s="218"/>
    </row>
    <row r="137" spans="1:29" x14ac:dyDescent="0.25">
      <c r="A137" s="125"/>
      <c r="B137" s="453"/>
      <c r="C137" s="453"/>
      <c r="D137" s="454"/>
      <c r="E137" s="455"/>
      <c r="F137" s="147" t="str">
        <f t="shared" si="3"/>
        <v/>
      </c>
      <c r="G137" s="148" t="str">
        <f>IF($D137="","",VLOOKUP($U137,Fiber_Req!$A$2:$H$2,3))</f>
        <v/>
      </c>
      <c r="H137" s="455"/>
      <c r="I137" s="147" t="str">
        <f t="shared" si="4"/>
        <v/>
      </c>
      <c r="J137" s="148" t="str">
        <f>IF($D137="","",VLOOKUP($U137,Fiber_Req!$A$2:$H$2,4))</f>
        <v/>
      </c>
      <c r="K137" s="455"/>
      <c r="L137" s="147" t="str">
        <f t="shared" si="5"/>
        <v/>
      </c>
      <c r="M137" s="148" t="str">
        <f>IF($D137="","",VLOOKUP($U137,Fiber_Req!$A$2:$H$2,5))</f>
        <v/>
      </c>
      <c r="N137" s="149"/>
      <c r="O137" s="150"/>
      <c r="P137" s="151"/>
      <c r="Q137" s="453"/>
      <c r="R137" s="453"/>
      <c r="S137" s="453"/>
      <c r="T137" s="151"/>
      <c r="U137" s="126" t="e">
        <f>VLOOKUP($D137,RF_Req!$K$2:$L$2,2)</f>
        <v>#N/A</v>
      </c>
      <c r="Y137" s="218"/>
      <c r="Z137" s="218"/>
      <c r="AA137" s="218"/>
      <c r="AB137" s="218"/>
      <c r="AC137" s="218"/>
    </row>
    <row r="138" spans="1:29" x14ac:dyDescent="0.25">
      <c r="A138" s="125"/>
      <c r="B138" s="453"/>
      <c r="C138" s="453"/>
      <c r="D138" s="454"/>
      <c r="E138" s="455"/>
      <c r="F138" s="147" t="str">
        <f t="shared" si="3"/>
        <v/>
      </c>
      <c r="G138" s="148" t="str">
        <f>IF($D138="","",VLOOKUP($U138,Fiber_Req!$A$2:$H$2,3))</f>
        <v/>
      </c>
      <c r="H138" s="455"/>
      <c r="I138" s="147" t="str">
        <f t="shared" si="4"/>
        <v/>
      </c>
      <c r="J138" s="148" t="str">
        <f>IF($D138="","",VLOOKUP($U138,Fiber_Req!$A$2:$H$2,4))</f>
        <v/>
      </c>
      <c r="K138" s="455"/>
      <c r="L138" s="147" t="str">
        <f t="shared" si="5"/>
        <v/>
      </c>
      <c r="M138" s="148" t="str">
        <f>IF($D138="","",VLOOKUP($U138,Fiber_Req!$A$2:$H$2,5))</f>
        <v/>
      </c>
      <c r="N138" s="149"/>
      <c r="O138" s="150"/>
      <c r="P138" s="151"/>
      <c r="Q138" s="453"/>
      <c r="R138" s="453"/>
      <c r="S138" s="453"/>
      <c r="T138" s="151"/>
      <c r="U138" s="126" t="e">
        <f>VLOOKUP($D138,RF_Req!$K$2:$L$2,2)</f>
        <v>#N/A</v>
      </c>
      <c r="Y138" s="218"/>
      <c r="Z138" s="218"/>
      <c r="AA138" s="218"/>
      <c r="AB138" s="218"/>
      <c r="AC138" s="218"/>
    </row>
    <row r="139" spans="1:29" x14ac:dyDescent="0.25">
      <c r="A139" s="125"/>
      <c r="B139" s="453"/>
      <c r="C139" s="453"/>
      <c r="D139" s="454"/>
      <c r="E139" s="455"/>
      <c r="F139" s="147" t="str">
        <f t="shared" si="3"/>
        <v/>
      </c>
      <c r="G139" s="148" t="str">
        <f>IF($D139="","",VLOOKUP($U139,Fiber_Req!$A$2:$H$2,3))</f>
        <v/>
      </c>
      <c r="H139" s="455"/>
      <c r="I139" s="147" t="str">
        <f t="shared" si="4"/>
        <v/>
      </c>
      <c r="J139" s="148" t="str">
        <f>IF($D139="","",VLOOKUP($U139,Fiber_Req!$A$2:$H$2,4))</f>
        <v/>
      </c>
      <c r="K139" s="455"/>
      <c r="L139" s="147" t="str">
        <f t="shared" si="5"/>
        <v/>
      </c>
      <c r="M139" s="148" t="str">
        <f>IF($D139="","",VLOOKUP($U139,Fiber_Req!$A$2:$H$2,5))</f>
        <v/>
      </c>
      <c r="N139" s="149"/>
      <c r="O139" s="150"/>
      <c r="P139" s="151"/>
      <c r="Q139" s="453"/>
      <c r="R139" s="453"/>
      <c r="S139" s="453"/>
      <c r="T139" s="151"/>
      <c r="U139" s="126" t="e">
        <f>VLOOKUP($D139,RF_Req!$K$2:$L$2,2)</f>
        <v>#N/A</v>
      </c>
      <c r="Y139" s="218"/>
      <c r="Z139" s="218"/>
      <c r="AA139" s="218"/>
      <c r="AB139" s="218"/>
      <c r="AC139" s="218"/>
    </row>
    <row r="140" spans="1:29" x14ac:dyDescent="0.25">
      <c r="A140" s="125"/>
      <c r="B140" s="453"/>
      <c r="C140" s="453"/>
      <c r="D140" s="454"/>
      <c r="E140" s="455"/>
      <c r="F140" s="147" t="str">
        <f t="shared" si="3"/>
        <v/>
      </c>
      <c r="G140" s="148" t="str">
        <f>IF($D140="","",VLOOKUP($U140,Fiber_Req!$A$2:$H$2,3))</f>
        <v/>
      </c>
      <c r="H140" s="455"/>
      <c r="I140" s="147" t="str">
        <f t="shared" si="4"/>
        <v/>
      </c>
      <c r="J140" s="148" t="str">
        <f>IF($D140="","",VLOOKUP($U140,Fiber_Req!$A$2:$H$2,4))</f>
        <v/>
      </c>
      <c r="K140" s="455"/>
      <c r="L140" s="147" t="str">
        <f t="shared" si="5"/>
        <v/>
      </c>
      <c r="M140" s="148" t="str">
        <f>IF($D140="","",VLOOKUP($U140,Fiber_Req!$A$2:$H$2,5))</f>
        <v/>
      </c>
      <c r="N140" s="149"/>
      <c r="O140" s="150"/>
      <c r="P140" s="151"/>
      <c r="Q140" s="453"/>
      <c r="R140" s="453"/>
      <c r="S140" s="453"/>
      <c r="T140" s="151"/>
      <c r="U140" s="126" t="e">
        <f>VLOOKUP($D140,RF_Req!$K$2:$L$2,2)</f>
        <v>#N/A</v>
      </c>
      <c r="Y140" s="218"/>
      <c r="Z140" s="218"/>
      <c r="AA140" s="218"/>
      <c r="AB140" s="218"/>
      <c r="AC140" s="218"/>
    </row>
    <row r="141" spans="1:29" x14ac:dyDescent="0.25">
      <c r="A141" s="125"/>
      <c r="B141" s="453"/>
      <c r="C141" s="453"/>
      <c r="D141" s="454"/>
      <c r="E141" s="455"/>
      <c r="F141" s="147" t="str">
        <f t="shared" si="3"/>
        <v/>
      </c>
      <c r="G141" s="148" t="str">
        <f>IF($D141="","",VLOOKUP($U141,Fiber_Req!$A$2:$H$2,3))</f>
        <v/>
      </c>
      <c r="H141" s="455"/>
      <c r="I141" s="147" t="str">
        <f t="shared" si="4"/>
        <v/>
      </c>
      <c r="J141" s="148" t="str">
        <f>IF($D141="","",VLOOKUP($U141,Fiber_Req!$A$2:$H$2,4))</f>
        <v/>
      </c>
      <c r="K141" s="455"/>
      <c r="L141" s="147" t="str">
        <f t="shared" si="5"/>
        <v/>
      </c>
      <c r="M141" s="148" t="str">
        <f>IF($D141="","",VLOOKUP($U141,Fiber_Req!$A$2:$H$2,5))</f>
        <v/>
      </c>
      <c r="N141" s="149"/>
      <c r="O141" s="150"/>
      <c r="P141" s="151"/>
      <c r="Q141" s="453"/>
      <c r="R141" s="453"/>
      <c r="S141" s="453"/>
      <c r="T141" s="151"/>
      <c r="U141" s="126" t="e">
        <f>VLOOKUP($D141,RF_Req!$K$2:$L$2,2)</f>
        <v>#N/A</v>
      </c>
      <c r="Y141" s="218"/>
      <c r="Z141" s="218"/>
      <c r="AA141" s="218"/>
      <c r="AB141" s="218"/>
      <c r="AC141" s="218"/>
    </row>
    <row r="142" spans="1:29" x14ac:dyDescent="0.25">
      <c r="A142" s="125"/>
      <c r="B142" s="453"/>
      <c r="C142" s="453"/>
      <c r="D142" s="454"/>
      <c r="E142" s="455"/>
      <c r="F142" s="147" t="str">
        <f t="shared" ref="F142:F205" si="6">IF(OR($D142="",$Q142="",$G142=""),"",$Q142*$G142)</f>
        <v/>
      </c>
      <c r="G142" s="148" t="str">
        <f>IF($D142="","",VLOOKUP($U142,Fiber_Req!$A$2:$H$2,3))</f>
        <v/>
      </c>
      <c r="H142" s="455"/>
      <c r="I142" s="147" t="str">
        <f t="shared" ref="I142:I205" si="7">IF(OR($D142="",$R142="",$J142=""),"",$R142*$J142)</f>
        <v/>
      </c>
      <c r="J142" s="148" t="str">
        <f>IF($D142="","",VLOOKUP($U142,Fiber_Req!$A$2:$H$2,4))</f>
        <v/>
      </c>
      <c r="K142" s="455"/>
      <c r="L142" s="147" t="str">
        <f t="shared" ref="L142:L205" si="8">IF(OR($D142="",$S142="",$M142=""),"",$S142*$M142)</f>
        <v/>
      </c>
      <c r="M142" s="148" t="str">
        <f>IF($D142="","",VLOOKUP($U142,Fiber_Req!$A$2:$H$2,5))</f>
        <v/>
      </c>
      <c r="N142" s="149"/>
      <c r="O142" s="150"/>
      <c r="P142" s="151"/>
      <c r="Q142" s="453"/>
      <c r="R142" s="453"/>
      <c r="S142" s="453"/>
      <c r="T142" s="151"/>
      <c r="U142" s="126" t="e">
        <f>VLOOKUP($D142,RF_Req!$K$2:$L$2,2)</f>
        <v>#N/A</v>
      </c>
      <c r="Y142" s="218"/>
      <c r="Z142" s="218"/>
      <c r="AA142" s="218"/>
      <c r="AB142" s="218"/>
      <c r="AC142" s="218"/>
    </row>
    <row r="143" spans="1:29" x14ac:dyDescent="0.25">
      <c r="A143" s="125"/>
      <c r="B143" s="453"/>
      <c r="C143" s="453"/>
      <c r="D143" s="454"/>
      <c r="E143" s="455"/>
      <c r="F143" s="147" t="str">
        <f t="shared" si="6"/>
        <v/>
      </c>
      <c r="G143" s="148" t="str">
        <f>IF($D143="","",VLOOKUP($U143,Fiber_Req!$A$2:$H$2,3))</f>
        <v/>
      </c>
      <c r="H143" s="455"/>
      <c r="I143" s="147" t="str">
        <f t="shared" si="7"/>
        <v/>
      </c>
      <c r="J143" s="148" t="str">
        <f>IF($D143="","",VLOOKUP($U143,Fiber_Req!$A$2:$H$2,4))</f>
        <v/>
      </c>
      <c r="K143" s="455"/>
      <c r="L143" s="147" t="str">
        <f t="shared" si="8"/>
        <v/>
      </c>
      <c r="M143" s="148" t="str">
        <f>IF($D143="","",VLOOKUP($U143,Fiber_Req!$A$2:$H$2,5))</f>
        <v/>
      </c>
      <c r="N143" s="149"/>
      <c r="O143" s="150"/>
      <c r="P143" s="151"/>
      <c r="Q143" s="453"/>
      <c r="R143" s="453"/>
      <c r="S143" s="453"/>
      <c r="T143" s="151"/>
      <c r="U143" s="126" t="e">
        <f>VLOOKUP($D143,RF_Req!$K$2:$L$2,2)</f>
        <v>#N/A</v>
      </c>
      <c r="Y143" s="218"/>
      <c r="Z143" s="218"/>
      <c r="AA143" s="218"/>
      <c r="AB143" s="218"/>
      <c r="AC143" s="218"/>
    </row>
    <row r="144" spans="1:29" x14ac:dyDescent="0.25">
      <c r="A144" s="125"/>
      <c r="B144" s="453"/>
      <c r="C144" s="453"/>
      <c r="D144" s="454"/>
      <c r="E144" s="455"/>
      <c r="F144" s="147" t="str">
        <f t="shared" si="6"/>
        <v/>
      </c>
      <c r="G144" s="148" t="str">
        <f>IF($D144="","",VLOOKUP($U144,Fiber_Req!$A$2:$H$2,3))</f>
        <v/>
      </c>
      <c r="H144" s="455"/>
      <c r="I144" s="147" t="str">
        <f t="shared" si="7"/>
        <v/>
      </c>
      <c r="J144" s="148" t="str">
        <f>IF($D144="","",VLOOKUP($U144,Fiber_Req!$A$2:$H$2,4))</f>
        <v/>
      </c>
      <c r="K144" s="455"/>
      <c r="L144" s="147" t="str">
        <f t="shared" si="8"/>
        <v/>
      </c>
      <c r="M144" s="148" t="str">
        <f>IF($D144="","",VLOOKUP($U144,Fiber_Req!$A$2:$H$2,5))</f>
        <v/>
      </c>
      <c r="N144" s="149"/>
      <c r="O144" s="150"/>
      <c r="P144" s="151"/>
      <c r="Q144" s="453"/>
      <c r="R144" s="453"/>
      <c r="S144" s="453"/>
      <c r="T144" s="151"/>
      <c r="U144" s="126" t="e">
        <f>VLOOKUP($D144,RF_Req!$K$2:$L$2,2)</f>
        <v>#N/A</v>
      </c>
      <c r="Y144" s="218"/>
      <c r="Z144" s="218"/>
      <c r="AA144" s="218"/>
      <c r="AB144" s="218"/>
      <c r="AC144" s="218"/>
    </row>
    <row r="145" spans="1:29" x14ac:dyDescent="0.25">
      <c r="A145" s="125"/>
      <c r="B145" s="453"/>
      <c r="C145" s="453"/>
      <c r="D145" s="454"/>
      <c r="E145" s="455"/>
      <c r="F145" s="147" t="str">
        <f t="shared" si="6"/>
        <v/>
      </c>
      <c r="G145" s="148" t="str">
        <f>IF($D145="","",VLOOKUP($U145,Fiber_Req!$A$2:$H$2,3))</f>
        <v/>
      </c>
      <c r="H145" s="455"/>
      <c r="I145" s="147" t="str">
        <f t="shared" si="7"/>
        <v/>
      </c>
      <c r="J145" s="148" t="str">
        <f>IF($D145="","",VLOOKUP($U145,Fiber_Req!$A$2:$H$2,4))</f>
        <v/>
      </c>
      <c r="K145" s="455"/>
      <c r="L145" s="147" t="str">
        <f t="shared" si="8"/>
        <v/>
      </c>
      <c r="M145" s="148" t="str">
        <f>IF($D145="","",VLOOKUP($U145,Fiber_Req!$A$2:$H$2,5))</f>
        <v/>
      </c>
      <c r="N145" s="149"/>
      <c r="O145" s="150"/>
      <c r="P145" s="151"/>
      <c r="Q145" s="453"/>
      <c r="R145" s="453"/>
      <c r="S145" s="453"/>
      <c r="T145" s="151"/>
      <c r="U145" s="126" t="e">
        <f>VLOOKUP($D145,RF_Req!$K$2:$L$2,2)</f>
        <v>#N/A</v>
      </c>
      <c r="Y145" s="218"/>
      <c r="Z145" s="218"/>
      <c r="AA145" s="218"/>
      <c r="AB145" s="218"/>
      <c r="AC145" s="218"/>
    </row>
    <row r="146" spans="1:29" x14ac:dyDescent="0.25">
      <c r="A146" s="125"/>
      <c r="B146" s="453"/>
      <c r="C146" s="453"/>
      <c r="D146" s="454"/>
      <c r="E146" s="455"/>
      <c r="F146" s="147" t="str">
        <f t="shared" si="6"/>
        <v/>
      </c>
      <c r="G146" s="148" t="str">
        <f>IF($D146="","",VLOOKUP($U146,Fiber_Req!$A$2:$H$2,3))</f>
        <v/>
      </c>
      <c r="H146" s="455"/>
      <c r="I146" s="147" t="str">
        <f t="shared" si="7"/>
        <v/>
      </c>
      <c r="J146" s="148" t="str">
        <f>IF($D146="","",VLOOKUP($U146,Fiber_Req!$A$2:$H$2,4))</f>
        <v/>
      </c>
      <c r="K146" s="455"/>
      <c r="L146" s="147" t="str">
        <f t="shared" si="8"/>
        <v/>
      </c>
      <c r="M146" s="148" t="str">
        <f>IF($D146="","",VLOOKUP($U146,Fiber_Req!$A$2:$H$2,5))</f>
        <v/>
      </c>
      <c r="N146" s="149"/>
      <c r="O146" s="150"/>
      <c r="P146" s="151"/>
      <c r="Q146" s="453"/>
      <c r="R146" s="453"/>
      <c r="S146" s="453"/>
      <c r="T146" s="151"/>
      <c r="U146" s="126" t="e">
        <f>VLOOKUP($D146,RF_Req!$K$2:$L$2,2)</f>
        <v>#N/A</v>
      </c>
      <c r="Y146" s="218"/>
      <c r="Z146" s="218"/>
      <c r="AA146" s="218"/>
      <c r="AB146" s="218"/>
      <c r="AC146" s="218"/>
    </row>
    <row r="147" spans="1:29" x14ac:dyDescent="0.25">
      <c r="A147" s="125"/>
      <c r="B147" s="453"/>
      <c r="C147" s="453"/>
      <c r="D147" s="454"/>
      <c r="E147" s="455"/>
      <c r="F147" s="147" t="str">
        <f t="shared" si="6"/>
        <v/>
      </c>
      <c r="G147" s="148" t="str">
        <f>IF($D147="","",VLOOKUP($U147,Fiber_Req!$A$2:$H$2,3))</f>
        <v/>
      </c>
      <c r="H147" s="455"/>
      <c r="I147" s="147" t="str">
        <f t="shared" si="7"/>
        <v/>
      </c>
      <c r="J147" s="148" t="str">
        <f>IF($D147="","",VLOOKUP($U147,Fiber_Req!$A$2:$H$2,4))</f>
        <v/>
      </c>
      <c r="K147" s="455"/>
      <c r="L147" s="147" t="str">
        <f t="shared" si="8"/>
        <v/>
      </c>
      <c r="M147" s="148" t="str">
        <f>IF($D147="","",VLOOKUP($U147,Fiber_Req!$A$2:$H$2,5))</f>
        <v/>
      </c>
      <c r="N147" s="149"/>
      <c r="O147" s="150"/>
      <c r="P147" s="151"/>
      <c r="Q147" s="453"/>
      <c r="R147" s="453"/>
      <c r="S147" s="453"/>
      <c r="T147" s="151"/>
      <c r="U147" s="126" t="e">
        <f>VLOOKUP($D147,RF_Req!$K$2:$L$2,2)</f>
        <v>#N/A</v>
      </c>
      <c r="Y147" s="218"/>
      <c r="Z147" s="218"/>
      <c r="AA147" s="218"/>
      <c r="AB147" s="218"/>
      <c r="AC147" s="218"/>
    </row>
    <row r="148" spans="1:29" x14ac:dyDescent="0.25">
      <c r="A148" s="125"/>
      <c r="B148" s="453"/>
      <c r="C148" s="453"/>
      <c r="D148" s="454"/>
      <c r="E148" s="455"/>
      <c r="F148" s="147" t="str">
        <f t="shared" si="6"/>
        <v/>
      </c>
      <c r="G148" s="148" t="str">
        <f>IF($D148="","",VLOOKUP($U148,Fiber_Req!$A$2:$H$2,3))</f>
        <v/>
      </c>
      <c r="H148" s="455"/>
      <c r="I148" s="147" t="str">
        <f t="shared" si="7"/>
        <v/>
      </c>
      <c r="J148" s="148" t="str">
        <f>IF($D148="","",VLOOKUP($U148,Fiber_Req!$A$2:$H$2,4))</f>
        <v/>
      </c>
      <c r="K148" s="455"/>
      <c r="L148" s="147" t="str">
        <f t="shared" si="8"/>
        <v/>
      </c>
      <c r="M148" s="148" t="str">
        <f>IF($D148="","",VLOOKUP($U148,Fiber_Req!$A$2:$H$2,5))</f>
        <v/>
      </c>
      <c r="N148" s="149"/>
      <c r="O148" s="150"/>
      <c r="P148" s="151"/>
      <c r="Q148" s="453"/>
      <c r="R148" s="453"/>
      <c r="S148" s="453"/>
      <c r="T148" s="151"/>
      <c r="U148" s="126" t="e">
        <f>VLOOKUP($D148,RF_Req!$K$2:$L$2,2)</f>
        <v>#N/A</v>
      </c>
      <c r="Y148" s="218"/>
      <c r="Z148" s="218"/>
      <c r="AA148" s="218"/>
      <c r="AB148" s="218"/>
      <c r="AC148" s="218"/>
    </row>
    <row r="149" spans="1:29" x14ac:dyDescent="0.25">
      <c r="A149" s="125"/>
      <c r="B149" s="453"/>
      <c r="C149" s="453"/>
      <c r="D149" s="454"/>
      <c r="E149" s="455"/>
      <c r="F149" s="147" t="str">
        <f t="shared" si="6"/>
        <v/>
      </c>
      <c r="G149" s="148" t="str">
        <f>IF($D149="","",VLOOKUP($U149,Fiber_Req!$A$2:$H$2,3))</f>
        <v/>
      </c>
      <c r="H149" s="455"/>
      <c r="I149" s="147" t="str">
        <f t="shared" si="7"/>
        <v/>
      </c>
      <c r="J149" s="148" t="str">
        <f>IF($D149="","",VLOOKUP($U149,Fiber_Req!$A$2:$H$2,4))</f>
        <v/>
      </c>
      <c r="K149" s="455"/>
      <c r="L149" s="147" t="str">
        <f t="shared" si="8"/>
        <v/>
      </c>
      <c r="M149" s="148" t="str">
        <f>IF($D149="","",VLOOKUP($U149,Fiber_Req!$A$2:$H$2,5))</f>
        <v/>
      </c>
      <c r="N149" s="149"/>
      <c r="O149" s="150"/>
      <c r="P149" s="151"/>
      <c r="Q149" s="453"/>
      <c r="R149" s="453"/>
      <c r="S149" s="453"/>
      <c r="T149" s="151"/>
      <c r="U149" s="126" t="e">
        <f>VLOOKUP($D149,RF_Req!$K$2:$L$2,2)</f>
        <v>#N/A</v>
      </c>
      <c r="Y149" s="218"/>
      <c r="Z149" s="218"/>
      <c r="AA149" s="218"/>
      <c r="AB149" s="218"/>
      <c r="AC149" s="218"/>
    </row>
    <row r="150" spans="1:29" x14ac:dyDescent="0.25">
      <c r="A150" s="125"/>
      <c r="B150" s="453"/>
      <c r="C150" s="453"/>
      <c r="D150" s="454"/>
      <c r="E150" s="455"/>
      <c r="F150" s="147" t="str">
        <f t="shared" si="6"/>
        <v/>
      </c>
      <c r="G150" s="148" t="str">
        <f>IF($D150="","",VLOOKUP($U150,Fiber_Req!$A$2:$H$2,3))</f>
        <v/>
      </c>
      <c r="H150" s="455"/>
      <c r="I150" s="147" t="str">
        <f t="shared" si="7"/>
        <v/>
      </c>
      <c r="J150" s="148" t="str">
        <f>IF($D150="","",VLOOKUP($U150,Fiber_Req!$A$2:$H$2,4))</f>
        <v/>
      </c>
      <c r="K150" s="455"/>
      <c r="L150" s="147" t="str">
        <f t="shared" si="8"/>
        <v/>
      </c>
      <c r="M150" s="148" t="str">
        <f>IF($D150="","",VLOOKUP($U150,Fiber_Req!$A$2:$H$2,5))</f>
        <v/>
      </c>
      <c r="N150" s="149"/>
      <c r="O150" s="150"/>
      <c r="P150" s="151"/>
      <c r="Q150" s="453"/>
      <c r="R150" s="453"/>
      <c r="S150" s="453"/>
      <c r="T150" s="151"/>
      <c r="U150" s="126" t="e">
        <f>VLOOKUP($D150,RF_Req!$K$2:$L$2,2)</f>
        <v>#N/A</v>
      </c>
      <c r="Y150" s="218"/>
      <c r="Z150" s="218"/>
      <c r="AA150" s="218"/>
      <c r="AB150" s="218"/>
      <c r="AC150" s="218"/>
    </row>
    <row r="151" spans="1:29" x14ac:dyDescent="0.25">
      <c r="A151" s="125"/>
      <c r="B151" s="453"/>
      <c r="C151" s="453"/>
      <c r="D151" s="454"/>
      <c r="E151" s="455"/>
      <c r="F151" s="147" t="str">
        <f t="shared" si="6"/>
        <v/>
      </c>
      <c r="G151" s="148" t="str">
        <f>IF($D151="","",VLOOKUP($U151,Fiber_Req!$A$2:$H$2,3))</f>
        <v/>
      </c>
      <c r="H151" s="455"/>
      <c r="I151" s="147" t="str">
        <f t="shared" si="7"/>
        <v/>
      </c>
      <c r="J151" s="148" t="str">
        <f>IF($D151="","",VLOOKUP($U151,Fiber_Req!$A$2:$H$2,4))</f>
        <v/>
      </c>
      <c r="K151" s="455"/>
      <c r="L151" s="147" t="str">
        <f t="shared" si="8"/>
        <v/>
      </c>
      <c r="M151" s="148" t="str">
        <f>IF($D151="","",VLOOKUP($U151,Fiber_Req!$A$2:$H$2,5))</f>
        <v/>
      </c>
      <c r="N151" s="149"/>
      <c r="O151" s="150"/>
      <c r="P151" s="151"/>
      <c r="Q151" s="453"/>
      <c r="R151" s="453"/>
      <c r="S151" s="453"/>
      <c r="T151" s="151"/>
      <c r="U151" s="126" t="e">
        <f>VLOOKUP($D151,RF_Req!$K$2:$L$2,2)</f>
        <v>#N/A</v>
      </c>
      <c r="Y151" s="218"/>
      <c r="Z151" s="218"/>
      <c r="AA151" s="218"/>
      <c r="AB151" s="218"/>
      <c r="AC151" s="218"/>
    </row>
    <row r="152" spans="1:29" x14ac:dyDescent="0.25">
      <c r="A152" s="125"/>
      <c r="B152" s="453"/>
      <c r="C152" s="453"/>
      <c r="D152" s="454"/>
      <c r="E152" s="455"/>
      <c r="F152" s="147" t="str">
        <f t="shared" si="6"/>
        <v/>
      </c>
      <c r="G152" s="148" t="str">
        <f>IF($D152="","",VLOOKUP($U152,Fiber_Req!$A$2:$H$2,3))</f>
        <v/>
      </c>
      <c r="H152" s="455"/>
      <c r="I152" s="147" t="str">
        <f t="shared" si="7"/>
        <v/>
      </c>
      <c r="J152" s="148" t="str">
        <f>IF($D152="","",VLOOKUP($U152,Fiber_Req!$A$2:$H$2,4))</f>
        <v/>
      </c>
      <c r="K152" s="455"/>
      <c r="L152" s="147" t="str">
        <f t="shared" si="8"/>
        <v/>
      </c>
      <c r="M152" s="148" t="str">
        <f>IF($D152="","",VLOOKUP($U152,Fiber_Req!$A$2:$H$2,5))</f>
        <v/>
      </c>
      <c r="N152" s="149"/>
      <c r="O152" s="150"/>
      <c r="P152" s="151"/>
      <c r="Q152" s="453"/>
      <c r="R152" s="453"/>
      <c r="S152" s="453"/>
      <c r="T152" s="151"/>
      <c r="U152" s="126" t="e">
        <f>VLOOKUP($D152,RF_Req!$K$2:$L$2,2)</f>
        <v>#N/A</v>
      </c>
      <c r="Y152" s="218"/>
      <c r="Z152" s="218"/>
      <c r="AA152" s="218"/>
      <c r="AB152" s="218"/>
      <c r="AC152" s="218"/>
    </row>
    <row r="153" spans="1:29" x14ac:dyDescent="0.25">
      <c r="A153" s="125"/>
      <c r="B153" s="453"/>
      <c r="C153" s="453"/>
      <c r="D153" s="454"/>
      <c r="E153" s="455"/>
      <c r="F153" s="147" t="str">
        <f t="shared" si="6"/>
        <v/>
      </c>
      <c r="G153" s="148" t="str">
        <f>IF($D153="","",VLOOKUP($U153,Fiber_Req!$A$2:$H$2,3))</f>
        <v/>
      </c>
      <c r="H153" s="455"/>
      <c r="I153" s="147" t="str">
        <f t="shared" si="7"/>
        <v/>
      </c>
      <c r="J153" s="148" t="str">
        <f>IF($D153="","",VLOOKUP($U153,Fiber_Req!$A$2:$H$2,4))</f>
        <v/>
      </c>
      <c r="K153" s="455"/>
      <c r="L153" s="147" t="str">
        <f t="shared" si="8"/>
        <v/>
      </c>
      <c r="M153" s="148" t="str">
        <f>IF($D153="","",VLOOKUP($U153,Fiber_Req!$A$2:$H$2,5))</f>
        <v/>
      </c>
      <c r="N153" s="149"/>
      <c r="O153" s="150"/>
      <c r="P153" s="151"/>
      <c r="Q153" s="453"/>
      <c r="R153" s="453"/>
      <c r="S153" s="453"/>
      <c r="T153" s="151"/>
      <c r="U153" s="126" t="e">
        <f>VLOOKUP($D153,RF_Req!$K$2:$L$2,2)</f>
        <v>#N/A</v>
      </c>
      <c r="Y153" s="218"/>
      <c r="Z153" s="218"/>
      <c r="AA153" s="218"/>
      <c r="AB153" s="218"/>
      <c r="AC153" s="218"/>
    </row>
    <row r="154" spans="1:29" x14ac:dyDescent="0.25">
      <c r="A154" s="125"/>
      <c r="B154" s="453"/>
      <c r="C154" s="453"/>
      <c r="D154" s="454"/>
      <c r="E154" s="455"/>
      <c r="F154" s="147" t="str">
        <f t="shared" si="6"/>
        <v/>
      </c>
      <c r="G154" s="148" t="str">
        <f>IF($D154="","",VLOOKUP($U154,Fiber_Req!$A$2:$H$2,3))</f>
        <v/>
      </c>
      <c r="H154" s="455"/>
      <c r="I154" s="147" t="str">
        <f t="shared" si="7"/>
        <v/>
      </c>
      <c r="J154" s="148" t="str">
        <f>IF($D154="","",VLOOKUP($U154,Fiber_Req!$A$2:$H$2,4))</f>
        <v/>
      </c>
      <c r="K154" s="455"/>
      <c r="L154" s="147" t="str">
        <f t="shared" si="8"/>
        <v/>
      </c>
      <c r="M154" s="148" t="str">
        <f>IF($D154="","",VLOOKUP($U154,Fiber_Req!$A$2:$H$2,5))</f>
        <v/>
      </c>
      <c r="N154" s="149"/>
      <c r="O154" s="150"/>
      <c r="P154" s="151"/>
      <c r="Q154" s="453"/>
      <c r="R154" s="453"/>
      <c r="S154" s="453"/>
      <c r="T154" s="151"/>
      <c r="U154" s="126" t="e">
        <f>VLOOKUP($D154,RF_Req!$K$2:$L$2,2)</f>
        <v>#N/A</v>
      </c>
      <c r="Y154" s="218"/>
      <c r="Z154" s="218"/>
      <c r="AA154" s="218"/>
      <c r="AB154" s="218"/>
      <c r="AC154" s="218"/>
    </row>
    <row r="155" spans="1:29" x14ac:dyDescent="0.25">
      <c r="A155" s="125"/>
      <c r="B155" s="453"/>
      <c r="C155" s="453"/>
      <c r="D155" s="454"/>
      <c r="E155" s="455"/>
      <c r="F155" s="147" t="str">
        <f t="shared" si="6"/>
        <v/>
      </c>
      <c r="G155" s="148" t="str">
        <f>IF($D155="","",VLOOKUP($U155,Fiber_Req!$A$2:$H$2,3))</f>
        <v/>
      </c>
      <c r="H155" s="455"/>
      <c r="I155" s="147" t="str">
        <f t="shared" si="7"/>
        <v/>
      </c>
      <c r="J155" s="148" t="str">
        <f>IF($D155="","",VLOOKUP($U155,Fiber_Req!$A$2:$H$2,4))</f>
        <v/>
      </c>
      <c r="K155" s="455"/>
      <c r="L155" s="147" t="str">
        <f t="shared" si="8"/>
        <v/>
      </c>
      <c r="M155" s="148" t="str">
        <f>IF($D155="","",VLOOKUP($U155,Fiber_Req!$A$2:$H$2,5))</f>
        <v/>
      </c>
      <c r="N155" s="149"/>
      <c r="O155" s="150"/>
      <c r="P155" s="151"/>
      <c r="Q155" s="453"/>
      <c r="R155" s="453"/>
      <c r="S155" s="453"/>
      <c r="T155" s="151"/>
      <c r="U155" s="126" t="e">
        <f>VLOOKUP($D155,RF_Req!$K$2:$L$2,2)</f>
        <v>#N/A</v>
      </c>
      <c r="Y155" s="218"/>
      <c r="Z155" s="218"/>
      <c r="AA155" s="218"/>
      <c r="AB155" s="218"/>
      <c r="AC155" s="218"/>
    </row>
    <row r="156" spans="1:29" x14ac:dyDescent="0.25">
      <c r="A156" s="125"/>
      <c r="B156" s="453"/>
      <c r="C156" s="453"/>
      <c r="D156" s="454"/>
      <c r="E156" s="455"/>
      <c r="F156" s="147" t="str">
        <f t="shared" si="6"/>
        <v/>
      </c>
      <c r="G156" s="148" t="str">
        <f>IF($D156="","",VLOOKUP($U156,Fiber_Req!$A$2:$H$2,3))</f>
        <v/>
      </c>
      <c r="H156" s="455"/>
      <c r="I156" s="147" t="str">
        <f t="shared" si="7"/>
        <v/>
      </c>
      <c r="J156" s="148" t="str">
        <f>IF($D156="","",VLOOKUP($U156,Fiber_Req!$A$2:$H$2,4))</f>
        <v/>
      </c>
      <c r="K156" s="455"/>
      <c r="L156" s="147" t="str">
        <f t="shared" si="8"/>
        <v/>
      </c>
      <c r="M156" s="148" t="str">
        <f>IF($D156="","",VLOOKUP($U156,Fiber_Req!$A$2:$H$2,5))</f>
        <v/>
      </c>
      <c r="N156" s="149"/>
      <c r="O156" s="150"/>
      <c r="P156" s="151"/>
      <c r="Q156" s="453"/>
      <c r="R156" s="453"/>
      <c r="S156" s="453"/>
      <c r="T156" s="151"/>
      <c r="U156" s="126" t="e">
        <f>VLOOKUP($D156,RF_Req!$K$2:$L$2,2)</f>
        <v>#N/A</v>
      </c>
      <c r="Y156" s="218"/>
      <c r="Z156" s="218"/>
      <c r="AA156" s="218"/>
      <c r="AB156" s="218"/>
      <c r="AC156" s="218"/>
    </row>
    <row r="157" spans="1:29" x14ac:dyDescent="0.25">
      <c r="A157" s="125"/>
      <c r="B157" s="453"/>
      <c r="C157" s="453"/>
      <c r="D157" s="454"/>
      <c r="E157" s="455"/>
      <c r="F157" s="147" t="str">
        <f t="shared" si="6"/>
        <v/>
      </c>
      <c r="G157" s="148" t="str">
        <f>IF($D157="","",VLOOKUP($U157,Fiber_Req!$A$2:$H$2,3))</f>
        <v/>
      </c>
      <c r="H157" s="455"/>
      <c r="I157" s="147" t="str">
        <f t="shared" si="7"/>
        <v/>
      </c>
      <c r="J157" s="148" t="str">
        <f>IF($D157="","",VLOOKUP($U157,Fiber_Req!$A$2:$H$2,4))</f>
        <v/>
      </c>
      <c r="K157" s="455"/>
      <c r="L157" s="147" t="str">
        <f t="shared" si="8"/>
        <v/>
      </c>
      <c r="M157" s="148" t="str">
        <f>IF($D157="","",VLOOKUP($U157,Fiber_Req!$A$2:$H$2,5))</f>
        <v/>
      </c>
      <c r="N157" s="149"/>
      <c r="O157" s="150"/>
      <c r="P157" s="151"/>
      <c r="Q157" s="453"/>
      <c r="R157" s="453"/>
      <c r="S157" s="453"/>
      <c r="T157" s="151"/>
      <c r="U157" s="126" t="e">
        <f>VLOOKUP($D157,RF_Req!$K$2:$L$2,2)</f>
        <v>#N/A</v>
      </c>
      <c r="Y157" s="218"/>
      <c r="Z157" s="218"/>
      <c r="AA157" s="218"/>
      <c r="AB157" s="218"/>
      <c r="AC157" s="218"/>
    </row>
    <row r="158" spans="1:29" x14ac:dyDescent="0.25">
      <c r="A158" s="125"/>
      <c r="B158" s="453"/>
      <c r="C158" s="453"/>
      <c r="D158" s="454"/>
      <c r="E158" s="455"/>
      <c r="F158" s="147" t="str">
        <f t="shared" si="6"/>
        <v/>
      </c>
      <c r="G158" s="148" t="str">
        <f>IF($D158="","",VLOOKUP($U158,Fiber_Req!$A$2:$H$2,3))</f>
        <v/>
      </c>
      <c r="H158" s="455"/>
      <c r="I158" s="147" t="str">
        <f t="shared" si="7"/>
        <v/>
      </c>
      <c r="J158" s="148" t="str">
        <f>IF($D158="","",VLOOKUP($U158,Fiber_Req!$A$2:$H$2,4))</f>
        <v/>
      </c>
      <c r="K158" s="455"/>
      <c r="L158" s="147" t="str">
        <f t="shared" si="8"/>
        <v/>
      </c>
      <c r="M158" s="148" t="str">
        <f>IF($D158="","",VLOOKUP($U158,Fiber_Req!$A$2:$H$2,5))</f>
        <v/>
      </c>
      <c r="N158" s="149"/>
      <c r="O158" s="150"/>
      <c r="P158" s="151"/>
      <c r="Q158" s="453"/>
      <c r="R158" s="453"/>
      <c r="S158" s="453"/>
      <c r="T158" s="151"/>
      <c r="U158" s="126" t="e">
        <f>VLOOKUP($D158,RF_Req!$K$2:$L$2,2)</f>
        <v>#N/A</v>
      </c>
      <c r="Y158" s="218"/>
      <c r="Z158" s="218"/>
      <c r="AA158" s="218"/>
      <c r="AB158" s="218"/>
      <c r="AC158" s="218"/>
    </row>
    <row r="159" spans="1:29" x14ac:dyDescent="0.25">
      <c r="A159" s="125"/>
      <c r="B159" s="453"/>
      <c r="C159" s="453"/>
      <c r="D159" s="454"/>
      <c r="E159" s="455"/>
      <c r="F159" s="147" t="str">
        <f t="shared" si="6"/>
        <v/>
      </c>
      <c r="G159" s="148" t="str">
        <f>IF($D159="","",VLOOKUP($U159,Fiber_Req!$A$2:$H$2,3))</f>
        <v/>
      </c>
      <c r="H159" s="455"/>
      <c r="I159" s="147" t="str">
        <f t="shared" si="7"/>
        <v/>
      </c>
      <c r="J159" s="148" t="str">
        <f>IF($D159="","",VLOOKUP($U159,Fiber_Req!$A$2:$H$2,4))</f>
        <v/>
      </c>
      <c r="K159" s="455"/>
      <c r="L159" s="147" t="str">
        <f t="shared" si="8"/>
        <v/>
      </c>
      <c r="M159" s="148" t="str">
        <f>IF($D159="","",VLOOKUP($U159,Fiber_Req!$A$2:$H$2,5))</f>
        <v/>
      </c>
      <c r="N159" s="149"/>
      <c r="O159" s="150"/>
      <c r="P159" s="151"/>
      <c r="Q159" s="453"/>
      <c r="R159" s="453"/>
      <c r="S159" s="453"/>
      <c r="T159" s="151"/>
      <c r="U159" s="126" t="e">
        <f>VLOOKUP($D159,RF_Req!$K$2:$L$2,2)</f>
        <v>#N/A</v>
      </c>
      <c r="Y159" s="218"/>
      <c r="Z159" s="218"/>
      <c r="AA159" s="218"/>
      <c r="AB159" s="218"/>
      <c r="AC159" s="218"/>
    </row>
    <row r="160" spans="1:29" x14ac:dyDescent="0.25">
      <c r="A160" s="125"/>
      <c r="B160" s="453"/>
      <c r="C160" s="453"/>
      <c r="D160" s="454"/>
      <c r="E160" s="455"/>
      <c r="F160" s="147" t="str">
        <f t="shared" si="6"/>
        <v/>
      </c>
      <c r="G160" s="148" t="str">
        <f>IF($D160="","",VLOOKUP($U160,Fiber_Req!$A$2:$H$2,3))</f>
        <v/>
      </c>
      <c r="H160" s="455"/>
      <c r="I160" s="147" t="str">
        <f t="shared" si="7"/>
        <v/>
      </c>
      <c r="J160" s="148" t="str">
        <f>IF($D160="","",VLOOKUP($U160,Fiber_Req!$A$2:$H$2,4))</f>
        <v/>
      </c>
      <c r="K160" s="455"/>
      <c r="L160" s="147" t="str">
        <f t="shared" si="8"/>
        <v/>
      </c>
      <c r="M160" s="148" t="str">
        <f>IF($D160="","",VLOOKUP($U160,Fiber_Req!$A$2:$H$2,5))</f>
        <v/>
      </c>
      <c r="N160" s="149"/>
      <c r="O160" s="150"/>
      <c r="P160" s="151"/>
      <c r="Q160" s="453"/>
      <c r="R160" s="453"/>
      <c r="S160" s="453"/>
      <c r="T160" s="151"/>
      <c r="U160" s="126" t="e">
        <f>VLOOKUP($D160,RF_Req!$K$2:$L$2,2)</f>
        <v>#N/A</v>
      </c>
      <c r="Y160" s="218"/>
      <c r="Z160" s="218"/>
      <c r="AA160" s="218"/>
      <c r="AB160" s="218"/>
      <c r="AC160" s="218"/>
    </row>
    <row r="161" spans="1:29" x14ac:dyDescent="0.25">
      <c r="A161" s="125"/>
      <c r="B161" s="453"/>
      <c r="C161" s="453"/>
      <c r="D161" s="454"/>
      <c r="E161" s="455"/>
      <c r="F161" s="147" t="str">
        <f t="shared" si="6"/>
        <v/>
      </c>
      <c r="G161" s="148" t="str">
        <f>IF($D161="","",VLOOKUP($U161,Fiber_Req!$A$2:$H$2,3))</f>
        <v/>
      </c>
      <c r="H161" s="455"/>
      <c r="I161" s="147" t="str">
        <f t="shared" si="7"/>
        <v/>
      </c>
      <c r="J161" s="148" t="str">
        <f>IF($D161="","",VLOOKUP($U161,Fiber_Req!$A$2:$H$2,4))</f>
        <v/>
      </c>
      <c r="K161" s="455"/>
      <c r="L161" s="147" t="str">
        <f t="shared" si="8"/>
        <v/>
      </c>
      <c r="M161" s="148" t="str">
        <f>IF($D161="","",VLOOKUP($U161,Fiber_Req!$A$2:$H$2,5))</f>
        <v/>
      </c>
      <c r="N161" s="149"/>
      <c r="O161" s="150"/>
      <c r="P161" s="151"/>
      <c r="Q161" s="453"/>
      <c r="R161" s="453"/>
      <c r="S161" s="453"/>
      <c r="T161" s="151"/>
      <c r="U161" s="126" t="e">
        <f>VLOOKUP($D161,RF_Req!$K$2:$L$2,2)</f>
        <v>#N/A</v>
      </c>
      <c r="Y161" s="218"/>
      <c r="Z161" s="218"/>
      <c r="AA161" s="218"/>
      <c r="AB161" s="218"/>
      <c r="AC161" s="218"/>
    </row>
    <row r="162" spans="1:29" x14ac:dyDescent="0.25">
      <c r="A162" s="125"/>
      <c r="B162" s="453"/>
      <c r="C162" s="453"/>
      <c r="D162" s="454"/>
      <c r="E162" s="455"/>
      <c r="F162" s="147" t="str">
        <f t="shared" si="6"/>
        <v/>
      </c>
      <c r="G162" s="148" t="str">
        <f>IF($D162="","",VLOOKUP($U162,Fiber_Req!$A$2:$H$2,3))</f>
        <v/>
      </c>
      <c r="H162" s="455"/>
      <c r="I162" s="147" t="str">
        <f t="shared" si="7"/>
        <v/>
      </c>
      <c r="J162" s="148" t="str">
        <f>IF($D162="","",VLOOKUP($U162,Fiber_Req!$A$2:$H$2,4))</f>
        <v/>
      </c>
      <c r="K162" s="455"/>
      <c r="L162" s="147" t="str">
        <f t="shared" si="8"/>
        <v/>
      </c>
      <c r="M162" s="148" t="str">
        <f>IF($D162="","",VLOOKUP($U162,Fiber_Req!$A$2:$H$2,5))</f>
        <v/>
      </c>
      <c r="N162" s="149"/>
      <c r="O162" s="150"/>
      <c r="P162" s="151"/>
      <c r="Q162" s="453"/>
      <c r="R162" s="453"/>
      <c r="S162" s="453"/>
      <c r="T162" s="151"/>
      <c r="U162" s="126" t="e">
        <f>VLOOKUP($D162,RF_Req!$K$2:$L$2,2)</f>
        <v>#N/A</v>
      </c>
      <c r="Y162" s="218"/>
      <c r="Z162" s="218"/>
      <c r="AA162" s="218"/>
      <c r="AB162" s="218"/>
      <c r="AC162" s="218"/>
    </row>
    <row r="163" spans="1:29" x14ac:dyDescent="0.25">
      <c r="A163" s="125"/>
      <c r="B163" s="453"/>
      <c r="C163" s="453"/>
      <c r="D163" s="454"/>
      <c r="E163" s="455"/>
      <c r="F163" s="147" t="str">
        <f t="shared" si="6"/>
        <v/>
      </c>
      <c r="G163" s="148" t="str">
        <f>IF($D163="","",VLOOKUP($U163,Fiber_Req!$A$2:$H$2,3))</f>
        <v/>
      </c>
      <c r="H163" s="455"/>
      <c r="I163" s="147" t="str">
        <f t="shared" si="7"/>
        <v/>
      </c>
      <c r="J163" s="148" t="str">
        <f>IF($D163="","",VLOOKUP($U163,Fiber_Req!$A$2:$H$2,4))</f>
        <v/>
      </c>
      <c r="K163" s="455"/>
      <c r="L163" s="147" t="str">
        <f t="shared" si="8"/>
        <v/>
      </c>
      <c r="M163" s="148" t="str">
        <f>IF($D163="","",VLOOKUP($U163,Fiber_Req!$A$2:$H$2,5))</f>
        <v/>
      </c>
      <c r="N163" s="149"/>
      <c r="O163" s="150"/>
      <c r="P163" s="151"/>
      <c r="Q163" s="453"/>
      <c r="R163" s="453"/>
      <c r="S163" s="453"/>
      <c r="T163" s="151"/>
      <c r="U163" s="126" t="e">
        <f>VLOOKUP($D163,RF_Req!$K$2:$L$2,2)</f>
        <v>#N/A</v>
      </c>
      <c r="Y163" s="218"/>
      <c r="Z163" s="218"/>
      <c r="AA163" s="218"/>
      <c r="AB163" s="218"/>
      <c r="AC163" s="218"/>
    </row>
    <row r="164" spans="1:29" x14ac:dyDescent="0.25">
      <c r="A164" s="125"/>
      <c r="B164" s="453"/>
      <c r="C164" s="453"/>
      <c r="D164" s="454"/>
      <c r="E164" s="455"/>
      <c r="F164" s="147" t="str">
        <f t="shared" si="6"/>
        <v/>
      </c>
      <c r="G164" s="148" t="str">
        <f>IF($D164="","",VLOOKUP($U164,Fiber_Req!$A$2:$H$2,3))</f>
        <v/>
      </c>
      <c r="H164" s="455"/>
      <c r="I164" s="147" t="str">
        <f t="shared" si="7"/>
        <v/>
      </c>
      <c r="J164" s="148" t="str">
        <f>IF($D164="","",VLOOKUP($U164,Fiber_Req!$A$2:$H$2,4))</f>
        <v/>
      </c>
      <c r="K164" s="455"/>
      <c r="L164" s="147" t="str">
        <f t="shared" si="8"/>
        <v/>
      </c>
      <c r="M164" s="148" t="str">
        <f>IF($D164="","",VLOOKUP($U164,Fiber_Req!$A$2:$H$2,5))</f>
        <v/>
      </c>
      <c r="N164" s="149"/>
      <c r="O164" s="150"/>
      <c r="P164" s="151"/>
      <c r="Q164" s="453"/>
      <c r="R164" s="453"/>
      <c r="S164" s="453"/>
      <c r="T164" s="151"/>
      <c r="U164" s="126" t="e">
        <f>VLOOKUP($D164,RF_Req!$K$2:$L$2,2)</f>
        <v>#N/A</v>
      </c>
      <c r="Y164" s="218"/>
      <c r="Z164" s="218"/>
      <c r="AA164" s="218"/>
      <c r="AB164" s="218"/>
      <c r="AC164" s="218"/>
    </row>
    <row r="165" spans="1:29" x14ac:dyDescent="0.25">
      <c r="A165" s="125"/>
      <c r="B165" s="453"/>
      <c r="C165" s="453"/>
      <c r="D165" s="454"/>
      <c r="E165" s="455"/>
      <c r="F165" s="147" t="str">
        <f t="shared" si="6"/>
        <v/>
      </c>
      <c r="G165" s="148" t="str">
        <f>IF($D165="","",VLOOKUP($U165,Fiber_Req!$A$2:$H$2,3))</f>
        <v/>
      </c>
      <c r="H165" s="455"/>
      <c r="I165" s="147" t="str">
        <f t="shared" si="7"/>
        <v/>
      </c>
      <c r="J165" s="148" t="str">
        <f>IF($D165="","",VLOOKUP($U165,Fiber_Req!$A$2:$H$2,4))</f>
        <v/>
      </c>
      <c r="K165" s="455"/>
      <c r="L165" s="147" t="str">
        <f t="shared" si="8"/>
        <v/>
      </c>
      <c r="M165" s="148" t="str">
        <f>IF($D165="","",VLOOKUP($U165,Fiber_Req!$A$2:$H$2,5))</f>
        <v/>
      </c>
      <c r="N165" s="149"/>
      <c r="O165" s="150"/>
      <c r="P165" s="151"/>
      <c r="Q165" s="453"/>
      <c r="R165" s="453"/>
      <c r="S165" s="453"/>
      <c r="T165" s="151"/>
      <c r="U165" s="126" t="e">
        <f>VLOOKUP($D165,RF_Req!$K$2:$L$2,2)</f>
        <v>#N/A</v>
      </c>
      <c r="Y165" s="218"/>
      <c r="Z165" s="218"/>
      <c r="AA165" s="218"/>
      <c r="AB165" s="218"/>
      <c r="AC165" s="218"/>
    </row>
    <row r="166" spans="1:29" x14ac:dyDescent="0.25">
      <c r="A166" s="125"/>
      <c r="B166" s="453"/>
      <c r="C166" s="453"/>
      <c r="D166" s="454"/>
      <c r="E166" s="455"/>
      <c r="F166" s="147" t="str">
        <f t="shared" si="6"/>
        <v/>
      </c>
      <c r="G166" s="148" t="str">
        <f>IF($D166="","",VLOOKUP($U166,Fiber_Req!$A$2:$H$2,3))</f>
        <v/>
      </c>
      <c r="H166" s="455"/>
      <c r="I166" s="147" t="str">
        <f t="shared" si="7"/>
        <v/>
      </c>
      <c r="J166" s="148" t="str">
        <f>IF($D166="","",VLOOKUP($U166,Fiber_Req!$A$2:$H$2,4))</f>
        <v/>
      </c>
      <c r="K166" s="455"/>
      <c r="L166" s="147" t="str">
        <f t="shared" si="8"/>
        <v/>
      </c>
      <c r="M166" s="148" t="str">
        <f>IF($D166="","",VLOOKUP($U166,Fiber_Req!$A$2:$H$2,5))</f>
        <v/>
      </c>
      <c r="N166" s="149"/>
      <c r="O166" s="150"/>
      <c r="P166" s="151"/>
      <c r="Q166" s="453"/>
      <c r="R166" s="453"/>
      <c r="S166" s="453"/>
      <c r="T166" s="151"/>
      <c r="U166" s="126" t="e">
        <f>VLOOKUP($D166,RF_Req!$K$2:$L$2,2)</f>
        <v>#N/A</v>
      </c>
      <c r="Y166" s="218"/>
      <c r="Z166" s="218"/>
      <c r="AA166" s="218"/>
      <c r="AB166" s="218"/>
      <c r="AC166" s="218"/>
    </row>
    <row r="167" spans="1:29" x14ac:dyDescent="0.25">
      <c r="A167" s="125"/>
      <c r="B167" s="453"/>
      <c r="C167" s="453"/>
      <c r="D167" s="454"/>
      <c r="E167" s="455"/>
      <c r="F167" s="147" t="str">
        <f t="shared" si="6"/>
        <v/>
      </c>
      <c r="G167" s="148" t="str">
        <f>IF($D167="","",VLOOKUP($U167,Fiber_Req!$A$2:$H$2,3))</f>
        <v/>
      </c>
      <c r="H167" s="455"/>
      <c r="I167" s="147" t="str">
        <f t="shared" si="7"/>
        <v/>
      </c>
      <c r="J167" s="148" t="str">
        <f>IF($D167="","",VLOOKUP($U167,Fiber_Req!$A$2:$H$2,4))</f>
        <v/>
      </c>
      <c r="K167" s="455"/>
      <c r="L167" s="147" t="str">
        <f t="shared" si="8"/>
        <v/>
      </c>
      <c r="M167" s="148" t="str">
        <f>IF($D167="","",VLOOKUP($U167,Fiber_Req!$A$2:$H$2,5))</f>
        <v/>
      </c>
      <c r="N167" s="149"/>
      <c r="O167" s="150"/>
      <c r="P167" s="151"/>
      <c r="Q167" s="453"/>
      <c r="R167" s="453"/>
      <c r="S167" s="453"/>
      <c r="T167" s="151"/>
      <c r="U167" s="126" t="e">
        <f>VLOOKUP($D167,RF_Req!$K$2:$L$2,2)</f>
        <v>#N/A</v>
      </c>
      <c r="Y167" s="218"/>
      <c r="Z167" s="218"/>
      <c r="AA167" s="218"/>
      <c r="AB167" s="218"/>
      <c r="AC167" s="218"/>
    </row>
    <row r="168" spans="1:29" x14ac:dyDescent="0.25">
      <c r="A168" s="125"/>
      <c r="B168" s="453"/>
      <c r="C168" s="453"/>
      <c r="D168" s="454"/>
      <c r="E168" s="455"/>
      <c r="F168" s="147" t="str">
        <f t="shared" si="6"/>
        <v/>
      </c>
      <c r="G168" s="148" t="str">
        <f>IF($D168="","",VLOOKUP($U168,Fiber_Req!$A$2:$H$2,3))</f>
        <v/>
      </c>
      <c r="H168" s="455"/>
      <c r="I168" s="147" t="str">
        <f t="shared" si="7"/>
        <v/>
      </c>
      <c r="J168" s="148" t="str">
        <f>IF($D168="","",VLOOKUP($U168,Fiber_Req!$A$2:$H$2,4))</f>
        <v/>
      </c>
      <c r="K168" s="455"/>
      <c r="L168" s="147" t="str">
        <f t="shared" si="8"/>
        <v/>
      </c>
      <c r="M168" s="148" t="str">
        <f>IF($D168="","",VLOOKUP($U168,Fiber_Req!$A$2:$H$2,5))</f>
        <v/>
      </c>
      <c r="N168" s="149"/>
      <c r="O168" s="150"/>
      <c r="P168" s="151"/>
      <c r="Q168" s="453"/>
      <c r="R168" s="453"/>
      <c r="S168" s="453"/>
      <c r="T168" s="151"/>
      <c r="U168" s="126" t="e">
        <f>VLOOKUP($D168,RF_Req!$K$2:$L$2,2)</f>
        <v>#N/A</v>
      </c>
      <c r="Y168" s="218"/>
      <c r="Z168" s="218"/>
      <c r="AA168" s="218"/>
      <c r="AB168" s="218"/>
      <c r="AC168" s="218"/>
    </row>
    <row r="169" spans="1:29" x14ac:dyDescent="0.25">
      <c r="A169" s="125"/>
      <c r="B169" s="453"/>
      <c r="C169" s="453"/>
      <c r="D169" s="454"/>
      <c r="E169" s="455"/>
      <c r="F169" s="147" t="str">
        <f t="shared" si="6"/>
        <v/>
      </c>
      <c r="G169" s="148" t="str">
        <f>IF($D169="","",VLOOKUP($U169,Fiber_Req!$A$2:$H$2,3))</f>
        <v/>
      </c>
      <c r="H169" s="455"/>
      <c r="I169" s="147" t="str">
        <f t="shared" si="7"/>
        <v/>
      </c>
      <c r="J169" s="148" t="str">
        <f>IF($D169="","",VLOOKUP($U169,Fiber_Req!$A$2:$H$2,4))</f>
        <v/>
      </c>
      <c r="K169" s="455"/>
      <c r="L169" s="147" t="str">
        <f t="shared" si="8"/>
        <v/>
      </c>
      <c r="M169" s="148" t="str">
        <f>IF($D169="","",VLOOKUP($U169,Fiber_Req!$A$2:$H$2,5))</f>
        <v/>
      </c>
      <c r="N169" s="149"/>
      <c r="O169" s="150"/>
      <c r="P169" s="151"/>
      <c r="Q169" s="453"/>
      <c r="R169" s="453"/>
      <c r="S169" s="453"/>
      <c r="T169" s="151"/>
      <c r="U169" s="126" t="e">
        <f>VLOOKUP($D169,RF_Req!$K$2:$L$2,2)</f>
        <v>#N/A</v>
      </c>
      <c r="Y169" s="218"/>
      <c r="Z169" s="218"/>
      <c r="AA169" s="218"/>
      <c r="AB169" s="218"/>
      <c r="AC169" s="218"/>
    </row>
    <row r="170" spans="1:29" x14ac:dyDescent="0.25">
      <c r="A170" s="125"/>
      <c r="B170" s="453"/>
      <c r="C170" s="453"/>
      <c r="D170" s="454"/>
      <c r="E170" s="455"/>
      <c r="F170" s="147" t="str">
        <f t="shared" si="6"/>
        <v/>
      </c>
      <c r="G170" s="148" t="str">
        <f>IF($D170="","",VLOOKUP($U170,Fiber_Req!$A$2:$H$2,3))</f>
        <v/>
      </c>
      <c r="H170" s="455"/>
      <c r="I170" s="147" t="str">
        <f t="shared" si="7"/>
        <v/>
      </c>
      <c r="J170" s="148" t="str">
        <f>IF($D170="","",VLOOKUP($U170,Fiber_Req!$A$2:$H$2,4))</f>
        <v/>
      </c>
      <c r="K170" s="455"/>
      <c r="L170" s="147" t="str">
        <f t="shared" si="8"/>
        <v/>
      </c>
      <c r="M170" s="148" t="str">
        <f>IF($D170="","",VLOOKUP($U170,Fiber_Req!$A$2:$H$2,5))</f>
        <v/>
      </c>
      <c r="N170" s="149"/>
      <c r="O170" s="150"/>
      <c r="P170" s="151"/>
      <c r="Q170" s="453"/>
      <c r="R170" s="453"/>
      <c r="S170" s="453"/>
      <c r="T170" s="151"/>
      <c r="U170" s="126" t="e">
        <f>VLOOKUP($D170,RF_Req!$K$2:$L$2,2)</f>
        <v>#N/A</v>
      </c>
      <c r="Y170" s="218"/>
      <c r="Z170" s="218"/>
      <c r="AA170" s="218"/>
      <c r="AB170" s="218"/>
      <c r="AC170" s="218"/>
    </row>
    <row r="171" spans="1:29" x14ac:dyDescent="0.25">
      <c r="A171" s="125"/>
      <c r="B171" s="453"/>
      <c r="C171" s="453"/>
      <c r="D171" s="454"/>
      <c r="E171" s="455"/>
      <c r="F171" s="147" t="str">
        <f t="shared" si="6"/>
        <v/>
      </c>
      <c r="G171" s="148" t="str">
        <f>IF($D171="","",VLOOKUP($U171,Fiber_Req!$A$2:$H$2,3))</f>
        <v/>
      </c>
      <c r="H171" s="455"/>
      <c r="I171" s="147" t="str">
        <f t="shared" si="7"/>
        <v/>
      </c>
      <c r="J171" s="148" t="str">
        <f>IF($D171="","",VLOOKUP($U171,Fiber_Req!$A$2:$H$2,4))</f>
        <v/>
      </c>
      <c r="K171" s="455"/>
      <c r="L171" s="147" t="str">
        <f t="shared" si="8"/>
        <v/>
      </c>
      <c r="M171" s="148" t="str">
        <f>IF($D171="","",VLOOKUP($U171,Fiber_Req!$A$2:$H$2,5))</f>
        <v/>
      </c>
      <c r="N171" s="149"/>
      <c r="O171" s="150"/>
      <c r="P171" s="151"/>
      <c r="Q171" s="453"/>
      <c r="R171" s="453"/>
      <c r="S171" s="453"/>
      <c r="T171" s="151"/>
      <c r="U171" s="126" t="e">
        <f>VLOOKUP($D171,RF_Req!$K$2:$L$2,2)</f>
        <v>#N/A</v>
      </c>
      <c r="Y171" s="218"/>
      <c r="Z171" s="218"/>
      <c r="AA171" s="218"/>
      <c r="AB171" s="218"/>
      <c r="AC171" s="218"/>
    </row>
    <row r="172" spans="1:29" x14ac:dyDescent="0.25">
      <c r="A172" s="125"/>
      <c r="B172" s="453"/>
      <c r="C172" s="453"/>
      <c r="D172" s="454"/>
      <c r="E172" s="455"/>
      <c r="F172" s="147" t="str">
        <f t="shared" si="6"/>
        <v/>
      </c>
      <c r="G172" s="148" t="str">
        <f>IF($D172="","",VLOOKUP($U172,Fiber_Req!$A$2:$H$2,3))</f>
        <v/>
      </c>
      <c r="H172" s="455"/>
      <c r="I172" s="147" t="str">
        <f t="shared" si="7"/>
        <v/>
      </c>
      <c r="J172" s="148" t="str">
        <f>IF($D172="","",VLOOKUP($U172,Fiber_Req!$A$2:$H$2,4))</f>
        <v/>
      </c>
      <c r="K172" s="455"/>
      <c r="L172" s="147" t="str">
        <f t="shared" si="8"/>
        <v/>
      </c>
      <c r="M172" s="148" t="str">
        <f>IF($D172="","",VLOOKUP($U172,Fiber_Req!$A$2:$H$2,5))</f>
        <v/>
      </c>
      <c r="N172" s="149"/>
      <c r="O172" s="150"/>
      <c r="P172" s="151"/>
      <c r="Q172" s="453"/>
      <c r="R172" s="453"/>
      <c r="S172" s="453"/>
      <c r="T172" s="151"/>
      <c r="U172" s="126" t="e">
        <f>VLOOKUP($D172,RF_Req!$K$2:$L$2,2)</f>
        <v>#N/A</v>
      </c>
      <c r="Y172" s="218"/>
      <c r="Z172" s="218"/>
      <c r="AA172" s="218"/>
      <c r="AB172" s="218"/>
      <c r="AC172" s="218"/>
    </row>
    <row r="173" spans="1:29" x14ac:dyDescent="0.25">
      <c r="A173" s="125"/>
      <c r="B173" s="453"/>
      <c r="C173" s="453"/>
      <c r="D173" s="454"/>
      <c r="E173" s="455"/>
      <c r="F173" s="147" t="str">
        <f t="shared" si="6"/>
        <v/>
      </c>
      <c r="G173" s="148" t="str">
        <f>IF($D173="","",VLOOKUP($U173,Fiber_Req!$A$2:$H$2,3))</f>
        <v/>
      </c>
      <c r="H173" s="455"/>
      <c r="I173" s="147" t="str">
        <f t="shared" si="7"/>
        <v/>
      </c>
      <c r="J173" s="148" t="str">
        <f>IF($D173="","",VLOOKUP($U173,Fiber_Req!$A$2:$H$2,4))</f>
        <v/>
      </c>
      <c r="K173" s="455"/>
      <c r="L173" s="147" t="str">
        <f t="shared" si="8"/>
        <v/>
      </c>
      <c r="M173" s="148" t="str">
        <f>IF($D173="","",VLOOKUP($U173,Fiber_Req!$A$2:$H$2,5))</f>
        <v/>
      </c>
      <c r="N173" s="149"/>
      <c r="O173" s="150"/>
      <c r="P173" s="151"/>
      <c r="Q173" s="453"/>
      <c r="R173" s="453"/>
      <c r="S173" s="453"/>
      <c r="T173" s="151"/>
      <c r="U173" s="126" t="e">
        <f>VLOOKUP($D173,RF_Req!$K$2:$L$2,2)</f>
        <v>#N/A</v>
      </c>
      <c r="Y173" s="218"/>
      <c r="Z173" s="218"/>
      <c r="AA173" s="218"/>
      <c r="AB173" s="218"/>
      <c r="AC173" s="218"/>
    </row>
    <row r="174" spans="1:29" x14ac:dyDescent="0.25">
      <c r="A174" s="125"/>
      <c r="B174" s="453"/>
      <c r="C174" s="453"/>
      <c r="D174" s="454"/>
      <c r="E174" s="455"/>
      <c r="F174" s="147" t="str">
        <f t="shared" si="6"/>
        <v/>
      </c>
      <c r="G174" s="148" t="str">
        <f>IF($D174="","",VLOOKUP($U174,Fiber_Req!$A$2:$H$2,3))</f>
        <v/>
      </c>
      <c r="H174" s="455"/>
      <c r="I174" s="147" t="str">
        <f t="shared" si="7"/>
        <v/>
      </c>
      <c r="J174" s="148" t="str">
        <f>IF($D174="","",VLOOKUP($U174,Fiber_Req!$A$2:$H$2,4))</f>
        <v/>
      </c>
      <c r="K174" s="455"/>
      <c r="L174" s="147" t="str">
        <f t="shared" si="8"/>
        <v/>
      </c>
      <c r="M174" s="148" t="str">
        <f>IF($D174="","",VLOOKUP($U174,Fiber_Req!$A$2:$H$2,5))</f>
        <v/>
      </c>
      <c r="N174" s="149"/>
      <c r="O174" s="150"/>
      <c r="P174" s="151"/>
      <c r="Q174" s="453"/>
      <c r="R174" s="453"/>
      <c r="S174" s="453"/>
      <c r="T174" s="151"/>
      <c r="U174" s="126" t="e">
        <f>VLOOKUP($D174,RF_Req!$K$2:$L$2,2)</f>
        <v>#N/A</v>
      </c>
      <c r="Y174" s="218"/>
      <c r="Z174" s="218"/>
      <c r="AA174" s="218"/>
      <c r="AB174" s="218"/>
      <c r="AC174" s="218"/>
    </row>
    <row r="175" spans="1:29" x14ac:dyDescent="0.25">
      <c r="A175" s="125"/>
      <c r="B175" s="453"/>
      <c r="C175" s="453"/>
      <c r="D175" s="454"/>
      <c r="E175" s="455"/>
      <c r="F175" s="147" t="str">
        <f t="shared" si="6"/>
        <v/>
      </c>
      <c r="G175" s="148" t="str">
        <f>IF($D175="","",VLOOKUP($U175,Fiber_Req!$A$2:$H$2,3))</f>
        <v/>
      </c>
      <c r="H175" s="455"/>
      <c r="I175" s="147" t="str">
        <f t="shared" si="7"/>
        <v/>
      </c>
      <c r="J175" s="148" t="str">
        <f>IF($D175="","",VLOOKUP($U175,Fiber_Req!$A$2:$H$2,4))</f>
        <v/>
      </c>
      <c r="K175" s="455"/>
      <c r="L175" s="147" t="str">
        <f t="shared" si="8"/>
        <v/>
      </c>
      <c r="M175" s="148" t="str">
        <f>IF($D175="","",VLOOKUP($U175,Fiber_Req!$A$2:$H$2,5))</f>
        <v/>
      </c>
      <c r="N175" s="149"/>
      <c r="O175" s="150"/>
      <c r="P175" s="151"/>
      <c r="Q175" s="453"/>
      <c r="R175" s="453"/>
      <c r="S175" s="453"/>
      <c r="T175" s="151"/>
      <c r="U175" s="126" t="e">
        <f>VLOOKUP($D175,RF_Req!$K$2:$L$2,2)</f>
        <v>#N/A</v>
      </c>
      <c r="Y175" s="218"/>
      <c r="Z175" s="218"/>
      <c r="AA175" s="218"/>
      <c r="AB175" s="218"/>
      <c r="AC175" s="218"/>
    </row>
    <row r="176" spans="1:29" x14ac:dyDescent="0.25">
      <c r="A176" s="125"/>
      <c r="B176" s="453"/>
      <c r="C176" s="453"/>
      <c r="D176" s="454"/>
      <c r="E176" s="455"/>
      <c r="F176" s="147" t="str">
        <f t="shared" si="6"/>
        <v/>
      </c>
      <c r="G176" s="148" t="str">
        <f>IF($D176="","",VLOOKUP($U176,Fiber_Req!$A$2:$H$2,3))</f>
        <v/>
      </c>
      <c r="H176" s="455"/>
      <c r="I176" s="147" t="str">
        <f t="shared" si="7"/>
        <v/>
      </c>
      <c r="J176" s="148" t="str">
        <f>IF($D176="","",VLOOKUP($U176,Fiber_Req!$A$2:$H$2,4))</f>
        <v/>
      </c>
      <c r="K176" s="455"/>
      <c r="L176" s="147" t="str">
        <f t="shared" si="8"/>
        <v/>
      </c>
      <c r="M176" s="148" t="str">
        <f>IF($D176="","",VLOOKUP($U176,Fiber_Req!$A$2:$H$2,5))</f>
        <v/>
      </c>
      <c r="N176" s="149"/>
      <c r="O176" s="150"/>
      <c r="P176" s="151"/>
      <c r="Q176" s="453"/>
      <c r="R176" s="453"/>
      <c r="S176" s="453"/>
      <c r="T176" s="151"/>
      <c r="U176" s="126" t="e">
        <f>VLOOKUP($D176,RF_Req!$K$2:$L$2,2)</f>
        <v>#N/A</v>
      </c>
      <c r="Y176" s="218"/>
      <c r="Z176" s="218"/>
      <c r="AA176" s="218"/>
      <c r="AB176" s="218"/>
      <c r="AC176" s="218"/>
    </row>
    <row r="177" spans="1:29" x14ac:dyDescent="0.25">
      <c r="A177" s="125"/>
      <c r="B177" s="453"/>
      <c r="C177" s="453"/>
      <c r="D177" s="454"/>
      <c r="E177" s="455"/>
      <c r="F177" s="147" t="str">
        <f t="shared" si="6"/>
        <v/>
      </c>
      <c r="G177" s="148" t="str">
        <f>IF($D177="","",VLOOKUP($U177,Fiber_Req!$A$2:$H$2,3))</f>
        <v/>
      </c>
      <c r="H177" s="455"/>
      <c r="I177" s="147" t="str">
        <f t="shared" si="7"/>
        <v/>
      </c>
      <c r="J177" s="148" t="str">
        <f>IF($D177="","",VLOOKUP($U177,Fiber_Req!$A$2:$H$2,4))</f>
        <v/>
      </c>
      <c r="K177" s="455"/>
      <c r="L177" s="147" t="str">
        <f t="shared" si="8"/>
        <v/>
      </c>
      <c r="M177" s="148" t="str">
        <f>IF($D177="","",VLOOKUP($U177,Fiber_Req!$A$2:$H$2,5))</f>
        <v/>
      </c>
      <c r="N177" s="149"/>
      <c r="O177" s="150"/>
      <c r="P177" s="151"/>
      <c r="Q177" s="453"/>
      <c r="R177" s="453"/>
      <c r="S177" s="453"/>
      <c r="T177" s="151"/>
      <c r="U177" s="126" t="e">
        <f>VLOOKUP($D177,RF_Req!$K$2:$L$2,2)</f>
        <v>#N/A</v>
      </c>
      <c r="Y177" s="218"/>
      <c r="Z177" s="218"/>
      <c r="AA177" s="218"/>
      <c r="AB177" s="218"/>
      <c r="AC177" s="218"/>
    </row>
    <row r="178" spans="1:29" x14ac:dyDescent="0.25">
      <c r="A178" s="125"/>
      <c r="B178" s="453"/>
      <c r="C178" s="453"/>
      <c r="D178" s="454"/>
      <c r="E178" s="455"/>
      <c r="F178" s="147" t="str">
        <f t="shared" si="6"/>
        <v/>
      </c>
      <c r="G178" s="148" t="str">
        <f>IF($D178="","",VLOOKUP($U178,Fiber_Req!$A$2:$H$2,3))</f>
        <v/>
      </c>
      <c r="H178" s="455"/>
      <c r="I178" s="147" t="str">
        <f t="shared" si="7"/>
        <v/>
      </c>
      <c r="J178" s="148" t="str">
        <f>IF($D178="","",VLOOKUP($U178,Fiber_Req!$A$2:$H$2,4))</f>
        <v/>
      </c>
      <c r="K178" s="455"/>
      <c r="L178" s="147" t="str">
        <f t="shared" si="8"/>
        <v/>
      </c>
      <c r="M178" s="148" t="str">
        <f>IF($D178="","",VLOOKUP($U178,Fiber_Req!$A$2:$H$2,5))</f>
        <v/>
      </c>
      <c r="N178" s="149"/>
      <c r="O178" s="150"/>
      <c r="P178" s="151"/>
      <c r="Q178" s="453"/>
      <c r="R178" s="453"/>
      <c r="S178" s="453"/>
      <c r="T178" s="151"/>
      <c r="U178" s="126" t="e">
        <f>VLOOKUP($D178,RF_Req!$K$2:$L$2,2)</f>
        <v>#N/A</v>
      </c>
      <c r="Y178" s="218"/>
      <c r="Z178" s="218"/>
      <c r="AA178" s="218"/>
      <c r="AB178" s="218"/>
      <c r="AC178" s="218"/>
    </row>
    <row r="179" spans="1:29" x14ac:dyDescent="0.25">
      <c r="A179" s="125"/>
      <c r="B179" s="453"/>
      <c r="C179" s="453"/>
      <c r="D179" s="454"/>
      <c r="E179" s="455"/>
      <c r="F179" s="147" t="str">
        <f t="shared" si="6"/>
        <v/>
      </c>
      <c r="G179" s="148" t="str">
        <f>IF($D179="","",VLOOKUP($U179,Fiber_Req!$A$2:$H$2,3))</f>
        <v/>
      </c>
      <c r="H179" s="455"/>
      <c r="I179" s="147" t="str">
        <f t="shared" si="7"/>
        <v/>
      </c>
      <c r="J179" s="148" t="str">
        <f>IF($D179="","",VLOOKUP($U179,Fiber_Req!$A$2:$H$2,4))</f>
        <v/>
      </c>
      <c r="K179" s="455"/>
      <c r="L179" s="147" t="str">
        <f t="shared" si="8"/>
        <v/>
      </c>
      <c r="M179" s="148" t="str">
        <f>IF($D179="","",VLOOKUP($U179,Fiber_Req!$A$2:$H$2,5))</f>
        <v/>
      </c>
      <c r="N179" s="149"/>
      <c r="O179" s="150"/>
      <c r="P179" s="151"/>
      <c r="Q179" s="453"/>
      <c r="R179" s="453"/>
      <c r="S179" s="453"/>
      <c r="T179" s="151"/>
      <c r="U179" s="126" t="e">
        <f>VLOOKUP($D179,RF_Req!$K$2:$L$2,2)</f>
        <v>#N/A</v>
      </c>
      <c r="Y179" s="218"/>
      <c r="Z179" s="218"/>
      <c r="AA179" s="218"/>
      <c r="AB179" s="218"/>
      <c r="AC179" s="218"/>
    </row>
    <row r="180" spans="1:29" x14ac:dyDescent="0.25">
      <c r="A180" s="125"/>
      <c r="B180" s="453"/>
      <c r="C180" s="453"/>
      <c r="D180" s="454"/>
      <c r="E180" s="455"/>
      <c r="F180" s="147" t="str">
        <f t="shared" si="6"/>
        <v/>
      </c>
      <c r="G180" s="148" t="str">
        <f>IF($D180="","",VLOOKUP($U180,Fiber_Req!$A$2:$H$2,3))</f>
        <v/>
      </c>
      <c r="H180" s="455"/>
      <c r="I180" s="147" t="str">
        <f t="shared" si="7"/>
        <v/>
      </c>
      <c r="J180" s="148" t="str">
        <f>IF($D180="","",VLOOKUP($U180,Fiber_Req!$A$2:$H$2,4))</f>
        <v/>
      </c>
      <c r="K180" s="455"/>
      <c r="L180" s="147" t="str">
        <f t="shared" si="8"/>
        <v/>
      </c>
      <c r="M180" s="148" t="str">
        <f>IF($D180="","",VLOOKUP($U180,Fiber_Req!$A$2:$H$2,5))</f>
        <v/>
      </c>
      <c r="N180" s="149"/>
      <c r="O180" s="150"/>
      <c r="P180" s="151"/>
      <c r="Q180" s="453"/>
      <c r="R180" s="453"/>
      <c r="S180" s="453"/>
      <c r="T180" s="151"/>
      <c r="U180" s="126" t="e">
        <f>VLOOKUP($D180,RF_Req!$K$2:$L$2,2)</f>
        <v>#N/A</v>
      </c>
      <c r="Y180" s="218"/>
      <c r="Z180" s="218"/>
      <c r="AA180" s="218"/>
      <c r="AB180" s="218"/>
      <c r="AC180" s="218"/>
    </row>
    <row r="181" spans="1:29" x14ac:dyDescent="0.25">
      <c r="A181" s="125"/>
      <c r="B181" s="453"/>
      <c r="C181" s="453"/>
      <c r="D181" s="454"/>
      <c r="E181" s="455"/>
      <c r="F181" s="147" t="str">
        <f t="shared" si="6"/>
        <v/>
      </c>
      <c r="G181" s="148" t="str">
        <f>IF($D181="","",VLOOKUP($U181,Fiber_Req!$A$2:$H$2,3))</f>
        <v/>
      </c>
      <c r="H181" s="455"/>
      <c r="I181" s="147" t="str">
        <f t="shared" si="7"/>
        <v/>
      </c>
      <c r="J181" s="148" t="str">
        <f>IF($D181="","",VLOOKUP($U181,Fiber_Req!$A$2:$H$2,4))</f>
        <v/>
      </c>
      <c r="K181" s="455"/>
      <c r="L181" s="147" t="str">
        <f t="shared" si="8"/>
        <v/>
      </c>
      <c r="M181" s="148" t="str">
        <f>IF($D181="","",VLOOKUP($U181,Fiber_Req!$A$2:$H$2,5))</f>
        <v/>
      </c>
      <c r="N181" s="149"/>
      <c r="O181" s="150"/>
      <c r="P181" s="151"/>
      <c r="Q181" s="453"/>
      <c r="R181" s="453"/>
      <c r="S181" s="453"/>
      <c r="T181" s="151"/>
      <c r="U181" s="126" t="e">
        <f>VLOOKUP($D181,RF_Req!$K$2:$L$2,2)</f>
        <v>#N/A</v>
      </c>
      <c r="Y181" s="218"/>
      <c r="Z181" s="218"/>
      <c r="AA181" s="218"/>
      <c r="AB181" s="218"/>
      <c r="AC181" s="218"/>
    </row>
    <row r="182" spans="1:29" x14ac:dyDescent="0.25">
      <c r="A182" s="125"/>
      <c r="B182" s="453"/>
      <c r="C182" s="453"/>
      <c r="D182" s="454"/>
      <c r="E182" s="455"/>
      <c r="F182" s="147" t="str">
        <f t="shared" si="6"/>
        <v/>
      </c>
      <c r="G182" s="148" t="str">
        <f>IF($D182="","",VLOOKUP($U182,Fiber_Req!$A$2:$H$2,3))</f>
        <v/>
      </c>
      <c r="H182" s="455"/>
      <c r="I182" s="147" t="str">
        <f t="shared" si="7"/>
        <v/>
      </c>
      <c r="J182" s="148" t="str">
        <f>IF($D182="","",VLOOKUP($U182,Fiber_Req!$A$2:$H$2,4))</f>
        <v/>
      </c>
      <c r="K182" s="455"/>
      <c r="L182" s="147" t="str">
        <f t="shared" si="8"/>
        <v/>
      </c>
      <c r="M182" s="148" t="str">
        <f>IF($D182="","",VLOOKUP($U182,Fiber_Req!$A$2:$H$2,5))</f>
        <v/>
      </c>
      <c r="N182" s="149"/>
      <c r="O182" s="150"/>
      <c r="P182" s="151"/>
      <c r="Q182" s="453"/>
      <c r="R182" s="453"/>
      <c r="S182" s="453"/>
      <c r="T182" s="151"/>
      <c r="U182" s="126" t="e">
        <f>VLOOKUP($D182,RF_Req!$K$2:$L$2,2)</f>
        <v>#N/A</v>
      </c>
      <c r="Y182" s="218"/>
      <c r="Z182" s="218"/>
      <c r="AA182" s="218"/>
      <c r="AB182" s="218"/>
      <c r="AC182" s="218"/>
    </row>
    <row r="183" spans="1:29" x14ac:dyDescent="0.25">
      <c r="A183" s="125"/>
      <c r="B183" s="453"/>
      <c r="C183" s="453"/>
      <c r="D183" s="454"/>
      <c r="E183" s="455"/>
      <c r="F183" s="147" t="str">
        <f t="shared" si="6"/>
        <v/>
      </c>
      <c r="G183" s="148" t="str">
        <f>IF($D183="","",VLOOKUP($U183,Fiber_Req!$A$2:$H$2,3))</f>
        <v/>
      </c>
      <c r="H183" s="455"/>
      <c r="I183" s="147" t="str">
        <f t="shared" si="7"/>
        <v/>
      </c>
      <c r="J183" s="148" t="str">
        <f>IF($D183="","",VLOOKUP($U183,Fiber_Req!$A$2:$H$2,4))</f>
        <v/>
      </c>
      <c r="K183" s="455"/>
      <c r="L183" s="147" t="str">
        <f t="shared" si="8"/>
        <v/>
      </c>
      <c r="M183" s="148" t="str">
        <f>IF($D183="","",VLOOKUP($U183,Fiber_Req!$A$2:$H$2,5))</f>
        <v/>
      </c>
      <c r="N183" s="149"/>
      <c r="O183" s="150"/>
      <c r="P183" s="151"/>
      <c r="Q183" s="453"/>
      <c r="R183" s="453"/>
      <c r="S183" s="453"/>
      <c r="T183" s="151"/>
      <c r="U183" s="126" t="e">
        <f>VLOOKUP($D183,RF_Req!$K$2:$L$2,2)</f>
        <v>#N/A</v>
      </c>
      <c r="Y183" s="218"/>
      <c r="Z183" s="218"/>
      <c r="AA183" s="218"/>
      <c r="AB183" s="218"/>
      <c r="AC183" s="218"/>
    </row>
    <row r="184" spans="1:29" x14ac:dyDescent="0.25">
      <c r="A184" s="125"/>
      <c r="B184" s="453"/>
      <c r="C184" s="453"/>
      <c r="D184" s="454"/>
      <c r="E184" s="455"/>
      <c r="F184" s="147" t="str">
        <f t="shared" si="6"/>
        <v/>
      </c>
      <c r="G184" s="148" t="str">
        <f>IF($D184="","",VLOOKUP($U184,Fiber_Req!$A$2:$H$2,3))</f>
        <v/>
      </c>
      <c r="H184" s="455"/>
      <c r="I184" s="147" t="str">
        <f t="shared" si="7"/>
        <v/>
      </c>
      <c r="J184" s="148" t="str">
        <f>IF($D184="","",VLOOKUP($U184,Fiber_Req!$A$2:$H$2,4))</f>
        <v/>
      </c>
      <c r="K184" s="455"/>
      <c r="L184" s="147" t="str">
        <f t="shared" si="8"/>
        <v/>
      </c>
      <c r="M184" s="148" t="str">
        <f>IF($D184="","",VLOOKUP($U184,Fiber_Req!$A$2:$H$2,5))</f>
        <v/>
      </c>
      <c r="N184" s="149"/>
      <c r="O184" s="150"/>
      <c r="P184" s="151"/>
      <c r="Q184" s="453"/>
      <c r="R184" s="453"/>
      <c r="S184" s="453"/>
      <c r="T184" s="151"/>
      <c r="U184" s="126" t="e">
        <f>VLOOKUP($D184,RF_Req!$K$2:$L$2,2)</f>
        <v>#N/A</v>
      </c>
      <c r="Y184" s="218"/>
      <c r="Z184" s="218"/>
      <c r="AA184" s="218"/>
      <c r="AB184" s="218"/>
      <c r="AC184" s="218"/>
    </row>
    <row r="185" spans="1:29" x14ac:dyDescent="0.25">
      <c r="A185" s="125"/>
      <c r="B185" s="453"/>
      <c r="C185" s="453"/>
      <c r="D185" s="454"/>
      <c r="E185" s="455"/>
      <c r="F185" s="147" t="str">
        <f t="shared" si="6"/>
        <v/>
      </c>
      <c r="G185" s="148" t="str">
        <f>IF($D185="","",VLOOKUP($U185,Fiber_Req!$A$2:$H$2,3))</f>
        <v/>
      </c>
      <c r="H185" s="455"/>
      <c r="I185" s="147" t="str">
        <f t="shared" si="7"/>
        <v/>
      </c>
      <c r="J185" s="148" t="str">
        <f>IF($D185="","",VLOOKUP($U185,Fiber_Req!$A$2:$H$2,4))</f>
        <v/>
      </c>
      <c r="K185" s="455"/>
      <c r="L185" s="147" t="str">
        <f t="shared" si="8"/>
        <v/>
      </c>
      <c r="M185" s="148" t="str">
        <f>IF($D185="","",VLOOKUP($U185,Fiber_Req!$A$2:$H$2,5))</f>
        <v/>
      </c>
      <c r="N185" s="149"/>
      <c r="O185" s="150"/>
      <c r="P185" s="151"/>
      <c r="Q185" s="453"/>
      <c r="R185" s="453"/>
      <c r="S185" s="453"/>
      <c r="T185" s="151"/>
      <c r="U185" s="126" t="e">
        <f>VLOOKUP($D185,RF_Req!$K$2:$L$2,2)</f>
        <v>#N/A</v>
      </c>
      <c r="Y185" s="218"/>
      <c r="Z185" s="218"/>
      <c r="AA185" s="218"/>
      <c r="AB185" s="218"/>
      <c r="AC185" s="218"/>
    </row>
    <row r="186" spans="1:29" x14ac:dyDescent="0.25">
      <c r="A186" s="125"/>
      <c r="B186" s="453"/>
      <c r="C186" s="453"/>
      <c r="D186" s="454"/>
      <c r="E186" s="455"/>
      <c r="F186" s="147" t="str">
        <f t="shared" si="6"/>
        <v/>
      </c>
      <c r="G186" s="148" t="str">
        <f>IF($D186="","",VLOOKUP($U186,Fiber_Req!$A$2:$H$2,3))</f>
        <v/>
      </c>
      <c r="H186" s="455"/>
      <c r="I186" s="147" t="str">
        <f t="shared" si="7"/>
        <v/>
      </c>
      <c r="J186" s="148" t="str">
        <f>IF($D186="","",VLOOKUP($U186,Fiber_Req!$A$2:$H$2,4))</f>
        <v/>
      </c>
      <c r="K186" s="455"/>
      <c r="L186" s="147" t="str">
        <f t="shared" si="8"/>
        <v/>
      </c>
      <c r="M186" s="148" t="str">
        <f>IF($D186="","",VLOOKUP($U186,Fiber_Req!$A$2:$H$2,5))</f>
        <v/>
      </c>
      <c r="N186" s="149"/>
      <c r="O186" s="150"/>
      <c r="P186" s="151"/>
      <c r="Q186" s="453"/>
      <c r="R186" s="453"/>
      <c r="S186" s="453"/>
      <c r="T186" s="151"/>
      <c r="U186" s="126" t="e">
        <f>VLOOKUP($D186,RF_Req!$K$2:$L$2,2)</f>
        <v>#N/A</v>
      </c>
      <c r="Y186" s="218"/>
      <c r="Z186" s="218"/>
      <c r="AA186" s="218"/>
      <c r="AB186" s="218"/>
      <c r="AC186" s="218"/>
    </row>
    <row r="187" spans="1:29" x14ac:dyDescent="0.25">
      <c r="A187" s="125"/>
      <c r="B187" s="453"/>
      <c r="C187" s="453"/>
      <c r="D187" s="454"/>
      <c r="E187" s="455"/>
      <c r="F187" s="147" t="str">
        <f t="shared" si="6"/>
        <v/>
      </c>
      <c r="G187" s="148" t="str">
        <f>IF($D187="","",VLOOKUP($U187,Fiber_Req!$A$2:$H$2,3))</f>
        <v/>
      </c>
      <c r="H187" s="455"/>
      <c r="I187" s="147" t="str">
        <f t="shared" si="7"/>
        <v/>
      </c>
      <c r="J187" s="148" t="str">
        <f>IF($D187="","",VLOOKUP($U187,Fiber_Req!$A$2:$H$2,4))</f>
        <v/>
      </c>
      <c r="K187" s="455"/>
      <c r="L187" s="147" t="str">
        <f t="shared" si="8"/>
        <v/>
      </c>
      <c r="M187" s="148" t="str">
        <f>IF($D187="","",VLOOKUP($U187,Fiber_Req!$A$2:$H$2,5))</f>
        <v/>
      </c>
      <c r="N187" s="149"/>
      <c r="O187" s="150"/>
      <c r="P187" s="151"/>
      <c r="Q187" s="453"/>
      <c r="R187" s="453"/>
      <c r="S187" s="453"/>
      <c r="T187" s="151"/>
      <c r="U187" s="126" t="e">
        <f>VLOOKUP($D187,RF_Req!$K$2:$L$2,2)</f>
        <v>#N/A</v>
      </c>
      <c r="Y187" s="218"/>
      <c r="Z187" s="218"/>
      <c r="AA187" s="218"/>
      <c r="AB187" s="218"/>
      <c r="AC187" s="218"/>
    </row>
    <row r="188" spans="1:29" x14ac:dyDescent="0.25">
      <c r="A188" s="125"/>
      <c r="B188" s="453"/>
      <c r="C188" s="453"/>
      <c r="D188" s="454"/>
      <c r="E188" s="455"/>
      <c r="F188" s="147" t="str">
        <f t="shared" si="6"/>
        <v/>
      </c>
      <c r="G188" s="148" t="str">
        <f>IF($D188="","",VLOOKUP($U188,Fiber_Req!$A$2:$H$2,3))</f>
        <v/>
      </c>
      <c r="H188" s="455"/>
      <c r="I188" s="147" t="str">
        <f t="shared" si="7"/>
        <v/>
      </c>
      <c r="J188" s="148" t="str">
        <f>IF($D188="","",VLOOKUP($U188,Fiber_Req!$A$2:$H$2,4))</f>
        <v/>
      </c>
      <c r="K188" s="455"/>
      <c r="L188" s="147" t="str">
        <f t="shared" si="8"/>
        <v/>
      </c>
      <c r="M188" s="148" t="str">
        <f>IF($D188="","",VLOOKUP($U188,Fiber_Req!$A$2:$H$2,5))</f>
        <v/>
      </c>
      <c r="N188" s="149"/>
      <c r="O188" s="150"/>
      <c r="P188" s="151"/>
      <c r="Q188" s="453"/>
      <c r="R188" s="453"/>
      <c r="S188" s="453"/>
      <c r="T188" s="151"/>
      <c r="U188" s="126" t="e">
        <f>VLOOKUP($D188,RF_Req!$K$2:$L$2,2)</f>
        <v>#N/A</v>
      </c>
      <c r="Y188" s="218"/>
      <c r="Z188" s="218"/>
      <c r="AA188" s="218"/>
      <c r="AB188" s="218"/>
      <c r="AC188" s="218"/>
    </row>
    <row r="189" spans="1:29" x14ac:dyDescent="0.25">
      <c r="A189" s="125"/>
      <c r="B189" s="453"/>
      <c r="C189" s="453"/>
      <c r="D189" s="454"/>
      <c r="E189" s="455"/>
      <c r="F189" s="147" t="str">
        <f t="shared" si="6"/>
        <v/>
      </c>
      <c r="G189" s="148" t="str">
        <f>IF($D189="","",VLOOKUP($U189,Fiber_Req!$A$2:$H$2,3))</f>
        <v/>
      </c>
      <c r="H189" s="455"/>
      <c r="I189" s="147" t="str">
        <f t="shared" si="7"/>
        <v/>
      </c>
      <c r="J189" s="148" t="str">
        <f>IF($D189="","",VLOOKUP($U189,Fiber_Req!$A$2:$H$2,4))</f>
        <v/>
      </c>
      <c r="K189" s="455"/>
      <c r="L189" s="147" t="str">
        <f t="shared" si="8"/>
        <v/>
      </c>
      <c r="M189" s="148" t="str">
        <f>IF($D189="","",VLOOKUP($U189,Fiber_Req!$A$2:$H$2,5))</f>
        <v/>
      </c>
      <c r="N189" s="149"/>
      <c r="O189" s="150"/>
      <c r="P189" s="151"/>
      <c r="Q189" s="453"/>
      <c r="R189" s="453"/>
      <c r="S189" s="453"/>
      <c r="T189" s="151"/>
      <c r="U189" s="126" t="e">
        <f>VLOOKUP($D189,RF_Req!$K$2:$L$2,2)</f>
        <v>#N/A</v>
      </c>
      <c r="Y189" s="218"/>
      <c r="Z189" s="218"/>
      <c r="AA189" s="218"/>
      <c r="AB189" s="218"/>
      <c r="AC189" s="218"/>
    </row>
    <row r="190" spans="1:29" x14ac:dyDescent="0.25">
      <c r="A190" s="125"/>
      <c r="B190" s="453"/>
      <c r="C190" s="453"/>
      <c r="D190" s="454"/>
      <c r="E190" s="455"/>
      <c r="F190" s="147" t="str">
        <f t="shared" si="6"/>
        <v/>
      </c>
      <c r="G190" s="148" t="str">
        <f>IF($D190="","",VLOOKUP($U190,Fiber_Req!$A$2:$H$2,3))</f>
        <v/>
      </c>
      <c r="H190" s="455"/>
      <c r="I190" s="147" t="str">
        <f t="shared" si="7"/>
        <v/>
      </c>
      <c r="J190" s="148" t="str">
        <f>IF($D190="","",VLOOKUP($U190,Fiber_Req!$A$2:$H$2,4))</f>
        <v/>
      </c>
      <c r="K190" s="455"/>
      <c r="L190" s="147" t="str">
        <f t="shared" si="8"/>
        <v/>
      </c>
      <c r="M190" s="148" t="str">
        <f>IF($D190="","",VLOOKUP($U190,Fiber_Req!$A$2:$H$2,5))</f>
        <v/>
      </c>
      <c r="N190" s="149"/>
      <c r="O190" s="150"/>
      <c r="P190" s="151"/>
      <c r="Q190" s="453"/>
      <c r="R190" s="453"/>
      <c r="S190" s="453"/>
      <c r="T190" s="151"/>
      <c r="U190" s="126" t="e">
        <f>VLOOKUP($D190,RF_Req!$K$2:$L$2,2)</f>
        <v>#N/A</v>
      </c>
      <c r="Y190" s="218"/>
      <c r="Z190" s="218"/>
      <c r="AA190" s="218"/>
      <c r="AB190" s="218"/>
      <c r="AC190" s="218"/>
    </row>
    <row r="191" spans="1:29" x14ac:dyDescent="0.25">
      <c r="A191" s="125"/>
      <c r="B191" s="453"/>
      <c r="C191" s="453"/>
      <c r="D191" s="454"/>
      <c r="E191" s="455"/>
      <c r="F191" s="147" t="str">
        <f t="shared" si="6"/>
        <v/>
      </c>
      <c r="G191" s="148" t="str">
        <f>IF($D191="","",VLOOKUP($U191,Fiber_Req!$A$2:$H$2,3))</f>
        <v/>
      </c>
      <c r="H191" s="455"/>
      <c r="I191" s="147" t="str">
        <f t="shared" si="7"/>
        <v/>
      </c>
      <c r="J191" s="148" t="str">
        <f>IF($D191="","",VLOOKUP($U191,Fiber_Req!$A$2:$H$2,4))</f>
        <v/>
      </c>
      <c r="K191" s="455"/>
      <c r="L191" s="147" t="str">
        <f t="shared" si="8"/>
        <v/>
      </c>
      <c r="M191" s="148" t="str">
        <f>IF($D191="","",VLOOKUP($U191,Fiber_Req!$A$2:$H$2,5))</f>
        <v/>
      </c>
      <c r="N191" s="149"/>
      <c r="O191" s="150"/>
      <c r="P191" s="151"/>
      <c r="Q191" s="453"/>
      <c r="R191" s="453"/>
      <c r="S191" s="453"/>
      <c r="T191" s="151"/>
      <c r="U191" s="126" t="e">
        <f>VLOOKUP($D191,RF_Req!$K$2:$L$2,2)</f>
        <v>#N/A</v>
      </c>
      <c r="Y191" s="218"/>
      <c r="Z191" s="218"/>
      <c r="AA191" s="218"/>
      <c r="AB191" s="218"/>
      <c r="AC191" s="218"/>
    </row>
    <row r="192" spans="1:29" x14ac:dyDescent="0.25">
      <c r="A192" s="125"/>
      <c r="B192" s="453"/>
      <c r="C192" s="453"/>
      <c r="D192" s="454"/>
      <c r="E192" s="455"/>
      <c r="F192" s="147" t="str">
        <f t="shared" si="6"/>
        <v/>
      </c>
      <c r="G192" s="148" t="str">
        <f>IF($D192="","",VLOOKUP($U192,Fiber_Req!$A$2:$H$2,3))</f>
        <v/>
      </c>
      <c r="H192" s="455"/>
      <c r="I192" s="147" t="str">
        <f t="shared" si="7"/>
        <v/>
      </c>
      <c r="J192" s="148" t="str">
        <f>IF($D192="","",VLOOKUP($U192,Fiber_Req!$A$2:$H$2,4))</f>
        <v/>
      </c>
      <c r="K192" s="455"/>
      <c r="L192" s="147" t="str">
        <f t="shared" si="8"/>
        <v/>
      </c>
      <c r="M192" s="148" t="str">
        <f>IF($D192="","",VLOOKUP($U192,Fiber_Req!$A$2:$H$2,5))</f>
        <v/>
      </c>
      <c r="N192" s="149"/>
      <c r="O192" s="150"/>
      <c r="P192" s="151"/>
      <c r="Q192" s="453"/>
      <c r="R192" s="453"/>
      <c r="S192" s="453"/>
      <c r="T192" s="151"/>
      <c r="U192" s="126" t="e">
        <f>VLOOKUP($D192,RF_Req!$K$2:$L$2,2)</f>
        <v>#N/A</v>
      </c>
      <c r="Y192" s="218"/>
      <c r="Z192" s="218"/>
      <c r="AA192" s="218"/>
      <c r="AB192" s="218"/>
      <c r="AC192" s="218"/>
    </row>
    <row r="193" spans="1:29" x14ac:dyDescent="0.25">
      <c r="A193" s="125"/>
      <c r="B193" s="453"/>
      <c r="C193" s="453"/>
      <c r="D193" s="454"/>
      <c r="E193" s="455"/>
      <c r="F193" s="147" t="str">
        <f t="shared" si="6"/>
        <v/>
      </c>
      <c r="G193" s="148" t="str">
        <f>IF($D193="","",VLOOKUP($U193,Fiber_Req!$A$2:$H$2,3))</f>
        <v/>
      </c>
      <c r="H193" s="455"/>
      <c r="I193" s="147" t="str">
        <f t="shared" si="7"/>
        <v/>
      </c>
      <c r="J193" s="148" t="str">
        <f>IF($D193="","",VLOOKUP($U193,Fiber_Req!$A$2:$H$2,4))</f>
        <v/>
      </c>
      <c r="K193" s="455"/>
      <c r="L193" s="147" t="str">
        <f t="shared" si="8"/>
        <v/>
      </c>
      <c r="M193" s="148" t="str">
        <f>IF($D193="","",VLOOKUP($U193,Fiber_Req!$A$2:$H$2,5))</f>
        <v/>
      </c>
      <c r="N193" s="149"/>
      <c r="O193" s="150"/>
      <c r="P193" s="151"/>
      <c r="Q193" s="453"/>
      <c r="R193" s="453"/>
      <c r="S193" s="453"/>
      <c r="T193" s="151"/>
      <c r="U193" s="126" t="e">
        <f>VLOOKUP($D193,RF_Req!$K$2:$L$2,2)</f>
        <v>#N/A</v>
      </c>
      <c r="Y193" s="218"/>
      <c r="Z193" s="218"/>
      <c r="AA193" s="218"/>
      <c r="AB193" s="218"/>
      <c r="AC193" s="218"/>
    </row>
    <row r="194" spans="1:29" x14ac:dyDescent="0.25">
      <c r="A194" s="125"/>
      <c r="B194" s="453"/>
      <c r="C194" s="453"/>
      <c r="D194" s="454"/>
      <c r="E194" s="455"/>
      <c r="F194" s="147" t="str">
        <f t="shared" si="6"/>
        <v/>
      </c>
      <c r="G194" s="148" t="str">
        <f>IF($D194="","",VLOOKUP($U194,Fiber_Req!$A$2:$H$2,3))</f>
        <v/>
      </c>
      <c r="H194" s="455"/>
      <c r="I194" s="147" t="str">
        <f t="shared" si="7"/>
        <v/>
      </c>
      <c r="J194" s="148" t="str">
        <f>IF($D194="","",VLOOKUP($U194,Fiber_Req!$A$2:$H$2,4))</f>
        <v/>
      </c>
      <c r="K194" s="455"/>
      <c r="L194" s="147" t="str">
        <f t="shared" si="8"/>
        <v/>
      </c>
      <c r="M194" s="148" t="str">
        <f>IF($D194="","",VLOOKUP($U194,Fiber_Req!$A$2:$H$2,5))</f>
        <v/>
      </c>
      <c r="N194" s="149"/>
      <c r="O194" s="150"/>
      <c r="P194" s="151"/>
      <c r="Q194" s="453"/>
      <c r="R194" s="453"/>
      <c r="S194" s="453"/>
      <c r="T194" s="151"/>
      <c r="U194" s="126" t="e">
        <f>VLOOKUP($D194,RF_Req!$K$2:$L$2,2)</f>
        <v>#N/A</v>
      </c>
      <c r="Y194" s="218"/>
      <c r="Z194" s="218"/>
      <c r="AA194" s="218"/>
      <c r="AB194" s="218"/>
      <c r="AC194" s="218"/>
    </row>
    <row r="195" spans="1:29" x14ac:dyDescent="0.25">
      <c r="A195" s="125"/>
      <c r="B195" s="453"/>
      <c r="C195" s="453"/>
      <c r="D195" s="454"/>
      <c r="E195" s="455"/>
      <c r="F195" s="147" t="str">
        <f t="shared" si="6"/>
        <v/>
      </c>
      <c r="G195" s="148" t="str">
        <f>IF($D195="","",VLOOKUP($U195,Fiber_Req!$A$2:$H$2,3))</f>
        <v/>
      </c>
      <c r="H195" s="455"/>
      <c r="I195" s="147" t="str">
        <f t="shared" si="7"/>
        <v/>
      </c>
      <c r="J195" s="148" t="str">
        <f>IF($D195="","",VLOOKUP($U195,Fiber_Req!$A$2:$H$2,4))</f>
        <v/>
      </c>
      <c r="K195" s="455"/>
      <c r="L195" s="147" t="str">
        <f t="shared" si="8"/>
        <v/>
      </c>
      <c r="M195" s="148" t="str">
        <f>IF($D195="","",VLOOKUP($U195,Fiber_Req!$A$2:$H$2,5))</f>
        <v/>
      </c>
      <c r="N195" s="149"/>
      <c r="O195" s="150"/>
      <c r="P195" s="151"/>
      <c r="Q195" s="453"/>
      <c r="R195" s="453"/>
      <c r="S195" s="453"/>
      <c r="T195" s="151"/>
      <c r="U195" s="126" t="e">
        <f>VLOOKUP($D195,RF_Req!$K$2:$L$2,2)</f>
        <v>#N/A</v>
      </c>
      <c r="Y195" s="218"/>
      <c r="Z195" s="218"/>
      <c r="AA195" s="218"/>
      <c r="AB195" s="218"/>
      <c r="AC195" s="218"/>
    </row>
    <row r="196" spans="1:29" x14ac:dyDescent="0.25">
      <c r="A196" s="125"/>
      <c r="B196" s="453"/>
      <c r="C196" s="453"/>
      <c r="D196" s="454"/>
      <c r="E196" s="455"/>
      <c r="F196" s="147" t="str">
        <f t="shared" si="6"/>
        <v/>
      </c>
      <c r="G196" s="148" t="str">
        <f>IF($D196="","",VLOOKUP($U196,Fiber_Req!$A$2:$H$2,3))</f>
        <v/>
      </c>
      <c r="H196" s="455"/>
      <c r="I196" s="147" t="str">
        <f t="shared" si="7"/>
        <v/>
      </c>
      <c r="J196" s="148" t="str">
        <f>IF($D196="","",VLOOKUP($U196,Fiber_Req!$A$2:$H$2,4))</f>
        <v/>
      </c>
      <c r="K196" s="455"/>
      <c r="L196" s="147" t="str">
        <f t="shared" si="8"/>
        <v/>
      </c>
      <c r="M196" s="148" t="str">
        <f>IF($D196="","",VLOOKUP($U196,Fiber_Req!$A$2:$H$2,5))</f>
        <v/>
      </c>
      <c r="N196" s="149"/>
      <c r="O196" s="150"/>
      <c r="P196" s="151"/>
      <c r="Q196" s="453"/>
      <c r="R196" s="453"/>
      <c r="S196" s="453"/>
      <c r="T196" s="151"/>
      <c r="U196" s="126" t="e">
        <f>VLOOKUP($D196,RF_Req!$K$2:$L$2,2)</f>
        <v>#N/A</v>
      </c>
      <c r="Y196" s="218"/>
      <c r="Z196" s="218"/>
      <c r="AA196" s="218"/>
      <c r="AB196" s="218"/>
      <c r="AC196" s="218"/>
    </row>
    <row r="197" spans="1:29" x14ac:dyDescent="0.25">
      <c r="A197" s="125"/>
      <c r="B197" s="453"/>
      <c r="C197" s="453"/>
      <c r="D197" s="454"/>
      <c r="E197" s="455"/>
      <c r="F197" s="147" t="str">
        <f t="shared" si="6"/>
        <v/>
      </c>
      <c r="G197" s="148" t="str">
        <f>IF($D197="","",VLOOKUP($U197,Fiber_Req!$A$2:$H$2,3))</f>
        <v/>
      </c>
      <c r="H197" s="455"/>
      <c r="I197" s="147" t="str">
        <f t="shared" si="7"/>
        <v/>
      </c>
      <c r="J197" s="148" t="str">
        <f>IF($D197="","",VLOOKUP($U197,Fiber_Req!$A$2:$H$2,4))</f>
        <v/>
      </c>
      <c r="K197" s="455"/>
      <c r="L197" s="147" t="str">
        <f t="shared" si="8"/>
        <v/>
      </c>
      <c r="M197" s="148" t="str">
        <f>IF($D197="","",VLOOKUP($U197,Fiber_Req!$A$2:$H$2,5))</f>
        <v/>
      </c>
      <c r="N197" s="149"/>
      <c r="O197" s="150"/>
      <c r="P197" s="151"/>
      <c r="Q197" s="453"/>
      <c r="R197" s="453"/>
      <c r="S197" s="453"/>
      <c r="T197" s="151"/>
      <c r="U197" s="126" t="e">
        <f>VLOOKUP($D197,RF_Req!$K$2:$L$2,2)</f>
        <v>#N/A</v>
      </c>
      <c r="Y197" s="218"/>
      <c r="Z197" s="218"/>
      <c r="AA197" s="218"/>
      <c r="AB197" s="218"/>
      <c r="AC197" s="218"/>
    </row>
    <row r="198" spans="1:29" x14ac:dyDescent="0.25">
      <c r="A198" s="125"/>
      <c r="B198" s="453"/>
      <c r="C198" s="453"/>
      <c r="D198" s="454"/>
      <c r="E198" s="455"/>
      <c r="F198" s="147" t="str">
        <f t="shared" si="6"/>
        <v/>
      </c>
      <c r="G198" s="148" t="str">
        <f>IF($D198="","",VLOOKUP($U198,Fiber_Req!$A$2:$H$2,3))</f>
        <v/>
      </c>
      <c r="H198" s="455"/>
      <c r="I198" s="147" t="str">
        <f t="shared" si="7"/>
        <v/>
      </c>
      <c r="J198" s="148" t="str">
        <f>IF($D198="","",VLOOKUP($U198,Fiber_Req!$A$2:$H$2,4))</f>
        <v/>
      </c>
      <c r="K198" s="455"/>
      <c r="L198" s="147" t="str">
        <f t="shared" si="8"/>
        <v/>
      </c>
      <c r="M198" s="148" t="str">
        <f>IF($D198="","",VLOOKUP($U198,Fiber_Req!$A$2:$H$2,5))</f>
        <v/>
      </c>
      <c r="N198" s="149"/>
      <c r="O198" s="150"/>
      <c r="P198" s="151"/>
      <c r="Q198" s="453"/>
      <c r="R198" s="453"/>
      <c r="S198" s="453"/>
      <c r="T198" s="151"/>
      <c r="U198" s="126" t="e">
        <f>VLOOKUP($D198,RF_Req!$K$2:$L$2,2)</f>
        <v>#N/A</v>
      </c>
      <c r="Y198" s="218"/>
      <c r="Z198" s="218"/>
      <c r="AA198" s="218"/>
      <c r="AB198" s="218"/>
      <c r="AC198" s="218"/>
    </row>
    <row r="199" spans="1:29" x14ac:dyDescent="0.25">
      <c r="A199" s="125"/>
      <c r="B199" s="453"/>
      <c r="C199" s="453"/>
      <c r="D199" s="454"/>
      <c r="E199" s="455"/>
      <c r="F199" s="147" t="str">
        <f t="shared" si="6"/>
        <v/>
      </c>
      <c r="G199" s="148" t="str">
        <f>IF($D199="","",VLOOKUP($U199,Fiber_Req!$A$2:$H$2,3))</f>
        <v/>
      </c>
      <c r="H199" s="455"/>
      <c r="I199" s="147" t="str">
        <f t="shared" si="7"/>
        <v/>
      </c>
      <c r="J199" s="148" t="str">
        <f>IF($D199="","",VLOOKUP($U199,Fiber_Req!$A$2:$H$2,4))</f>
        <v/>
      </c>
      <c r="K199" s="455"/>
      <c r="L199" s="147" t="str">
        <f t="shared" si="8"/>
        <v/>
      </c>
      <c r="M199" s="148" t="str">
        <f>IF($D199="","",VLOOKUP($U199,Fiber_Req!$A$2:$H$2,5))</f>
        <v/>
      </c>
      <c r="N199" s="149"/>
      <c r="O199" s="150"/>
      <c r="P199" s="151"/>
      <c r="Q199" s="453"/>
      <c r="R199" s="453"/>
      <c r="S199" s="453"/>
      <c r="T199" s="151"/>
      <c r="U199" s="126" t="e">
        <f>VLOOKUP($D199,RF_Req!$K$2:$L$2,2)</f>
        <v>#N/A</v>
      </c>
      <c r="Y199" s="218"/>
      <c r="Z199" s="218"/>
      <c r="AA199" s="218"/>
      <c r="AB199" s="218"/>
      <c r="AC199" s="218"/>
    </row>
    <row r="200" spans="1:29" x14ac:dyDescent="0.25">
      <c r="A200" s="125"/>
      <c r="B200" s="453"/>
      <c r="C200" s="453"/>
      <c r="D200" s="454"/>
      <c r="E200" s="455"/>
      <c r="F200" s="147" t="str">
        <f t="shared" si="6"/>
        <v/>
      </c>
      <c r="G200" s="148" t="str">
        <f>IF($D200="","",VLOOKUP($U200,Fiber_Req!$A$2:$H$2,3))</f>
        <v/>
      </c>
      <c r="H200" s="455"/>
      <c r="I200" s="147" t="str">
        <f t="shared" si="7"/>
        <v/>
      </c>
      <c r="J200" s="148" t="str">
        <f>IF($D200="","",VLOOKUP($U200,Fiber_Req!$A$2:$H$2,4))</f>
        <v/>
      </c>
      <c r="K200" s="455"/>
      <c r="L200" s="147" t="str">
        <f t="shared" si="8"/>
        <v/>
      </c>
      <c r="M200" s="148" t="str">
        <f>IF($D200="","",VLOOKUP($U200,Fiber_Req!$A$2:$H$2,5))</f>
        <v/>
      </c>
      <c r="N200" s="149"/>
      <c r="O200" s="150"/>
      <c r="P200" s="151"/>
      <c r="Q200" s="453"/>
      <c r="R200" s="453"/>
      <c r="S200" s="453"/>
      <c r="T200" s="151"/>
      <c r="U200" s="126" t="e">
        <f>VLOOKUP($D200,RF_Req!$K$2:$L$2,2)</f>
        <v>#N/A</v>
      </c>
      <c r="Y200" s="218"/>
      <c r="Z200" s="218"/>
      <c r="AA200" s="218"/>
      <c r="AB200" s="218"/>
      <c r="AC200" s="218"/>
    </row>
    <row r="201" spans="1:29" x14ac:dyDescent="0.25">
      <c r="A201" s="125"/>
      <c r="B201" s="453"/>
      <c r="C201" s="453"/>
      <c r="D201" s="454"/>
      <c r="E201" s="455"/>
      <c r="F201" s="147" t="str">
        <f t="shared" si="6"/>
        <v/>
      </c>
      <c r="G201" s="148" t="str">
        <f>IF($D201="","",VLOOKUP($U201,Fiber_Req!$A$2:$H$2,3))</f>
        <v/>
      </c>
      <c r="H201" s="455"/>
      <c r="I201" s="147" t="str">
        <f t="shared" si="7"/>
        <v/>
      </c>
      <c r="J201" s="148" t="str">
        <f>IF($D201="","",VLOOKUP($U201,Fiber_Req!$A$2:$H$2,4))</f>
        <v/>
      </c>
      <c r="K201" s="455"/>
      <c r="L201" s="147" t="str">
        <f t="shared" si="8"/>
        <v/>
      </c>
      <c r="M201" s="148" t="str">
        <f>IF($D201="","",VLOOKUP($U201,Fiber_Req!$A$2:$H$2,5))</f>
        <v/>
      </c>
      <c r="N201" s="149"/>
      <c r="O201" s="150"/>
      <c r="P201" s="151"/>
      <c r="Q201" s="453"/>
      <c r="R201" s="453"/>
      <c r="S201" s="453"/>
      <c r="T201" s="151"/>
      <c r="U201" s="126" t="e">
        <f>VLOOKUP($D201,RF_Req!$K$2:$L$2,2)</f>
        <v>#N/A</v>
      </c>
      <c r="Y201" s="218"/>
      <c r="Z201" s="218"/>
      <c r="AA201" s="218"/>
      <c r="AB201" s="218"/>
      <c r="AC201" s="218"/>
    </row>
    <row r="202" spans="1:29" x14ac:dyDescent="0.25">
      <c r="A202" s="125"/>
      <c r="B202" s="453"/>
      <c r="C202" s="453"/>
      <c r="D202" s="454"/>
      <c r="E202" s="455"/>
      <c r="F202" s="147" t="str">
        <f t="shared" si="6"/>
        <v/>
      </c>
      <c r="G202" s="148" t="str">
        <f>IF($D202="","",VLOOKUP($U202,Fiber_Req!$A$2:$H$2,3))</f>
        <v/>
      </c>
      <c r="H202" s="455"/>
      <c r="I202" s="147" t="str">
        <f t="shared" si="7"/>
        <v/>
      </c>
      <c r="J202" s="148" t="str">
        <f>IF($D202="","",VLOOKUP($U202,Fiber_Req!$A$2:$H$2,4))</f>
        <v/>
      </c>
      <c r="K202" s="455"/>
      <c r="L202" s="147" t="str">
        <f t="shared" si="8"/>
        <v/>
      </c>
      <c r="M202" s="148" t="str">
        <f>IF($D202="","",VLOOKUP($U202,Fiber_Req!$A$2:$H$2,5))</f>
        <v/>
      </c>
      <c r="N202" s="149"/>
      <c r="O202" s="150"/>
      <c r="P202" s="151"/>
      <c r="Q202" s="453"/>
      <c r="R202" s="453"/>
      <c r="S202" s="453"/>
      <c r="T202" s="151"/>
      <c r="U202" s="126" t="e">
        <f>VLOOKUP($D202,RF_Req!$K$2:$L$2,2)</f>
        <v>#N/A</v>
      </c>
      <c r="Y202" s="218"/>
      <c r="Z202" s="218"/>
      <c r="AA202" s="218"/>
      <c r="AB202" s="218"/>
      <c r="AC202" s="218"/>
    </row>
    <row r="203" spans="1:29" x14ac:dyDescent="0.25">
      <c r="A203" s="125"/>
      <c r="B203" s="453"/>
      <c r="C203" s="453"/>
      <c r="D203" s="454"/>
      <c r="E203" s="455"/>
      <c r="F203" s="147" t="str">
        <f t="shared" si="6"/>
        <v/>
      </c>
      <c r="G203" s="148" t="str">
        <f>IF($D203="","",VLOOKUP($U203,Fiber_Req!$A$2:$H$2,3))</f>
        <v/>
      </c>
      <c r="H203" s="455"/>
      <c r="I203" s="147" t="str">
        <f t="shared" si="7"/>
        <v/>
      </c>
      <c r="J203" s="148" t="str">
        <f>IF($D203="","",VLOOKUP($U203,Fiber_Req!$A$2:$H$2,4))</f>
        <v/>
      </c>
      <c r="K203" s="455"/>
      <c r="L203" s="147" t="str">
        <f t="shared" si="8"/>
        <v/>
      </c>
      <c r="M203" s="148" t="str">
        <f>IF($D203="","",VLOOKUP($U203,Fiber_Req!$A$2:$H$2,5))</f>
        <v/>
      </c>
      <c r="N203" s="149"/>
      <c r="O203" s="150"/>
      <c r="P203" s="151"/>
      <c r="Q203" s="453"/>
      <c r="R203" s="453"/>
      <c r="S203" s="453"/>
      <c r="T203" s="151"/>
      <c r="U203" s="126" t="e">
        <f>VLOOKUP($D203,RF_Req!$K$2:$L$2,2)</f>
        <v>#N/A</v>
      </c>
      <c r="Y203" s="218"/>
      <c r="Z203" s="218"/>
      <c r="AA203" s="218"/>
      <c r="AB203" s="218"/>
      <c r="AC203" s="218"/>
    </row>
    <row r="204" spans="1:29" x14ac:dyDescent="0.25">
      <c r="A204" s="125"/>
      <c r="B204" s="453"/>
      <c r="C204" s="453"/>
      <c r="D204" s="454"/>
      <c r="E204" s="455"/>
      <c r="F204" s="147" t="str">
        <f t="shared" si="6"/>
        <v/>
      </c>
      <c r="G204" s="148" t="str">
        <f>IF($D204="","",VLOOKUP($U204,Fiber_Req!$A$2:$H$2,3))</f>
        <v/>
      </c>
      <c r="H204" s="455"/>
      <c r="I204" s="147" t="str">
        <f t="shared" si="7"/>
        <v/>
      </c>
      <c r="J204" s="148" t="str">
        <f>IF($D204="","",VLOOKUP($U204,Fiber_Req!$A$2:$H$2,4))</f>
        <v/>
      </c>
      <c r="K204" s="455"/>
      <c r="L204" s="147" t="str">
        <f t="shared" si="8"/>
        <v/>
      </c>
      <c r="M204" s="148" t="str">
        <f>IF($D204="","",VLOOKUP($U204,Fiber_Req!$A$2:$H$2,5))</f>
        <v/>
      </c>
      <c r="N204" s="149"/>
      <c r="O204" s="150"/>
      <c r="P204" s="151"/>
      <c r="Q204" s="453"/>
      <c r="R204" s="453"/>
      <c r="S204" s="453"/>
      <c r="T204" s="151"/>
      <c r="U204" s="126" t="e">
        <f>VLOOKUP($D204,RF_Req!$K$2:$L$2,2)</f>
        <v>#N/A</v>
      </c>
      <c r="Y204" s="218"/>
      <c r="Z204" s="218"/>
      <c r="AA204" s="218"/>
      <c r="AB204" s="218"/>
      <c r="AC204" s="218"/>
    </row>
    <row r="205" spans="1:29" x14ac:dyDescent="0.25">
      <c r="A205" s="125"/>
      <c r="B205" s="453"/>
      <c r="C205" s="453"/>
      <c r="D205" s="454"/>
      <c r="E205" s="455"/>
      <c r="F205" s="147" t="str">
        <f t="shared" si="6"/>
        <v/>
      </c>
      <c r="G205" s="148" t="str">
        <f>IF($D205="","",VLOOKUP($U205,Fiber_Req!$A$2:$H$2,3))</f>
        <v/>
      </c>
      <c r="H205" s="455"/>
      <c r="I205" s="147" t="str">
        <f t="shared" si="7"/>
        <v/>
      </c>
      <c r="J205" s="148" t="str">
        <f>IF($D205="","",VLOOKUP($U205,Fiber_Req!$A$2:$H$2,4))</f>
        <v/>
      </c>
      <c r="K205" s="455"/>
      <c r="L205" s="147" t="str">
        <f t="shared" si="8"/>
        <v/>
      </c>
      <c r="M205" s="148" t="str">
        <f>IF($D205="","",VLOOKUP($U205,Fiber_Req!$A$2:$H$2,5))</f>
        <v/>
      </c>
      <c r="N205" s="149"/>
      <c r="O205" s="150"/>
      <c r="P205" s="151"/>
      <c r="Q205" s="453"/>
      <c r="R205" s="453"/>
      <c r="S205" s="453"/>
      <c r="T205" s="151"/>
      <c r="U205" s="126" t="e">
        <f>VLOOKUP($D205,RF_Req!$K$2:$L$2,2)</f>
        <v>#N/A</v>
      </c>
      <c r="Y205" s="218"/>
      <c r="Z205" s="218"/>
      <c r="AA205" s="218"/>
      <c r="AB205" s="218"/>
      <c r="AC205" s="218"/>
    </row>
    <row r="206" spans="1:29" x14ac:dyDescent="0.25">
      <c r="A206" s="125"/>
      <c r="B206" s="453"/>
      <c r="C206" s="453"/>
      <c r="D206" s="454"/>
      <c r="E206" s="455"/>
      <c r="F206" s="147" t="str">
        <f t="shared" ref="F206:F269" si="9">IF(OR($D206="",$Q206="",$G206=""),"",$Q206*$G206)</f>
        <v/>
      </c>
      <c r="G206" s="148" t="str">
        <f>IF($D206="","",VLOOKUP($U206,Fiber_Req!$A$2:$H$2,3))</f>
        <v/>
      </c>
      <c r="H206" s="455"/>
      <c r="I206" s="147" t="str">
        <f t="shared" ref="I206:I269" si="10">IF(OR($D206="",$R206="",$J206=""),"",$R206*$J206)</f>
        <v/>
      </c>
      <c r="J206" s="148" t="str">
        <f>IF($D206="","",VLOOKUP($U206,Fiber_Req!$A$2:$H$2,4))</f>
        <v/>
      </c>
      <c r="K206" s="455"/>
      <c r="L206" s="147" t="str">
        <f t="shared" ref="L206:L269" si="11">IF(OR($D206="",$S206="",$M206=""),"",$S206*$M206)</f>
        <v/>
      </c>
      <c r="M206" s="148" t="str">
        <f>IF($D206="","",VLOOKUP($U206,Fiber_Req!$A$2:$H$2,5))</f>
        <v/>
      </c>
      <c r="N206" s="149"/>
      <c r="O206" s="150"/>
      <c r="P206" s="151"/>
      <c r="Q206" s="453"/>
      <c r="R206" s="453"/>
      <c r="S206" s="453"/>
      <c r="T206" s="151"/>
      <c r="U206" s="126" t="e">
        <f>VLOOKUP($D206,RF_Req!$K$2:$L$2,2)</f>
        <v>#N/A</v>
      </c>
      <c r="Y206" s="218"/>
      <c r="Z206" s="218"/>
      <c r="AA206" s="218"/>
      <c r="AB206" s="218"/>
      <c r="AC206" s="218"/>
    </row>
    <row r="207" spans="1:29" x14ac:dyDescent="0.25">
      <c r="A207" s="125"/>
      <c r="B207" s="453"/>
      <c r="C207" s="453"/>
      <c r="D207" s="454"/>
      <c r="E207" s="455"/>
      <c r="F207" s="147" t="str">
        <f t="shared" si="9"/>
        <v/>
      </c>
      <c r="G207" s="148" t="str">
        <f>IF($D207="","",VLOOKUP($U207,Fiber_Req!$A$2:$H$2,3))</f>
        <v/>
      </c>
      <c r="H207" s="455"/>
      <c r="I207" s="147" t="str">
        <f t="shared" si="10"/>
        <v/>
      </c>
      <c r="J207" s="148" t="str">
        <f>IF($D207="","",VLOOKUP($U207,Fiber_Req!$A$2:$H$2,4))</f>
        <v/>
      </c>
      <c r="K207" s="455"/>
      <c r="L207" s="147" t="str">
        <f t="shared" si="11"/>
        <v/>
      </c>
      <c r="M207" s="148" t="str">
        <f>IF($D207="","",VLOOKUP($U207,Fiber_Req!$A$2:$H$2,5))</f>
        <v/>
      </c>
      <c r="N207" s="149"/>
      <c r="O207" s="150"/>
      <c r="P207" s="151"/>
      <c r="Q207" s="453"/>
      <c r="R207" s="453"/>
      <c r="S207" s="453"/>
      <c r="T207" s="151"/>
      <c r="U207" s="126" t="e">
        <f>VLOOKUP($D207,RF_Req!$K$2:$L$2,2)</f>
        <v>#N/A</v>
      </c>
      <c r="Y207" s="218"/>
      <c r="Z207" s="218"/>
      <c r="AA207" s="218"/>
      <c r="AB207" s="218"/>
      <c r="AC207" s="218"/>
    </row>
    <row r="208" spans="1:29" x14ac:dyDescent="0.25">
      <c r="A208" s="125"/>
      <c r="B208" s="453"/>
      <c r="C208" s="453"/>
      <c r="D208" s="454"/>
      <c r="E208" s="455"/>
      <c r="F208" s="147" t="str">
        <f t="shared" si="9"/>
        <v/>
      </c>
      <c r="G208" s="148" t="str">
        <f>IF($D208="","",VLOOKUP($U208,Fiber_Req!$A$2:$H$2,3))</f>
        <v/>
      </c>
      <c r="H208" s="455"/>
      <c r="I208" s="147" t="str">
        <f t="shared" si="10"/>
        <v/>
      </c>
      <c r="J208" s="148" t="str">
        <f>IF($D208="","",VLOOKUP($U208,Fiber_Req!$A$2:$H$2,4))</f>
        <v/>
      </c>
      <c r="K208" s="455"/>
      <c r="L208" s="147" t="str">
        <f t="shared" si="11"/>
        <v/>
      </c>
      <c r="M208" s="148" t="str">
        <f>IF($D208="","",VLOOKUP($U208,Fiber_Req!$A$2:$H$2,5))</f>
        <v/>
      </c>
      <c r="N208" s="149"/>
      <c r="O208" s="150"/>
      <c r="P208" s="151"/>
      <c r="Q208" s="453"/>
      <c r="R208" s="453"/>
      <c r="S208" s="453"/>
      <c r="T208" s="151"/>
      <c r="U208" s="126" t="e">
        <f>VLOOKUP($D208,RF_Req!$K$2:$L$2,2)</f>
        <v>#N/A</v>
      </c>
      <c r="Y208" s="218"/>
      <c r="Z208" s="218"/>
      <c r="AA208" s="218"/>
      <c r="AB208" s="218"/>
      <c r="AC208" s="218"/>
    </row>
    <row r="209" spans="1:29" x14ac:dyDescent="0.25">
      <c r="A209" s="125"/>
      <c r="B209" s="453"/>
      <c r="C209" s="453"/>
      <c r="D209" s="454"/>
      <c r="E209" s="455"/>
      <c r="F209" s="147" t="str">
        <f t="shared" si="9"/>
        <v/>
      </c>
      <c r="G209" s="148" t="str">
        <f>IF($D209="","",VLOOKUP($U209,Fiber_Req!$A$2:$H$2,3))</f>
        <v/>
      </c>
      <c r="H209" s="455"/>
      <c r="I209" s="147" t="str">
        <f t="shared" si="10"/>
        <v/>
      </c>
      <c r="J209" s="148" t="str">
        <f>IF($D209="","",VLOOKUP($U209,Fiber_Req!$A$2:$H$2,4))</f>
        <v/>
      </c>
      <c r="K209" s="455"/>
      <c r="L209" s="147" t="str">
        <f t="shared" si="11"/>
        <v/>
      </c>
      <c r="M209" s="148" t="str">
        <f>IF($D209="","",VLOOKUP($U209,Fiber_Req!$A$2:$H$2,5))</f>
        <v/>
      </c>
      <c r="N209" s="149"/>
      <c r="O209" s="150"/>
      <c r="P209" s="151"/>
      <c r="Q209" s="453"/>
      <c r="R209" s="453"/>
      <c r="S209" s="453"/>
      <c r="T209" s="151"/>
      <c r="U209" s="126" t="e">
        <f>VLOOKUP($D209,RF_Req!$K$2:$L$2,2)</f>
        <v>#N/A</v>
      </c>
      <c r="Y209" s="218"/>
      <c r="Z209" s="218"/>
      <c r="AA209" s="218"/>
      <c r="AB209" s="218"/>
      <c r="AC209" s="218"/>
    </row>
    <row r="210" spans="1:29" x14ac:dyDescent="0.25">
      <c r="A210" s="125"/>
      <c r="B210" s="453"/>
      <c r="C210" s="453"/>
      <c r="D210" s="454"/>
      <c r="E210" s="455"/>
      <c r="F210" s="147" t="str">
        <f t="shared" si="9"/>
        <v/>
      </c>
      <c r="G210" s="148" t="str">
        <f>IF($D210="","",VLOOKUP($U210,Fiber_Req!$A$2:$H$2,3))</f>
        <v/>
      </c>
      <c r="H210" s="455"/>
      <c r="I210" s="147" t="str">
        <f t="shared" si="10"/>
        <v/>
      </c>
      <c r="J210" s="148" t="str">
        <f>IF($D210="","",VLOOKUP($U210,Fiber_Req!$A$2:$H$2,4))</f>
        <v/>
      </c>
      <c r="K210" s="455"/>
      <c r="L210" s="147" t="str">
        <f t="shared" si="11"/>
        <v/>
      </c>
      <c r="M210" s="148" t="str">
        <f>IF($D210="","",VLOOKUP($U210,Fiber_Req!$A$2:$H$2,5))</f>
        <v/>
      </c>
      <c r="N210" s="149"/>
      <c r="O210" s="150"/>
      <c r="P210" s="151"/>
      <c r="Q210" s="453"/>
      <c r="R210" s="453"/>
      <c r="S210" s="453"/>
      <c r="T210" s="151"/>
      <c r="U210" s="126" t="e">
        <f>VLOOKUP($D210,RF_Req!$K$2:$L$2,2)</f>
        <v>#N/A</v>
      </c>
      <c r="Y210" s="218"/>
      <c r="Z210" s="218"/>
      <c r="AA210" s="218"/>
      <c r="AB210" s="218"/>
      <c r="AC210" s="218"/>
    </row>
    <row r="211" spans="1:29" x14ac:dyDescent="0.25">
      <c r="A211" s="125"/>
      <c r="B211" s="453"/>
      <c r="C211" s="453"/>
      <c r="D211" s="454"/>
      <c r="E211" s="455"/>
      <c r="F211" s="147" t="str">
        <f t="shared" si="9"/>
        <v/>
      </c>
      <c r="G211" s="148" t="str">
        <f>IF($D211="","",VLOOKUP($U211,Fiber_Req!$A$2:$H$2,3))</f>
        <v/>
      </c>
      <c r="H211" s="455"/>
      <c r="I211" s="147" t="str">
        <f t="shared" si="10"/>
        <v/>
      </c>
      <c r="J211" s="148" t="str">
        <f>IF($D211="","",VLOOKUP($U211,Fiber_Req!$A$2:$H$2,4))</f>
        <v/>
      </c>
      <c r="K211" s="455"/>
      <c r="L211" s="147" t="str">
        <f t="shared" si="11"/>
        <v/>
      </c>
      <c r="M211" s="148" t="str">
        <f>IF($D211="","",VLOOKUP($U211,Fiber_Req!$A$2:$H$2,5))</f>
        <v/>
      </c>
      <c r="N211" s="149"/>
      <c r="O211" s="150"/>
      <c r="P211" s="151"/>
      <c r="Q211" s="453"/>
      <c r="R211" s="453"/>
      <c r="S211" s="453"/>
      <c r="T211" s="151"/>
      <c r="U211" s="126" t="e">
        <f>VLOOKUP($D211,RF_Req!$K$2:$L$2,2)</f>
        <v>#N/A</v>
      </c>
      <c r="Y211" s="218"/>
      <c r="Z211" s="218"/>
      <c r="AA211" s="218"/>
      <c r="AB211" s="218"/>
      <c r="AC211" s="218"/>
    </row>
    <row r="212" spans="1:29" x14ac:dyDescent="0.25">
      <c r="A212" s="125"/>
      <c r="B212" s="453"/>
      <c r="C212" s="453"/>
      <c r="D212" s="454"/>
      <c r="E212" s="455"/>
      <c r="F212" s="147" t="str">
        <f t="shared" si="9"/>
        <v/>
      </c>
      <c r="G212" s="148" t="str">
        <f>IF($D212="","",VLOOKUP($U212,Fiber_Req!$A$2:$H$2,3))</f>
        <v/>
      </c>
      <c r="H212" s="455"/>
      <c r="I212" s="147" t="str">
        <f t="shared" si="10"/>
        <v/>
      </c>
      <c r="J212" s="148" t="str">
        <f>IF($D212="","",VLOOKUP($U212,Fiber_Req!$A$2:$H$2,4))</f>
        <v/>
      </c>
      <c r="K212" s="455"/>
      <c r="L212" s="147" t="str">
        <f t="shared" si="11"/>
        <v/>
      </c>
      <c r="M212" s="148" t="str">
        <f>IF($D212="","",VLOOKUP($U212,Fiber_Req!$A$2:$H$2,5))</f>
        <v/>
      </c>
      <c r="N212" s="149"/>
      <c r="O212" s="150"/>
      <c r="P212" s="151"/>
      <c r="Q212" s="453"/>
      <c r="R212" s="453"/>
      <c r="S212" s="453"/>
      <c r="T212" s="151"/>
      <c r="U212" s="126" t="e">
        <f>VLOOKUP($D212,RF_Req!$K$2:$L$2,2)</f>
        <v>#N/A</v>
      </c>
      <c r="Y212" s="218"/>
      <c r="Z212" s="218"/>
      <c r="AA212" s="218"/>
      <c r="AB212" s="218"/>
      <c r="AC212" s="218"/>
    </row>
    <row r="213" spans="1:29" x14ac:dyDescent="0.25">
      <c r="A213" s="125"/>
      <c r="B213" s="453"/>
      <c r="C213" s="453"/>
      <c r="D213" s="454"/>
      <c r="E213" s="455"/>
      <c r="F213" s="147" t="str">
        <f t="shared" si="9"/>
        <v/>
      </c>
      <c r="G213" s="148" t="str">
        <f>IF($D213="","",VLOOKUP($U213,Fiber_Req!$A$2:$H$2,3))</f>
        <v/>
      </c>
      <c r="H213" s="455"/>
      <c r="I213" s="147" t="str">
        <f t="shared" si="10"/>
        <v/>
      </c>
      <c r="J213" s="148" t="str">
        <f>IF($D213="","",VLOOKUP($U213,Fiber_Req!$A$2:$H$2,4))</f>
        <v/>
      </c>
      <c r="K213" s="455"/>
      <c r="L213" s="147" t="str">
        <f t="shared" si="11"/>
        <v/>
      </c>
      <c r="M213" s="148" t="str">
        <f>IF($D213="","",VLOOKUP($U213,Fiber_Req!$A$2:$H$2,5))</f>
        <v/>
      </c>
      <c r="N213" s="149"/>
      <c r="O213" s="150"/>
      <c r="P213" s="151"/>
      <c r="Q213" s="453"/>
      <c r="R213" s="453"/>
      <c r="S213" s="453"/>
      <c r="T213" s="151"/>
      <c r="U213" s="126" t="e">
        <f>VLOOKUP($D213,RF_Req!$K$2:$L$2,2)</f>
        <v>#N/A</v>
      </c>
      <c r="Y213" s="218"/>
      <c r="Z213" s="218"/>
      <c r="AA213" s="218"/>
      <c r="AB213" s="218"/>
      <c r="AC213" s="218"/>
    </row>
    <row r="214" spans="1:29" x14ac:dyDescent="0.25">
      <c r="A214" s="125"/>
      <c r="B214" s="453"/>
      <c r="C214" s="453"/>
      <c r="D214" s="454"/>
      <c r="E214" s="455"/>
      <c r="F214" s="147" t="str">
        <f t="shared" si="9"/>
        <v/>
      </c>
      <c r="G214" s="148" t="str">
        <f>IF($D214="","",VLOOKUP($U214,Fiber_Req!$A$2:$H$2,3))</f>
        <v/>
      </c>
      <c r="H214" s="455"/>
      <c r="I214" s="147" t="str">
        <f t="shared" si="10"/>
        <v/>
      </c>
      <c r="J214" s="148" t="str">
        <f>IF($D214="","",VLOOKUP($U214,Fiber_Req!$A$2:$H$2,4))</f>
        <v/>
      </c>
      <c r="K214" s="455"/>
      <c r="L214" s="147" t="str">
        <f t="shared" si="11"/>
        <v/>
      </c>
      <c r="M214" s="148" t="str">
        <f>IF($D214="","",VLOOKUP($U214,Fiber_Req!$A$2:$H$2,5))</f>
        <v/>
      </c>
      <c r="N214" s="149"/>
      <c r="O214" s="150"/>
      <c r="P214" s="151"/>
      <c r="Q214" s="453"/>
      <c r="R214" s="453"/>
      <c r="S214" s="453"/>
      <c r="T214" s="151"/>
      <c r="U214" s="126" t="e">
        <f>VLOOKUP($D214,RF_Req!$K$2:$L$2,2)</f>
        <v>#N/A</v>
      </c>
      <c r="Y214" s="218"/>
      <c r="Z214" s="218"/>
      <c r="AA214" s="218"/>
      <c r="AB214" s="218"/>
      <c r="AC214" s="218"/>
    </row>
    <row r="215" spans="1:29" x14ac:dyDescent="0.25">
      <c r="A215" s="125"/>
      <c r="B215" s="453"/>
      <c r="C215" s="453"/>
      <c r="D215" s="454"/>
      <c r="E215" s="455"/>
      <c r="F215" s="147" t="str">
        <f t="shared" si="9"/>
        <v/>
      </c>
      <c r="G215" s="148" t="str">
        <f>IF($D215="","",VLOOKUP($U215,Fiber_Req!$A$2:$H$2,3))</f>
        <v/>
      </c>
      <c r="H215" s="455"/>
      <c r="I215" s="147" t="str">
        <f t="shared" si="10"/>
        <v/>
      </c>
      <c r="J215" s="148" t="str">
        <f>IF($D215="","",VLOOKUP($U215,Fiber_Req!$A$2:$H$2,4))</f>
        <v/>
      </c>
      <c r="K215" s="455"/>
      <c r="L215" s="147" t="str">
        <f t="shared" si="11"/>
        <v/>
      </c>
      <c r="M215" s="148" t="str">
        <f>IF($D215="","",VLOOKUP($U215,Fiber_Req!$A$2:$H$2,5))</f>
        <v/>
      </c>
      <c r="N215" s="149"/>
      <c r="O215" s="150"/>
      <c r="P215" s="151"/>
      <c r="Q215" s="453"/>
      <c r="R215" s="453"/>
      <c r="S215" s="453"/>
      <c r="T215" s="151"/>
      <c r="U215" s="126" t="e">
        <f>VLOOKUP($D215,RF_Req!$K$2:$L$2,2)</f>
        <v>#N/A</v>
      </c>
      <c r="Y215" s="218"/>
      <c r="Z215" s="218"/>
      <c r="AA215" s="218"/>
      <c r="AB215" s="218"/>
      <c r="AC215" s="218"/>
    </row>
    <row r="216" spans="1:29" x14ac:dyDescent="0.25">
      <c r="A216" s="125"/>
      <c r="B216" s="453"/>
      <c r="C216" s="453"/>
      <c r="D216" s="454"/>
      <c r="E216" s="455"/>
      <c r="F216" s="147" t="str">
        <f t="shared" si="9"/>
        <v/>
      </c>
      <c r="G216" s="148" t="str">
        <f>IF($D216="","",VLOOKUP($U216,Fiber_Req!$A$2:$H$2,3))</f>
        <v/>
      </c>
      <c r="H216" s="455"/>
      <c r="I216" s="147" t="str">
        <f t="shared" si="10"/>
        <v/>
      </c>
      <c r="J216" s="148" t="str">
        <f>IF($D216="","",VLOOKUP($U216,Fiber_Req!$A$2:$H$2,4))</f>
        <v/>
      </c>
      <c r="K216" s="455"/>
      <c r="L216" s="147" t="str">
        <f t="shared" si="11"/>
        <v/>
      </c>
      <c r="M216" s="148" t="str">
        <f>IF($D216="","",VLOOKUP($U216,Fiber_Req!$A$2:$H$2,5))</f>
        <v/>
      </c>
      <c r="N216" s="149"/>
      <c r="O216" s="150"/>
      <c r="P216" s="151"/>
      <c r="Q216" s="453"/>
      <c r="R216" s="453"/>
      <c r="S216" s="453"/>
      <c r="T216" s="151"/>
      <c r="U216" s="126" t="e">
        <f>VLOOKUP($D216,RF_Req!$K$2:$L$2,2)</f>
        <v>#N/A</v>
      </c>
      <c r="Y216" s="218"/>
      <c r="Z216" s="218"/>
      <c r="AA216" s="218"/>
      <c r="AB216" s="218"/>
      <c r="AC216" s="218"/>
    </row>
    <row r="217" spans="1:29" x14ac:dyDescent="0.25">
      <c r="A217" s="125"/>
      <c r="B217" s="453"/>
      <c r="C217" s="453"/>
      <c r="D217" s="454"/>
      <c r="E217" s="455"/>
      <c r="F217" s="147" t="str">
        <f t="shared" si="9"/>
        <v/>
      </c>
      <c r="G217" s="148" t="str">
        <f>IF($D217="","",VLOOKUP($U217,Fiber_Req!$A$2:$H$2,3))</f>
        <v/>
      </c>
      <c r="H217" s="455"/>
      <c r="I217" s="147" t="str">
        <f t="shared" si="10"/>
        <v/>
      </c>
      <c r="J217" s="148" t="str">
        <f>IF($D217="","",VLOOKUP($U217,Fiber_Req!$A$2:$H$2,4))</f>
        <v/>
      </c>
      <c r="K217" s="455"/>
      <c r="L217" s="147" t="str">
        <f t="shared" si="11"/>
        <v/>
      </c>
      <c r="M217" s="148" t="str">
        <f>IF($D217="","",VLOOKUP($U217,Fiber_Req!$A$2:$H$2,5))</f>
        <v/>
      </c>
      <c r="N217" s="149"/>
      <c r="O217" s="150"/>
      <c r="P217" s="151"/>
      <c r="Q217" s="453"/>
      <c r="R217" s="453"/>
      <c r="S217" s="453"/>
      <c r="T217" s="151"/>
      <c r="U217" s="126" t="e">
        <f>VLOOKUP($D217,RF_Req!$K$2:$L$2,2)</f>
        <v>#N/A</v>
      </c>
      <c r="Y217" s="218"/>
      <c r="Z217" s="218"/>
      <c r="AA217" s="218"/>
      <c r="AB217" s="218"/>
      <c r="AC217" s="218"/>
    </row>
    <row r="218" spans="1:29" x14ac:dyDescent="0.25">
      <c r="A218" s="125"/>
      <c r="B218" s="453"/>
      <c r="C218" s="453"/>
      <c r="D218" s="454"/>
      <c r="E218" s="455"/>
      <c r="F218" s="147" t="str">
        <f t="shared" si="9"/>
        <v/>
      </c>
      <c r="G218" s="148" t="str">
        <f>IF($D218="","",VLOOKUP($U218,Fiber_Req!$A$2:$H$2,3))</f>
        <v/>
      </c>
      <c r="H218" s="455"/>
      <c r="I218" s="147" t="str">
        <f t="shared" si="10"/>
        <v/>
      </c>
      <c r="J218" s="148" t="str">
        <f>IF($D218="","",VLOOKUP($U218,Fiber_Req!$A$2:$H$2,4))</f>
        <v/>
      </c>
      <c r="K218" s="455"/>
      <c r="L218" s="147" t="str">
        <f t="shared" si="11"/>
        <v/>
      </c>
      <c r="M218" s="148" t="str">
        <f>IF($D218="","",VLOOKUP($U218,Fiber_Req!$A$2:$H$2,5))</f>
        <v/>
      </c>
      <c r="N218" s="149"/>
      <c r="O218" s="150"/>
      <c r="P218" s="151"/>
      <c r="Q218" s="453"/>
      <c r="R218" s="453"/>
      <c r="S218" s="453"/>
      <c r="T218" s="151"/>
      <c r="U218" s="126" t="e">
        <f>VLOOKUP($D218,RF_Req!$K$2:$L$2,2)</f>
        <v>#N/A</v>
      </c>
      <c r="Y218" s="218"/>
      <c r="Z218" s="218"/>
      <c r="AA218" s="218"/>
      <c r="AB218" s="218"/>
      <c r="AC218" s="218"/>
    </row>
    <row r="219" spans="1:29" x14ac:dyDescent="0.25">
      <c r="A219" s="125"/>
      <c r="B219" s="453"/>
      <c r="C219" s="453"/>
      <c r="D219" s="454"/>
      <c r="E219" s="455"/>
      <c r="F219" s="147" t="str">
        <f t="shared" si="9"/>
        <v/>
      </c>
      <c r="G219" s="148" t="str">
        <f>IF($D219="","",VLOOKUP($U219,Fiber_Req!$A$2:$H$2,3))</f>
        <v/>
      </c>
      <c r="H219" s="455"/>
      <c r="I219" s="147" t="str">
        <f t="shared" si="10"/>
        <v/>
      </c>
      <c r="J219" s="148" t="str">
        <f>IF($D219="","",VLOOKUP($U219,Fiber_Req!$A$2:$H$2,4))</f>
        <v/>
      </c>
      <c r="K219" s="455"/>
      <c r="L219" s="147" t="str">
        <f t="shared" si="11"/>
        <v/>
      </c>
      <c r="M219" s="148" t="str">
        <f>IF($D219="","",VLOOKUP($U219,Fiber_Req!$A$2:$H$2,5))</f>
        <v/>
      </c>
      <c r="N219" s="149"/>
      <c r="O219" s="150"/>
      <c r="P219" s="151"/>
      <c r="Q219" s="453"/>
      <c r="R219" s="453"/>
      <c r="S219" s="453"/>
      <c r="T219" s="151"/>
      <c r="U219" s="126" t="e">
        <f>VLOOKUP($D219,RF_Req!$K$2:$L$2,2)</f>
        <v>#N/A</v>
      </c>
      <c r="Y219" s="218"/>
      <c r="Z219" s="218"/>
      <c r="AA219" s="218"/>
      <c r="AB219" s="218"/>
      <c r="AC219" s="218"/>
    </row>
    <row r="220" spans="1:29" x14ac:dyDescent="0.25">
      <c r="A220" s="125"/>
      <c r="B220" s="453"/>
      <c r="C220" s="453"/>
      <c r="D220" s="454"/>
      <c r="E220" s="455"/>
      <c r="F220" s="147" t="str">
        <f t="shared" si="9"/>
        <v/>
      </c>
      <c r="G220" s="148" t="str">
        <f>IF($D220="","",VLOOKUP($U220,Fiber_Req!$A$2:$H$2,3))</f>
        <v/>
      </c>
      <c r="H220" s="455"/>
      <c r="I220" s="147" t="str">
        <f t="shared" si="10"/>
        <v/>
      </c>
      <c r="J220" s="148" t="str">
        <f>IF($D220="","",VLOOKUP($U220,Fiber_Req!$A$2:$H$2,4))</f>
        <v/>
      </c>
      <c r="K220" s="455"/>
      <c r="L220" s="147" t="str">
        <f t="shared" si="11"/>
        <v/>
      </c>
      <c r="M220" s="148" t="str">
        <f>IF($D220="","",VLOOKUP($U220,Fiber_Req!$A$2:$H$2,5))</f>
        <v/>
      </c>
      <c r="N220" s="149"/>
      <c r="O220" s="150"/>
      <c r="P220" s="151"/>
      <c r="Q220" s="453"/>
      <c r="R220" s="453"/>
      <c r="S220" s="453"/>
      <c r="T220" s="151"/>
      <c r="U220" s="126" t="e">
        <f>VLOOKUP($D220,RF_Req!$K$2:$L$2,2)</f>
        <v>#N/A</v>
      </c>
      <c r="Y220" s="218"/>
      <c r="Z220" s="218"/>
      <c r="AA220" s="218"/>
      <c r="AB220" s="218"/>
      <c r="AC220" s="218"/>
    </row>
    <row r="221" spans="1:29" x14ac:dyDescent="0.25">
      <c r="A221" s="125"/>
      <c r="B221" s="453"/>
      <c r="C221" s="453"/>
      <c r="D221" s="454"/>
      <c r="E221" s="455"/>
      <c r="F221" s="147" t="str">
        <f t="shared" si="9"/>
        <v/>
      </c>
      <c r="G221" s="148" t="str">
        <f>IF($D221="","",VLOOKUP($U221,Fiber_Req!$A$2:$H$2,3))</f>
        <v/>
      </c>
      <c r="H221" s="455"/>
      <c r="I221" s="147" t="str">
        <f t="shared" si="10"/>
        <v/>
      </c>
      <c r="J221" s="148" t="str">
        <f>IF($D221="","",VLOOKUP($U221,Fiber_Req!$A$2:$H$2,4))</f>
        <v/>
      </c>
      <c r="K221" s="455"/>
      <c r="L221" s="147" t="str">
        <f t="shared" si="11"/>
        <v/>
      </c>
      <c r="M221" s="148" t="str">
        <f>IF($D221="","",VLOOKUP($U221,Fiber_Req!$A$2:$H$2,5))</f>
        <v/>
      </c>
      <c r="N221" s="149"/>
      <c r="O221" s="150"/>
      <c r="P221" s="151"/>
      <c r="Q221" s="453"/>
      <c r="R221" s="453"/>
      <c r="S221" s="453"/>
      <c r="T221" s="151"/>
      <c r="U221" s="126" t="e">
        <f>VLOOKUP($D221,RF_Req!$K$2:$L$2,2)</f>
        <v>#N/A</v>
      </c>
      <c r="Y221" s="218"/>
      <c r="Z221" s="218"/>
      <c r="AA221" s="218"/>
      <c r="AB221" s="218"/>
      <c r="AC221" s="218"/>
    </row>
    <row r="222" spans="1:29" x14ac:dyDescent="0.25">
      <c r="A222" s="125"/>
      <c r="B222" s="453"/>
      <c r="C222" s="453"/>
      <c r="D222" s="454"/>
      <c r="E222" s="455"/>
      <c r="F222" s="147" t="str">
        <f t="shared" si="9"/>
        <v/>
      </c>
      <c r="G222" s="148" t="str">
        <f>IF($D222="","",VLOOKUP($U222,Fiber_Req!$A$2:$H$2,3))</f>
        <v/>
      </c>
      <c r="H222" s="455"/>
      <c r="I222" s="147" t="str">
        <f t="shared" si="10"/>
        <v/>
      </c>
      <c r="J222" s="148" t="str">
        <f>IF($D222="","",VLOOKUP($U222,Fiber_Req!$A$2:$H$2,4))</f>
        <v/>
      </c>
      <c r="K222" s="455"/>
      <c r="L222" s="147" t="str">
        <f t="shared" si="11"/>
        <v/>
      </c>
      <c r="M222" s="148" t="str">
        <f>IF($D222="","",VLOOKUP($U222,Fiber_Req!$A$2:$H$2,5))</f>
        <v/>
      </c>
      <c r="N222" s="149"/>
      <c r="O222" s="150"/>
      <c r="P222" s="151"/>
      <c r="Q222" s="453"/>
      <c r="R222" s="453"/>
      <c r="S222" s="453"/>
      <c r="T222" s="151"/>
      <c r="U222" s="126" t="e">
        <f>VLOOKUP($D222,RF_Req!$K$2:$L$2,2)</f>
        <v>#N/A</v>
      </c>
      <c r="Y222" s="218"/>
      <c r="Z222" s="218"/>
      <c r="AA222" s="218"/>
      <c r="AB222" s="218"/>
      <c r="AC222" s="218"/>
    </row>
    <row r="223" spans="1:29" x14ac:dyDescent="0.25">
      <c r="A223" s="125"/>
      <c r="B223" s="453"/>
      <c r="C223" s="453"/>
      <c r="D223" s="454"/>
      <c r="E223" s="455"/>
      <c r="F223" s="147" t="str">
        <f t="shared" si="9"/>
        <v/>
      </c>
      <c r="G223" s="148" t="str">
        <f>IF($D223="","",VLOOKUP($U223,Fiber_Req!$A$2:$H$2,3))</f>
        <v/>
      </c>
      <c r="H223" s="455"/>
      <c r="I223" s="147" t="str">
        <f t="shared" si="10"/>
        <v/>
      </c>
      <c r="J223" s="148" t="str">
        <f>IF($D223="","",VLOOKUP($U223,Fiber_Req!$A$2:$H$2,4))</f>
        <v/>
      </c>
      <c r="K223" s="455"/>
      <c r="L223" s="147" t="str">
        <f t="shared" si="11"/>
        <v/>
      </c>
      <c r="M223" s="148" t="str">
        <f>IF($D223="","",VLOOKUP($U223,Fiber_Req!$A$2:$H$2,5))</f>
        <v/>
      </c>
      <c r="N223" s="149"/>
      <c r="O223" s="150"/>
      <c r="P223" s="151"/>
      <c r="Q223" s="453"/>
      <c r="R223" s="453"/>
      <c r="S223" s="453"/>
      <c r="T223" s="151"/>
      <c r="U223" s="126" t="e">
        <f>VLOOKUP($D223,RF_Req!$K$2:$L$2,2)</f>
        <v>#N/A</v>
      </c>
      <c r="Y223" s="218"/>
      <c r="Z223" s="218"/>
      <c r="AA223" s="218"/>
      <c r="AB223" s="218"/>
      <c r="AC223" s="218"/>
    </row>
    <row r="224" spans="1:29" x14ac:dyDescent="0.25">
      <c r="A224" s="125"/>
      <c r="B224" s="453"/>
      <c r="C224" s="453"/>
      <c r="D224" s="454"/>
      <c r="E224" s="455"/>
      <c r="F224" s="147" t="str">
        <f t="shared" si="9"/>
        <v/>
      </c>
      <c r="G224" s="148" t="str">
        <f>IF($D224="","",VLOOKUP($U224,Fiber_Req!$A$2:$H$2,3))</f>
        <v/>
      </c>
      <c r="H224" s="455"/>
      <c r="I224" s="147" t="str">
        <f t="shared" si="10"/>
        <v/>
      </c>
      <c r="J224" s="148" t="str">
        <f>IF($D224="","",VLOOKUP($U224,Fiber_Req!$A$2:$H$2,4))</f>
        <v/>
      </c>
      <c r="K224" s="455"/>
      <c r="L224" s="147" t="str">
        <f t="shared" si="11"/>
        <v/>
      </c>
      <c r="M224" s="148" t="str">
        <f>IF($D224="","",VLOOKUP($U224,Fiber_Req!$A$2:$H$2,5))</f>
        <v/>
      </c>
      <c r="N224" s="149"/>
      <c r="O224" s="150"/>
      <c r="P224" s="151"/>
      <c r="Q224" s="453"/>
      <c r="R224" s="453"/>
      <c r="S224" s="453"/>
      <c r="T224" s="151"/>
      <c r="U224" s="126" t="e">
        <f>VLOOKUP($D224,RF_Req!$K$2:$L$2,2)</f>
        <v>#N/A</v>
      </c>
      <c r="Y224" s="218"/>
      <c r="Z224" s="218"/>
      <c r="AA224" s="218"/>
      <c r="AB224" s="218"/>
      <c r="AC224" s="218"/>
    </row>
    <row r="225" spans="1:29" x14ac:dyDescent="0.25">
      <c r="A225" s="125"/>
      <c r="B225" s="453"/>
      <c r="C225" s="453"/>
      <c r="D225" s="454"/>
      <c r="E225" s="455"/>
      <c r="F225" s="147" t="str">
        <f t="shared" si="9"/>
        <v/>
      </c>
      <c r="G225" s="148" t="str">
        <f>IF($D225="","",VLOOKUP($U225,Fiber_Req!$A$2:$H$2,3))</f>
        <v/>
      </c>
      <c r="H225" s="455"/>
      <c r="I225" s="147" t="str">
        <f t="shared" si="10"/>
        <v/>
      </c>
      <c r="J225" s="148" t="str">
        <f>IF($D225="","",VLOOKUP($U225,Fiber_Req!$A$2:$H$2,4))</f>
        <v/>
      </c>
      <c r="K225" s="455"/>
      <c r="L225" s="147" t="str">
        <f t="shared" si="11"/>
        <v/>
      </c>
      <c r="M225" s="148" t="str">
        <f>IF($D225="","",VLOOKUP($U225,Fiber_Req!$A$2:$H$2,5))</f>
        <v/>
      </c>
      <c r="N225" s="149"/>
      <c r="O225" s="150"/>
      <c r="P225" s="151"/>
      <c r="Q225" s="453"/>
      <c r="R225" s="453"/>
      <c r="S225" s="453"/>
      <c r="T225" s="151"/>
      <c r="U225" s="126" t="e">
        <f>VLOOKUP($D225,RF_Req!$K$2:$L$2,2)</f>
        <v>#N/A</v>
      </c>
      <c r="Y225" s="218"/>
      <c r="Z225" s="218"/>
      <c r="AA225" s="218"/>
      <c r="AB225" s="218"/>
      <c r="AC225" s="218"/>
    </row>
    <row r="226" spans="1:29" x14ac:dyDescent="0.25">
      <c r="A226" s="125"/>
      <c r="B226" s="453"/>
      <c r="C226" s="453"/>
      <c r="D226" s="454"/>
      <c r="E226" s="455"/>
      <c r="F226" s="147" t="str">
        <f t="shared" si="9"/>
        <v/>
      </c>
      <c r="G226" s="148" t="str">
        <f>IF($D226="","",VLOOKUP($U226,Fiber_Req!$A$2:$H$2,3))</f>
        <v/>
      </c>
      <c r="H226" s="455"/>
      <c r="I226" s="147" t="str">
        <f t="shared" si="10"/>
        <v/>
      </c>
      <c r="J226" s="148" t="str">
        <f>IF($D226="","",VLOOKUP($U226,Fiber_Req!$A$2:$H$2,4))</f>
        <v/>
      </c>
      <c r="K226" s="455"/>
      <c r="L226" s="147" t="str">
        <f t="shared" si="11"/>
        <v/>
      </c>
      <c r="M226" s="148" t="str">
        <f>IF($D226="","",VLOOKUP($U226,Fiber_Req!$A$2:$H$2,5))</f>
        <v/>
      </c>
      <c r="N226" s="149"/>
      <c r="O226" s="150"/>
      <c r="P226" s="151"/>
      <c r="Q226" s="453"/>
      <c r="R226" s="453"/>
      <c r="S226" s="453"/>
      <c r="T226" s="151"/>
      <c r="U226" s="126" t="e">
        <f>VLOOKUP($D226,RF_Req!$K$2:$L$2,2)</f>
        <v>#N/A</v>
      </c>
      <c r="Y226" s="218"/>
      <c r="Z226" s="218"/>
      <c r="AA226" s="218"/>
      <c r="AB226" s="218"/>
      <c r="AC226" s="218"/>
    </row>
    <row r="227" spans="1:29" x14ac:dyDescent="0.25">
      <c r="A227" s="125"/>
      <c r="B227" s="453"/>
      <c r="C227" s="453"/>
      <c r="D227" s="454"/>
      <c r="E227" s="455"/>
      <c r="F227" s="147" t="str">
        <f t="shared" si="9"/>
        <v/>
      </c>
      <c r="G227" s="148" t="str">
        <f>IF($D227="","",VLOOKUP($U227,Fiber_Req!$A$2:$H$2,3))</f>
        <v/>
      </c>
      <c r="H227" s="455"/>
      <c r="I227" s="147" t="str">
        <f t="shared" si="10"/>
        <v/>
      </c>
      <c r="J227" s="148" t="str">
        <f>IF($D227="","",VLOOKUP($U227,Fiber_Req!$A$2:$H$2,4))</f>
        <v/>
      </c>
      <c r="K227" s="455"/>
      <c r="L227" s="147" t="str">
        <f t="shared" si="11"/>
        <v/>
      </c>
      <c r="M227" s="148" t="str">
        <f>IF($D227="","",VLOOKUP($U227,Fiber_Req!$A$2:$H$2,5))</f>
        <v/>
      </c>
      <c r="N227" s="149"/>
      <c r="O227" s="150"/>
      <c r="P227" s="151"/>
      <c r="Q227" s="453"/>
      <c r="R227" s="453"/>
      <c r="S227" s="453"/>
      <c r="T227" s="151"/>
      <c r="U227" s="126" t="e">
        <f>VLOOKUP($D227,RF_Req!$K$2:$L$2,2)</f>
        <v>#N/A</v>
      </c>
      <c r="Y227" s="218"/>
      <c r="Z227" s="218"/>
      <c r="AA227" s="218"/>
      <c r="AB227" s="218"/>
      <c r="AC227" s="218"/>
    </row>
    <row r="228" spans="1:29" x14ac:dyDescent="0.25">
      <c r="A228" s="125"/>
      <c r="B228" s="453"/>
      <c r="C228" s="453"/>
      <c r="D228" s="454"/>
      <c r="E228" s="455"/>
      <c r="F228" s="147" t="str">
        <f t="shared" si="9"/>
        <v/>
      </c>
      <c r="G228" s="148" t="str">
        <f>IF($D228="","",VLOOKUP($U228,Fiber_Req!$A$2:$H$2,3))</f>
        <v/>
      </c>
      <c r="H228" s="455"/>
      <c r="I228" s="147" t="str">
        <f t="shared" si="10"/>
        <v/>
      </c>
      <c r="J228" s="148" t="str">
        <f>IF($D228="","",VLOOKUP($U228,Fiber_Req!$A$2:$H$2,4))</f>
        <v/>
      </c>
      <c r="K228" s="455"/>
      <c r="L228" s="147" t="str">
        <f t="shared" si="11"/>
        <v/>
      </c>
      <c r="M228" s="148" t="str">
        <f>IF($D228="","",VLOOKUP($U228,Fiber_Req!$A$2:$H$2,5))</f>
        <v/>
      </c>
      <c r="N228" s="149"/>
      <c r="O228" s="150"/>
      <c r="P228" s="151"/>
      <c r="Q228" s="453"/>
      <c r="R228" s="453"/>
      <c r="S228" s="453"/>
      <c r="T228" s="151"/>
      <c r="U228" s="126" t="e">
        <f>VLOOKUP($D228,RF_Req!$K$2:$L$2,2)</f>
        <v>#N/A</v>
      </c>
      <c r="Y228" s="218"/>
      <c r="Z228" s="218"/>
      <c r="AA228" s="218"/>
      <c r="AB228" s="218"/>
      <c r="AC228" s="218"/>
    </row>
    <row r="229" spans="1:29" x14ac:dyDescent="0.25">
      <c r="A229" s="125"/>
      <c r="B229" s="453"/>
      <c r="C229" s="453"/>
      <c r="D229" s="454"/>
      <c r="E229" s="455"/>
      <c r="F229" s="147" t="str">
        <f t="shared" si="9"/>
        <v/>
      </c>
      <c r="G229" s="148" t="str">
        <f>IF($D229="","",VLOOKUP($U229,Fiber_Req!$A$2:$H$2,3))</f>
        <v/>
      </c>
      <c r="H229" s="455"/>
      <c r="I229" s="147" t="str">
        <f t="shared" si="10"/>
        <v/>
      </c>
      <c r="J229" s="148" t="str">
        <f>IF($D229="","",VLOOKUP($U229,Fiber_Req!$A$2:$H$2,4))</f>
        <v/>
      </c>
      <c r="K229" s="455"/>
      <c r="L229" s="147" t="str">
        <f t="shared" si="11"/>
        <v/>
      </c>
      <c r="M229" s="148" t="str">
        <f>IF($D229="","",VLOOKUP($U229,Fiber_Req!$A$2:$H$2,5))</f>
        <v/>
      </c>
      <c r="N229" s="149"/>
      <c r="O229" s="150"/>
      <c r="P229" s="151"/>
      <c r="Q229" s="453"/>
      <c r="R229" s="453"/>
      <c r="S229" s="453"/>
      <c r="T229" s="151"/>
      <c r="U229" s="126" t="e">
        <f>VLOOKUP($D229,RF_Req!$K$2:$L$2,2)</f>
        <v>#N/A</v>
      </c>
      <c r="Y229" s="218"/>
      <c r="Z229" s="218"/>
      <c r="AA229" s="218"/>
      <c r="AB229" s="218"/>
      <c r="AC229" s="218"/>
    </row>
    <row r="230" spans="1:29" x14ac:dyDescent="0.25">
      <c r="A230" s="125"/>
      <c r="B230" s="453"/>
      <c r="C230" s="453"/>
      <c r="D230" s="454"/>
      <c r="E230" s="455"/>
      <c r="F230" s="147" t="str">
        <f t="shared" si="9"/>
        <v/>
      </c>
      <c r="G230" s="148" t="str">
        <f>IF($D230="","",VLOOKUP($U230,Fiber_Req!$A$2:$H$2,3))</f>
        <v/>
      </c>
      <c r="H230" s="455"/>
      <c r="I230" s="147" t="str">
        <f t="shared" si="10"/>
        <v/>
      </c>
      <c r="J230" s="148" t="str">
        <f>IF($D230="","",VLOOKUP($U230,Fiber_Req!$A$2:$H$2,4))</f>
        <v/>
      </c>
      <c r="K230" s="455"/>
      <c r="L230" s="147" t="str">
        <f t="shared" si="11"/>
        <v/>
      </c>
      <c r="M230" s="148" t="str">
        <f>IF($D230="","",VLOOKUP($U230,Fiber_Req!$A$2:$H$2,5))</f>
        <v/>
      </c>
      <c r="N230" s="149"/>
      <c r="O230" s="150"/>
      <c r="P230" s="151"/>
      <c r="Q230" s="453"/>
      <c r="R230" s="453"/>
      <c r="S230" s="453"/>
      <c r="T230" s="151"/>
      <c r="U230" s="126" t="e">
        <f>VLOOKUP($D230,RF_Req!$K$2:$L$2,2)</f>
        <v>#N/A</v>
      </c>
      <c r="Y230" s="218"/>
      <c r="Z230" s="218"/>
      <c r="AA230" s="218"/>
      <c r="AB230" s="218"/>
      <c r="AC230" s="218"/>
    </row>
    <row r="231" spans="1:29" x14ac:dyDescent="0.25">
      <c r="A231" s="125"/>
      <c r="B231" s="453"/>
      <c r="C231" s="453"/>
      <c r="D231" s="454"/>
      <c r="E231" s="455"/>
      <c r="F231" s="147" t="str">
        <f t="shared" si="9"/>
        <v/>
      </c>
      <c r="G231" s="148" t="str">
        <f>IF($D231="","",VLOOKUP($U231,Fiber_Req!$A$2:$H$2,3))</f>
        <v/>
      </c>
      <c r="H231" s="455"/>
      <c r="I231" s="147" t="str">
        <f t="shared" si="10"/>
        <v/>
      </c>
      <c r="J231" s="148" t="str">
        <f>IF($D231="","",VLOOKUP($U231,Fiber_Req!$A$2:$H$2,4))</f>
        <v/>
      </c>
      <c r="K231" s="455"/>
      <c r="L231" s="147" t="str">
        <f t="shared" si="11"/>
        <v/>
      </c>
      <c r="M231" s="148" t="str">
        <f>IF($D231="","",VLOOKUP($U231,Fiber_Req!$A$2:$H$2,5))</f>
        <v/>
      </c>
      <c r="N231" s="149"/>
      <c r="O231" s="150"/>
      <c r="P231" s="151"/>
      <c r="Q231" s="453"/>
      <c r="R231" s="453"/>
      <c r="S231" s="453"/>
      <c r="T231" s="151"/>
      <c r="U231" s="126" t="e">
        <f>VLOOKUP($D231,RF_Req!$K$2:$L$2,2)</f>
        <v>#N/A</v>
      </c>
      <c r="Y231" s="218"/>
      <c r="Z231" s="218"/>
      <c r="AA231" s="218"/>
      <c r="AB231" s="218"/>
      <c r="AC231" s="218"/>
    </row>
    <row r="232" spans="1:29" x14ac:dyDescent="0.25">
      <c r="A232" s="125"/>
      <c r="B232" s="453"/>
      <c r="C232" s="453"/>
      <c r="D232" s="454"/>
      <c r="E232" s="455"/>
      <c r="F232" s="147" t="str">
        <f t="shared" si="9"/>
        <v/>
      </c>
      <c r="G232" s="148" t="str">
        <f>IF($D232="","",VLOOKUP($U232,Fiber_Req!$A$2:$H$2,3))</f>
        <v/>
      </c>
      <c r="H232" s="455"/>
      <c r="I232" s="147" t="str">
        <f t="shared" si="10"/>
        <v/>
      </c>
      <c r="J232" s="148" t="str">
        <f>IF($D232="","",VLOOKUP($U232,Fiber_Req!$A$2:$H$2,4))</f>
        <v/>
      </c>
      <c r="K232" s="455"/>
      <c r="L232" s="147" t="str">
        <f t="shared" si="11"/>
        <v/>
      </c>
      <c r="M232" s="148" t="str">
        <f>IF($D232="","",VLOOKUP($U232,Fiber_Req!$A$2:$H$2,5))</f>
        <v/>
      </c>
      <c r="N232" s="149"/>
      <c r="O232" s="150"/>
      <c r="P232" s="151"/>
      <c r="Q232" s="453"/>
      <c r="R232" s="453"/>
      <c r="S232" s="453"/>
      <c r="T232" s="151"/>
      <c r="U232" s="126" t="e">
        <f>VLOOKUP($D232,RF_Req!$K$2:$L$2,2)</f>
        <v>#N/A</v>
      </c>
      <c r="Y232" s="218"/>
      <c r="Z232" s="218"/>
      <c r="AA232" s="218"/>
      <c r="AB232" s="218"/>
      <c r="AC232" s="218"/>
    </row>
    <row r="233" spans="1:29" x14ac:dyDescent="0.25">
      <c r="A233" s="125"/>
      <c r="B233" s="453"/>
      <c r="C233" s="453"/>
      <c r="D233" s="454"/>
      <c r="E233" s="455"/>
      <c r="F233" s="147" t="str">
        <f t="shared" si="9"/>
        <v/>
      </c>
      <c r="G233" s="148" t="str">
        <f>IF($D233="","",VLOOKUP($U233,Fiber_Req!$A$2:$H$2,3))</f>
        <v/>
      </c>
      <c r="H233" s="455"/>
      <c r="I233" s="147" t="str">
        <f t="shared" si="10"/>
        <v/>
      </c>
      <c r="J233" s="148" t="str">
        <f>IF($D233="","",VLOOKUP($U233,Fiber_Req!$A$2:$H$2,4))</f>
        <v/>
      </c>
      <c r="K233" s="455"/>
      <c r="L233" s="147" t="str">
        <f t="shared" si="11"/>
        <v/>
      </c>
      <c r="M233" s="148" t="str">
        <f>IF($D233="","",VLOOKUP($U233,Fiber_Req!$A$2:$H$2,5))</f>
        <v/>
      </c>
      <c r="N233" s="149"/>
      <c r="O233" s="150"/>
      <c r="P233" s="151"/>
      <c r="Q233" s="453"/>
      <c r="R233" s="453"/>
      <c r="S233" s="453"/>
      <c r="T233" s="151"/>
      <c r="U233" s="126" t="e">
        <f>VLOOKUP($D233,RF_Req!$K$2:$L$2,2)</f>
        <v>#N/A</v>
      </c>
      <c r="Y233" s="218"/>
      <c r="Z233" s="218"/>
      <c r="AA233" s="218"/>
      <c r="AB233" s="218"/>
      <c r="AC233" s="218"/>
    </row>
    <row r="234" spans="1:29" x14ac:dyDescent="0.25">
      <c r="A234" s="125"/>
      <c r="B234" s="453"/>
      <c r="C234" s="453"/>
      <c r="D234" s="454"/>
      <c r="E234" s="455"/>
      <c r="F234" s="147" t="str">
        <f t="shared" si="9"/>
        <v/>
      </c>
      <c r="G234" s="148" t="str">
        <f>IF($D234="","",VLOOKUP($U234,Fiber_Req!$A$2:$H$2,3))</f>
        <v/>
      </c>
      <c r="H234" s="455"/>
      <c r="I234" s="147" t="str">
        <f t="shared" si="10"/>
        <v/>
      </c>
      <c r="J234" s="148" t="str">
        <f>IF($D234="","",VLOOKUP($U234,Fiber_Req!$A$2:$H$2,4))</f>
        <v/>
      </c>
      <c r="K234" s="455"/>
      <c r="L234" s="147" t="str">
        <f t="shared" si="11"/>
        <v/>
      </c>
      <c r="M234" s="148" t="str">
        <f>IF($D234="","",VLOOKUP($U234,Fiber_Req!$A$2:$H$2,5))</f>
        <v/>
      </c>
      <c r="N234" s="149"/>
      <c r="O234" s="150"/>
      <c r="P234" s="151"/>
      <c r="Q234" s="453"/>
      <c r="R234" s="453"/>
      <c r="S234" s="453"/>
      <c r="T234" s="151"/>
      <c r="U234" s="126" t="e">
        <f>VLOOKUP($D234,RF_Req!$K$2:$L$2,2)</f>
        <v>#N/A</v>
      </c>
      <c r="Y234" s="218"/>
      <c r="Z234" s="218"/>
      <c r="AA234" s="218"/>
      <c r="AB234" s="218"/>
      <c r="AC234" s="218"/>
    </row>
    <row r="235" spans="1:29" x14ac:dyDescent="0.25">
      <c r="A235" s="125"/>
      <c r="B235" s="453"/>
      <c r="C235" s="453"/>
      <c r="D235" s="454"/>
      <c r="E235" s="455"/>
      <c r="F235" s="147" t="str">
        <f t="shared" si="9"/>
        <v/>
      </c>
      <c r="G235" s="148" t="str">
        <f>IF($D235="","",VLOOKUP($U235,Fiber_Req!$A$2:$H$2,3))</f>
        <v/>
      </c>
      <c r="H235" s="455"/>
      <c r="I235" s="147" t="str">
        <f t="shared" si="10"/>
        <v/>
      </c>
      <c r="J235" s="148" t="str">
        <f>IF($D235="","",VLOOKUP($U235,Fiber_Req!$A$2:$H$2,4))</f>
        <v/>
      </c>
      <c r="K235" s="455"/>
      <c r="L235" s="147" t="str">
        <f t="shared" si="11"/>
        <v/>
      </c>
      <c r="M235" s="148" t="str">
        <f>IF($D235="","",VLOOKUP($U235,Fiber_Req!$A$2:$H$2,5))</f>
        <v/>
      </c>
      <c r="N235" s="149"/>
      <c r="O235" s="150"/>
      <c r="P235" s="151"/>
      <c r="Q235" s="453"/>
      <c r="R235" s="453"/>
      <c r="S235" s="453"/>
      <c r="T235" s="151"/>
      <c r="U235" s="126" t="e">
        <f>VLOOKUP($D235,RF_Req!$K$2:$L$2,2)</f>
        <v>#N/A</v>
      </c>
      <c r="Y235" s="218"/>
      <c r="Z235" s="218"/>
      <c r="AA235" s="218"/>
      <c r="AB235" s="218"/>
      <c r="AC235" s="218"/>
    </row>
    <row r="236" spans="1:29" x14ac:dyDescent="0.25">
      <c r="A236" s="125"/>
      <c r="B236" s="453"/>
      <c r="C236" s="453"/>
      <c r="D236" s="454"/>
      <c r="E236" s="455"/>
      <c r="F236" s="147" t="str">
        <f t="shared" si="9"/>
        <v/>
      </c>
      <c r="G236" s="148" t="str">
        <f>IF($D236="","",VLOOKUP($U236,Fiber_Req!$A$2:$H$2,3))</f>
        <v/>
      </c>
      <c r="H236" s="455"/>
      <c r="I236" s="147" t="str">
        <f t="shared" si="10"/>
        <v/>
      </c>
      <c r="J236" s="148" t="str">
        <f>IF($D236="","",VLOOKUP($U236,Fiber_Req!$A$2:$H$2,4))</f>
        <v/>
      </c>
      <c r="K236" s="455"/>
      <c r="L236" s="147" t="str">
        <f t="shared" si="11"/>
        <v/>
      </c>
      <c r="M236" s="148" t="str">
        <f>IF($D236="","",VLOOKUP($U236,Fiber_Req!$A$2:$H$2,5))</f>
        <v/>
      </c>
      <c r="N236" s="149"/>
      <c r="O236" s="150"/>
      <c r="P236" s="151"/>
      <c r="Q236" s="453"/>
      <c r="R236" s="453"/>
      <c r="S236" s="453"/>
      <c r="T236" s="151"/>
      <c r="U236" s="126" t="e">
        <f>VLOOKUP($D236,RF_Req!$K$2:$L$2,2)</f>
        <v>#N/A</v>
      </c>
      <c r="Y236" s="218"/>
      <c r="Z236" s="218"/>
      <c r="AA236" s="218"/>
      <c r="AB236" s="218"/>
      <c r="AC236" s="218"/>
    </row>
    <row r="237" spans="1:29" x14ac:dyDescent="0.25">
      <c r="A237" s="125"/>
      <c r="B237" s="453"/>
      <c r="C237" s="453"/>
      <c r="D237" s="454"/>
      <c r="E237" s="455"/>
      <c r="F237" s="147" t="str">
        <f t="shared" si="9"/>
        <v/>
      </c>
      <c r="G237" s="148" t="str">
        <f>IF($D237="","",VLOOKUP($U237,Fiber_Req!$A$2:$H$2,3))</f>
        <v/>
      </c>
      <c r="H237" s="455"/>
      <c r="I237" s="147" t="str">
        <f t="shared" si="10"/>
        <v/>
      </c>
      <c r="J237" s="148" t="str">
        <f>IF($D237="","",VLOOKUP($U237,Fiber_Req!$A$2:$H$2,4))</f>
        <v/>
      </c>
      <c r="K237" s="455"/>
      <c r="L237" s="147" t="str">
        <f t="shared" si="11"/>
        <v/>
      </c>
      <c r="M237" s="148" t="str">
        <f>IF($D237="","",VLOOKUP($U237,Fiber_Req!$A$2:$H$2,5))</f>
        <v/>
      </c>
      <c r="N237" s="149"/>
      <c r="O237" s="150"/>
      <c r="P237" s="151"/>
      <c r="Q237" s="453"/>
      <c r="R237" s="453"/>
      <c r="S237" s="453"/>
      <c r="T237" s="151"/>
      <c r="U237" s="126" t="e">
        <f>VLOOKUP($D237,RF_Req!$K$2:$L$2,2)</f>
        <v>#N/A</v>
      </c>
      <c r="Y237" s="218"/>
      <c r="Z237" s="218"/>
      <c r="AA237" s="218"/>
      <c r="AB237" s="218"/>
      <c r="AC237" s="218"/>
    </row>
    <row r="238" spans="1:29" x14ac:dyDescent="0.25">
      <c r="A238" s="125"/>
      <c r="B238" s="453"/>
      <c r="C238" s="453"/>
      <c r="D238" s="454"/>
      <c r="E238" s="455"/>
      <c r="F238" s="147" t="str">
        <f t="shared" si="9"/>
        <v/>
      </c>
      <c r="G238" s="148" t="str">
        <f>IF($D238="","",VLOOKUP($U238,Fiber_Req!$A$2:$H$2,3))</f>
        <v/>
      </c>
      <c r="H238" s="455"/>
      <c r="I238" s="147" t="str">
        <f t="shared" si="10"/>
        <v/>
      </c>
      <c r="J238" s="148" t="str">
        <f>IF($D238="","",VLOOKUP($U238,Fiber_Req!$A$2:$H$2,4))</f>
        <v/>
      </c>
      <c r="K238" s="455"/>
      <c r="L238" s="147" t="str">
        <f t="shared" si="11"/>
        <v/>
      </c>
      <c r="M238" s="148" t="str">
        <f>IF($D238="","",VLOOKUP($U238,Fiber_Req!$A$2:$H$2,5))</f>
        <v/>
      </c>
      <c r="N238" s="149"/>
      <c r="O238" s="150"/>
      <c r="P238" s="151"/>
      <c r="Q238" s="453"/>
      <c r="R238" s="453"/>
      <c r="S238" s="453"/>
      <c r="T238" s="151"/>
      <c r="U238" s="126" t="e">
        <f>VLOOKUP($D238,RF_Req!$K$2:$L$2,2)</f>
        <v>#N/A</v>
      </c>
      <c r="Y238" s="218"/>
      <c r="Z238" s="218"/>
      <c r="AA238" s="218"/>
      <c r="AB238" s="218"/>
      <c r="AC238" s="218"/>
    </row>
    <row r="239" spans="1:29" x14ac:dyDescent="0.25">
      <c r="A239" s="125"/>
      <c r="B239" s="453"/>
      <c r="C239" s="453"/>
      <c r="D239" s="454"/>
      <c r="E239" s="455"/>
      <c r="F239" s="147" t="str">
        <f t="shared" si="9"/>
        <v/>
      </c>
      <c r="G239" s="148" t="str">
        <f>IF($D239="","",VLOOKUP($U239,Fiber_Req!$A$2:$H$2,3))</f>
        <v/>
      </c>
      <c r="H239" s="455"/>
      <c r="I239" s="147" t="str">
        <f t="shared" si="10"/>
        <v/>
      </c>
      <c r="J239" s="148" t="str">
        <f>IF($D239="","",VLOOKUP($U239,Fiber_Req!$A$2:$H$2,4))</f>
        <v/>
      </c>
      <c r="K239" s="455"/>
      <c r="L239" s="147" t="str">
        <f t="shared" si="11"/>
        <v/>
      </c>
      <c r="M239" s="148" t="str">
        <f>IF($D239="","",VLOOKUP($U239,Fiber_Req!$A$2:$H$2,5))</f>
        <v/>
      </c>
      <c r="N239" s="149"/>
      <c r="O239" s="150"/>
      <c r="P239" s="151"/>
      <c r="Q239" s="453"/>
      <c r="R239" s="453"/>
      <c r="S239" s="453"/>
      <c r="T239" s="151"/>
      <c r="U239" s="126" t="e">
        <f>VLOOKUP($D239,RF_Req!$K$2:$L$2,2)</f>
        <v>#N/A</v>
      </c>
      <c r="Y239" s="218"/>
      <c r="Z239" s="218"/>
      <c r="AA239" s="218"/>
      <c r="AB239" s="218"/>
      <c r="AC239" s="218"/>
    </row>
    <row r="240" spans="1:29" x14ac:dyDescent="0.25">
      <c r="A240" s="125"/>
      <c r="B240" s="453"/>
      <c r="C240" s="453"/>
      <c r="D240" s="454"/>
      <c r="E240" s="455"/>
      <c r="F240" s="147" t="str">
        <f t="shared" si="9"/>
        <v/>
      </c>
      <c r="G240" s="148" t="str">
        <f>IF($D240="","",VLOOKUP($U240,Fiber_Req!$A$2:$H$2,3))</f>
        <v/>
      </c>
      <c r="H240" s="455"/>
      <c r="I240" s="147" t="str">
        <f t="shared" si="10"/>
        <v/>
      </c>
      <c r="J240" s="148" t="str">
        <f>IF($D240="","",VLOOKUP($U240,Fiber_Req!$A$2:$H$2,4))</f>
        <v/>
      </c>
      <c r="K240" s="455"/>
      <c r="L240" s="147" t="str">
        <f t="shared" si="11"/>
        <v/>
      </c>
      <c r="M240" s="148" t="str">
        <f>IF($D240="","",VLOOKUP($U240,Fiber_Req!$A$2:$H$2,5))</f>
        <v/>
      </c>
      <c r="N240" s="149"/>
      <c r="O240" s="150"/>
      <c r="P240" s="151"/>
      <c r="Q240" s="453"/>
      <c r="R240" s="453"/>
      <c r="S240" s="453"/>
      <c r="T240" s="151"/>
      <c r="U240" s="126" t="e">
        <f>VLOOKUP($D240,RF_Req!$K$2:$L$2,2)</f>
        <v>#N/A</v>
      </c>
      <c r="Y240" s="218"/>
      <c r="Z240" s="218"/>
      <c r="AA240" s="218"/>
      <c r="AB240" s="218"/>
      <c r="AC240" s="218"/>
    </row>
    <row r="241" spans="1:29" x14ac:dyDescent="0.25">
      <c r="A241" s="125"/>
      <c r="B241" s="453"/>
      <c r="C241" s="453"/>
      <c r="D241" s="454"/>
      <c r="E241" s="455"/>
      <c r="F241" s="147" t="str">
        <f t="shared" si="9"/>
        <v/>
      </c>
      <c r="G241" s="148" t="str">
        <f>IF($D241="","",VLOOKUP($U241,Fiber_Req!$A$2:$H$2,3))</f>
        <v/>
      </c>
      <c r="H241" s="455"/>
      <c r="I241" s="147" t="str">
        <f t="shared" si="10"/>
        <v/>
      </c>
      <c r="J241" s="148" t="str">
        <f>IF($D241="","",VLOOKUP($U241,Fiber_Req!$A$2:$H$2,4))</f>
        <v/>
      </c>
      <c r="K241" s="455"/>
      <c r="L241" s="147" t="str">
        <f t="shared" si="11"/>
        <v/>
      </c>
      <c r="M241" s="148" t="str">
        <f>IF($D241="","",VLOOKUP($U241,Fiber_Req!$A$2:$H$2,5))</f>
        <v/>
      </c>
      <c r="N241" s="149"/>
      <c r="O241" s="150"/>
      <c r="P241" s="151"/>
      <c r="Q241" s="453"/>
      <c r="R241" s="453"/>
      <c r="S241" s="453"/>
      <c r="T241" s="151"/>
      <c r="U241" s="126" t="e">
        <f>VLOOKUP($D241,RF_Req!$K$2:$L$2,2)</f>
        <v>#N/A</v>
      </c>
      <c r="Y241" s="218"/>
      <c r="Z241" s="218"/>
      <c r="AA241" s="218"/>
      <c r="AB241" s="218"/>
      <c r="AC241" s="218"/>
    </row>
    <row r="242" spans="1:29" x14ac:dyDescent="0.25">
      <c r="A242" s="125"/>
      <c r="B242" s="453"/>
      <c r="C242" s="453"/>
      <c r="D242" s="454"/>
      <c r="E242" s="455"/>
      <c r="F242" s="147" t="str">
        <f t="shared" si="9"/>
        <v/>
      </c>
      <c r="G242" s="148" t="str">
        <f>IF($D242="","",VLOOKUP($U242,Fiber_Req!$A$2:$H$2,3))</f>
        <v/>
      </c>
      <c r="H242" s="455"/>
      <c r="I242" s="147" t="str">
        <f t="shared" si="10"/>
        <v/>
      </c>
      <c r="J242" s="148" t="str">
        <f>IF($D242="","",VLOOKUP($U242,Fiber_Req!$A$2:$H$2,4))</f>
        <v/>
      </c>
      <c r="K242" s="455"/>
      <c r="L242" s="147" t="str">
        <f t="shared" si="11"/>
        <v/>
      </c>
      <c r="M242" s="148" t="str">
        <f>IF($D242="","",VLOOKUP($U242,Fiber_Req!$A$2:$H$2,5))</f>
        <v/>
      </c>
      <c r="N242" s="149"/>
      <c r="O242" s="150"/>
      <c r="P242" s="151"/>
      <c r="Q242" s="453"/>
      <c r="R242" s="453"/>
      <c r="S242" s="453"/>
      <c r="T242" s="151"/>
      <c r="U242" s="126" t="e">
        <f>VLOOKUP($D242,RF_Req!$K$2:$L$2,2)</f>
        <v>#N/A</v>
      </c>
      <c r="Y242" s="218"/>
      <c r="Z242" s="218"/>
      <c r="AA242" s="218"/>
      <c r="AB242" s="218"/>
      <c r="AC242" s="218"/>
    </row>
    <row r="243" spans="1:29" x14ac:dyDescent="0.25">
      <c r="A243" s="125"/>
      <c r="B243" s="453"/>
      <c r="C243" s="453"/>
      <c r="D243" s="454"/>
      <c r="E243" s="455"/>
      <c r="F243" s="147" t="str">
        <f t="shared" si="9"/>
        <v/>
      </c>
      <c r="G243" s="148" t="str">
        <f>IF($D243="","",VLOOKUP($U243,Fiber_Req!$A$2:$H$2,3))</f>
        <v/>
      </c>
      <c r="H243" s="455"/>
      <c r="I243" s="147" t="str">
        <f t="shared" si="10"/>
        <v/>
      </c>
      <c r="J243" s="148" t="str">
        <f>IF($D243="","",VLOOKUP($U243,Fiber_Req!$A$2:$H$2,4))</f>
        <v/>
      </c>
      <c r="K243" s="455"/>
      <c r="L243" s="147" t="str">
        <f t="shared" si="11"/>
        <v/>
      </c>
      <c r="M243" s="148" t="str">
        <f>IF($D243="","",VLOOKUP($U243,Fiber_Req!$A$2:$H$2,5))</f>
        <v/>
      </c>
      <c r="N243" s="149"/>
      <c r="O243" s="150"/>
      <c r="P243" s="151"/>
      <c r="Q243" s="453"/>
      <c r="R243" s="453"/>
      <c r="S243" s="453"/>
      <c r="T243" s="151"/>
      <c r="U243" s="126" t="e">
        <f>VLOOKUP($D243,RF_Req!$K$2:$L$2,2)</f>
        <v>#N/A</v>
      </c>
      <c r="Y243" s="218"/>
      <c r="Z243" s="218"/>
      <c r="AA243" s="218"/>
      <c r="AB243" s="218"/>
      <c r="AC243" s="218"/>
    </row>
    <row r="244" spans="1:29" x14ac:dyDescent="0.25">
      <c r="A244" s="125"/>
      <c r="B244" s="453"/>
      <c r="C244" s="453"/>
      <c r="D244" s="454"/>
      <c r="E244" s="455"/>
      <c r="F244" s="147" t="str">
        <f t="shared" si="9"/>
        <v/>
      </c>
      <c r="G244" s="148" t="str">
        <f>IF($D244="","",VLOOKUP($U244,Fiber_Req!$A$2:$H$2,3))</f>
        <v/>
      </c>
      <c r="H244" s="455"/>
      <c r="I244" s="147" t="str">
        <f t="shared" si="10"/>
        <v/>
      </c>
      <c r="J244" s="148" t="str">
        <f>IF($D244="","",VLOOKUP($U244,Fiber_Req!$A$2:$H$2,4))</f>
        <v/>
      </c>
      <c r="K244" s="455"/>
      <c r="L244" s="147" t="str">
        <f t="shared" si="11"/>
        <v/>
      </c>
      <c r="M244" s="148" t="str">
        <f>IF($D244="","",VLOOKUP($U244,Fiber_Req!$A$2:$H$2,5))</f>
        <v/>
      </c>
      <c r="N244" s="149"/>
      <c r="O244" s="150"/>
      <c r="P244" s="151"/>
      <c r="Q244" s="453"/>
      <c r="R244" s="453"/>
      <c r="S244" s="453"/>
      <c r="T244" s="151"/>
      <c r="U244" s="126" t="e">
        <f>VLOOKUP($D244,RF_Req!$K$2:$L$2,2)</f>
        <v>#N/A</v>
      </c>
      <c r="Y244" s="218"/>
      <c r="Z244" s="218"/>
      <c r="AA244" s="218"/>
      <c r="AB244" s="218"/>
      <c r="AC244" s="218"/>
    </row>
    <row r="245" spans="1:29" x14ac:dyDescent="0.25">
      <c r="A245" s="125"/>
      <c r="B245" s="453"/>
      <c r="C245" s="453"/>
      <c r="D245" s="454"/>
      <c r="E245" s="455"/>
      <c r="F245" s="147" t="str">
        <f t="shared" si="9"/>
        <v/>
      </c>
      <c r="G245" s="148" t="str">
        <f>IF($D245="","",VLOOKUP($U245,Fiber_Req!$A$2:$H$2,3))</f>
        <v/>
      </c>
      <c r="H245" s="455"/>
      <c r="I245" s="147" t="str">
        <f t="shared" si="10"/>
        <v/>
      </c>
      <c r="J245" s="148" t="str">
        <f>IF($D245="","",VLOOKUP($U245,Fiber_Req!$A$2:$H$2,4))</f>
        <v/>
      </c>
      <c r="K245" s="455"/>
      <c r="L245" s="147" t="str">
        <f t="shared" si="11"/>
        <v/>
      </c>
      <c r="M245" s="148" t="str">
        <f>IF($D245="","",VLOOKUP($U245,Fiber_Req!$A$2:$H$2,5))</f>
        <v/>
      </c>
      <c r="N245" s="149"/>
      <c r="O245" s="150"/>
      <c r="P245" s="151"/>
      <c r="Q245" s="453"/>
      <c r="R245" s="453"/>
      <c r="S245" s="453"/>
      <c r="T245" s="151"/>
      <c r="U245" s="126" t="e">
        <f>VLOOKUP($D245,RF_Req!$K$2:$L$2,2)</f>
        <v>#N/A</v>
      </c>
      <c r="Y245" s="218"/>
      <c r="Z245" s="218"/>
      <c r="AA245" s="218"/>
      <c r="AB245" s="218"/>
      <c r="AC245" s="218"/>
    </row>
    <row r="246" spans="1:29" x14ac:dyDescent="0.25">
      <c r="A246" s="125"/>
      <c r="B246" s="453"/>
      <c r="C246" s="453"/>
      <c r="D246" s="454"/>
      <c r="E246" s="455"/>
      <c r="F246" s="147" t="str">
        <f t="shared" si="9"/>
        <v/>
      </c>
      <c r="G246" s="148" t="str">
        <f>IF($D246="","",VLOOKUP($U246,Fiber_Req!$A$2:$H$2,3))</f>
        <v/>
      </c>
      <c r="H246" s="455"/>
      <c r="I246" s="147" t="str">
        <f t="shared" si="10"/>
        <v/>
      </c>
      <c r="J246" s="148" t="str">
        <f>IF($D246="","",VLOOKUP($U246,Fiber_Req!$A$2:$H$2,4))</f>
        <v/>
      </c>
      <c r="K246" s="455"/>
      <c r="L246" s="147" t="str">
        <f t="shared" si="11"/>
        <v/>
      </c>
      <c r="M246" s="148" t="str">
        <f>IF($D246="","",VLOOKUP($U246,Fiber_Req!$A$2:$H$2,5))</f>
        <v/>
      </c>
      <c r="N246" s="149"/>
      <c r="O246" s="150"/>
      <c r="P246" s="151"/>
      <c r="Q246" s="453"/>
      <c r="R246" s="453"/>
      <c r="S246" s="453"/>
      <c r="T246" s="151"/>
      <c r="U246" s="126" t="e">
        <f>VLOOKUP($D246,RF_Req!$K$2:$L$2,2)</f>
        <v>#N/A</v>
      </c>
      <c r="Y246" s="218"/>
      <c r="Z246" s="218"/>
      <c r="AA246" s="218"/>
      <c r="AB246" s="218"/>
      <c r="AC246" s="218"/>
    </row>
    <row r="247" spans="1:29" x14ac:dyDescent="0.25">
      <c r="A247" s="125"/>
      <c r="B247" s="453"/>
      <c r="C247" s="453"/>
      <c r="D247" s="454"/>
      <c r="E247" s="455"/>
      <c r="F247" s="147" t="str">
        <f t="shared" si="9"/>
        <v/>
      </c>
      <c r="G247" s="148" t="str">
        <f>IF($D247="","",VLOOKUP($U247,Fiber_Req!$A$2:$H$2,3))</f>
        <v/>
      </c>
      <c r="H247" s="455"/>
      <c r="I247" s="147" t="str">
        <f t="shared" si="10"/>
        <v/>
      </c>
      <c r="J247" s="148" t="str">
        <f>IF($D247="","",VLOOKUP($U247,Fiber_Req!$A$2:$H$2,4))</f>
        <v/>
      </c>
      <c r="K247" s="455"/>
      <c r="L247" s="147" t="str">
        <f t="shared" si="11"/>
        <v/>
      </c>
      <c r="M247" s="148" t="str">
        <f>IF($D247="","",VLOOKUP($U247,Fiber_Req!$A$2:$H$2,5))</f>
        <v/>
      </c>
      <c r="N247" s="149"/>
      <c r="O247" s="150"/>
      <c r="P247" s="151"/>
      <c r="Q247" s="453"/>
      <c r="R247" s="453"/>
      <c r="S247" s="453"/>
      <c r="T247" s="151"/>
      <c r="U247" s="126" t="e">
        <f>VLOOKUP($D247,RF_Req!$K$2:$L$2,2)</f>
        <v>#N/A</v>
      </c>
      <c r="Y247" s="218"/>
      <c r="Z247" s="218"/>
      <c r="AA247" s="218"/>
      <c r="AB247" s="218"/>
      <c r="AC247" s="218"/>
    </row>
    <row r="248" spans="1:29" x14ac:dyDescent="0.25">
      <c r="A248" s="125"/>
      <c r="B248" s="453"/>
      <c r="C248" s="453"/>
      <c r="D248" s="454"/>
      <c r="E248" s="455"/>
      <c r="F248" s="147" t="str">
        <f t="shared" si="9"/>
        <v/>
      </c>
      <c r="G248" s="148" t="str">
        <f>IF($D248="","",VLOOKUP($U248,Fiber_Req!$A$2:$H$2,3))</f>
        <v/>
      </c>
      <c r="H248" s="455"/>
      <c r="I248" s="147" t="str">
        <f t="shared" si="10"/>
        <v/>
      </c>
      <c r="J248" s="148" t="str">
        <f>IF($D248="","",VLOOKUP($U248,Fiber_Req!$A$2:$H$2,4))</f>
        <v/>
      </c>
      <c r="K248" s="455"/>
      <c r="L248" s="147" t="str">
        <f t="shared" si="11"/>
        <v/>
      </c>
      <c r="M248" s="148" t="str">
        <f>IF($D248="","",VLOOKUP($U248,Fiber_Req!$A$2:$H$2,5))</f>
        <v/>
      </c>
      <c r="N248" s="149"/>
      <c r="O248" s="150"/>
      <c r="P248" s="151"/>
      <c r="Q248" s="453"/>
      <c r="R248" s="453"/>
      <c r="S248" s="453"/>
      <c r="T248" s="151"/>
      <c r="U248" s="126" t="e">
        <f>VLOOKUP($D248,RF_Req!$K$2:$L$2,2)</f>
        <v>#N/A</v>
      </c>
      <c r="Y248" s="218"/>
      <c r="Z248" s="218"/>
      <c r="AA248" s="218"/>
      <c r="AB248" s="218"/>
      <c r="AC248" s="218"/>
    </row>
    <row r="249" spans="1:29" x14ac:dyDescent="0.25">
      <c r="A249" s="125"/>
      <c r="B249" s="453"/>
      <c r="C249" s="453"/>
      <c r="D249" s="454"/>
      <c r="E249" s="455"/>
      <c r="F249" s="147" t="str">
        <f t="shared" si="9"/>
        <v/>
      </c>
      <c r="G249" s="148" t="str">
        <f>IF($D249="","",VLOOKUP($U249,Fiber_Req!$A$2:$H$2,3))</f>
        <v/>
      </c>
      <c r="H249" s="455"/>
      <c r="I249" s="147" t="str">
        <f t="shared" si="10"/>
        <v/>
      </c>
      <c r="J249" s="148" t="str">
        <f>IF($D249="","",VLOOKUP($U249,Fiber_Req!$A$2:$H$2,4))</f>
        <v/>
      </c>
      <c r="K249" s="455"/>
      <c r="L249" s="147" t="str">
        <f t="shared" si="11"/>
        <v/>
      </c>
      <c r="M249" s="148" t="str">
        <f>IF($D249="","",VLOOKUP($U249,Fiber_Req!$A$2:$H$2,5))</f>
        <v/>
      </c>
      <c r="N249" s="149"/>
      <c r="O249" s="150"/>
      <c r="P249" s="151"/>
      <c r="Q249" s="453"/>
      <c r="R249" s="453"/>
      <c r="S249" s="453"/>
      <c r="T249" s="151"/>
      <c r="U249" s="126" t="e">
        <f>VLOOKUP($D249,RF_Req!$K$2:$L$2,2)</f>
        <v>#N/A</v>
      </c>
      <c r="Y249" s="218"/>
      <c r="Z249" s="218"/>
      <c r="AA249" s="218"/>
      <c r="AB249" s="218"/>
      <c r="AC249" s="218"/>
    </row>
    <row r="250" spans="1:29" x14ac:dyDescent="0.25">
      <c r="A250" s="125"/>
      <c r="B250" s="453"/>
      <c r="C250" s="453"/>
      <c r="D250" s="454"/>
      <c r="E250" s="455"/>
      <c r="F250" s="147" t="str">
        <f t="shared" si="9"/>
        <v/>
      </c>
      <c r="G250" s="148" t="str">
        <f>IF($D250="","",VLOOKUP($U250,Fiber_Req!$A$2:$H$2,3))</f>
        <v/>
      </c>
      <c r="H250" s="455"/>
      <c r="I250" s="147" t="str">
        <f t="shared" si="10"/>
        <v/>
      </c>
      <c r="J250" s="148" t="str">
        <f>IF($D250="","",VLOOKUP($U250,Fiber_Req!$A$2:$H$2,4))</f>
        <v/>
      </c>
      <c r="K250" s="455"/>
      <c r="L250" s="147" t="str">
        <f t="shared" si="11"/>
        <v/>
      </c>
      <c r="M250" s="148" t="str">
        <f>IF($D250="","",VLOOKUP($U250,Fiber_Req!$A$2:$H$2,5))</f>
        <v/>
      </c>
      <c r="N250" s="149"/>
      <c r="O250" s="150"/>
      <c r="P250" s="151"/>
      <c r="Q250" s="453"/>
      <c r="R250" s="453"/>
      <c r="S250" s="453"/>
      <c r="T250" s="151"/>
      <c r="U250" s="126" t="e">
        <f>VLOOKUP($D250,RF_Req!$K$2:$L$2,2)</f>
        <v>#N/A</v>
      </c>
      <c r="Y250" s="218"/>
      <c r="Z250" s="218"/>
      <c r="AA250" s="218"/>
      <c r="AB250" s="218"/>
      <c r="AC250" s="218"/>
    </row>
    <row r="251" spans="1:29" x14ac:dyDescent="0.25">
      <c r="A251" s="125"/>
      <c r="B251" s="453"/>
      <c r="C251" s="453"/>
      <c r="D251" s="454"/>
      <c r="E251" s="455"/>
      <c r="F251" s="147" t="str">
        <f t="shared" si="9"/>
        <v/>
      </c>
      <c r="G251" s="148" t="str">
        <f>IF($D251="","",VLOOKUP($U251,Fiber_Req!$A$2:$H$2,3))</f>
        <v/>
      </c>
      <c r="H251" s="455"/>
      <c r="I251" s="147" t="str">
        <f t="shared" si="10"/>
        <v/>
      </c>
      <c r="J251" s="148" t="str">
        <f>IF($D251="","",VLOOKUP($U251,Fiber_Req!$A$2:$H$2,4))</f>
        <v/>
      </c>
      <c r="K251" s="455"/>
      <c r="L251" s="147" t="str">
        <f t="shared" si="11"/>
        <v/>
      </c>
      <c r="M251" s="148" t="str">
        <f>IF($D251="","",VLOOKUP($U251,Fiber_Req!$A$2:$H$2,5))</f>
        <v/>
      </c>
      <c r="N251" s="149"/>
      <c r="O251" s="150"/>
      <c r="P251" s="151"/>
      <c r="Q251" s="453"/>
      <c r="R251" s="453"/>
      <c r="S251" s="453"/>
      <c r="T251" s="151"/>
      <c r="U251" s="126" t="e">
        <f>VLOOKUP($D251,RF_Req!$K$2:$L$2,2)</f>
        <v>#N/A</v>
      </c>
      <c r="Y251" s="218"/>
      <c r="Z251" s="218"/>
      <c r="AA251" s="218"/>
      <c r="AB251" s="218"/>
      <c r="AC251" s="218"/>
    </row>
    <row r="252" spans="1:29" x14ac:dyDescent="0.25">
      <c r="A252" s="125"/>
      <c r="B252" s="453"/>
      <c r="C252" s="453"/>
      <c r="D252" s="454"/>
      <c r="E252" s="455"/>
      <c r="F252" s="147" t="str">
        <f t="shared" si="9"/>
        <v/>
      </c>
      <c r="G252" s="148" t="str">
        <f>IF($D252="","",VLOOKUP($U252,Fiber_Req!$A$2:$H$2,3))</f>
        <v/>
      </c>
      <c r="H252" s="455"/>
      <c r="I252" s="147" t="str">
        <f t="shared" si="10"/>
        <v/>
      </c>
      <c r="J252" s="148" t="str">
        <f>IF($D252="","",VLOOKUP($U252,Fiber_Req!$A$2:$H$2,4))</f>
        <v/>
      </c>
      <c r="K252" s="455"/>
      <c r="L252" s="147" t="str">
        <f t="shared" si="11"/>
        <v/>
      </c>
      <c r="M252" s="148" t="str">
        <f>IF($D252="","",VLOOKUP($U252,Fiber_Req!$A$2:$H$2,5))</f>
        <v/>
      </c>
      <c r="N252" s="149"/>
      <c r="O252" s="150"/>
      <c r="P252" s="151"/>
      <c r="Q252" s="453"/>
      <c r="R252" s="453"/>
      <c r="S252" s="453"/>
      <c r="T252" s="151"/>
      <c r="U252" s="126" t="e">
        <f>VLOOKUP($D252,RF_Req!$K$2:$L$2,2)</f>
        <v>#N/A</v>
      </c>
      <c r="Y252" s="218"/>
      <c r="Z252" s="218"/>
      <c r="AA252" s="218"/>
      <c r="AB252" s="218"/>
      <c r="AC252" s="218"/>
    </row>
    <row r="253" spans="1:29" x14ac:dyDescent="0.25">
      <c r="A253" s="125"/>
      <c r="B253" s="453"/>
      <c r="C253" s="453"/>
      <c r="D253" s="454"/>
      <c r="E253" s="455"/>
      <c r="F253" s="147" t="str">
        <f t="shared" si="9"/>
        <v/>
      </c>
      <c r="G253" s="148" t="str">
        <f>IF($D253="","",VLOOKUP($U253,Fiber_Req!$A$2:$H$2,3))</f>
        <v/>
      </c>
      <c r="H253" s="455"/>
      <c r="I253" s="147" t="str">
        <f t="shared" si="10"/>
        <v/>
      </c>
      <c r="J253" s="148" t="str">
        <f>IF($D253="","",VLOOKUP($U253,Fiber_Req!$A$2:$H$2,4))</f>
        <v/>
      </c>
      <c r="K253" s="455"/>
      <c r="L253" s="147" t="str">
        <f t="shared" si="11"/>
        <v/>
      </c>
      <c r="M253" s="148" t="str">
        <f>IF($D253="","",VLOOKUP($U253,Fiber_Req!$A$2:$H$2,5))</f>
        <v/>
      </c>
      <c r="N253" s="149"/>
      <c r="O253" s="150"/>
      <c r="P253" s="151"/>
      <c r="Q253" s="453"/>
      <c r="R253" s="453"/>
      <c r="S253" s="453"/>
      <c r="T253" s="151"/>
      <c r="U253" s="126" t="e">
        <f>VLOOKUP($D253,RF_Req!$K$2:$L$2,2)</f>
        <v>#N/A</v>
      </c>
      <c r="Y253" s="218"/>
      <c r="Z253" s="218"/>
      <c r="AA253" s="218"/>
      <c r="AB253" s="218"/>
      <c r="AC253" s="218"/>
    </row>
    <row r="254" spans="1:29" x14ac:dyDescent="0.25">
      <c r="A254" s="125"/>
      <c r="B254" s="453"/>
      <c r="C254" s="453"/>
      <c r="D254" s="454"/>
      <c r="E254" s="455"/>
      <c r="F254" s="147" t="str">
        <f t="shared" si="9"/>
        <v/>
      </c>
      <c r="G254" s="148" t="str">
        <f>IF($D254="","",VLOOKUP($U254,Fiber_Req!$A$2:$H$2,3))</f>
        <v/>
      </c>
      <c r="H254" s="455"/>
      <c r="I254" s="147" t="str">
        <f t="shared" si="10"/>
        <v/>
      </c>
      <c r="J254" s="148" t="str">
        <f>IF($D254="","",VLOOKUP($U254,Fiber_Req!$A$2:$H$2,4))</f>
        <v/>
      </c>
      <c r="K254" s="455"/>
      <c r="L254" s="147" t="str">
        <f t="shared" si="11"/>
        <v/>
      </c>
      <c r="M254" s="148" t="str">
        <f>IF($D254="","",VLOOKUP($U254,Fiber_Req!$A$2:$H$2,5))</f>
        <v/>
      </c>
      <c r="N254" s="149"/>
      <c r="O254" s="150"/>
      <c r="P254" s="151"/>
      <c r="Q254" s="453"/>
      <c r="R254" s="453"/>
      <c r="S254" s="453"/>
      <c r="T254" s="151"/>
      <c r="U254" s="126" t="e">
        <f>VLOOKUP($D254,RF_Req!$K$2:$L$2,2)</f>
        <v>#N/A</v>
      </c>
      <c r="Y254" s="218"/>
      <c r="Z254" s="218"/>
      <c r="AA254" s="218"/>
      <c r="AB254" s="218"/>
      <c r="AC254" s="218"/>
    </row>
    <row r="255" spans="1:29" x14ac:dyDescent="0.25">
      <c r="A255" s="125"/>
      <c r="B255" s="453"/>
      <c r="C255" s="453"/>
      <c r="D255" s="454"/>
      <c r="E255" s="455"/>
      <c r="F255" s="147" t="str">
        <f t="shared" si="9"/>
        <v/>
      </c>
      <c r="G255" s="148" t="str">
        <f>IF($D255="","",VLOOKUP($U255,Fiber_Req!$A$2:$H$2,3))</f>
        <v/>
      </c>
      <c r="H255" s="455"/>
      <c r="I255" s="147" t="str">
        <f t="shared" si="10"/>
        <v/>
      </c>
      <c r="J255" s="148" t="str">
        <f>IF($D255="","",VLOOKUP($U255,Fiber_Req!$A$2:$H$2,4))</f>
        <v/>
      </c>
      <c r="K255" s="455"/>
      <c r="L255" s="147" t="str">
        <f t="shared" si="11"/>
        <v/>
      </c>
      <c r="M255" s="148" t="str">
        <f>IF($D255="","",VLOOKUP($U255,Fiber_Req!$A$2:$H$2,5))</f>
        <v/>
      </c>
      <c r="N255" s="149"/>
      <c r="O255" s="150"/>
      <c r="P255" s="151"/>
      <c r="Q255" s="453"/>
      <c r="R255" s="453"/>
      <c r="S255" s="453"/>
      <c r="T255" s="151"/>
      <c r="U255" s="126" t="e">
        <f>VLOOKUP($D255,RF_Req!$K$2:$L$2,2)</f>
        <v>#N/A</v>
      </c>
      <c r="Y255" s="218"/>
      <c r="Z255" s="218"/>
      <c r="AA255" s="218"/>
      <c r="AB255" s="218"/>
      <c r="AC255" s="218"/>
    </row>
    <row r="256" spans="1:29" x14ac:dyDescent="0.25">
      <c r="A256" s="125"/>
      <c r="B256" s="453"/>
      <c r="C256" s="453"/>
      <c r="D256" s="454"/>
      <c r="E256" s="455"/>
      <c r="F256" s="147" t="str">
        <f t="shared" si="9"/>
        <v/>
      </c>
      <c r="G256" s="148" t="str">
        <f>IF($D256="","",VLOOKUP($U256,Fiber_Req!$A$2:$H$2,3))</f>
        <v/>
      </c>
      <c r="H256" s="455"/>
      <c r="I256" s="147" t="str">
        <f t="shared" si="10"/>
        <v/>
      </c>
      <c r="J256" s="148" t="str">
        <f>IF($D256="","",VLOOKUP($U256,Fiber_Req!$A$2:$H$2,4))</f>
        <v/>
      </c>
      <c r="K256" s="455"/>
      <c r="L256" s="147" t="str">
        <f t="shared" si="11"/>
        <v/>
      </c>
      <c r="M256" s="148" t="str">
        <f>IF($D256="","",VLOOKUP($U256,Fiber_Req!$A$2:$H$2,5))</f>
        <v/>
      </c>
      <c r="N256" s="149"/>
      <c r="O256" s="150"/>
      <c r="P256" s="151"/>
      <c r="Q256" s="453"/>
      <c r="R256" s="453"/>
      <c r="S256" s="453"/>
      <c r="T256" s="151"/>
      <c r="U256" s="126" t="e">
        <f>VLOOKUP($D256,RF_Req!$K$2:$L$2,2)</f>
        <v>#N/A</v>
      </c>
      <c r="Y256" s="218"/>
      <c r="Z256" s="218"/>
      <c r="AA256" s="218"/>
      <c r="AB256" s="218"/>
      <c r="AC256" s="218"/>
    </row>
    <row r="257" spans="1:29" x14ac:dyDescent="0.25">
      <c r="A257" s="125"/>
      <c r="B257" s="453"/>
      <c r="C257" s="453"/>
      <c r="D257" s="454"/>
      <c r="E257" s="455"/>
      <c r="F257" s="147" t="str">
        <f t="shared" si="9"/>
        <v/>
      </c>
      <c r="G257" s="148" t="str">
        <f>IF($D257="","",VLOOKUP($U257,Fiber_Req!$A$2:$H$2,3))</f>
        <v/>
      </c>
      <c r="H257" s="455"/>
      <c r="I257" s="147" t="str">
        <f t="shared" si="10"/>
        <v/>
      </c>
      <c r="J257" s="148" t="str">
        <f>IF($D257="","",VLOOKUP($U257,Fiber_Req!$A$2:$H$2,4))</f>
        <v/>
      </c>
      <c r="K257" s="455"/>
      <c r="L257" s="147" t="str">
        <f t="shared" si="11"/>
        <v/>
      </c>
      <c r="M257" s="148" t="str">
        <f>IF($D257="","",VLOOKUP($U257,Fiber_Req!$A$2:$H$2,5))</f>
        <v/>
      </c>
      <c r="N257" s="149"/>
      <c r="O257" s="150"/>
      <c r="P257" s="151"/>
      <c r="Q257" s="453"/>
      <c r="R257" s="453"/>
      <c r="S257" s="453"/>
      <c r="T257" s="151"/>
      <c r="U257" s="126" t="e">
        <f>VLOOKUP($D257,RF_Req!$K$2:$L$2,2)</f>
        <v>#N/A</v>
      </c>
      <c r="Y257" s="218"/>
      <c r="Z257" s="218"/>
      <c r="AA257" s="218"/>
      <c r="AB257" s="218"/>
      <c r="AC257" s="218"/>
    </row>
    <row r="258" spans="1:29" x14ac:dyDescent="0.25">
      <c r="A258" s="125"/>
      <c r="B258" s="453"/>
      <c r="C258" s="453"/>
      <c r="D258" s="454"/>
      <c r="E258" s="455"/>
      <c r="F258" s="147" t="str">
        <f t="shared" si="9"/>
        <v/>
      </c>
      <c r="G258" s="148" t="str">
        <f>IF($D258="","",VLOOKUP($U258,Fiber_Req!$A$2:$H$2,3))</f>
        <v/>
      </c>
      <c r="H258" s="455"/>
      <c r="I258" s="147" t="str">
        <f t="shared" si="10"/>
        <v/>
      </c>
      <c r="J258" s="148" t="str">
        <f>IF($D258="","",VLOOKUP($U258,Fiber_Req!$A$2:$H$2,4))</f>
        <v/>
      </c>
      <c r="K258" s="455"/>
      <c r="L258" s="147" t="str">
        <f t="shared" si="11"/>
        <v/>
      </c>
      <c r="M258" s="148" t="str">
        <f>IF($D258="","",VLOOKUP($U258,Fiber_Req!$A$2:$H$2,5))</f>
        <v/>
      </c>
      <c r="N258" s="149"/>
      <c r="O258" s="150"/>
      <c r="P258" s="151"/>
      <c r="Q258" s="453"/>
      <c r="R258" s="453"/>
      <c r="S258" s="453"/>
      <c r="T258" s="151"/>
      <c r="U258" s="126" t="e">
        <f>VLOOKUP($D258,RF_Req!$K$2:$L$2,2)</f>
        <v>#N/A</v>
      </c>
      <c r="Y258" s="218"/>
      <c r="Z258" s="218"/>
      <c r="AA258" s="218"/>
      <c r="AB258" s="218"/>
      <c r="AC258" s="218"/>
    </row>
    <row r="259" spans="1:29" x14ac:dyDescent="0.25">
      <c r="A259" s="125"/>
      <c r="B259" s="453"/>
      <c r="C259" s="453"/>
      <c r="D259" s="454"/>
      <c r="E259" s="455"/>
      <c r="F259" s="147" t="str">
        <f t="shared" si="9"/>
        <v/>
      </c>
      <c r="G259" s="148" t="str">
        <f>IF($D259="","",VLOOKUP($U259,Fiber_Req!$A$2:$H$2,3))</f>
        <v/>
      </c>
      <c r="H259" s="455"/>
      <c r="I259" s="147" t="str">
        <f t="shared" si="10"/>
        <v/>
      </c>
      <c r="J259" s="148" t="str">
        <f>IF($D259="","",VLOOKUP($U259,Fiber_Req!$A$2:$H$2,4))</f>
        <v/>
      </c>
      <c r="K259" s="455"/>
      <c r="L259" s="147" t="str">
        <f t="shared" si="11"/>
        <v/>
      </c>
      <c r="M259" s="148" t="str">
        <f>IF($D259="","",VLOOKUP($U259,Fiber_Req!$A$2:$H$2,5))</f>
        <v/>
      </c>
      <c r="N259" s="149"/>
      <c r="O259" s="150"/>
      <c r="P259" s="151"/>
      <c r="Q259" s="453"/>
      <c r="R259" s="453"/>
      <c r="S259" s="453"/>
      <c r="T259" s="151"/>
      <c r="U259" s="126" t="e">
        <f>VLOOKUP($D259,RF_Req!$K$2:$L$2,2)</f>
        <v>#N/A</v>
      </c>
      <c r="Y259" s="218"/>
      <c r="Z259" s="218"/>
      <c r="AA259" s="218"/>
      <c r="AB259" s="218"/>
      <c r="AC259" s="218"/>
    </row>
    <row r="260" spans="1:29" x14ac:dyDescent="0.25">
      <c r="A260" s="125"/>
      <c r="B260" s="453"/>
      <c r="C260" s="453"/>
      <c r="D260" s="454"/>
      <c r="E260" s="455"/>
      <c r="F260" s="147" t="str">
        <f t="shared" si="9"/>
        <v/>
      </c>
      <c r="G260" s="148" t="str">
        <f>IF($D260="","",VLOOKUP($U260,Fiber_Req!$A$2:$H$2,3))</f>
        <v/>
      </c>
      <c r="H260" s="455"/>
      <c r="I260" s="147" t="str">
        <f t="shared" si="10"/>
        <v/>
      </c>
      <c r="J260" s="148" t="str">
        <f>IF($D260="","",VLOOKUP($U260,Fiber_Req!$A$2:$H$2,4))</f>
        <v/>
      </c>
      <c r="K260" s="455"/>
      <c r="L260" s="147" t="str">
        <f t="shared" si="11"/>
        <v/>
      </c>
      <c r="M260" s="148" t="str">
        <f>IF($D260="","",VLOOKUP($U260,Fiber_Req!$A$2:$H$2,5))</f>
        <v/>
      </c>
      <c r="N260" s="149"/>
      <c r="O260" s="150"/>
      <c r="P260" s="151"/>
      <c r="Q260" s="453"/>
      <c r="R260" s="453"/>
      <c r="S260" s="453"/>
      <c r="T260" s="151"/>
      <c r="U260" s="126" t="e">
        <f>VLOOKUP($D260,RF_Req!$K$2:$L$2,2)</f>
        <v>#N/A</v>
      </c>
      <c r="Y260" s="218"/>
      <c r="Z260" s="218"/>
      <c r="AA260" s="218"/>
      <c r="AB260" s="218"/>
      <c r="AC260" s="218"/>
    </row>
    <row r="261" spans="1:29" x14ac:dyDescent="0.25">
      <c r="A261" s="125"/>
      <c r="B261" s="453"/>
      <c r="C261" s="453"/>
      <c r="D261" s="454"/>
      <c r="E261" s="455"/>
      <c r="F261" s="147" t="str">
        <f t="shared" si="9"/>
        <v/>
      </c>
      <c r="G261" s="148" t="str">
        <f>IF($D261="","",VLOOKUP($U261,Fiber_Req!$A$2:$H$2,3))</f>
        <v/>
      </c>
      <c r="H261" s="455"/>
      <c r="I261" s="147" t="str">
        <f t="shared" si="10"/>
        <v/>
      </c>
      <c r="J261" s="148" t="str">
        <f>IF($D261="","",VLOOKUP($U261,Fiber_Req!$A$2:$H$2,4))</f>
        <v/>
      </c>
      <c r="K261" s="455"/>
      <c r="L261" s="147" t="str">
        <f t="shared" si="11"/>
        <v/>
      </c>
      <c r="M261" s="148" t="str">
        <f>IF($D261="","",VLOOKUP($U261,Fiber_Req!$A$2:$H$2,5))</f>
        <v/>
      </c>
      <c r="N261" s="149"/>
      <c r="O261" s="150"/>
      <c r="P261" s="151"/>
      <c r="Q261" s="453"/>
      <c r="R261" s="453"/>
      <c r="S261" s="453"/>
      <c r="T261" s="151"/>
      <c r="U261" s="126" t="e">
        <f>VLOOKUP($D261,RF_Req!$K$2:$L$2,2)</f>
        <v>#N/A</v>
      </c>
      <c r="Y261" s="218"/>
      <c r="Z261" s="218"/>
      <c r="AA261" s="218"/>
      <c r="AB261" s="218"/>
      <c r="AC261" s="218"/>
    </row>
    <row r="262" spans="1:29" x14ac:dyDescent="0.25">
      <c r="A262" s="125"/>
      <c r="B262" s="453"/>
      <c r="C262" s="453"/>
      <c r="D262" s="454"/>
      <c r="E262" s="455"/>
      <c r="F262" s="147" t="str">
        <f t="shared" si="9"/>
        <v/>
      </c>
      <c r="G262" s="148" t="str">
        <f>IF($D262="","",VLOOKUP($U262,Fiber_Req!$A$2:$H$2,3))</f>
        <v/>
      </c>
      <c r="H262" s="455"/>
      <c r="I262" s="147" t="str">
        <f t="shared" si="10"/>
        <v/>
      </c>
      <c r="J262" s="148" t="str">
        <f>IF($D262="","",VLOOKUP($U262,Fiber_Req!$A$2:$H$2,4))</f>
        <v/>
      </c>
      <c r="K262" s="455"/>
      <c r="L262" s="147" t="str">
        <f t="shared" si="11"/>
        <v/>
      </c>
      <c r="M262" s="148" t="str">
        <f>IF($D262="","",VLOOKUP($U262,Fiber_Req!$A$2:$H$2,5))</f>
        <v/>
      </c>
      <c r="N262" s="149"/>
      <c r="O262" s="150"/>
      <c r="P262" s="151"/>
      <c r="Q262" s="453"/>
      <c r="R262" s="453"/>
      <c r="S262" s="453"/>
      <c r="T262" s="151"/>
      <c r="U262" s="126" t="e">
        <f>VLOOKUP($D262,RF_Req!$K$2:$L$2,2)</f>
        <v>#N/A</v>
      </c>
      <c r="Y262" s="218"/>
      <c r="Z262" s="218"/>
      <c r="AA262" s="218"/>
      <c r="AB262" s="218"/>
      <c r="AC262" s="218"/>
    </row>
    <row r="263" spans="1:29" x14ac:dyDescent="0.25">
      <c r="A263" s="125"/>
      <c r="B263" s="453"/>
      <c r="C263" s="453"/>
      <c r="D263" s="454"/>
      <c r="E263" s="455"/>
      <c r="F263" s="147" t="str">
        <f t="shared" si="9"/>
        <v/>
      </c>
      <c r="G263" s="148" t="str">
        <f>IF($D263="","",VLOOKUP($U263,Fiber_Req!$A$2:$H$2,3))</f>
        <v/>
      </c>
      <c r="H263" s="455"/>
      <c r="I263" s="147" t="str">
        <f t="shared" si="10"/>
        <v/>
      </c>
      <c r="J263" s="148" t="str">
        <f>IF($D263="","",VLOOKUP($U263,Fiber_Req!$A$2:$H$2,4))</f>
        <v/>
      </c>
      <c r="K263" s="455"/>
      <c r="L263" s="147" t="str">
        <f t="shared" si="11"/>
        <v/>
      </c>
      <c r="M263" s="148" t="str">
        <f>IF($D263="","",VLOOKUP($U263,Fiber_Req!$A$2:$H$2,5))</f>
        <v/>
      </c>
      <c r="N263" s="149"/>
      <c r="O263" s="150"/>
      <c r="P263" s="151"/>
      <c r="Q263" s="453"/>
      <c r="R263" s="453"/>
      <c r="S263" s="453"/>
      <c r="T263" s="151"/>
      <c r="U263" s="126" t="e">
        <f>VLOOKUP($D263,RF_Req!$K$2:$L$2,2)</f>
        <v>#N/A</v>
      </c>
      <c r="Y263" s="218"/>
      <c r="Z263" s="218"/>
      <c r="AA263" s="218"/>
      <c r="AB263" s="218"/>
      <c r="AC263" s="218"/>
    </row>
    <row r="264" spans="1:29" x14ac:dyDescent="0.25">
      <c r="A264" s="125"/>
      <c r="B264" s="453"/>
      <c r="C264" s="453"/>
      <c r="D264" s="454"/>
      <c r="E264" s="455"/>
      <c r="F264" s="147" t="str">
        <f t="shared" si="9"/>
        <v/>
      </c>
      <c r="G264" s="148" t="str">
        <f>IF($D264="","",VLOOKUP($U264,Fiber_Req!$A$2:$H$2,3))</f>
        <v/>
      </c>
      <c r="H264" s="455"/>
      <c r="I264" s="147" t="str">
        <f t="shared" si="10"/>
        <v/>
      </c>
      <c r="J264" s="148" t="str">
        <f>IF($D264="","",VLOOKUP($U264,Fiber_Req!$A$2:$H$2,4))</f>
        <v/>
      </c>
      <c r="K264" s="455"/>
      <c r="L264" s="147" t="str">
        <f t="shared" si="11"/>
        <v/>
      </c>
      <c r="M264" s="148" t="str">
        <f>IF($D264="","",VLOOKUP($U264,Fiber_Req!$A$2:$H$2,5))</f>
        <v/>
      </c>
      <c r="N264" s="149"/>
      <c r="O264" s="150"/>
      <c r="P264" s="151"/>
      <c r="Q264" s="453"/>
      <c r="R264" s="453"/>
      <c r="S264" s="453"/>
      <c r="T264" s="151"/>
      <c r="U264" s="126" t="e">
        <f>VLOOKUP($D264,RF_Req!$K$2:$L$2,2)</f>
        <v>#N/A</v>
      </c>
      <c r="Y264" s="218"/>
      <c r="Z264" s="218"/>
      <c r="AA264" s="218"/>
      <c r="AB264" s="218"/>
      <c r="AC264" s="218"/>
    </row>
    <row r="265" spans="1:29" x14ac:dyDescent="0.25">
      <c r="A265" s="125"/>
      <c r="B265" s="453"/>
      <c r="C265" s="453"/>
      <c r="D265" s="454"/>
      <c r="E265" s="455"/>
      <c r="F265" s="147" t="str">
        <f t="shared" si="9"/>
        <v/>
      </c>
      <c r="G265" s="148" t="str">
        <f>IF($D265="","",VLOOKUP($U265,Fiber_Req!$A$2:$H$2,3))</f>
        <v/>
      </c>
      <c r="H265" s="455"/>
      <c r="I265" s="147" t="str">
        <f t="shared" si="10"/>
        <v/>
      </c>
      <c r="J265" s="148" t="str">
        <f>IF($D265="","",VLOOKUP($U265,Fiber_Req!$A$2:$H$2,4))</f>
        <v/>
      </c>
      <c r="K265" s="455"/>
      <c r="L265" s="147" t="str">
        <f t="shared" si="11"/>
        <v/>
      </c>
      <c r="M265" s="148" t="str">
        <f>IF($D265="","",VLOOKUP($U265,Fiber_Req!$A$2:$H$2,5))</f>
        <v/>
      </c>
      <c r="N265" s="149"/>
      <c r="O265" s="150"/>
      <c r="P265" s="151"/>
      <c r="Q265" s="453"/>
      <c r="R265" s="453"/>
      <c r="S265" s="453"/>
      <c r="T265" s="151"/>
      <c r="U265" s="126" t="e">
        <f>VLOOKUP($D265,RF_Req!$K$2:$L$2,2)</f>
        <v>#N/A</v>
      </c>
      <c r="Y265" s="218"/>
      <c r="Z265" s="218"/>
      <c r="AA265" s="218"/>
      <c r="AB265" s="218"/>
      <c r="AC265" s="218"/>
    </row>
    <row r="266" spans="1:29" x14ac:dyDescent="0.25">
      <c r="A266" s="125"/>
      <c r="B266" s="453"/>
      <c r="C266" s="453"/>
      <c r="D266" s="454"/>
      <c r="E266" s="455"/>
      <c r="F266" s="147" t="str">
        <f t="shared" si="9"/>
        <v/>
      </c>
      <c r="G266" s="148" t="str">
        <f>IF($D266="","",VLOOKUP($U266,Fiber_Req!$A$2:$H$2,3))</f>
        <v/>
      </c>
      <c r="H266" s="455"/>
      <c r="I266" s="147" t="str">
        <f t="shared" si="10"/>
        <v/>
      </c>
      <c r="J266" s="148" t="str">
        <f>IF($D266="","",VLOOKUP($U266,Fiber_Req!$A$2:$H$2,4))</f>
        <v/>
      </c>
      <c r="K266" s="455"/>
      <c r="L266" s="147" t="str">
        <f t="shared" si="11"/>
        <v/>
      </c>
      <c r="M266" s="148" t="str">
        <f>IF($D266="","",VLOOKUP($U266,Fiber_Req!$A$2:$H$2,5))</f>
        <v/>
      </c>
      <c r="N266" s="149"/>
      <c r="O266" s="150"/>
      <c r="P266" s="151"/>
      <c r="Q266" s="453"/>
      <c r="R266" s="453"/>
      <c r="S266" s="453"/>
      <c r="T266" s="151"/>
      <c r="U266" s="126" t="e">
        <f>VLOOKUP($D266,RF_Req!$K$2:$L$2,2)</f>
        <v>#N/A</v>
      </c>
      <c r="Y266" s="218"/>
      <c r="Z266" s="218"/>
      <c r="AA266" s="218"/>
      <c r="AB266" s="218"/>
      <c r="AC266" s="218"/>
    </row>
    <row r="267" spans="1:29" x14ac:dyDescent="0.25">
      <c r="A267" s="125"/>
      <c r="B267" s="453"/>
      <c r="C267" s="453"/>
      <c r="D267" s="454"/>
      <c r="E267" s="455"/>
      <c r="F267" s="147" t="str">
        <f t="shared" si="9"/>
        <v/>
      </c>
      <c r="G267" s="148" t="str">
        <f>IF($D267="","",VLOOKUP($U267,Fiber_Req!$A$2:$H$2,3))</f>
        <v/>
      </c>
      <c r="H267" s="455"/>
      <c r="I267" s="147" t="str">
        <f t="shared" si="10"/>
        <v/>
      </c>
      <c r="J267" s="148" t="str">
        <f>IF($D267="","",VLOOKUP($U267,Fiber_Req!$A$2:$H$2,4))</f>
        <v/>
      </c>
      <c r="K267" s="455"/>
      <c r="L267" s="147" t="str">
        <f t="shared" si="11"/>
        <v/>
      </c>
      <c r="M267" s="148" t="str">
        <f>IF($D267="","",VLOOKUP($U267,Fiber_Req!$A$2:$H$2,5))</f>
        <v/>
      </c>
      <c r="N267" s="149"/>
      <c r="O267" s="150"/>
      <c r="P267" s="151"/>
      <c r="Q267" s="453"/>
      <c r="R267" s="453"/>
      <c r="S267" s="453"/>
      <c r="T267" s="151"/>
      <c r="U267" s="126" t="e">
        <f>VLOOKUP($D267,RF_Req!$K$2:$L$2,2)</f>
        <v>#N/A</v>
      </c>
      <c r="Y267" s="218"/>
      <c r="Z267" s="218"/>
      <c r="AA267" s="218"/>
      <c r="AB267" s="218"/>
      <c r="AC267" s="218"/>
    </row>
    <row r="268" spans="1:29" x14ac:dyDescent="0.25">
      <c r="A268" s="125"/>
      <c r="B268" s="453"/>
      <c r="C268" s="453"/>
      <c r="D268" s="454"/>
      <c r="E268" s="455"/>
      <c r="F268" s="147" t="str">
        <f t="shared" si="9"/>
        <v/>
      </c>
      <c r="G268" s="148" t="str">
        <f>IF($D268="","",VLOOKUP($U268,Fiber_Req!$A$2:$H$2,3))</f>
        <v/>
      </c>
      <c r="H268" s="455"/>
      <c r="I268" s="147" t="str">
        <f t="shared" si="10"/>
        <v/>
      </c>
      <c r="J268" s="148" t="str">
        <f>IF($D268="","",VLOOKUP($U268,Fiber_Req!$A$2:$H$2,4))</f>
        <v/>
      </c>
      <c r="K268" s="455"/>
      <c r="L268" s="147" t="str">
        <f t="shared" si="11"/>
        <v/>
      </c>
      <c r="M268" s="148" t="str">
        <f>IF($D268="","",VLOOKUP($U268,Fiber_Req!$A$2:$H$2,5))</f>
        <v/>
      </c>
      <c r="N268" s="149"/>
      <c r="O268" s="150"/>
      <c r="P268" s="151"/>
      <c r="Q268" s="453"/>
      <c r="R268" s="453"/>
      <c r="S268" s="453"/>
      <c r="T268" s="151"/>
      <c r="U268" s="126" t="e">
        <f>VLOOKUP($D268,RF_Req!$K$2:$L$2,2)</f>
        <v>#N/A</v>
      </c>
      <c r="Y268" s="218"/>
      <c r="Z268" s="218"/>
      <c r="AA268" s="218"/>
      <c r="AB268" s="218"/>
      <c r="AC268" s="218"/>
    </row>
    <row r="269" spans="1:29" x14ac:dyDescent="0.25">
      <c r="A269" s="125"/>
      <c r="B269" s="453"/>
      <c r="C269" s="453"/>
      <c r="D269" s="454"/>
      <c r="E269" s="455"/>
      <c r="F269" s="147" t="str">
        <f t="shared" si="9"/>
        <v/>
      </c>
      <c r="G269" s="148" t="str">
        <f>IF($D269="","",VLOOKUP($U269,Fiber_Req!$A$2:$H$2,3))</f>
        <v/>
      </c>
      <c r="H269" s="455"/>
      <c r="I269" s="147" t="str">
        <f t="shared" si="10"/>
        <v/>
      </c>
      <c r="J269" s="148" t="str">
        <f>IF($D269="","",VLOOKUP($U269,Fiber_Req!$A$2:$H$2,4))</f>
        <v/>
      </c>
      <c r="K269" s="455"/>
      <c r="L269" s="147" t="str">
        <f t="shared" si="11"/>
        <v/>
      </c>
      <c r="M269" s="148" t="str">
        <f>IF($D269="","",VLOOKUP($U269,Fiber_Req!$A$2:$H$2,5))</f>
        <v/>
      </c>
      <c r="N269" s="149"/>
      <c r="O269" s="150"/>
      <c r="P269" s="151"/>
      <c r="Q269" s="453"/>
      <c r="R269" s="453"/>
      <c r="S269" s="453"/>
      <c r="T269" s="151"/>
      <c r="U269" s="126" t="e">
        <f>VLOOKUP($D269,RF_Req!$K$2:$L$2,2)</f>
        <v>#N/A</v>
      </c>
      <c r="Y269" s="218"/>
      <c r="Z269" s="218"/>
      <c r="AA269" s="218"/>
      <c r="AB269" s="218"/>
      <c r="AC269" s="218"/>
    </row>
    <row r="270" spans="1:29" x14ac:dyDescent="0.25">
      <c r="A270" s="125"/>
      <c r="B270" s="453"/>
      <c r="C270" s="453"/>
      <c r="D270" s="454"/>
      <c r="E270" s="455"/>
      <c r="F270" s="147" t="str">
        <f t="shared" ref="F270:F312" si="12">IF(OR($D270="",$Q270="",$G270=""),"",$Q270*$G270)</f>
        <v/>
      </c>
      <c r="G270" s="148" t="str">
        <f>IF($D270="","",VLOOKUP($U270,Fiber_Req!$A$2:$H$2,3))</f>
        <v/>
      </c>
      <c r="H270" s="455"/>
      <c r="I270" s="147" t="str">
        <f t="shared" ref="I270:I312" si="13">IF(OR($D270="",$R270="",$J270=""),"",$R270*$J270)</f>
        <v/>
      </c>
      <c r="J270" s="148" t="str">
        <f>IF($D270="","",VLOOKUP($U270,Fiber_Req!$A$2:$H$2,4))</f>
        <v/>
      </c>
      <c r="K270" s="455"/>
      <c r="L270" s="147" t="str">
        <f t="shared" ref="L270:L312" si="14">IF(OR($D270="",$S270="",$M270=""),"",$S270*$M270)</f>
        <v/>
      </c>
      <c r="M270" s="148" t="str">
        <f>IF($D270="","",VLOOKUP($U270,Fiber_Req!$A$2:$H$2,5))</f>
        <v/>
      </c>
      <c r="N270" s="149"/>
      <c r="O270" s="150"/>
      <c r="P270" s="151"/>
      <c r="Q270" s="453"/>
      <c r="R270" s="453"/>
      <c r="S270" s="453"/>
      <c r="T270" s="151"/>
      <c r="U270" s="126" t="e">
        <f>VLOOKUP($D270,RF_Req!$K$2:$L$2,2)</f>
        <v>#N/A</v>
      </c>
      <c r="Y270" s="218"/>
      <c r="Z270" s="218"/>
      <c r="AA270" s="218"/>
      <c r="AB270" s="218"/>
      <c r="AC270" s="218"/>
    </row>
    <row r="271" spans="1:29" x14ac:dyDescent="0.25">
      <c r="A271" s="125"/>
      <c r="B271" s="453"/>
      <c r="C271" s="453"/>
      <c r="D271" s="454"/>
      <c r="E271" s="455"/>
      <c r="F271" s="147" t="str">
        <f t="shared" si="12"/>
        <v/>
      </c>
      <c r="G271" s="148" t="str">
        <f>IF($D271="","",VLOOKUP($U271,Fiber_Req!$A$2:$H$2,3))</f>
        <v/>
      </c>
      <c r="H271" s="455"/>
      <c r="I271" s="147" t="str">
        <f t="shared" si="13"/>
        <v/>
      </c>
      <c r="J271" s="148" t="str">
        <f>IF($D271="","",VLOOKUP($U271,Fiber_Req!$A$2:$H$2,4))</f>
        <v/>
      </c>
      <c r="K271" s="455"/>
      <c r="L271" s="147" t="str">
        <f t="shared" si="14"/>
        <v/>
      </c>
      <c r="M271" s="148" t="str">
        <f>IF($D271="","",VLOOKUP($U271,Fiber_Req!$A$2:$H$2,5))</f>
        <v/>
      </c>
      <c r="N271" s="149"/>
      <c r="O271" s="150"/>
      <c r="P271" s="151"/>
      <c r="Q271" s="453"/>
      <c r="R271" s="453"/>
      <c r="S271" s="453"/>
      <c r="T271" s="151"/>
      <c r="U271" s="126" t="e">
        <f>VLOOKUP($D271,RF_Req!$K$2:$L$2,2)</f>
        <v>#N/A</v>
      </c>
      <c r="Y271" s="218"/>
      <c r="Z271" s="218"/>
      <c r="AA271" s="218"/>
      <c r="AB271" s="218"/>
      <c r="AC271" s="218"/>
    </row>
    <row r="272" spans="1:29" x14ac:dyDescent="0.25">
      <c r="A272" s="125"/>
      <c r="B272" s="453"/>
      <c r="C272" s="453"/>
      <c r="D272" s="454"/>
      <c r="E272" s="455"/>
      <c r="F272" s="147" t="str">
        <f t="shared" si="12"/>
        <v/>
      </c>
      <c r="G272" s="148" t="str">
        <f>IF($D272="","",VLOOKUP($U272,Fiber_Req!$A$2:$H$2,3))</f>
        <v/>
      </c>
      <c r="H272" s="455"/>
      <c r="I272" s="147" t="str">
        <f t="shared" si="13"/>
        <v/>
      </c>
      <c r="J272" s="148" t="str">
        <f>IF($D272="","",VLOOKUP($U272,Fiber_Req!$A$2:$H$2,4))</f>
        <v/>
      </c>
      <c r="K272" s="455"/>
      <c r="L272" s="147" t="str">
        <f t="shared" si="14"/>
        <v/>
      </c>
      <c r="M272" s="148" t="str">
        <f>IF($D272="","",VLOOKUP($U272,Fiber_Req!$A$2:$H$2,5))</f>
        <v/>
      </c>
      <c r="N272" s="149"/>
      <c r="O272" s="150"/>
      <c r="P272" s="151"/>
      <c r="Q272" s="453"/>
      <c r="R272" s="453"/>
      <c r="S272" s="453"/>
      <c r="T272" s="151"/>
      <c r="U272" s="126" t="e">
        <f>VLOOKUP($D272,RF_Req!$K$2:$L$2,2)</f>
        <v>#N/A</v>
      </c>
      <c r="Y272" s="218"/>
      <c r="Z272" s="218"/>
      <c r="AA272" s="218"/>
      <c r="AB272" s="218"/>
      <c r="AC272" s="218"/>
    </row>
    <row r="273" spans="1:29" x14ac:dyDescent="0.25">
      <c r="A273" s="125"/>
      <c r="B273" s="453"/>
      <c r="C273" s="453"/>
      <c r="D273" s="454"/>
      <c r="E273" s="455"/>
      <c r="F273" s="147" t="str">
        <f t="shared" si="12"/>
        <v/>
      </c>
      <c r="G273" s="148" t="str">
        <f>IF($D273="","",VLOOKUP($U273,Fiber_Req!$A$2:$H$2,3))</f>
        <v/>
      </c>
      <c r="H273" s="455"/>
      <c r="I273" s="147" t="str">
        <f t="shared" si="13"/>
        <v/>
      </c>
      <c r="J273" s="148" t="str">
        <f>IF($D273="","",VLOOKUP($U273,Fiber_Req!$A$2:$H$2,4))</f>
        <v/>
      </c>
      <c r="K273" s="455"/>
      <c r="L273" s="147" t="str">
        <f t="shared" si="14"/>
        <v/>
      </c>
      <c r="M273" s="148" t="str">
        <f>IF($D273="","",VLOOKUP($U273,Fiber_Req!$A$2:$H$2,5))</f>
        <v/>
      </c>
      <c r="N273" s="149"/>
      <c r="O273" s="150"/>
      <c r="P273" s="151"/>
      <c r="Q273" s="453"/>
      <c r="R273" s="453"/>
      <c r="S273" s="453"/>
      <c r="T273" s="151"/>
      <c r="U273" s="126" t="e">
        <f>VLOOKUP($D273,RF_Req!$K$2:$L$2,2)</f>
        <v>#N/A</v>
      </c>
      <c r="Y273" s="218"/>
      <c r="Z273" s="218"/>
      <c r="AA273" s="218"/>
      <c r="AB273" s="218"/>
      <c r="AC273" s="218"/>
    </row>
    <row r="274" spans="1:29" x14ac:dyDescent="0.25">
      <c r="A274" s="125"/>
      <c r="B274" s="453"/>
      <c r="C274" s="453"/>
      <c r="D274" s="454"/>
      <c r="E274" s="455"/>
      <c r="F274" s="147" t="str">
        <f t="shared" si="12"/>
        <v/>
      </c>
      <c r="G274" s="148" t="str">
        <f>IF($D274="","",VLOOKUP($U274,Fiber_Req!$A$2:$H$2,3))</f>
        <v/>
      </c>
      <c r="H274" s="455"/>
      <c r="I274" s="147" t="str">
        <f t="shared" si="13"/>
        <v/>
      </c>
      <c r="J274" s="148" t="str">
        <f>IF($D274="","",VLOOKUP($U274,Fiber_Req!$A$2:$H$2,4))</f>
        <v/>
      </c>
      <c r="K274" s="455"/>
      <c r="L274" s="147" t="str">
        <f t="shared" si="14"/>
        <v/>
      </c>
      <c r="M274" s="148" t="str">
        <f>IF($D274="","",VLOOKUP($U274,Fiber_Req!$A$2:$H$2,5))</f>
        <v/>
      </c>
      <c r="N274" s="149"/>
      <c r="O274" s="150"/>
      <c r="P274" s="151"/>
      <c r="Q274" s="453"/>
      <c r="R274" s="453"/>
      <c r="S274" s="453"/>
      <c r="T274" s="151"/>
      <c r="U274" s="126" t="e">
        <f>VLOOKUP($D274,RF_Req!$K$2:$L$2,2)</f>
        <v>#N/A</v>
      </c>
      <c r="Y274" s="218"/>
      <c r="Z274" s="218"/>
      <c r="AA274" s="218"/>
      <c r="AB274" s="218"/>
      <c r="AC274" s="218"/>
    </row>
    <row r="275" spans="1:29" x14ac:dyDescent="0.25">
      <c r="A275" s="125"/>
      <c r="B275" s="453"/>
      <c r="C275" s="453"/>
      <c r="D275" s="454"/>
      <c r="E275" s="455"/>
      <c r="F275" s="147" t="str">
        <f t="shared" si="12"/>
        <v/>
      </c>
      <c r="G275" s="148" t="str">
        <f>IF($D275="","",VLOOKUP($U275,Fiber_Req!$A$2:$H$2,3))</f>
        <v/>
      </c>
      <c r="H275" s="455"/>
      <c r="I275" s="147" t="str">
        <f t="shared" si="13"/>
        <v/>
      </c>
      <c r="J275" s="148" t="str">
        <f>IF($D275="","",VLOOKUP($U275,Fiber_Req!$A$2:$H$2,4))</f>
        <v/>
      </c>
      <c r="K275" s="455"/>
      <c r="L275" s="147" t="str">
        <f t="shared" si="14"/>
        <v/>
      </c>
      <c r="M275" s="148" t="str">
        <f>IF($D275="","",VLOOKUP($U275,Fiber_Req!$A$2:$H$2,5))</f>
        <v/>
      </c>
      <c r="N275" s="149"/>
      <c r="O275" s="150"/>
      <c r="P275" s="151"/>
      <c r="Q275" s="453"/>
      <c r="R275" s="453"/>
      <c r="S275" s="453"/>
      <c r="T275" s="151"/>
      <c r="U275" s="126" t="e">
        <f>VLOOKUP($D275,RF_Req!$K$2:$L$2,2)</f>
        <v>#N/A</v>
      </c>
      <c r="Y275" s="218"/>
      <c r="Z275" s="218"/>
      <c r="AA275" s="218"/>
      <c r="AB275" s="218"/>
      <c r="AC275" s="218"/>
    </row>
    <row r="276" spans="1:29" x14ac:dyDescent="0.25">
      <c r="A276" s="125"/>
      <c r="B276" s="453"/>
      <c r="C276" s="453"/>
      <c r="D276" s="454"/>
      <c r="E276" s="455"/>
      <c r="F276" s="147" t="str">
        <f t="shared" si="12"/>
        <v/>
      </c>
      <c r="G276" s="148" t="str">
        <f>IF($D276="","",VLOOKUP($U276,Fiber_Req!$A$2:$H$2,3))</f>
        <v/>
      </c>
      <c r="H276" s="455"/>
      <c r="I276" s="147" t="str">
        <f t="shared" si="13"/>
        <v/>
      </c>
      <c r="J276" s="148" t="str">
        <f>IF($D276="","",VLOOKUP($U276,Fiber_Req!$A$2:$H$2,4))</f>
        <v/>
      </c>
      <c r="K276" s="455"/>
      <c r="L276" s="147" t="str">
        <f t="shared" si="14"/>
        <v/>
      </c>
      <c r="M276" s="148" t="str">
        <f>IF($D276="","",VLOOKUP($U276,Fiber_Req!$A$2:$H$2,5))</f>
        <v/>
      </c>
      <c r="N276" s="149"/>
      <c r="O276" s="150"/>
      <c r="P276" s="151"/>
      <c r="Q276" s="453"/>
      <c r="R276" s="453"/>
      <c r="S276" s="453"/>
      <c r="T276" s="151"/>
      <c r="U276" s="126" t="e">
        <f>VLOOKUP($D276,RF_Req!$K$2:$L$2,2)</f>
        <v>#N/A</v>
      </c>
      <c r="Y276" s="218"/>
      <c r="Z276" s="218"/>
      <c r="AA276" s="218"/>
      <c r="AB276" s="218"/>
      <c r="AC276" s="218"/>
    </row>
    <row r="277" spans="1:29" x14ac:dyDescent="0.25">
      <c r="A277" s="125"/>
      <c r="B277" s="453"/>
      <c r="C277" s="453"/>
      <c r="D277" s="454"/>
      <c r="E277" s="455"/>
      <c r="F277" s="147" t="str">
        <f t="shared" si="12"/>
        <v/>
      </c>
      <c r="G277" s="148" t="str">
        <f>IF($D277="","",VLOOKUP($U277,Fiber_Req!$A$2:$H$2,3))</f>
        <v/>
      </c>
      <c r="H277" s="455"/>
      <c r="I277" s="147" t="str">
        <f t="shared" si="13"/>
        <v/>
      </c>
      <c r="J277" s="148" t="str">
        <f>IF($D277="","",VLOOKUP($U277,Fiber_Req!$A$2:$H$2,4))</f>
        <v/>
      </c>
      <c r="K277" s="455"/>
      <c r="L277" s="147" t="str">
        <f t="shared" si="14"/>
        <v/>
      </c>
      <c r="M277" s="148" t="str">
        <f>IF($D277="","",VLOOKUP($U277,Fiber_Req!$A$2:$H$2,5))</f>
        <v/>
      </c>
      <c r="N277" s="149"/>
      <c r="O277" s="150"/>
      <c r="P277" s="151"/>
      <c r="Q277" s="453"/>
      <c r="R277" s="453"/>
      <c r="S277" s="453"/>
      <c r="T277" s="151"/>
      <c r="U277" s="126" t="e">
        <f>VLOOKUP($D277,RF_Req!$K$2:$L$2,2)</f>
        <v>#N/A</v>
      </c>
      <c r="Y277" s="218"/>
      <c r="Z277" s="218"/>
      <c r="AA277" s="218"/>
      <c r="AB277" s="218"/>
      <c r="AC277" s="218"/>
    </row>
    <row r="278" spans="1:29" x14ac:dyDescent="0.25">
      <c r="A278" s="125"/>
      <c r="B278" s="453"/>
      <c r="C278" s="453"/>
      <c r="D278" s="454"/>
      <c r="E278" s="455"/>
      <c r="F278" s="147" t="str">
        <f t="shared" si="12"/>
        <v/>
      </c>
      <c r="G278" s="148" t="str">
        <f>IF($D278="","",VLOOKUP($U278,Fiber_Req!$A$2:$H$2,3))</f>
        <v/>
      </c>
      <c r="H278" s="455"/>
      <c r="I278" s="147" t="str">
        <f t="shared" si="13"/>
        <v/>
      </c>
      <c r="J278" s="148" t="str">
        <f>IF($D278="","",VLOOKUP($U278,Fiber_Req!$A$2:$H$2,4))</f>
        <v/>
      </c>
      <c r="K278" s="455"/>
      <c r="L278" s="147" t="str">
        <f t="shared" si="14"/>
        <v/>
      </c>
      <c r="M278" s="148" t="str">
        <f>IF($D278="","",VLOOKUP($U278,Fiber_Req!$A$2:$H$2,5))</f>
        <v/>
      </c>
      <c r="N278" s="149"/>
      <c r="O278" s="150"/>
      <c r="P278" s="151"/>
      <c r="Q278" s="453"/>
      <c r="R278" s="453"/>
      <c r="S278" s="453"/>
      <c r="T278" s="151"/>
      <c r="U278" s="126" t="e">
        <f>VLOOKUP($D278,RF_Req!$K$2:$L$2,2)</f>
        <v>#N/A</v>
      </c>
      <c r="Y278" s="218"/>
      <c r="Z278" s="218"/>
      <c r="AA278" s="218"/>
      <c r="AB278" s="218"/>
      <c r="AC278" s="218"/>
    </row>
    <row r="279" spans="1:29" x14ac:dyDescent="0.25">
      <c r="A279" s="125"/>
      <c r="B279" s="453"/>
      <c r="C279" s="453"/>
      <c r="D279" s="454"/>
      <c r="E279" s="455"/>
      <c r="F279" s="147" t="str">
        <f t="shared" si="12"/>
        <v/>
      </c>
      <c r="G279" s="148" t="str">
        <f>IF($D279="","",VLOOKUP($U279,Fiber_Req!$A$2:$H$2,3))</f>
        <v/>
      </c>
      <c r="H279" s="455"/>
      <c r="I279" s="147" t="str">
        <f t="shared" si="13"/>
        <v/>
      </c>
      <c r="J279" s="148" t="str">
        <f>IF($D279="","",VLOOKUP($U279,Fiber_Req!$A$2:$H$2,4))</f>
        <v/>
      </c>
      <c r="K279" s="455"/>
      <c r="L279" s="147" t="str">
        <f t="shared" si="14"/>
        <v/>
      </c>
      <c r="M279" s="148" t="str">
        <f>IF($D279="","",VLOOKUP($U279,Fiber_Req!$A$2:$H$2,5))</f>
        <v/>
      </c>
      <c r="N279" s="149"/>
      <c r="O279" s="150"/>
      <c r="P279" s="151"/>
      <c r="Q279" s="453"/>
      <c r="R279" s="453"/>
      <c r="S279" s="453"/>
      <c r="T279" s="151"/>
      <c r="U279" s="126" t="e">
        <f>VLOOKUP($D279,RF_Req!$K$2:$L$2,2)</f>
        <v>#N/A</v>
      </c>
      <c r="Y279" s="218"/>
      <c r="Z279" s="218"/>
      <c r="AA279" s="218"/>
      <c r="AB279" s="218"/>
      <c r="AC279" s="218"/>
    </row>
    <row r="280" spans="1:29" x14ac:dyDescent="0.25">
      <c r="A280" s="125"/>
      <c r="B280" s="453"/>
      <c r="C280" s="453"/>
      <c r="D280" s="454"/>
      <c r="E280" s="455"/>
      <c r="F280" s="147" t="str">
        <f t="shared" si="12"/>
        <v/>
      </c>
      <c r="G280" s="148" t="str">
        <f>IF($D280="","",VLOOKUP($U280,Fiber_Req!$A$2:$H$2,3))</f>
        <v/>
      </c>
      <c r="H280" s="455"/>
      <c r="I280" s="147" t="str">
        <f t="shared" si="13"/>
        <v/>
      </c>
      <c r="J280" s="148" t="str">
        <f>IF($D280="","",VLOOKUP($U280,Fiber_Req!$A$2:$H$2,4))</f>
        <v/>
      </c>
      <c r="K280" s="455"/>
      <c r="L280" s="147" t="str">
        <f t="shared" si="14"/>
        <v/>
      </c>
      <c r="M280" s="148" t="str">
        <f>IF($D280="","",VLOOKUP($U280,Fiber_Req!$A$2:$H$2,5))</f>
        <v/>
      </c>
      <c r="N280" s="149"/>
      <c r="O280" s="150"/>
      <c r="P280" s="151"/>
      <c r="Q280" s="453"/>
      <c r="R280" s="453"/>
      <c r="S280" s="453"/>
      <c r="T280" s="151"/>
      <c r="U280" s="126" t="e">
        <f>VLOOKUP($D280,RF_Req!$K$2:$L$2,2)</f>
        <v>#N/A</v>
      </c>
      <c r="Y280" s="218"/>
      <c r="Z280" s="218"/>
      <c r="AA280" s="218"/>
      <c r="AB280" s="218"/>
      <c r="AC280" s="218"/>
    </row>
    <row r="281" spans="1:29" x14ac:dyDescent="0.25">
      <c r="A281" s="125"/>
      <c r="B281" s="453"/>
      <c r="C281" s="453"/>
      <c r="D281" s="454"/>
      <c r="E281" s="455"/>
      <c r="F281" s="147" t="str">
        <f t="shared" si="12"/>
        <v/>
      </c>
      <c r="G281" s="148" t="str">
        <f>IF($D281="","",VLOOKUP($U281,Fiber_Req!$A$2:$H$2,3))</f>
        <v/>
      </c>
      <c r="H281" s="455"/>
      <c r="I281" s="147" t="str">
        <f t="shared" si="13"/>
        <v/>
      </c>
      <c r="J281" s="148" t="str">
        <f>IF($D281="","",VLOOKUP($U281,Fiber_Req!$A$2:$H$2,4))</f>
        <v/>
      </c>
      <c r="K281" s="455"/>
      <c r="L281" s="147" t="str">
        <f t="shared" si="14"/>
        <v/>
      </c>
      <c r="M281" s="148" t="str">
        <f>IF($D281="","",VLOOKUP($U281,Fiber_Req!$A$2:$H$2,5))</f>
        <v/>
      </c>
      <c r="N281" s="149"/>
      <c r="O281" s="150"/>
      <c r="P281" s="151"/>
      <c r="Q281" s="453"/>
      <c r="R281" s="453"/>
      <c r="S281" s="453"/>
      <c r="T281" s="151"/>
      <c r="U281" s="126" t="e">
        <f>VLOOKUP($D281,RF_Req!$K$2:$L$2,2)</f>
        <v>#N/A</v>
      </c>
      <c r="Y281" s="218"/>
      <c r="Z281" s="218"/>
      <c r="AA281" s="218"/>
      <c r="AB281" s="218"/>
      <c r="AC281" s="218"/>
    </row>
    <row r="282" spans="1:29" x14ac:dyDescent="0.25">
      <c r="A282" s="125"/>
      <c r="B282" s="453"/>
      <c r="C282" s="453"/>
      <c r="D282" s="454"/>
      <c r="E282" s="455"/>
      <c r="F282" s="147" t="str">
        <f t="shared" si="12"/>
        <v/>
      </c>
      <c r="G282" s="148" t="str">
        <f>IF($D282="","",VLOOKUP($U282,Fiber_Req!$A$2:$H$2,3))</f>
        <v/>
      </c>
      <c r="H282" s="455"/>
      <c r="I282" s="147" t="str">
        <f t="shared" si="13"/>
        <v/>
      </c>
      <c r="J282" s="148" t="str">
        <f>IF($D282="","",VLOOKUP($U282,Fiber_Req!$A$2:$H$2,4))</f>
        <v/>
      </c>
      <c r="K282" s="455"/>
      <c r="L282" s="147" t="str">
        <f t="shared" si="14"/>
        <v/>
      </c>
      <c r="M282" s="148" t="str">
        <f>IF($D282="","",VLOOKUP($U282,Fiber_Req!$A$2:$H$2,5))</f>
        <v/>
      </c>
      <c r="N282" s="149"/>
      <c r="O282" s="150"/>
      <c r="P282" s="151"/>
      <c r="Q282" s="453"/>
      <c r="R282" s="453"/>
      <c r="S282" s="453"/>
      <c r="T282" s="151"/>
      <c r="U282" s="126" t="e">
        <f>VLOOKUP($D282,RF_Req!$K$2:$L$2,2)</f>
        <v>#N/A</v>
      </c>
      <c r="Y282" s="218"/>
      <c r="Z282" s="218"/>
      <c r="AA282" s="218"/>
      <c r="AB282" s="218"/>
      <c r="AC282" s="218"/>
    </row>
    <row r="283" spans="1:29" x14ac:dyDescent="0.25">
      <c r="A283" s="125"/>
      <c r="B283" s="453"/>
      <c r="C283" s="453"/>
      <c r="D283" s="454"/>
      <c r="E283" s="455"/>
      <c r="F283" s="147" t="str">
        <f t="shared" si="12"/>
        <v/>
      </c>
      <c r="G283" s="148" t="str">
        <f>IF($D283="","",VLOOKUP($U283,Fiber_Req!$A$2:$H$2,3))</f>
        <v/>
      </c>
      <c r="H283" s="455"/>
      <c r="I283" s="147" t="str">
        <f t="shared" si="13"/>
        <v/>
      </c>
      <c r="J283" s="148" t="str">
        <f>IF($D283="","",VLOOKUP($U283,Fiber_Req!$A$2:$H$2,4))</f>
        <v/>
      </c>
      <c r="K283" s="455"/>
      <c r="L283" s="147" t="str">
        <f t="shared" si="14"/>
        <v/>
      </c>
      <c r="M283" s="148" t="str">
        <f>IF($D283="","",VLOOKUP($U283,Fiber_Req!$A$2:$H$2,5))</f>
        <v/>
      </c>
      <c r="N283" s="149"/>
      <c r="O283" s="150"/>
      <c r="P283" s="151"/>
      <c r="Q283" s="453"/>
      <c r="R283" s="453"/>
      <c r="S283" s="453"/>
      <c r="T283" s="151"/>
      <c r="U283" s="126" t="e">
        <f>VLOOKUP($D283,RF_Req!$K$2:$L$2,2)</f>
        <v>#N/A</v>
      </c>
      <c r="Y283" s="218"/>
      <c r="Z283" s="218"/>
      <c r="AA283" s="218"/>
      <c r="AB283" s="218"/>
      <c r="AC283" s="218"/>
    </row>
    <row r="284" spans="1:29" x14ac:dyDescent="0.25">
      <c r="A284" s="125"/>
      <c r="B284" s="453"/>
      <c r="C284" s="453"/>
      <c r="D284" s="454"/>
      <c r="E284" s="455"/>
      <c r="F284" s="147" t="str">
        <f t="shared" si="12"/>
        <v/>
      </c>
      <c r="G284" s="148" t="str">
        <f>IF($D284="","",VLOOKUP($U284,Fiber_Req!$A$2:$H$2,3))</f>
        <v/>
      </c>
      <c r="H284" s="455"/>
      <c r="I284" s="147" t="str">
        <f t="shared" si="13"/>
        <v/>
      </c>
      <c r="J284" s="148" t="str">
        <f>IF($D284="","",VLOOKUP($U284,Fiber_Req!$A$2:$H$2,4))</f>
        <v/>
      </c>
      <c r="K284" s="455"/>
      <c r="L284" s="147" t="str">
        <f t="shared" si="14"/>
        <v/>
      </c>
      <c r="M284" s="148" t="str">
        <f>IF($D284="","",VLOOKUP($U284,Fiber_Req!$A$2:$H$2,5))</f>
        <v/>
      </c>
      <c r="N284" s="149"/>
      <c r="O284" s="150"/>
      <c r="P284" s="151"/>
      <c r="Q284" s="453"/>
      <c r="R284" s="453"/>
      <c r="S284" s="453"/>
      <c r="T284" s="151"/>
      <c r="U284" s="126" t="e">
        <f>VLOOKUP($D284,RF_Req!$K$2:$L$2,2)</f>
        <v>#N/A</v>
      </c>
      <c r="Y284" s="218"/>
      <c r="Z284" s="218"/>
      <c r="AA284" s="218"/>
      <c r="AB284" s="218"/>
      <c r="AC284" s="218"/>
    </row>
    <row r="285" spans="1:29" x14ac:dyDescent="0.25">
      <c r="A285" s="125"/>
      <c r="B285" s="453"/>
      <c r="C285" s="453"/>
      <c r="D285" s="454"/>
      <c r="E285" s="455"/>
      <c r="F285" s="147" t="str">
        <f t="shared" si="12"/>
        <v/>
      </c>
      <c r="G285" s="148" t="str">
        <f>IF($D285="","",VLOOKUP($U285,Fiber_Req!$A$2:$H$2,3))</f>
        <v/>
      </c>
      <c r="H285" s="455"/>
      <c r="I285" s="147" t="str">
        <f t="shared" si="13"/>
        <v/>
      </c>
      <c r="J285" s="148" t="str">
        <f>IF($D285="","",VLOOKUP($U285,Fiber_Req!$A$2:$H$2,4))</f>
        <v/>
      </c>
      <c r="K285" s="455"/>
      <c r="L285" s="147" t="str">
        <f t="shared" si="14"/>
        <v/>
      </c>
      <c r="M285" s="148" t="str">
        <f>IF($D285="","",VLOOKUP($U285,Fiber_Req!$A$2:$H$2,5))</f>
        <v/>
      </c>
      <c r="N285" s="149"/>
      <c r="O285" s="150"/>
      <c r="P285" s="151"/>
      <c r="Q285" s="453"/>
      <c r="R285" s="453"/>
      <c r="S285" s="453"/>
      <c r="T285" s="151"/>
      <c r="U285" s="126" t="e">
        <f>VLOOKUP($D285,RF_Req!$K$2:$L$2,2)</f>
        <v>#N/A</v>
      </c>
      <c r="Y285" s="218"/>
      <c r="Z285" s="218"/>
      <c r="AA285" s="218"/>
      <c r="AB285" s="218"/>
      <c r="AC285" s="218"/>
    </row>
    <row r="286" spans="1:29" x14ac:dyDescent="0.25">
      <c r="A286" s="125"/>
      <c r="B286" s="453"/>
      <c r="C286" s="453"/>
      <c r="D286" s="454"/>
      <c r="E286" s="455"/>
      <c r="F286" s="147" t="str">
        <f t="shared" si="12"/>
        <v/>
      </c>
      <c r="G286" s="148" t="str">
        <f>IF($D286="","",VLOOKUP($U286,Fiber_Req!$A$2:$H$2,3))</f>
        <v/>
      </c>
      <c r="H286" s="455"/>
      <c r="I286" s="147" t="str">
        <f t="shared" si="13"/>
        <v/>
      </c>
      <c r="J286" s="148" t="str">
        <f>IF($D286="","",VLOOKUP($U286,Fiber_Req!$A$2:$H$2,4))</f>
        <v/>
      </c>
      <c r="K286" s="455"/>
      <c r="L286" s="147" t="str">
        <f t="shared" si="14"/>
        <v/>
      </c>
      <c r="M286" s="148" t="str">
        <f>IF($D286="","",VLOOKUP($U286,Fiber_Req!$A$2:$H$2,5))</f>
        <v/>
      </c>
      <c r="N286" s="149"/>
      <c r="O286" s="150"/>
      <c r="P286" s="151"/>
      <c r="Q286" s="453"/>
      <c r="R286" s="453"/>
      <c r="S286" s="453"/>
      <c r="T286" s="151"/>
      <c r="U286" s="126" t="e">
        <f>VLOOKUP($D286,RF_Req!$K$2:$L$2,2)</f>
        <v>#N/A</v>
      </c>
      <c r="Y286" s="218"/>
      <c r="Z286" s="218"/>
      <c r="AA286" s="218"/>
      <c r="AB286" s="218"/>
      <c r="AC286" s="218"/>
    </row>
    <row r="287" spans="1:29" x14ac:dyDescent="0.25">
      <c r="A287" s="125"/>
      <c r="B287" s="453"/>
      <c r="C287" s="453"/>
      <c r="D287" s="454"/>
      <c r="E287" s="455"/>
      <c r="F287" s="147" t="str">
        <f t="shared" si="12"/>
        <v/>
      </c>
      <c r="G287" s="148" t="str">
        <f>IF($D287="","",VLOOKUP($U287,Fiber_Req!$A$2:$H$2,3))</f>
        <v/>
      </c>
      <c r="H287" s="455"/>
      <c r="I287" s="147" t="str">
        <f t="shared" si="13"/>
        <v/>
      </c>
      <c r="J287" s="148" t="str">
        <f>IF($D287="","",VLOOKUP($U287,Fiber_Req!$A$2:$H$2,4))</f>
        <v/>
      </c>
      <c r="K287" s="455"/>
      <c r="L287" s="147" t="str">
        <f t="shared" si="14"/>
        <v/>
      </c>
      <c r="M287" s="148" t="str">
        <f>IF($D287="","",VLOOKUP($U287,Fiber_Req!$A$2:$H$2,5))</f>
        <v/>
      </c>
      <c r="N287" s="149"/>
      <c r="O287" s="150"/>
      <c r="P287" s="151"/>
      <c r="Q287" s="453"/>
      <c r="R287" s="453"/>
      <c r="S287" s="453"/>
      <c r="T287" s="151"/>
      <c r="U287" s="126" t="e">
        <f>VLOOKUP($D287,RF_Req!$K$2:$L$2,2)</f>
        <v>#N/A</v>
      </c>
      <c r="Y287" s="218"/>
      <c r="Z287" s="218"/>
      <c r="AA287" s="218"/>
      <c r="AB287" s="218"/>
      <c r="AC287" s="218"/>
    </row>
    <row r="288" spans="1:29" x14ac:dyDescent="0.25">
      <c r="A288" s="125"/>
      <c r="B288" s="453"/>
      <c r="C288" s="453"/>
      <c r="D288" s="454"/>
      <c r="E288" s="455"/>
      <c r="F288" s="147" t="str">
        <f t="shared" si="12"/>
        <v/>
      </c>
      <c r="G288" s="148" t="str">
        <f>IF($D288="","",VLOOKUP($U288,Fiber_Req!$A$2:$H$2,3))</f>
        <v/>
      </c>
      <c r="H288" s="455"/>
      <c r="I288" s="147" t="str">
        <f t="shared" si="13"/>
        <v/>
      </c>
      <c r="J288" s="148" t="str">
        <f>IF($D288="","",VLOOKUP($U288,Fiber_Req!$A$2:$H$2,4))</f>
        <v/>
      </c>
      <c r="K288" s="455"/>
      <c r="L288" s="147" t="str">
        <f t="shared" si="14"/>
        <v/>
      </c>
      <c r="M288" s="148" t="str">
        <f>IF($D288="","",VLOOKUP($U288,Fiber_Req!$A$2:$H$2,5))</f>
        <v/>
      </c>
      <c r="N288" s="149"/>
      <c r="O288" s="150"/>
      <c r="P288" s="151"/>
      <c r="Q288" s="453"/>
      <c r="R288" s="453"/>
      <c r="S288" s="453"/>
      <c r="T288" s="151"/>
      <c r="U288" s="126" t="e">
        <f>VLOOKUP($D288,RF_Req!$K$2:$L$2,2)</f>
        <v>#N/A</v>
      </c>
      <c r="Y288" s="218"/>
      <c r="Z288" s="218"/>
      <c r="AA288" s="218"/>
      <c r="AB288" s="218"/>
      <c r="AC288" s="218"/>
    </row>
    <row r="289" spans="1:29" x14ac:dyDescent="0.25">
      <c r="A289" s="125"/>
      <c r="B289" s="453"/>
      <c r="C289" s="453"/>
      <c r="D289" s="454"/>
      <c r="E289" s="455"/>
      <c r="F289" s="147" t="str">
        <f t="shared" si="12"/>
        <v/>
      </c>
      <c r="G289" s="148" t="str">
        <f>IF($D289="","",VLOOKUP($U289,Fiber_Req!$A$2:$H$2,3))</f>
        <v/>
      </c>
      <c r="H289" s="455"/>
      <c r="I289" s="147" t="str">
        <f t="shared" si="13"/>
        <v/>
      </c>
      <c r="J289" s="148" t="str">
        <f>IF($D289="","",VLOOKUP($U289,Fiber_Req!$A$2:$H$2,4))</f>
        <v/>
      </c>
      <c r="K289" s="455"/>
      <c r="L289" s="147" t="str">
        <f t="shared" si="14"/>
        <v/>
      </c>
      <c r="M289" s="148" t="str">
        <f>IF($D289="","",VLOOKUP($U289,Fiber_Req!$A$2:$H$2,5))</f>
        <v/>
      </c>
      <c r="N289" s="149"/>
      <c r="O289" s="150"/>
      <c r="P289" s="151"/>
      <c r="Q289" s="453"/>
      <c r="R289" s="453"/>
      <c r="S289" s="453"/>
      <c r="T289" s="151"/>
      <c r="U289" s="126" t="e">
        <f>VLOOKUP($D289,RF_Req!$K$2:$L$2,2)</f>
        <v>#N/A</v>
      </c>
      <c r="Y289" s="218"/>
      <c r="Z289" s="218"/>
      <c r="AA289" s="218"/>
      <c r="AB289" s="218"/>
      <c r="AC289" s="218"/>
    </row>
    <row r="290" spans="1:29" x14ac:dyDescent="0.25">
      <c r="A290" s="125"/>
      <c r="B290" s="453"/>
      <c r="C290" s="453"/>
      <c r="D290" s="454"/>
      <c r="E290" s="455"/>
      <c r="F290" s="147" t="str">
        <f t="shared" si="12"/>
        <v/>
      </c>
      <c r="G290" s="148" t="str">
        <f>IF($D290="","",VLOOKUP($U290,Fiber_Req!$A$2:$H$2,3))</f>
        <v/>
      </c>
      <c r="H290" s="455"/>
      <c r="I290" s="147" t="str">
        <f t="shared" si="13"/>
        <v/>
      </c>
      <c r="J290" s="148" t="str">
        <f>IF($D290="","",VLOOKUP($U290,Fiber_Req!$A$2:$H$2,4))</f>
        <v/>
      </c>
      <c r="K290" s="455"/>
      <c r="L290" s="147" t="str">
        <f t="shared" si="14"/>
        <v/>
      </c>
      <c r="M290" s="148" t="str">
        <f>IF($D290="","",VLOOKUP($U290,Fiber_Req!$A$2:$H$2,5))</f>
        <v/>
      </c>
      <c r="N290" s="149"/>
      <c r="O290" s="150"/>
      <c r="P290" s="151"/>
      <c r="Q290" s="453"/>
      <c r="R290" s="453"/>
      <c r="S290" s="453"/>
      <c r="T290" s="151"/>
      <c r="U290" s="126" t="e">
        <f>VLOOKUP($D290,RF_Req!$K$2:$L$2,2)</f>
        <v>#N/A</v>
      </c>
      <c r="Y290" s="218"/>
      <c r="Z290" s="218"/>
      <c r="AA290" s="218"/>
      <c r="AB290" s="218"/>
      <c r="AC290" s="218"/>
    </row>
    <row r="291" spans="1:29" x14ac:dyDescent="0.25">
      <c r="A291" s="125"/>
      <c r="B291" s="453"/>
      <c r="C291" s="453"/>
      <c r="D291" s="454"/>
      <c r="E291" s="455"/>
      <c r="F291" s="147" t="str">
        <f t="shared" si="12"/>
        <v/>
      </c>
      <c r="G291" s="148" t="str">
        <f>IF($D291="","",VLOOKUP($U291,Fiber_Req!$A$2:$H$2,3))</f>
        <v/>
      </c>
      <c r="H291" s="455"/>
      <c r="I291" s="147" t="str">
        <f t="shared" si="13"/>
        <v/>
      </c>
      <c r="J291" s="148" t="str">
        <f>IF($D291="","",VLOOKUP($U291,Fiber_Req!$A$2:$H$2,4))</f>
        <v/>
      </c>
      <c r="K291" s="455"/>
      <c r="L291" s="147" t="str">
        <f t="shared" si="14"/>
        <v/>
      </c>
      <c r="M291" s="148" t="str">
        <f>IF($D291="","",VLOOKUP($U291,Fiber_Req!$A$2:$H$2,5))</f>
        <v/>
      </c>
      <c r="N291" s="149"/>
      <c r="O291" s="150"/>
      <c r="P291" s="151"/>
      <c r="Q291" s="453"/>
      <c r="R291" s="453"/>
      <c r="S291" s="453"/>
      <c r="T291" s="151"/>
      <c r="U291" s="126" t="e">
        <f>VLOOKUP($D291,RF_Req!$K$2:$L$2,2)</f>
        <v>#N/A</v>
      </c>
      <c r="Y291" s="218"/>
      <c r="Z291" s="218"/>
      <c r="AA291" s="218"/>
      <c r="AB291" s="218"/>
      <c r="AC291" s="218"/>
    </row>
    <row r="292" spans="1:29" x14ac:dyDescent="0.25">
      <c r="A292" s="125"/>
      <c r="B292" s="453"/>
      <c r="C292" s="453"/>
      <c r="D292" s="454"/>
      <c r="E292" s="455"/>
      <c r="F292" s="147" t="str">
        <f t="shared" si="12"/>
        <v/>
      </c>
      <c r="G292" s="148" t="str">
        <f>IF($D292="","",VLOOKUP($U292,Fiber_Req!$A$2:$H$2,3))</f>
        <v/>
      </c>
      <c r="H292" s="455"/>
      <c r="I292" s="147" t="str">
        <f t="shared" si="13"/>
        <v/>
      </c>
      <c r="J292" s="148" t="str">
        <f>IF($D292="","",VLOOKUP($U292,Fiber_Req!$A$2:$H$2,4))</f>
        <v/>
      </c>
      <c r="K292" s="455"/>
      <c r="L292" s="147" t="str">
        <f t="shared" si="14"/>
        <v/>
      </c>
      <c r="M292" s="148" t="str">
        <f>IF($D292="","",VLOOKUP($U292,Fiber_Req!$A$2:$H$2,5))</f>
        <v/>
      </c>
      <c r="N292" s="149"/>
      <c r="O292" s="150"/>
      <c r="P292" s="151"/>
      <c r="Q292" s="453"/>
      <c r="R292" s="453"/>
      <c r="S292" s="453"/>
      <c r="T292" s="151"/>
      <c r="U292" s="126" t="e">
        <f>VLOOKUP($D292,RF_Req!$K$2:$L$2,2)</f>
        <v>#N/A</v>
      </c>
      <c r="Y292" s="218"/>
      <c r="Z292" s="218"/>
      <c r="AA292" s="218"/>
      <c r="AB292" s="218"/>
      <c r="AC292" s="218"/>
    </row>
    <row r="293" spans="1:29" x14ac:dyDescent="0.25">
      <c r="A293" s="125"/>
      <c r="B293" s="453"/>
      <c r="C293" s="453"/>
      <c r="D293" s="454"/>
      <c r="E293" s="455"/>
      <c r="F293" s="147" t="str">
        <f t="shared" si="12"/>
        <v/>
      </c>
      <c r="G293" s="148" t="str">
        <f>IF($D293="","",VLOOKUP($U293,Fiber_Req!$A$2:$H$2,3))</f>
        <v/>
      </c>
      <c r="H293" s="455"/>
      <c r="I293" s="147" t="str">
        <f t="shared" si="13"/>
        <v/>
      </c>
      <c r="J293" s="148" t="str">
        <f>IF($D293="","",VLOOKUP($U293,Fiber_Req!$A$2:$H$2,4))</f>
        <v/>
      </c>
      <c r="K293" s="455"/>
      <c r="L293" s="147" t="str">
        <f t="shared" si="14"/>
        <v/>
      </c>
      <c r="M293" s="148" t="str">
        <f>IF($D293="","",VLOOKUP($U293,Fiber_Req!$A$2:$H$2,5))</f>
        <v/>
      </c>
      <c r="N293" s="149"/>
      <c r="O293" s="150"/>
      <c r="P293" s="151"/>
      <c r="Q293" s="453"/>
      <c r="R293" s="453"/>
      <c r="S293" s="453"/>
      <c r="T293" s="151"/>
      <c r="U293" s="126" t="e">
        <f>VLOOKUP($D293,RF_Req!$K$2:$L$2,2)</f>
        <v>#N/A</v>
      </c>
      <c r="Y293" s="218"/>
      <c r="Z293" s="218"/>
      <c r="AA293" s="218"/>
      <c r="AB293" s="218"/>
      <c r="AC293" s="218"/>
    </row>
    <row r="294" spans="1:29" x14ac:dyDescent="0.25">
      <c r="A294" s="125"/>
      <c r="B294" s="453"/>
      <c r="C294" s="453"/>
      <c r="D294" s="454"/>
      <c r="E294" s="455"/>
      <c r="F294" s="147" t="str">
        <f t="shared" si="12"/>
        <v/>
      </c>
      <c r="G294" s="148" t="str">
        <f>IF($D294="","",VLOOKUP($U294,Fiber_Req!$A$2:$H$2,3))</f>
        <v/>
      </c>
      <c r="H294" s="455"/>
      <c r="I294" s="147" t="str">
        <f t="shared" si="13"/>
        <v/>
      </c>
      <c r="J294" s="148" t="str">
        <f>IF($D294="","",VLOOKUP($U294,Fiber_Req!$A$2:$H$2,4))</f>
        <v/>
      </c>
      <c r="K294" s="455"/>
      <c r="L294" s="147" t="str">
        <f t="shared" si="14"/>
        <v/>
      </c>
      <c r="M294" s="148" t="str">
        <f>IF($D294="","",VLOOKUP($U294,Fiber_Req!$A$2:$H$2,5))</f>
        <v/>
      </c>
      <c r="N294" s="149"/>
      <c r="O294" s="150"/>
      <c r="P294" s="151"/>
      <c r="Q294" s="453"/>
      <c r="R294" s="453"/>
      <c r="S294" s="453"/>
      <c r="T294" s="151"/>
      <c r="U294" s="126" t="e">
        <f>VLOOKUP($D294,RF_Req!$K$2:$L$2,2)</f>
        <v>#N/A</v>
      </c>
      <c r="Y294" s="218"/>
      <c r="Z294" s="218"/>
      <c r="AA294" s="218"/>
      <c r="AB294" s="218"/>
      <c r="AC294" s="218"/>
    </row>
    <row r="295" spans="1:29" x14ac:dyDescent="0.25">
      <c r="A295" s="125"/>
      <c r="B295" s="453"/>
      <c r="C295" s="453"/>
      <c r="D295" s="454"/>
      <c r="E295" s="455"/>
      <c r="F295" s="147" t="str">
        <f t="shared" si="12"/>
        <v/>
      </c>
      <c r="G295" s="148" t="str">
        <f>IF($D295="","",VLOOKUP($U295,Fiber_Req!$A$2:$H$2,3))</f>
        <v/>
      </c>
      <c r="H295" s="455"/>
      <c r="I295" s="147" t="str">
        <f t="shared" si="13"/>
        <v/>
      </c>
      <c r="J295" s="148" t="str">
        <f>IF($D295="","",VLOOKUP($U295,Fiber_Req!$A$2:$H$2,4))</f>
        <v/>
      </c>
      <c r="K295" s="455"/>
      <c r="L295" s="147" t="str">
        <f t="shared" si="14"/>
        <v/>
      </c>
      <c r="M295" s="148" t="str">
        <f>IF($D295="","",VLOOKUP($U295,Fiber_Req!$A$2:$H$2,5))</f>
        <v/>
      </c>
      <c r="N295" s="149"/>
      <c r="O295" s="150"/>
      <c r="P295" s="151"/>
      <c r="Q295" s="453"/>
      <c r="R295" s="453"/>
      <c r="S295" s="453"/>
      <c r="T295" s="151"/>
      <c r="U295" s="126" t="e">
        <f>VLOOKUP($D295,RF_Req!$K$2:$L$2,2)</f>
        <v>#N/A</v>
      </c>
      <c r="Y295" s="218"/>
      <c r="Z295" s="218"/>
      <c r="AA295" s="218"/>
      <c r="AB295" s="218"/>
      <c r="AC295" s="218"/>
    </row>
    <row r="296" spans="1:29" x14ac:dyDescent="0.25">
      <c r="A296" s="125"/>
      <c r="B296" s="453"/>
      <c r="C296" s="453"/>
      <c r="D296" s="454"/>
      <c r="E296" s="455"/>
      <c r="F296" s="147" t="str">
        <f t="shared" si="12"/>
        <v/>
      </c>
      <c r="G296" s="148" t="str">
        <f>IF($D296="","",VLOOKUP($U296,Fiber_Req!$A$2:$H$2,3))</f>
        <v/>
      </c>
      <c r="H296" s="455"/>
      <c r="I296" s="147" t="str">
        <f t="shared" si="13"/>
        <v/>
      </c>
      <c r="J296" s="148" t="str">
        <f>IF($D296="","",VLOOKUP($U296,Fiber_Req!$A$2:$H$2,4))</f>
        <v/>
      </c>
      <c r="K296" s="455"/>
      <c r="L296" s="147" t="str">
        <f t="shared" si="14"/>
        <v/>
      </c>
      <c r="M296" s="148" t="str">
        <f>IF($D296="","",VLOOKUP($U296,Fiber_Req!$A$2:$H$2,5))</f>
        <v/>
      </c>
      <c r="N296" s="149"/>
      <c r="O296" s="150"/>
      <c r="P296" s="151"/>
      <c r="Q296" s="453"/>
      <c r="R296" s="453"/>
      <c r="S296" s="453"/>
      <c r="T296" s="151"/>
      <c r="U296" s="126" t="e">
        <f>VLOOKUP($D296,RF_Req!$K$2:$L$2,2)</f>
        <v>#N/A</v>
      </c>
      <c r="Y296" s="218"/>
      <c r="Z296" s="218"/>
      <c r="AA296" s="218"/>
      <c r="AB296" s="218"/>
      <c r="AC296" s="218"/>
    </row>
    <row r="297" spans="1:29" x14ac:dyDescent="0.25">
      <c r="A297" s="125"/>
      <c r="B297" s="453"/>
      <c r="C297" s="453"/>
      <c r="D297" s="454"/>
      <c r="E297" s="455"/>
      <c r="F297" s="147" t="str">
        <f t="shared" si="12"/>
        <v/>
      </c>
      <c r="G297" s="148" t="str">
        <f>IF($D297="","",VLOOKUP($U297,Fiber_Req!$A$2:$H$2,3))</f>
        <v/>
      </c>
      <c r="H297" s="455"/>
      <c r="I297" s="147" t="str">
        <f t="shared" si="13"/>
        <v/>
      </c>
      <c r="J297" s="148" t="str">
        <f>IF($D297="","",VLOOKUP($U297,Fiber_Req!$A$2:$H$2,4))</f>
        <v/>
      </c>
      <c r="K297" s="455"/>
      <c r="L297" s="147" t="str">
        <f t="shared" si="14"/>
        <v/>
      </c>
      <c r="M297" s="148" t="str">
        <f>IF($D297="","",VLOOKUP($U297,Fiber_Req!$A$2:$H$2,5))</f>
        <v/>
      </c>
      <c r="N297" s="149"/>
      <c r="O297" s="150"/>
      <c r="P297" s="151"/>
      <c r="Q297" s="453"/>
      <c r="R297" s="453"/>
      <c r="S297" s="453"/>
      <c r="T297" s="151"/>
      <c r="U297" s="126" t="e">
        <f>VLOOKUP($D297,RF_Req!$K$2:$L$2,2)</f>
        <v>#N/A</v>
      </c>
      <c r="Y297" s="218"/>
      <c r="Z297" s="218"/>
      <c r="AA297" s="218"/>
      <c r="AB297" s="218"/>
      <c r="AC297" s="218"/>
    </row>
    <row r="298" spans="1:29" x14ac:dyDescent="0.25">
      <c r="A298" s="125"/>
      <c r="B298" s="453"/>
      <c r="C298" s="453"/>
      <c r="D298" s="454"/>
      <c r="E298" s="455"/>
      <c r="F298" s="147" t="str">
        <f t="shared" si="12"/>
        <v/>
      </c>
      <c r="G298" s="148" t="str">
        <f>IF($D298="","",VLOOKUP($U298,Fiber_Req!$A$2:$H$2,3))</f>
        <v/>
      </c>
      <c r="H298" s="455"/>
      <c r="I298" s="147" t="str">
        <f t="shared" si="13"/>
        <v/>
      </c>
      <c r="J298" s="148" t="str">
        <f>IF($D298="","",VLOOKUP($U298,Fiber_Req!$A$2:$H$2,4))</f>
        <v/>
      </c>
      <c r="K298" s="455"/>
      <c r="L298" s="147" t="str">
        <f t="shared" si="14"/>
        <v/>
      </c>
      <c r="M298" s="148" t="str">
        <f>IF($D298="","",VLOOKUP($U298,Fiber_Req!$A$2:$H$2,5))</f>
        <v/>
      </c>
      <c r="N298" s="149"/>
      <c r="O298" s="150"/>
      <c r="P298" s="151"/>
      <c r="Q298" s="453"/>
      <c r="R298" s="453"/>
      <c r="S298" s="453"/>
      <c r="T298" s="151"/>
      <c r="U298" s="126" t="e">
        <f>VLOOKUP($D298,RF_Req!$K$2:$L$2,2)</f>
        <v>#N/A</v>
      </c>
      <c r="Y298" s="218"/>
      <c r="Z298" s="218"/>
      <c r="AA298" s="218"/>
      <c r="AB298" s="218"/>
      <c r="AC298" s="218"/>
    </row>
    <row r="299" spans="1:29" x14ac:dyDescent="0.25">
      <c r="A299" s="125"/>
      <c r="B299" s="453"/>
      <c r="C299" s="453"/>
      <c r="D299" s="454"/>
      <c r="E299" s="455"/>
      <c r="F299" s="147" t="str">
        <f t="shared" si="12"/>
        <v/>
      </c>
      <c r="G299" s="148" t="str">
        <f>IF($D299="","",VLOOKUP($U299,Fiber_Req!$A$2:$H$2,3))</f>
        <v/>
      </c>
      <c r="H299" s="455"/>
      <c r="I299" s="147" t="str">
        <f t="shared" si="13"/>
        <v/>
      </c>
      <c r="J299" s="148" t="str">
        <f>IF($D299="","",VLOOKUP($U299,Fiber_Req!$A$2:$H$2,4))</f>
        <v/>
      </c>
      <c r="K299" s="455"/>
      <c r="L299" s="147" t="str">
        <f t="shared" si="14"/>
        <v/>
      </c>
      <c r="M299" s="148" t="str">
        <f>IF($D299="","",VLOOKUP($U299,Fiber_Req!$A$2:$H$2,5))</f>
        <v/>
      </c>
      <c r="N299" s="149"/>
      <c r="O299" s="150"/>
      <c r="P299" s="151"/>
      <c r="Q299" s="453"/>
      <c r="R299" s="453"/>
      <c r="S299" s="453"/>
      <c r="T299" s="151"/>
      <c r="U299" s="126" t="e">
        <f>VLOOKUP($D299,RF_Req!$K$2:$L$2,2)</f>
        <v>#N/A</v>
      </c>
      <c r="Y299" s="218"/>
      <c r="Z299" s="218"/>
      <c r="AA299" s="218"/>
      <c r="AB299" s="218"/>
      <c r="AC299" s="218"/>
    </row>
    <row r="300" spans="1:29" x14ac:dyDescent="0.25">
      <c r="A300" s="125"/>
      <c r="B300" s="453"/>
      <c r="C300" s="453"/>
      <c r="D300" s="454"/>
      <c r="E300" s="455"/>
      <c r="F300" s="147" t="str">
        <f t="shared" si="12"/>
        <v/>
      </c>
      <c r="G300" s="148" t="str">
        <f>IF($D300="","",VLOOKUP($U300,Fiber_Req!$A$2:$H$2,3))</f>
        <v/>
      </c>
      <c r="H300" s="455"/>
      <c r="I300" s="147" t="str">
        <f t="shared" si="13"/>
        <v/>
      </c>
      <c r="J300" s="148" t="str">
        <f>IF($D300="","",VLOOKUP($U300,Fiber_Req!$A$2:$H$2,4))</f>
        <v/>
      </c>
      <c r="K300" s="455"/>
      <c r="L300" s="147" t="str">
        <f t="shared" si="14"/>
        <v/>
      </c>
      <c r="M300" s="148" t="str">
        <f>IF($D300="","",VLOOKUP($U300,Fiber_Req!$A$2:$H$2,5))</f>
        <v/>
      </c>
      <c r="N300" s="149"/>
      <c r="O300" s="150"/>
      <c r="P300" s="151"/>
      <c r="Q300" s="453"/>
      <c r="R300" s="453"/>
      <c r="S300" s="453"/>
      <c r="T300" s="151"/>
      <c r="U300" s="126" t="e">
        <f>VLOOKUP($D300,RF_Req!$K$2:$L$2,2)</f>
        <v>#N/A</v>
      </c>
      <c r="Y300" s="218"/>
      <c r="Z300" s="218"/>
      <c r="AA300" s="218"/>
      <c r="AB300" s="218"/>
      <c r="AC300" s="218"/>
    </row>
    <row r="301" spans="1:29" x14ac:dyDescent="0.25">
      <c r="A301" s="125"/>
      <c r="B301" s="453"/>
      <c r="C301" s="453"/>
      <c r="D301" s="454"/>
      <c r="E301" s="455"/>
      <c r="F301" s="147" t="str">
        <f t="shared" si="12"/>
        <v/>
      </c>
      <c r="G301" s="148" t="str">
        <f>IF($D301="","",VLOOKUP($U301,Fiber_Req!$A$2:$H$2,3))</f>
        <v/>
      </c>
      <c r="H301" s="455"/>
      <c r="I301" s="147" t="str">
        <f t="shared" si="13"/>
        <v/>
      </c>
      <c r="J301" s="148" t="str">
        <f>IF($D301="","",VLOOKUP($U301,Fiber_Req!$A$2:$H$2,4))</f>
        <v/>
      </c>
      <c r="K301" s="455"/>
      <c r="L301" s="147" t="str">
        <f t="shared" si="14"/>
        <v/>
      </c>
      <c r="M301" s="148" t="str">
        <f>IF($D301="","",VLOOKUP($U301,Fiber_Req!$A$2:$H$2,5))</f>
        <v/>
      </c>
      <c r="N301" s="149"/>
      <c r="O301" s="150"/>
      <c r="P301" s="151"/>
      <c r="Q301" s="453"/>
      <c r="R301" s="453"/>
      <c r="S301" s="453"/>
      <c r="T301" s="151"/>
      <c r="U301" s="126" t="e">
        <f>VLOOKUP($D301,RF_Req!$K$2:$L$2,2)</f>
        <v>#N/A</v>
      </c>
      <c r="Y301" s="218"/>
      <c r="Z301" s="218"/>
      <c r="AA301" s="218"/>
      <c r="AB301" s="218"/>
      <c r="AC301" s="218"/>
    </row>
    <row r="302" spans="1:29" x14ac:dyDescent="0.25">
      <c r="A302" s="125"/>
      <c r="B302" s="453"/>
      <c r="C302" s="453"/>
      <c r="D302" s="454"/>
      <c r="E302" s="455"/>
      <c r="F302" s="147" t="str">
        <f t="shared" si="12"/>
        <v/>
      </c>
      <c r="G302" s="148" t="str">
        <f>IF($D302="","",VLOOKUP($U302,Fiber_Req!$A$2:$H$2,3))</f>
        <v/>
      </c>
      <c r="H302" s="455"/>
      <c r="I302" s="147" t="str">
        <f t="shared" si="13"/>
        <v/>
      </c>
      <c r="J302" s="148" t="str">
        <f>IF($D302="","",VLOOKUP($U302,Fiber_Req!$A$2:$H$2,4))</f>
        <v/>
      </c>
      <c r="K302" s="455"/>
      <c r="L302" s="147" t="str">
        <f t="shared" si="14"/>
        <v/>
      </c>
      <c r="M302" s="148" t="str">
        <f>IF($D302="","",VLOOKUP($U302,Fiber_Req!$A$2:$H$2,5))</f>
        <v/>
      </c>
      <c r="N302" s="149"/>
      <c r="O302" s="150"/>
      <c r="P302" s="151"/>
      <c r="Q302" s="453"/>
      <c r="R302" s="453"/>
      <c r="S302" s="453"/>
      <c r="T302" s="151"/>
      <c r="U302" s="126" t="e">
        <f>VLOOKUP($D302,RF_Req!$K$2:$L$2,2)</f>
        <v>#N/A</v>
      </c>
      <c r="Y302" s="218"/>
      <c r="Z302" s="218"/>
      <c r="AA302" s="218"/>
      <c r="AB302" s="218"/>
      <c r="AC302" s="218"/>
    </row>
    <row r="303" spans="1:29" x14ac:dyDescent="0.25">
      <c r="A303" s="125"/>
      <c r="B303" s="453"/>
      <c r="C303" s="453"/>
      <c r="D303" s="454"/>
      <c r="E303" s="455"/>
      <c r="F303" s="147" t="str">
        <f t="shared" si="12"/>
        <v/>
      </c>
      <c r="G303" s="148" t="str">
        <f>IF($D303="","",VLOOKUP($U303,Fiber_Req!$A$2:$H$2,3))</f>
        <v/>
      </c>
      <c r="H303" s="455"/>
      <c r="I303" s="147" t="str">
        <f t="shared" si="13"/>
        <v/>
      </c>
      <c r="J303" s="148" t="str">
        <f>IF($D303="","",VLOOKUP($U303,Fiber_Req!$A$2:$H$2,4))</f>
        <v/>
      </c>
      <c r="K303" s="455"/>
      <c r="L303" s="147" t="str">
        <f t="shared" si="14"/>
        <v/>
      </c>
      <c r="M303" s="148" t="str">
        <f>IF($D303="","",VLOOKUP($U303,Fiber_Req!$A$2:$H$2,5))</f>
        <v/>
      </c>
      <c r="N303" s="149"/>
      <c r="O303" s="150"/>
      <c r="P303" s="151"/>
      <c r="Q303" s="453"/>
      <c r="R303" s="453"/>
      <c r="S303" s="453"/>
      <c r="T303" s="151"/>
      <c r="U303" s="126" t="e">
        <f>VLOOKUP($D303,RF_Req!$K$2:$L$2,2)</f>
        <v>#N/A</v>
      </c>
      <c r="Y303" s="218"/>
      <c r="Z303" s="218"/>
      <c r="AA303" s="218"/>
      <c r="AB303" s="218"/>
      <c r="AC303" s="218"/>
    </row>
    <row r="304" spans="1:29" x14ac:dyDescent="0.25">
      <c r="A304" s="125"/>
      <c r="B304" s="453"/>
      <c r="C304" s="453"/>
      <c r="D304" s="454"/>
      <c r="E304" s="455"/>
      <c r="F304" s="147" t="str">
        <f t="shared" si="12"/>
        <v/>
      </c>
      <c r="G304" s="148" t="str">
        <f>IF($D304="","",VLOOKUP($U304,Fiber_Req!$A$2:$H$2,3))</f>
        <v/>
      </c>
      <c r="H304" s="455"/>
      <c r="I304" s="147" t="str">
        <f t="shared" si="13"/>
        <v/>
      </c>
      <c r="J304" s="148" t="str">
        <f>IF($D304="","",VLOOKUP($U304,Fiber_Req!$A$2:$H$2,4))</f>
        <v/>
      </c>
      <c r="K304" s="455"/>
      <c r="L304" s="147" t="str">
        <f t="shared" si="14"/>
        <v/>
      </c>
      <c r="M304" s="148" t="str">
        <f>IF($D304="","",VLOOKUP($U304,Fiber_Req!$A$2:$H$2,5))</f>
        <v/>
      </c>
      <c r="N304" s="149"/>
      <c r="O304" s="150"/>
      <c r="P304" s="151"/>
      <c r="Q304" s="453"/>
      <c r="R304" s="453"/>
      <c r="S304" s="453"/>
      <c r="T304" s="151"/>
      <c r="U304" s="126" t="e">
        <f>VLOOKUP($D304,RF_Req!$K$2:$L$2,2)</f>
        <v>#N/A</v>
      </c>
      <c r="Y304" s="218"/>
      <c r="Z304" s="218"/>
      <c r="AA304" s="218"/>
      <c r="AB304" s="218"/>
      <c r="AC304" s="218"/>
    </row>
    <row r="305" spans="1:29" x14ac:dyDescent="0.25">
      <c r="A305" s="125"/>
      <c r="B305" s="453"/>
      <c r="C305" s="453"/>
      <c r="D305" s="454"/>
      <c r="E305" s="455"/>
      <c r="F305" s="147" t="str">
        <f t="shared" si="12"/>
        <v/>
      </c>
      <c r="G305" s="148" t="str">
        <f>IF($D305="","",VLOOKUP($U305,Fiber_Req!$A$2:$H$2,3))</f>
        <v/>
      </c>
      <c r="H305" s="455"/>
      <c r="I305" s="147" t="str">
        <f t="shared" si="13"/>
        <v/>
      </c>
      <c r="J305" s="148" t="str">
        <f>IF($D305="","",VLOOKUP($U305,Fiber_Req!$A$2:$H$2,4))</f>
        <v/>
      </c>
      <c r="K305" s="455"/>
      <c r="L305" s="147" t="str">
        <f t="shared" si="14"/>
        <v/>
      </c>
      <c r="M305" s="148" t="str">
        <f>IF($D305="","",VLOOKUP($U305,Fiber_Req!$A$2:$H$2,5))</f>
        <v/>
      </c>
      <c r="N305" s="149"/>
      <c r="O305" s="150"/>
      <c r="P305" s="151"/>
      <c r="Q305" s="453"/>
      <c r="R305" s="453"/>
      <c r="S305" s="453"/>
      <c r="T305" s="151"/>
      <c r="U305" s="126" t="e">
        <f>VLOOKUP($D305,RF_Req!$K$2:$L$2,2)</f>
        <v>#N/A</v>
      </c>
      <c r="Y305" s="218"/>
      <c r="Z305" s="218"/>
      <c r="AA305" s="218"/>
      <c r="AB305" s="218"/>
      <c r="AC305" s="218"/>
    </row>
    <row r="306" spans="1:29" x14ac:dyDescent="0.25">
      <c r="A306" s="125"/>
      <c r="B306" s="453"/>
      <c r="C306" s="453"/>
      <c r="D306" s="454"/>
      <c r="E306" s="455"/>
      <c r="F306" s="147" t="str">
        <f t="shared" si="12"/>
        <v/>
      </c>
      <c r="G306" s="148" t="str">
        <f>IF($D306="","",VLOOKUP($U306,Fiber_Req!$A$2:$H$2,3))</f>
        <v/>
      </c>
      <c r="H306" s="455"/>
      <c r="I306" s="147" t="str">
        <f t="shared" si="13"/>
        <v/>
      </c>
      <c r="J306" s="148" t="str">
        <f>IF($D306="","",VLOOKUP($U306,Fiber_Req!$A$2:$H$2,4))</f>
        <v/>
      </c>
      <c r="K306" s="455"/>
      <c r="L306" s="147" t="str">
        <f t="shared" si="14"/>
        <v/>
      </c>
      <c r="M306" s="148" t="str">
        <f>IF($D306="","",VLOOKUP($U306,Fiber_Req!$A$2:$H$2,5))</f>
        <v/>
      </c>
      <c r="N306" s="149"/>
      <c r="O306" s="150"/>
      <c r="P306" s="151"/>
      <c r="Q306" s="453"/>
      <c r="R306" s="453"/>
      <c r="S306" s="453"/>
      <c r="T306" s="151"/>
      <c r="U306" s="126" t="e">
        <f>VLOOKUP($D306,RF_Req!$K$2:$L$2,2)</f>
        <v>#N/A</v>
      </c>
      <c r="Y306" s="218"/>
      <c r="Z306" s="218"/>
      <c r="AA306" s="218"/>
      <c r="AB306" s="218"/>
      <c r="AC306" s="218"/>
    </row>
    <row r="307" spans="1:29" x14ac:dyDescent="0.25">
      <c r="A307" s="125"/>
      <c r="B307" s="453"/>
      <c r="C307" s="453"/>
      <c r="D307" s="454"/>
      <c r="E307" s="455"/>
      <c r="F307" s="147" t="str">
        <f t="shared" si="12"/>
        <v/>
      </c>
      <c r="G307" s="148" t="str">
        <f>IF($D307="","",VLOOKUP($U307,Fiber_Req!$A$2:$H$2,3))</f>
        <v/>
      </c>
      <c r="H307" s="455"/>
      <c r="I307" s="147" t="str">
        <f t="shared" si="13"/>
        <v/>
      </c>
      <c r="J307" s="148" t="str">
        <f>IF($D307="","",VLOOKUP($U307,Fiber_Req!$A$2:$H$2,4))</f>
        <v/>
      </c>
      <c r="K307" s="455"/>
      <c r="L307" s="147" t="str">
        <f t="shared" si="14"/>
        <v/>
      </c>
      <c r="M307" s="148" t="str">
        <f>IF($D307="","",VLOOKUP($U307,Fiber_Req!$A$2:$H$2,5))</f>
        <v/>
      </c>
      <c r="N307" s="149"/>
      <c r="O307" s="150"/>
      <c r="P307" s="151"/>
      <c r="Q307" s="453"/>
      <c r="R307" s="453"/>
      <c r="S307" s="453"/>
      <c r="T307" s="151"/>
      <c r="U307" s="126" t="e">
        <f>VLOOKUP($D307,RF_Req!$K$2:$L$2,2)</f>
        <v>#N/A</v>
      </c>
      <c r="Y307" s="218"/>
      <c r="Z307" s="218"/>
      <c r="AA307" s="218"/>
      <c r="AB307" s="218"/>
      <c r="AC307" s="218"/>
    </row>
    <row r="308" spans="1:29" x14ac:dyDescent="0.25">
      <c r="A308" s="125"/>
      <c r="B308" s="453"/>
      <c r="C308" s="453"/>
      <c r="D308" s="454"/>
      <c r="E308" s="455"/>
      <c r="F308" s="147" t="str">
        <f t="shared" si="12"/>
        <v/>
      </c>
      <c r="G308" s="148" t="str">
        <f>IF($D308="","",VLOOKUP($U308,Fiber_Req!$A$2:$H$2,3))</f>
        <v/>
      </c>
      <c r="H308" s="455"/>
      <c r="I308" s="147" t="str">
        <f t="shared" si="13"/>
        <v/>
      </c>
      <c r="J308" s="148" t="str">
        <f>IF($D308="","",VLOOKUP($U308,Fiber_Req!$A$2:$H$2,4))</f>
        <v/>
      </c>
      <c r="K308" s="455"/>
      <c r="L308" s="147" t="str">
        <f t="shared" si="14"/>
        <v/>
      </c>
      <c r="M308" s="148" t="str">
        <f>IF($D308="","",VLOOKUP($U308,Fiber_Req!$A$2:$H$2,5))</f>
        <v/>
      </c>
      <c r="N308" s="149"/>
      <c r="O308" s="150"/>
      <c r="P308" s="151"/>
      <c r="Q308" s="453"/>
      <c r="R308" s="453"/>
      <c r="S308" s="453"/>
      <c r="T308" s="151"/>
      <c r="U308" s="126" t="e">
        <f>VLOOKUP($D308,RF_Req!$K$2:$L$2,2)</f>
        <v>#N/A</v>
      </c>
      <c r="Y308" s="218"/>
      <c r="Z308" s="218"/>
      <c r="AA308" s="218"/>
      <c r="AB308" s="218"/>
      <c r="AC308" s="218"/>
    </row>
    <row r="309" spans="1:29" x14ac:dyDescent="0.25">
      <c r="A309" s="125"/>
      <c r="B309" s="453"/>
      <c r="C309" s="453"/>
      <c r="D309" s="454"/>
      <c r="E309" s="455"/>
      <c r="F309" s="147" t="str">
        <f t="shared" si="12"/>
        <v/>
      </c>
      <c r="G309" s="148" t="str">
        <f>IF($D309="","",VLOOKUP($U309,Fiber_Req!$A$2:$H$2,3))</f>
        <v/>
      </c>
      <c r="H309" s="455"/>
      <c r="I309" s="147" t="str">
        <f t="shared" si="13"/>
        <v/>
      </c>
      <c r="J309" s="148" t="str">
        <f>IF($D309="","",VLOOKUP($U309,Fiber_Req!$A$2:$H$2,4))</f>
        <v/>
      </c>
      <c r="K309" s="455"/>
      <c r="L309" s="147" t="str">
        <f t="shared" si="14"/>
        <v/>
      </c>
      <c r="M309" s="148" t="str">
        <f>IF($D309="","",VLOOKUP($U309,Fiber_Req!$A$2:$H$2,5))</f>
        <v/>
      </c>
      <c r="N309" s="149"/>
      <c r="O309" s="150"/>
      <c r="P309" s="151"/>
      <c r="Q309" s="453"/>
      <c r="R309" s="453"/>
      <c r="S309" s="453"/>
      <c r="T309" s="151"/>
      <c r="U309" s="126" t="e">
        <f>VLOOKUP($D309,RF_Req!$K$2:$L$2,2)</f>
        <v>#N/A</v>
      </c>
      <c r="Y309" s="218"/>
      <c r="Z309" s="218"/>
      <c r="AA309" s="218"/>
      <c r="AB309" s="218"/>
      <c r="AC309" s="218"/>
    </row>
    <row r="310" spans="1:29" x14ac:dyDescent="0.25">
      <c r="A310" s="125"/>
      <c r="B310" s="453"/>
      <c r="C310" s="453"/>
      <c r="D310" s="454"/>
      <c r="E310" s="455"/>
      <c r="F310" s="147" t="str">
        <f t="shared" si="12"/>
        <v/>
      </c>
      <c r="G310" s="148" t="str">
        <f>IF($D310="","",VLOOKUP($U310,Fiber_Req!$A$2:$H$2,3))</f>
        <v/>
      </c>
      <c r="H310" s="455"/>
      <c r="I310" s="147" t="str">
        <f t="shared" si="13"/>
        <v/>
      </c>
      <c r="J310" s="148" t="str">
        <f>IF($D310="","",VLOOKUP($U310,Fiber_Req!$A$2:$H$2,4))</f>
        <v/>
      </c>
      <c r="K310" s="455"/>
      <c r="L310" s="147" t="str">
        <f t="shared" si="14"/>
        <v/>
      </c>
      <c r="M310" s="148" t="str">
        <f>IF($D310="","",VLOOKUP($U310,Fiber_Req!$A$2:$H$2,5))</f>
        <v/>
      </c>
      <c r="N310" s="149"/>
      <c r="O310" s="150"/>
      <c r="P310" s="151"/>
      <c r="Q310" s="453"/>
      <c r="R310" s="453"/>
      <c r="S310" s="453"/>
      <c r="T310" s="151"/>
      <c r="U310" s="126" t="e">
        <f>VLOOKUP($D310,RF_Req!$K$2:$L$2,2)</f>
        <v>#N/A</v>
      </c>
      <c r="Y310" s="218"/>
      <c r="Z310" s="218"/>
      <c r="AA310" s="218"/>
      <c r="AB310" s="218"/>
      <c r="AC310" s="218"/>
    </row>
    <row r="311" spans="1:29" x14ac:dyDescent="0.25">
      <c r="A311" s="125"/>
      <c r="B311" s="453"/>
      <c r="C311" s="453"/>
      <c r="D311" s="454"/>
      <c r="E311" s="455"/>
      <c r="F311" s="147" t="str">
        <f t="shared" si="12"/>
        <v/>
      </c>
      <c r="G311" s="148" t="str">
        <f>IF($D311="","",VLOOKUP($U311,Fiber_Req!$A$2:$H$2,3))</f>
        <v/>
      </c>
      <c r="H311" s="455"/>
      <c r="I311" s="147" t="str">
        <f t="shared" si="13"/>
        <v/>
      </c>
      <c r="J311" s="148" t="str">
        <f>IF($D311="","",VLOOKUP($U311,Fiber_Req!$A$2:$H$2,4))</f>
        <v/>
      </c>
      <c r="K311" s="455"/>
      <c r="L311" s="147" t="str">
        <f t="shared" si="14"/>
        <v/>
      </c>
      <c r="M311" s="148" t="str">
        <f>IF($D311="","",VLOOKUP($U311,Fiber_Req!$A$2:$H$2,5))</f>
        <v/>
      </c>
      <c r="N311" s="149"/>
      <c r="O311" s="150"/>
      <c r="P311" s="151"/>
      <c r="Q311" s="453"/>
      <c r="R311" s="453"/>
      <c r="S311" s="453"/>
      <c r="T311" s="151"/>
      <c r="U311" s="126" t="e">
        <f>VLOOKUP($D311,RF_Req!$K$2:$L$2,2)</f>
        <v>#N/A</v>
      </c>
      <c r="Y311" s="218"/>
      <c r="Z311" s="218"/>
      <c r="AA311" s="218"/>
      <c r="AB311" s="218"/>
      <c r="AC311" s="218"/>
    </row>
    <row r="312" spans="1:29" x14ac:dyDescent="0.25">
      <c r="A312" s="125"/>
      <c r="B312" s="453"/>
      <c r="C312" s="453"/>
      <c r="D312" s="454"/>
      <c r="E312" s="455"/>
      <c r="F312" s="147" t="str">
        <f t="shared" si="12"/>
        <v/>
      </c>
      <c r="G312" s="148" t="str">
        <f>IF($D312="","",VLOOKUP($U312,Fiber_Req!$A$2:$H$2,3))</f>
        <v/>
      </c>
      <c r="H312" s="455"/>
      <c r="I312" s="147" t="str">
        <f t="shared" si="13"/>
        <v/>
      </c>
      <c r="J312" s="148" t="str">
        <f>IF($D312="","",VLOOKUP($U312,Fiber_Req!$A$2:$H$2,4))</f>
        <v/>
      </c>
      <c r="K312" s="455"/>
      <c r="L312" s="147" t="str">
        <f t="shared" si="14"/>
        <v/>
      </c>
      <c r="M312" s="148" t="str">
        <f>IF($D312="","",VLOOKUP($U312,Fiber_Req!$A$2:$H$2,5))</f>
        <v/>
      </c>
      <c r="N312" s="149"/>
      <c r="O312" s="150"/>
      <c r="P312" s="151"/>
      <c r="Q312" s="453"/>
      <c r="R312" s="453"/>
      <c r="S312" s="453"/>
      <c r="T312" s="151"/>
      <c r="U312" s="126" t="e">
        <f>VLOOKUP($D312,RF_Req!$K$2:$L$2,2)</f>
        <v>#N/A</v>
      </c>
      <c r="Y312" s="218"/>
      <c r="Z312" s="218"/>
      <c r="AA312" s="218"/>
      <c r="AB312" s="218"/>
      <c r="AC312" s="218"/>
    </row>
    <row r="313" spans="1:29" x14ac:dyDescent="0.25">
      <c r="A313" s="125"/>
      <c r="B313" s="125"/>
      <c r="C313" s="125"/>
      <c r="D313" s="125"/>
      <c r="E313" s="125"/>
      <c r="F313" s="125"/>
      <c r="G313" s="125"/>
      <c r="H313" s="125"/>
      <c r="I313" s="125"/>
      <c r="J313" s="125"/>
      <c r="K313" s="125"/>
      <c r="L313" s="125"/>
      <c r="M313" s="125"/>
      <c r="N313" s="125"/>
      <c r="O313" s="125"/>
      <c r="P313" s="125"/>
      <c r="Q313" s="125"/>
      <c r="R313" s="125"/>
      <c r="S313" s="125"/>
      <c r="T313" s="125"/>
      <c r="Y313" s="218"/>
      <c r="Z313" s="218"/>
      <c r="AA313" s="218"/>
      <c r="AB313" s="218"/>
      <c r="AC313" s="218"/>
    </row>
    <row r="314" spans="1:29" x14ac:dyDescent="0.25">
      <c r="A314" s="125"/>
      <c r="B314" s="125"/>
      <c r="C314" s="125"/>
      <c r="D314" s="125"/>
      <c r="E314" s="125"/>
      <c r="F314" s="125"/>
      <c r="G314" s="125"/>
      <c r="H314" s="125"/>
      <c r="I314" s="125"/>
      <c r="J314" s="125"/>
      <c r="K314" s="125"/>
      <c r="L314" s="125"/>
      <c r="M314" s="125"/>
      <c r="N314" s="125"/>
      <c r="O314" s="125"/>
      <c r="P314" s="125"/>
      <c r="Q314" s="125"/>
      <c r="R314" s="125"/>
      <c r="S314" s="125"/>
      <c r="T314" s="125"/>
      <c r="Y314" s="218"/>
      <c r="Z314" s="218"/>
      <c r="AA314" s="218"/>
      <c r="AB314" s="218"/>
      <c r="AC314" s="218"/>
    </row>
    <row r="315" spans="1:29" x14ac:dyDescent="0.25">
      <c r="A315" s="125"/>
      <c r="B315" s="125"/>
      <c r="C315" s="125"/>
      <c r="D315" s="125"/>
      <c r="E315" s="125"/>
      <c r="F315" s="125"/>
      <c r="G315" s="125"/>
      <c r="H315" s="125"/>
      <c r="I315" s="125"/>
      <c r="J315" s="125"/>
      <c r="K315" s="125"/>
      <c r="L315" s="125"/>
      <c r="M315" s="125"/>
      <c r="N315" s="125"/>
      <c r="O315" s="125"/>
      <c r="P315" s="125"/>
      <c r="Q315" s="125"/>
      <c r="R315" s="125"/>
      <c r="S315" s="125"/>
      <c r="T315" s="125"/>
      <c r="Y315" s="218"/>
      <c r="Z315" s="218"/>
      <c r="AA315" s="218"/>
      <c r="AB315" s="218"/>
      <c r="AC315" s="218"/>
    </row>
    <row r="316" spans="1:29"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Y316" s="218"/>
      <c r="Z316" s="218"/>
      <c r="AA316" s="218"/>
      <c r="AB316" s="218"/>
      <c r="AC316" s="218"/>
    </row>
    <row r="317" spans="1:29"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Y317" s="218"/>
      <c r="Z317" s="218"/>
      <c r="AA317" s="218"/>
      <c r="AB317" s="218"/>
      <c r="AC317" s="218"/>
    </row>
    <row r="318" spans="1:29"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Y318" s="218"/>
      <c r="Z318" s="218"/>
      <c r="AA318" s="218"/>
      <c r="AB318" s="218"/>
      <c r="AC318" s="218"/>
    </row>
    <row r="319" spans="1:29"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Y319" s="218"/>
      <c r="Z319" s="218"/>
      <c r="AA319" s="218"/>
      <c r="AB319" s="218"/>
      <c r="AC319" s="218"/>
    </row>
    <row r="320" spans="1:29"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Y320" s="218"/>
      <c r="Z320" s="218"/>
      <c r="AA320" s="218"/>
      <c r="AB320" s="218"/>
      <c r="AC320" s="218"/>
    </row>
    <row r="321" spans="1:29"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Y321" s="218"/>
      <c r="Z321" s="218"/>
      <c r="AA321" s="218"/>
      <c r="AB321" s="218"/>
      <c r="AC321" s="218"/>
    </row>
    <row r="322" spans="1:29"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Y322" s="218"/>
      <c r="Z322" s="218"/>
      <c r="AA322" s="218"/>
      <c r="AB322" s="218"/>
      <c r="AC322" s="218"/>
    </row>
  </sheetData>
  <sheetProtection algorithmName="SHA-512" hashValue="o78Ln31PCc37BgBKh3nGzS2Tiwq06b1p0dQBc0Vcm4cL4dyz02FRiHps2Y9tQZzZ9H0F4ZjCcclQ9DaF4N31iQ==" saltValue="VvBbK4T9gO+XqSm+1Pocyg==" spinCount="100000" sheet="1" objects="1" scenarios="1"/>
  <mergeCells count="15">
    <mergeCell ref="N11:O11"/>
    <mergeCell ref="Q11:S11"/>
    <mergeCell ref="G5:I5"/>
    <mergeCell ref="J5:M5"/>
    <mergeCell ref="C6:D6"/>
    <mergeCell ref="G6:I6"/>
    <mergeCell ref="E11:G11"/>
    <mergeCell ref="H11:J11"/>
    <mergeCell ref="K11:M11"/>
    <mergeCell ref="C3:D3"/>
    <mergeCell ref="G3:I3"/>
    <mergeCell ref="J3:M3"/>
    <mergeCell ref="C4:D4"/>
    <mergeCell ref="G4:I4"/>
    <mergeCell ref="J4:M4"/>
  </mergeCells>
  <conditionalFormatting sqref="F13:G312">
    <cfRule type="expression" dxfId="20" priority="210">
      <formula>$U13&gt;=200</formula>
    </cfRule>
  </conditionalFormatting>
  <conditionalFormatting sqref="J13:J312">
    <cfRule type="expression" dxfId="19" priority="209">
      <formula>$U13&gt;=200</formula>
    </cfRule>
  </conditionalFormatting>
  <conditionalFormatting sqref="I13:I312">
    <cfRule type="expression" dxfId="18" priority="208">
      <formula>$U13&gt;=200</formula>
    </cfRule>
  </conditionalFormatting>
  <conditionalFormatting sqref="Q13:S312">
    <cfRule type="expression" dxfId="17" priority="207">
      <formula>$U13&gt;=200</formula>
    </cfRule>
  </conditionalFormatting>
  <conditionalFormatting sqref="M13:M312">
    <cfRule type="expression" dxfId="16" priority="206">
      <formula>$U13&gt;=200</formula>
    </cfRule>
  </conditionalFormatting>
  <conditionalFormatting sqref="L13:L312">
    <cfRule type="expression" dxfId="15" priority="205">
      <formula>$U13&gt;=200</formula>
    </cfRule>
  </conditionalFormatting>
  <conditionalFormatting sqref="N13:N312">
    <cfRule type="expression" dxfId="14" priority="211">
      <formula>OR($N13="",$O13="")</formula>
    </cfRule>
    <cfRule type="cellIs" dxfId="13" priority="212" operator="between">
      <formula>0</formula>
      <formula>$O13</formula>
    </cfRule>
    <cfRule type="cellIs" dxfId="12" priority="213" operator="greaterThan">
      <formula>$O13</formula>
    </cfRule>
  </conditionalFormatting>
  <conditionalFormatting sqref="E13:E312">
    <cfRule type="expression" dxfId="11" priority="6833">
      <formula>$U13&gt;=200</formula>
    </cfRule>
    <cfRule type="expression" dxfId="10" priority="6834">
      <formula>OR($E13="",$F13="")</formula>
    </cfRule>
    <cfRule type="cellIs" dxfId="9" priority="6835" operator="greaterThanOrEqual">
      <formula>$F13</formula>
    </cfRule>
    <cfRule type="cellIs" dxfId="8" priority="6836" operator="lessThan">
      <formula>$F13</formula>
    </cfRule>
  </conditionalFormatting>
  <conditionalFormatting sqref="H13:H312">
    <cfRule type="expression" dxfId="7" priority="6837">
      <formula>$U13&gt;=200</formula>
    </cfRule>
    <cfRule type="expression" dxfId="6" priority="6838">
      <formula>OR($H13="",$I13="")</formula>
    </cfRule>
    <cfRule type="cellIs" dxfId="5" priority="6839" operator="between">
      <formula>0</formula>
      <formula>$I13</formula>
    </cfRule>
    <cfRule type="cellIs" dxfId="4" priority="6840" operator="greaterThan">
      <formula>$I13</formula>
    </cfRule>
  </conditionalFormatting>
  <conditionalFormatting sqref="K13:K312">
    <cfRule type="expression" dxfId="3" priority="6841">
      <formula>$U13&gt;=200</formula>
    </cfRule>
    <cfRule type="expression" dxfId="2" priority="6842">
      <formula>OR($K13="",$L13="")</formula>
    </cfRule>
    <cfRule type="cellIs" dxfId="1" priority="6843" operator="between">
      <formula>0</formula>
      <formula>$L13</formula>
    </cfRule>
    <cfRule type="cellIs" dxfId="0" priority="6844" operator="greaterThan">
      <formula>$L13</formula>
    </cfRule>
  </conditionalFormatting>
  <dataValidations count="3">
    <dataValidation type="decimal" operator="greaterThanOrEqual" allowBlank="1" showInputMessage="1" showErrorMessage="1" error="Data must be a numeric value greater than or equal to 0" sqref="E13:E312 Q13:S312 H13:H312">
      <formula1>0</formula1>
    </dataValidation>
    <dataValidation type="list" allowBlank="1" showInputMessage="1" showErrorMessage="1" sqref="D13:D312">
      <formula1>$X$13</formula1>
    </dataValidation>
    <dataValidation type="decimal" operator="greaterThanOrEqual" allowBlank="1" showInputMessage="1" showErrorMessage="1" error="Data must be a numeric value greater than or equal to 0." sqref="K13:K312">
      <formula1>0</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AI34"/>
  <sheetViews>
    <sheetView workbookViewId="0">
      <pane ySplit="12" topLeftCell="A13" activePane="bottomLeft" state="frozen"/>
      <selection pane="bottomLeft" activeCell="E17" sqref="E17"/>
    </sheetView>
  </sheetViews>
  <sheetFormatPr defaultRowHeight="15" x14ac:dyDescent="0.25"/>
  <cols>
    <col min="1" max="1" width="3.140625" style="126" customWidth="1"/>
    <col min="2" max="2" width="9.140625" style="126" customWidth="1"/>
    <col min="3" max="4" width="23.42578125" style="126" customWidth="1"/>
    <col min="5" max="5" width="22.7109375" style="126" customWidth="1"/>
    <col min="6" max="20" width="9.140625" style="126"/>
    <col min="21" max="21" width="9.7109375" style="126" customWidth="1"/>
    <col min="22" max="22" width="9.140625" style="126"/>
    <col min="23" max="27" width="9.7109375" style="126" customWidth="1"/>
    <col min="28" max="35" width="9.140625" style="126"/>
    <col min="36" max="36" width="9.140625" style="126" customWidth="1"/>
    <col min="37" max="16384" width="9.140625" style="126"/>
  </cols>
  <sheetData>
    <row r="1" spans="1:35" x14ac:dyDescent="0.25">
      <c r="A1" s="125"/>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row>
    <row r="2" spans="1:35" ht="15.75" thickBot="1" x14ac:dyDescent="0.3">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row>
    <row r="3" spans="1:35" ht="15.75" thickBot="1" x14ac:dyDescent="0.3">
      <c r="A3" s="125"/>
      <c r="B3" s="125"/>
      <c r="C3" s="271" t="s">
        <v>16</v>
      </c>
      <c r="D3" s="272"/>
      <c r="E3" s="264"/>
      <c r="F3" s="127"/>
      <c r="G3" s="127"/>
      <c r="H3" s="271" t="s">
        <v>18</v>
      </c>
      <c r="I3" s="272"/>
      <c r="J3" s="273"/>
      <c r="K3" s="277" t="str">
        <f>IF(GlobalParameters!$C$8="","",GlobalParameters!$C$8)</f>
        <v/>
      </c>
      <c r="L3" s="328"/>
      <c r="M3" s="328"/>
      <c r="N3" s="329"/>
      <c r="O3" s="127"/>
      <c r="P3" s="127"/>
      <c r="Q3" s="127"/>
      <c r="R3" s="125"/>
      <c r="S3" s="125"/>
      <c r="T3" s="125"/>
      <c r="U3" s="125"/>
      <c r="V3" s="125"/>
      <c r="W3" s="125"/>
      <c r="X3" s="125"/>
      <c r="Y3" s="125"/>
      <c r="Z3" s="125"/>
      <c r="AA3" s="125"/>
      <c r="AB3" s="125"/>
      <c r="AC3" s="125"/>
      <c r="AD3" s="125"/>
      <c r="AE3" s="125"/>
      <c r="AF3" s="125"/>
      <c r="AG3" s="125"/>
      <c r="AH3" s="125"/>
      <c r="AI3" s="125"/>
    </row>
    <row r="4" spans="1:35" ht="15.75" thickBot="1" x14ac:dyDescent="0.3">
      <c r="A4" s="125"/>
      <c r="B4" s="125"/>
      <c r="C4" s="271" t="s">
        <v>238</v>
      </c>
      <c r="D4" s="272"/>
      <c r="E4" s="264"/>
      <c r="F4" s="127"/>
      <c r="G4" s="128"/>
      <c r="H4" s="271" t="s">
        <v>19</v>
      </c>
      <c r="I4" s="272"/>
      <c r="J4" s="273"/>
      <c r="K4" s="277" t="str">
        <f>IF(GlobalParameters!$E$8="","",GlobalParameters!$E$8)</f>
        <v/>
      </c>
      <c r="L4" s="328"/>
      <c r="M4" s="328"/>
      <c r="N4" s="329"/>
      <c r="O4" s="155"/>
      <c r="P4" s="155"/>
      <c r="Q4" s="155"/>
      <c r="R4" s="125"/>
      <c r="S4" s="125"/>
      <c r="T4" s="125"/>
      <c r="U4" s="125"/>
      <c r="V4" s="125"/>
      <c r="W4" s="125"/>
      <c r="X4" s="125"/>
      <c r="Y4" s="125"/>
      <c r="Z4" s="125"/>
      <c r="AA4" s="125"/>
      <c r="AB4" s="125"/>
      <c r="AC4" s="125"/>
      <c r="AD4" s="125"/>
      <c r="AE4" s="125"/>
      <c r="AF4" s="125"/>
      <c r="AG4" s="125"/>
      <c r="AH4" s="125"/>
      <c r="AI4" s="125"/>
    </row>
    <row r="5" spans="1:35" ht="15.75" thickBot="1" x14ac:dyDescent="0.3">
      <c r="A5" s="125"/>
      <c r="B5" s="125"/>
      <c r="C5" s="125"/>
      <c r="D5" s="125"/>
      <c r="E5" s="125"/>
      <c r="F5" s="125"/>
      <c r="G5" s="125"/>
      <c r="H5" s="271" t="s">
        <v>20</v>
      </c>
      <c r="I5" s="263"/>
      <c r="J5" s="264"/>
      <c r="K5" s="277" t="str">
        <f>IF(GlobalParameters!$C$12="","",GlobalParameters!$C$12)</f>
        <v/>
      </c>
      <c r="L5" s="289"/>
      <c r="M5" s="289"/>
      <c r="N5" s="290"/>
      <c r="O5" s="127"/>
      <c r="P5" s="127"/>
      <c r="Q5" s="127"/>
      <c r="R5" s="125"/>
      <c r="S5" s="125"/>
      <c r="T5" s="125"/>
      <c r="U5" s="125"/>
      <c r="V5" s="125"/>
      <c r="W5" s="125"/>
      <c r="X5" s="125"/>
      <c r="Y5" s="125"/>
      <c r="Z5" s="125"/>
      <c r="AA5" s="125"/>
      <c r="AB5" s="125"/>
      <c r="AC5" s="125"/>
      <c r="AD5" s="125"/>
      <c r="AE5" s="125"/>
      <c r="AF5" s="125"/>
      <c r="AG5" s="125"/>
      <c r="AH5" s="125"/>
      <c r="AI5" s="125"/>
    </row>
    <row r="6" spans="1:35" ht="15.75" customHeight="1" thickBot="1" x14ac:dyDescent="0.3">
      <c r="A6" s="125"/>
      <c r="B6" s="125"/>
      <c r="C6" s="294" t="s">
        <v>209</v>
      </c>
      <c r="D6" s="429"/>
      <c r="E6" s="296"/>
      <c r="F6" s="129"/>
      <c r="G6" s="129"/>
      <c r="H6" s="271" t="s">
        <v>195</v>
      </c>
      <c r="I6" s="272"/>
      <c r="J6" s="273"/>
      <c r="K6" s="130" t="str">
        <f>IF(GlobalParameters!$K$11="","",GlobalParameters!$K$11)</f>
        <v/>
      </c>
      <c r="L6" s="125"/>
      <c r="M6" s="125"/>
      <c r="N6" s="125"/>
      <c r="O6" s="125"/>
      <c r="P6" s="125"/>
      <c r="Q6" s="125"/>
      <c r="R6" s="125"/>
      <c r="S6" s="125"/>
      <c r="T6" s="125"/>
      <c r="U6" s="125"/>
      <c r="V6" s="125"/>
      <c r="W6" s="125"/>
      <c r="X6" s="125"/>
      <c r="Y6" s="125"/>
      <c r="Z6" s="125"/>
      <c r="AA6" s="125"/>
      <c r="AB6" s="125"/>
      <c r="AC6" s="125"/>
      <c r="AD6" s="125"/>
      <c r="AE6" s="125"/>
      <c r="AF6" s="125"/>
      <c r="AG6" s="125"/>
      <c r="AH6" s="125"/>
      <c r="AI6" s="125"/>
    </row>
    <row r="7" spans="1:35" x14ac:dyDescent="0.25">
      <c r="A7" s="125"/>
      <c r="B7" s="125"/>
      <c r="C7" s="131"/>
      <c r="D7" s="131"/>
      <c r="E7" s="132"/>
      <c r="F7" s="127"/>
      <c r="G7" s="127"/>
      <c r="H7" s="128"/>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row>
    <row r="8" spans="1:35" s="168" customFormat="1" ht="21" x14ac:dyDescent="0.35">
      <c r="A8" s="166"/>
      <c r="B8" s="133" t="s">
        <v>170</v>
      </c>
      <c r="C8" s="134" t="s">
        <v>169</v>
      </c>
      <c r="D8" s="167"/>
      <c r="E8" s="461" t="s">
        <v>598</v>
      </c>
      <c r="F8" s="167"/>
      <c r="G8" s="167"/>
      <c r="H8" s="167"/>
      <c r="I8" s="166"/>
      <c r="J8" s="166"/>
      <c r="K8" s="166"/>
      <c r="L8" s="166"/>
      <c r="M8" s="166"/>
      <c r="N8" s="166"/>
      <c r="O8" s="166"/>
      <c r="P8" s="166"/>
      <c r="Q8" s="166"/>
      <c r="R8" s="166"/>
      <c r="S8" s="166"/>
      <c r="T8" s="166"/>
      <c r="U8" s="166"/>
      <c r="V8" s="166"/>
      <c r="W8" s="166"/>
      <c r="X8" s="166"/>
      <c r="Y8" s="166"/>
      <c r="Z8" s="166"/>
      <c r="AA8" s="166"/>
      <c r="AB8" s="166"/>
      <c r="AC8" s="166"/>
      <c r="AD8" s="166"/>
      <c r="AE8" s="166"/>
      <c r="AF8" s="166"/>
      <c r="AG8" s="166"/>
      <c r="AH8" s="166"/>
      <c r="AI8" s="166"/>
    </row>
    <row r="9" spans="1:35" x14ac:dyDescent="0.25">
      <c r="A9" s="125"/>
      <c r="B9" s="125"/>
      <c r="C9" s="135" t="s">
        <v>119</v>
      </c>
      <c r="D9" s="128"/>
      <c r="E9" s="127"/>
      <c r="F9" s="127"/>
      <c r="G9" s="127"/>
      <c r="H9" s="128"/>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row>
    <row r="10" spans="1:35" ht="15.75" thickBot="1" x14ac:dyDescent="0.3">
      <c r="A10" s="125"/>
      <c r="B10" s="125"/>
      <c r="C10" s="128"/>
      <c r="D10" s="128"/>
      <c r="E10" s="127"/>
      <c r="F10" s="127"/>
      <c r="G10" s="127"/>
      <c r="H10" s="128"/>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row>
    <row r="11" spans="1:35" ht="99.95" customHeight="1" thickBot="1" x14ac:dyDescent="0.3">
      <c r="A11" s="125"/>
      <c r="B11" s="125"/>
      <c r="C11" s="433" t="s">
        <v>210</v>
      </c>
      <c r="D11" s="452"/>
      <c r="E11" s="434"/>
      <c r="F11" s="434"/>
      <c r="G11" s="434"/>
      <c r="H11" s="434"/>
      <c r="I11" s="434"/>
      <c r="J11" s="434"/>
      <c r="K11" s="43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row>
    <row r="12" spans="1:35" x14ac:dyDescent="0.25">
      <c r="A12" s="125"/>
      <c r="B12" s="125"/>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row>
    <row r="13" spans="1:35" x14ac:dyDescent="0.25">
      <c r="A13" s="125"/>
      <c r="B13" s="125"/>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row>
    <row r="14" spans="1:35" x14ac:dyDescent="0.25">
      <c r="A14" s="125"/>
      <c r="B14" s="125"/>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row>
    <row r="15" spans="1:35" x14ac:dyDescent="0.25">
      <c r="A15" s="125"/>
      <c r="B15" s="125"/>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row>
    <row r="16" spans="1:35" x14ac:dyDescent="0.25">
      <c r="A16" s="125"/>
      <c r="B16" s="125"/>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row>
    <row r="17" spans="1:35" x14ac:dyDescent="0.25">
      <c r="A17" s="125"/>
      <c r="B17" s="125"/>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row>
    <row r="18" spans="1:35" x14ac:dyDescent="0.25">
      <c r="A18" s="125"/>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row>
    <row r="19" spans="1:35" x14ac:dyDescent="0.25">
      <c r="A19" s="125"/>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row>
    <row r="20" spans="1:35" x14ac:dyDescent="0.25">
      <c r="A20" s="125"/>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row>
    <row r="21" spans="1:35" x14ac:dyDescent="0.25">
      <c r="A21" s="125"/>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row>
    <row r="22" spans="1:35" x14ac:dyDescent="0.25">
      <c r="A22" s="125"/>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row>
    <row r="23" spans="1:35" x14ac:dyDescent="0.25">
      <c r="A23" s="125"/>
      <c r="B23" s="125"/>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row>
    <row r="24" spans="1:35" x14ac:dyDescent="0.25">
      <c r="A24" s="125"/>
      <c r="B24" s="125"/>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row>
    <row r="25" spans="1:35" x14ac:dyDescent="0.25">
      <c r="A25" s="125"/>
      <c r="B25" s="125"/>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row>
    <row r="26" spans="1:35" x14ac:dyDescent="0.25">
      <c r="A26" s="125"/>
      <c r="B26" s="125"/>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row>
    <row r="27" spans="1:35" x14ac:dyDescent="0.25">
      <c r="A27" s="125"/>
      <c r="B27" s="125"/>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row>
    <row r="28" spans="1:35" x14ac:dyDescent="0.25">
      <c r="A28" s="125"/>
      <c r="B28" s="125"/>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row>
    <row r="29" spans="1:35" x14ac:dyDescent="0.25">
      <c r="A29" s="125"/>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row>
    <row r="30" spans="1:35" x14ac:dyDescent="0.25">
      <c r="A30" s="125"/>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row>
    <row r="31" spans="1:35" x14ac:dyDescent="0.25">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row>
    <row r="32" spans="1:35" x14ac:dyDescent="0.25">
      <c r="A32" s="125"/>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row>
    <row r="33" spans="1:35" x14ac:dyDescent="0.25">
      <c r="A33" s="125"/>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row>
    <row r="34" spans="1:35" x14ac:dyDescent="0.25">
      <c r="A34" s="125"/>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row>
  </sheetData>
  <sheetProtection algorithmName="SHA-512" hashValue="QryJ6HLKM954vqFsCPK/OmsezDuCLHYAWrVey70UGN3D8kybW2Rxh6EdvEBK6KlRg7yxd1vJwIQHKp5Zgp+G0g==" saltValue="Y7Yd1xEqk5Z37NMTguX2ZQ==" spinCount="100000" sheet="1" objects="1" scenarios="1"/>
  <mergeCells count="11">
    <mergeCell ref="C3:E3"/>
    <mergeCell ref="H3:J3"/>
    <mergeCell ref="K3:N3"/>
    <mergeCell ref="C4:E4"/>
    <mergeCell ref="H4:J4"/>
    <mergeCell ref="K4:N4"/>
    <mergeCell ref="C6:E6"/>
    <mergeCell ref="H6:J6"/>
    <mergeCell ref="C11:K11"/>
    <mergeCell ref="H5:J5"/>
    <mergeCell ref="K5:N5"/>
  </mergeCells>
  <hyperlinks>
    <hyperlink ref="C8" location="Instructions!A1" display="Instructions"/>
    <hyperlink ref="C9" location="GlobalParameters!A1" display="Global Parameter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20"/>
  <sheetViews>
    <sheetView workbookViewId="0">
      <selection activeCell="H18" sqref="H18"/>
    </sheetView>
  </sheetViews>
  <sheetFormatPr defaultRowHeight="15" x14ac:dyDescent="0.25"/>
  <cols>
    <col min="1" max="1" width="28.140625" customWidth="1"/>
    <col min="2" max="2" width="8.28515625" customWidth="1"/>
    <col min="15" max="15" width="28.140625" customWidth="1"/>
  </cols>
  <sheetData>
    <row r="1" spans="1:16" ht="30" x14ac:dyDescent="0.25">
      <c r="A1" s="50" t="s">
        <v>32</v>
      </c>
      <c r="B1" s="51" t="s">
        <v>53</v>
      </c>
      <c r="C1" s="51" t="s">
        <v>54</v>
      </c>
      <c r="D1" s="51" t="s">
        <v>48</v>
      </c>
      <c r="E1" s="51" t="s">
        <v>49</v>
      </c>
      <c r="F1" s="51" t="s">
        <v>50</v>
      </c>
      <c r="G1" s="51" t="s">
        <v>51</v>
      </c>
      <c r="H1" s="53" t="s">
        <v>150</v>
      </c>
      <c r="I1" s="51" t="s">
        <v>36</v>
      </c>
      <c r="J1" s="51" t="s">
        <v>52</v>
      </c>
      <c r="K1" s="51" t="s">
        <v>37</v>
      </c>
      <c r="L1" s="53" t="s">
        <v>234</v>
      </c>
      <c r="M1" s="53" t="s">
        <v>236</v>
      </c>
      <c r="O1" s="50" t="s">
        <v>32</v>
      </c>
      <c r="P1" s="51" t="s">
        <v>53</v>
      </c>
    </row>
    <row r="2" spans="1:16" x14ac:dyDescent="0.25">
      <c r="A2" s="49" t="s">
        <v>223</v>
      </c>
      <c r="B2" s="49">
        <v>1</v>
      </c>
      <c r="C2" s="52">
        <v>0.6</v>
      </c>
      <c r="D2" s="55">
        <v>0.6</v>
      </c>
      <c r="E2" s="52">
        <v>0.4</v>
      </c>
      <c r="F2" s="52">
        <v>0</v>
      </c>
      <c r="G2" s="52"/>
      <c r="H2" s="52"/>
      <c r="I2">
        <v>85</v>
      </c>
      <c r="J2" s="56">
        <v>85</v>
      </c>
      <c r="K2">
        <v>110</v>
      </c>
      <c r="O2" s="49" t="s">
        <v>43</v>
      </c>
      <c r="P2" s="49">
        <v>1</v>
      </c>
    </row>
    <row r="3" spans="1:16" ht="30" x14ac:dyDescent="0.25">
      <c r="A3" s="49" t="s">
        <v>224</v>
      </c>
      <c r="B3" s="49">
        <v>2</v>
      </c>
      <c r="C3" s="52">
        <v>0.6</v>
      </c>
      <c r="D3" s="57">
        <v>0.6</v>
      </c>
      <c r="E3" s="52">
        <v>0.4</v>
      </c>
      <c r="F3" s="52">
        <v>0</v>
      </c>
      <c r="G3" s="52"/>
      <c r="H3" s="52"/>
      <c r="I3" s="54">
        <v>85</v>
      </c>
      <c r="J3" s="54">
        <v>85</v>
      </c>
      <c r="K3">
        <v>110</v>
      </c>
      <c r="O3" s="49" t="s">
        <v>41</v>
      </c>
      <c r="P3" s="49">
        <v>2</v>
      </c>
    </row>
    <row r="4" spans="1:16" ht="30" x14ac:dyDescent="0.25">
      <c r="A4" s="49" t="s">
        <v>225</v>
      </c>
      <c r="B4" s="49">
        <v>3</v>
      </c>
      <c r="C4" s="52">
        <v>0.6</v>
      </c>
      <c r="D4" s="55">
        <v>0.6</v>
      </c>
      <c r="E4" s="52">
        <v>0.4</v>
      </c>
      <c r="F4" s="52">
        <v>0</v>
      </c>
      <c r="G4" s="52">
        <v>0.75</v>
      </c>
      <c r="H4" s="52">
        <v>0.75</v>
      </c>
      <c r="I4">
        <v>85</v>
      </c>
      <c r="J4" s="56">
        <v>85</v>
      </c>
      <c r="K4">
        <v>110</v>
      </c>
      <c r="L4" s="52">
        <v>0.5</v>
      </c>
      <c r="M4" s="52"/>
      <c r="O4" s="49" t="s">
        <v>42</v>
      </c>
      <c r="P4" s="49">
        <v>3</v>
      </c>
    </row>
    <row r="5" spans="1:16" ht="30" x14ac:dyDescent="0.25">
      <c r="A5" s="49" t="s">
        <v>226</v>
      </c>
      <c r="B5" s="49">
        <v>4</v>
      </c>
      <c r="C5" s="52">
        <v>0.6</v>
      </c>
      <c r="D5" s="52">
        <v>0.6</v>
      </c>
      <c r="E5" s="52">
        <v>0.4</v>
      </c>
      <c r="F5" s="52">
        <v>0</v>
      </c>
      <c r="G5" s="52">
        <v>0.75</v>
      </c>
      <c r="H5" s="52">
        <v>1</v>
      </c>
      <c r="I5">
        <v>85</v>
      </c>
      <c r="J5">
        <v>85</v>
      </c>
      <c r="K5">
        <v>110</v>
      </c>
      <c r="L5" s="52">
        <v>1</v>
      </c>
      <c r="M5" s="52">
        <v>1</v>
      </c>
      <c r="O5" s="49" t="s">
        <v>47</v>
      </c>
      <c r="P5" s="49">
        <v>4</v>
      </c>
    </row>
    <row r="6" spans="1:16" ht="30" x14ac:dyDescent="0.25">
      <c r="A6" s="49" t="s">
        <v>227</v>
      </c>
      <c r="B6" s="49">
        <v>5</v>
      </c>
      <c r="C6" s="52">
        <v>0.6</v>
      </c>
      <c r="D6" s="52">
        <v>0.6</v>
      </c>
      <c r="E6" s="52">
        <v>0.5</v>
      </c>
      <c r="F6" s="52">
        <v>0</v>
      </c>
      <c r="H6" s="52"/>
      <c r="I6">
        <v>85</v>
      </c>
      <c r="J6">
        <v>85</v>
      </c>
      <c r="K6">
        <v>100</v>
      </c>
      <c r="O6" s="49" t="s">
        <v>46</v>
      </c>
      <c r="P6" s="49">
        <v>5</v>
      </c>
    </row>
    <row r="7" spans="1:16" ht="30" x14ac:dyDescent="0.25">
      <c r="A7" s="49" t="s">
        <v>228</v>
      </c>
      <c r="B7" s="49">
        <v>6</v>
      </c>
      <c r="C7" s="52">
        <v>0.6</v>
      </c>
      <c r="D7" s="55">
        <v>0.6</v>
      </c>
      <c r="E7" s="52">
        <v>0.3</v>
      </c>
      <c r="F7" s="52">
        <v>0</v>
      </c>
      <c r="G7" s="52"/>
      <c r="H7" s="52"/>
      <c r="I7">
        <v>85</v>
      </c>
      <c r="J7" s="56">
        <v>85</v>
      </c>
      <c r="K7">
        <v>110</v>
      </c>
      <c r="O7" s="49" t="s">
        <v>45</v>
      </c>
      <c r="P7" s="49">
        <v>6</v>
      </c>
    </row>
    <row r="8" spans="1:16" ht="30" x14ac:dyDescent="0.25">
      <c r="A8" s="49" t="s">
        <v>229</v>
      </c>
      <c r="B8" s="49">
        <v>7</v>
      </c>
      <c r="C8" s="52">
        <v>0.6</v>
      </c>
      <c r="D8" s="55">
        <v>0.6</v>
      </c>
      <c r="E8" s="52">
        <v>0.3</v>
      </c>
      <c r="F8" s="52">
        <v>0</v>
      </c>
      <c r="G8" s="52"/>
      <c r="H8" s="52"/>
      <c r="I8">
        <v>85</v>
      </c>
      <c r="J8" s="56">
        <v>85</v>
      </c>
      <c r="K8">
        <v>110</v>
      </c>
      <c r="O8" s="49" t="s">
        <v>44</v>
      </c>
      <c r="P8" s="49">
        <v>7</v>
      </c>
    </row>
    <row r="9" spans="1:16" x14ac:dyDescent="0.25">
      <c r="A9" s="49" t="s">
        <v>230</v>
      </c>
      <c r="B9" s="49">
        <v>8</v>
      </c>
      <c r="C9" s="52">
        <v>0.5</v>
      </c>
      <c r="D9" s="55">
        <v>0.5</v>
      </c>
      <c r="E9" s="52">
        <v>0.3</v>
      </c>
      <c r="F9" s="52">
        <v>0</v>
      </c>
      <c r="G9" s="52"/>
      <c r="H9" s="52"/>
      <c r="I9">
        <v>85</v>
      </c>
      <c r="J9" s="56">
        <v>85</v>
      </c>
      <c r="K9">
        <v>110</v>
      </c>
      <c r="O9" s="49" t="s">
        <v>40</v>
      </c>
      <c r="P9" s="49">
        <v>8</v>
      </c>
    </row>
    <row r="10" spans="1:16" ht="30" x14ac:dyDescent="0.25">
      <c r="A10" s="49" t="s">
        <v>231</v>
      </c>
      <c r="B10" s="49">
        <v>9</v>
      </c>
      <c r="C10" s="52">
        <v>0.5</v>
      </c>
      <c r="D10" s="52">
        <v>0.5</v>
      </c>
      <c r="E10" s="52">
        <v>0.5</v>
      </c>
      <c r="F10" s="52">
        <v>0</v>
      </c>
      <c r="G10" s="52"/>
      <c r="H10" s="52"/>
      <c r="I10" s="54">
        <v>110</v>
      </c>
      <c r="J10">
        <v>110</v>
      </c>
      <c r="K10">
        <v>110</v>
      </c>
      <c r="O10" s="49" t="s">
        <v>38</v>
      </c>
      <c r="P10" s="49">
        <v>9</v>
      </c>
    </row>
    <row r="11" spans="1:16" ht="30" x14ac:dyDescent="0.25">
      <c r="A11" s="49" t="s">
        <v>232</v>
      </c>
      <c r="B11" s="49">
        <v>10</v>
      </c>
      <c r="C11" s="52">
        <v>0.5</v>
      </c>
      <c r="D11" s="55">
        <v>0.5</v>
      </c>
      <c r="E11" s="52">
        <v>0.5</v>
      </c>
      <c r="F11" s="52">
        <v>0</v>
      </c>
      <c r="G11" s="52"/>
      <c r="H11" s="52"/>
      <c r="I11">
        <v>85</v>
      </c>
      <c r="J11" s="56">
        <v>85</v>
      </c>
      <c r="K11">
        <v>85</v>
      </c>
      <c r="O11" s="49" t="s">
        <v>39</v>
      </c>
      <c r="P11" s="49">
        <v>10</v>
      </c>
    </row>
    <row r="12" spans="1:16" x14ac:dyDescent="0.25">
      <c r="A12" s="49"/>
      <c r="B12" s="49"/>
      <c r="C12" s="52"/>
      <c r="D12" s="55"/>
      <c r="E12" s="52"/>
      <c r="F12" s="52"/>
      <c r="G12" s="52"/>
      <c r="H12" s="52"/>
      <c r="J12" s="56"/>
      <c r="O12" s="49"/>
      <c r="P12" s="49"/>
    </row>
    <row r="13" spans="1:16" x14ac:dyDescent="0.25">
      <c r="A13" s="49"/>
      <c r="B13" s="49"/>
      <c r="C13" s="52"/>
      <c r="D13" s="52"/>
      <c r="E13" s="52"/>
      <c r="F13" s="52"/>
      <c r="G13" s="52"/>
      <c r="H13" s="52"/>
      <c r="I13" s="54"/>
      <c r="O13" s="49"/>
      <c r="P13" s="49"/>
    </row>
    <row r="14" spans="1:16" x14ac:dyDescent="0.25">
      <c r="A14" s="49"/>
      <c r="B14" s="49"/>
      <c r="C14" s="52"/>
      <c r="D14" s="52"/>
      <c r="E14" s="52"/>
      <c r="F14" s="52"/>
      <c r="G14" s="52"/>
      <c r="H14" s="52"/>
      <c r="I14" s="54"/>
      <c r="O14" s="49"/>
      <c r="P14" s="49"/>
    </row>
    <row r="15" spans="1:16" x14ac:dyDescent="0.25">
      <c r="A15" s="49"/>
      <c r="B15" s="49"/>
      <c r="C15" s="52"/>
      <c r="D15" s="55"/>
      <c r="E15" s="52"/>
      <c r="F15" s="52"/>
      <c r="G15" s="52"/>
      <c r="H15" s="52"/>
      <c r="J15" s="56"/>
      <c r="O15" s="49"/>
      <c r="P15" s="49"/>
    </row>
    <row r="16" spans="1:16" x14ac:dyDescent="0.25">
      <c r="A16" s="49"/>
      <c r="B16" s="49"/>
      <c r="C16" s="52"/>
      <c r="D16" s="55"/>
      <c r="E16" s="52"/>
      <c r="F16" s="52"/>
      <c r="I16" s="54"/>
      <c r="J16" s="56"/>
      <c r="O16" s="49"/>
      <c r="P16" s="49"/>
    </row>
    <row r="17" spans="1:16" x14ac:dyDescent="0.25">
      <c r="A17" s="49"/>
      <c r="B17" s="49"/>
      <c r="C17" s="52"/>
      <c r="D17" s="55"/>
      <c r="E17" s="52"/>
      <c r="F17" s="52"/>
      <c r="J17" s="56"/>
      <c r="O17" s="49"/>
      <c r="P17" s="49"/>
    </row>
    <row r="18" spans="1:16" x14ac:dyDescent="0.25">
      <c r="A18" s="49"/>
      <c r="B18" s="49"/>
      <c r="C18" s="52"/>
      <c r="D18" s="55"/>
      <c r="E18" s="52"/>
      <c r="F18" s="52"/>
      <c r="J18" s="56"/>
      <c r="O18" s="49"/>
      <c r="P18" s="49"/>
    </row>
    <row r="19" spans="1:16" x14ac:dyDescent="0.25">
      <c r="A19" s="49"/>
      <c r="B19" s="49"/>
      <c r="C19" s="52"/>
      <c r="D19" s="52"/>
      <c r="E19" s="52"/>
      <c r="F19" s="52"/>
      <c r="O19" s="49"/>
      <c r="P19" s="49"/>
    </row>
    <row r="20" spans="1:16" x14ac:dyDescent="0.25">
      <c r="B20" s="49"/>
    </row>
  </sheetData>
  <sheetProtection password="C070" sheet="1" objects="1" scenarios="1"/>
  <sortState ref="A2:K20">
    <sortCondition ref="A2:A20"/>
  </sortState>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K16"/>
  <sheetViews>
    <sheetView workbookViewId="0">
      <selection activeCell="H18" sqref="H18"/>
    </sheetView>
  </sheetViews>
  <sheetFormatPr defaultRowHeight="15" x14ac:dyDescent="0.25"/>
  <cols>
    <col min="1" max="1" width="28.140625" customWidth="1"/>
    <col min="2" max="2" width="8.28515625" customWidth="1"/>
  </cols>
  <sheetData>
    <row r="1" spans="1:11" ht="45" x14ac:dyDescent="0.25">
      <c r="A1" s="50" t="s">
        <v>32</v>
      </c>
      <c r="B1" s="51" t="s">
        <v>53</v>
      </c>
      <c r="C1" s="51" t="s">
        <v>57</v>
      </c>
      <c r="D1" s="51" t="s">
        <v>58</v>
      </c>
      <c r="E1" s="51" t="s">
        <v>59</v>
      </c>
      <c r="F1" s="53" t="s">
        <v>60</v>
      </c>
      <c r="G1" s="53" t="s">
        <v>197</v>
      </c>
      <c r="H1" s="51" t="s">
        <v>36</v>
      </c>
      <c r="I1" s="51" t="s">
        <v>37</v>
      </c>
      <c r="J1" s="51" t="s">
        <v>61</v>
      </c>
      <c r="K1" s="51" t="s">
        <v>67</v>
      </c>
    </row>
    <row r="2" spans="1:11" x14ac:dyDescent="0.25">
      <c r="A2" s="49" t="s">
        <v>346</v>
      </c>
      <c r="B2" s="49">
        <v>2</v>
      </c>
      <c r="C2" s="52">
        <v>0.5</v>
      </c>
      <c r="D2" s="52">
        <v>0</v>
      </c>
      <c r="E2" s="52">
        <v>0</v>
      </c>
      <c r="F2" s="58"/>
      <c r="G2" s="194">
        <v>0.8</v>
      </c>
      <c r="H2" s="59">
        <v>70</v>
      </c>
      <c r="I2">
        <v>100</v>
      </c>
      <c r="K2" s="52"/>
    </row>
    <row r="3" spans="1:11" x14ac:dyDescent="0.25">
      <c r="A3" s="49" t="s">
        <v>345</v>
      </c>
      <c r="B3" s="49">
        <v>1</v>
      </c>
      <c r="C3" s="52">
        <v>0.5</v>
      </c>
      <c r="D3" s="52">
        <v>0</v>
      </c>
      <c r="E3" s="52">
        <v>0</v>
      </c>
      <c r="F3" s="58"/>
      <c r="G3" s="194">
        <v>0.8</v>
      </c>
      <c r="H3" s="59">
        <v>85</v>
      </c>
      <c r="I3">
        <v>125</v>
      </c>
      <c r="K3" s="52"/>
    </row>
    <row r="4" spans="1:11" x14ac:dyDescent="0.25">
      <c r="A4" s="49" t="s">
        <v>342</v>
      </c>
      <c r="B4" s="49">
        <v>3</v>
      </c>
      <c r="C4" s="52">
        <v>0.5</v>
      </c>
      <c r="D4" s="52">
        <v>0</v>
      </c>
      <c r="E4" s="52">
        <v>0</v>
      </c>
      <c r="F4" s="58"/>
      <c r="G4" s="194">
        <v>0.8</v>
      </c>
      <c r="H4" s="59">
        <v>70</v>
      </c>
      <c r="I4">
        <v>125</v>
      </c>
      <c r="K4" s="52"/>
    </row>
    <row r="5" spans="1:11" x14ac:dyDescent="0.25">
      <c r="A5" s="49" t="s">
        <v>339</v>
      </c>
      <c r="B5" s="49">
        <v>8</v>
      </c>
      <c r="C5" s="52">
        <v>0.5</v>
      </c>
      <c r="D5" s="52">
        <v>0.5</v>
      </c>
      <c r="E5" s="52">
        <v>0</v>
      </c>
      <c r="F5" s="52"/>
      <c r="G5" s="194"/>
      <c r="H5" s="54"/>
      <c r="I5" s="49"/>
      <c r="K5" s="52"/>
    </row>
    <row r="6" spans="1:11" ht="30" x14ac:dyDescent="0.25">
      <c r="A6" s="49" t="s">
        <v>340</v>
      </c>
      <c r="B6" s="49">
        <v>4</v>
      </c>
      <c r="C6" s="52">
        <v>0.5</v>
      </c>
      <c r="D6" s="52">
        <v>0</v>
      </c>
      <c r="E6" s="52">
        <v>0</v>
      </c>
      <c r="F6" s="52"/>
      <c r="G6" s="194">
        <v>0.8</v>
      </c>
      <c r="H6" s="54">
        <v>125</v>
      </c>
      <c r="I6" s="49">
        <v>150</v>
      </c>
      <c r="K6" s="52"/>
    </row>
    <row r="7" spans="1:11" ht="30" x14ac:dyDescent="0.25">
      <c r="A7" s="49" t="s">
        <v>341</v>
      </c>
      <c r="B7" s="49">
        <v>5</v>
      </c>
      <c r="C7" s="52">
        <v>0.5</v>
      </c>
      <c r="D7" s="52">
        <v>0</v>
      </c>
      <c r="E7" s="52">
        <v>0</v>
      </c>
      <c r="F7" s="52"/>
      <c r="G7" s="194">
        <v>0.8</v>
      </c>
      <c r="H7" s="54">
        <v>70</v>
      </c>
      <c r="I7" s="49">
        <v>125</v>
      </c>
      <c r="K7" s="52"/>
    </row>
    <row r="8" spans="1:11" ht="30" x14ac:dyDescent="0.25">
      <c r="A8" s="49" t="s">
        <v>343</v>
      </c>
      <c r="B8" s="49">
        <v>6</v>
      </c>
      <c r="C8" s="52">
        <v>0.5</v>
      </c>
      <c r="D8" s="52">
        <v>0</v>
      </c>
      <c r="E8" s="52">
        <v>0</v>
      </c>
      <c r="F8" s="58"/>
      <c r="G8" s="194">
        <v>0.8</v>
      </c>
      <c r="H8" s="60">
        <v>115</v>
      </c>
      <c r="I8" s="49">
        <v>130</v>
      </c>
      <c r="K8" s="52"/>
    </row>
    <row r="9" spans="1:11" ht="30" x14ac:dyDescent="0.25">
      <c r="A9" s="49" t="s">
        <v>344</v>
      </c>
      <c r="B9" s="49">
        <v>7</v>
      </c>
      <c r="C9" s="52">
        <v>0.8</v>
      </c>
      <c r="D9" s="52">
        <v>0</v>
      </c>
      <c r="E9" s="52">
        <v>0</v>
      </c>
      <c r="F9" s="58"/>
      <c r="G9" s="194">
        <v>0.8</v>
      </c>
      <c r="H9" s="60">
        <v>25</v>
      </c>
      <c r="I9" s="49">
        <v>175</v>
      </c>
      <c r="K9" s="52"/>
    </row>
    <row r="10" spans="1:11" x14ac:dyDescent="0.25">
      <c r="A10" s="49" t="s">
        <v>56</v>
      </c>
      <c r="B10" s="49">
        <v>9</v>
      </c>
      <c r="C10" s="52">
        <v>0.5</v>
      </c>
      <c r="D10" s="52">
        <v>0</v>
      </c>
      <c r="E10" s="52">
        <v>0</v>
      </c>
      <c r="G10" s="52"/>
      <c r="H10" s="60"/>
      <c r="I10" s="61"/>
      <c r="K10" s="52"/>
    </row>
    <row r="11" spans="1:11" x14ac:dyDescent="0.25">
      <c r="A11" s="49"/>
      <c r="B11" s="49"/>
      <c r="C11" s="52"/>
      <c r="D11" s="52"/>
      <c r="E11" s="52"/>
      <c r="F11" s="52"/>
      <c r="H11" s="60"/>
      <c r="I11" s="49"/>
      <c r="K11" s="52"/>
    </row>
    <row r="12" spans="1:11" x14ac:dyDescent="0.25">
      <c r="A12" s="49"/>
      <c r="B12" s="49"/>
      <c r="C12" s="52"/>
      <c r="D12" s="52"/>
      <c r="E12" s="52"/>
      <c r="H12" s="60"/>
      <c r="I12" s="49"/>
      <c r="K12" s="52"/>
    </row>
    <row r="13" spans="1:11" x14ac:dyDescent="0.25">
      <c r="A13" s="49"/>
      <c r="B13" s="49"/>
      <c r="C13" s="52"/>
      <c r="D13" s="52"/>
      <c r="E13" s="52"/>
      <c r="F13" s="52"/>
      <c r="H13" s="60"/>
      <c r="I13" s="49"/>
      <c r="K13" s="52"/>
    </row>
    <row r="14" spans="1:11" x14ac:dyDescent="0.25">
      <c r="A14" s="49"/>
      <c r="B14" s="49"/>
      <c r="C14" s="52"/>
      <c r="D14" s="52"/>
      <c r="E14" s="52"/>
      <c r="F14" s="52"/>
      <c r="H14" s="60"/>
      <c r="I14" s="49"/>
      <c r="K14" s="52"/>
    </row>
    <row r="15" spans="1:11" x14ac:dyDescent="0.25">
      <c r="A15" s="49"/>
      <c r="B15" s="49"/>
      <c r="C15" s="52"/>
      <c r="D15" s="52"/>
      <c r="E15" s="52"/>
      <c r="F15" s="52"/>
      <c r="H15" s="60"/>
      <c r="I15" s="49"/>
      <c r="K15" s="52"/>
    </row>
    <row r="16" spans="1:11" x14ac:dyDescent="0.25">
      <c r="B16" s="49"/>
    </row>
  </sheetData>
  <sheetProtection password="C070" sheet="1" objects="1" scenarios="1"/>
  <sortState ref="A2:J19">
    <sortCondition ref="A2:A19"/>
  </sortState>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1"/>
  <sheetViews>
    <sheetView workbookViewId="0">
      <selection activeCell="H18" sqref="H18"/>
    </sheetView>
  </sheetViews>
  <sheetFormatPr defaultRowHeight="15" x14ac:dyDescent="0.25"/>
  <cols>
    <col min="1" max="1" width="28.140625" customWidth="1"/>
    <col min="2" max="2" width="8.28515625" customWidth="1"/>
    <col min="15" max="15" width="28.140625" customWidth="1"/>
  </cols>
  <sheetData>
    <row r="1" spans="1:16" ht="45" x14ac:dyDescent="0.25">
      <c r="A1" s="50" t="s">
        <v>32</v>
      </c>
      <c r="B1" s="51" t="s">
        <v>53</v>
      </c>
      <c r="C1" s="51" t="s">
        <v>54</v>
      </c>
      <c r="D1" s="51" t="s">
        <v>48</v>
      </c>
      <c r="E1" s="51" t="s">
        <v>49</v>
      </c>
      <c r="F1" s="51" t="s">
        <v>50</v>
      </c>
      <c r="G1" s="51" t="s">
        <v>51</v>
      </c>
      <c r="H1" s="53" t="s">
        <v>150</v>
      </c>
      <c r="I1" s="51" t="s">
        <v>36</v>
      </c>
      <c r="J1" s="51" t="s">
        <v>52</v>
      </c>
      <c r="K1" s="51" t="s">
        <v>37</v>
      </c>
      <c r="L1" s="53" t="s">
        <v>277</v>
      </c>
      <c r="M1" s="53"/>
      <c r="O1" s="50"/>
      <c r="P1" s="51"/>
    </row>
    <row r="2" spans="1:16" x14ac:dyDescent="0.25">
      <c r="A2" s="49" t="s">
        <v>276</v>
      </c>
      <c r="B2" s="49">
        <v>1</v>
      </c>
      <c r="C2" s="52">
        <v>0.5</v>
      </c>
      <c r="D2" s="55">
        <v>0.5</v>
      </c>
      <c r="E2" s="52">
        <v>0.3</v>
      </c>
      <c r="F2" s="52">
        <v>0</v>
      </c>
      <c r="G2" s="52"/>
      <c r="H2" s="52">
        <v>0.7</v>
      </c>
      <c r="I2">
        <v>85</v>
      </c>
      <c r="J2" s="56">
        <v>85</v>
      </c>
      <c r="K2">
        <v>110</v>
      </c>
      <c r="L2" s="52">
        <v>0.7</v>
      </c>
      <c r="O2" s="49"/>
      <c r="P2" s="49"/>
    </row>
    <row r="3" spans="1:16" x14ac:dyDescent="0.25">
      <c r="A3" s="49"/>
      <c r="B3" s="49"/>
      <c r="C3" s="52"/>
      <c r="D3" s="55"/>
      <c r="E3" s="52"/>
      <c r="F3" s="52"/>
      <c r="G3" s="52"/>
      <c r="H3" s="52"/>
      <c r="J3" s="56"/>
      <c r="O3" s="49"/>
      <c r="P3" s="49"/>
    </row>
    <row r="4" spans="1:16" x14ac:dyDescent="0.25">
      <c r="A4" s="49"/>
      <c r="B4" s="49"/>
      <c r="C4" s="52"/>
      <c r="D4" s="52"/>
      <c r="E4" s="52"/>
      <c r="F4" s="52"/>
      <c r="G4" s="52"/>
      <c r="H4" s="52"/>
      <c r="I4" s="54"/>
      <c r="O4" s="49"/>
      <c r="P4" s="49"/>
    </row>
    <row r="5" spans="1:16" x14ac:dyDescent="0.25">
      <c r="A5" s="49"/>
      <c r="B5" s="49"/>
      <c r="C5" s="52"/>
      <c r="D5" s="52"/>
      <c r="E5" s="52"/>
      <c r="F5" s="52"/>
      <c r="G5" s="52"/>
      <c r="H5" s="52"/>
      <c r="I5" s="54"/>
      <c r="O5" s="49"/>
      <c r="P5" s="49"/>
    </row>
    <row r="6" spans="1:16" x14ac:dyDescent="0.25">
      <c r="A6" s="49"/>
      <c r="B6" s="49"/>
      <c r="C6" s="52"/>
      <c r="D6" s="55"/>
      <c r="E6" s="52"/>
      <c r="F6" s="52"/>
      <c r="G6" s="52"/>
      <c r="H6" s="52"/>
      <c r="J6" s="56"/>
      <c r="O6" s="49"/>
      <c r="P6" s="49"/>
    </row>
    <row r="7" spans="1:16" x14ac:dyDescent="0.25">
      <c r="A7" s="49"/>
      <c r="B7" s="49"/>
      <c r="C7" s="52"/>
      <c r="D7" s="55"/>
      <c r="E7" s="52"/>
      <c r="F7" s="52"/>
      <c r="I7" s="54"/>
      <c r="J7" s="56"/>
      <c r="O7" s="49"/>
      <c r="P7" s="49"/>
    </row>
    <row r="8" spans="1:16" x14ac:dyDescent="0.25">
      <c r="A8" s="49"/>
      <c r="B8" s="49"/>
      <c r="C8" s="52"/>
      <c r="D8" s="55"/>
      <c r="E8" s="52"/>
      <c r="F8" s="52"/>
      <c r="J8" s="56"/>
      <c r="O8" s="49"/>
      <c r="P8" s="49"/>
    </row>
    <row r="9" spans="1:16" x14ac:dyDescent="0.25">
      <c r="A9" s="49"/>
      <c r="B9" s="49"/>
      <c r="C9" s="52"/>
      <c r="D9" s="55"/>
      <c r="E9" s="52"/>
      <c r="F9" s="52"/>
      <c r="J9" s="56"/>
      <c r="O9" s="49"/>
      <c r="P9" s="49"/>
    </row>
    <row r="10" spans="1:16" x14ac:dyDescent="0.25">
      <c r="A10" s="49"/>
      <c r="B10" s="49"/>
      <c r="C10" s="52"/>
      <c r="D10" s="52"/>
      <c r="E10" s="52"/>
      <c r="F10" s="52"/>
      <c r="O10" s="49"/>
      <c r="P10" s="49"/>
    </row>
    <row r="11" spans="1:16" x14ac:dyDescent="0.25">
      <c r="B11" s="49"/>
    </row>
  </sheetData>
  <sheetProtection password="C070" sheet="1" objects="1" scenarios="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P11"/>
  <sheetViews>
    <sheetView workbookViewId="0">
      <selection activeCell="H18" sqref="H18"/>
    </sheetView>
  </sheetViews>
  <sheetFormatPr defaultRowHeight="15" x14ac:dyDescent="0.25"/>
  <cols>
    <col min="1" max="1" width="28.140625" customWidth="1"/>
    <col min="2" max="2" width="8.28515625" customWidth="1"/>
    <col min="15" max="15" width="28.140625" customWidth="1"/>
  </cols>
  <sheetData>
    <row r="1" spans="1:16" x14ac:dyDescent="0.25">
      <c r="A1" s="50" t="s">
        <v>32</v>
      </c>
      <c r="B1" s="51" t="s">
        <v>53</v>
      </c>
      <c r="C1" s="51" t="s">
        <v>281</v>
      </c>
      <c r="D1" s="51" t="s">
        <v>282</v>
      </c>
      <c r="E1" s="51" t="s">
        <v>283</v>
      </c>
      <c r="F1" s="51" t="s">
        <v>284</v>
      </c>
      <c r="G1" s="51"/>
      <c r="H1" s="53"/>
      <c r="I1" s="51" t="s">
        <v>36</v>
      </c>
      <c r="J1" s="51" t="s">
        <v>52</v>
      </c>
      <c r="K1" s="51" t="s">
        <v>37</v>
      </c>
      <c r="L1" s="53"/>
      <c r="M1" s="53"/>
      <c r="O1" s="50"/>
      <c r="P1" s="51"/>
    </row>
    <row r="2" spans="1:16" x14ac:dyDescent="0.25">
      <c r="A2" s="49" t="s">
        <v>280</v>
      </c>
      <c r="B2" s="49">
        <v>1</v>
      </c>
      <c r="C2" s="52">
        <v>0.65</v>
      </c>
      <c r="D2" s="57">
        <v>0.65</v>
      </c>
      <c r="E2" s="57">
        <v>0.5</v>
      </c>
      <c r="F2" s="57">
        <v>0</v>
      </c>
      <c r="G2" s="57"/>
      <c r="H2" s="57"/>
      <c r="I2" s="189">
        <v>85</v>
      </c>
      <c r="J2" s="189">
        <v>85</v>
      </c>
      <c r="K2">
        <v>110</v>
      </c>
      <c r="L2" s="52"/>
      <c r="O2" s="49"/>
      <c r="P2" s="49"/>
    </row>
    <row r="3" spans="1:16" x14ac:dyDescent="0.25">
      <c r="A3" s="49"/>
      <c r="B3" s="49"/>
      <c r="C3" s="52"/>
      <c r="D3" s="57"/>
      <c r="E3" s="57"/>
      <c r="F3" s="57"/>
      <c r="G3" s="57"/>
      <c r="H3" s="57"/>
      <c r="I3" s="189"/>
      <c r="J3" s="189"/>
      <c r="O3" s="49"/>
      <c r="P3" s="49"/>
    </row>
    <row r="4" spans="1:16" x14ac:dyDescent="0.25">
      <c r="A4" s="49"/>
      <c r="B4" s="49"/>
      <c r="C4" s="52"/>
      <c r="D4" s="52"/>
      <c r="E4" s="52"/>
      <c r="F4" s="52"/>
      <c r="G4" s="52"/>
      <c r="H4" s="52"/>
      <c r="I4" s="54"/>
      <c r="O4" s="49"/>
      <c r="P4" s="49"/>
    </row>
    <row r="5" spans="1:16" x14ac:dyDescent="0.25">
      <c r="A5" s="49"/>
      <c r="B5" s="49"/>
      <c r="C5" s="52"/>
      <c r="D5" s="52"/>
      <c r="E5" s="52"/>
      <c r="F5" s="52"/>
      <c r="G5" s="52"/>
      <c r="H5" s="52"/>
      <c r="I5" s="54"/>
      <c r="O5" s="49"/>
      <c r="P5" s="49"/>
    </row>
    <row r="6" spans="1:16" x14ac:dyDescent="0.25">
      <c r="A6" s="49"/>
      <c r="B6" s="49"/>
      <c r="C6" s="52"/>
      <c r="D6" s="57"/>
      <c r="E6" s="57"/>
      <c r="F6" s="57"/>
      <c r="G6" s="57"/>
      <c r="H6" s="57"/>
      <c r="I6" s="189"/>
      <c r="J6" s="189"/>
      <c r="O6" s="49"/>
      <c r="P6" s="49"/>
    </row>
    <row r="7" spans="1:16" x14ac:dyDescent="0.25">
      <c r="A7" s="49"/>
      <c r="B7" s="49"/>
      <c r="C7" s="52"/>
      <c r="D7" s="57"/>
      <c r="E7" s="57"/>
      <c r="F7" s="57"/>
      <c r="G7" s="189"/>
      <c r="H7" s="189"/>
      <c r="I7" s="190"/>
      <c r="J7" s="189"/>
      <c r="O7" s="49"/>
      <c r="P7" s="49"/>
    </row>
    <row r="8" spans="1:16" x14ac:dyDescent="0.25">
      <c r="A8" s="49"/>
      <c r="B8" s="49"/>
      <c r="C8" s="52"/>
      <c r="D8" s="57"/>
      <c r="E8" s="57"/>
      <c r="F8" s="57"/>
      <c r="G8" s="189"/>
      <c r="H8" s="189"/>
      <c r="I8" s="189"/>
      <c r="J8" s="189"/>
      <c r="O8" s="49"/>
      <c r="P8" s="49"/>
    </row>
    <row r="9" spans="1:16" x14ac:dyDescent="0.25">
      <c r="A9" s="49"/>
      <c r="B9" s="49"/>
      <c r="C9" s="52"/>
      <c r="D9" s="57"/>
      <c r="E9" s="57"/>
      <c r="F9" s="57"/>
      <c r="G9" s="189"/>
      <c r="H9" s="189"/>
      <c r="I9" s="189"/>
      <c r="J9" s="189"/>
      <c r="O9" s="49"/>
      <c r="P9" s="49"/>
    </row>
    <row r="10" spans="1:16" x14ac:dyDescent="0.25">
      <c r="A10" s="49"/>
      <c r="B10" s="49"/>
      <c r="C10" s="52"/>
      <c r="D10" s="52"/>
      <c r="E10" s="52"/>
      <c r="F10" s="52"/>
      <c r="O10" s="49"/>
      <c r="P10" s="49"/>
    </row>
    <row r="11" spans="1:16" x14ac:dyDescent="0.25">
      <c r="B11" s="49"/>
    </row>
  </sheetData>
  <sheetProtection password="C070" sheet="1" objects="1" scenarios="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17"/>
  <sheetViews>
    <sheetView workbookViewId="0">
      <selection activeCell="H18" sqref="H18"/>
    </sheetView>
  </sheetViews>
  <sheetFormatPr defaultRowHeight="15" x14ac:dyDescent="0.25"/>
  <cols>
    <col min="2" max="2" width="25.7109375" customWidth="1"/>
    <col min="3" max="5" width="15.7109375" customWidth="1"/>
    <col min="20" max="20" width="25.7109375" customWidth="1"/>
    <col min="21" max="21" width="9.7109375" customWidth="1"/>
    <col min="22" max="22" width="15.7109375" customWidth="1"/>
    <col min="23" max="23" width="9.7109375" customWidth="1"/>
    <col min="24" max="24" width="15.7109375" customWidth="1"/>
    <col min="25" max="25" width="9.7109375" customWidth="1"/>
  </cols>
  <sheetData>
    <row r="1" spans="1:25" ht="49.5" x14ac:dyDescent="0.35">
      <c r="A1" s="53" t="s">
        <v>82</v>
      </c>
      <c r="C1" s="53" t="s">
        <v>267</v>
      </c>
      <c r="D1" s="53" t="s">
        <v>268</v>
      </c>
      <c r="E1" s="53" t="s">
        <v>270</v>
      </c>
      <c r="F1" s="53" t="s">
        <v>69</v>
      </c>
      <c r="G1" s="53" t="s">
        <v>70</v>
      </c>
      <c r="H1" s="53" t="s">
        <v>251</v>
      </c>
      <c r="I1" s="53" t="s">
        <v>71</v>
      </c>
      <c r="J1" s="53"/>
      <c r="K1" s="53"/>
      <c r="L1" s="53"/>
      <c r="M1" s="53"/>
      <c r="N1" s="53"/>
      <c r="O1" s="53"/>
      <c r="P1" s="53" t="s">
        <v>271</v>
      </c>
      <c r="T1" s="51" t="s">
        <v>24</v>
      </c>
      <c r="U1" s="53" t="s">
        <v>78</v>
      </c>
      <c r="V1" s="53"/>
      <c r="W1" s="53"/>
      <c r="X1" s="51"/>
      <c r="Y1" s="53"/>
    </row>
    <row r="2" spans="1:25" x14ac:dyDescent="0.25">
      <c r="A2">
        <v>401</v>
      </c>
      <c r="B2" s="49" t="s">
        <v>252</v>
      </c>
      <c r="C2" s="49">
        <v>2</v>
      </c>
      <c r="D2" s="49">
        <v>2</v>
      </c>
      <c r="E2" s="49">
        <v>1</v>
      </c>
      <c r="F2" s="52">
        <v>0.75</v>
      </c>
      <c r="G2" s="52">
        <v>0.75</v>
      </c>
      <c r="H2" s="52"/>
      <c r="I2" s="52">
        <v>0.5</v>
      </c>
      <c r="J2" s="52"/>
      <c r="K2" s="52"/>
      <c r="L2" s="52"/>
      <c r="M2" s="52"/>
      <c r="N2" s="52"/>
      <c r="O2" s="52"/>
      <c r="P2" s="54">
        <v>40</v>
      </c>
      <c r="T2" s="49" t="s">
        <v>252</v>
      </c>
      <c r="U2">
        <v>401</v>
      </c>
      <c r="V2" s="49"/>
      <c r="W2" s="49"/>
      <c r="X2" s="49"/>
    </row>
    <row r="3" spans="1:25" x14ac:dyDescent="0.25">
      <c r="A3">
        <v>402</v>
      </c>
      <c r="B3" s="49" t="s">
        <v>253</v>
      </c>
      <c r="C3" s="49">
        <v>2</v>
      </c>
      <c r="D3" s="49">
        <v>2</v>
      </c>
      <c r="E3" s="49">
        <v>1</v>
      </c>
      <c r="F3" s="52">
        <v>0.75</v>
      </c>
      <c r="G3" s="52">
        <v>0.75</v>
      </c>
      <c r="H3" s="52"/>
      <c r="I3" s="52">
        <v>0.5</v>
      </c>
      <c r="J3" s="52"/>
      <c r="K3" s="52"/>
      <c r="L3" s="52"/>
      <c r="M3" s="52"/>
      <c r="N3" s="52"/>
      <c r="O3" s="52"/>
      <c r="P3" s="54">
        <v>40</v>
      </c>
      <c r="T3" s="49" t="s">
        <v>253</v>
      </c>
      <c r="U3">
        <v>402</v>
      </c>
      <c r="V3" s="49"/>
      <c r="W3" s="49"/>
      <c r="X3" s="49"/>
    </row>
    <row r="4" spans="1:25" x14ac:dyDescent="0.25">
      <c r="A4">
        <v>403</v>
      </c>
      <c r="B4" s="49" t="s">
        <v>255</v>
      </c>
      <c r="C4" s="49">
        <v>1</v>
      </c>
      <c r="D4" s="49">
        <v>1</v>
      </c>
      <c r="E4" s="49">
        <v>2</v>
      </c>
      <c r="F4" s="52"/>
      <c r="G4" s="52"/>
      <c r="H4" s="52">
        <v>0.65</v>
      </c>
      <c r="I4" s="52">
        <v>0.65</v>
      </c>
      <c r="J4" s="52"/>
      <c r="K4" s="52"/>
      <c r="L4" s="52"/>
      <c r="M4" s="52"/>
      <c r="N4" s="52"/>
      <c r="O4" s="52"/>
      <c r="P4" s="54">
        <v>40</v>
      </c>
      <c r="T4" s="49" t="s">
        <v>255</v>
      </c>
      <c r="U4">
        <v>403</v>
      </c>
      <c r="V4" s="49"/>
      <c r="W4" s="49"/>
      <c r="X4" s="49"/>
    </row>
    <row r="5" spans="1:25" ht="30" x14ac:dyDescent="0.25">
      <c r="A5">
        <v>404</v>
      </c>
      <c r="B5" s="49" t="s">
        <v>254</v>
      </c>
      <c r="C5" s="49">
        <v>1</v>
      </c>
      <c r="D5" s="49">
        <v>1</v>
      </c>
      <c r="E5" s="49">
        <v>2</v>
      </c>
      <c r="F5" s="52"/>
      <c r="G5" s="52"/>
      <c r="H5" s="52">
        <v>0.65</v>
      </c>
      <c r="I5" s="52">
        <v>0.65</v>
      </c>
      <c r="J5" s="52"/>
      <c r="K5" s="52"/>
      <c r="L5" s="52"/>
      <c r="M5" s="52"/>
      <c r="N5" s="52"/>
      <c r="O5" s="52"/>
      <c r="P5" s="54">
        <v>40</v>
      </c>
      <c r="T5" s="49" t="s">
        <v>254</v>
      </c>
      <c r="U5">
        <v>404</v>
      </c>
      <c r="V5" s="49"/>
      <c r="W5" s="49"/>
      <c r="X5" s="49"/>
    </row>
    <row r="6" spans="1:25" ht="30" x14ac:dyDescent="0.25">
      <c r="A6">
        <v>405</v>
      </c>
      <c r="B6" s="49" t="s">
        <v>256</v>
      </c>
      <c r="C6" s="49">
        <v>2</v>
      </c>
      <c r="D6" s="49">
        <v>2</v>
      </c>
      <c r="E6" s="49">
        <v>1</v>
      </c>
      <c r="F6" s="52">
        <v>0.5</v>
      </c>
      <c r="G6" s="52">
        <v>0.75</v>
      </c>
      <c r="H6" s="52"/>
      <c r="I6" s="52">
        <v>0.65</v>
      </c>
      <c r="J6" s="52"/>
      <c r="K6" s="52"/>
      <c r="L6" s="52"/>
      <c r="M6" s="52"/>
      <c r="N6" s="52"/>
      <c r="O6" s="52"/>
      <c r="P6" s="54">
        <v>40</v>
      </c>
      <c r="T6" s="49" t="s">
        <v>256</v>
      </c>
      <c r="U6">
        <v>405</v>
      </c>
      <c r="V6" s="49"/>
      <c r="W6" s="49"/>
      <c r="X6" s="49"/>
    </row>
    <row r="7" spans="1:25" x14ac:dyDescent="0.25">
      <c r="A7">
        <v>406</v>
      </c>
      <c r="B7" s="49" t="s">
        <v>265</v>
      </c>
      <c r="C7" s="49">
        <v>2</v>
      </c>
      <c r="D7" s="49">
        <v>2</v>
      </c>
      <c r="E7" s="49">
        <v>1</v>
      </c>
      <c r="F7" s="52">
        <v>0.75</v>
      </c>
      <c r="G7" s="52">
        <v>0.75</v>
      </c>
      <c r="H7" s="52"/>
      <c r="I7" s="52">
        <v>0.5</v>
      </c>
      <c r="J7" s="52"/>
      <c r="K7" s="52"/>
      <c r="L7" s="52"/>
      <c r="M7" s="52"/>
      <c r="N7" s="52"/>
      <c r="O7" s="52"/>
      <c r="P7" s="54">
        <v>40</v>
      </c>
      <c r="T7" s="49" t="s">
        <v>265</v>
      </c>
      <c r="U7">
        <v>406</v>
      </c>
      <c r="V7" s="49"/>
      <c r="W7" s="49"/>
      <c r="X7" s="49"/>
    </row>
    <row r="8" spans="1:25" ht="30" x14ac:dyDescent="0.25">
      <c r="A8">
        <v>408</v>
      </c>
      <c r="B8" s="49" t="s">
        <v>257</v>
      </c>
      <c r="C8" s="49">
        <v>1</v>
      </c>
      <c r="D8" s="49">
        <v>1</v>
      </c>
      <c r="E8" s="49">
        <v>2</v>
      </c>
      <c r="F8" s="52"/>
      <c r="G8" s="52"/>
      <c r="H8" s="52">
        <v>0.65</v>
      </c>
      <c r="I8" s="52">
        <v>0.65</v>
      </c>
      <c r="J8" s="52"/>
      <c r="K8" s="52"/>
      <c r="L8" s="52"/>
      <c r="M8" s="52"/>
      <c r="N8" s="52"/>
      <c r="O8" s="52"/>
      <c r="P8" s="59">
        <v>40</v>
      </c>
      <c r="T8" s="49" t="s">
        <v>257</v>
      </c>
      <c r="U8">
        <v>408</v>
      </c>
      <c r="V8" s="49"/>
      <c r="W8" s="49"/>
      <c r="X8" s="49"/>
    </row>
    <row r="9" spans="1:25" ht="30" x14ac:dyDescent="0.25">
      <c r="A9">
        <v>410</v>
      </c>
      <c r="B9" s="49" t="s">
        <v>258</v>
      </c>
      <c r="C9" s="49">
        <v>2</v>
      </c>
      <c r="D9" s="49">
        <v>2</v>
      </c>
      <c r="E9" s="49">
        <v>1</v>
      </c>
      <c r="F9" s="52">
        <v>0.75</v>
      </c>
      <c r="G9" s="52">
        <v>0.75</v>
      </c>
      <c r="H9" s="52"/>
      <c r="I9" s="52">
        <v>0.5</v>
      </c>
      <c r="J9" s="52"/>
      <c r="K9" s="52"/>
      <c r="L9" s="52"/>
      <c r="M9" s="52"/>
      <c r="N9" s="52"/>
      <c r="O9" s="52"/>
      <c r="P9" s="59">
        <v>40</v>
      </c>
      <c r="T9" s="49" t="s">
        <v>258</v>
      </c>
      <c r="U9">
        <v>410</v>
      </c>
      <c r="V9" s="49"/>
      <c r="W9" s="49"/>
      <c r="X9" s="49"/>
    </row>
    <row r="10" spans="1:25" ht="30" x14ac:dyDescent="0.25">
      <c r="A10">
        <v>411</v>
      </c>
      <c r="B10" s="49" t="s">
        <v>259</v>
      </c>
      <c r="C10" s="49">
        <v>1</v>
      </c>
      <c r="D10" s="49">
        <v>2</v>
      </c>
      <c r="E10" s="49">
        <v>1</v>
      </c>
      <c r="F10" s="57"/>
      <c r="G10" s="57">
        <v>0.75</v>
      </c>
      <c r="H10" s="57"/>
      <c r="I10" s="57">
        <v>0.65</v>
      </c>
      <c r="J10" s="57"/>
      <c r="K10" s="57"/>
      <c r="L10" s="57"/>
      <c r="M10" s="57"/>
      <c r="N10" s="57"/>
      <c r="O10" s="57"/>
      <c r="P10" s="186">
        <v>40</v>
      </c>
      <c r="T10" s="49" t="s">
        <v>259</v>
      </c>
      <c r="U10">
        <v>411</v>
      </c>
      <c r="V10" s="49"/>
      <c r="W10" s="49"/>
      <c r="X10" s="49"/>
    </row>
    <row r="11" spans="1:25" x14ac:dyDescent="0.25">
      <c r="A11">
        <v>412</v>
      </c>
      <c r="B11" s="49" t="s">
        <v>260</v>
      </c>
      <c r="C11" s="49">
        <v>2</v>
      </c>
      <c r="D11" s="49">
        <v>2</v>
      </c>
      <c r="E11" s="49">
        <v>1</v>
      </c>
      <c r="F11" s="52">
        <v>0.5</v>
      </c>
      <c r="G11" s="52">
        <v>0.75</v>
      </c>
      <c r="H11" s="52"/>
      <c r="I11" s="52">
        <v>0.65</v>
      </c>
      <c r="J11" s="52"/>
      <c r="K11" s="52"/>
      <c r="L11" s="52"/>
      <c r="M11" s="52"/>
      <c r="N11" s="52"/>
      <c r="O11" s="52"/>
      <c r="P11" s="59">
        <v>40</v>
      </c>
      <c r="T11" s="49" t="s">
        <v>260</v>
      </c>
      <c r="U11">
        <v>412</v>
      </c>
      <c r="V11" s="49"/>
      <c r="W11" s="49"/>
      <c r="X11" s="49"/>
    </row>
    <row r="12" spans="1:25" ht="30" x14ac:dyDescent="0.25">
      <c r="A12">
        <v>413</v>
      </c>
      <c r="B12" s="49" t="s">
        <v>261</v>
      </c>
      <c r="C12" s="49">
        <v>1</v>
      </c>
      <c r="D12" s="49">
        <v>2</v>
      </c>
      <c r="E12" s="49">
        <v>1</v>
      </c>
      <c r="F12" s="52"/>
      <c r="G12" s="52">
        <v>0.75</v>
      </c>
      <c r="H12" s="52"/>
      <c r="I12" s="52">
        <v>0.65</v>
      </c>
      <c r="J12" s="52"/>
      <c r="K12" s="52"/>
      <c r="L12" s="52"/>
      <c r="M12" s="52"/>
      <c r="N12" s="52"/>
      <c r="O12" s="52"/>
      <c r="P12" s="59">
        <v>40</v>
      </c>
      <c r="T12" s="49" t="s">
        <v>261</v>
      </c>
      <c r="U12">
        <v>413</v>
      </c>
      <c r="V12" s="49"/>
      <c r="W12" s="49"/>
      <c r="X12" s="49"/>
    </row>
    <row r="13" spans="1:25" x14ac:dyDescent="0.25">
      <c r="A13">
        <v>414</v>
      </c>
      <c r="B13" s="49" t="s">
        <v>262</v>
      </c>
      <c r="C13" s="49">
        <v>2</v>
      </c>
      <c r="D13" s="49">
        <v>2</v>
      </c>
      <c r="E13" s="49">
        <v>1</v>
      </c>
      <c r="F13" s="52">
        <v>0.5</v>
      </c>
      <c r="G13" s="52">
        <v>0.75</v>
      </c>
      <c r="H13" s="52"/>
      <c r="I13" s="52">
        <v>0.5</v>
      </c>
      <c r="J13" s="52"/>
      <c r="K13" s="52"/>
      <c r="L13" s="52"/>
      <c r="M13" s="52"/>
      <c r="N13" s="52"/>
      <c r="O13" s="52"/>
      <c r="P13" s="59">
        <v>40</v>
      </c>
      <c r="T13" s="49" t="s">
        <v>262</v>
      </c>
      <c r="U13">
        <v>414</v>
      </c>
      <c r="V13" s="49"/>
      <c r="W13" s="49"/>
      <c r="X13" s="49"/>
    </row>
    <row r="14" spans="1:25" ht="30" x14ac:dyDescent="0.25">
      <c r="A14">
        <v>415</v>
      </c>
      <c r="B14" s="49" t="s">
        <v>263</v>
      </c>
      <c r="C14" s="49">
        <v>2</v>
      </c>
      <c r="D14" s="49">
        <v>2</v>
      </c>
      <c r="E14" s="49">
        <v>1</v>
      </c>
      <c r="F14" s="52">
        <v>0.5</v>
      </c>
      <c r="G14" s="52">
        <v>0.75</v>
      </c>
      <c r="H14" s="52"/>
      <c r="I14" s="52">
        <v>0.65</v>
      </c>
      <c r="J14" s="52"/>
      <c r="K14" s="52"/>
      <c r="L14" s="52"/>
      <c r="M14" s="52"/>
      <c r="N14" s="52"/>
      <c r="O14" s="52"/>
      <c r="P14" s="59">
        <v>40</v>
      </c>
      <c r="T14" s="49" t="s">
        <v>263</v>
      </c>
      <c r="U14">
        <v>415</v>
      </c>
      <c r="V14" s="49"/>
      <c r="W14" s="49"/>
      <c r="X14" s="49"/>
    </row>
    <row r="15" spans="1:25" x14ac:dyDescent="0.25">
      <c r="A15">
        <v>416</v>
      </c>
      <c r="B15" s="49" t="s">
        <v>264</v>
      </c>
      <c r="C15" s="49">
        <v>2</v>
      </c>
      <c r="D15" s="49">
        <v>2</v>
      </c>
      <c r="E15" s="49">
        <v>1</v>
      </c>
      <c r="F15" s="52">
        <v>0.5</v>
      </c>
      <c r="G15" s="52">
        <v>0.75</v>
      </c>
      <c r="H15" s="52"/>
      <c r="I15" s="52">
        <v>0.65</v>
      </c>
      <c r="J15" s="52"/>
      <c r="K15" s="52"/>
      <c r="L15" s="52"/>
      <c r="M15" s="52"/>
      <c r="N15" s="52"/>
      <c r="O15" s="52"/>
      <c r="P15" s="59">
        <v>40</v>
      </c>
      <c r="T15" s="49" t="s">
        <v>264</v>
      </c>
      <c r="U15">
        <v>416</v>
      </c>
      <c r="V15" s="49"/>
      <c r="W15" s="49"/>
      <c r="X15" s="49"/>
    </row>
    <row r="16" spans="1:25" ht="30" x14ac:dyDescent="0.25">
      <c r="A16">
        <v>417</v>
      </c>
      <c r="B16" s="49" t="s">
        <v>266</v>
      </c>
      <c r="C16" s="49">
        <v>2</v>
      </c>
      <c r="D16" s="49">
        <v>1</v>
      </c>
      <c r="E16" s="49">
        <v>1</v>
      </c>
      <c r="F16" s="52">
        <v>0.5</v>
      </c>
      <c r="G16" s="52"/>
      <c r="H16" s="52"/>
      <c r="I16" s="52">
        <v>0.65</v>
      </c>
      <c r="J16" s="52"/>
      <c r="K16" s="52"/>
      <c r="L16" s="52"/>
      <c r="M16" s="52"/>
      <c r="N16" s="52"/>
      <c r="O16" s="52"/>
      <c r="P16" s="59">
        <v>40</v>
      </c>
      <c r="T16" s="49" t="s">
        <v>266</v>
      </c>
      <c r="U16">
        <v>417</v>
      </c>
      <c r="V16" s="49"/>
      <c r="W16" s="49"/>
      <c r="X16" s="49"/>
    </row>
    <row r="17" spans="5:5" x14ac:dyDescent="0.25">
      <c r="E17" s="49"/>
    </row>
  </sheetData>
  <sheetProtection algorithmName="SHA-512" hashValue="v/W2cc94G+msMvnwPAuc0OiqVuZ8E9pbK4pFC5EBnpIvh1w7GCiimQZno2b65Gcbpn9qWgi9XgUTzjaW7IKNHg==" saltValue="5xZTBNAz+nRdtCt8wDyddg==" spinCount="100000" sheet="1" objects="1" scenarios="1"/>
  <sortState ref="X2:Y82">
    <sortCondition ref="X2:X82"/>
  </sortState>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U22"/>
  <sheetViews>
    <sheetView workbookViewId="0">
      <selection activeCell="C22" sqref="C22"/>
    </sheetView>
  </sheetViews>
  <sheetFormatPr defaultRowHeight="15" x14ac:dyDescent="0.25"/>
  <cols>
    <col min="2" max="2" width="25.7109375" customWidth="1"/>
    <col min="3" max="3" width="15.7109375" customWidth="1"/>
    <col min="18" max="18" width="25.7109375" customWidth="1"/>
    <col min="19" max="19" width="9.7109375" customWidth="1"/>
    <col min="20" max="20" width="15.7109375" customWidth="1"/>
    <col min="21" max="21" width="9.7109375" customWidth="1"/>
  </cols>
  <sheetData>
    <row r="1" spans="1:21" ht="48" x14ac:dyDescent="0.35">
      <c r="A1" s="53" t="s">
        <v>82</v>
      </c>
      <c r="C1" s="51" t="s">
        <v>68</v>
      </c>
      <c r="D1" s="53" t="s">
        <v>69</v>
      </c>
      <c r="E1" s="53" t="s">
        <v>70</v>
      </c>
      <c r="F1" s="53" t="s">
        <v>71</v>
      </c>
      <c r="G1" s="53" t="s">
        <v>102</v>
      </c>
      <c r="H1" s="53" t="s">
        <v>103</v>
      </c>
      <c r="I1" s="53" t="s">
        <v>104</v>
      </c>
      <c r="J1" s="53" t="s">
        <v>105</v>
      </c>
      <c r="K1" s="53" t="s">
        <v>106</v>
      </c>
      <c r="L1" s="53" t="s">
        <v>109</v>
      </c>
      <c r="M1" s="53" t="s">
        <v>107</v>
      </c>
      <c r="N1" s="53" t="s">
        <v>108</v>
      </c>
      <c r="R1" s="51" t="s">
        <v>24</v>
      </c>
      <c r="S1" s="53" t="s">
        <v>78</v>
      </c>
      <c r="T1" s="51" t="s">
        <v>68</v>
      </c>
      <c r="U1" s="53" t="s">
        <v>81</v>
      </c>
    </row>
    <row r="2" spans="1:21" ht="30" x14ac:dyDescent="0.25">
      <c r="A2">
        <v>111</v>
      </c>
      <c r="B2" s="49" t="s">
        <v>95</v>
      </c>
      <c r="C2" s="49" t="s">
        <v>74</v>
      </c>
      <c r="D2" s="52">
        <v>0.9</v>
      </c>
      <c r="E2" s="52">
        <v>1</v>
      </c>
      <c r="F2" s="52">
        <v>1</v>
      </c>
      <c r="G2" s="52"/>
      <c r="H2" s="52"/>
      <c r="I2" s="52"/>
      <c r="J2" s="52"/>
      <c r="K2" s="52"/>
      <c r="L2" s="54">
        <v>150</v>
      </c>
      <c r="M2" s="54">
        <v>150</v>
      </c>
      <c r="N2" s="54"/>
      <c r="R2" s="49" t="s">
        <v>96</v>
      </c>
      <c r="S2" s="49">
        <v>310</v>
      </c>
      <c r="T2" s="49" t="s">
        <v>9</v>
      </c>
      <c r="U2">
        <v>2</v>
      </c>
    </row>
    <row r="3" spans="1:21" ht="30" x14ac:dyDescent="0.25">
      <c r="A3">
        <v>112</v>
      </c>
      <c r="B3" s="49"/>
      <c r="C3" s="49" t="s">
        <v>75</v>
      </c>
      <c r="D3" s="52">
        <v>0.85</v>
      </c>
      <c r="E3" s="52">
        <v>0.95</v>
      </c>
      <c r="F3" s="52">
        <v>0.9</v>
      </c>
      <c r="G3" s="52"/>
      <c r="H3" s="52"/>
      <c r="I3" s="52"/>
      <c r="J3" s="52"/>
      <c r="K3" s="52"/>
      <c r="L3" s="54">
        <v>135</v>
      </c>
      <c r="M3" s="54">
        <v>135</v>
      </c>
      <c r="N3" s="54"/>
      <c r="R3" s="49" t="s">
        <v>97</v>
      </c>
      <c r="S3" s="49">
        <v>210</v>
      </c>
      <c r="T3" s="49" t="s">
        <v>7</v>
      </c>
      <c r="U3">
        <v>1</v>
      </c>
    </row>
    <row r="4" spans="1:21" ht="30" x14ac:dyDescent="0.25">
      <c r="A4">
        <v>113</v>
      </c>
      <c r="B4" s="49"/>
      <c r="C4" s="49" t="s">
        <v>76</v>
      </c>
      <c r="D4" s="52">
        <v>0.8</v>
      </c>
      <c r="E4" s="52">
        <v>0.9</v>
      </c>
      <c r="F4" s="52">
        <v>0.8</v>
      </c>
      <c r="G4" s="52"/>
      <c r="H4" s="52"/>
      <c r="I4" s="52"/>
      <c r="J4" s="52"/>
      <c r="K4" s="52"/>
      <c r="L4" s="54">
        <v>125</v>
      </c>
      <c r="M4" s="54">
        <v>125</v>
      </c>
      <c r="N4" s="54"/>
      <c r="R4" s="49" t="s">
        <v>95</v>
      </c>
      <c r="S4" s="49">
        <v>110</v>
      </c>
      <c r="T4" s="49" t="s">
        <v>11</v>
      </c>
      <c r="U4">
        <v>3</v>
      </c>
    </row>
    <row r="5" spans="1:21" x14ac:dyDescent="0.25">
      <c r="A5">
        <v>211</v>
      </c>
      <c r="B5" s="49" t="s">
        <v>97</v>
      </c>
      <c r="C5" s="49" t="s">
        <v>74</v>
      </c>
      <c r="D5" s="52">
        <v>1</v>
      </c>
      <c r="E5" s="52">
        <v>1</v>
      </c>
      <c r="F5" s="52">
        <v>0.9</v>
      </c>
      <c r="G5" s="52"/>
      <c r="H5" s="52"/>
      <c r="I5" s="52"/>
      <c r="J5" s="52"/>
      <c r="K5" s="52"/>
      <c r="L5" s="59">
        <v>150</v>
      </c>
      <c r="M5" s="59">
        <v>150</v>
      </c>
      <c r="N5" s="59"/>
      <c r="R5" s="49" t="s">
        <v>101</v>
      </c>
      <c r="S5" s="49">
        <v>710</v>
      </c>
      <c r="T5" s="49"/>
    </row>
    <row r="6" spans="1:21" x14ac:dyDescent="0.25">
      <c r="A6">
        <v>212</v>
      </c>
      <c r="B6" s="49"/>
      <c r="C6" s="49" t="s">
        <v>75</v>
      </c>
      <c r="D6" s="52">
        <v>0.95</v>
      </c>
      <c r="E6" s="52">
        <v>0.95</v>
      </c>
      <c r="F6" s="52">
        <v>0.8</v>
      </c>
      <c r="G6" s="52"/>
      <c r="H6" s="52"/>
      <c r="I6" s="52"/>
      <c r="J6" s="52"/>
      <c r="K6" s="52"/>
      <c r="L6" s="59">
        <v>135</v>
      </c>
      <c r="M6" s="59">
        <v>135</v>
      </c>
      <c r="N6" s="59"/>
      <c r="R6" s="49" t="s">
        <v>98</v>
      </c>
      <c r="S6" s="49">
        <v>410</v>
      </c>
      <c r="T6" s="49"/>
    </row>
    <row r="7" spans="1:21" x14ac:dyDescent="0.25">
      <c r="A7">
        <v>213</v>
      </c>
      <c r="B7" s="49"/>
      <c r="C7" s="49" t="s">
        <v>76</v>
      </c>
      <c r="D7" s="52">
        <v>0</v>
      </c>
      <c r="E7" s="52">
        <v>0</v>
      </c>
      <c r="F7" s="52">
        <v>0</v>
      </c>
      <c r="G7" s="52"/>
      <c r="H7" s="52"/>
      <c r="I7" s="52"/>
      <c r="J7" s="52"/>
      <c r="K7" s="52"/>
      <c r="L7" s="52"/>
      <c r="M7" s="52"/>
      <c r="N7" s="59"/>
      <c r="R7" s="49" t="s">
        <v>100</v>
      </c>
      <c r="S7" s="49">
        <v>610</v>
      </c>
      <c r="T7" s="49"/>
    </row>
    <row r="8" spans="1:21" x14ac:dyDescent="0.25">
      <c r="A8">
        <v>311</v>
      </c>
      <c r="B8" s="49" t="s">
        <v>96</v>
      </c>
      <c r="C8" s="49" t="s">
        <v>74</v>
      </c>
      <c r="D8" s="52"/>
      <c r="E8" s="52"/>
      <c r="F8" s="52">
        <v>0.8</v>
      </c>
      <c r="G8" s="52"/>
      <c r="H8" s="52"/>
      <c r="I8" s="52"/>
      <c r="J8" s="52"/>
      <c r="K8" s="52"/>
      <c r="L8" s="54">
        <v>70</v>
      </c>
      <c r="M8" s="60">
        <v>150</v>
      </c>
      <c r="N8" s="60"/>
      <c r="R8" s="49" t="s">
        <v>99</v>
      </c>
      <c r="S8" s="49">
        <v>510</v>
      </c>
      <c r="T8" s="49"/>
    </row>
    <row r="9" spans="1:21" x14ac:dyDescent="0.25">
      <c r="A9">
        <v>312</v>
      </c>
      <c r="B9" s="49"/>
      <c r="C9" s="49" t="s">
        <v>75</v>
      </c>
      <c r="D9" s="52"/>
      <c r="E9" s="52"/>
      <c r="F9" s="52">
        <v>0</v>
      </c>
      <c r="G9" s="52"/>
      <c r="H9" s="52"/>
      <c r="I9" s="52"/>
      <c r="J9" s="52"/>
      <c r="K9" s="52"/>
      <c r="L9" s="52"/>
      <c r="M9" s="52"/>
      <c r="N9" s="60"/>
      <c r="R9" s="49"/>
      <c r="S9" s="49"/>
      <c r="T9" s="49"/>
    </row>
    <row r="10" spans="1:21" x14ac:dyDescent="0.25">
      <c r="A10">
        <v>313</v>
      </c>
      <c r="B10" s="49"/>
      <c r="C10" s="49" t="s">
        <v>76</v>
      </c>
      <c r="D10" s="52"/>
      <c r="E10" s="52"/>
      <c r="F10" s="52">
        <v>0</v>
      </c>
      <c r="G10" s="52"/>
      <c r="H10" s="52"/>
      <c r="I10" s="52"/>
      <c r="J10" s="52"/>
      <c r="K10" s="52"/>
      <c r="L10" s="52"/>
      <c r="M10" s="52"/>
      <c r="N10" s="60"/>
      <c r="R10" s="49"/>
      <c r="S10" s="49"/>
      <c r="T10" s="49"/>
    </row>
    <row r="11" spans="1:21" x14ac:dyDescent="0.25">
      <c r="A11">
        <v>411</v>
      </c>
      <c r="B11" s="49" t="s">
        <v>98</v>
      </c>
      <c r="C11" s="49" t="s">
        <v>74</v>
      </c>
      <c r="D11" s="52"/>
      <c r="E11" s="52"/>
      <c r="F11" s="52">
        <v>1</v>
      </c>
      <c r="G11" s="52">
        <v>0.8</v>
      </c>
      <c r="H11" s="52">
        <v>0.8</v>
      </c>
      <c r="I11" s="52">
        <v>0.9</v>
      </c>
      <c r="J11" s="52">
        <v>1</v>
      </c>
      <c r="K11" s="52">
        <v>1</v>
      </c>
      <c r="L11" s="52"/>
      <c r="M11" s="60">
        <v>175</v>
      </c>
      <c r="N11" s="60"/>
      <c r="S11" s="49"/>
      <c r="T11" s="49"/>
    </row>
    <row r="12" spans="1:21" x14ac:dyDescent="0.25">
      <c r="A12">
        <v>412</v>
      </c>
      <c r="B12" s="49"/>
      <c r="C12" s="49" t="s">
        <v>75</v>
      </c>
      <c r="D12" s="52"/>
      <c r="E12" s="52"/>
      <c r="F12" s="52">
        <v>0.9</v>
      </c>
      <c r="G12" s="52">
        <v>0.75</v>
      </c>
      <c r="H12" s="52">
        <v>0.75</v>
      </c>
      <c r="I12" s="52">
        <v>0.85</v>
      </c>
      <c r="J12" s="52">
        <v>0.9</v>
      </c>
      <c r="K12" s="52">
        <v>0.95</v>
      </c>
      <c r="L12" s="52"/>
      <c r="M12" s="60">
        <v>150</v>
      </c>
      <c r="N12" s="60"/>
      <c r="S12" s="49"/>
      <c r="T12" s="49"/>
    </row>
    <row r="13" spans="1:21" x14ac:dyDescent="0.25">
      <c r="A13">
        <v>413</v>
      </c>
      <c r="B13" s="49"/>
      <c r="C13" s="49" t="s">
        <v>76</v>
      </c>
      <c r="D13" s="52"/>
      <c r="E13" s="52"/>
      <c r="F13" s="52">
        <v>0.9</v>
      </c>
      <c r="G13" s="52">
        <v>0.6</v>
      </c>
      <c r="H13" s="52">
        <v>0.6</v>
      </c>
      <c r="I13" s="52">
        <v>0.8</v>
      </c>
      <c r="J13" s="52">
        <v>0.85</v>
      </c>
      <c r="K13" s="52">
        <v>0.9</v>
      </c>
      <c r="L13" s="52"/>
      <c r="M13" s="60">
        <v>125</v>
      </c>
      <c r="N13" s="60"/>
      <c r="S13" s="49"/>
      <c r="T13" s="49"/>
    </row>
    <row r="14" spans="1:21" x14ac:dyDescent="0.25">
      <c r="A14">
        <v>511</v>
      </c>
      <c r="B14" s="49" t="s">
        <v>99</v>
      </c>
      <c r="C14" s="49" t="s">
        <v>74</v>
      </c>
      <c r="D14" s="52"/>
      <c r="E14" s="52"/>
      <c r="F14" s="52">
        <v>1</v>
      </c>
      <c r="G14" s="64">
        <v>0.8</v>
      </c>
      <c r="H14" s="64">
        <v>0.9</v>
      </c>
      <c r="I14" s="64">
        <v>1</v>
      </c>
      <c r="J14" s="64">
        <v>1</v>
      </c>
      <c r="K14" s="52"/>
      <c r="L14" s="52"/>
      <c r="M14" s="60">
        <v>175</v>
      </c>
      <c r="N14" s="60"/>
      <c r="S14" s="49"/>
      <c r="T14" s="49"/>
    </row>
    <row r="15" spans="1:21" x14ac:dyDescent="0.25">
      <c r="A15">
        <v>512</v>
      </c>
      <c r="B15" s="49"/>
      <c r="C15" s="49" t="s">
        <v>75</v>
      </c>
      <c r="D15" s="52"/>
      <c r="E15" s="52"/>
      <c r="F15" s="52">
        <v>0.9</v>
      </c>
      <c r="G15" s="64">
        <v>0.75</v>
      </c>
      <c r="H15" s="64">
        <v>0.8</v>
      </c>
      <c r="I15" s="64">
        <v>0.95</v>
      </c>
      <c r="J15" s="64">
        <v>0.9</v>
      </c>
      <c r="K15" s="52"/>
      <c r="L15" s="52"/>
      <c r="M15" s="60">
        <v>150</v>
      </c>
      <c r="N15" s="60"/>
      <c r="S15" s="49"/>
      <c r="T15" s="49"/>
    </row>
    <row r="16" spans="1:21" x14ac:dyDescent="0.25">
      <c r="A16">
        <v>513</v>
      </c>
      <c r="B16" s="49"/>
      <c r="C16" s="49" t="s">
        <v>76</v>
      </c>
      <c r="D16" s="52"/>
      <c r="E16" s="52"/>
      <c r="F16" s="52">
        <v>0.8</v>
      </c>
      <c r="G16" s="64">
        <v>0.5</v>
      </c>
      <c r="H16" s="64">
        <v>0.7</v>
      </c>
      <c r="I16" s="64">
        <v>0.9</v>
      </c>
      <c r="J16" s="64">
        <v>0.85</v>
      </c>
      <c r="K16" s="52"/>
      <c r="L16" s="52"/>
      <c r="M16" s="60">
        <v>125</v>
      </c>
      <c r="N16" s="60"/>
      <c r="S16" s="49"/>
      <c r="T16" s="49"/>
    </row>
    <row r="17" spans="1:20" x14ac:dyDescent="0.25">
      <c r="A17">
        <v>611</v>
      </c>
      <c r="B17" s="49" t="s">
        <v>100</v>
      </c>
      <c r="C17" s="49" t="s">
        <v>74</v>
      </c>
      <c r="D17" s="52"/>
      <c r="E17" s="52"/>
      <c r="F17" s="52">
        <v>1</v>
      </c>
      <c r="G17" s="64">
        <v>1</v>
      </c>
      <c r="H17" s="64">
        <v>1</v>
      </c>
      <c r="I17" s="64">
        <v>1</v>
      </c>
      <c r="J17" s="64">
        <v>1</v>
      </c>
      <c r="K17" s="64">
        <v>1</v>
      </c>
      <c r="L17" s="52"/>
      <c r="M17" s="60">
        <v>175</v>
      </c>
      <c r="N17" s="60"/>
      <c r="S17" s="49"/>
      <c r="T17" s="49"/>
    </row>
    <row r="18" spans="1:20" x14ac:dyDescent="0.25">
      <c r="A18">
        <v>612</v>
      </c>
      <c r="B18" s="49"/>
      <c r="C18" s="49" t="s">
        <v>75</v>
      </c>
      <c r="D18" s="52"/>
      <c r="E18" s="52"/>
      <c r="F18" s="52">
        <v>0.9</v>
      </c>
      <c r="G18" s="64">
        <v>0.9</v>
      </c>
      <c r="H18" s="64">
        <v>0.9</v>
      </c>
      <c r="I18" s="64">
        <v>0.9</v>
      </c>
      <c r="J18" s="64">
        <v>0.9</v>
      </c>
      <c r="K18" s="64">
        <v>0.85</v>
      </c>
      <c r="L18" s="52"/>
      <c r="M18" s="60">
        <v>150</v>
      </c>
      <c r="N18" s="60"/>
      <c r="S18" s="49"/>
      <c r="T18" s="49"/>
    </row>
    <row r="19" spans="1:20" x14ac:dyDescent="0.25">
      <c r="A19">
        <v>613</v>
      </c>
      <c r="B19" s="49"/>
      <c r="C19" s="49" t="s">
        <v>76</v>
      </c>
      <c r="D19" s="52"/>
      <c r="E19" s="52"/>
      <c r="F19" s="52">
        <v>0.8</v>
      </c>
      <c r="G19" s="64">
        <v>0.85</v>
      </c>
      <c r="H19" s="64">
        <v>0.85</v>
      </c>
      <c r="I19" s="64">
        <v>0.85</v>
      </c>
      <c r="J19" s="64">
        <v>0.85</v>
      </c>
      <c r="K19" s="64">
        <v>0.8</v>
      </c>
      <c r="L19" s="52"/>
      <c r="M19" s="60">
        <v>125</v>
      </c>
      <c r="N19" s="60"/>
      <c r="S19" s="49"/>
      <c r="T19" s="49"/>
    </row>
    <row r="20" spans="1:20" x14ac:dyDescent="0.25">
      <c r="A20">
        <v>711</v>
      </c>
      <c r="B20" s="49" t="s">
        <v>101</v>
      </c>
      <c r="C20" s="49" t="s">
        <v>74</v>
      </c>
      <c r="D20" s="52"/>
      <c r="E20" s="52"/>
      <c r="F20" s="52">
        <v>1</v>
      </c>
      <c r="G20" s="64">
        <v>1</v>
      </c>
      <c r="H20" s="64">
        <v>1</v>
      </c>
      <c r="I20" s="64">
        <v>1</v>
      </c>
      <c r="J20" s="64">
        <v>1</v>
      </c>
      <c r="K20" s="52"/>
      <c r="L20" s="52"/>
      <c r="M20" s="60">
        <v>175</v>
      </c>
      <c r="N20" s="60"/>
      <c r="S20" s="49"/>
      <c r="T20" s="49"/>
    </row>
    <row r="21" spans="1:20" x14ac:dyDescent="0.25">
      <c r="A21">
        <v>712</v>
      </c>
      <c r="B21" s="49"/>
      <c r="C21" s="49" t="s">
        <v>75</v>
      </c>
      <c r="D21" s="52"/>
      <c r="E21" s="52"/>
      <c r="F21" s="52">
        <v>0.9</v>
      </c>
      <c r="G21" s="64">
        <v>0.9</v>
      </c>
      <c r="H21" s="64">
        <v>0.9</v>
      </c>
      <c r="I21" s="64">
        <v>0.9</v>
      </c>
      <c r="J21" s="64">
        <v>0.9</v>
      </c>
      <c r="K21" s="52"/>
      <c r="L21" s="52"/>
      <c r="M21" s="60">
        <v>150</v>
      </c>
      <c r="N21" s="60"/>
      <c r="S21" s="49"/>
      <c r="T21" s="49"/>
    </row>
    <row r="22" spans="1:20" x14ac:dyDescent="0.25">
      <c r="A22">
        <v>713</v>
      </c>
      <c r="B22" s="49"/>
      <c r="C22" s="49" t="s">
        <v>76</v>
      </c>
      <c r="D22" s="52"/>
      <c r="E22" s="52"/>
      <c r="F22" s="52">
        <v>0.8</v>
      </c>
      <c r="G22" s="64">
        <v>0.85</v>
      </c>
      <c r="H22" s="64">
        <v>0.85</v>
      </c>
      <c r="I22" s="64">
        <v>0.85</v>
      </c>
      <c r="J22" s="64">
        <v>0.85</v>
      </c>
      <c r="K22" s="52"/>
      <c r="L22" s="52"/>
      <c r="M22" s="60">
        <v>125</v>
      </c>
      <c r="N22" s="60"/>
      <c r="S22" s="49"/>
      <c r="T22" s="49"/>
    </row>
  </sheetData>
  <sheetProtection password="C070" sheet="1" objects="1" scenarios="1"/>
  <sortState ref="R2:S82">
    <sortCondition ref="R2:R82"/>
  </sortState>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S29"/>
  <sheetViews>
    <sheetView workbookViewId="0">
      <selection activeCell="H18" sqref="H18"/>
    </sheetView>
  </sheetViews>
  <sheetFormatPr defaultRowHeight="15" x14ac:dyDescent="0.25"/>
  <cols>
    <col min="2" max="8" width="9.140625" style="189"/>
    <col min="9" max="9" width="9.140625" style="190"/>
    <col min="10" max="10" width="9.140625" style="54"/>
    <col min="13" max="13" width="25.7109375" customWidth="1"/>
    <col min="14" max="14" width="9.7109375" customWidth="1"/>
    <col min="15" max="16" width="15.7109375" customWidth="1"/>
    <col min="17" max="17" width="25.7109375" customWidth="1"/>
    <col min="18" max="19" width="9.7109375" customWidth="1"/>
  </cols>
  <sheetData>
    <row r="1" spans="1:19" ht="76.5" x14ac:dyDescent="0.35">
      <c r="A1" s="53" t="s">
        <v>428</v>
      </c>
      <c r="B1" s="196" t="s">
        <v>113</v>
      </c>
      <c r="C1" s="196" t="s">
        <v>427</v>
      </c>
      <c r="D1" s="196" t="s">
        <v>115</v>
      </c>
      <c r="E1" s="196" t="s">
        <v>421</v>
      </c>
      <c r="F1" s="196" t="s">
        <v>114</v>
      </c>
      <c r="G1" s="196" t="s">
        <v>425</v>
      </c>
      <c r="H1" s="196" t="s">
        <v>424</v>
      </c>
      <c r="I1" s="197" t="s">
        <v>72</v>
      </c>
      <c r="J1" s="197" t="s">
        <v>72</v>
      </c>
      <c r="M1" s="51" t="s">
        <v>24</v>
      </c>
      <c r="N1" s="53" t="s">
        <v>78</v>
      </c>
      <c r="O1" s="53" t="s">
        <v>428</v>
      </c>
      <c r="P1" s="53" t="s">
        <v>434</v>
      </c>
      <c r="Q1" s="51" t="s">
        <v>24</v>
      </c>
      <c r="R1" s="53" t="s">
        <v>78</v>
      </c>
      <c r="S1" s="53"/>
    </row>
    <row r="2" spans="1:19" ht="30" x14ac:dyDescent="0.25">
      <c r="A2" s="49">
        <v>1</v>
      </c>
      <c r="B2" s="57">
        <v>0.9</v>
      </c>
      <c r="C2" s="57">
        <v>0.05</v>
      </c>
      <c r="D2" s="57">
        <v>0.8</v>
      </c>
      <c r="E2" s="57">
        <v>0.9</v>
      </c>
      <c r="F2" s="57"/>
      <c r="G2" s="57"/>
      <c r="H2" s="57"/>
      <c r="I2" s="190">
        <v>110</v>
      </c>
      <c r="J2" s="54">
        <v>40</v>
      </c>
      <c r="M2" s="49" t="s">
        <v>400</v>
      </c>
      <c r="N2" s="49">
        <v>840</v>
      </c>
      <c r="O2" s="49">
        <v>1</v>
      </c>
      <c r="P2" s="49"/>
      <c r="Q2" s="49" t="s">
        <v>392</v>
      </c>
      <c r="R2" s="49">
        <v>810</v>
      </c>
    </row>
    <row r="3" spans="1:19" x14ac:dyDescent="0.25">
      <c r="A3" s="49">
        <v>2</v>
      </c>
      <c r="B3" s="57">
        <v>0.9</v>
      </c>
      <c r="C3" s="57">
        <v>0.05</v>
      </c>
      <c r="D3" s="57">
        <v>0.8</v>
      </c>
      <c r="E3" s="57">
        <v>0.9</v>
      </c>
      <c r="F3" s="57"/>
      <c r="G3" s="57"/>
      <c r="H3" s="57"/>
      <c r="I3" s="190">
        <v>110</v>
      </c>
      <c r="J3" s="54">
        <v>40</v>
      </c>
      <c r="M3" s="49" t="s">
        <v>401</v>
      </c>
      <c r="N3" s="49">
        <v>841</v>
      </c>
      <c r="O3" s="49">
        <v>1</v>
      </c>
      <c r="P3" s="49"/>
      <c r="Q3" s="49" t="s">
        <v>393</v>
      </c>
      <c r="R3" s="49">
        <v>820</v>
      </c>
    </row>
    <row r="4" spans="1:19" x14ac:dyDescent="0.25">
      <c r="A4" s="49">
        <v>3</v>
      </c>
      <c r="B4" s="57">
        <v>0.9</v>
      </c>
      <c r="C4" s="57"/>
      <c r="D4" s="57">
        <v>0.8</v>
      </c>
      <c r="E4" s="57">
        <v>0.9</v>
      </c>
      <c r="F4" s="57"/>
      <c r="G4" s="57"/>
      <c r="H4" s="57">
        <v>1</v>
      </c>
      <c r="I4" s="190">
        <v>110</v>
      </c>
      <c r="J4" s="190">
        <v>40</v>
      </c>
      <c r="M4" s="49" t="s">
        <v>402</v>
      </c>
      <c r="N4" s="49">
        <v>842</v>
      </c>
      <c r="O4" s="49">
        <v>1</v>
      </c>
      <c r="P4" s="49"/>
      <c r="Q4" s="49" t="s">
        <v>394</v>
      </c>
      <c r="R4" s="49">
        <v>821</v>
      </c>
    </row>
    <row r="5" spans="1:19" x14ac:dyDescent="0.25">
      <c r="A5" s="49">
        <v>4</v>
      </c>
      <c r="B5" s="57">
        <v>0.9</v>
      </c>
      <c r="C5" s="57"/>
      <c r="D5" s="57">
        <v>0.8</v>
      </c>
      <c r="E5" s="57">
        <v>0.9</v>
      </c>
      <c r="F5" s="57">
        <v>1</v>
      </c>
      <c r="G5" s="57"/>
      <c r="H5" s="57"/>
      <c r="I5" s="190">
        <v>110</v>
      </c>
      <c r="J5" s="190">
        <v>40</v>
      </c>
      <c r="M5" s="49" t="s">
        <v>414</v>
      </c>
      <c r="N5" s="49">
        <v>861</v>
      </c>
      <c r="O5" s="49">
        <v>4</v>
      </c>
      <c r="P5" s="49"/>
      <c r="Q5" s="49" t="s">
        <v>395</v>
      </c>
      <c r="R5" s="49">
        <v>822</v>
      </c>
    </row>
    <row r="6" spans="1:19" x14ac:dyDescent="0.25">
      <c r="A6" s="49">
        <v>5</v>
      </c>
      <c r="B6" s="57">
        <v>0.9</v>
      </c>
      <c r="C6" s="57"/>
      <c r="D6" s="57">
        <v>0.8</v>
      </c>
      <c r="E6" s="57">
        <v>0.8</v>
      </c>
      <c r="F6" s="57">
        <v>0.7</v>
      </c>
      <c r="G6" s="57">
        <v>0.5</v>
      </c>
      <c r="H6" s="57">
        <v>1</v>
      </c>
      <c r="I6" s="190">
        <v>110</v>
      </c>
      <c r="J6" s="190">
        <v>40</v>
      </c>
      <c r="M6" s="49" t="s">
        <v>415</v>
      </c>
      <c r="N6" s="49">
        <v>862</v>
      </c>
      <c r="O6" s="49">
        <v>4</v>
      </c>
      <c r="P6" s="49"/>
      <c r="Q6" s="49" t="s">
        <v>396</v>
      </c>
      <c r="R6" s="49">
        <v>823</v>
      </c>
    </row>
    <row r="7" spans="1:19" x14ac:dyDescent="0.25">
      <c r="A7" s="49">
        <v>6</v>
      </c>
      <c r="B7" s="57">
        <v>0.9</v>
      </c>
      <c r="C7" s="57">
        <v>0.05</v>
      </c>
      <c r="D7" s="57">
        <v>0.8</v>
      </c>
      <c r="E7" s="57">
        <v>0</v>
      </c>
      <c r="F7" s="57">
        <v>0.7</v>
      </c>
      <c r="G7" s="57">
        <v>0.5</v>
      </c>
      <c r="H7" s="57">
        <v>1</v>
      </c>
      <c r="I7" s="190">
        <v>110</v>
      </c>
      <c r="J7" s="190">
        <v>40</v>
      </c>
      <c r="M7" s="49" t="s">
        <v>408</v>
      </c>
      <c r="N7" s="49">
        <v>855</v>
      </c>
      <c r="O7" s="49">
        <v>3</v>
      </c>
      <c r="P7" s="49">
        <v>0</v>
      </c>
      <c r="Q7" s="49" t="s">
        <v>397</v>
      </c>
      <c r="R7" s="49">
        <v>824</v>
      </c>
    </row>
    <row r="8" spans="1:19" x14ac:dyDescent="0.25">
      <c r="A8" s="49"/>
      <c r="B8" s="57"/>
      <c r="C8" s="57"/>
      <c r="D8" s="57"/>
      <c r="E8" s="57"/>
      <c r="F8" s="57"/>
      <c r="G8" s="57"/>
      <c r="H8" s="57"/>
      <c r="I8" s="186"/>
      <c r="M8" s="49" t="s">
        <v>409</v>
      </c>
      <c r="N8" s="49">
        <v>856</v>
      </c>
      <c r="O8" s="49">
        <v>3</v>
      </c>
      <c r="P8" s="49">
        <v>0</v>
      </c>
      <c r="Q8" s="49" t="s">
        <v>398</v>
      </c>
      <c r="R8" s="49">
        <v>829</v>
      </c>
    </row>
    <row r="9" spans="1:19" ht="30" x14ac:dyDescent="0.25">
      <c r="A9" s="49"/>
      <c r="B9" s="57"/>
      <c r="C9" s="57"/>
      <c r="D9" s="57"/>
      <c r="E9" s="57"/>
      <c r="F9" s="57"/>
      <c r="G9" s="57"/>
      <c r="H9" s="57"/>
      <c r="I9" s="186"/>
      <c r="M9" s="49" t="s">
        <v>413</v>
      </c>
      <c r="N9" s="49">
        <v>860</v>
      </c>
      <c r="O9" s="49">
        <v>3</v>
      </c>
      <c r="P9" s="49">
        <v>0</v>
      </c>
      <c r="Q9" s="49" t="s">
        <v>399</v>
      </c>
      <c r="R9" s="49">
        <v>830</v>
      </c>
    </row>
    <row r="10" spans="1:19" x14ac:dyDescent="0.25">
      <c r="A10" s="49"/>
      <c r="B10" s="57"/>
      <c r="C10" s="57"/>
      <c r="D10" s="57"/>
      <c r="E10" s="57"/>
      <c r="F10" s="57"/>
      <c r="G10" s="57"/>
      <c r="H10" s="57"/>
      <c r="I10" s="186"/>
      <c r="M10" s="49" t="s">
        <v>411</v>
      </c>
      <c r="N10" s="49">
        <v>858</v>
      </c>
      <c r="O10" s="49">
        <v>3</v>
      </c>
      <c r="P10" s="49">
        <v>0</v>
      </c>
      <c r="Q10" s="49" t="s">
        <v>400</v>
      </c>
      <c r="R10" s="49">
        <v>840</v>
      </c>
    </row>
    <row r="11" spans="1:19" ht="30" x14ac:dyDescent="0.25">
      <c r="A11" s="53" t="s">
        <v>434</v>
      </c>
      <c r="B11" s="57"/>
      <c r="C11" s="57"/>
      <c r="D11" s="57"/>
      <c r="E11" s="57"/>
      <c r="F11" s="57"/>
      <c r="G11" s="57"/>
      <c r="H11" s="57"/>
      <c r="I11" s="186"/>
      <c r="M11" s="49" t="s">
        <v>403</v>
      </c>
      <c r="N11" s="49">
        <v>850</v>
      </c>
      <c r="O11" s="49">
        <v>3</v>
      </c>
      <c r="P11" s="49">
        <v>1</v>
      </c>
      <c r="Q11" s="49" t="s">
        <v>401</v>
      </c>
      <c r="R11" s="49">
        <v>841</v>
      </c>
    </row>
    <row r="12" spans="1:19" x14ac:dyDescent="0.25">
      <c r="A12" s="49">
        <v>0</v>
      </c>
      <c r="B12" s="57"/>
      <c r="C12" s="57"/>
      <c r="D12" s="57"/>
      <c r="E12" s="57"/>
      <c r="F12" s="57">
        <v>1</v>
      </c>
      <c r="G12" s="57"/>
      <c r="H12" s="57"/>
      <c r="I12" s="186"/>
      <c r="M12" s="49" t="s">
        <v>416</v>
      </c>
      <c r="N12" s="49">
        <v>869</v>
      </c>
      <c r="O12" s="49">
        <v>3</v>
      </c>
      <c r="P12" s="49">
        <v>0</v>
      </c>
      <c r="Q12" s="49" t="s">
        <v>402</v>
      </c>
      <c r="R12" s="49">
        <v>842</v>
      </c>
    </row>
    <row r="13" spans="1:19" ht="30" x14ac:dyDescent="0.25">
      <c r="A13" s="49">
        <v>1</v>
      </c>
      <c r="B13" s="57"/>
      <c r="C13" s="57"/>
      <c r="D13" s="57"/>
      <c r="E13" s="57"/>
      <c r="F13" s="57">
        <v>0.7</v>
      </c>
      <c r="G13" s="57">
        <v>0.5</v>
      </c>
      <c r="H13" s="57"/>
      <c r="I13" s="186"/>
      <c r="M13" s="49" t="s">
        <v>404</v>
      </c>
      <c r="N13" s="49">
        <v>851</v>
      </c>
      <c r="O13" s="49">
        <v>3</v>
      </c>
      <c r="P13" s="49">
        <v>0</v>
      </c>
      <c r="Q13" s="49" t="s">
        <v>403</v>
      </c>
      <c r="R13" s="49">
        <v>850</v>
      </c>
    </row>
    <row r="14" spans="1:19" ht="30" x14ac:dyDescent="0.25">
      <c r="A14" s="49">
        <v>2</v>
      </c>
      <c r="B14" s="57"/>
      <c r="C14" s="57"/>
      <c r="D14" s="57"/>
      <c r="E14" s="57"/>
      <c r="F14" s="57">
        <v>1</v>
      </c>
      <c r="G14" s="57"/>
      <c r="H14" s="57"/>
      <c r="I14" s="186"/>
      <c r="M14" s="49" t="s">
        <v>412</v>
      </c>
      <c r="N14" s="49">
        <v>859</v>
      </c>
      <c r="O14" s="49">
        <v>3</v>
      </c>
      <c r="P14" s="49">
        <v>0</v>
      </c>
      <c r="Q14" s="49" t="s">
        <v>404</v>
      </c>
      <c r="R14" s="49">
        <v>851</v>
      </c>
    </row>
    <row r="15" spans="1:19" x14ac:dyDescent="0.25">
      <c r="A15" s="49">
        <v>3</v>
      </c>
      <c r="B15" s="57"/>
      <c r="C15" s="57"/>
      <c r="D15" s="57"/>
      <c r="E15" s="57"/>
      <c r="F15" s="57">
        <v>0.9</v>
      </c>
      <c r="G15" s="57"/>
      <c r="H15" s="57"/>
      <c r="I15" s="186"/>
      <c r="M15" s="49" t="s">
        <v>407</v>
      </c>
      <c r="N15" s="49">
        <v>854</v>
      </c>
      <c r="O15" s="49">
        <v>3</v>
      </c>
      <c r="P15" s="49">
        <v>3</v>
      </c>
      <c r="Q15" s="49" t="s">
        <v>405</v>
      </c>
      <c r="R15" s="49">
        <v>852</v>
      </c>
    </row>
    <row r="16" spans="1:19" x14ac:dyDescent="0.25">
      <c r="A16" s="49"/>
      <c r="B16" s="57"/>
      <c r="C16" s="57"/>
      <c r="D16" s="57"/>
      <c r="E16" s="57"/>
      <c r="F16" s="57"/>
      <c r="G16" s="57"/>
      <c r="H16" s="57"/>
      <c r="I16" s="186"/>
      <c r="M16" s="49" t="s">
        <v>410</v>
      </c>
      <c r="N16" s="49">
        <v>857</v>
      </c>
      <c r="O16" s="49">
        <v>3</v>
      </c>
      <c r="P16" s="49">
        <v>0</v>
      </c>
      <c r="Q16" s="49" t="s">
        <v>406</v>
      </c>
      <c r="R16" s="49">
        <v>853</v>
      </c>
    </row>
    <row r="17" spans="1:18" x14ac:dyDescent="0.25">
      <c r="A17" s="49"/>
      <c r="B17" s="57"/>
      <c r="C17" s="57"/>
      <c r="D17" s="57"/>
      <c r="E17" s="57"/>
      <c r="F17" s="57"/>
      <c r="G17" s="57"/>
      <c r="H17" s="57"/>
      <c r="M17" s="49" t="s">
        <v>406</v>
      </c>
      <c r="N17" s="49">
        <v>853</v>
      </c>
      <c r="O17" s="49">
        <v>3</v>
      </c>
      <c r="P17" s="49">
        <v>2</v>
      </c>
      <c r="Q17" s="49" t="s">
        <v>407</v>
      </c>
      <c r="R17" s="49">
        <v>854</v>
      </c>
    </row>
    <row r="18" spans="1:18" x14ac:dyDescent="0.25">
      <c r="A18" s="49"/>
      <c r="B18" s="57"/>
      <c r="C18" s="57"/>
      <c r="D18" s="57"/>
      <c r="E18" s="57"/>
      <c r="F18" s="57"/>
      <c r="G18" s="57"/>
      <c r="H18" s="57"/>
      <c r="I18" s="186"/>
      <c r="M18" s="49" t="s">
        <v>405</v>
      </c>
      <c r="N18" s="49">
        <v>852</v>
      </c>
      <c r="O18" s="49">
        <v>3</v>
      </c>
      <c r="P18" s="49">
        <v>3</v>
      </c>
      <c r="Q18" s="49" t="s">
        <v>408</v>
      </c>
      <c r="R18" s="49">
        <v>855</v>
      </c>
    </row>
    <row r="19" spans="1:18" x14ac:dyDescent="0.25">
      <c r="A19" s="49"/>
      <c r="B19" s="57"/>
      <c r="C19" s="57"/>
      <c r="D19" s="57"/>
      <c r="E19" s="57"/>
      <c r="F19" s="57"/>
      <c r="G19" s="57"/>
      <c r="H19" s="57"/>
      <c r="M19" s="49" t="s">
        <v>417</v>
      </c>
      <c r="N19" s="49">
        <v>880</v>
      </c>
      <c r="O19" s="49">
        <v>1</v>
      </c>
      <c r="P19" s="49"/>
      <c r="Q19" s="49" t="s">
        <v>409</v>
      </c>
      <c r="R19" s="49">
        <v>856</v>
      </c>
    </row>
    <row r="20" spans="1:18" x14ac:dyDescent="0.25">
      <c r="A20" s="49"/>
      <c r="B20" s="57"/>
      <c r="C20" s="57"/>
      <c r="D20" s="57"/>
      <c r="E20" s="57"/>
      <c r="F20" s="57"/>
      <c r="G20" s="57"/>
      <c r="H20" s="57"/>
      <c r="I20" s="186"/>
      <c r="M20" s="49" t="s">
        <v>394</v>
      </c>
      <c r="N20" s="49">
        <v>821</v>
      </c>
      <c r="O20" s="49">
        <v>1</v>
      </c>
      <c r="P20" s="49"/>
      <c r="Q20" s="49" t="s">
        <v>410</v>
      </c>
      <c r="R20" s="49">
        <v>857</v>
      </c>
    </row>
    <row r="21" spans="1:18" x14ac:dyDescent="0.25">
      <c r="A21" s="49"/>
      <c r="B21" s="57"/>
      <c r="C21" s="57"/>
      <c r="D21" s="57"/>
      <c r="E21" s="57"/>
      <c r="F21" s="57"/>
      <c r="G21" s="57"/>
      <c r="H21" s="57"/>
      <c r="I21" s="186"/>
      <c r="M21" s="49" t="s">
        <v>397</v>
      </c>
      <c r="N21" s="49">
        <v>824</v>
      </c>
      <c r="O21" s="49">
        <v>2</v>
      </c>
      <c r="P21" s="49"/>
      <c r="Q21" s="49" t="s">
        <v>411</v>
      </c>
      <c r="R21" s="49">
        <v>858</v>
      </c>
    </row>
    <row r="22" spans="1:18" x14ac:dyDescent="0.25">
      <c r="A22" s="49"/>
      <c r="B22" s="57"/>
      <c r="C22" s="57"/>
      <c r="D22" s="57"/>
      <c r="E22" s="57"/>
      <c r="F22" s="57"/>
      <c r="G22" s="57"/>
      <c r="H22" s="57"/>
      <c r="I22" s="186"/>
      <c r="M22" s="49" t="s">
        <v>396</v>
      </c>
      <c r="N22" s="49">
        <v>823</v>
      </c>
      <c r="O22" s="49">
        <v>2</v>
      </c>
      <c r="P22" s="49"/>
      <c r="Q22" s="49" t="s">
        <v>412</v>
      </c>
      <c r="R22" s="49">
        <v>859</v>
      </c>
    </row>
    <row r="23" spans="1:18" ht="30" x14ac:dyDescent="0.25">
      <c r="A23" s="49"/>
      <c r="B23" s="57"/>
      <c r="C23" s="57"/>
      <c r="D23" s="57"/>
      <c r="E23" s="57"/>
      <c r="F23" s="57"/>
      <c r="G23" s="57"/>
      <c r="H23" s="57"/>
      <c r="I23" s="186"/>
      <c r="M23" s="49" t="s">
        <v>398</v>
      </c>
      <c r="N23" s="49">
        <v>829</v>
      </c>
      <c r="O23" s="49">
        <v>1</v>
      </c>
      <c r="P23" s="49"/>
      <c r="Q23" s="49" t="s">
        <v>413</v>
      </c>
      <c r="R23" s="49">
        <v>860</v>
      </c>
    </row>
    <row r="24" spans="1:18" x14ac:dyDescent="0.25">
      <c r="A24" s="49"/>
      <c r="B24" s="57"/>
      <c r="C24" s="57"/>
      <c r="D24" s="57"/>
      <c r="E24" s="57"/>
      <c r="F24" s="57"/>
      <c r="G24" s="57"/>
      <c r="H24" s="57"/>
      <c r="I24" s="186"/>
      <c r="M24" s="49" t="s">
        <v>395</v>
      </c>
      <c r="N24" s="49">
        <v>822</v>
      </c>
      <c r="O24" s="49">
        <v>2</v>
      </c>
      <c r="P24" s="49"/>
      <c r="Q24" s="49" t="s">
        <v>414</v>
      </c>
      <c r="R24" s="49">
        <v>861</v>
      </c>
    </row>
    <row r="25" spans="1:18" x14ac:dyDescent="0.25">
      <c r="A25" s="49"/>
      <c r="B25" s="57"/>
      <c r="C25" s="57"/>
      <c r="D25" s="57"/>
      <c r="E25" s="57"/>
      <c r="F25" s="57"/>
      <c r="G25" s="57"/>
      <c r="H25" s="57"/>
      <c r="I25" s="186"/>
      <c r="M25" s="49" t="s">
        <v>393</v>
      </c>
      <c r="N25" s="49">
        <v>820</v>
      </c>
      <c r="O25" s="49">
        <v>1</v>
      </c>
      <c r="P25" s="49"/>
      <c r="Q25" s="49" t="s">
        <v>415</v>
      </c>
      <c r="R25" s="49">
        <v>862</v>
      </c>
    </row>
    <row r="26" spans="1:18" ht="30" x14ac:dyDescent="0.25">
      <c r="A26" s="49"/>
      <c r="B26" s="57"/>
      <c r="C26" s="57"/>
      <c r="D26" s="57"/>
      <c r="E26" s="57"/>
      <c r="F26" s="57"/>
      <c r="G26" s="57"/>
      <c r="H26" s="57"/>
      <c r="I26" s="186"/>
      <c r="M26" s="49" t="s">
        <v>392</v>
      </c>
      <c r="N26" s="49">
        <v>810</v>
      </c>
      <c r="O26" s="49">
        <v>1</v>
      </c>
      <c r="P26" s="49"/>
      <c r="Q26" s="49" t="s">
        <v>416</v>
      </c>
      <c r="R26" s="49">
        <v>869</v>
      </c>
    </row>
    <row r="27" spans="1:18" x14ac:dyDescent="0.25">
      <c r="A27" s="49"/>
      <c r="B27" s="57"/>
      <c r="C27" s="57"/>
      <c r="D27" s="57"/>
      <c r="E27" s="57"/>
      <c r="F27" s="57"/>
      <c r="G27" s="57"/>
      <c r="H27" s="57"/>
      <c r="I27" s="186"/>
      <c r="M27" s="49" t="s">
        <v>419</v>
      </c>
      <c r="N27" s="49">
        <v>899</v>
      </c>
      <c r="O27" s="49">
        <v>6</v>
      </c>
      <c r="P27" s="49"/>
      <c r="Q27" s="49" t="s">
        <v>417</v>
      </c>
      <c r="R27" s="49">
        <v>880</v>
      </c>
    </row>
    <row r="28" spans="1:18" x14ac:dyDescent="0.25">
      <c r="A28" s="49"/>
      <c r="B28" s="57"/>
      <c r="C28" s="57"/>
      <c r="D28" s="57"/>
      <c r="E28" s="57"/>
      <c r="F28" s="57"/>
      <c r="G28" s="57"/>
      <c r="H28" s="57"/>
      <c r="I28" s="186"/>
      <c r="M28" s="49" t="s">
        <v>418</v>
      </c>
      <c r="N28" s="49">
        <v>895</v>
      </c>
      <c r="O28" s="49">
        <v>5</v>
      </c>
      <c r="P28" s="49"/>
      <c r="Q28" s="49" t="s">
        <v>418</v>
      </c>
      <c r="R28" s="49">
        <v>895</v>
      </c>
    </row>
    <row r="29" spans="1:18" x14ac:dyDescent="0.25">
      <c r="A29" s="49"/>
      <c r="B29" s="57"/>
      <c r="C29" s="57"/>
      <c r="D29" s="57"/>
      <c r="E29" s="57"/>
      <c r="F29" s="57"/>
      <c r="G29" s="57"/>
      <c r="H29" s="57"/>
      <c r="I29" s="186"/>
      <c r="M29" s="49" t="s">
        <v>399</v>
      </c>
      <c r="N29" s="49">
        <v>830</v>
      </c>
      <c r="O29" s="49">
        <v>1</v>
      </c>
      <c r="P29" s="49"/>
      <c r="Q29" s="49" t="s">
        <v>419</v>
      </c>
      <c r="R29" s="49">
        <v>899</v>
      </c>
    </row>
  </sheetData>
  <sheetProtection algorithmName="SHA-512" hashValue="GX3v3DXLU+rDeLODCDxGEQ7S0sbCAB7uGdQP+rF9ao1BqvX0dBg90K/EW9z8skdOvgXptWEnENRvlFc6B597VQ==" saltValue="2ySoG5v0KZi2RLu6lp/0eA==" spinCount="100000" sheet="1" objects="1" scenarios="1"/>
  <sortState ref="Q2:R82">
    <sortCondition ref="R2:R8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AL326"/>
  <sheetViews>
    <sheetView zoomScale="80" zoomScaleNormal="80" workbookViewId="0">
      <pane ySplit="16" topLeftCell="A17" activePane="bottomLeft" state="frozen"/>
      <selection activeCell="K16" sqref="K16"/>
      <selection pane="bottomLeft" activeCell="C13" sqref="C13"/>
    </sheetView>
  </sheetViews>
  <sheetFormatPr defaultRowHeight="15" x14ac:dyDescent="0.25"/>
  <cols>
    <col min="1" max="1" width="3.140625" style="126" customWidth="1"/>
    <col min="2" max="2" width="9.140625" style="126" customWidth="1"/>
    <col min="3" max="3" width="23.42578125" style="126" customWidth="1"/>
    <col min="4" max="4" width="30.7109375" style="126" customWidth="1"/>
    <col min="5" max="20" width="9.140625" style="126"/>
    <col min="21" max="23" width="9.140625" style="126" customWidth="1"/>
    <col min="24" max="26" width="9.140625" style="126"/>
    <col min="27" max="27" width="9.140625" style="126" customWidth="1"/>
    <col min="28" max="29" width="9.140625" style="126"/>
    <col min="30" max="30" width="9.140625" style="170" customWidth="1"/>
    <col min="31" max="34" width="9.140625" style="126"/>
    <col min="35" max="38" width="0" style="126" hidden="1" customWidth="1"/>
    <col min="39" max="16384" width="9.140625" style="126"/>
  </cols>
  <sheetData>
    <row r="1" spans="1:38" x14ac:dyDescent="0.25">
      <c r="A1" s="125"/>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77"/>
      <c r="AE1" s="125"/>
      <c r="AF1" s="125"/>
      <c r="AG1" s="125"/>
      <c r="AH1" s="125"/>
    </row>
    <row r="2" spans="1:38" ht="15.75" thickBot="1" x14ac:dyDescent="0.3">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77"/>
      <c r="AE2" s="125"/>
      <c r="AF2" s="125"/>
      <c r="AG2" s="125"/>
      <c r="AH2" s="125"/>
    </row>
    <row r="3" spans="1:38" ht="15.75" thickBot="1" x14ac:dyDescent="0.3">
      <c r="A3" s="125"/>
      <c r="B3" s="125"/>
      <c r="C3" s="271" t="s">
        <v>16</v>
      </c>
      <c r="D3" s="263"/>
      <c r="E3" s="264"/>
      <c r="F3" s="127"/>
      <c r="G3" s="127"/>
      <c r="H3" s="271" t="s">
        <v>18</v>
      </c>
      <c r="I3" s="272"/>
      <c r="J3" s="273"/>
      <c r="K3" s="277" t="str">
        <f>IF(GlobalParameters!$C$8="","",GlobalParameters!$C$8)</f>
        <v/>
      </c>
      <c r="L3" s="278"/>
      <c r="M3" s="278"/>
      <c r="N3" s="279"/>
      <c r="O3" s="125"/>
      <c r="P3" s="291" t="s">
        <v>186</v>
      </c>
      <c r="Q3" s="292"/>
      <c r="R3" s="292"/>
      <c r="S3" s="292"/>
      <c r="T3" s="292"/>
      <c r="U3" s="292"/>
      <c r="V3" s="292"/>
      <c r="W3" s="292"/>
      <c r="X3" s="292"/>
      <c r="Y3" s="293"/>
      <c r="Z3" s="125"/>
      <c r="AA3" s="125"/>
      <c r="AB3" s="125"/>
      <c r="AC3" s="125"/>
      <c r="AD3" s="177"/>
      <c r="AE3" s="125"/>
      <c r="AF3" s="125"/>
      <c r="AG3" s="125"/>
      <c r="AH3" s="125"/>
    </row>
    <row r="4" spans="1:38" ht="15.75" thickBot="1" x14ac:dyDescent="0.3">
      <c r="A4" s="125"/>
      <c r="B4" s="125"/>
      <c r="C4" s="271" t="s">
        <v>238</v>
      </c>
      <c r="D4" s="263"/>
      <c r="E4" s="264"/>
      <c r="F4" s="127"/>
      <c r="G4" s="128"/>
      <c r="H4" s="271" t="s">
        <v>19</v>
      </c>
      <c r="I4" s="272"/>
      <c r="J4" s="273"/>
      <c r="K4" s="277" t="str">
        <f>IF(GlobalParameters!$E$8="","",GlobalParameters!$E$8)</f>
        <v/>
      </c>
      <c r="L4" s="278"/>
      <c r="M4" s="278"/>
      <c r="N4" s="279"/>
      <c r="O4" s="125"/>
      <c r="P4" s="274" t="s">
        <v>240</v>
      </c>
      <c r="Q4" s="275"/>
      <c r="R4" s="275"/>
      <c r="S4" s="275"/>
      <c r="T4" s="275"/>
      <c r="U4" s="275"/>
      <c r="V4" s="275"/>
      <c r="W4" s="275"/>
      <c r="X4" s="275"/>
      <c r="Y4" s="276"/>
      <c r="Z4" s="125"/>
      <c r="AA4" s="125"/>
      <c r="AB4" s="125"/>
      <c r="AC4" s="125"/>
      <c r="AD4" s="177"/>
      <c r="AE4" s="125"/>
      <c r="AF4" s="125"/>
      <c r="AG4" s="125"/>
      <c r="AH4" s="125"/>
    </row>
    <row r="5" spans="1:38" ht="15.75" thickBot="1" x14ac:dyDescent="0.3">
      <c r="A5" s="125"/>
      <c r="B5" s="125"/>
      <c r="C5" s="125"/>
      <c r="D5" s="125"/>
      <c r="E5" s="125"/>
      <c r="F5" s="125"/>
      <c r="G5" s="125"/>
      <c r="H5" s="271" t="s">
        <v>20</v>
      </c>
      <c r="I5" s="263"/>
      <c r="J5" s="264"/>
      <c r="K5" s="277" t="str">
        <f>IF(GlobalParameters!$C$12="","",GlobalParameters!$C$12)</f>
        <v/>
      </c>
      <c r="L5" s="289"/>
      <c r="M5" s="289"/>
      <c r="N5" s="290"/>
      <c r="O5" s="125"/>
      <c r="P5" s="274" t="s">
        <v>241</v>
      </c>
      <c r="Q5" s="275"/>
      <c r="R5" s="275"/>
      <c r="S5" s="275"/>
      <c r="T5" s="275"/>
      <c r="U5" s="275"/>
      <c r="V5" s="275"/>
      <c r="W5" s="275"/>
      <c r="X5" s="275"/>
      <c r="Y5" s="276"/>
      <c r="Z5" s="125"/>
      <c r="AA5" s="125"/>
      <c r="AB5" s="125"/>
      <c r="AC5" s="125"/>
      <c r="AD5" s="177"/>
      <c r="AE5" s="125"/>
      <c r="AF5" s="125"/>
      <c r="AG5" s="125"/>
      <c r="AH5" s="125"/>
    </row>
    <row r="6" spans="1:38" ht="15.75" customHeight="1" thickBot="1" x14ac:dyDescent="0.3">
      <c r="A6" s="125"/>
      <c r="B6" s="125"/>
      <c r="C6" s="294" t="s">
        <v>55</v>
      </c>
      <c r="D6" s="295"/>
      <c r="E6" s="296"/>
      <c r="F6" s="129"/>
      <c r="G6" s="129"/>
      <c r="H6" s="271" t="s">
        <v>195</v>
      </c>
      <c r="I6" s="272"/>
      <c r="J6" s="273"/>
      <c r="K6" s="130" t="str">
        <f>IF(GlobalParameters!$K$11="","",GlobalParameters!$K$11)</f>
        <v/>
      </c>
      <c r="L6" s="125"/>
      <c r="M6" s="125"/>
      <c r="N6" s="125"/>
      <c r="O6" s="125"/>
      <c r="P6" s="274" t="s">
        <v>188</v>
      </c>
      <c r="Q6" s="275"/>
      <c r="R6" s="275"/>
      <c r="S6" s="275"/>
      <c r="T6" s="275"/>
      <c r="U6" s="275"/>
      <c r="V6" s="275"/>
      <c r="W6" s="275"/>
      <c r="X6" s="275"/>
      <c r="Y6" s="276"/>
      <c r="Z6" s="125"/>
      <c r="AA6" s="125"/>
      <c r="AB6" s="125"/>
      <c r="AC6" s="125"/>
      <c r="AD6" s="177"/>
      <c r="AE6" s="125"/>
      <c r="AF6" s="125"/>
      <c r="AG6" s="125"/>
      <c r="AH6" s="125"/>
    </row>
    <row r="7" spans="1:38" ht="15.75" thickBot="1" x14ac:dyDescent="0.3">
      <c r="A7" s="125"/>
      <c r="B7" s="125"/>
      <c r="C7" s="131"/>
      <c r="D7" s="176"/>
      <c r="E7" s="176"/>
      <c r="F7" s="127"/>
      <c r="G7" s="127"/>
      <c r="H7" s="128"/>
      <c r="I7" s="125"/>
      <c r="J7" s="125"/>
      <c r="K7" s="125"/>
      <c r="L7" s="125"/>
      <c r="M7" s="125"/>
      <c r="N7" s="125"/>
      <c r="O7" s="125"/>
      <c r="P7" s="179" t="s">
        <v>187</v>
      </c>
      <c r="Q7" s="180"/>
      <c r="R7" s="180"/>
      <c r="S7" s="180"/>
      <c r="T7" s="180"/>
      <c r="U7" s="180"/>
      <c r="V7" s="180"/>
      <c r="W7" s="180"/>
      <c r="X7" s="180"/>
      <c r="Y7" s="181"/>
      <c r="Z7" s="125"/>
      <c r="AA7" s="125"/>
      <c r="AB7" s="125"/>
      <c r="AC7" s="125"/>
      <c r="AD7" s="177"/>
      <c r="AE7" s="125"/>
      <c r="AF7" s="125"/>
      <c r="AG7" s="125"/>
      <c r="AH7" s="125"/>
    </row>
    <row r="8" spans="1:38" ht="15.75" thickBot="1" x14ac:dyDescent="0.3">
      <c r="A8" s="125"/>
      <c r="B8" s="133" t="s">
        <v>170</v>
      </c>
      <c r="C8" s="134" t="s">
        <v>169</v>
      </c>
      <c r="D8" s="127"/>
      <c r="E8" s="280" t="s">
        <v>538</v>
      </c>
      <c r="F8" s="281"/>
      <c r="G8" s="281"/>
      <c r="H8" s="281"/>
      <c r="I8" s="281"/>
      <c r="J8" s="281"/>
      <c r="K8" s="281"/>
      <c r="L8" s="281"/>
      <c r="M8" s="281"/>
      <c r="N8" s="282"/>
      <c r="O8" s="125"/>
      <c r="P8" s="297" t="s">
        <v>189</v>
      </c>
      <c r="Q8" s="298"/>
      <c r="R8" s="298"/>
      <c r="S8" s="298"/>
      <c r="T8" s="298"/>
      <c r="U8" s="298"/>
      <c r="V8" s="298"/>
      <c r="W8" s="298"/>
      <c r="X8" s="298"/>
      <c r="Y8" s="299"/>
      <c r="Z8" s="125"/>
      <c r="AA8" s="125"/>
      <c r="AB8" s="125"/>
      <c r="AC8" s="125"/>
      <c r="AD8" s="177"/>
      <c r="AE8" s="125"/>
      <c r="AF8" s="125"/>
      <c r="AG8" s="125"/>
      <c r="AH8" s="125"/>
    </row>
    <row r="9" spans="1:38" x14ac:dyDescent="0.25">
      <c r="A9" s="125"/>
      <c r="B9" s="125"/>
      <c r="C9" s="135" t="s">
        <v>119</v>
      </c>
      <c r="D9" s="127"/>
      <c r="E9" s="283"/>
      <c r="F9" s="284"/>
      <c r="G9" s="284"/>
      <c r="H9" s="284"/>
      <c r="I9" s="284"/>
      <c r="J9" s="284"/>
      <c r="K9" s="284"/>
      <c r="L9" s="284"/>
      <c r="M9" s="284"/>
      <c r="N9" s="285"/>
      <c r="O9" s="125"/>
      <c r="P9" s="125"/>
      <c r="Q9" s="125"/>
      <c r="R9" s="125"/>
      <c r="S9" s="125"/>
      <c r="T9" s="125"/>
      <c r="U9" s="125"/>
      <c r="V9" s="125"/>
      <c r="W9" s="125"/>
      <c r="X9" s="125"/>
      <c r="Y9" s="125"/>
      <c r="Z9" s="125"/>
      <c r="AA9" s="125"/>
      <c r="AB9" s="125"/>
      <c r="AC9" s="125"/>
      <c r="AD9" s="177"/>
      <c r="AE9" s="125"/>
      <c r="AF9" s="125"/>
      <c r="AG9" s="125"/>
      <c r="AH9" s="125"/>
    </row>
    <row r="10" spans="1:38" x14ac:dyDescent="0.25">
      <c r="A10" s="125"/>
      <c r="B10" s="125"/>
      <c r="C10" s="128"/>
      <c r="D10" s="127"/>
      <c r="E10" s="283"/>
      <c r="F10" s="284"/>
      <c r="G10" s="284"/>
      <c r="H10" s="284"/>
      <c r="I10" s="284"/>
      <c r="J10" s="284"/>
      <c r="K10" s="284"/>
      <c r="L10" s="284"/>
      <c r="M10" s="284"/>
      <c r="N10" s="285"/>
      <c r="O10" s="125"/>
      <c r="P10" s="125"/>
      <c r="Q10" s="125"/>
      <c r="R10" s="125"/>
      <c r="S10" s="125"/>
      <c r="T10" s="125"/>
      <c r="U10" s="125"/>
      <c r="V10" s="125"/>
      <c r="W10" s="125"/>
      <c r="X10" s="125"/>
      <c r="Y10" s="125"/>
      <c r="Z10" s="125"/>
      <c r="AA10" s="125"/>
      <c r="AB10" s="125"/>
      <c r="AC10" s="125"/>
      <c r="AD10" s="177"/>
      <c r="AE10" s="125"/>
      <c r="AF10" s="125"/>
      <c r="AG10" s="125"/>
      <c r="AH10" s="125"/>
    </row>
    <row r="11" spans="1:38" x14ac:dyDescent="0.25">
      <c r="A11" s="125"/>
      <c r="B11" s="125"/>
      <c r="C11" s="128"/>
      <c r="D11" s="127"/>
      <c r="E11" s="283"/>
      <c r="F11" s="284"/>
      <c r="G11" s="284"/>
      <c r="H11" s="284"/>
      <c r="I11" s="284"/>
      <c r="J11" s="284"/>
      <c r="K11" s="284"/>
      <c r="L11" s="284"/>
      <c r="M11" s="284"/>
      <c r="N11" s="285"/>
      <c r="O11" s="125"/>
      <c r="P11" s="125"/>
      <c r="Q11" s="125"/>
      <c r="R11" s="125"/>
      <c r="S11" s="125"/>
      <c r="T11" s="125"/>
      <c r="U11" s="125"/>
      <c r="V11" s="125"/>
      <c r="W11" s="125"/>
      <c r="X11" s="125"/>
      <c r="Y11" s="125"/>
      <c r="Z11" s="125"/>
      <c r="AA11" s="125"/>
      <c r="AB11" s="125"/>
      <c r="AC11" s="125"/>
      <c r="AD11" s="177"/>
      <c r="AE11" s="125"/>
      <c r="AF11" s="125"/>
      <c r="AG11" s="125"/>
      <c r="AH11" s="125"/>
    </row>
    <row r="12" spans="1:38" ht="21" x14ac:dyDescent="0.35">
      <c r="A12" s="125"/>
      <c r="B12" s="125"/>
      <c r="C12" s="461" t="s">
        <v>598</v>
      </c>
      <c r="D12" s="127"/>
      <c r="E12" s="283"/>
      <c r="F12" s="284"/>
      <c r="G12" s="284"/>
      <c r="H12" s="284"/>
      <c r="I12" s="284"/>
      <c r="J12" s="284"/>
      <c r="K12" s="284"/>
      <c r="L12" s="284"/>
      <c r="M12" s="284"/>
      <c r="N12" s="285"/>
      <c r="O12" s="125"/>
      <c r="P12" s="125"/>
      <c r="Q12" s="125"/>
      <c r="R12" s="125"/>
      <c r="S12" s="125"/>
      <c r="T12" s="125"/>
      <c r="U12" s="125"/>
      <c r="V12" s="125"/>
      <c r="W12" s="125"/>
      <c r="X12" s="125"/>
      <c r="Y12" s="125"/>
      <c r="Z12" s="125"/>
      <c r="AA12" s="125"/>
      <c r="AB12" s="125"/>
      <c r="AC12" s="125"/>
      <c r="AD12" s="177"/>
      <c r="AE12" s="125"/>
      <c r="AF12" s="125"/>
      <c r="AG12" s="125"/>
      <c r="AH12" s="125"/>
    </row>
    <row r="13" spans="1:38" ht="15.75" thickBot="1" x14ac:dyDescent="0.3">
      <c r="A13" s="125"/>
      <c r="B13" s="125"/>
      <c r="C13" s="128"/>
      <c r="D13" s="127"/>
      <c r="E13" s="286"/>
      <c r="F13" s="287"/>
      <c r="G13" s="287"/>
      <c r="H13" s="287"/>
      <c r="I13" s="287"/>
      <c r="J13" s="287"/>
      <c r="K13" s="287"/>
      <c r="L13" s="287"/>
      <c r="M13" s="287"/>
      <c r="N13" s="288"/>
      <c r="O13" s="125"/>
      <c r="P13" s="125"/>
      <c r="Q13" s="125"/>
      <c r="R13" s="125"/>
      <c r="S13" s="125"/>
      <c r="T13" s="125"/>
      <c r="U13" s="125"/>
      <c r="V13" s="125"/>
      <c r="W13" s="125"/>
      <c r="X13" s="125"/>
      <c r="Y13" s="125"/>
      <c r="Z13" s="125"/>
      <c r="AA13" s="125"/>
      <c r="AB13" s="125"/>
      <c r="AC13" s="125"/>
      <c r="AD13" s="177"/>
      <c r="AE13" s="125"/>
      <c r="AF13" s="125"/>
      <c r="AG13" s="125"/>
      <c r="AH13" s="125"/>
    </row>
    <row r="14" spans="1:38" x14ac:dyDescent="0.25">
      <c r="A14" s="125"/>
      <c r="B14" s="125"/>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77"/>
      <c r="AE14" s="125"/>
      <c r="AF14" s="125"/>
      <c r="AG14" s="125"/>
      <c r="AH14" s="125"/>
    </row>
    <row r="15" spans="1:38" x14ac:dyDescent="0.25">
      <c r="A15" s="125"/>
      <c r="B15" s="125"/>
      <c r="C15" s="125"/>
      <c r="D15" s="125"/>
      <c r="E15" s="269" t="s">
        <v>23</v>
      </c>
      <c r="F15" s="269"/>
      <c r="G15" s="270"/>
      <c r="H15" s="269" t="s">
        <v>28</v>
      </c>
      <c r="I15" s="269"/>
      <c r="J15" s="270"/>
      <c r="K15" s="268" t="s">
        <v>234</v>
      </c>
      <c r="L15" s="266"/>
      <c r="M15" s="267"/>
      <c r="N15" s="268" t="s">
        <v>236</v>
      </c>
      <c r="O15" s="266"/>
      <c r="P15" s="267"/>
      <c r="Q15" s="269" t="s">
        <v>150</v>
      </c>
      <c r="R15" s="269"/>
      <c r="S15" s="270"/>
      <c r="T15" s="269" t="s">
        <v>29</v>
      </c>
      <c r="U15" s="270"/>
      <c r="V15" s="125"/>
      <c r="W15" s="265" t="s">
        <v>171</v>
      </c>
      <c r="X15" s="266"/>
      <c r="Y15" s="266"/>
      <c r="Z15" s="266"/>
      <c r="AA15" s="266"/>
      <c r="AB15" s="266"/>
      <c r="AC15" s="266"/>
      <c r="AD15" s="266"/>
      <c r="AE15" s="266"/>
      <c r="AF15" s="267"/>
      <c r="AG15" s="125"/>
      <c r="AH15" s="125"/>
      <c r="AL15" s="170"/>
    </row>
    <row r="16" spans="1:38" ht="48.75" x14ac:dyDescent="0.25">
      <c r="A16" s="136"/>
      <c r="B16" s="214" t="s">
        <v>21</v>
      </c>
      <c r="C16" s="214" t="s">
        <v>22</v>
      </c>
      <c r="D16" s="214" t="s">
        <v>24</v>
      </c>
      <c r="E16" s="213" t="s">
        <v>25</v>
      </c>
      <c r="F16" s="213" t="s">
        <v>26</v>
      </c>
      <c r="G16" s="213" t="s">
        <v>27</v>
      </c>
      <c r="H16" s="213" t="s">
        <v>25</v>
      </c>
      <c r="I16" s="213" t="s">
        <v>26</v>
      </c>
      <c r="J16" s="213" t="s">
        <v>27</v>
      </c>
      <c r="K16" s="213" t="s">
        <v>63</v>
      </c>
      <c r="L16" s="213" t="s">
        <v>64</v>
      </c>
      <c r="M16" s="213" t="s">
        <v>27</v>
      </c>
      <c r="N16" s="213" t="s">
        <v>85</v>
      </c>
      <c r="O16" s="213" t="s">
        <v>86</v>
      </c>
      <c r="P16" s="213" t="s">
        <v>27</v>
      </c>
      <c r="Q16" s="213" t="s">
        <v>25</v>
      </c>
      <c r="R16" s="213" t="s">
        <v>26</v>
      </c>
      <c r="S16" s="213" t="s">
        <v>27</v>
      </c>
      <c r="T16" s="213" t="s">
        <v>557</v>
      </c>
      <c r="U16" s="213" t="s">
        <v>558</v>
      </c>
      <c r="V16" s="215"/>
      <c r="W16" s="216" t="s">
        <v>35</v>
      </c>
      <c r="X16" s="216" t="s">
        <v>34</v>
      </c>
      <c r="Y16" s="216" t="s">
        <v>33</v>
      </c>
      <c r="Z16" s="216" t="s">
        <v>235</v>
      </c>
      <c r="AA16" s="216" t="s">
        <v>237</v>
      </c>
      <c r="AB16" s="216" t="s">
        <v>233</v>
      </c>
      <c r="AC16" s="216" t="s">
        <v>190</v>
      </c>
      <c r="AD16" s="216" t="s">
        <v>194</v>
      </c>
      <c r="AE16" s="216" t="s">
        <v>191</v>
      </c>
      <c r="AF16" s="216" t="s">
        <v>192</v>
      </c>
      <c r="AG16" s="213" t="s">
        <v>193</v>
      </c>
      <c r="AH16" s="125"/>
      <c r="AI16" s="143" t="s">
        <v>82</v>
      </c>
      <c r="AL16" s="170"/>
    </row>
    <row r="17" spans="1:38" x14ac:dyDescent="0.25">
      <c r="A17" s="125"/>
      <c r="B17" s="144" t="s">
        <v>592</v>
      </c>
      <c r="C17" s="144"/>
      <c r="D17" s="145"/>
      <c r="E17" s="146"/>
      <c r="F17" s="147" t="str">
        <f>IF($D17="","",IF($W17="","",IF(OR(VLOOKUP($D17,Cap_Req!$A$2:$K$19,2)=3,VLOOKUP($D17,Cap_Req!$A$2:$K$19,2)=4),IF($X17="","",IF($T17&lt;=$AC17,$X17*$G17,IF(AND($T17&gt;$AC17,$T17&lt;=$AF17),$G17*($X17+((($W17-$X17)/($AF17-$AC17))*($T17-$AC17))),0))),$W17*$G17)))</f>
        <v/>
      </c>
      <c r="G17" s="148" t="str">
        <f>IF($D17="","",IF(OR(VLOOKUP($D17,Cap_Req!$A$2:$K$19,2)=9,VLOOKUP($D17,Cap_Req!$A$2:$K$19,2)=10),IF($T17&lt;=$AE17,VLOOKUP($D17,Cap_Req!$A$2:$K$19,3),0),IF(OR(VLOOKUP($D17,Cap_Req!$A$2:$K$19,2)=1,VLOOKUP($D17,Cap_Req!$A$2:$K$19,2)=2,VLOOKUP($D17,Cap_Req!$A$2:$K$19,2)=3,VLOOKUP($D17,Cap_Req!$A$2:$K$19,2)=4,VLOOKUP($D17,Cap_Req!$A$2:$K$19,2)=5,VLOOKUP($D17,Cap_Req!$A$2:$K$19,2)=6,VLOOKUP($D17,Cap_Req!$A$2:$K$19,2)=7, VLOOKUP($D17,Cap_Req!$A$2:$K$19,2)=8),IF($T17&lt;=$AC17,VLOOKUP($D17,Cap_Req!$A$2:$K$19,3),IF(AND($T17&gt;$AC17,$T17&lt;=$AE17),VLOOKUP($D17,Cap_Req!$A$2:$K$19,3)+(((VLOOKUP($D17,Cap_Req!$A$2:$K$19,5)-VLOOKUP($D17,Cap_Req!$A$2:$K$19,3))/($AE17-$AC17))*($T17-$AC17)),0)),IF($T17&lt;=$AC17,VLOOKUP($D17,Cap_Req!$A$2:$K$19,3),IF(AND($T17&gt;$AC17,$T17&lt;=$AD17),VLOOKUP($D17,Cap_Req!$A$2:$K$19,3)+(((VLOOKUP($D17,Cap_Req!$A$2:$K$19,4)-VLOOKUP($D17,Cap_Req!$A$2:$K$19,3))/($AD17-$AC17))*($T17-$AC17)),IF(AND($T17&gt;$AD17,$T17&lt;=$AE17),VLOOKUP($D17,Cap_Req!$A$2:$K$19,4)+(((VLOOKUP($D17,Cap_Req!$A$2:$K$19,5)-VLOOKUP($D17,Cap_Req!$A$2:$K$19,4))/($AE17-$AD17))*($T17-$AD17)),0))))))</f>
        <v/>
      </c>
      <c r="H17" s="146"/>
      <c r="I17" s="147" t="str">
        <f>IF($D17="","",IF(OR(VLOOKUP($D17,Cap_Req!$A$2:$K$19,2)=3,VLOOKUP($D17,Cap_Req!$A$2:$K$19,2)=4),IF($Y17="","",$Y17*$J17),""))</f>
        <v/>
      </c>
      <c r="J17" s="148" t="str">
        <f>IF($D17="","",IF(OR(VLOOKUP($D17,Cap_Req!$A$2:$K$19,2)=3,VLOOKUP($D17,Cap_Req!$A$2:$K$19,2)=4),VLOOKUP($D17,Cap_Req!$A$2:$M$19,7),""))</f>
        <v/>
      </c>
      <c r="K17" s="146"/>
      <c r="L17" s="147" t="str">
        <f>IF($D17="","",IF(OR(VLOOKUP($D17,Cap_Req!$A$2:$K$19,2)=3,VLOOKUP($D17,Cap_Req!$A$2:$K$19,2)=4),IF($Z17="","",$Z17*$M17),""))</f>
        <v/>
      </c>
      <c r="M17" s="148" t="str">
        <f>IF($D17="","",IF(OR(VLOOKUP($D17,Cap_Req!$A$2:$K$19,2)=3,VLOOKUP($D17,Cap_Req!$A$2:$K$19,2)=4),VLOOKUP($D17,Cap_Req!$A$2:$M$19,12),""))</f>
        <v/>
      </c>
      <c r="N17" s="146"/>
      <c r="O17" s="147" t="str">
        <f>IF($D17="","",IF(VLOOKUP($D17,Cap_Req!$A$2:$K$19,2)=4,IF($AA17="","",$AA17*$P17),""))</f>
        <v/>
      </c>
      <c r="P17" s="148" t="str">
        <f>IF($D17="","",IF(VLOOKUP($D17,Cap_Req!$A$2:$K$19,2)=4,VLOOKUP($D17,Cap_Req!$A$2:$M$19,13),""))</f>
        <v/>
      </c>
      <c r="Q17" s="146"/>
      <c r="R17" s="147" t="str">
        <f>IF($D17="","",IF(VLOOKUP($D17,Cap_Req!$A$2:$K$19,2)=3,IF($AB17="","",$AB17*$S17),""))</f>
        <v/>
      </c>
      <c r="S17" s="148" t="str">
        <f>IF($D17="","",IF(VLOOKUP($D17,Cap_Req!$A$2:$K$19,2)=3,VLOOKUP($D17,Cap_Req!$A$2:$K$19,8),""))</f>
        <v/>
      </c>
      <c r="T17" s="149" t="str">
        <f t="shared" ref="T17:T80" si="0">IF($D17="","",$K$6+AG17)</f>
        <v/>
      </c>
      <c r="U17" s="150" t="str">
        <f t="shared" ref="U17:U80" si="1">IF($D17="","",$AE17)</f>
        <v/>
      </c>
      <c r="V17" s="151"/>
      <c r="W17" s="144"/>
      <c r="X17" s="144"/>
      <c r="Y17" s="144"/>
      <c r="Z17" s="144"/>
      <c r="AA17" s="144"/>
      <c r="AB17" s="144"/>
      <c r="AC17" s="152" t="str">
        <f>IF($D17="","",IF(VLOOKUP($D17,Cap_Req!$A$2:$K$19,2)=5,MIN($AF17,VLOOKUP($D17,Cap_Req!$A$2:$K$19,9)),MIN($AE17,VLOOKUP($D17,Cap_Req!$A$2:$K$19,9))))</f>
        <v/>
      </c>
      <c r="AD17" s="152" t="str">
        <f>IF($D17="","",IF(VLOOKUP($D17,Cap_Req!$A$2:$K$19,2)=5,MIN($AF17,VLOOKUP($D17,Cap_Req!$A$2:$K$19,10)),MIN($AE17,VLOOKUP($D17,Cap_Req!$A$2:$K$19,10))))</f>
        <v/>
      </c>
      <c r="AE17" s="152" t="str">
        <f>IF($D17="","",IF($AF17="","",MIN($AF17,VLOOKUP($D17,Cap_Req!$A$2:$K$19,11))))</f>
        <v/>
      </c>
      <c r="AF17" s="144"/>
      <c r="AG17" s="144"/>
      <c r="AH17" s="151"/>
      <c r="AI17" s="126" t="e">
        <f>VLOOKUP($D17,Cap_Req!$A$2:$K$19,2)</f>
        <v>#N/A</v>
      </c>
      <c r="AL17" s="170" t="s">
        <v>223</v>
      </c>
    </row>
    <row r="18" spans="1:38" x14ac:dyDescent="0.25">
      <c r="A18" s="125"/>
      <c r="B18" s="144" t="s">
        <v>593</v>
      </c>
      <c r="C18" s="144"/>
      <c r="D18" s="145"/>
      <c r="E18" s="146"/>
      <c r="F18" s="147" t="str">
        <f>IF($D18="","",IF($W18="","",IF(OR(VLOOKUP($D18,Cap_Req!$A$2:$K$19,2)=3,VLOOKUP($D18,Cap_Req!$A$2:$K$19,2)=4),IF($X18="","",IF($T18&lt;=$AC18,$X18*$G18,IF(AND($T18&gt;$AC18,$T18&lt;=$AF18),$G18*($X18+((($W18-$X18)/($AF18-$AC18))*($T18-$AC18))),0))),$W18*$G18)))</f>
        <v/>
      </c>
      <c r="G18" s="148" t="str">
        <f>IF($D18="","",IF(OR(VLOOKUP($D18,Cap_Req!$A$2:$K$19,2)=9,VLOOKUP($D18,Cap_Req!$A$2:$K$19,2)=10),IF($T18&lt;=$AE18,VLOOKUP($D18,Cap_Req!$A$2:$K$19,3),0),IF(OR(VLOOKUP($D18,Cap_Req!$A$2:$K$19,2)=1,VLOOKUP($D18,Cap_Req!$A$2:$K$19,2)=2,VLOOKUP($D18,Cap_Req!$A$2:$K$19,2)=3,VLOOKUP($D18,Cap_Req!$A$2:$K$19,2)=4,VLOOKUP($D18,Cap_Req!$A$2:$K$19,2)=5,VLOOKUP($D18,Cap_Req!$A$2:$K$19,2)=6,VLOOKUP($D18,Cap_Req!$A$2:$K$19,2)=7, VLOOKUP($D18,Cap_Req!$A$2:$K$19,2)=8),IF($T18&lt;=$AC18,VLOOKUP($D18,Cap_Req!$A$2:$K$19,3),IF(AND($T18&gt;$AC18,$T18&lt;=$AE18),VLOOKUP($D18,Cap_Req!$A$2:$K$19,3)+(((VLOOKUP($D18,Cap_Req!$A$2:$K$19,5)-VLOOKUP($D18,Cap_Req!$A$2:$K$19,3))/($AE18-$AC18))*($T18-$AC18)),0)),IF($T18&lt;=$AC18,VLOOKUP($D18,Cap_Req!$A$2:$K$19,3),IF(AND($T18&gt;$AC18,$T18&lt;=$AD18),VLOOKUP($D18,Cap_Req!$A$2:$K$19,3)+(((VLOOKUP($D18,Cap_Req!$A$2:$K$19,4)-VLOOKUP($D18,Cap_Req!$A$2:$K$19,3))/($AD18-$AC18))*($T18-$AC18)),IF(AND($T18&gt;$AD18,$T18&lt;=$AE18),VLOOKUP($D18,Cap_Req!$A$2:$K$19,4)+(((VLOOKUP($D18,Cap_Req!$A$2:$K$19,5)-VLOOKUP($D18,Cap_Req!$A$2:$K$19,4))/($AE18-$AD18))*($T18-$AD18)),0))))))</f>
        <v/>
      </c>
      <c r="H18" s="146"/>
      <c r="I18" s="147" t="str">
        <f>IF($D18="","",IF(OR(VLOOKUP($D18,Cap_Req!$A$2:$K$19,2)=3,VLOOKUP($D18,Cap_Req!$A$2:$K$19,2)=4),IF($Y18="","",$Y18*$J18),""))</f>
        <v/>
      </c>
      <c r="J18" s="148" t="str">
        <f>IF($D18="","",IF(OR(VLOOKUP($D18,Cap_Req!$A$2:$K$19,2)=3,VLOOKUP($D18,Cap_Req!$A$2:$K$19,2)=4),VLOOKUP($D18,Cap_Req!$A$2:$M$19,7),""))</f>
        <v/>
      </c>
      <c r="K18" s="146"/>
      <c r="L18" s="147" t="str">
        <f>IF($D18="","",IF(OR(VLOOKUP($D18,Cap_Req!$A$2:$K$19,2)=3,VLOOKUP($D18,Cap_Req!$A$2:$K$19,2)=4),IF($Z18="","",$Z18*$M18),""))</f>
        <v/>
      </c>
      <c r="M18" s="148" t="str">
        <f>IF($D18="","",IF(OR(VLOOKUP($D18,Cap_Req!$A$2:$K$19,2)=3,VLOOKUP($D18,Cap_Req!$A$2:$K$19,2)=4),VLOOKUP($D18,Cap_Req!$A$2:$M$19,12),""))</f>
        <v/>
      </c>
      <c r="N18" s="146"/>
      <c r="O18" s="147" t="str">
        <f>IF($D18="","",IF(VLOOKUP($D18,Cap_Req!$A$2:$K$19,2)=4,IF($AA18="","",$AA18*$P18),""))</f>
        <v/>
      </c>
      <c r="P18" s="148" t="str">
        <f>IF($D18="","",IF(VLOOKUP($D18,Cap_Req!$A$2:$K$19,2)=4,VLOOKUP($D18,Cap_Req!$A$2:$M$19,13),""))</f>
        <v/>
      </c>
      <c r="Q18" s="146"/>
      <c r="R18" s="147" t="str">
        <f>IF($D18="","",IF(VLOOKUP($D18,Cap_Req!$A$2:$K$19,2)=3,IF($AB18="","",$AB18*$S18),""))</f>
        <v/>
      </c>
      <c r="S18" s="148" t="str">
        <f>IF($D18="","",IF(VLOOKUP($D18,Cap_Req!$A$2:$K$19,2)=3,VLOOKUP($D18,Cap_Req!$A$2:$K$19,8),""))</f>
        <v/>
      </c>
      <c r="T18" s="149" t="str">
        <f t="shared" si="0"/>
        <v/>
      </c>
      <c r="U18" s="150" t="str">
        <f t="shared" si="1"/>
        <v/>
      </c>
      <c r="V18" s="151"/>
      <c r="W18" s="144"/>
      <c r="X18" s="144"/>
      <c r="Y18" s="144"/>
      <c r="Z18" s="144"/>
      <c r="AA18" s="144"/>
      <c r="AB18" s="144"/>
      <c r="AC18" s="152" t="str">
        <f>IF($D18="","",IF(VLOOKUP($D18,Cap_Req!$A$2:$K$19,2)=5,MIN($AF18,VLOOKUP($D18,Cap_Req!$A$2:$K$19,9)),MIN($AE18,VLOOKUP($D18,Cap_Req!$A$2:$K$19,9))))</f>
        <v/>
      </c>
      <c r="AD18" s="152" t="str">
        <f>IF($D18="","",IF(VLOOKUP($D18,Cap_Req!$A$2:$K$19,2)=5,MIN($AF18,VLOOKUP($D18,Cap_Req!$A$2:$K$19,10)),MIN($AE18,VLOOKUP($D18,Cap_Req!$A$2:$K$19,10))))</f>
        <v/>
      </c>
      <c r="AE18" s="152" t="str">
        <f>IF($D18="","",IF($AF18="","",MIN($AF18,VLOOKUP($D18,Cap_Req!$A$2:$K$19,11))))</f>
        <v/>
      </c>
      <c r="AF18" s="144"/>
      <c r="AG18" s="144"/>
      <c r="AH18" s="151"/>
      <c r="AI18" s="126" t="e">
        <f>VLOOKUP($D18,Cap_Req!$A$2:$K$19,2)</f>
        <v>#N/A</v>
      </c>
      <c r="AL18" s="170" t="s">
        <v>224</v>
      </c>
    </row>
    <row r="19" spans="1:38" x14ac:dyDescent="0.25">
      <c r="A19" s="125"/>
      <c r="B19" s="453"/>
      <c r="C19" s="453"/>
      <c r="D19" s="454"/>
      <c r="E19" s="455"/>
      <c r="F19" s="147"/>
      <c r="G19" s="148"/>
      <c r="H19" s="455"/>
      <c r="I19" s="147"/>
      <c r="J19" s="148"/>
      <c r="K19" s="455"/>
      <c r="L19" s="147"/>
      <c r="M19" s="148"/>
      <c r="N19" s="455"/>
      <c r="O19" s="147"/>
      <c r="P19" s="148"/>
      <c r="Q19" s="455"/>
      <c r="R19" s="147"/>
      <c r="S19" s="148"/>
      <c r="T19" s="149"/>
      <c r="U19" s="150"/>
      <c r="V19" s="151"/>
      <c r="W19" s="453"/>
      <c r="X19" s="453"/>
      <c r="Y19" s="453"/>
      <c r="Z19" s="453"/>
      <c r="AA19" s="453"/>
      <c r="AB19" s="453"/>
      <c r="AC19" s="152"/>
      <c r="AD19" s="152"/>
      <c r="AE19" s="152"/>
      <c r="AF19" s="453"/>
      <c r="AG19" s="453"/>
      <c r="AH19" s="151"/>
      <c r="AI19" s="126" t="e">
        <f>VLOOKUP($D19,Cap_Req!$A$2:$K$19,2)</f>
        <v>#N/A</v>
      </c>
      <c r="AL19" s="170" t="s">
        <v>225</v>
      </c>
    </row>
    <row r="20" spans="1:38" x14ac:dyDescent="0.25">
      <c r="A20" s="125"/>
      <c r="B20" s="453"/>
      <c r="C20" s="453"/>
      <c r="D20" s="454"/>
      <c r="E20" s="455"/>
      <c r="F20" s="147"/>
      <c r="G20" s="148"/>
      <c r="H20" s="455"/>
      <c r="I20" s="147"/>
      <c r="J20" s="148"/>
      <c r="K20" s="455"/>
      <c r="L20" s="147"/>
      <c r="M20" s="148"/>
      <c r="N20" s="455"/>
      <c r="O20" s="147"/>
      <c r="P20" s="148"/>
      <c r="Q20" s="455"/>
      <c r="R20" s="147"/>
      <c r="S20" s="148"/>
      <c r="T20" s="149"/>
      <c r="U20" s="150"/>
      <c r="V20" s="151"/>
      <c r="W20" s="453"/>
      <c r="X20" s="453"/>
      <c r="Y20" s="453"/>
      <c r="Z20" s="453"/>
      <c r="AA20" s="453"/>
      <c r="AB20" s="453"/>
      <c r="AC20" s="152"/>
      <c r="AD20" s="152"/>
      <c r="AE20" s="152"/>
      <c r="AF20" s="453"/>
      <c r="AG20" s="453"/>
      <c r="AH20" s="151"/>
      <c r="AI20" s="126" t="e">
        <f>VLOOKUP($D20,Cap_Req!$A$2:$K$19,2)</f>
        <v>#N/A</v>
      </c>
      <c r="AL20" s="170" t="s">
        <v>226</v>
      </c>
    </row>
    <row r="21" spans="1:38" x14ac:dyDescent="0.25">
      <c r="A21" s="125"/>
      <c r="B21" s="453"/>
      <c r="C21" s="453"/>
      <c r="D21" s="454"/>
      <c r="E21" s="455"/>
      <c r="F21" s="147"/>
      <c r="G21" s="148"/>
      <c r="H21" s="455"/>
      <c r="I21" s="147"/>
      <c r="J21" s="148"/>
      <c r="K21" s="455"/>
      <c r="L21" s="147"/>
      <c r="M21" s="148"/>
      <c r="N21" s="455"/>
      <c r="O21" s="147"/>
      <c r="P21" s="148"/>
      <c r="Q21" s="455"/>
      <c r="R21" s="147"/>
      <c r="S21" s="148"/>
      <c r="T21" s="149"/>
      <c r="U21" s="150"/>
      <c r="V21" s="151"/>
      <c r="W21" s="453"/>
      <c r="X21" s="453"/>
      <c r="Y21" s="453"/>
      <c r="Z21" s="453"/>
      <c r="AA21" s="453"/>
      <c r="AB21" s="453"/>
      <c r="AC21" s="152"/>
      <c r="AD21" s="152"/>
      <c r="AE21" s="152"/>
      <c r="AF21" s="453"/>
      <c r="AG21" s="453"/>
      <c r="AH21" s="151"/>
      <c r="AI21" s="126" t="e">
        <f>VLOOKUP($D21,Cap_Req!$A$2:$K$19,2)</f>
        <v>#N/A</v>
      </c>
      <c r="AL21" s="170" t="s">
        <v>227</v>
      </c>
    </row>
    <row r="22" spans="1:38" x14ac:dyDescent="0.25">
      <c r="A22" s="125"/>
      <c r="B22" s="453"/>
      <c r="C22" s="453"/>
      <c r="D22" s="454"/>
      <c r="E22" s="455"/>
      <c r="F22" s="147"/>
      <c r="G22" s="148"/>
      <c r="H22" s="455"/>
      <c r="I22" s="147"/>
      <c r="J22" s="148"/>
      <c r="K22" s="455"/>
      <c r="L22" s="147"/>
      <c r="M22" s="148"/>
      <c r="N22" s="455"/>
      <c r="O22" s="147"/>
      <c r="P22" s="148"/>
      <c r="Q22" s="455"/>
      <c r="R22" s="147"/>
      <c r="S22" s="148"/>
      <c r="T22" s="149"/>
      <c r="U22" s="150"/>
      <c r="V22" s="151"/>
      <c r="W22" s="453"/>
      <c r="X22" s="453"/>
      <c r="Y22" s="453"/>
      <c r="Z22" s="453"/>
      <c r="AA22" s="453"/>
      <c r="AB22" s="453"/>
      <c r="AC22" s="152"/>
      <c r="AD22" s="152"/>
      <c r="AE22" s="152"/>
      <c r="AF22" s="453"/>
      <c r="AG22" s="453"/>
      <c r="AH22" s="151"/>
      <c r="AI22" s="126" t="e">
        <f>VLOOKUP($D22,Cap_Req!$A$2:$K$19,2)</f>
        <v>#N/A</v>
      </c>
      <c r="AL22" s="170" t="s">
        <v>228</v>
      </c>
    </row>
    <row r="23" spans="1:38" x14ac:dyDescent="0.25">
      <c r="A23" s="125"/>
      <c r="B23" s="453"/>
      <c r="C23" s="453"/>
      <c r="D23" s="454"/>
      <c r="E23" s="455"/>
      <c r="F23" s="147"/>
      <c r="G23" s="148"/>
      <c r="H23" s="455"/>
      <c r="I23" s="147"/>
      <c r="J23" s="148"/>
      <c r="K23" s="455"/>
      <c r="L23" s="147"/>
      <c r="M23" s="148"/>
      <c r="N23" s="455"/>
      <c r="O23" s="147"/>
      <c r="P23" s="148"/>
      <c r="Q23" s="455"/>
      <c r="R23" s="147"/>
      <c r="S23" s="148"/>
      <c r="T23" s="149"/>
      <c r="U23" s="150"/>
      <c r="V23" s="151"/>
      <c r="W23" s="453"/>
      <c r="X23" s="453"/>
      <c r="Y23" s="453"/>
      <c r="Z23" s="453"/>
      <c r="AA23" s="453"/>
      <c r="AB23" s="453"/>
      <c r="AC23" s="152"/>
      <c r="AD23" s="152"/>
      <c r="AE23" s="152"/>
      <c r="AF23" s="453"/>
      <c r="AG23" s="453"/>
      <c r="AH23" s="151"/>
      <c r="AI23" s="126" t="e">
        <f>VLOOKUP($D23,Cap_Req!$A$2:$K$19,2)</f>
        <v>#N/A</v>
      </c>
      <c r="AL23" s="170" t="s">
        <v>229</v>
      </c>
    </row>
    <row r="24" spans="1:38" x14ac:dyDescent="0.25">
      <c r="A24" s="125"/>
      <c r="B24" s="453"/>
      <c r="C24" s="453"/>
      <c r="D24" s="454"/>
      <c r="E24" s="455"/>
      <c r="F24" s="147"/>
      <c r="G24" s="148"/>
      <c r="H24" s="455"/>
      <c r="I24" s="147"/>
      <c r="J24" s="148"/>
      <c r="K24" s="455"/>
      <c r="L24" s="147"/>
      <c r="M24" s="148"/>
      <c r="N24" s="455"/>
      <c r="O24" s="147"/>
      <c r="P24" s="148"/>
      <c r="Q24" s="455"/>
      <c r="R24" s="147"/>
      <c r="S24" s="148"/>
      <c r="T24" s="149"/>
      <c r="U24" s="150"/>
      <c r="V24" s="151"/>
      <c r="W24" s="453"/>
      <c r="X24" s="453"/>
      <c r="Y24" s="453"/>
      <c r="Z24" s="453"/>
      <c r="AA24" s="453"/>
      <c r="AB24" s="453"/>
      <c r="AC24" s="152"/>
      <c r="AD24" s="152"/>
      <c r="AE24" s="152"/>
      <c r="AF24" s="453"/>
      <c r="AG24" s="453"/>
      <c r="AH24" s="151"/>
      <c r="AI24" s="126" t="e">
        <f>VLOOKUP($D24,Cap_Req!$A$2:$K$19,2)</f>
        <v>#N/A</v>
      </c>
      <c r="AL24" s="170" t="s">
        <v>230</v>
      </c>
    </row>
    <row r="25" spans="1:38" x14ac:dyDescent="0.25">
      <c r="A25" s="125"/>
      <c r="B25" s="453"/>
      <c r="C25" s="453"/>
      <c r="D25" s="454"/>
      <c r="E25" s="455"/>
      <c r="F25" s="147"/>
      <c r="G25" s="148"/>
      <c r="H25" s="455"/>
      <c r="I25" s="147"/>
      <c r="J25" s="148"/>
      <c r="K25" s="455"/>
      <c r="L25" s="147"/>
      <c r="M25" s="148"/>
      <c r="N25" s="455"/>
      <c r="O25" s="147"/>
      <c r="P25" s="148"/>
      <c r="Q25" s="455"/>
      <c r="R25" s="147"/>
      <c r="S25" s="148"/>
      <c r="T25" s="149"/>
      <c r="U25" s="150"/>
      <c r="V25" s="151"/>
      <c r="W25" s="453"/>
      <c r="X25" s="453"/>
      <c r="Y25" s="453"/>
      <c r="Z25" s="453"/>
      <c r="AA25" s="453"/>
      <c r="AB25" s="453"/>
      <c r="AC25" s="152"/>
      <c r="AD25" s="152"/>
      <c r="AE25" s="152"/>
      <c r="AF25" s="453"/>
      <c r="AG25" s="453"/>
      <c r="AH25" s="151"/>
      <c r="AI25" s="126" t="e">
        <f>VLOOKUP($D25,Cap_Req!$A$2:$K$19,2)</f>
        <v>#N/A</v>
      </c>
      <c r="AL25" s="170" t="s">
        <v>231</v>
      </c>
    </row>
    <row r="26" spans="1:38" x14ac:dyDescent="0.25">
      <c r="A26" s="125"/>
      <c r="B26" s="453"/>
      <c r="C26" s="453"/>
      <c r="D26" s="454"/>
      <c r="E26" s="455"/>
      <c r="F26" s="147"/>
      <c r="G26" s="148"/>
      <c r="H26" s="455"/>
      <c r="I26" s="147"/>
      <c r="J26" s="148"/>
      <c r="K26" s="455"/>
      <c r="L26" s="147"/>
      <c r="M26" s="148"/>
      <c r="N26" s="455"/>
      <c r="O26" s="147"/>
      <c r="P26" s="148"/>
      <c r="Q26" s="455"/>
      <c r="R26" s="147"/>
      <c r="S26" s="148"/>
      <c r="T26" s="149"/>
      <c r="U26" s="150"/>
      <c r="V26" s="151"/>
      <c r="W26" s="453"/>
      <c r="X26" s="453"/>
      <c r="Y26" s="453"/>
      <c r="Z26" s="453"/>
      <c r="AA26" s="453"/>
      <c r="AB26" s="453"/>
      <c r="AC26" s="152"/>
      <c r="AD26" s="152"/>
      <c r="AE26" s="152"/>
      <c r="AF26" s="453"/>
      <c r="AG26" s="453"/>
      <c r="AH26" s="151"/>
      <c r="AI26" s="126" t="e">
        <f>VLOOKUP($D26,Cap_Req!$A$2:$K$19,2)</f>
        <v>#N/A</v>
      </c>
      <c r="AL26" s="170" t="s">
        <v>232</v>
      </c>
    </row>
    <row r="27" spans="1:38" x14ac:dyDescent="0.25">
      <c r="A27" s="125"/>
      <c r="B27" s="453"/>
      <c r="C27" s="453"/>
      <c r="D27" s="454"/>
      <c r="E27" s="455"/>
      <c r="F27" s="147"/>
      <c r="G27" s="148"/>
      <c r="H27" s="455"/>
      <c r="I27" s="147"/>
      <c r="J27" s="148"/>
      <c r="K27" s="455"/>
      <c r="L27" s="147"/>
      <c r="M27" s="148"/>
      <c r="N27" s="455"/>
      <c r="O27" s="147"/>
      <c r="P27" s="148"/>
      <c r="Q27" s="455"/>
      <c r="R27" s="147"/>
      <c r="S27" s="148"/>
      <c r="T27" s="149"/>
      <c r="U27" s="150"/>
      <c r="V27" s="151"/>
      <c r="W27" s="453"/>
      <c r="X27" s="453"/>
      <c r="Y27" s="453"/>
      <c r="Z27" s="453"/>
      <c r="AA27" s="453"/>
      <c r="AB27" s="453"/>
      <c r="AC27" s="152"/>
      <c r="AD27" s="152"/>
      <c r="AE27" s="152"/>
      <c r="AF27" s="453"/>
      <c r="AG27" s="453"/>
      <c r="AH27" s="151"/>
      <c r="AI27" s="126" t="e">
        <f>VLOOKUP($D27,Cap_Req!$A$2:$K$19,2)</f>
        <v>#N/A</v>
      </c>
      <c r="AL27" s="170"/>
    </row>
    <row r="28" spans="1:38" x14ac:dyDescent="0.25">
      <c r="A28" s="125"/>
      <c r="B28" s="453"/>
      <c r="C28" s="453"/>
      <c r="D28" s="454"/>
      <c r="E28" s="455"/>
      <c r="F28" s="147" t="str">
        <f>IF($D28="","",IF($W28="","",IF(OR(VLOOKUP($D28,Cap_Req!$A$2:$K$19,2)=3,VLOOKUP($D28,Cap_Req!$A$2:$K$19,2)=4),IF($X28="","",IF($T28&lt;=$AC28,$X28*$G28,IF(AND($T28&gt;$AC28,$T28&lt;=$AF28),$G28*($X28+((($W28-$X28)/($AF28-$AC28))*($T28-$AC28))),0))),$W28*$G28)))</f>
        <v/>
      </c>
      <c r="G28" s="148" t="str">
        <f>IF($D28="","",IF(OR(VLOOKUP($D28,Cap_Req!$A$2:$K$19,2)=9,VLOOKUP($D28,Cap_Req!$A$2:$K$19,2)=10),IF($T28&lt;=$AE28,VLOOKUP($D28,Cap_Req!$A$2:$K$19,3),0),IF(OR(VLOOKUP($D28,Cap_Req!$A$2:$K$19,2)=1,VLOOKUP($D28,Cap_Req!$A$2:$K$19,2)=2,VLOOKUP($D28,Cap_Req!$A$2:$K$19,2)=3,VLOOKUP($D28,Cap_Req!$A$2:$K$19,2)=4,VLOOKUP($D28,Cap_Req!$A$2:$K$19,2)=5,VLOOKUP($D28,Cap_Req!$A$2:$K$19,2)=6,VLOOKUP($D28,Cap_Req!$A$2:$K$19,2)=7, VLOOKUP($D28,Cap_Req!$A$2:$K$19,2)=8),IF($T28&lt;=$AC28,VLOOKUP($D28,Cap_Req!$A$2:$K$19,3),IF(AND($T28&gt;$AC28,$T28&lt;=$AE28),VLOOKUP($D28,Cap_Req!$A$2:$K$19,3)+(((VLOOKUP($D28,Cap_Req!$A$2:$K$19,5)-VLOOKUP($D28,Cap_Req!$A$2:$K$19,3))/($AE28-$AC28))*($T28-$AC28)),0)),IF($T28&lt;=$AC28,VLOOKUP($D28,Cap_Req!$A$2:$K$19,3),IF(AND($T28&gt;$AC28,$T28&lt;=$AD28),VLOOKUP($D28,Cap_Req!$A$2:$K$19,3)+(((VLOOKUP($D28,Cap_Req!$A$2:$K$19,4)-VLOOKUP($D28,Cap_Req!$A$2:$K$19,3))/($AD28-$AC28))*($T28-$AC28)),IF(AND($T28&gt;$AD28,$T28&lt;=$AE28),VLOOKUP($D28,Cap_Req!$A$2:$K$19,4)+(((VLOOKUP($D28,Cap_Req!$A$2:$K$19,5)-VLOOKUP($D28,Cap_Req!$A$2:$K$19,4))/($AE28-$AD28))*($T28-$AD28)),0))))))</f>
        <v/>
      </c>
      <c r="H28" s="455"/>
      <c r="I28" s="147" t="str">
        <f>IF($D28="","",IF(OR(VLOOKUP($D28,Cap_Req!$A$2:$K$19,2)=3,VLOOKUP($D28,Cap_Req!$A$2:$K$19,2)=4),IF($Y28="","",$Y28*$J28),""))</f>
        <v/>
      </c>
      <c r="J28" s="148" t="str">
        <f>IF($D28="","",IF(OR(VLOOKUP($D28,Cap_Req!$A$2:$K$19,2)=3,VLOOKUP($D28,Cap_Req!$A$2:$K$19,2)=4),VLOOKUP($D28,Cap_Req!$A$2:$M$19,7),""))</f>
        <v/>
      </c>
      <c r="K28" s="455"/>
      <c r="L28" s="147" t="str">
        <f>IF($D28="","",IF(OR(VLOOKUP($D28,Cap_Req!$A$2:$K$19,2)=3,VLOOKUP($D28,Cap_Req!$A$2:$K$19,2)=4),IF($Z28="","",$Z28*$M28),""))</f>
        <v/>
      </c>
      <c r="M28" s="148" t="str">
        <f>IF($D28="","",IF(OR(VLOOKUP($D28,Cap_Req!$A$2:$K$19,2)=3,VLOOKUP($D28,Cap_Req!$A$2:$K$19,2)=4),VLOOKUP($D28,Cap_Req!$A$2:$M$19,12),""))</f>
        <v/>
      </c>
      <c r="N28" s="455"/>
      <c r="O28" s="147" t="str">
        <f>IF($D28="","",IF(VLOOKUP($D28,Cap_Req!$A$2:$K$19,2)=4,IF($AA28="","",$AA28*$P28),""))</f>
        <v/>
      </c>
      <c r="P28" s="148" t="str">
        <f>IF($D28="","",IF(VLOOKUP($D28,Cap_Req!$A$2:$K$19,2)=4,VLOOKUP($D28,Cap_Req!$A$2:$M$19,13),""))</f>
        <v/>
      </c>
      <c r="Q28" s="455"/>
      <c r="R28" s="147" t="str">
        <f>IF($D28="","",IF(VLOOKUP($D28,Cap_Req!$A$2:$K$19,2)=3,IF($AB28="","",$AB28*$S28),""))</f>
        <v/>
      </c>
      <c r="S28" s="148" t="str">
        <f>IF($D28="","",IF(VLOOKUP($D28,Cap_Req!$A$2:$K$19,2)=3,VLOOKUP($D28,Cap_Req!$A$2:$K$19,8),""))</f>
        <v/>
      </c>
      <c r="T28" s="149" t="str">
        <f t="shared" si="0"/>
        <v/>
      </c>
      <c r="U28" s="150" t="str">
        <f t="shared" si="1"/>
        <v/>
      </c>
      <c r="V28" s="151"/>
      <c r="W28" s="453"/>
      <c r="X28" s="453"/>
      <c r="Y28" s="453"/>
      <c r="Z28" s="453"/>
      <c r="AA28" s="453"/>
      <c r="AB28" s="453"/>
      <c r="AC28" s="152" t="str">
        <f>IF($D28="","",IF(VLOOKUP($D28,Cap_Req!$A$2:$K$19,2)=5,MIN($AF28,VLOOKUP($D28,Cap_Req!$A$2:$K$19,9)),MIN($AE28,VLOOKUP($D28,Cap_Req!$A$2:$K$19,9))))</f>
        <v/>
      </c>
      <c r="AD28" s="152" t="str">
        <f>IF($D28="","",IF(VLOOKUP($D28,Cap_Req!$A$2:$K$19,2)=5,MIN($AF28,VLOOKUP($D28,Cap_Req!$A$2:$K$19,10)),MIN($AE28,VLOOKUP($D28,Cap_Req!$A$2:$K$19,10))))</f>
        <v/>
      </c>
      <c r="AE28" s="152" t="str">
        <f>IF($D28="","",IF($AF28="","",MIN($AF28,VLOOKUP($D28,Cap_Req!$A$2:$K$19,11))))</f>
        <v/>
      </c>
      <c r="AF28" s="453"/>
      <c r="AG28" s="453"/>
      <c r="AH28" s="151"/>
      <c r="AI28" s="126" t="e">
        <f>VLOOKUP($D28,Cap_Req!$A$2:$K$19,2)</f>
        <v>#N/A</v>
      </c>
      <c r="AL28" s="170"/>
    </row>
    <row r="29" spans="1:38" x14ac:dyDescent="0.25">
      <c r="A29" s="125"/>
      <c r="B29" s="453"/>
      <c r="C29" s="453"/>
      <c r="D29" s="454"/>
      <c r="E29" s="455"/>
      <c r="F29" s="147" t="str">
        <f>IF($D29="","",IF($W29="","",IF(OR(VLOOKUP($D29,Cap_Req!$A$2:$K$19,2)=3,VLOOKUP($D29,Cap_Req!$A$2:$K$19,2)=4),IF($X29="","",IF($T29&lt;=$AC29,$X29*$G29,IF(AND($T29&gt;$AC29,$T29&lt;=$AF29),$G29*($X29+((($W29-$X29)/($AF29-$AC29))*($T29-$AC29))),0))),$W29*$G29)))</f>
        <v/>
      </c>
      <c r="G29" s="148" t="str">
        <f>IF($D29="","",IF(OR(VLOOKUP($D29,Cap_Req!$A$2:$K$19,2)=9,VLOOKUP($D29,Cap_Req!$A$2:$K$19,2)=10),IF($T29&lt;=$AE29,VLOOKUP($D29,Cap_Req!$A$2:$K$19,3),0),IF(OR(VLOOKUP($D29,Cap_Req!$A$2:$K$19,2)=1,VLOOKUP($D29,Cap_Req!$A$2:$K$19,2)=2,VLOOKUP($D29,Cap_Req!$A$2:$K$19,2)=3,VLOOKUP($D29,Cap_Req!$A$2:$K$19,2)=4,VLOOKUP($D29,Cap_Req!$A$2:$K$19,2)=5,VLOOKUP($D29,Cap_Req!$A$2:$K$19,2)=6,VLOOKUP($D29,Cap_Req!$A$2:$K$19,2)=7, VLOOKUP($D29,Cap_Req!$A$2:$K$19,2)=8),IF($T29&lt;=$AC29,VLOOKUP($D29,Cap_Req!$A$2:$K$19,3),IF(AND($T29&gt;$AC29,$T29&lt;=$AE29),VLOOKUP($D29,Cap_Req!$A$2:$K$19,3)+(((VLOOKUP($D29,Cap_Req!$A$2:$K$19,5)-VLOOKUP($D29,Cap_Req!$A$2:$K$19,3))/($AE29-$AC29))*($T29-$AC29)),0)),IF($T29&lt;=$AC29,VLOOKUP($D29,Cap_Req!$A$2:$K$19,3),IF(AND($T29&gt;$AC29,$T29&lt;=$AD29),VLOOKUP($D29,Cap_Req!$A$2:$K$19,3)+(((VLOOKUP($D29,Cap_Req!$A$2:$K$19,4)-VLOOKUP($D29,Cap_Req!$A$2:$K$19,3))/($AD29-$AC29))*($T29-$AC29)),IF(AND($T29&gt;$AD29,$T29&lt;=$AE29),VLOOKUP($D29,Cap_Req!$A$2:$K$19,4)+(((VLOOKUP($D29,Cap_Req!$A$2:$K$19,5)-VLOOKUP($D29,Cap_Req!$A$2:$K$19,4))/($AE29-$AD29))*($T29-$AD29)),0))))))</f>
        <v/>
      </c>
      <c r="H29" s="455"/>
      <c r="I29" s="147" t="str">
        <f>IF($D29="","",IF(OR(VLOOKUP($D29,Cap_Req!$A$2:$K$19,2)=3,VLOOKUP($D29,Cap_Req!$A$2:$K$19,2)=4),IF($Y29="","",$Y29*$J29),""))</f>
        <v/>
      </c>
      <c r="J29" s="148" t="str">
        <f>IF($D29="","",IF(OR(VLOOKUP($D29,Cap_Req!$A$2:$K$19,2)=3,VLOOKUP($D29,Cap_Req!$A$2:$K$19,2)=4),VLOOKUP($D29,Cap_Req!$A$2:$M$19,7),""))</f>
        <v/>
      </c>
      <c r="K29" s="455"/>
      <c r="L29" s="147" t="str">
        <f>IF($D29="","",IF(OR(VLOOKUP($D29,Cap_Req!$A$2:$K$19,2)=3,VLOOKUP($D29,Cap_Req!$A$2:$K$19,2)=4),IF($Z29="","",$Z29*$M29),""))</f>
        <v/>
      </c>
      <c r="M29" s="148" t="str">
        <f>IF($D29="","",IF(OR(VLOOKUP($D29,Cap_Req!$A$2:$K$19,2)=3,VLOOKUP($D29,Cap_Req!$A$2:$K$19,2)=4),VLOOKUP($D29,Cap_Req!$A$2:$M$19,12),""))</f>
        <v/>
      </c>
      <c r="N29" s="455"/>
      <c r="O29" s="147" t="str">
        <f>IF($D29="","",IF(VLOOKUP($D29,Cap_Req!$A$2:$K$19,2)=4,IF($AA29="","",$AA29*$P29),""))</f>
        <v/>
      </c>
      <c r="P29" s="148" t="str">
        <f>IF($D29="","",IF(VLOOKUP($D29,Cap_Req!$A$2:$K$19,2)=4,VLOOKUP($D29,Cap_Req!$A$2:$M$19,13),""))</f>
        <v/>
      </c>
      <c r="Q29" s="455"/>
      <c r="R29" s="147" t="str">
        <f>IF($D29="","",IF(VLOOKUP($D29,Cap_Req!$A$2:$K$19,2)=3,IF($AB29="","",$AB29*$S29),""))</f>
        <v/>
      </c>
      <c r="S29" s="148" t="str">
        <f>IF($D29="","",IF(VLOOKUP($D29,Cap_Req!$A$2:$K$19,2)=3,VLOOKUP($D29,Cap_Req!$A$2:$K$19,8),""))</f>
        <v/>
      </c>
      <c r="T29" s="149" t="str">
        <f t="shared" si="0"/>
        <v/>
      </c>
      <c r="U29" s="150" t="str">
        <f t="shared" si="1"/>
        <v/>
      </c>
      <c r="V29" s="151"/>
      <c r="W29" s="453"/>
      <c r="X29" s="453"/>
      <c r="Y29" s="453"/>
      <c r="Z29" s="453"/>
      <c r="AA29" s="453"/>
      <c r="AB29" s="453"/>
      <c r="AC29" s="152" t="str">
        <f>IF($D29="","",IF(VLOOKUP($D29,Cap_Req!$A$2:$K$19,2)=5,MIN($AF29,VLOOKUP($D29,Cap_Req!$A$2:$K$19,9)),MIN($AE29,VLOOKUP($D29,Cap_Req!$A$2:$K$19,9))))</f>
        <v/>
      </c>
      <c r="AD29" s="152" t="str">
        <f>IF($D29="","",IF(VLOOKUP($D29,Cap_Req!$A$2:$K$19,2)=5,MIN($AF29,VLOOKUP($D29,Cap_Req!$A$2:$K$19,10)),MIN($AE29,VLOOKUP($D29,Cap_Req!$A$2:$K$19,10))))</f>
        <v/>
      </c>
      <c r="AE29" s="152" t="str">
        <f>IF($D29="","",IF($AF29="","",MIN($AF29,VLOOKUP($D29,Cap_Req!$A$2:$K$19,11))))</f>
        <v/>
      </c>
      <c r="AF29" s="453"/>
      <c r="AG29" s="453"/>
      <c r="AH29" s="151"/>
      <c r="AI29" s="126" t="e">
        <f>VLOOKUP($D29,Cap_Req!$A$2:$K$19,2)</f>
        <v>#N/A</v>
      </c>
      <c r="AL29" s="170"/>
    </row>
    <row r="30" spans="1:38" x14ac:dyDescent="0.25">
      <c r="A30" s="125"/>
      <c r="B30" s="453"/>
      <c r="C30" s="453"/>
      <c r="D30" s="454"/>
      <c r="E30" s="455"/>
      <c r="F30" s="147" t="str">
        <f>IF($D30="","",IF($W30="","",IF(OR(VLOOKUP($D30,Cap_Req!$A$2:$K$19,2)=3,VLOOKUP($D30,Cap_Req!$A$2:$K$19,2)=4),IF($X30="","",IF($T30&lt;=$AC30,$X30*$G30,IF(AND($T30&gt;$AC30,$T30&lt;=$AF30),$G30*($X30+((($W30-$X30)/($AF30-$AC30))*($T30-$AC30))),0))),$W30*$G30)))</f>
        <v/>
      </c>
      <c r="G30" s="148" t="str">
        <f>IF($D30="","",IF(OR(VLOOKUP($D30,Cap_Req!$A$2:$K$19,2)=9,VLOOKUP($D30,Cap_Req!$A$2:$K$19,2)=10),IF($T30&lt;=$AE30,VLOOKUP($D30,Cap_Req!$A$2:$K$19,3),0),IF(OR(VLOOKUP($D30,Cap_Req!$A$2:$K$19,2)=1,VLOOKUP($D30,Cap_Req!$A$2:$K$19,2)=2,VLOOKUP($D30,Cap_Req!$A$2:$K$19,2)=3,VLOOKUP($D30,Cap_Req!$A$2:$K$19,2)=4,VLOOKUP($D30,Cap_Req!$A$2:$K$19,2)=5,VLOOKUP($D30,Cap_Req!$A$2:$K$19,2)=6,VLOOKUP($D30,Cap_Req!$A$2:$K$19,2)=7, VLOOKUP($D30,Cap_Req!$A$2:$K$19,2)=8),IF($T30&lt;=$AC30,VLOOKUP($D30,Cap_Req!$A$2:$K$19,3),IF(AND($T30&gt;$AC30,$T30&lt;=$AE30),VLOOKUP($D30,Cap_Req!$A$2:$K$19,3)+(((VLOOKUP($D30,Cap_Req!$A$2:$K$19,5)-VLOOKUP($D30,Cap_Req!$A$2:$K$19,3))/($AE30-$AC30))*($T30-$AC30)),0)),IF($T30&lt;=$AC30,VLOOKUP($D30,Cap_Req!$A$2:$K$19,3),IF(AND($T30&gt;$AC30,$T30&lt;=$AD30),VLOOKUP($D30,Cap_Req!$A$2:$K$19,3)+(((VLOOKUP($D30,Cap_Req!$A$2:$K$19,4)-VLOOKUP($D30,Cap_Req!$A$2:$K$19,3))/($AD30-$AC30))*($T30-$AC30)),IF(AND($T30&gt;$AD30,$T30&lt;=$AE30),VLOOKUP($D30,Cap_Req!$A$2:$K$19,4)+(((VLOOKUP($D30,Cap_Req!$A$2:$K$19,5)-VLOOKUP($D30,Cap_Req!$A$2:$K$19,4))/($AE30-$AD30))*($T30-$AD30)),0))))))</f>
        <v/>
      </c>
      <c r="H30" s="455"/>
      <c r="I30" s="147" t="str">
        <f>IF($D30="","",IF(OR(VLOOKUP($D30,Cap_Req!$A$2:$K$19,2)=3,VLOOKUP($D30,Cap_Req!$A$2:$K$19,2)=4),IF($Y30="","",$Y30*$J30),""))</f>
        <v/>
      </c>
      <c r="J30" s="148" t="str">
        <f>IF($D30="","",IF(OR(VLOOKUP($D30,Cap_Req!$A$2:$K$19,2)=3,VLOOKUP($D30,Cap_Req!$A$2:$K$19,2)=4),VLOOKUP($D30,Cap_Req!$A$2:$M$19,7),""))</f>
        <v/>
      </c>
      <c r="K30" s="455"/>
      <c r="L30" s="147" t="str">
        <f>IF($D30="","",IF(OR(VLOOKUP($D30,Cap_Req!$A$2:$K$19,2)=3,VLOOKUP($D30,Cap_Req!$A$2:$K$19,2)=4),IF($Z30="","",$Z30*$M30),""))</f>
        <v/>
      </c>
      <c r="M30" s="148" t="str">
        <f>IF($D30="","",IF(OR(VLOOKUP($D30,Cap_Req!$A$2:$K$19,2)=3,VLOOKUP($D30,Cap_Req!$A$2:$K$19,2)=4),VLOOKUP($D30,Cap_Req!$A$2:$M$19,12),""))</f>
        <v/>
      </c>
      <c r="N30" s="455"/>
      <c r="O30" s="147" t="str">
        <f>IF($D30="","",IF(VLOOKUP($D30,Cap_Req!$A$2:$K$19,2)=4,IF($AA30="","",$AA30*$P30),""))</f>
        <v/>
      </c>
      <c r="P30" s="148" t="str">
        <f>IF($D30="","",IF(VLOOKUP($D30,Cap_Req!$A$2:$K$19,2)=4,VLOOKUP($D30,Cap_Req!$A$2:$M$19,13),""))</f>
        <v/>
      </c>
      <c r="Q30" s="455"/>
      <c r="R30" s="147" t="str">
        <f>IF($D30="","",IF(VLOOKUP($D30,Cap_Req!$A$2:$K$19,2)=3,IF($AB30="","",$AB30*$S30),""))</f>
        <v/>
      </c>
      <c r="S30" s="148" t="str">
        <f>IF($D30="","",IF(VLOOKUP($D30,Cap_Req!$A$2:$K$19,2)=3,VLOOKUP($D30,Cap_Req!$A$2:$K$19,8),""))</f>
        <v/>
      </c>
      <c r="T30" s="149" t="str">
        <f t="shared" si="0"/>
        <v/>
      </c>
      <c r="U30" s="150" t="str">
        <f t="shared" si="1"/>
        <v/>
      </c>
      <c r="V30" s="151"/>
      <c r="W30" s="453"/>
      <c r="X30" s="453"/>
      <c r="Y30" s="453"/>
      <c r="Z30" s="453"/>
      <c r="AA30" s="453"/>
      <c r="AB30" s="453"/>
      <c r="AC30" s="152" t="str">
        <f>IF($D30="","",IF(VLOOKUP($D30,Cap_Req!$A$2:$K$19,2)=5,MIN($AF30,VLOOKUP($D30,Cap_Req!$A$2:$K$19,9)),MIN($AE30,VLOOKUP($D30,Cap_Req!$A$2:$K$19,9))))</f>
        <v/>
      </c>
      <c r="AD30" s="152" t="str">
        <f>IF($D30="","",IF(VLOOKUP($D30,Cap_Req!$A$2:$K$19,2)=5,MIN($AF30,VLOOKUP($D30,Cap_Req!$A$2:$K$19,10)),MIN($AE30,VLOOKUP($D30,Cap_Req!$A$2:$K$19,10))))</f>
        <v/>
      </c>
      <c r="AE30" s="152" t="str">
        <f>IF($D30="","",IF($AF30="","",MIN($AF30,VLOOKUP($D30,Cap_Req!$A$2:$K$19,11))))</f>
        <v/>
      </c>
      <c r="AF30" s="453"/>
      <c r="AG30" s="453"/>
      <c r="AH30" s="151"/>
      <c r="AI30" s="126" t="e">
        <f>VLOOKUP($D30,Cap_Req!$A$2:$K$19,2)</f>
        <v>#N/A</v>
      </c>
      <c r="AL30" s="170"/>
    </row>
    <row r="31" spans="1:38" x14ac:dyDescent="0.25">
      <c r="A31" s="125"/>
      <c r="B31" s="453"/>
      <c r="C31" s="453"/>
      <c r="D31" s="454"/>
      <c r="E31" s="455"/>
      <c r="F31" s="147" t="str">
        <f>IF($D31="","",IF($W31="","",IF(OR(VLOOKUP($D31,Cap_Req!$A$2:$K$19,2)=3,VLOOKUP($D31,Cap_Req!$A$2:$K$19,2)=4),IF($X31="","",IF($T31&lt;=$AC31,$X31*$G31,IF(AND($T31&gt;$AC31,$T31&lt;=$AF31),$G31*($X31+((($W31-$X31)/($AF31-$AC31))*($T31-$AC31))),0))),$W31*$G31)))</f>
        <v/>
      </c>
      <c r="G31" s="148" t="str">
        <f>IF($D31="","",IF(OR(VLOOKUP($D31,Cap_Req!$A$2:$K$19,2)=9,VLOOKUP($D31,Cap_Req!$A$2:$K$19,2)=10),IF($T31&lt;=$AE31,VLOOKUP($D31,Cap_Req!$A$2:$K$19,3),0),IF(OR(VLOOKUP($D31,Cap_Req!$A$2:$K$19,2)=1,VLOOKUP($D31,Cap_Req!$A$2:$K$19,2)=2,VLOOKUP($D31,Cap_Req!$A$2:$K$19,2)=3,VLOOKUP($D31,Cap_Req!$A$2:$K$19,2)=4,VLOOKUP($D31,Cap_Req!$A$2:$K$19,2)=5,VLOOKUP($D31,Cap_Req!$A$2:$K$19,2)=6,VLOOKUP($D31,Cap_Req!$A$2:$K$19,2)=7, VLOOKUP($D31,Cap_Req!$A$2:$K$19,2)=8),IF($T31&lt;=$AC31,VLOOKUP($D31,Cap_Req!$A$2:$K$19,3),IF(AND($T31&gt;$AC31,$T31&lt;=$AE31),VLOOKUP($D31,Cap_Req!$A$2:$K$19,3)+(((VLOOKUP($D31,Cap_Req!$A$2:$K$19,5)-VLOOKUP($D31,Cap_Req!$A$2:$K$19,3))/($AE31-$AC31))*($T31-$AC31)),0)),IF($T31&lt;=$AC31,VLOOKUP($D31,Cap_Req!$A$2:$K$19,3),IF(AND($T31&gt;$AC31,$T31&lt;=$AD31),VLOOKUP($D31,Cap_Req!$A$2:$K$19,3)+(((VLOOKUP($D31,Cap_Req!$A$2:$K$19,4)-VLOOKUP($D31,Cap_Req!$A$2:$K$19,3))/($AD31-$AC31))*($T31-$AC31)),IF(AND($T31&gt;$AD31,$T31&lt;=$AE31),VLOOKUP($D31,Cap_Req!$A$2:$K$19,4)+(((VLOOKUP($D31,Cap_Req!$A$2:$K$19,5)-VLOOKUP($D31,Cap_Req!$A$2:$K$19,4))/($AE31-$AD31))*($T31-$AD31)),0))))))</f>
        <v/>
      </c>
      <c r="H31" s="455"/>
      <c r="I31" s="147" t="str">
        <f>IF($D31="","",IF(OR(VLOOKUP($D31,Cap_Req!$A$2:$K$19,2)=3,VLOOKUP($D31,Cap_Req!$A$2:$K$19,2)=4),IF($Y31="","",$Y31*$J31),""))</f>
        <v/>
      </c>
      <c r="J31" s="148" t="str">
        <f>IF($D31="","",IF(OR(VLOOKUP($D31,Cap_Req!$A$2:$K$19,2)=3,VLOOKUP($D31,Cap_Req!$A$2:$K$19,2)=4),VLOOKUP($D31,Cap_Req!$A$2:$M$19,7),""))</f>
        <v/>
      </c>
      <c r="K31" s="455"/>
      <c r="L31" s="147" t="str">
        <f>IF($D31="","",IF(OR(VLOOKUP($D31,Cap_Req!$A$2:$K$19,2)=3,VLOOKUP($D31,Cap_Req!$A$2:$K$19,2)=4),IF($Z31="","",$Z31*$M31),""))</f>
        <v/>
      </c>
      <c r="M31" s="148" t="str">
        <f>IF($D31="","",IF(OR(VLOOKUP($D31,Cap_Req!$A$2:$K$19,2)=3,VLOOKUP($D31,Cap_Req!$A$2:$K$19,2)=4),VLOOKUP($D31,Cap_Req!$A$2:$M$19,12),""))</f>
        <v/>
      </c>
      <c r="N31" s="455"/>
      <c r="O31" s="147" t="str">
        <f>IF($D31="","",IF(VLOOKUP($D31,Cap_Req!$A$2:$K$19,2)=4,IF($AA31="","",$AA31*$P31),""))</f>
        <v/>
      </c>
      <c r="P31" s="148" t="str">
        <f>IF($D31="","",IF(VLOOKUP($D31,Cap_Req!$A$2:$K$19,2)=4,VLOOKUP($D31,Cap_Req!$A$2:$M$19,13),""))</f>
        <v/>
      </c>
      <c r="Q31" s="455"/>
      <c r="R31" s="147" t="str">
        <f>IF($D31="","",IF(VLOOKUP($D31,Cap_Req!$A$2:$K$19,2)=3,IF($AB31="","",$AB31*$S31),""))</f>
        <v/>
      </c>
      <c r="S31" s="148" t="str">
        <f>IF($D31="","",IF(VLOOKUP($D31,Cap_Req!$A$2:$K$19,2)=3,VLOOKUP($D31,Cap_Req!$A$2:$K$19,8),""))</f>
        <v/>
      </c>
      <c r="T31" s="149" t="str">
        <f t="shared" si="0"/>
        <v/>
      </c>
      <c r="U31" s="150" t="str">
        <f t="shared" si="1"/>
        <v/>
      </c>
      <c r="V31" s="151"/>
      <c r="W31" s="453"/>
      <c r="X31" s="453"/>
      <c r="Y31" s="453"/>
      <c r="Z31" s="453"/>
      <c r="AA31" s="453"/>
      <c r="AB31" s="453"/>
      <c r="AC31" s="152" t="str">
        <f>IF($D31="","",IF(VLOOKUP($D31,Cap_Req!$A$2:$K$19,2)=5,MIN($AF31,VLOOKUP($D31,Cap_Req!$A$2:$K$19,9)),MIN($AE31,VLOOKUP($D31,Cap_Req!$A$2:$K$19,9))))</f>
        <v/>
      </c>
      <c r="AD31" s="152" t="str">
        <f>IF($D31="","",IF(VLOOKUP($D31,Cap_Req!$A$2:$K$19,2)=5,MIN($AF31,VLOOKUP($D31,Cap_Req!$A$2:$K$19,10)),MIN($AE31,VLOOKUP($D31,Cap_Req!$A$2:$K$19,10))))</f>
        <v/>
      </c>
      <c r="AE31" s="152" t="str">
        <f>IF($D31="","",IF($AF31="","",MIN($AF31,VLOOKUP($D31,Cap_Req!$A$2:$K$19,11))))</f>
        <v/>
      </c>
      <c r="AF31" s="453"/>
      <c r="AG31" s="453"/>
      <c r="AH31" s="151"/>
      <c r="AI31" s="126" t="e">
        <f>VLOOKUP($D31,Cap_Req!$A$2:$K$19,2)</f>
        <v>#N/A</v>
      </c>
      <c r="AL31" s="170"/>
    </row>
    <row r="32" spans="1:38" x14ac:dyDescent="0.25">
      <c r="A32" s="125"/>
      <c r="B32" s="453"/>
      <c r="C32" s="453"/>
      <c r="D32" s="454"/>
      <c r="E32" s="455"/>
      <c r="F32" s="147" t="str">
        <f>IF($D32="","",IF($W32="","",IF(OR(VLOOKUP($D32,Cap_Req!$A$2:$K$19,2)=3,VLOOKUP($D32,Cap_Req!$A$2:$K$19,2)=4),IF($X32="","",IF($T32&lt;=$AC32,$X32*$G32,IF(AND($T32&gt;$AC32,$T32&lt;=$AF32),$G32*($X32+((($W32-$X32)/($AF32-$AC32))*($T32-$AC32))),0))),$W32*$G32)))</f>
        <v/>
      </c>
      <c r="G32" s="148" t="str">
        <f>IF($D32="","",IF(OR(VLOOKUP($D32,Cap_Req!$A$2:$K$19,2)=9,VLOOKUP($D32,Cap_Req!$A$2:$K$19,2)=10),IF($T32&lt;=$AE32,VLOOKUP($D32,Cap_Req!$A$2:$K$19,3),0),IF(OR(VLOOKUP($D32,Cap_Req!$A$2:$K$19,2)=1,VLOOKUP($D32,Cap_Req!$A$2:$K$19,2)=2,VLOOKUP($D32,Cap_Req!$A$2:$K$19,2)=3,VLOOKUP($D32,Cap_Req!$A$2:$K$19,2)=4,VLOOKUP($D32,Cap_Req!$A$2:$K$19,2)=5,VLOOKUP($D32,Cap_Req!$A$2:$K$19,2)=6,VLOOKUP($D32,Cap_Req!$A$2:$K$19,2)=7, VLOOKUP($D32,Cap_Req!$A$2:$K$19,2)=8),IF($T32&lt;=$AC32,VLOOKUP($D32,Cap_Req!$A$2:$K$19,3),IF(AND($T32&gt;$AC32,$T32&lt;=$AE32),VLOOKUP($D32,Cap_Req!$A$2:$K$19,3)+(((VLOOKUP($D32,Cap_Req!$A$2:$K$19,5)-VLOOKUP($D32,Cap_Req!$A$2:$K$19,3))/($AE32-$AC32))*($T32-$AC32)),0)),IF($T32&lt;=$AC32,VLOOKUP($D32,Cap_Req!$A$2:$K$19,3),IF(AND($T32&gt;$AC32,$T32&lt;=$AD32),VLOOKUP($D32,Cap_Req!$A$2:$K$19,3)+(((VLOOKUP($D32,Cap_Req!$A$2:$K$19,4)-VLOOKUP($D32,Cap_Req!$A$2:$K$19,3))/($AD32-$AC32))*($T32-$AC32)),IF(AND($T32&gt;$AD32,$T32&lt;=$AE32),VLOOKUP($D32,Cap_Req!$A$2:$K$19,4)+(((VLOOKUP($D32,Cap_Req!$A$2:$K$19,5)-VLOOKUP($D32,Cap_Req!$A$2:$K$19,4))/($AE32-$AD32))*($T32-$AD32)),0))))))</f>
        <v/>
      </c>
      <c r="H32" s="455"/>
      <c r="I32" s="147" t="str">
        <f>IF($D32="","",IF(OR(VLOOKUP($D32,Cap_Req!$A$2:$K$19,2)=3,VLOOKUP($D32,Cap_Req!$A$2:$K$19,2)=4),IF($Y32="","",$Y32*$J32),""))</f>
        <v/>
      </c>
      <c r="J32" s="148" t="str">
        <f>IF($D32="","",IF(OR(VLOOKUP($D32,Cap_Req!$A$2:$K$19,2)=3,VLOOKUP($D32,Cap_Req!$A$2:$K$19,2)=4),VLOOKUP($D32,Cap_Req!$A$2:$M$19,7),""))</f>
        <v/>
      </c>
      <c r="K32" s="455"/>
      <c r="L32" s="147" t="str">
        <f>IF($D32="","",IF(OR(VLOOKUP($D32,Cap_Req!$A$2:$K$19,2)=3,VLOOKUP($D32,Cap_Req!$A$2:$K$19,2)=4),IF($Z32="","",$Z32*$M32),""))</f>
        <v/>
      </c>
      <c r="M32" s="148" t="str">
        <f>IF($D32="","",IF(OR(VLOOKUP($D32,Cap_Req!$A$2:$K$19,2)=3,VLOOKUP($D32,Cap_Req!$A$2:$K$19,2)=4),VLOOKUP($D32,Cap_Req!$A$2:$M$19,12),""))</f>
        <v/>
      </c>
      <c r="N32" s="455"/>
      <c r="O32" s="147" t="str">
        <f>IF($D32="","",IF(VLOOKUP($D32,Cap_Req!$A$2:$K$19,2)=4,IF($AA32="","",$AA32*$P32),""))</f>
        <v/>
      </c>
      <c r="P32" s="148" t="str">
        <f>IF($D32="","",IF(VLOOKUP($D32,Cap_Req!$A$2:$K$19,2)=4,VLOOKUP($D32,Cap_Req!$A$2:$M$19,13),""))</f>
        <v/>
      </c>
      <c r="Q32" s="455"/>
      <c r="R32" s="147" t="str">
        <f>IF($D32="","",IF(VLOOKUP($D32,Cap_Req!$A$2:$K$19,2)=3,IF($AB32="","",$AB32*$S32),""))</f>
        <v/>
      </c>
      <c r="S32" s="148" t="str">
        <f>IF($D32="","",IF(VLOOKUP($D32,Cap_Req!$A$2:$K$19,2)=3,VLOOKUP($D32,Cap_Req!$A$2:$K$19,8),""))</f>
        <v/>
      </c>
      <c r="T32" s="149" t="str">
        <f t="shared" si="0"/>
        <v/>
      </c>
      <c r="U32" s="150" t="str">
        <f t="shared" si="1"/>
        <v/>
      </c>
      <c r="V32" s="151"/>
      <c r="W32" s="453"/>
      <c r="X32" s="453"/>
      <c r="Y32" s="453"/>
      <c r="Z32" s="453"/>
      <c r="AA32" s="453"/>
      <c r="AB32" s="453"/>
      <c r="AC32" s="152" t="str">
        <f>IF($D32="","",IF(VLOOKUP($D32,Cap_Req!$A$2:$K$19,2)=5,MIN($AF32,VLOOKUP($D32,Cap_Req!$A$2:$K$19,9)),MIN($AE32,VLOOKUP($D32,Cap_Req!$A$2:$K$19,9))))</f>
        <v/>
      </c>
      <c r="AD32" s="152" t="str">
        <f>IF($D32="","",IF(VLOOKUP($D32,Cap_Req!$A$2:$K$19,2)=5,MIN($AF32,VLOOKUP($D32,Cap_Req!$A$2:$K$19,10)),MIN($AE32,VLOOKUP($D32,Cap_Req!$A$2:$K$19,10))))</f>
        <v/>
      </c>
      <c r="AE32" s="152" t="str">
        <f>IF($D32="","",IF($AF32="","",MIN($AF32,VLOOKUP($D32,Cap_Req!$A$2:$K$19,11))))</f>
        <v/>
      </c>
      <c r="AF32" s="453"/>
      <c r="AG32" s="453"/>
      <c r="AH32" s="151"/>
      <c r="AI32" s="126" t="e">
        <f>VLOOKUP($D32,Cap_Req!$A$2:$K$19,2)</f>
        <v>#N/A</v>
      </c>
      <c r="AL32" s="170"/>
    </row>
    <row r="33" spans="1:38" x14ac:dyDescent="0.25">
      <c r="A33" s="125"/>
      <c r="B33" s="453"/>
      <c r="C33" s="453"/>
      <c r="D33" s="454"/>
      <c r="E33" s="455"/>
      <c r="F33" s="147" t="str">
        <f>IF($D33="","",IF($W33="","",IF(OR(VLOOKUP($D33,Cap_Req!$A$2:$K$19,2)=3,VLOOKUP($D33,Cap_Req!$A$2:$K$19,2)=4),IF($X33="","",IF($T33&lt;=$AC33,$X33*$G33,IF(AND($T33&gt;$AC33,$T33&lt;=$AF33),$G33*($X33+((($W33-$X33)/($AF33-$AC33))*($T33-$AC33))),0))),$W33*$G33)))</f>
        <v/>
      </c>
      <c r="G33" s="148" t="str">
        <f>IF($D33="","",IF(OR(VLOOKUP($D33,Cap_Req!$A$2:$K$19,2)=9,VLOOKUP($D33,Cap_Req!$A$2:$K$19,2)=10),IF($T33&lt;=$AE33,VLOOKUP($D33,Cap_Req!$A$2:$K$19,3),0),IF(OR(VLOOKUP($D33,Cap_Req!$A$2:$K$19,2)=1,VLOOKUP($D33,Cap_Req!$A$2:$K$19,2)=2,VLOOKUP($D33,Cap_Req!$A$2:$K$19,2)=3,VLOOKUP($D33,Cap_Req!$A$2:$K$19,2)=4,VLOOKUP($D33,Cap_Req!$A$2:$K$19,2)=5,VLOOKUP($D33,Cap_Req!$A$2:$K$19,2)=6,VLOOKUP($D33,Cap_Req!$A$2:$K$19,2)=7, VLOOKUP($D33,Cap_Req!$A$2:$K$19,2)=8),IF($T33&lt;=$AC33,VLOOKUP($D33,Cap_Req!$A$2:$K$19,3),IF(AND($T33&gt;$AC33,$T33&lt;=$AE33),VLOOKUP($D33,Cap_Req!$A$2:$K$19,3)+(((VLOOKUP($D33,Cap_Req!$A$2:$K$19,5)-VLOOKUP($D33,Cap_Req!$A$2:$K$19,3))/($AE33-$AC33))*($T33-$AC33)),0)),IF($T33&lt;=$AC33,VLOOKUP($D33,Cap_Req!$A$2:$K$19,3),IF(AND($T33&gt;$AC33,$T33&lt;=$AD33),VLOOKUP($D33,Cap_Req!$A$2:$K$19,3)+(((VLOOKUP($D33,Cap_Req!$A$2:$K$19,4)-VLOOKUP($D33,Cap_Req!$A$2:$K$19,3))/($AD33-$AC33))*($T33-$AC33)),IF(AND($T33&gt;$AD33,$T33&lt;=$AE33),VLOOKUP($D33,Cap_Req!$A$2:$K$19,4)+(((VLOOKUP($D33,Cap_Req!$A$2:$K$19,5)-VLOOKUP($D33,Cap_Req!$A$2:$K$19,4))/($AE33-$AD33))*($T33-$AD33)),0))))))</f>
        <v/>
      </c>
      <c r="H33" s="455"/>
      <c r="I33" s="147" t="str">
        <f>IF($D33="","",IF(OR(VLOOKUP($D33,Cap_Req!$A$2:$K$19,2)=3,VLOOKUP($D33,Cap_Req!$A$2:$K$19,2)=4),IF($Y33="","",$Y33*$J33),""))</f>
        <v/>
      </c>
      <c r="J33" s="148" t="str">
        <f>IF($D33="","",IF(OR(VLOOKUP($D33,Cap_Req!$A$2:$K$19,2)=3,VLOOKUP($D33,Cap_Req!$A$2:$K$19,2)=4),VLOOKUP($D33,Cap_Req!$A$2:$M$19,7),""))</f>
        <v/>
      </c>
      <c r="K33" s="455"/>
      <c r="L33" s="147" t="str">
        <f>IF($D33="","",IF(OR(VLOOKUP($D33,Cap_Req!$A$2:$K$19,2)=3,VLOOKUP($D33,Cap_Req!$A$2:$K$19,2)=4),IF($Z33="","",$Z33*$M33),""))</f>
        <v/>
      </c>
      <c r="M33" s="148" t="str">
        <f>IF($D33="","",IF(OR(VLOOKUP($D33,Cap_Req!$A$2:$K$19,2)=3,VLOOKUP($D33,Cap_Req!$A$2:$K$19,2)=4),VLOOKUP($D33,Cap_Req!$A$2:$M$19,12),""))</f>
        <v/>
      </c>
      <c r="N33" s="455"/>
      <c r="O33" s="147" t="str">
        <f>IF($D33="","",IF(VLOOKUP($D33,Cap_Req!$A$2:$K$19,2)=4,IF($AA33="","",$AA33*$P33),""))</f>
        <v/>
      </c>
      <c r="P33" s="148" t="str">
        <f>IF($D33="","",IF(VLOOKUP($D33,Cap_Req!$A$2:$K$19,2)=4,VLOOKUP($D33,Cap_Req!$A$2:$M$19,13),""))</f>
        <v/>
      </c>
      <c r="Q33" s="455"/>
      <c r="R33" s="147" t="str">
        <f>IF($D33="","",IF(VLOOKUP($D33,Cap_Req!$A$2:$K$19,2)=3,IF($AB33="","",$AB33*$S33),""))</f>
        <v/>
      </c>
      <c r="S33" s="148" t="str">
        <f>IF($D33="","",IF(VLOOKUP($D33,Cap_Req!$A$2:$K$19,2)=3,VLOOKUP($D33,Cap_Req!$A$2:$K$19,8),""))</f>
        <v/>
      </c>
      <c r="T33" s="149" t="str">
        <f t="shared" si="0"/>
        <v/>
      </c>
      <c r="U33" s="150" t="str">
        <f t="shared" si="1"/>
        <v/>
      </c>
      <c r="V33" s="151"/>
      <c r="W33" s="453"/>
      <c r="X33" s="453"/>
      <c r="Y33" s="453"/>
      <c r="Z33" s="453"/>
      <c r="AA33" s="453"/>
      <c r="AB33" s="453"/>
      <c r="AC33" s="152" t="str">
        <f>IF($D33="","",IF(VLOOKUP($D33,Cap_Req!$A$2:$K$19,2)=5,MIN($AF33,VLOOKUP($D33,Cap_Req!$A$2:$K$19,9)),MIN($AE33,VLOOKUP($D33,Cap_Req!$A$2:$K$19,9))))</f>
        <v/>
      </c>
      <c r="AD33" s="152" t="str">
        <f>IF($D33="","",IF(VLOOKUP($D33,Cap_Req!$A$2:$K$19,2)=5,MIN($AF33,VLOOKUP($D33,Cap_Req!$A$2:$K$19,10)),MIN($AE33,VLOOKUP($D33,Cap_Req!$A$2:$K$19,10))))</f>
        <v/>
      </c>
      <c r="AE33" s="152" t="str">
        <f>IF($D33="","",IF($AF33="","",MIN($AF33,VLOOKUP($D33,Cap_Req!$A$2:$K$19,11))))</f>
        <v/>
      </c>
      <c r="AF33" s="453"/>
      <c r="AG33" s="453"/>
      <c r="AH33" s="151"/>
      <c r="AI33" s="126" t="e">
        <f>VLOOKUP($D33,Cap_Req!$A$2:$K$19,2)</f>
        <v>#N/A</v>
      </c>
      <c r="AL33" s="170"/>
    </row>
    <row r="34" spans="1:38" x14ac:dyDescent="0.25">
      <c r="A34" s="125"/>
      <c r="B34" s="453"/>
      <c r="C34" s="453"/>
      <c r="D34" s="454"/>
      <c r="E34" s="455"/>
      <c r="F34" s="147" t="str">
        <f>IF($D34="","",IF($W34="","",IF(OR(VLOOKUP($D34,Cap_Req!$A$2:$K$19,2)=3,VLOOKUP($D34,Cap_Req!$A$2:$K$19,2)=4),IF($X34="","",IF($T34&lt;=$AC34,$X34*$G34,IF(AND($T34&gt;$AC34,$T34&lt;=$AF34),$G34*($X34+((($W34-$X34)/($AF34-$AC34))*($T34-$AC34))),0))),$W34*$G34)))</f>
        <v/>
      </c>
      <c r="G34" s="148" t="str">
        <f>IF($D34="","",IF(OR(VLOOKUP($D34,Cap_Req!$A$2:$K$19,2)=9,VLOOKUP($D34,Cap_Req!$A$2:$K$19,2)=10),IF($T34&lt;=$AE34,VLOOKUP($D34,Cap_Req!$A$2:$K$19,3),0),IF(OR(VLOOKUP($D34,Cap_Req!$A$2:$K$19,2)=1,VLOOKUP($D34,Cap_Req!$A$2:$K$19,2)=2,VLOOKUP($D34,Cap_Req!$A$2:$K$19,2)=3,VLOOKUP($D34,Cap_Req!$A$2:$K$19,2)=4,VLOOKUP($D34,Cap_Req!$A$2:$K$19,2)=5,VLOOKUP($D34,Cap_Req!$A$2:$K$19,2)=6,VLOOKUP($D34,Cap_Req!$A$2:$K$19,2)=7, VLOOKUP($D34,Cap_Req!$A$2:$K$19,2)=8),IF($T34&lt;=$AC34,VLOOKUP($D34,Cap_Req!$A$2:$K$19,3),IF(AND($T34&gt;$AC34,$T34&lt;=$AE34),VLOOKUP($D34,Cap_Req!$A$2:$K$19,3)+(((VLOOKUP($D34,Cap_Req!$A$2:$K$19,5)-VLOOKUP($D34,Cap_Req!$A$2:$K$19,3))/($AE34-$AC34))*($T34-$AC34)),0)),IF($T34&lt;=$AC34,VLOOKUP($D34,Cap_Req!$A$2:$K$19,3),IF(AND($T34&gt;$AC34,$T34&lt;=$AD34),VLOOKUP($D34,Cap_Req!$A$2:$K$19,3)+(((VLOOKUP($D34,Cap_Req!$A$2:$K$19,4)-VLOOKUP($D34,Cap_Req!$A$2:$K$19,3))/($AD34-$AC34))*($T34-$AC34)),IF(AND($T34&gt;$AD34,$T34&lt;=$AE34),VLOOKUP($D34,Cap_Req!$A$2:$K$19,4)+(((VLOOKUP($D34,Cap_Req!$A$2:$K$19,5)-VLOOKUP($D34,Cap_Req!$A$2:$K$19,4))/($AE34-$AD34))*($T34-$AD34)),0))))))</f>
        <v/>
      </c>
      <c r="H34" s="455"/>
      <c r="I34" s="147" t="str">
        <f>IF($D34="","",IF(OR(VLOOKUP($D34,Cap_Req!$A$2:$K$19,2)=3,VLOOKUP($D34,Cap_Req!$A$2:$K$19,2)=4),IF($Y34="","",$Y34*$J34),""))</f>
        <v/>
      </c>
      <c r="J34" s="148" t="str">
        <f>IF($D34="","",IF(OR(VLOOKUP($D34,Cap_Req!$A$2:$K$19,2)=3,VLOOKUP($D34,Cap_Req!$A$2:$K$19,2)=4),VLOOKUP($D34,Cap_Req!$A$2:$M$19,7),""))</f>
        <v/>
      </c>
      <c r="K34" s="455"/>
      <c r="L34" s="147" t="str">
        <f>IF($D34="","",IF(OR(VLOOKUP($D34,Cap_Req!$A$2:$K$19,2)=3,VLOOKUP($D34,Cap_Req!$A$2:$K$19,2)=4),IF($Z34="","",$Z34*$M34),""))</f>
        <v/>
      </c>
      <c r="M34" s="148" t="str">
        <f>IF($D34="","",IF(OR(VLOOKUP($D34,Cap_Req!$A$2:$K$19,2)=3,VLOOKUP($D34,Cap_Req!$A$2:$K$19,2)=4),VLOOKUP($D34,Cap_Req!$A$2:$M$19,12),""))</f>
        <v/>
      </c>
      <c r="N34" s="455"/>
      <c r="O34" s="147" t="str">
        <f>IF($D34="","",IF(VLOOKUP($D34,Cap_Req!$A$2:$K$19,2)=4,IF($AA34="","",$AA34*$P34),""))</f>
        <v/>
      </c>
      <c r="P34" s="148" t="str">
        <f>IF($D34="","",IF(VLOOKUP($D34,Cap_Req!$A$2:$K$19,2)=4,VLOOKUP($D34,Cap_Req!$A$2:$M$19,13),""))</f>
        <v/>
      </c>
      <c r="Q34" s="455"/>
      <c r="R34" s="147" t="str">
        <f>IF($D34="","",IF(VLOOKUP($D34,Cap_Req!$A$2:$K$19,2)=3,IF($AB34="","",$AB34*$S34),""))</f>
        <v/>
      </c>
      <c r="S34" s="148" t="str">
        <f>IF($D34="","",IF(VLOOKUP($D34,Cap_Req!$A$2:$K$19,2)=3,VLOOKUP($D34,Cap_Req!$A$2:$K$19,8),""))</f>
        <v/>
      </c>
      <c r="T34" s="149" t="str">
        <f t="shared" si="0"/>
        <v/>
      </c>
      <c r="U34" s="150" t="str">
        <f t="shared" si="1"/>
        <v/>
      </c>
      <c r="V34" s="151"/>
      <c r="W34" s="453"/>
      <c r="X34" s="453"/>
      <c r="Y34" s="453"/>
      <c r="Z34" s="453"/>
      <c r="AA34" s="453"/>
      <c r="AB34" s="453"/>
      <c r="AC34" s="152" t="str">
        <f>IF($D34="","",IF(VLOOKUP($D34,Cap_Req!$A$2:$K$19,2)=5,MIN($AF34,VLOOKUP($D34,Cap_Req!$A$2:$K$19,9)),MIN($AE34,VLOOKUP($D34,Cap_Req!$A$2:$K$19,9))))</f>
        <v/>
      </c>
      <c r="AD34" s="152" t="str">
        <f>IF($D34="","",IF(VLOOKUP($D34,Cap_Req!$A$2:$K$19,2)=5,MIN($AF34,VLOOKUP($D34,Cap_Req!$A$2:$K$19,10)),MIN($AE34,VLOOKUP($D34,Cap_Req!$A$2:$K$19,10))))</f>
        <v/>
      </c>
      <c r="AE34" s="152" t="str">
        <f>IF($D34="","",IF($AF34="","",MIN($AF34,VLOOKUP($D34,Cap_Req!$A$2:$K$19,11))))</f>
        <v/>
      </c>
      <c r="AF34" s="453"/>
      <c r="AG34" s="453"/>
      <c r="AH34" s="151"/>
      <c r="AI34" s="126" t="e">
        <f>VLOOKUP($D34,Cap_Req!$A$2:$K$19,2)</f>
        <v>#N/A</v>
      </c>
      <c r="AL34" s="170"/>
    </row>
    <row r="35" spans="1:38" x14ac:dyDescent="0.25">
      <c r="A35" s="125"/>
      <c r="B35" s="453"/>
      <c r="C35" s="453"/>
      <c r="D35" s="454"/>
      <c r="E35" s="455"/>
      <c r="F35" s="147" t="str">
        <f>IF($D35="","",IF($W35="","",IF(OR(VLOOKUP($D35,Cap_Req!$A$2:$K$19,2)=3,VLOOKUP($D35,Cap_Req!$A$2:$K$19,2)=4),IF($X35="","",IF($T35&lt;=$AC35,$X35*$G35,IF(AND($T35&gt;$AC35,$T35&lt;=$AF35),$G35*($X35+((($W35-$X35)/($AF35-$AC35))*($T35-$AC35))),0))),$W35*$G35)))</f>
        <v/>
      </c>
      <c r="G35" s="148" t="str">
        <f>IF($D35="","",IF(OR(VLOOKUP($D35,Cap_Req!$A$2:$K$19,2)=9,VLOOKUP($D35,Cap_Req!$A$2:$K$19,2)=10),IF($T35&lt;=$AE35,VLOOKUP($D35,Cap_Req!$A$2:$K$19,3),0),IF(OR(VLOOKUP($D35,Cap_Req!$A$2:$K$19,2)=1,VLOOKUP($D35,Cap_Req!$A$2:$K$19,2)=2,VLOOKUP($D35,Cap_Req!$A$2:$K$19,2)=3,VLOOKUP($D35,Cap_Req!$A$2:$K$19,2)=4,VLOOKUP($D35,Cap_Req!$A$2:$K$19,2)=5,VLOOKUP($D35,Cap_Req!$A$2:$K$19,2)=6,VLOOKUP($D35,Cap_Req!$A$2:$K$19,2)=7, VLOOKUP($D35,Cap_Req!$A$2:$K$19,2)=8),IF($T35&lt;=$AC35,VLOOKUP($D35,Cap_Req!$A$2:$K$19,3),IF(AND($T35&gt;$AC35,$T35&lt;=$AE35),VLOOKUP($D35,Cap_Req!$A$2:$K$19,3)+(((VLOOKUP($D35,Cap_Req!$A$2:$K$19,5)-VLOOKUP($D35,Cap_Req!$A$2:$K$19,3))/($AE35-$AC35))*($T35-$AC35)),0)),IF($T35&lt;=$AC35,VLOOKUP($D35,Cap_Req!$A$2:$K$19,3),IF(AND($T35&gt;$AC35,$T35&lt;=$AD35),VLOOKUP($D35,Cap_Req!$A$2:$K$19,3)+(((VLOOKUP($D35,Cap_Req!$A$2:$K$19,4)-VLOOKUP($D35,Cap_Req!$A$2:$K$19,3))/($AD35-$AC35))*($T35-$AC35)),IF(AND($T35&gt;$AD35,$T35&lt;=$AE35),VLOOKUP($D35,Cap_Req!$A$2:$K$19,4)+(((VLOOKUP($D35,Cap_Req!$A$2:$K$19,5)-VLOOKUP($D35,Cap_Req!$A$2:$K$19,4))/($AE35-$AD35))*($T35-$AD35)),0))))))</f>
        <v/>
      </c>
      <c r="H35" s="455"/>
      <c r="I35" s="147" t="str">
        <f>IF($D35="","",IF(OR(VLOOKUP($D35,Cap_Req!$A$2:$K$19,2)=3,VLOOKUP($D35,Cap_Req!$A$2:$K$19,2)=4),IF($Y35="","",$Y35*$J35),""))</f>
        <v/>
      </c>
      <c r="J35" s="148" t="str">
        <f>IF($D35="","",IF(OR(VLOOKUP($D35,Cap_Req!$A$2:$K$19,2)=3,VLOOKUP($D35,Cap_Req!$A$2:$K$19,2)=4),VLOOKUP($D35,Cap_Req!$A$2:$M$19,7),""))</f>
        <v/>
      </c>
      <c r="K35" s="455"/>
      <c r="L35" s="147" t="str">
        <f>IF($D35="","",IF(OR(VLOOKUP($D35,Cap_Req!$A$2:$K$19,2)=3,VLOOKUP($D35,Cap_Req!$A$2:$K$19,2)=4),IF($Z35="","",$Z35*$M35),""))</f>
        <v/>
      </c>
      <c r="M35" s="148" t="str">
        <f>IF($D35="","",IF(OR(VLOOKUP($D35,Cap_Req!$A$2:$K$19,2)=3,VLOOKUP($D35,Cap_Req!$A$2:$K$19,2)=4),VLOOKUP($D35,Cap_Req!$A$2:$M$19,12),""))</f>
        <v/>
      </c>
      <c r="N35" s="455"/>
      <c r="O35" s="147" t="str">
        <f>IF($D35="","",IF(VLOOKUP($D35,Cap_Req!$A$2:$K$19,2)=4,IF($AA35="","",$AA35*$P35),""))</f>
        <v/>
      </c>
      <c r="P35" s="148" t="str">
        <f>IF($D35="","",IF(VLOOKUP($D35,Cap_Req!$A$2:$K$19,2)=4,VLOOKUP($D35,Cap_Req!$A$2:$M$19,13),""))</f>
        <v/>
      </c>
      <c r="Q35" s="455"/>
      <c r="R35" s="147" t="str">
        <f>IF($D35="","",IF(VLOOKUP($D35,Cap_Req!$A$2:$K$19,2)=3,IF($AB35="","",$AB35*$S35),""))</f>
        <v/>
      </c>
      <c r="S35" s="148" t="str">
        <f>IF($D35="","",IF(VLOOKUP($D35,Cap_Req!$A$2:$K$19,2)=3,VLOOKUP($D35,Cap_Req!$A$2:$K$19,8),""))</f>
        <v/>
      </c>
      <c r="T35" s="149" t="str">
        <f t="shared" si="0"/>
        <v/>
      </c>
      <c r="U35" s="150" t="str">
        <f t="shared" si="1"/>
        <v/>
      </c>
      <c r="V35" s="151"/>
      <c r="W35" s="453"/>
      <c r="X35" s="453"/>
      <c r="Y35" s="453"/>
      <c r="Z35" s="453"/>
      <c r="AA35" s="453"/>
      <c r="AB35" s="453"/>
      <c r="AC35" s="152" t="str">
        <f>IF($D35="","",IF(VLOOKUP($D35,Cap_Req!$A$2:$K$19,2)=5,MIN($AF35,VLOOKUP($D35,Cap_Req!$A$2:$K$19,9)),MIN($AE35,VLOOKUP($D35,Cap_Req!$A$2:$K$19,9))))</f>
        <v/>
      </c>
      <c r="AD35" s="152" t="str">
        <f>IF($D35="","",IF(VLOOKUP($D35,Cap_Req!$A$2:$K$19,2)=5,MIN($AF35,VLOOKUP($D35,Cap_Req!$A$2:$K$19,10)),MIN($AE35,VLOOKUP($D35,Cap_Req!$A$2:$K$19,10))))</f>
        <v/>
      </c>
      <c r="AE35" s="152" t="str">
        <f>IF($D35="","",IF($AF35="","",MIN($AF35,VLOOKUP($D35,Cap_Req!$A$2:$K$19,11))))</f>
        <v/>
      </c>
      <c r="AF35" s="453"/>
      <c r="AG35" s="453"/>
      <c r="AH35" s="151"/>
      <c r="AI35" s="126" t="e">
        <f>VLOOKUP($D35,Cap_Req!$A$2:$K$19,2)</f>
        <v>#N/A</v>
      </c>
      <c r="AL35" s="170"/>
    </row>
    <row r="36" spans="1:38" x14ac:dyDescent="0.25">
      <c r="A36" s="125"/>
      <c r="B36" s="453"/>
      <c r="C36" s="453"/>
      <c r="D36" s="454"/>
      <c r="E36" s="455"/>
      <c r="F36" s="147" t="str">
        <f>IF($D36="","",IF($W36="","",IF(OR(VLOOKUP($D36,Cap_Req!$A$2:$K$19,2)=3,VLOOKUP($D36,Cap_Req!$A$2:$K$19,2)=4),IF($X36="","",IF($T36&lt;=$AC36,$X36*$G36,IF(AND($T36&gt;$AC36,$T36&lt;=$AF36),$G36*($X36+((($W36-$X36)/($AF36-$AC36))*($T36-$AC36))),0))),$W36*$G36)))</f>
        <v/>
      </c>
      <c r="G36" s="148" t="str">
        <f>IF($D36="","",IF(OR(VLOOKUP($D36,Cap_Req!$A$2:$K$19,2)=9,VLOOKUP($D36,Cap_Req!$A$2:$K$19,2)=10),IF($T36&lt;=$AE36,VLOOKUP($D36,Cap_Req!$A$2:$K$19,3),0),IF(OR(VLOOKUP($D36,Cap_Req!$A$2:$K$19,2)=1,VLOOKUP($D36,Cap_Req!$A$2:$K$19,2)=2,VLOOKUP($D36,Cap_Req!$A$2:$K$19,2)=3,VLOOKUP($D36,Cap_Req!$A$2:$K$19,2)=4,VLOOKUP($D36,Cap_Req!$A$2:$K$19,2)=5,VLOOKUP($D36,Cap_Req!$A$2:$K$19,2)=6,VLOOKUP($D36,Cap_Req!$A$2:$K$19,2)=7, VLOOKUP($D36,Cap_Req!$A$2:$K$19,2)=8),IF($T36&lt;=$AC36,VLOOKUP($D36,Cap_Req!$A$2:$K$19,3),IF(AND($T36&gt;$AC36,$T36&lt;=$AE36),VLOOKUP($D36,Cap_Req!$A$2:$K$19,3)+(((VLOOKUP($D36,Cap_Req!$A$2:$K$19,5)-VLOOKUP($D36,Cap_Req!$A$2:$K$19,3))/($AE36-$AC36))*($T36-$AC36)),0)),IF($T36&lt;=$AC36,VLOOKUP($D36,Cap_Req!$A$2:$K$19,3),IF(AND($T36&gt;$AC36,$T36&lt;=$AD36),VLOOKUP($D36,Cap_Req!$A$2:$K$19,3)+(((VLOOKUP($D36,Cap_Req!$A$2:$K$19,4)-VLOOKUP($D36,Cap_Req!$A$2:$K$19,3))/($AD36-$AC36))*($T36-$AC36)),IF(AND($T36&gt;$AD36,$T36&lt;=$AE36),VLOOKUP($D36,Cap_Req!$A$2:$K$19,4)+(((VLOOKUP($D36,Cap_Req!$A$2:$K$19,5)-VLOOKUP($D36,Cap_Req!$A$2:$K$19,4))/($AE36-$AD36))*($T36-$AD36)),0))))))</f>
        <v/>
      </c>
      <c r="H36" s="455"/>
      <c r="I36" s="147" t="str">
        <f>IF($D36="","",IF(OR(VLOOKUP($D36,Cap_Req!$A$2:$K$19,2)=3,VLOOKUP($D36,Cap_Req!$A$2:$K$19,2)=4),IF($Y36="","",$Y36*$J36),""))</f>
        <v/>
      </c>
      <c r="J36" s="148" t="str">
        <f>IF($D36="","",IF(OR(VLOOKUP($D36,Cap_Req!$A$2:$K$19,2)=3,VLOOKUP($D36,Cap_Req!$A$2:$K$19,2)=4),VLOOKUP($D36,Cap_Req!$A$2:$M$19,7),""))</f>
        <v/>
      </c>
      <c r="K36" s="455"/>
      <c r="L36" s="147" t="str">
        <f>IF($D36="","",IF(OR(VLOOKUP($D36,Cap_Req!$A$2:$K$19,2)=3,VLOOKUP($D36,Cap_Req!$A$2:$K$19,2)=4),IF($Z36="","",$Z36*$M36),""))</f>
        <v/>
      </c>
      <c r="M36" s="148" t="str">
        <f>IF($D36="","",IF(OR(VLOOKUP($D36,Cap_Req!$A$2:$K$19,2)=3,VLOOKUP($D36,Cap_Req!$A$2:$K$19,2)=4),VLOOKUP($D36,Cap_Req!$A$2:$M$19,12),""))</f>
        <v/>
      </c>
      <c r="N36" s="455"/>
      <c r="O36" s="147" t="str">
        <f>IF($D36="","",IF(VLOOKUP($D36,Cap_Req!$A$2:$K$19,2)=4,IF($AA36="","",$AA36*$P36),""))</f>
        <v/>
      </c>
      <c r="P36" s="148" t="str">
        <f>IF($D36="","",IF(VLOOKUP($D36,Cap_Req!$A$2:$K$19,2)=4,VLOOKUP($D36,Cap_Req!$A$2:$M$19,13),""))</f>
        <v/>
      </c>
      <c r="Q36" s="455"/>
      <c r="R36" s="147" t="str">
        <f>IF($D36="","",IF(VLOOKUP($D36,Cap_Req!$A$2:$K$19,2)=3,IF($AB36="","",$AB36*$S36),""))</f>
        <v/>
      </c>
      <c r="S36" s="148" t="str">
        <f>IF($D36="","",IF(VLOOKUP($D36,Cap_Req!$A$2:$K$19,2)=3,VLOOKUP($D36,Cap_Req!$A$2:$K$19,8),""))</f>
        <v/>
      </c>
      <c r="T36" s="149" t="str">
        <f t="shared" si="0"/>
        <v/>
      </c>
      <c r="U36" s="150" t="str">
        <f t="shared" si="1"/>
        <v/>
      </c>
      <c r="V36" s="151"/>
      <c r="W36" s="453"/>
      <c r="X36" s="453"/>
      <c r="Y36" s="453"/>
      <c r="Z36" s="453"/>
      <c r="AA36" s="453"/>
      <c r="AB36" s="453"/>
      <c r="AC36" s="152" t="str">
        <f>IF($D36="","",IF(VLOOKUP($D36,Cap_Req!$A$2:$K$19,2)=5,MIN($AF36,VLOOKUP($D36,Cap_Req!$A$2:$K$19,9)),MIN($AE36,VLOOKUP($D36,Cap_Req!$A$2:$K$19,9))))</f>
        <v/>
      </c>
      <c r="AD36" s="152" t="str">
        <f>IF($D36="","",IF(VLOOKUP($D36,Cap_Req!$A$2:$K$19,2)=5,MIN($AF36,VLOOKUP($D36,Cap_Req!$A$2:$K$19,10)),MIN($AE36,VLOOKUP($D36,Cap_Req!$A$2:$K$19,10))))</f>
        <v/>
      </c>
      <c r="AE36" s="152" t="str">
        <f>IF($D36="","",IF($AF36="","",MIN($AF36,VLOOKUP($D36,Cap_Req!$A$2:$K$19,11))))</f>
        <v/>
      </c>
      <c r="AF36" s="453"/>
      <c r="AG36" s="453"/>
      <c r="AH36" s="151"/>
      <c r="AI36" s="126" t="e">
        <f>VLOOKUP($D36,Cap_Req!$A$2:$K$19,2)</f>
        <v>#N/A</v>
      </c>
      <c r="AL36" s="170"/>
    </row>
    <row r="37" spans="1:38" x14ac:dyDescent="0.25">
      <c r="A37" s="125"/>
      <c r="B37" s="453"/>
      <c r="C37" s="453"/>
      <c r="D37" s="454"/>
      <c r="E37" s="455"/>
      <c r="F37" s="147" t="str">
        <f>IF($D37="","",IF($W37="","",IF(OR(VLOOKUP($D37,Cap_Req!$A$2:$K$19,2)=3,VLOOKUP($D37,Cap_Req!$A$2:$K$19,2)=4),IF($X37="","",IF($T37&lt;=$AC37,$X37*$G37,IF(AND($T37&gt;$AC37,$T37&lt;=$AF37),$G37*($X37+((($W37-$X37)/($AF37-$AC37))*($T37-$AC37))),0))),$W37*$G37)))</f>
        <v/>
      </c>
      <c r="G37" s="148" t="str">
        <f>IF($D37="","",IF(OR(VLOOKUP($D37,Cap_Req!$A$2:$K$19,2)=9,VLOOKUP($D37,Cap_Req!$A$2:$K$19,2)=10),IF($T37&lt;=$AE37,VLOOKUP($D37,Cap_Req!$A$2:$K$19,3),0),IF(OR(VLOOKUP($D37,Cap_Req!$A$2:$K$19,2)=1,VLOOKUP($D37,Cap_Req!$A$2:$K$19,2)=2,VLOOKUP($D37,Cap_Req!$A$2:$K$19,2)=3,VLOOKUP($D37,Cap_Req!$A$2:$K$19,2)=4,VLOOKUP($D37,Cap_Req!$A$2:$K$19,2)=5,VLOOKUP($D37,Cap_Req!$A$2:$K$19,2)=6,VLOOKUP($D37,Cap_Req!$A$2:$K$19,2)=7, VLOOKUP($D37,Cap_Req!$A$2:$K$19,2)=8),IF($T37&lt;=$AC37,VLOOKUP($D37,Cap_Req!$A$2:$K$19,3),IF(AND($T37&gt;$AC37,$T37&lt;=$AE37),VLOOKUP($D37,Cap_Req!$A$2:$K$19,3)+(((VLOOKUP($D37,Cap_Req!$A$2:$K$19,5)-VLOOKUP($D37,Cap_Req!$A$2:$K$19,3))/($AE37-$AC37))*($T37-$AC37)),0)),IF($T37&lt;=$AC37,VLOOKUP($D37,Cap_Req!$A$2:$K$19,3),IF(AND($T37&gt;$AC37,$T37&lt;=$AD37),VLOOKUP($D37,Cap_Req!$A$2:$K$19,3)+(((VLOOKUP($D37,Cap_Req!$A$2:$K$19,4)-VLOOKUP($D37,Cap_Req!$A$2:$K$19,3))/($AD37-$AC37))*($T37-$AC37)),IF(AND($T37&gt;$AD37,$T37&lt;=$AE37),VLOOKUP($D37,Cap_Req!$A$2:$K$19,4)+(((VLOOKUP($D37,Cap_Req!$A$2:$K$19,5)-VLOOKUP($D37,Cap_Req!$A$2:$K$19,4))/($AE37-$AD37))*($T37-$AD37)),0))))))</f>
        <v/>
      </c>
      <c r="H37" s="455"/>
      <c r="I37" s="147" t="str">
        <f>IF($D37="","",IF(OR(VLOOKUP($D37,Cap_Req!$A$2:$K$19,2)=3,VLOOKUP($D37,Cap_Req!$A$2:$K$19,2)=4),IF($Y37="","",$Y37*$J37),""))</f>
        <v/>
      </c>
      <c r="J37" s="148" t="str">
        <f>IF($D37="","",IF(OR(VLOOKUP($D37,Cap_Req!$A$2:$K$19,2)=3,VLOOKUP($D37,Cap_Req!$A$2:$K$19,2)=4),VLOOKUP($D37,Cap_Req!$A$2:$M$19,7),""))</f>
        <v/>
      </c>
      <c r="K37" s="455"/>
      <c r="L37" s="147" t="str">
        <f>IF($D37="","",IF(OR(VLOOKUP($D37,Cap_Req!$A$2:$K$19,2)=3,VLOOKUP($D37,Cap_Req!$A$2:$K$19,2)=4),IF($Z37="","",$Z37*$M37),""))</f>
        <v/>
      </c>
      <c r="M37" s="148" t="str">
        <f>IF($D37="","",IF(OR(VLOOKUP($D37,Cap_Req!$A$2:$K$19,2)=3,VLOOKUP($D37,Cap_Req!$A$2:$K$19,2)=4),VLOOKUP($D37,Cap_Req!$A$2:$M$19,12),""))</f>
        <v/>
      </c>
      <c r="N37" s="455"/>
      <c r="O37" s="147" t="str">
        <f>IF($D37="","",IF(VLOOKUP($D37,Cap_Req!$A$2:$K$19,2)=4,IF($AA37="","",$AA37*$P37),""))</f>
        <v/>
      </c>
      <c r="P37" s="148" t="str">
        <f>IF($D37="","",IF(VLOOKUP($D37,Cap_Req!$A$2:$K$19,2)=4,VLOOKUP($D37,Cap_Req!$A$2:$M$19,13),""))</f>
        <v/>
      </c>
      <c r="Q37" s="455"/>
      <c r="R37" s="147" t="str">
        <f>IF($D37="","",IF(VLOOKUP($D37,Cap_Req!$A$2:$K$19,2)=3,IF($AB37="","",$AB37*$S37),""))</f>
        <v/>
      </c>
      <c r="S37" s="148" t="str">
        <f>IF($D37="","",IF(VLOOKUP($D37,Cap_Req!$A$2:$K$19,2)=3,VLOOKUP($D37,Cap_Req!$A$2:$K$19,8),""))</f>
        <v/>
      </c>
      <c r="T37" s="149" t="str">
        <f t="shared" si="0"/>
        <v/>
      </c>
      <c r="U37" s="150" t="str">
        <f t="shared" si="1"/>
        <v/>
      </c>
      <c r="V37" s="151"/>
      <c r="W37" s="453"/>
      <c r="X37" s="453"/>
      <c r="Y37" s="453"/>
      <c r="Z37" s="453"/>
      <c r="AA37" s="453"/>
      <c r="AB37" s="453"/>
      <c r="AC37" s="152" t="str">
        <f>IF($D37="","",IF(VLOOKUP($D37,Cap_Req!$A$2:$K$19,2)=5,MIN($AF37,VLOOKUP($D37,Cap_Req!$A$2:$K$19,9)),MIN($AE37,VLOOKUP($D37,Cap_Req!$A$2:$K$19,9))))</f>
        <v/>
      </c>
      <c r="AD37" s="152" t="str">
        <f>IF($D37="","",IF(VLOOKUP($D37,Cap_Req!$A$2:$K$19,2)=5,MIN($AF37,VLOOKUP($D37,Cap_Req!$A$2:$K$19,10)),MIN($AE37,VLOOKUP($D37,Cap_Req!$A$2:$K$19,10))))</f>
        <v/>
      </c>
      <c r="AE37" s="152" t="str">
        <f>IF($D37="","",IF($AF37="","",MIN($AF37,VLOOKUP($D37,Cap_Req!$A$2:$K$19,11))))</f>
        <v/>
      </c>
      <c r="AF37" s="453"/>
      <c r="AG37" s="453"/>
      <c r="AH37" s="151"/>
      <c r="AI37" s="126" t="e">
        <f>VLOOKUP($D37,Cap_Req!$A$2:$K$19,2)</f>
        <v>#N/A</v>
      </c>
      <c r="AL37" s="170"/>
    </row>
    <row r="38" spans="1:38" x14ac:dyDescent="0.25">
      <c r="A38" s="125"/>
      <c r="B38" s="453"/>
      <c r="C38" s="453"/>
      <c r="D38" s="454"/>
      <c r="E38" s="455"/>
      <c r="F38" s="147" t="str">
        <f>IF($D38="","",IF($W38="","",IF(OR(VLOOKUP($D38,Cap_Req!$A$2:$K$19,2)=3,VLOOKUP($D38,Cap_Req!$A$2:$K$19,2)=4),IF($X38="","",IF($T38&lt;=$AC38,$X38*$G38,IF(AND($T38&gt;$AC38,$T38&lt;=$AF38),$G38*($X38+((($W38-$X38)/($AF38-$AC38))*($T38-$AC38))),0))),$W38*$G38)))</f>
        <v/>
      </c>
      <c r="G38" s="148" t="str">
        <f>IF($D38="","",IF(OR(VLOOKUP($D38,Cap_Req!$A$2:$K$19,2)=9,VLOOKUP($D38,Cap_Req!$A$2:$K$19,2)=10),IF($T38&lt;=$AE38,VLOOKUP($D38,Cap_Req!$A$2:$K$19,3),0),IF(OR(VLOOKUP($D38,Cap_Req!$A$2:$K$19,2)=1,VLOOKUP($D38,Cap_Req!$A$2:$K$19,2)=2,VLOOKUP($D38,Cap_Req!$A$2:$K$19,2)=3,VLOOKUP($D38,Cap_Req!$A$2:$K$19,2)=4,VLOOKUP($D38,Cap_Req!$A$2:$K$19,2)=5,VLOOKUP($D38,Cap_Req!$A$2:$K$19,2)=6,VLOOKUP($D38,Cap_Req!$A$2:$K$19,2)=7, VLOOKUP($D38,Cap_Req!$A$2:$K$19,2)=8),IF($T38&lt;=$AC38,VLOOKUP($D38,Cap_Req!$A$2:$K$19,3),IF(AND($T38&gt;$AC38,$T38&lt;=$AE38),VLOOKUP($D38,Cap_Req!$A$2:$K$19,3)+(((VLOOKUP($D38,Cap_Req!$A$2:$K$19,5)-VLOOKUP($D38,Cap_Req!$A$2:$K$19,3))/($AE38-$AC38))*($T38-$AC38)),0)),IF($T38&lt;=$AC38,VLOOKUP($D38,Cap_Req!$A$2:$K$19,3),IF(AND($T38&gt;$AC38,$T38&lt;=$AD38),VLOOKUP($D38,Cap_Req!$A$2:$K$19,3)+(((VLOOKUP($D38,Cap_Req!$A$2:$K$19,4)-VLOOKUP($D38,Cap_Req!$A$2:$K$19,3))/($AD38-$AC38))*($T38-$AC38)),IF(AND($T38&gt;$AD38,$T38&lt;=$AE38),VLOOKUP($D38,Cap_Req!$A$2:$K$19,4)+(((VLOOKUP($D38,Cap_Req!$A$2:$K$19,5)-VLOOKUP($D38,Cap_Req!$A$2:$K$19,4))/($AE38-$AD38))*($T38-$AD38)),0))))))</f>
        <v/>
      </c>
      <c r="H38" s="455"/>
      <c r="I38" s="147" t="str">
        <f>IF($D38="","",IF(OR(VLOOKUP($D38,Cap_Req!$A$2:$K$19,2)=3,VLOOKUP($D38,Cap_Req!$A$2:$K$19,2)=4),IF($Y38="","",$Y38*$J38),""))</f>
        <v/>
      </c>
      <c r="J38" s="148" t="str">
        <f>IF($D38="","",IF(OR(VLOOKUP($D38,Cap_Req!$A$2:$K$19,2)=3,VLOOKUP($D38,Cap_Req!$A$2:$K$19,2)=4),VLOOKUP($D38,Cap_Req!$A$2:$M$19,7),""))</f>
        <v/>
      </c>
      <c r="K38" s="455"/>
      <c r="L38" s="147" t="str">
        <f>IF($D38="","",IF(OR(VLOOKUP($D38,Cap_Req!$A$2:$K$19,2)=3,VLOOKUP($D38,Cap_Req!$A$2:$K$19,2)=4),IF($Z38="","",$Z38*$M38),""))</f>
        <v/>
      </c>
      <c r="M38" s="148" t="str">
        <f>IF($D38="","",IF(OR(VLOOKUP($D38,Cap_Req!$A$2:$K$19,2)=3,VLOOKUP($D38,Cap_Req!$A$2:$K$19,2)=4),VLOOKUP($D38,Cap_Req!$A$2:$M$19,12),""))</f>
        <v/>
      </c>
      <c r="N38" s="455"/>
      <c r="O38" s="147" t="str">
        <f>IF($D38="","",IF(VLOOKUP($D38,Cap_Req!$A$2:$K$19,2)=4,IF($AA38="","",$AA38*$P38),""))</f>
        <v/>
      </c>
      <c r="P38" s="148" t="str">
        <f>IF($D38="","",IF(VLOOKUP($D38,Cap_Req!$A$2:$K$19,2)=4,VLOOKUP($D38,Cap_Req!$A$2:$M$19,13),""))</f>
        <v/>
      </c>
      <c r="Q38" s="455"/>
      <c r="R38" s="147" t="str">
        <f>IF($D38="","",IF(VLOOKUP($D38,Cap_Req!$A$2:$K$19,2)=3,IF($AB38="","",$AB38*$S38),""))</f>
        <v/>
      </c>
      <c r="S38" s="148" t="str">
        <f>IF($D38="","",IF(VLOOKUP($D38,Cap_Req!$A$2:$K$19,2)=3,VLOOKUP($D38,Cap_Req!$A$2:$K$19,8),""))</f>
        <v/>
      </c>
      <c r="T38" s="149" t="str">
        <f t="shared" si="0"/>
        <v/>
      </c>
      <c r="U38" s="150" t="str">
        <f t="shared" si="1"/>
        <v/>
      </c>
      <c r="V38" s="151"/>
      <c r="W38" s="453"/>
      <c r="X38" s="453"/>
      <c r="Y38" s="453"/>
      <c r="Z38" s="453"/>
      <c r="AA38" s="453"/>
      <c r="AB38" s="453"/>
      <c r="AC38" s="152" t="str">
        <f>IF($D38="","",IF(VLOOKUP($D38,Cap_Req!$A$2:$K$19,2)=5,MIN($AF38,VLOOKUP($D38,Cap_Req!$A$2:$K$19,9)),MIN($AE38,VLOOKUP($D38,Cap_Req!$A$2:$K$19,9))))</f>
        <v/>
      </c>
      <c r="AD38" s="152" t="str">
        <f>IF($D38="","",IF(VLOOKUP($D38,Cap_Req!$A$2:$K$19,2)=5,MIN($AF38,VLOOKUP($D38,Cap_Req!$A$2:$K$19,10)),MIN($AE38,VLOOKUP($D38,Cap_Req!$A$2:$K$19,10))))</f>
        <v/>
      </c>
      <c r="AE38" s="152" t="str">
        <f>IF($D38="","",IF($AF38="","",MIN($AF38,VLOOKUP($D38,Cap_Req!$A$2:$K$19,11))))</f>
        <v/>
      </c>
      <c r="AF38" s="453"/>
      <c r="AG38" s="453"/>
      <c r="AH38" s="151"/>
      <c r="AI38" s="126" t="e">
        <f>VLOOKUP($D38,Cap_Req!$A$2:$K$19,2)</f>
        <v>#N/A</v>
      </c>
      <c r="AL38" s="170"/>
    </row>
    <row r="39" spans="1:38" x14ac:dyDescent="0.25">
      <c r="A39" s="125"/>
      <c r="B39" s="453"/>
      <c r="C39" s="453"/>
      <c r="D39" s="454"/>
      <c r="E39" s="455"/>
      <c r="F39" s="147" t="str">
        <f>IF($D39="","",IF($W39="","",IF(OR(VLOOKUP($D39,Cap_Req!$A$2:$K$19,2)=3,VLOOKUP($D39,Cap_Req!$A$2:$K$19,2)=4),IF($X39="","",IF($T39&lt;=$AC39,$X39*$G39,IF(AND($T39&gt;$AC39,$T39&lt;=$AF39),$G39*($X39+((($W39-$X39)/($AF39-$AC39))*($T39-$AC39))),0))),$W39*$G39)))</f>
        <v/>
      </c>
      <c r="G39" s="148" t="str">
        <f>IF($D39="","",IF(OR(VLOOKUP($D39,Cap_Req!$A$2:$K$19,2)=9,VLOOKUP($D39,Cap_Req!$A$2:$K$19,2)=10),IF($T39&lt;=$AE39,VLOOKUP($D39,Cap_Req!$A$2:$K$19,3),0),IF(OR(VLOOKUP($D39,Cap_Req!$A$2:$K$19,2)=1,VLOOKUP($D39,Cap_Req!$A$2:$K$19,2)=2,VLOOKUP($D39,Cap_Req!$A$2:$K$19,2)=3,VLOOKUP($D39,Cap_Req!$A$2:$K$19,2)=4,VLOOKUP($D39,Cap_Req!$A$2:$K$19,2)=5,VLOOKUP($D39,Cap_Req!$A$2:$K$19,2)=6,VLOOKUP($D39,Cap_Req!$A$2:$K$19,2)=7, VLOOKUP($D39,Cap_Req!$A$2:$K$19,2)=8),IF($T39&lt;=$AC39,VLOOKUP($D39,Cap_Req!$A$2:$K$19,3),IF(AND($T39&gt;$AC39,$T39&lt;=$AE39),VLOOKUP($D39,Cap_Req!$A$2:$K$19,3)+(((VLOOKUP($D39,Cap_Req!$A$2:$K$19,5)-VLOOKUP($D39,Cap_Req!$A$2:$K$19,3))/($AE39-$AC39))*($T39-$AC39)),0)),IF($T39&lt;=$AC39,VLOOKUP($D39,Cap_Req!$A$2:$K$19,3),IF(AND($T39&gt;$AC39,$T39&lt;=$AD39),VLOOKUP($D39,Cap_Req!$A$2:$K$19,3)+(((VLOOKUP($D39,Cap_Req!$A$2:$K$19,4)-VLOOKUP($D39,Cap_Req!$A$2:$K$19,3))/($AD39-$AC39))*($T39-$AC39)),IF(AND($T39&gt;$AD39,$T39&lt;=$AE39),VLOOKUP($D39,Cap_Req!$A$2:$K$19,4)+(((VLOOKUP($D39,Cap_Req!$A$2:$K$19,5)-VLOOKUP($D39,Cap_Req!$A$2:$K$19,4))/($AE39-$AD39))*($T39-$AD39)),0))))))</f>
        <v/>
      </c>
      <c r="H39" s="455"/>
      <c r="I39" s="147" t="str">
        <f>IF($D39="","",IF(OR(VLOOKUP($D39,Cap_Req!$A$2:$K$19,2)=3,VLOOKUP($D39,Cap_Req!$A$2:$K$19,2)=4),IF($Y39="","",$Y39*$J39),""))</f>
        <v/>
      </c>
      <c r="J39" s="148" t="str">
        <f>IF($D39="","",IF(OR(VLOOKUP($D39,Cap_Req!$A$2:$K$19,2)=3,VLOOKUP($D39,Cap_Req!$A$2:$K$19,2)=4),VLOOKUP($D39,Cap_Req!$A$2:$M$19,7),""))</f>
        <v/>
      </c>
      <c r="K39" s="455"/>
      <c r="L39" s="147" t="str">
        <f>IF($D39="","",IF(OR(VLOOKUP($D39,Cap_Req!$A$2:$K$19,2)=3,VLOOKUP($D39,Cap_Req!$A$2:$K$19,2)=4),IF($Z39="","",$Z39*$M39),""))</f>
        <v/>
      </c>
      <c r="M39" s="148" t="str">
        <f>IF($D39="","",IF(OR(VLOOKUP($D39,Cap_Req!$A$2:$K$19,2)=3,VLOOKUP($D39,Cap_Req!$A$2:$K$19,2)=4),VLOOKUP($D39,Cap_Req!$A$2:$M$19,12),""))</f>
        <v/>
      </c>
      <c r="N39" s="455"/>
      <c r="O39" s="147" t="str">
        <f>IF($D39="","",IF(VLOOKUP($D39,Cap_Req!$A$2:$K$19,2)=4,IF($AA39="","",$AA39*$P39),""))</f>
        <v/>
      </c>
      <c r="P39" s="148" t="str">
        <f>IF($D39="","",IF(VLOOKUP($D39,Cap_Req!$A$2:$K$19,2)=4,VLOOKUP($D39,Cap_Req!$A$2:$M$19,13),""))</f>
        <v/>
      </c>
      <c r="Q39" s="455"/>
      <c r="R39" s="147" t="str">
        <f>IF($D39="","",IF(VLOOKUP($D39,Cap_Req!$A$2:$K$19,2)=3,IF($AB39="","",$AB39*$S39),""))</f>
        <v/>
      </c>
      <c r="S39" s="148" t="str">
        <f>IF($D39="","",IF(VLOOKUP($D39,Cap_Req!$A$2:$K$19,2)=3,VLOOKUP($D39,Cap_Req!$A$2:$K$19,8),""))</f>
        <v/>
      </c>
      <c r="T39" s="149" t="str">
        <f t="shared" si="0"/>
        <v/>
      </c>
      <c r="U39" s="150" t="str">
        <f t="shared" si="1"/>
        <v/>
      </c>
      <c r="V39" s="151"/>
      <c r="W39" s="453"/>
      <c r="X39" s="453"/>
      <c r="Y39" s="453"/>
      <c r="Z39" s="453"/>
      <c r="AA39" s="453"/>
      <c r="AB39" s="453"/>
      <c r="AC39" s="152" t="str">
        <f>IF($D39="","",IF(VLOOKUP($D39,Cap_Req!$A$2:$K$19,2)=5,MIN($AF39,VLOOKUP($D39,Cap_Req!$A$2:$K$19,9)),MIN($AE39,VLOOKUP($D39,Cap_Req!$A$2:$K$19,9))))</f>
        <v/>
      </c>
      <c r="AD39" s="152" t="str">
        <f>IF($D39="","",IF(VLOOKUP($D39,Cap_Req!$A$2:$K$19,2)=5,MIN($AF39,VLOOKUP($D39,Cap_Req!$A$2:$K$19,10)),MIN($AE39,VLOOKUP($D39,Cap_Req!$A$2:$K$19,10))))</f>
        <v/>
      </c>
      <c r="AE39" s="152" t="str">
        <f>IF($D39="","",IF($AF39="","",MIN($AF39,VLOOKUP($D39,Cap_Req!$A$2:$K$19,11))))</f>
        <v/>
      </c>
      <c r="AF39" s="453"/>
      <c r="AG39" s="453"/>
      <c r="AH39" s="125"/>
      <c r="AI39" s="126" t="e">
        <f>VLOOKUP($D39,Cap_Req!$A$2:$K$19,2)</f>
        <v>#N/A</v>
      </c>
      <c r="AL39" s="170"/>
    </row>
    <row r="40" spans="1:38" x14ac:dyDescent="0.25">
      <c r="A40" s="125"/>
      <c r="B40" s="453"/>
      <c r="C40" s="453"/>
      <c r="D40" s="454"/>
      <c r="E40" s="455"/>
      <c r="F40" s="147" t="str">
        <f>IF($D40="","",IF($W40="","",IF(OR(VLOOKUP($D40,Cap_Req!$A$2:$K$19,2)=3,VLOOKUP($D40,Cap_Req!$A$2:$K$19,2)=4),IF($X40="","",IF($T40&lt;=$AC40,$X40*$G40,IF(AND($T40&gt;$AC40,$T40&lt;=$AF40),$G40*($X40+((($W40-$X40)/($AF40-$AC40))*($T40-$AC40))),0))),$W40*$G40)))</f>
        <v/>
      </c>
      <c r="G40" s="148" t="str">
        <f>IF($D40="","",IF(OR(VLOOKUP($D40,Cap_Req!$A$2:$K$19,2)=9,VLOOKUP($D40,Cap_Req!$A$2:$K$19,2)=10),IF($T40&lt;=$AE40,VLOOKUP($D40,Cap_Req!$A$2:$K$19,3),0),IF(OR(VLOOKUP($D40,Cap_Req!$A$2:$K$19,2)=1,VLOOKUP($D40,Cap_Req!$A$2:$K$19,2)=2,VLOOKUP($D40,Cap_Req!$A$2:$K$19,2)=3,VLOOKUP($D40,Cap_Req!$A$2:$K$19,2)=4,VLOOKUP($D40,Cap_Req!$A$2:$K$19,2)=5,VLOOKUP($D40,Cap_Req!$A$2:$K$19,2)=6,VLOOKUP($D40,Cap_Req!$A$2:$K$19,2)=7, VLOOKUP($D40,Cap_Req!$A$2:$K$19,2)=8),IF($T40&lt;=$AC40,VLOOKUP($D40,Cap_Req!$A$2:$K$19,3),IF(AND($T40&gt;$AC40,$T40&lt;=$AE40),VLOOKUP($D40,Cap_Req!$A$2:$K$19,3)+(((VLOOKUP($D40,Cap_Req!$A$2:$K$19,5)-VLOOKUP($D40,Cap_Req!$A$2:$K$19,3))/($AE40-$AC40))*($T40-$AC40)),0)),IF($T40&lt;=$AC40,VLOOKUP($D40,Cap_Req!$A$2:$K$19,3),IF(AND($T40&gt;$AC40,$T40&lt;=$AD40),VLOOKUP($D40,Cap_Req!$A$2:$K$19,3)+(((VLOOKUP($D40,Cap_Req!$A$2:$K$19,4)-VLOOKUP($D40,Cap_Req!$A$2:$K$19,3))/($AD40-$AC40))*($T40-$AC40)),IF(AND($T40&gt;$AD40,$T40&lt;=$AE40),VLOOKUP($D40,Cap_Req!$A$2:$K$19,4)+(((VLOOKUP($D40,Cap_Req!$A$2:$K$19,5)-VLOOKUP($D40,Cap_Req!$A$2:$K$19,4))/($AE40-$AD40))*($T40-$AD40)),0))))))</f>
        <v/>
      </c>
      <c r="H40" s="455"/>
      <c r="I40" s="147" t="str">
        <f>IF($D40="","",IF(OR(VLOOKUP($D40,Cap_Req!$A$2:$K$19,2)=3,VLOOKUP($D40,Cap_Req!$A$2:$K$19,2)=4),IF($Y40="","",$Y40*$J40),""))</f>
        <v/>
      </c>
      <c r="J40" s="148" t="str">
        <f>IF($D40="","",IF(OR(VLOOKUP($D40,Cap_Req!$A$2:$K$19,2)=3,VLOOKUP($D40,Cap_Req!$A$2:$K$19,2)=4),VLOOKUP($D40,Cap_Req!$A$2:$M$19,7),""))</f>
        <v/>
      </c>
      <c r="K40" s="455"/>
      <c r="L40" s="147" t="str">
        <f>IF($D40="","",IF(OR(VLOOKUP($D40,Cap_Req!$A$2:$K$19,2)=3,VLOOKUP($D40,Cap_Req!$A$2:$K$19,2)=4),IF($Z40="","",$Z40*$M40),""))</f>
        <v/>
      </c>
      <c r="M40" s="148" t="str">
        <f>IF($D40="","",IF(OR(VLOOKUP($D40,Cap_Req!$A$2:$K$19,2)=3,VLOOKUP($D40,Cap_Req!$A$2:$K$19,2)=4),VLOOKUP($D40,Cap_Req!$A$2:$M$19,12),""))</f>
        <v/>
      </c>
      <c r="N40" s="455"/>
      <c r="O40" s="147" t="str">
        <f>IF($D40="","",IF(VLOOKUP($D40,Cap_Req!$A$2:$K$19,2)=4,IF($AA40="","",$AA40*$P40),""))</f>
        <v/>
      </c>
      <c r="P40" s="148" t="str">
        <f>IF($D40="","",IF(VLOOKUP($D40,Cap_Req!$A$2:$K$19,2)=4,VLOOKUP($D40,Cap_Req!$A$2:$M$19,13),""))</f>
        <v/>
      </c>
      <c r="Q40" s="455"/>
      <c r="R40" s="147" t="str">
        <f>IF($D40="","",IF(VLOOKUP($D40,Cap_Req!$A$2:$K$19,2)=3,IF($AB40="","",$AB40*$S40),""))</f>
        <v/>
      </c>
      <c r="S40" s="148" t="str">
        <f>IF($D40="","",IF(VLOOKUP($D40,Cap_Req!$A$2:$K$19,2)=3,VLOOKUP($D40,Cap_Req!$A$2:$K$19,8),""))</f>
        <v/>
      </c>
      <c r="T40" s="149" t="str">
        <f t="shared" si="0"/>
        <v/>
      </c>
      <c r="U40" s="150" t="str">
        <f t="shared" si="1"/>
        <v/>
      </c>
      <c r="V40" s="151"/>
      <c r="W40" s="453"/>
      <c r="X40" s="453"/>
      <c r="Y40" s="453"/>
      <c r="Z40" s="453"/>
      <c r="AA40" s="453"/>
      <c r="AB40" s="453"/>
      <c r="AC40" s="152" t="str">
        <f>IF($D40="","",IF(VLOOKUP($D40,Cap_Req!$A$2:$K$19,2)=5,MIN($AF40,VLOOKUP($D40,Cap_Req!$A$2:$K$19,9)),MIN($AE40,VLOOKUP($D40,Cap_Req!$A$2:$K$19,9))))</f>
        <v/>
      </c>
      <c r="AD40" s="152" t="str">
        <f>IF($D40="","",IF(VLOOKUP($D40,Cap_Req!$A$2:$K$19,2)=5,MIN($AF40,VLOOKUP($D40,Cap_Req!$A$2:$K$19,10)),MIN($AE40,VLOOKUP($D40,Cap_Req!$A$2:$K$19,10))))</f>
        <v/>
      </c>
      <c r="AE40" s="152" t="str">
        <f>IF($D40="","",IF($AF40="","",MIN($AF40,VLOOKUP($D40,Cap_Req!$A$2:$K$19,11))))</f>
        <v/>
      </c>
      <c r="AF40" s="453"/>
      <c r="AG40" s="453"/>
      <c r="AH40" s="125"/>
      <c r="AI40" s="126" t="e">
        <f>VLOOKUP($D40,Cap_Req!$A$2:$K$19,2)</f>
        <v>#N/A</v>
      </c>
      <c r="AL40" s="170"/>
    </row>
    <row r="41" spans="1:38" x14ac:dyDescent="0.25">
      <c r="A41" s="125"/>
      <c r="B41" s="453"/>
      <c r="C41" s="453"/>
      <c r="D41" s="454"/>
      <c r="E41" s="455"/>
      <c r="F41" s="147" t="str">
        <f>IF($D41="","",IF($W41="","",IF(OR(VLOOKUP($D41,Cap_Req!$A$2:$K$19,2)=3,VLOOKUP($D41,Cap_Req!$A$2:$K$19,2)=4),IF($X41="","",IF($T41&lt;=$AC41,$X41*$G41,IF(AND($T41&gt;$AC41,$T41&lt;=$AF41),$G41*($X41+((($W41-$X41)/($AF41-$AC41))*($T41-$AC41))),0))),$W41*$G41)))</f>
        <v/>
      </c>
      <c r="G41" s="148" t="str">
        <f>IF($D41="","",IF(OR(VLOOKUP($D41,Cap_Req!$A$2:$K$19,2)=9,VLOOKUP($D41,Cap_Req!$A$2:$K$19,2)=10),IF($T41&lt;=$AE41,VLOOKUP($D41,Cap_Req!$A$2:$K$19,3),0),IF(OR(VLOOKUP($D41,Cap_Req!$A$2:$K$19,2)=1,VLOOKUP($D41,Cap_Req!$A$2:$K$19,2)=2,VLOOKUP($D41,Cap_Req!$A$2:$K$19,2)=3,VLOOKUP($D41,Cap_Req!$A$2:$K$19,2)=4,VLOOKUP($D41,Cap_Req!$A$2:$K$19,2)=5,VLOOKUP($D41,Cap_Req!$A$2:$K$19,2)=6,VLOOKUP($D41,Cap_Req!$A$2:$K$19,2)=7, VLOOKUP($D41,Cap_Req!$A$2:$K$19,2)=8),IF($T41&lt;=$AC41,VLOOKUP($D41,Cap_Req!$A$2:$K$19,3),IF(AND($T41&gt;$AC41,$T41&lt;=$AE41),VLOOKUP($D41,Cap_Req!$A$2:$K$19,3)+(((VLOOKUP($D41,Cap_Req!$A$2:$K$19,5)-VLOOKUP($D41,Cap_Req!$A$2:$K$19,3))/($AE41-$AC41))*($T41-$AC41)),0)),IF($T41&lt;=$AC41,VLOOKUP($D41,Cap_Req!$A$2:$K$19,3),IF(AND($T41&gt;$AC41,$T41&lt;=$AD41),VLOOKUP($D41,Cap_Req!$A$2:$K$19,3)+(((VLOOKUP($D41,Cap_Req!$A$2:$K$19,4)-VLOOKUP($D41,Cap_Req!$A$2:$K$19,3))/($AD41-$AC41))*($T41-$AC41)),IF(AND($T41&gt;$AD41,$T41&lt;=$AE41),VLOOKUP($D41,Cap_Req!$A$2:$K$19,4)+(((VLOOKUP($D41,Cap_Req!$A$2:$K$19,5)-VLOOKUP($D41,Cap_Req!$A$2:$K$19,4))/($AE41-$AD41))*($T41-$AD41)),0))))))</f>
        <v/>
      </c>
      <c r="H41" s="455"/>
      <c r="I41" s="147" t="str">
        <f>IF($D41="","",IF(OR(VLOOKUP($D41,Cap_Req!$A$2:$K$19,2)=3,VLOOKUP($D41,Cap_Req!$A$2:$K$19,2)=4),IF($Y41="","",$Y41*$J41),""))</f>
        <v/>
      </c>
      <c r="J41" s="148" t="str">
        <f>IF($D41="","",IF(OR(VLOOKUP($D41,Cap_Req!$A$2:$K$19,2)=3,VLOOKUP($D41,Cap_Req!$A$2:$K$19,2)=4),VLOOKUP($D41,Cap_Req!$A$2:$M$19,7),""))</f>
        <v/>
      </c>
      <c r="K41" s="455"/>
      <c r="L41" s="147" t="str">
        <f>IF($D41="","",IF(OR(VLOOKUP($D41,Cap_Req!$A$2:$K$19,2)=3,VLOOKUP($D41,Cap_Req!$A$2:$K$19,2)=4),IF($Z41="","",$Z41*$M41),""))</f>
        <v/>
      </c>
      <c r="M41" s="148" t="str">
        <f>IF($D41="","",IF(OR(VLOOKUP($D41,Cap_Req!$A$2:$K$19,2)=3,VLOOKUP($D41,Cap_Req!$A$2:$K$19,2)=4),VLOOKUP($D41,Cap_Req!$A$2:$M$19,12),""))</f>
        <v/>
      </c>
      <c r="N41" s="455"/>
      <c r="O41" s="147" t="str">
        <f>IF($D41="","",IF(VLOOKUP($D41,Cap_Req!$A$2:$K$19,2)=4,IF($AA41="","",$AA41*$P41),""))</f>
        <v/>
      </c>
      <c r="P41" s="148" t="str">
        <f>IF($D41="","",IF(VLOOKUP($D41,Cap_Req!$A$2:$K$19,2)=4,VLOOKUP($D41,Cap_Req!$A$2:$M$19,13),""))</f>
        <v/>
      </c>
      <c r="Q41" s="455"/>
      <c r="R41" s="147" t="str">
        <f>IF($D41="","",IF(VLOOKUP($D41,Cap_Req!$A$2:$K$19,2)=3,IF($AB41="","",$AB41*$S41),""))</f>
        <v/>
      </c>
      <c r="S41" s="148" t="str">
        <f>IF($D41="","",IF(VLOOKUP($D41,Cap_Req!$A$2:$K$19,2)=3,VLOOKUP($D41,Cap_Req!$A$2:$K$19,8),""))</f>
        <v/>
      </c>
      <c r="T41" s="149" t="str">
        <f t="shared" si="0"/>
        <v/>
      </c>
      <c r="U41" s="150" t="str">
        <f t="shared" si="1"/>
        <v/>
      </c>
      <c r="V41" s="151"/>
      <c r="W41" s="453"/>
      <c r="X41" s="453"/>
      <c r="Y41" s="453"/>
      <c r="Z41" s="453"/>
      <c r="AA41" s="453"/>
      <c r="AB41" s="453"/>
      <c r="AC41" s="152" t="str">
        <f>IF($D41="","",IF(VLOOKUP($D41,Cap_Req!$A$2:$K$19,2)=5,MIN($AF41,VLOOKUP($D41,Cap_Req!$A$2:$K$19,9)),MIN($AE41,VLOOKUP($D41,Cap_Req!$A$2:$K$19,9))))</f>
        <v/>
      </c>
      <c r="AD41" s="152" t="str">
        <f>IF($D41="","",IF(VLOOKUP($D41,Cap_Req!$A$2:$K$19,2)=5,MIN($AF41,VLOOKUP($D41,Cap_Req!$A$2:$K$19,10)),MIN($AE41,VLOOKUP($D41,Cap_Req!$A$2:$K$19,10))))</f>
        <v/>
      </c>
      <c r="AE41" s="152" t="str">
        <f>IF($D41="","",IF($AF41="","",MIN($AF41,VLOOKUP($D41,Cap_Req!$A$2:$K$19,11))))</f>
        <v/>
      </c>
      <c r="AF41" s="453"/>
      <c r="AG41" s="453"/>
      <c r="AH41" s="125"/>
      <c r="AI41" s="126" t="e">
        <f>VLOOKUP($D41,Cap_Req!$A$2:$K$19,2)</f>
        <v>#N/A</v>
      </c>
      <c r="AL41" s="170"/>
    </row>
    <row r="42" spans="1:38" x14ac:dyDescent="0.25">
      <c r="A42" s="125"/>
      <c r="B42" s="453"/>
      <c r="C42" s="453"/>
      <c r="D42" s="454"/>
      <c r="E42" s="455"/>
      <c r="F42" s="147" t="str">
        <f>IF($D42="","",IF($W42="","",IF(OR(VLOOKUP($D42,Cap_Req!$A$2:$K$19,2)=3,VLOOKUP($D42,Cap_Req!$A$2:$K$19,2)=4),IF($X42="","",IF($T42&lt;=$AC42,$X42*$G42,IF(AND($T42&gt;$AC42,$T42&lt;=$AF42),$G42*($X42+((($W42-$X42)/($AF42-$AC42))*($T42-$AC42))),0))),$W42*$G42)))</f>
        <v/>
      </c>
      <c r="G42" s="148" t="str">
        <f>IF($D42="","",IF(OR(VLOOKUP($D42,Cap_Req!$A$2:$K$19,2)=9,VLOOKUP($D42,Cap_Req!$A$2:$K$19,2)=10),IF($T42&lt;=$AE42,VLOOKUP($D42,Cap_Req!$A$2:$K$19,3),0),IF(OR(VLOOKUP($D42,Cap_Req!$A$2:$K$19,2)=1,VLOOKUP($D42,Cap_Req!$A$2:$K$19,2)=2,VLOOKUP($D42,Cap_Req!$A$2:$K$19,2)=3,VLOOKUP($D42,Cap_Req!$A$2:$K$19,2)=4,VLOOKUP($D42,Cap_Req!$A$2:$K$19,2)=5,VLOOKUP($D42,Cap_Req!$A$2:$K$19,2)=6,VLOOKUP($D42,Cap_Req!$A$2:$K$19,2)=7, VLOOKUP($D42,Cap_Req!$A$2:$K$19,2)=8),IF($T42&lt;=$AC42,VLOOKUP($D42,Cap_Req!$A$2:$K$19,3),IF(AND($T42&gt;$AC42,$T42&lt;=$AE42),VLOOKUP($D42,Cap_Req!$A$2:$K$19,3)+(((VLOOKUP($D42,Cap_Req!$A$2:$K$19,5)-VLOOKUP($D42,Cap_Req!$A$2:$K$19,3))/($AE42-$AC42))*($T42-$AC42)),0)),IF($T42&lt;=$AC42,VLOOKUP($D42,Cap_Req!$A$2:$K$19,3),IF(AND($T42&gt;$AC42,$T42&lt;=$AD42),VLOOKUP($D42,Cap_Req!$A$2:$K$19,3)+(((VLOOKUP($D42,Cap_Req!$A$2:$K$19,4)-VLOOKUP($D42,Cap_Req!$A$2:$K$19,3))/($AD42-$AC42))*($T42-$AC42)),IF(AND($T42&gt;$AD42,$T42&lt;=$AE42),VLOOKUP($D42,Cap_Req!$A$2:$K$19,4)+(((VLOOKUP($D42,Cap_Req!$A$2:$K$19,5)-VLOOKUP($D42,Cap_Req!$A$2:$K$19,4))/($AE42-$AD42))*($T42-$AD42)),0))))))</f>
        <v/>
      </c>
      <c r="H42" s="455"/>
      <c r="I42" s="147" t="str">
        <f>IF($D42="","",IF(OR(VLOOKUP($D42,Cap_Req!$A$2:$K$19,2)=3,VLOOKUP($D42,Cap_Req!$A$2:$K$19,2)=4),IF($Y42="","",$Y42*$J42),""))</f>
        <v/>
      </c>
      <c r="J42" s="148" t="str">
        <f>IF($D42="","",IF(OR(VLOOKUP($D42,Cap_Req!$A$2:$K$19,2)=3,VLOOKUP($D42,Cap_Req!$A$2:$K$19,2)=4),VLOOKUP($D42,Cap_Req!$A$2:$M$19,7),""))</f>
        <v/>
      </c>
      <c r="K42" s="455"/>
      <c r="L42" s="147" t="str">
        <f>IF($D42="","",IF(OR(VLOOKUP($D42,Cap_Req!$A$2:$K$19,2)=3,VLOOKUP($D42,Cap_Req!$A$2:$K$19,2)=4),IF($Z42="","",$Z42*$M42),""))</f>
        <v/>
      </c>
      <c r="M42" s="148" t="str">
        <f>IF($D42="","",IF(OR(VLOOKUP($D42,Cap_Req!$A$2:$K$19,2)=3,VLOOKUP($D42,Cap_Req!$A$2:$K$19,2)=4),VLOOKUP($D42,Cap_Req!$A$2:$M$19,12),""))</f>
        <v/>
      </c>
      <c r="N42" s="455"/>
      <c r="O42" s="147" t="str">
        <f>IF($D42="","",IF(VLOOKUP($D42,Cap_Req!$A$2:$K$19,2)=4,IF($AA42="","",$AA42*$P42),""))</f>
        <v/>
      </c>
      <c r="P42" s="148" t="str">
        <f>IF($D42="","",IF(VLOOKUP($D42,Cap_Req!$A$2:$K$19,2)=4,VLOOKUP($D42,Cap_Req!$A$2:$M$19,13),""))</f>
        <v/>
      </c>
      <c r="Q42" s="455"/>
      <c r="R42" s="147" t="str">
        <f>IF($D42="","",IF(VLOOKUP($D42,Cap_Req!$A$2:$K$19,2)=3,IF($AB42="","",$AB42*$S42),""))</f>
        <v/>
      </c>
      <c r="S42" s="148" t="str">
        <f>IF($D42="","",IF(VLOOKUP($D42,Cap_Req!$A$2:$K$19,2)=3,VLOOKUP($D42,Cap_Req!$A$2:$K$19,8),""))</f>
        <v/>
      </c>
      <c r="T42" s="149" t="str">
        <f t="shared" si="0"/>
        <v/>
      </c>
      <c r="U42" s="150" t="str">
        <f t="shared" si="1"/>
        <v/>
      </c>
      <c r="V42" s="151"/>
      <c r="W42" s="453"/>
      <c r="X42" s="453"/>
      <c r="Y42" s="453"/>
      <c r="Z42" s="453"/>
      <c r="AA42" s="453"/>
      <c r="AB42" s="453"/>
      <c r="AC42" s="152" t="str">
        <f>IF($D42="","",IF(VLOOKUP($D42,Cap_Req!$A$2:$K$19,2)=5,MIN($AF42,VLOOKUP($D42,Cap_Req!$A$2:$K$19,9)),MIN($AE42,VLOOKUP($D42,Cap_Req!$A$2:$K$19,9))))</f>
        <v/>
      </c>
      <c r="AD42" s="152" t="str">
        <f>IF($D42="","",IF(VLOOKUP($D42,Cap_Req!$A$2:$K$19,2)=5,MIN($AF42,VLOOKUP($D42,Cap_Req!$A$2:$K$19,10)),MIN($AE42,VLOOKUP($D42,Cap_Req!$A$2:$K$19,10))))</f>
        <v/>
      </c>
      <c r="AE42" s="152" t="str">
        <f>IF($D42="","",IF($AF42="","",MIN($AF42,VLOOKUP($D42,Cap_Req!$A$2:$K$19,11))))</f>
        <v/>
      </c>
      <c r="AF42" s="453"/>
      <c r="AG42" s="453"/>
      <c r="AH42" s="125"/>
      <c r="AI42" s="126" t="e">
        <f>VLOOKUP($D42,Cap_Req!$A$2:$K$19,2)</f>
        <v>#N/A</v>
      </c>
      <c r="AL42" s="170"/>
    </row>
    <row r="43" spans="1:38" x14ac:dyDescent="0.25">
      <c r="A43" s="125"/>
      <c r="B43" s="453"/>
      <c r="C43" s="453"/>
      <c r="D43" s="454"/>
      <c r="E43" s="455"/>
      <c r="F43" s="147" t="str">
        <f>IF($D43="","",IF($W43="","",IF(OR(VLOOKUP($D43,Cap_Req!$A$2:$K$19,2)=3,VLOOKUP($D43,Cap_Req!$A$2:$K$19,2)=4),IF($X43="","",IF($T43&lt;=$AC43,$X43*$G43,IF(AND($T43&gt;$AC43,$T43&lt;=$AF43),$G43*($X43+((($W43-$X43)/($AF43-$AC43))*($T43-$AC43))),0))),$W43*$G43)))</f>
        <v/>
      </c>
      <c r="G43" s="148" t="str">
        <f>IF($D43="","",IF(OR(VLOOKUP($D43,Cap_Req!$A$2:$K$19,2)=9,VLOOKUP($D43,Cap_Req!$A$2:$K$19,2)=10),IF($T43&lt;=$AE43,VLOOKUP($D43,Cap_Req!$A$2:$K$19,3),0),IF(OR(VLOOKUP($D43,Cap_Req!$A$2:$K$19,2)=1,VLOOKUP($D43,Cap_Req!$A$2:$K$19,2)=2,VLOOKUP($D43,Cap_Req!$A$2:$K$19,2)=3,VLOOKUP($D43,Cap_Req!$A$2:$K$19,2)=4,VLOOKUP($D43,Cap_Req!$A$2:$K$19,2)=5,VLOOKUP($D43,Cap_Req!$A$2:$K$19,2)=6,VLOOKUP($D43,Cap_Req!$A$2:$K$19,2)=7, VLOOKUP($D43,Cap_Req!$A$2:$K$19,2)=8),IF($T43&lt;=$AC43,VLOOKUP($D43,Cap_Req!$A$2:$K$19,3),IF(AND($T43&gt;$AC43,$T43&lt;=$AE43),VLOOKUP($D43,Cap_Req!$A$2:$K$19,3)+(((VLOOKUP($D43,Cap_Req!$A$2:$K$19,5)-VLOOKUP($D43,Cap_Req!$A$2:$K$19,3))/($AE43-$AC43))*($T43-$AC43)),0)),IF($T43&lt;=$AC43,VLOOKUP($D43,Cap_Req!$A$2:$K$19,3),IF(AND($T43&gt;$AC43,$T43&lt;=$AD43),VLOOKUP($D43,Cap_Req!$A$2:$K$19,3)+(((VLOOKUP($D43,Cap_Req!$A$2:$K$19,4)-VLOOKUP($D43,Cap_Req!$A$2:$K$19,3))/($AD43-$AC43))*($T43-$AC43)),IF(AND($T43&gt;$AD43,$T43&lt;=$AE43),VLOOKUP($D43,Cap_Req!$A$2:$K$19,4)+(((VLOOKUP($D43,Cap_Req!$A$2:$K$19,5)-VLOOKUP($D43,Cap_Req!$A$2:$K$19,4))/($AE43-$AD43))*($T43-$AD43)),0))))))</f>
        <v/>
      </c>
      <c r="H43" s="455"/>
      <c r="I43" s="147" t="str">
        <f>IF($D43="","",IF(OR(VLOOKUP($D43,Cap_Req!$A$2:$K$19,2)=3,VLOOKUP($D43,Cap_Req!$A$2:$K$19,2)=4),IF($Y43="","",$Y43*$J43),""))</f>
        <v/>
      </c>
      <c r="J43" s="148" t="str">
        <f>IF($D43="","",IF(OR(VLOOKUP($D43,Cap_Req!$A$2:$K$19,2)=3,VLOOKUP($D43,Cap_Req!$A$2:$K$19,2)=4),VLOOKUP($D43,Cap_Req!$A$2:$M$19,7),""))</f>
        <v/>
      </c>
      <c r="K43" s="455"/>
      <c r="L43" s="147" t="str">
        <f>IF($D43="","",IF(OR(VLOOKUP($D43,Cap_Req!$A$2:$K$19,2)=3,VLOOKUP($D43,Cap_Req!$A$2:$K$19,2)=4),IF($Z43="","",$Z43*$M43),""))</f>
        <v/>
      </c>
      <c r="M43" s="148" t="str">
        <f>IF($D43="","",IF(OR(VLOOKUP($D43,Cap_Req!$A$2:$K$19,2)=3,VLOOKUP($D43,Cap_Req!$A$2:$K$19,2)=4),VLOOKUP($D43,Cap_Req!$A$2:$M$19,12),""))</f>
        <v/>
      </c>
      <c r="N43" s="455"/>
      <c r="O43" s="147" t="str">
        <f>IF($D43="","",IF(VLOOKUP($D43,Cap_Req!$A$2:$K$19,2)=4,IF($AA43="","",$AA43*$P43),""))</f>
        <v/>
      </c>
      <c r="P43" s="148" t="str">
        <f>IF($D43="","",IF(VLOOKUP($D43,Cap_Req!$A$2:$K$19,2)=4,VLOOKUP($D43,Cap_Req!$A$2:$M$19,13),""))</f>
        <v/>
      </c>
      <c r="Q43" s="455"/>
      <c r="R43" s="147" t="str">
        <f>IF($D43="","",IF(VLOOKUP($D43,Cap_Req!$A$2:$K$19,2)=3,IF($AB43="","",$AB43*$S43),""))</f>
        <v/>
      </c>
      <c r="S43" s="148" t="str">
        <f>IF($D43="","",IF(VLOOKUP($D43,Cap_Req!$A$2:$K$19,2)=3,VLOOKUP($D43,Cap_Req!$A$2:$K$19,8),""))</f>
        <v/>
      </c>
      <c r="T43" s="149" t="str">
        <f t="shared" si="0"/>
        <v/>
      </c>
      <c r="U43" s="150" t="str">
        <f t="shared" si="1"/>
        <v/>
      </c>
      <c r="V43" s="151"/>
      <c r="W43" s="453"/>
      <c r="X43" s="453"/>
      <c r="Y43" s="453"/>
      <c r="Z43" s="453"/>
      <c r="AA43" s="453"/>
      <c r="AB43" s="453"/>
      <c r="AC43" s="152" t="str">
        <f>IF($D43="","",IF(VLOOKUP($D43,Cap_Req!$A$2:$K$19,2)=5,MIN($AF43,VLOOKUP($D43,Cap_Req!$A$2:$K$19,9)),MIN($AE43,VLOOKUP($D43,Cap_Req!$A$2:$K$19,9))))</f>
        <v/>
      </c>
      <c r="AD43" s="152" t="str">
        <f>IF($D43="","",IF(VLOOKUP($D43,Cap_Req!$A$2:$K$19,2)=5,MIN($AF43,VLOOKUP($D43,Cap_Req!$A$2:$K$19,10)),MIN($AE43,VLOOKUP($D43,Cap_Req!$A$2:$K$19,10))))</f>
        <v/>
      </c>
      <c r="AE43" s="152" t="str">
        <f>IF($D43="","",IF($AF43="","",MIN($AF43,VLOOKUP($D43,Cap_Req!$A$2:$K$19,11))))</f>
        <v/>
      </c>
      <c r="AF43" s="453"/>
      <c r="AG43" s="453"/>
      <c r="AH43" s="125"/>
      <c r="AI43" s="126" t="e">
        <f>VLOOKUP($D43,Cap_Req!$A$2:$K$19,2)</f>
        <v>#N/A</v>
      </c>
      <c r="AL43" s="170"/>
    </row>
    <row r="44" spans="1:38" x14ac:dyDescent="0.25">
      <c r="A44" s="125"/>
      <c r="B44" s="453"/>
      <c r="C44" s="453"/>
      <c r="D44" s="454"/>
      <c r="E44" s="455"/>
      <c r="F44" s="147" t="str">
        <f>IF($D44="","",IF($W44="","",IF(OR(VLOOKUP($D44,Cap_Req!$A$2:$K$19,2)=3,VLOOKUP($D44,Cap_Req!$A$2:$K$19,2)=4),IF($X44="","",IF($T44&lt;=$AC44,$X44*$G44,IF(AND($T44&gt;$AC44,$T44&lt;=$AF44),$G44*($X44+((($W44-$X44)/($AF44-$AC44))*($T44-$AC44))),0))),$W44*$G44)))</f>
        <v/>
      </c>
      <c r="G44" s="148" t="str">
        <f>IF($D44="","",IF(OR(VLOOKUP($D44,Cap_Req!$A$2:$K$19,2)=9,VLOOKUP($D44,Cap_Req!$A$2:$K$19,2)=10),IF($T44&lt;=$AE44,VLOOKUP($D44,Cap_Req!$A$2:$K$19,3),0),IF(OR(VLOOKUP($D44,Cap_Req!$A$2:$K$19,2)=1,VLOOKUP($D44,Cap_Req!$A$2:$K$19,2)=2,VLOOKUP($D44,Cap_Req!$A$2:$K$19,2)=3,VLOOKUP($D44,Cap_Req!$A$2:$K$19,2)=4,VLOOKUP($D44,Cap_Req!$A$2:$K$19,2)=5,VLOOKUP($D44,Cap_Req!$A$2:$K$19,2)=6,VLOOKUP($D44,Cap_Req!$A$2:$K$19,2)=7, VLOOKUP($D44,Cap_Req!$A$2:$K$19,2)=8),IF($T44&lt;=$AC44,VLOOKUP($D44,Cap_Req!$A$2:$K$19,3),IF(AND($T44&gt;$AC44,$T44&lt;=$AE44),VLOOKUP($D44,Cap_Req!$A$2:$K$19,3)+(((VLOOKUP($D44,Cap_Req!$A$2:$K$19,5)-VLOOKUP($D44,Cap_Req!$A$2:$K$19,3))/($AE44-$AC44))*($T44-$AC44)),0)),IF($T44&lt;=$AC44,VLOOKUP($D44,Cap_Req!$A$2:$K$19,3),IF(AND($T44&gt;$AC44,$T44&lt;=$AD44),VLOOKUP($D44,Cap_Req!$A$2:$K$19,3)+(((VLOOKUP($D44,Cap_Req!$A$2:$K$19,4)-VLOOKUP($D44,Cap_Req!$A$2:$K$19,3))/($AD44-$AC44))*($T44-$AC44)),IF(AND($T44&gt;$AD44,$T44&lt;=$AE44),VLOOKUP($D44,Cap_Req!$A$2:$K$19,4)+(((VLOOKUP($D44,Cap_Req!$A$2:$K$19,5)-VLOOKUP($D44,Cap_Req!$A$2:$K$19,4))/($AE44-$AD44))*($T44-$AD44)),0))))))</f>
        <v/>
      </c>
      <c r="H44" s="455"/>
      <c r="I44" s="147" t="str">
        <f>IF($D44="","",IF(OR(VLOOKUP($D44,Cap_Req!$A$2:$K$19,2)=3,VLOOKUP($D44,Cap_Req!$A$2:$K$19,2)=4),IF($Y44="","",$Y44*$J44),""))</f>
        <v/>
      </c>
      <c r="J44" s="148" t="str">
        <f>IF($D44="","",IF(OR(VLOOKUP($D44,Cap_Req!$A$2:$K$19,2)=3,VLOOKUP($D44,Cap_Req!$A$2:$K$19,2)=4),VLOOKUP($D44,Cap_Req!$A$2:$M$19,7),""))</f>
        <v/>
      </c>
      <c r="K44" s="455"/>
      <c r="L44" s="147" t="str">
        <f>IF($D44="","",IF(OR(VLOOKUP($D44,Cap_Req!$A$2:$K$19,2)=3,VLOOKUP($D44,Cap_Req!$A$2:$K$19,2)=4),IF($Z44="","",$Z44*$M44),""))</f>
        <v/>
      </c>
      <c r="M44" s="148" t="str">
        <f>IF($D44="","",IF(OR(VLOOKUP($D44,Cap_Req!$A$2:$K$19,2)=3,VLOOKUP($D44,Cap_Req!$A$2:$K$19,2)=4),VLOOKUP($D44,Cap_Req!$A$2:$M$19,12),""))</f>
        <v/>
      </c>
      <c r="N44" s="455"/>
      <c r="O44" s="147" t="str">
        <f>IF($D44="","",IF(VLOOKUP($D44,Cap_Req!$A$2:$K$19,2)=4,IF($AA44="","",$AA44*$P44),""))</f>
        <v/>
      </c>
      <c r="P44" s="148" t="str">
        <f>IF($D44="","",IF(VLOOKUP($D44,Cap_Req!$A$2:$K$19,2)=4,VLOOKUP($D44,Cap_Req!$A$2:$M$19,13),""))</f>
        <v/>
      </c>
      <c r="Q44" s="455"/>
      <c r="R44" s="147" t="str">
        <f>IF($D44="","",IF(VLOOKUP($D44,Cap_Req!$A$2:$K$19,2)=3,IF($AB44="","",$AB44*$S44),""))</f>
        <v/>
      </c>
      <c r="S44" s="148" t="str">
        <f>IF($D44="","",IF(VLOOKUP($D44,Cap_Req!$A$2:$K$19,2)=3,VLOOKUP($D44,Cap_Req!$A$2:$K$19,8),""))</f>
        <v/>
      </c>
      <c r="T44" s="149" t="str">
        <f t="shared" si="0"/>
        <v/>
      </c>
      <c r="U44" s="150" t="str">
        <f t="shared" si="1"/>
        <v/>
      </c>
      <c r="V44" s="151"/>
      <c r="W44" s="453"/>
      <c r="X44" s="453"/>
      <c r="Y44" s="453"/>
      <c r="Z44" s="453"/>
      <c r="AA44" s="453"/>
      <c r="AB44" s="453"/>
      <c r="AC44" s="152" t="str">
        <f>IF($D44="","",IF(VLOOKUP($D44,Cap_Req!$A$2:$K$19,2)=5,MIN($AF44,VLOOKUP($D44,Cap_Req!$A$2:$K$19,9)),MIN($AE44,VLOOKUP($D44,Cap_Req!$A$2:$K$19,9))))</f>
        <v/>
      </c>
      <c r="AD44" s="152" t="str">
        <f>IF($D44="","",IF(VLOOKUP($D44,Cap_Req!$A$2:$K$19,2)=5,MIN($AF44,VLOOKUP($D44,Cap_Req!$A$2:$K$19,10)),MIN($AE44,VLOOKUP($D44,Cap_Req!$A$2:$K$19,10))))</f>
        <v/>
      </c>
      <c r="AE44" s="152" t="str">
        <f>IF($D44="","",IF($AF44="","",MIN($AF44,VLOOKUP($D44,Cap_Req!$A$2:$K$19,11))))</f>
        <v/>
      </c>
      <c r="AF44" s="453"/>
      <c r="AG44" s="453"/>
      <c r="AH44" s="125"/>
      <c r="AI44" s="126" t="e">
        <f>VLOOKUP($D44,Cap_Req!$A$2:$K$19,2)</f>
        <v>#N/A</v>
      </c>
      <c r="AL44" s="170"/>
    </row>
    <row r="45" spans="1:38" x14ac:dyDescent="0.25">
      <c r="A45" s="125"/>
      <c r="B45" s="453"/>
      <c r="C45" s="453"/>
      <c r="D45" s="454"/>
      <c r="E45" s="455"/>
      <c r="F45" s="147" t="str">
        <f>IF($D45="","",IF($W45="","",IF(OR(VLOOKUP($D45,Cap_Req!$A$2:$K$19,2)=3,VLOOKUP($D45,Cap_Req!$A$2:$K$19,2)=4),IF($X45="","",IF($T45&lt;=$AC45,$X45*$G45,IF(AND($T45&gt;$AC45,$T45&lt;=$AF45),$G45*($X45+((($W45-$X45)/($AF45-$AC45))*($T45-$AC45))),0))),$W45*$G45)))</f>
        <v/>
      </c>
      <c r="G45" s="148" t="str">
        <f>IF($D45="","",IF(OR(VLOOKUP($D45,Cap_Req!$A$2:$K$19,2)=9,VLOOKUP($D45,Cap_Req!$A$2:$K$19,2)=10),IF($T45&lt;=$AE45,VLOOKUP($D45,Cap_Req!$A$2:$K$19,3),0),IF(OR(VLOOKUP($D45,Cap_Req!$A$2:$K$19,2)=1,VLOOKUP($D45,Cap_Req!$A$2:$K$19,2)=2,VLOOKUP($D45,Cap_Req!$A$2:$K$19,2)=3,VLOOKUP($D45,Cap_Req!$A$2:$K$19,2)=4,VLOOKUP($D45,Cap_Req!$A$2:$K$19,2)=5,VLOOKUP($D45,Cap_Req!$A$2:$K$19,2)=6,VLOOKUP($D45,Cap_Req!$A$2:$K$19,2)=7, VLOOKUP($D45,Cap_Req!$A$2:$K$19,2)=8),IF($T45&lt;=$AC45,VLOOKUP($D45,Cap_Req!$A$2:$K$19,3),IF(AND($T45&gt;$AC45,$T45&lt;=$AE45),VLOOKUP($D45,Cap_Req!$A$2:$K$19,3)+(((VLOOKUP($D45,Cap_Req!$A$2:$K$19,5)-VLOOKUP($D45,Cap_Req!$A$2:$K$19,3))/($AE45-$AC45))*($T45-$AC45)),0)),IF($T45&lt;=$AC45,VLOOKUP($D45,Cap_Req!$A$2:$K$19,3),IF(AND($T45&gt;$AC45,$T45&lt;=$AD45),VLOOKUP($D45,Cap_Req!$A$2:$K$19,3)+(((VLOOKUP($D45,Cap_Req!$A$2:$K$19,4)-VLOOKUP($D45,Cap_Req!$A$2:$K$19,3))/($AD45-$AC45))*($T45-$AC45)),IF(AND($T45&gt;$AD45,$T45&lt;=$AE45),VLOOKUP($D45,Cap_Req!$A$2:$K$19,4)+(((VLOOKUP($D45,Cap_Req!$A$2:$K$19,5)-VLOOKUP($D45,Cap_Req!$A$2:$K$19,4))/($AE45-$AD45))*($T45-$AD45)),0))))))</f>
        <v/>
      </c>
      <c r="H45" s="455"/>
      <c r="I45" s="147" t="str">
        <f>IF($D45="","",IF(OR(VLOOKUP($D45,Cap_Req!$A$2:$K$19,2)=3,VLOOKUP($D45,Cap_Req!$A$2:$K$19,2)=4),IF($Y45="","",$Y45*$J45),""))</f>
        <v/>
      </c>
      <c r="J45" s="148" t="str">
        <f>IF($D45="","",IF(OR(VLOOKUP($D45,Cap_Req!$A$2:$K$19,2)=3,VLOOKUP($D45,Cap_Req!$A$2:$K$19,2)=4),VLOOKUP($D45,Cap_Req!$A$2:$M$19,7),""))</f>
        <v/>
      </c>
      <c r="K45" s="455"/>
      <c r="L45" s="147" t="str">
        <f>IF($D45="","",IF(OR(VLOOKUP($D45,Cap_Req!$A$2:$K$19,2)=3,VLOOKUP($D45,Cap_Req!$A$2:$K$19,2)=4),IF($Z45="","",$Z45*$M45),""))</f>
        <v/>
      </c>
      <c r="M45" s="148" t="str">
        <f>IF($D45="","",IF(OR(VLOOKUP($D45,Cap_Req!$A$2:$K$19,2)=3,VLOOKUP($D45,Cap_Req!$A$2:$K$19,2)=4),VLOOKUP($D45,Cap_Req!$A$2:$M$19,12),""))</f>
        <v/>
      </c>
      <c r="N45" s="455"/>
      <c r="O45" s="147" t="str">
        <f>IF($D45="","",IF(VLOOKUP($D45,Cap_Req!$A$2:$K$19,2)=4,IF($AA45="","",$AA45*$P45),""))</f>
        <v/>
      </c>
      <c r="P45" s="148" t="str">
        <f>IF($D45="","",IF(VLOOKUP($D45,Cap_Req!$A$2:$K$19,2)=4,VLOOKUP($D45,Cap_Req!$A$2:$M$19,13),""))</f>
        <v/>
      </c>
      <c r="Q45" s="455"/>
      <c r="R45" s="147" t="str">
        <f>IF($D45="","",IF(VLOOKUP($D45,Cap_Req!$A$2:$K$19,2)=3,IF($AB45="","",$AB45*$S45),""))</f>
        <v/>
      </c>
      <c r="S45" s="148" t="str">
        <f>IF($D45="","",IF(VLOOKUP($D45,Cap_Req!$A$2:$K$19,2)=3,VLOOKUP($D45,Cap_Req!$A$2:$K$19,8),""))</f>
        <v/>
      </c>
      <c r="T45" s="149" t="str">
        <f t="shared" si="0"/>
        <v/>
      </c>
      <c r="U45" s="150" t="str">
        <f t="shared" si="1"/>
        <v/>
      </c>
      <c r="V45" s="151"/>
      <c r="W45" s="453"/>
      <c r="X45" s="453"/>
      <c r="Y45" s="453"/>
      <c r="Z45" s="453"/>
      <c r="AA45" s="453"/>
      <c r="AB45" s="453"/>
      <c r="AC45" s="152" t="str">
        <f>IF($D45="","",IF(VLOOKUP($D45,Cap_Req!$A$2:$K$19,2)=5,MIN($AF45,VLOOKUP($D45,Cap_Req!$A$2:$K$19,9)),MIN($AE45,VLOOKUP($D45,Cap_Req!$A$2:$K$19,9))))</f>
        <v/>
      </c>
      <c r="AD45" s="152" t="str">
        <f>IF($D45="","",IF(VLOOKUP($D45,Cap_Req!$A$2:$K$19,2)=5,MIN($AF45,VLOOKUP($D45,Cap_Req!$A$2:$K$19,10)),MIN($AE45,VLOOKUP($D45,Cap_Req!$A$2:$K$19,10))))</f>
        <v/>
      </c>
      <c r="AE45" s="152" t="str">
        <f>IF($D45="","",IF($AF45="","",MIN($AF45,VLOOKUP($D45,Cap_Req!$A$2:$K$19,11))))</f>
        <v/>
      </c>
      <c r="AF45" s="453"/>
      <c r="AG45" s="453"/>
      <c r="AH45" s="125"/>
      <c r="AI45" s="126" t="e">
        <f>VLOOKUP($D45,Cap_Req!$A$2:$K$19,2)</f>
        <v>#N/A</v>
      </c>
      <c r="AL45" s="170"/>
    </row>
    <row r="46" spans="1:38" x14ac:dyDescent="0.25">
      <c r="A46" s="125"/>
      <c r="B46" s="453"/>
      <c r="C46" s="453"/>
      <c r="D46" s="454"/>
      <c r="E46" s="455"/>
      <c r="F46" s="147" t="str">
        <f>IF($D46="","",IF($W46="","",IF(OR(VLOOKUP($D46,Cap_Req!$A$2:$K$19,2)=3,VLOOKUP($D46,Cap_Req!$A$2:$K$19,2)=4),IF($X46="","",IF($T46&lt;=$AC46,$X46*$G46,IF(AND($T46&gt;$AC46,$T46&lt;=$AF46),$G46*($X46+((($W46-$X46)/($AF46-$AC46))*($T46-$AC46))),0))),$W46*$G46)))</f>
        <v/>
      </c>
      <c r="G46" s="148" t="str">
        <f>IF($D46="","",IF(OR(VLOOKUP($D46,Cap_Req!$A$2:$K$19,2)=9,VLOOKUP($D46,Cap_Req!$A$2:$K$19,2)=10),IF($T46&lt;=$AE46,VLOOKUP($D46,Cap_Req!$A$2:$K$19,3),0),IF(OR(VLOOKUP($D46,Cap_Req!$A$2:$K$19,2)=1,VLOOKUP($D46,Cap_Req!$A$2:$K$19,2)=2,VLOOKUP($D46,Cap_Req!$A$2:$K$19,2)=3,VLOOKUP($D46,Cap_Req!$A$2:$K$19,2)=4,VLOOKUP($D46,Cap_Req!$A$2:$K$19,2)=5,VLOOKUP($D46,Cap_Req!$A$2:$K$19,2)=6,VLOOKUP($D46,Cap_Req!$A$2:$K$19,2)=7, VLOOKUP($D46,Cap_Req!$A$2:$K$19,2)=8),IF($T46&lt;=$AC46,VLOOKUP($D46,Cap_Req!$A$2:$K$19,3),IF(AND($T46&gt;$AC46,$T46&lt;=$AE46),VLOOKUP($D46,Cap_Req!$A$2:$K$19,3)+(((VLOOKUP($D46,Cap_Req!$A$2:$K$19,5)-VLOOKUP($D46,Cap_Req!$A$2:$K$19,3))/($AE46-$AC46))*($T46-$AC46)),0)),IF($T46&lt;=$AC46,VLOOKUP($D46,Cap_Req!$A$2:$K$19,3),IF(AND($T46&gt;$AC46,$T46&lt;=$AD46),VLOOKUP($D46,Cap_Req!$A$2:$K$19,3)+(((VLOOKUP($D46,Cap_Req!$A$2:$K$19,4)-VLOOKUP($D46,Cap_Req!$A$2:$K$19,3))/($AD46-$AC46))*($T46-$AC46)),IF(AND($T46&gt;$AD46,$T46&lt;=$AE46),VLOOKUP($D46,Cap_Req!$A$2:$K$19,4)+(((VLOOKUP($D46,Cap_Req!$A$2:$K$19,5)-VLOOKUP($D46,Cap_Req!$A$2:$K$19,4))/($AE46-$AD46))*($T46-$AD46)),0))))))</f>
        <v/>
      </c>
      <c r="H46" s="455"/>
      <c r="I46" s="147" t="str">
        <f>IF($D46="","",IF(OR(VLOOKUP($D46,Cap_Req!$A$2:$K$19,2)=3,VLOOKUP($D46,Cap_Req!$A$2:$K$19,2)=4),IF($Y46="","",$Y46*$J46),""))</f>
        <v/>
      </c>
      <c r="J46" s="148" t="str">
        <f>IF($D46="","",IF(OR(VLOOKUP($D46,Cap_Req!$A$2:$K$19,2)=3,VLOOKUP($D46,Cap_Req!$A$2:$K$19,2)=4),VLOOKUP($D46,Cap_Req!$A$2:$M$19,7),""))</f>
        <v/>
      </c>
      <c r="K46" s="455"/>
      <c r="L46" s="147" t="str">
        <f>IF($D46="","",IF(OR(VLOOKUP($D46,Cap_Req!$A$2:$K$19,2)=3,VLOOKUP($D46,Cap_Req!$A$2:$K$19,2)=4),IF($Z46="","",$Z46*$M46),""))</f>
        <v/>
      </c>
      <c r="M46" s="148" t="str">
        <f>IF($D46="","",IF(OR(VLOOKUP($D46,Cap_Req!$A$2:$K$19,2)=3,VLOOKUP($D46,Cap_Req!$A$2:$K$19,2)=4),VLOOKUP($D46,Cap_Req!$A$2:$M$19,12),""))</f>
        <v/>
      </c>
      <c r="N46" s="455"/>
      <c r="O46" s="147" t="str">
        <f>IF($D46="","",IF(VLOOKUP($D46,Cap_Req!$A$2:$K$19,2)=4,IF($AA46="","",$AA46*$P46),""))</f>
        <v/>
      </c>
      <c r="P46" s="148" t="str">
        <f>IF($D46="","",IF(VLOOKUP($D46,Cap_Req!$A$2:$K$19,2)=4,VLOOKUP($D46,Cap_Req!$A$2:$M$19,13),""))</f>
        <v/>
      </c>
      <c r="Q46" s="455"/>
      <c r="R46" s="147" t="str">
        <f>IF($D46="","",IF(VLOOKUP($D46,Cap_Req!$A$2:$K$19,2)=3,IF($AB46="","",$AB46*$S46),""))</f>
        <v/>
      </c>
      <c r="S46" s="148" t="str">
        <f>IF($D46="","",IF(VLOOKUP($D46,Cap_Req!$A$2:$K$19,2)=3,VLOOKUP($D46,Cap_Req!$A$2:$K$19,8),""))</f>
        <v/>
      </c>
      <c r="T46" s="149" t="str">
        <f t="shared" si="0"/>
        <v/>
      </c>
      <c r="U46" s="150" t="str">
        <f t="shared" si="1"/>
        <v/>
      </c>
      <c r="V46" s="151"/>
      <c r="W46" s="453"/>
      <c r="X46" s="453"/>
      <c r="Y46" s="453"/>
      <c r="Z46" s="453"/>
      <c r="AA46" s="453"/>
      <c r="AB46" s="453"/>
      <c r="AC46" s="152" t="str">
        <f>IF($D46="","",IF(VLOOKUP($D46,Cap_Req!$A$2:$K$19,2)=5,MIN($AF46,VLOOKUP($D46,Cap_Req!$A$2:$K$19,9)),MIN($AE46,VLOOKUP($D46,Cap_Req!$A$2:$K$19,9))))</f>
        <v/>
      </c>
      <c r="AD46" s="152" t="str">
        <f>IF($D46="","",IF(VLOOKUP($D46,Cap_Req!$A$2:$K$19,2)=5,MIN($AF46,VLOOKUP($D46,Cap_Req!$A$2:$K$19,10)),MIN($AE46,VLOOKUP($D46,Cap_Req!$A$2:$K$19,10))))</f>
        <v/>
      </c>
      <c r="AE46" s="152" t="str">
        <f>IF($D46="","",IF($AF46="","",MIN($AF46,VLOOKUP($D46,Cap_Req!$A$2:$K$19,11))))</f>
        <v/>
      </c>
      <c r="AF46" s="453"/>
      <c r="AG46" s="453"/>
      <c r="AH46" s="125"/>
      <c r="AI46" s="126" t="e">
        <f>VLOOKUP($D46,Cap_Req!$A$2:$K$19,2)</f>
        <v>#N/A</v>
      </c>
      <c r="AL46" s="170"/>
    </row>
    <row r="47" spans="1:38" x14ac:dyDescent="0.25">
      <c r="A47" s="125"/>
      <c r="B47" s="453"/>
      <c r="C47" s="453"/>
      <c r="D47" s="454"/>
      <c r="E47" s="455"/>
      <c r="F47" s="147" t="str">
        <f>IF($D47="","",IF($W47="","",IF(OR(VLOOKUP($D47,Cap_Req!$A$2:$K$19,2)=3,VLOOKUP($D47,Cap_Req!$A$2:$K$19,2)=4),IF($X47="","",IF($T47&lt;=$AC47,$X47*$G47,IF(AND($T47&gt;$AC47,$T47&lt;=$AF47),$G47*($X47+((($W47-$X47)/($AF47-$AC47))*($T47-$AC47))),0))),$W47*$G47)))</f>
        <v/>
      </c>
      <c r="G47" s="148" t="str">
        <f>IF($D47="","",IF(OR(VLOOKUP($D47,Cap_Req!$A$2:$K$19,2)=9,VLOOKUP($D47,Cap_Req!$A$2:$K$19,2)=10),IF($T47&lt;=$AE47,VLOOKUP($D47,Cap_Req!$A$2:$K$19,3),0),IF(OR(VLOOKUP($D47,Cap_Req!$A$2:$K$19,2)=1,VLOOKUP($D47,Cap_Req!$A$2:$K$19,2)=2,VLOOKUP($D47,Cap_Req!$A$2:$K$19,2)=3,VLOOKUP($D47,Cap_Req!$A$2:$K$19,2)=4,VLOOKUP($D47,Cap_Req!$A$2:$K$19,2)=5,VLOOKUP($D47,Cap_Req!$A$2:$K$19,2)=6,VLOOKUP($D47,Cap_Req!$A$2:$K$19,2)=7, VLOOKUP($D47,Cap_Req!$A$2:$K$19,2)=8),IF($T47&lt;=$AC47,VLOOKUP($D47,Cap_Req!$A$2:$K$19,3),IF(AND($T47&gt;$AC47,$T47&lt;=$AE47),VLOOKUP($D47,Cap_Req!$A$2:$K$19,3)+(((VLOOKUP($D47,Cap_Req!$A$2:$K$19,5)-VLOOKUP($D47,Cap_Req!$A$2:$K$19,3))/($AE47-$AC47))*($T47-$AC47)),0)),IF($T47&lt;=$AC47,VLOOKUP($D47,Cap_Req!$A$2:$K$19,3),IF(AND($T47&gt;$AC47,$T47&lt;=$AD47),VLOOKUP($D47,Cap_Req!$A$2:$K$19,3)+(((VLOOKUP($D47,Cap_Req!$A$2:$K$19,4)-VLOOKUP($D47,Cap_Req!$A$2:$K$19,3))/($AD47-$AC47))*($T47-$AC47)),IF(AND($T47&gt;$AD47,$T47&lt;=$AE47),VLOOKUP($D47,Cap_Req!$A$2:$K$19,4)+(((VLOOKUP($D47,Cap_Req!$A$2:$K$19,5)-VLOOKUP($D47,Cap_Req!$A$2:$K$19,4))/($AE47-$AD47))*($T47-$AD47)),0))))))</f>
        <v/>
      </c>
      <c r="H47" s="455"/>
      <c r="I47" s="147" t="str">
        <f>IF($D47="","",IF(OR(VLOOKUP($D47,Cap_Req!$A$2:$K$19,2)=3,VLOOKUP($D47,Cap_Req!$A$2:$K$19,2)=4),IF($Y47="","",$Y47*$J47),""))</f>
        <v/>
      </c>
      <c r="J47" s="148" t="str">
        <f>IF($D47="","",IF(OR(VLOOKUP($D47,Cap_Req!$A$2:$K$19,2)=3,VLOOKUP($D47,Cap_Req!$A$2:$K$19,2)=4),VLOOKUP($D47,Cap_Req!$A$2:$M$19,7),""))</f>
        <v/>
      </c>
      <c r="K47" s="455"/>
      <c r="L47" s="147" t="str">
        <f>IF($D47="","",IF(OR(VLOOKUP($D47,Cap_Req!$A$2:$K$19,2)=3,VLOOKUP($D47,Cap_Req!$A$2:$K$19,2)=4),IF($Z47="","",$Z47*$M47),""))</f>
        <v/>
      </c>
      <c r="M47" s="148" t="str">
        <f>IF($D47="","",IF(OR(VLOOKUP($D47,Cap_Req!$A$2:$K$19,2)=3,VLOOKUP($D47,Cap_Req!$A$2:$K$19,2)=4),VLOOKUP($D47,Cap_Req!$A$2:$M$19,12),""))</f>
        <v/>
      </c>
      <c r="N47" s="455"/>
      <c r="O47" s="147" t="str">
        <f>IF($D47="","",IF(VLOOKUP($D47,Cap_Req!$A$2:$K$19,2)=4,IF($AA47="","",$AA47*$P47),""))</f>
        <v/>
      </c>
      <c r="P47" s="148" t="str">
        <f>IF($D47="","",IF(VLOOKUP($D47,Cap_Req!$A$2:$K$19,2)=4,VLOOKUP($D47,Cap_Req!$A$2:$M$19,13),""))</f>
        <v/>
      </c>
      <c r="Q47" s="455"/>
      <c r="R47" s="147" t="str">
        <f>IF($D47="","",IF(VLOOKUP($D47,Cap_Req!$A$2:$K$19,2)=3,IF($AB47="","",$AB47*$S47),""))</f>
        <v/>
      </c>
      <c r="S47" s="148" t="str">
        <f>IF($D47="","",IF(VLOOKUP($D47,Cap_Req!$A$2:$K$19,2)=3,VLOOKUP($D47,Cap_Req!$A$2:$K$19,8),""))</f>
        <v/>
      </c>
      <c r="T47" s="149" t="str">
        <f t="shared" si="0"/>
        <v/>
      </c>
      <c r="U47" s="150" t="str">
        <f t="shared" si="1"/>
        <v/>
      </c>
      <c r="V47" s="151"/>
      <c r="W47" s="453"/>
      <c r="X47" s="453"/>
      <c r="Y47" s="453"/>
      <c r="Z47" s="453"/>
      <c r="AA47" s="453"/>
      <c r="AB47" s="453"/>
      <c r="AC47" s="152" t="str">
        <f>IF($D47="","",IF(VLOOKUP($D47,Cap_Req!$A$2:$K$19,2)=5,MIN($AF47,VLOOKUP($D47,Cap_Req!$A$2:$K$19,9)),MIN($AE47,VLOOKUP($D47,Cap_Req!$A$2:$K$19,9))))</f>
        <v/>
      </c>
      <c r="AD47" s="152" t="str">
        <f>IF($D47="","",IF(VLOOKUP($D47,Cap_Req!$A$2:$K$19,2)=5,MIN($AF47,VLOOKUP($D47,Cap_Req!$A$2:$K$19,10)),MIN($AE47,VLOOKUP($D47,Cap_Req!$A$2:$K$19,10))))</f>
        <v/>
      </c>
      <c r="AE47" s="152" t="str">
        <f>IF($D47="","",IF($AF47="","",MIN($AF47,VLOOKUP($D47,Cap_Req!$A$2:$K$19,11))))</f>
        <v/>
      </c>
      <c r="AF47" s="453"/>
      <c r="AG47" s="453"/>
      <c r="AH47" s="125"/>
      <c r="AI47" s="126" t="e">
        <f>VLOOKUP($D47,Cap_Req!$A$2:$K$19,2)</f>
        <v>#N/A</v>
      </c>
      <c r="AL47" s="170"/>
    </row>
    <row r="48" spans="1:38" x14ac:dyDescent="0.25">
      <c r="A48" s="125"/>
      <c r="B48" s="453"/>
      <c r="C48" s="453"/>
      <c r="D48" s="454"/>
      <c r="E48" s="455"/>
      <c r="F48" s="147" t="str">
        <f>IF($D48="","",IF($W48="","",IF(OR(VLOOKUP($D48,Cap_Req!$A$2:$K$19,2)=3,VLOOKUP($D48,Cap_Req!$A$2:$K$19,2)=4),IF($X48="","",IF($T48&lt;=$AC48,$X48*$G48,IF(AND($T48&gt;$AC48,$T48&lt;=$AF48),$G48*($X48+((($W48-$X48)/($AF48-$AC48))*($T48-$AC48))),0))),$W48*$G48)))</f>
        <v/>
      </c>
      <c r="G48" s="148" t="str">
        <f>IF($D48="","",IF(OR(VLOOKUP($D48,Cap_Req!$A$2:$K$19,2)=9,VLOOKUP($D48,Cap_Req!$A$2:$K$19,2)=10),IF($T48&lt;=$AE48,VLOOKUP($D48,Cap_Req!$A$2:$K$19,3),0),IF(OR(VLOOKUP($D48,Cap_Req!$A$2:$K$19,2)=1,VLOOKUP($D48,Cap_Req!$A$2:$K$19,2)=2,VLOOKUP($D48,Cap_Req!$A$2:$K$19,2)=3,VLOOKUP($D48,Cap_Req!$A$2:$K$19,2)=4,VLOOKUP($D48,Cap_Req!$A$2:$K$19,2)=5,VLOOKUP($D48,Cap_Req!$A$2:$K$19,2)=6,VLOOKUP($D48,Cap_Req!$A$2:$K$19,2)=7, VLOOKUP($D48,Cap_Req!$A$2:$K$19,2)=8),IF($T48&lt;=$AC48,VLOOKUP($D48,Cap_Req!$A$2:$K$19,3),IF(AND($T48&gt;$AC48,$T48&lt;=$AE48),VLOOKUP($D48,Cap_Req!$A$2:$K$19,3)+(((VLOOKUP($D48,Cap_Req!$A$2:$K$19,5)-VLOOKUP($D48,Cap_Req!$A$2:$K$19,3))/($AE48-$AC48))*($T48-$AC48)),0)),IF($T48&lt;=$AC48,VLOOKUP($D48,Cap_Req!$A$2:$K$19,3),IF(AND($T48&gt;$AC48,$T48&lt;=$AD48),VLOOKUP($D48,Cap_Req!$A$2:$K$19,3)+(((VLOOKUP($D48,Cap_Req!$A$2:$K$19,4)-VLOOKUP($D48,Cap_Req!$A$2:$K$19,3))/($AD48-$AC48))*($T48-$AC48)),IF(AND($T48&gt;$AD48,$T48&lt;=$AE48),VLOOKUP($D48,Cap_Req!$A$2:$K$19,4)+(((VLOOKUP($D48,Cap_Req!$A$2:$K$19,5)-VLOOKUP($D48,Cap_Req!$A$2:$K$19,4))/($AE48-$AD48))*($T48-$AD48)),0))))))</f>
        <v/>
      </c>
      <c r="H48" s="455"/>
      <c r="I48" s="147" t="str">
        <f>IF($D48="","",IF(OR(VLOOKUP($D48,Cap_Req!$A$2:$K$19,2)=3,VLOOKUP($D48,Cap_Req!$A$2:$K$19,2)=4),IF($Y48="","",$Y48*$J48),""))</f>
        <v/>
      </c>
      <c r="J48" s="148" t="str">
        <f>IF($D48="","",IF(OR(VLOOKUP($D48,Cap_Req!$A$2:$K$19,2)=3,VLOOKUP($D48,Cap_Req!$A$2:$K$19,2)=4),VLOOKUP($D48,Cap_Req!$A$2:$M$19,7),""))</f>
        <v/>
      </c>
      <c r="K48" s="455"/>
      <c r="L48" s="147" t="str">
        <f>IF($D48="","",IF(OR(VLOOKUP($D48,Cap_Req!$A$2:$K$19,2)=3,VLOOKUP($D48,Cap_Req!$A$2:$K$19,2)=4),IF($Z48="","",$Z48*$M48),""))</f>
        <v/>
      </c>
      <c r="M48" s="148" t="str">
        <f>IF($D48="","",IF(OR(VLOOKUP($D48,Cap_Req!$A$2:$K$19,2)=3,VLOOKUP($D48,Cap_Req!$A$2:$K$19,2)=4),VLOOKUP($D48,Cap_Req!$A$2:$M$19,12),""))</f>
        <v/>
      </c>
      <c r="N48" s="455"/>
      <c r="O48" s="147" t="str">
        <f>IF($D48="","",IF(VLOOKUP($D48,Cap_Req!$A$2:$K$19,2)=4,IF($AA48="","",$AA48*$P48),""))</f>
        <v/>
      </c>
      <c r="P48" s="148" t="str">
        <f>IF($D48="","",IF(VLOOKUP($D48,Cap_Req!$A$2:$K$19,2)=4,VLOOKUP($D48,Cap_Req!$A$2:$M$19,13),""))</f>
        <v/>
      </c>
      <c r="Q48" s="455"/>
      <c r="R48" s="147" t="str">
        <f>IF($D48="","",IF(VLOOKUP($D48,Cap_Req!$A$2:$K$19,2)=3,IF($AB48="","",$AB48*$S48),""))</f>
        <v/>
      </c>
      <c r="S48" s="148" t="str">
        <f>IF($D48="","",IF(VLOOKUP($D48,Cap_Req!$A$2:$K$19,2)=3,VLOOKUP($D48,Cap_Req!$A$2:$K$19,8),""))</f>
        <v/>
      </c>
      <c r="T48" s="149" t="str">
        <f t="shared" si="0"/>
        <v/>
      </c>
      <c r="U48" s="150" t="str">
        <f t="shared" si="1"/>
        <v/>
      </c>
      <c r="V48" s="151"/>
      <c r="W48" s="453"/>
      <c r="X48" s="453"/>
      <c r="Y48" s="453"/>
      <c r="Z48" s="453"/>
      <c r="AA48" s="453"/>
      <c r="AB48" s="453"/>
      <c r="AC48" s="152" t="str">
        <f>IF($D48="","",IF(VLOOKUP($D48,Cap_Req!$A$2:$K$19,2)=5,MIN($AF48,VLOOKUP($D48,Cap_Req!$A$2:$K$19,9)),MIN($AE48,VLOOKUP($D48,Cap_Req!$A$2:$K$19,9))))</f>
        <v/>
      </c>
      <c r="AD48" s="152" t="str">
        <f>IF($D48="","",IF(VLOOKUP($D48,Cap_Req!$A$2:$K$19,2)=5,MIN($AF48,VLOOKUP($D48,Cap_Req!$A$2:$K$19,10)),MIN($AE48,VLOOKUP($D48,Cap_Req!$A$2:$K$19,10))))</f>
        <v/>
      </c>
      <c r="AE48" s="152" t="str">
        <f>IF($D48="","",IF($AF48="","",MIN($AF48,VLOOKUP($D48,Cap_Req!$A$2:$K$19,11))))</f>
        <v/>
      </c>
      <c r="AF48" s="453"/>
      <c r="AG48" s="453"/>
      <c r="AH48" s="125"/>
      <c r="AI48" s="126" t="e">
        <f>VLOOKUP($D48,Cap_Req!$A$2:$K$19,2)</f>
        <v>#N/A</v>
      </c>
      <c r="AL48" s="170"/>
    </row>
    <row r="49" spans="1:38" x14ac:dyDescent="0.25">
      <c r="A49" s="125"/>
      <c r="B49" s="453"/>
      <c r="C49" s="453"/>
      <c r="D49" s="454"/>
      <c r="E49" s="455"/>
      <c r="F49" s="147" t="str">
        <f>IF($D49="","",IF($W49="","",IF(OR(VLOOKUP($D49,Cap_Req!$A$2:$K$19,2)=3,VLOOKUP($D49,Cap_Req!$A$2:$K$19,2)=4),IF($X49="","",IF($T49&lt;=$AC49,$X49*$G49,IF(AND($T49&gt;$AC49,$T49&lt;=$AF49),$G49*($X49+((($W49-$X49)/($AF49-$AC49))*($T49-$AC49))),0))),$W49*$G49)))</f>
        <v/>
      </c>
      <c r="G49" s="148" t="str">
        <f>IF($D49="","",IF(OR(VLOOKUP($D49,Cap_Req!$A$2:$K$19,2)=9,VLOOKUP($D49,Cap_Req!$A$2:$K$19,2)=10),IF($T49&lt;=$AE49,VLOOKUP($D49,Cap_Req!$A$2:$K$19,3),0),IF(OR(VLOOKUP($D49,Cap_Req!$A$2:$K$19,2)=1,VLOOKUP($D49,Cap_Req!$A$2:$K$19,2)=2,VLOOKUP($D49,Cap_Req!$A$2:$K$19,2)=3,VLOOKUP($D49,Cap_Req!$A$2:$K$19,2)=4,VLOOKUP($D49,Cap_Req!$A$2:$K$19,2)=5,VLOOKUP($D49,Cap_Req!$A$2:$K$19,2)=6,VLOOKUP($D49,Cap_Req!$A$2:$K$19,2)=7, VLOOKUP($D49,Cap_Req!$A$2:$K$19,2)=8),IF($T49&lt;=$AC49,VLOOKUP($D49,Cap_Req!$A$2:$K$19,3),IF(AND($T49&gt;$AC49,$T49&lt;=$AE49),VLOOKUP($D49,Cap_Req!$A$2:$K$19,3)+(((VLOOKUP($D49,Cap_Req!$A$2:$K$19,5)-VLOOKUP($D49,Cap_Req!$A$2:$K$19,3))/($AE49-$AC49))*($T49-$AC49)),0)),IF($T49&lt;=$AC49,VLOOKUP($D49,Cap_Req!$A$2:$K$19,3),IF(AND($T49&gt;$AC49,$T49&lt;=$AD49),VLOOKUP($D49,Cap_Req!$A$2:$K$19,3)+(((VLOOKUP($D49,Cap_Req!$A$2:$K$19,4)-VLOOKUP($D49,Cap_Req!$A$2:$K$19,3))/($AD49-$AC49))*($T49-$AC49)),IF(AND($T49&gt;$AD49,$T49&lt;=$AE49),VLOOKUP($D49,Cap_Req!$A$2:$K$19,4)+(((VLOOKUP($D49,Cap_Req!$A$2:$K$19,5)-VLOOKUP($D49,Cap_Req!$A$2:$K$19,4))/($AE49-$AD49))*($T49-$AD49)),0))))))</f>
        <v/>
      </c>
      <c r="H49" s="455"/>
      <c r="I49" s="147" t="str">
        <f>IF($D49="","",IF(OR(VLOOKUP($D49,Cap_Req!$A$2:$K$19,2)=3,VLOOKUP($D49,Cap_Req!$A$2:$K$19,2)=4),IF($Y49="","",$Y49*$J49),""))</f>
        <v/>
      </c>
      <c r="J49" s="148" t="str">
        <f>IF($D49="","",IF(OR(VLOOKUP($D49,Cap_Req!$A$2:$K$19,2)=3,VLOOKUP($D49,Cap_Req!$A$2:$K$19,2)=4),VLOOKUP($D49,Cap_Req!$A$2:$M$19,7),""))</f>
        <v/>
      </c>
      <c r="K49" s="455"/>
      <c r="L49" s="147" t="str">
        <f>IF($D49="","",IF(OR(VLOOKUP($D49,Cap_Req!$A$2:$K$19,2)=3,VLOOKUP($D49,Cap_Req!$A$2:$K$19,2)=4),IF($Z49="","",$Z49*$M49),""))</f>
        <v/>
      </c>
      <c r="M49" s="148" t="str">
        <f>IF($D49="","",IF(OR(VLOOKUP($D49,Cap_Req!$A$2:$K$19,2)=3,VLOOKUP($D49,Cap_Req!$A$2:$K$19,2)=4),VLOOKUP($D49,Cap_Req!$A$2:$M$19,12),""))</f>
        <v/>
      </c>
      <c r="N49" s="455"/>
      <c r="O49" s="147" t="str">
        <f>IF($D49="","",IF(VLOOKUP($D49,Cap_Req!$A$2:$K$19,2)=4,IF($AA49="","",$AA49*$P49),""))</f>
        <v/>
      </c>
      <c r="P49" s="148" t="str">
        <f>IF($D49="","",IF(VLOOKUP($D49,Cap_Req!$A$2:$K$19,2)=4,VLOOKUP($D49,Cap_Req!$A$2:$M$19,13),""))</f>
        <v/>
      </c>
      <c r="Q49" s="455"/>
      <c r="R49" s="147" t="str">
        <f>IF($D49="","",IF(VLOOKUP($D49,Cap_Req!$A$2:$K$19,2)=3,IF($AB49="","",$AB49*$S49),""))</f>
        <v/>
      </c>
      <c r="S49" s="148" t="str">
        <f>IF($D49="","",IF(VLOOKUP($D49,Cap_Req!$A$2:$K$19,2)=3,VLOOKUP($D49,Cap_Req!$A$2:$K$19,8),""))</f>
        <v/>
      </c>
      <c r="T49" s="149" t="str">
        <f t="shared" si="0"/>
        <v/>
      </c>
      <c r="U49" s="150" t="str">
        <f t="shared" si="1"/>
        <v/>
      </c>
      <c r="V49" s="151"/>
      <c r="W49" s="453"/>
      <c r="X49" s="453"/>
      <c r="Y49" s="453"/>
      <c r="Z49" s="453"/>
      <c r="AA49" s="453"/>
      <c r="AB49" s="453"/>
      <c r="AC49" s="152" t="str">
        <f>IF($D49="","",IF(VLOOKUP($D49,Cap_Req!$A$2:$K$19,2)=5,MIN($AF49,VLOOKUP($D49,Cap_Req!$A$2:$K$19,9)),MIN($AE49,VLOOKUP($D49,Cap_Req!$A$2:$K$19,9))))</f>
        <v/>
      </c>
      <c r="AD49" s="152" t="str">
        <f>IF($D49="","",IF(VLOOKUP($D49,Cap_Req!$A$2:$K$19,2)=5,MIN($AF49,VLOOKUP($D49,Cap_Req!$A$2:$K$19,10)),MIN($AE49,VLOOKUP($D49,Cap_Req!$A$2:$K$19,10))))</f>
        <v/>
      </c>
      <c r="AE49" s="152" t="str">
        <f>IF($D49="","",IF($AF49="","",MIN($AF49,VLOOKUP($D49,Cap_Req!$A$2:$K$19,11))))</f>
        <v/>
      </c>
      <c r="AF49" s="453"/>
      <c r="AG49" s="453"/>
      <c r="AH49" s="125"/>
      <c r="AI49" s="126" t="e">
        <f>VLOOKUP($D49,Cap_Req!$A$2:$K$19,2)</f>
        <v>#N/A</v>
      </c>
      <c r="AL49" s="170"/>
    </row>
    <row r="50" spans="1:38" x14ac:dyDescent="0.25">
      <c r="A50" s="125"/>
      <c r="B50" s="453"/>
      <c r="C50" s="453"/>
      <c r="D50" s="454"/>
      <c r="E50" s="455"/>
      <c r="F50" s="147" t="str">
        <f>IF($D50="","",IF($W50="","",IF(OR(VLOOKUP($D50,Cap_Req!$A$2:$K$19,2)=3,VLOOKUP($D50,Cap_Req!$A$2:$K$19,2)=4),IF($X50="","",IF($T50&lt;=$AC50,$X50*$G50,IF(AND($T50&gt;$AC50,$T50&lt;=$AF50),$G50*($X50+((($W50-$X50)/($AF50-$AC50))*($T50-$AC50))),0))),$W50*$G50)))</f>
        <v/>
      </c>
      <c r="G50" s="148" t="str">
        <f>IF($D50="","",IF(OR(VLOOKUP($D50,Cap_Req!$A$2:$K$19,2)=9,VLOOKUP($D50,Cap_Req!$A$2:$K$19,2)=10),IF($T50&lt;=$AE50,VLOOKUP($D50,Cap_Req!$A$2:$K$19,3),0),IF(OR(VLOOKUP($D50,Cap_Req!$A$2:$K$19,2)=1,VLOOKUP($D50,Cap_Req!$A$2:$K$19,2)=2,VLOOKUP($D50,Cap_Req!$A$2:$K$19,2)=3,VLOOKUP($D50,Cap_Req!$A$2:$K$19,2)=4,VLOOKUP($D50,Cap_Req!$A$2:$K$19,2)=5,VLOOKUP($D50,Cap_Req!$A$2:$K$19,2)=6,VLOOKUP($D50,Cap_Req!$A$2:$K$19,2)=7, VLOOKUP($D50,Cap_Req!$A$2:$K$19,2)=8),IF($T50&lt;=$AC50,VLOOKUP($D50,Cap_Req!$A$2:$K$19,3),IF(AND($T50&gt;$AC50,$T50&lt;=$AE50),VLOOKUP($D50,Cap_Req!$A$2:$K$19,3)+(((VLOOKUP($D50,Cap_Req!$A$2:$K$19,5)-VLOOKUP($D50,Cap_Req!$A$2:$K$19,3))/($AE50-$AC50))*($T50-$AC50)),0)),IF($T50&lt;=$AC50,VLOOKUP($D50,Cap_Req!$A$2:$K$19,3),IF(AND($T50&gt;$AC50,$T50&lt;=$AD50),VLOOKUP($D50,Cap_Req!$A$2:$K$19,3)+(((VLOOKUP($D50,Cap_Req!$A$2:$K$19,4)-VLOOKUP($D50,Cap_Req!$A$2:$K$19,3))/($AD50-$AC50))*($T50-$AC50)),IF(AND($T50&gt;$AD50,$T50&lt;=$AE50),VLOOKUP($D50,Cap_Req!$A$2:$K$19,4)+(((VLOOKUP($D50,Cap_Req!$A$2:$K$19,5)-VLOOKUP($D50,Cap_Req!$A$2:$K$19,4))/($AE50-$AD50))*($T50-$AD50)),0))))))</f>
        <v/>
      </c>
      <c r="H50" s="455"/>
      <c r="I50" s="147" t="str">
        <f>IF($D50="","",IF(OR(VLOOKUP($D50,Cap_Req!$A$2:$K$19,2)=3,VLOOKUP($D50,Cap_Req!$A$2:$K$19,2)=4),IF($Y50="","",$Y50*$J50),""))</f>
        <v/>
      </c>
      <c r="J50" s="148" t="str">
        <f>IF($D50="","",IF(OR(VLOOKUP($D50,Cap_Req!$A$2:$K$19,2)=3,VLOOKUP($D50,Cap_Req!$A$2:$K$19,2)=4),VLOOKUP($D50,Cap_Req!$A$2:$M$19,7),""))</f>
        <v/>
      </c>
      <c r="K50" s="455"/>
      <c r="L50" s="147" t="str">
        <f>IF($D50="","",IF(OR(VLOOKUP($D50,Cap_Req!$A$2:$K$19,2)=3,VLOOKUP($D50,Cap_Req!$A$2:$K$19,2)=4),IF($Z50="","",$Z50*$M50),""))</f>
        <v/>
      </c>
      <c r="M50" s="148" t="str">
        <f>IF($D50="","",IF(OR(VLOOKUP($D50,Cap_Req!$A$2:$K$19,2)=3,VLOOKUP($D50,Cap_Req!$A$2:$K$19,2)=4),VLOOKUP($D50,Cap_Req!$A$2:$M$19,12),""))</f>
        <v/>
      </c>
      <c r="N50" s="455"/>
      <c r="O50" s="147" t="str">
        <f>IF($D50="","",IF(VLOOKUP($D50,Cap_Req!$A$2:$K$19,2)=4,IF($AA50="","",$AA50*$P50),""))</f>
        <v/>
      </c>
      <c r="P50" s="148" t="str">
        <f>IF($D50="","",IF(VLOOKUP($D50,Cap_Req!$A$2:$K$19,2)=4,VLOOKUP($D50,Cap_Req!$A$2:$M$19,13),""))</f>
        <v/>
      </c>
      <c r="Q50" s="455"/>
      <c r="R50" s="147" t="str">
        <f>IF($D50="","",IF(VLOOKUP($D50,Cap_Req!$A$2:$K$19,2)=3,IF($AB50="","",$AB50*$S50),""))</f>
        <v/>
      </c>
      <c r="S50" s="148" t="str">
        <f>IF($D50="","",IF(VLOOKUP($D50,Cap_Req!$A$2:$K$19,2)=3,VLOOKUP($D50,Cap_Req!$A$2:$K$19,8),""))</f>
        <v/>
      </c>
      <c r="T50" s="149" t="str">
        <f t="shared" si="0"/>
        <v/>
      </c>
      <c r="U50" s="150" t="str">
        <f t="shared" si="1"/>
        <v/>
      </c>
      <c r="V50" s="151"/>
      <c r="W50" s="453"/>
      <c r="X50" s="453"/>
      <c r="Y50" s="453"/>
      <c r="Z50" s="453"/>
      <c r="AA50" s="453"/>
      <c r="AB50" s="453"/>
      <c r="AC50" s="152" t="str">
        <f>IF($D50="","",IF(VLOOKUP($D50,Cap_Req!$A$2:$K$19,2)=5,MIN($AF50,VLOOKUP($D50,Cap_Req!$A$2:$K$19,9)),MIN($AE50,VLOOKUP($D50,Cap_Req!$A$2:$K$19,9))))</f>
        <v/>
      </c>
      <c r="AD50" s="152" t="str">
        <f>IF($D50="","",IF(VLOOKUP($D50,Cap_Req!$A$2:$K$19,2)=5,MIN($AF50,VLOOKUP($D50,Cap_Req!$A$2:$K$19,10)),MIN($AE50,VLOOKUP($D50,Cap_Req!$A$2:$K$19,10))))</f>
        <v/>
      </c>
      <c r="AE50" s="152" t="str">
        <f>IF($D50="","",IF($AF50="","",MIN($AF50,VLOOKUP($D50,Cap_Req!$A$2:$K$19,11))))</f>
        <v/>
      </c>
      <c r="AF50" s="453"/>
      <c r="AG50" s="453"/>
      <c r="AH50" s="125"/>
      <c r="AI50" s="126" t="e">
        <f>VLOOKUP($D50,Cap_Req!$A$2:$K$19,2)</f>
        <v>#N/A</v>
      </c>
      <c r="AL50" s="170"/>
    </row>
    <row r="51" spans="1:38" x14ac:dyDescent="0.25">
      <c r="A51" s="125"/>
      <c r="B51" s="453"/>
      <c r="C51" s="453"/>
      <c r="D51" s="454"/>
      <c r="E51" s="455"/>
      <c r="F51" s="147" t="str">
        <f>IF($D51="","",IF($W51="","",IF(OR(VLOOKUP($D51,Cap_Req!$A$2:$K$19,2)=3,VLOOKUP($D51,Cap_Req!$A$2:$K$19,2)=4),IF($X51="","",IF($T51&lt;=$AC51,$X51*$G51,IF(AND($T51&gt;$AC51,$T51&lt;=$AF51),$G51*($X51+((($W51-$X51)/($AF51-$AC51))*($T51-$AC51))),0))),$W51*$G51)))</f>
        <v/>
      </c>
      <c r="G51" s="148" t="str">
        <f>IF($D51="","",IF(OR(VLOOKUP($D51,Cap_Req!$A$2:$K$19,2)=9,VLOOKUP($D51,Cap_Req!$A$2:$K$19,2)=10),IF($T51&lt;=$AE51,VLOOKUP($D51,Cap_Req!$A$2:$K$19,3),0),IF(OR(VLOOKUP($D51,Cap_Req!$A$2:$K$19,2)=1,VLOOKUP($D51,Cap_Req!$A$2:$K$19,2)=2,VLOOKUP($D51,Cap_Req!$A$2:$K$19,2)=3,VLOOKUP($D51,Cap_Req!$A$2:$K$19,2)=4,VLOOKUP($D51,Cap_Req!$A$2:$K$19,2)=5,VLOOKUP($D51,Cap_Req!$A$2:$K$19,2)=6,VLOOKUP($D51,Cap_Req!$A$2:$K$19,2)=7, VLOOKUP($D51,Cap_Req!$A$2:$K$19,2)=8),IF($T51&lt;=$AC51,VLOOKUP($D51,Cap_Req!$A$2:$K$19,3),IF(AND($T51&gt;$AC51,$T51&lt;=$AE51),VLOOKUP($D51,Cap_Req!$A$2:$K$19,3)+(((VLOOKUP($D51,Cap_Req!$A$2:$K$19,5)-VLOOKUP($D51,Cap_Req!$A$2:$K$19,3))/($AE51-$AC51))*($T51-$AC51)),0)),IF($T51&lt;=$AC51,VLOOKUP($D51,Cap_Req!$A$2:$K$19,3),IF(AND($T51&gt;$AC51,$T51&lt;=$AD51),VLOOKUP($D51,Cap_Req!$A$2:$K$19,3)+(((VLOOKUP($D51,Cap_Req!$A$2:$K$19,4)-VLOOKUP($D51,Cap_Req!$A$2:$K$19,3))/($AD51-$AC51))*($T51-$AC51)),IF(AND($T51&gt;$AD51,$T51&lt;=$AE51),VLOOKUP($D51,Cap_Req!$A$2:$K$19,4)+(((VLOOKUP($D51,Cap_Req!$A$2:$K$19,5)-VLOOKUP($D51,Cap_Req!$A$2:$K$19,4))/($AE51-$AD51))*($T51-$AD51)),0))))))</f>
        <v/>
      </c>
      <c r="H51" s="455"/>
      <c r="I51" s="147" t="str">
        <f>IF($D51="","",IF(OR(VLOOKUP($D51,Cap_Req!$A$2:$K$19,2)=3,VLOOKUP($D51,Cap_Req!$A$2:$K$19,2)=4),IF($Y51="","",$Y51*$J51),""))</f>
        <v/>
      </c>
      <c r="J51" s="148" t="str">
        <f>IF($D51="","",IF(OR(VLOOKUP($D51,Cap_Req!$A$2:$K$19,2)=3,VLOOKUP($D51,Cap_Req!$A$2:$K$19,2)=4),VLOOKUP($D51,Cap_Req!$A$2:$M$19,7),""))</f>
        <v/>
      </c>
      <c r="K51" s="455"/>
      <c r="L51" s="147" t="str">
        <f>IF($D51="","",IF(OR(VLOOKUP($D51,Cap_Req!$A$2:$K$19,2)=3,VLOOKUP($D51,Cap_Req!$A$2:$K$19,2)=4),IF($Z51="","",$Z51*$M51),""))</f>
        <v/>
      </c>
      <c r="M51" s="148" t="str">
        <f>IF($D51="","",IF(OR(VLOOKUP($D51,Cap_Req!$A$2:$K$19,2)=3,VLOOKUP($D51,Cap_Req!$A$2:$K$19,2)=4),VLOOKUP($D51,Cap_Req!$A$2:$M$19,12),""))</f>
        <v/>
      </c>
      <c r="N51" s="455"/>
      <c r="O51" s="147" t="str">
        <f>IF($D51="","",IF(VLOOKUP($D51,Cap_Req!$A$2:$K$19,2)=4,IF($AA51="","",$AA51*$P51),""))</f>
        <v/>
      </c>
      <c r="P51" s="148" t="str">
        <f>IF($D51="","",IF(VLOOKUP($D51,Cap_Req!$A$2:$K$19,2)=4,VLOOKUP($D51,Cap_Req!$A$2:$M$19,13),""))</f>
        <v/>
      </c>
      <c r="Q51" s="455"/>
      <c r="R51" s="147" t="str">
        <f>IF($D51="","",IF(VLOOKUP($D51,Cap_Req!$A$2:$K$19,2)=3,IF($AB51="","",$AB51*$S51),""))</f>
        <v/>
      </c>
      <c r="S51" s="148" t="str">
        <f>IF($D51="","",IF(VLOOKUP($D51,Cap_Req!$A$2:$K$19,2)=3,VLOOKUP($D51,Cap_Req!$A$2:$K$19,8),""))</f>
        <v/>
      </c>
      <c r="T51" s="149" t="str">
        <f t="shared" si="0"/>
        <v/>
      </c>
      <c r="U51" s="150" t="str">
        <f t="shared" si="1"/>
        <v/>
      </c>
      <c r="V51" s="151"/>
      <c r="W51" s="453"/>
      <c r="X51" s="453"/>
      <c r="Y51" s="453"/>
      <c r="Z51" s="453"/>
      <c r="AA51" s="453"/>
      <c r="AB51" s="453"/>
      <c r="AC51" s="152" t="str">
        <f>IF($D51="","",IF(VLOOKUP($D51,Cap_Req!$A$2:$K$19,2)=5,MIN($AF51,VLOOKUP($D51,Cap_Req!$A$2:$K$19,9)),MIN($AE51,VLOOKUP($D51,Cap_Req!$A$2:$K$19,9))))</f>
        <v/>
      </c>
      <c r="AD51" s="152" t="str">
        <f>IF($D51="","",IF(VLOOKUP($D51,Cap_Req!$A$2:$K$19,2)=5,MIN($AF51,VLOOKUP($D51,Cap_Req!$A$2:$K$19,10)),MIN($AE51,VLOOKUP($D51,Cap_Req!$A$2:$K$19,10))))</f>
        <v/>
      </c>
      <c r="AE51" s="152" t="str">
        <f>IF($D51="","",IF($AF51="","",MIN($AF51,VLOOKUP($D51,Cap_Req!$A$2:$K$19,11))))</f>
        <v/>
      </c>
      <c r="AF51" s="453"/>
      <c r="AG51" s="453"/>
      <c r="AH51" s="125"/>
      <c r="AI51" s="126" t="e">
        <f>VLOOKUP($D51,Cap_Req!$A$2:$K$19,2)</f>
        <v>#N/A</v>
      </c>
      <c r="AL51" s="170"/>
    </row>
    <row r="52" spans="1:38" x14ac:dyDescent="0.25">
      <c r="A52" s="125"/>
      <c r="B52" s="453"/>
      <c r="C52" s="453"/>
      <c r="D52" s="454"/>
      <c r="E52" s="455"/>
      <c r="F52" s="147" t="str">
        <f>IF($D52="","",IF($W52="","",IF(OR(VLOOKUP($D52,Cap_Req!$A$2:$K$19,2)=3,VLOOKUP($D52,Cap_Req!$A$2:$K$19,2)=4),IF($X52="","",IF($T52&lt;=$AC52,$X52*$G52,IF(AND($T52&gt;$AC52,$T52&lt;=$AF52),$G52*($X52+((($W52-$X52)/($AF52-$AC52))*($T52-$AC52))),0))),$W52*$G52)))</f>
        <v/>
      </c>
      <c r="G52" s="148" t="str">
        <f>IF($D52="","",IF(OR(VLOOKUP($D52,Cap_Req!$A$2:$K$19,2)=9,VLOOKUP($D52,Cap_Req!$A$2:$K$19,2)=10),IF($T52&lt;=$AE52,VLOOKUP($D52,Cap_Req!$A$2:$K$19,3),0),IF(OR(VLOOKUP($D52,Cap_Req!$A$2:$K$19,2)=1,VLOOKUP($D52,Cap_Req!$A$2:$K$19,2)=2,VLOOKUP($D52,Cap_Req!$A$2:$K$19,2)=3,VLOOKUP($D52,Cap_Req!$A$2:$K$19,2)=4,VLOOKUP($D52,Cap_Req!$A$2:$K$19,2)=5,VLOOKUP($D52,Cap_Req!$A$2:$K$19,2)=6,VLOOKUP($D52,Cap_Req!$A$2:$K$19,2)=7, VLOOKUP($D52,Cap_Req!$A$2:$K$19,2)=8),IF($T52&lt;=$AC52,VLOOKUP($D52,Cap_Req!$A$2:$K$19,3),IF(AND($T52&gt;$AC52,$T52&lt;=$AE52),VLOOKUP($D52,Cap_Req!$A$2:$K$19,3)+(((VLOOKUP($D52,Cap_Req!$A$2:$K$19,5)-VLOOKUP($D52,Cap_Req!$A$2:$K$19,3))/($AE52-$AC52))*($T52-$AC52)),0)),IF($T52&lt;=$AC52,VLOOKUP($D52,Cap_Req!$A$2:$K$19,3),IF(AND($T52&gt;$AC52,$T52&lt;=$AD52),VLOOKUP($D52,Cap_Req!$A$2:$K$19,3)+(((VLOOKUP($D52,Cap_Req!$A$2:$K$19,4)-VLOOKUP($D52,Cap_Req!$A$2:$K$19,3))/($AD52-$AC52))*($T52-$AC52)),IF(AND($T52&gt;$AD52,$T52&lt;=$AE52),VLOOKUP($D52,Cap_Req!$A$2:$K$19,4)+(((VLOOKUP($D52,Cap_Req!$A$2:$K$19,5)-VLOOKUP($D52,Cap_Req!$A$2:$K$19,4))/($AE52-$AD52))*($T52-$AD52)),0))))))</f>
        <v/>
      </c>
      <c r="H52" s="455"/>
      <c r="I52" s="147" t="str">
        <f>IF($D52="","",IF(OR(VLOOKUP($D52,Cap_Req!$A$2:$K$19,2)=3,VLOOKUP($D52,Cap_Req!$A$2:$K$19,2)=4),IF($Y52="","",$Y52*$J52),""))</f>
        <v/>
      </c>
      <c r="J52" s="148" t="str">
        <f>IF($D52="","",IF(OR(VLOOKUP($D52,Cap_Req!$A$2:$K$19,2)=3,VLOOKUP($D52,Cap_Req!$A$2:$K$19,2)=4),VLOOKUP($D52,Cap_Req!$A$2:$M$19,7),""))</f>
        <v/>
      </c>
      <c r="K52" s="455"/>
      <c r="L52" s="147" t="str">
        <f>IF($D52="","",IF(OR(VLOOKUP($D52,Cap_Req!$A$2:$K$19,2)=3,VLOOKUP($D52,Cap_Req!$A$2:$K$19,2)=4),IF($Z52="","",$Z52*$M52),""))</f>
        <v/>
      </c>
      <c r="M52" s="148" t="str">
        <f>IF($D52="","",IF(OR(VLOOKUP($D52,Cap_Req!$A$2:$K$19,2)=3,VLOOKUP($D52,Cap_Req!$A$2:$K$19,2)=4),VLOOKUP($D52,Cap_Req!$A$2:$M$19,12),""))</f>
        <v/>
      </c>
      <c r="N52" s="455"/>
      <c r="O52" s="147" t="str">
        <f>IF($D52="","",IF(VLOOKUP($D52,Cap_Req!$A$2:$K$19,2)=4,IF($AA52="","",$AA52*$P52),""))</f>
        <v/>
      </c>
      <c r="P52" s="148" t="str">
        <f>IF($D52="","",IF(VLOOKUP($D52,Cap_Req!$A$2:$K$19,2)=4,VLOOKUP($D52,Cap_Req!$A$2:$M$19,13),""))</f>
        <v/>
      </c>
      <c r="Q52" s="455"/>
      <c r="R52" s="147" t="str">
        <f>IF($D52="","",IF(VLOOKUP($D52,Cap_Req!$A$2:$K$19,2)=3,IF($AB52="","",$AB52*$S52),""))</f>
        <v/>
      </c>
      <c r="S52" s="148" t="str">
        <f>IF($D52="","",IF(VLOOKUP($D52,Cap_Req!$A$2:$K$19,2)=3,VLOOKUP($D52,Cap_Req!$A$2:$K$19,8),""))</f>
        <v/>
      </c>
      <c r="T52" s="149" t="str">
        <f t="shared" si="0"/>
        <v/>
      </c>
      <c r="U52" s="150" t="str">
        <f t="shared" si="1"/>
        <v/>
      </c>
      <c r="V52" s="151"/>
      <c r="W52" s="453"/>
      <c r="X52" s="453"/>
      <c r="Y52" s="453"/>
      <c r="Z52" s="453"/>
      <c r="AA52" s="453"/>
      <c r="AB52" s="453"/>
      <c r="AC52" s="152" t="str">
        <f>IF($D52="","",IF(VLOOKUP($D52,Cap_Req!$A$2:$K$19,2)=5,MIN($AF52,VLOOKUP($D52,Cap_Req!$A$2:$K$19,9)),MIN($AE52,VLOOKUP($D52,Cap_Req!$A$2:$K$19,9))))</f>
        <v/>
      </c>
      <c r="AD52" s="152" t="str">
        <f>IF($D52="","",IF(VLOOKUP($D52,Cap_Req!$A$2:$K$19,2)=5,MIN($AF52,VLOOKUP($D52,Cap_Req!$A$2:$K$19,10)),MIN($AE52,VLOOKUP($D52,Cap_Req!$A$2:$K$19,10))))</f>
        <v/>
      </c>
      <c r="AE52" s="152" t="str">
        <f>IF($D52="","",IF($AF52="","",MIN($AF52,VLOOKUP($D52,Cap_Req!$A$2:$K$19,11))))</f>
        <v/>
      </c>
      <c r="AF52" s="453"/>
      <c r="AG52" s="453"/>
      <c r="AH52" s="125"/>
      <c r="AI52" s="126" t="e">
        <f>VLOOKUP($D52,Cap_Req!$A$2:$K$19,2)</f>
        <v>#N/A</v>
      </c>
      <c r="AL52" s="170"/>
    </row>
    <row r="53" spans="1:38" x14ac:dyDescent="0.25">
      <c r="A53" s="125"/>
      <c r="B53" s="453"/>
      <c r="C53" s="453"/>
      <c r="D53" s="454"/>
      <c r="E53" s="455"/>
      <c r="F53" s="147" t="str">
        <f>IF($D53="","",IF($W53="","",IF(OR(VLOOKUP($D53,Cap_Req!$A$2:$K$19,2)=3,VLOOKUP($D53,Cap_Req!$A$2:$K$19,2)=4),IF($X53="","",IF($T53&lt;=$AC53,$X53*$G53,IF(AND($T53&gt;$AC53,$T53&lt;=$AF53),$G53*($X53+((($W53-$X53)/($AF53-$AC53))*($T53-$AC53))),0))),$W53*$G53)))</f>
        <v/>
      </c>
      <c r="G53" s="148" t="str">
        <f>IF($D53="","",IF(OR(VLOOKUP($D53,Cap_Req!$A$2:$K$19,2)=9,VLOOKUP($D53,Cap_Req!$A$2:$K$19,2)=10),IF($T53&lt;=$AE53,VLOOKUP($D53,Cap_Req!$A$2:$K$19,3),0),IF(OR(VLOOKUP($D53,Cap_Req!$A$2:$K$19,2)=1,VLOOKUP($D53,Cap_Req!$A$2:$K$19,2)=2,VLOOKUP($D53,Cap_Req!$A$2:$K$19,2)=3,VLOOKUP($D53,Cap_Req!$A$2:$K$19,2)=4,VLOOKUP($D53,Cap_Req!$A$2:$K$19,2)=5,VLOOKUP($D53,Cap_Req!$A$2:$K$19,2)=6,VLOOKUP($D53,Cap_Req!$A$2:$K$19,2)=7, VLOOKUP($D53,Cap_Req!$A$2:$K$19,2)=8),IF($T53&lt;=$AC53,VLOOKUP($D53,Cap_Req!$A$2:$K$19,3),IF(AND($T53&gt;$AC53,$T53&lt;=$AE53),VLOOKUP($D53,Cap_Req!$A$2:$K$19,3)+(((VLOOKUP($D53,Cap_Req!$A$2:$K$19,5)-VLOOKUP($D53,Cap_Req!$A$2:$K$19,3))/($AE53-$AC53))*($T53-$AC53)),0)),IF($T53&lt;=$AC53,VLOOKUP($D53,Cap_Req!$A$2:$K$19,3),IF(AND($T53&gt;$AC53,$T53&lt;=$AD53),VLOOKUP($D53,Cap_Req!$A$2:$K$19,3)+(((VLOOKUP($D53,Cap_Req!$A$2:$K$19,4)-VLOOKUP($D53,Cap_Req!$A$2:$K$19,3))/($AD53-$AC53))*($T53-$AC53)),IF(AND($T53&gt;$AD53,$T53&lt;=$AE53),VLOOKUP($D53,Cap_Req!$A$2:$K$19,4)+(((VLOOKUP($D53,Cap_Req!$A$2:$K$19,5)-VLOOKUP($D53,Cap_Req!$A$2:$K$19,4))/($AE53-$AD53))*($T53-$AD53)),0))))))</f>
        <v/>
      </c>
      <c r="H53" s="455"/>
      <c r="I53" s="147" t="str">
        <f>IF($D53="","",IF(OR(VLOOKUP($D53,Cap_Req!$A$2:$K$19,2)=3,VLOOKUP($D53,Cap_Req!$A$2:$K$19,2)=4),IF($Y53="","",$Y53*$J53),""))</f>
        <v/>
      </c>
      <c r="J53" s="148" t="str">
        <f>IF($D53="","",IF(OR(VLOOKUP($D53,Cap_Req!$A$2:$K$19,2)=3,VLOOKUP($D53,Cap_Req!$A$2:$K$19,2)=4),VLOOKUP($D53,Cap_Req!$A$2:$M$19,7),""))</f>
        <v/>
      </c>
      <c r="K53" s="455"/>
      <c r="L53" s="147" t="str">
        <f>IF($D53="","",IF(OR(VLOOKUP($D53,Cap_Req!$A$2:$K$19,2)=3,VLOOKUP($D53,Cap_Req!$A$2:$K$19,2)=4),IF($Z53="","",$Z53*$M53),""))</f>
        <v/>
      </c>
      <c r="M53" s="148" t="str">
        <f>IF($D53="","",IF(OR(VLOOKUP($D53,Cap_Req!$A$2:$K$19,2)=3,VLOOKUP($D53,Cap_Req!$A$2:$K$19,2)=4),VLOOKUP($D53,Cap_Req!$A$2:$M$19,12),""))</f>
        <v/>
      </c>
      <c r="N53" s="455"/>
      <c r="O53" s="147" t="str">
        <f>IF($D53="","",IF(VLOOKUP($D53,Cap_Req!$A$2:$K$19,2)=4,IF($AA53="","",$AA53*$P53),""))</f>
        <v/>
      </c>
      <c r="P53" s="148" t="str">
        <f>IF($D53="","",IF(VLOOKUP($D53,Cap_Req!$A$2:$K$19,2)=4,VLOOKUP($D53,Cap_Req!$A$2:$M$19,13),""))</f>
        <v/>
      </c>
      <c r="Q53" s="455"/>
      <c r="R53" s="147" t="str">
        <f>IF($D53="","",IF(VLOOKUP($D53,Cap_Req!$A$2:$K$19,2)=3,IF($AB53="","",$AB53*$S53),""))</f>
        <v/>
      </c>
      <c r="S53" s="148" t="str">
        <f>IF($D53="","",IF(VLOOKUP($D53,Cap_Req!$A$2:$K$19,2)=3,VLOOKUP($D53,Cap_Req!$A$2:$K$19,8),""))</f>
        <v/>
      </c>
      <c r="T53" s="149" t="str">
        <f t="shared" si="0"/>
        <v/>
      </c>
      <c r="U53" s="150" t="str">
        <f t="shared" si="1"/>
        <v/>
      </c>
      <c r="V53" s="151"/>
      <c r="W53" s="453"/>
      <c r="X53" s="453"/>
      <c r="Y53" s="453"/>
      <c r="Z53" s="453"/>
      <c r="AA53" s="453"/>
      <c r="AB53" s="453"/>
      <c r="AC53" s="152" t="str">
        <f>IF($D53="","",IF(VLOOKUP($D53,Cap_Req!$A$2:$K$19,2)=5,MIN($AF53,VLOOKUP($D53,Cap_Req!$A$2:$K$19,9)),MIN($AE53,VLOOKUP($D53,Cap_Req!$A$2:$K$19,9))))</f>
        <v/>
      </c>
      <c r="AD53" s="152" t="str">
        <f>IF($D53="","",IF(VLOOKUP($D53,Cap_Req!$A$2:$K$19,2)=5,MIN($AF53,VLOOKUP($D53,Cap_Req!$A$2:$K$19,10)),MIN($AE53,VLOOKUP($D53,Cap_Req!$A$2:$K$19,10))))</f>
        <v/>
      </c>
      <c r="AE53" s="152" t="str">
        <f>IF($D53="","",IF($AF53="","",MIN($AF53,VLOOKUP($D53,Cap_Req!$A$2:$K$19,11))))</f>
        <v/>
      </c>
      <c r="AF53" s="453"/>
      <c r="AG53" s="453"/>
      <c r="AH53" s="125"/>
      <c r="AI53" s="126" t="e">
        <f>VLOOKUP($D53,Cap_Req!$A$2:$K$19,2)</f>
        <v>#N/A</v>
      </c>
      <c r="AL53" s="170"/>
    </row>
    <row r="54" spans="1:38" x14ac:dyDescent="0.25">
      <c r="A54" s="125"/>
      <c r="B54" s="453"/>
      <c r="C54" s="453"/>
      <c r="D54" s="454"/>
      <c r="E54" s="455"/>
      <c r="F54" s="147" t="str">
        <f>IF($D54="","",IF($W54="","",IF(OR(VLOOKUP($D54,Cap_Req!$A$2:$K$19,2)=3,VLOOKUP($D54,Cap_Req!$A$2:$K$19,2)=4),IF($X54="","",IF($T54&lt;=$AC54,$X54*$G54,IF(AND($T54&gt;$AC54,$T54&lt;=$AF54),$G54*($X54+((($W54-$X54)/($AF54-$AC54))*($T54-$AC54))),0))),$W54*$G54)))</f>
        <v/>
      </c>
      <c r="G54" s="148" t="str">
        <f>IF($D54="","",IF(OR(VLOOKUP($D54,Cap_Req!$A$2:$K$19,2)=9,VLOOKUP($D54,Cap_Req!$A$2:$K$19,2)=10),IF($T54&lt;=$AE54,VLOOKUP($D54,Cap_Req!$A$2:$K$19,3),0),IF(OR(VLOOKUP($D54,Cap_Req!$A$2:$K$19,2)=1,VLOOKUP($D54,Cap_Req!$A$2:$K$19,2)=2,VLOOKUP($D54,Cap_Req!$A$2:$K$19,2)=3,VLOOKUP($D54,Cap_Req!$A$2:$K$19,2)=4,VLOOKUP($D54,Cap_Req!$A$2:$K$19,2)=5,VLOOKUP($D54,Cap_Req!$A$2:$K$19,2)=6,VLOOKUP($D54,Cap_Req!$A$2:$K$19,2)=7, VLOOKUP($D54,Cap_Req!$A$2:$K$19,2)=8),IF($T54&lt;=$AC54,VLOOKUP($D54,Cap_Req!$A$2:$K$19,3),IF(AND($T54&gt;$AC54,$T54&lt;=$AE54),VLOOKUP($D54,Cap_Req!$A$2:$K$19,3)+(((VLOOKUP($D54,Cap_Req!$A$2:$K$19,5)-VLOOKUP($D54,Cap_Req!$A$2:$K$19,3))/($AE54-$AC54))*($T54-$AC54)),0)),IF($T54&lt;=$AC54,VLOOKUP($D54,Cap_Req!$A$2:$K$19,3),IF(AND($T54&gt;$AC54,$T54&lt;=$AD54),VLOOKUP($D54,Cap_Req!$A$2:$K$19,3)+(((VLOOKUP($D54,Cap_Req!$A$2:$K$19,4)-VLOOKUP($D54,Cap_Req!$A$2:$K$19,3))/($AD54-$AC54))*($T54-$AC54)),IF(AND($T54&gt;$AD54,$T54&lt;=$AE54),VLOOKUP($D54,Cap_Req!$A$2:$K$19,4)+(((VLOOKUP($D54,Cap_Req!$A$2:$K$19,5)-VLOOKUP($D54,Cap_Req!$A$2:$K$19,4))/($AE54-$AD54))*($T54-$AD54)),0))))))</f>
        <v/>
      </c>
      <c r="H54" s="455"/>
      <c r="I54" s="147" t="str">
        <f>IF($D54="","",IF(OR(VLOOKUP($D54,Cap_Req!$A$2:$K$19,2)=3,VLOOKUP($D54,Cap_Req!$A$2:$K$19,2)=4),IF($Y54="","",$Y54*$J54),""))</f>
        <v/>
      </c>
      <c r="J54" s="148" t="str">
        <f>IF($D54="","",IF(OR(VLOOKUP($D54,Cap_Req!$A$2:$K$19,2)=3,VLOOKUP($D54,Cap_Req!$A$2:$K$19,2)=4),VLOOKUP($D54,Cap_Req!$A$2:$M$19,7),""))</f>
        <v/>
      </c>
      <c r="K54" s="455"/>
      <c r="L54" s="147" t="str">
        <f>IF($D54="","",IF(OR(VLOOKUP($D54,Cap_Req!$A$2:$K$19,2)=3,VLOOKUP($D54,Cap_Req!$A$2:$K$19,2)=4),IF($Z54="","",$Z54*$M54),""))</f>
        <v/>
      </c>
      <c r="M54" s="148" t="str">
        <f>IF($D54="","",IF(OR(VLOOKUP($D54,Cap_Req!$A$2:$K$19,2)=3,VLOOKUP($D54,Cap_Req!$A$2:$K$19,2)=4),VLOOKUP($D54,Cap_Req!$A$2:$M$19,12),""))</f>
        <v/>
      </c>
      <c r="N54" s="455"/>
      <c r="O54" s="147" t="str">
        <f>IF($D54="","",IF(VLOOKUP($D54,Cap_Req!$A$2:$K$19,2)=4,IF($AA54="","",$AA54*$P54),""))</f>
        <v/>
      </c>
      <c r="P54" s="148" t="str">
        <f>IF($D54="","",IF(VLOOKUP($D54,Cap_Req!$A$2:$K$19,2)=4,VLOOKUP($D54,Cap_Req!$A$2:$M$19,13),""))</f>
        <v/>
      </c>
      <c r="Q54" s="455"/>
      <c r="R54" s="147" t="str">
        <f>IF($D54="","",IF(VLOOKUP($D54,Cap_Req!$A$2:$K$19,2)=3,IF($AB54="","",$AB54*$S54),""))</f>
        <v/>
      </c>
      <c r="S54" s="148" t="str">
        <f>IF($D54="","",IF(VLOOKUP($D54,Cap_Req!$A$2:$K$19,2)=3,VLOOKUP($D54,Cap_Req!$A$2:$K$19,8),""))</f>
        <v/>
      </c>
      <c r="T54" s="149" t="str">
        <f t="shared" si="0"/>
        <v/>
      </c>
      <c r="U54" s="150" t="str">
        <f t="shared" si="1"/>
        <v/>
      </c>
      <c r="V54" s="151"/>
      <c r="W54" s="453"/>
      <c r="X54" s="453"/>
      <c r="Y54" s="453"/>
      <c r="Z54" s="453"/>
      <c r="AA54" s="453"/>
      <c r="AB54" s="453"/>
      <c r="AC54" s="152" t="str">
        <f>IF($D54="","",IF(VLOOKUP($D54,Cap_Req!$A$2:$K$19,2)=5,MIN($AF54,VLOOKUP($D54,Cap_Req!$A$2:$K$19,9)),MIN($AE54,VLOOKUP($D54,Cap_Req!$A$2:$K$19,9))))</f>
        <v/>
      </c>
      <c r="AD54" s="152" t="str">
        <f>IF($D54="","",IF(VLOOKUP($D54,Cap_Req!$A$2:$K$19,2)=5,MIN($AF54,VLOOKUP($D54,Cap_Req!$A$2:$K$19,10)),MIN($AE54,VLOOKUP($D54,Cap_Req!$A$2:$K$19,10))))</f>
        <v/>
      </c>
      <c r="AE54" s="152" t="str">
        <f>IF($D54="","",IF($AF54="","",MIN($AF54,VLOOKUP($D54,Cap_Req!$A$2:$K$19,11))))</f>
        <v/>
      </c>
      <c r="AF54" s="453"/>
      <c r="AG54" s="453"/>
      <c r="AH54" s="125"/>
      <c r="AI54" s="126" t="e">
        <f>VLOOKUP($D54,Cap_Req!$A$2:$K$19,2)</f>
        <v>#N/A</v>
      </c>
      <c r="AL54" s="170"/>
    </row>
    <row r="55" spans="1:38" x14ac:dyDescent="0.25">
      <c r="A55" s="125"/>
      <c r="B55" s="453"/>
      <c r="C55" s="453"/>
      <c r="D55" s="454"/>
      <c r="E55" s="455"/>
      <c r="F55" s="147" t="str">
        <f>IF($D55="","",IF($W55="","",IF(OR(VLOOKUP($D55,Cap_Req!$A$2:$K$19,2)=3,VLOOKUP($D55,Cap_Req!$A$2:$K$19,2)=4),IF($X55="","",IF($T55&lt;=$AC55,$X55*$G55,IF(AND($T55&gt;$AC55,$T55&lt;=$AF55),$G55*($X55+((($W55-$X55)/($AF55-$AC55))*($T55-$AC55))),0))),$W55*$G55)))</f>
        <v/>
      </c>
      <c r="G55" s="148" t="str">
        <f>IF($D55="","",IF(OR(VLOOKUP($D55,Cap_Req!$A$2:$K$19,2)=9,VLOOKUP($D55,Cap_Req!$A$2:$K$19,2)=10),IF($T55&lt;=$AE55,VLOOKUP($D55,Cap_Req!$A$2:$K$19,3),0),IF(OR(VLOOKUP($D55,Cap_Req!$A$2:$K$19,2)=1,VLOOKUP($D55,Cap_Req!$A$2:$K$19,2)=2,VLOOKUP($D55,Cap_Req!$A$2:$K$19,2)=3,VLOOKUP($D55,Cap_Req!$A$2:$K$19,2)=4,VLOOKUP($D55,Cap_Req!$A$2:$K$19,2)=5,VLOOKUP($D55,Cap_Req!$A$2:$K$19,2)=6,VLOOKUP($D55,Cap_Req!$A$2:$K$19,2)=7, VLOOKUP($D55,Cap_Req!$A$2:$K$19,2)=8),IF($T55&lt;=$AC55,VLOOKUP($D55,Cap_Req!$A$2:$K$19,3),IF(AND($T55&gt;$AC55,$T55&lt;=$AE55),VLOOKUP($D55,Cap_Req!$A$2:$K$19,3)+(((VLOOKUP($D55,Cap_Req!$A$2:$K$19,5)-VLOOKUP($D55,Cap_Req!$A$2:$K$19,3))/($AE55-$AC55))*($T55-$AC55)),0)),IF($T55&lt;=$AC55,VLOOKUP($D55,Cap_Req!$A$2:$K$19,3),IF(AND($T55&gt;$AC55,$T55&lt;=$AD55),VLOOKUP($D55,Cap_Req!$A$2:$K$19,3)+(((VLOOKUP($D55,Cap_Req!$A$2:$K$19,4)-VLOOKUP($D55,Cap_Req!$A$2:$K$19,3))/($AD55-$AC55))*($T55-$AC55)),IF(AND($T55&gt;$AD55,$T55&lt;=$AE55),VLOOKUP($D55,Cap_Req!$A$2:$K$19,4)+(((VLOOKUP($D55,Cap_Req!$A$2:$K$19,5)-VLOOKUP($D55,Cap_Req!$A$2:$K$19,4))/($AE55-$AD55))*($T55-$AD55)),0))))))</f>
        <v/>
      </c>
      <c r="H55" s="455"/>
      <c r="I55" s="147" t="str">
        <f>IF($D55="","",IF(OR(VLOOKUP($D55,Cap_Req!$A$2:$K$19,2)=3,VLOOKUP($D55,Cap_Req!$A$2:$K$19,2)=4),IF($Y55="","",$Y55*$J55),""))</f>
        <v/>
      </c>
      <c r="J55" s="148" t="str">
        <f>IF($D55="","",IF(OR(VLOOKUP($D55,Cap_Req!$A$2:$K$19,2)=3,VLOOKUP($D55,Cap_Req!$A$2:$K$19,2)=4),VLOOKUP($D55,Cap_Req!$A$2:$M$19,7),""))</f>
        <v/>
      </c>
      <c r="K55" s="455"/>
      <c r="L55" s="147" t="str">
        <f>IF($D55="","",IF(OR(VLOOKUP($D55,Cap_Req!$A$2:$K$19,2)=3,VLOOKUP($D55,Cap_Req!$A$2:$K$19,2)=4),IF($Z55="","",$Z55*$M55),""))</f>
        <v/>
      </c>
      <c r="M55" s="148" t="str">
        <f>IF($D55="","",IF(OR(VLOOKUP($D55,Cap_Req!$A$2:$K$19,2)=3,VLOOKUP($D55,Cap_Req!$A$2:$K$19,2)=4),VLOOKUP($D55,Cap_Req!$A$2:$M$19,12),""))</f>
        <v/>
      </c>
      <c r="N55" s="455"/>
      <c r="O55" s="147" t="str">
        <f>IF($D55="","",IF(VLOOKUP($D55,Cap_Req!$A$2:$K$19,2)=4,IF($AA55="","",$AA55*$P55),""))</f>
        <v/>
      </c>
      <c r="P55" s="148" t="str">
        <f>IF($D55="","",IF(VLOOKUP($D55,Cap_Req!$A$2:$K$19,2)=4,VLOOKUP($D55,Cap_Req!$A$2:$M$19,13),""))</f>
        <v/>
      </c>
      <c r="Q55" s="455"/>
      <c r="R55" s="147" t="str">
        <f>IF($D55="","",IF(VLOOKUP($D55,Cap_Req!$A$2:$K$19,2)=3,IF($AB55="","",$AB55*$S55),""))</f>
        <v/>
      </c>
      <c r="S55" s="148" t="str">
        <f>IF($D55="","",IF(VLOOKUP($D55,Cap_Req!$A$2:$K$19,2)=3,VLOOKUP($D55,Cap_Req!$A$2:$K$19,8),""))</f>
        <v/>
      </c>
      <c r="T55" s="149" t="str">
        <f t="shared" si="0"/>
        <v/>
      </c>
      <c r="U55" s="150" t="str">
        <f t="shared" si="1"/>
        <v/>
      </c>
      <c r="V55" s="151"/>
      <c r="W55" s="453"/>
      <c r="X55" s="453"/>
      <c r="Y55" s="453"/>
      <c r="Z55" s="453"/>
      <c r="AA55" s="453"/>
      <c r="AB55" s="453"/>
      <c r="AC55" s="152" t="str">
        <f>IF($D55="","",IF(VLOOKUP($D55,Cap_Req!$A$2:$K$19,2)=5,MIN($AF55,VLOOKUP($D55,Cap_Req!$A$2:$K$19,9)),MIN($AE55,VLOOKUP($D55,Cap_Req!$A$2:$K$19,9))))</f>
        <v/>
      </c>
      <c r="AD55" s="152" t="str">
        <f>IF($D55="","",IF(VLOOKUP($D55,Cap_Req!$A$2:$K$19,2)=5,MIN($AF55,VLOOKUP($D55,Cap_Req!$A$2:$K$19,10)),MIN($AE55,VLOOKUP($D55,Cap_Req!$A$2:$K$19,10))))</f>
        <v/>
      </c>
      <c r="AE55" s="152" t="str">
        <f>IF($D55="","",IF($AF55="","",MIN($AF55,VLOOKUP($D55,Cap_Req!$A$2:$K$19,11))))</f>
        <v/>
      </c>
      <c r="AF55" s="453"/>
      <c r="AG55" s="453"/>
      <c r="AH55" s="125"/>
      <c r="AI55" s="126" t="e">
        <f>VLOOKUP($D55,Cap_Req!$A$2:$K$19,2)</f>
        <v>#N/A</v>
      </c>
      <c r="AL55" s="170"/>
    </row>
    <row r="56" spans="1:38" x14ac:dyDescent="0.25">
      <c r="A56" s="125"/>
      <c r="B56" s="453"/>
      <c r="C56" s="453"/>
      <c r="D56" s="454"/>
      <c r="E56" s="455"/>
      <c r="F56" s="147" t="str">
        <f>IF($D56="","",IF($W56="","",IF(OR(VLOOKUP($D56,Cap_Req!$A$2:$K$19,2)=3,VLOOKUP($D56,Cap_Req!$A$2:$K$19,2)=4),IF($X56="","",IF($T56&lt;=$AC56,$X56*$G56,IF(AND($T56&gt;$AC56,$T56&lt;=$AF56),$G56*($X56+((($W56-$X56)/($AF56-$AC56))*($T56-$AC56))),0))),$W56*$G56)))</f>
        <v/>
      </c>
      <c r="G56" s="148" t="str">
        <f>IF($D56="","",IF(OR(VLOOKUP($D56,Cap_Req!$A$2:$K$19,2)=9,VLOOKUP($D56,Cap_Req!$A$2:$K$19,2)=10),IF($T56&lt;=$AE56,VLOOKUP($D56,Cap_Req!$A$2:$K$19,3),0),IF(OR(VLOOKUP($D56,Cap_Req!$A$2:$K$19,2)=1,VLOOKUP($D56,Cap_Req!$A$2:$K$19,2)=2,VLOOKUP($D56,Cap_Req!$A$2:$K$19,2)=3,VLOOKUP($D56,Cap_Req!$A$2:$K$19,2)=4,VLOOKUP($D56,Cap_Req!$A$2:$K$19,2)=5,VLOOKUP($D56,Cap_Req!$A$2:$K$19,2)=6,VLOOKUP($D56,Cap_Req!$A$2:$K$19,2)=7, VLOOKUP($D56,Cap_Req!$A$2:$K$19,2)=8),IF($T56&lt;=$AC56,VLOOKUP($D56,Cap_Req!$A$2:$K$19,3),IF(AND($T56&gt;$AC56,$T56&lt;=$AE56),VLOOKUP($D56,Cap_Req!$A$2:$K$19,3)+(((VLOOKUP($D56,Cap_Req!$A$2:$K$19,5)-VLOOKUP($D56,Cap_Req!$A$2:$K$19,3))/($AE56-$AC56))*($T56-$AC56)),0)),IF($T56&lt;=$AC56,VLOOKUP($D56,Cap_Req!$A$2:$K$19,3),IF(AND($T56&gt;$AC56,$T56&lt;=$AD56),VLOOKUP($D56,Cap_Req!$A$2:$K$19,3)+(((VLOOKUP($D56,Cap_Req!$A$2:$K$19,4)-VLOOKUP($D56,Cap_Req!$A$2:$K$19,3))/($AD56-$AC56))*($T56-$AC56)),IF(AND($T56&gt;$AD56,$T56&lt;=$AE56),VLOOKUP($D56,Cap_Req!$A$2:$K$19,4)+(((VLOOKUP($D56,Cap_Req!$A$2:$K$19,5)-VLOOKUP($D56,Cap_Req!$A$2:$K$19,4))/($AE56-$AD56))*($T56-$AD56)),0))))))</f>
        <v/>
      </c>
      <c r="H56" s="455"/>
      <c r="I56" s="147" t="str">
        <f>IF($D56="","",IF(OR(VLOOKUP($D56,Cap_Req!$A$2:$K$19,2)=3,VLOOKUP($D56,Cap_Req!$A$2:$K$19,2)=4),IF($Y56="","",$Y56*$J56),""))</f>
        <v/>
      </c>
      <c r="J56" s="148" t="str">
        <f>IF($D56="","",IF(OR(VLOOKUP($D56,Cap_Req!$A$2:$K$19,2)=3,VLOOKUP($D56,Cap_Req!$A$2:$K$19,2)=4),VLOOKUP($D56,Cap_Req!$A$2:$M$19,7),""))</f>
        <v/>
      </c>
      <c r="K56" s="455"/>
      <c r="L56" s="147" t="str">
        <f>IF($D56="","",IF(OR(VLOOKUP($D56,Cap_Req!$A$2:$K$19,2)=3,VLOOKUP($D56,Cap_Req!$A$2:$K$19,2)=4),IF($Z56="","",$Z56*$M56),""))</f>
        <v/>
      </c>
      <c r="M56" s="148" t="str">
        <f>IF($D56="","",IF(OR(VLOOKUP($D56,Cap_Req!$A$2:$K$19,2)=3,VLOOKUP($D56,Cap_Req!$A$2:$K$19,2)=4),VLOOKUP($D56,Cap_Req!$A$2:$M$19,12),""))</f>
        <v/>
      </c>
      <c r="N56" s="455"/>
      <c r="O56" s="147" t="str">
        <f>IF($D56="","",IF(VLOOKUP($D56,Cap_Req!$A$2:$K$19,2)=4,IF($AA56="","",$AA56*$P56),""))</f>
        <v/>
      </c>
      <c r="P56" s="148" t="str">
        <f>IF($D56="","",IF(VLOOKUP($D56,Cap_Req!$A$2:$K$19,2)=4,VLOOKUP($D56,Cap_Req!$A$2:$M$19,13),""))</f>
        <v/>
      </c>
      <c r="Q56" s="455"/>
      <c r="R56" s="147" t="str">
        <f>IF($D56="","",IF(VLOOKUP($D56,Cap_Req!$A$2:$K$19,2)=3,IF($AB56="","",$AB56*$S56),""))</f>
        <v/>
      </c>
      <c r="S56" s="148" t="str">
        <f>IF($D56="","",IF(VLOOKUP($D56,Cap_Req!$A$2:$K$19,2)=3,VLOOKUP($D56,Cap_Req!$A$2:$K$19,8),""))</f>
        <v/>
      </c>
      <c r="T56" s="149" t="str">
        <f t="shared" si="0"/>
        <v/>
      </c>
      <c r="U56" s="150" t="str">
        <f t="shared" si="1"/>
        <v/>
      </c>
      <c r="V56" s="151"/>
      <c r="W56" s="453"/>
      <c r="X56" s="453"/>
      <c r="Y56" s="453"/>
      <c r="Z56" s="453"/>
      <c r="AA56" s="453"/>
      <c r="AB56" s="453"/>
      <c r="AC56" s="152" t="str">
        <f>IF($D56="","",IF(VLOOKUP($D56,Cap_Req!$A$2:$K$19,2)=5,MIN($AF56,VLOOKUP($D56,Cap_Req!$A$2:$K$19,9)),MIN($AE56,VLOOKUP($D56,Cap_Req!$A$2:$K$19,9))))</f>
        <v/>
      </c>
      <c r="AD56" s="152" t="str">
        <f>IF($D56="","",IF(VLOOKUP($D56,Cap_Req!$A$2:$K$19,2)=5,MIN($AF56,VLOOKUP($D56,Cap_Req!$A$2:$K$19,10)),MIN($AE56,VLOOKUP($D56,Cap_Req!$A$2:$K$19,10))))</f>
        <v/>
      </c>
      <c r="AE56" s="152" t="str">
        <f>IF($D56="","",IF($AF56="","",MIN($AF56,VLOOKUP($D56,Cap_Req!$A$2:$K$19,11))))</f>
        <v/>
      </c>
      <c r="AF56" s="453"/>
      <c r="AG56" s="453"/>
      <c r="AH56" s="125"/>
      <c r="AI56" s="126" t="e">
        <f>VLOOKUP($D56,Cap_Req!$A$2:$K$19,2)</f>
        <v>#N/A</v>
      </c>
      <c r="AL56" s="170"/>
    </row>
    <row r="57" spans="1:38" x14ac:dyDescent="0.25">
      <c r="A57" s="125"/>
      <c r="B57" s="453"/>
      <c r="C57" s="453"/>
      <c r="D57" s="454"/>
      <c r="E57" s="455"/>
      <c r="F57" s="147" t="str">
        <f>IF($D57="","",IF($W57="","",IF(OR(VLOOKUP($D57,Cap_Req!$A$2:$K$19,2)=3,VLOOKUP($D57,Cap_Req!$A$2:$K$19,2)=4),IF($X57="","",IF($T57&lt;=$AC57,$X57*$G57,IF(AND($T57&gt;$AC57,$T57&lt;=$AF57),$G57*($X57+((($W57-$X57)/($AF57-$AC57))*($T57-$AC57))),0))),$W57*$G57)))</f>
        <v/>
      </c>
      <c r="G57" s="148" t="str">
        <f>IF($D57="","",IF(OR(VLOOKUP($D57,Cap_Req!$A$2:$K$19,2)=9,VLOOKUP($D57,Cap_Req!$A$2:$K$19,2)=10),IF($T57&lt;=$AE57,VLOOKUP($D57,Cap_Req!$A$2:$K$19,3),0),IF(OR(VLOOKUP($D57,Cap_Req!$A$2:$K$19,2)=1,VLOOKUP($D57,Cap_Req!$A$2:$K$19,2)=2,VLOOKUP($D57,Cap_Req!$A$2:$K$19,2)=3,VLOOKUP($D57,Cap_Req!$A$2:$K$19,2)=4,VLOOKUP($D57,Cap_Req!$A$2:$K$19,2)=5,VLOOKUP($D57,Cap_Req!$A$2:$K$19,2)=6,VLOOKUP($D57,Cap_Req!$A$2:$K$19,2)=7, VLOOKUP($D57,Cap_Req!$A$2:$K$19,2)=8),IF($T57&lt;=$AC57,VLOOKUP($D57,Cap_Req!$A$2:$K$19,3),IF(AND($T57&gt;$AC57,$T57&lt;=$AE57),VLOOKUP($D57,Cap_Req!$A$2:$K$19,3)+(((VLOOKUP($D57,Cap_Req!$A$2:$K$19,5)-VLOOKUP($D57,Cap_Req!$A$2:$K$19,3))/($AE57-$AC57))*($T57-$AC57)),0)),IF($T57&lt;=$AC57,VLOOKUP($D57,Cap_Req!$A$2:$K$19,3),IF(AND($T57&gt;$AC57,$T57&lt;=$AD57),VLOOKUP($D57,Cap_Req!$A$2:$K$19,3)+(((VLOOKUP($D57,Cap_Req!$A$2:$K$19,4)-VLOOKUP($D57,Cap_Req!$A$2:$K$19,3))/($AD57-$AC57))*($T57-$AC57)),IF(AND($T57&gt;$AD57,$T57&lt;=$AE57),VLOOKUP($D57,Cap_Req!$A$2:$K$19,4)+(((VLOOKUP($D57,Cap_Req!$A$2:$K$19,5)-VLOOKUP($D57,Cap_Req!$A$2:$K$19,4))/($AE57-$AD57))*($T57-$AD57)),0))))))</f>
        <v/>
      </c>
      <c r="H57" s="455"/>
      <c r="I57" s="147" t="str">
        <f>IF($D57="","",IF(OR(VLOOKUP($D57,Cap_Req!$A$2:$K$19,2)=3,VLOOKUP($D57,Cap_Req!$A$2:$K$19,2)=4),IF($Y57="","",$Y57*$J57),""))</f>
        <v/>
      </c>
      <c r="J57" s="148" t="str">
        <f>IF($D57="","",IF(OR(VLOOKUP($D57,Cap_Req!$A$2:$K$19,2)=3,VLOOKUP($D57,Cap_Req!$A$2:$K$19,2)=4),VLOOKUP($D57,Cap_Req!$A$2:$M$19,7),""))</f>
        <v/>
      </c>
      <c r="K57" s="455"/>
      <c r="L57" s="147" t="str">
        <f>IF($D57="","",IF(OR(VLOOKUP($D57,Cap_Req!$A$2:$K$19,2)=3,VLOOKUP($D57,Cap_Req!$A$2:$K$19,2)=4),IF($Z57="","",$Z57*$M57),""))</f>
        <v/>
      </c>
      <c r="M57" s="148" t="str">
        <f>IF($D57="","",IF(OR(VLOOKUP($D57,Cap_Req!$A$2:$K$19,2)=3,VLOOKUP($D57,Cap_Req!$A$2:$K$19,2)=4),VLOOKUP($D57,Cap_Req!$A$2:$M$19,12),""))</f>
        <v/>
      </c>
      <c r="N57" s="455"/>
      <c r="O57" s="147" t="str">
        <f>IF($D57="","",IF(VLOOKUP($D57,Cap_Req!$A$2:$K$19,2)=4,IF($AA57="","",$AA57*$P57),""))</f>
        <v/>
      </c>
      <c r="P57" s="148" t="str">
        <f>IF($D57="","",IF(VLOOKUP($D57,Cap_Req!$A$2:$K$19,2)=4,VLOOKUP($D57,Cap_Req!$A$2:$M$19,13),""))</f>
        <v/>
      </c>
      <c r="Q57" s="455"/>
      <c r="R57" s="147" t="str">
        <f>IF($D57="","",IF(VLOOKUP($D57,Cap_Req!$A$2:$K$19,2)=3,IF($AB57="","",$AB57*$S57),""))</f>
        <v/>
      </c>
      <c r="S57" s="148" t="str">
        <f>IF($D57="","",IF(VLOOKUP($D57,Cap_Req!$A$2:$K$19,2)=3,VLOOKUP($D57,Cap_Req!$A$2:$K$19,8),""))</f>
        <v/>
      </c>
      <c r="T57" s="149" t="str">
        <f t="shared" si="0"/>
        <v/>
      </c>
      <c r="U57" s="150" t="str">
        <f t="shared" si="1"/>
        <v/>
      </c>
      <c r="V57" s="151"/>
      <c r="W57" s="453"/>
      <c r="X57" s="453"/>
      <c r="Y57" s="453"/>
      <c r="Z57" s="453"/>
      <c r="AA57" s="453"/>
      <c r="AB57" s="453"/>
      <c r="AC57" s="152" t="str">
        <f>IF($D57="","",IF(VLOOKUP($D57,Cap_Req!$A$2:$K$19,2)=5,MIN($AF57,VLOOKUP($D57,Cap_Req!$A$2:$K$19,9)),MIN($AE57,VLOOKUP($D57,Cap_Req!$A$2:$K$19,9))))</f>
        <v/>
      </c>
      <c r="AD57" s="152" t="str">
        <f>IF($D57="","",IF(VLOOKUP($D57,Cap_Req!$A$2:$K$19,2)=5,MIN($AF57,VLOOKUP($D57,Cap_Req!$A$2:$K$19,10)),MIN($AE57,VLOOKUP($D57,Cap_Req!$A$2:$K$19,10))))</f>
        <v/>
      </c>
      <c r="AE57" s="152" t="str">
        <f>IF($D57="","",IF($AF57="","",MIN($AF57,VLOOKUP($D57,Cap_Req!$A$2:$K$19,11))))</f>
        <v/>
      </c>
      <c r="AF57" s="453"/>
      <c r="AG57" s="453"/>
      <c r="AH57" s="125"/>
      <c r="AI57" s="126" t="e">
        <f>VLOOKUP($D57,Cap_Req!$A$2:$K$19,2)</f>
        <v>#N/A</v>
      </c>
      <c r="AL57" s="170"/>
    </row>
    <row r="58" spans="1:38" x14ac:dyDescent="0.25">
      <c r="A58" s="125"/>
      <c r="B58" s="453"/>
      <c r="C58" s="453"/>
      <c r="D58" s="454"/>
      <c r="E58" s="455"/>
      <c r="F58" s="147" t="str">
        <f>IF($D58="","",IF($W58="","",IF(OR(VLOOKUP($D58,Cap_Req!$A$2:$K$19,2)=3,VLOOKUP($D58,Cap_Req!$A$2:$K$19,2)=4),IF($X58="","",IF($T58&lt;=$AC58,$X58*$G58,IF(AND($T58&gt;$AC58,$T58&lt;=$AF58),$G58*($X58+((($W58-$X58)/($AF58-$AC58))*($T58-$AC58))),0))),$W58*$G58)))</f>
        <v/>
      </c>
      <c r="G58" s="148" t="str">
        <f>IF($D58="","",IF(OR(VLOOKUP($D58,Cap_Req!$A$2:$K$19,2)=9,VLOOKUP($D58,Cap_Req!$A$2:$K$19,2)=10),IF($T58&lt;=$AE58,VLOOKUP($D58,Cap_Req!$A$2:$K$19,3),0),IF(OR(VLOOKUP($D58,Cap_Req!$A$2:$K$19,2)=1,VLOOKUP($D58,Cap_Req!$A$2:$K$19,2)=2,VLOOKUP($D58,Cap_Req!$A$2:$K$19,2)=3,VLOOKUP($D58,Cap_Req!$A$2:$K$19,2)=4,VLOOKUP($D58,Cap_Req!$A$2:$K$19,2)=5,VLOOKUP($D58,Cap_Req!$A$2:$K$19,2)=6,VLOOKUP($D58,Cap_Req!$A$2:$K$19,2)=7, VLOOKUP($D58,Cap_Req!$A$2:$K$19,2)=8),IF($T58&lt;=$AC58,VLOOKUP($D58,Cap_Req!$A$2:$K$19,3),IF(AND($T58&gt;$AC58,$T58&lt;=$AE58),VLOOKUP($D58,Cap_Req!$A$2:$K$19,3)+(((VLOOKUP($D58,Cap_Req!$A$2:$K$19,5)-VLOOKUP($D58,Cap_Req!$A$2:$K$19,3))/($AE58-$AC58))*($T58-$AC58)),0)),IF($T58&lt;=$AC58,VLOOKUP($D58,Cap_Req!$A$2:$K$19,3),IF(AND($T58&gt;$AC58,$T58&lt;=$AD58),VLOOKUP($D58,Cap_Req!$A$2:$K$19,3)+(((VLOOKUP($D58,Cap_Req!$A$2:$K$19,4)-VLOOKUP($D58,Cap_Req!$A$2:$K$19,3))/($AD58-$AC58))*($T58-$AC58)),IF(AND($T58&gt;$AD58,$T58&lt;=$AE58),VLOOKUP($D58,Cap_Req!$A$2:$K$19,4)+(((VLOOKUP($D58,Cap_Req!$A$2:$K$19,5)-VLOOKUP($D58,Cap_Req!$A$2:$K$19,4))/($AE58-$AD58))*($T58-$AD58)),0))))))</f>
        <v/>
      </c>
      <c r="H58" s="455"/>
      <c r="I58" s="147" t="str">
        <f>IF($D58="","",IF(OR(VLOOKUP($D58,Cap_Req!$A$2:$K$19,2)=3,VLOOKUP($D58,Cap_Req!$A$2:$K$19,2)=4),IF($Y58="","",$Y58*$J58),""))</f>
        <v/>
      </c>
      <c r="J58" s="148" t="str">
        <f>IF($D58="","",IF(OR(VLOOKUP($D58,Cap_Req!$A$2:$K$19,2)=3,VLOOKUP($D58,Cap_Req!$A$2:$K$19,2)=4),VLOOKUP($D58,Cap_Req!$A$2:$M$19,7),""))</f>
        <v/>
      </c>
      <c r="K58" s="455"/>
      <c r="L58" s="147" t="str">
        <f>IF($D58="","",IF(OR(VLOOKUP($D58,Cap_Req!$A$2:$K$19,2)=3,VLOOKUP($D58,Cap_Req!$A$2:$K$19,2)=4),IF($Z58="","",$Z58*$M58),""))</f>
        <v/>
      </c>
      <c r="M58" s="148" t="str">
        <f>IF($D58="","",IF(OR(VLOOKUP($D58,Cap_Req!$A$2:$K$19,2)=3,VLOOKUP($D58,Cap_Req!$A$2:$K$19,2)=4),VLOOKUP($D58,Cap_Req!$A$2:$M$19,12),""))</f>
        <v/>
      </c>
      <c r="N58" s="455"/>
      <c r="O58" s="147" t="str">
        <f>IF($D58="","",IF(VLOOKUP($D58,Cap_Req!$A$2:$K$19,2)=4,IF($AA58="","",$AA58*$P58),""))</f>
        <v/>
      </c>
      <c r="P58" s="148" t="str">
        <f>IF($D58="","",IF(VLOOKUP($D58,Cap_Req!$A$2:$K$19,2)=4,VLOOKUP($D58,Cap_Req!$A$2:$M$19,13),""))</f>
        <v/>
      </c>
      <c r="Q58" s="455"/>
      <c r="R58" s="147" t="str">
        <f>IF($D58="","",IF(VLOOKUP($D58,Cap_Req!$A$2:$K$19,2)=3,IF($AB58="","",$AB58*$S58),""))</f>
        <v/>
      </c>
      <c r="S58" s="148" t="str">
        <f>IF($D58="","",IF(VLOOKUP($D58,Cap_Req!$A$2:$K$19,2)=3,VLOOKUP($D58,Cap_Req!$A$2:$K$19,8),""))</f>
        <v/>
      </c>
      <c r="T58" s="149" t="str">
        <f t="shared" si="0"/>
        <v/>
      </c>
      <c r="U58" s="150" t="str">
        <f t="shared" si="1"/>
        <v/>
      </c>
      <c r="V58" s="151"/>
      <c r="W58" s="453"/>
      <c r="X58" s="453"/>
      <c r="Y58" s="453"/>
      <c r="Z58" s="453"/>
      <c r="AA58" s="453"/>
      <c r="AB58" s="453"/>
      <c r="AC58" s="152" t="str">
        <f>IF($D58="","",IF(VLOOKUP($D58,Cap_Req!$A$2:$K$19,2)=5,MIN($AF58,VLOOKUP($D58,Cap_Req!$A$2:$K$19,9)),MIN($AE58,VLOOKUP($D58,Cap_Req!$A$2:$K$19,9))))</f>
        <v/>
      </c>
      <c r="AD58" s="152" t="str">
        <f>IF($D58="","",IF(VLOOKUP($D58,Cap_Req!$A$2:$K$19,2)=5,MIN($AF58,VLOOKUP($D58,Cap_Req!$A$2:$K$19,10)),MIN($AE58,VLOOKUP($D58,Cap_Req!$A$2:$K$19,10))))</f>
        <v/>
      </c>
      <c r="AE58" s="152" t="str">
        <f>IF($D58="","",IF($AF58="","",MIN($AF58,VLOOKUP($D58,Cap_Req!$A$2:$K$19,11))))</f>
        <v/>
      </c>
      <c r="AF58" s="453"/>
      <c r="AG58" s="453"/>
      <c r="AH58" s="125"/>
      <c r="AI58" s="126" t="e">
        <f>VLOOKUP($D58,Cap_Req!$A$2:$K$19,2)</f>
        <v>#N/A</v>
      </c>
      <c r="AL58" s="170"/>
    </row>
    <row r="59" spans="1:38" x14ac:dyDescent="0.25">
      <c r="A59" s="125"/>
      <c r="B59" s="453"/>
      <c r="C59" s="453"/>
      <c r="D59" s="454"/>
      <c r="E59" s="455"/>
      <c r="F59" s="147" t="str">
        <f>IF($D59="","",IF($W59="","",IF(OR(VLOOKUP($D59,Cap_Req!$A$2:$K$19,2)=3,VLOOKUP($D59,Cap_Req!$A$2:$K$19,2)=4),IF($X59="","",IF($T59&lt;=$AC59,$X59*$G59,IF(AND($T59&gt;$AC59,$T59&lt;=$AF59),$G59*($X59+((($W59-$X59)/($AF59-$AC59))*($T59-$AC59))),0))),$W59*$G59)))</f>
        <v/>
      </c>
      <c r="G59" s="148" t="str">
        <f>IF($D59="","",IF(OR(VLOOKUP($D59,Cap_Req!$A$2:$K$19,2)=9,VLOOKUP($D59,Cap_Req!$A$2:$K$19,2)=10),IF($T59&lt;=$AE59,VLOOKUP($D59,Cap_Req!$A$2:$K$19,3),0),IF(OR(VLOOKUP($D59,Cap_Req!$A$2:$K$19,2)=1,VLOOKUP($D59,Cap_Req!$A$2:$K$19,2)=2,VLOOKUP($D59,Cap_Req!$A$2:$K$19,2)=3,VLOOKUP($D59,Cap_Req!$A$2:$K$19,2)=4,VLOOKUP($D59,Cap_Req!$A$2:$K$19,2)=5,VLOOKUP($D59,Cap_Req!$A$2:$K$19,2)=6,VLOOKUP($D59,Cap_Req!$A$2:$K$19,2)=7, VLOOKUP($D59,Cap_Req!$A$2:$K$19,2)=8),IF($T59&lt;=$AC59,VLOOKUP($D59,Cap_Req!$A$2:$K$19,3),IF(AND($T59&gt;$AC59,$T59&lt;=$AE59),VLOOKUP($D59,Cap_Req!$A$2:$K$19,3)+(((VLOOKUP($D59,Cap_Req!$A$2:$K$19,5)-VLOOKUP($D59,Cap_Req!$A$2:$K$19,3))/($AE59-$AC59))*($T59-$AC59)),0)),IF($T59&lt;=$AC59,VLOOKUP($D59,Cap_Req!$A$2:$K$19,3),IF(AND($T59&gt;$AC59,$T59&lt;=$AD59),VLOOKUP($D59,Cap_Req!$A$2:$K$19,3)+(((VLOOKUP($D59,Cap_Req!$A$2:$K$19,4)-VLOOKUP($D59,Cap_Req!$A$2:$K$19,3))/($AD59-$AC59))*($T59-$AC59)),IF(AND($T59&gt;$AD59,$T59&lt;=$AE59),VLOOKUP($D59,Cap_Req!$A$2:$K$19,4)+(((VLOOKUP($D59,Cap_Req!$A$2:$K$19,5)-VLOOKUP($D59,Cap_Req!$A$2:$K$19,4))/($AE59-$AD59))*($T59-$AD59)),0))))))</f>
        <v/>
      </c>
      <c r="H59" s="455"/>
      <c r="I59" s="147" t="str">
        <f>IF($D59="","",IF(OR(VLOOKUP($D59,Cap_Req!$A$2:$K$19,2)=3,VLOOKUP($D59,Cap_Req!$A$2:$K$19,2)=4),IF($Y59="","",$Y59*$J59),""))</f>
        <v/>
      </c>
      <c r="J59" s="148" t="str">
        <f>IF($D59="","",IF(OR(VLOOKUP($D59,Cap_Req!$A$2:$K$19,2)=3,VLOOKUP($D59,Cap_Req!$A$2:$K$19,2)=4),VLOOKUP($D59,Cap_Req!$A$2:$M$19,7),""))</f>
        <v/>
      </c>
      <c r="K59" s="455"/>
      <c r="L59" s="147" t="str">
        <f>IF($D59="","",IF(OR(VLOOKUP($D59,Cap_Req!$A$2:$K$19,2)=3,VLOOKUP($D59,Cap_Req!$A$2:$K$19,2)=4),IF($Z59="","",$Z59*$M59),""))</f>
        <v/>
      </c>
      <c r="M59" s="148" t="str">
        <f>IF($D59="","",IF(OR(VLOOKUP($D59,Cap_Req!$A$2:$K$19,2)=3,VLOOKUP($D59,Cap_Req!$A$2:$K$19,2)=4),VLOOKUP($D59,Cap_Req!$A$2:$M$19,12),""))</f>
        <v/>
      </c>
      <c r="N59" s="455"/>
      <c r="O59" s="147" t="str">
        <f>IF($D59="","",IF(VLOOKUP($D59,Cap_Req!$A$2:$K$19,2)=4,IF($AA59="","",$AA59*$P59),""))</f>
        <v/>
      </c>
      <c r="P59" s="148" t="str">
        <f>IF($D59="","",IF(VLOOKUP($D59,Cap_Req!$A$2:$K$19,2)=4,VLOOKUP($D59,Cap_Req!$A$2:$M$19,13),""))</f>
        <v/>
      </c>
      <c r="Q59" s="455"/>
      <c r="R59" s="147" t="str">
        <f>IF($D59="","",IF(VLOOKUP($D59,Cap_Req!$A$2:$K$19,2)=3,IF($AB59="","",$AB59*$S59),""))</f>
        <v/>
      </c>
      <c r="S59" s="148" t="str">
        <f>IF($D59="","",IF(VLOOKUP($D59,Cap_Req!$A$2:$K$19,2)=3,VLOOKUP($D59,Cap_Req!$A$2:$K$19,8),""))</f>
        <v/>
      </c>
      <c r="T59" s="149" t="str">
        <f t="shared" si="0"/>
        <v/>
      </c>
      <c r="U59" s="150" t="str">
        <f t="shared" si="1"/>
        <v/>
      </c>
      <c r="V59" s="151"/>
      <c r="W59" s="453"/>
      <c r="X59" s="453"/>
      <c r="Y59" s="453"/>
      <c r="Z59" s="453"/>
      <c r="AA59" s="453"/>
      <c r="AB59" s="453"/>
      <c r="AC59" s="152" t="str">
        <f>IF($D59="","",IF(VLOOKUP($D59,Cap_Req!$A$2:$K$19,2)=5,MIN($AF59,VLOOKUP($D59,Cap_Req!$A$2:$K$19,9)),MIN($AE59,VLOOKUP($D59,Cap_Req!$A$2:$K$19,9))))</f>
        <v/>
      </c>
      <c r="AD59" s="152" t="str">
        <f>IF($D59="","",IF(VLOOKUP($D59,Cap_Req!$A$2:$K$19,2)=5,MIN($AF59,VLOOKUP($D59,Cap_Req!$A$2:$K$19,10)),MIN($AE59,VLOOKUP($D59,Cap_Req!$A$2:$K$19,10))))</f>
        <v/>
      </c>
      <c r="AE59" s="152" t="str">
        <f>IF($D59="","",IF($AF59="","",MIN($AF59,VLOOKUP($D59,Cap_Req!$A$2:$K$19,11))))</f>
        <v/>
      </c>
      <c r="AF59" s="453"/>
      <c r="AG59" s="453"/>
      <c r="AH59" s="125"/>
      <c r="AI59" s="126" t="e">
        <f>VLOOKUP($D59,Cap_Req!$A$2:$K$19,2)</f>
        <v>#N/A</v>
      </c>
      <c r="AL59" s="170"/>
    </row>
    <row r="60" spans="1:38" x14ac:dyDescent="0.25">
      <c r="A60" s="125"/>
      <c r="B60" s="453"/>
      <c r="C60" s="453"/>
      <c r="D60" s="454"/>
      <c r="E60" s="455"/>
      <c r="F60" s="147" t="str">
        <f>IF($D60="","",IF($W60="","",IF(OR(VLOOKUP($D60,Cap_Req!$A$2:$K$19,2)=3,VLOOKUP($D60,Cap_Req!$A$2:$K$19,2)=4),IF($X60="","",IF($T60&lt;=$AC60,$X60*$G60,IF(AND($T60&gt;$AC60,$T60&lt;=$AF60),$G60*($X60+((($W60-$X60)/($AF60-$AC60))*($T60-$AC60))),0))),$W60*$G60)))</f>
        <v/>
      </c>
      <c r="G60" s="148" t="str">
        <f>IF($D60="","",IF(OR(VLOOKUP($D60,Cap_Req!$A$2:$K$19,2)=9,VLOOKUP($D60,Cap_Req!$A$2:$K$19,2)=10),IF($T60&lt;=$AE60,VLOOKUP($D60,Cap_Req!$A$2:$K$19,3),0),IF(OR(VLOOKUP($D60,Cap_Req!$A$2:$K$19,2)=1,VLOOKUP($D60,Cap_Req!$A$2:$K$19,2)=2,VLOOKUP($D60,Cap_Req!$A$2:$K$19,2)=3,VLOOKUP($D60,Cap_Req!$A$2:$K$19,2)=4,VLOOKUP($D60,Cap_Req!$A$2:$K$19,2)=5,VLOOKUP($D60,Cap_Req!$A$2:$K$19,2)=6,VLOOKUP($D60,Cap_Req!$A$2:$K$19,2)=7, VLOOKUP($D60,Cap_Req!$A$2:$K$19,2)=8),IF($T60&lt;=$AC60,VLOOKUP($D60,Cap_Req!$A$2:$K$19,3),IF(AND($T60&gt;$AC60,$T60&lt;=$AE60),VLOOKUP($D60,Cap_Req!$A$2:$K$19,3)+(((VLOOKUP($D60,Cap_Req!$A$2:$K$19,5)-VLOOKUP($D60,Cap_Req!$A$2:$K$19,3))/($AE60-$AC60))*($T60-$AC60)),0)),IF($T60&lt;=$AC60,VLOOKUP($D60,Cap_Req!$A$2:$K$19,3),IF(AND($T60&gt;$AC60,$T60&lt;=$AD60),VLOOKUP($D60,Cap_Req!$A$2:$K$19,3)+(((VLOOKUP($D60,Cap_Req!$A$2:$K$19,4)-VLOOKUP($D60,Cap_Req!$A$2:$K$19,3))/($AD60-$AC60))*($T60-$AC60)),IF(AND($T60&gt;$AD60,$T60&lt;=$AE60),VLOOKUP($D60,Cap_Req!$A$2:$K$19,4)+(((VLOOKUP($D60,Cap_Req!$A$2:$K$19,5)-VLOOKUP($D60,Cap_Req!$A$2:$K$19,4))/($AE60-$AD60))*($T60-$AD60)),0))))))</f>
        <v/>
      </c>
      <c r="H60" s="455"/>
      <c r="I60" s="147" t="str">
        <f>IF($D60="","",IF(OR(VLOOKUP($D60,Cap_Req!$A$2:$K$19,2)=3,VLOOKUP($D60,Cap_Req!$A$2:$K$19,2)=4),IF($Y60="","",$Y60*$J60),""))</f>
        <v/>
      </c>
      <c r="J60" s="148" t="str">
        <f>IF($D60="","",IF(OR(VLOOKUP($D60,Cap_Req!$A$2:$K$19,2)=3,VLOOKUP($D60,Cap_Req!$A$2:$K$19,2)=4),VLOOKUP($D60,Cap_Req!$A$2:$M$19,7),""))</f>
        <v/>
      </c>
      <c r="K60" s="455"/>
      <c r="L60" s="147" t="str">
        <f>IF($D60="","",IF(OR(VLOOKUP($D60,Cap_Req!$A$2:$K$19,2)=3,VLOOKUP($D60,Cap_Req!$A$2:$K$19,2)=4),IF($Z60="","",$Z60*$M60),""))</f>
        <v/>
      </c>
      <c r="M60" s="148" t="str">
        <f>IF($D60="","",IF(OR(VLOOKUP($D60,Cap_Req!$A$2:$K$19,2)=3,VLOOKUP($D60,Cap_Req!$A$2:$K$19,2)=4),VLOOKUP($D60,Cap_Req!$A$2:$M$19,12),""))</f>
        <v/>
      </c>
      <c r="N60" s="455"/>
      <c r="O60" s="147" t="str">
        <f>IF($D60="","",IF(VLOOKUP($D60,Cap_Req!$A$2:$K$19,2)=4,IF($AA60="","",$AA60*$P60),""))</f>
        <v/>
      </c>
      <c r="P60" s="148" t="str">
        <f>IF($D60="","",IF(VLOOKUP($D60,Cap_Req!$A$2:$K$19,2)=4,VLOOKUP($D60,Cap_Req!$A$2:$M$19,13),""))</f>
        <v/>
      </c>
      <c r="Q60" s="455"/>
      <c r="R60" s="147" t="str">
        <f>IF($D60="","",IF(VLOOKUP($D60,Cap_Req!$A$2:$K$19,2)=3,IF($AB60="","",$AB60*$S60),""))</f>
        <v/>
      </c>
      <c r="S60" s="148" t="str">
        <f>IF($D60="","",IF(VLOOKUP($D60,Cap_Req!$A$2:$K$19,2)=3,VLOOKUP($D60,Cap_Req!$A$2:$K$19,8),""))</f>
        <v/>
      </c>
      <c r="T60" s="149" t="str">
        <f t="shared" si="0"/>
        <v/>
      </c>
      <c r="U60" s="150" t="str">
        <f t="shared" si="1"/>
        <v/>
      </c>
      <c r="V60" s="151"/>
      <c r="W60" s="453"/>
      <c r="X60" s="453"/>
      <c r="Y60" s="453"/>
      <c r="Z60" s="453"/>
      <c r="AA60" s="453"/>
      <c r="AB60" s="453"/>
      <c r="AC60" s="152" t="str">
        <f>IF($D60="","",IF(VLOOKUP($D60,Cap_Req!$A$2:$K$19,2)=5,MIN($AF60,VLOOKUP($D60,Cap_Req!$A$2:$K$19,9)),MIN($AE60,VLOOKUP($D60,Cap_Req!$A$2:$K$19,9))))</f>
        <v/>
      </c>
      <c r="AD60" s="152" t="str">
        <f>IF($D60="","",IF(VLOOKUP($D60,Cap_Req!$A$2:$K$19,2)=5,MIN($AF60,VLOOKUP($D60,Cap_Req!$A$2:$K$19,10)),MIN($AE60,VLOOKUP($D60,Cap_Req!$A$2:$K$19,10))))</f>
        <v/>
      </c>
      <c r="AE60" s="152" t="str">
        <f>IF($D60="","",IF($AF60="","",MIN($AF60,VLOOKUP($D60,Cap_Req!$A$2:$K$19,11))))</f>
        <v/>
      </c>
      <c r="AF60" s="453"/>
      <c r="AG60" s="453"/>
      <c r="AH60" s="125"/>
      <c r="AI60" s="126" t="e">
        <f>VLOOKUP($D60,Cap_Req!$A$2:$K$19,2)</f>
        <v>#N/A</v>
      </c>
      <c r="AL60" s="170"/>
    </row>
    <row r="61" spans="1:38" x14ac:dyDescent="0.25">
      <c r="A61" s="125"/>
      <c r="B61" s="453"/>
      <c r="C61" s="453"/>
      <c r="D61" s="454"/>
      <c r="E61" s="455"/>
      <c r="F61" s="147" t="str">
        <f>IF($D61="","",IF($W61="","",IF(OR(VLOOKUP($D61,Cap_Req!$A$2:$K$19,2)=3,VLOOKUP($D61,Cap_Req!$A$2:$K$19,2)=4),IF($X61="","",IF($T61&lt;=$AC61,$X61*$G61,IF(AND($T61&gt;$AC61,$T61&lt;=$AF61),$G61*($X61+((($W61-$X61)/($AF61-$AC61))*($T61-$AC61))),0))),$W61*$G61)))</f>
        <v/>
      </c>
      <c r="G61" s="148" t="str">
        <f>IF($D61="","",IF(OR(VLOOKUP($D61,Cap_Req!$A$2:$K$19,2)=9,VLOOKUP($D61,Cap_Req!$A$2:$K$19,2)=10),IF($T61&lt;=$AE61,VLOOKUP($D61,Cap_Req!$A$2:$K$19,3),0),IF(OR(VLOOKUP($D61,Cap_Req!$A$2:$K$19,2)=1,VLOOKUP($D61,Cap_Req!$A$2:$K$19,2)=2,VLOOKUP($D61,Cap_Req!$A$2:$K$19,2)=3,VLOOKUP($D61,Cap_Req!$A$2:$K$19,2)=4,VLOOKUP($D61,Cap_Req!$A$2:$K$19,2)=5,VLOOKUP($D61,Cap_Req!$A$2:$K$19,2)=6,VLOOKUP($D61,Cap_Req!$A$2:$K$19,2)=7, VLOOKUP($D61,Cap_Req!$A$2:$K$19,2)=8),IF($T61&lt;=$AC61,VLOOKUP($D61,Cap_Req!$A$2:$K$19,3),IF(AND($T61&gt;$AC61,$T61&lt;=$AE61),VLOOKUP($D61,Cap_Req!$A$2:$K$19,3)+(((VLOOKUP($D61,Cap_Req!$A$2:$K$19,5)-VLOOKUP($D61,Cap_Req!$A$2:$K$19,3))/($AE61-$AC61))*($T61-$AC61)),0)),IF($T61&lt;=$AC61,VLOOKUP($D61,Cap_Req!$A$2:$K$19,3),IF(AND($T61&gt;$AC61,$T61&lt;=$AD61),VLOOKUP($D61,Cap_Req!$A$2:$K$19,3)+(((VLOOKUP($D61,Cap_Req!$A$2:$K$19,4)-VLOOKUP($D61,Cap_Req!$A$2:$K$19,3))/($AD61-$AC61))*($T61-$AC61)),IF(AND($T61&gt;$AD61,$T61&lt;=$AE61),VLOOKUP($D61,Cap_Req!$A$2:$K$19,4)+(((VLOOKUP($D61,Cap_Req!$A$2:$K$19,5)-VLOOKUP($D61,Cap_Req!$A$2:$K$19,4))/($AE61-$AD61))*($T61-$AD61)),0))))))</f>
        <v/>
      </c>
      <c r="H61" s="455"/>
      <c r="I61" s="147" t="str">
        <f>IF($D61="","",IF(OR(VLOOKUP($D61,Cap_Req!$A$2:$K$19,2)=3,VLOOKUP($D61,Cap_Req!$A$2:$K$19,2)=4),IF($Y61="","",$Y61*$J61),""))</f>
        <v/>
      </c>
      <c r="J61" s="148" t="str">
        <f>IF($D61="","",IF(OR(VLOOKUP($D61,Cap_Req!$A$2:$K$19,2)=3,VLOOKUP($D61,Cap_Req!$A$2:$K$19,2)=4),VLOOKUP($D61,Cap_Req!$A$2:$M$19,7),""))</f>
        <v/>
      </c>
      <c r="K61" s="455"/>
      <c r="L61" s="147" t="str">
        <f>IF($D61="","",IF(OR(VLOOKUP($D61,Cap_Req!$A$2:$K$19,2)=3,VLOOKUP($D61,Cap_Req!$A$2:$K$19,2)=4),IF($Z61="","",$Z61*$M61),""))</f>
        <v/>
      </c>
      <c r="M61" s="148" t="str">
        <f>IF($D61="","",IF(OR(VLOOKUP($D61,Cap_Req!$A$2:$K$19,2)=3,VLOOKUP($D61,Cap_Req!$A$2:$K$19,2)=4),VLOOKUP($D61,Cap_Req!$A$2:$M$19,12),""))</f>
        <v/>
      </c>
      <c r="N61" s="455"/>
      <c r="O61" s="147" t="str">
        <f>IF($D61="","",IF(VLOOKUP($D61,Cap_Req!$A$2:$K$19,2)=4,IF($AA61="","",$AA61*$P61),""))</f>
        <v/>
      </c>
      <c r="P61" s="148" t="str">
        <f>IF($D61="","",IF(VLOOKUP($D61,Cap_Req!$A$2:$K$19,2)=4,VLOOKUP($D61,Cap_Req!$A$2:$M$19,13),""))</f>
        <v/>
      </c>
      <c r="Q61" s="455"/>
      <c r="R61" s="147" t="str">
        <f>IF($D61="","",IF(VLOOKUP($D61,Cap_Req!$A$2:$K$19,2)=3,IF($AB61="","",$AB61*$S61),""))</f>
        <v/>
      </c>
      <c r="S61" s="148" t="str">
        <f>IF($D61="","",IF(VLOOKUP($D61,Cap_Req!$A$2:$K$19,2)=3,VLOOKUP($D61,Cap_Req!$A$2:$K$19,8),""))</f>
        <v/>
      </c>
      <c r="T61" s="149" t="str">
        <f t="shared" si="0"/>
        <v/>
      </c>
      <c r="U61" s="150" t="str">
        <f t="shared" si="1"/>
        <v/>
      </c>
      <c r="V61" s="151"/>
      <c r="W61" s="453"/>
      <c r="X61" s="453"/>
      <c r="Y61" s="453"/>
      <c r="Z61" s="453"/>
      <c r="AA61" s="453"/>
      <c r="AB61" s="453"/>
      <c r="AC61" s="152" t="str">
        <f>IF($D61="","",IF(VLOOKUP($D61,Cap_Req!$A$2:$K$19,2)=5,MIN($AF61,VLOOKUP($D61,Cap_Req!$A$2:$K$19,9)),MIN($AE61,VLOOKUP($D61,Cap_Req!$A$2:$K$19,9))))</f>
        <v/>
      </c>
      <c r="AD61" s="152" t="str">
        <f>IF($D61="","",IF(VLOOKUP($D61,Cap_Req!$A$2:$K$19,2)=5,MIN($AF61,VLOOKUP($D61,Cap_Req!$A$2:$K$19,10)),MIN($AE61,VLOOKUP($D61,Cap_Req!$A$2:$K$19,10))))</f>
        <v/>
      </c>
      <c r="AE61" s="152" t="str">
        <f>IF($D61="","",IF($AF61="","",MIN($AF61,VLOOKUP($D61,Cap_Req!$A$2:$K$19,11))))</f>
        <v/>
      </c>
      <c r="AF61" s="453"/>
      <c r="AG61" s="453"/>
      <c r="AH61" s="125"/>
      <c r="AI61" s="126" t="e">
        <f>VLOOKUP($D61,Cap_Req!$A$2:$K$19,2)</f>
        <v>#N/A</v>
      </c>
      <c r="AL61" s="170"/>
    </row>
    <row r="62" spans="1:38" x14ac:dyDescent="0.25">
      <c r="A62" s="125"/>
      <c r="B62" s="453"/>
      <c r="C62" s="453"/>
      <c r="D62" s="454"/>
      <c r="E62" s="455"/>
      <c r="F62" s="147" t="str">
        <f>IF($D62="","",IF($W62="","",IF(OR(VLOOKUP($D62,Cap_Req!$A$2:$K$19,2)=3,VLOOKUP($D62,Cap_Req!$A$2:$K$19,2)=4),IF($X62="","",IF($T62&lt;=$AC62,$X62*$G62,IF(AND($T62&gt;$AC62,$T62&lt;=$AF62),$G62*($X62+((($W62-$X62)/($AF62-$AC62))*($T62-$AC62))),0))),$W62*$G62)))</f>
        <v/>
      </c>
      <c r="G62" s="148" t="str">
        <f>IF($D62="","",IF(OR(VLOOKUP($D62,Cap_Req!$A$2:$K$19,2)=9,VLOOKUP($D62,Cap_Req!$A$2:$K$19,2)=10),IF($T62&lt;=$AE62,VLOOKUP($D62,Cap_Req!$A$2:$K$19,3),0),IF(OR(VLOOKUP($D62,Cap_Req!$A$2:$K$19,2)=1,VLOOKUP($D62,Cap_Req!$A$2:$K$19,2)=2,VLOOKUP($D62,Cap_Req!$A$2:$K$19,2)=3,VLOOKUP($D62,Cap_Req!$A$2:$K$19,2)=4,VLOOKUP($D62,Cap_Req!$A$2:$K$19,2)=5,VLOOKUP($D62,Cap_Req!$A$2:$K$19,2)=6,VLOOKUP($D62,Cap_Req!$A$2:$K$19,2)=7, VLOOKUP($D62,Cap_Req!$A$2:$K$19,2)=8),IF($T62&lt;=$AC62,VLOOKUP($D62,Cap_Req!$A$2:$K$19,3),IF(AND($T62&gt;$AC62,$T62&lt;=$AE62),VLOOKUP($D62,Cap_Req!$A$2:$K$19,3)+(((VLOOKUP($D62,Cap_Req!$A$2:$K$19,5)-VLOOKUP($D62,Cap_Req!$A$2:$K$19,3))/($AE62-$AC62))*($T62-$AC62)),0)),IF($T62&lt;=$AC62,VLOOKUP($D62,Cap_Req!$A$2:$K$19,3),IF(AND($T62&gt;$AC62,$T62&lt;=$AD62),VLOOKUP($D62,Cap_Req!$A$2:$K$19,3)+(((VLOOKUP($D62,Cap_Req!$A$2:$K$19,4)-VLOOKUP($D62,Cap_Req!$A$2:$K$19,3))/($AD62-$AC62))*($T62-$AC62)),IF(AND($T62&gt;$AD62,$T62&lt;=$AE62),VLOOKUP($D62,Cap_Req!$A$2:$K$19,4)+(((VLOOKUP($D62,Cap_Req!$A$2:$K$19,5)-VLOOKUP($D62,Cap_Req!$A$2:$K$19,4))/($AE62-$AD62))*($T62-$AD62)),0))))))</f>
        <v/>
      </c>
      <c r="H62" s="455"/>
      <c r="I62" s="147" t="str">
        <f>IF($D62="","",IF(OR(VLOOKUP($D62,Cap_Req!$A$2:$K$19,2)=3,VLOOKUP($D62,Cap_Req!$A$2:$K$19,2)=4),IF($Y62="","",$Y62*$J62),""))</f>
        <v/>
      </c>
      <c r="J62" s="148" t="str">
        <f>IF($D62="","",IF(OR(VLOOKUP($D62,Cap_Req!$A$2:$K$19,2)=3,VLOOKUP($D62,Cap_Req!$A$2:$K$19,2)=4),VLOOKUP($D62,Cap_Req!$A$2:$M$19,7),""))</f>
        <v/>
      </c>
      <c r="K62" s="455"/>
      <c r="L62" s="147" t="str">
        <f>IF($D62="","",IF(OR(VLOOKUP($D62,Cap_Req!$A$2:$K$19,2)=3,VLOOKUP($D62,Cap_Req!$A$2:$K$19,2)=4),IF($Z62="","",$Z62*$M62),""))</f>
        <v/>
      </c>
      <c r="M62" s="148" t="str">
        <f>IF($D62="","",IF(OR(VLOOKUP($D62,Cap_Req!$A$2:$K$19,2)=3,VLOOKUP($D62,Cap_Req!$A$2:$K$19,2)=4),VLOOKUP($D62,Cap_Req!$A$2:$M$19,12),""))</f>
        <v/>
      </c>
      <c r="N62" s="455"/>
      <c r="O62" s="147" t="str">
        <f>IF($D62="","",IF(VLOOKUP($D62,Cap_Req!$A$2:$K$19,2)=4,IF($AA62="","",$AA62*$P62),""))</f>
        <v/>
      </c>
      <c r="P62" s="148" t="str">
        <f>IF($D62="","",IF(VLOOKUP($D62,Cap_Req!$A$2:$K$19,2)=4,VLOOKUP($D62,Cap_Req!$A$2:$M$19,13),""))</f>
        <v/>
      </c>
      <c r="Q62" s="455"/>
      <c r="R62" s="147" t="str">
        <f>IF($D62="","",IF(VLOOKUP($D62,Cap_Req!$A$2:$K$19,2)=3,IF($AB62="","",$AB62*$S62),""))</f>
        <v/>
      </c>
      <c r="S62" s="148" t="str">
        <f>IF($D62="","",IF(VLOOKUP($D62,Cap_Req!$A$2:$K$19,2)=3,VLOOKUP($D62,Cap_Req!$A$2:$K$19,8),""))</f>
        <v/>
      </c>
      <c r="T62" s="149" t="str">
        <f t="shared" si="0"/>
        <v/>
      </c>
      <c r="U62" s="150" t="str">
        <f t="shared" si="1"/>
        <v/>
      </c>
      <c r="V62" s="151"/>
      <c r="W62" s="453"/>
      <c r="X62" s="453"/>
      <c r="Y62" s="453"/>
      <c r="Z62" s="453"/>
      <c r="AA62" s="453"/>
      <c r="AB62" s="453"/>
      <c r="AC62" s="152" t="str">
        <f>IF($D62="","",IF(VLOOKUP($D62,Cap_Req!$A$2:$K$19,2)=5,MIN($AF62,VLOOKUP($D62,Cap_Req!$A$2:$K$19,9)),MIN($AE62,VLOOKUP($D62,Cap_Req!$A$2:$K$19,9))))</f>
        <v/>
      </c>
      <c r="AD62" s="152" t="str">
        <f>IF($D62="","",IF(VLOOKUP($D62,Cap_Req!$A$2:$K$19,2)=5,MIN($AF62,VLOOKUP($D62,Cap_Req!$A$2:$K$19,10)),MIN($AE62,VLOOKUP($D62,Cap_Req!$A$2:$K$19,10))))</f>
        <v/>
      </c>
      <c r="AE62" s="152" t="str">
        <f>IF($D62="","",IF($AF62="","",MIN($AF62,VLOOKUP($D62,Cap_Req!$A$2:$K$19,11))))</f>
        <v/>
      </c>
      <c r="AF62" s="453"/>
      <c r="AG62" s="453"/>
      <c r="AH62" s="125"/>
      <c r="AI62" s="126" t="e">
        <f>VLOOKUP($D62,Cap_Req!$A$2:$K$19,2)</f>
        <v>#N/A</v>
      </c>
      <c r="AL62" s="170"/>
    </row>
    <row r="63" spans="1:38" x14ac:dyDescent="0.25">
      <c r="A63" s="125"/>
      <c r="B63" s="453"/>
      <c r="C63" s="453"/>
      <c r="D63" s="454"/>
      <c r="E63" s="455"/>
      <c r="F63" s="147" t="str">
        <f>IF($D63="","",IF($W63="","",IF(OR(VLOOKUP($D63,Cap_Req!$A$2:$K$19,2)=3,VLOOKUP($D63,Cap_Req!$A$2:$K$19,2)=4),IF($X63="","",IF($T63&lt;=$AC63,$X63*$G63,IF(AND($T63&gt;$AC63,$T63&lt;=$AF63),$G63*($X63+((($W63-$X63)/($AF63-$AC63))*($T63-$AC63))),0))),$W63*$G63)))</f>
        <v/>
      </c>
      <c r="G63" s="148" t="str">
        <f>IF($D63="","",IF(OR(VLOOKUP($D63,Cap_Req!$A$2:$K$19,2)=9,VLOOKUP($D63,Cap_Req!$A$2:$K$19,2)=10),IF($T63&lt;=$AE63,VLOOKUP($D63,Cap_Req!$A$2:$K$19,3),0),IF(OR(VLOOKUP($D63,Cap_Req!$A$2:$K$19,2)=1,VLOOKUP($D63,Cap_Req!$A$2:$K$19,2)=2,VLOOKUP($D63,Cap_Req!$A$2:$K$19,2)=3,VLOOKUP($D63,Cap_Req!$A$2:$K$19,2)=4,VLOOKUP($D63,Cap_Req!$A$2:$K$19,2)=5,VLOOKUP($D63,Cap_Req!$A$2:$K$19,2)=6,VLOOKUP($D63,Cap_Req!$A$2:$K$19,2)=7, VLOOKUP($D63,Cap_Req!$A$2:$K$19,2)=8),IF($T63&lt;=$AC63,VLOOKUP($D63,Cap_Req!$A$2:$K$19,3),IF(AND($T63&gt;$AC63,$T63&lt;=$AE63),VLOOKUP($D63,Cap_Req!$A$2:$K$19,3)+(((VLOOKUP($D63,Cap_Req!$A$2:$K$19,5)-VLOOKUP($D63,Cap_Req!$A$2:$K$19,3))/($AE63-$AC63))*($T63-$AC63)),0)),IF($T63&lt;=$AC63,VLOOKUP($D63,Cap_Req!$A$2:$K$19,3),IF(AND($T63&gt;$AC63,$T63&lt;=$AD63),VLOOKUP($D63,Cap_Req!$A$2:$K$19,3)+(((VLOOKUP($D63,Cap_Req!$A$2:$K$19,4)-VLOOKUP($D63,Cap_Req!$A$2:$K$19,3))/($AD63-$AC63))*($T63-$AC63)),IF(AND($T63&gt;$AD63,$T63&lt;=$AE63),VLOOKUP($D63,Cap_Req!$A$2:$K$19,4)+(((VLOOKUP($D63,Cap_Req!$A$2:$K$19,5)-VLOOKUP($D63,Cap_Req!$A$2:$K$19,4))/($AE63-$AD63))*($T63-$AD63)),0))))))</f>
        <v/>
      </c>
      <c r="H63" s="455"/>
      <c r="I63" s="147" t="str">
        <f>IF($D63="","",IF(OR(VLOOKUP($D63,Cap_Req!$A$2:$K$19,2)=3,VLOOKUP($D63,Cap_Req!$A$2:$K$19,2)=4),IF($Y63="","",$Y63*$J63),""))</f>
        <v/>
      </c>
      <c r="J63" s="148" t="str">
        <f>IF($D63="","",IF(OR(VLOOKUP($D63,Cap_Req!$A$2:$K$19,2)=3,VLOOKUP($D63,Cap_Req!$A$2:$K$19,2)=4),VLOOKUP($D63,Cap_Req!$A$2:$M$19,7),""))</f>
        <v/>
      </c>
      <c r="K63" s="455"/>
      <c r="L63" s="147" t="str">
        <f>IF($D63="","",IF(OR(VLOOKUP($D63,Cap_Req!$A$2:$K$19,2)=3,VLOOKUP($D63,Cap_Req!$A$2:$K$19,2)=4),IF($Z63="","",$Z63*$M63),""))</f>
        <v/>
      </c>
      <c r="M63" s="148" t="str">
        <f>IF($D63="","",IF(OR(VLOOKUP($D63,Cap_Req!$A$2:$K$19,2)=3,VLOOKUP($D63,Cap_Req!$A$2:$K$19,2)=4),VLOOKUP($D63,Cap_Req!$A$2:$M$19,12),""))</f>
        <v/>
      </c>
      <c r="N63" s="455"/>
      <c r="O63" s="147" t="str">
        <f>IF($D63="","",IF(VLOOKUP($D63,Cap_Req!$A$2:$K$19,2)=4,IF($AA63="","",$AA63*$P63),""))</f>
        <v/>
      </c>
      <c r="P63" s="148" t="str">
        <f>IF($D63="","",IF(VLOOKUP($D63,Cap_Req!$A$2:$K$19,2)=4,VLOOKUP($D63,Cap_Req!$A$2:$M$19,13),""))</f>
        <v/>
      </c>
      <c r="Q63" s="455"/>
      <c r="R63" s="147" t="str">
        <f>IF($D63="","",IF(VLOOKUP($D63,Cap_Req!$A$2:$K$19,2)=3,IF($AB63="","",$AB63*$S63),""))</f>
        <v/>
      </c>
      <c r="S63" s="148" t="str">
        <f>IF($D63="","",IF(VLOOKUP($D63,Cap_Req!$A$2:$K$19,2)=3,VLOOKUP($D63,Cap_Req!$A$2:$K$19,8),""))</f>
        <v/>
      </c>
      <c r="T63" s="149" t="str">
        <f t="shared" si="0"/>
        <v/>
      </c>
      <c r="U63" s="150" t="str">
        <f t="shared" si="1"/>
        <v/>
      </c>
      <c r="V63" s="151"/>
      <c r="W63" s="453"/>
      <c r="X63" s="453"/>
      <c r="Y63" s="453"/>
      <c r="Z63" s="453"/>
      <c r="AA63" s="453"/>
      <c r="AB63" s="453"/>
      <c r="AC63" s="152" t="str">
        <f>IF($D63="","",IF(VLOOKUP($D63,Cap_Req!$A$2:$K$19,2)=5,MIN($AF63,VLOOKUP($D63,Cap_Req!$A$2:$K$19,9)),MIN($AE63,VLOOKUP($D63,Cap_Req!$A$2:$K$19,9))))</f>
        <v/>
      </c>
      <c r="AD63" s="152" t="str">
        <f>IF($D63="","",IF(VLOOKUP($D63,Cap_Req!$A$2:$K$19,2)=5,MIN($AF63,VLOOKUP($D63,Cap_Req!$A$2:$K$19,10)),MIN($AE63,VLOOKUP($D63,Cap_Req!$A$2:$K$19,10))))</f>
        <v/>
      </c>
      <c r="AE63" s="152" t="str">
        <f>IF($D63="","",IF($AF63="","",MIN($AF63,VLOOKUP($D63,Cap_Req!$A$2:$K$19,11))))</f>
        <v/>
      </c>
      <c r="AF63" s="453"/>
      <c r="AG63" s="453"/>
      <c r="AH63" s="125"/>
      <c r="AI63" s="126" t="e">
        <f>VLOOKUP($D63,Cap_Req!$A$2:$K$19,2)</f>
        <v>#N/A</v>
      </c>
      <c r="AL63" s="170"/>
    </row>
    <row r="64" spans="1:38" x14ac:dyDescent="0.25">
      <c r="A64" s="125"/>
      <c r="B64" s="453"/>
      <c r="C64" s="453"/>
      <c r="D64" s="454"/>
      <c r="E64" s="455"/>
      <c r="F64" s="147" t="str">
        <f>IF($D64="","",IF($W64="","",IF(OR(VLOOKUP($D64,Cap_Req!$A$2:$K$19,2)=3,VLOOKUP($D64,Cap_Req!$A$2:$K$19,2)=4),IF($X64="","",IF($T64&lt;=$AC64,$X64*$G64,IF(AND($T64&gt;$AC64,$T64&lt;=$AF64),$G64*($X64+((($W64-$X64)/($AF64-$AC64))*($T64-$AC64))),0))),$W64*$G64)))</f>
        <v/>
      </c>
      <c r="G64" s="148" t="str">
        <f>IF($D64="","",IF(OR(VLOOKUP($D64,Cap_Req!$A$2:$K$19,2)=9,VLOOKUP($D64,Cap_Req!$A$2:$K$19,2)=10),IF($T64&lt;=$AE64,VLOOKUP($D64,Cap_Req!$A$2:$K$19,3),0),IF(OR(VLOOKUP($D64,Cap_Req!$A$2:$K$19,2)=1,VLOOKUP($D64,Cap_Req!$A$2:$K$19,2)=2,VLOOKUP($D64,Cap_Req!$A$2:$K$19,2)=3,VLOOKUP($D64,Cap_Req!$A$2:$K$19,2)=4,VLOOKUP($D64,Cap_Req!$A$2:$K$19,2)=5,VLOOKUP($D64,Cap_Req!$A$2:$K$19,2)=6,VLOOKUP($D64,Cap_Req!$A$2:$K$19,2)=7, VLOOKUP($D64,Cap_Req!$A$2:$K$19,2)=8),IF($T64&lt;=$AC64,VLOOKUP($D64,Cap_Req!$A$2:$K$19,3),IF(AND($T64&gt;$AC64,$T64&lt;=$AE64),VLOOKUP($D64,Cap_Req!$A$2:$K$19,3)+(((VLOOKUP($D64,Cap_Req!$A$2:$K$19,5)-VLOOKUP($D64,Cap_Req!$A$2:$K$19,3))/($AE64-$AC64))*($T64-$AC64)),0)),IF($T64&lt;=$AC64,VLOOKUP($D64,Cap_Req!$A$2:$K$19,3),IF(AND($T64&gt;$AC64,$T64&lt;=$AD64),VLOOKUP($D64,Cap_Req!$A$2:$K$19,3)+(((VLOOKUP($D64,Cap_Req!$A$2:$K$19,4)-VLOOKUP($D64,Cap_Req!$A$2:$K$19,3))/($AD64-$AC64))*($T64-$AC64)),IF(AND($T64&gt;$AD64,$T64&lt;=$AE64),VLOOKUP($D64,Cap_Req!$A$2:$K$19,4)+(((VLOOKUP($D64,Cap_Req!$A$2:$K$19,5)-VLOOKUP($D64,Cap_Req!$A$2:$K$19,4))/($AE64-$AD64))*($T64-$AD64)),0))))))</f>
        <v/>
      </c>
      <c r="H64" s="455"/>
      <c r="I64" s="147" t="str">
        <f>IF($D64="","",IF(OR(VLOOKUP($D64,Cap_Req!$A$2:$K$19,2)=3,VLOOKUP($D64,Cap_Req!$A$2:$K$19,2)=4),IF($Y64="","",$Y64*$J64),""))</f>
        <v/>
      </c>
      <c r="J64" s="148" t="str">
        <f>IF($D64="","",IF(OR(VLOOKUP($D64,Cap_Req!$A$2:$K$19,2)=3,VLOOKUP($D64,Cap_Req!$A$2:$K$19,2)=4),VLOOKUP($D64,Cap_Req!$A$2:$M$19,7),""))</f>
        <v/>
      </c>
      <c r="K64" s="455"/>
      <c r="L64" s="147" t="str">
        <f>IF($D64="","",IF(OR(VLOOKUP($D64,Cap_Req!$A$2:$K$19,2)=3,VLOOKUP($D64,Cap_Req!$A$2:$K$19,2)=4),IF($Z64="","",$Z64*$M64),""))</f>
        <v/>
      </c>
      <c r="M64" s="148" t="str">
        <f>IF($D64="","",IF(OR(VLOOKUP($D64,Cap_Req!$A$2:$K$19,2)=3,VLOOKUP($D64,Cap_Req!$A$2:$K$19,2)=4),VLOOKUP($D64,Cap_Req!$A$2:$M$19,12),""))</f>
        <v/>
      </c>
      <c r="N64" s="455"/>
      <c r="O64" s="147" t="str">
        <f>IF($D64="","",IF(VLOOKUP($D64,Cap_Req!$A$2:$K$19,2)=4,IF($AA64="","",$AA64*$P64),""))</f>
        <v/>
      </c>
      <c r="P64" s="148" t="str">
        <f>IF($D64="","",IF(VLOOKUP($D64,Cap_Req!$A$2:$K$19,2)=4,VLOOKUP($D64,Cap_Req!$A$2:$M$19,13),""))</f>
        <v/>
      </c>
      <c r="Q64" s="455"/>
      <c r="R64" s="147" t="str">
        <f>IF($D64="","",IF(VLOOKUP($D64,Cap_Req!$A$2:$K$19,2)=3,IF($AB64="","",$AB64*$S64),""))</f>
        <v/>
      </c>
      <c r="S64" s="148" t="str">
        <f>IF($D64="","",IF(VLOOKUP($D64,Cap_Req!$A$2:$K$19,2)=3,VLOOKUP($D64,Cap_Req!$A$2:$K$19,8),""))</f>
        <v/>
      </c>
      <c r="T64" s="149" t="str">
        <f t="shared" si="0"/>
        <v/>
      </c>
      <c r="U64" s="150" t="str">
        <f t="shared" si="1"/>
        <v/>
      </c>
      <c r="V64" s="151"/>
      <c r="W64" s="453"/>
      <c r="X64" s="453"/>
      <c r="Y64" s="453"/>
      <c r="Z64" s="453"/>
      <c r="AA64" s="453"/>
      <c r="AB64" s="453"/>
      <c r="AC64" s="152" t="str">
        <f>IF($D64="","",IF(VLOOKUP($D64,Cap_Req!$A$2:$K$19,2)=5,MIN($AF64,VLOOKUP($D64,Cap_Req!$A$2:$K$19,9)),MIN($AE64,VLOOKUP($D64,Cap_Req!$A$2:$K$19,9))))</f>
        <v/>
      </c>
      <c r="AD64" s="152" t="str">
        <f>IF($D64="","",IF(VLOOKUP($D64,Cap_Req!$A$2:$K$19,2)=5,MIN($AF64,VLOOKUP($D64,Cap_Req!$A$2:$K$19,10)),MIN($AE64,VLOOKUP($D64,Cap_Req!$A$2:$K$19,10))))</f>
        <v/>
      </c>
      <c r="AE64" s="152" t="str">
        <f>IF($D64="","",IF($AF64="","",MIN($AF64,VLOOKUP($D64,Cap_Req!$A$2:$K$19,11))))</f>
        <v/>
      </c>
      <c r="AF64" s="453"/>
      <c r="AG64" s="453"/>
      <c r="AH64" s="125"/>
      <c r="AI64" s="126" t="e">
        <f>VLOOKUP($D64,Cap_Req!$A$2:$K$19,2)</f>
        <v>#N/A</v>
      </c>
      <c r="AL64" s="170"/>
    </row>
    <row r="65" spans="1:38" x14ac:dyDescent="0.25">
      <c r="A65" s="125"/>
      <c r="B65" s="453"/>
      <c r="C65" s="453"/>
      <c r="D65" s="454"/>
      <c r="E65" s="455"/>
      <c r="F65" s="147" t="str">
        <f>IF($D65="","",IF($W65="","",IF(OR(VLOOKUP($D65,Cap_Req!$A$2:$K$19,2)=3,VLOOKUP($D65,Cap_Req!$A$2:$K$19,2)=4),IF($X65="","",IF($T65&lt;=$AC65,$X65*$G65,IF(AND($T65&gt;$AC65,$T65&lt;=$AF65),$G65*($X65+((($W65-$X65)/($AF65-$AC65))*($T65-$AC65))),0))),$W65*$G65)))</f>
        <v/>
      </c>
      <c r="G65" s="148" t="str">
        <f>IF($D65="","",IF(OR(VLOOKUP($D65,Cap_Req!$A$2:$K$19,2)=9,VLOOKUP($D65,Cap_Req!$A$2:$K$19,2)=10),IF($T65&lt;=$AE65,VLOOKUP($D65,Cap_Req!$A$2:$K$19,3),0),IF(OR(VLOOKUP($D65,Cap_Req!$A$2:$K$19,2)=1,VLOOKUP($D65,Cap_Req!$A$2:$K$19,2)=2,VLOOKUP($D65,Cap_Req!$A$2:$K$19,2)=3,VLOOKUP($D65,Cap_Req!$A$2:$K$19,2)=4,VLOOKUP($D65,Cap_Req!$A$2:$K$19,2)=5,VLOOKUP($D65,Cap_Req!$A$2:$K$19,2)=6,VLOOKUP($D65,Cap_Req!$A$2:$K$19,2)=7, VLOOKUP($D65,Cap_Req!$A$2:$K$19,2)=8),IF($T65&lt;=$AC65,VLOOKUP($D65,Cap_Req!$A$2:$K$19,3),IF(AND($T65&gt;$AC65,$T65&lt;=$AE65),VLOOKUP($D65,Cap_Req!$A$2:$K$19,3)+(((VLOOKUP($D65,Cap_Req!$A$2:$K$19,5)-VLOOKUP($D65,Cap_Req!$A$2:$K$19,3))/($AE65-$AC65))*($T65-$AC65)),0)),IF($T65&lt;=$AC65,VLOOKUP($D65,Cap_Req!$A$2:$K$19,3),IF(AND($T65&gt;$AC65,$T65&lt;=$AD65),VLOOKUP($D65,Cap_Req!$A$2:$K$19,3)+(((VLOOKUP($D65,Cap_Req!$A$2:$K$19,4)-VLOOKUP($D65,Cap_Req!$A$2:$K$19,3))/($AD65-$AC65))*($T65-$AC65)),IF(AND($T65&gt;$AD65,$T65&lt;=$AE65),VLOOKUP($D65,Cap_Req!$A$2:$K$19,4)+(((VLOOKUP($D65,Cap_Req!$A$2:$K$19,5)-VLOOKUP($D65,Cap_Req!$A$2:$K$19,4))/($AE65-$AD65))*($T65-$AD65)),0))))))</f>
        <v/>
      </c>
      <c r="H65" s="455"/>
      <c r="I65" s="147" t="str">
        <f>IF($D65="","",IF(OR(VLOOKUP($D65,Cap_Req!$A$2:$K$19,2)=3,VLOOKUP($D65,Cap_Req!$A$2:$K$19,2)=4),IF($Y65="","",$Y65*$J65),""))</f>
        <v/>
      </c>
      <c r="J65" s="148" t="str">
        <f>IF($D65="","",IF(OR(VLOOKUP($D65,Cap_Req!$A$2:$K$19,2)=3,VLOOKUP($D65,Cap_Req!$A$2:$K$19,2)=4),VLOOKUP($D65,Cap_Req!$A$2:$M$19,7),""))</f>
        <v/>
      </c>
      <c r="K65" s="455"/>
      <c r="L65" s="147" t="str">
        <f>IF($D65="","",IF(OR(VLOOKUP($D65,Cap_Req!$A$2:$K$19,2)=3,VLOOKUP($D65,Cap_Req!$A$2:$K$19,2)=4),IF($Z65="","",$Z65*$M65),""))</f>
        <v/>
      </c>
      <c r="M65" s="148" t="str">
        <f>IF($D65="","",IF(OR(VLOOKUP($D65,Cap_Req!$A$2:$K$19,2)=3,VLOOKUP($D65,Cap_Req!$A$2:$K$19,2)=4),VLOOKUP($D65,Cap_Req!$A$2:$M$19,12),""))</f>
        <v/>
      </c>
      <c r="N65" s="455"/>
      <c r="O65" s="147" t="str">
        <f>IF($D65="","",IF(VLOOKUP($D65,Cap_Req!$A$2:$K$19,2)=4,IF($AA65="","",$AA65*$P65),""))</f>
        <v/>
      </c>
      <c r="P65" s="148" t="str">
        <f>IF($D65="","",IF(VLOOKUP($D65,Cap_Req!$A$2:$K$19,2)=4,VLOOKUP($D65,Cap_Req!$A$2:$M$19,13),""))</f>
        <v/>
      </c>
      <c r="Q65" s="455"/>
      <c r="R65" s="147" t="str">
        <f>IF($D65="","",IF(VLOOKUP($D65,Cap_Req!$A$2:$K$19,2)=3,IF($AB65="","",$AB65*$S65),""))</f>
        <v/>
      </c>
      <c r="S65" s="148" t="str">
        <f>IF($D65="","",IF(VLOOKUP($D65,Cap_Req!$A$2:$K$19,2)=3,VLOOKUP($D65,Cap_Req!$A$2:$K$19,8),""))</f>
        <v/>
      </c>
      <c r="T65" s="149" t="str">
        <f t="shared" si="0"/>
        <v/>
      </c>
      <c r="U65" s="150" t="str">
        <f t="shared" si="1"/>
        <v/>
      </c>
      <c r="V65" s="151"/>
      <c r="W65" s="453"/>
      <c r="X65" s="453"/>
      <c r="Y65" s="453"/>
      <c r="Z65" s="453"/>
      <c r="AA65" s="453"/>
      <c r="AB65" s="453"/>
      <c r="AC65" s="152" t="str">
        <f>IF($D65="","",IF(VLOOKUP($D65,Cap_Req!$A$2:$K$19,2)=5,MIN($AF65,VLOOKUP($D65,Cap_Req!$A$2:$K$19,9)),MIN($AE65,VLOOKUP($D65,Cap_Req!$A$2:$K$19,9))))</f>
        <v/>
      </c>
      <c r="AD65" s="152" t="str">
        <f>IF($D65="","",IF(VLOOKUP($D65,Cap_Req!$A$2:$K$19,2)=5,MIN($AF65,VLOOKUP($D65,Cap_Req!$A$2:$K$19,10)),MIN($AE65,VLOOKUP($D65,Cap_Req!$A$2:$K$19,10))))</f>
        <v/>
      </c>
      <c r="AE65" s="152" t="str">
        <f>IF($D65="","",IF($AF65="","",MIN($AF65,VLOOKUP($D65,Cap_Req!$A$2:$K$19,11))))</f>
        <v/>
      </c>
      <c r="AF65" s="453"/>
      <c r="AG65" s="453"/>
      <c r="AH65" s="125"/>
      <c r="AI65" s="126" t="e">
        <f>VLOOKUP($D65,Cap_Req!$A$2:$K$19,2)</f>
        <v>#N/A</v>
      </c>
      <c r="AL65" s="170"/>
    </row>
    <row r="66" spans="1:38" x14ac:dyDescent="0.25">
      <c r="A66" s="125"/>
      <c r="B66" s="453"/>
      <c r="C66" s="453"/>
      <c r="D66" s="454"/>
      <c r="E66" s="455"/>
      <c r="F66" s="147" t="str">
        <f>IF($D66="","",IF($W66="","",IF(OR(VLOOKUP($D66,Cap_Req!$A$2:$K$19,2)=3,VLOOKUP($D66,Cap_Req!$A$2:$K$19,2)=4),IF($X66="","",IF($T66&lt;=$AC66,$X66*$G66,IF(AND($T66&gt;$AC66,$T66&lt;=$AF66),$G66*($X66+((($W66-$X66)/($AF66-$AC66))*($T66-$AC66))),0))),$W66*$G66)))</f>
        <v/>
      </c>
      <c r="G66" s="148" t="str">
        <f>IF($D66="","",IF(OR(VLOOKUP($D66,Cap_Req!$A$2:$K$19,2)=9,VLOOKUP($D66,Cap_Req!$A$2:$K$19,2)=10),IF($T66&lt;=$AE66,VLOOKUP($D66,Cap_Req!$A$2:$K$19,3),0),IF(OR(VLOOKUP($D66,Cap_Req!$A$2:$K$19,2)=1,VLOOKUP($D66,Cap_Req!$A$2:$K$19,2)=2,VLOOKUP($D66,Cap_Req!$A$2:$K$19,2)=3,VLOOKUP($D66,Cap_Req!$A$2:$K$19,2)=4,VLOOKUP($D66,Cap_Req!$A$2:$K$19,2)=5,VLOOKUP($D66,Cap_Req!$A$2:$K$19,2)=6,VLOOKUP($D66,Cap_Req!$A$2:$K$19,2)=7, VLOOKUP($D66,Cap_Req!$A$2:$K$19,2)=8),IF($T66&lt;=$AC66,VLOOKUP($D66,Cap_Req!$A$2:$K$19,3),IF(AND($T66&gt;$AC66,$T66&lt;=$AE66),VLOOKUP($D66,Cap_Req!$A$2:$K$19,3)+(((VLOOKUP($D66,Cap_Req!$A$2:$K$19,5)-VLOOKUP($D66,Cap_Req!$A$2:$K$19,3))/($AE66-$AC66))*($T66-$AC66)),0)),IF($T66&lt;=$AC66,VLOOKUP($D66,Cap_Req!$A$2:$K$19,3),IF(AND($T66&gt;$AC66,$T66&lt;=$AD66),VLOOKUP($D66,Cap_Req!$A$2:$K$19,3)+(((VLOOKUP($D66,Cap_Req!$A$2:$K$19,4)-VLOOKUP($D66,Cap_Req!$A$2:$K$19,3))/($AD66-$AC66))*($T66-$AC66)),IF(AND($T66&gt;$AD66,$T66&lt;=$AE66),VLOOKUP($D66,Cap_Req!$A$2:$K$19,4)+(((VLOOKUP($D66,Cap_Req!$A$2:$K$19,5)-VLOOKUP($D66,Cap_Req!$A$2:$K$19,4))/($AE66-$AD66))*($T66-$AD66)),0))))))</f>
        <v/>
      </c>
      <c r="H66" s="455"/>
      <c r="I66" s="147" t="str">
        <f>IF($D66="","",IF(OR(VLOOKUP($D66,Cap_Req!$A$2:$K$19,2)=3,VLOOKUP($D66,Cap_Req!$A$2:$K$19,2)=4),IF($Y66="","",$Y66*$J66),""))</f>
        <v/>
      </c>
      <c r="J66" s="148" t="str">
        <f>IF($D66="","",IF(OR(VLOOKUP($D66,Cap_Req!$A$2:$K$19,2)=3,VLOOKUP($D66,Cap_Req!$A$2:$K$19,2)=4),VLOOKUP($D66,Cap_Req!$A$2:$M$19,7),""))</f>
        <v/>
      </c>
      <c r="K66" s="455"/>
      <c r="L66" s="147" t="str">
        <f>IF($D66="","",IF(OR(VLOOKUP($D66,Cap_Req!$A$2:$K$19,2)=3,VLOOKUP($D66,Cap_Req!$A$2:$K$19,2)=4),IF($Z66="","",$Z66*$M66),""))</f>
        <v/>
      </c>
      <c r="M66" s="148" t="str">
        <f>IF($D66="","",IF(OR(VLOOKUP($D66,Cap_Req!$A$2:$K$19,2)=3,VLOOKUP($D66,Cap_Req!$A$2:$K$19,2)=4),VLOOKUP($D66,Cap_Req!$A$2:$M$19,12),""))</f>
        <v/>
      </c>
      <c r="N66" s="455"/>
      <c r="O66" s="147" t="str">
        <f>IF($D66="","",IF(VLOOKUP($D66,Cap_Req!$A$2:$K$19,2)=4,IF($AA66="","",$AA66*$P66),""))</f>
        <v/>
      </c>
      <c r="P66" s="148" t="str">
        <f>IF($D66="","",IF(VLOOKUP($D66,Cap_Req!$A$2:$K$19,2)=4,VLOOKUP($D66,Cap_Req!$A$2:$M$19,13),""))</f>
        <v/>
      </c>
      <c r="Q66" s="455"/>
      <c r="R66" s="147" t="str">
        <f>IF($D66="","",IF(VLOOKUP($D66,Cap_Req!$A$2:$K$19,2)=3,IF($AB66="","",$AB66*$S66),""))</f>
        <v/>
      </c>
      <c r="S66" s="148" t="str">
        <f>IF($D66="","",IF(VLOOKUP($D66,Cap_Req!$A$2:$K$19,2)=3,VLOOKUP($D66,Cap_Req!$A$2:$K$19,8),""))</f>
        <v/>
      </c>
      <c r="T66" s="149" t="str">
        <f t="shared" si="0"/>
        <v/>
      </c>
      <c r="U66" s="150" t="str">
        <f t="shared" si="1"/>
        <v/>
      </c>
      <c r="V66" s="151"/>
      <c r="W66" s="453"/>
      <c r="X66" s="453"/>
      <c r="Y66" s="453"/>
      <c r="Z66" s="453"/>
      <c r="AA66" s="453"/>
      <c r="AB66" s="453"/>
      <c r="AC66" s="152" t="str">
        <f>IF($D66="","",IF(VLOOKUP($D66,Cap_Req!$A$2:$K$19,2)=5,MIN($AF66,VLOOKUP($D66,Cap_Req!$A$2:$K$19,9)),MIN($AE66,VLOOKUP($D66,Cap_Req!$A$2:$K$19,9))))</f>
        <v/>
      </c>
      <c r="AD66" s="152" t="str">
        <f>IF($D66="","",IF(VLOOKUP($D66,Cap_Req!$A$2:$K$19,2)=5,MIN($AF66,VLOOKUP($D66,Cap_Req!$A$2:$K$19,10)),MIN($AE66,VLOOKUP($D66,Cap_Req!$A$2:$K$19,10))))</f>
        <v/>
      </c>
      <c r="AE66" s="152" t="str">
        <f>IF($D66="","",IF($AF66="","",MIN($AF66,VLOOKUP($D66,Cap_Req!$A$2:$K$19,11))))</f>
        <v/>
      </c>
      <c r="AF66" s="453"/>
      <c r="AG66" s="453"/>
      <c r="AH66" s="125"/>
      <c r="AI66" s="126" t="e">
        <f>VLOOKUP($D66,Cap_Req!$A$2:$K$19,2)</f>
        <v>#N/A</v>
      </c>
      <c r="AL66" s="170"/>
    </row>
    <row r="67" spans="1:38" x14ac:dyDescent="0.25">
      <c r="A67" s="125"/>
      <c r="B67" s="453"/>
      <c r="C67" s="453"/>
      <c r="D67" s="454"/>
      <c r="E67" s="455"/>
      <c r="F67" s="147" t="str">
        <f>IF($D67="","",IF($W67="","",IF(OR(VLOOKUP($D67,Cap_Req!$A$2:$K$19,2)=3,VLOOKUP($D67,Cap_Req!$A$2:$K$19,2)=4),IF($X67="","",IF($T67&lt;=$AC67,$X67*$G67,IF(AND($T67&gt;$AC67,$T67&lt;=$AF67),$G67*($X67+((($W67-$X67)/($AF67-$AC67))*($T67-$AC67))),0))),$W67*$G67)))</f>
        <v/>
      </c>
      <c r="G67" s="148" t="str">
        <f>IF($D67="","",IF(OR(VLOOKUP($D67,Cap_Req!$A$2:$K$19,2)=9,VLOOKUP($D67,Cap_Req!$A$2:$K$19,2)=10),IF($T67&lt;=$AE67,VLOOKUP($D67,Cap_Req!$A$2:$K$19,3),0),IF(OR(VLOOKUP($D67,Cap_Req!$A$2:$K$19,2)=1,VLOOKUP($D67,Cap_Req!$A$2:$K$19,2)=2,VLOOKUP($D67,Cap_Req!$A$2:$K$19,2)=3,VLOOKUP($D67,Cap_Req!$A$2:$K$19,2)=4,VLOOKUP($D67,Cap_Req!$A$2:$K$19,2)=5,VLOOKUP($D67,Cap_Req!$A$2:$K$19,2)=6,VLOOKUP($D67,Cap_Req!$A$2:$K$19,2)=7, VLOOKUP($D67,Cap_Req!$A$2:$K$19,2)=8),IF($T67&lt;=$AC67,VLOOKUP($D67,Cap_Req!$A$2:$K$19,3),IF(AND($T67&gt;$AC67,$T67&lt;=$AE67),VLOOKUP($D67,Cap_Req!$A$2:$K$19,3)+(((VLOOKUP($D67,Cap_Req!$A$2:$K$19,5)-VLOOKUP($D67,Cap_Req!$A$2:$K$19,3))/($AE67-$AC67))*($T67-$AC67)),0)),IF($T67&lt;=$AC67,VLOOKUP($D67,Cap_Req!$A$2:$K$19,3),IF(AND($T67&gt;$AC67,$T67&lt;=$AD67),VLOOKUP($D67,Cap_Req!$A$2:$K$19,3)+(((VLOOKUP($D67,Cap_Req!$A$2:$K$19,4)-VLOOKUP($D67,Cap_Req!$A$2:$K$19,3))/($AD67-$AC67))*($T67-$AC67)),IF(AND($T67&gt;$AD67,$T67&lt;=$AE67),VLOOKUP($D67,Cap_Req!$A$2:$K$19,4)+(((VLOOKUP($D67,Cap_Req!$A$2:$K$19,5)-VLOOKUP($D67,Cap_Req!$A$2:$K$19,4))/($AE67-$AD67))*($T67-$AD67)),0))))))</f>
        <v/>
      </c>
      <c r="H67" s="455"/>
      <c r="I67" s="147" t="str">
        <f>IF($D67="","",IF(OR(VLOOKUP($D67,Cap_Req!$A$2:$K$19,2)=3,VLOOKUP($D67,Cap_Req!$A$2:$K$19,2)=4),IF($Y67="","",$Y67*$J67),""))</f>
        <v/>
      </c>
      <c r="J67" s="148" t="str">
        <f>IF($D67="","",IF(OR(VLOOKUP($D67,Cap_Req!$A$2:$K$19,2)=3,VLOOKUP($D67,Cap_Req!$A$2:$K$19,2)=4),VLOOKUP($D67,Cap_Req!$A$2:$M$19,7),""))</f>
        <v/>
      </c>
      <c r="K67" s="455"/>
      <c r="L67" s="147" t="str">
        <f>IF($D67="","",IF(OR(VLOOKUP($D67,Cap_Req!$A$2:$K$19,2)=3,VLOOKUP($D67,Cap_Req!$A$2:$K$19,2)=4),IF($Z67="","",$Z67*$M67),""))</f>
        <v/>
      </c>
      <c r="M67" s="148" t="str">
        <f>IF($D67="","",IF(OR(VLOOKUP($D67,Cap_Req!$A$2:$K$19,2)=3,VLOOKUP($D67,Cap_Req!$A$2:$K$19,2)=4),VLOOKUP($D67,Cap_Req!$A$2:$M$19,12),""))</f>
        <v/>
      </c>
      <c r="N67" s="455"/>
      <c r="O67" s="147" t="str">
        <f>IF($D67="","",IF(VLOOKUP($D67,Cap_Req!$A$2:$K$19,2)=4,IF($AA67="","",$AA67*$P67),""))</f>
        <v/>
      </c>
      <c r="P67" s="148" t="str">
        <f>IF($D67="","",IF(VLOOKUP($D67,Cap_Req!$A$2:$K$19,2)=4,VLOOKUP($D67,Cap_Req!$A$2:$M$19,13),""))</f>
        <v/>
      </c>
      <c r="Q67" s="455"/>
      <c r="R67" s="147" t="str">
        <f>IF($D67="","",IF(VLOOKUP($D67,Cap_Req!$A$2:$K$19,2)=3,IF($AB67="","",$AB67*$S67),""))</f>
        <v/>
      </c>
      <c r="S67" s="148" t="str">
        <f>IF($D67="","",IF(VLOOKUP($D67,Cap_Req!$A$2:$K$19,2)=3,VLOOKUP($D67,Cap_Req!$A$2:$K$19,8),""))</f>
        <v/>
      </c>
      <c r="T67" s="149" t="str">
        <f t="shared" si="0"/>
        <v/>
      </c>
      <c r="U67" s="150" t="str">
        <f t="shared" si="1"/>
        <v/>
      </c>
      <c r="V67" s="151"/>
      <c r="W67" s="453"/>
      <c r="X67" s="453"/>
      <c r="Y67" s="453"/>
      <c r="Z67" s="453"/>
      <c r="AA67" s="453"/>
      <c r="AB67" s="453"/>
      <c r="AC67" s="152" t="str">
        <f>IF($D67="","",IF(VLOOKUP($D67,Cap_Req!$A$2:$K$19,2)=5,MIN($AF67,VLOOKUP($D67,Cap_Req!$A$2:$K$19,9)),MIN($AE67,VLOOKUP($D67,Cap_Req!$A$2:$K$19,9))))</f>
        <v/>
      </c>
      <c r="AD67" s="152" t="str">
        <f>IF($D67="","",IF(VLOOKUP($D67,Cap_Req!$A$2:$K$19,2)=5,MIN($AF67,VLOOKUP($D67,Cap_Req!$A$2:$K$19,10)),MIN($AE67,VLOOKUP($D67,Cap_Req!$A$2:$K$19,10))))</f>
        <v/>
      </c>
      <c r="AE67" s="152" t="str">
        <f>IF($D67="","",IF($AF67="","",MIN($AF67,VLOOKUP($D67,Cap_Req!$A$2:$K$19,11))))</f>
        <v/>
      </c>
      <c r="AF67" s="453"/>
      <c r="AG67" s="453"/>
      <c r="AH67" s="125"/>
      <c r="AI67" s="126" t="e">
        <f>VLOOKUP($D67,Cap_Req!$A$2:$K$19,2)</f>
        <v>#N/A</v>
      </c>
      <c r="AL67" s="170"/>
    </row>
    <row r="68" spans="1:38" x14ac:dyDescent="0.25">
      <c r="A68" s="125"/>
      <c r="B68" s="453"/>
      <c r="C68" s="453"/>
      <c r="D68" s="454"/>
      <c r="E68" s="455"/>
      <c r="F68" s="147" t="str">
        <f>IF($D68="","",IF($W68="","",IF(OR(VLOOKUP($D68,Cap_Req!$A$2:$K$19,2)=3,VLOOKUP($D68,Cap_Req!$A$2:$K$19,2)=4),IF($X68="","",IF($T68&lt;=$AC68,$X68*$G68,IF(AND($T68&gt;$AC68,$T68&lt;=$AF68),$G68*($X68+((($W68-$X68)/($AF68-$AC68))*($T68-$AC68))),0))),$W68*$G68)))</f>
        <v/>
      </c>
      <c r="G68" s="148" t="str">
        <f>IF($D68="","",IF(OR(VLOOKUP($D68,Cap_Req!$A$2:$K$19,2)=9,VLOOKUP($D68,Cap_Req!$A$2:$K$19,2)=10),IF($T68&lt;=$AE68,VLOOKUP($D68,Cap_Req!$A$2:$K$19,3),0),IF(OR(VLOOKUP($D68,Cap_Req!$A$2:$K$19,2)=1,VLOOKUP($D68,Cap_Req!$A$2:$K$19,2)=2,VLOOKUP($D68,Cap_Req!$A$2:$K$19,2)=3,VLOOKUP($D68,Cap_Req!$A$2:$K$19,2)=4,VLOOKUP($D68,Cap_Req!$A$2:$K$19,2)=5,VLOOKUP($D68,Cap_Req!$A$2:$K$19,2)=6,VLOOKUP($D68,Cap_Req!$A$2:$K$19,2)=7, VLOOKUP($D68,Cap_Req!$A$2:$K$19,2)=8),IF($T68&lt;=$AC68,VLOOKUP($D68,Cap_Req!$A$2:$K$19,3),IF(AND($T68&gt;$AC68,$T68&lt;=$AE68),VLOOKUP($D68,Cap_Req!$A$2:$K$19,3)+(((VLOOKUP($D68,Cap_Req!$A$2:$K$19,5)-VLOOKUP($D68,Cap_Req!$A$2:$K$19,3))/($AE68-$AC68))*($T68-$AC68)),0)),IF($T68&lt;=$AC68,VLOOKUP($D68,Cap_Req!$A$2:$K$19,3),IF(AND($T68&gt;$AC68,$T68&lt;=$AD68),VLOOKUP($D68,Cap_Req!$A$2:$K$19,3)+(((VLOOKUP($D68,Cap_Req!$A$2:$K$19,4)-VLOOKUP($D68,Cap_Req!$A$2:$K$19,3))/($AD68-$AC68))*($T68-$AC68)),IF(AND($T68&gt;$AD68,$T68&lt;=$AE68),VLOOKUP($D68,Cap_Req!$A$2:$K$19,4)+(((VLOOKUP($D68,Cap_Req!$A$2:$K$19,5)-VLOOKUP($D68,Cap_Req!$A$2:$K$19,4))/($AE68-$AD68))*($T68-$AD68)),0))))))</f>
        <v/>
      </c>
      <c r="H68" s="455"/>
      <c r="I68" s="147" t="str">
        <f>IF($D68="","",IF(OR(VLOOKUP($D68,Cap_Req!$A$2:$K$19,2)=3,VLOOKUP($D68,Cap_Req!$A$2:$K$19,2)=4),IF($Y68="","",$Y68*$J68),""))</f>
        <v/>
      </c>
      <c r="J68" s="148" t="str">
        <f>IF($D68="","",IF(OR(VLOOKUP($D68,Cap_Req!$A$2:$K$19,2)=3,VLOOKUP($D68,Cap_Req!$A$2:$K$19,2)=4),VLOOKUP($D68,Cap_Req!$A$2:$M$19,7),""))</f>
        <v/>
      </c>
      <c r="K68" s="455"/>
      <c r="L68" s="147" t="str">
        <f>IF($D68="","",IF(OR(VLOOKUP($D68,Cap_Req!$A$2:$K$19,2)=3,VLOOKUP($D68,Cap_Req!$A$2:$K$19,2)=4),IF($Z68="","",$Z68*$M68),""))</f>
        <v/>
      </c>
      <c r="M68" s="148" t="str">
        <f>IF($D68="","",IF(OR(VLOOKUP($D68,Cap_Req!$A$2:$K$19,2)=3,VLOOKUP($D68,Cap_Req!$A$2:$K$19,2)=4),VLOOKUP($D68,Cap_Req!$A$2:$M$19,12),""))</f>
        <v/>
      </c>
      <c r="N68" s="455"/>
      <c r="O68" s="147" t="str">
        <f>IF($D68="","",IF(VLOOKUP($D68,Cap_Req!$A$2:$K$19,2)=4,IF($AA68="","",$AA68*$P68),""))</f>
        <v/>
      </c>
      <c r="P68" s="148" t="str">
        <f>IF($D68="","",IF(VLOOKUP($D68,Cap_Req!$A$2:$K$19,2)=4,VLOOKUP($D68,Cap_Req!$A$2:$M$19,13),""))</f>
        <v/>
      </c>
      <c r="Q68" s="455"/>
      <c r="R68" s="147" t="str">
        <f>IF($D68="","",IF(VLOOKUP($D68,Cap_Req!$A$2:$K$19,2)=3,IF($AB68="","",$AB68*$S68),""))</f>
        <v/>
      </c>
      <c r="S68" s="148" t="str">
        <f>IF($D68="","",IF(VLOOKUP($D68,Cap_Req!$A$2:$K$19,2)=3,VLOOKUP($D68,Cap_Req!$A$2:$K$19,8),""))</f>
        <v/>
      </c>
      <c r="T68" s="149" t="str">
        <f t="shared" si="0"/>
        <v/>
      </c>
      <c r="U68" s="150" t="str">
        <f t="shared" si="1"/>
        <v/>
      </c>
      <c r="V68" s="151"/>
      <c r="W68" s="453"/>
      <c r="X68" s="453"/>
      <c r="Y68" s="453"/>
      <c r="Z68" s="453"/>
      <c r="AA68" s="453"/>
      <c r="AB68" s="453"/>
      <c r="AC68" s="152" t="str">
        <f>IF($D68="","",IF(VLOOKUP($D68,Cap_Req!$A$2:$K$19,2)=5,MIN($AF68,VLOOKUP($D68,Cap_Req!$A$2:$K$19,9)),MIN($AE68,VLOOKUP($D68,Cap_Req!$A$2:$K$19,9))))</f>
        <v/>
      </c>
      <c r="AD68" s="152" t="str">
        <f>IF($D68="","",IF(VLOOKUP($D68,Cap_Req!$A$2:$K$19,2)=5,MIN($AF68,VLOOKUP($D68,Cap_Req!$A$2:$K$19,10)),MIN($AE68,VLOOKUP($D68,Cap_Req!$A$2:$K$19,10))))</f>
        <v/>
      </c>
      <c r="AE68" s="152" t="str">
        <f>IF($D68="","",IF($AF68="","",MIN($AF68,VLOOKUP($D68,Cap_Req!$A$2:$K$19,11))))</f>
        <v/>
      </c>
      <c r="AF68" s="453"/>
      <c r="AG68" s="453"/>
      <c r="AH68" s="125"/>
      <c r="AI68" s="126" t="e">
        <f>VLOOKUP($D68,Cap_Req!$A$2:$K$19,2)</f>
        <v>#N/A</v>
      </c>
      <c r="AL68" s="170"/>
    </row>
    <row r="69" spans="1:38" x14ac:dyDescent="0.25">
      <c r="A69" s="125"/>
      <c r="B69" s="453"/>
      <c r="C69" s="453"/>
      <c r="D69" s="454"/>
      <c r="E69" s="455"/>
      <c r="F69" s="147" t="str">
        <f>IF($D69="","",IF($W69="","",IF(OR(VLOOKUP($D69,Cap_Req!$A$2:$K$19,2)=3,VLOOKUP($D69,Cap_Req!$A$2:$K$19,2)=4),IF($X69="","",IF($T69&lt;=$AC69,$X69*$G69,IF(AND($T69&gt;$AC69,$T69&lt;=$AF69),$G69*($X69+((($W69-$X69)/($AF69-$AC69))*($T69-$AC69))),0))),$W69*$G69)))</f>
        <v/>
      </c>
      <c r="G69" s="148" t="str">
        <f>IF($D69="","",IF(OR(VLOOKUP($D69,Cap_Req!$A$2:$K$19,2)=9,VLOOKUP($D69,Cap_Req!$A$2:$K$19,2)=10),IF($T69&lt;=$AE69,VLOOKUP($D69,Cap_Req!$A$2:$K$19,3),0),IF(OR(VLOOKUP($D69,Cap_Req!$A$2:$K$19,2)=1,VLOOKUP($D69,Cap_Req!$A$2:$K$19,2)=2,VLOOKUP($D69,Cap_Req!$A$2:$K$19,2)=3,VLOOKUP($D69,Cap_Req!$A$2:$K$19,2)=4,VLOOKUP($D69,Cap_Req!$A$2:$K$19,2)=5,VLOOKUP($D69,Cap_Req!$A$2:$K$19,2)=6,VLOOKUP($D69,Cap_Req!$A$2:$K$19,2)=7, VLOOKUP($D69,Cap_Req!$A$2:$K$19,2)=8),IF($T69&lt;=$AC69,VLOOKUP($D69,Cap_Req!$A$2:$K$19,3),IF(AND($T69&gt;$AC69,$T69&lt;=$AE69),VLOOKUP($D69,Cap_Req!$A$2:$K$19,3)+(((VLOOKUP($D69,Cap_Req!$A$2:$K$19,5)-VLOOKUP($D69,Cap_Req!$A$2:$K$19,3))/($AE69-$AC69))*($T69-$AC69)),0)),IF($T69&lt;=$AC69,VLOOKUP($D69,Cap_Req!$A$2:$K$19,3),IF(AND($T69&gt;$AC69,$T69&lt;=$AD69),VLOOKUP($D69,Cap_Req!$A$2:$K$19,3)+(((VLOOKUP($D69,Cap_Req!$A$2:$K$19,4)-VLOOKUP($D69,Cap_Req!$A$2:$K$19,3))/($AD69-$AC69))*($T69-$AC69)),IF(AND($T69&gt;$AD69,$T69&lt;=$AE69),VLOOKUP($D69,Cap_Req!$A$2:$K$19,4)+(((VLOOKUP($D69,Cap_Req!$A$2:$K$19,5)-VLOOKUP($D69,Cap_Req!$A$2:$K$19,4))/($AE69-$AD69))*($T69-$AD69)),0))))))</f>
        <v/>
      </c>
      <c r="H69" s="455"/>
      <c r="I69" s="147" t="str">
        <f>IF($D69="","",IF(OR(VLOOKUP($D69,Cap_Req!$A$2:$K$19,2)=3,VLOOKUP($D69,Cap_Req!$A$2:$K$19,2)=4),IF($Y69="","",$Y69*$J69),""))</f>
        <v/>
      </c>
      <c r="J69" s="148" t="str">
        <f>IF($D69="","",IF(OR(VLOOKUP($D69,Cap_Req!$A$2:$K$19,2)=3,VLOOKUP($D69,Cap_Req!$A$2:$K$19,2)=4),VLOOKUP($D69,Cap_Req!$A$2:$M$19,7),""))</f>
        <v/>
      </c>
      <c r="K69" s="455"/>
      <c r="L69" s="147" t="str">
        <f>IF($D69="","",IF(OR(VLOOKUP($D69,Cap_Req!$A$2:$K$19,2)=3,VLOOKUP($D69,Cap_Req!$A$2:$K$19,2)=4),IF($Z69="","",$Z69*$M69),""))</f>
        <v/>
      </c>
      <c r="M69" s="148" t="str">
        <f>IF($D69="","",IF(OR(VLOOKUP($D69,Cap_Req!$A$2:$K$19,2)=3,VLOOKUP($D69,Cap_Req!$A$2:$K$19,2)=4),VLOOKUP($D69,Cap_Req!$A$2:$M$19,12),""))</f>
        <v/>
      </c>
      <c r="N69" s="455"/>
      <c r="O69" s="147" t="str">
        <f>IF($D69="","",IF(VLOOKUP($D69,Cap_Req!$A$2:$K$19,2)=4,IF($AA69="","",$AA69*$P69),""))</f>
        <v/>
      </c>
      <c r="P69" s="148" t="str">
        <f>IF($D69="","",IF(VLOOKUP($D69,Cap_Req!$A$2:$K$19,2)=4,VLOOKUP($D69,Cap_Req!$A$2:$M$19,13),""))</f>
        <v/>
      </c>
      <c r="Q69" s="455"/>
      <c r="R69" s="147" t="str">
        <f>IF($D69="","",IF(VLOOKUP($D69,Cap_Req!$A$2:$K$19,2)=3,IF($AB69="","",$AB69*$S69),""))</f>
        <v/>
      </c>
      <c r="S69" s="148" t="str">
        <f>IF($D69="","",IF(VLOOKUP($D69,Cap_Req!$A$2:$K$19,2)=3,VLOOKUP($D69,Cap_Req!$A$2:$K$19,8),""))</f>
        <v/>
      </c>
      <c r="T69" s="149" t="str">
        <f t="shared" si="0"/>
        <v/>
      </c>
      <c r="U69" s="150" t="str">
        <f t="shared" si="1"/>
        <v/>
      </c>
      <c r="V69" s="151"/>
      <c r="W69" s="453"/>
      <c r="X69" s="453"/>
      <c r="Y69" s="453"/>
      <c r="Z69" s="453"/>
      <c r="AA69" s="453"/>
      <c r="AB69" s="453"/>
      <c r="AC69" s="152" t="str">
        <f>IF($D69="","",IF(VLOOKUP($D69,Cap_Req!$A$2:$K$19,2)=5,MIN($AF69,VLOOKUP($D69,Cap_Req!$A$2:$K$19,9)),MIN($AE69,VLOOKUP($D69,Cap_Req!$A$2:$K$19,9))))</f>
        <v/>
      </c>
      <c r="AD69" s="152" t="str">
        <f>IF($D69="","",IF(VLOOKUP($D69,Cap_Req!$A$2:$K$19,2)=5,MIN($AF69,VLOOKUP($D69,Cap_Req!$A$2:$K$19,10)),MIN($AE69,VLOOKUP($D69,Cap_Req!$A$2:$K$19,10))))</f>
        <v/>
      </c>
      <c r="AE69" s="152" t="str">
        <f>IF($D69="","",IF($AF69="","",MIN($AF69,VLOOKUP($D69,Cap_Req!$A$2:$K$19,11))))</f>
        <v/>
      </c>
      <c r="AF69" s="453"/>
      <c r="AG69" s="453"/>
      <c r="AH69" s="125"/>
      <c r="AI69" s="126" t="e">
        <f>VLOOKUP($D69,Cap_Req!$A$2:$K$19,2)</f>
        <v>#N/A</v>
      </c>
      <c r="AL69" s="170"/>
    </row>
    <row r="70" spans="1:38" x14ac:dyDescent="0.25">
      <c r="A70" s="125"/>
      <c r="B70" s="453"/>
      <c r="C70" s="453"/>
      <c r="D70" s="454"/>
      <c r="E70" s="455"/>
      <c r="F70" s="147" t="str">
        <f>IF($D70="","",IF($W70="","",IF(OR(VLOOKUP($D70,Cap_Req!$A$2:$K$19,2)=3,VLOOKUP($D70,Cap_Req!$A$2:$K$19,2)=4),IF($X70="","",IF($T70&lt;=$AC70,$X70*$G70,IF(AND($T70&gt;$AC70,$T70&lt;=$AF70),$G70*($X70+((($W70-$X70)/($AF70-$AC70))*($T70-$AC70))),0))),$W70*$G70)))</f>
        <v/>
      </c>
      <c r="G70" s="148" t="str">
        <f>IF($D70="","",IF(OR(VLOOKUP($D70,Cap_Req!$A$2:$K$19,2)=9,VLOOKUP($D70,Cap_Req!$A$2:$K$19,2)=10),IF($T70&lt;=$AE70,VLOOKUP($D70,Cap_Req!$A$2:$K$19,3),0),IF(OR(VLOOKUP($D70,Cap_Req!$A$2:$K$19,2)=1,VLOOKUP($D70,Cap_Req!$A$2:$K$19,2)=2,VLOOKUP($D70,Cap_Req!$A$2:$K$19,2)=3,VLOOKUP($D70,Cap_Req!$A$2:$K$19,2)=4,VLOOKUP($D70,Cap_Req!$A$2:$K$19,2)=5,VLOOKUP($D70,Cap_Req!$A$2:$K$19,2)=6,VLOOKUP($D70,Cap_Req!$A$2:$K$19,2)=7, VLOOKUP($D70,Cap_Req!$A$2:$K$19,2)=8),IF($T70&lt;=$AC70,VLOOKUP($D70,Cap_Req!$A$2:$K$19,3),IF(AND($T70&gt;$AC70,$T70&lt;=$AE70),VLOOKUP($D70,Cap_Req!$A$2:$K$19,3)+(((VLOOKUP($D70,Cap_Req!$A$2:$K$19,5)-VLOOKUP($D70,Cap_Req!$A$2:$K$19,3))/($AE70-$AC70))*($T70-$AC70)),0)),IF($T70&lt;=$AC70,VLOOKUP($D70,Cap_Req!$A$2:$K$19,3),IF(AND($T70&gt;$AC70,$T70&lt;=$AD70),VLOOKUP($D70,Cap_Req!$A$2:$K$19,3)+(((VLOOKUP($D70,Cap_Req!$A$2:$K$19,4)-VLOOKUP($D70,Cap_Req!$A$2:$K$19,3))/($AD70-$AC70))*($T70-$AC70)),IF(AND($T70&gt;$AD70,$T70&lt;=$AE70),VLOOKUP($D70,Cap_Req!$A$2:$K$19,4)+(((VLOOKUP($D70,Cap_Req!$A$2:$K$19,5)-VLOOKUP($D70,Cap_Req!$A$2:$K$19,4))/($AE70-$AD70))*($T70-$AD70)),0))))))</f>
        <v/>
      </c>
      <c r="H70" s="455"/>
      <c r="I70" s="147" t="str">
        <f>IF($D70="","",IF(OR(VLOOKUP($D70,Cap_Req!$A$2:$K$19,2)=3,VLOOKUP($D70,Cap_Req!$A$2:$K$19,2)=4),IF($Y70="","",$Y70*$J70),""))</f>
        <v/>
      </c>
      <c r="J70" s="148" t="str">
        <f>IF($D70="","",IF(OR(VLOOKUP($D70,Cap_Req!$A$2:$K$19,2)=3,VLOOKUP($D70,Cap_Req!$A$2:$K$19,2)=4),VLOOKUP($D70,Cap_Req!$A$2:$M$19,7),""))</f>
        <v/>
      </c>
      <c r="K70" s="455"/>
      <c r="L70" s="147" t="str">
        <f>IF($D70="","",IF(OR(VLOOKUP($D70,Cap_Req!$A$2:$K$19,2)=3,VLOOKUP($D70,Cap_Req!$A$2:$K$19,2)=4),IF($Z70="","",$Z70*$M70),""))</f>
        <v/>
      </c>
      <c r="M70" s="148" t="str">
        <f>IF($D70="","",IF(OR(VLOOKUP($D70,Cap_Req!$A$2:$K$19,2)=3,VLOOKUP($D70,Cap_Req!$A$2:$K$19,2)=4),VLOOKUP($D70,Cap_Req!$A$2:$M$19,12),""))</f>
        <v/>
      </c>
      <c r="N70" s="455"/>
      <c r="O70" s="147" t="str">
        <f>IF($D70="","",IF(VLOOKUP($D70,Cap_Req!$A$2:$K$19,2)=4,IF($AA70="","",$AA70*$P70),""))</f>
        <v/>
      </c>
      <c r="P70" s="148" t="str">
        <f>IF($D70="","",IF(VLOOKUP($D70,Cap_Req!$A$2:$K$19,2)=4,VLOOKUP($D70,Cap_Req!$A$2:$M$19,13),""))</f>
        <v/>
      </c>
      <c r="Q70" s="455"/>
      <c r="R70" s="147" t="str">
        <f>IF($D70="","",IF(VLOOKUP($D70,Cap_Req!$A$2:$K$19,2)=3,IF($AB70="","",$AB70*$S70),""))</f>
        <v/>
      </c>
      <c r="S70" s="148" t="str">
        <f>IF($D70="","",IF(VLOOKUP($D70,Cap_Req!$A$2:$K$19,2)=3,VLOOKUP($D70,Cap_Req!$A$2:$K$19,8),""))</f>
        <v/>
      </c>
      <c r="T70" s="149" t="str">
        <f t="shared" si="0"/>
        <v/>
      </c>
      <c r="U70" s="150" t="str">
        <f t="shared" si="1"/>
        <v/>
      </c>
      <c r="V70" s="151"/>
      <c r="W70" s="453"/>
      <c r="X70" s="453"/>
      <c r="Y70" s="453"/>
      <c r="Z70" s="453"/>
      <c r="AA70" s="453"/>
      <c r="AB70" s="453"/>
      <c r="AC70" s="152" t="str">
        <f>IF($D70="","",IF(VLOOKUP($D70,Cap_Req!$A$2:$K$19,2)=5,MIN($AF70,VLOOKUP($D70,Cap_Req!$A$2:$K$19,9)),MIN($AE70,VLOOKUP($D70,Cap_Req!$A$2:$K$19,9))))</f>
        <v/>
      </c>
      <c r="AD70" s="152" t="str">
        <f>IF($D70="","",IF(VLOOKUP($D70,Cap_Req!$A$2:$K$19,2)=5,MIN($AF70,VLOOKUP($D70,Cap_Req!$A$2:$K$19,10)),MIN($AE70,VLOOKUP($D70,Cap_Req!$A$2:$K$19,10))))</f>
        <v/>
      </c>
      <c r="AE70" s="152" t="str">
        <f>IF($D70="","",IF($AF70="","",MIN($AF70,VLOOKUP($D70,Cap_Req!$A$2:$K$19,11))))</f>
        <v/>
      </c>
      <c r="AF70" s="453"/>
      <c r="AG70" s="453"/>
      <c r="AH70" s="125"/>
      <c r="AI70" s="126" t="e">
        <f>VLOOKUP($D70,Cap_Req!$A$2:$K$19,2)</f>
        <v>#N/A</v>
      </c>
      <c r="AL70" s="170"/>
    </row>
    <row r="71" spans="1:38" x14ac:dyDescent="0.25">
      <c r="A71" s="125"/>
      <c r="B71" s="453"/>
      <c r="C71" s="453"/>
      <c r="D71" s="454"/>
      <c r="E71" s="455"/>
      <c r="F71" s="147" t="str">
        <f>IF($D71="","",IF($W71="","",IF(OR(VLOOKUP($D71,Cap_Req!$A$2:$K$19,2)=3,VLOOKUP($D71,Cap_Req!$A$2:$K$19,2)=4),IF($X71="","",IF($T71&lt;=$AC71,$X71*$G71,IF(AND($T71&gt;$AC71,$T71&lt;=$AF71),$G71*($X71+((($W71-$X71)/($AF71-$AC71))*($T71-$AC71))),0))),$W71*$G71)))</f>
        <v/>
      </c>
      <c r="G71" s="148" t="str">
        <f>IF($D71="","",IF(OR(VLOOKUP($D71,Cap_Req!$A$2:$K$19,2)=9,VLOOKUP($D71,Cap_Req!$A$2:$K$19,2)=10),IF($T71&lt;=$AE71,VLOOKUP($D71,Cap_Req!$A$2:$K$19,3),0),IF(OR(VLOOKUP($D71,Cap_Req!$A$2:$K$19,2)=1,VLOOKUP($D71,Cap_Req!$A$2:$K$19,2)=2,VLOOKUP($D71,Cap_Req!$A$2:$K$19,2)=3,VLOOKUP($D71,Cap_Req!$A$2:$K$19,2)=4,VLOOKUP($D71,Cap_Req!$A$2:$K$19,2)=5,VLOOKUP($D71,Cap_Req!$A$2:$K$19,2)=6,VLOOKUP($D71,Cap_Req!$A$2:$K$19,2)=7, VLOOKUP($D71,Cap_Req!$A$2:$K$19,2)=8),IF($T71&lt;=$AC71,VLOOKUP($D71,Cap_Req!$A$2:$K$19,3),IF(AND($T71&gt;$AC71,$T71&lt;=$AE71),VLOOKUP($D71,Cap_Req!$A$2:$K$19,3)+(((VLOOKUP($D71,Cap_Req!$A$2:$K$19,5)-VLOOKUP($D71,Cap_Req!$A$2:$K$19,3))/($AE71-$AC71))*($T71-$AC71)),0)),IF($T71&lt;=$AC71,VLOOKUP($D71,Cap_Req!$A$2:$K$19,3),IF(AND($T71&gt;$AC71,$T71&lt;=$AD71),VLOOKUP($D71,Cap_Req!$A$2:$K$19,3)+(((VLOOKUP($D71,Cap_Req!$A$2:$K$19,4)-VLOOKUP($D71,Cap_Req!$A$2:$K$19,3))/($AD71-$AC71))*($T71-$AC71)),IF(AND($T71&gt;$AD71,$T71&lt;=$AE71),VLOOKUP($D71,Cap_Req!$A$2:$K$19,4)+(((VLOOKUP($D71,Cap_Req!$A$2:$K$19,5)-VLOOKUP($D71,Cap_Req!$A$2:$K$19,4))/($AE71-$AD71))*($T71-$AD71)),0))))))</f>
        <v/>
      </c>
      <c r="H71" s="455"/>
      <c r="I71" s="147" t="str">
        <f>IF($D71="","",IF(OR(VLOOKUP($D71,Cap_Req!$A$2:$K$19,2)=3,VLOOKUP($D71,Cap_Req!$A$2:$K$19,2)=4),IF($Y71="","",$Y71*$J71),""))</f>
        <v/>
      </c>
      <c r="J71" s="148" t="str">
        <f>IF($D71="","",IF(OR(VLOOKUP($D71,Cap_Req!$A$2:$K$19,2)=3,VLOOKUP($D71,Cap_Req!$A$2:$K$19,2)=4),VLOOKUP($D71,Cap_Req!$A$2:$M$19,7),""))</f>
        <v/>
      </c>
      <c r="K71" s="455"/>
      <c r="L71" s="147" t="str">
        <f>IF($D71="","",IF(OR(VLOOKUP($D71,Cap_Req!$A$2:$K$19,2)=3,VLOOKUP($D71,Cap_Req!$A$2:$K$19,2)=4),IF($Z71="","",$Z71*$M71),""))</f>
        <v/>
      </c>
      <c r="M71" s="148" t="str">
        <f>IF($D71="","",IF(OR(VLOOKUP($D71,Cap_Req!$A$2:$K$19,2)=3,VLOOKUP($D71,Cap_Req!$A$2:$K$19,2)=4),VLOOKUP($D71,Cap_Req!$A$2:$M$19,12),""))</f>
        <v/>
      </c>
      <c r="N71" s="455"/>
      <c r="O71" s="147" t="str">
        <f>IF($D71="","",IF(VLOOKUP($D71,Cap_Req!$A$2:$K$19,2)=4,IF($AA71="","",$AA71*$P71),""))</f>
        <v/>
      </c>
      <c r="P71" s="148" t="str">
        <f>IF($D71="","",IF(VLOOKUP($D71,Cap_Req!$A$2:$K$19,2)=4,VLOOKUP($D71,Cap_Req!$A$2:$M$19,13),""))</f>
        <v/>
      </c>
      <c r="Q71" s="455"/>
      <c r="R71" s="147" t="str">
        <f>IF($D71="","",IF(VLOOKUP($D71,Cap_Req!$A$2:$K$19,2)=3,IF($AB71="","",$AB71*$S71),""))</f>
        <v/>
      </c>
      <c r="S71" s="148" t="str">
        <f>IF($D71="","",IF(VLOOKUP($D71,Cap_Req!$A$2:$K$19,2)=3,VLOOKUP($D71,Cap_Req!$A$2:$K$19,8),""))</f>
        <v/>
      </c>
      <c r="T71" s="149" t="str">
        <f t="shared" si="0"/>
        <v/>
      </c>
      <c r="U71" s="150" t="str">
        <f t="shared" si="1"/>
        <v/>
      </c>
      <c r="V71" s="151"/>
      <c r="W71" s="453"/>
      <c r="X71" s="453"/>
      <c r="Y71" s="453"/>
      <c r="Z71" s="453"/>
      <c r="AA71" s="453"/>
      <c r="AB71" s="453"/>
      <c r="AC71" s="152" t="str">
        <f>IF($D71="","",IF(VLOOKUP($D71,Cap_Req!$A$2:$K$19,2)=5,MIN($AF71,VLOOKUP($D71,Cap_Req!$A$2:$K$19,9)),MIN($AE71,VLOOKUP($D71,Cap_Req!$A$2:$K$19,9))))</f>
        <v/>
      </c>
      <c r="AD71" s="152" t="str">
        <f>IF($D71="","",IF(VLOOKUP($D71,Cap_Req!$A$2:$K$19,2)=5,MIN($AF71,VLOOKUP($D71,Cap_Req!$A$2:$K$19,10)),MIN($AE71,VLOOKUP($D71,Cap_Req!$A$2:$K$19,10))))</f>
        <v/>
      </c>
      <c r="AE71" s="152" t="str">
        <f>IF($D71="","",IF($AF71="","",MIN($AF71,VLOOKUP($D71,Cap_Req!$A$2:$K$19,11))))</f>
        <v/>
      </c>
      <c r="AF71" s="453"/>
      <c r="AG71" s="453"/>
      <c r="AH71" s="125"/>
      <c r="AI71" s="126" t="e">
        <f>VLOOKUP($D71,Cap_Req!$A$2:$K$19,2)</f>
        <v>#N/A</v>
      </c>
      <c r="AL71" s="170"/>
    </row>
    <row r="72" spans="1:38" x14ac:dyDescent="0.25">
      <c r="A72" s="125"/>
      <c r="B72" s="453"/>
      <c r="C72" s="453"/>
      <c r="D72" s="454"/>
      <c r="E72" s="455"/>
      <c r="F72" s="147" t="str">
        <f>IF($D72="","",IF($W72="","",IF(OR(VLOOKUP($D72,Cap_Req!$A$2:$K$19,2)=3,VLOOKUP($D72,Cap_Req!$A$2:$K$19,2)=4),IF($X72="","",IF($T72&lt;=$AC72,$X72*$G72,IF(AND($T72&gt;$AC72,$T72&lt;=$AF72),$G72*($X72+((($W72-$X72)/($AF72-$AC72))*($T72-$AC72))),0))),$W72*$G72)))</f>
        <v/>
      </c>
      <c r="G72" s="148" t="str">
        <f>IF($D72="","",IF(OR(VLOOKUP($D72,Cap_Req!$A$2:$K$19,2)=9,VLOOKUP($D72,Cap_Req!$A$2:$K$19,2)=10),IF($T72&lt;=$AE72,VLOOKUP($D72,Cap_Req!$A$2:$K$19,3),0),IF(OR(VLOOKUP($D72,Cap_Req!$A$2:$K$19,2)=1,VLOOKUP($D72,Cap_Req!$A$2:$K$19,2)=2,VLOOKUP($D72,Cap_Req!$A$2:$K$19,2)=3,VLOOKUP($D72,Cap_Req!$A$2:$K$19,2)=4,VLOOKUP($D72,Cap_Req!$A$2:$K$19,2)=5,VLOOKUP($D72,Cap_Req!$A$2:$K$19,2)=6,VLOOKUP($D72,Cap_Req!$A$2:$K$19,2)=7, VLOOKUP($D72,Cap_Req!$A$2:$K$19,2)=8),IF($T72&lt;=$AC72,VLOOKUP($D72,Cap_Req!$A$2:$K$19,3),IF(AND($T72&gt;$AC72,$T72&lt;=$AE72),VLOOKUP($D72,Cap_Req!$A$2:$K$19,3)+(((VLOOKUP($D72,Cap_Req!$A$2:$K$19,5)-VLOOKUP($D72,Cap_Req!$A$2:$K$19,3))/($AE72-$AC72))*($T72-$AC72)),0)),IF($T72&lt;=$AC72,VLOOKUP($D72,Cap_Req!$A$2:$K$19,3),IF(AND($T72&gt;$AC72,$T72&lt;=$AD72),VLOOKUP($D72,Cap_Req!$A$2:$K$19,3)+(((VLOOKUP($D72,Cap_Req!$A$2:$K$19,4)-VLOOKUP($D72,Cap_Req!$A$2:$K$19,3))/($AD72-$AC72))*($T72-$AC72)),IF(AND($T72&gt;$AD72,$T72&lt;=$AE72),VLOOKUP($D72,Cap_Req!$A$2:$K$19,4)+(((VLOOKUP($D72,Cap_Req!$A$2:$K$19,5)-VLOOKUP($D72,Cap_Req!$A$2:$K$19,4))/($AE72-$AD72))*($T72-$AD72)),0))))))</f>
        <v/>
      </c>
      <c r="H72" s="455"/>
      <c r="I72" s="147" t="str">
        <f>IF($D72="","",IF(OR(VLOOKUP($D72,Cap_Req!$A$2:$K$19,2)=3,VLOOKUP($D72,Cap_Req!$A$2:$K$19,2)=4),IF($Y72="","",$Y72*$J72),""))</f>
        <v/>
      </c>
      <c r="J72" s="148" t="str">
        <f>IF($D72="","",IF(OR(VLOOKUP($D72,Cap_Req!$A$2:$K$19,2)=3,VLOOKUP($D72,Cap_Req!$A$2:$K$19,2)=4),VLOOKUP($D72,Cap_Req!$A$2:$M$19,7),""))</f>
        <v/>
      </c>
      <c r="K72" s="455"/>
      <c r="L72" s="147" t="str">
        <f>IF($D72="","",IF(OR(VLOOKUP($D72,Cap_Req!$A$2:$K$19,2)=3,VLOOKUP($D72,Cap_Req!$A$2:$K$19,2)=4),IF($Z72="","",$Z72*$M72),""))</f>
        <v/>
      </c>
      <c r="M72" s="148" t="str">
        <f>IF($D72="","",IF(OR(VLOOKUP($D72,Cap_Req!$A$2:$K$19,2)=3,VLOOKUP($D72,Cap_Req!$A$2:$K$19,2)=4),VLOOKUP($D72,Cap_Req!$A$2:$M$19,12),""))</f>
        <v/>
      </c>
      <c r="N72" s="455"/>
      <c r="O72" s="147" t="str">
        <f>IF($D72="","",IF(VLOOKUP($D72,Cap_Req!$A$2:$K$19,2)=4,IF($AA72="","",$AA72*$P72),""))</f>
        <v/>
      </c>
      <c r="P72" s="148" t="str">
        <f>IF($D72="","",IF(VLOOKUP($D72,Cap_Req!$A$2:$K$19,2)=4,VLOOKUP($D72,Cap_Req!$A$2:$M$19,13),""))</f>
        <v/>
      </c>
      <c r="Q72" s="455"/>
      <c r="R72" s="147" t="str">
        <f>IF($D72="","",IF(VLOOKUP($D72,Cap_Req!$A$2:$K$19,2)=3,IF($AB72="","",$AB72*$S72),""))</f>
        <v/>
      </c>
      <c r="S72" s="148" t="str">
        <f>IF($D72="","",IF(VLOOKUP($D72,Cap_Req!$A$2:$K$19,2)=3,VLOOKUP($D72,Cap_Req!$A$2:$K$19,8),""))</f>
        <v/>
      </c>
      <c r="T72" s="149" t="str">
        <f t="shared" si="0"/>
        <v/>
      </c>
      <c r="U72" s="150" t="str">
        <f t="shared" si="1"/>
        <v/>
      </c>
      <c r="V72" s="151"/>
      <c r="W72" s="453"/>
      <c r="X72" s="453"/>
      <c r="Y72" s="453"/>
      <c r="Z72" s="453"/>
      <c r="AA72" s="453"/>
      <c r="AB72" s="453"/>
      <c r="AC72" s="152" t="str">
        <f>IF($D72="","",IF(VLOOKUP($D72,Cap_Req!$A$2:$K$19,2)=5,MIN($AF72,VLOOKUP($D72,Cap_Req!$A$2:$K$19,9)),MIN($AE72,VLOOKUP($D72,Cap_Req!$A$2:$K$19,9))))</f>
        <v/>
      </c>
      <c r="AD72" s="152" t="str">
        <f>IF($D72="","",IF(VLOOKUP($D72,Cap_Req!$A$2:$K$19,2)=5,MIN($AF72,VLOOKUP($D72,Cap_Req!$A$2:$K$19,10)),MIN($AE72,VLOOKUP($D72,Cap_Req!$A$2:$K$19,10))))</f>
        <v/>
      </c>
      <c r="AE72" s="152" t="str">
        <f>IF($D72="","",IF($AF72="","",MIN($AF72,VLOOKUP($D72,Cap_Req!$A$2:$K$19,11))))</f>
        <v/>
      </c>
      <c r="AF72" s="453"/>
      <c r="AG72" s="453"/>
      <c r="AH72" s="125"/>
      <c r="AI72" s="126" t="e">
        <f>VLOOKUP($D72,Cap_Req!$A$2:$K$19,2)</f>
        <v>#N/A</v>
      </c>
      <c r="AL72" s="170"/>
    </row>
    <row r="73" spans="1:38" x14ac:dyDescent="0.25">
      <c r="A73" s="125"/>
      <c r="B73" s="453"/>
      <c r="C73" s="453"/>
      <c r="D73" s="454"/>
      <c r="E73" s="455"/>
      <c r="F73" s="147" t="str">
        <f>IF($D73="","",IF($W73="","",IF(OR(VLOOKUP($D73,Cap_Req!$A$2:$K$19,2)=3,VLOOKUP($D73,Cap_Req!$A$2:$K$19,2)=4),IF($X73="","",IF($T73&lt;=$AC73,$X73*$G73,IF(AND($T73&gt;$AC73,$T73&lt;=$AF73),$G73*($X73+((($W73-$X73)/($AF73-$AC73))*($T73-$AC73))),0))),$W73*$G73)))</f>
        <v/>
      </c>
      <c r="G73" s="148" t="str">
        <f>IF($D73="","",IF(OR(VLOOKUP($D73,Cap_Req!$A$2:$K$19,2)=9,VLOOKUP($D73,Cap_Req!$A$2:$K$19,2)=10),IF($T73&lt;=$AE73,VLOOKUP($D73,Cap_Req!$A$2:$K$19,3),0),IF(OR(VLOOKUP($D73,Cap_Req!$A$2:$K$19,2)=1,VLOOKUP($D73,Cap_Req!$A$2:$K$19,2)=2,VLOOKUP($D73,Cap_Req!$A$2:$K$19,2)=3,VLOOKUP($D73,Cap_Req!$A$2:$K$19,2)=4,VLOOKUP($D73,Cap_Req!$A$2:$K$19,2)=5,VLOOKUP($D73,Cap_Req!$A$2:$K$19,2)=6,VLOOKUP($D73,Cap_Req!$A$2:$K$19,2)=7, VLOOKUP($D73,Cap_Req!$A$2:$K$19,2)=8),IF($T73&lt;=$AC73,VLOOKUP($D73,Cap_Req!$A$2:$K$19,3),IF(AND($T73&gt;$AC73,$T73&lt;=$AE73),VLOOKUP($D73,Cap_Req!$A$2:$K$19,3)+(((VLOOKUP($D73,Cap_Req!$A$2:$K$19,5)-VLOOKUP($D73,Cap_Req!$A$2:$K$19,3))/($AE73-$AC73))*($T73-$AC73)),0)),IF($T73&lt;=$AC73,VLOOKUP($D73,Cap_Req!$A$2:$K$19,3),IF(AND($T73&gt;$AC73,$T73&lt;=$AD73),VLOOKUP($D73,Cap_Req!$A$2:$K$19,3)+(((VLOOKUP($D73,Cap_Req!$A$2:$K$19,4)-VLOOKUP($D73,Cap_Req!$A$2:$K$19,3))/($AD73-$AC73))*($T73-$AC73)),IF(AND($T73&gt;$AD73,$T73&lt;=$AE73),VLOOKUP($D73,Cap_Req!$A$2:$K$19,4)+(((VLOOKUP($D73,Cap_Req!$A$2:$K$19,5)-VLOOKUP($D73,Cap_Req!$A$2:$K$19,4))/($AE73-$AD73))*($T73-$AD73)),0))))))</f>
        <v/>
      </c>
      <c r="H73" s="455"/>
      <c r="I73" s="147" t="str">
        <f>IF($D73="","",IF(OR(VLOOKUP($D73,Cap_Req!$A$2:$K$19,2)=3,VLOOKUP($D73,Cap_Req!$A$2:$K$19,2)=4),IF($Y73="","",$Y73*$J73),""))</f>
        <v/>
      </c>
      <c r="J73" s="148" t="str">
        <f>IF($D73="","",IF(OR(VLOOKUP($D73,Cap_Req!$A$2:$K$19,2)=3,VLOOKUP($D73,Cap_Req!$A$2:$K$19,2)=4),VLOOKUP($D73,Cap_Req!$A$2:$M$19,7),""))</f>
        <v/>
      </c>
      <c r="K73" s="455"/>
      <c r="L73" s="147" t="str">
        <f>IF($D73="","",IF(OR(VLOOKUP($D73,Cap_Req!$A$2:$K$19,2)=3,VLOOKUP($D73,Cap_Req!$A$2:$K$19,2)=4),IF($Z73="","",$Z73*$M73),""))</f>
        <v/>
      </c>
      <c r="M73" s="148" t="str">
        <f>IF($D73="","",IF(OR(VLOOKUP($D73,Cap_Req!$A$2:$K$19,2)=3,VLOOKUP($D73,Cap_Req!$A$2:$K$19,2)=4),VLOOKUP($D73,Cap_Req!$A$2:$M$19,12),""))</f>
        <v/>
      </c>
      <c r="N73" s="455"/>
      <c r="O73" s="147" t="str">
        <f>IF($D73="","",IF(VLOOKUP($D73,Cap_Req!$A$2:$K$19,2)=4,IF($AA73="","",$AA73*$P73),""))</f>
        <v/>
      </c>
      <c r="P73" s="148" t="str">
        <f>IF($D73="","",IF(VLOOKUP($D73,Cap_Req!$A$2:$K$19,2)=4,VLOOKUP($D73,Cap_Req!$A$2:$M$19,13),""))</f>
        <v/>
      </c>
      <c r="Q73" s="455"/>
      <c r="R73" s="147" t="str">
        <f>IF($D73="","",IF(VLOOKUP($D73,Cap_Req!$A$2:$K$19,2)=3,IF($AB73="","",$AB73*$S73),""))</f>
        <v/>
      </c>
      <c r="S73" s="148" t="str">
        <f>IF($D73="","",IF(VLOOKUP($D73,Cap_Req!$A$2:$K$19,2)=3,VLOOKUP($D73,Cap_Req!$A$2:$K$19,8),""))</f>
        <v/>
      </c>
      <c r="T73" s="149" t="str">
        <f t="shared" si="0"/>
        <v/>
      </c>
      <c r="U73" s="150" t="str">
        <f t="shared" si="1"/>
        <v/>
      </c>
      <c r="V73" s="151"/>
      <c r="W73" s="453"/>
      <c r="X73" s="453"/>
      <c r="Y73" s="453"/>
      <c r="Z73" s="453"/>
      <c r="AA73" s="453"/>
      <c r="AB73" s="453"/>
      <c r="AC73" s="152" t="str">
        <f>IF($D73="","",IF(VLOOKUP($D73,Cap_Req!$A$2:$K$19,2)=5,MIN($AF73,VLOOKUP($D73,Cap_Req!$A$2:$K$19,9)),MIN($AE73,VLOOKUP($D73,Cap_Req!$A$2:$K$19,9))))</f>
        <v/>
      </c>
      <c r="AD73" s="152" t="str">
        <f>IF($D73="","",IF(VLOOKUP($D73,Cap_Req!$A$2:$K$19,2)=5,MIN($AF73,VLOOKUP($D73,Cap_Req!$A$2:$K$19,10)),MIN($AE73,VLOOKUP($D73,Cap_Req!$A$2:$K$19,10))))</f>
        <v/>
      </c>
      <c r="AE73" s="152" t="str">
        <f>IF($D73="","",IF($AF73="","",MIN($AF73,VLOOKUP($D73,Cap_Req!$A$2:$K$19,11))))</f>
        <v/>
      </c>
      <c r="AF73" s="453"/>
      <c r="AG73" s="453"/>
      <c r="AH73" s="125"/>
      <c r="AI73" s="126" t="e">
        <f>VLOOKUP($D73,Cap_Req!$A$2:$K$19,2)</f>
        <v>#N/A</v>
      </c>
      <c r="AL73" s="170"/>
    </row>
    <row r="74" spans="1:38" x14ac:dyDescent="0.25">
      <c r="A74" s="125"/>
      <c r="B74" s="453"/>
      <c r="C74" s="453"/>
      <c r="D74" s="454"/>
      <c r="E74" s="455"/>
      <c r="F74" s="147" t="str">
        <f>IF($D74="","",IF($W74="","",IF(OR(VLOOKUP($D74,Cap_Req!$A$2:$K$19,2)=3,VLOOKUP($D74,Cap_Req!$A$2:$K$19,2)=4),IF($X74="","",IF($T74&lt;=$AC74,$X74*$G74,IF(AND($T74&gt;$AC74,$T74&lt;=$AF74),$G74*($X74+((($W74-$X74)/($AF74-$AC74))*($T74-$AC74))),0))),$W74*$G74)))</f>
        <v/>
      </c>
      <c r="G74" s="148" t="str">
        <f>IF($D74="","",IF(OR(VLOOKUP($D74,Cap_Req!$A$2:$K$19,2)=9,VLOOKUP($D74,Cap_Req!$A$2:$K$19,2)=10),IF($T74&lt;=$AE74,VLOOKUP($D74,Cap_Req!$A$2:$K$19,3),0),IF(OR(VLOOKUP($D74,Cap_Req!$A$2:$K$19,2)=1,VLOOKUP($D74,Cap_Req!$A$2:$K$19,2)=2,VLOOKUP($D74,Cap_Req!$A$2:$K$19,2)=3,VLOOKUP($D74,Cap_Req!$A$2:$K$19,2)=4,VLOOKUP($D74,Cap_Req!$A$2:$K$19,2)=5,VLOOKUP($D74,Cap_Req!$A$2:$K$19,2)=6,VLOOKUP($D74,Cap_Req!$A$2:$K$19,2)=7, VLOOKUP($D74,Cap_Req!$A$2:$K$19,2)=8),IF($T74&lt;=$AC74,VLOOKUP($D74,Cap_Req!$A$2:$K$19,3),IF(AND($T74&gt;$AC74,$T74&lt;=$AE74),VLOOKUP($D74,Cap_Req!$A$2:$K$19,3)+(((VLOOKUP($D74,Cap_Req!$A$2:$K$19,5)-VLOOKUP($D74,Cap_Req!$A$2:$K$19,3))/($AE74-$AC74))*($T74-$AC74)),0)),IF($T74&lt;=$AC74,VLOOKUP($D74,Cap_Req!$A$2:$K$19,3),IF(AND($T74&gt;$AC74,$T74&lt;=$AD74),VLOOKUP($D74,Cap_Req!$A$2:$K$19,3)+(((VLOOKUP($D74,Cap_Req!$A$2:$K$19,4)-VLOOKUP($D74,Cap_Req!$A$2:$K$19,3))/($AD74-$AC74))*($T74-$AC74)),IF(AND($T74&gt;$AD74,$T74&lt;=$AE74),VLOOKUP($D74,Cap_Req!$A$2:$K$19,4)+(((VLOOKUP($D74,Cap_Req!$A$2:$K$19,5)-VLOOKUP($D74,Cap_Req!$A$2:$K$19,4))/($AE74-$AD74))*($T74-$AD74)),0))))))</f>
        <v/>
      </c>
      <c r="H74" s="455"/>
      <c r="I74" s="147" t="str">
        <f>IF($D74="","",IF(OR(VLOOKUP($D74,Cap_Req!$A$2:$K$19,2)=3,VLOOKUP($D74,Cap_Req!$A$2:$K$19,2)=4),IF($Y74="","",$Y74*$J74),""))</f>
        <v/>
      </c>
      <c r="J74" s="148" t="str">
        <f>IF($D74="","",IF(OR(VLOOKUP($D74,Cap_Req!$A$2:$K$19,2)=3,VLOOKUP($D74,Cap_Req!$A$2:$K$19,2)=4),VLOOKUP($D74,Cap_Req!$A$2:$M$19,7),""))</f>
        <v/>
      </c>
      <c r="K74" s="455"/>
      <c r="L74" s="147" t="str">
        <f>IF($D74="","",IF(OR(VLOOKUP($D74,Cap_Req!$A$2:$K$19,2)=3,VLOOKUP($D74,Cap_Req!$A$2:$K$19,2)=4),IF($Z74="","",$Z74*$M74),""))</f>
        <v/>
      </c>
      <c r="M74" s="148" t="str">
        <f>IF($D74="","",IF(OR(VLOOKUP($D74,Cap_Req!$A$2:$K$19,2)=3,VLOOKUP($D74,Cap_Req!$A$2:$K$19,2)=4),VLOOKUP($D74,Cap_Req!$A$2:$M$19,12),""))</f>
        <v/>
      </c>
      <c r="N74" s="455"/>
      <c r="O74" s="147" t="str">
        <f>IF($D74="","",IF(VLOOKUP($D74,Cap_Req!$A$2:$K$19,2)=4,IF($AA74="","",$AA74*$P74),""))</f>
        <v/>
      </c>
      <c r="P74" s="148" t="str">
        <f>IF($D74="","",IF(VLOOKUP($D74,Cap_Req!$A$2:$K$19,2)=4,VLOOKUP($D74,Cap_Req!$A$2:$M$19,13),""))</f>
        <v/>
      </c>
      <c r="Q74" s="455"/>
      <c r="R74" s="147" t="str">
        <f>IF($D74="","",IF(VLOOKUP($D74,Cap_Req!$A$2:$K$19,2)=3,IF($AB74="","",$AB74*$S74),""))</f>
        <v/>
      </c>
      <c r="S74" s="148" t="str">
        <f>IF($D74="","",IF(VLOOKUP($D74,Cap_Req!$A$2:$K$19,2)=3,VLOOKUP($D74,Cap_Req!$A$2:$K$19,8),""))</f>
        <v/>
      </c>
      <c r="T74" s="149" t="str">
        <f t="shared" si="0"/>
        <v/>
      </c>
      <c r="U74" s="150" t="str">
        <f t="shared" si="1"/>
        <v/>
      </c>
      <c r="V74" s="151"/>
      <c r="W74" s="453"/>
      <c r="X74" s="453"/>
      <c r="Y74" s="453"/>
      <c r="Z74" s="453"/>
      <c r="AA74" s="453"/>
      <c r="AB74" s="453"/>
      <c r="AC74" s="152" t="str">
        <f>IF($D74="","",IF(VLOOKUP($D74,Cap_Req!$A$2:$K$19,2)=5,MIN($AF74,VLOOKUP($D74,Cap_Req!$A$2:$K$19,9)),MIN($AE74,VLOOKUP($D74,Cap_Req!$A$2:$K$19,9))))</f>
        <v/>
      </c>
      <c r="AD74" s="152" t="str">
        <f>IF($D74="","",IF(VLOOKUP($D74,Cap_Req!$A$2:$K$19,2)=5,MIN($AF74,VLOOKUP($D74,Cap_Req!$A$2:$K$19,10)),MIN($AE74,VLOOKUP($D74,Cap_Req!$A$2:$K$19,10))))</f>
        <v/>
      </c>
      <c r="AE74" s="152" t="str">
        <f>IF($D74="","",IF($AF74="","",MIN($AF74,VLOOKUP($D74,Cap_Req!$A$2:$K$19,11))))</f>
        <v/>
      </c>
      <c r="AF74" s="453"/>
      <c r="AG74" s="453"/>
      <c r="AH74" s="125"/>
      <c r="AI74" s="126" t="e">
        <f>VLOOKUP($D74,Cap_Req!$A$2:$K$19,2)</f>
        <v>#N/A</v>
      </c>
      <c r="AL74" s="170"/>
    </row>
    <row r="75" spans="1:38" x14ac:dyDescent="0.25">
      <c r="A75" s="125"/>
      <c r="B75" s="453"/>
      <c r="C75" s="453"/>
      <c r="D75" s="454"/>
      <c r="E75" s="455"/>
      <c r="F75" s="147" t="str">
        <f>IF($D75="","",IF($W75="","",IF(OR(VLOOKUP($D75,Cap_Req!$A$2:$K$19,2)=3,VLOOKUP($D75,Cap_Req!$A$2:$K$19,2)=4),IF($X75="","",IF($T75&lt;=$AC75,$X75*$G75,IF(AND($T75&gt;$AC75,$T75&lt;=$AF75),$G75*($X75+((($W75-$X75)/($AF75-$AC75))*($T75-$AC75))),0))),$W75*$G75)))</f>
        <v/>
      </c>
      <c r="G75" s="148" t="str">
        <f>IF($D75="","",IF(OR(VLOOKUP($D75,Cap_Req!$A$2:$K$19,2)=9,VLOOKUP($D75,Cap_Req!$A$2:$K$19,2)=10),IF($T75&lt;=$AE75,VLOOKUP($D75,Cap_Req!$A$2:$K$19,3),0),IF(OR(VLOOKUP($D75,Cap_Req!$A$2:$K$19,2)=1,VLOOKUP($D75,Cap_Req!$A$2:$K$19,2)=2,VLOOKUP($D75,Cap_Req!$A$2:$K$19,2)=3,VLOOKUP($D75,Cap_Req!$A$2:$K$19,2)=4,VLOOKUP($D75,Cap_Req!$A$2:$K$19,2)=5,VLOOKUP($D75,Cap_Req!$A$2:$K$19,2)=6,VLOOKUP($D75,Cap_Req!$A$2:$K$19,2)=7, VLOOKUP($D75,Cap_Req!$A$2:$K$19,2)=8),IF($T75&lt;=$AC75,VLOOKUP($D75,Cap_Req!$A$2:$K$19,3),IF(AND($T75&gt;$AC75,$T75&lt;=$AE75),VLOOKUP($D75,Cap_Req!$A$2:$K$19,3)+(((VLOOKUP($D75,Cap_Req!$A$2:$K$19,5)-VLOOKUP($D75,Cap_Req!$A$2:$K$19,3))/($AE75-$AC75))*($T75-$AC75)),0)),IF($T75&lt;=$AC75,VLOOKUP($D75,Cap_Req!$A$2:$K$19,3),IF(AND($T75&gt;$AC75,$T75&lt;=$AD75),VLOOKUP($D75,Cap_Req!$A$2:$K$19,3)+(((VLOOKUP($D75,Cap_Req!$A$2:$K$19,4)-VLOOKUP($D75,Cap_Req!$A$2:$K$19,3))/($AD75-$AC75))*($T75-$AC75)),IF(AND($T75&gt;$AD75,$T75&lt;=$AE75),VLOOKUP($D75,Cap_Req!$A$2:$K$19,4)+(((VLOOKUP($D75,Cap_Req!$A$2:$K$19,5)-VLOOKUP($D75,Cap_Req!$A$2:$K$19,4))/($AE75-$AD75))*($T75-$AD75)),0))))))</f>
        <v/>
      </c>
      <c r="H75" s="455"/>
      <c r="I75" s="147" t="str">
        <f>IF($D75="","",IF(OR(VLOOKUP($D75,Cap_Req!$A$2:$K$19,2)=3,VLOOKUP($D75,Cap_Req!$A$2:$K$19,2)=4),IF($Y75="","",$Y75*$J75),""))</f>
        <v/>
      </c>
      <c r="J75" s="148" t="str">
        <f>IF($D75="","",IF(OR(VLOOKUP($D75,Cap_Req!$A$2:$K$19,2)=3,VLOOKUP($D75,Cap_Req!$A$2:$K$19,2)=4),VLOOKUP($D75,Cap_Req!$A$2:$M$19,7),""))</f>
        <v/>
      </c>
      <c r="K75" s="455"/>
      <c r="L75" s="147" t="str">
        <f>IF($D75="","",IF(OR(VLOOKUP($D75,Cap_Req!$A$2:$K$19,2)=3,VLOOKUP($D75,Cap_Req!$A$2:$K$19,2)=4),IF($Z75="","",$Z75*$M75),""))</f>
        <v/>
      </c>
      <c r="M75" s="148" t="str">
        <f>IF($D75="","",IF(OR(VLOOKUP($D75,Cap_Req!$A$2:$K$19,2)=3,VLOOKUP($D75,Cap_Req!$A$2:$K$19,2)=4),VLOOKUP($D75,Cap_Req!$A$2:$M$19,12),""))</f>
        <v/>
      </c>
      <c r="N75" s="455"/>
      <c r="O75" s="147" t="str">
        <f>IF($D75="","",IF(VLOOKUP($D75,Cap_Req!$A$2:$K$19,2)=4,IF($AA75="","",$AA75*$P75),""))</f>
        <v/>
      </c>
      <c r="P75" s="148" t="str">
        <f>IF($D75="","",IF(VLOOKUP($D75,Cap_Req!$A$2:$K$19,2)=4,VLOOKUP($D75,Cap_Req!$A$2:$M$19,13),""))</f>
        <v/>
      </c>
      <c r="Q75" s="455"/>
      <c r="R75" s="147" t="str">
        <f>IF($D75="","",IF(VLOOKUP($D75,Cap_Req!$A$2:$K$19,2)=3,IF($AB75="","",$AB75*$S75),""))</f>
        <v/>
      </c>
      <c r="S75" s="148" t="str">
        <f>IF($D75="","",IF(VLOOKUP($D75,Cap_Req!$A$2:$K$19,2)=3,VLOOKUP($D75,Cap_Req!$A$2:$K$19,8),""))</f>
        <v/>
      </c>
      <c r="T75" s="149" t="str">
        <f t="shared" si="0"/>
        <v/>
      </c>
      <c r="U75" s="150" t="str">
        <f t="shared" si="1"/>
        <v/>
      </c>
      <c r="V75" s="151"/>
      <c r="W75" s="453"/>
      <c r="X75" s="453"/>
      <c r="Y75" s="453"/>
      <c r="Z75" s="453"/>
      <c r="AA75" s="453"/>
      <c r="AB75" s="453"/>
      <c r="AC75" s="152" t="str">
        <f>IF($D75="","",IF(VLOOKUP($D75,Cap_Req!$A$2:$K$19,2)=5,MIN($AF75,VLOOKUP($D75,Cap_Req!$A$2:$K$19,9)),MIN($AE75,VLOOKUP($D75,Cap_Req!$A$2:$K$19,9))))</f>
        <v/>
      </c>
      <c r="AD75" s="152" t="str">
        <f>IF($D75="","",IF(VLOOKUP($D75,Cap_Req!$A$2:$K$19,2)=5,MIN($AF75,VLOOKUP($D75,Cap_Req!$A$2:$K$19,10)),MIN($AE75,VLOOKUP($D75,Cap_Req!$A$2:$K$19,10))))</f>
        <v/>
      </c>
      <c r="AE75" s="152" t="str">
        <f>IF($D75="","",IF($AF75="","",MIN($AF75,VLOOKUP($D75,Cap_Req!$A$2:$K$19,11))))</f>
        <v/>
      </c>
      <c r="AF75" s="453"/>
      <c r="AG75" s="453"/>
      <c r="AH75" s="125"/>
      <c r="AI75" s="126" t="e">
        <f>VLOOKUP($D75,Cap_Req!$A$2:$K$19,2)</f>
        <v>#N/A</v>
      </c>
      <c r="AL75" s="170"/>
    </row>
    <row r="76" spans="1:38" x14ac:dyDescent="0.25">
      <c r="A76" s="125"/>
      <c r="B76" s="453"/>
      <c r="C76" s="453"/>
      <c r="D76" s="454"/>
      <c r="E76" s="455"/>
      <c r="F76" s="147" t="str">
        <f>IF($D76="","",IF($W76="","",IF(OR(VLOOKUP($D76,Cap_Req!$A$2:$K$19,2)=3,VLOOKUP($D76,Cap_Req!$A$2:$K$19,2)=4),IF($X76="","",IF($T76&lt;=$AC76,$X76*$G76,IF(AND($T76&gt;$AC76,$T76&lt;=$AF76),$G76*($X76+((($W76-$X76)/($AF76-$AC76))*($T76-$AC76))),0))),$W76*$G76)))</f>
        <v/>
      </c>
      <c r="G76" s="148" t="str">
        <f>IF($D76="","",IF(OR(VLOOKUP($D76,Cap_Req!$A$2:$K$19,2)=9,VLOOKUP($D76,Cap_Req!$A$2:$K$19,2)=10),IF($T76&lt;=$AE76,VLOOKUP($D76,Cap_Req!$A$2:$K$19,3),0),IF(OR(VLOOKUP($D76,Cap_Req!$A$2:$K$19,2)=1,VLOOKUP($D76,Cap_Req!$A$2:$K$19,2)=2,VLOOKUP($D76,Cap_Req!$A$2:$K$19,2)=3,VLOOKUP($D76,Cap_Req!$A$2:$K$19,2)=4,VLOOKUP($D76,Cap_Req!$A$2:$K$19,2)=5,VLOOKUP($D76,Cap_Req!$A$2:$K$19,2)=6,VLOOKUP($D76,Cap_Req!$A$2:$K$19,2)=7, VLOOKUP($D76,Cap_Req!$A$2:$K$19,2)=8),IF($T76&lt;=$AC76,VLOOKUP($D76,Cap_Req!$A$2:$K$19,3),IF(AND($T76&gt;$AC76,$T76&lt;=$AE76),VLOOKUP($D76,Cap_Req!$A$2:$K$19,3)+(((VLOOKUP($D76,Cap_Req!$A$2:$K$19,5)-VLOOKUP($D76,Cap_Req!$A$2:$K$19,3))/($AE76-$AC76))*($T76-$AC76)),0)),IF($T76&lt;=$AC76,VLOOKUP($D76,Cap_Req!$A$2:$K$19,3),IF(AND($T76&gt;$AC76,$T76&lt;=$AD76),VLOOKUP($D76,Cap_Req!$A$2:$K$19,3)+(((VLOOKUP($D76,Cap_Req!$A$2:$K$19,4)-VLOOKUP($D76,Cap_Req!$A$2:$K$19,3))/($AD76-$AC76))*($T76-$AC76)),IF(AND($T76&gt;$AD76,$T76&lt;=$AE76),VLOOKUP($D76,Cap_Req!$A$2:$K$19,4)+(((VLOOKUP($D76,Cap_Req!$A$2:$K$19,5)-VLOOKUP($D76,Cap_Req!$A$2:$K$19,4))/($AE76-$AD76))*($T76-$AD76)),0))))))</f>
        <v/>
      </c>
      <c r="H76" s="455"/>
      <c r="I76" s="147" t="str">
        <f>IF($D76="","",IF(OR(VLOOKUP($D76,Cap_Req!$A$2:$K$19,2)=3,VLOOKUP($D76,Cap_Req!$A$2:$K$19,2)=4),IF($Y76="","",$Y76*$J76),""))</f>
        <v/>
      </c>
      <c r="J76" s="148" t="str">
        <f>IF($D76="","",IF(OR(VLOOKUP($D76,Cap_Req!$A$2:$K$19,2)=3,VLOOKUP($D76,Cap_Req!$A$2:$K$19,2)=4),VLOOKUP($D76,Cap_Req!$A$2:$M$19,7),""))</f>
        <v/>
      </c>
      <c r="K76" s="455"/>
      <c r="L76" s="147" t="str">
        <f>IF($D76="","",IF(OR(VLOOKUP($D76,Cap_Req!$A$2:$K$19,2)=3,VLOOKUP($D76,Cap_Req!$A$2:$K$19,2)=4),IF($Z76="","",$Z76*$M76),""))</f>
        <v/>
      </c>
      <c r="M76" s="148" t="str">
        <f>IF($D76="","",IF(OR(VLOOKUP($D76,Cap_Req!$A$2:$K$19,2)=3,VLOOKUP($D76,Cap_Req!$A$2:$K$19,2)=4),VLOOKUP($D76,Cap_Req!$A$2:$M$19,12),""))</f>
        <v/>
      </c>
      <c r="N76" s="455"/>
      <c r="O76" s="147" t="str">
        <f>IF($D76="","",IF(VLOOKUP($D76,Cap_Req!$A$2:$K$19,2)=4,IF($AA76="","",$AA76*$P76),""))</f>
        <v/>
      </c>
      <c r="P76" s="148" t="str">
        <f>IF($D76="","",IF(VLOOKUP($D76,Cap_Req!$A$2:$K$19,2)=4,VLOOKUP($D76,Cap_Req!$A$2:$M$19,13),""))</f>
        <v/>
      </c>
      <c r="Q76" s="455"/>
      <c r="R76" s="147" t="str">
        <f>IF($D76="","",IF(VLOOKUP($D76,Cap_Req!$A$2:$K$19,2)=3,IF($AB76="","",$AB76*$S76),""))</f>
        <v/>
      </c>
      <c r="S76" s="148" t="str">
        <f>IF($D76="","",IF(VLOOKUP($D76,Cap_Req!$A$2:$K$19,2)=3,VLOOKUP($D76,Cap_Req!$A$2:$K$19,8),""))</f>
        <v/>
      </c>
      <c r="T76" s="149" t="str">
        <f t="shared" si="0"/>
        <v/>
      </c>
      <c r="U76" s="150" t="str">
        <f t="shared" si="1"/>
        <v/>
      </c>
      <c r="V76" s="151"/>
      <c r="W76" s="453"/>
      <c r="X76" s="453"/>
      <c r="Y76" s="453"/>
      <c r="Z76" s="453"/>
      <c r="AA76" s="453"/>
      <c r="AB76" s="453"/>
      <c r="AC76" s="152" t="str">
        <f>IF($D76="","",IF(VLOOKUP($D76,Cap_Req!$A$2:$K$19,2)=5,MIN($AF76,VLOOKUP($D76,Cap_Req!$A$2:$K$19,9)),MIN($AE76,VLOOKUP($D76,Cap_Req!$A$2:$K$19,9))))</f>
        <v/>
      </c>
      <c r="AD76" s="152" t="str">
        <f>IF($D76="","",IF(VLOOKUP($D76,Cap_Req!$A$2:$K$19,2)=5,MIN($AF76,VLOOKUP($D76,Cap_Req!$A$2:$K$19,10)),MIN($AE76,VLOOKUP($D76,Cap_Req!$A$2:$K$19,10))))</f>
        <v/>
      </c>
      <c r="AE76" s="152" t="str">
        <f>IF($D76="","",IF($AF76="","",MIN($AF76,VLOOKUP($D76,Cap_Req!$A$2:$K$19,11))))</f>
        <v/>
      </c>
      <c r="AF76" s="453"/>
      <c r="AG76" s="453"/>
      <c r="AH76" s="125"/>
      <c r="AI76" s="126" t="e">
        <f>VLOOKUP($D76,Cap_Req!$A$2:$K$19,2)</f>
        <v>#N/A</v>
      </c>
      <c r="AL76" s="170"/>
    </row>
    <row r="77" spans="1:38" x14ac:dyDescent="0.25">
      <c r="A77" s="125"/>
      <c r="B77" s="453"/>
      <c r="C77" s="453"/>
      <c r="D77" s="454"/>
      <c r="E77" s="455"/>
      <c r="F77" s="147" t="str">
        <f>IF($D77="","",IF($W77="","",IF(OR(VLOOKUP($D77,Cap_Req!$A$2:$K$19,2)=3,VLOOKUP($D77,Cap_Req!$A$2:$K$19,2)=4),IF($X77="","",IF($T77&lt;=$AC77,$X77*$G77,IF(AND($T77&gt;$AC77,$T77&lt;=$AF77),$G77*($X77+((($W77-$X77)/($AF77-$AC77))*($T77-$AC77))),0))),$W77*$G77)))</f>
        <v/>
      </c>
      <c r="G77" s="148" t="str">
        <f>IF($D77="","",IF(OR(VLOOKUP($D77,Cap_Req!$A$2:$K$19,2)=9,VLOOKUP($D77,Cap_Req!$A$2:$K$19,2)=10),IF($T77&lt;=$AE77,VLOOKUP($D77,Cap_Req!$A$2:$K$19,3),0),IF(OR(VLOOKUP($D77,Cap_Req!$A$2:$K$19,2)=1,VLOOKUP($D77,Cap_Req!$A$2:$K$19,2)=2,VLOOKUP($D77,Cap_Req!$A$2:$K$19,2)=3,VLOOKUP($D77,Cap_Req!$A$2:$K$19,2)=4,VLOOKUP($D77,Cap_Req!$A$2:$K$19,2)=5,VLOOKUP($D77,Cap_Req!$A$2:$K$19,2)=6,VLOOKUP($D77,Cap_Req!$A$2:$K$19,2)=7, VLOOKUP($D77,Cap_Req!$A$2:$K$19,2)=8),IF($T77&lt;=$AC77,VLOOKUP($D77,Cap_Req!$A$2:$K$19,3),IF(AND($T77&gt;$AC77,$T77&lt;=$AE77),VLOOKUP($D77,Cap_Req!$A$2:$K$19,3)+(((VLOOKUP($D77,Cap_Req!$A$2:$K$19,5)-VLOOKUP($D77,Cap_Req!$A$2:$K$19,3))/($AE77-$AC77))*($T77-$AC77)),0)),IF($T77&lt;=$AC77,VLOOKUP($D77,Cap_Req!$A$2:$K$19,3),IF(AND($T77&gt;$AC77,$T77&lt;=$AD77),VLOOKUP($D77,Cap_Req!$A$2:$K$19,3)+(((VLOOKUP($D77,Cap_Req!$A$2:$K$19,4)-VLOOKUP($D77,Cap_Req!$A$2:$K$19,3))/($AD77-$AC77))*($T77-$AC77)),IF(AND($T77&gt;$AD77,$T77&lt;=$AE77),VLOOKUP($D77,Cap_Req!$A$2:$K$19,4)+(((VLOOKUP($D77,Cap_Req!$A$2:$K$19,5)-VLOOKUP($D77,Cap_Req!$A$2:$K$19,4))/($AE77-$AD77))*($T77-$AD77)),0))))))</f>
        <v/>
      </c>
      <c r="H77" s="455"/>
      <c r="I77" s="147" t="str">
        <f>IF($D77="","",IF(OR(VLOOKUP($D77,Cap_Req!$A$2:$K$19,2)=3,VLOOKUP($D77,Cap_Req!$A$2:$K$19,2)=4),IF($Y77="","",$Y77*$J77),""))</f>
        <v/>
      </c>
      <c r="J77" s="148" t="str">
        <f>IF($D77="","",IF(OR(VLOOKUP($D77,Cap_Req!$A$2:$K$19,2)=3,VLOOKUP($D77,Cap_Req!$A$2:$K$19,2)=4),VLOOKUP($D77,Cap_Req!$A$2:$M$19,7),""))</f>
        <v/>
      </c>
      <c r="K77" s="455"/>
      <c r="L77" s="147" t="str">
        <f>IF($D77="","",IF(OR(VLOOKUP($D77,Cap_Req!$A$2:$K$19,2)=3,VLOOKUP($D77,Cap_Req!$A$2:$K$19,2)=4),IF($Z77="","",$Z77*$M77),""))</f>
        <v/>
      </c>
      <c r="M77" s="148" t="str">
        <f>IF($D77="","",IF(OR(VLOOKUP($D77,Cap_Req!$A$2:$K$19,2)=3,VLOOKUP($D77,Cap_Req!$A$2:$K$19,2)=4),VLOOKUP($D77,Cap_Req!$A$2:$M$19,12),""))</f>
        <v/>
      </c>
      <c r="N77" s="455"/>
      <c r="O77" s="147" t="str">
        <f>IF($D77="","",IF(VLOOKUP($D77,Cap_Req!$A$2:$K$19,2)=4,IF($AA77="","",$AA77*$P77),""))</f>
        <v/>
      </c>
      <c r="P77" s="148" t="str">
        <f>IF($D77="","",IF(VLOOKUP($D77,Cap_Req!$A$2:$K$19,2)=4,VLOOKUP($D77,Cap_Req!$A$2:$M$19,13),""))</f>
        <v/>
      </c>
      <c r="Q77" s="455"/>
      <c r="R77" s="147" t="str">
        <f>IF($D77="","",IF(VLOOKUP($D77,Cap_Req!$A$2:$K$19,2)=3,IF($AB77="","",$AB77*$S77),""))</f>
        <v/>
      </c>
      <c r="S77" s="148" t="str">
        <f>IF($D77="","",IF(VLOOKUP($D77,Cap_Req!$A$2:$K$19,2)=3,VLOOKUP($D77,Cap_Req!$A$2:$K$19,8),""))</f>
        <v/>
      </c>
      <c r="T77" s="149" t="str">
        <f t="shared" si="0"/>
        <v/>
      </c>
      <c r="U77" s="150" t="str">
        <f t="shared" si="1"/>
        <v/>
      </c>
      <c r="V77" s="151"/>
      <c r="W77" s="453"/>
      <c r="X77" s="453"/>
      <c r="Y77" s="453"/>
      <c r="Z77" s="453"/>
      <c r="AA77" s="453"/>
      <c r="AB77" s="453"/>
      <c r="AC77" s="152" t="str">
        <f>IF($D77="","",IF(VLOOKUP($D77,Cap_Req!$A$2:$K$19,2)=5,MIN($AF77,VLOOKUP($D77,Cap_Req!$A$2:$K$19,9)),MIN($AE77,VLOOKUP($D77,Cap_Req!$A$2:$K$19,9))))</f>
        <v/>
      </c>
      <c r="AD77" s="152" t="str">
        <f>IF($D77="","",IF(VLOOKUP($D77,Cap_Req!$A$2:$K$19,2)=5,MIN($AF77,VLOOKUP($D77,Cap_Req!$A$2:$K$19,10)),MIN($AE77,VLOOKUP($D77,Cap_Req!$A$2:$K$19,10))))</f>
        <v/>
      </c>
      <c r="AE77" s="152" t="str">
        <f>IF($D77="","",IF($AF77="","",MIN($AF77,VLOOKUP($D77,Cap_Req!$A$2:$K$19,11))))</f>
        <v/>
      </c>
      <c r="AF77" s="453"/>
      <c r="AG77" s="453"/>
      <c r="AH77" s="125"/>
      <c r="AI77" s="126" t="e">
        <f>VLOOKUP($D77,Cap_Req!$A$2:$K$19,2)</f>
        <v>#N/A</v>
      </c>
      <c r="AL77" s="170"/>
    </row>
    <row r="78" spans="1:38" x14ac:dyDescent="0.25">
      <c r="A78" s="125"/>
      <c r="B78" s="453"/>
      <c r="C78" s="453"/>
      <c r="D78" s="454"/>
      <c r="E78" s="455"/>
      <c r="F78" s="147" t="str">
        <f>IF($D78="","",IF($W78="","",IF(OR(VLOOKUP($D78,Cap_Req!$A$2:$K$19,2)=3,VLOOKUP($D78,Cap_Req!$A$2:$K$19,2)=4),IF($X78="","",IF($T78&lt;=$AC78,$X78*$G78,IF(AND($T78&gt;$AC78,$T78&lt;=$AF78),$G78*($X78+((($W78-$X78)/($AF78-$AC78))*($T78-$AC78))),0))),$W78*$G78)))</f>
        <v/>
      </c>
      <c r="G78" s="148" t="str">
        <f>IF($D78="","",IF(OR(VLOOKUP($D78,Cap_Req!$A$2:$K$19,2)=9,VLOOKUP($D78,Cap_Req!$A$2:$K$19,2)=10),IF($T78&lt;=$AE78,VLOOKUP($D78,Cap_Req!$A$2:$K$19,3),0),IF(OR(VLOOKUP($D78,Cap_Req!$A$2:$K$19,2)=1,VLOOKUP($D78,Cap_Req!$A$2:$K$19,2)=2,VLOOKUP($D78,Cap_Req!$A$2:$K$19,2)=3,VLOOKUP($D78,Cap_Req!$A$2:$K$19,2)=4,VLOOKUP($D78,Cap_Req!$A$2:$K$19,2)=5,VLOOKUP($D78,Cap_Req!$A$2:$K$19,2)=6,VLOOKUP($D78,Cap_Req!$A$2:$K$19,2)=7, VLOOKUP($D78,Cap_Req!$A$2:$K$19,2)=8),IF($T78&lt;=$AC78,VLOOKUP($D78,Cap_Req!$A$2:$K$19,3),IF(AND($T78&gt;$AC78,$T78&lt;=$AE78),VLOOKUP($D78,Cap_Req!$A$2:$K$19,3)+(((VLOOKUP($D78,Cap_Req!$A$2:$K$19,5)-VLOOKUP($D78,Cap_Req!$A$2:$K$19,3))/($AE78-$AC78))*($T78-$AC78)),0)),IF($T78&lt;=$AC78,VLOOKUP($D78,Cap_Req!$A$2:$K$19,3),IF(AND($T78&gt;$AC78,$T78&lt;=$AD78),VLOOKUP($D78,Cap_Req!$A$2:$K$19,3)+(((VLOOKUP($D78,Cap_Req!$A$2:$K$19,4)-VLOOKUP($D78,Cap_Req!$A$2:$K$19,3))/($AD78-$AC78))*($T78-$AC78)),IF(AND($T78&gt;$AD78,$T78&lt;=$AE78),VLOOKUP($D78,Cap_Req!$A$2:$K$19,4)+(((VLOOKUP($D78,Cap_Req!$A$2:$K$19,5)-VLOOKUP($D78,Cap_Req!$A$2:$K$19,4))/($AE78-$AD78))*($T78-$AD78)),0))))))</f>
        <v/>
      </c>
      <c r="H78" s="455"/>
      <c r="I78" s="147" t="str">
        <f>IF($D78="","",IF(OR(VLOOKUP($D78,Cap_Req!$A$2:$K$19,2)=3,VLOOKUP($D78,Cap_Req!$A$2:$K$19,2)=4),IF($Y78="","",$Y78*$J78),""))</f>
        <v/>
      </c>
      <c r="J78" s="148" t="str">
        <f>IF($D78="","",IF(OR(VLOOKUP($D78,Cap_Req!$A$2:$K$19,2)=3,VLOOKUP($D78,Cap_Req!$A$2:$K$19,2)=4),VLOOKUP($D78,Cap_Req!$A$2:$M$19,7),""))</f>
        <v/>
      </c>
      <c r="K78" s="455"/>
      <c r="L78" s="147" t="str">
        <f>IF($D78="","",IF(OR(VLOOKUP($D78,Cap_Req!$A$2:$K$19,2)=3,VLOOKUP($D78,Cap_Req!$A$2:$K$19,2)=4),IF($Z78="","",$Z78*$M78),""))</f>
        <v/>
      </c>
      <c r="M78" s="148" t="str">
        <f>IF($D78="","",IF(OR(VLOOKUP($D78,Cap_Req!$A$2:$K$19,2)=3,VLOOKUP($D78,Cap_Req!$A$2:$K$19,2)=4),VLOOKUP($D78,Cap_Req!$A$2:$M$19,12),""))</f>
        <v/>
      </c>
      <c r="N78" s="455"/>
      <c r="O78" s="147" t="str">
        <f>IF($D78="","",IF(VLOOKUP($D78,Cap_Req!$A$2:$K$19,2)=4,IF($AA78="","",$AA78*$P78),""))</f>
        <v/>
      </c>
      <c r="P78" s="148" t="str">
        <f>IF($D78="","",IF(VLOOKUP($D78,Cap_Req!$A$2:$K$19,2)=4,VLOOKUP($D78,Cap_Req!$A$2:$M$19,13),""))</f>
        <v/>
      </c>
      <c r="Q78" s="455"/>
      <c r="R78" s="147" t="str">
        <f>IF($D78="","",IF(VLOOKUP($D78,Cap_Req!$A$2:$K$19,2)=3,IF($AB78="","",$AB78*$S78),""))</f>
        <v/>
      </c>
      <c r="S78" s="148" t="str">
        <f>IF($D78="","",IF(VLOOKUP($D78,Cap_Req!$A$2:$K$19,2)=3,VLOOKUP($D78,Cap_Req!$A$2:$K$19,8),""))</f>
        <v/>
      </c>
      <c r="T78" s="149" t="str">
        <f t="shared" si="0"/>
        <v/>
      </c>
      <c r="U78" s="150" t="str">
        <f t="shared" si="1"/>
        <v/>
      </c>
      <c r="V78" s="151"/>
      <c r="W78" s="453"/>
      <c r="X78" s="453"/>
      <c r="Y78" s="453"/>
      <c r="Z78" s="453"/>
      <c r="AA78" s="453"/>
      <c r="AB78" s="453"/>
      <c r="AC78" s="152" t="str">
        <f>IF($D78="","",IF(VLOOKUP($D78,Cap_Req!$A$2:$K$19,2)=5,MIN($AF78,VLOOKUP($D78,Cap_Req!$A$2:$K$19,9)),MIN($AE78,VLOOKUP($D78,Cap_Req!$A$2:$K$19,9))))</f>
        <v/>
      </c>
      <c r="AD78" s="152" t="str">
        <f>IF($D78="","",IF(VLOOKUP($D78,Cap_Req!$A$2:$K$19,2)=5,MIN($AF78,VLOOKUP($D78,Cap_Req!$A$2:$K$19,10)),MIN($AE78,VLOOKUP($D78,Cap_Req!$A$2:$K$19,10))))</f>
        <v/>
      </c>
      <c r="AE78" s="152" t="str">
        <f>IF($D78="","",IF($AF78="","",MIN($AF78,VLOOKUP($D78,Cap_Req!$A$2:$K$19,11))))</f>
        <v/>
      </c>
      <c r="AF78" s="453"/>
      <c r="AG78" s="453"/>
      <c r="AH78" s="125"/>
      <c r="AI78" s="126" t="e">
        <f>VLOOKUP($D78,Cap_Req!$A$2:$K$19,2)</f>
        <v>#N/A</v>
      </c>
      <c r="AL78" s="170"/>
    </row>
    <row r="79" spans="1:38" x14ac:dyDescent="0.25">
      <c r="A79" s="125"/>
      <c r="B79" s="453"/>
      <c r="C79" s="453"/>
      <c r="D79" s="454"/>
      <c r="E79" s="455"/>
      <c r="F79" s="147" t="str">
        <f>IF($D79="","",IF($W79="","",IF(OR(VLOOKUP($D79,Cap_Req!$A$2:$K$19,2)=3,VLOOKUP($D79,Cap_Req!$A$2:$K$19,2)=4),IF($X79="","",IF($T79&lt;=$AC79,$X79*$G79,IF(AND($T79&gt;$AC79,$T79&lt;=$AF79),$G79*($X79+((($W79-$X79)/($AF79-$AC79))*($T79-$AC79))),0))),$W79*$G79)))</f>
        <v/>
      </c>
      <c r="G79" s="148" t="str">
        <f>IF($D79="","",IF(OR(VLOOKUP($D79,Cap_Req!$A$2:$K$19,2)=9,VLOOKUP($D79,Cap_Req!$A$2:$K$19,2)=10),IF($T79&lt;=$AE79,VLOOKUP($D79,Cap_Req!$A$2:$K$19,3),0),IF(OR(VLOOKUP($D79,Cap_Req!$A$2:$K$19,2)=1,VLOOKUP($D79,Cap_Req!$A$2:$K$19,2)=2,VLOOKUP($D79,Cap_Req!$A$2:$K$19,2)=3,VLOOKUP($D79,Cap_Req!$A$2:$K$19,2)=4,VLOOKUP($D79,Cap_Req!$A$2:$K$19,2)=5,VLOOKUP($D79,Cap_Req!$A$2:$K$19,2)=6,VLOOKUP($D79,Cap_Req!$A$2:$K$19,2)=7, VLOOKUP($D79,Cap_Req!$A$2:$K$19,2)=8),IF($T79&lt;=$AC79,VLOOKUP($D79,Cap_Req!$A$2:$K$19,3),IF(AND($T79&gt;$AC79,$T79&lt;=$AE79),VLOOKUP($D79,Cap_Req!$A$2:$K$19,3)+(((VLOOKUP($D79,Cap_Req!$A$2:$K$19,5)-VLOOKUP($D79,Cap_Req!$A$2:$K$19,3))/($AE79-$AC79))*($T79-$AC79)),0)),IF($T79&lt;=$AC79,VLOOKUP($D79,Cap_Req!$A$2:$K$19,3),IF(AND($T79&gt;$AC79,$T79&lt;=$AD79),VLOOKUP($D79,Cap_Req!$A$2:$K$19,3)+(((VLOOKUP($D79,Cap_Req!$A$2:$K$19,4)-VLOOKUP($D79,Cap_Req!$A$2:$K$19,3))/($AD79-$AC79))*($T79-$AC79)),IF(AND($T79&gt;$AD79,$T79&lt;=$AE79),VLOOKUP($D79,Cap_Req!$A$2:$K$19,4)+(((VLOOKUP($D79,Cap_Req!$A$2:$K$19,5)-VLOOKUP($D79,Cap_Req!$A$2:$K$19,4))/($AE79-$AD79))*($T79-$AD79)),0))))))</f>
        <v/>
      </c>
      <c r="H79" s="455"/>
      <c r="I79" s="147" t="str">
        <f>IF($D79="","",IF(OR(VLOOKUP($D79,Cap_Req!$A$2:$K$19,2)=3,VLOOKUP($D79,Cap_Req!$A$2:$K$19,2)=4),IF($Y79="","",$Y79*$J79),""))</f>
        <v/>
      </c>
      <c r="J79" s="148" t="str">
        <f>IF($D79="","",IF(OR(VLOOKUP($D79,Cap_Req!$A$2:$K$19,2)=3,VLOOKUP($D79,Cap_Req!$A$2:$K$19,2)=4),VLOOKUP($D79,Cap_Req!$A$2:$M$19,7),""))</f>
        <v/>
      </c>
      <c r="K79" s="455"/>
      <c r="L79" s="147" t="str">
        <f>IF($D79="","",IF(OR(VLOOKUP($D79,Cap_Req!$A$2:$K$19,2)=3,VLOOKUP($D79,Cap_Req!$A$2:$K$19,2)=4),IF($Z79="","",$Z79*$M79),""))</f>
        <v/>
      </c>
      <c r="M79" s="148" t="str">
        <f>IF($D79="","",IF(OR(VLOOKUP($D79,Cap_Req!$A$2:$K$19,2)=3,VLOOKUP($D79,Cap_Req!$A$2:$K$19,2)=4),VLOOKUP($D79,Cap_Req!$A$2:$M$19,12),""))</f>
        <v/>
      </c>
      <c r="N79" s="455"/>
      <c r="O79" s="147" t="str">
        <f>IF($D79="","",IF(VLOOKUP($D79,Cap_Req!$A$2:$K$19,2)=4,IF($AA79="","",$AA79*$P79),""))</f>
        <v/>
      </c>
      <c r="P79" s="148" t="str">
        <f>IF($D79="","",IF(VLOOKUP($D79,Cap_Req!$A$2:$K$19,2)=4,VLOOKUP($D79,Cap_Req!$A$2:$M$19,13),""))</f>
        <v/>
      </c>
      <c r="Q79" s="455"/>
      <c r="R79" s="147" t="str">
        <f>IF($D79="","",IF(VLOOKUP($D79,Cap_Req!$A$2:$K$19,2)=3,IF($AB79="","",$AB79*$S79),""))</f>
        <v/>
      </c>
      <c r="S79" s="148" t="str">
        <f>IF($D79="","",IF(VLOOKUP($D79,Cap_Req!$A$2:$K$19,2)=3,VLOOKUP($D79,Cap_Req!$A$2:$K$19,8),""))</f>
        <v/>
      </c>
      <c r="T79" s="149" t="str">
        <f t="shared" si="0"/>
        <v/>
      </c>
      <c r="U79" s="150" t="str">
        <f t="shared" si="1"/>
        <v/>
      </c>
      <c r="V79" s="151"/>
      <c r="W79" s="453"/>
      <c r="X79" s="453"/>
      <c r="Y79" s="453"/>
      <c r="Z79" s="453"/>
      <c r="AA79" s="453"/>
      <c r="AB79" s="453"/>
      <c r="AC79" s="152" t="str">
        <f>IF($D79="","",IF(VLOOKUP($D79,Cap_Req!$A$2:$K$19,2)=5,MIN($AF79,VLOOKUP($D79,Cap_Req!$A$2:$K$19,9)),MIN($AE79,VLOOKUP($D79,Cap_Req!$A$2:$K$19,9))))</f>
        <v/>
      </c>
      <c r="AD79" s="152" t="str">
        <f>IF($D79="","",IF(VLOOKUP($D79,Cap_Req!$A$2:$K$19,2)=5,MIN($AF79,VLOOKUP($D79,Cap_Req!$A$2:$K$19,10)),MIN($AE79,VLOOKUP($D79,Cap_Req!$A$2:$K$19,10))))</f>
        <v/>
      </c>
      <c r="AE79" s="152" t="str">
        <f>IF($D79="","",IF($AF79="","",MIN($AF79,VLOOKUP($D79,Cap_Req!$A$2:$K$19,11))))</f>
        <v/>
      </c>
      <c r="AF79" s="453"/>
      <c r="AG79" s="453"/>
      <c r="AH79" s="125"/>
      <c r="AI79" s="126" t="e">
        <f>VLOOKUP($D79,Cap_Req!$A$2:$K$19,2)</f>
        <v>#N/A</v>
      </c>
      <c r="AL79" s="170"/>
    </row>
    <row r="80" spans="1:38" x14ac:dyDescent="0.25">
      <c r="A80" s="125"/>
      <c r="B80" s="453"/>
      <c r="C80" s="453"/>
      <c r="D80" s="454"/>
      <c r="E80" s="455"/>
      <c r="F80" s="147" t="str">
        <f>IF($D80="","",IF($W80="","",IF(OR(VLOOKUP($D80,Cap_Req!$A$2:$K$19,2)=3,VLOOKUP($D80,Cap_Req!$A$2:$K$19,2)=4),IF($X80="","",IF($T80&lt;=$AC80,$X80*$G80,IF(AND($T80&gt;$AC80,$T80&lt;=$AF80),$G80*($X80+((($W80-$X80)/($AF80-$AC80))*($T80-$AC80))),0))),$W80*$G80)))</f>
        <v/>
      </c>
      <c r="G80" s="148" t="str">
        <f>IF($D80="","",IF(OR(VLOOKUP($D80,Cap_Req!$A$2:$K$19,2)=9,VLOOKUP($D80,Cap_Req!$A$2:$K$19,2)=10),IF($T80&lt;=$AE80,VLOOKUP($D80,Cap_Req!$A$2:$K$19,3),0),IF(OR(VLOOKUP($D80,Cap_Req!$A$2:$K$19,2)=1,VLOOKUP($D80,Cap_Req!$A$2:$K$19,2)=2,VLOOKUP($D80,Cap_Req!$A$2:$K$19,2)=3,VLOOKUP($D80,Cap_Req!$A$2:$K$19,2)=4,VLOOKUP($D80,Cap_Req!$A$2:$K$19,2)=5,VLOOKUP($D80,Cap_Req!$A$2:$K$19,2)=6,VLOOKUP($D80,Cap_Req!$A$2:$K$19,2)=7, VLOOKUP($D80,Cap_Req!$A$2:$K$19,2)=8),IF($T80&lt;=$AC80,VLOOKUP($D80,Cap_Req!$A$2:$K$19,3),IF(AND($T80&gt;$AC80,$T80&lt;=$AE80),VLOOKUP($D80,Cap_Req!$A$2:$K$19,3)+(((VLOOKUP($D80,Cap_Req!$A$2:$K$19,5)-VLOOKUP($D80,Cap_Req!$A$2:$K$19,3))/($AE80-$AC80))*($T80-$AC80)),0)),IF($T80&lt;=$AC80,VLOOKUP($D80,Cap_Req!$A$2:$K$19,3),IF(AND($T80&gt;$AC80,$T80&lt;=$AD80),VLOOKUP($D80,Cap_Req!$A$2:$K$19,3)+(((VLOOKUP($D80,Cap_Req!$A$2:$K$19,4)-VLOOKUP($D80,Cap_Req!$A$2:$K$19,3))/($AD80-$AC80))*($T80-$AC80)),IF(AND($T80&gt;$AD80,$T80&lt;=$AE80),VLOOKUP($D80,Cap_Req!$A$2:$K$19,4)+(((VLOOKUP($D80,Cap_Req!$A$2:$K$19,5)-VLOOKUP($D80,Cap_Req!$A$2:$K$19,4))/($AE80-$AD80))*($T80-$AD80)),0))))))</f>
        <v/>
      </c>
      <c r="H80" s="455"/>
      <c r="I80" s="147" t="str">
        <f>IF($D80="","",IF(OR(VLOOKUP($D80,Cap_Req!$A$2:$K$19,2)=3,VLOOKUP($D80,Cap_Req!$A$2:$K$19,2)=4),IF($Y80="","",$Y80*$J80),""))</f>
        <v/>
      </c>
      <c r="J80" s="148" t="str">
        <f>IF($D80="","",IF(OR(VLOOKUP($D80,Cap_Req!$A$2:$K$19,2)=3,VLOOKUP($D80,Cap_Req!$A$2:$K$19,2)=4),VLOOKUP($D80,Cap_Req!$A$2:$M$19,7),""))</f>
        <v/>
      </c>
      <c r="K80" s="455"/>
      <c r="L80" s="147" t="str">
        <f>IF($D80="","",IF(OR(VLOOKUP($D80,Cap_Req!$A$2:$K$19,2)=3,VLOOKUP($D80,Cap_Req!$A$2:$K$19,2)=4),IF($Z80="","",$Z80*$M80),""))</f>
        <v/>
      </c>
      <c r="M80" s="148" t="str">
        <f>IF($D80="","",IF(OR(VLOOKUP($D80,Cap_Req!$A$2:$K$19,2)=3,VLOOKUP($D80,Cap_Req!$A$2:$K$19,2)=4),VLOOKUP($D80,Cap_Req!$A$2:$M$19,12),""))</f>
        <v/>
      </c>
      <c r="N80" s="455"/>
      <c r="O80" s="147" t="str">
        <f>IF($D80="","",IF(VLOOKUP($D80,Cap_Req!$A$2:$K$19,2)=4,IF($AA80="","",$AA80*$P80),""))</f>
        <v/>
      </c>
      <c r="P80" s="148" t="str">
        <f>IF($D80="","",IF(VLOOKUP($D80,Cap_Req!$A$2:$K$19,2)=4,VLOOKUP($D80,Cap_Req!$A$2:$M$19,13),""))</f>
        <v/>
      </c>
      <c r="Q80" s="455"/>
      <c r="R80" s="147" t="str">
        <f>IF($D80="","",IF(VLOOKUP($D80,Cap_Req!$A$2:$K$19,2)=3,IF($AB80="","",$AB80*$S80),""))</f>
        <v/>
      </c>
      <c r="S80" s="148" t="str">
        <f>IF($D80="","",IF(VLOOKUP($D80,Cap_Req!$A$2:$K$19,2)=3,VLOOKUP($D80,Cap_Req!$A$2:$K$19,8),""))</f>
        <v/>
      </c>
      <c r="T80" s="149" t="str">
        <f t="shared" si="0"/>
        <v/>
      </c>
      <c r="U80" s="150" t="str">
        <f t="shared" si="1"/>
        <v/>
      </c>
      <c r="V80" s="151"/>
      <c r="W80" s="453"/>
      <c r="X80" s="453"/>
      <c r="Y80" s="453"/>
      <c r="Z80" s="453"/>
      <c r="AA80" s="453"/>
      <c r="AB80" s="453"/>
      <c r="AC80" s="152" t="str">
        <f>IF($D80="","",IF(VLOOKUP($D80,Cap_Req!$A$2:$K$19,2)=5,MIN($AF80,VLOOKUP($D80,Cap_Req!$A$2:$K$19,9)),MIN($AE80,VLOOKUP($D80,Cap_Req!$A$2:$K$19,9))))</f>
        <v/>
      </c>
      <c r="AD80" s="152" t="str">
        <f>IF($D80="","",IF(VLOOKUP($D80,Cap_Req!$A$2:$K$19,2)=5,MIN($AF80,VLOOKUP($D80,Cap_Req!$A$2:$K$19,10)),MIN($AE80,VLOOKUP($D80,Cap_Req!$A$2:$K$19,10))))</f>
        <v/>
      </c>
      <c r="AE80" s="152" t="str">
        <f>IF($D80="","",IF($AF80="","",MIN($AF80,VLOOKUP($D80,Cap_Req!$A$2:$K$19,11))))</f>
        <v/>
      </c>
      <c r="AF80" s="453"/>
      <c r="AG80" s="453"/>
      <c r="AH80" s="125"/>
      <c r="AI80" s="126" t="e">
        <f>VLOOKUP($D80,Cap_Req!$A$2:$K$19,2)</f>
        <v>#N/A</v>
      </c>
      <c r="AL80" s="170"/>
    </row>
    <row r="81" spans="1:38" x14ac:dyDescent="0.25">
      <c r="A81" s="125"/>
      <c r="B81" s="453"/>
      <c r="C81" s="453"/>
      <c r="D81" s="454"/>
      <c r="E81" s="455"/>
      <c r="F81" s="147" t="str">
        <f>IF($D81="","",IF($W81="","",IF(OR(VLOOKUP($D81,Cap_Req!$A$2:$K$19,2)=3,VLOOKUP($D81,Cap_Req!$A$2:$K$19,2)=4),IF($X81="","",IF($T81&lt;=$AC81,$X81*$G81,IF(AND($T81&gt;$AC81,$T81&lt;=$AF81),$G81*($X81+((($W81-$X81)/($AF81-$AC81))*($T81-$AC81))),0))),$W81*$G81)))</f>
        <v/>
      </c>
      <c r="G81" s="148" t="str">
        <f>IF($D81="","",IF(OR(VLOOKUP($D81,Cap_Req!$A$2:$K$19,2)=9,VLOOKUP($D81,Cap_Req!$A$2:$K$19,2)=10),IF($T81&lt;=$AE81,VLOOKUP($D81,Cap_Req!$A$2:$K$19,3),0),IF(OR(VLOOKUP($D81,Cap_Req!$A$2:$K$19,2)=1,VLOOKUP($D81,Cap_Req!$A$2:$K$19,2)=2,VLOOKUP($D81,Cap_Req!$A$2:$K$19,2)=3,VLOOKUP($D81,Cap_Req!$A$2:$K$19,2)=4,VLOOKUP($D81,Cap_Req!$A$2:$K$19,2)=5,VLOOKUP($D81,Cap_Req!$A$2:$K$19,2)=6,VLOOKUP($D81,Cap_Req!$A$2:$K$19,2)=7, VLOOKUP($D81,Cap_Req!$A$2:$K$19,2)=8),IF($T81&lt;=$AC81,VLOOKUP($D81,Cap_Req!$A$2:$K$19,3),IF(AND($T81&gt;$AC81,$T81&lt;=$AE81),VLOOKUP($D81,Cap_Req!$A$2:$K$19,3)+(((VLOOKUP($D81,Cap_Req!$A$2:$K$19,5)-VLOOKUP($D81,Cap_Req!$A$2:$K$19,3))/($AE81-$AC81))*($T81-$AC81)),0)),IF($T81&lt;=$AC81,VLOOKUP($D81,Cap_Req!$A$2:$K$19,3),IF(AND($T81&gt;$AC81,$T81&lt;=$AD81),VLOOKUP($D81,Cap_Req!$A$2:$K$19,3)+(((VLOOKUP($D81,Cap_Req!$A$2:$K$19,4)-VLOOKUP($D81,Cap_Req!$A$2:$K$19,3))/($AD81-$AC81))*($T81-$AC81)),IF(AND($T81&gt;$AD81,$T81&lt;=$AE81),VLOOKUP($D81,Cap_Req!$A$2:$K$19,4)+(((VLOOKUP($D81,Cap_Req!$A$2:$K$19,5)-VLOOKUP($D81,Cap_Req!$A$2:$K$19,4))/($AE81-$AD81))*($T81-$AD81)),0))))))</f>
        <v/>
      </c>
      <c r="H81" s="455"/>
      <c r="I81" s="147" t="str">
        <f>IF($D81="","",IF(OR(VLOOKUP($D81,Cap_Req!$A$2:$K$19,2)=3,VLOOKUP($D81,Cap_Req!$A$2:$K$19,2)=4),IF($Y81="","",$Y81*$J81),""))</f>
        <v/>
      </c>
      <c r="J81" s="148" t="str">
        <f>IF($D81="","",IF(OR(VLOOKUP($D81,Cap_Req!$A$2:$K$19,2)=3,VLOOKUP($D81,Cap_Req!$A$2:$K$19,2)=4),VLOOKUP($D81,Cap_Req!$A$2:$M$19,7),""))</f>
        <v/>
      </c>
      <c r="K81" s="455"/>
      <c r="L81" s="147" t="str">
        <f>IF($D81="","",IF(OR(VLOOKUP($D81,Cap_Req!$A$2:$K$19,2)=3,VLOOKUP($D81,Cap_Req!$A$2:$K$19,2)=4),IF($Z81="","",$Z81*$M81),""))</f>
        <v/>
      </c>
      <c r="M81" s="148" t="str">
        <f>IF($D81="","",IF(OR(VLOOKUP($D81,Cap_Req!$A$2:$K$19,2)=3,VLOOKUP($D81,Cap_Req!$A$2:$K$19,2)=4),VLOOKUP($D81,Cap_Req!$A$2:$M$19,12),""))</f>
        <v/>
      </c>
      <c r="N81" s="455"/>
      <c r="O81" s="147" t="str">
        <f>IF($D81="","",IF(VLOOKUP($D81,Cap_Req!$A$2:$K$19,2)=4,IF($AA81="","",$AA81*$P81),""))</f>
        <v/>
      </c>
      <c r="P81" s="148" t="str">
        <f>IF($D81="","",IF(VLOOKUP($D81,Cap_Req!$A$2:$K$19,2)=4,VLOOKUP($D81,Cap_Req!$A$2:$M$19,13),""))</f>
        <v/>
      </c>
      <c r="Q81" s="455"/>
      <c r="R81" s="147" t="str">
        <f>IF($D81="","",IF(VLOOKUP($D81,Cap_Req!$A$2:$K$19,2)=3,IF($AB81="","",$AB81*$S81),""))</f>
        <v/>
      </c>
      <c r="S81" s="148" t="str">
        <f>IF($D81="","",IF(VLOOKUP($D81,Cap_Req!$A$2:$K$19,2)=3,VLOOKUP($D81,Cap_Req!$A$2:$K$19,8),""))</f>
        <v/>
      </c>
      <c r="T81" s="149" t="str">
        <f t="shared" ref="T81:T144" si="2">IF($D81="","",$K$6+AG81)</f>
        <v/>
      </c>
      <c r="U81" s="150" t="str">
        <f t="shared" ref="U81:U144" si="3">IF($D81="","",$AE81)</f>
        <v/>
      </c>
      <c r="V81" s="151"/>
      <c r="W81" s="453"/>
      <c r="X81" s="453"/>
      <c r="Y81" s="453"/>
      <c r="Z81" s="453"/>
      <c r="AA81" s="453"/>
      <c r="AB81" s="453"/>
      <c r="AC81" s="152" t="str">
        <f>IF($D81="","",IF(VLOOKUP($D81,Cap_Req!$A$2:$K$19,2)=5,MIN($AF81,VLOOKUP($D81,Cap_Req!$A$2:$K$19,9)),MIN($AE81,VLOOKUP($D81,Cap_Req!$A$2:$K$19,9))))</f>
        <v/>
      </c>
      <c r="AD81" s="152" t="str">
        <f>IF($D81="","",IF(VLOOKUP($D81,Cap_Req!$A$2:$K$19,2)=5,MIN($AF81,VLOOKUP($D81,Cap_Req!$A$2:$K$19,10)),MIN($AE81,VLOOKUP($D81,Cap_Req!$A$2:$K$19,10))))</f>
        <v/>
      </c>
      <c r="AE81" s="152" t="str">
        <f>IF($D81="","",IF($AF81="","",MIN($AF81,VLOOKUP($D81,Cap_Req!$A$2:$K$19,11))))</f>
        <v/>
      </c>
      <c r="AF81" s="453"/>
      <c r="AG81" s="453"/>
      <c r="AH81" s="125"/>
      <c r="AI81" s="126" t="e">
        <f>VLOOKUP($D81,Cap_Req!$A$2:$K$19,2)</f>
        <v>#N/A</v>
      </c>
      <c r="AL81" s="170"/>
    </row>
    <row r="82" spans="1:38" x14ac:dyDescent="0.25">
      <c r="A82" s="125"/>
      <c r="B82" s="453"/>
      <c r="C82" s="453"/>
      <c r="D82" s="454"/>
      <c r="E82" s="455"/>
      <c r="F82" s="147" t="str">
        <f>IF($D82="","",IF($W82="","",IF(OR(VLOOKUP($D82,Cap_Req!$A$2:$K$19,2)=3,VLOOKUP($D82,Cap_Req!$A$2:$K$19,2)=4),IF($X82="","",IF($T82&lt;=$AC82,$X82*$G82,IF(AND($T82&gt;$AC82,$T82&lt;=$AF82),$G82*($X82+((($W82-$X82)/($AF82-$AC82))*($T82-$AC82))),0))),$W82*$G82)))</f>
        <v/>
      </c>
      <c r="G82" s="148" t="str">
        <f>IF($D82="","",IF(OR(VLOOKUP($D82,Cap_Req!$A$2:$K$19,2)=9,VLOOKUP($D82,Cap_Req!$A$2:$K$19,2)=10),IF($T82&lt;=$AE82,VLOOKUP($D82,Cap_Req!$A$2:$K$19,3),0),IF(OR(VLOOKUP($D82,Cap_Req!$A$2:$K$19,2)=1,VLOOKUP($D82,Cap_Req!$A$2:$K$19,2)=2,VLOOKUP($D82,Cap_Req!$A$2:$K$19,2)=3,VLOOKUP($D82,Cap_Req!$A$2:$K$19,2)=4,VLOOKUP($D82,Cap_Req!$A$2:$K$19,2)=5,VLOOKUP($D82,Cap_Req!$A$2:$K$19,2)=6,VLOOKUP($D82,Cap_Req!$A$2:$K$19,2)=7, VLOOKUP($D82,Cap_Req!$A$2:$K$19,2)=8),IF($T82&lt;=$AC82,VLOOKUP($D82,Cap_Req!$A$2:$K$19,3),IF(AND($T82&gt;$AC82,$T82&lt;=$AE82),VLOOKUP($D82,Cap_Req!$A$2:$K$19,3)+(((VLOOKUP($D82,Cap_Req!$A$2:$K$19,5)-VLOOKUP($D82,Cap_Req!$A$2:$K$19,3))/($AE82-$AC82))*($T82-$AC82)),0)),IF($T82&lt;=$AC82,VLOOKUP($D82,Cap_Req!$A$2:$K$19,3),IF(AND($T82&gt;$AC82,$T82&lt;=$AD82),VLOOKUP($D82,Cap_Req!$A$2:$K$19,3)+(((VLOOKUP($D82,Cap_Req!$A$2:$K$19,4)-VLOOKUP($D82,Cap_Req!$A$2:$K$19,3))/($AD82-$AC82))*($T82-$AC82)),IF(AND($T82&gt;$AD82,$T82&lt;=$AE82),VLOOKUP($D82,Cap_Req!$A$2:$K$19,4)+(((VLOOKUP($D82,Cap_Req!$A$2:$K$19,5)-VLOOKUP($D82,Cap_Req!$A$2:$K$19,4))/($AE82-$AD82))*($T82-$AD82)),0))))))</f>
        <v/>
      </c>
      <c r="H82" s="455"/>
      <c r="I82" s="147" t="str">
        <f>IF($D82="","",IF(OR(VLOOKUP($D82,Cap_Req!$A$2:$K$19,2)=3,VLOOKUP($D82,Cap_Req!$A$2:$K$19,2)=4),IF($Y82="","",$Y82*$J82),""))</f>
        <v/>
      </c>
      <c r="J82" s="148" t="str">
        <f>IF($D82="","",IF(OR(VLOOKUP($D82,Cap_Req!$A$2:$K$19,2)=3,VLOOKUP($D82,Cap_Req!$A$2:$K$19,2)=4),VLOOKUP($D82,Cap_Req!$A$2:$M$19,7),""))</f>
        <v/>
      </c>
      <c r="K82" s="455"/>
      <c r="L82" s="147" t="str">
        <f>IF($D82="","",IF(OR(VLOOKUP($D82,Cap_Req!$A$2:$K$19,2)=3,VLOOKUP($D82,Cap_Req!$A$2:$K$19,2)=4),IF($Z82="","",$Z82*$M82),""))</f>
        <v/>
      </c>
      <c r="M82" s="148" t="str">
        <f>IF($D82="","",IF(OR(VLOOKUP($D82,Cap_Req!$A$2:$K$19,2)=3,VLOOKUP($D82,Cap_Req!$A$2:$K$19,2)=4),VLOOKUP($D82,Cap_Req!$A$2:$M$19,12),""))</f>
        <v/>
      </c>
      <c r="N82" s="455"/>
      <c r="O82" s="147" t="str">
        <f>IF($D82="","",IF(VLOOKUP($D82,Cap_Req!$A$2:$K$19,2)=4,IF($AA82="","",$AA82*$P82),""))</f>
        <v/>
      </c>
      <c r="P82" s="148" t="str">
        <f>IF($D82="","",IF(VLOOKUP($D82,Cap_Req!$A$2:$K$19,2)=4,VLOOKUP($D82,Cap_Req!$A$2:$M$19,13),""))</f>
        <v/>
      </c>
      <c r="Q82" s="455"/>
      <c r="R82" s="147" t="str">
        <f>IF($D82="","",IF(VLOOKUP($D82,Cap_Req!$A$2:$K$19,2)=3,IF($AB82="","",$AB82*$S82),""))</f>
        <v/>
      </c>
      <c r="S82" s="148" t="str">
        <f>IF($D82="","",IF(VLOOKUP($D82,Cap_Req!$A$2:$K$19,2)=3,VLOOKUP($D82,Cap_Req!$A$2:$K$19,8),""))</f>
        <v/>
      </c>
      <c r="T82" s="149" t="str">
        <f t="shared" si="2"/>
        <v/>
      </c>
      <c r="U82" s="150" t="str">
        <f t="shared" si="3"/>
        <v/>
      </c>
      <c r="V82" s="151"/>
      <c r="W82" s="453"/>
      <c r="X82" s="453"/>
      <c r="Y82" s="453"/>
      <c r="Z82" s="453"/>
      <c r="AA82" s="453"/>
      <c r="AB82" s="453"/>
      <c r="AC82" s="152" t="str">
        <f>IF($D82="","",IF(VLOOKUP($D82,Cap_Req!$A$2:$K$19,2)=5,MIN($AF82,VLOOKUP($D82,Cap_Req!$A$2:$K$19,9)),MIN($AE82,VLOOKUP($D82,Cap_Req!$A$2:$K$19,9))))</f>
        <v/>
      </c>
      <c r="AD82" s="152" t="str">
        <f>IF($D82="","",IF(VLOOKUP($D82,Cap_Req!$A$2:$K$19,2)=5,MIN($AF82,VLOOKUP($D82,Cap_Req!$A$2:$K$19,10)),MIN($AE82,VLOOKUP($D82,Cap_Req!$A$2:$K$19,10))))</f>
        <v/>
      </c>
      <c r="AE82" s="152" t="str">
        <f>IF($D82="","",IF($AF82="","",MIN($AF82,VLOOKUP($D82,Cap_Req!$A$2:$K$19,11))))</f>
        <v/>
      </c>
      <c r="AF82" s="453"/>
      <c r="AG82" s="453"/>
      <c r="AH82" s="125"/>
      <c r="AI82" s="126" t="e">
        <f>VLOOKUP($D82,Cap_Req!$A$2:$K$19,2)</f>
        <v>#N/A</v>
      </c>
      <c r="AL82" s="170"/>
    </row>
    <row r="83" spans="1:38" x14ac:dyDescent="0.25">
      <c r="A83" s="125"/>
      <c r="B83" s="453"/>
      <c r="C83" s="453"/>
      <c r="D83" s="454"/>
      <c r="E83" s="455"/>
      <c r="F83" s="147" t="str">
        <f>IF($D83="","",IF($W83="","",IF(OR(VLOOKUP($D83,Cap_Req!$A$2:$K$19,2)=3,VLOOKUP($D83,Cap_Req!$A$2:$K$19,2)=4),IF($X83="","",IF($T83&lt;=$AC83,$X83*$G83,IF(AND($T83&gt;$AC83,$T83&lt;=$AF83),$G83*($X83+((($W83-$X83)/($AF83-$AC83))*($T83-$AC83))),0))),$W83*$G83)))</f>
        <v/>
      </c>
      <c r="G83" s="148" t="str">
        <f>IF($D83="","",IF(OR(VLOOKUP($D83,Cap_Req!$A$2:$K$19,2)=9,VLOOKUP($D83,Cap_Req!$A$2:$K$19,2)=10),IF($T83&lt;=$AE83,VLOOKUP($D83,Cap_Req!$A$2:$K$19,3),0),IF(OR(VLOOKUP($D83,Cap_Req!$A$2:$K$19,2)=1,VLOOKUP($D83,Cap_Req!$A$2:$K$19,2)=2,VLOOKUP($D83,Cap_Req!$A$2:$K$19,2)=3,VLOOKUP($D83,Cap_Req!$A$2:$K$19,2)=4,VLOOKUP($D83,Cap_Req!$A$2:$K$19,2)=5,VLOOKUP($D83,Cap_Req!$A$2:$K$19,2)=6,VLOOKUP($D83,Cap_Req!$A$2:$K$19,2)=7, VLOOKUP($D83,Cap_Req!$A$2:$K$19,2)=8),IF($T83&lt;=$AC83,VLOOKUP($D83,Cap_Req!$A$2:$K$19,3),IF(AND($T83&gt;$AC83,$T83&lt;=$AE83),VLOOKUP($D83,Cap_Req!$A$2:$K$19,3)+(((VLOOKUP($D83,Cap_Req!$A$2:$K$19,5)-VLOOKUP($D83,Cap_Req!$A$2:$K$19,3))/($AE83-$AC83))*($T83-$AC83)),0)),IF($T83&lt;=$AC83,VLOOKUP($D83,Cap_Req!$A$2:$K$19,3),IF(AND($T83&gt;$AC83,$T83&lt;=$AD83),VLOOKUP($D83,Cap_Req!$A$2:$K$19,3)+(((VLOOKUP($D83,Cap_Req!$A$2:$K$19,4)-VLOOKUP($D83,Cap_Req!$A$2:$K$19,3))/($AD83-$AC83))*($T83-$AC83)),IF(AND($T83&gt;$AD83,$T83&lt;=$AE83),VLOOKUP($D83,Cap_Req!$A$2:$K$19,4)+(((VLOOKUP($D83,Cap_Req!$A$2:$K$19,5)-VLOOKUP($D83,Cap_Req!$A$2:$K$19,4))/($AE83-$AD83))*($T83-$AD83)),0))))))</f>
        <v/>
      </c>
      <c r="H83" s="455"/>
      <c r="I83" s="147" t="str">
        <f>IF($D83="","",IF(OR(VLOOKUP($D83,Cap_Req!$A$2:$K$19,2)=3,VLOOKUP($D83,Cap_Req!$A$2:$K$19,2)=4),IF($Y83="","",$Y83*$J83),""))</f>
        <v/>
      </c>
      <c r="J83" s="148" t="str">
        <f>IF($D83="","",IF(OR(VLOOKUP($D83,Cap_Req!$A$2:$K$19,2)=3,VLOOKUP($D83,Cap_Req!$A$2:$K$19,2)=4),VLOOKUP($D83,Cap_Req!$A$2:$M$19,7),""))</f>
        <v/>
      </c>
      <c r="K83" s="455"/>
      <c r="L83" s="147" t="str">
        <f>IF($D83="","",IF(OR(VLOOKUP($D83,Cap_Req!$A$2:$K$19,2)=3,VLOOKUP($D83,Cap_Req!$A$2:$K$19,2)=4),IF($Z83="","",$Z83*$M83),""))</f>
        <v/>
      </c>
      <c r="M83" s="148" t="str">
        <f>IF($D83="","",IF(OR(VLOOKUP($D83,Cap_Req!$A$2:$K$19,2)=3,VLOOKUP($D83,Cap_Req!$A$2:$K$19,2)=4),VLOOKUP($D83,Cap_Req!$A$2:$M$19,12),""))</f>
        <v/>
      </c>
      <c r="N83" s="455"/>
      <c r="O83" s="147" t="str">
        <f>IF($D83="","",IF(VLOOKUP($D83,Cap_Req!$A$2:$K$19,2)=4,IF($AA83="","",$AA83*$P83),""))</f>
        <v/>
      </c>
      <c r="P83" s="148" t="str">
        <f>IF($D83="","",IF(VLOOKUP($D83,Cap_Req!$A$2:$K$19,2)=4,VLOOKUP($D83,Cap_Req!$A$2:$M$19,13),""))</f>
        <v/>
      </c>
      <c r="Q83" s="455"/>
      <c r="R83" s="147" t="str">
        <f>IF($D83="","",IF(VLOOKUP($D83,Cap_Req!$A$2:$K$19,2)=3,IF($AB83="","",$AB83*$S83),""))</f>
        <v/>
      </c>
      <c r="S83" s="148" t="str">
        <f>IF($D83="","",IF(VLOOKUP($D83,Cap_Req!$A$2:$K$19,2)=3,VLOOKUP($D83,Cap_Req!$A$2:$K$19,8),""))</f>
        <v/>
      </c>
      <c r="T83" s="149" t="str">
        <f t="shared" si="2"/>
        <v/>
      </c>
      <c r="U83" s="150" t="str">
        <f t="shared" si="3"/>
        <v/>
      </c>
      <c r="V83" s="151"/>
      <c r="W83" s="453"/>
      <c r="X83" s="453"/>
      <c r="Y83" s="453"/>
      <c r="Z83" s="453"/>
      <c r="AA83" s="453"/>
      <c r="AB83" s="453"/>
      <c r="AC83" s="152" t="str">
        <f>IF($D83="","",IF(VLOOKUP($D83,Cap_Req!$A$2:$K$19,2)=5,MIN($AF83,VLOOKUP($D83,Cap_Req!$A$2:$K$19,9)),MIN($AE83,VLOOKUP($D83,Cap_Req!$A$2:$K$19,9))))</f>
        <v/>
      </c>
      <c r="AD83" s="152" t="str">
        <f>IF($D83="","",IF(VLOOKUP($D83,Cap_Req!$A$2:$K$19,2)=5,MIN($AF83,VLOOKUP($D83,Cap_Req!$A$2:$K$19,10)),MIN($AE83,VLOOKUP($D83,Cap_Req!$A$2:$K$19,10))))</f>
        <v/>
      </c>
      <c r="AE83" s="152" t="str">
        <f>IF($D83="","",IF($AF83="","",MIN($AF83,VLOOKUP($D83,Cap_Req!$A$2:$K$19,11))))</f>
        <v/>
      </c>
      <c r="AF83" s="453"/>
      <c r="AG83" s="453"/>
      <c r="AH83" s="125"/>
      <c r="AI83" s="126" t="e">
        <f>VLOOKUP($D83,Cap_Req!$A$2:$K$19,2)</f>
        <v>#N/A</v>
      </c>
      <c r="AL83" s="170"/>
    </row>
    <row r="84" spans="1:38" x14ac:dyDescent="0.25">
      <c r="A84" s="125"/>
      <c r="B84" s="453"/>
      <c r="C84" s="453"/>
      <c r="D84" s="454"/>
      <c r="E84" s="455"/>
      <c r="F84" s="147" t="str">
        <f>IF($D84="","",IF($W84="","",IF(OR(VLOOKUP($D84,Cap_Req!$A$2:$K$19,2)=3,VLOOKUP($D84,Cap_Req!$A$2:$K$19,2)=4),IF($X84="","",IF($T84&lt;=$AC84,$X84*$G84,IF(AND($T84&gt;$AC84,$T84&lt;=$AF84),$G84*($X84+((($W84-$X84)/($AF84-$AC84))*($T84-$AC84))),0))),$W84*$G84)))</f>
        <v/>
      </c>
      <c r="G84" s="148" t="str">
        <f>IF($D84="","",IF(OR(VLOOKUP($D84,Cap_Req!$A$2:$K$19,2)=9,VLOOKUP($D84,Cap_Req!$A$2:$K$19,2)=10),IF($T84&lt;=$AE84,VLOOKUP($D84,Cap_Req!$A$2:$K$19,3),0),IF(OR(VLOOKUP($D84,Cap_Req!$A$2:$K$19,2)=1,VLOOKUP($D84,Cap_Req!$A$2:$K$19,2)=2,VLOOKUP($D84,Cap_Req!$A$2:$K$19,2)=3,VLOOKUP($D84,Cap_Req!$A$2:$K$19,2)=4,VLOOKUP($D84,Cap_Req!$A$2:$K$19,2)=5,VLOOKUP($D84,Cap_Req!$A$2:$K$19,2)=6,VLOOKUP($D84,Cap_Req!$A$2:$K$19,2)=7, VLOOKUP($D84,Cap_Req!$A$2:$K$19,2)=8),IF($T84&lt;=$AC84,VLOOKUP($D84,Cap_Req!$A$2:$K$19,3),IF(AND($T84&gt;$AC84,$T84&lt;=$AE84),VLOOKUP($D84,Cap_Req!$A$2:$K$19,3)+(((VLOOKUP($D84,Cap_Req!$A$2:$K$19,5)-VLOOKUP($D84,Cap_Req!$A$2:$K$19,3))/($AE84-$AC84))*($T84-$AC84)),0)),IF($T84&lt;=$AC84,VLOOKUP($D84,Cap_Req!$A$2:$K$19,3),IF(AND($T84&gt;$AC84,$T84&lt;=$AD84),VLOOKUP($D84,Cap_Req!$A$2:$K$19,3)+(((VLOOKUP($D84,Cap_Req!$A$2:$K$19,4)-VLOOKUP($D84,Cap_Req!$A$2:$K$19,3))/($AD84-$AC84))*($T84-$AC84)),IF(AND($T84&gt;$AD84,$T84&lt;=$AE84),VLOOKUP($D84,Cap_Req!$A$2:$K$19,4)+(((VLOOKUP($D84,Cap_Req!$A$2:$K$19,5)-VLOOKUP($D84,Cap_Req!$A$2:$K$19,4))/($AE84-$AD84))*($T84-$AD84)),0))))))</f>
        <v/>
      </c>
      <c r="H84" s="455"/>
      <c r="I84" s="147" t="str">
        <f>IF($D84="","",IF(OR(VLOOKUP($D84,Cap_Req!$A$2:$K$19,2)=3,VLOOKUP($D84,Cap_Req!$A$2:$K$19,2)=4),IF($Y84="","",$Y84*$J84),""))</f>
        <v/>
      </c>
      <c r="J84" s="148" t="str">
        <f>IF($D84="","",IF(OR(VLOOKUP($D84,Cap_Req!$A$2:$K$19,2)=3,VLOOKUP($D84,Cap_Req!$A$2:$K$19,2)=4),VLOOKUP($D84,Cap_Req!$A$2:$M$19,7),""))</f>
        <v/>
      </c>
      <c r="K84" s="455"/>
      <c r="L84" s="147" t="str">
        <f>IF($D84="","",IF(OR(VLOOKUP($D84,Cap_Req!$A$2:$K$19,2)=3,VLOOKUP($D84,Cap_Req!$A$2:$K$19,2)=4),IF($Z84="","",$Z84*$M84),""))</f>
        <v/>
      </c>
      <c r="M84" s="148" t="str">
        <f>IF($D84="","",IF(OR(VLOOKUP($D84,Cap_Req!$A$2:$K$19,2)=3,VLOOKUP($D84,Cap_Req!$A$2:$K$19,2)=4),VLOOKUP($D84,Cap_Req!$A$2:$M$19,12),""))</f>
        <v/>
      </c>
      <c r="N84" s="455"/>
      <c r="O84" s="147" t="str">
        <f>IF($D84="","",IF(VLOOKUP($D84,Cap_Req!$A$2:$K$19,2)=4,IF($AA84="","",$AA84*$P84),""))</f>
        <v/>
      </c>
      <c r="P84" s="148" t="str">
        <f>IF($D84="","",IF(VLOOKUP($D84,Cap_Req!$A$2:$K$19,2)=4,VLOOKUP($D84,Cap_Req!$A$2:$M$19,13),""))</f>
        <v/>
      </c>
      <c r="Q84" s="455"/>
      <c r="R84" s="147" t="str">
        <f>IF($D84="","",IF(VLOOKUP($D84,Cap_Req!$A$2:$K$19,2)=3,IF($AB84="","",$AB84*$S84),""))</f>
        <v/>
      </c>
      <c r="S84" s="148" t="str">
        <f>IF($D84="","",IF(VLOOKUP($D84,Cap_Req!$A$2:$K$19,2)=3,VLOOKUP($D84,Cap_Req!$A$2:$K$19,8),""))</f>
        <v/>
      </c>
      <c r="T84" s="149" t="str">
        <f t="shared" si="2"/>
        <v/>
      </c>
      <c r="U84" s="150" t="str">
        <f t="shared" si="3"/>
        <v/>
      </c>
      <c r="V84" s="151"/>
      <c r="W84" s="453"/>
      <c r="X84" s="453"/>
      <c r="Y84" s="453"/>
      <c r="Z84" s="453"/>
      <c r="AA84" s="453"/>
      <c r="AB84" s="453"/>
      <c r="AC84" s="152" t="str">
        <f>IF($D84="","",IF(VLOOKUP($D84,Cap_Req!$A$2:$K$19,2)=5,MIN($AF84,VLOOKUP($D84,Cap_Req!$A$2:$K$19,9)),MIN($AE84,VLOOKUP($D84,Cap_Req!$A$2:$K$19,9))))</f>
        <v/>
      </c>
      <c r="AD84" s="152" t="str">
        <f>IF($D84="","",IF(VLOOKUP($D84,Cap_Req!$A$2:$K$19,2)=5,MIN($AF84,VLOOKUP($D84,Cap_Req!$A$2:$K$19,10)),MIN($AE84,VLOOKUP($D84,Cap_Req!$A$2:$K$19,10))))</f>
        <v/>
      </c>
      <c r="AE84" s="152" t="str">
        <f>IF($D84="","",IF($AF84="","",MIN($AF84,VLOOKUP($D84,Cap_Req!$A$2:$K$19,11))))</f>
        <v/>
      </c>
      <c r="AF84" s="453"/>
      <c r="AG84" s="453"/>
      <c r="AH84" s="125"/>
      <c r="AI84" s="126" t="e">
        <f>VLOOKUP($D84,Cap_Req!$A$2:$K$19,2)</f>
        <v>#N/A</v>
      </c>
      <c r="AL84" s="170"/>
    </row>
    <row r="85" spans="1:38" x14ac:dyDescent="0.25">
      <c r="A85" s="125"/>
      <c r="B85" s="453"/>
      <c r="C85" s="453"/>
      <c r="D85" s="454"/>
      <c r="E85" s="455"/>
      <c r="F85" s="147" t="str">
        <f>IF($D85="","",IF($W85="","",IF(OR(VLOOKUP($D85,Cap_Req!$A$2:$K$19,2)=3,VLOOKUP($D85,Cap_Req!$A$2:$K$19,2)=4),IF($X85="","",IF($T85&lt;=$AC85,$X85*$G85,IF(AND($T85&gt;$AC85,$T85&lt;=$AF85),$G85*($X85+((($W85-$X85)/($AF85-$AC85))*($T85-$AC85))),0))),$W85*$G85)))</f>
        <v/>
      </c>
      <c r="G85" s="148" t="str">
        <f>IF($D85="","",IF(OR(VLOOKUP($D85,Cap_Req!$A$2:$K$19,2)=9,VLOOKUP($D85,Cap_Req!$A$2:$K$19,2)=10),IF($T85&lt;=$AE85,VLOOKUP($D85,Cap_Req!$A$2:$K$19,3),0),IF(OR(VLOOKUP($D85,Cap_Req!$A$2:$K$19,2)=1,VLOOKUP($D85,Cap_Req!$A$2:$K$19,2)=2,VLOOKUP($D85,Cap_Req!$A$2:$K$19,2)=3,VLOOKUP($D85,Cap_Req!$A$2:$K$19,2)=4,VLOOKUP($D85,Cap_Req!$A$2:$K$19,2)=5,VLOOKUP($D85,Cap_Req!$A$2:$K$19,2)=6,VLOOKUP($D85,Cap_Req!$A$2:$K$19,2)=7, VLOOKUP($D85,Cap_Req!$A$2:$K$19,2)=8),IF($T85&lt;=$AC85,VLOOKUP($D85,Cap_Req!$A$2:$K$19,3),IF(AND($T85&gt;$AC85,$T85&lt;=$AE85),VLOOKUP($D85,Cap_Req!$A$2:$K$19,3)+(((VLOOKUP($D85,Cap_Req!$A$2:$K$19,5)-VLOOKUP($D85,Cap_Req!$A$2:$K$19,3))/($AE85-$AC85))*($T85-$AC85)),0)),IF($T85&lt;=$AC85,VLOOKUP($D85,Cap_Req!$A$2:$K$19,3),IF(AND($T85&gt;$AC85,$T85&lt;=$AD85),VLOOKUP($D85,Cap_Req!$A$2:$K$19,3)+(((VLOOKUP($D85,Cap_Req!$A$2:$K$19,4)-VLOOKUP($D85,Cap_Req!$A$2:$K$19,3))/($AD85-$AC85))*($T85-$AC85)),IF(AND($T85&gt;$AD85,$T85&lt;=$AE85),VLOOKUP($D85,Cap_Req!$A$2:$K$19,4)+(((VLOOKUP($D85,Cap_Req!$A$2:$K$19,5)-VLOOKUP($D85,Cap_Req!$A$2:$K$19,4))/($AE85-$AD85))*($T85-$AD85)),0))))))</f>
        <v/>
      </c>
      <c r="H85" s="455"/>
      <c r="I85" s="147" t="str">
        <f>IF($D85="","",IF(OR(VLOOKUP($D85,Cap_Req!$A$2:$K$19,2)=3,VLOOKUP($D85,Cap_Req!$A$2:$K$19,2)=4),IF($Y85="","",$Y85*$J85),""))</f>
        <v/>
      </c>
      <c r="J85" s="148" t="str">
        <f>IF($D85="","",IF(OR(VLOOKUP($D85,Cap_Req!$A$2:$K$19,2)=3,VLOOKUP($D85,Cap_Req!$A$2:$K$19,2)=4),VLOOKUP($D85,Cap_Req!$A$2:$M$19,7),""))</f>
        <v/>
      </c>
      <c r="K85" s="455"/>
      <c r="L85" s="147" t="str">
        <f>IF($D85="","",IF(OR(VLOOKUP($D85,Cap_Req!$A$2:$K$19,2)=3,VLOOKUP($D85,Cap_Req!$A$2:$K$19,2)=4),IF($Z85="","",$Z85*$M85),""))</f>
        <v/>
      </c>
      <c r="M85" s="148" t="str">
        <f>IF($D85="","",IF(OR(VLOOKUP($D85,Cap_Req!$A$2:$K$19,2)=3,VLOOKUP($D85,Cap_Req!$A$2:$K$19,2)=4),VLOOKUP($D85,Cap_Req!$A$2:$M$19,12),""))</f>
        <v/>
      </c>
      <c r="N85" s="455"/>
      <c r="O85" s="147" t="str">
        <f>IF($D85="","",IF(VLOOKUP($D85,Cap_Req!$A$2:$K$19,2)=4,IF($AA85="","",$AA85*$P85),""))</f>
        <v/>
      </c>
      <c r="P85" s="148" t="str">
        <f>IF($D85="","",IF(VLOOKUP($D85,Cap_Req!$A$2:$K$19,2)=4,VLOOKUP($D85,Cap_Req!$A$2:$M$19,13),""))</f>
        <v/>
      </c>
      <c r="Q85" s="455"/>
      <c r="R85" s="147" t="str">
        <f>IF($D85="","",IF(VLOOKUP($D85,Cap_Req!$A$2:$K$19,2)=3,IF($AB85="","",$AB85*$S85),""))</f>
        <v/>
      </c>
      <c r="S85" s="148" t="str">
        <f>IF($D85="","",IF(VLOOKUP($D85,Cap_Req!$A$2:$K$19,2)=3,VLOOKUP($D85,Cap_Req!$A$2:$K$19,8),""))</f>
        <v/>
      </c>
      <c r="T85" s="149" t="str">
        <f t="shared" si="2"/>
        <v/>
      </c>
      <c r="U85" s="150" t="str">
        <f t="shared" si="3"/>
        <v/>
      </c>
      <c r="V85" s="151"/>
      <c r="W85" s="453"/>
      <c r="X85" s="453"/>
      <c r="Y85" s="453"/>
      <c r="Z85" s="453"/>
      <c r="AA85" s="453"/>
      <c r="AB85" s="453"/>
      <c r="AC85" s="152" t="str">
        <f>IF($D85="","",IF(VLOOKUP($D85,Cap_Req!$A$2:$K$19,2)=5,MIN($AF85,VLOOKUP($D85,Cap_Req!$A$2:$K$19,9)),MIN($AE85,VLOOKUP($D85,Cap_Req!$A$2:$K$19,9))))</f>
        <v/>
      </c>
      <c r="AD85" s="152" t="str">
        <f>IF($D85="","",IF(VLOOKUP($D85,Cap_Req!$A$2:$K$19,2)=5,MIN($AF85,VLOOKUP($D85,Cap_Req!$A$2:$K$19,10)),MIN($AE85,VLOOKUP($D85,Cap_Req!$A$2:$K$19,10))))</f>
        <v/>
      </c>
      <c r="AE85" s="152" t="str">
        <f>IF($D85="","",IF($AF85="","",MIN($AF85,VLOOKUP($D85,Cap_Req!$A$2:$K$19,11))))</f>
        <v/>
      </c>
      <c r="AF85" s="453"/>
      <c r="AG85" s="453"/>
      <c r="AH85" s="125"/>
      <c r="AI85" s="126" t="e">
        <f>VLOOKUP($D85,Cap_Req!$A$2:$K$19,2)</f>
        <v>#N/A</v>
      </c>
      <c r="AL85" s="170"/>
    </row>
    <row r="86" spans="1:38" x14ac:dyDescent="0.25">
      <c r="A86" s="125"/>
      <c r="B86" s="453"/>
      <c r="C86" s="453"/>
      <c r="D86" s="454"/>
      <c r="E86" s="455"/>
      <c r="F86" s="147" t="str">
        <f>IF($D86="","",IF($W86="","",IF(OR(VLOOKUP($D86,Cap_Req!$A$2:$K$19,2)=3,VLOOKUP($D86,Cap_Req!$A$2:$K$19,2)=4),IF($X86="","",IF($T86&lt;=$AC86,$X86*$G86,IF(AND($T86&gt;$AC86,$T86&lt;=$AF86),$G86*($X86+((($W86-$X86)/($AF86-$AC86))*($T86-$AC86))),0))),$W86*$G86)))</f>
        <v/>
      </c>
      <c r="G86" s="148" t="str">
        <f>IF($D86="","",IF(OR(VLOOKUP($D86,Cap_Req!$A$2:$K$19,2)=9,VLOOKUP($D86,Cap_Req!$A$2:$K$19,2)=10),IF($T86&lt;=$AE86,VLOOKUP($D86,Cap_Req!$A$2:$K$19,3),0),IF(OR(VLOOKUP($D86,Cap_Req!$A$2:$K$19,2)=1,VLOOKUP($D86,Cap_Req!$A$2:$K$19,2)=2,VLOOKUP($D86,Cap_Req!$A$2:$K$19,2)=3,VLOOKUP($D86,Cap_Req!$A$2:$K$19,2)=4,VLOOKUP($D86,Cap_Req!$A$2:$K$19,2)=5,VLOOKUP($D86,Cap_Req!$A$2:$K$19,2)=6,VLOOKUP($D86,Cap_Req!$A$2:$K$19,2)=7, VLOOKUP($D86,Cap_Req!$A$2:$K$19,2)=8),IF($T86&lt;=$AC86,VLOOKUP($D86,Cap_Req!$A$2:$K$19,3),IF(AND($T86&gt;$AC86,$T86&lt;=$AE86),VLOOKUP($D86,Cap_Req!$A$2:$K$19,3)+(((VLOOKUP($D86,Cap_Req!$A$2:$K$19,5)-VLOOKUP($D86,Cap_Req!$A$2:$K$19,3))/($AE86-$AC86))*($T86-$AC86)),0)),IF($T86&lt;=$AC86,VLOOKUP($D86,Cap_Req!$A$2:$K$19,3),IF(AND($T86&gt;$AC86,$T86&lt;=$AD86),VLOOKUP($D86,Cap_Req!$A$2:$K$19,3)+(((VLOOKUP($D86,Cap_Req!$A$2:$K$19,4)-VLOOKUP($D86,Cap_Req!$A$2:$K$19,3))/($AD86-$AC86))*($T86-$AC86)),IF(AND($T86&gt;$AD86,$T86&lt;=$AE86),VLOOKUP($D86,Cap_Req!$A$2:$K$19,4)+(((VLOOKUP($D86,Cap_Req!$A$2:$K$19,5)-VLOOKUP($D86,Cap_Req!$A$2:$K$19,4))/($AE86-$AD86))*($T86-$AD86)),0))))))</f>
        <v/>
      </c>
      <c r="H86" s="455"/>
      <c r="I86" s="147" t="str">
        <f>IF($D86="","",IF(OR(VLOOKUP($D86,Cap_Req!$A$2:$K$19,2)=3,VLOOKUP($D86,Cap_Req!$A$2:$K$19,2)=4),IF($Y86="","",$Y86*$J86),""))</f>
        <v/>
      </c>
      <c r="J86" s="148" t="str">
        <f>IF($D86="","",IF(OR(VLOOKUP($D86,Cap_Req!$A$2:$K$19,2)=3,VLOOKUP($D86,Cap_Req!$A$2:$K$19,2)=4),VLOOKUP($D86,Cap_Req!$A$2:$M$19,7),""))</f>
        <v/>
      </c>
      <c r="K86" s="455"/>
      <c r="L86" s="147" t="str">
        <f>IF($D86="","",IF(OR(VLOOKUP($D86,Cap_Req!$A$2:$K$19,2)=3,VLOOKUP($D86,Cap_Req!$A$2:$K$19,2)=4),IF($Z86="","",$Z86*$M86),""))</f>
        <v/>
      </c>
      <c r="M86" s="148" t="str">
        <f>IF($D86="","",IF(OR(VLOOKUP($D86,Cap_Req!$A$2:$K$19,2)=3,VLOOKUP($D86,Cap_Req!$A$2:$K$19,2)=4),VLOOKUP($D86,Cap_Req!$A$2:$M$19,12),""))</f>
        <v/>
      </c>
      <c r="N86" s="455"/>
      <c r="O86" s="147" t="str">
        <f>IF($D86="","",IF(VLOOKUP($D86,Cap_Req!$A$2:$K$19,2)=4,IF($AA86="","",$AA86*$P86),""))</f>
        <v/>
      </c>
      <c r="P86" s="148" t="str">
        <f>IF($D86="","",IF(VLOOKUP($D86,Cap_Req!$A$2:$K$19,2)=4,VLOOKUP($D86,Cap_Req!$A$2:$M$19,13),""))</f>
        <v/>
      </c>
      <c r="Q86" s="455"/>
      <c r="R86" s="147" t="str">
        <f>IF($D86="","",IF(VLOOKUP($D86,Cap_Req!$A$2:$K$19,2)=3,IF($AB86="","",$AB86*$S86),""))</f>
        <v/>
      </c>
      <c r="S86" s="148" t="str">
        <f>IF($D86="","",IF(VLOOKUP($D86,Cap_Req!$A$2:$K$19,2)=3,VLOOKUP($D86,Cap_Req!$A$2:$K$19,8),""))</f>
        <v/>
      </c>
      <c r="T86" s="149" t="str">
        <f t="shared" si="2"/>
        <v/>
      </c>
      <c r="U86" s="150" t="str">
        <f t="shared" si="3"/>
        <v/>
      </c>
      <c r="V86" s="151"/>
      <c r="W86" s="453"/>
      <c r="X86" s="453"/>
      <c r="Y86" s="453"/>
      <c r="Z86" s="453"/>
      <c r="AA86" s="453"/>
      <c r="AB86" s="453"/>
      <c r="AC86" s="152" t="str">
        <f>IF($D86="","",IF(VLOOKUP($D86,Cap_Req!$A$2:$K$19,2)=5,MIN($AF86,VLOOKUP($D86,Cap_Req!$A$2:$K$19,9)),MIN($AE86,VLOOKUP($D86,Cap_Req!$A$2:$K$19,9))))</f>
        <v/>
      </c>
      <c r="AD86" s="152" t="str">
        <f>IF($D86="","",IF(VLOOKUP($D86,Cap_Req!$A$2:$K$19,2)=5,MIN($AF86,VLOOKUP($D86,Cap_Req!$A$2:$K$19,10)),MIN($AE86,VLOOKUP($D86,Cap_Req!$A$2:$K$19,10))))</f>
        <v/>
      </c>
      <c r="AE86" s="152" t="str">
        <f>IF($D86="","",IF($AF86="","",MIN($AF86,VLOOKUP($D86,Cap_Req!$A$2:$K$19,11))))</f>
        <v/>
      </c>
      <c r="AF86" s="453"/>
      <c r="AG86" s="453"/>
      <c r="AH86" s="125"/>
      <c r="AI86" s="126" t="e">
        <f>VLOOKUP($D86,Cap_Req!$A$2:$K$19,2)</f>
        <v>#N/A</v>
      </c>
      <c r="AL86" s="170"/>
    </row>
    <row r="87" spans="1:38" x14ac:dyDescent="0.25">
      <c r="A87" s="125"/>
      <c r="B87" s="453"/>
      <c r="C87" s="453"/>
      <c r="D87" s="454"/>
      <c r="E87" s="455"/>
      <c r="F87" s="147" t="str">
        <f>IF($D87="","",IF($W87="","",IF(OR(VLOOKUP($D87,Cap_Req!$A$2:$K$19,2)=3,VLOOKUP($D87,Cap_Req!$A$2:$K$19,2)=4),IF($X87="","",IF($T87&lt;=$AC87,$X87*$G87,IF(AND($T87&gt;$AC87,$T87&lt;=$AF87),$G87*($X87+((($W87-$X87)/($AF87-$AC87))*($T87-$AC87))),0))),$W87*$G87)))</f>
        <v/>
      </c>
      <c r="G87" s="148" t="str">
        <f>IF($D87="","",IF(OR(VLOOKUP($D87,Cap_Req!$A$2:$K$19,2)=9,VLOOKUP($D87,Cap_Req!$A$2:$K$19,2)=10),IF($T87&lt;=$AE87,VLOOKUP($D87,Cap_Req!$A$2:$K$19,3),0),IF(OR(VLOOKUP($D87,Cap_Req!$A$2:$K$19,2)=1,VLOOKUP($D87,Cap_Req!$A$2:$K$19,2)=2,VLOOKUP($D87,Cap_Req!$A$2:$K$19,2)=3,VLOOKUP($D87,Cap_Req!$A$2:$K$19,2)=4,VLOOKUP($D87,Cap_Req!$A$2:$K$19,2)=5,VLOOKUP($D87,Cap_Req!$A$2:$K$19,2)=6,VLOOKUP($D87,Cap_Req!$A$2:$K$19,2)=7, VLOOKUP($D87,Cap_Req!$A$2:$K$19,2)=8),IF($T87&lt;=$AC87,VLOOKUP($D87,Cap_Req!$A$2:$K$19,3),IF(AND($T87&gt;$AC87,$T87&lt;=$AE87),VLOOKUP($D87,Cap_Req!$A$2:$K$19,3)+(((VLOOKUP($D87,Cap_Req!$A$2:$K$19,5)-VLOOKUP($D87,Cap_Req!$A$2:$K$19,3))/($AE87-$AC87))*($T87-$AC87)),0)),IF($T87&lt;=$AC87,VLOOKUP($D87,Cap_Req!$A$2:$K$19,3),IF(AND($T87&gt;$AC87,$T87&lt;=$AD87),VLOOKUP($D87,Cap_Req!$A$2:$K$19,3)+(((VLOOKUP($D87,Cap_Req!$A$2:$K$19,4)-VLOOKUP($D87,Cap_Req!$A$2:$K$19,3))/($AD87-$AC87))*($T87-$AC87)),IF(AND($T87&gt;$AD87,$T87&lt;=$AE87),VLOOKUP($D87,Cap_Req!$A$2:$K$19,4)+(((VLOOKUP($D87,Cap_Req!$A$2:$K$19,5)-VLOOKUP($D87,Cap_Req!$A$2:$K$19,4))/($AE87-$AD87))*($T87-$AD87)),0))))))</f>
        <v/>
      </c>
      <c r="H87" s="455"/>
      <c r="I87" s="147" t="str">
        <f>IF($D87="","",IF(OR(VLOOKUP($D87,Cap_Req!$A$2:$K$19,2)=3,VLOOKUP($D87,Cap_Req!$A$2:$K$19,2)=4),IF($Y87="","",$Y87*$J87),""))</f>
        <v/>
      </c>
      <c r="J87" s="148" t="str">
        <f>IF($D87="","",IF(OR(VLOOKUP($D87,Cap_Req!$A$2:$K$19,2)=3,VLOOKUP($D87,Cap_Req!$A$2:$K$19,2)=4),VLOOKUP($D87,Cap_Req!$A$2:$M$19,7),""))</f>
        <v/>
      </c>
      <c r="K87" s="455"/>
      <c r="L87" s="147" t="str">
        <f>IF($D87="","",IF(OR(VLOOKUP($D87,Cap_Req!$A$2:$K$19,2)=3,VLOOKUP($D87,Cap_Req!$A$2:$K$19,2)=4),IF($Z87="","",$Z87*$M87),""))</f>
        <v/>
      </c>
      <c r="M87" s="148" t="str">
        <f>IF($D87="","",IF(OR(VLOOKUP($D87,Cap_Req!$A$2:$K$19,2)=3,VLOOKUP($D87,Cap_Req!$A$2:$K$19,2)=4),VLOOKUP($D87,Cap_Req!$A$2:$M$19,12),""))</f>
        <v/>
      </c>
      <c r="N87" s="455"/>
      <c r="O87" s="147" t="str">
        <f>IF($D87="","",IF(VLOOKUP($D87,Cap_Req!$A$2:$K$19,2)=4,IF($AA87="","",$AA87*$P87),""))</f>
        <v/>
      </c>
      <c r="P87" s="148" t="str">
        <f>IF($D87="","",IF(VLOOKUP($D87,Cap_Req!$A$2:$K$19,2)=4,VLOOKUP($D87,Cap_Req!$A$2:$M$19,13),""))</f>
        <v/>
      </c>
      <c r="Q87" s="455"/>
      <c r="R87" s="147" t="str">
        <f>IF($D87="","",IF(VLOOKUP($D87,Cap_Req!$A$2:$K$19,2)=3,IF($AB87="","",$AB87*$S87),""))</f>
        <v/>
      </c>
      <c r="S87" s="148" t="str">
        <f>IF($D87="","",IF(VLOOKUP($D87,Cap_Req!$A$2:$K$19,2)=3,VLOOKUP($D87,Cap_Req!$A$2:$K$19,8),""))</f>
        <v/>
      </c>
      <c r="T87" s="149" t="str">
        <f t="shared" si="2"/>
        <v/>
      </c>
      <c r="U87" s="150" t="str">
        <f t="shared" si="3"/>
        <v/>
      </c>
      <c r="V87" s="151"/>
      <c r="W87" s="453"/>
      <c r="X87" s="453"/>
      <c r="Y87" s="453"/>
      <c r="Z87" s="453"/>
      <c r="AA87" s="453"/>
      <c r="AB87" s="453"/>
      <c r="AC87" s="152" t="str">
        <f>IF($D87="","",IF(VLOOKUP($D87,Cap_Req!$A$2:$K$19,2)=5,MIN($AF87,VLOOKUP($D87,Cap_Req!$A$2:$K$19,9)),MIN($AE87,VLOOKUP($D87,Cap_Req!$A$2:$K$19,9))))</f>
        <v/>
      </c>
      <c r="AD87" s="152" t="str">
        <f>IF($D87="","",IF(VLOOKUP($D87,Cap_Req!$A$2:$K$19,2)=5,MIN($AF87,VLOOKUP($D87,Cap_Req!$A$2:$K$19,10)),MIN($AE87,VLOOKUP($D87,Cap_Req!$A$2:$K$19,10))))</f>
        <v/>
      </c>
      <c r="AE87" s="152" t="str">
        <f>IF($D87="","",IF($AF87="","",MIN($AF87,VLOOKUP($D87,Cap_Req!$A$2:$K$19,11))))</f>
        <v/>
      </c>
      <c r="AF87" s="453"/>
      <c r="AG87" s="453"/>
      <c r="AH87" s="125"/>
      <c r="AI87" s="126" t="e">
        <f>VLOOKUP($D87,Cap_Req!$A$2:$K$19,2)</f>
        <v>#N/A</v>
      </c>
      <c r="AL87" s="170"/>
    </row>
    <row r="88" spans="1:38" x14ac:dyDescent="0.25">
      <c r="A88" s="125"/>
      <c r="B88" s="453"/>
      <c r="C88" s="453"/>
      <c r="D88" s="454"/>
      <c r="E88" s="455"/>
      <c r="F88" s="147" t="str">
        <f>IF($D88="","",IF($W88="","",IF(OR(VLOOKUP($D88,Cap_Req!$A$2:$K$19,2)=3,VLOOKUP($D88,Cap_Req!$A$2:$K$19,2)=4),IF($X88="","",IF($T88&lt;=$AC88,$X88*$G88,IF(AND($T88&gt;$AC88,$T88&lt;=$AF88),$G88*($X88+((($W88-$X88)/($AF88-$AC88))*($T88-$AC88))),0))),$W88*$G88)))</f>
        <v/>
      </c>
      <c r="G88" s="148" t="str">
        <f>IF($D88="","",IF(OR(VLOOKUP($D88,Cap_Req!$A$2:$K$19,2)=9,VLOOKUP($D88,Cap_Req!$A$2:$K$19,2)=10),IF($T88&lt;=$AE88,VLOOKUP($D88,Cap_Req!$A$2:$K$19,3),0),IF(OR(VLOOKUP($D88,Cap_Req!$A$2:$K$19,2)=1,VLOOKUP($D88,Cap_Req!$A$2:$K$19,2)=2,VLOOKUP($D88,Cap_Req!$A$2:$K$19,2)=3,VLOOKUP($D88,Cap_Req!$A$2:$K$19,2)=4,VLOOKUP($D88,Cap_Req!$A$2:$K$19,2)=5,VLOOKUP($D88,Cap_Req!$A$2:$K$19,2)=6,VLOOKUP($D88,Cap_Req!$A$2:$K$19,2)=7, VLOOKUP($D88,Cap_Req!$A$2:$K$19,2)=8),IF($T88&lt;=$AC88,VLOOKUP($D88,Cap_Req!$A$2:$K$19,3),IF(AND($T88&gt;$AC88,$T88&lt;=$AE88),VLOOKUP($D88,Cap_Req!$A$2:$K$19,3)+(((VLOOKUP($D88,Cap_Req!$A$2:$K$19,5)-VLOOKUP($D88,Cap_Req!$A$2:$K$19,3))/($AE88-$AC88))*($T88-$AC88)),0)),IF($T88&lt;=$AC88,VLOOKUP($D88,Cap_Req!$A$2:$K$19,3),IF(AND($T88&gt;$AC88,$T88&lt;=$AD88),VLOOKUP($D88,Cap_Req!$A$2:$K$19,3)+(((VLOOKUP($D88,Cap_Req!$A$2:$K$19,4)-VLOOKUP($D88,Cap_Req!$A$2:$K$19,3))/($AD88-$AC88))*($T88-$AC88)),IF(AND($T88&gt;$AD88,$T88&lt;=$AE88),VLOOKUP($D88,Cap_Req!$A$2:$K$19,4)+(((VLOOKUP($D88,Cap_Req!$A$2:$K$19,5)-VLOOKUP($D88,Cap_Req!$A$2:$K$19,4))/($AE88-$AD88))*($T88-$AD88)),0))))))</f>
        <v/>
      </c>
      <c r="H88" s="455"/>
      <c r="I88" s="147" t="str">
        <f>IF($D88="","",IF(OR(VLOOKUP($D88,Cap_Req!$A$2:$K$19,2)=3,VLOOKUP($D88,Cap_Req!$A$2:$K$19,2)=4),IF($Y88="","",$Y88*$J88),""))</f>
        <v/>
      </c>
      <c r="J88" s="148" t="str">
        <f>IF($D88="","",IF(OR(VLOOKUP($D88,Cap_Req!$A$2:$K$19,2)=3,VLOOKUP($D88,Cap_Req!$A$2:$K$19,2)=4),VLOOKUP($D88,Cap_Req!$A$2:$M$19,7),""))</f>
        <v/>
      </c>
      <c r="K88" s="455"/>
      <c r="L88" s="147" t="str">
        <f>IF($D88="","",IF(OR(VLOOKUP($D88,Cap_Req!$A$2:$K$19,2)=3,VLOOKUP($D88,Cap_Req!$A$2:$K$19,2)=4),IF($Z88="","",$Z88*$M88),""))</f>
        <v/>
      </c>
      <c r="M88" s="148" t="str">
        <f>IF($D88="","",IF(OR(VLOOKUP($D88,Cap_Req!$A$2:$K$19,2)=3,VLOOKUP($D88,Cap_Req!$A$2:$K$19,2)=4),VLOOKUP($D88,Cap_Req!$A$2:$M$19,12),""))</f>
        <v/>
      </c>
      <c r="N88" s="455"/>
      <c r="O88" s="147" t="str">
        <f>IF($D88="","",IF(VLOOKUP($D88,Cap_Req!$A$2:$K$19,2)=4,IF($AA88="","",$AA88*$P88),""))</f>
        <v/>
      </c>
      <c r="P88" s="148" t="str">
        <f>IF($D88="","",IF(VLOOKUP($D88,Cap_Req!$A$2:$K$19,2)=4,VLOOKUP($D88,Cap_Req!$A$2:$M$19,13),""))</f>
        <v/>
      </c>
      <c r="Q88" s="455"/>
      <c r="R88" s="147" t="str">
        <f>IF($D88="","",IF(VLOOKUP($D88,Cap_Req!$A$2:$K$19,2)=3,IF($AB88="","",$AB88*$S88),""))</f>
        <v/>
      </c>
      <c r="S88" s="148" t="str">
        <f>IF($D88="","",IF(VLOOKUP($D88,Cap_Req!$A$2:$K$19,2)=3,VLOOKUP($D88,Cap_Req!$A$2:$K$19,8),""))</f>
        <v/>
      </c>
      <c r="T88" s="149" t="str">
        <f t="shared" si="2"/>
        <v/>
      </c>
      <c r="U88" s="150" t="str">
        <f t="shared" si="3"/>
        <v/>
      </c>
      <c r="V88" s="151"/>
      <c r="W88" s="453"/>
      <c r="X88" s="453"/>
      <c r="Y88" s="453"/>
      <c r="Z88" s="453"/>
      <c r="AA88" s="453"/>
      <c r="AB88" s="453"/>
      <c r="AC88" s="152" t="str">
        <f>IF($D88="","",IF(VLOOKUP($D88,Cap_Req!$A$2:$K$19,2)=5,MIN($AF88,VLOOKUP($D88,Cap_Req!$A$2:$K$19,9)),MIN($AE88,VLOOKUP($D88,Cap_Req!$A$2:$K$19,9))))</f>
        <v/>
      </c>
      <c r="AD88" s="152" t="str">
        <f>IF($D88="","",IF(VLOOKUP($D88,Cap_Req!$A$2:$K$19,2)=5,MIN($AF88,VLOOKUP($D88,Cap_Req!$A$2:$K$19,10)),MIN($AE88,VLOOKUP($D88,Cap_Req!$A$2:$K$19,10))))</f>
        <v/>
      </c>
      <c r="AE88" s="152" t="str">
        <f>IF($D88="","",IF($AF88="","",MIN($AF88,VLOOKUP($D88,Cap_Req!$A$2:$K$19,11))))</f>
        <v/>
      </c>
      <c r="AF88" s="453"/>
      <c r="AG88" s="453"/>
      <c r="AH88" s="125"/>
      <c r="AI88" s="126" t="e">
        <f>VLOOKUP($D88,Cap_Req!$A$2:$K$19,2)</f>
        <v>#N/A</v>
      </c>
      <c r="AL88" s="170"/>
    </row>
    <row r="89" spans="1:38" x14ac:dyDescent="0.25">
      <c r="A89" s="125"/>
      <c r="B89" s="453"/>
      <c r="C89" s="453"/>
      <c r="D89" s="454"/>
      <c r="E89" s="455"/>
      <c r="F89" s="147" t="str">
        <f>IF($D89="","",IF($W89="","",IF(OR(VLOOKUP($D89,Cap_Req!$A$2:$K$19,2)=3,VLOOKUP($D89,Cap_Req!$A$2:$K$19,2)=4),IF($X89="","",IF($T89&lt;=$AC89,$X89*$G89,IF(AND($T89&gt;$AC89,$T89&lt;=$AF89),$G89*($X89+((($W89-$X89)/($AF89-$AC89))*($T89-$AC89))),0))),$W89*$G89)))</f>
        <v/>
      </c>
      <c r="G89" s="148" t="str">
        <f>IF($D89="","",IF(OR(VLOOKUP($D89,Cap_Req!$A$2:$K$19,2)=9,VLOOKUP($D89,Cap_Req!$A$2:$K$19,2)=10),IF($T89&lt;=$AE89,VLOOKUP($D89,Cap_Req!$A$2:$K$19,3),0),IF(OR(VLOOKUP($D89,Cap_Req!$A$2:$K$19,2)=1,VLOOKUP($D89,Cap_Req!$A$2:$K$19,2)=2,VLOOKUP($D89,Cap_Req!$A$2:$K$19,2)=3,VLOOKUP($D89,Cap_Req!$A$2:$K$19,2)=4,VLOOKUP($D89,Cap_Req!$A$2:$K$19,2)=5,VLOOKUP($D89,Cap_Req!$A$2:$K$19,2)=6,VLOOKUP($D89,Cap_Req!$A$2:$K$19,2)=7, VLOOKUP($D89,Cap_Req!$A$2:$K$19,2)=8),IF($T89&lt;=$AC89,VLOOKUP($D89,Cap_Req!$A$2:$K$19,3),IF(AND($T89&gt;$AC89,$T89&lt;=$AE89),VLOOKUP($D89,Cap_Req!$A$2:$K$19,3)+(((VLOOKUP($D89,Cap_Req!$A$2:$K$19,5)-VLOOKUP($D89,Cap_Req!$A$2:$K$19,3))/($AE89-$AC89))*($T89-$AC89)),0)),IF($T89&lt;=$AC89,VLOOKUP($D89,Cap_Req!$A$2:$K$19,3),IF(AND($T89&gt;$AC89,$T89&lt;=$AD89),VLOOKUP($D89,Cap_Req!$A$2:$K$19,3)+(((VLOOKUP($D89,Cap_Req!$A$2:$K$19,4)-VLOOKUP($D89,Cap_Req!$A$2:$K$19,3))/($AD89-$AC89))*($T89-$AC89)),IF(AND($T89&gt;$AD89,$T89&lt;=$AE89),VLOOKUP($D89,Cap_Req!$A$2:$K$19,4)+(((VLOOKUP($D89,Cap_Req!$A$2:$K$19,5)-VLOOKUP($D89,Cap_Req!$A$2:$K$19,4))/($AE89-$AD89))*($T89-$AD89)),0))))))</f>
        <v/>
      </c>
      <c r="H89" s="455"/>
      <c r="I89" s="147" t="str">
        <f>IF($D89="","",IF(OR(VLOOKUP($D89,Cap_Req!$A$2:$K$19,2)=3,VLOOKUP($D89,Cap_Req!$A$2:$K$19,2)=4),IF($Y89="","",$Y89*$J89),""))</f>
        <v/>
      </c>
      <c r="J89" s="148" t="str">
        <f>IF($D89="","",IF(OR(VLOOKUP($D89,Cap_Req!$A$2:$K$19,2)=3,VLOOKUP($D89,Cap_Req!$A$2:$K$19,2)=4),VLOOKUP($D89,Cap_Req!$A$2:$M$19,7),""))</f>
        <v/>
      </c>
      <c r="K89" s="455"/>
      <c r="L89" s="147" t="str">
        <f>IF($D89="","",IF(OR(VLOOKUP($D89,Cap_Req!$A$2:$K$19,2)=3,VLOOKUP($D89,Cap_Req!$A$2:$K$19,2)=4),IF($Z89="","",$Z89*$M89),""))</f>
        <v/>
      </c>
      <c r="M89" s="148" t="str">
        <f>IF($D89="","",IF(OR(VLOOKUP($D89,Cap_Req!$A$2:$K$19,2)=3,VLOOKUP($D89,Cap_Req!$A$2:$K$19,2)=4),VLOOKUP($D89,Cap_Req!$A$2:$M$19,12),""))</f>
        <v/>
      </c>
      <c r="N89" s="455"/>
      <c r="O89" s="147" t="str">
        <f>IF($D89="","",IF(VLOOKUP($D89,Cap_Req!$A$2:$K$19,2)=4,IF($AA89="","",$AA89*$P89),""))</f>
        <v/>
      </c>
      <c r="P89" s="148" t="str">
        <f>IF($D89="","",IF(VLOOKUP($D89,Cap_Req!$A$2:$K$19,2)=4,VLOOKUP($D89,Cap_Req!$A$2:$M$19,13),""))</f>
        <v/>
      </c>
      <c r="Q89" s="455"/>
      <c r="R89" s="147" t="str">
        <f>IF($D89="","",IF(VLOOKUP($D89,Cap_Req!$A$2:$K$19,2)=3,IF($AB89="","",$AB89*$S89),""))</f>
        <v/>
      </c>
      <c r="S89" s="148" t="str">
        <f>IF($D89="","",IF(VLOOKUP($D89,Cap_Req!$A$2:$K$19,2)=3,VLOOKUP($D89,Cap_Req!$A$2:$K$19,8),""))</f>
        <v/>
      </c>
      <c r="T89" s="149" t="str">
        <f t="shared" si="2"/>
        <v/>
      </c>
      <c r="U89" s="150" t="str">
        <f t="shared" si="3"/>
        <v/>
      </c>
      <c r="V89" s="151"/>
      <c r="W89" s="453"/>
      <c r="X89" s="453"/>
      <c r="Y89" s="453"/>
      <c r="Z89" s="453"/>
      <c r="AA89" s="453"/>
      <c r="AB89" s="453"/>
      <c r="AC89" s="152" t="str">
        <f>IF($D89="","",IF(VLOOKUP($D89,Cap_Req!$A$2:$K$19,2)=5,MIN($AF89,VLOOKUP($D89,Cap_Req!$A$2:$K$19,9)),MIN($AE89,VLOOKUP($D89,Cap_Req!$A$2:$K$19,9))))</f>
        <v/>
      </c>
      <c r="AD89" s="152" t="str">
        <f>IF($D89="","",IF(VLOOKUP($D89,Cap_Req!$A$2:$K$19,2)=5,MIN($AF89,VLOOKUP($D89,Cap_Req!$A$2:$K$19,10)),MIN($AE89,VLOOKUP($D89,Cap_Req!$A$2:$K$19,10))))</f>
        <v/>
      </c>
      <c r="AE89" s="152" t="str">
        <f>IF($D89="","",IF($AF89="","",MIN($AF89,VLOOKUP($D89,Cap_Req!$A$2:$K$19,11))))</f>
        <v/>
      </c>
      <c r="AF89" s="453"/>
      <c r="AG89" s="453"/>
      <c r="AH89" s="125"/>
      <c r="AI89" s="126" t="e">
        <f>VLOOKUP($D89,Cap_Req!$A$2:$K$19,2)</f>
        <v>#N/A</v>
      </c>
      <c r="AL89" s="170"/>
    </row>
    <row r="90" spans="1:38" x14ac:dyDescent="0.25">
      <c r="A90" s="125"/>
      <c r="B90" s="453"/>
      <c r="C90" s="453"/>
      <c r="D90" s="454"/>
      <c r="E90" s="455"/>
      <c r="F90" s="147" t="str">
        <f>IF($D90="","",IF($W90="","",IF(OR(VLOOKUP($D90,Cap_Req!$A$2:$K$19,2)=3,VLOOKUP($D90,Cap_Req!$A$2:$K$19,2)=4),IF($X90="","",IF($T90&lt;=$AC90,$X90*$G90,IF(AND($T90&gt;$AC90,$T90&lt;=$AF90),$G90*($X90+((($W90-$X90)/($AF90-$AC90))*($T90-$AC90))),0))),$W90*$G90)))</f>
        <v/>
      </c>
      <c r="G90" s="148" t="str">
        <f>IF($D90="","",IF(OR(VLOOKUP($D90,Cap_Req!$A$2:$K$19,2)=9,VLOOKUP($D90,Cap_Req!$A$2:$K$19,2)=10),IF($T90&lt;=$AE90,VLOOKUP($D90,Cap_Req!$A$2:$K$19,3),0),IF(OR(VLOOKUP($D90,Cap_Req!$A$2:$K$19,2)=1,VLOOKUP($D90,Cap_Req!$A$2:$K$19,2)=2,VLOOKUP($D90,Cap_Req!$A$2:$K$19,2)=3,VLOOKUP($D90,Cap_Req!$A$2:$K$19,2)=4,VLOOKUP($D90,Cap_Req!$A$2:$K$19,2)=5,VLOOKUP($D90,Cap_Req!$A$2:$K$19,2)=6,VLOOKUP($D90,Cap_Req!$A$2:$K$19,2)=7, VLOOKUP($D90,Cap_Req!$A$2:$K$19,2)=8),IF($T90&lt;=$AC90,VLOOKUP($D90,Cap_Req!$A$2:$K$19,3),IF(AND($T90&gt;$AC90,$T90&lt;=$AE90),VLOOKUP($D90,Cap_Req!$A$2:$K$19,3)+(((VLOOKUP($D90,Cap_Req!$A$2:$K$19,5)-VLOOKUP($D90,Cap_Req!$A$2:$K$19,3))/($AE90-$AC90))*($T90-$AC90)),0)),IF($T90&lt;=$AC90,VLOOKUP($D90,Cap_Req!$A$2:$K$19,3),IF(AND($T90&gt;$AC90,$T90&lt;=$AD90),VLOOKUP($D90,Cap_Req!$A$2:$K$19,3)+(((VLOOKUP($D90,Cap_Req!$A$2:$K$19,4)-VLOOKUP($D90,Cap_Req!$A$2:$K$19,3))/($AD90-$AC90))*($T90-$AC90)),IF(AND($T90&gt;$AD90,$T90&lt;=$AE90),VLOOKUP($D90,Cap_Req!$A$2:$K$19,4)+(((VLOOKUP($D90,Cap_Req!$A$2:$K$19,5)-VLOOKUP($D90,Cap_Req!$A$2:$K$19,4))/($AE90-$AD90))*($T90-$AD90)),0))))))</f>
        <v/>
      </c>
      <c r="H90" s="455"/>
      <c r="I90" s="147" t="str">
        <f>IF($D90="","",IF(OR(VLOOKUP($D90,Cap_Req!$A$2:$K$19,2)=3,VLOOKUP($D90,Cap_Req!$A$2:$K$19,2)=4),IF($Y90="","",$Y90*$J90),""))</f>
        <v/>
      </c>
      <c r="J90" s="148" t="str">
        <f>IF($D90="","",IF(OR(VLOOKUP($D90,Cap_Req!$A$2:$K$19,2)=3,VLOOKUP($D90,Cap_Req!$A$2:$K$19,2)=4),VLOOKUP($D90,Cap_Req!$A$2:$M$19,7),""))</f>
        <v/>
      </c>
      <c r="K90" s="455"/>
      <c r="L90" s="147" t="str">
        <f>IF($D90="","",IF(OR(VLOOKUP($D90,Cap_Req!$A$2:$K$19,2)=3,VLOOKUP($D90,Cap_Req!$A$2:$K$19,2)=4),IF($Z90="","",$Z90*$M90),""))</f>
        <v/>
      </c>
      <c r="M90" s="148" t="str">
        <f>IF($D90="","",IF(OR(VLOOKUP($D90,Cap_Req!$A$2:$K$19,2)=3,VLOOKUP($D90,Cap_Req!$A$2:$K$19,2)=4),VLOOKUP($D90,Cap_Req!$A$2:$M$19,12),""))</f>
        <v/>
      </c>
      <c r="N90" s="455"/>
      <c r="O90" s="147" t="str">
        <f>IF($D90="","",IF(VLOOKUP($D90,Cap_Req!$A$2:$K$19,2)=4,IF($AA90="","",$AA90*$P90),""))</f>
        <v/>
      </c>
      <c r="P90" s="148" t="str">
        <f>IF($D90="","",IF(VLOOKUP($D90,Cap_Req!$A$2:$K$19,2)=4,VLOOKUP($D90,Cap_Req!$A$2:$M$19,13),""))</f>
        <v/>
      </c>
      <c r="Q90" s="455"/>
      <c r="R90" s="147" t="str">
        <f>IF($D90="","",IF(VLOOKUP($D90,Cap_Req!$A$2:$K$19,2)=3,IF($AB90="","",$AB90*$S90),""))</f>
        <v/>
      </c>
      <c r="S90" s="148" t="str">
        <f>IF($D90="","",IF(VLOOKUP($D90,Cap_Req!$A$2:$K$19,2)=3,VLOOKUP($D90,Cap_Req!$A$2:$K$19,8),""))</f>
        <v/>
      </c>
      <c r="T90" s="149" t="str">
        <f t="shared" si="2"/>
        <v/>
      </c>
      <c r="U90" s="150" t="str">
        <f t="shared" si="3"/>
        <v/>
      </c>
      <c r="V90" s="151"/>
      <c r="W90" s="453"/>
      <c r="X90" s="453"/>
      <c r="Y90" s="453"/>
      <c r="Z90" s="453"/>
      <c r="AA90" s="453"/>
      <c r="AB90" s="453"/>
      <c r="AC90" s="152" t="str">
        <f>IF($D90="","",IF(VLOOKUP($D90,Cap_Req!$A$2:$K$19,2)=5,MIN($AF90,VLOOKUP($D90,Cap_Req!$A$2:$K$19,9)),MIN($AE90,VLOOKUP($D90,Cap_Req!$A$2:$K$19,9))))</f>
        <v/>
      </c>
      <c r="AD90" s="152" t="str">
        <f>IF($D90="","",IF(VLOOKUP($D90,Cap_Req!$A$2:$K$19,2)=5,MIN($AF90,VLOOKUP($D90,Cap_Req!$A$2:$K$19,10)),MIN($AE90,VLOOKUP($D90,Cap_Req!$A$2:$K$19,10))))</f>
        <v/>
      </c>
      <c r="AE90" s="152" t="str">
        <f>IF($D90="","",IF($AF90="","",MIN($AF90,VLOOKUP($D90,Cap_Req!$A$2:$K$19,11))))</f>
        <v/>
      </c>
      <c r="AF90" s="453"/>
      <c r="AG90" s="453"/>
      <c r="AH90" s="125"/>
      <c r="AI90" s="126" t="e">
        <f>VLOOKUP($D90,Cap_Req!$A$2:$K$19,2)</f>
        <v>#N/A</v>
      </c>
      <c r="AL90" s="170"/>
    </row>
    <row r="91" spans="1:38" x14ac:dyDescent="0.25">
      <c r="A91" s="125"/>
      <c r="B91" s="453"/>
      <c r="C91" s="453"/>
      <c r="D91" s="454"/>
      <c r="E91" s="455"/>
      <c r="F91" s="147" t="str">
        <f>IF($D91="","",IF($W91="","",IF(OR(VLOOKUP($D91,Cap_Req!$A$2:$K$19,2)=3,VLOOKUP($D91,Cap_Req!$A$2:$K$19,2)=4),IF($X91="","",IF($T91&lt;=$AC91,$X91*$G91,IF(AND($T91&gt;$AC91,$T91&lt;=$AF91),$G91*($X91+((($W91-$X91)/($AF91-$AC91))*($T91-$AC91))),0))),$W91*$G91)))</f>
        <v/>
      </c>
      <c r="G91" s="148" t="str">
        <f>IF($D91="","",IF(OR(VLOOKUP($D91,Cap_Req!$A$2:$K$19,2)=9,VLOOKUP($D91,Cap_Req!$A$2:$K$19,2)=10),IF($T91&lt;=$AE91,VLOOKUP($D91,Cap_Req!$A$2:$K$19,3),0),IF(OR(VLOOKUP($D91,Cap_Req!$A$2:$K$19,2)=1,VLOOKUP($D91,Cap_Req!$A$2:$K$19,2)=2,VLOOKUP($D91,Cap_Req!$A$2:$K$19,2)=3,VLOOKUP($D91,Cap_Req!$A$2:$K$19,2)=4,VLOOKUP($D91,Cap_Req!$A$2:$K$19,2)=5,VLOOKUP($D91,Cap_Req!$A$2:$K$19,2)=6,VLOOKUP($D91,Cap_Req!$A$2:$K$19,2)=7, VLOOKUP($D91,Cap_Req!$A$2:$K$19,2)=8),IF($T91&lt;=$AC91,VLOOKUP($D91,Cap_Req!$A$2:$K$19,3),IF(AND($T91&gt;$AC91,$T91&lt;=$AE91),VLOOKUP($D91,Cap_Req!$A$2:$K$19,3)+(((VLOOKUP($D91,Cap_Req!$A$2:$K$19,5)-VLOOKUP($D91,Cap_Req!$A$2:$K$19,3))/($AE91-$AC91))*($T91-$AC91)),0)),IF($T91&lt;=$AC91,VLOOKUP($D91,Cap_Req!$A$2:$K$19,3),IF(AND($T91&gt;$AC91,$T91&lt;=$AD91),VLOOKUP($D91,Cap_Req!$A$2:$K$19,3)+(((VLOOKUP($D91,Cap_Req!$A$2:$K$19,4)-VLOOKUP($D91,Cap_Req!$A$2:$K$19,3))/($AD91-$AC91))*($T91-$AC91)),IF(AND($T91&gt;$AD91,$T91&lt;=$AE91),VLOOKUP($D91,Cap_Req!$A$2:$K$19,4)+(((VLOOKUP($D91,Cap_Req!$A$2:$K$19,5)-VLOOKUP($D91,Cap_Req!$A$2:$K$19,4))/($AE91-$AD91))*($T91-$AD91)),0))))))</f>
        <v/>
      </c>
      <c r="H91" s="455"/>
      <c r="I91" s="147" t="str">
        <f>IF($D91="","",IF(OR(VLOOKUP($D91,Cap_Req!$A$2:$K$19,2)=3,VLOOKUP($D91,Cap_Req!$A$2:$K$19,2)=4),IF($Y91="","",$Y91*$J91),""))</f>
        <v/>
      </c>
      <c r="J91" s="148" t="str">
        <f>IF($D91="","",IF(OR(VLOOKUP($D91,Cap_Req!$A$2:$K$19,2)=3,VLOOKUP($D91,Cap_Req!$A$2:$K$19,2)=4),VLOOKUP($D91,Cap_Req!$A$2:$M$19,7),""))</f>
        <v/>
      </c>
      <c r="K91" s="455"/>
      <c r="L91" s="147" t="str">
        <f>IF($D91="","",IF(OR(VLOOKUP($D91,Cap_Req!$A$2:$K$19,2)=3,VLOOKUP($D91,Cap_Req!$A$2:$K$19,2)=4),IF($Z91="","",$Z91*$M91),""))</f>
        <v/>
      </c>
      <c r="M91" s="148" t="str">
        <f>IF($D91="","",IF(OR(VLOOKUP($D91,Cap_Req!$A$2:$K$19,2)=3,VLOOKUP($D91,Cap_Req!$A$2:$K$19,2)=4),VLOOKUP($D91,Cap_Req!$A$2:$M$19,12),""))</f>
        <v/>
      </c>
      <c r="N91" s="455"/>
      <c r="O91" s="147" t="str">
        <f>IF($D91="","",IF(VLOOKUP($D91,Cap_Req!$A$2:$K$19,2)=4,IF($AA91="","",$AA91*$P91),""))</f>
        <v/>
      </c>
      <c r="P91" s="148" t="str">
        <f>IF($D91="","",IF(VLOOKUP($D91,Cap_Req!$A$2:$K$19,2)=4,VLOOKUP($D91,Cap_Req!$A$2:$M$19,13),""))</f>
        <v/>
      </c>
      <c r="Q91" s="455"/>
      <c r="R91" s="147" t="str">
        <f>IF($D91="","",IF(VLOOKUP($D91,Cap_Req!$A$2:$K$19,2)=3,IF($AB91="","",$AB91*$S91),""))</f>
        <v/>
      </c>
      <c r="S91" s="148" t="str">
        <f>IF($D91="","",IF(VLOOKUP($D91,Cap_Req!$A$2:$K$19,2)=3,VLOOKUP($D91,Cap_Req!$A$2:$K$19,8),""))</f>
        <v/>
      </c>
      <c r="T91" s="149" t="str">
        <f t="shared" si="2"/>
        <v/>
      </c>
      <c r="U91" s="150" t="str">
        <f t="shared" si="3"/>
        <v/>
      </c>
      <c r="V91" s="151"/>
      <c r="W91" s="453"/>
      <c r="X91" s="453"/>
      <c r="Y91" s="453"/>
      <c r="Z91" s="453"/>
      <c r="AA91" s="453"/>
      <c r="AB91" s="453"/>
      <c r="AC91" s="152" t="str">
        <f>IF($D91="","",IF(VLOOKUP($D91,Cap_Req!$A$2:$K$19,2)=5,MIN($AF91,VLOOKUP($D91,Cap_Req!$A$2:$K$19,9)),MIN($AE91,VLOOKUP($D91,Cap_Req!$A$2:$K$19,9))))</f>
        <v/>
      </c>
      <c r="AD91" s="152" t="str">
        <f>IF($D91="","",IF(VLOOKUP($D91,Cap_Req!$A$2:$K$19,2)=5,MIN($AF91,VLOOKUP($D91,Cap_Req!$A$2:$K$19,10)),MIN($AE91,VLOOKUP($D91,Cap_Req!$A$2:$K$19,10))))</f>
        <v/>
      </c>
      <c r="AE91" s="152" t="str">
        <f>IF($D91="","",IF($AF91="","",MIN($AF91,VLOOKUP($D91,Cap_Req!$A$2:$K$19,11))))</f>
        <v/>
      </c>
      <c r="AF91" s="453"/>
      <c r="AG91" s="453"/>
      <c r="AH91" s="125"/>
      <c r="AI91" s="126" t="e">
        <f>VLOOKUP($D91,Cap_Req!$A$2:$K$19,2)</f>
        <v>#N/A</v>
      </c>
      <c r="AL91" s="170"/>
    </row>
    <row r="92" spans="1:38" x14ac:dyDescent="0.25">
      <c r="A92" s="125"/>
      <c r="B92" s="453"/>
      <c r="C92" s="453"/>
      <c r="D92" s="454"/>
      <c r="E92" s="455"/>
      <c r="F92" s="147" t="str">
        <f>IF($D92="","",IF($W92="","",IF(OR(VLOOKUP($D92,Cap_Req!$A$2:$K$19,2)=3,VLOOKUP($D92,Cap_Req!$A$2:$K$19,2)=4),IF($X92="","",IF($T92&lt;=$AC92,$X92*$G92,IF(AND($T92&gt;$AC92,$T92&lt;=$AF92),$G92*($X92+((($W92-$X92)/($AF92-$AC92))*($T92-$AC92))),0))),$W92*$G92)))</f>
        <v/>
      </c>
      <c r="G92" s="148" t="str">
        <f>IF($D92="","",IF(OR(VLOOKUP($D92,Cap_Req!$A$2:$K$19,2)=9,VLOOKUP($D92,Cap_Req!$A$2:$K$19,2)=10),IF($T92&lt;=$AE92,VLOOKUP($D92,Cap_Req!$A$2:$K$19,3),0),IF(OR(VLOOKUP($D92,Cap_Req!$A$2:$K$19,2)=1,VLOOKUP($D92,Cap_Req!$A$2:$K$19,2)=2,VLOOKUP($D92,Cap_Req!$A$2:$K$19,2)=3,VLOOKUP($D92,Cap_Req!$A$2:$K$19,2)=4,VLOOKUP($D92,Cap_Req!$A$2:$K$19,2)=5,VLOOKUP($D92,Cap_Req!$A$2:$K$19,2)=6,VLOOKUP($D92,Cap_Req!$A$2:$K$19,2)=7, VLOOKUP($D92,Cap_Req!$A$2:$K$19,2)=8),IF($T92&lt;=$AC92,VLOOKUP($D92,Cap_Req!$A$2:$K$19,3),IF(AND($T92&gt;$AC92,$T92&lt;=$AE92),VLOOKUP($D92,Cap_Req!$A$2:$K$19,3)+(((VLOOKUP($D92,Cap_Req!$A$2:$K$19,5)-VLOOKUP($D92,Cap_Req!$A$2:$K$19,3))/($AE92-$AC92))*($T92-$AC92)),0)),IF($T92&lt;=$AC92,VLOOKUP($D92,Cap_Req!$A$2:$K$19,3),IF(AND($T92&gt;$AC92,$T92&lt;=$AD92),VLOOKUP($D92,Cap_Req!$A$2:$K$19,3)+(((VLOOKUP($D92,Cap_Req!$A$2:$K$19,4)-VLOOKUP($D92,Cap_Req!$A$2:$K$19,3))/($AD92-$AC92))*($T92-$AC92)),IF(AND($T92&gt;$AD92,$T92&lt;=$AE92),VLOOKUP($D92,Cap_Req!$A$2:$K$19,4)+(((VLOOKUP($D92,Cap_Req!$A$2:$K$19,5)-VLOOKUP($D92,Cap_Req!$A$2:$K$19,4))/($AE92-$AD92))*($T92-$AD92)),0))))))</f>
        <v/>
      </c>
      <c r="H92" s="455"/>
      <c r="I92" s="147" t="str">
        <f>IF($D92="","",IF(OR(VLOOKUP($D92,Cap_Req!$A$2:$K$19,2)=3,VLOOKUP($D92,Cap_Req!$A$2:$K$19,2)=4),IF($Y92="","",$Y92*$J92),""))</f>
        <v/>
      </c>
      <c r="J92" s="148" t="str">
        <f>IF($D92="","",IF(OR(VLOOKUP($D92,Cap_Req!$A$2:$K$19,2)=3,VLOOKUP($D92,Cap_Req!$A$2:$K$19,2)=4),VLOOKUP($D92,Cap_Req!$A$2:$M$19,7),""))</f>
        <v/>
      </c>
      <c r="K92" s="455"/>
      <c r="L92" s="147" t="str">
        <f>IF($D92="","",IF(OR(VLOOKUP($D92,Cap_Req!$A$2:$K$19,2)=3,VLOOKUP($D92,Cap_Req!$A$2:$K$19,2)=4),IF($Z92="","",$Z92*$M92),""))</f>
        <v/>
      </c>
      <c r="M92" s="148" t="str">
        <f>IF($D92="","",IF(OR(VLOOKUP($D92,Cap_Req!$A$2:$K$19,2)=3,VLOOKUP($D92,Cap_Req!$A$2:$K$19,2)=4),VLOOKUP($D92,Cap_Req!$A$2:$M$19,12),""))</f>
        <v/>
      </c>
      <c r="N92" s="455"/>
      <c r="O92" s="147" t="str">
        <f>IF($D92="","",IF(VLOOKUP($D92,Cap_Req!$A$2:$K$19,2)=4,IF($AA92="","",$AA92*$P92),""))</f>
        <v/>
      </c>
      <c r="P92" s="148" t="str">
        <f>IF($D92="","",IF(VLOOKUP($D92,Cap_Req!$A$2:$K$19,2)=4,VLOOKUP($D92,Cap_Req!$A$2:$M$19,13),""))</f>
        <v/>
      </c>
      <c r="Q92" s="455"/>
      <c r="R92" s="147" t="str">
        <f>IF($D92="","",IF(VLOOKUP($D92,Cap_Req!$A$2:$K$19,2)=3,IF($AB92="","",$AB92*$S92),""))</f>
        <v/>
      </c>
      <c r="S92" s="148" t="str">
        <f>IF($D92="","",IF(VLOOKUP($D92,Cap_Req!$A$2:$K$19,2)=3,VLOOKUP($D92,Cap_Req!$A$2:$K$19,8),""))</f>
        <v/>
      </c>
      <c r="T92" s="149" t="str">
        <f t="shared" si="2"/>
        <v/>
      </c>
      <c r="U92" s="150" t="str">
        <f t="shared" si="3"/>
        <v/>
      </c>
      <c r="V92" s="151"/>
      <c r="W92" s="453"/>
      <c r="X92" s="453"/>
      <c r="Y92" s="453"/>
      <c r="Z92" s="453"/>
      <c r="AA92" s="453"/>
      <c r="AB92" s="453"/>
      <c r="AC92" s="152" t="str">
        <f>IF($D92="","",IF(VLOOKUP($D92,Cap_Req!$A$2:$K$19,2)=5,MIN($AF92,VLOOKUP($D92,Cap_Req!$A$2:$K$19,9)),MIN($AE92,VLOOKUP($D92,Cap_Req!$A$2:$K$19,9))))</f>
        <v/>
      </c>
      <c r="AD92" s="152" t="str">
        <f>IF($D92="","",IF(VLOOKUP($D92,Cap_Req!$A$2:$K$19,2)=5,MIN($AF92,VLOOKUP($D92,Cap_Req!$A$2:$K$19,10)),MIN($AE92,VLOOKUP($D92,Cap_Req!$A$2:$K$19,10))))</f>
        <v/>
      </c>
      <c r="AE92" s="152" t="str">
        <f>IF($D92="","",IF($AF92="","",MIN($AF92,VLOOKUP($D92,Cap_Req!$A$2:$K$19,11))))</f>
        <v/>
      </c>
      <c r="AF92" s="453"/>
      <c r="AG92" s="453"/>
      <c r="AH92" s="125"/>
      <c r="AI92" s="126" t="e">
        <f>VLOOKUP($D92,Cap_Req!$A$2:$K$19,2)</f>
        <v>#N/A</v>
      </c>
      <c r="AL92" s="170"/>
    </row>
    <row r="93" spans="1:38" x14ac:dyDescent="0.25">
      <c r="A93" s="125"/>
      <c r="B93" s="453"/>
      <c r="C93" s="453"/>
      <c r="D93" s="454"/>
      <c r="E93" s="455"/>
      <c r="F93" s="147" t="str">
        <f>IF($D93="","",IF($W93="","",IF(OR(VLOOKUP($D93,Cap_Req!$A$2:$K$19,2)=3,VLOOKUP($D93,Cap_Req!$A$2:$K$19,2)=4),IF($X93="","",IF($T93&lt;=$AC93,$X93*$G93,IF(AND($T93&gt;$AC93,$T93&lt;=$AF93),$G93*($X93+((($W93-$X93)/($AF93-$AC93))*($T93-$AC93))),0))),$W93*$G93)))</f>
        <v/>
      </c>
      <c r="G93" s="148" t="str">
        <f>IF($D93="","",IF(OR(VLOOKUP($D93,Cap_Req!$A$2:$K$19,2)=9,VLOOKUP($D93,Cap_Req!$A$2:$K$19,2)=10),IF($T93&lt;=$AE93,VLOOKUP($D93,Cap_Req!$A$2:$K$19,3),0),IF(OR(VLOOKUP($D93,Cap_Req!$A$2:$K$19,2)=1,VLOOKUP($D93,Cap_Req!$A$2:$K$19,2)=2,VLOOKUP($D93,Cap_Req!$A$2:$K$19,2)=3,VLOOKUP($D93,Cap_Req!$A$2:$K$19,2)=4,VLOOKUP($D93,Cap_Req!$A$2:$K$19,2)=5,VLOOKUP($D93,Cap_Req!$A$2:$K$19,2)=6,VLOOKUP($D93,Cap_Req!$A$2:$K$19,2)=7, VLOOKUP($D93,Cap_Req!$A$2:$K$19,2)=8),IF($T93&lt;=$AC93,VLOOKUP($D93,Cap_Req!$A$2:$K$19,3),IF(AND($T93&gt;$AC93,$T93&lt;=$AE93),VLOOKUP($D93,Cap_Req!$A$2:$K$19,3)+(((VLOOKUP($D93,Cap_Req!$A$2:$K$19,5)-VLOOKUP($D93,Cap_Req!$A$2:$K$19,3))/($AE93-$AC93))*($T93-$AC93)),0)),IF($T93&lt;=$AC93,VLOOKUP($D93,Cap_Req!$A$2:$K$19,3),IF(AND($T93&gt;$AC93,$T93&lt;=$AD93),VLOOKUP($D93,Cap_Req!$A$2:$K$19,3)+(((VLOOKUP($D93,Cap_Req!$A$2:$K$19,4)-VLOOKUP($D93,Cap_Req!$A$2:$K$19,3))/($AD93-$AC93))*($T93-$AC93)),IF(AND($T93&gt;$AD93,$T93&lt;=$AE93),VLOOKUP($D93,Cap_Req!$A$2:$K$19,4)+(((VLOOKUP($D93,Cap_Req!$A$2:$K$19,5)-VLOOKUP($D93,Cap_Req!$A$2:$K$19,4))/($AE93-$AD93))*($T93-$AD93)),0))))))</f>
        <v/>
      </c>
      <c r="H93" s="455"/>
      <c r="I93" s="147" t="str">
        <f>IF($D93="","",IF(OR(VLOOKUP($D93,Cap_Req!$A$2:$K$19,2)=3,VLOOKUP($D93,Cap_Req!$A$2:$K$19,2)=4),IF($Y93="","",$Y93*$J93),""))</f>
        <v/>
      </c>
      <c r="J93" s="148" t="str">
        <f>IF($D93="","",IF(OR(VLOOKUP($D93,Cap_Req!$A$2:$K$19,2)=3,VLOOKUP($D93,Cap_Req!$A$2:$K$19,2)=4),VLOOKUP($D93,Cap_Req!$A$2:$M$19,7),""))</f>
        <v/>
      </c>
      <c r="K93" s="455"/>
      <c r="L93" s="147" t="str">
        <f>IF($D93="","",IF(OR(VLOOKUP($D93,Cap_Req!$A$2:$K$19,2)=3,VLOOKUP($D93,Cap_Req!$A$2:$K$19,2)=4),IF($Z93="","",$Z93*$M93),""))</f>
        <v/>
      </c>
      <c r="M93" s="148" t="str">
        <f>IF($D93="","",IF(OR(VLOOKUP($D93,Cap_Req!$A$2:$K$19,2)=3,VLOOKUP($D93,Cap_Req!$A$2:$K$19,2)=4),VLOOKUP($D93,Cap_Req!$A$2:$M$19,12),""))</f>
        <v/>
      </c>
      <c r="N93" s="455"/>
      <c r="O93" s="147" t="str">
        <f>IF($D93="","",IF(VLOOKUP($D93,Cap_Req!$A$2:$K$19,2)=4,IF($AA93="","",$AA93*$P93),""))</f>
        <v/>
      </c>
      <c r="P93" s="148" t="str">
        <f>IF($D93="","",IF(VLOOKUP($D93,Cap_Req!$A$2:$K$19,2)=4,VLOOKUP($D93,Cap_Req!$A$2:$M$19,13),""))</f>
        <v/>
      </c>
      <c r="Q93" s="455"/>
      <c r="R93" s="147" t="str">
        <f>IF($D93="","",IF(VLOOKUP($D93,Cap_Req!$A$2:$K$19,2)=3,IF($AB93="","",$AB93*$S93),""))</f>
        <v/>
      </c>
      <c r="S93" s="148" t="str">
        <f>IF($D93="","",IF(VLOOKUP($D93,Cap_Req!$A$2:$K$19,2)=3,VLOOKUP($D93,Cap_Req!$A$2:$K$19,8),""))</f>
        <v/>
      </c>
      <c r="T93" s="149" t="str">
        <f t="shared" si="2"/>
        <v/>
      </c>
      <c r="U93" s="150" t="str">
        <f t="shared" si="3"/>
        <v/>
      </c>
      <c r="V93" s="151"/>
      <c r="W93" s="453"/>
      <c r="X93" s="453"/>
      <c r="Y93" s="453"/>
      <c r="Z93" s="453"/>
      <c r="AA93" s="453"/>
      <c r="AB93" s="453"/>
      <c r="AC93" s="152" t="str">
        <f>IF($D93="","",IF(VLOOKUP($D93,Cap_Req!$A$2:$K$19,2)=5,MIN($AF93,VLOOKUP($D93,Cap_Req!$A$2:$K$19,9)),MIN($AE93,VLOOKUP($D93,Cap_Req!$A$2:$K$19,9))))</f>
        <v/>
      </c>
      <c r="AD93" s="152" t="str">
        <f>IF($D93="","",IF(VLOOKUP($D93,Cap_Req!$A$2:$K$19,2)=5,MIN($AF93,VLOOKUP($D93,Cap_Req!$A$2:$K$19,10)),MIN($AE93,VLOOKUP($D93,Cap_Req!$A$2:$K$19,10))))</f>
        <v/>
      </c>
      <c r="AE93" s="152" t="str">
        <f>IF($D93="","",IF($AF93="","",MIN($AF93,VLOOKUP($D93,Cap_Req!$A$2:$K$19,11))))</f>
        <v/>
      </c>
      <c r="AF93" s="453"/>
      <c r="AG93" s="453"/>
      <c r="AH93" s="125"/>
      <c r="AI93" s="126" t="e">
        <f>VLOOKUP($D93,Cap_Req!$A$2:$K$19,2)</f>
        <v>#N/A</v>
      </c>
      <c r="AL93" s="170"/>
    </row>
    <row r="94" spans="1:38" x14ac:dyDescent="0.25">
      <c r="A94" s="125"/>
      <c r="B94" s="453"/>
      <c r="C94" s="453"/>
      <c r="D94" s="454"/>
      <c r="E94" s="455"/>
      <c r="F94" s="147" t="str">
        <f>IF($D94="","",IF($W94="","",IF(OR(VLOOKUP($D94,Cap_Req!$A$2:$K$19,2)=3,VLOOKUP($D94,Cap_Req!$A$2:$K$19,2)=4),IF($X94="","",IF($T94&lt;=$AC94,$X94*$G94,IF(AND($T94&gt;$AC94,$T94&lt;=$AF94),$G94*($X94+((($W94-$X94)/($AF94-$AC94))*($T94-$AC94))),0))),$W94*$G94)))</f>
        <v/>
      </c>
      <c r="G94" s="148" t="str">
        <f>IF($D94="","",IF(OR(VLOOKUP($D94,Cap_Req!$A$2:$K$19,2)=9,VLOOKUP($D94,Cap_Req!$A$2:$K$19,2)=10),IF($T94&lt;=$AE94,VLOOKUP($D94,Cap_Req!$A$2:$K$19,3),0),IF(OR(VLOOKUP($D94,Cap_Req!$A$2:$K$19,2)=1,VLOOKUP($D94,Cap_Req!$A$2:$K$19,2)=2,VLOOKUP($D94,Cap_Req!$A$2:$K$19,2)=3,VLOOKUP($D94,Cap_Req!$A$2:$K$19,2)=4,VLOOKUP($D94,Cap_Req!$A$2:$K$19,2)=5,VLOOKUP($D94,Cap_Req!$A$2:$K$19,2)=6,VLOOKUP($D94,Cap_Req!$A$2:$K$19,2)=7, VLOOKUP($D94,Cap_Req!$A$2:$K$19,2)=8),IF($T94&lt;=$AC94,VLOOKUP($D94,Cap_Req!$A$2:$K$19,3),IF(AND($T94&gt;$AC94,$T94&lt;=$AE94),VLOOKUP($D94,Cap_Req!$A$2:$K$19,3)+(((VLOOKUP($D94,Cap_Req!$A$2:$K$19,5)-VLOOKUP($D94,Cap_Req!$A$2:$K$19,3))/($AE94-$AC94))*($T94-$AC94)),0)),IF($T94&lt;=$AC94,VLOOKUP($D94,Cap_Req!$A$2:$K$19,3),IF(AND($T94&gt;$AC94,$T94&lt;=$AD94),VLOOKUP($D94,Cap_Req!$A$2:$K$19,3)+(((VLOOKUP($D94,Cap_Req!$A$2:$K$19,4)-VLOOKUP($D94,Cap_Req!$A$2:$K$19,3))/($AD94-$AC94))*($T94-$AC94)),IF(AND($T94&gt;$AD94,$T94&lt;=$AE94),VLOOKUP($D94,Cap_Req!$A$2:$K$19,4)+(((VLOOKUP($D94,Cap_Req!$A$2:$K$19,5)-VLOOKUP($D94,Cap_Req!$A$2:$K$19,4))/($AE94-$AD94))*($T94-$AD94)),0))))))</f>
        <v/>
      </c>
      <c r="H94" s="455"/>
      <c r="I94" s="147" t="str">
        <f>IF($D94="","",IF(OR(VLOOKUP($D94,Cap_Req!$A$2:$K$19,2)=3,VLOOKUP($D94,Cap_Req!$A$2:$K$19,2)=4),IF($Y94="","",$Y94*$J94),""))</f>
        <v/>
      </c>
      <c r="J94" s="148" t="str">
        <f>IF($D94="","",IF(OR(VLOOKUP($D94,Cap_Req!$A$2:$K$19,2)=3,VLOOKUP($D94,Cap_Req!$A$2:$K$19,2)=4),VLOOKUP($D94,Cap_Req!$A$2:$M$19,7),""))</f>
        <v/>
      </c>
      <c r="K94" s="455"/>
      <c r="L94" s="147" t="str">
        <f>IF($D94="","",IF(OR(VLOOKUP($D94,Cap_Req!$A$2:$K$19,2)=3,VLOOKUP($D94,Cap_Req!$A$2:$K$19,2)=4),IF($Z94="","",$Z94*$M94),""))</f>
        <v/>
      </c>
      <c r="M94" s="148" t="str">
        <f>IF($D94="","",IF(OR(VLOOKUP($D94,Cap_Req!$A$2:$K$19,2)=3,VLOOKUP($D94,Cap_Req!$A$2:$K$19,2)=4),VLOOKUP($D94,Cap_Req!$A$2:$M$19,12),""))</f>
        <v/>
      </c>
      <c r="N94" s="455"/>
      <c r="O94" s="147" t="str">
        <f>IF($D94="","",IF(VLOOKUP($D94,Cap_Req!$A$2:$K$19,2)=4,IF($AA94="","",$AA94*$P94),""))</f>
        <v/>
      </c>
      <c r="P94" s="148" t="str">
        <f>IF($D94="","",IF(VLOOKUP($D94,Cap_Req!$A$2:$K$19,2)=4,VLOOKUP($D94,Cap_Req!$A$2:$M$19,13),""))</f>
        <v/>
      </c>
      <c r="Q94" s="455"/>
      <c r="R94" s="147" t="str">
        <f>IF($D94="","",IF(VLOOKUP($D94,Cap_Req!$A$2:$K$19,2)=3,IF($AB94="","",$AB94*$S94),""))</f>
        <v/>
      </c>
      <c r="S94" s="148" t="str">
        <f>IF($D94="","",IF(VLOOKUP($D94,Cap_Req!$A$2:$K$19,2)=3,VLOOKUP($D94,Cap_Req!$A$2:$K$19,8),""))</f>
        <v/>
      </c>
      <c r="T94" s="149" t="str">
        <f t="shared" si="2"/>
        <v/>
      </c>
      <c r="U94" s="150" t="str">
        <f t="shared" si="3"/>
        <v/>
      </c>
      <c r="V94" s="151"/>
      <c r="W94" s="453"/>
      <c r="X94" s="453"/>
      <c r="Y94" s="453"/>
      <c r="Z94" s="453"/>
      <c r="AA94" s="453"/>
      <c r="AB94" s="453"/>
      <c r="AC94" s="152" t="str">
        <f>IF($D94="","",IF(VLOOKUP($D94,Cap_Req!$A$2:$K$19,2)=5,MIN($AF94,VLOOKUP($D94,Cap_Req!$A$2:$K$19,9)),MIN($AE94,VLOOKUP($D94,Cap_Req!$A$2:$K$19,9))))</f>
        <v/>
      </c>
      <c r="AD94" s="152" t="str">
        <f>IF($D94="","",IF(VLOOKUP($D94,Cap_Req!$A$2:$K$19,2)=5,MIN($AF94,VLOOKUP($D94,Cap_Req!$A$2:$K$19,10)),MIN($AE94,VLOOKUP($D94,Cap_Req!$A$2:$K$19,10))))</f>
        <v/>
      </c>
      <c r="AE94" s="152" t="str">
        <f>IF($D94="","",IF($AF94="","",MIN($AF94,VLOOKUP($D94,Cap_Req!$A$2:$K$19,11))))</f>
        <v/>
      </c>
      <c r="AF94" s="453"/>
      <c r="AG94" s="453"/>
      <c r="AH94" s="125"/>
      <c r="AI94" s="126" t="e">
        <f>VLOOKUP($D94,Cap_Req!$A$2:$K$19,2)</f>
        <v>#N/A</v>
      </c>
      <c r="AL94" s="170"/>
    </row>
    <row r="95" spans="1:38" x14ac:dyDescent="0.25">
      <c r="A95" s="125"/>
      <c r="B95" s="453"/>
      <c r="C95" s="453"/>
      <c r="D95" s="454"/>
      <c r="E95" s="455"/>
      <c r="F95" s="147" t="str">
        <f>IF($D95="","",IF($W95="","",IF(OR(VLOOKUP($D95,Cap_Req!$A$2:$K$19,2)=3,VLOOKUP($D95,Cap_Req!$A$2:$K$19,2)=4),IF($X95="","",IF($T95&lt;=$AC95,$X95*$G95,IF(AND($T95&gt;$AC95,$T95&lt;=$AF95),$G95*($X95+((($W95-$X95)/($AF95-$AC95))*($T95-$AC95))),0))),$W95*$G95)))</f>
        <v/>
      </c>
      <c r="G95" s="148" t="str">
        <f>IF($D95="","",IF(OR(VLOOKUP($D95,Cap_Req!$A$2:$K$19,2)=9,VLOOKUP($D95,Cap_Req!$A$2:$K$19,2)=10),IF($T95&lt;=$AE95,VLOOKUP($D95,Cap_Req!$A$2:$K$19,3),0),IF(OR(VLOOKUP($D95,Cap_Req!$A$2:$K$19,2)=1,VLOOKUP($D95,Cap_Req!$A$2:$K$19,2)=2,VLOOKUP($D95,Cap_Req!$A$2:$K$19,2)=3,VLOOKUP($D95,Cap_Req!$A$2:$K$19,2)=4,VLOOKUP($D95,Cap_Req!$A$2:$K$19,2)=5,VLOOKUP($D95,Cap_Req!$A$2:$K$19,2)=6,VLOOKUP($D95,Cap_Req!$A$2:$K$19,2)=7, VLOOKUP($D95,Cap_Req!$A$2:$K$19,2)=8),IF($T95&lt;=$AC95,VLOOKUP($D95,Cap_Req!$A$2:$K$19,3),IF(AND($T95&gt;$AC95,$T95&lt;=$AE95),VLOOKUP($D95,Cap_Req!$A$2:$K$19,3)+(((VLOOKUP($D95,Cap_Req!$A$2:$K$19,5)-VLOOKUP($D95,Cap_Req!$A$2:$K$19,3))/($AE95-$AC95))*($T95-$AC95)),0)),IF($T95&lt;=$AC95,VLOOKUP($D95,Cap_Req!$A$2:$K$19,3),IF(AND($T95&gt;$AC95,$T95&lt;=$AD95),VLOOKUP($D95,Cap_Req!$A$2:$K$19,3)+(((VLOOKUP($D95,Cap_Req!$A$2:$K$19,4)-VLOOKUP($D95,Cap_Req!$A$2:$K$19,3))/($AD95-$AC95))*($T95-$AC95)),IF(AND($T95&gt;$AD95,$T95&lt;=$AE95),VLOOKUP($D95,Cap_Req!$A$2:$K$19,4)+(((VLOOKUP($D95,Cap_Req!$A$2:$K$19,5)-VLOOKUP($D95,Cap_Req!$A$2:$K$19,4))/($AE95-$AD95))*($T95-$AD95)),0))))))</f>
        <v/>
      </c>
      <c r="H95" s="455"/>
      <c r="I95" s="147" t="str">
        <f>IF($D95="","",IF(OR(VLOOKUP($D95,Cap_Req!$A$2:$K$19,2)=3,VLOOKUP($D95,Cap_Req!$A$2:$K$19,2)=4),IF($Y95="","",$Y95*$J95),""))</f>
        <v/>
      </c>
      <c r="J95" s="148" t="str">
        <f>IF($D95="","",IF(OR(VLOOKUP($D95,Cap_Req!$A$2:$K$19,2)=3,VLOOKUP($D95,Cap_Req!$A$2:$K$19,2)=4),VLOOKUP($D95,Cap_Req!$A$2:$M$19,7),""))</f>
        <v/>
      </c>
      <c r="K95" s="455"/>
      <c r="L95" s="147" t="str">
        <f>IF($D95="","",IF(OR(VLOOKUP($D95,Cap_Req!$A$2:$K$19,2)=3,VLOOKUP($D95,Cap_Req!$A$2:$K$19,2)=4),IF($Z95="","",$Z95*$M95),""))</f>
        <v/>
      </c>
      <c r="M95" s="148" t="str">
        <f>IF($D95="","",IF(OR(VLOOKUP($D95,Cap_Req!$A$2:$K$19,2)=3,VLOOKUP($D95,Cap_Req!$A$2:$K$19,2)=4),VLOOKUP($D95,Cap_Req!$A$2:$M$19,12),""))</f>
        <v/>
      </c>
      <c r="N95" s="455"/>
      <c r="O95" s="147" t="str">
        <f>IF($D95="","",IF(VLOOKUP($D95,Cap_Req!$A$2:$K$19,2)=4,IF($AA95="","",$AA95*$P95),""))</f>
        <v/>
      </c>
      <c r="P95" s="148" t="str">
        <f>IF($D95="","",IF(VLOOKUP($D95,Cap_Req!$A$2:$K$19,2)=4,VLOOKUP($D95,Cap_Req!$A$2:$M$19,13),""))</f>
        <v/>
      </c>
      <c r="Q95" s="455"/>
      <c r="R95" s="147" t="str">
        <f>IF($D95="","",IF(VLOOKUP($D95,Cap_Req!$A$2:$K$19,2)=3,IF($AB95="","",$AB95*$S95),""))</f>
        <v/>
      </c>
      <c r="S95" s="148" t="str">
        <f>IF($D95="","",IF(VLOOKUP($D95,Cap_Req!$A$2:$K$19,2)=3,VLOOKUP($D95,Cap_Req!$A$2:$K$19,8),""))</f>
        <v/>
      </c>
      <c r="T95" s="149" t="str">
        <f t="shared" si="2"/>
        <v/>
      </c>
      <c r="U95" s="150" t="str">
        <f t="shared" si="3"/>
        <v/>
      </c>
      <c r="V95" s="151"/>
      <c r="W95" s="453"/>
      <c r="X95" s="453"/>
      <c r="Y95" s="453"/>
      <c r="Z95" s="453"/>
      <c r="AA95" s="453"/>
      <c r="AB95" s="453"/>
      <c r="AC95" s="152" t="str">
        <f>IF($D95="","",IF(VLOOKUP($D95,Cap_Req!$A$2:$K$19,2)=5,MIN($AF95,VLOOKUP($D95,Cap_Req!$A$2:$K$19,9)),MIN($AE95,VLOOKUP($D95,Cap_Req!$A$2:$K$19,9))))</f>
        <v/>
      </c>
      <c r="AD95" s="152" t="str">
        <f>IF($D95="","",IF(VLOOKUP($D95,Cap_Req!$A$2:$K$19,2)=5,MIN($AF95,VLOOKUP($D95,Cap_Req!$A$2:$K$19,10)),MIN($AE95,VLOOKUP($D95,Cap_Req!$A$2:$K$19,10))))</f>
        <v/>
      </c>
      <c r="AE95" s="152" t="str">
        <f>IF($D95="","",IF($AF95="","",MIN($AF95,VLOOKUP($D95,Cap_Req!$A$2:$K$19,11))))</f>
        <v/>
      </c>
      <c r="AF95" s="453"/>
      <c r="AG95" s="453"/>
      <c r="AH95" s="125"/>
      <c r="AI95" s="126" t="e">
        <f>VLOOKUP($D95,Cap_Req!$A$2:$K$19,2)</f>
        <v>#N/A</v>
      </c>
      <c r="AL95" s="170"/>
    </row>
    <row r="96" spans="1:38" x14ac:dyDescent="0.25">
      <c r="A96" s="125"/>
      <c r="B96" s="453"/>
      <c r="C96" s="453"/>
      <c r="D96" s="454"/>
      <c r="E96" s="455"/>
      <c r="F96" s="147" t="str">
        <f>IF($D96="","",IF($W96="","",IF(OR(VLOOKUP($D96,Cap_Req!$A$2:$K$19,2)=3,VLOOKUP($D96,Cap_Req!$A$2:$K$19,2)=4),IF($X96="","",IF($T96&lt;=$AC96,$X96*$G96,IF(AND($T96&gt;$AC96,$T96&lt;=$AF96),$G96*($X96+((($W96-$X96)/($AF96-$AC96))*($T96-$AC96))),0))),$W96*$G96)))</f>
        <v/>
      </c>
      <c r="G96" s="148" t="str">
        <f>IF($D96="","",IF(OR(VLOOKUP($D96,Cap_Req!$A$2:$K$19,2)=9,VLOOKUP($D96,Cap_Req!$A$2:$K$19,2)=10),IF($T96&lt;=$AE96,VLOOKUP($D96,Cap_Req!$A$2:$K$19,3),0),IF(OR(VLOOKUP($D96,Cap_Req!$A$2:$K$19,2)=1,VLOOKUP($D96,Cap_Req!$A$2:$K$19,2)=2,VLOOKUP($D96,Cap_Req!$A$2:$K$19,2)=3,VLOOKUP($D96,Cap_Req!$A$2:$K$19,2)=4,VLOOKUP($D96,Cap_Req!$A$2:$K$19,2)=5,VLOOKUP($D96,Cap_Req!$A$2:$K$19,2)=6,VLOOKUP($D96,Cap_Req!$A$2:$K$19,2)=7, VLOOKUP($D96,Cap_Req!$A$2:$K$19,2)=8),IF($T96&lt;=$AC96,VLOOKUP($D96,Cap_Req!$A$2:$K$19,3),IF(AND($T96&gt;$AC96,$T96&lt;=$AE96),VLOOKUP($D96,Cap_Req!$A$2:$K$19,3)+(((VLOOKUP($D96,Cap_Req!$A$2:$K$19,5)-VLOOKUP($D96,Cap_Req!$A$2:$K$19,3))/($AE96-$AC96))*($T96-$AC96)),0)),IF($T96&lt;=$AC96,VLOOKUP($D96,Cap_Req!$A$2:$K$19,3),IF(AND($T96&gt;$AC96,$T96&lt;=$AD96),VLOOKUP($D96,Cap_Req!$A$2:$K$19,3)+(((VLOOKUP($D96,Cap_Req!$A$2:$K$19,4)-VLOOKUP($D96,Cap_Req!$A$2:$K$19,3))/($AD96-$AC96))*($T96-$AC96)),IF(AND($T96&gt;$AD96,$T96&lt;=$AE96),VLOOKUP($D96,Cap_Req!$A$2:$K$19,4)+(((VLOOKUP($D96,Cap_Req!$A$2:$K$19,5)-VLOOKUP($D96,Cap_Req!$A$2:$K$19,4))/($AE96-$AD96))*($T96-$AD96)),0))))))</f>
        <v/>
      </c>
      <c r="H96" s="455"/>
      <c r="I96" s="147" t="str">
        <f>IF($D96="","",IF(OR(VLOOKUP($D96,Cap_Req!$A$2:$K$19,2)=3,VLOOKUP($D96,Cap_Req!$A$2:$K$19,2)=4),IF($Y96="","",$Y96*$J96),""))</f>
        <v/>
      </c>
      <c r="J96" s="148" t="str">
        <f>IF($D96="","",IF(OR(VLOOKUP($D96,Cap_Req!$A$2:$K$19,2)=3,VLOOKUP($D96,Cap_Req!$A$2:$K$19,2)=4),VLOOKUP($D96,Cap_Req!$A$2:$M$19,7),""))</f>
        <v/>
      </c>
      <c r="K96" s="455"/>
      <c r="L96" s="147" t="str">
        <f>IF($D96="","",IF(OR(VLOOKUP($D96,Cap_Req!$A$2:$K$19,2)=3,VLOOKUP($D96,Cap_Req!$A$2:$K$19,2)=4),IF($Z96="","",$Z96*$M96),""))</f>
        <v/>
      </c>
      <c r="M96" s="148" t="str">
        <f>IF($D96="","",IF(OR(VLOOKUP($D96,Cap_Req!$A$2:$K$19,2)=3,VLOOKUP($D96,Cap_Req!$A$2:$K$19,2)=4),VLOOKUP($D96,Cap_Req!$A$2:$M$19,12),""))</f>
        <v/>
      </c>
      <c r="N96" s="455"/>
      <c r="O96" s="147" t="str">
        <f>IF($D96="","",IF(VLOOKUP($D96,Cap_Req!$A$2:$K$19,2)=4,IF($AA96="","",$AA96*$P96),""))</f>
        <v/>
      </c>
      <c r="P96" s="148" t="str">
        <f>IF($D96="","",IF(VLOOKUP($D96,Cap_Req!$A$2:$K$19,2)=4,VLOOKUP($D96,Cap_Req!$A$2:$M$19,13),""))</f>
        <v/>
      </c>
      <c r="Q96" s="455"/>
      <c r="R96" s="147" t="str">
        <f>IF($D96="","",IF(VLOOKUP($D96,Cap_Req!$A$2:$K$19,2)=3,IF($AB96="","",$AB96*$S96),""))</f>
        <v/>
      </c>
      <c r="S96" s="148" t="str">
        <f>IF($D96="","",IF(VLOOKUP($D96,Cap_Req!$A$2:$K$19,2)=3,VLOOKUP($D96,Cap_Req!$A$2:$K$19,8),""))</f>
        <v/>
      </c>
      <c r="T96" s="149" t="str">
        <f t="shared" si="2"/>
        <v/>
      </c>
      <c r="U96" s="150" t="str">
        <f t="shared" si="3"/>
        <v/>
      </c>
      <c r="V96" s="151"/>
      <c r="W96" s="453"/>
      <c r="X96" s="453"/>
      <c r="Y96" s="453"/>
      <c r="Z96" s="453"/>
      <c r="AA96" s="453"/>
      <c r="AB96" s="453"/>
      <c r="AC96" s="152" t="str">
        <f>IF($D96="","",IF(VLOOKUP($D96,Cap_Req!$A$2:$K$19,2)=5,MIN($AF96,VLOOKUP($D96,Cap_Req!$A$2:$K$19,9)),MIN($AE96,VLOOKUP($D96,Cap_Req!$A$2:$K$19,9))))</f>
        <v/>
      </c>
      <c r="AD96" s="152" t="str">
        <f>IF($D96="","",IF(VLOOKUP($D96,Cap_Req!$A$2:$K$19,2)=5,MIN($AF96,VLOOKUP($D96,Cap_Req!$A$2:$K$19,10)),MIN($AE96,VLOOKUP($D96,Cap_Req!$A$2:$K$19,10))))</f>
        <v/>
      </c>
      <c r="AE96" s="152" t="str">
        <f>IF($D96="","",IF($AF96="","",MIN($AF96,VLOOKUP($D96,Cap_Req!$A$2:$K$19,11))))</f>
        <v/>
      </c>
      <c r="AF96" s="453"/>
      <c r="AG96" s="453"/>
      <c r="AH96" s="125"/>
      <c r="AI96" s="126" t="e">
        <f>VLOOKUP($D96,Cap_Req!$A$2:$K$19,2)</f>
        <v>#N/A</v>
      </c>
      <c r="AL96" s="170"/>
    </row>
    <row r="97" spans="1:38" x14ac:dyDescent="0.25">
      <c r="A97" s="125"/>
      <c r="B97" s="453"/>
      <c r="C97" s="453"/>
      <c r="D97" s="454"/>
      <c r="E97" s="455"/>
      <c r="F97" s="147" t="str">
        <f>IF($D97="","",IF($W97="","",IF(OR(VLOOKUP($D97,Cap_Req!$A$2:$K$19,2)=3,VLOOKUP($D97,Cap_Req!$A$2:$K$19,2)=4),IF($X97="","",IF($T97&lt;=$AC97,$X97*$G97,IF(AND($T97&gt;$AC97,$T97&lt;=$AF97),$G97*($X97+((($W97-$X97)/($AF97-$AC97))*($T97-$AC97))),0))),$W97*$G97)))</f>
        <v/>
      </c>
      <c r="G97" s="148" t="str">
        <f>IF($D97="","",IF(OR(VLOOKUP($D97,Cap_Req!$A$2:$K$19,2)=9,VLOOKUP($D97,Cap_Req!$A$2:$K$19,2)=10),IF($T97&lt;=$AE97,VLOOKUP($D97,Cap_Req!$A$2:$K$19,3),0),IF(OR(VLOOKUP($D97,Cap_Req!$A$2:$K$19,2)=1,VLOOKUP($D97,Cap_Req!$A$2:$K$19,2)=2,VLOOKUP($D97,Cap_Req!$A$2:$K$19,2)=3,VLOOKUP($D97,Cap_Req!$A$2:$K$19,2)=4,VLOOKUP($D97,Cap_Req!$A$2:$K$19,2)=5,VLOOKUP($D97,Cap_Req!$A$2:$K$19,2)=6,VLOOKUP($D97,Cap_Req!$A$2:$K$19,2)=7, VLOOKUP($D97,Cap_Req!$A$2:$K$19,2)=8),IF($T97&lt;=$AC97,VLOOKUP($D97,Cap_Req!$A$2:$K$19,3),IF(AND($T97&gt;$AC97,$T97&lt;=$AE97),VLOOKUP($D97,Cap_Req!$A$2:$K$19,3)+(((VLOOKUP($D97,Cap_Req!$A$2:$K$19,5)-VLOOKUP($D97,Cap_Req!$A$2:$K$19,3))/($AE97-$AC97))*($T97-$AC97)),0)),IF($T97&lt;=$AC97,VLOOKUP($D97,Cap_Req!$A$2:$K$19,3),IF(AND($T97&gt;$AC97,$T97&lt;=$AD97),VLOOKUP($D97,Cap_Req!$A$2:$K$19,3)+(((VLOOKUP($D97,Cap_Req!$A$2:$K$19,4)-VLOOKUP($D97,Cap_Req!$A$2:$K$19,3))/($AD97-$AC97))*($T97-$AC97)),IF(AND($T97&gt;$AD97,$T97&lt;=$AE97),VLOOKUP($D97,Cap_Req!$A$2:$K$19,4)+(((VLOOKUP($D97,Cap_Req!$A$2:$K$19,5)-VLOOKUP($D97,Cap_Req!$A$2:$K$19,4))/($AE97-$AD97))*($T97-$AD97)),0))))))</f>
        <v/>
      </c>
      <c r="H97" s="455"/>
      <c r="I97" s="147" t="str">
        <f>IF($D97="","",IF(OR(VLOOKUP($D97,Cap_Req!$A$2:$K$19,2)=3,VLOOKUP($D97,Cap_Req!$A$2:$K$19,2)=4),IF($Y97="","",$Y97*$J97),""))</f>
        <v/>
      </c>
      <c r="J97" s="148" t="str">
        <f>IF($D97="","",IF(OR(VLOOKUP($D97,Cap_Req!$A$2:$K$19,2)=3,VLOOKUP($D97,Cap_Req!$A$2:$K$19,2)=4),VLOOKUP($D97,Cap_Req!$A$2:$M$19,7),""))</f>
        <v/>
      </c>
      <c r="K97" s="455"/>
      <c r="L97" s="147" t="str">
        <f>IF($D97="","",IF(OR(VLOOKUP($D97,Cap_Req!$A$2:$K$19,2)=3,VLOOKUP($D97,Cap_Req!$A$2:$K$19,2)=4),IF($Z97="","",$Z97*$M97),""))</f>
        <v/>
      </c>
      <c r="M97" s="148" t="str">
        <f>IF($D97="","",IF(OR(VLOOKUP($D97,Cap_Req!$A$2:$K$19,2)=3,VLOOKUP($D97,Cap_Req!$A$2:$K$19,2)=4),VLOOKUP($D97,Cap_Req!$A$2:$M$19,12),""))</f>
        <v/>
      </c>
      <c r="N97" s="455"/>
      <c r="O97" s="147" t="str">
        <f>IF($D97="","",IF(VLOOKUP($D97,Cap_Req!$A$2:$K$19,2)=4,IF($AA97="","",$AA97*$P97),""))</f>
        <v/>
      </c>
      <c r="P97" s="148" t="str">
        <f>IF($D97="","",IF(VLOOKUP($D97,Cap_Req!$A$2:$K$19,2)=4,VLOOKUP($D97,Cap_Req!$A$2:$M$19,13),""))</f>
        <v/>
      </c>
      <c r="Q97" s="455"/>
      <c r="R97" s="147" t="str">
        <f>IF($D97="","",IF(VLOOKUP($D97,Cap_Req!$A$2:$K$19,2)=3,IF($AB97="","",$AB97*$S97),""))</f>
        <v/>
      </c>
      <c r="S97" s="148" t="str">
        <f>IF($D97="","",IF(VLOOKUP($D97,Cap_Req!$A$2:$K$19,2)=3,VLOOKUP($D97,Cap_Req!$A$2:$K$19,8),""))</f>
        <v/>
      </c>
      <c r="T97" s="149" t="str">
        <f t="shared" si="2"/>
        <v/>
      </c>
      <c r="U97" s="150" t="str">
        <f t="shared" si="3"/>
        <v/>
      </c>
      <c r="V97" s="151"/>
      <c r="W97" s="453"/>
      <c r="X97" s="453"/>
      <c r="Y97" s="453"/>
      <c r="Z97" s="453"/>
      <c r="AA97" s="453"/>
      <c r="AB97" s="453"/>
      <c r="AC97" s="152" t="str">
        <f>IF($D97="","",IF(VLOOKUP($D97,Cap_Req!$A$2:$K$19,2)=5,MIN($AF97,VLOOKUP($D97,Cap_Req!$A$2:$K$19,9)),MIN($AE97,VLOOKUP($D97,Cap_Req!$A$2:$K$19,9))))</f>
        <v/>
      </c>
      <c r="AD97" s="152" t="str">
        <f>IF($D97="","",IF(VLOOKUP($D97,Cap_Req!$A$2:$K$19,2)=5,MIN($AF97,VLOOKUP($D97,Cap_Req!$A$2:$K$19,10)),MIN($AE97,VLOOKUP($D97,Cap_Req!$A$2:$K$19,10))))</f>
        <v/>
      </c>
      <c r="AE97" s="152" t="str">
        <f>IF($D97="","",IF($AF97="","",MIN($AF97,VLOOKUP($D97,Cap_Req!$A$2:$K$19,11))))</f>
        <v/>
      </c>
      <c r="AF97" s="453"/>
      <c r="AG97" s="453"/>
      <c r="AH97" s="125"/>
      <c r="AI97" s="126" t="e">
        <f>VLOOKUP($D97,Cap_Req!$A$2:$K$19,2)</f>
        <v>#N/A</v>
      </c>
      <c r="AL97" s="170"/>
    </row>
    <row r="98" spans="1:38" x14ac:dyDescent="0.25">
      <c r="A98" s="125"/>
      <c r="B98" s="453"/>
      <c r="C98" s="453"/>
      <c r="D98" s="454"/>
      <c r="E98" s="455"/>
      <c r="F98" s="147" t="str">
        <f>IF($D98="","",IF($W98="","",IF(OR(VLOOKUP($D98,Cap_Req!$A$2:$K$19,2)=3,VLOOKUP($D98,Cap_Req!$A$2:$K$19,2)=4),IF($X98="","",IF($T98&lt;=$AC98,$X98*$G98,IF(AND($T98&gt;$AC98,$T98&lt;=$AF98),$G98*($X98+((($W98-$X98)/($AF98-$AC98))*($T98-$AC98))),0))),$W98*$G98)))</f>
        <v/>
      </c>
      <c r="G98" s="148" t="str">
        <f>IF($D98="","",IF(OR(VLOOKUP($D98,Cap_Req!$A$2:$K$19,2)=9,VLOOKUP($D98,Cap_Req!$A$2:$K$19,2)=10),IF($T98&lt;=$AE98,VLOOKUP($D98,Cap_Req!$A$2:$K$19,3),0),IF(OR(VLOOKUP($D98,Cap_Req!$A$2:$K$19,2)=1,VLOOKUP($D98,Cap_Req!$A$2:$K$19,2)=2,VLOOKUP($D98,Cap_Req!$A$2:$K$19,2)=3,VLOOKUP($D98,Cap_Req!$A$2:$K$19,2)=4,VLOOKUP($D98,Cap_Req!$A$2:$K$19,2)=5,VLOOKUP($D98,Cap_Req!$A$2:$K$19,2)=6,VLOOKUP($D98,Cap_Req!$A$2:$K$19,2)=7, VLOOKUP($D98,Cap_Req!$A$2:$K$19,2)=8),IF($T98&lt;=$AC98,VLOOKUP($D98,Cap_Req!$A$2:$K$19,3),IF(AND($T98&gt;$AC98,$T98&lt;=$AE98),VLOOKUP($D98,Cap_Req!$A$2:$K$19,3)+(((VLOOKUP($D98,Cap_Req!$A$2:$K$19,5)-VLOOKUP($D98,Cap_Req!$A$2:$K$19,3))/($AE98-$AC98))*($T98-$AC98)),0)),IF($T98&lt;=$AC98,VLOOKUP($D98,Cap_Req!$A$2:$K$19,3),IF(AND($T98&gt;$AC98,$T98&lt;=$AD98),VLOOKUP($D98,Cap_Req!$A$2:$K$19,3)+(((VLOOKUP($D98,Cap_Req!$A$2:$K$19,4)-VLOOKUP($D98,Cap_Req!$A$2:$K$19,3))/($AD98-$AC98))*($T98-$AC98)),IF(AND($T98&gt;$AD98,$T98&lt;=$AE98),VLOOKUP($D98,Cap_Req!$A$2:$K$19,4)+(((VLOOKUP($D98,Cap_Req!$A$2:$K$19,5)-VLOOKUP($D98,Cap_Req!$A$2:$K$19,4))/($AE98-$AD98))*($T98-$AD98)),0))))))</f>
        <v/>
      </c>
      <c r="H98" s="455"/>
      <c r="I98" s="147" t="str">
        <f>IF($D98="","",IF(OR(VLOOKUP($D98,Cap_Req!$A$2:$K$19,2)=3,VLOOKUP($D98,Cap_Req!$A$2:$K$19,2)=4),IF($Y98="","",$Y98*$J98),""))</f>
        <v/>
      </c>
      <c r="J98" s="148" t="str">
        <f>IF($D98="","",IF(OR(VLOOKUP($D98,Cap_Req!$A$2:$K$19,2)=3,VLOOKUP($D98,Cap_Req!$A$2:$K$19,2)=4),VLOOKUP($D98,Cap_Req!$A$2:$M$19,7),""))</f>
        <v/>
      </c>
      <c r="K98" s="455"/>
      <c r="L98" s="147" t="str">
        <f>IF($D98="","",IF(OR(VLOOKUP($D98,Cap_Req!$A$2:$K$19,2)=3,VLOOKUP($D98,Cap_Req!$A$2:$K$19,2)=4),IF($Z98="","",$Z98*$M98),""))</f>
        <v/>
      </c>
      <c r="M98" s="148" t="str">
        <f>IF($D98="","",IF(OR(VLOOKUP($D98,Cap_Req!$A$2:$K$19,2)=3,VLOOKUP($D98,Cap_Req!$A$2:$K$19,2)=4),VLOOKUP($D98,Cap_Req!$A$2:$M$19,12),""))</f>
        <v/>
      </c>
      <c r="N98" s="455"/>
      <c r="O98" s="147" t="str">
        <f>IF($D98="","",IF(VLOOKUP($D98,Cap_Req!$A$2:$K$19,2)=4,IF($AA98="","",$AA98*$P98),""))</f>
        <v/>
      </c>
      <c r="P98" s="148" t="str">
        <f>IF($D98="","",IF(VLOOKUP($D98,Cap_Req!$A$2:$K$19,2)=4,VLOOKUP($D98,Cap_Req!$A$2:$M$19,13),""))</f>
        <v/>
      </c>
      <c r="Q98" s="455"/>
      <c r="R98" s="147" t="str">
        <f>IF($D98="","",IF(VLOOKUP($D98,Cap_Req!$A$2:$K$19,2)=3,IF($AB98="","",$AB98*$S98),""))</f>
        <v/>
      </c>
      <c r="S98" s="148" t="str">
        <f>IF($D98="","",IF(VLOOKUP($D98,Cap_Req!$A$2:$K$19,2)=3,VLOOKUP($D98,Cap_Req!$A$2:$K$19,8),""))</f>
        <v/>
      </c>
      <c r="T98" s="149" t="str">
        <f t="shared" si="2"/>
        <v/>
      </c>
      <c r="U98" s="150" t="str">
        <f t="shared" si="3"/>
        <v/>
      </c>
      <c r="V98" s="151"/>
      <c r="W98" s="453"/>
      <c r="X98" s="453"/>
      <c r="Y98" s="453"/>
      <c r="Z98" s="453"/>
      <c r="AA98" s="453"/>
      <c r="AB98" s="453"/>
      <c r="AC98" s="152" t="str">
        <f>IF($D98="","",IF(VLOOKUP($D98,Cap_Req!$A$2:$K$19,2)=5,MIN($AF98,VLOOKUP($D98,Cap_Req!$A$2:$K$19,9)),MIN($AE98,VLOOKUP($D98,Cap_Req!$A$2:$K$19,9))))</f>
        <v/>
      </c>
      <c r="AD98" s="152" t="str">
        <f>IF($D98="","",IF(VLOOKUP($D98,Cap_Req!$A$2:$K$19,2)=5,MIN($AF98,VLOOKUP($D98,Cap_Req!$A$2:$K$19,10)),MIN($AE98,VLOOKUP($D98,Cap_Req!$A$2:$K$19,10))))</f>
        <v/>
      </c>
      <c r="AE98" s="152" t="str">
        <f>IF($D98="","",IF($AF98="","",MIN($AF98,VLOOKUP($D98,Cap_Req!$A$2:$K$19,11))))</f>
        <v/>
      </c>
      <c r="AF98" s="453"/>
      <c r="AG98" s="453"/>
      <c r="AH98" s="125"/>
      <c r="AI98" s="126" t="e">
        <f>VLOOKUP($D98,Cap_Req!$A$2:$K$19,2)</f>
        <v>#N/A</v>
      </c>
      <c r="AL98" s="170"/>
    </row>
    <row r="99" spans="1:38" x14ac:dyDescent="0.25">
      <c r="A99" s="125"/>
      <c r="B99" s="453"/>
      <c r="C99" s="453"/>
      <c r="D99" s="454"/>
      <c r="E99" s="455"/>
      <c r="F99" s="147" t="str">
        <f>IF($D99="","",IF($W99="","",IF(OR(VLOOKUP($D99,Cap_Req!$A$2:$K$19,2)=3,VLOOKUP($D99,Cap_Req!$A$2:$K$19,2)=4),IF($X99="","",IF($T99&lt;=$AC99,$X99*$G99,IF(AND($T99&gt;$AC99,$T99&lt;=$AF99),$G99*($X99+((($W99-$X99)/($AF99-$AC99))*($T99-$AC99))),0))),$W99*$G99)))</f>
        <v/>
      </c>
      <c r="G99" s="148" t="str">
        <f>IF($D99="","",IF(OR(VLOOKUP($D99,Cap_Req!$A$2:$K$19,2)=9,VLOOKUP($D99,Cap_Req!$A$2:$K$19,2)=10),IF($T99&lt;=$AE99,VLOOKUP($D99,Cap_Req!$A$2:$K$19,3),0),IF(OR(VLOOKUP($D99,Cap_Req!$A$2:$K$19,2)=1,VLOOKUP($D99,Cap_Req!$A$2:$K$19,2)=2,VLOOKUP($D99,Cap_Req!$A$2:$K$19,2)=3,VLOOKUP($D99,Cap_Req!$A$2:$K$19,2)=4,VLOOKUP($D99,Cap_Req!$A$2:$K$19,2)=5,VLOOKUP($D99,Cap_Req!$A$2:$K$19,2)=6,VLOOKUP($D99,Cap_Req!$A$2:$K$19,2)=7, VLOOKUP($D99,Cap_Req!$A$2:$K$19,2)=8),IF($T99&lt;=$AC99,VLOOKUP($D99,Cap_Req!$A$2:$K$19,3),IF(AND($T99&gt;$AC99,$T99&lt;=$AE99),VLOOKUP($D99,Cap_Req!$A$2:$K$19,3)+(((VLOOKUP($D99,Cap_Req!$A$2:$K$19,5)-VLOOKUP($D99,Cap_Req!$A$2:$K$19,3))/($AE99-$AC99))*($T99-$AC99)),0)),IF($T99&lt;=$AC99,VLOOKUP($D99,Cap_Req!$A$2:$K$19,3),IF(AND($T99&gt;$AC99,$T99&lt;=$AD99),VLOOKUP($D99,Cap_Req!$A$2:$K$19,3)+(((VLOOKUP($D99,Cap_Req!$A$2:$K$19,4)-VLOOKUP($D99,Cap_Req!$A$2:$K$19,3))/($AD99-$AC99))*($T99-$AC99)),IF(AND($T99&gt;$AD99,$T99&lt;=$AE99),VLOOKUP($D99,Cap_Req!$A$2:$K$19,4)+(((VLOOKUP($D99,Cap_Req!$A$2:$K$19,5)-VLOOKUP($D99,Cap_Req!$A$2:$K$19,4))/($AE99-$AD99))*($T99-$AD99)),0))))))</f>
        <v/>
      </c>
      <c r="H99" s="455"/>
      <c r="I99" s="147" t="str">
        <f>IF($D99="","",IF(OR(VLOOKUP($D99,Cap_Req!$A$2:$K$19,2)=3,VLOOKUP($D99,Cap_Req!$A$2:$K$19,2)=4),IF($Y99="","",$Y99*$J99),""))</f>
        <v/>
      </c>
      <c r="J99" s="148" t="str">
        <f>IF($D99="","",IF(OR(VLOOKUP($D99,Cap_Req!$A$2:$K$19,2)=3,VLOOKUP($D99,Cap_Req!$A$2:$K$19,2)=4),VLOOKUP($D99,Cap_Req!$A$2:$M$19,7),""))</f>
        <v/>
      </c>
      <c r="K99" s="455"/>
      <c r="L99" s="147" t="str">
        <f>IF($D99="","",IF(OR(VLOOKUP($D99,Cap_Req!$A$2:$K$19,2)=3,VLOOKUP($D99,Cap_Req!$A$2:$K$19,2)=4),IF($Z99="","",$Z99*$M99),""))</f>
        <v/>
      </c>
      <c r="M99" s="148" t="str">
        <f>IF($D99="","",IF(OR(VLOOKUP($D99,Cap_Req!$A$2:$K$19,2)=3,VLOOKUP($D99,Cap_Req!$A$2:$K$19,2)=4),VLOOKUP($D99,Cap_Req!$A$2:$M$19,12),""))</f>
        <v/>
      </c>
      <c r="N99" s="455"/>
      <c r="O99" s="147" t="str">
        <f>IF($D99="","",IF(VLOOKUP($D99,Cap_Req!$A$2:$K$19,2)=4,IF($AA99="","",$AA99*$P99),""))</f>
        <v/>
      </c>
      <c r="P99" s="148" t="str">
        <f>IF($D99="","",IF(VLOOKUP($D99,Cap_Req!$A$2:$K$19,2)=4,VLOOKUP($D99,Cap_Req!$A$2:$M$19,13),""))</f>
        <v/>
      </c>
      <c r="Q99" s="455"/>
      <c r="R99" s="147" t="str">
        <f>IF($D99="","",IF(VLOOKUP($D99,Cap_Req!$A$2:$K$19,2)=3,IF($AB99="","",$AB99*$S99),""))</f>
        <v/>
      </c>
      <c r="S99" s="148" t="str">
        <f>IF($D99="","",IF(VLOOKUP($D99,Cap_Req!$A$2:$K$19,2)=3,VLOOKUP($D99,Cap_Req!$A$2:$K$19,8),""))</f>
        <v/>
      </c>
      <c r="T99" s="149" t="str">
        <f t="shared" si="2"/>
        <v/>
      </c>
      <c r="U99" s="150" t="str">
        <f t="shared" si="3"/>
        <v/>
      </c>
      <c r="V99" s="151"/>
      <c r="W99" s="453"/>
      <c r="X99" s="453"/>
      <c r="Y99" s="453"/>
      <c r="Z99" s="453"/>
      <c r="AA99" s="453"/>
      <c r="AB99" s="453"/>
      <c r="AC99" s="152" t="str">
        <f>IF($D99="","",IF(VLOOKUP($D99,Cap_Req!$A$2:$K$19,2)=5,MIN($AF99,VLOOKUP($D99,Cap_Req!$A$2:$K$19,9)),MIN($AE99,VLOOKUP($D99,Cap_Req!$A$2:$K$19,9))))</f>
        <v/>
      </c>
      <c r="AD99" s="152" t="str">
        <f>IF($D99="","",IF(VLOOKUP($D99,Cap_Req!$A$2:$K$19,2)=5,MIN($AF99,VLOOKUP($D99,Cap_Req!$A$2:$K$19,10)),MIN($AE99,VLOOKUP($D99,Cap_Req!$A$2:$K$19,10))))</f>
        <v/>
      </c>
      <c r="AE99" s="152" t="str">
        <f>IF($D99="","",IF($AF99="","",MIN($AF99,VLOOKUP($D99,Cap_Req!$A$2:$K$19,11))))</f>
        <v/>
      </c>
      <c r="AF99" s="453"/>
      <c r="AG99" s="453"/>
      <c r="AH99" s="125"/>
      <c r="AI99" s="126" t="e">
        <f>VLOOKUP($D99,Cap_Req!$A$2:$K$19,2)</f>
        <v>#N/A</v>
      </c>
      <c r="AL99" s="170"/>
    </row>
    <row r="100" spans="1:38" x14ac:dyDescent="0.25">
      <c r="A100" s="125"/>
      <c r="B100" s="453"/>
      <c r="C100" s="453"/>
      <c r="D100" s="454"/>
      <c r="E100" s="455"/>
      <c r="F100" s="147" t="str">
        <f>IF($D100="","",IF($W100="","",IF(OR(VLOOKUP($D100,Cap_Req!$A$2:$K$19,2)=3,VLOOKUP($D100,Cap_Req!$A$2:$K$19,2)=4),IF($X100="","",IF($T100&lt;=$AC100,$X100*$G100,IF(AND($T100&gt;$AC100,$T100&lt;=$AF100),$G100*($X100+((($W100-$X100)/($AF100-$AC100))*($T100-$AC100))),0))),$W100*$G100)))</f>
        <v/>
      </c>
      <c r="G100" s="148" t="str">
        <f>IF($D100="","",IF(OR(VLOOKUP($D100,Cap_Req!$A$2:$K$19,2)=9,VLOOKUP($D100,Cap_Req!$A$2:$K$19,2)=10),IF($T100&lt;=$AE100,VLOOKUP($D100,Cap_Req!$A$2:$K$19,3),0),IF(OR(VLOOKUP($D100,Cap_Req!$A$2:$K$19,2)=1,VLOOKUP($D100,Cap_Req!$A$2:$K$19,2)=2,VLOOKUP($D100,Cap_Req!$A$2:$K$19,2)=3,VLOOKUP($D100,Cap_Req!$A$2:$K$19,2)=4,VLOOKUP($D100,Cap_Req!$A$2:$K$19,2)=5,VLOOKUP($D100,Cap_Req!$A$2:$K$19,2)=6,VLOOKUP($D100,Cap_Req!$A$2:$K$19,2)=7, VLOOKUP($D100,Cap_Req!$A$2:$K$19,2)=8),IF($T100&lt;=$AC100,VLOOKUP($D100,Cap_Req!$A$2:$K$19,3),IF(AND($T100&gt;$AC100,$T100&lt;=$AE100),VLOOKUP($D100,Cap_Req!$A$2:$K$19,3)+(((VLOOKUP($D100,Cap_Req!$A$2:$K$19,5)-VLOOKUP($D100,Cap_Req!$A$2:$K$19,3))/($AE100-$AC100))*($T100-$AC100)),0)),IF($T100&lt;=$AC100,VLOOKUP($D100,Cap_Req!$A$2:$K$19,3),IF(AND($T100&gt;$AC100,$T100&lt;=$AD100),VLOOKUP($D100,Cap_Req!$A$2:$K$19,3)+(((VLOOKUP($D100,Cap_Req!$A$2:$K$19,4)-VLOOKUP($D100,Cap_Req!$A$2:$K$19,3))/($AD100-$AC100))*($T100-$AC100)),IF(AND($T100&gt;$AD100,$T100&lt;=$AE100),VLOOKUP($D100,Cap_Req!$A$2:$K$19,4)+(((VLOOKUP($D100,Cap_Req!$A$2:$K$19,5)-VLOOKUP($D100,Cap_Req!$A$2:$K$19,4))/($AE100-$AD100))*($T100-$AD100)),0))))))</f>
        <v/>
      </c>
      <c r="H100" s="455"/>
      <c r="I100" s="147" t="str">
        <f>IF($D100="","",IF(OR(VLOOKUP($D100,Cap_Req!$A$2:$K$19,2)=3,VLOOKUP($D100,Cap_Req!$A$2:$K$19,2)=4),IF($Y100="","",$Y100*$J100),""))</f>
        <v/>
      </c>
      <c r="J100" s="148" t="str">
        <f>IF($D100="","",IF(OR(VLOOKUP($D100,Cap_Req!$A$2:$K$19,2)=3,VLOOKUP($D100,Cap_Req!$A$2:$K$19,2)=4),VLOOKUP($D100,Cap_Req!$A$2:$M$19,7),""))</f>
        <v/>
      </c>
      <c r="K100" s="455"/>
      <c r="L100" s="147" t="str">
        <f>IF($D100="","",IF(OR(VLOOKUP($D100,Cap_Req!$A$2:$K$19,2)=3,VLOOKUP($D100,Cap_Req!$A$2:$K$19,2)=4),IF($Z100="","",$Z100*$M100),""))</f>
        <v/>
      </c>
      <c r="M100" s="148" t="str">
        <f>IF($D100="","",IF(OR(VLOOKUP($D100,Cap_Req!$A$2:$K$19,2)=3,VLOOKUP($D100,Cap_Req!$A$2:$K$19,2)=4),VLOOKUP($D100,Cap_Req!$A$2:$M$19,12),""))</f>
        <v/>
      </c>
      <c r="N100" s="455"/>
      <c r="O100" s="147" t="str">
        <f>IF($D100="","",IF(VLOOKUP($D100,Cap_Req!$A$2:$K$19,2)=4,IF($AA100="","",$AA100*$P100),""))</f>
        <v/>
      </c>
      <c r="P100" s="148" t="str">
        <f>IF($D100="","",IF(VLOOKUP($D100,Cap_Req!$A$2:$K$19,2)=4,VLOOKUP($D100,Cap_Req!$A$2:$M$19,13),""))</f>
        <v/>
      </c>
      <c r="Q100" s="455"/>
      <c r="R100" s="147" t="str">
        <f>IF($D100="","",IF(VLOOKUP($D100,Cap_Req!$A$2:$K$19,2)=3,IF($AB100="","",$AB100*$S100),""))</f>
        <v/>
      </c>
      <c r="S100" s="148" t="str">
        <f>IF($D100="","",IF(VLOOKUP($D100,Cap_Req!$A$2:$K$19,2)=3,VLOOKUP($D100,Cap_Req!$A$2:$K$19,8),""))</f>
        <v/>
      </c>
      <c r="T100" s="149" t="str">
        <f t="shared" si="2"/>
        <v/>
      </c>
      <c r="U100" s="150" t="str">
        <f t="shared" si="3"/>
        <v/>
      </c>
      <c r="V100" s="151"/>
      <c r="W100" s="453"/>
      <c r="X100" s="453"/>
      <c r="Y100" s="453"/>
      <c r="Z100" s="453"/>
      <c r="AA100" s="453"/>
      <c r="AB100" s="453"/>
      <c r="AC100" s="152" t="str">
        <f>IF($D100="","",IF(VLOOKUP($D100,Cap_Req!$A$2:$K$19,2)=5,MIN($AF100,VLOOKUP($D100,Cap_Req!$A$2:$K$19,9)),MIN($AE100,VLOOKUP($D100,Cap_Req!$A$2:$K$19,9))))</f>
        <v/>
      </c>
      <c r="AD100" s="152" t="str">
        <f>IF($D100="","",IF(VLOOKUP($D100,Cap_Req!$A$2:$K$19,2)=5,MIN($AF100,VLOOKUP($D100,Cap_Req!$A$2:$K$19,10)),MIN($AE100,VLOOKUP($D100,Cap_Req!$A$2:$K$19,10))))</f>
        <v/>
      </c>
      <c r="AE100" s="152" t="str">
        <f>IF($D100="","",IF($AF100="","",MIN($AF100,VLOOKUP($D100,Cap_Req!$A$2:$K$19,11))))</f>
        <v/>
      </c>
      <c r="AF100" s="453"/>
      <c r="AG100" s="453"/>
      <c r="AH100" s="125"/>
      <c r="AI100" s="126" t="e">
        <f>VLOOKUP($D100,Cap_Req!$A$2:$K$19,2)</f>
        <v>#N/A</v>
      </c>
      <c r="AL100" s="170"/>
    </row>
    <row r="101" spans="1:38" x14ac:dyDescent="0.25">
      <c r="A101" s="125"/>
      <c r="B101" s="453"/>
      <c r="C101" s="453"/>
      <c r="D101" s="454"/>
      <c r="E101" s="455"/>
      <c r="F101" s="147" t="str">
        <f>IF($D101="","",IF($W101="","",IF(OR(VLOOKUP($D101,Cap_Req!$A$2:$K$19,2)=3,VLOOKUP($D101,Cap_Req!$A$2:$K$19,2)=4),IF($X101="","",IF($T101&lt;=$AC101,$X101*$G101,IF(AND($T101&gt;$AC101,$T101&lt;=$AF101),$G101*($X101+((($W101-$X101)/($AF101-$AC101))*($T101-$AC101))),0))),$W101*$G101)))</f>
        <v/>
      </c>
      <c r="G101" s="148" t="str">
        <f>IF($D101="","",IF(OR(VLOOKUP($D101,Cap_Req!$A$2:$K$19,2)=9,VLOOKUP($D101,Cap_Req!$A$2:$K$19,2)=10),IF($T101&lt;=$AE101,VLOOKUP($D101,Cap_Req!$A$2:$K$19,3),0),IF(OR(VLOOKUP($D101,Cap_Req!$A$2:$K$19,2)=1,VLOOKUP($D101,Cap_Req!$A$2:$K$19,2)=2,VLOOKUP($D101,Cap_Req!$A$2:$K$19,2)=3,VLOOKUP($D101,Cap_Req!$A$2:$K$19,2)=4,VLOOKUP($D101,Cap_Req!$A$2:$K$19,2)=5,VLOOKUP($D101,Cap_Req!$A$2:$K$19,2)=6,VLOOKUP($D101,Cap_Req!$A$2:$K$19,2)=7, VLOOKUP($D101,Cap_Req!$A$2:$K$19,2)=8),IF($T101&lt;=$AC101,VLOOKUP($D101,Cap_Req!$A$2:$K$19,3),IF(AND($T101&gt;$AC101,$T101&lt;=$AE101),VLOOKUP($D101,Cap_Req!$A$2:$K$19,3)+(((VLOOKUP($D101,Cap_Req!$A$2:$K$19,5)-VLOOKUP($D101,Cap_Req!$A$2:$K$19,3))/($AE101-$AC101))*($T101-$AC101)),0)),IF($T101&lt;=$AC101,VLOOKUP($D101,Cap_Req!$A$2:$K$19,3),IF(AND($T101&gt;$AC101,$T101&lt;=$AD101),VLOOKUP($D101,Cap_Req!$A$2:$K$19,3)+(((VLOOKUP($D101,Cap_Req!$A$2:$K$19,4)-VLOOKUP($D101,Cap_Req!$A$2:$K$19,3))/($AD101-$AC101))*($T101-$AC101)),IF(AND($T101&gt;$AD101,$T101&lt;=$AE101),VLOOKUP($D101,Cap_Req!$A$2:$K$19,4)+(((VLOOKUP($D101,Cap_Req!$A$2:$K$19,5)-VLOOKUP($D101,Cap_Req!$A$2:$K$19,4))/($AE101-$AD101))*($T101-$AD101)),0))))))</f>
        <v/>
      </c>
      <c r="H101" s="455"/>
      <c r="I101" s="147" t="str">
        <f>IF($D101="","",IF(OR(VLOOKUP($D101,Cap_Req!$A$2:$K$19,2)=3,VLOOKUP($D101,Cap_Req!$A$2:$K$19,2)=4),IF($Y101="","",$Y101*$J101),""))</f>
        <v/>
      </c>
      <c r="J101" s="148" t="str">
        <f>IF($D101="","",IF(OR(VLOOKUP($D101,Cap_Req!$A$2:$K$19,2)=3,VLOOKUP($D101,Cap_Req!$A$2:$K$19,2)=4),VLOOKUP($D101,Cap_Req!$A$2:$M$19,7),""))</f>
        <v/>
      </c>
      <c r="K101" s="455"/>
      <c r="L101" s="147" t="str">
        <f>IF($D101="","",IF(OR(VLOOKUP($D101,Cap_Req!$A$2:$K$19,2)=3,VLOOKUP($D101,Cap_Req!$A$2:$K$19,2)=4),IF($Z101="","",$Z101*$M101),""))</f>
        <v/>
      </c>
      <c r="M101" s="148" t="str">
        <f>IF($D101="","",IF(OR(VLOOKUP($D101,Cap_Req!$A$2:$K$19,2)=3,VLOOKUP($D101,Cap_Req!$A$2:$K$19,2)=4),VLOOKUP($D101,Cap_Req!$A$2:$M$19,12),""))</f>
        <v/>
      </c>
      <c r="N101" s="455"/>
      <c r="O101" s="147" t="str">
        <f>IF($D101="","",IF(VLOOKUP($D101,Cap_Req!$A$2:$K$19,2)=4,IF($AA101="","",$AA101*$P101),""))</f>
        <v/>
      </c>
      <c r="P101" s="148" t="str">
        <f>IF($D101="","",IF(VLOOKUP($D101,Cap_Req!$A$2:$K$19,2)=4,VLOOKUP($D101,Cap_Req!$A$2:$M$19,13),""))</f>
        <v/>
      </c>
      <c r="Q101" s="455"/>
      <c r="R101" s="147" t="str">
        <f>IF($D101="","",IF(VLOOKUP($D101,Cap_Req!$A$2:$K$19,2)=3,IF($AB101="","",$AB101*$S101),""))</f>
        <v/>
      </c>
      <c r="S101" s="148" t="str">
        <f>IF($D101="","",IF(VLOOKUP($D101,Cap_Req!$A$2:$K$19,2)=3,VLOOKUP($D101,Cap_Req!$A$2:$K$19,8),""))</f>
        <v/>
      </c>
      <c r="T101" s="149" t="str">
        <f t="shared" si="2"/>
        <v/>
      </c>
      <c r="U101" s="150" t="str">
        <f t="shared" si="3"/>
        <v/>
      </c>
      <c r="V101" s="151"/>
      <c r="W101" s="453"/>
      <c r="X101" s="453"/>
      <c r="Y101" s="453"/>
      <c r="Z101" s="453"/>
      <c r="AA101" s="453"/>
      <c r="AB101" s="453"/>
      <c r="AC101" s="152" t="str">
        <f>IF($D101="","",IF(VLOOKUP($D101,Cap_Req!$A$2:$K$19,2)=5,MIN($AF101,VLOOKUP($D101,Cap_Req!$A$2:$K$19,9)),MIN($AE101,VLOOKUP($D101,Cap_Req!$A$2:$K$19,9))))</f>
        <v/>
      </c>
      <c r="AD101" s="152" t="str">
        <f>IF($D101="","",IF(VLOOKUP($D101,Cap_Req!$A$2:$K$19,2)=5,MIN($AF101,VLOOKUP($D101,Cap_Req!$A$2:$K$19,10)),MIN($AE101,VLOOKUP($D101,Cap_Req!$A$2:$K$19,10))))</f>
        <v/>
      </c>
      <c r="AE101" s="152" t="str">
        <f>IF($D101="","",IF($AF101="","",MIN($AF101,VLOOKUP($D101,Cap_Req!$A$2:$K$19,11))))</f>
        <v/>
      </c>
      <c r="AF101" s="453"/>
      <c r="AG101" s="453"/>
      <c r="AH101" s="125"/>
      <c r="AI101" s="126" t="e">
        <f>VLOOKUP($D101,Cap_Req!$A$2:$K$19,2)</f>
        <v>#N/A</v>
      </c>
      <c r="AL101" s="170"/>
    </row>
    <row r="102" spans="1:38" x14ac:dyDescent="0.25">
      <c r="A102" s="125"/>
      <c r="B102" s="453"/>
      <c r="C102" s="453"/>
      <c r="D102" s="454"/>
      <c r="E102" s="455"/>
      <c r="F102" s="147" t="str">
        <f>IF($D102="","",IF($W102="","",IF(OR(VLOOKUP($D102,Cap_Req!$A$2:$K$19,2)=3,VLOOKUP($D102,Cap_Req!$A$2:$K$19,2)=4),IF($X102="","",IF($T102&lt;=$AC102,$X102*$G102,IF(AND($T102&gt;$AC102,$T102&lt;=$AF102),$G102*($X102+((($W102-$X102)/($AF102-$AC102))*($T102-$AC102))),0))),$W102*$G102)))</f>
        <v/>
      </c>
      <c r="G102" s="148" t="str">
        <f>IF($D102="","",IF(OR(VLOOKUP($D102,Cap_Req!$A$2:$K$19,2)=9,VLOOKUP($D102,Cap_Req!$A$2:$K$19,2)=10),IF($T102&lt;=$AE102,VLOOKUP($D102,Cap_Req!$A$2:$K$19,3),0),IF(OR(VLOOKUP($D102,Cap_Req!$A$2:$K$19,2)=1,VLOOKUP($D102,Cap_Req!$A$2:$K$19,2)=2,VLOOKUP($D102,Cap_Req!$A$2:$K$19,2)=3,VLOOKUP($D102,Cap_Req!$A$2:$K$19,2)=4,VLOOKUP($D102,Cap_Req!$A$2:$K$19,2)=5,VLOOKUP($D102,Cap_Req!$A$2:$K$19,2)=6,VLOOKUP($D102,Cap_Req!$A$2:$K$19,2)=7, VLOOKUP($D102,Cap_Req!$A$2:$K$19,2)=8),IF($T102&lt;=$AC102,VLOOKUP($D102,Cap_Req!$A$2:$K$19,3),IF(AND($T102&gt;$AC102,$T102&lt;=$AE102),VLOOKUP($D102,Cap_Req!$A$2:$K$19,3)+(((VLOOKUP($D102,Cap_Req!$A$2:$K$19,5)-VLOOKUP($D102,Cap_Req!$A$2:$K$19,3))/($AE102-$AC102))*($T102-$AC102)),0)),IF($T102&lt;=$AC102,VLOOKUP($D102,Cap_Req!$A$2:$K$19,3),IF(AND($T102&gt;$AC102,$T102&lt;=$AD102),VLOOKUP($D102,Cap_Req!$A$2:$K$19,3)+(((VLOOKUP($D102,Cap_Req!$A$2:$K$19,4)-VLOOKUP($D102,Cap_Req!$A$2:$K$19,3))/($AD102-$AC102))*($T102-$AC102)),IF(AND($T102&gt;$AD102,$T102&lt;=$AE102),VLOOKUP($D102,Cap_Req!$A$2:$K$19,4)+(((VLOOKUP($D102,Cap_Req!$A$2:$K$19,5)-VLOOKUP($D102,Cap_Req!$A$2:$K$19,4))/($AE102-$AD102))*($T102-$AD102)),0))))))</f>
        <v/>
      </c>
      <c r="H102" s="455"/>
      <c r="I102" s="147" t="str">
        <f>IF($D102="","",IF(OR(VLOOKUP($D102,Cap_Req!$A$2:$K$19,2)=3,VLOOKUP($D102,Cap_Req!$A$2:$K$19,2)=4),IF($Y102="","",$Y102*$J102),""))</f>
        <v/>
      </c>
      <c r="J102" s="148" t="str">
        <f>IF($D102="","",IF(OR(VLOOKUP($D102,Cap_Req!$A$2:$K$19,2)=3,VLOOKUP($D102,Cap_Req!$A$2:$K$19,2)=4),VLOOKUP($D102,Cap_Req!$A$2:$M$19,7),""))</f>
        <v/>
      </c>
      <c r="K102" s="455"/>
      <c r="L102" s="147" t="str">
        <f>IF($D102="","",IF(OR(VLOOKUP($D102,Cap_Req!$A$2:$K$19,2)=3,VLOOKUP($D102,Cap_Req!$A$2:$K$19,2)=4),IF($Z102="","",$Z102*$M102),""))</f>
        <v/>
      </c>
      <c r="M102" s="148" t="str">
        <f>IF($D102="","",IF(OR(VLOOKUP($D102,Cap_Req!$A$2:$K$19,2)=3,VLOOKUP($D102,Cap_Req!$A$2:$K$19,2)=4),VLOOKUP($D102,Cap_Req!$A$2:$M$19,12),""))</f>
        <v/>
      </c>
      <c r="N102" s="455"/>
      <c r="O102" s="147" t="str">
        <f>IF($D102="","",IF(VLOOKUP($D102,Cap_Req!$A$2:$K$19,2)=4,IF($AA102="","",$AA102*$P102),""))</f>
        <v/>
      </c>
      <c r="P102" s="148" t="str">
        <f>IF($D102="","",IF(VLOOKUP($D102,Cap_Req!$A$2:$K$19,2)=4,VLOOKUP($D102,Cap_Req!$A$2:$M$19,13),""))</f>
        <v/>
      </c>
      <c r="Q102" s="455"/>
      <c r="R102" s="147" t="str">
        <f>IF($D102="","",IF(VLOOKUP($D102,Cap_Req!$A$2:$K$19,2)=3,IF($AB102="","",$AB102*$S102),""))</f>
        <v/>
      </c>
      <c r="S102" s="148" t="str">
        <f>IF($D102="","",IF(VLOOKUP($D102,Cap_Req!$A$2:$K$19,2)=3,VLOOKUP($D102,Cap_Req!$A$2:$K$19,8),""))</f>
        <v/>
      </c>
      <c r="T102" s="149" t="str">
        <f t="shared" si="2"/>
        <v/>
      </c>
      <c r="U102" s="150" t="str">
        <f t="shared" si="3"/>
        <v/>
      </c>
      <c r="V102" s="151"/>
      <c r="W102" s="453"/>
      <c r="X102" s="453"/>
      <c r="Y102" s="453"/>
      <c r="Z102" s="453"/>
      <c r="AA102" s="453"/>
      <c r="AB102" s="453"/>
      <c r="AC102" s="152" t="str">
        <f>IF($D102="","",IF(VLOOKUP($D102,Cap_Req!$A$2:$K$19,2)=5,MIN($AF102,VLOOKUP($D102,Cap_Req!$A$2:$K$19,9)),MIN($AE102,VLOOKUP($D102,Cap_Req!$A$2:$K$19,9))))</f>
        <v/>
      </c>
      <c r="AD102" s="152" t="str">
        <f>IF($D102="","",IF(VLOOKUP($D102,Cap_Req!$A$2:$K$19,2)=5,MIN($AF102,VLOOKUP($D102,Cap_Req!$A$2:$K$19,10)),MIN($AE102,VLOOKUP($D102,Cap_Req!$A$2:$K$19,10))))</f>
        <v/>
      </c>
      <c r="AE102" s="152" t="str">
        <f>IF($D102="","",IF($AF102="","",MIN($AF102,VLOOKUP($D102,Cap_Req!$A$2:$K$19,11))))</f>
        <v/>
      </c>
      <c r="AF102" s="453"/>
      <c r="AG102" s="453"/>
      <c r="AH102" s="125"/>
      <c r="AI102" s="126" t="e">
        <f>VLOOKUP($D102,Cap_Req!$A$2:$K$19,2)</f>
        <v>#N/A</v>
      </c>
      <c r="AL102" s="170"/>
    </row>
    <row r="103" spans="1:38" x14ac:dyDescent="0.25">
      <c r="A103" s="125"/>
      <c r="B103" s="453"/>
      <c r="C103" s="453"/>
      <c r="D103" s="454"/>
      <c r="E103" s="455"/>
      <c r="F103" s="147" t="str">
        <f>IF($D103="","",IF($W103="","",IF(OR(VLOOKUP($D103,Cap_Req!$A$2:$K$19,2)=3,VLOOKUP($D103,Cap_Req!$A$2:$K$19,2)=4),IF($X103="","",IF($T103&lt;=$AC103,$X103*$G103,IF(AND($T103&gt;$AC103,$T103&lt;=$AF103),$G103*($X103+((($W103-$X103)/($AF103-$AC103))*($T103-$AC103))),0))),$W103*$G103)))</f>
        <v/>
      </c>
      <c r="G103" s="148" t="str">
        <f>IF($D103="","",IF(OR(VLOOKUP($D103,Cap_Req!$A$2:$K$19,2)=9,VLOOKUP($D103,Cap_Req!$A$2:$K$19,2)=10),IF($T103&lt;=$AE103,VLOOKUP($D103,Cap_Req!$A$2:$K$19,3),0),IF(OR(VLOOKUP($D103,Cap_Req!$A$2:$K$19,2)=1,VLOOKUP($D103,Cap_Req!$A$2:$K$19,2)=2,VLOOKUP($D103,Cap_Req!$A$2:$K$19,2)=3,VLOOKUP($D103,Cap_Req!$A$2:$K$19,2)=4,VLOOKUP($D103,Cap_Req!$A$2:$K$19,2)=5,VLOOKUP($D103,Cap_Req!$A$2:$K$19,2)=6,VLOOKUP($D103,Cap_Req!$A$2:$K$19,2)=7, VLOOKUP($D103,Cap_Req!$A$2:$K$19,2)=8),IF($T103&lt;=$AC103,VLOOKUP($D103,Cap_Req!$A$2:$K$19,3),IF(AND($T103&gt;$AC103,$T103&lt;=$AE103),VLOOKUP($D103,Cap_Req!$A$2:$K$19,3)+(((VLOOKUP($D103,Cap_Req!$A$2:$K$19,5)-VLOOKUP($D103,Cap_Req!$A$2:$K$19,3))/($AE103-$AC103))*($T103-$AC103)),0)),IF($T103&lt;=$AC103,VLOOKUP($D103,Cap_Req!$A$2:$K$19,3),IF(AND($T103&gt;$AC103,$T103&lt;=$AD103),VLOOKUP($D103,Cap_Req!$A$2:$K$19,3)+(((VLOOKUP($D103,Cap_Req!$A$2:$K$19,4)-VLOOKUP($D103,Cap_Req!$A$2:$K$19,3))/($AD103-$AC103))*($T103-$AC103)),IF(AND($T103&gt;$AD103,$T103&lt;=$AE103),VLOOKUP($D103,Cap_Req!$A$2:$K$19,4)+(((VLOOKUP($D103,Cap_Req!$A$2:$K$19,5)-VLOOKUP($D103,Cap_Req!$A$2:$K$19,4))/($AE103-$AD103))*($T103-$AD103)),0))))))</f>
        <v/>
      </c>
      <c r="H103" s="455"/>
      <c r="I103" s="147" t="str">
        <f>IF($D103="","",IF(OR(VLOOKUP($D103,Cap_Req!$A$2:$K$19,2)=3,VLOOKUP($D103,Cap_Req!$A$2:$K$19,2)=4),IF($Y103="","",$Y103*$J103),""))</f>
        <v/>
      </c>
      <c r="J103" s="148" t="str">
        <f>IF($D103="","",IF(OR(VLOOKUP($D103,Cap_Req!$A$2:$K$19,2)=3,VLOOKUP($D103,Cap_Req!$A$2:$K$19,2)=4),VLOOKUP($D103,Cap_Req!$A$2:$M$19,7),""))</f>
        <v/>
      </c>
      <c r="K103" s="455"/>
      <c r="L103" s="147" t="str">
        <f>IF($D103="","",IF(OR(VLOOKUP($D103,Cap_Req!$A$2:$K$19,2)=3,VLOOKUP($D103,Cap_Req!$A$2:$K$19,2)=4),IF($Z103="","",$Z103*$M103),""))</f>
        <v/>
      </c>
      <c r="M103" s="148" t="str">
        <f>IF($D103="","",IF(OR(VLOOKUP($D103,Cap_Req!$A$2:$K$19,2)=3,VLOOKUP($D103,Cap_Req!$A$2:$K$19,2)=4),VLOOKUP($D103,Cap_Req!$A$2:$M$19,12),""))</f>
        <v/>
      </c>
      <c r="N103" s="455"/>
      <c r="O103" s="147" t="str">
        <f>IF($D103="","",IF(VLOOKUP($D103,Cap_Req!$A$2:$K$19,2)=4,IF($AA103="","",$AA103*$P103),""))</f>
        <v/>
      </c>
      <c r="P103" s="148" t="str">
        <f>IF($D103="","",IF(VLOOKUP($D103,Cap_Req!$A$2:$K$19,2)=4,VLOOKUP($D103,Cap_Req!$A$2:$M$19,13),""))</f>
        <v/>
      </c>
      <c r="Q103" s="455"/>
      <c r="R103" s="147" t="str">
        <f>IF($D103="","",IF(VLOOKUP($D103,Cap_Req!$A$2:$K$19,2)=3,IF($AB103="","",$AB103*$S103),""))</f>
        <v/>
      </c>
      <c r="S103" s="148" t="str">
        <f>IF($D103="","",IF(VLOOKUP($D103,Cap_Req!$A$2:$K$19,2)=3,VLOOKUP($D103,Cap_Req!$A$2:$K$19,8),""))</f>
        <v/>
      </c>
      <c r="T103" s="149" t="str">
        <f t="shared" si="2"/>
        <v/>
      </c>
      <c r="U103" s="150" t="str">
        <f t="shared" si="3"/>
        <v/>
      </c>
      <c r="V103" s="151"/>
      <c r="W103" s="453"/>
      <c r="X103" s="453"/>
      <c r="Y103" s="453"/>
      <c r="Z103" s="453"/>
      <c r="AA103" s="453"/>
      <c r="AB103" s="453"/>
      <c r="AC103" s="152" t="str">
        <f>IF($D103="","",IF(VLOOKUP($D103,Cap_Req!$A$2:$K$19,2)=5,MIN($AF103,VLOOKUP($D103,Cap_Req!$A$2:$K$19,9)),MIN($AE103,VLOOKUP($D103,Cap_Req!$A$2:$K$19,9))))</f>
        <v/>
      </c>
      <c r="AD103" s="152" t="str">
        <f>IF($D103="","",IF(VLOOKUP($D103,Cap_Req!$A$2:$K$19,2)=5,MIN($AF103,VLOOKUP($D103,Cap_Req!$A$2:$K$19,10)),MIN($AE103,VLOOKUP($D103,Cap_Req!$A$2:$K$19,10))))</f>
        <v/>
      </c>
      <c r="AE103" s="152" t="str">
        <f>IF($D103="","",IF($AF103="","",MIN($AF103,VLOOKUP($D103,Cap_Req!$A$2:$K$19,11))))</f>
        <v/>
      </c>
      <c r="AF103" s="453"/>
      <c r="AG103" s="453"/>
      <c r="AH103" s="125"/>
      <c r="AI103" s="126" t="e">
        <f>VLOOKUP($D103,Cap_Req!$A$2:$K$19,2)</f>
        <v>#N/A</v>
      </c>
      <c r="AL103" s="170"/>
    </row>
    <row r="104" spans="1:38" x14ac:dyDescent="0.25">
      <c r="A104" s="125"/>
      <c r="B104" s="453"/>
      <c r="C104" s="453"/>
      <c r="D104" s="454"/>
      <c r="E104" s="455"/>
      <c r="F104" s="147" t="str">
        <f>IF($D104="","",IF($W104="","",IF(OR(VLOOKUP($D104,Cap_Req!$A$2:$K$19,2)=3,VLOOKUP($D104,Cap_Req!$A$2:$K$19,2)=4),IF($X104="","",IF($T104&lt;=$AC104,$X104*$G104,IF(AND($T104&gt;$AC104,$T104&lt;=$AF104),$G104*($X104+((($W104-$X104)/($AF104-$AC104))*($T104-$AC104))),0))),$W104*$G104)))</f>
        <v/>
      </c>
      <c r="G104" s="148" t="str">
        <f>IF($D104="","",IF(OR(VLOOKUP($D104,Cap_Req!$A$2:$K$19,2)=9,VLOOKUP($D104,Cap_Req!$A$2:$K$19,2)=10),IF($T104&lt;=$AE104,VLOOKUP($D104,Cap_Req!$A$2:$K$19,3),0),IF(OR(VLOOKUP($D104,Cap_Req!$A$2:$K$19,2)=1,VLOOKUP($D104,Cap_Req!$A$2:$K$19,2)=2,VLOOKUP($D104,Cap_Req!$A$2:$K$19,2)=3,VLOOKUP($D104,Cap_Req!$A$2:$K$19,2)=4,VLOOKUP($D104,Cap_Req!$A$2:$K$19,2)=5,VLOOKUP($D104,Cap_Req!$A$2:$K$19,2)=6,VLOOKUP($D104,Cap_Req!$A$2:$K$19,2)=7, VLOOKUP($D104,Cap_Req!$A$2:$K$19,2)=8),IF($T104&lt;=$AC104,VLOOKUP($D104,Cap_Req!$A$2:$K$19,3),IF(AND($T104&gt;$AC104,$T104&lt;=$AE104),VLOOKUP($D104,Cap_Req!$A$2:$K$19,3)+(((VLOOKUP($D104,Cap_Req!$A$2:$K$19,5)-VLOOKUP($D104,Cap_Req!$A$2:$K$19,3))/($AE104-$AC104))*($T104-$AC104)),0)),IF($T104&lt;=$AC104,VLOOKUP($D104,Cap_Req!$A$2:$K$19,3),IF(AND($T104&gt;$AC104,$T104&lt;=$AD104),VLOOKUP($D104,Cap_Req!$A$2:$K$19,3)+(((VLOOKUP($D104,Cap_Req!$A$2:$K$19,4)-VLOOKUP($D104,Cap_Req!$A$2:$K$19,3))/($AD104-$AC104))*($T104-$AC104)),IF(AND($T104&gt;$AD104,$T104&lt;=$AE104),VLOOKUP($D104,Cap_Req!$A$2:$K$19,4)+(((VLOOKUP($D104,Cap_Req!$A$2:$K$19,5)-VLOOKUP($D104,Cap_Req!$A$2:$K$19,4))/($AE104-$AD104))*($T104-$AD104)),0))))))</f>
        <v/>
      </c>
      <c r="H104" s="455"/>
      <c r="I104" s="147" t="str">
        <f>IF($D104="","",IF(OR(VLOOKUP($D104,Cap_Req!$A$2:$K$19,2)=3,VLOOKUP($D104,Cap_Req!$A$2:$K$19,2)=4),IF($Y104="","",$Y104*$J104),""))</f>
        <v/>
      </c>
      <c r="J104" s="148" t="str">
        <f>IF($D104="","",IF(OR(VLOOKUP($D104,Cap_Req!$A$2:$K$19,2)=3,VLOOKUP($D104,Cap_Req!$A$2:$K$19,2)=4),VLOOKUP($D104,Cap_Req!$A$2:$M$19,7),""))</f>
        <v/>
      </c>
      <c r="K104" s="455"/>
      <c r="L104" s="147" t="str">
        <f>IF($D104="","",IF(OR(VLOOKUP($D104,Cap_Req!$A$2:$K$19,2)=3,VLOOKUP($D104,Cap_Req!$A$2:$K$19,2)=4),IF($Z104="","",$Z104*$M104),""))</f>
        <v/>
      </c>
      <c r="M104" s="148" t="str">
        <f>IF($D104="","",IF(OR(VLOOKUP($D104,Cap_Req!$A$2:$K$19,2)=3,VLOOKUP($D104,Cap_Req!$A$2:$K$19,2)=4),VLOOKUP($D104,Cap_Req!$A$2:$M$19,12),""))</f>
        <v/>
      </c>
      <c r="N104" s="455"/>
      <c r="O104" s="147" t="str">
        <f>IF($D104="","",IF(VLOOKUP($D104,Cap_Req!$A$2:$K$19,2)=4,IF($AA104="","",$AA104*$P104),""))</f>
        <v/>
      </c>
      <c r="P104" s="148" t="str">
        <f>IF($D104="","",IF(VLOOKUP($D104,Cap_Req!$A$2:$K$19,2)=4,VLOOKUP($D104,Cap_Req!$A$2:$M$19,13),""))</f>
        <v/>
      </c>
      <c r="Q104" s="455"/>
      <c r="R104" s="147" t="str">
        <f>IF($D104="","",IF(VLOOKUP($D104,Cap_Req!$A$2:$K$19,2)=3,IF($AB104="","",$AB104*$S104),""))</f>
        <v/>
      </c>
      <c r="S104" s="148" t="str">
        <f>IF($D104="","",IF(VLOOKUP($D104,Cap_Req!$A$2:$K$19,2)=3,VLOOKUP($D104,Cap_Req!$A$2:$K$19,8),""))</f>
        <v/>
      </c>
      <c r="T104" s="149" t="str">
        <f t="shared" si="2"/>
        <v/>
      </c>
      <c r="U104" s="150" t="str">
        <f t="shared" si="3"/>
        <v/>
      </c>
      <c r="V104" s="151"/>
      <c r="W104" s="453"/>
      <c r="X104" s="453"/>
      <c r="Y104" s="453"/>
      <c r="Z104" s="453"/>
      <c r="AA104" s="453"/>
      <c r="AB104" s="453"/>
      <c r="AC104" s="152" t="str">
        <f>IF($D104="","",IF(VLOOKUP($D104,Cap_Req!$A$2:$K$19,2)=5,MIN($AF104,VLOOKUP($D104,Cap_Req!$A$2:$K$19,9)),MIN($AE104,VLOOKUP($D104,Cap_Req!$A$2:$K$19,9))))</f>
        <v/>
      </c>
      <c r="AD104" s="152" t="str">
        <f>IF($D104="","",IF(VLOOKUP($D104,Cap_Req!$A$2:$K$19,2)=5,MIN($AF104,VLOOKUP($D104,Cap_Req!$A$2:$K$19,10)),MIN($AE104,VLOOKUP($D104,Cap_Req!$A$2:$K$19,10))))</f>
        <v/>
      </c>
      <c r="AE104" s="152" t="str">
        <f>IF($D104="","",IF($AF104="","",MIN($AF104,VLOOKUP($D104,Cap_Req!$A$2:$K$19,11))))</f>
        <v/>
      </c>
      <c r="AF104" s="453"/>
      <c r="AG104" s="453"/>
      <c r="AH104" s="125"/>
      <c r="AI104" s="126" t="e">
        <f>VLOOKUP($D104,Cap_Req!$A$2:$K$19,2)</f>
        <v>#N/A</v>
      </c>
      <c r="AL104" s="170"/>
    </row>
    <row r="105" spans="1:38" x14ac:dyDescent="0.25">
      <c r="A105" s="125"/>
      <c r="B105" s="453"/>
      <c r="C105" s="453"/>
      <c r="D105" s="454"/>
      <c r="E105" s="455"/>
      <c r="F105" s="147" t="str">
        <f>IF($D105="","",IF($W105="","",IF(OR(VLOOKUP($D105,Cap_Req!$A$2:$K$19,2)=3,VLOOKUP($D105,Cap_Req!$A$2:$K$19,2)=4),IF($X105="","",IF($T105&lt;=$AC105,$X105*$G105,IF(AND($T105&gt;$AC105,$T105&lt;=$AF105),$G105*($X105+((($W105-$X105)/($AF105-$AC105))*($T105-$AC105))),0))),$W105*$G105)))</f>
        <v/>
      </c>
      <c r="G105" s="148" t="str">
        <f>IF($D105="","",IF(OR(VLOOKUP($D105,Cap_Req!$A$2:$K$19,2)=9,VLOOKUP($D105,Cap_Req!$A$2:$K$19,2)=10),IF($T105&lt;=$AE105,VLOOKUP($D105,Cap_Req!$A$2:$K$19,3),0),IF(OR(VLOOKUP($D105,Cap_Req!$A$2:$K$19,2)=1,VLOOKUP($D105,Cap_Req!$A$2:$K$19,2)=2,VLOOKUP($D105,Cap_Req!$A$2:$K$19,2)=3,VLOOKUP($D105,Cap_Req!$A$2:$K$19,2)=4,VLOOKUP($D105,Cap_Req!$A$2:$K$19,2)=5,VLOOKUP($D105,Cap_Req!$A$2:$K$19,2)=6,VLOOKUP($D105,Cap_Req!$A$2:$K$19,2)=7, VLOOKUP($D105,Cap_Req!$A$2:$K$19,2)=8),IF($T105&lt;=$AC105,VLOOKUP($D105,Cap_Req!$A$2:$K$19,3),IF(AND($T105&gt;$AC105,$T105&lt;=$AE105),VLOOKUP($D105,Cap_Req!$A$2:$K$19,3)+(((VLOOKUP($D105,Cap_Req!$A$2:$K$19,5)-VLOOKUP($D105,Cap_Req!$A$2:$K$19,3))/($AE105-$AC105))*($T105-$AC105)),0)),IF($T105&lt;=$AC105,VLOOKUP($D105,Cap_Req!$A$2:$K$19,3),IF(AND($T105&gt;$AC105,$T105&lt;=$AD105),VLOOKUP($D105,Cap_Req!$A$2:$K$19,3)+(((VLOOKUP($D105,Cap_Req!$A$2:$K$19,4)-VLOOKUP($D105,Cap_Req!$A$2:$K$19,3))/($AD105-$AC105))*($T105-$AC105)),IF(AND($T105&gt;$AD105,$T105&lt;=$AE105),VLOOKUP($D105,Cap_Req!$A$2:$K$19,4)+(((VLOOKUP($D105,Cap_Req!$A$2:$K$19,5)-VLOOKUP($D105,Cap_Req!$A$2:$K$19,4))/($AE105-$AD105))*($T105-$AD105)),0))))))</f>
        <v/>
      </c>
      <c r="H105" s="455"/>
      <c r="I105" s="147" t="str">
        <f>IF($D105="","",IF(OR(VLOOKUP($D105,Cap_Req!$A$2:$K$19,2)=3,VLOOKUP($D105,Cap_Req!$A$2:$K$19,2)=4),IF($Y105="","",$Y105*$J105),""))</f>
        <v/>
      </c>
      <c r="J105" s="148" t="str">
        <f>IF($D105="","",IF(OR(VLOOKUP($D105,Cap_Req!$A$2:$K$19,2)=3,VLOOKUP($D105,Cap_Req!$A$2:$K$19,2)=4),VLOOKUP($D105,Cap_Req!$A$2:$M$19,7),""))</f>
        <v/>
      </c>
      <c r="K105" s="455"/>
      <c r="L105" s="147" t="str">
        <f>IF($D105="","",IF(OR(VLOOKUP($D105,Cap_Req!$A$2:$K$19,2)=3,VLOOKUP($D105,Cap_Req!$A$2:$K$19,2)=4),IF($Z105="","",$Z105*$M105),""))</f>
        <v/>
      </c>
      <c r="M105" s="148" t="str">
        <f>IF($D105="","",IF(OR(VLOOKUP($D105,Cap_Req!$A$2:$K$19,2)=3,VLOOKUP($D105,Cap_Req!$A$2:$K$19,2)=4),VLOOKUP($D105,Cap_Req!$A$2:$M$19,12),""))</f>
        <v/>
      </c>
      <c r="N105" s="455"/>
      <c r="O105" s="147" t="str">
        <f>IF($D105="","",IF(VLOOKUP($D105,Cap_Req!$A$2:$K$19,2)=4,IF($AA105="","",$AA105*$P105),""))</f>
        <v/>
      </c>
      <c r="P105" s="148" t="str">
        <f>IF($D105="","",IF(VLOOKUP($D105,Cap_Req!$A$2:$K$19,2)=4,VLOOKUP($D105,Cap_Req!$A$2:$M$19,13),""))</f>
        <v/>
      </c>
      <c r="Q105" s="455"/>
      <c r="R105" s="147" t="str">
        <f>IF($D105="","",IF(VLOOKUP($D105,Cap_Req!$A$2:$K$19,2)=3,IF($AB105="","",$AB105*$S105),""))</f>
        <v/>
      </c>
      <c r="S105" s="148" t="str">
        <f>IF($D105="","",IF(VLOOKUP($D105,Cap_Req!$A$2:$K$19,2)=3,VLOOKUP($D105,Cap_Req!$A$2:$K$19,8),""))</f>
        <v/>
      </c>
      <c r="T105" s="149" t="str">
        <f t="shared" si="2"/>
        <v/>
      </c>
      <c r="U105" s="150" t="str">
        <f t="shared" si="3"/>
        <v/>
      </c>
      <c r="V105" s="151"/>
      <c r="W105" s="453"/>
      <c r="X105" s="453"/>
      <c r="Y105" s="453"/>
      <c r="Z105" s="453"/>
      <c r="AA105" s="453"/>
      <c r="AB105" s="453"/>
      <c r="AC105" s="152" t="str">
        <f>IF($D105="","",IF(VLOOKUP($D105,Cap_Req!$A$2:$K$19,2)=5,MIN($AF105,VLOOKUP($D105,Cap_Req!$A$2:$K$19,9)),MIN($AE105,VLOOKUP($D105,Cap_Req!$A$2:$K$19,9))))</f>
        <v/>
      </c>
      <c r="AD105" s="152" t="str">
        <f>IF($D105="","",IF(VLOOKUP($D105,Cap_Req!$A$2:$K$19,2)=5,MIN($AF105,VLOOKUP($D105,Cap_Req!$A$2:$K$19,10)),MIN($AE105,VLOOKUP($D105,Cap_Req!$A$2:$K$19,10))))</f>
        <v/>
      </c>
      <c r="AE105" s="152" t="str">
        <f>IF($D105="","",IF($AF105="","",MIN($AF105,VLOOKUP($D105,Cap_Req!$A$2:$K$19,11))))</f>
        <v/>
      </c>
      <c r="AF105" s="453"/>
      <c r="AG105" s="453"/>
      <c r="AH105" s="125"/>
      <c r="AI105" s="126" t="e">
        <f>VLOOKUP($D105,Cap_Req!$A$2:$K$19,2)</f>
        <v>#N/A</v>
      </c>
      <c r="AL105" s="170"/>
    </row>
    <row r="106" spans="1:38" x14ac:dyDescent="0.25">
      <c r="A106" s="125"/>
      <c r="B106" s="453"/>
      <c r="C106" s="453"/>
      <c r="D106" s="454"/>
      <c r="E106" s="455"/>
      <c r="F106" s="147" t="str">
        <f>IF($D106="","",IF($W106="","",IF(OR(VLOOKUP($D106,Cap_Req!$A$2:$K$19,2)=3,VLOOKUP($D106,Cap_Req!$A$2:$K$19,2)=4),IF($X106="","",IF($T106&lt;=$AC106,$X106*$G106,IF(AND($T106&gt;$AC106,$T106&lt;=$AF106),$G106*($X106+((($W106-$X106)/($AF106-$AC106))*($T106-$AC106))),0))),$W106*$G106)))</f>
        <v/>
      </c>
      <c r="G106" s="148" t="str">
        <f>IF($D106="","",IF(OR(VLOOKUP($D106,Cap_Req!$A$2:$K$19,2)=9,VLOOKUP($D106,Cap_Req!$A$2:$K$19,2)=10),IF($T106&lt;=$AE106,VLOOKUP($D106,Cap_Req!$A$2:$K$19,3),0),IF(OR(VLOOKUP($D106,Cap_Req!$A$2:$K$19,2)=1,VLOOKUP($D106,Cap_Req!$A$2:$K$19,2)=2,VLOOKUP($D106,Cap_Req!$A$2:$K$19,2)=3,VLOOKUP($D106,Cap_Req!$A$2:$K$19,2)=4,VLOOKUP($D106,Cap_Req!$A$2:$K$19,2)=5,VLOOKUP($D106,Cap_Req!$A$2:$K$19,2)=6,VLOOKUP($D106,Cap_Req!$A$2:$K$19,2)=7, VLOOKUP($D106,Cap_Req!$A$2:$K$19,2)=8),IF($T106&lt;=$AC106,VLOOKUP($D106,Cap_Req!$A$2:$K$19,3),IF(AND($T106&gt;$AC106,$T106&lt;=$AE106),VLOOKUP($D106,Cap_Req!$A$2:$K$19,3)+(((VLOOKUP($D106,Cap_Req!$A$2:$K$19,5)-VLOOKUP($D106,Cap_Req!$A$2:$K$19,3))/($AE106-$AC106))*($T106-$AC106)),0)),IF($T106&lt;=$AC106,VLOOKUP($D106,Cap_Req!$A$2:$K$19,3),IF(AND($T106&gt;$AC106,$T106&lt;=$AD106),VLOOKUP($D106,Cap_Req!$A$2:$K$19,3)+(((VLOOKUP($D106,Cap_Req!$A$2:$K$19,4)-VLOOKUP($D106,Cap_Req!$A$2:$K$19,3))/($AD106-$AC106))*($T106-$AC106)),IF(AND($T106&gt;$AD106,$T106&lt;=$AE106),VLOOKUP($D106,Cap_Req!$A$2:$K$19,4)+(((VLOOKUP($D106,Cap_Req!$A$2:$K$19,5)-VLOOKUP($D106,Cap_Req!$A$2:$K$19,4))/($AE106-$AD106))*($T106-$AD106)),0))))))</f>
        <v/>
      </c>
      <c r="H106" s="455"/>
      <c r="I106" s="147" t="str">
        <f>IF($D106="","",IF(OR(VLOOKUP($D106,Cap_Req!$A$2:$K$19,2)=3,VLOOKUP($D106,Cap_Req!$A$2:$K$19,2)=4),IF($Y106="","",$Y106*$J106),""))</f>
        <v/>
      </c>
      <c r="J106" s="148" t="str">
        <f>IF($D106="","",IF(OR(VLOOKUP($D106,Cap_Req!$A$2:$K$19,2)=3,VLOOKUP($D106,Cap_Req!$A$2:$K$19,2)=4),VLOOKUP($D106,Cap_Req!$A$2:$M$19,7),""))</f>
        <v/>
      </c>
      <c r="K106" s="455"/>
      <c r="L106" s="147" t="str">
        <f>IF($D106="","",IF(OR(VLOOKUP($D106,Cap_Req!$A$2:$K$19,2)=3,VLOOKUP($D106,Cap_Req!$A$2:$K$19,2)=4),IF($Z106="","",$Z106*$M106),""))</f>
        <v/>
      </c>
      <c r="M106" s="148" t="str">
        <f>IF($D106="","",IF(OR(VLOOKUP($D106,Cap_Req!$A$2:$K$19,2)=3,VLOOKUP($D106,Cap_Req!$A$2:$K$19,2)=4),VLOOKUP($D106,Cap_Req!$A$2:$M$19,12),""))</f>
        <v/>
      </c>
      <c r="N106" s="455"/>
      <c r="O106" s="147" t="str">
        <f>IF($D106="","",IF(VLOOKUP($D106,Cap_Req!$A$2:$K$19,2)=4,IF($AA106="","",$AA106*$P106),""))</f>
        <v/>
      </c>
      <c r="P106" s="148" t="str">
        <f>IF($D106="","",IF(VLOOKUP($D106,Cap_Req!$A$2:$K$19,2)=4,VLOOKUP($D106,Cap_Req!$A$2:$M$19,13),""))</f>
        <v/>
      </c>
      <c r="Q106" s="455"/>
      <c r="R106" s="147" t="str">
        <f>IF($D106="","",IF(VLOOKUP($D106,Cap_Req!$A$2:$K$19,2)=3,IF($AB106="","",$AB106*$S106),""))</f>
        <v/>
      </c>
      <c r="S106" s="148" t="str">
        <f>IF($D106="","",IF(VLOOKUP($D106,Cap_Req!$A$2:$K$19,2)=3,VLOOKUP($D106,Cap_Req!$A$2:$K$19,8),""))</f>
        <v/>
      </c>
      <c r="T106" s="149" t="str">
        <f t="shared" si="2"/>
        <v/>
      </c>
      <c r="U106" s="150" t="str">
        <f t="shared" si="3"/>
        <v/>
      </c>
      <c r="V106" s="151"/>
      <c r="W106" s="453"/>
      <c r="X106" s="453"/>
      <c r="Y106" s="453"/>
      <c r="Z106" s="453"/>
      <c r="AA106" s="453"/>
      <c r="AB106" s="453"/>
      <c r="AC106" s="152" t="str">
        <f>IF($D106="","",IF(VLOOKUP($D106,Cap_Req!$A$2:$K$19,2)=5,MIN($AF106,VLOOKUP($D106,Cap_Req!$A$2:$K$19,9)),MIN($AE106,VLOOKUP($D106,Cap_Req!$A$2:$K$19,9))))</f>
        <v/>
      </c>
      <c r="AD106" s="152" t="str">
        <f>IF($D106="","",IF(VLOOKUP($D106,Cap_Req!$A$2:$K$19,2)=5,MIN($AF106,VLOOKUP($D106,Cap_Req!$A$2:$K$19,10)),MIN($AE106,VLOOKUP($D106,Cap_Req!$A$2:$K$19,10))))</f>
        <v/>
      </c>
      <c r="AE106" s="152" t="str">
        <f>IF($D106="","",IF($AF106="","",MIN($AF106,VLOOKUP($D106,Cap_Req!$A$2:$K$19,11))))</f>
        <v/>
      </c>
      <c r="AF106" s="453"/>
      <c r="AG106" s="453"/>
      <c r="AH106" s="125"/>
      <c r="AI106" s="126" t="e">
        <f>VLOOKUP($D106,Cap_Req!$A$2:$K$19,2)</f>
        <v>#N/A</v>
      </c>
      <c r="AL106" s="170"/>
    </row>
    <row r="107" spans="1:38" x14ac:dyDescent="0.25">
      <c r="A107" s="125"/>
      <c r="B107" s="453"/>
      <c r="C107" s="453"/>
      <c r="D107" s="454"/>
      <c r="E107" s="455"/>
      <c r="F107" s="147" t="str">
        <f>IF($D107="","",IF($W107="","",IF(OR(VLOOKUP($D107,Cap_Req!$A$2:$K$19,2)=3,VLOOKUP($D107,Cap_Req!$A$2:$K$19,2)=4),IF($X107="","",IF($T107&lt;=$AC107,$X107*$G107,IF(AND($T107&gt;$AC107,$T107&lt;=$AF107),$G107*($X107+((($W107-$X107)/($AF107-$AC107))*($T107-$AC107))),0))),$W107*$G107)))</f>
        <v/>
      </c>
      <c r="G107" s="148" t="str">
        <f>IF($D107="","",IF(OR(VLOOKUP($D107,Cap_Req!$A$2:$K$19,2)=9,VLOOKUP($D107,Cap_Req!$A$2:$K$19,2)=10),IF($T107&lt;=$AE107,VLOOKUP($D107,Cap_Req!$A$2:$K$19,3),0),IF(OR(VLOOKUP($D107,Cap_Req!$A$2:$K$19,2)=1,VLOOKUP($D107,Cap_Req!$A$2:$K$19,2)=2,VLOOKUP($D107,Cap_Req!$A$2:$K$19,2)=3,VLOOKUP($D107,Cap_Req!$A$2:$K$19,2)=4,VLOOKUP($D107,Cap_Req!$A$2:$K$19,2)=5,VLOOKUP($D107,Cap_Req!$A$2:$K$19,2)=6,VLOOKUP($D107,Cap_Req!$A$2:$K$19,2)=7, VLOOKUP($D107,Cap_Req!$A$2:$K$19,2)=8),IF($T107&lt;=$AC107,VLOOKUP($D107,Cap_Req!$A$2:$K$19,3),IF(AND($T107&gt;$AC107,$T107&lt;=$AE107),VLOOKUP($D107,Cap_Req!$A$2:$K$19,3)+(((VLOOKUP($D107,Cap_Req!$A$2:$K$19,5)-VLOOKUP($D107,Cap_Req!$A$2:$K$19,3))/($AE107-$AC107))*($T107-$AC107)),0)),IF($T107&lt;=$AC107,VLOOKUP($D107,Cap_Req!$A$2:$K$19,3),IF(AND($T107&gt;$AC107,$T107&lt;=$AD107),VLOOKUP($D107,Cap_Req!$A$2:$K$19,3)+(((VLOOKUP($D107,Cap_Req!$A$2:$K$19,4)-VLOOKUP($D107,Cap_Req!$A$2:$K$19,3))/($AD107-$AC107))*($T107-$AC107)),IF(AND($T107&gt;$AD107,$T107&lt;=$AE107),VLOOKUP($D107,Cap_Req!$A$2:$K$19,4)+(((VLOOKUP($D107,Cap_Req!$A$2:$K$19,5)-VLOOKUP($D107,Cap_Req!$A$2:$K$19,4))/($AE107-$AD107))*($T107-$AD107)),0))))))</f>
        <v/>
      </c>
      <c r="H107" s="455"/>
      <c r="I107" s="147" t="str">
        <f>IF($D107="","",IF(OR(VLOOKUP($D107,Cap_Req!$A$2:$K$19,2)=3,VLOOKUP($D107,Cap_Req!$A$2:$K$19,2)=4),IF($Y107="","",$Y107*$J107),""))</f>
        <v/>
      </c>
      <c r="J107" s="148" t="str">
        <f>IF($D107="","",IF(OR(VLOOKUP($D107,Cap_Req!$A$2:$K$19,2)=3,VLOOKUP($D107,Cap_Req!$A$2:$K$19,2)=4),VLOOKUP($D107,Cap_Req!$A$2:$M$19,7),""))</f>
        <v/>
      </c>
      <c r="K107" s="455"/>
      <c r="L107" s="147" t="str">
        <f>IF($D107="","",IF(OR(VLOOKUP($D107,Cap_Req!$A$2:$K$19,2)=3,VLOOKUP($D107,Cap_Req!$A$2:$K$19,2)=4),IF($Z107="","",$Z107*$M107),""))</f>
        <v/>
      </c>
      <c r="M107" s="148" t="str">
        <f>IF($D107="","",IF(OR(VLOOKUP($D107,Cap_Req!$A$2:$K$19,2)=3,VLOOKUP($D107,Cap_Req!$A$2:$K$19,2)=4),VLOOKUP($D107,Cap_Req!$A$2:$M$19,12),""))</f>
        <v/>
      </c>
      <c r="N107" s="455"/>
      <c r="O107" s="147" t="str">
        <f>IF($D107="","",IF(VLOOKUP($D107,Cap_Req!$A$2:$K$19,2)=4,IF($AA107="","",$AA107*$P107),""))</f>
        <v/>
      </c>
      <c r="P107" s="148" t="str">
        <f>IF($D107="","",IF(VLOOKUP($D107,Cap_Req!$A$2:$K$19,2)=4,VLOOKUP($D107,Cap_Req!$A$2:$M$19,13),""))</f>
        <v/>
      </c>
      <c r="Q107" s="455"/>
      <c r="R107" s="147" t="str">
        <f>IF($D107="","",IF(VLOOKUP($D107,Cap_Req!$A$2:$K$19,2)=3,IF($AB107="","",$AB107*$S107),""))</f>
        <v/>
      </c>
      <c r="S107" s="148" t="str">
        <f>IF($D107="","",IF(VLOOKUP($D107,Cap_Req!$A$2:$K$19,2)=3,VLOOKUP($D107,Cap_Req!$A$2:$K$19,8),""))</f>
        <v/>
      </c>
      <c r="T107" s="149" t="str">
        <f t="shared" si="2"/>
        <v/>
      </c>
      <c r="U107" s="150" t="str">
        <f t="shared" si="3"/>
        <v/>
      </c>
      <c r="V107" s="151"/>
      <c r="W107" s="453"/>
      <c r="X107" s="453"/>
      <c r="Y107" s="453"/>
      <c r="Z107" s="453"/>
      <c r="AA107" s="453"/>
      <c r="AB107" s="453"/>
      <c r="AC107" s="152" t="str">
        <f>IF($D107="","",IF(VLOOKUP($D107,Cap_Req!$A$2:$K$19,2)=5,MIN($AF107,VLOOKUP($D107,Cap_Req!$A$2:$K$19,9)),MIN($AE107,VLOOKUP($D107,Cap_Req!$A$2:$K$19,9))))</f>
        <v/>
      </c>
      <c r="AD107" s="152" t="str">
        <f>IF($D107="","",IF(VLOOKUP($D107,Cap_Req!$A$2:$K$19,2)=5,MIN($AF107,VLOOKUP($D107,Cap_Req!$A$2:$K$19,10)),MIN($AE107,VLOOKUP($D107,Cap_Req!$A$2:$K$19,10))))</f>
        <v/>
      </c>
      <c r="AE107" s="152" t="str">
        <f>IF($D107="","",IF($AF107="","",MIN($AF107,VLOOKUP($D107,Cap_Req!$A$2:$K$19,11))))</f>
        <v/>
      </c>
      <c r="AF107" s="453"/>
      <c r="AG107" s="453"/>
      <c r="AH107" s="125"/>
      <c r="AI107" s="126" t="e">
        <f>VLOOKUP($D107,Cap_Req!$A$2:$K$19,2)</f>
        <v>#N/A</v>
      </c>
      <c r="AL107" s="170"/>
    </row>
    <row r="108" spans="1:38" x14ac:dyDescent="0.25">
      <c r="A108" s="125"/>
      <c r="B108" s="453"/>
      <c r="C108" s="453"/>
      <c r="D108" s="454"/>
      <c r="E108" s="455"/>
      <c r="F108" s="147" t="str">
        <f>IF($D108="","",IF($W108="","",IF(OR(VLOOKUP($D108,Cap_Req!$A$2:$K$19,2)=3,VLOOKUP($D108,Cap_Req!$A$2:$K$19,2)=4),IF($X108="","",IF($T108&lt;=$AC108,$X108*$G108,IF(AND($T108&gt;$AC108,$T108&lt;=$AF108),$G108*($X108+((($W108-$X108)/($AF108-$AC108))*($T108-$AC108))),0))),$W108*$G108)))</f>
        <v/>
      </c>
      <c r="G108" s="148" t="str">
        <f>IF($D108="","",IF(OR(VLOOKUP($D108,Cap_Req!$A$2:$K$19,2)=9,VLOOKUP($D108,Cap_Req!$A$2:$K$19,2)=10),IF($T108&lt;=$AE108,VLOOKUP($D108,Cap_Req!$A$2:$K$19,3),0),IF(OR(VLOOKUP($D108,Cap_Req!$A$2:$K$19,2)=1,VLOOKUP($D108,Cap_Req!$A$2:$K$19,2)=2,VLOOKUP($D108,Cap_Req!$A$2:$K$19,2)=3,VLOOKUP($D108,Cap_Req!$A$2:$K$19,2)=4,VLOOKUP($D108,Cap_Req!$A$2:$K$19,2)=5,VLOOKUP($D108,Cap_Req!$A$2:$K$19,2)=6,VLOOKUP($D108,Cap_Req!$A$2:$K$19,2)=7, VLOOKUP($D108,Cap_Req!$A$2:$K$19,2)=8),IF($T108&lt;=$AC108,VLOOKUP($D108,Cap_Req!$A$2:$K$19,3),IF(AND($T108&gt;$AC108,$T108&lt;=$AE108),VLOOKUP($D108,Cap_Req!$A$2:$K$19,3)+(((VLOOKUP($D108,Cap_Req!$A$2:$K$19,5)-VLOOKUP($D108,Cap_Req!$A$2:$K$19,3))/($AE108-$AC108))*($T108-$AC108)),0)),IF($T108&lt;=$AC108,VLOOKUP($D108,Cap_Req!$A$2:$K$19,3),IF(AND($T108&gt;$AC108,$T108&lt;=$AD108),VLOOKUP($D108,Cap_Req!$A$2:$K$19,3)+(((VLOOKUP($D108,Cap_Req!$A$2:$K$19,4)-VLOOKUP($D108,Cap_Req!$A$2:$K$19,3))/($AD108-$AC108))*($T108-$AC108)),IF(AND($T108&gt;$AD108,$T108&lt;=$AE108),VLOOKUP($D108,Cap_Req!$A$2:$K$19,4)+(((VLOOKUP($D108,Cap_Req!$A$2:$K$19,5)-VLOOKUP($D108,Cap_Req!$A$2:$K$19,4))/($AE108-$AD108))*($T108-$AD108)),0))))))</f>
        <v/>
      </c>
      <c r="H108" s="455"/>
      <c r="I108" s="147" t="str">
        <f>IF($D108="","",IF(OR(VLOOKUP($D108,Cap_Req!$A$2:$K$19,2)=3,VLOOKUP($D108,Cap_Req!$A$2:$K$19,2)=4),IF($Y108="","",$Y108*$J108),""))</f>
        <v/>
      </c>
      <c r="J108" s="148" t="str">
        <f>IF($D108="","",IF(OR(VLOOKUP($D108,Cap_Req!$A$2:$K$19,2)=3,VLOOKUP($D108,Cap_Req!$A$2:$K$19,2)=4),VLOOKUP($D108,Cap_Req!$A$2:$M$19,7),""))</f>
        <v/>
      </c>
      <c r="K108" s="455"/>
      <c r="L108" s="147" t="str">
        <f>IF($D108="","",IF(OR(VLOOKUP($D108,Cap_Req!$A$2:$K$19,2)=3,VLOOKUP($D108,Cap_Req!$A$2:$K$19,2)=4),IF($Z108="","",$Z108*$M108),""))</f>
        <v/>
      </c>
      <c r="M108" s="148" t="str">
        <f>IF($D108="","",IF(OR(VLOOKUP($D108,Cap_Req!$A$2:$K$19,2)=3,VLOOKUP($D108,Cap_Req!$A$2:$K$19,2)=4),VLOOKUP($D108,Cap_Req!$A$2:$M$19,12),""))</f>
        <v/>
      </c>
      <c r="N108" s="455"/>
      <c r="O108" s="147" t="str">
        <f>IF($D108="","",IF(VLOOKUP($D108,Cap_Req!$A$2:$K$19,2)=4,IF($AA108="","",$AA108*$P108),""))</f>
        <v/>
      </c>
      <c r="P108" s="148" t="str">
        <f>IF($D108="","",IF(VLOOKUP($D108,Cap_Req!$A$2:$K$19,2)=4,VLOOKUP($D108,Cap_Req!$A$2:$M$19,13),""))</f>
        <v/>
      </c>
      <c r="Q108" s="455"/>
      <c r="R108" s="147" t="str">
        <f>IF($D108="","",IF(VLOOKUP($D108,Cap_Req!$A$2:$K$19,2)=3,IF($AB108="","",$AB108*$S108),""))</f>
        <v/>
      </c>
      <c r="S108" s="148" t="str">
        <f>IF($D108="","",IF(VLOOKUP($D108,Cap_Req!$A$2:$K$19,2)=3,VLOOKUP($D108,Cap_Req!$A$2:$K$19,8),""))</f>
        <v/>
      </c>
      <c r="T108" s="149" t="str">
        <f t="shared" si="2"/>
        <v/>
      </c>
      <c r="U108" s="150" t="str">
        <f t="shared" si="3"/>
        <v/>
      </c>
      <c r="V108" s="151"/>
      <c r="W108" s="453"/>
      <c r="X108" s="453"/>
      <c r="Y108" s="453"/>
      <c r="Z108" s="453"/>
      <c r="AA108" s="453"/>
      <c r="AB108" s="453"/>
      <c r="AC108" s="152" t="str">
        <f>IF($D108="","",IF(VLOOKUP($D108,Cap_Req!$A$2:$K$19,2)=5,MIN($AF108,VLOOKUP($D108,Cap_Req!$A$2:$K$19,9)),MIN($AE108,VLOOKUP($D108,Cap_Req!$A$2:$K$19,9))))</f>
        <v/>
      </c>
      <c r="AD108" s="152" t="str">
        <f>IF($D108="","",IF(VLOOKUP($D108,Cap_Req!$A$2:$K$19,2)=5,MIN($AF108,VLOOKUP($D108,Cap_Req!$A$2:$K$19,10)),MIN($AE108,VLOOKUP($D108,Cap_Req!$A$2:$K$19,10))))</f>
        <v/>
      </c>
      <c r="AE108" s="152" t="str">
        <f>IF($D108="","",IF($AF108="","",MIN($AF108,VLOOKUP($D108,Cap_Req!$A$2:$K$19,11))))</f>
        <v/>
      </c>
      <c r="AF108" s="453"/>
      <c r="AG108" s="453"/>
      <c r="AH108" s="125"/>
      <c r="AI108" s="126" t="e">
        <f>VLOOKUP($D108,Cap_Req!$A$2:$K$19,2)</f>
        <v>#N/A</v>
      </c>
      <c r="AL108" s="170"/>
    </row>
    <row r="109" spans="1:38" x14ac:dyDescent="0.25">
      <c r="A109" s="125"/>
      <c r="B109" s="453"/>
      <c r="C109" s="453"/>
      <c r="D109" s="454"/>
      <c r="E109" s="455"/>
      <c r="F109" s="147" t="str">
        <f>IF($D109="","",IF($W109="","",IF(OR(VLOOKUP($D109,Cap_Req!$A$2:$K$19,2)=3,VLOOKUP($D109,Cap_Req!$A$2:$K$19,2)=4),IF($X109="","",IF($T109&lt;=$AC109,$X109*$G109,IF(AND($T109&gt;$AC109,$T109&lt;=$AF109),$G109*($X109+((($W109-$X109)/($AF109-$AC109))*($T109-$AC109))),0))),$W109*$G109)))</f>
        <v/>
      </c>
      <c r="G109" s="148" t="str">
        <f>IF($D109="","",IF(OR(VLOOKUP($D109,Cap_Req!$A$2:$K$19,2)=9,VLOOKUP($D109,Cap_Req!$A$2:$K$19,2)=10),IF($T109&lt;=$AE109,VLOOKUP($D109,Cap_Req!$A$2:$K$19,3),0),IF(OR(VLOOKUP($D109,Cap_Req!$A$2:$K$19,2)=1,VLOOKUP($D109,Cap_Req!$A$2:$K$19,2)=2,VLOOKUP($D109,Cap_Req!$A$2:$K$19,2)=3,VLOOKUP($D109,Cap_Req!$A$2:$K$19,2)=4,VLOOKUP($D109,Cap_Req!$A$2:$K$19,2)=5,VLOOKUP($D109,Cap_Req!$A$2:$K$19,2)=6,VLOOKUP($D109,Cap_Req!$A$2:$K$19,2)=7, VLOOKUP($D109,Cap_Req!$A$2:$K$19,2)=8),IF($T109&lt;=$AC109,VLOOKUP($D109,Cap_Req!$A$2:$K$19,3),IF(AND($T109&gt;$AC109,$T109&lt;=$AE109),VLOOKUP($D109,Cap_Req!$A$2:$K$19,3)+(((VLOOKUP($D109,Cap_Req!$A$2:$K$19,5)-VLOOKUP($D109,Cap_Req!$A$2:$K$19,3))/($AE109-$AC109))*($T109-$AC109)),0)),IF($T109&lt;=$AC109,VLOOKUP($D109,Cap_Req!$A$2:$K$19,3),IF(AND($T109&gt;$AC109,$T109&lt;=$AD109),VLOOKUP($D109,Cap_Req!$A$2:$K$19,3)+(((VLOOKUP($D109,Cap_Req!$A$2:$K$19,4)-VLOOKUP($D109,Cap_Req!$A$2:$K$19,3))/($AD109-$AC109))*($T109-$AC109)),IF(AND($T109&gt;$AD109,$T109&lt;=$AE109),VLOOKUP($D109,Cap_Req!$A$2:$K$19,4)+(((VLOOKUP($D109,Cap_Req!$A$2:$K$19,5)-VLOOKUP($D109,Cap_Req!$A$2:$K$19,4))/($AE109-$AD109))*($T109-$AD109)),0))))))</f>
        <v/>
      </c>
      <c r="H109" s="455"/>
      <c r="I109" s="147" t="str">
        <f>IF($D109="","",IF(OR(VLOOKUP($D109,Cap_Req!$A$2:$K$19,2)=3,VLOOKUP($D109,Cap_Req!$A$2:$K$19,2)=4),IF($Y109="","",$Y109*$J109),""))</f>
        <v/>
      </c>
      <c r="J109" s="148" t="str">
        <f>IF($D109="","",IF(OR(VLOOKUP($D109,Cap_Req!$A$2:$K$19,2)=3,VLOOKUP($D109,Cap_Req!$A$2:$K$19,2)=4),VLOOKUP($D109,Cap_Req!$A$2:$M$19,7),""))</f>
        <v/>
      </c>
      <c r="K109" s="455"/>
      <c r="L109" s="147" t="str">
        <f>IF($D109="","",IF(OR(VLOOKUP($D109,Cap_Req!$A$2:$K$19,2)=3,VLOOKUP($D109,Cap_Req!$A$2:$K$19,2)=4),IF($Z109="","",$Z109*$M109),""))</f>
        <v/>
      </c>
      <c r="M109" s="148" t="str">
        <f>IF($D109="","",IF(OR(VLOOKUP($D109,Cap_Req!$A$2:$K$19,2)=3,VLOOKUP($D109,Cap_Req!$A$2:$K$19,2)=4),VLOOKUP($D109,Cap_Req!$A$2:$M$19,12),""))</f>
        <v/>
      </c>
      <c r="N109" s="455"/>
      <c r="O109" s="147" t="str">
        <f>IF($D109="","",IF(VLOOKUP($D109,Cap_Req!$A$2:$K$19,2)=4,IF($AA109="","",$AA109*$P109),""))</f>
        <v/>
      </c>
      <c r="P109" s="148" t="str">
        <f>IF($D109="","",IF(VLOOKUP($D109,Cap_Req!$A$2:$K$19,2)=4,VLOOKUP($D109,Cap_Req!$A$2:$M$19,13),""))</f>
        <v/>
      </c>
      <c r="Q109" s="455"/>
      <c r="R109" s="147" t="str">
        <f>IF($D109="","",IF(VLOOKUP($D109,Cap_Req!$A$2:$K$19,2)=3,IF($AB109="","",$AB109*$S109),""))</f>
        <v/>
      </c>
      <c r="S109" s="148" t="str">
        <f>IF($D109="","",IF(VLOOKUP($D109,Cap_Req!$A$2:$K$19,2)=3,VLOOKUP($D109,Cap_Req!$A$2:$K$19,8),""))</f>
        <v/>
      </c>
      <c r="T109" s="149" t="str">
        <f t="shared" si="2"/>
        <v/>
      </c>
      <c r="U109" s="150" t="str">
        <f t="shared" si="3"/>
        <v/>
      </c>
      <c r="V109" s="151"/>
      <c r="W109" s="453"/>
      <c r="X109" s="453"/>
      <c r="Y109" s="453"/>
      <c r="Z109" s="453"/>
      <c r="AA109" s="453"/>
      <c r="AB109" s="453"/>
      <c r="AC109" s="152" t="str">
        <f>IF($D109="","",IF(VLOOKUP($D109,Cap_Req!$A$2:$K$19,2)=5,MIN($AF109,VLOOKUP($D109,Cap_Req!$A$2:$K$19,9)),MIN($AE109,VLOOKUP($D109,Cap_Req!$A$2:$K$19,9))))</f>
        <v/>
      </c>
      <c r="AD109" s="152" t="str">
        <f>IF($D109="","",IF(VLOOKUP($D109,Cap_Req!$A$2:$K$19,2)=5,MIN($AF109,VLOOKUP($D109,Cap_Req!$A$2:$K$19,10)),MIN($AE109,VLOOKUP($D109,Cap_Req!$A$2:$K$19,10))))</f>
        <v/>
      </c>
      <c r="AE109" s="152" t="str">
        <f>IF($D109="","",IF($AF109="","",MIN($AF109,VLOOKUP($D109,Cap_Req!$A$2:$K$19,11))))</f>
        <v/>
      </c>
      <c r="AF109" s="453"/>
      <c r="AG109" s="453"/>
      <c r="AH109" s="125"/>
      <c r="AI109" s="126" t="e">
        <f>VLOOKUP($D109,Cap_Req!$A$2:$K$19,2)</f>
        <v>#N/A</v>
      </c>
      <c r="AL109" s="170"/>
    </row>
    <row r="110" spans="1:38" x14ac:dyDescent="0.25">
      <c r="A110" s="125"/>
      <c r="B110" s="453"/>
      <c r="C110" s="453"/>
      <c r="D110" s="454"/>
      <c r="E110" s="455"/>
      <c r="F110" s="147" t="str">
        <f>IF($D110="","",IF($W110="","",IF(OR(VLOOKUP($D110,Cap_Req!$A$2:$K$19,2)=3,VLOOKUP($D110,Cap_Req!$A$2:$K$19,2)=4),IF($X110="","",IF($T110&lt;=$AC110,$X110*$G110,IF(AND($T110&gt;$AC110,$T110&lt;=$AF110),$G110*($X110+((($W110-$X110)/($AF110-$AC110))*($T110-$AC110))),0))),$W110*$G110)))</f>
        <v/>
      </c>
      <c r="G110" s="148" t="str">
        <f>IF($D110="","",IF(OR(VLOOKUP($D110,Cap_Req!$A$2:$K$19,2)=9,VLOOKUP($D110,Cap_Req!$A$2:$K$19,2)=10),IF($T110&lt;=$AE110,VLOOKUP($D110,Cap_Req!$A$2:$K$19,3),0),IF(OR(VLOOKUP($D110,Cap_Req!$A$2:$K$19,2)=1,VLOOKUP($D110,Cap_Req!$A$2:$K$19,2)=2,VLOOKUP($D110,Cap_Req!$A$2:$K$19,2)=3,VLOOKUP($D110,Cap_Req!$A$2:$K$19,2)=4,VLOOKUP($D110,Cap_Req!$A$2:$K$19,2)=5,VLOOKUP($D110,Cap_Req!$A$2:$K$19,2)=6,VLOOKUP($D110,Cap_Req!$A$2:$K$19,2)=7, VLOOKUP($D110,Cap_Req!$A$2:$K$19,2)=8),IF($T110&lt;=$AC110,VLOOKUP($D110,Cap_Req!$A$2:$K$19,3),IF(AND($T110&gt;$AC110,$T110&lt;=$AE110),VLOOKUP($D110,Cap_Req!$A$2:$K$19,3)+(((VLOOKUP($D110,Cap_Req!$A$2:$K$19,5)-VLOOKUP($D110,Cap_Req!$A$2:$K$19,3))/($AE110-$AC110))*($T110-$AC110)),0)),IF($T110&lt;=$AC110,VLOOKUP($D110,Cap_Req!$A$2:$K$19,3),IF(AND($T110&gt;$AC110,$T110&lt;=$AD110),VLOOKUP($D110,Cap_Req!$A$2:$K$19,3)+(((VLOOKUP($D110,Cap_Req!$A$2:$K$19,4)-VLOOKUP($D110,Cap_Req!$A$2:$K$19,3))/($AD110-$AC110))*($T110-$AC110)),IF(AND($T110&gt;$AD110,$T110&lt;=$AE110),VLOOKUP($D110,Cap_Req!$A$2:$K$19,4)+(((VLOOKUP($D110,Cap_Req!$A$2:$K$19,5)-VLOOKUP($D110,Cap_Req!$A$2:$K$19,4))/($AE110-$AD110))*($T110-$AD110)),0))))))</f>
        <v/>
      </c>
      <c r="H110" s="455"/>
      <c r="I110" s="147" t="str">
        <f>IF($D110="","",IF(OR(VLOOKUP($D110,Cap_Req!$A$2:$K$19,2)=3,VLOOKUP($D110,Cap_Req!$A$2:$K$19,2)=4),IF($Y110="","",$Y110*$J110),""))</f>
        <v/>
      </c>
      <c r="J110" s="148" t="str">
        <f>IF($D110="","",IF(OR(VLOOKUP($D110,Cap_Req!$A$2:$K$19,2)=3,VLOOKUP($D110,Cap_Req!$A$2:$K$19,2)=4),VLOOKUP($D110,Cap_Req!$A$2:$M$19,7),""))</f>
        <v/>
      </c>
      <c r="K110" s="455"/>
      <c r="L110" s="147" t="str">
        <f>IF($D110="","",IF(OR(VLOOKUP($D110,Cap_Req!$A$2:$K$19,2)=3,VLOOKUP($D110,Cap_Req!$A$2:$K$19,2)=4),IF($Z110="","",$Z110*$M110),""))</f>
        <v/>
      </c>
      <c r="M110" s="148" t="str">
        <f>IF($D110="","",IF(OR(VLOOKUP($D110,Cap_Req!$A$2:$K$19,2)=3,VLOOKUP($D110,Cap_Req!$A$2:$K$19,2)=4),VLOOKUP($D110,Cap_Req!$A$2:$M$19,12),""))</f>
        <v/>
      </c>
      <c r="N110" s="455"/>
      <c r="O110" s="147" t="str">
        <f>IF($D110="","",IF(VLOOKUP($D110,Cap_Req!$A$2:$K$19,2)=4,IF($AA110="","",$AA110*$P110),""))</f>
        <v/>
      </c>
      <c r="P110" s="148" t="str">
        <f>IF($D110="","",IF(VLOOKUP($D110,Cap_Req!$A$2:$K$19,2)=4,VLOOKUP($D110,Cap_Req!$A$2:$M$19,13),""))</f>
        <v/>
      </c>
      <c r="Q110" s="455"/>
      <c r="R110" s="147" t="str">
        <f>IF($D110="","",IF(VLOOKUP($D110,Cap_Req!$A$2:$K$19,2)=3,IF($AB110="","",$AB110*$S110),""))</f>
        <v/>
      </c>
      <c r="S110" s="148" t="str">
        <f>IF($D110="","",IF(VLOOKUP($D110,Cap_Req!$A$2:$K$19,2)=3,VLOOKUP($D110,Cap_Req!$A$2:$K$19,8),""))</f>
        <v/>
      </c>
      <c r="T110" s="149" t="str">
        <f t="shared" si="2"/>
        <v/>
      </c>
      <c r="U110" s="150" t="str">
        <f t="shared" si="3"/>
        <v/>
      </c>
      <c r="V110" s="151"/>
      <c r="W110" s="453"/>
      <c r="X110" s="453"/>
      <c r="Y110" s="453"/>
      <c r="Z110" s="453"/>
      <c r="AA110" s="453"/>
      <c r="AB110" s="453"/>
      <c r="AC110" s="152" t="str">
        <f>IF($D110="","",IF(VLOOKUP($D110,Cap_Req!$A$2:$K$19,2)=5,MIN($AF110,VLOOKUP($D110,Cap_Req!$A$2:$K$19,9)),MIN($AE110,VLOOKUP($D110,Cap_Req!$A$2:$K$19,9))))</f>
        <v/>
      </c>
      <c r="AD110" s="152" t="str">
        <f>IF($D110="","",IF(VLOOKUP($D110,Cap_Req!$A$2:$K$19,2)=5,MIN($AF110,VLOOKUP($D110,Cap_Req!$A$2:$K$19,10)),MIN($AE110,VLOOKUP($D110,Cap_Req!$A$2:$K$19,10))))</f>
        <v/>
      </c>
      <c r="AE110" s="152" t="str">
        <f>IF($D110="","",IF($AF110="","",MIN($AF110,VLOOKUP($D110,Cap_Req!$A$2:$K$19,11))))</f>
        <v/>
      </c>
      <c r="AF110" s="453"/>
      <c r="AG110" s="453"/>
      <c r="AH110" s="125"/>
      <c r="AI110" s="126" t="e">
        <f>VLOOKUP($D110,Cap_Req!$A$2:$K$19,2)</f>
        <v>#N/A</v>
      </c>
      <c r="AL110" s="170"/>
    </row>
    <row r="111" spans="1:38" x14ac:dyDescent="0.25">
      <c r="A111" s="125"/>
      <c r="B111" s="453"/>
      <c r="C111" s="453"/>
      <c r="D111" s="454"/>
      <c r="E111" s="455"/>
      <c r="F111" s="147" t="str">
        <f>IF($D111="","",IF($W111="","",IF(OR(VLOOKUP($D111,Cap_Req!$A$2:$K$19,2)=3,VLOOKUP($D111,Cap_Req!$A$2:$K$19,2)=4),IF($X111="","",IF($T111&lt;=$AC111,$X111*$G111,IF(AND($T111&gt;$AC111,$T111&lt;=$AF111),$G111*($X111+((($W111-$X111)/($AF111-$AC111))*($T111-$AC111))),0))),$W111*$G111)))</f>
        <v/>
      </c>
      <c r="G111" s="148" t="str">
        <f>IF($D111="","",IF(OR(VLOOKUP($D111,Cap_Req!$A$2:$K$19,2)=9,VLOOKUP($D111,Cap_Req!$A$2:$K$19,2)=10),IF($T111&lt;=$AE111,VLOOKUP($D111,Cap_Req!$A$2:$K$19,3),0),IF(OR(VLOOKUP($D111,Cap_Req!$A$2:$K$19,2)=1,VLOOKUP($D111,Cap_Req!$A$2:$K$19,2)=2,VLOOKUP($D111,Cap_Req!$A$2:$K$19,2)=3,VLOOKUP($D111,Cap_Req!$A$2:$K$19,2)=4,VLOOKUP($D111,Cap_Req!$A$2:$K$19,2)=5,VLOOKUP($D111,Cap_Req!$A$2:$K$19,2)=6,VLOOKUP($D111,Cap_Req!$A$2:$K$19,2)=7, VLOOKUP($D111,Cap_Req!$A$2:$K$19,2)=8),IF($T111&lt;=$AC111,VLOOKUP($D111,Cap_Req!$A$2:$K$19,3),IF(AND($T111&gt;$AC111,$T111&lt;=$AE111),VLOOKUP($D111,Cap_Req!$A$2:$K$19,3)+(((VLOOKUP($D111,Cap_Req!$A$2:$K$19,5)-VLOOKUP($D111,Cap_Req!$A$2:$K$19,3))/($AE111-$AC111))*($T111-$AC111)),0)),IF($T111&lt;=$AC111,VLOOKUP($D111,Cap_Req!$A$2:$K$19,3),IF(AND($T111&gt;$AC111,$T111&lt;=$AD111),VLOOKUP($D111,Cap_Req!$A$2:$K$19,3)+(((VLOOKUP($D111,Cap_Req!$A$2:$K$19,4)-VLOOKUP($D111,Cap_Req!$A$2:$K$19,3))/($AD111-$AC111))*($T111-$AC111)),IF(AND($T111&gt;$AD111,$T111&lt;=$AE111),VLOOKUP($D111,Cap_Req!$A$2:$K$19,4)+(((VLOOKUP($D111,Cap_Req!$A$2:$K$19,5)-VLOOKUP($D111,Cap_Req!$A$2:$K$19,4))/($AE111-$AD111))*($T111-$AD111)),0))))))</f>
        <v/>
      </c>
      <c r="H111" s="455"/>
      <c r="I111" s="147" t="str">
        <f>IF($D111="","",IF(OR(VLOOKUP($D111,Cap_Req!$A$2:$K$19,2)=3,VLOOKUP($D111,Cap_Req!$A$2:$K$19,2)=4),IF($Y111="","",$Y111*$J111),""))</f>
        <v/>
      </c>
      <c r="J111" s="148" t="str">
        <f>IF($D111="","",IF(OR(VLOOKUP($D111,Cap_Req!$A$2:$K$19,2)=3,VLOOKUP($D111,Cap_Req!$A$2:$K$19,2)=4),VLOOKUP($D111,Cap_Req!$A$2:$M$19,7),""))</f>
        <v/>
      </c>
      <c r="K111" s="455"/>
      <c r="L111" s="147" t="str">
        <f>IF($D111="","",IF(OR(VLOOKUP($D111,Cap_Req!$A$2:$K$19,2)=3,VLOOKUP($D111,Cap_Req!$A$2:$K$19,2)=4),IF($Z111="","",$Z111*$M111),""))</f>
        <v/>
      </c>
      <c r="M111" s="148" t="str">
        <f>IF($D111="","",IF(OR(VLOOKUP($D111,Cap_Req!$A$2:$K$19,2)=3,VLOOKUP($D111,Cap_Req!$A$2:$K$19,2)=4),VLOOKUP($D111,Cap_Req!$A$2:$M$19,12),""))</f>
        <v/>
      </c>
      <c r="N111" s="455"/>
      <c r="O111" s="147" t="str">
        <f>IF($D111="","",IF(VLOOKUP($D111,Cap_Req!$A$2:$K$19,2)=4,IF($AA111="","",$AA111*$P111),""))</f>
        <v/>
      </c>
      <c r="P111" s="148" t="str">
        <f>IF($D111="","",IF(VLOOKUP($D111,Cap_Req!$A$2:$K$19,2)=4,VLOOKUP($D111,Cap_Req!$A$2:$M$19,13),""))</f>
        <v/>
      </c>
      <c r="Q111" s="455"/>
      <c r="R111" s="147" t="str">
        <f>IF($D111="","",IF(VLOOKUP($D111,Cap_Req!$A$2:$K$19,2)=3,IF($AB111="","",$AB111*$S111),""))</f>
        <v/>
      </c>
      <c r="S111" s="148" t="str">
        <f>IF($D111="","",IF(VLOOKUP($D111,Cap_Req!$A$2:$K$19,2)=3,VLOOKUP($D111,Cap_Req!$A$2:$K$19,8),""))</f>
        <v/>
      </c>
      <c r="T111" s="149" t="str">
        <f t="shared" si="2"/>
        <v/>
      </c>
      <c r="U111" s="150" t="str">
        <f t="shared" si="3"/>
        <v/>
      </c>
      <c r="V111" s="151"/>
      <c r="W111" s="453"/>
      <c r="X111" s="453"/>
      <c r="Y111" s="453"/>
      <c r="Z111" s="453"/>
      <c r="AA111" s="453"/>
      <c r="AB111" s="453"/>
      <c r="AC111" s="152" t="str">
        <f>IF($D111="","",IF(VLOOKUP($D111,Cap_Req!$A$2:$K$19,2)=5,MIN($AF111,VLOOKUP($D111,Cap_Req!$A$2:$K$19,9)),MIN($AE111,VLOOKUP($D111,Cap_Req!$A$2:$K$19,9))))</f>
        <v/>
      </c>
      <c r="AD111" s="152" t="str">
        <f>IF($D111="","",IF(VLOOKUP($D111,Cap_Req!$A$2:$K$19,2)=5,MIN($AF111,VLOOKUP($D111,Cap_Req!$A$2:$K$19,10)),MIN($AE111,VLOOKUP($D111,Cap_Req!$A$2:$K$19,10))))</f>
        <v/>
      </c>
      <c r="AE111" s="152" t="str">
        <f>IF($D111="","",IF($AF111="","",MIN($AF111,VLOOKUP($D111,Cap_Req!$A$2:$K$19,11))))</f>
        <v/>
      </c>
      <c r="AF111" s="453"/>
      <c r="AG111" s="453"/>
      <c r="AH111" s="125"/>
      <c r="AI111" s="126" t="e">
        <f>VLOOKUP($D111,Cap_Req!$A$2:$K$19,2)</f>
        <v>#N/A</v>
      </c>
      <c r="AL111" s="170"/>
    </row>
    <row r="112" spans="1:38" x14ac:dyDescent="0.25">
      <c r="A112" s="125"/>
      <c r="B112" s="453"/>
      <c r="C112" s="453"/>
      <c r="D112" s="454"/>
      <c r="E112" s="455"/>
      <c r="F112" s="147" t="str">
        <f>IF($D112="","",IF($W112="","",IF(OR(VLOOKUP($D112,Cap_Req!$A$2:$K$19,2)=3,VLOOKUP($D112,Cap_Req!$A$2:$K$19,2)=4),IF($X112="","",IF($T112&lt;=$AC112,$X112*$G112,IF(AND($T112&gt;$AC112,$T112&lt;=$AF112),$G112*($X112+((($W112-$X112)/($AF112-$AC112))*($T112-$AC112))),0))),$W112*$G112)))</f>
        <v/>
      </c>
      <c r="G112" s="148" t="str">
        <f>IF($D112="","",IF(OR(VLOOKUP($D112,Cap_Req!$A$2:$K$19,2)=9,VLOOKUP($D112,Cap_Req!$A$2:$K$19,2)=10),IF($T112&lt;=$AE112,VLOOKUP($D112,Cap_Req!$A$2:$K$19,3),0),IF(OR(VLOOKUP($D112,Cap_Req!$A$2:$K$19,2)=1,VLOOKUP($D112,Cap_Req!$A$2:$K$19,2)=2,VLOOKUP($D112,Cap_Req!$A$2:$K$19,2)=3,VLOOKUP($D112,Cap_Req!$A$2:$K$19,2)=4,VLOOKUP($D112,Cap_Req!$A$2:$K$19,2)=5,VLOOKUP($D112,Cap_Req!$A$2:$K$19,2)=6,VLOOKUP($D112,Cap_Req!$A$2:$K$19,2)=7, VLOOKUP($D112,Cap_Req!$A$2:$K$19,2)=8),IF($T112&lt;=$AC112,VLOOKUP($D112,Cap_Req!$A$2:$K$19,3),IF(AND($T112&gt;$AC112,$T112&lt;=$AE112),VLOOKUP($D112,Cap_Req!$A$2:$K$19,3)+(((VLOOKUP($D112,Cap_Req!$A$2:$K$19,5)-VLOOKUP($D112,Cap_Req!$A$2:$K$19,3))/($AE112-$AC112))*($T112-$AC112)),0)),IF($T112&lt;=$AC112,VLOOKUP($D112,Cap_Req!$A$2:$K$19,3),IF(AND($T112&gt;$AC112,$T112&lt;=$AD112),VLOOKUP($D112,Cap_Req!$A$2:$K$19,3)+(((VLOOKUP($D112,Cap_Req!$A$2:$K$19,4)-VLOOKUP($D112,Cap_Req!$A$2:$K$19,3))/($AD112-$AC112))*($T112-$AC112)),IF(AND($T112&gt;$AD112,$T112&lt;=$AE112),VLOOKUP($D112,Cap_Req!$A$2:$K$19,4)+(((VLOOKUP($D112,Cap_Req!$A$2:$K$19,5)-VLOOKUP($D112,Cap_Req!$A$2:$K$19,4))/($AE112-$AD112))*($T112-$AD112)),0))))))</f>
        <v/>
      </c>
      <c r="H112" s="455"/>
      <c r="I112" s="147" t="str">
        <f>IF($D112="","",IF(OR(VLOOKUP($D112,Cap_Req!$A$2:$K$19,2)=3,VLOOKUP($D112,Cap_Req!$A$2:$K$19,2)=4),IF($Y112="","",$Y112*$J112),""))</f>
        <v/>
      </c>
      <c r="J112" s="148" t="str">
        <f>IF($D112="","",IF(OR(VLOOKUP($D112,Cap_Req!$A$2:$K$19,2)=3,VLOOKUP($D112,Cap_Req!$A$2:$K$19,2)=4),VLOOKUP($D112,Cap_Req!$A$2:$M$19,7),""))</f>
        <v/>
      </c>
      <c r="K112" s="455"/>
      <c r="L112" s="147" t="str">
        <f>IF($D112="","",IF(OR(VLOOKUP($D112,Cap_Req!$A$2:$K$19,2)=3,VLOOKUP($D112,Cap_Req!$A$2:$K$19,2)=4),IF($Z112="","",$Z112*$M112),""))</f>
        <v/>
      </c>
      <c r="M112" s="148" t="str">
        <f>IF($D112="","",IF(OR(VLOOKUP($D112,Cap_Req!$A$2:$K$19,2)=3,VLOOKUP($D112,Cap_Req!$A$2:$K$19,2)=4),VLOOKUP($D112,Cap_Req!$A$2:$M$19,12),""))</f>
        <v/>
      </c>
      <c r="N112" s="455"/>
      <c r="O112" s="147" t="str">
        <f>IF($D112="","",IF(VLOOKUP($D112,Cap_Req!$A$2:$K$19,2)=4,IF($AA112="","",$AA112*$P112),""))</f>
        <v/>
      </c>
      <c r="P112" s="148" t="str">
        <f>IF($D112="","",IF(VLOOKUP($D112,Cap_Req!$A$2:$K$19,2)=4,VLOOKUP($D112,Cap_Req!$A$2:$M$19,13),""))</f>
        <v/>
      </c>
      <c r="Q112" s="455"/>
      <c r="R112" s="147" t="str">
        <f>IF($D112="","",IF(VLOOKUP($D112,Cap_Req!$A$2:$K$19,2)=3,IF($AB112="","",$AB112*$S112),""))</f>
        <v/>
      </c>
      <c r="S112" s="148" t="str">
        <f>IF($D112="","",IF(VLOOKUP($D112,Cap_Req!$A$2:$K$19,2)=3,VLOOKUP($D112,Cap_Req!$A$2:$K$19,8),""))</f>
        <v/>
      </c>
      <c r="T112" s="149" t="str">
        <f t="shared" si="2"/>
        <v/>
      </c>
      <c r="U112" s="150" t="str">
        <f t="shared" si="3"/>
        <v/>
      </c>
      <c r="V112" s="151"/>
      <c r="W112" s="453"/>
      <c r="X112" s="453"/>
      <c r="Y112" s="453"/>
      <c r="Z112" s="453"/>
      <c r="AA112" s="453"/>
      <c r="AB112" s="453"/>
      <c r="AC112" s="152" t="str">
        <f>IF($D112="","",IF(VLOOKUP($D112,Cap_Req!$A$2:$K$19,2)=5,MIN($AF112,VLOOKUP($D112,Cap_Req!$A$2:$K$19,9)),MIN($AE112,VLOOKUP($D112,Cap_Req!$A$2:$K$19,9))))</f>
        <v/>
      </c>
      <c r="AD112" s="152" t="str">
        <f>IF($D112="","",IF(VLOOKUP($D112,Cap_Req!$A$2:$K$19,2)=5,MIN($AF112,VLOOKUP($D112,Cap_Req!$A$2:$K$19,10)),MIN($AE112,VLOOKUP($D112,Cap_Req!$A$2:$K$19,10))))</f>
        <v/>
      </c>
      <c r="AE112" s="152" t="str">
        <f>IF($D112="","",IF($AF112="","",MIN($AF112,VLOOKUP($D112,Cap_Req!$A$2:$K$19,11))))</f>
        <v/>
      </c>
      <c r="AF112" s="453"/>
      <c r="AG112" s="453"/>
      <c r="AH112" s="125"/>
      <c r="AI112" s="126" t="e">
        <f>VLOOKUP($D112,Cap_Req!$A$2:$K$19,2)</f>
        <v>#N/A</v>
      </c>
      <c r="AL112" s="170"/>
    </row>
    <row r="113" spans="1:38" x14ac:dyDescent="0.25">
      <c r="A113" s="125"/>
      <c r="B113" s="453"/>
      <c r="C113" s="453"/>
      <c r="D113" s="454"/>
      <c r="E113" s="455"/>
      <c r="F113" s="147" t="str">
        <f>IF($D113="","",IF($W113="","",IF(OR(VLOOKUP($D113,Cap_Req!$A$2:$K$19,2)=3,VLOOKUP($D113,Cap_Req!$A$2:$K$19,2)=4),IF($X113="","",IF($T113&lt;=$AC113,$X113*$G113,IF(AND($T113&gt;$AC113,$T113&lt;=$AF113),$G113*($X113+((($W113-$X113)/($AF113-$AC113))*($T113-$AC113))),0))),$W113*$G113)))</f>
        <v/>
      </c>
      <c r="G113" s="148" t="str">
        <f>IF($D113="","",IF(OR(VLOOKUP($D113,Cap_Req!$A$2:$K$19,2)=9,VLOOKUP($D113,Cap_Req!$A$2:$K$19,2)=10),IF($T113&lt;=$AE113,VLOOKUP($D113,Cap_Req!$A$2:$K$19,3),0),IF(OR(VLOOKUP($D113,Cap_Req!$A$2:$K$19,2)=1,VLOOKUP($D113,Cap_Req!$A$2:$K$19,2)=2,VLOOKUP($D113,Cap_Req!$A$2:$K$19,2)=3,VLOOKUP($D113,Cap_Req!$A$2:$K$19,2)=4,VLOOKUP($D113,Cap_Req!$A$2:$K$19,2)=5,VLOOKUP($D113,Cap_Req!$A$2:$K$19,2)=6,VLOOKUP($D113,Cap_Req!$A$2:$K$19,2)=7, VLOOKUP($D113,Cap_Req!$A$2:$K$19,2)=8),IF($T113&lt;=$AC113,VLOOKUP($D113,Cap_Req!$A$2:$K$19,3),IF(AND($T113&gt;$AC113,$T113&lt;=$AE113),VLOOKUP($D113,Cap_Req!$A$2:$K$19,3)+(((VLOOKUP($D113,Cap_Req!$A$2:$K$19,5)-VLOOKUP($D113,Cap_Req!$A$2:$K$19,3))/($AE113-$AC113))*($T113-$AC113)),0)),IF($T113&lt;=$AC113,VLOOKUP($D113,Cap_Req!$A$2:$K$19,3),IF(AND($T113&gt;$AC113,$T113&lt;=$AD113),VLOOKUP($D113,Cap_Req!$A$2:$K$19,3)+(((VLOOKUP($D113,Cap_Req!$A$2:$K$19,4)-VLOOKUP($D113,Cap_Req!$A$2:$K$19,3))/($AD113-$AC113))*($T113-$AC113)),IF(AND($T113&gt;$AD113,$T113&lt;=$AE113),VLOOKUP($D113,Cap_Req!$A$2:$K$19,4)+(((VLOOKUP($D113,Cap_Req!$A$2:$K$19,5)-VLOOKUP($D113,Cap_Req!$A$2:$K$19,4))/($AE113-$AD113))*($T113-$AD113)),0))))))</f>
        <v/>
      </c>
      <c r="H113" s="455"/>
      <c r="I113" s="147" t="str">
        <f>IF($D113="","",IF(OR(VLOOKUP($D113,Cap_Req!$A$2:$K$19,2)=3,VLOOKUP($D113,Cap_Req!$A$2:$K$19,2)=4),IF($Y113="","",$Y113*$J113),""))</f>
        <v/>
      </c>
      <c r="J113" s="148" t="str">
        <f>IF($D113="","",IF(OR(VLOOKUP($D113,Cap_Req!$A$2:$K$19,2)=3,VLOOKUP($D113,Cap_Req!$A$2:$K$19,2)=4),VLOOKUP($D113,Cap_Req!$A$2:$M$19,7),""))</f>
        <v/>
      </c>
      <c r="K113" s="455"/>
      <c r="L113" s="147" t="str">
        <f>IF($D113="","",IF(OR(VLOOKUP($D113,Cap_Req!$A$2:$K$19,2)=3,VLOOKUP($D113,Cap_Req!$A$2:$K$19,2)=4),IF($Z113="","",$Z113*$M113),""))</f>
        <v/>
      </c>
      <c r="M113" s="148" t="str">
        <f>IF($D113="","",IF(OR(VLOOKUP($D113,Cap_Req!$A$2:$K$19,2)=3,VLOOKUP($D113,Cap_Req!$A$2:$K$19,2)=4),VLOOKUP($D113,Cap_Req!$A$2:$M$19,12),""))</f>
        <v/>
      </c>
      <c r="N113" s="455"/>
      <c r="O113" s="147" t="str">
        <f>IF($D113="","",IF(VLOOKUP($D113,Cap_Req!$A$2:$K$19,2)=4,IF($AA113="","",$AA113*$P113),""))</f>
        <v/>
      </c>
      <c r="P113" s="148" t="str">
        <f>IF($D113="","",IF(VLOOKUP($D113,Cap_Req!$A$2:$K$19,2)=4,VLOOKUP($D113,Cap_Req!$A$2:$M$19,13),""))</f>
        <v/>
      </c>
      <c r="Q113" s="455"/>
      <c r="R113" s="147" t="str">
        <f>IF($D113="","",IF(VLOOKUP($D113,Cap_Req!$A$2:$K$19,2)=3,IF($AB113="","",$AB113*$S113),""))</f>
        <v/>
      </c>
      <c r="S113" s="148" t="str">
        <f>IF($D113="","",IF(VLOOKUP($D113,Cap_Req!$A$2:$K$19,2)=3,VLOOKUP($D113,Cap_Req!$A$2:$K$19,8),""))</f>
        <v/>
      </c>
      <c r="T113" s="149" t="str">
        <f t="shared" si="2"/>
        <v/>
      </c>
      <c r="U113" s="150" t="str">
        <f t="shared" si="3"/>
        <v/>
      </c>
      <c r="V113" s="151"/>
      <c r="W113" s="453"/>
      <c r="X113" s="453"/>
      <c r="Y113" s="453"/>
      <c r="Z113" s="453"/>
      <c r="AA113" s="453"/>
      <c r="AB113" s="453"/>
      <c r="AC113" s="152" t="str">
        <f>IF($D113="","",IF(VLOOKUP($D113,Cap_Req!$A$2:$K$19,2)=5,MIN($AF113,VLOOKUP($D113,Cap_Req!$A$2:$K$19,9)),MIN($AE113,VLOOKUP($D113,Cap_Req!$A$2:$K$19,9))))</f>
        <v/>
      </c>
      <c r="AD113" s="152" t="str">
        <f>IF($D113="","",IF(VLOOKUP($D113,Cap_Req!$A$2:$K$19,2)=5,MIN($AF113,VLOOKUP($D113,Cap_Req!$A$2:$K$19,10)),MIN($AE113,VLOOKUP($D113,Cap_Req!$A$2:$K$19,10))))</f>
        <v/>
      </c>
      <c r="AE113" s="152" t="str">
        <f>IF($D113="","",IF($AF113="","",MIN($AF113,VLOOKUP($D113,Cap_Req!$A$2:$K$19,11))))</f>
        <v/>
      </c>
      <c r="AF113" s="453"/>
      <c r="AG113" s="453"/>
      <c r="AH113" s="125"/>
      <c r="AI113" s="126" t="e">
        <f>VLOOKUP($D113,Cap_Req!$A$2:$K$19,2)</f>
        <v>#N/A</v>
      </c>
      <c r="AL113" s="170"/>
    </row>
    <row r="114" spans="1:38" x14ac:dyDescent="0.25">
      <c r="A114" s="125"/>
      <c r="B114" s="453"/>
      <c r="C114" s="453"/>
      <c r="D114" s="454"/>
      <c r="E114" s="455"/>
      <c r="F114" s="147" t="str">
        <f>IF($D114="","",IF($W114="","",IF(OR(VLOOKUP($D114,Cap_Req!$A$2:$K$19,2)=3,VLOOKUP($D114,Cap_Req!$A$2:$K$19,2)=4),IF($X114="","",IF($T114&lt;=$AC114,$X114*$G114,IF(AND($T114&gt;$AC114,$T114&lt;=$AF114),$G114*($X114+((($W114-$X114)/($AF114-$AC114))*($T114-$AC114))),0))),$W114*$G114)))</f>
        <v/>
      </c>
      <c r="G114" s="148" t="str">
        <f>IF($D114="","",IF(OR(VLOOKUP($D114,Cap_Req!$A$2:$K$19,2)=9,VLOOKUP($D114,Cap_Req!$A$2:$K$19,2)=10),IF($T114&lt;=$AE114,VLOOKUP($D114,Cap_Req!$A$2:$K$19,3),0),IF(OR(VLOOKUP($D114,Cap_Req!$A$2:$K$19,2)=1,VLOOKUP($D114,Cap_Req!$A$2:$K$19,2)=2,VLOOKUP($D114,Cap_Req!$A$2:$K$19,2)=3,VLOOKUP($D114,Cap_Req!$A$2:$K$19,2)=4,VLOOKUP($D114,Cap_Req!$A$2:$K$19,2)=5,VLOOKUP($D114,Cap_Req!$A$2:$K$19,2)=6,VLOOKUP($D114,Cap_Req!$A$2:$K$19,2)=7, VLOOKUP($D114,Cap_Req!$A$2:$K$19,2)=8),IF($T114&lt;=$AC114,VLOOKUP($D114,Cap_Req!$A$2:$K$19,3),IF(AND($T114&gt;$AC114,$T114&lt;=$AE114),VLOOKUP($D114,Cap_Req!$A$2:$K$19,3)+(((VLOOKUP($D114,Cap_Req!$A$2:$K$19,5)-VLOOKUP($D114,Cap_Req!$A$2:$K$19,3))/($AE114-$AC114))*($T114-$AC114)),0)),IF($T114&lt;=$AC114,VLOOKUP($D114,Cap_Req!$A$2:$K$19,3),IF(AND($T114&gt;$AC114,$T114&lt;=$AD114),VLOOKUP($D114,Cap_Req!$A$2:$K$19,3)+(((VLOOKUP($D114,Cap_Req!$A$2:$K$19,4)-VLOOKUP($D114,Cap_Req!$A$2:$K$19,3))/($AD114-$AC114))*($T114-$AC114)),IF(AND($T114&gt;$AD114,$T114&lt;=$AE114),VLOOKUP($D114,Cap_Req!$A$2:$K$19,4)+(((VLOOKUP($D114,Cap_Req!$A$2:$K$19,5)-VLOOKUP($D114,Cap_Req!$A$2:$K$19,4))/($AE114-$AD114))*($T114-$AD114)),0))))))</f>
        <v/>
      </c>
      <c r="H114" s="455"/>
      <c r="I114" s="147" t="str">
        <f>IF($D114="","",IF(OR(VLOOKUP($D114,Cap_Req!$A$2:$K$19,2)=3,VLOOKUP($D114,Cap_Req!$A$2:$K$19,2)=4),IF($Y114="","",$Y114*$J114),""))</f>
        <v/>
      </c>
      <c r="J114" s="148" t="str">
        <f>IF($D114="","",IF(OR(VLOOKUP($D114,Cap_Req!$A$2:$K$19,2)=3,VLOOKUP($D114,Cap_Req!$A$2:$K$19,2)=4),VLOOKUP($D114,Cap_Req!$A$2:$M$19,7),""))</f>
        <v/>
      </c>
      <c r="K114" s="455"/>
      <c r="L114" s="147" t="str">
        <f>IF($D114="","",IF(OR(VLOOKUP($D114,Cap_Req!$A$2:$K$19,2)=3,VLOOKUP($D114,Cap_Req!$A$2:$K$19,2)=4),IF($Z114="","",$Z114*$M114),""))</f>
        <v/>
      </c>
      <c r="M114" s="148" t="str">
        <f>IF($D114="","",IF(OR(VLOOKUP($D114,Cap_Req!$A$2:$K$19,2)=3,VLOOKUP($D114,Cap_Req!$A$2:$K$19,2)=4),VLOOKUP($D114,Cap_Req!$A$2:$M$19,12),""))</f>
        <v/>
      </c>
      <c r="N114" s="455"/>
      <c r="O114" s="147" t="str">
        <f>IF($D114="","",IF(VLOOKUP($D114,Cap_Req!$A$2:$K$19,2)=4,IF($AA114="","",$AA114*$P114),""))</f>
        <v/>
      </c>
      <c r="P114" s="148" t="str">
        <f>IF($D114="","",IF(VLOOKUP($D114,Cap_Req!$A$2:$K$19,2)=4,VLOOKUP($D114,Cap_Req!$A$2:$M$19,13),""))</f>
        <v/>
      </c>
      <c r="Q114" s="455"/>
      <c r="R114" s="147" t="str">
        <f>IF($D114="","",IF(VLOOKUP($D114,Cap_Req!$A$2:$K$19,2)=3,IF($AB114="","",$AB114*$S114),""))</f>
        <v/>
      </c>
      <c r="S114" s="148" t="str">
        <f>IF($D114="","",IF(VLOOKUP($D114,Cap_Req!$A$2:$K$19,2)=3,VLOOKUP($D114,Cap_Req!$A$2:$K$19,8),""))</f>
        <v/>
      </c>
      <c r="T114" s="149" t="str">
        <f t="shared" si="2"/>
        <v/>
      </c>
      <c r="U114" s="150" t="str">
        <f t="shared" si="3"/>
        <v/>
      </c>
      <c r="V114" s="151"/>
      <c r="W114" s="453"/>
      <c r="X114" s="453"/>
      <c r="Y114" s="453"/>
      <c r="Z114" s="453"/>
      <c r="AA114" s="453"/>
      <c r="AB114" s="453"/>
      <c r="AC114" s="152" t="str">
        <f>IF($D114="","",IF(VLOOKUP($D114,Cap_Req!$A$2:$K$19,2)=5,MIN($AF114,VLOOKUP($D114,Cap_Req!$A$2:$K$19,9)),MIN($AE114,VLOOKUP($D114,Cap_Req!$A$2:$K$19,9))))</f>
        <v/>
      </c>
      <c r="AD114" s="152" t="str">
        <f>IF($D114="","",IF(VLOOKUP($D114,Cap_Req!$A$2:$K$19,2)=5,MIN($AF114,VLOOKUP($D114,Cap_Req!$A$2:$K$19,10)),MIN($AE114,VLOOKUP($D114,Cap_Req!$A$2:$K$19,10))))</f>
        <v/>
      </c>
      <c r="AE114" s="152" t="str">
        <f>IF($D114="","",IF($AF114="","",MIN($AF114,VLOOKUP($D114,Cap_Req!$A$2:$K$19,11))))</f>
        <v/>
      </c>
      <c r="AF114" s="453"/>
      <c r="AG114" s="453"/>
      <c r="AH114" s="125"/>
      <c r="AI114" s="126" t="e">
        <f>VLOOKUP($D114,Cap_Req!$A$2:$K$19,2)</f>
        <v>#N/A</v>
      </c>
      <c r="AL114" s="170"/>
    </row>
    <row r="115" spans="1:38" x14ac:dyDescent="0.25">
      <c r="A115" s="125"/>
      <c r="B115" s="453"/>
      <c r="C115" s="453"/>
      <c r="D115" s="454"/>
      <c r="E115" s="455"/>
      <c r="F115" s="147" t="str">
        <f>IF($D115="","",IF($W115="","",IF(OR(VLOOKUP($D115,Cap_Req!$A$2:$K$19,2)=3,VLOOKUP($D115,Cap_Req!$A$2:$K$19,2)=4),IF($X115="","",IF($T115&lt;=$AC115,$X115*$G115,IF(AND($T115&gt;$AC115,$T115&lt;=$AF115),$G115*($X115+((($W115-$X115)/($AF115-$AC115))*($T115-$AC115))),0))),$W115*$G115)))</f>
        <v/>
      </c>
      <c r="G115" s="148" t="str">
        <f>IF($D115="","",IF(OR(VLOOKUP($D115,Cap_Req!$A$2:$K$19,2)=9,VLOOKUP($D115,Cap_Req!$A$2:$K$19,2)=10),IF($T115&lt;=$AE115,VLOOKUP($D115,Cap_Req!$A$2:$K$19,3),0),IF(OR(VLOOKUP($D115,Cap_Req!$A$2:$K$19,2)=1,VLOOKUP($D115,Cap_Req!$A$2:$K$19,2)=2,VLOOKUP($D115,Cap_Req!$A$2:$K$19,2)=3,VLOOKUP($D115,Cap_Req!$A$2:$K$19,2)=4,VLOOKUP($D115,Cap_Req!$A$2:$K$19,2)=5,VLOOKUP($D115,Cap_Req!$A$2:$K$19,2)=6,VLOOKUP($D115,Cap_Req!$A$2:$K$19,2)=7, VLOOKUP($D115,Cap_Req!$A$2:$K$19,2)=8),IF($T115&lt;=$AC115,VLOOKUP($D115,Cap_Req!$A$2:$K$19,3),IF(AND($T115&gt;$AC115,$T115&lt;=$AE115),VLOOKUP($D115,Cap_Req!$A$2:$K$19,3)+(((VLOOKUP($D115,Cap_Req!$A$2:$K$19,5)-VLOOKUP($D115,Cap_Req!$A$2:$K$19,3))/($AE115-$AC115))*($T115-$AC115)),0)),IF($T115&lt;=$AC115,VLOOKUP($D115,Cap_Req!$A$2:$K$19,3),IF(AND($T115&gt;$AC115,$T115&lt;=$AD115),VLOOKUP($D115,Cap_Req!$A$2:$K$19,3)+(((VLOOKUP($D115,Cap_Req!$A$2:$K$19,4)-VLOOKUP($D115,Cap_Req!$A$2:$K$19,3))/($AD115-$AC115))*($T115-$AC115)),IF(AND($T115&gt;$AD115,$T115&lt;=$AE115),VLOOKUP($D115,Cap_Req!$A$2:$K$19,4)+(((VLOOKUP($D115,Cap_Req!$A$2:$K$19,5)-VLOOKUP($D115,Cap_Req!$A$2:$K$19,4))/($AE115-$AD115))*($T115-$AD115)),0))))))</f>
        <v/>
      </c>
      <c r="H115" s="455"/>
      <c r="I115" s="147" t="str">
        <f>IF($D115="","",IF(OR(VLOOKUP($D115,Cap_Req!$A$2:$K$19,2)=3,VLOOKUP($D115,Cap_Req!$A$2:$K$19,2)=4),IF($Y115="","",$Y115*$J115),""))</f>
        <v/>
      </c>
      <c r="J115" s="148" t="str">
        <f>IF($D115="","",IF(OR(VLOOKUP($D115,Cap_Req!$A$2:$K$19,2)=3,VLOOKUP($D115,Cap_Req!$A$2:$K$19,2)=4),VLOOKUP($D115,Cap_Req!$A$2:$M$19,7),""))</f>
        <v/>
      </c>
      <c r="K115" s="455"/>
      <c r="L115" s="147" t="str">
        <f>IF($D115="","",IF(OR(VLOOKUP($D115,Cap_Req!$A$2:$K$19,2)=3,VLOOKUP($D115,Cap_Req!$A$2:$K$19,2)=4),IF($Z115="","",$Z115*$M115),""))</f>
        <v/>
      </c>
      <c r="M115" s="148" t="str">
        <f>IF($D115="","",IF(OR(VLOOKUP($D115,Cap_Req!$A$2:$K$19,2)=3,VLOOKUP($D115,Cap_Req!$A$2:$K$19,2)=4),VLOOKUP($D115,Cap_Req!$A$2:$M$19,12),""))</f>
        <v/>
      </c>
      <c r="N115" s="455"/>
      <c r="O115" s="147" t="str">
        <f>IF($D115="","",IF(VLOOKUP($D115,Cap_Req!$A$2:$K$19,2)=4,IF($AA115="","",$AA115*$P115),""))</f>
        <v/>
      </c>
      <c r="P115" s="148" t="str">
        <f>IF($D115="","",IF(VLOOKUP($D115,Cap_Req!$A$2:$K$19,2)=4,VLOOKUP($D115,Cap_Req!$A$2:$M$19,13),""))</f>
        <v/>
      </c>
      <c r="Q115" s="455"/>
      <c r="R115" s="147" t="str">
        <f>IF($D115="","",IF(VLOOKUP($D115,Cap_Req!$A$2:$K$19,2)=3,IF($AB115="","",$AB115*$S115),""))</f>
        <v/>
      </c>
      <c r="S115" s="148" t="str">
        <f>IF($D115="","",IF(VLOOKUP($D115,Cap_Req!$A$2:$K$19,2)=3,VLOOKUP($D115,Cap_Req!$A$2:$K$19,8),""))</f>
        <v/>
      </c>
      <c r="T115" s="149" t="str">
        <f t="shared" si="2"/>
        <v/>
      </c>
      <c r="U115" s="150" t="str">
        <f t="shared" si="3"/>
        <v/>
      </c>
      <c r="V115" s="151"/>
      <c r="W115" s="453"/>
      <c r="X115" s="453"/>
      <c r="Y115" s="453"/>
      <c r="Z115" s="453"/>
      <c r="AA115" s="453"/>
      <c r="AB115" s="453"/>
      <c r="AC115" s="152" t="str">
        <f>IF($D115="","",IF(VLOOKUP($D115,Cap_Req!$A$2:$K$19,2)=5,MIN($AF115,VLOOKUP($D115,Cap_Req!$A$2:$K$19,9)),MIN($AE115,VLOOKUP($D115,Cap_Req!$A$2:$K$19,9))))</f>
        <v/>
      </c>
      <c r="AD115" s="152" t="str">
        <f>IF($D115="","",IF(VLOOKUP($D115,Cap_Req!$A$2:$K$19,2)=5,MIN($AF115,VLOOKUP($D115,Cap_Req!$A$2:$K$19,10)),MIN($AE115,VLOOKUP($D115,Cap_Req!$A$2:$K$19,10))))</f>
        <v/>
      </c>
      <c r="AE115" s="152" t="str">
        <f>IF($D115="","",IF($AF115="","",MIN($AF115,VLOOKUP($D115,Cap_Req!$A$2:$K$19,11))))</f>
        <v/>
      </c>
      <c r="AF115" s="453"/>
      <c r="AG115" s="453"/>
      <c r="AH115" s="125"/>
      <c r="AI115" s="126" t="e">
        <f>VLOOKUP($D115,Cap_Req!$A$2:$K$19,2)</f>
        <v>#N/A</v>
      </c>
      <c r="AL115" s="170"/>
    </row>
    <row r="116" spans="1:38" x14ac:dyDescent="0.25">
      <c r="A116" s="125"/>
      <c r="B116" s="453"/>
      <c r="C116" s="453"/>
      <c r="D116" s="454"/>
      <c r="E116" s="455"/>
      <c r="F116" s="147" t="str">
        <f>IF($D116="","",IF($W116="","",IF(OR(VLOOKUP($D116,Cap_Req!$A$2:$K$19,2)=3,VLOOKUP($D116,Cap_Req!$A$2:$K$19,2)=4),IF($X116="","",IF($T116&lt;=$AC116,$X116*$G116,IF(AND($T116&gt;$AC116,$T116&lt;=$AF116),$G116*($X116+((($W116-$X116)/($AF116-$AC116))*($T116-$AC116))),0))),$W116*$G116)))</f>
        <v/>
      </c>
      <c r="G116" s="148" t="str">
        <f>IF($D116="","",IF(OR(VLOOKUP($D116,Cap_Req!$A$2:$K$19,2)=9,VLOOKUP($D116,Cap_Req!$A$2:$K$19,2)=10),IF($T116&lt;=$AE116,VLOOKUP($D116,Cap_Req!$A$2:$K$19,3),0),IF(OR(VLOOKUP($D116,Cap_Req!$A$2:$K$19,2)=1,VLOOKUP($D116,Cap_Req!$A$2:$K$19,2)=2,VLOOKUP($D116,Cap_Req!$A$2:$K$19,2)=3,VLOOKUP($D116,Cap_Req!$A$2:$K$19,2)=4,VLOOKUP($D116,Cap_Req!$A$2:$K$19,2)=5,VLOOKUP($D116,Cap_Req!$A$2:$K$19,2)=6,VLOOKUP($D116,Cap_Req!$A$2:$K$19,2)=7, VLOOKUP($D116,Cap_Req!$A$2:$K$19,2)=8),IF($T116&lt;=$AC116,VLOOKUP($D116,Cap_Req!$A$2:$K$19,3),IF(AND($T116&gt;$AC116,$T116&lt;=$AE116),VLOOKUP($D116,Cap_Req!$A$2:$K$19,3)+(((VLOOKUP($D116,Cap_Req!$A$2:$K$19,5)-VLOOKUP($D116,Cap_Req!$A$2:$K$19,3))/($AE116-$AC116))*($T116-$AC116)),0)),IF($T116&lt;=$AC116,VLOOKUP($D116,Cap_Req!$A$2:$K$19,3),IF(AND($T116&gt;$AC116,$T116&lt;=$AD116),VLOOKUP($D116,Cap_Req!$A$2:$K$19,3)+(((VLOOKUP($D116,Cap_Req!$A$2:$K$19,4)-VLOOKUP($D116,Cap_Req!$A$2:$K$19,3))/($AD116-$AC116))*($T116-$AC116)),IF(AND($T116&gt;$AD116,$T116&lt;=$AE116),VLOOKUP($D116,Cap_Req!$A$2:$K$19,4)+(((VLOOKUP($D116,Cap_Req!$A$2:$K$19,5)-VLOOKUP($D116,Cap_Req!$A$2:$K$19,4))/($AE116-$AD116))*($T116-$AD116)),0))))))</f>
        <v/>
      </c>
      <c r="H116" s="455"/>
      <c r="I116" s="147" t="str">
        <f>IF($D116="","",IF(OR(VLOOKUP($D116,Cap_Req!$A$2:$K$19,2)=3,VLOOKUP($D116,Cap_Req!$A$2:$K$19,2)=4),IF($Y116="","",$Y116*$J116),""))</f>
        <v/>
      </c>
      <c r="J116" s="148" t="str">
        <f>IF($D116="","",IF(OR(VLOOKUP($D116,Cap_Req!$A$2:$K$19,2)=3,VLOOKUP($D116,Cap_Req!$A$2:$K$19,2)=4),VLOOKUP($D116,Cap_Req!$A$2:$M$19,7),""))</f>
        <v/>
      </c>
      <c r="K116" s="455"/>
      <c r="L116" s="147" t="str">
        <f>IF($D116="","",IF(OR(VLOOKUP($D116,Cap_Req!$A$2:$K$19,2)=3,VLOOKUP($D116,Cap_Req!$A$2:$K$19,2)=4),IF($Z116="","",$Z116*$M116),""))</f>
        <v/>
      </c>
      <c r="M116" s="148" t="str">
        <f>IF($D116="","",IF(OR(VLOOKUP($D116,Cap_Req!$A$2:$K$19,2)=3,VLOOKUP($D116,Cap_Req!$A$2:$K$19,2)=4),VLOOKUP($D116,Cap_Req!$A$2:$M$19,12),""))</f>
        <v/>
      </c>
      <c r="N116" s="455"/>
      <c r="O116" s="147" t="str">
        <f>IF($D116="","",IF(VLOOKUP($D116,Cap_Req!$A$2:$K$19,2)=4,IF($AA116="","",$AA116*$P116),""))</f>
        <v/>
      </c>
      <c r="P116" s="148" t="str">
        <f>IF($D116="","",IF(VLOOKUP($D116,Cap_Req!$A$2:$K$19,2)=4,VLOOKUP($D116,Cap_Req!$A$2:$M$19,13),""))</f>
        <v/>
      </c>
      <c r="Q116" s="455"/>
      <c r="R116" s="147" t="str">
        <f>IF($D116="","",IF(VLOOKUP($D116,Cap_Req!$A$2:$K$19,2)=3,IF($AB116="","",$AB116*$S116),""))</f>
        <v/>
      </c>
      <c r="S116" s="148" t="str">
        <f>IF($D116="","",IF(VLOOKUP($D116,Cap_Req!$A$2:$K$19,2)=3,VLOOKUP($D116,Cap_Req!$A$2:$K$19,8),""))</f>
        <v/>
      </c>
      <c r="T116" s="149" t="str">
        <f t="shared" si="2"/>
        <v/>
      </c>
      <c r="U116" s="150" t="str">
        <f t="shared" si="3"/>
        <v/>
      </c>
      <c r="V116" s="151"/>
      <c r="W116" s="453"/>
      <c r="X116" s="453"/>
      <c r="Y116" s="453"/>
      <c r="Z116" s="453"/>
      <c r="AA116" s="453"/>
      <c r="AB116" s="453"/>
      <c r="AC116" s="152" t="str">
        <f>IF($D116="","",IF(VLOOKUP($D116,Cap_Req!$A$2:$K$19,2)=5,MIN($AF116,VLOOKUP($D116,Cap_Req!$A$2:$K$19,9)),MIN($AE116,VLOOKUP($D116,Cap_Req!$A$2:$K$19,9))))</f>
        <v/>
      </c>
      <c r="AD116" s="152" t="str">
        <f>IF($D116="","",IF(VLOOKUP($D116,Cap_Req!$A$2:$K$19,2)=5,MIN($AF116,VLOOKUP($D116,Cap_Req!$A$2:$K$19,10)),MIN($AE116,VLOOKUP($D116,Cap_Req!$A$2:$K$19,10))))</f>
        <v/>
      </c>
      <c r="AE116" s="152" t="str">
        <f>IF($D116="","",IF($AF116="","",MIN($AF116,VLOOKUP($D116,Cap_Req!$A$2:$K$19,11))))</f>
        <v/>
      </c>
      <c r="AF116" s="453"/>
      <c r="AG116" s="453"/>
      <c r="AH116" s="125"/>
      <c r="AI116" s="126" t="e">
        <f>VLOOKUP($D116,Cap_Req!$A$2:$K$19,2)</f>
        <v>#N/A</v>
      </c>
      <c r="AL116" s="170"/>
    </row>
    <row r="117" spans="1:38" x14ac:dyDescent="0.25">
      <c r="A117" s="125"/>
      <c r="B117" s="453"/>
      <c r="C117" s="453"/>
      <c r="D117" s="454"/>
      <c r="E117" s="455"/>
      <c r="F117" s="147" t="str">
        <f>IF($D117="","",IF($W117="","",IF(OR(VLOOKUP($D117,Cap_Req!$A$2:$K$19,2)=3,VLOOKUP($D117,Cap_Req!$A$2:$K$19,2)=4),IF($X117="","",IF($T117&lt;=$AC117,$X117*$G117,IF(AND($T117&gt;$AC117,$T117&lt;=$AF117),$G117*($X117+((($W117-$X117)/($AF117-$AC117))*($T117-$AC117))),0))),$W117*$G117)))</f>
        <v/>
      </c>
      <c r="G117" s="148" t="str">
        <f>IF($D117="","",IF(OR(VLOOKUP($D117,Cap_Req!$A$2:$K$19,2)=9,VLOOKUP($D117,Cap_Req!$A$2:$K$19,2)=10),IF($T117&lt;=$AE117,VLOOKUP($D117,Cap_Req!$A$2:$K$19,3),0),IF(OR(VLOOKUP($D117,Cap_Req!$A$2:$K$19,2)=1,VLOOKUP($D117,Cap_Req!$A$2:$K$19,2)=2,VLOOKUP($D117,Cap_Req!$A$2:$K$19,2)=3,VLOOKUP($D117,Cap_Req!$A$2:$K$19,2)=4,VLOOKUP($D117,Cap_Req!$A$2:$K$19,2)=5,VLOOKUP($D117,Cap_Req!$A$2:$K$19,2)=6,VLOOKUP($D117,Cap_Req!$A$2:$K$19,2)=7, VLOOKUP($D117,Cap_Req!$A$2:$K$19,2)=8),IF($T117&lt;=$AC117,VLOOKUP($D117,Cap_Req!$A$2:$K$19,3),IF(AND($T117&gt;$AC117,$T117&lt;=$AE117),VLOOKUP($D117,Cap_Req!$A$2:$K$19,3)+(((VLOOKUP($D117,Cap_Req!$A$2:$K$19,5)-VLOOKUP($D117,Cap_Req!$A$2:$K$19,3))/($AE117-$AC117))*($T117-$AC117)),0)),IF($T117&lt;=$AC117,VLOOKUP($D117,Cap_Req!$A$2:$K$19,3),IF(AND($T117&gt;$AC117,$T117&lt;=$AD117),VLOOKUP($D117,Cap_Req!$A$2:$K$19,3)+(((VLOOKUP($D117,Cap_Req!$A$2:$K$19,4)-VLOOKUP($D117,Cap_Req!$A$2:$K$19,3))/($AD117-$AC117))*($T117-$AC117)),IF(AND($T117&gt;$AD117,$T117&lt;=$AE117),VLOOKUP($D117,Cap_Req!$A$2:$K$19,4)+(((VLOOKUP($D117,Cap_Req!$A$2:$K$19,5)-VLOOKUP($D117,Cap_Req!$A$2:$K$19,4))/($AE117-$AD117))*($T117-$AD117)),0))))))</f>
        <v/>
      </c>
      <c r="H117" s="455"/>
      <c r="I117" s="147" t="str">
        <f>IF($D117="","",IF(OR(VLOOKUP($D117,Cap_Req!$A$2:$K$19,2)=3,VLOOKUP($D117,Cap_Req!$A$2:$K$19,2)=4),IF($Y117="","",$Y117*$J117),""))</f>
        <v/>
      </c>
      <c r="J117" s="148" t="str">
        <f>IF($D117="","",IF(OR(VLOOKUP($D117,Cap_Req!$A$2:$K$19,2)=3,VLOOKUP($D117,Cap_Req!$A$2:$K$19,2)=4),VLOOKUP($D117,Cap_Req!$A$2:$M$19,7),""))</f>
        <v/>
      </c>
      <c r="K117" s="455"/>
      <c r="L117" s="147" t="str">
        <f>IF($D117="","",IF(OR(VLOOKUP($D117,Cap_Req!$A$2:$K$19,2)=3,VLOOKUP($D117,Cap_Req!$A$2:$K$19,2)=4),IF($Z117="","",$Z117*$M117),""))</f>
        <v/>
      </c>
      <c r="M117" s="148" t="str">
        <f>IF($D117="","",IF(OR(VLOOKUP($D117,Cap_Req!$A$2:$K$19,2)=3,VLOOKUP($D117,Cap_Req!$A$2:$K$19,2)=4),VLOOKUP($D117,Cap_Req!$A$2:$M$19,12),""))</f>
        <v/>
      </c>
      <c r="N117" s="455"/>
      <c r="O117" s="147" t="str">
        <f>IF($D117="","",IF(VLOOKUP($D117,Cap_Req!$A$2:$K$19,2)=4,IF($AA117="","",$AA117*$P117),""))</f>
        <v/>
      </c>
      <c r="P117" s="148" t="str">
        <f>IF($D117="","",IF(VLOOKUP($D117,Cap_Req!$A$2:$K$19,2)=4,VLOOKUP($D117,Cap_Req!$A$2:$M$19,13),""))</f>
        <v/>
      </c>
      <c r="Q117" s="455"/>
      <c r="R117" s="147" t="str">
        <f>IF($D117="","",IF(VLOOKUP($D117,Cap_Req!$A$2:$K$19,2)=3,IF($AB117="","",$AB117*$S117),""))</f>
        <v/>
      </c>
      <c r="S117" s="148" t="str">
        <f>IF($D117="","",IF(VLOOKUP($D117,Cap_Req!$A$2:$K$19,2)=3,VLOOKUP($D117,Cap_Req!$A$2:$K$19,8),""))</f>
        <v/>
      </c>
      <c r="T117" s="149" t="str">
        <f t="shared" si="2"/>
        <v/>
      </c>
      <c r="U117" s="150" t="str">
        <f t="shared" si="3"/>
        <v/>
      </c>
      <c r="V117" s="151"/>
      <c r="W117" s="453"/>
      <c r="X117" s="453"/>
      <c r="Y117" s="453"/>
      <c r="Z117" s="453"/>
      <c r="AA117" s="453"/>
      <c r="AB117" s="453"/>
      <c r="AC117" s="152" t="str">
        <f>IF($D117="","",IF(VLOOKUP($D117,Cap_Req!$A$2:$K$19,2)=5,MIN($AF117,VLOOKUP($D117,Cap_Req!$A$2:$K$19,9)),MIN($AE117,VLOOKUP($D117,Cap_Req!$A$2:$K$19,9))))</f>
        <v/>
      </c>
      <c r="AD117" s="152" t="str">
        <f>IF($D117="","",IF(VLOOKUP($D117,Cap_Req!$A$2:$K$19,2)=5,MIN($AF117,VLOOKUP($D117,Cap_Req!$A$2:$K$19,10)),MIN($AE117,VLOOKUP($D117,Cap_Req!$A$2:$K$19,10))))</f>
        <v/>
      </c>
      <c r="AE117" s="152" t="str">
        <f>IF($D117="","",IF($AF117="","",MIN($AF117,VLOOKUP($D117,Cap_Req!$A$2:$K$19,11))))</f>
        <v/>
      </c>
      <c r="AF117" s="453"/>
      <c r="AG117" s="453"/>
      <c r="AH117" s="125"/>
      <c r="AI117" s="126" t="e">
        <f>VLOOKUP($D117,Cap_Req!$A$2:$K$19,2)</f>
        <v>#N/A</v>
      </c>
      <c r="AL117" s="170"/>
    </row>
    <row r="118" spans="1:38" x14ac:dyDescent="0.25">
      <c r="A118" s="125"/>
      <c r="B118" s="453"/>
      <c r="C118" s="453"/>
      <c r="D118" s="454"/>
      <c r="E118" s="455"/>
      <c r="F118" s="147" t="str">
        <f>IF($D118="","",IF($W118="","",IF(OR(VLOOKUP($D118,Cap_Req!$A$2:$K$19,2)=3,VLOOKUP($D118,Cap_Req!$A$2:$K$19,2)=4),IF($X118="","",IF($T118&lt;=$AC118,$X118*$G118,IF(AND($T118&gt;$AC118,$T118&lt;=$AF118),$G118*($X118+((($W118-$X118)/($AF118-$AC118))*($T118-$AC118))),0))),$W118*$G118)))</f>
        <v/>
      </c>
      <c r="G118" s="148" t="str">
        <f>IF($D118="","",IF(OR(VLOOKUP($D118,Cap_Req!$A$2:$K$19,2)=9,VLOOKUP($D118,Cap_Req!$A$2:$K$19,2)=10),IF($T118&lt;=$AE118,VLOOKUP($D118,Cap_Req!$A$2:$K$19,3),0),IF(OR(VLOOKUP($D118,Cap_Req!$A$2:$K$19,2)=1,VLOOKUP($D118,Cap_Req!$A$2:$K$19,2)=2,VLOOKUP($D118,Cap_Req!$A$2:$K$19,2)=3,VLOOKUP($D118,Cap_Req!$A$2:$K$19,2)=4,VLOOKUP($D118,Cap_Req!$A$2:$K$19,2)=5,VLOOKUP($D118,Cap_Req!$A$2:$K$19,2)=6,VLOOKUP($D118,Cap_Req!$A$2:$K$19,2)=7, VLOOKUP($D118,Cap_Req!$A$2:$K$19,2)=8),IF($T118&lt;=$AC118,VLOOKUP($D118,Cap_Req!$A$2:$K$19,3),IF(AND($T118&gt;$AC118,$T118&lt;=$AE118),VLOOKUP($D118,Cap_Req!$A$2:$K$19,3)+(((VLOOKUP($D118,Cap_Req!$A$2:$K$19,5)-VLOOKUP($D118,Cap_Req!$A$2:$K$19,3))/($AE118-$AC118))*($T118-$AC118)),0)),IF($T118&lt;=$AC118,VLOOKUP($D118,Cap_Req!$A$2:$K$19,3),IF(AND($T118&gt;$AC118,$T118&lt;=$AD118),VLOOKUP($D118,Cap_Req!$A$2:$K$19,3)+(((VLOOKUP($D118,Cap_Req!$A$2:$K$19,4)-VLOOKUP($D118,Cap_Req!$A$2:$K$19,3))/($AD118-$AC118))*($T118-$AC118)),IF(AND($T118&gt;$AD118,$T118&lt;=$AE118),VLOOKUP($D118,Cap_Req!$A$2:$K$19,4)+(((VLOOKUP($D118,Cap_Req!$A$2:$K$19,5)-VLOOKUP($D118,Cap_Req!$A$2:$K$19,4))/($AE118-$AD118))*($T118-$AD118)),0))))))</f>
        <v/>
      </c>
      <c r="H118" s="455"/>
      <c r="I118" s="147" t="str">
        <f>IF($D118="","",IF(OR(VLOOKUP($D118,Cap_Req!$A$2:$K$19,2)=3,VLOOKUP($D118,Cap_Req!$A$2:$K$19,2)=4),IF($Y118="","",$Y118*$J118),""))</f>
        <v/>
      </c>
      <c r="J118" s="148" t="str">
        <f>IF($D118="","",IF(OR(VLOOKUP($D118,Cap_Req!$A$2:$K$19,2)=3,VLOOKUP($D118,Cap_Req!$A$2:$K$19,2)=4),VLOOKUP($D118,Cap_Req!$A$2:$M$19,7),""))</f>
        <v/>
      </c>
      <c r="K118" s="455"/>
      <c r="L118" s="147" t="str">
        <f>IF($D118="","",IF(OR(VLOOKUP($D118,Cap_Req!$A$2:$K$19,2)=3,VLOOKUP($D118,Cap_Req!$A$2:$K$19,2)=4),IF($Z118="","",$Z118*$M118),""))</f>
        <v/>
      </c>
      <c r="M118" s="148" t="str">
        <f>IF($D118="","",IF(OR(VLOOKUP($D118,Cap_Req!$A$2:$K$19,2)=3,VLOOKUP($D118,Cap_Req!$A$2:$K$19,2)=4),VLOOKUP($D118,Cap_Req!$A$2:$M$19,12),""))</f>
        <v/>
      </c>
      <c r="N118" s="455"/>
      <c r="O118" s="147" t="str">
        <f>IF($D118="","",IF(VLOOKUP($D118,Cap_Req!$A$2:$K$19,2)=4,IF($AA118="","",$AA118*$P118),""))</f>
        <v/>
      </c>
      <c r="P118" s="148" t="str">
        <f>IF($D118="","",IF(VLOOKUP($D118,Cap_Req!$A$2:$K$19,2)=4,VLOOKUP($D118,Cap_Req!$A$2:$M$19,13),""))</f>
        <v/>
      </c>
      <c r="Q118" s="455"/>
      <c r="R118" s="147" t="str">
        <f>IF($D118="","",IF(VLOOKUP($D118,Cap_Req!$A$2:$K$19,2)=3,IF($AB118="","",$AB118*$S118),""))</f>
        <v/>
      </c>
      <c r="S118" s="148" t="str">
        <f>IF($D118="","",IF(VLOOKUP($D118,Cap_Req!$A$2:$K$19,2)=3,VLOOKUP($D118,Cap_Req!$A$2:$K$19,8),""))</f>
        <v/>
      </c>
      <c r="T118" s="149" t="str">
        <f t="shared" si="2"/>
        <v/>
      </c>
      <c r="U118" s="150" t="str">
        <f t="shared" si="3"/>
        <v/>
      </c>
      <c r="V118" s="151"/>
      <c r="W118" s="453"/>
      <c r="X118" s="453"/>
      <c r="Y118" s="453"/>
      <c r="Z118" s="453"/>
      <c r="AA118" s="453"/>
      <c r="AB118" s="453"/>
      <c r="AC118" s="152" t="str">
        <f>IF($D118="","",IF(VLOOKUP($D118,Cap_Req!$A$2:$K$19,2)=5,MIN($AF118,VLOOKUP($D118,Cap_Req!$A$2:$K$19,9)),MIN($AE118,VLOOKUP($D118,Cap_Req!$A$2:$K$19,9))))</f>
        <v/>
      </c>
      <c r="AD118" s="152" t="str">
        <f>IF($D118="","",IF(VLOOKUP($D118,Cap_Req!$A$2:$K$19,2)=5,MIN($AF118,VLOOKUP($D118,Cap_Req!$A$2:$K$19,10)),MIN($AE118,VLOOKUP($D118,Cap_Req!$A$2:$K$19,10))))</f>
        <v/>
      </c>
      <c r="AE118" s="152" t="str">
        <f>IF($D118="","",IF($AF118="","",MIN($AF118,VLOOKUP($D118,Cap_Req!$A$2:$K$19,11))))</f>
        <v/>
      </c>
      <c r="AF118" s="453"/>
      <c r="AG118" s="453"/>
      <c r="AH118" s="125"/>
      <c r="AI118" s="126" t="e">
        <f>VLOOKUP($D118,Cap_Req!$A$2:$K$19,2)</f>
        <v>#N/A</v>
      </c>
      <c r="AL118" s="170"/>
    </row>
    <row r="119" spans="1:38" x14ac:dyDescent="0.25">
      <c r="A119" s="125"/>
      <c r="B119" s="453"/>
      <c r="C119" s="453"/>
      <c r="D119" s="454"/>
      <c r="E119" s="455"/>
      <c r="F119" s="147" t="str">
        <f>IF($D119="","",IF($W119="","",IF(OR(VLOOKUP($D119,Cap_Req!$A$2:$K$19,2)=3,VLOOKUP($D119,Cap_Req!$A$2:$K$19,2)=4),IF($X119="","",IF($T119&lt;=$AC119,$X119*$G119,IF(AND($T119&gt;$AC119,$T119&lt;=$AF119),$G119*($X119+((($W119-$X119)/($AF119-$AC119))*($T119-$AC119))),0))),$W119*$G119)))</f>
        <v/>
      </c>
      <c r="G119" s="148" t="str">
        <f>IF($D119="","",IF(OR(VLOOKUP($D119,Cap_Req!$A$2:$K$19,2)=9,VLOOKUP($D119,Cap_Req!$A$2:$K$19,2)=10),IF($T119&lt;=$AE119,VLOOKUP($D119,Cap_Req!$A$2:$K$19,3),0),IF(OR(VLOOKUP($D119,Cap_Req!$A$2:$K$19,2)=1,VLOOKUP($D119,Cap_Req!$A$2:$K$19,2)=2,VLOOKUP($D119,Cap_Req!$A$2:$K$19,2)=3,VLOOKUP($D119,Cap_Req!$A$2:$K$19,2)=4,VLOOKUP($D119,Cap_Req!$A$2:$K$19,2)=5,VLOOKUP($D119,Cap_Req!$A$2:$K$19,2)=6,VLOOKUP($D119,Cap_Req!$A$2:$K$19,2)=7, VLOOKUP($D119,Cap_Req!$A$2:$K$19,2)=8),IF($T119&lt;=$AC119,VLOOKUP($D119,Cap_Req!$A$2:$K$19,3),IF(AND($T119&gt;$AC119,$T119&lt;=$AE119),VLOOKUP($D119,Cap_Req!$A$2:$K$19,3)+(((VLOOKUP($D119,Cap_Req!$A$2:$K$19,5)-VLOOKUP($D119,Cap_Req!$A$2:$K$19,3))/($AE119-$AC119))*($T119-$AC119)),0)),IF($T119&lt;=$AC119,VLOOKUP($D119,Cap_Req!$A$2:$K$19,3),IF(AND($T119&gt;$AC119,$T119&lt;=$AD119),VLOOKUP($D119,Cap_Req!$A$2:$K$19,3)+(((VLOOKUP($D119,Cap_Req!$A$2:$K$19,4)-VLOOKUP($D119,Cap_Req!$A$2:$K$19,3))/($AD119-$AC119))*($T119-$AC119)),IF(AND($T119&gt;$AD119,$T119&lt;=$AE119),VLOOKUP($D119,Cap_Req!$A$2:$K$19,4)+(((VLOOKUP($D119,Cap_Req!$A$2:$K$19,5)-VLOOKUP($D119,Cap_Req!$A$2:$K$19,4))/($AE119-$AD119))*($T119-$AD119)),0))))))</f>
        <v/>
      </c>
      <c r="H119" s="455"/>
      <c r="I119" s="147" t="str">
        <f>IF($D119="","",IF(OR(VLOOKUP($D119,Cap_Req!$A$2:$K$19,2)=3,VLOOKUP($D119,Cap_Req!$A$2:$K$19,2)=4),IF($Y119="","",$Y119*$J119),""))</f>
        <v/>
      </c>
      <c r="J119" s="148" t="str">
        <f>IF($D119="","",IF(OR(VLOOKUP($D119,Cap_Req!$A$2:$K$19,2)=3,VLOOKUP($D119,Cap_Req!$A$2:$K$19,2)=4),VLOOKUP($D119,Cap_Req!$A$2:$M$19,7),""))</f>
        <v/>
      </c>
      <c r="K119" s="455"/>
      <c r="L119" s="147" t="str">
        <f>IF($D119="","",IF(OR(VLOOKUP($D119,Cap_Req!$A$2:$K$19,2)=3,VLOOKUP($D119,Cap_Req!$A$2:$K$19,2)=4),IF($Z119="","",$Z119*$M119),""))</f>
        <v/>
      </c>
      <c r="M119" s="148" t="str">
        <f>IF($D119="","",IF(OR(VLOOKUP($D119,Cap_Req!$A$2:$K$19,2)=3,VLOOKUP($D119,Cap_Req!$A$2:$K$19,2)=4),VLOOKUP($D119,Cap_Req!$A$2:$M$19,12),""))</f>
        <v/>
      </c>
      <c r="N119" s="455"/>
      <c r="O119" s="147" t="str">
        <f>IF($D119="","",IF(VLOOKUP($D119,Cap_Req!$A$2:$K$19,2)=4,IF($AA119="","",$AA119*$P119),""))</f>
        <v/>
      </c>
      <c r="P119" s="148" t="str">
        <f>IF($D119="","",IF(VLOOKUP($D119,Cap_Req!$A$2:$K$19,2)=4,VLOOKUP($D119,Cap_Req!$A$2:$M$19,13),""))</f>
        <v/>
      </c>
      <c r="Q119" s="455"/>
      <c r="R119" s="147" t="str">
        <f>IF($D119="","",IF(VLOOKUP($D119,Cap_Req!$A$2:$K$19,2)=3,IF($AB119="","",$AB119*$S119),""))</f>
        <v/>
      </c>
      <c r="S119" s="148" t="str">
        <f>IF($D119="","",IF(VLOOKUP($D119,Cap_Req!$A$2:$K$19,2)=3,VLOOKUP($D119,Cap_Req!$A$2:$K$19,8),""))</f>
        <v/>
      </c>
      <c r="T119" s="149" t="str">
        <f t="shared" si="2"/>
        <v/>
      </c>
      <c r="U119" s="150" t="str">
        <f t="shared" si="3"/>
        <v/>
      </c>
      <c r="V119" s="151"/>
      <c r="W119" s="453"/>
      <c r="X119" s="453"/>
      <c r="Y119" s="453"/>
      <c r="Z119" s="453"/>
      <c r="AA119" s="453"/>
      <c r="AB119" s="453"/>
      <c r="AC119" s="152" t="str">
        <f>IF($D119="","",IF(VLOOKUP($D119,Cap_Req!$A$2:$K$19,2)=5,MIN($AF119,VLOOKUP($D119,Cap_Req!$A$2:$K$19,9)),MIN($AE119,VLOOKUP($D119,Cap_Req!$A$2:$K$19,9))))</f>
        <v/>
      </c>
      <c r="AD119" s="152" t="str">
        <f>IF($D119="","",IF(VLOOKUP($D119,Cap_Req!$A$2:$K$19,2)=5,MIN($AF119,VLOOKUP($D119,Cap_Req!$A$2:$K$19,10)),MIN($AE119,VLOOKUP($D119,Cap_Req!$A$2:$K$19,10))))</f>
        <v/>
      </c>
      <c r="AE119" s="152" t="str">
        <f>IF($D119="","",IF($AF119="","",MIN($AF119,VLOOKUP($D119,Cap_Req!$A$2:$K$19,11))))</f>
        <v/>
      </c>
      <c r="AF119" s="453"/>
      <c r="AG119" s="453"/>
      <c r="AH119" s="125"/>
      <c r="AI119" s="126" t="e">
        <f>VLOOKUP($D119,Cap_Req!$A$2:$K$19,2)</f>
        <v>#N/A</v>
      </c>
      <c r="AL119" s="170"/>
    </row>
    <row r="120" spans="1:38" x14ac:dyDescent="0.25">
      <c r="A120" s="125"/>
      <c r="B120" s="453"/>
      <c r="C120" s="453"/>
      <c r="D120" s="454"/>
      <c r="E120" s="455"/>
      <c r="F120" s="147" t="str">
        <f>IF($D120="","",IF($W120="","",IF(OR(VLOOKUP($D120,Cap_Req!$A$2:$K$19,2)=3,VLOOKUP($D120,Cap_Req!$A$2:$K$19,2)=4),IF($X120="","",IF($T120&lt;=$AC120,$X120*$G120,IF(AND($T120&gt;$AC120,$T120&lt;=$AF120),$G120*($X120+((($W120-$X120)/($AF120-$AC120))*($T120-$AC120))),0))),$W120*$G120)))</f>
        <v/>
      </c>
      <c r="G120" s="148" t="str">
        <f>IF($D120="","",IF(OR(VLOOKUP($D120,Cap_Req!$A$2:$K$19,2)=9,VLOOKUP($D120,Cap_Req!$A$2:$K$19,2)=10),IF($T120&lt;=$AE120,VLOOKUP($D120,Cap_Req!$A$2:$K$19,3),0),IF(OR(VLOOKUP($D120,Cap_Req!$A$2:$K$19,2)=1,VLOOKUP($D120,Cap_Req!$A$2:$K$19,2)=2,VLOOKUP($D120,Cap_Req!$A$2:$K$19,2)=3,VLOOKUP($D120,Cap_Req!$A$2:$K$19,2)=4,VLOOKUP($D120,Cap_Req!$A$2:$K$19,2)=5,VLOOKUP($D120,Cap_Req!$A$2:$K$19,2)=6,VLOOKUP($D120,Cap_Req!$A$2:$K$19,2)=7, VLOOKUP($D120,Cap_Req!$A$2:$K$19,2)=8),IF($T120&lt;=$AC120,VLOOKUP($D120,Cap_Req!$A$2:$K$19,3),IF(AND($T120&gt;$AC120,$T120&lt;=$AE120),VLOOKUP($D120,Cap_Req!$A$2:$K$19,3)+(((VLOOKUP($D120,Cap_Req!$A$2:$K$19,5)-VLOOKUP($D120,Cap_Req!$A$2:$K$19,3))/($AE120-$AC120))*($T120-$AC120)),0)),IF($T120&lt;=$AC120,VLOOKUP($D120,Cap_Req!$A$2:$K$19,3),IF(AND($T120&gt;$AC120,$T120&lt;=$AD120),VLOOKUP($D120,Cap_Req!$A$2:$K$19,3)+(((VLOOKUP($D120,Cap_Req!$A$2:$K$19,4)-VLOOKUP($D120,Cap_Req!$A$2:$K$19,3))/($AD120-$AC120))*($T120-$AC120)),IF(AND($T120&gt;$AD120,$T120&lt;=$AE120),VLOOKUP($D120,Cap_Req!$A$2:$K$19,4)+(((VLOOKUP($D120,Cap_Req!$A$2:$K$19,5)-VLOOKUP($D120,Cap_Req!$A$2:$K$19,4))/($AE120-$AD120))*($T120-$AD120)),0))))))</f>
        <v/>
      </c>
      <c r="H120" s="455"/>
      <c r="I120" s="147" t="str">
        <f>IF($D120="","",IF(OR(VLOOKUP($D120,Cap_Req!$A$2:$K$19,2)=3,VLOOKUP($D120,Cap_Req!$A$2:$K$19,2)=4),IF($Y120="","",$Y120*$J120),""))</f>
        <v/>
      </c>
      <c r="J120" s="148" t="str">
        <f>IF($D120="","",IF(OR(VLOOKUP($D120,Cap_Req!$A$2:$K$19,2)=3,VLOOKUP($D120,Cap_Req!$A$2:$K$19,2)=4),VLOOKUP($D120,Cap_Req!$A$2:$M$19,7),""))</f>
        <v/>
      </c>
      <c r="K120" s="455"/>
      <c r="L120" s="147" t="str">
        <f>IF($D120="","",IF(OR(VLOOKUP($D120,Cap_Req!$A$2:$K$19,2)=3,VLOOKUP($D120,Cap_Req!$A$2:$K$19,2)=4),IF($Z120="","",$Z120*$M120),""))</f>
        <v/>
      </c>
      <c r="M120" s="148" t="str">
        <f>IF($D120="","",IF(OR(VLOOKUP($D120,Cap_Req!$A$2:$K$19,2)=3,VLOOKUP($D120,Cap_Req!$A$2:$K$19,2)=4),VLOOKUP($D120,Cap_Req!$A$2:$M$19,12),""))</f>
        <v/>
      </c>
      <c r="N120" s="455"/>
      <c r="O120" s="147" t="str">
        <f>IF($D120="","",IF(VLOOKUP($D120,Cap_Req!$A$2:$K$19,2)=4,IF($AA120="","",$AA120*$P120),""))</f>
        <v/>
      </c>
      <c r="P120" s="148" t="str">
        <f>IF($D120="","",IF(VLOOKUP($D120,Cap_Req!$A$2:$K$19,2)=4,VLOOKUP($D120,Cap_Req!$A$2:$M$19,13),""))</f>
        <v/>
      </c>
      <c r="Q120" s="455"/>
      <c r="R120" s="147" t="str">
        <f>IF($D120="","",IF(VLOOKUP($D120,Cap_Req!$A$2:$K$19,2)=3,IF($AB120="","",$AB120*$S120),""))</f>
        <v/>
      </c>
      <c r="S120" s="148" t="str">
        <f>IF($D120="","",IF(VLOOKUP($D120,Cap_Req!$A$2:$K$19,2)=3,VLOOKUP($D120,Cap_Req!$A$2:$K$19,8),""))</f>
        <v/>
      </c>
      <c r="T120" s="149" t="str">
        <f t="shared" si="2"/>
        <v/>
      </c>
      <c r="U120" s="150" t="str">
        <f t="shared" si="3"/>
        <v/>
      </c>
      <c r="V120" s="151"/>
      <c r="W120" s="453"/>
      <c r="X120" s="453"/>
      <c r="Y120" s="453"/>
      <c r="Z120" s="453"/>
      <c r="AA120" s="453"/>
      <c r="AB120" s="453"/>
      <c r="AC120" s="152" t="str">
        <f>IF($D120="","",IF(VLOOKUP($D120,Cap_Req!$A$2:$K$19,2)=5,MIN($AF120,VLOOKUP($D120,Cap_Req!$A$2:$K$19,9)),MIN($AE120,VLOOKUP($D120,Cap_Req!$A$2:$K$19,9))))</f>
        <v/>
      </c>
      <c r="AD120" s="152" t="str">
        <f>IF($D120="","",IF(VLOOKUP($D120,Cap_Req!$A$2:$K$19,2)=5,MIN($AF120,VLOOKUP($D120,Cap_Req!$A$2:$K$19,10)),MIN($AE120,VLOOKUP($D120,Cap_Req!$A$2:$K$19,10))))</f>
        <v/>
      </c>
      <c r="AE120" s="152" t="str">
        <f>IF($D120="","",IF($AF120="","",MIN($AF120,VLOOKUP($D120,Cap_Req!$A$2:$K$19,11))))</f>
        <v/>
      </c>
      <c r="AF120" s="453"/>
      <c r="AG120" s="453"/>
      <c r="AH120" s="125"/>
      <c r="AI120" s="126" t="e">
        <f>VLOOKUP($D120,Cap_Req!$A$2:$K$19,2)</f>
        <v>#N/A</v>
      </c>
      <c r="AL120" s="170"/>
    </row>
    <row r="121" spans="1:38" x14ac:dyDescent="0.25">
      <c r="A121" s="125"/>
      <c r="B121" s="453"/>
      <c r="C121" s="453"/>
      <c r="D121" s="454"/>
      <c r="E121" s="455"/>
      <c r="F121" s="147" t="str">
        <f>IF($D121="","",IF($W121="","",IF(OR(VLOOKUP($D121,Cap_Req!$A$2:$K$19,2)=3,VLOOKUP($D121,Cap_Req!$A$2:$K$19,2)=4),IF($X121="","",IF($T121&lt;=$AC121,$X121*$G121,IF(AND($T121&gt;$AC121,$T121&lt;=$AF121),$G121*($X121+((($W121-$X121)/($AF121-$AC121))*($T121-$AC121))),0))),$W121*$G121)))</f>
        <v/>
      </c>
      <c r="G121" s="148" t="str">
        <f>IF($D121="","",IF(OR(VLOOKUP($D121,Cap_Req!$A$2:$K$19,2)=9,VLOOKUP($D121,Cap_Req!$A$2:$K$19,2)=10),IF($T121&lt;=$AE121,VLOOKUP($D121,Cap_Req!$A$2:$K$19,3),0),IF(OR(VLOOKUP($D121,Cap_Req!$A$2:$K$19,2)=1,VLOOKUP($D121,Cap_Req!$A$2:$K$19,2)=2,VLOOKUP($D121,Cap_Req!$A$2:$K$19,2)=3,VLOOKUP($D121,Cap_Req!$A$2:$K$19,2)=4,VLOOKUP($D121,Cap_Req!$A$2:$K$19,2)=5,VLOOKUP($D121,Cap_Req!$A$2:$K$19,2)=6,VLOOKUP($D121,Cap_Req!$A$2:$K$19,2)=7, VLOOKUP($D121,Cap_Req!$A$2:$K$19,2)=8),IF($T121&lt;=$AC121,VLOOKUP($D121,Cap_Req!$A$2:$K$19,3),IF(AND($T121&gt;$AC121,$T121&lt;=$AE121),VLOOKUP($D121,Cap_Req!$A$2:$K$19,3)+(((VLOOKUP($D121,Cap_Req!$A$2:$K$19,5)-VLOOKUP($D121,Cap_Req!$A$2:$K$19,3))/($AE121-$AC121))*($T121-$AC121)),0)),IF($T121&lt;=$AC121,VLOOKUP($D121,Cap_Req!$A$2:$K$19,3),IF(AND($T121&gt;$AC121,$T121&lt;=$AD121),VLOOKUP($D121,Cap_Req!$A$2:$K$19,3)+(((VLOOKUP($D121,Cap_Req!$A$2:$K$19,4)-VLOOKUP($D121,Cap_Req!$A$2:$K$19,3))/($AD121-$AC121))*($T121-$AC121)),IF(AND($T121&gt;$AD121,$T121&lt;=$AE121),VLOOKUP($D121,Cap_Req!$A$2:$K$19,4)+(((VLOOKUP($D121,Cap_Req!$A$2:$K$19,5)-VLOOKUP($D121,Cap_Req!$A$2:$K$19,4))/($AE121-$AD121))*($T121-$AD121)),0))))))</f>
        <v/>
      </c>
      <c r="H121" s="455"/>
      <c r="I121" s="147" t="str">
        <f>IF($D121="","",IF(OR(VLOOKUP($D121,Cap_Req!$A$2:$K$19,2)=3,VLOOKUP($D121,Cap_Req!$A$2:$K$19,2)=4),IF($Y121="","",$Y121*$J121),""))</f>
        <v/>
      </c>
      <c r="J121" s="148" t="str">
        <f>IF($D121="","",IF(OR(VLOOKUP($D121,Cap_Req!$A$2:$K$19,2)=3,VLOOKUP($D121,Cap_Req!$A$2:$K$19,2)=4),VLOOKUP($D121,Cap_Req!$A$2:$M$19,7),""))</f>
        <v/>
      </c>
      <c r="K121" s="455"/>
      <c r="L121" s="147" t="str">
        <f>IF($D121="","",IF(OR(VLOOKUP($D121,Cap_Req!$A$2:$K$19,2)=3,VLOOKUP($D121,Cap_Req!$A$2:$K$19,2)=4),IF($Z121="","",$Z121*$M121),""))</f>
        <v/>
      </c>
      <c r="M121" s="148" t="str">
        <f>IF($D121="","",IF(OR(VLOOKUP($D121,Cap_Req!$A$2:$K$19,2)=3,VLOOKUP($D121,Cap_Req!$A$2:$K$19,2)=4),VLOOKUP($D121,Cap_Req!$A$2:$M$19,12),""))</f>
        <v/>
      </c>
      <c r="N121" s="455"/>
      <c r="O121" s="147" t="str">
        <f>IF($D121="","",IF(VLOOKUP($D121,Cap_Req!$A$2:$K$19,2)=4,IF($AA121="","",$AA121*$P121),""))</f>
        <v/>
      </c>
      <c r="P121" s="148" t="str">
        <f>IF($D121="","",IF(VLOOKUP($D121,Cap_Req!$A$2:$K$19,2)=4,VLOOKUP($D121,Cap_Req!$A$2:$M$19,13),""))</f>
        <v/>
      </c>
      <c r="Q121" s="455"/>
      <c r="R121" s="147" t="str">
        <f>IF($D121="","",IF(VLOOKUP($D121,Cap_Req!$A$2:$K$19,2)=3,IF($AB121="","",$AB121*$S121),""))</f>
        <v/>
      </c>
      <c r="S121" s="148" t="str">
        <f>IF($D121="","",IF(VLOOKUP($D121,Cap_Req!$A$2:$K$19,2)=3,VLOOKUP($D121,Cap_Req!$A$2:$K$19,8),""))</f>
        <v/>
      </c>
      <c r="T121" s="149" t="str">
        <f t="shared" si="2"/>
        <v/>
      </c>
      <c r="U121" s="150" t="str">
        <f t="shared" si="3"/>
        <v/>
      </c>
      <c r="V121" s="151"/>
      <c r="W121" s="453"/>
      <c r="X121" s="453"/>
      <c r="Y121" s="453"/>
      <c r="Z121" s="453"/>
      <c r="AA121" s="453"/>
      <c r="AB121" s="453"/>
      <c r="AC121" s="152" t="str">
        <f>IF($D121="","",IF(VLOOKUP($D121,Cap_Req!$A$2:$K$19,2)=5,MIN($AF121,VLOOKUP($D121,Cap_Req!$A$2:$K$19,9)),MIN($AE121,VLOOKUP($D121,Cap_Req!$A$2:$K$19,9))))</f>
        <v/>
      </c>
      <c r="AD121" s="152" t="str">
        <f>IF($D121="","",IF(VLOOKUP($D121,Cap_Req!$A$2:$K$19,2)=5,MIN($AF121,VLOOKUP($D121,Cap_Req!$A$2:$K$19,10)),MIN($AE121,VLOOKUP($D121,Cap_Req!$A$2:$K$19,10))))</f>
        <v/>
      </c>
      <c r="AE121" s="152" t="str">
        <f>IF($D121="","",IF($AF121="","",MIN($AF121,VLOOKUP($D121,Cap_Req!$A$2:$K$19,11))))</f>
        <v/>
      </c>
      <c r="AF121" s="453"/>
      <c r="AG121" s="453"/>
      <c r="AH121" s="125"/>
      <c r="AI121" s="126" t="e">
        <f>VLOOKUP($D121,Cap_Req!$A$2:$K$19,2)</f>
        <v>#N/A</v>
      </c>
      <c r="AL121" s="170"/>
    </row>
    <row r="122" spans="1:38" x14ac:dyDescent="0.25">
      <c r="A122" s="125"/>
      <c r="B122" s="453"/>
      <c r="C122" s="453"/>
      <c r="D122" s="454"/>
      <c r="E122" s="455"/>
      <c r="F122" s="147" t="str">
        <f>IF($D122="","",IF($W122="","",IF(OR(VLOOKUP($D122,Cap_Req!$A$2:$K$19,2)=3,VLOOKUP($D122,Cap_Req!$A$2:$K$19,2)=4),IF($X122="","",IF($T122&lt;=$AC122,$X122*$G122,IF(AND($T122&gt;$AC122,$T122&lt;=$AF122),$G122*($X122+((($W122-$X122)/($AF122-$AC122))*($T122-$AC122))),0))),$W122*$G122)))</f>
        <v/>
      </c>
      <c r="G122" s="148" t="str">
        <f>IF($D122="","",IF(OR(VLOOKUP($D122,Cap_Req!$A$2:$K$19,2)=9,VLOOKUP($D122,Cap_Req!$A$2:$K$19,2)=10),IF($T122&lt;=$AE122,VLOOKUP($D122,Cap_Req!$A$2:$K$19,3),0),IF(OR(VLOOKUP($D122,Cap_Req!$A$2:$K$19,2)=1,VLOOKUP($D122,Cap_Req!$A$2:$K$19,2)=2,VLOOKUP($D122,Cap_Req!$A$2:$K$19,2)=3,VLOOKUP($D122,Cap_Req!$A$2:$K$19,2)=4,VLOOKUP($D122,Cap_Req!$A$2:$K$19,2)=5,VLOOKUP($D122,Cap_Req!$A$2:$K$19,2)=6,VLOOKUP($D122,Cap_Req!$A$2:$K$19,2)=7, VLOOKUP($D122,Cap_Req!$A$2:$K$19,2)=8),IF($T122&lt;=$AC122,VLOOKUP($D122,Cap_Req!$A$2:$K$19,3),IF(AND($T122&gt;$AC122,$T122&lt;=$AE122),VLOOKUP($D122,Cap_Req!$A$2:$K$19,3)+(((VLOOKUP($D122,Cap_Req!$A$2:$K$19,5)-VLOOKUP($D122,Cap_Req!$A$2:$K$19,3))/($AE122-$AC122))*($T122-$AC122)),0)),IF($T122&lt;=$AC122,VLOOKUP($D122,Cap_Req!$A$2:$K$19,3),IF(AND($T122&gt;$AC122,$T122&lt;=$AD122),VLOOKUP($D122,Cap_Req!$A$2:$K$19,3)+(((VLOOKUP($D122,Cap_Req!$A$2:$K$19,4)-VLOOKUP($D122,Cap_Req!$A$2:$K$19,3))/($AD122-$AC122))*($T122-$AC122)),IF(AND($T122&gt;$AD122,$T122&lt;=$AE122),VLOOKUP($D122,Cap_Req!$A$2:$K$19,4)+(((VLOOKUP($D122,Cap_Req!$A$2:$K$19,5)-VLOOKUP($D122,Cap_Req!$A$2:$K$19,4))/($AE122-$AD122))*($T122-$AD122)),0))))))</f>
        <v/>
      </c>
      <c r="H122" s="455"/>
      <c r="I122" s="147" t="str">
        <f>IF($D122="","",IF(OR(VLOOKUP($D122,Cap_Req!$A$2:$K$19,2)=3,VLOOKUP($D122,Cap_Req!$A$2:$K$19,2)=4),IF($Y122="","",$Y122*$J122),""))</f>
        <v/>
      </c>
      <c r="J122" s="148" t="str">
        <f>IF($D122="","",IF(OR(VLOOKUP($D122,Cap_Req!$A$2:$K$19,2)=3,VLOOKUP($D122,Cap_Req!$A$2:$K$19,2)=4),VLOOKUP($D122,Cap_Req!$A$2:$M$19,7),""))</f>
        <v/>
      </c>
      <c r="K122" s="455"/>
      <c r="L122" s="147" t="str">
        <f>IF($D122="","",IF(OR(VLOOKUP($D122,Cap_Req!$A$2:$K$19,2)=3,VLOOKUP($D122,Cap_Req!$A$2:$K$19,2)=4),IF($Z122="","",$Z122*$M122),""))</f>
        <v/>
      </c>
      <c r="M122" s="148" t="str">
        <f>IF($D122="","",IF(OR(VLOOKUP($D122,Cap_Req!$A$2:$K$19,2)=3,VLOOKUP($D122,Cap_Req!$A$2:$K$19,2)=4),VLOOKUP($D122,Cap_Req!$A$2:$M$19,12),""))</f>
        <v/>
      </c>
      <c r="N122" s="455"/>
      <c r="O122" s="147" t="str">
        <f>IF($D122="","",IF(VLOOKUP($D122,Cap_Req!$A$2:$K$19,2)=4,IF($AA122="","",$AA122*$P122),""))</f>
        <v/>
      </c>
      <c r="P122" s="148" t="str">
        <f>IF($D122="","",IF(VLOOKUP($D122,Cap_Req!$A$2:$K$19,2)=4,VLOOKUP($D122,Cap_Req!$A$2:$M$19,13),""))</f>
        <v/>
      </c>
      <c r="Q122" s="455"/>
      <c r="R122" s="147" t="str">
        <f>IF($D122="","",IF(VLOOKUP($D122,Cap_Req!$A$2:$K$19,2)=3,IF($AB122="","",$AB122*$S122),""))</f>
        <v/>
      </c>
      <c r="S122" s="148" t="str">
        <f>IF($D122="","",IF(VLOOKUP($D122,Cap_Req!$A$2:$K$19,2)=3,VLOOKUP($D122,Cap_Req!$A$2:$K$19,8),""))</f>
        <v/>
      </c>
      <c r="T122" s="149" t="str">
        <f t="shared" si="2"/>
        <v/>
      </c>
      <c r="U122" s="150" t="str">
        <f t="shared" si="3"/>
        <v/>
      </c>
      <c r="V122" s="151"/>
      <c r="W122" s="453"/>
      <c r="X122" s="453"/>
      <c r="Y122" s="453"/>
      <c r="Z122" s="453"/>
      <c r="AA122" s="453"/>
      <c r="AB122" s="453"/>
      <c r="AC122" s="152" t="str">
        <f>IF($D122="","",IF(VLOOKUP($D122,Cap_Req!$A$2:$K$19,2)=5,MIN($AF122,VLOOKUP($D122,Cap_Req!$A$2:$K$19,9)),MIN($AE122,VLOOKUP($D122,Cap_Req!$A$2:$K$19,9))))</f>
        <v/>
      </c>
      <c r="AD122" s="152" t="str">
        <f>IF($D122="","",IF(VLOOKUP($D122,Cap_Req!$A$2:$K$19,2)=5,MIN($AF122,VLOOKUP($D122,Cap_Req!$A$2:$K$19,10)),MIN($AE122,VLOOKUP($D122,Cap_Req!$A$2:$K$19,10))))</f>
        <v/>
      </c>
      <c r="AE122" s="152" t="str">
        <f>IF($D122="","",IF($AF122="","",MIN($AF122,VLOOKUP($D122,Cap_Req!$A$2:$K$19,11))))</f>
        <v/>
      </c>
      <c r="AF122" s="453"/>
      <c r="AG122" s="453"/>
      <c r="AH122" s="125"/>
      <c r="AI122" s="126" t="e">
        <f>VLOOKUP($D122,Cap_Req!$A$2:$K$19,2)</f>
        <v>#N/A</v>
      </c>
      <c r="AL122" s="170"/>
    </row>
    <row r="123" spans="1:38" x14ac:dyDescent="0.25">
      <c r="A123" s="125"/>
      <c r="B123" s="453"/>
      <c r="C123" s="453"/>
      <c r="D123" s="454"/>
      <c r="E123" s="455"/>
      <c r="F123" s="147" t="str">
        <f>IF($D123="","",IF($W123="","",IF(OR(VLOOKUP($D123,Cap_Req!$A$2:$K$19,2)=3,VLOOKUP($D123,Cap_Req!$A$2:$K$19,2)=4),IF($X123="","",IF($T123&lt;=$AC123,$X123*$G123,IF(AND($T123&gt;$AC123,$T123&lt;=$AF123),$G123*($X123+((($W123-$X123)/($AF123-$AC123))*($T123-$AC123))),0))),$W123*$G123)))</f>
        <v/>
      </c>
      <c r="G123" s="148" t="str">
        <f>IF($D123="","",IF(OR(VLOOKUP($D123,Cap_Req!$A$2:$K$19,2)=9,VLOOKUP($D123,Cap_Req!$A$2:$K$19,2)=10),IF($T123&lt;=$AE123,VLOOKUP($D123,Cap_Req!$A$2:$K$19,3),0),IF(OR(VLOOKUP($D123,Cap_Req!$A$2:$K$19,2)=1,VLOOKUP($D123,Cap_Req!$A$2:$K$19,2)=2,VLOOKUP($D123,Cap_Req!$A$2:$K$19,2)=3,VLOOKUP($D123,Cap_Req!$A$2:$K$19,2)=4,VLOOKUP($D123,Cap_Req!$A$2:$K$19,2)=5,VLOOKUP($D123,Cap_Req!$A$2:$K$19,2)=6,VLOOKUP($D123,Cap_Req!$A$2:$K$19,2)=7, VLOOKUP($D123,Cap_Req!$A$2:$K$19,2)=8),IF($T123&lt;=$AC123,VLOOKUP($D123,Cap_Req!$A$2:$K$19,3),IF(AND($T123&gt;$AC123,$T123&lt;=$AE123),VLOOKUP($D123,Cap_Req!$A$2:$K$19,3)+(((VLOOKUP($D123,Cap_Req!$A$2:$K$19,5)-VLOOKUP($D123,Cap_Req!$A$2:$K$19,3))/($AE123-$AC123))*($T123-$AC123)),0)),IF($T123&lt;=$AC123,VLOOKUP($D123,Cap_Req!$A$2:$K$19,3),IF(AND($T123&gt;$AC123,$T123&lt;=$AD123),VLOOKUP($D123,Cap_Req!$A$2:$K$19,3)+(((VLOOKUP($D123,Cap_Req!$A$2:$K$19,4)-VLOOKUP($D123,Cap_Req!$A$2:$K$19,3))/($AD123-$AC123))*($T123-$AC123)),IF(AND($T123&gt;$AD123,$T123&lt;=$AE123),VLOOKUP($D123,Cap_Req!$A$2:$K$19,4)+(((VLOOKUP($D123,Cap_Req!$A$2:$K$19,5)-VLOOKUP($D123,Cap_Req!$A$2:$K$19,4))/($AE123-$AD123))*($T123-$AD123)),0))))))</f>
        <v/>
      </c>
      <c r="H123" s="455"/>
      <c r="I123" s="147" t="str">
        <f>IF($D123="","",IF(OR(VLOOKUP($D123,Cap_Req!$A$2:$K$19,2)=3,VLOOKUP($D123,Cap_Req!$A$2:$K$19,2)=4),IF($Y123="","",$Y123*$J123),""))</f>
        <v/>
      </c>
      <c r="J123" s="148" t="str">
        <f>IF($D123="","",IF(OR(VLOOKUP($D123,Cap_Req!$A$2:$K$19,2)=3,VLOOKUP($D123,Cap_Req!$A$2:$K$19,2)=4),VLOOKUP($D123,Cap_Req!$A$2:$M$19,7),""))</f>
        <v/>
      </c>
      <c r="K123" s="455"/>
      <c r="L123" s="147" t="str">
        <f>IF($D123="","",IF(OR(VLOOKUP($D123,Cap_Req!$A$2:$K$19,2)=3,VLOOKUP($D123,Cap_Req!$A$2:$K$19,2)=4),IF($Z123="","",$Z123*$M123),""))</f>
        <v/>
      </c>
      <c r="M123" s="148" t="str">
        <f>IF($D123="","",IF(OR(VLOOKUP($D123,Cap_Req!$A$2:$K$19,2)=3,VLOOKUP($D123,Cap_Req!$A$2:$K$19,2)=4),VLOOKUP($D123,Cap_Req!$A$2:$M$19,12),""))</f>
        <v/>
      </c>
      <c r="N123" s="455"/>
      <c r="O123" s="147" t="str">
        <f>IF($D123="","",IF(VLOOKUP($D123,Cap_Req!$A$2:$K$19,2)=4,IF($AA123="","",$AA123*$P123),""))</f>
        <v/>
      </c>
      <c r="P123" s="148" t="str">
        <f>IF($D123="","",IF(VLOOKUP($D123,Cap_Req!$A$2:$K$19,2)=4,VLOOKUP($D123,Cap_Req!$A$2:$M$19,13),""))</f>
        <v/>
      </c>
      <c r="Q123" s="455"/>
      <c r="R123" s="147" t="str">
        <f>IF($D123="","",IF(VLOOKUP($D123,Cap_Req!$A$2:$K$19,2)=3,IF($AB123="","",$AB123*$S123),""))</f>
        <v/>
      </c>
      <c r="S123" s="148" t="str">
        <f>IF($D123="","",IF(VLOOKUP($D123,Cap_Req!$A$2:$K$19,2)=3,VLOOKUP($D123,Cap_Req!$A$2:$K$19,8),""))</f>
        <v/>
      </c>
      <c r="T123" s="149" t="str">
        <f t="shared" si="2"/>
        <v/>
      </c>
      <c r="U123" s="150" t="str">
        <f t="shared" si="3"/>
        <v/>
      </c>
      <c r="V123" s="151"/>
      <c r="W123" s="453"/>
      <c r="X123" s="453"/>
      <c r="Y123" s="453"/>
      <c r="Z123" s="453"/>
      <c r="AA123" s="453"/>
      <c r="AB123" s="453"/>
      <c r="AC123" s="152" t="str">
        <f>IF($D123="","",IF(VLOOKUP($D123,Cap_Req!$A$2:$K$19,2)=5,MIN($AF123,VLOOKUP($D123,Cap_Req!$A$2:$K$19,9)),MIN($AE123,VLOOKUP($D123,Cap_Req!$A$2:$K$19,9))))</f>
        <v/>
      </c>
      <c r="AD123" s="152" t="str">
        <f>IF($D123="","",IF(VLOOKUP($D123,Cap_Req!$A$2:$K$19,2)=5,MIN($AF123,VLOOKUP($D123,Cap_Req!$A$2:$K$19,10)),MIN($AE123,VLOOKUP($D123,Cap_Req!$A$2:$K$19,10))))</f>
        <v/>
      </c>
      <c r="AE123" s="152" t="str">
        <f>IF($D123="","",IF($AF123="","",MIN($AF123,VLOOKUP($D123,Cap_Req!$A$2:$K$19,11))))</f>
        <v/>
      </c>
      <c r="AF123" s="453"/>
      <c r="AG123" s="453"/>
      <c r="AH123" s="125"/>
      <c r="AI123" s="126" t="e">
        <f>VLOOKUP($D123,Cap_Req!$A$2:$K$19,2)</f>
        <v>#N/A</v>
      </c>
      <c r="AL123" s="170"/>
    </row>
    <row r="124" spans="1:38" x14ac:dyDescent="0.25">
      <c r="A124" s="125"/>
      <c r="B124" s="453"/>
      <c r="C124" s="453"/>
      <c r="D124" s="454"/>
      <c r="E124" s="455"/>
      <c r="F124" s="147" t="str">
        <f>IF($D124="","",IF($W124="","",IF(OR(VLOOKUP($D124,Cap_Req!$A$2:$K$19,2)=3,VLOOKUP($D124,Cap_Req!$A$2:$K$19,2)=4),IF($X124="","",IF($T124&lt;=$AC124,$X124*$G124,IF(AND($T124&gt;$AC124,$T124&lt;=$AF124),$G124*($X124+((($W124-$X124)/($AF124-$AC124))*($T124-$AC124))),0))),$W124*$G124)))</f>
        <v/>
      </c>
      <c r="G124" s="148" t="str">
        <f>IF($D124="","",IF(OR(VLOOKUP($D124,Cap_Req!$A$2:$K$19,2)=9,VLOOKUP($D124,Cap_Req!$A$2:$K$19,2)=10),IF($T124&lt;=$AE124,VLOOKUP($D124,Cap_Req!$A$2:$K$19,3),0),IF(OR(VLOOKUP($D124,Cap_Req!$A$2:$K$19,2)=1,VLOOKUP($D124,Cap_Req!$A$2:$K$19,2)=2,VLOOKUP($D124,Cap_Req!$A$2:$K$19,2)=3,VLOOKUP($D124,Cap_Req!$A$2:$K$19,2)=4,VLOOKUP($D124,Cap_Req!$A$2:$K$19,2)=5,VLOOKUP($D124,Cap_Req!$A$2:$K$19,2)=6,VLOOKUP($D124,Cap_Req!$A$2:$K$19,2)=7, VLOOKUP($D124,Cap_Req!$A$2:$K$19,2)=8),IF($T124&lt;=$AC124,VLOOKUP($D124,Cap_Req!$A$2:$K$19,3),IF(AND($T124&gt;$AC124,$T124&lt;=$AE124),VLOOKUP($D124,Cap_Req!$A$2:$K$19,3)+(((VLOOKUP($D124,Cap_Req!$A$2:$K$19,5)-VLOOKUP($D124,Cap_Req!$A$2:$K$19,3))/($AE124-$AC124))*($T124-$AC124)),0)),IF($T124&lt;=$AC124,VLOOKUP($D124,Cap_Req!$A$2:$K$19,3),IF(AND($T124&gt;$AC124,$T124&lt;=$AD124),VLOOKUP($D124,Cap_Req!$A$2:$K$19,3)+(((VLOOKUP($D124,Cap_Req!$A$2:$K$19,4)-VLOOKUP($D124,Cap_Req!$A$2:$K$19,3))/($AD124-$AC124))*($T124-$AC124)),IF(AND($T124&gt;$AD124,$T124&lt;=$AE124),VLOOKUP($D124,Cap_Req!$A$2:$K$19,4)+(((VLOOKUP($D124,Cap_Req!$A$2:$K$19,5)-VLOOKUP($D124,Cap_Req!$A$2:$K$19,4))/($AE124-$AD124))*($T124-$AD124)),0))))))</f>
        <v/>
      </c>
      <c r="H124" s="455"/>
      <c r="I124" s="147" t="str">
        <f>IF($D124="","",IF(OR(VLOOKUP($D124,Cap_Req!$A$2:$K$19,2)=3,VLOOKUP($D124,Cap_Req!$A$2:$K$19,2)=4),IF($Y124="","",$Y124*$J124),""))</f>
        <v/>
      </c>
      <c r="J124" s="148" t="str">
        <f>IF($D124="","",IF(OR(VLOOKUP($D124,Cap_Req!$A$2:$K$19,2)=3,VLOOKUP($D124,Cap_Req!$A$2:$K$19,2)=4),VLOOKUP($D124,Cap_Req!$A$2:$M$19,7),""))</f>
        <v/>
      </c>
      <c r="K124" s="455"/>
      <c r="L124" s="147" t="str">
        <f>IF($D124="","",IF(OR(VLOOKUP($D124,Cap_Req!$A$2:$K$19,2)=3,VLOOKUP($D124,Cap_Req!$A$2:$K$19,2)=4),IF($Z124="","",$Z124*$M124),""))</f>
        <v/>
      </c>
      <c r="M124" s="148" t="str">
        <f>IF($D124="","",IF(OR(VLOOKUP($D124,Cap_Req!$A$2:$K$19,2)=3,VLOOKUP($D124,Cap_Req!$A$2:$K$19,2)=4),VLOOKUP($D124,Cap_Req!$A$2:$M$19,12),""))</f>
        <v/>
      </c>
      <c r="N124" s="455"/>
      <c r="O124" s="147" t="str">
        <f>IF($D124="","",IF(VLOOKUP($D124,Cap_Req!$A$2:$K$19,2)=4,IF($AA124="","",$AA124*$P124),""))</f>
        <v/>
      </c>
      <c r="P124" s="148" t="str">
        <f>IF($D124="","",IF(VLOOKUP($D124,Cap_Req!$A$2:$K$19,2)=4,VLOOKUP($D124,Cap_Req!$A$2:$M$19,13),""))</f>
        <v/>
      </c>
      <c r="Q124" s="455"/>
      <c r="R124" s="147" t="str">
        <f>IF($D124="","",IF(VLOOKUP($D124,Cap_Req!$A$2:$K$19,2)=3,IF($AB124="","",$AB124*$S124),""))</f>
        <v/>
      </c>
      <c r="S124" s="148" t="str">
        <f>IF($D124="","",IF(VLOOKUP($D124,Cap_Req!$A$2:$K$19,2)=3,VLOOKUP($D124,Cap_Req!$A$2:$K$19,8),""))</f>
        <v/>
      </c>
      <c r="T124" s="149" t="str">
        <f t="shared" si="2"/>
        <v/>
      </c>
      <c r="U124" s="150" t="str">
        <f t="shared" si="3"/>
        <v/>
      </c>
      <c r="V124" s="151"/>
      <c r="W124" s="453"/>
      <c r="X124" s="453"/>
      <c r="Y124" s="453"/>
      <c r="Z124" s="453"/>
      <c r="AA124" s="453"/>
      <c r="AB124" s="453"/>
      <c r="AC124" s="152" t="str">
        <f>IF($D124="","",IF(VLOOKUP($D124,Cap_Req!$A$2:$K$19,2)=5,MIN($AF124,VLOOKUP($D124,Cap_Req!$A$2:$K$19,9)),MIN($AE124,VLOOKUP($D124,Cap_Req!$A$2:$K$19,9))))</f>
        <v/>
      </c>
      <c r="AD124" s="152" t="str">
        <f>IF($D124="","",IF(VLOOKUP($D124,Cap_Req!$A$2:$K$19,2)=5,MIN($AF124,VLOOKUP($D124,Cap_Req!$A$2:$K$19,10)),MIN($AE124,VLOOKUP($D124,Cap_Req!$A$2:$K$19,10))))</f>
        <v/>
      </c>
      <c r="AE124" s="152" t="str">
        <f>IF($D124="","",IF($AF124="","",MIN($AF124,VLOOKUP($D124,Cap_Req!$A$2:$K$19,11))))</f>
        <v/>
      </c>
      <c r="AF124" s="453"/>
      <c r="AG124" s="453"/>
      <c r="AH124" s="125"/>
      <c r="AI124" s="126" t="e">
        <f>VLOOKUP($D124,Cap_Req!$A$2:$K$19,2)</f>
        <v>#N/A</v>
      </c>
      <c r="AL124" s="170"/>
    </row>
    <row r="125" spans="1:38" x14ac:dyDescent="0.25">
      <c r="A125" s="125"/>
      <c r="B125" s="453"/>
      <c r="C125" s="453"/>
      <c r="D125" s="454"/>
      <c r="E125" s="455"/>
      <c r="F125" s="147" t="str">
        <f>IF($D125="","",IF($W125="","",IF(OR(VLOOKUP($D125,Cap_Req!$A$2:$K$19,2)=3,VLOOKUP($D125,Cap_Req!$A$2:$K$19,2)=4),IF($X125="","",IF($T125&lt;=$AC125,$X125*$G125,IF(AND($T125&gt;$AC125,$T125&lt;=$AF125),$G125*($X125+((($W125-$X125)/($AF125-$AC125))*($T125-$AC125))),0))),$W125*$G125)))</f>
        <v/>
      </c>
      <c r="G125" s="148" t="str">
        <f>IF($D125="","",IF(OR(VLOOKUP($D125,Cap_Req!$A$2:$K$19,2)=9,VLOOKUP($D125,Cap_Req!$A$2:$K$19,2)=10),IF($T125&lt;=$AE125,VLOOKUP($D125,Cap_Req!$A$2:$K$19,3),0),IF(OR(VLOOKUP($D125,Cap_Req!$A$2:$K$19,2)=1,VLOOKUP($D125,Cap_Req!$A$2:$K$19,2)=2,VLOOKUP($D125,Cap_Req!$A$2:$K$19,2)=3,VLOOKUP($D125,Cap_Req!$A$2:$K$19,2)=4,VLOOKUP($D125,Cap_Req!$A$2:$K$19,2)=5,VLOOKUP($D125,Cap_Req!$A$2:$K$19,2)=6,VLOOKUP($D125,Cap_Req!$A$2:$K$19,2)=7, VLOOKUP($D125,Cap_Req!$A$2:$K$19,2)=8),IF($T125&lt;=$AC125,VLOOKUP($D125,Cap_Req!$A$2:$K$19,3),IF(AND($T125&gt;$AC125,$T125&lt;=$AE125),VLOOKUP($D125,Cap_Req!$A$2:$K$19,3)+(((VLOOKUP($D125,Cap_Req!$A$2:$K$19,5)-VLOOKUP($D125,Cap_Req!$A$2:$K$19,3))/($AE125-$AC125))*($T125-$AC125)),0)),IF($T125&lt;=$AC125,VLOOKUP($D125,Cap_Req!$A$2:$K$19,3),IF(AND($T125&gt;$AC125,$T125&lt;=$AD125),VLOOKUP($D125,Cap_Req!$A$2:$K$19,3)+(((VLOOKUP($D125,Cap_Req!$A$2:$K$19,4)-VLOOKUP($D125,Cap_Req!$A$2:$K$19,3))/($AD125-$AC125))*($T125-$AC125)),IF(AND($T125&gt;$AD125,$T125&lt;=$AE125),VLOOKUP($D125,Cap_Req!$A$2:$K$19,4)+(((VLOOKUP($D125,Cap_Req!$A$2:$K$19,5)-VLOOKUP($D125,Cap_Req!$A$2:$K$19,4))/($AE125-$AD125))*($T125-$AD125)),0))))))</f>
        <v/>
      </c>
      <c r="H125" s="455"/>
      <c r="I125" s="147" t="str">
        <f>IF($D125="","",IF(OR(VLOOKUP($D125,Cap_Req!$A$2:$K$19,2)=3,VLOOKUP($D125,Cap_Req!$A$2:$K$19,2)=4),IF($Y125="","",$Y125*$J125),""))</f>
        <v/>
      </c>
      <c r="J125" s="148" t="str">
        <f>IF($D125="","",IF(OR(VLOOKUP($D125,Cap_Req!$A$2:$K$19,2)=3,VLOOKUP($D125,Cap_Req!$A$2:$K$19,2)=4),VLOOKUP($D125,Cap_Req!$A$2:$M$19,7),""))</f>
        <v/>
      </c>
      <c r="K125" s="455"/>
      <c r="L125" s="147" t="str">
        <f>IF($D125="","",IF(OR(VLOOKUP($D125,Cap_Req!$A$2:$K$19,2)=3,VLOOKUP($D125,Cap_Req!$A$2:$K$19,2)=4),IF($Z125="","",$Z125*$M125),""))</f>
        <v/>
      </c>
      <c r="M125" s="148" t="str">
        <f>IF($D125="","",IF(OR(VLOOKUP($D125,Cap_Req!$A$2:$K$19,2)=3,VLOOKUP($D125,Cap_Req!$A$2:$K$19,2)=4),VLOOKUP($D125,Cap_Req!$A$2:$M$19,12),""))</f>
        <v/>
      </c>
      <c r="N125" s="455"/>
      <c r="O125" s="147" t="str">
        <f>IF($D125="","",IF(VLOOKUP($D125,Cap_Req!$A$2:$K$19,2)=4,IF($AA125="","",$AA125*$P125),""))</f>
        <v/>
      </c>
      <c r="P125" s="148" t="str">
        <f>IF($D125="","",IF(VLOOKUP($D125,Cap_Req!$A$2:$K$19,2)=4,VLOOKUP($D125,Cap_Req!$A$2:$M$19,13),""))</f>
        <v/>
      </c>
      <c r="Q125" s="455"/>
      <c r="R125" s="147" t="str">
        <f>IF($D125="","",IF(VLOOKUP($D125,Cap_Req!$A$2:$K$19,2)=3,IF($AB125="","",$AB125*$S125),""))</f>
        <v/>
      </c>
      <c r="S125" s="148" t="str">
        <f>IF($D125="","",IF(VLOOKUP($D125,Cap_Req!$A$2:$K$19,2)=3,VLOOKUP($D125,Cap_Req!$A$2:$K$19,8),""))</f>
        <v/>
      </c>
      <c r="T125" s="149" t="str">
        <f t="shared" si="2"/>
        <v/>
      </c>
      <c r="U125" s="150" t="str">
        <f t="shared" si="3"/>
        <v/>
      </c>
      <c r="V125" s="151"/>
      <c r="W125" s="453"/>
      <c r="X125" s="453"/>
      <c r="Y125" s="453"/>
      <c r="Z125" s="453"/>
      <c r="AA125" s="453"/>
      <c r="AB125" s="453"/>
      <c r="AC125" s="152" t="str">
        <f>IF($D125="","",IF(VLOOKUP($D125,Cap_Req!$A$2:$K$19,2)=5,MIN($AF125,VLOOKUP($D125,Cap_Req!$A$2:$K$19,9)),MIN($AE125,VLOOKUP($D125,Cap_Req!$A$2:$K$19,9))))</f>
        <v/>
      </c>
      <c r="AD125" s="152" t="str">
        <f>IF($D125="","",IF(VLOOKUP($D125,Cap_Req!$A$2:$K$19,2)=5,MIN($AF125,VLOOKUP($D125,Cap_Req!$A$2:$K$19,10)),MIN($AE125,VLOOKUP($D125,Cap_Req!$A$2:$K$19,10))))</f>
        <v/>
      </c>
      <c r="AE125" s="152" t="str">
        <f>IF($D125="","",IF($AF125="","",MIN($AF125,VLOOKUP($D125,Cap_Req!$A$2:$K$19,11))))</f>
        <v/>
      </c>
      <c r="AF125" s="453"/>
      <c r="AG125" s="453"/>
      <c r="AH125" s="125"/>
      <c r="AI125" s="126" t="e">
        <f>VLOOKUP($D125,Cap_Req!$A$2:$K$19,2)</f>
        <v>#N/A</v>
      </c>
      <c r="AL125" s="170"/>
    </row>
    <row r="126" spans="1:38" x14ac:dyDescent="0.25">
      <c r="A126" s="125"/>
      <c r="B126" s="453"/>
      <c r="C126" s="453"/>
      <c r="D126" s="454"/>
      <c r="E126" s="455"/>
      <c r="F126" s="147" t="str">
        <f>IF($D126="","",IF($W126="","",IF(OR(VLOOKUP($D126,Cap_Req!$A$2:$K$19,2)=3,VLOOKUP($D126,Cap_Req!$A$2:$K$19,2)=4),IF($X126="","",IF($T126&lt;=$AC126,$X126*$G126,IF(AND($T126&gt;$AC126,$T126&lt;=$AF126),$G126*($X126+((($W126-$X126)/($AF126-$AC126))*($T126-$AC126))),0))),$W126*$G126)))</f>
        <v/>
      </c>
      <c r="G126" s="148" t="str">
        <f>IF($D126="","",IF(OR(VLOOKUP($D126,Cap_Req!$A$2:$K$19,2)=9,VLOOKUP($D126,Cap_Req!$A$2:$K$19,2)=10),IF($T126&lt;=$AE126,VLOOKUP($D126,Cap_Req!$A$2:$K$19,3),0),IF(OR(VLOOKUP($D126,Cap_Req!$A$2:$K$19,2)=1,VLOOKUP($D126,Cap_Req!$A$2:$K$19,2)=2,VLOOKUP($D126,Cap_Req!$A$2:$K$19,2)=3,VLOOKUP($D126,Cap_Req!$A$2:$K$19,2)=4,VLOOKUP($D126,Cap_Req!$A$2:$K$19,2)=5,VLOOKUP($D126,Cap_Req!$A$2:$K$19,2)=6,VLOOKUP($D126,Cap_Req!$A$2:$K$19,2)=7, VLOOKUP($D126,Cap_Req!$A$2:$K$19,2)=8),IF($T126&lt;=$AC126,VLOOKUP($D126,Cap_Req!$A$2:$K$19,3),IF(AND($T126&gt;$AC126,$T126&lt;=$AE126),VLOOKUP($D126,Cap_Req!$A$2:$K$19,3)+(((VLOOKUP($D126,Cap_Req!$A$2:$K$19,5)-VLOOKUP($D126,Cap_Req!$A$2:$K$19,3))/($AE126-$AC126))*($T126-$AC126)),0)),IF($T126&lt;=$AC126,VLOOKUP($D126,Cap_Req!$A$2:$K$19,3),IF(AND($T126&gt;$AC126,$T126&lt;=$AD126),VLOOKUP($D126,Cap_Req!$A$2:$K$19,3)+(((VLOOKUP($D126,Cap_Req!$A$2:$K$19,4)-VLOOKUP($D126,Cap_Req!$A$2:$K$19,3))/($AD126-$AC126))*($T126-$AC126)),IF(AND($T126&gt;$AD126,$T126&lt;=$AE126),VLOOKUP($D126,Cap_Req!$A$2:$K$19,4)+(((VLOOKUP($D126,Cap_Req!$A$2:$K$19,5)-VLOOKUP($D126,Cap_Req!$A$2:$K$19,4))/($AE126-$AD126))*($T126-$AD126)),0))))))</f>
        <v/>
      </c>
      <c r="H126" s="455"/>
      <c r="I126" s="147" t="str">
        <f>IF($D126="","",IF(OR(VLOOKUP($D126,Cap_Req!$A$2:$K$19,2)=3,VLOOKUP($D126,Cap_Req!$A$2:$K$19,2)=4),IF($Y126="","",$Y126*$J126),""))</f>
        <v/>
      </c>
      <c r="J126" s="148" t="str">
        <f>IF($D126="","",IF(OR(VLOOKUP($D126,Cap_Req!$A$2:$K$19,2)=3,VLOOKUP($D126,Cap_Req!$A$2:$K$19,2)=4),VLOOKUP($D126,Cap_Req!$A$2:$M$19,7),""))</f>
        <v/>
      </c>
      <c r="K126" s="455"/>
      <c r="L126" s="147" t="str">
        <f>IF($D126="","",IF(OR(VLOOKUP($D126,Cap_Req!$A$2:$K$19,2)=3,VLOOKUP($D126,Cap_Req!$A$2:$K$19,2)=4),IF($Z126="","",$Z126*$M126),""))</f>
        <v/>
      </c>
      <c r="M126" s="148" t="str">
        <f>IF($D126="","",IF(OR(VLOOKUP($D126,Cap_Req!$A$2:$K$19,2)=3,VLOOKUP($D126,Cap_Req!$A$2:$K$19,2)=4),VLOOKUP($D126,Cap_Req!$A$2:$M$19,12),""))</f>
        <v/>
      </c>
      <c r="N126" s="455"/>
      <c r="O126" s="147" t="str">
        <f>IF($D126="","",IF(VLOOKUP($D126,Cap_Req!$A$2:$K$19,2)=4,IF($AA126="","",$AA126*$P126),""))</f>
        <v/>
      </c>
      <c r="P126" s="148" t="str">
        <f>IF($D126="","",IF(VLOOKUP($D126,Cap_Req!$A$2:$K$19,2)=4,VLOOKUP($D126,Cap_Req!$A$2:$M$19,13),""))</f>
        <v/>
      </c>
      <c r="Q126" s="455"/>
      <c r="R126" s="147" t="str">
        <f>IF($D126="","",IF(VLOOKUP($D126,Cap_Req!$A$2:$K$19,2)=3,IF($AB126="","",$AB126*$S126),""))</f>
        <v/>
      </c>
      <c r="S126" s="148" t="str">
        <f>IF($D126="","",IF(VLOOKUP($D126,Cap_Req!$A$2:$K$19,2)=3,VLOOKUP($D126,Cap_Req!$A$2:$K$19,8),""))</f>
        <v/>
      </c>
      <c r="T126" s="149" t="str">
        <f t="shared" si="2"/>
        <v/>
      </c>
      <c r="U126" s="150" t="str">
        <f t="shared" si="3"/>
        <v/>
      </c>
      <c r="V126" s="151"/>
      <c r="W126" s="453"/>
      <c r="X126" s="453"/>
      <c r="Y126" s="453"/>
      <c r="Z126" s="453"/>
      <c r="AA126" s="453"/>
      <c r="AB126" s="453"/>
      <c r="AC126" s="152" t="str">
        <f>IF($D126="","",IF(VLOOKUP($D126,Cap_Req!$A$2:$K$19,2)=5,MIN($AF126,VLOOKUP($D126,Cap_Req!$A$2:$K$19,9)),MIN($AE126,VLOOKUP($D126,Cap_Req!$A$2:$K$19,9))))</f>
        <v/>
      </c>
      <c r="AD126" s="152" t="str">
        <f>IF($D126="","",IF(VLOOKUP($D126,Cap_Req!$A$2:$K$19,2)=5,MIN($AF126,VLOOKUP($D126,Cap_Req!$A$2:$K$19,10)),MIN($AE126,VLOOKUP($D126,Cap_Req!$A$2:$K$19,10))))</f>
        <v/>
      </c>
      <c r="AE126" s="152" t="str">
        <f>IF($D126="","",IF($AF126="","",MIN($AF126,VLOOKUP($D126,Cap_Req!$A$2:$K$19,11))))</f>
        <v/>
      </c>
      <c r="AF126" s="453"/>
      <c r="AG126" s="453"/>
      <c r="AH126" s="125"/>
      <c r="AI126" s="126" t="e">
        <f>VLOOKUP($D126,Cap_Req!$A$2:$K$19,2)</f>
        <v>#N/A</v>
      </c>
      <c r="AL126" s="170"/>
    </row>
    <row r="127" spans="1:38" x14ac:dyDescent="0.25">
      <c r="A127" s="125"/>
      <c r="B127" s="453"/>
      <c r="C127" s="453"/>
      <c r="D127" s="454"/>
      <c r="E127" s="455"/>
      <c r="F127" s="147" t="str">
        <f>IF($D127="","",IF($W127="","",IF(OR(VLOOKUP($D127,Cap_Req!$A$2:$K$19,2)=3,VLOOKUP($D127,Cap_Req!$A$2:$K$19,2)=4),IF($X127="","",IF($T127&lt;=$AC127,$X127*$G127,IF(AND($T127&gt;$AC127,$T127&lt;=$AF127),$G127*($X127+((($W127-$X127)/($AF127-$AC127))*($T127-$AC127))),0))),$W127*$G127)))</f>
        <v/>
      </c>
      <c r="G127" s="148" t="str">
        <f>IF($D127="","",IF(OR(VLOOKUP($D127,Cap_Req!$A$2:$K$19,2)=9,VLOOKUP($D127,Cap_Req!$A$2:$K$19,2)=10),IF($T127&lt;=$AE127,VLOOKUP($D127,Cap_Req!$A$2:$K$19,3),0),IF(OR(VLOOKUP($D127,Cap_Req!$A$2:$K$19,2)=1,VLOOKUP($D127,Cap_Req!$A$2:$K$19,2)=2,VLOOKUP($D127,Cap_Req!$A$2:$K$19,2)=3,VLOOKUP($D127,Cap_Req!$A$2:$K$19,2)=4,VLOOKUP($D127,Cap_Req!$A$2:$K$19,2)=5,VLOOKUP($D127,Cap_Req!$A$2:$K$19,2)=6,VLOOKUP($D127,Cap_Req!$A$2:$K$19,2)=7, VLOOKUP($D127,Cap_Req!$A$2:$K$19,2)=8),IF($T127&lt;=$AC127,VLOOKUP($D127,Cap_Req!$A$2:$K$19,3),IF(AND($T127&gt;$AC127,$T127&lt;=$AE127),VLOOKUP($D127,Cap_Req!$A$2:$K$19,3)+(((VLOOKUP($D127,Cap_Req!$A$2:$K$19,5)-VLOOKUP($D127,Cap_Req!$A$2:$K$19,3))/($AE127-$AC127))*($T127-$AC127)),0)),IF($T127&lt;=$AC127,VLOOKUP($D127,Cap_Req!$A$2:$K$19,3),IF(AND($T127&gt;$AC127,$T127&lt;=$AD127),VLOOKUP($D127,Cap_Req!$A$2:$K$19,3)+(((VLOOKUP($D127,Cap_Req!$A$2:$K$19,4)-VLOOKUP($D127,Cap_Req!$A$2:$K$19,3))/($AD127-$AC127))*($T127-$AC127)),IF(AND($T127&gt;$AD127,$T127&lt;=$AE127),VLOOKUP($D127,Cap_Req!$A$2:$K$19,4)+(((VLOOKUP($D127,Cap_Req!$A$2:$K$19,5)-VLOOKUP($D127,Cap_Req!$A$2:$K$19,4))/($AE127-$AD127))*($T127-$AD127)),0))))))</f>
        <v/>
      </c>
      <c r="H127" s="455"/>
      <c r="I127" s="147" t="str">
        <f>IF($D127="","",IF(OR(VLOOKUP($D127,Cap_Req!$A$2:$K$19,2)=3,VLOOKUP($D127,Cap_Req!$A$2:$K$19,2)=4),IF($Y127="","",$Y127*$J127),""))</f>
        <v/>
      </c>
      <c r="J127" s="148" t="str">
        <f>IF($D127="","",IF(OR(VLOOKUP($D127,Cap_Req!$A$2:$K$19,2)=3,VLOOKUP($D127,Cap_Req!$A$2:$K$19,2)=4),VLOOKUP($D127,Cap_Req!$A$2:$M$19,7),""))</f>
        <v/>
      </c>
      <c r="K127" s="455"/>
      <c r="L127" s="147" t="str">
        <f>IF($D127="","",IF(OR(VLOOKUP($D127,Cap_Req!$A$2:$K$19,2)=3,VLOOKUP($D127,Cap_Req!$A$2:$K$19,2)=4),IF($Z127="","",$Z127*$M127),""))</f>
        <v/>
      </c>
      <c r="M127" s="148" t="str">
        <f>IF($D127="","",IF(OR(VLOOKUP($D127,Cap_Req!$A$2:$K$19,2)=3,VLOOKUP($D127,Cap_Req!$A$2:$K$19,2)=4),VLOOKUP($D127,Cap_Req!$A$2:$M$19,12),""))</f>
        <v/>
      </c>
      <c r="N127" s="455"/>
      <c r="O127" s="147" t="str">
        <f>IF($D127="","",IF(VLOOKUP($D127,Cap_Req!$A$2:$K$19,2)=4,IF($AA127="","",$AA127*$P127),""))</f>
        <v/>
      </c>
      <c r="P127" s="148" t="str">
        <f>IF($D127="","",IF(VLOOKUP($D127,Cap_Req!$A$2:$K$19,2)=4,VLOOKUP($D127,Cap_Req!$A$2:$M$19,13),""))</f>
        <v/>
      </c>
      <c r="Q127" s="455"/>
      <c r="R127" s="147" t="str">
        <f>IF($D127="","",IF(VLOOKUP($D127,Cap_Req!$A$2:$K$19,2)=3,IF($AB127="","",$AB127*$S127),""))</f>
        <v/>
      </c>
      <c r="S127" s="148" t="str">
        <f>IF($D127="","",IF(VLOOKUP($D127,Cap_Req!$A$2:$K$19,2)=3,VLOOKUP($D127,Cap_Req!$A$2:$K$19,8),""))</f>
        <v/>
      </c>
      <c r="T127" s="149" t="str">
        <f t="shared" si="2"/>
        <v/>
      </c>
      <c r="U127" s="150" t="str">
        <f t="shared" si="3"/>
        <v/>
      </c>
      <c r="V127" s="151"/>
      <c r="W127" s="453"/>
      <c r="X127" s="453"/>
      <c r="Y127" s="453"/>
      <c r="Z127" s="453"/>
      <c r="AA127" s="453"/>
      <c r="AB127" s="453"/>
      <c r="AC127" s="152" t="str">
        <f>IF($D127="","",IF(VLOOKUP($D127,Cap_Req!$A$2:$K$19,2)=5,MIN($AF127,VLOOKUP($D127,Cap_Req!$A$2:$K$19,9)),MIN($AE127,VLOOKUP($D127,Cap_Req!$A$2:$K$19,9))))</f>
        <v/>
      </c>
      <c r="AD127" s="152" t="str">
        <f>IF($D127="","",IF(VLOOKUP($D127,Cap_Req!$A$2:$K$19,2)=5,MIN($AF127,VLOOKUP($D127,Cap_Req!$A$2:$K$19,10)),MIN($AE127,VLOOKUP($D127,Cap_Req!$A$2:$K$19,10))))</f>
        <v/>
      </c>
      <c r="AE127" s="152" t="str">
        <f>IF($D127="","",IF($AF127="","",MIN($AF127,VLOOKUP($D127,Cap_Req!$A$2:$K$19,11))))</f>
        <v/>
      </c>
      <c r="AF127" s="453"/>
      <c r="AG127" s="453"/>
      <c r="AH127" s="125"/>
      <c r="AI127" s="126" t="e">
        <f>VLOOKUP($D127,Cap_Req!$A$2:$K$19,2)</f>
        <v>#N/A</v>
      </c>
      <c r="AL127" s="170"/>
    </row>
    <row r="128" spans="1:38" x14ac:dyDescent="0.25">
      <c r="A128" s="125"/>
      <c r="B128" s="453"/>
      <c r="C128" s="453"/>
      <c r="D128" s="454"/>
      <c r="E128" s="455"/>
      <c r="F128" s="147" t="str">
        <f>IF($D128="","",IF($W128="","",IF(OR(VLOOKUP($D128,Cap_Req!$A$2:$K$19,2)=3,VLOOKUP($D128,Cap_Req!$A$2:$K$19,2)=4),IF($X128="","",IF($T128&lt;=$AC128,$X128*$G128,IF(AND($T128&gt;$AC128,$T128&lt;=$AF128),$G128*($X128+((($W128-$X128)/($AF128-$AC128))*($T128-$AC128))),0))),$W128*$G128)))</f>
        <v/>
      </c>
      <c r="G128" s="148" t="str">
        <f>IF($D128="","",IF(OR(VLOOKUP($D128,Cap_Req!$A$2:$K$19,2)=9,VLOOKUP($D128,Cap_Req!$A$2:$K$19,2)=10),IF($T128&lt;=$AE128,VLOOKUP($D128,Cap_Req!$A$2:$K$19,3),0),IF(OR(VLOOKUP($D128,Cap_Req!$A$2:$K$19,2)=1,VLOOKUP($D128,Cap_Req!$A$2:$K$19,2)=2,VLOOKUP($D128,Cap_Req!$A$2:$K$19,2)=3,VLOOKUP($D128,Cap_Req!$A$2:$K$19,2)=4,VLOOKUP($D128,Cap_Req!$A$2:$K$19,2)=5,VLOOKUP($D128,Cap_Req!$A$2:$K$19,2)=6,VLOOKUP($D128,Cap_Req!$A$2:$K$19,2)=7, VLOOKUP($D128,Cap_Req!$A$2:$K$19,2)=8),IF($T128&lt;=$AC128,VLOOKUP($D128,Cap_Req!$A$2:$K$19,3),IF(AND($T128&gt;$AC128,$T128&lt;=$AE128),VLOOKUP($D128,Cap_Req!$A$2:$K$19,3)+(((VLOOKUP($D128,Cap_Req!$A$2:$K$19,5)-VLOOKUP($D128,Cap_Req!$A$2:$K$19,3))/($AE128-$AC128))*($T128-$AC128)),0)),IF($T128&lt;=$AC128,VLOOKUP($D128,Cap_Req!$A$2:$K$19,3),IF(AND($T128&gt;$AC128,$T128&lt;=$AD128),VLOOKUP($D128,Cap_Req!$A$2:$K$19,3)+(((VLOOKUP($D128,Cap_Req!$A$2:$K$19,4)-VLOOKUP($D128,Cap_Req!$A$2:$K$19,3))/($AD128-$AC128))*($T128-$AC128)),IF(AND($T128&gt;$AD128,$T128&lt;=$AE128),VLOOKUP($D128,Cap_Req!$A$2:$K$19,4)+(((VLOOKUP($D128,Cap_Req!$A$2:$K$19,5)-VLOOKUP($D128,Cap_Req!$A$2:$K$19,4))/($AE128-$AD128))*($T128-$AD128)),0))))))</f>
        <v/>
      </c>
      <c r="H128" s="455"/>
      <c r="I128" s="147" t="str">
        <f>IF($D128="","",IF(OR(VLOOKUP($D128,Cap_Req!$A$2:$K$19,2)=3,VLOOKUP($D128,Cap_Req!$A$2:$K$19,2)=4),IF($Y128="","",$Y128*$J128),""))</f>
        <v/>
      </c>
      <c r="J128" s="148" t="str">
        <f>IF($D128="","",IF(OR(VLOOKUP($D128,Cap_Req!$A$2:$K$19,2)=3,VLOOKUP($D128,Cap_Req!$A$2:$K$19,2)=4),VLOOKUP($D128,Cap_Req!$A$2:$M$19,7),""))</f>
        <v/>
      </c>
      <c r="K128" s="455"/>
      <c r="L128" s="147" t="str">
        <f>IF($D128="","",IF(OR(VLOOKUP($D128,Cap_Req!$A$2:$K$19,2)=3,VLOOKUP($D128,Cap_Req!$A$2:$K$19,2)=4),IF($Z128="","",$Z128*$M128),""))</f>
        <v/>
      </c>
      <c r="M128" s="148" t="str">
        <f>IF($D128="","",IF(OR(VLOOKUP($D128,Cap_Req!$A$2:$K$19,2)=3,VLOOKUP($D128,Cap_Req!$A$2:$K$19,2)=4),VLOOKUP($D128,Cap_Req!$A$2:$M$19,12),""))</f>
        <v/>
      </c>
      <c r="N128" s="455"/>
      <c r="O128" s="147" t="str">
        <f>IF($D128="","",IF(VLOOKUP($D128,Cap_Req!$A$2:$K$19,2)=4,IF($AA128="","",$AA128*$P128),""))</f>
        <v/>
      </c>
      <c r="P128" s="148" t="str">
        <f>IF($D128="","",IF(VLOOKUP($D128,Cap_Req!$A$2:$K$19,2)=4,VLOOKUP($D128,Cap_Req!$A$2:$M$19,13),""))</f>
        <v/>
      </c>
      <c r="Q128" s="455"/>
      <c r="R128" s="147" t="str">
        <f>IF($D128="","",IF(VLOOKUP($D128,Cap_Req!$A$2:$K$19,2)=3,IF($AB128="","",$AB128*$S128),""))</f>
        <v/>
      </c>
      <c r="S128" s="148" t="str">
        <f>IF($D128="","",IF(VLOOKUP($D128,Cap_Req!$A$2:$K$19,2)=3,VLOOKUP($D128,Cap_Req!$A$2:$K$19,8),""))</f>
        <v/>
      </c>
      <c r="T128" s="149" t="str">
        <f t="shared" si="2"/>
        <v/>
      </c>
      <c r="U128" s="150" t="str">
        <f t="shared" si="3"/>
        <v/>
      </c>
      <c r="V128" s="151"/>
      <c r="W128" s="453"/>
      <c r="X128" s="453"/>
      <c r="Y128" s="453"/>
      <c r="Z128" s="453"/>
      <c r="AA128" s="453"/>
      <c r="AB128" s="453"/>
      <c r="AC128" s="152" t="str">
        <f>IF($D128="","",IF(VLOOKUP($D128,Cap_Req!$A$2:$K$19,2)=5,MIN($AF128,VLOOKUP($D128,Cap_Req!$A$2:$K$19,9)),MIN($AE128,VLOOKUP($D128,Cap_Req!$A$2:$K$19,9))))</f>
        <v/>
      </c>
      <c r="AD128" s="152" t="str">
        <f>IF($D128="","",IF(VLOOKUP($D128,Cap_Req!$A$2:$K$19,2)=5,MIN($AF128,VLOOKUP($D128,Cap_Req!$A$2:$K$19,10)),MIN($AE128,VLOOKUP($D128,Cap_Req!$A$2:$K$19,10))))</f>
        <v/>
      </c>
      <c r="AE128" s="152" t="str">
        <f>IF($D128="","",IF($AF128="","",MIN($AF128,VLOOKUP($D128,Cap_Req!$A$2:$K$19,11))))</f>
        <v/>
      </c>
      <c r="AF128" s="453"/>
      <c r="AG128" s="453"/>
      <c r="AH128" s="125"/>
      <c r="AI128" s="126" t="e">
        <f>VLOOKUP($D128,Cap_Req!$A$2:$K$19,2)</f>
        <v>#N/A</v>
      </c>
      <c r="AL128" s="170"/>
    </row>
    <row r="129" spans="1:38" x14ac:dyDescent="0.25">
      <c r="A129" s="125"/>
      <c r="B129" s="453"/>
      <c r="C129" s="453"/>
      <c r="D129" s="454"/>
      <c r="E129" s="455"/>
      <c r="F129" s="147" t="str">
        <f>IF($D129="","",IF($W129="","",IF(OR(VLOOKUP($D129,Cap_Req!$A$2:$K$19,2)=3,VLOOKUP($D129,Cap_Req!$A$2:$K$19,2)=4),IF($X129="","",IF($T129&lt;=$AC129,$X129*$G129,IF(AND($T129&gt;$AC129,$T129&lt;=$AF129),$G129*($X129+((($W129-$X129)/($AF129-$AC129))*($T129-$AC129))),0))),$W129*$G129)))</f>
        <v/>
      </c>
      <c r="G129" s="148" t="str">
        <f>IF($D129="","",IF(OR(VLOOKUP($D129,Cap_Req!$A$2:$K$19,2)=9,VLOOKUP($D129,Cap_Req!$A$2:$K$19,2)=10),IF($T129&lt;=$AE129,VLOOKUP($D129,Cap_Req!$A$2:$K$19,3),0),IF(OR(VLOOKUP($D129,Cap_Req!$A$2:$K$19,2)=1,VLOOKUP($D129,Cap_Req!$A$2:$K$19,2)=2,VLOOKUP($D129,Cap_Req!$A$2:$K$19,2)=3,VLOOKUP($D129,Cap_Req!$A$2:$K$19,2)=4,VLOOKUP($D129,Cap_Req!$A$2:$K$19,2)=5,VLOOKUP($D129,Cap_Req!$A$2:$K$19,2)=6,VLOOKUP($D129,Cap_Req!$A$2:$K$19,2)=7, VLOOKUP($D129,Cap_Req!$A$2:$K$19,2)=8),IF($T129&lt;=$AC129,VLOOKUP($D129,Cap_Req!$A$2:$K$19,3),IF(AND($T129&gt;$AC129,$T129&lt;=$AE129),VLOOKUP($D129,Cap_Req!$A$2:$K$19,3)+(((VLOOKUP($D129,Cap_Req!$A$2:$K$19,5)-VLOOKUP($D129,Cap_Req!$A$2:$K$19,3))/($AE129-$AC129))*($T129-$AC129)),0)),IF($T129&lt;=$AC129,VLOOKUP($D129,Cap_Req!$A$2:$K$19,3),IF(AND($T129&gt;$AC129,$T129&lt;=$AD129),VLOOKUP($D129,Cap_Req!$A$2:$K$19,3)+(((VLOOKUP($D129,Cap_Req!$A$2:$K$19,4)-VLOOKUP($D129,Cap_Req!$A$2:$K$19,3))/($AD129-$AC129))*($T129-$AC129)),IF(AND($T129&gt;$AD129,$T129&lt;=$AE129),VLOOKUP($D129,Cap_Req!$A$2:$K$19,4)+(((VLOOKUP($D129,Cap_Req!$A$2:$K$19,5)-VLOOKUP($D129,Cap_Req!$A$2:$K$19,4))/($AE129-$AD129))*($T129-$AD129)),0))))))</f>
        <v/>
      </c>
      <c r="H129" s="455"/>
      <c r="I129" s="147" t="str">
        <f>IF($D129="","",IF(OR(VLOOKUP($D129,Cap_Req!$A$2:$K$19,2)=3,VLOOKUP($D129,Cap_Req!$A$2:$K$19,2)=4),IF($Y129="","",$Y129*$J129),""))</f>
        <v/>
      </c>
      <c r="J129" s="148" t="str">
        <f>IF($D129="","",IF(OR(VLOOKUP($D129,Cap_Req!$A$2:$K$19,2)=3,VLOOKUP($D129,Cap_Req!$A$2:$K$19,2)=4),VLOOKUP($D129,Cap_Req!$A$2:$M$19,7),""))</f>
        <v/>
      </c>
      <c r="K129" s="455"/>
      <c r="L129" s="147" t="str">
        <f>IF($D129="","",IF(OR(VLOOKUP($D129,Cap_Req!$A$2:$K$19,2)=3,VLOOKUP($D129,Cap_Req!$A$2:$K$19,2)=4),IF($Z129="","",$Z129*$M129),""))</f>
        <v/>
      </c>
      <c r="M129" s="148" t="str">
        <f>IF($D129="","",IF(OR(VLOOKUP($D129,Cap_Req!$A$2:$K$19,2)=3,VLOOKUP($D129,Cap_Req!$A$2:$K$19,2)=4),VLOOKUP($D129,Cap_Req!$A$2:$M$19,12),""))</f>
        <v/>
      </c>
      <c r="N129" s="455"/>
      <c r="O129" s="147" t="str">
        <f>IF($D129="","",IF(VLOOKUP($D129,Cap_Req!$A$2:$K$19,2)=4,IF($AA129="","",$AA129*$P129),""))</f>
        <v/>
      </c>
      <c r="P129" s="148" t="str">
        <f>IF($D129="","",IF(VLOOKUP($D129,Cap_Req!$A$2:$K$19,2)=4,VLOOKUP($D129,Cap_Req!$A$2:$M$19,13),""))</f>
        <v/>
      </c>
      <c r="Q129" s="455"/>
      <c r="R129" s="147" t="str">
        <f>IF($D129="","",IF(VLOOKUP($D129,Cap_Req!$A$2:$K$19,2)=3,IF($AB129="","",$AB129*$S129),""))</f>
        <v/>
      </c>
      <c r="S129" s="148" t="str">
        <f>IF($D129="","",IF(VLOOKUP($D129,Cap_Req!$A$2:$K$19,2)=3,VLOOKUP($D129,Cap_Req!$A$2:$K$19,8),""))</f>
        <v/>
      </c>
      <c r="T129" s="149" t="str">
        <f t="shared" si="2"/>
        <v/>
      </c>
      <c r="U129" s="150" t="str">
        <f t="shared" si="3"/>
        <v/>
      </c>
      <c r="V129" s="151"/>
      <c r="W129" s="453"/>
      <c r="X129" s="453"/>
      <c r="Y129" s="453"/>
      <c r="Z129" s="453"/>
      <c r="AA129" s="453"/>
      <c r="AB129" s="453"/>
      <c r="AC129" s="152" t="str">
        <f>IF($D129="","",IF(VLOOKUP($D129,Cap_Req!$A$2:$K$19,2)=5,MIN($AF129,VLOOKUP($D129,Cap_Req!$A$2:$K$19,9)),MIN($AE129,VLOOKUP($D129,Cap_Req!$A$2:$K$19,9))))</f>
        <v/>
      </c>
      <c r="AD129" s="152" t="str">
        <f>IF($D129="","",IF(VLOOKUP($D129,Cap_Req!$A$2:$K$19,2)=5,MIN($AF129,VLOOKUP($D129,Cap_Req!$A$2:$K$19,10)),MIN($AE129,VLOOKUP($D129,Cap_Req!$A$2:$K$19,10))))</f>
        <v/>
      </c>
      <c r="AE129" s="152" t="str">
        <f>IF($D129="","",IF($AF129="","",MIN($AF129,VLOOKUP($D129,Cap_Req!$A$2:$K$19,11))))</f>
        <v/>
      </c>
      <c r="AF129" s="453"/>
      <c r="AG129" s="453"/>
      <c r="AH129" s="125"/>
      <c r="AI129" s="126" t="e">
        <f>VLOOKUP($D129,Cap_Req!$A$2:$K$19,2)</f>
        <v>#N/A</v>
      </c>
      <c r="AL129" s="170"/>
    </row>
    <row r="130" spans="1:38" x14ac:dyDescent="0.25">
      <c r="A130" s="125"/>
      <c r="B130" s="453"/>
      <c r="C130" s="453"/>
      <c r="D130" s="454"/>
      <c r="E130" s="455"/>
      <c r="F130" s="147" t="str">
        <f>IF($D130="","",IF($W130="","",IF(OR(VLOOKUP($D130,Cap_Req!$A$2:$K$19,2)=3,VLOOKUP($D130,Cap_Req!$A$2:$K$19,2)=4),IF($X130="","",IF($T130&lt;=$AC130,$X130*$G130,IF(AND($T130&gt;$AC130,$T130&lt;=$AF130),$G130*($X130+((($W130-$X130)/($AF130-$AC130))*($T130-$AC130))),0))),$W130*$G130)))</f>
        <v/>
      </c>
      <c r="G130" s="148" t="str">
        <f>IF($D130="","",IF(OR(VLOOKUP($D130,Cap_Req!$A$2:$K$19,2)=9,VLOOKUP($D130,Cap_Req!$A$2:$K$19,2)=10),IF($T130&lt;=$AE130,VLOOKUP($D130,Cap_Req!$A$2:$K$19,3),0),IF(OR(VLOOKUP($D130,Cap_Req!$A$2:$K$19,2)=1,VLOOKUP($D130,Cap_Req!$A$2:$K$19,2)=2,VLOOKUP($D130,Cap_Req!$A$2:$K$19,2)=3,VLOOKUP($D130,Cap_Req!$A$2:$K$19,2)=4,VLOOKUP($D130,Cap_Req!$A$2:$K$19,2)=5,VLOOKUP($D130,Cap_Req!$A$2:$K$19,2)=6,VLOOKUP($D130,Cap_Req!$A$2:$K$19,2)=7, VLOOKUP($D130,Cap_Req!$A$2:$K$19,2)=8),IF($T130&lt;=$AC130,VLOOKUP($D130,Cap_Req!$A$2:$K$19,3),IF(AND($T130&gt;$AC130,$T130&lt;=$AE130),VLOOKUP($D130,Cap_Req!$A$2:$K$19,3)+(((VLOOKUP($D130,Cap_Req!$A$2:$K$19,5)-VLOOKUP($D130,Cap_Req!$A$2:$K$19,3))/($AE130-$AC130))*($T130-$AC130)),0)),IF($T130&lt;=$AC130,VLOOKUP($D130,Cap_Req!$A$2:$K$19,3),IF(AND($T130&gt;$AC130,$T130&lt;=$AD130),VLOOKUP($D130,Cap_Req!$A$2:$K$19,3)+(((VLOOKUP($D130,Cap_Req!$A$2:$K$19,4)-VLOOKUP($D130,Cap_Req!$A$2:$K$19,3))/($AD130-$AC130))*($T130-$AC130)),IF(AND($T130&gt;$AD130,$T130&lt;=$AE130),VLOOKUP($D130,Cap_Req!$A$2:$K$19,4)+(((VLOOKUP($D130,Cap_Req!$A$2:$K$19,5)-VLOOKUP($D130,Cap_Req!$A$2:$K$19,4))/($AE130-$AD130))*($T130-$AD130)),0))))))</f>
        <v/>
      </c>
      <c r="H130" s="455"/>
      <c r="I130" s="147" t="str">
        <f>IF($D130="","",IF(OR(VLOOKUP($D130,Cap_Req!$A$2:$K$19,2)=3,VLOOKUP($D130,Cap_Req!$A$2:$K$19,2)=4),IF($Y130="","",$Y130*$J130),""))</f>
        <v/>
      </c>
      <c r="J130" s="148" t="str">
        <f>IF($D130="","",IF(OR(VLOOKUP($D130,Cap_Req!$A$2:$K$19,2)=3,VLOOKUP($D130,Cap_Req!$A$2:$K$19,2)=4),VLOOKUP($D130,Cap_Req!$A$2:$M$19,7),""))</f>
        <v/>
      </c>
      <c r="K130" s="455"/>
      <c r="L130" s="147" t="str">
        <f>IF($D130="","",IF(OR(VLOOKUP($D130,Cap_Req!$A$2:$K$19,2)=3,VLOOKUP($D130,Cap_Req!$A$2:$K$19,2)=4),IF($Z130="","",$Z130*$M130),""))</f>
        <v/>
      </c>
      <c r="M130" s="148" t="str">
        <f>IF($D130="","",IF(OR(VLOOKUP($D130,Cap_Req!$A$2:$K$19,2)=3,VLOOKUP($D130,Cap_Req!$A$2:$K$19,2)=4),VLOOKUP($D130,Cap_Req!$A$2:$M$19,12),""))</f>
        <v/>
      </c>
      <c r="N130" s="455"/>
      <c r="O130" s="147" t="str">
        <f>IF($D130="","",IF(VLOOKUP($D130,Cap_Req!$A$2:$K$19,2)=4,IF($AA130="","",$AA130*$P130),""))</f>
        <v/>
      </c>
      <c r="P130" s="148" t="str">
        <f>IF($D130="","",IF(VLOOKUP($D130,Cap_Req!$A$2:$K$19,2)=4,VLOOKUP($D130,Cap_Req!$A$2:$M$19,13),""))</f>
        <v/>
      </c>
      <c r="Q130" s="455"/>
      <c r="R130" s="147" t="str">
        <f>IF($D130="","",IF(VLOOKUP($D130,Cap_Req!$A$2:$K$19,2)=3,IF($AB130="","",$AB130*$S130),""))</f>
        <v/>
      </c>
      <c r="S130" s="148" t="str">
        <f>IF($D130="","",IF(VLOOKUP($D130,Cap_Req!$A$2:$K$19,2)=3,VLOOKUP($D130,Cap_Req!$A$2:$K$19,8),""))</f>
        <v/>
      </c>
      <c r="T130" s="149" t="str">
        <f t="shared" si="2"/>
        <v/>
      </c>
      <c r="U130" s="150" t="str">
        <f t="shared" si="3"/>
        <v/>
      </c>
      <c r="V130" s="151"/>
      <c r="W130" s="453"/>
      <c r="X130" s="453"/>
      <c r="Y130" s="453"/>
      <c r="Z130" s="453"/>
      <c r="AA130" s="453"/>
      <c r="AB130" s="453"/>
      <c r="AC130" s="152" t="str">
        <f>IF($D130="","",IF(VLOOKUP($D130,Cap_Req!$A$2:$K$19,2)=5,MIN($AF130,VLOOKUP($D130,Cap_Req!$A$2:$K$19,9)),MIN($AE130,VLOOKUP($D130,Cap_Req!$A$2:$K$19,9))))</f>
        <v/>
      </c>
      <c r="AD130" s="152" t="str">
        <f>IF($D130="","",IF(VLOOKUP($D130,Cap_Req!$A$2:$K$19,2)=5,MIN($AF130,VLOOKUP($D130,Cap_Req!$A$2:$K$19,10)),MIN($AE130,VLOOKUP($D130,Cap_Req!$A$2:$K$19,10))))</f>
        <v/>
      </c>
      <c r="AE130" s="152" t="str">
        <f>IF($D130="","",IF($AF130="","",MIN($AF130,VLOOKUP($D130,Cap_Req!$A$2:$K$19,11))))</f>
        <v/>
      </c>
      <c r="AF130" s="453"/>
      <c r="AG130" s="453"/>
      <c r="AH130" s="125"/>
      <c r="AI130" s="126" t="e">
        <f>VLOOKUP($D130,Cap_Req!$A$2:$K$19,2)</f>
        <v>#N/A</v>
      </c>
      <c r="AL130" s="170"/>
    </row>
    <row r="131" spans="1:38" x14ac:dyDescent="0.25">
      <c r="A131" s="125"/>
      <c r="B131" s="453"/>
      <c r="C131" s="453"/>
      <c r="D131" s="454"/>
      <c r="E131" s="455"/>
      <c r="F131" s="147" t="str">
        <f>IF($D131="","",IF($W131="","",IF(OR(VLOOKUP($D131,Cap_Req!$A$2:$K$19,2)=3,VLOOKUP($D131,Cap_Req!$A$2:$K$19,2)=4),IF($X131="","",IF($T131&lt;=$AC131,$X131*$G131,IF(AND($T131&gt;$AC131,$T131&lt;=$AF131),$G131*($X131+((($W131-$X131)/($AF131-$AC131))*($T131-$AC131))),0))),$W131*$G131)))</f>
        <v/>
      </c>
      <c r="G131" s="148" t="str">
        <f>IF($D131="","",IF(OR(VLOOKUP($D131,Cap_Req!$A$2:$K$19,2)=9,VLOOKUP($D131,Cap_Req!$A$2:$K$19,2)=10),IF($T131&lt;=$AE131,VLOOKUP($D131,Cap_Req!$A$2:$K$19,3),0),IF(OR(VLOOKUP($D131,Cap_Req!$A$2:$K$19,2)=1,VLOOKUP($D131,Cap_Req!$A$2:$K$19,2)=2,VLOOKUP($D131,Cap_Req!$A$2:$K$19,2)=3,VLOOKUP($D131,Cap_Req!$A$2:$K$19,2)=4,VLOOKUP($D131,Cap_Req!$A$2:$K$19,2)=5,VLOOKUP($D131,Cap_Req!$A$2:$K$19,2)=6,VLOOKUP($D131,Cap_Req!$A$2:$K$19,2)=7, VLOOKUP($D131,Cap_Req!$A$2:$K$19,2)=8),IF($T131&lt;=$AC131,VLOOKUP($D131,Cap_Req!$A$2:$K$19,3),IF(AND($T131&gt;$AC131,$T131&lt;=$AE131),VLOOKUP($D131,Cap_Req!$A$2:$K$19,3)+(((VLOOKUP($D131,Cap_Req!$A$2:$K$19,5)-VLOOKUP($D131,Cap_Req!$A$2:$K$19,3))/($AE131-$AC131))*($T131-$AC131)),0)),IF($T131&lt;=$AC131,VLOOKUP($D131,Cap_Req!$A$2:$K$19,3),IF(AND($T131&gt;$AC131,$T131&lt;=$AD131),VLOOKUP($D131,Cap_Req!$A$2:$K$19,3)+(((VLOOKUP($D131,Cap_Req!$A$2:$K$19,4)-VLOOKUP($D131,Cap_Req!$A$2:$K$19,3))/($AD131-$AC131))*($T131-$AC131)),IF(AND($T131&gt;$AD131,$T131&lt;=$AE131),VLOOKUP($D131,Cap_Req!$A$2:$K$19,4)+(((VLOOKUP($D131,Cap_Req!$A$2:$K$19,5)-VLOOKUP($D131,Cap_Req!$A$2:$K$19,4))/($AE131-$AD131))*($T131-$AD131)),0))))))</f>
        <v/>
      </c>
      <c r="H131" s="455"/>
      <c r="I131" s="147" t="str">
        <f>IF($D131="","",IF(OR(VLOOKUP($D131,Cap_Req!$A$2:$K$19,2)=3,VLOOKUP($D131,Cap_Req!$A$2:$K$19,2)=4),IF($Y131="","",$Y131*$J131),""))</f>
        <v/>
      </c>
      <c r="J131" s="148" t="str">
        <f>IF($D131="","",IF(OR(VLOOKUP($D131,Cap_Req!$A$2:$K$19,2)=3,VLOOKUP($D131,Cap_Req!$A$2:$K$19,2)=4),VLOOKUP($D131,Cap_Req!$A$2:$M$19,7),""))</f>
        <v/>
      </c>
      <c r="K131" s="455"/>
      <c r="L131" s="147" t="str">
        <f>IF($D131="","",IF(OR(VLOOKUP($D131,Cap_Req!$A$2:$K$19,2)=3,VLOOKUP($D131,Cap_Req!$A$2:$K$19,2)=4),IF($Z131="","",$Z131*$M131),""))</f>
        <v/>
      </c>
      <c r="M131" s="148" t="str">
        <f>IF($D131="","",IF(OR(VLOOKUP($D131,Cap_Req!$A$2:$K$19,2)=3,VLOOKUP($D131,Cap_Req!$A$2:$K$19,2)=4),VLOOKUP($D131,Cap_Req!$A$2:$M$19,12),""))</f>
        <v/>
      </c>
      <c r="N131" s="455"/>
      <c r="O131" s="147" t="str">
        <f>IF($D131="","",IF(VLOOKUP($D131,Cap_Req!$A$2:$K$19,2)=4,IF($AA131="","",$AA131*$P131),""))</f>
        <v/>
      </c>
      <c r="P131" s="148" t="str">
        <f>IF($D131="","",IF(VLOOKUP($D131,Cap_Req!$A$2:$K$19,2)=4,VLOOKUP($D131,Cap_Req!$A$2:$M$19,13),""))</f>
        <v/>
      </c>
      <c r="Q131" s="455"/>
      <c r="R131" s="147" t="str">
        <f>IF($D131="","",IF(VLOOKUP($D131,Cap_Req!$A$2:$K$19,2)=3,IF($AB131="","",$AB131*$S131),""))</f>
        <v/>
      </c>
      <c r="S131" s="148" t="str">
        <f>IF($D131="","",IF(VLOOKUP($D131,Cap_Req!$A$2:$K$19,2)=3,VLOOKUP($D131,Cap_Req!$A$2:$K$19,8),""))</f>
        <v/>
      </c>
      <c r="T131" s="149" t="str">
        <f t="shared" si="2"/>
        <v/>
      </c>
      <c r="U131" s="150" t="str">
        <f t="shared" si="3"/>
        <v/>
      </c>
      <c r="V131" s="151"/>
      <c r="W131" s="453"/>
      <c r="X131" s="453"/>
      <c r="Y131" s="453"/>
      <c r="Z131" s="453"/>
      <c r="AA131" s="453"/>
      <c r="AB131" s="453"/>
      <c r="AC131" s="152" t="str">
        <f>IF($D131="","",IF(VLOOKUP($D131,Cap_Req!$A$2:$K$19,2)=5,MIN($AF131,VLOOKUP($D131,Cap_Req!$A$2:$K$19,9)),MIN($AE131,VLOOKUP($D131,Cap_Req!$A$2:$K$19,9))))</f>
        <v/>
      </c>
      <c r="AD131" s="152" t="str">
        <f>IF($D131="","",IF(VLOOKUP($D131,Cap_Req!$A$2:$K$19,2)=5,MIN($AF131,VLOOKUP($D131,Cap_Req!$A$2:$K$19,10)),MIN($AE131,VLOOKUP($D131,Cap_Req!$A$2:$K$19,10))))</f>
        <v/>
      </c>
      <c r="AE131" s="152" t="str">
        <f>IF($D131="","",IF($AF131="","",MIN($AF131,VLOOKUP($D131,Cap_Req!$A$2:$K$19,11))))</f>
        <v/>
      </c>
      <c r="AF131" s="453"/>
      <c r="AG131" s="453"/>
      <c r="AH131" s="125"/>
      <c r="AI131" s="126" t="e">
        <f>VLOOKUP($D131,Cap_Req!$A$2:$K$19,2)</f>
        <v>#N/A</v>
      </c>
      <c r="AL131" s="170"/>
    </row>
    <row r="132" spans="1:38" x14ac:dyDescent="0.25">
      <c r="A132" s="125"/>
      <c r="B132" s="453"/>
      <c r="C132" s="453"/>
      <c r="D132" s="454"/>
      <c r="E132" s="455"/>
      <c r="F132" s="147" t="str">
        <f>IF($D132="","",IF($W132="","",IF(OR(VLOOKUP($D132,Cap_Req!$A$2:$K$19,2)=3,VLOOKUP($D132,Cap_Req!$A$2:$K$19,2)=4),IF($X132="","",IF($T132&lt;=$AC132,$X132*$G132,IF(AND($T132&gt;$AC132,$T132&lt;=$AF132),$G132*($X132+((($W132-$X132)/($AF132-$AC132))*($T132-$AC132))),0))),$W132*$G132)))</f>
        <v/>
      </c>
      <c r="G132" s="148" t="str">
        <f>IF($D132="","",IF(OR(VLOOKUP($D132,Cap_Req!$A$2:$K$19,2)=9,VLOOKUP($D132,Cap_Req!$A$2:$K$19,2)=10),IF($T132&lt;=$AE132,VLOOKUP($D132,Cap_Req!$A$2:$K$19,3),0),IF(OR(VLOOKUP($D132,Cap_Req!$A$2:$K$19,2)=1,VLOOKUP($D132,Cap_Req!$A$2:$K$19,2)=2,VLOOKUP($D132,Cap_Req!$A$2:$K$19,2)=3,VLOOKUP($D132,Cap_Req!$A$2:$K$19,2)=4,VLOOKUP($D132,Cap_Req!$A$2:$K$19,2)=5,VLOOKUP($D132,Cap_Req!$A$2:$K$19,2)=6,VLOOKUP($D132,Cap_Req!$A$2:$K$19,2)=7, VLOOKUP($D132,Cap_Req!$A$2:$K$19,2)=8),IF($T132&lt;=$AC132,VLOOKUP($D132,Cap_Req!$A$2:$K$19,3),IF(AND($T132&gt;$AC132,$T132&lt;=$AE132),VLOOKUP($D132,Cap_Req!$A$2:$K$19,3)+(((VLOOKUP($D132,Cap_Req!$A$2:$K$19,5)-VLOOKUP($D132,Cap_Req!$A$2:$K$19,3))/($AE132-$AC132))*($T132-$AC132)),0)),IF($T132&lt;=$AC132,VLOOKUP($D132,Cap_Req!$A$2:$K$19,3),IF(AND($T132&gt;$AC132,$T132&lt;=$AD132),VLOOKUP($D132,Cap_Req!$A$2:$K$19,3)+(((VLOOKUP($D132,Cap_Req!$A$2:$K$19,4)-VLOOKUP($D132,Cap_Req!$A$2:$K$19,3))/($AD132-$AC132))*($T132-$AC132)),IF(AND($T132&gt;$AD132,$T132&lt;=$AE132),VLOOKUP($D132,Cap_Req!$A$2:$K$19,4)+(((VLOOKUP($D132,Cap_Req!$A$2:$K$19,5)-VLOOKUP($D132,Cap_Req!$A$2:$K$19,4))/($AE132-$AD132))*($T132-$AD132)),0))))))</f>
        <v/>
      </c>
      <c r="H132" s="455"/>
      <c r="I132" s="147" t="str">
        <f>IF($D132="","",IF(OR(VLOOKUP($D132,Cap_Req!$A$2:$K$19,2)=3,VLOOKUP($D132,Cap_Req!$A$2:$K$19,2)=4),IF($Y132="","",$Y132*$J132),""))</f>
        <v/>
      </c>
      <c r="J132" s="148" t="str">
        <f>IF($D132="","",IF(OR(VLOOKUP($D132,Cap_Req!$A$2:$K$19,2)=3,VLOOKUP($D132,Cap_Req!$A$2:$K$19,2)=4),VLOOKUP($D132,Cap_Req!$A$2:$M$19,7),""))</f>
        <v/>
      </c>
      <c r="K132" s="455"/>
      <c r="L132" s="147" t="str">
        <f>IF($D132="","",IF(OR(VLOOKUP($D132,Cap_Req!$A$2:$K$19,2)=3,VLOOKUP($D132,Cap_Req!$A$2:$K$19,2)=4),IF($Z132="","",$Z132*$M132),""))</f>
        <v/>
      </c>
      <c r="M132" s="148" t="str">
        <f>IF($D132="","",IF(OR(VLOOKUP($D132,Cap_Req!$A$2:$K$19,2)=3,VLOOKUP($D132,Cap_Req!$A$2:$K$19,2)=4),VLOOKUP($D132,Cap_Req!$A$2:$M$19,12),""))</f>
        <v/>
      </c>
      <c r="N132" s="455"/>
      <c r="O132" s="147" t="str">
        <f>IF($D132="","",IF(VLOOKUP($D132,Cap_Req!$A$2:$K$19,2)=4,IF($AA132="","",$AA132*$P132),""))</f>
        <v/>
      </c>
      <c r="P132" s="148" t="str">
        <f>IF($D132="","",IF(VLOOKUP($D132,Cap_Req!$A$2:$K$19,2)=4,VLOOKUP($D132,Cap_Req!$A$2:$M$19,13),""))</f>
        <v/>
      </c>
      <c r="Q132" s="455"/>
      <c r="R132" s="147" t="str">
        <f>IF($D132="","",IF(VLOOKUP($D132,Cap_Req!$A$2:$K$19,2)=3,IF($AB132="","",$AB132*$S132),""))</f>
        <v/>
      </c>
      <c r="S132" s="148" t="str">
        <f>IF($D132="","",IF(VLOOKUP($D132,Cap_Req!$A$2:$K$19,2)=3,VLOOKUP($D132,Cap_Req!$A$2:$K$19,8),""))</f>
        <v/>
      </c>
      <c r="T132" s="149" t="str">
        <f t="shared" si="2"/>
        <v/>
      </c>
      <c r="U132" s="150" t="str">
        <f t="shared" si="3"/>
        <v/>
      </c>
      <c r="V132" s="151"/>
      <c r="W132" s="453"/>
      <c r="X132" s="453"/>
      <c r="Y132" s="453"/>
      <c r="Z132" s="453"/>
      <c r="AA132" s="453"/>
      <c r="AB132" s="453"/>
      <c r="AC132" s="152" t="str">
        <f>IF($D132="","",IF(VLOOKUP($D132,Cap_Req!$A$2:$K$19,2)=5,MIN($AF132,VLOOKUP($D132,Cap_Req!$A$2:$K$19,9)),MIN($AE132,VLOOKUP($D132,Cap_Req!$A$2:$K$19,9))))</f>
        <v/>
      </c>
      <c r="AD132" s="152" t="str">
        <f>IF($D132="","",IF(VLOOKUP($D132,Cap_Req!$A$2:$K$19,2)=5,MIN($AF132,VLOOKUP($D132,Cap_Req!$A$2:$K$19,10)),MIN($AE132,VLOOKUP($D132,Cap_Req!$A$2:$K$19,10))))</f>
        <v/>
      </c>
      <c r="AE132" s="152" t="str">
        <f>IF($D132="","",IF($AF132="","",MIN($AF132,VLOOKUP($D132,Cap_Req!$A$2:$K$19,11))))</f>
        <v/>
      </c>
      <c r="AF132" s="453"/>
      <c r="AG132" s="453"/>
      <c r="AH132" s="125"/>
      <c r="AI132" s="126" t="e">
        <f>VLOOKUP($D132,Cap_Req!$A$2:$K$19,2)</f>
        <v>#N/A</v>
      </c>
      <c r="AL132" s="170"/>
    </row>
    <row r="133" spans="1:38" x14ac:dyDescent="0.25">
      <c r="A133" s="125"/>
      <c r="B133" s="453"/>
      <c r="C133" s="453"/>
      <c r="D133" s="454"/>
      <c r="E133" s="455"/>
      <c r="F133" s="147" t="str">
        <f>IF($D133="","",IF($W133="","",IF(OR(VLOOKUP($D133,Cap_Req!$A$2:$K$19,2)=3,VLOOKUP($D133,Cap_Req!$A$2:$K$19,2)=4),IF($X133="","",IF($T133&lt;=$AC133,$X133*$G133,IF(AND($T133&gt;$AC133,$T133&lt;=$AF133),$G133*($X133+((($W133-$X133)/($AF133-$AC133))*($T133-$AC133))),0))),$W133*$G133)))</f>
        <v/>
      </c>
      <c r="G133" s="148" t="str">
        <f>IF($D133="","",IF(OR(VLOOKUP($D133,Cap_Req!$A$2:$K$19,2)=9,VLOOKUP($D133,Cap_Req!$A$2:$K$19,2)=10),IF($T133&lt;=$AE133,VLOOKUP($D133,Cap_Req!$A$2:$K$19,3),0),IF(OR(VLOOKUP($D133,Cap_Req!$A$2:$K$19,2)=1,VLOOKUP($D133,Cap_Req!$A$2:$K$19,2)=2,VLOOKUP($D133,Cap_Req!$A$2:$K$19,2)=3,VLOOKUP($D133,Cap_Req!$A$2:$K$19,2)=4,VLOOKUP($D133,Cap_Req!$A$2:$K$19,2)=5,VLOOKUP($D133,Cap_Req!$A$2:$K$19,2)=6,VLOOKUP($D133,Cap_Req!$A$2:$K$19,2)=7, VLOOKUP($D133,Cap_Req!$A$2:$K$19,2)=8),IF($T133&lt;=$AC133,VLOOKUP($D133,Cap_Req!$A$2:$K$19,3),IF(AND($T133&gt;$AC133,$T133&lt;=$AE133),VLOOKUP($D133,Cap_Req!$A$2:$K$19,3)+(((VLOOKUP($D133,Cap_Req!$A$2:$K$19,5)-VLOOKUP($D133,Cap_Req!$A$2:$K$19,3))/($AE133-$AC133))*($T133-$AC133)),0)),IF($T133&lt;=$AC133,VLOOKUP($D133,Cap_Req!$A$2:$K$19,3),IF(AND($T133&gt;$AC133,$T133&lt;=$AD133),VLOOKUP($D133,Cap_Req!$A$2:$K$19,3)+(((VLOOKUP($D133,Cap_Req!$A$2:$K$19,4)-VLOOKUP($D133,Cap_Req!$A$2:$K$19,3))/($AD133-$AC133))*($T133-$AC133)),IF(AND($T133&gt;$AD133,$T133&lt;=$AE133),VLOOKUP($D133,Cap_Req!$A$2:$K$19,4)+(((VLOOKUP($D133,Cap_Req!$A$2:$K$19,5)-VLOOKUP($D133,Cap_Req!$A$2:$K$19,4))/($AE133-$AD133))*($T133-$AD133)),0))))))</f>
        <v/>
      </c>
      <c r="H133" s="455"/>
      <c r="I133" s="147" t="str">
        <f>IF($D133="","",IF(OR(VLOOKUP($D133,Cap_Req!$A$2:$K$19,2)=3,VLOOKUP($D133,Cap_Req!$A$2:$K$19,2)=4),IF($Y133="","",$Y133*$J133),""))</f>
        <v/>
      </c>
      <c r="J133" s="148" t="str">
        <f>IF($D133="","",IF(OR(VLOOKUP($D133,Cap_Req!$A$2:$K$19,2)=3,VLOOKUP($D133,Cap_Req!$A$2:$K$19,2)=4),VLOOKUP($D133,Cap_Req!$A$2:$M$19,7),""))</f>
        <v/>
      </c>
      <c r="K133" s="455"/>
      <c r="L133" s="147" t="str">
        <f>IF($D133="","",IF(OR(VLOOKUP($D133,Cap_Req!$A$2:$K$19,2)=3,VLOOKUP($D133,Cap_Req!$A$2:$K$19,2)=4),IF($Z133="","",$Z133*$M133),""))</f>
        <v/>
      </c>
      <c r="M133" s="148" t="str">
        <f>IF($D133="","",IF(OR(VLOOKUP($D133,Cap_Req!$A$2:$K$19,2)=3,VLOOKUP($D133,Cap_Req!$A$2:$K$19,2)=4),VLOOKUP($D133,Cap_Req!$A$2:$M$19,12),""))</f>
        <v/>
      </c>
      <c r="N133" s="455"/>
      <c r="O133" s="147" t="str">
        <f>IF($D133="","",IF(VLOOKUP($D133,Cap_Req!$A$2:$K$19,2)=4,IF($AA133="","",$AA133*$P133),""))</f>
        <v/>
      </c>
      <c r="P133" s="148" t="str">
        <f>IF($D133="","",IF(VLOOKUP($D133,Cap_Req!$A$2:$K$19,2)=4,VLOOKUP($D133,Cap_Req!$A$2:$M$19,13),""))</f>
        <v/>
      </c>
      <c r="Q133" s="455"/>
      <c r="R133" s="147" t="str">
        <f>IF($D133="","",IF(VLOOKUP($D133,Cap_Req!$A$2:$K$19,2)=3,IF($AB133="","",$AB133*$S133),""))</f>
        <v/>
      </c>
      <c r="S133" s="148" t="str">
        <f>IF($D133="","",IF(VLOOKUP($D133,Cap_Req!$A$2:$K$19,2)=3,VLOOKUP($D133,Cap_Req!$A$2:$K$19,8),""))</f>
        <v/>
      </c>
      <c r="T133" s="149" t="str">
        <f t="shared" si="2"/>
        <v/>
      </c>
      <c r="U133" s="150" t="str">
        <f t="shared" si="3"/>
        <v/>
      </c>
      <c r="V133" s="151"/>
      <c r="W133" s="453"/>
      <c r="X133" s="453"/>
      <c r="Y133" s="453"/>
      <c r="Z133" s="453"/>
      <c r="AA133" s="453"/>
      <c r="AB133" s="453"/>
      <c r="AC133" s="152" t="str">
        <f>IF($D133="","",IF(VLOOKUP($D133,Cap_Req!$A$2:$K$19,2)=5,MIN($AF133,VLOOKUP($D133,Cap_Req!$A$2:$K$19,9)),MIN($AE133,VLOOKUP($D133,Cap_Req!$A$2:$K$19,9))))</f>
        <v/>
      </c>
      <c r="AD133" s="152" t="str">
        <f>IF($D133="","",IF(VLOOKUP($D133,Cap_Req!$A$2:$K$19,2)=5,MIN($AF133,VLOOKUP($D133,Cap_Req!$A$2:$K$19,10)),MIN($AE133,VLOOKUP($D133,Cap_Req!$A$2:$K$19,10))))</f>
        <v/>
      </c>
      <c r="AE133" s="152" t="str">
        <f>IF($D133="","",IF($AF133="","",MIN($AF133,VLOOKUP($D133,Cap_Req!$A$2:$K$19,11))))</f>
        <v/>
      </c>
      <c r="AF133" s="453"/>
      <c r="AG133" s="453"/>
      <c r="AH133" s="125"/>
      <c r="AI133" s="126" t="e">
        <f>VLOOKUP($D133,Cap_Req!$A$2:$K$19,2)</f>
        <v>#N/A</v>
      </c>
      <c r="AL133" s="170"/>
    </row>
    <row r="134" spans="1:38" x14ac:dyDescent="0.25">
      <c r="A134" s="125"/>
      <c r="B134" s="453"/>
      <c r="C134" s="453"/>
      <c r="D134" s="454"/>
      <c r="E134" s="455"/>
      <c r="F134" s="147" t="str">
        <f>IF($D134="","",IF($W134="","",IF(OR(VLOOKUP($D134,Cap_Req!$A$2:$K$19,2)=3,VLOOKUP($D134,Cap_Req!$A$2:$K$19,2)=4),IF($X134="","",IF($T134&lt;=$AC134,$X134*$G134,IF(AND($T134&gt;$AC134,$T134&lt;=$AF134),$G134*($X134+((($W134-$X134)/($AF134-$AC134))*($T134-$AC134))),0))),$W134*$G134)))</f>
        <v/>
      </c>
      <c r="G134" s="148" t="str">
        <f>IF($D134="","",IF(OR(VLOOKUP($D134,Cap_Req!$A$2:$K$19,2)=9,VLOOKUP($D134,Cap_Req!$A$2:$K$19,2)=10),IF($T134&lt;=$AE134,VLOOKUP($D134,Cap_Req!$A$2:$K$19,3),0),IF(OR(VLOOKUP($D134,Cap_Req!$A$2:$K$19,2)=1,VLOOKUP($D134,Cap_Req!$A$2:$K$19,2)=2,VLOOKUP($D134,Cap_Req!$A$2:$K$19,2)=3,VLOOKUP($D134,Cap_Req!$A$2:$K$19,2)=4,VLOOKUP($D134,Cap_Req!$A$2:$K$19,2)=5,VLOOKUP($D134,Cap_Req!$A$2:$K$19,2)=6,VLOOKUP($D134,Cap_Req!$A$2:$K$19,2)=7, VLOOKUP($D134,Cap_Req!$A$2:$K$19,2)=8),IF($T134&lt;=$AC134,VLOOKUP($D134,Cap_Req!$A$2:$K$19,3),IF(AND($T134&gt;$AC134,$T134&lt;=$AE134),VLOOKUP($D134,Cap_Req!$A$2:$K$19,3)+(((VLOOKUP($D134,Cap_Req!$A$2:$K$19,5)-VLOOKUP($D134,Cap_Req!$A$2:$K$19,3))/($AE134-$AC134))*($T134-$AC134)),0)),IF($T134&lt;=$AC134,VLOOKUP($D134,Cap_Req!$A$2:$K$19,3),IF(AND($T134&gt;$AC134,$T134&lt;=$AD134),VLOOKUP($D134,Cap_Req!$A$2:$K$19,3)+(((VLOOKUP($D134,Cap_Req!$A$2:$K$19,4)-VLOOKUP($D134,Cap_Req!$A$2:$K$19,3))/($AD134-$AC134))*($T134-$AC134)),IF(AND($T134&gt;$AD134,$T134&lt;=$AE134),VLOOKUP($D134,Cap_Req!$A$2:$K$19,4)+(((VLOOKUP($D134,Cap_Req!$A$2:$K$19,5)-VLOOKUP($D134,Cap_Req!$A$2:$K$19,4))/($AE134-$AD134))*($T134-$AD134)),0))))))</f>
        <v/>
      </c>
      <c r="H134" s="455"/>
      <c r="I134" s="147" t="str">
        <f>IF($D134="","",IF(OR(VLOOKUP($D134,Cap_Req!$A$2:$K$19,2)=3,VLOOKUP($D134,Cap_Req!$A$2:$K$19,2)=4),IF($Y134="","",$Y134*$J134),""))</f>
        <v/>
      </c>
      <c r="J134" s="148" t="str">
        <f>IF($D134="","",IF(OR(VLOOKUP($D134,Cap_Req!$A$2:$K$19,2)=3,VLOOKUP($D134,Cap_Req!$A$2:$K$19,2)=4),VLOOKUP($D134,Cap_Req!$A$2:$M$19,7),""))</f>
        <v/>
      </c>
      <c r="K134" s="455"/>
      <c r="L134" s="147" t="str">
        <f>IF($D134="","",IF(OR(VLOOKUP($D134,Cap_Req!$A$2:$K$19,2)=3,VLOOKUP($D134,Cap_Req!$A$2:$K$19,2)=4),IF($Z134="","",$Z134*$M134),""))</f>
        <v/>
      </c>
      <c r="M134" s="148" t="str">
        <f>IF($D134="","",IF(OR(VLOOKUP($D134,Cap_Req!$A$2:$K$19,2)=3,VLOOKUP($D134,Cap_Req!$A$2:$K$19,2)=4),VLOOKUP($D134,Cap_Req!$A$2:$M$19,12),""))</f>
        <v/>
      </c>
      <c r="N134" s="455"/>
      <c r="O134" s="147" t="str">
        <f>IF($D134="","",IF(VLOOKUP($D134,Cap_Req!$A$2:$K$19,2)=4,IF($AA134="","",$AA134*$P134),""))</f>
        <v/>
      </c>
      <c r="P134" s="148" t="str">
        <f>IF($D134="","",IF(VLOOKUP($D134,Cap_Req!$A$2:$K$19,2)=4,VLOOKUP($D134,Cap_Req!$A$2:$M$19,13),""))</f>
        <v/>
      </c>
      <c r="Q134" s="455"/>
      <c r="R134" s="147" t="str">
        <f>IF($D134="","",IF(VLOOKUP($D134,Cap_Req!$A$2:$K$19,2)=3,IF($AB134="","",$AB134*$S134),""))</f>
        <v/>
      </c>
      <c r="S134" s="148" t="str">
        <f>IF($D134="","",IF(VLOOKUP($D134,Cap_Req!$A$2:$K$19,2)=3,VLOOKUP($D134,Cap_Req!$A$2:$K$19,8),""))</f>
        <v/>
      </c>
      <c r="T134" s="149" t="str">
        <f t="shared" si="2"/>
        <v/>
      </c>
      <c r="U134" s="150" t="str">
        <f t="shared" si="3"/>
        <v/>
      </c>
      <c r="V134" s="151"/>
      <c r="W134" s="453"/>
      <c r="X134" s="453"/>
      <c r="Y134" s="453"/>
      <c r="Z134" s="453"/>
      <c r="AA134" s="453"/>
      <c r="AB134" s="453"/>
      <c r="AC134" s="152" t="str">
        <f>IF($D134="","",IF(VLOOKUP($D134,Cap_Req!$A$2:$K$19,2)=5,MIN($AF134,VLOOKUP($D134,Cap_Req!$A$2:$K$19,9)),MIN($AE134,VLOOKUP($D134,Cap_Req!$A$2:$K$19,9))))</f>
        <v/>
      </c>
      <c r="AD134" s="152" t="str">
        <f>IF($D134="","",IF(VLOOKUP($D134,Cap_Req!$A$2:$K$19,2)=5,MIN($AF134,VLOOKUP($D134,Cap_Req!$A$2:$K$19,10)),MIN($AE134,VLOOKUP($D134,Cap_Req!$A$2:$K$19,10))))</f>
        <v/>
      </c>
      <c r="AE134" s="152" t="str">
        <f>IF($D134="","",IF($AF134="","",MIN($AF134,VLOOKUP($D134,Cap_Req!$A$2:$K$19,11))))</f>
        <v/>
      </c>
      <c r="AF134" s="453"/>
      <c r="AG134" s="453"/>
      <c r="AH134" s="125"/>
      <c r="AI134" s="126" t="e">
        <f>VLOOKUP($D134,Cap_Req!$A$2:$K$19,2)</f>
        <v>#N/A</v>
      </c>
      <c r="AL134" s="170"/>
    </row>
    <row r="135" spans="1:38" x14ac:dyDescent="0.25">
      <c r="A135" s="125"/>
      <c r="B135" s="453"/>
      <c r="C135" s="453"/>
      <c r="D135" s="454"/>
      <c r="E135" s="455"/>
      <c r="F135" s="147" t="str">
        <f>IF($D135="","",IF($W135="","",IF(OR(VLOOKUP($D135,Cap_Req!$A$2:$K$19,2)=3,VLOOKUP($D135,Cap_Req!$A$2:$K$19,2)=4),IF($X135="","",IF($T135&lt;=$AC135,$X135*$G135,IF(AND($T135&gt;$AC135,$T135&lt;=$AF135),$G135*($X135+((($W135-$X135)/($AF135-$AC135))*($T135-$AC135))),0))),$W135*$G135)))</f>
        <v/>
      </c>
      <c r="G135" s="148" t="str">
        <f>IF($D135="","",IF(OR(VLOOKUP($D135,Cap_Req!$A$2:$K$19,2)=9,VLOOKUP($D135,Cap_Req!$A$2:$K$19,2)=10),IF($T135&lt;=$AE135,VLOOKUP($D135,Cap_Req!$A$2:$K$19,3),0),IF(OR(VLOOKUP($D135,Cap_Req!$A$2:$K$19,2)=1,VLOOKUP($D135,Cap_Req!$A$2:$K$19,2)=2,VLOOKUP($D135,Cap_Req!$A$2:$K$19,2)=3,VLOOKUP($D135,Cap_Req!$A$2:$K$19,2)=4,VLOOKUP($D135,Cap_Req!$A$2:$K$19,2)=5,VLOOKUP($D135,Cap_Req!$A$2:$K$19,2)=6,VLOOKUP($D135,Cap_Req!$A$2:$K$19,2)=7, VLOOKUP($D135,Cap_Req!$A$2:$K$19,2)=8),IF($T135&lt;=$AC135,VLOOKUP($D135,Cap_Req!$A$2:$K$19,3),IF(AND($T135&gt;$AC135,$T135&lt;=$AE135),VLOOKUP($D135,Cap_Req!$A$2:$K$19,3)+(((VLOOKUP($D135,Cap_Req!$A$2:$K$19,5)-VLOOKUP($D135,Cap_Req!$A$2:$K$19,3))/($AE135-$AC135))*($T135-$AC135)),0)),IF($T135&lt;=$AC135,VLOOKUP($D135,Cap_Req!$A$2:$K$19,3),IF(AND($T135&gt;$AC135,$T135&lt;=$AD135),VLOOKUP($D135,Cap_Req!$A$2:$K$19,3)+(((VLOOKUP($D135,Cap_Req!$A$2:$K$19,4)-VLOOKUP($D135,Cap_Req!$A$2:$K$19,3))/($AD135-$AC135))*($T135-$AC135)),IF(AND($T135&gt;$AD135,$T135&lt;=$AE135),VLOOKUP($D135,Cap_Req!$A$2:$K$19,4)+(((VLOOKUP($D135,Cap_Req!$A$2:$K$19,5)-VLOOKUP($D135,Cap_Req!$A$2:$K$19,4))/($AE135-$AD135))*($T135-$AD135)),0))))))</f>
        <v/>
      </c>
      <c r="H135" s="455"/>
      <c r="I135" s="147" t="str">
        <f>IF($D135="","",IF(OR(VLOOKUP($D135,Cap_Req!$A$2:$K$19,2)=3,VLOOKUP($D135,Cap_Req!$A$2:$K$19,2)=4),IF($Y135="","",$Y135*$J135),""))</f>
        <v/>
      </c>
      <c r="J135" s="148" t="str">
        <f>IF($D135="","",IF(OR(VLOOKUP($D135,Cap_Req!$A$2:$K$19,2)=3,VLOOKUP($D135,Cap_Req!$A$2:$K$19,2)=4),VLOOKUP($D135,Cap_Req!$A$2:$M$19,7),""))</f>
        <v/>
      </c>
      <c r="K135" s="455"/>
      <c r="L135" s="147" t="str">
        <f>IF($D135="","",IF(OR(VLOOKUP($D135,Cap_Req!$A$2:$K$19,2)=3,VLOOKUP($D135,Cap_Req!$A$2:$K$19,2)=4),IF($Z135="","",$Z135*$M135),""))</f>
        <v/>
      </c>
      <c r="M135" s="148" t="str">
        <f>IF($D135="","",IF(OR(VLOOKUP($D135,Cap_Req!$A$2:$K$19,2)=3,VLOOKUP($D135,Cap_Req!$A$2:$K$19,2)=4),VLOOKUP($D135,Cap_Req!$A$2:$M$19,12),""))</f>
        <v/>
      </c>
      <c r="N135" s="455"/>
      <c r="O135" s="147" t="str">
        <f>IF($D135="","",IF(VLOOKUP($D135,Cap_Req!$A$2:$K$19,2)=4,IF($AA135="","",$AA135*$P135),""))</f>
        <v/>
      </c>
      <c r="P135" s="148" t="str">
        <f>IF($D135="","",IF(VLOOKUP($D135,Cap_Req!$A$2:$K$19,2)=4,VLOOKUP($D135,Cap_Req!$A$2:$M$19,13),""))</f>
        <v/>
      </c>
      <c r="Q135" s="455"/>
      <c r="R135" s="147" t="str">
        <f>IF($D135="","",IF(VLOOKUP($D135,Cap_Req!$A$2:$K$19,2)=3,IF($AB135="","",$AB135*$S135),""))</f>
        <v/>
      </c>
      <c r="S135" s="148" t="str">
        <f>IF($D135="","",IF(VLOOKUP($D135,Cap_Req!$A$2:$K$19,2)=3,VLOOKUP($D135,Cap_Req!$A$2:$K$19,8),""))</f>
        <v/>
      </c>
      <c r="T135" s="149" t="str">
        <f t="shared" si="2"/>
        <v/>
      </c>
      <c r="U135" s="150" t="str">
        <f t="shared" si="3"/>
        <v/>
      </c>
      <c r="V135" s="151"/>
      <c r="W135" s="453"/>
      <c r="X135" s="453"/>
      <c r="Y135" s="453"/>
      <c r="Z135" s="453"/>
      <c r="AA135" s="453"/>
      <c r="AB135" s="453"/>
      <c r="AC135" s="152" t="str">
        <f>IF($D135="","",IF(VLOOKUP($D135,Cap_Req!$A$2:$K$19,2)=5,MIN($AF135,VLOOKUP($D135,Cap_Req!$A$2:$K$19,9)),MIN($AE135,VLOOKUP($D135,Cap_Req!$A$2:$K$19,9))))</f>
        <v/>
      </c>
      <c r="AD135" s="152" t="str">
        <f>IF($D135="","",IF(VLOOKUP($D135,Cap_Req!$A$2:$K$19,2)=5,MIN($AF135,VLOOKUP($D135,Cap_Req!$A$2:$K$19,10)),MIN($AE135,VLOOKUP($D135,Cap_Req!$A$2:$K$19,10))))</f>
        <v/>
      </c>
      <c r="AE135" s="152" t="str">
        <f>IF($D135="","",IF($AF135="","",MIN($AF135,VLOOKUP($D135,Cap_Req!$A$2:$K$19,11))))</f>
        <v/>
      </c>
      <c r="AF135" s="453"/>
      <c r="AG135" s="453"/>
      <c r="AH135" s="125"/>
      <c r="AI135" s="126" t="e">
        <f>VLOOKUP($D135,Cap_Req!$A$2:$K$19,2)</f>
        <v>#N/A</v>
      </c>
      <c r="AL135" s="170"/>
    </row>
    <row r="136" spans="1:38" x14ac:dyDescent="0.25">
      <c r="A136" s="125"/>
      <c r="B136" s="453"/>
      <c r="C136" s="453"/>
      <c r="D136" s="454"/>
      <c r="E136" s="455"/>
      <c r="F136" s="147" t="str">
        <f>IF($D136="","",IF($W136="","",IF(OR(VLOOKUP($D136,Cap_Req!$A$2:$K$19,2)=3,VLOOKUP($D136,Cap_Req!$A$2:$K$19,2)=4),IF($X136="","",IF($T136&lt;=$AC136,$X136*$G136,IF(AND($T136&gt;$AC136,$T136&lt;=$AF136),$G136*($X136+((($W136-$X136)/($AF136-$AC136))*($T136-$AC136))),0))),$W136*$G136)))</f>
        <v/>
      </c>
      <c r="G136" s="148" t="str">
        <f>IF($D136="","",IF(OR(VLOOKUP($D136,Cap_Req!$A$2:$K$19,2)=9,VLOOKUP($D136,Cap_Req!$A$2:$K$19,2)=10),IF($T136&lt;=$AE136,VLOOKUP($D136,Cap_Req!$A$2:$K$19,3),0),IF(OR(VLOOKUP($D136,Cap_Req!$A$2:$K$19,2)=1,VLOOKUP($D136,Cap_Req!$A$2:$K$19,2)=2,VLOOKUP($D136,Cap_Req!$A$2:$K$19,2)=3,VLOOKUP($D136,Cap_Req!$A$2:$K$19,2)=4,VLOOKUP($D136,Cap_Req!$A$2:$K$19,2)=5,VLOOKUP($D136,Cap_Req!$A$2:$K$19,2)=6,VLOOKUP($D136,Cap_Req!$A$2:$K$19,2)=7, VLOOKUP($D136,Cap_Req!$A$2:$K$19,2)=8),IF($T136&lt;=$AC136,VLOOKUP($D136,Cap_Req!$A$2:$K$19,3),IF(AND($T136&gt;$AC136,$T136&lt;=$AE136),VLOOKUP($D136,Cap_Req!$A$2:$K$19,3)+(((VLOOKUP($D136,Cap_Req!$A$2:$K$19,5)-VLOOKUP($D136,Cap_Req!$A$2:$K$19,3))/($AE136-$AC136))*($T136-$AC136)),0)),IF($T136&lt;=$AC136,VLOOKUP($D136,Cap_Req!$A$2:$K$19,3),IF(AND($T136&gt;$AC136,$T136&lt;=$AD136),VLOOKUP($D136,Cap_Req!$A$2:$K$19,3)+(((VLOOKUP($D136,Cap_Req!$A$2:$K$19,4)-VLOOKUP($D136,Cap_Req!$A$2:$K$19,3))/($AD136-$AC136))*($T136-$AC136)),IF(AND($T136&gt;$AD136,$T136&lt;=$AE136),VLOOKUP($D136,Cap_Req!$A$2:$K$19,4)+(((VLOOKUP($D136,Cap_Req!$A$2:$K$19,5)-VLOOKUP($D136,Cap_Req!$A$2:$K$19,4))/($AE136-$AD136))*($T136-$AD136)),0))))))</f>
        <v/>
      </c>
      <c r="H136" s="455"/>
      <c r="I136" s="147" t="str">
        <f>IF($D136="","",IF(OR(VLOOKUP($D136,Cap_Req!$A$2:$K$19,2)=3,VLOOKUP($D136,Cap_Req!$A$2:$K$19,2)=4),IF($Y136="","",$Y136*$J136),""))</f>
        <v/>
      </c>
      <c r="J136" s="148" t="str">
        <f>IF($D136="","",IF(OR(VLOOKUP($D136,Cap_Req!$A$2:$K$19,2)=3,VLOOKUP($D136,Cap_Req!$A$2:$K$19,2)=4),VLOOKUP($D136,Cap_Req!$A$2:$M$19,7),""))</f>
        <v/>
      </c>
      <c r="K136" s="455"/>
      <c r="L136" s="147" t="str">
        <f>IF($D136="","",IF(OR(VLOOKUP($D136,Cap_Req!$A$2:$K$19,2)=3,VLOOKUP($D136,Cap_Req!$A$2:$K$19,2)=4),IF($Z136="","",$Z136*$M136),""))</f>
        <v/>
      </c>
      <c r="M136" s="148" t="str">
        <f>IF($D136="","",IF(OR(VLOOKUP($D136,Cap_Req!$A$2:$K$19,2)=3,VLOOKUP($D136,Cap_Req!$A$2:$K$19,2)=4),VLOOKUP($D136,Cap_Req!$A$2:$M$19,12),""))</f>
        <v/>
      </c>
      <c r="N136" s="455"/>
      <c r="O136" s="147" t="str">
        <f>IF($D136="","",IF(VLOOKUP($D136,Cap_Req!$A$2:$K$19,2)=4,IF($AA136="","",$AA136*$P136),""))</f>
        <v/>
      </c>
      <c r="P136" s="148" t="str">
        <f>IF($D136="","",IF(VLOOKUP($D136,Cap_Req!$A$2:$K$19,2)=4,VLOOKUP($D136,Cap_Req!$A$2:$M$19,13),""))</f>
        <v/>
      </c>
      <c r="Q136" s="455"/>
      <c r="R136" s="147" t="str">
        <f>IF($D136="","",IF(VLOOKUP($D136,Cap_Req!$A$2:$K$19,2)=3,IF($AB136="","",$AB136*$S136),""))</f>
        <v/>
      </c>
      <c r="S136" s="148" t="str">
        <f>IF($D136="","",IF(VLOOKUP($D136,Cap_Req!$A$2:$K$19,2)=3,VLOOKUP($D136,Cap_Req!$A$2:$K$19,8),""))</f>
        <v/>
      </c>
      <c r="T136" s="149" t="str">
        <f t="shared" si="2"/>
        <v/>
      </c>
      <c r="U136" s="150" t="str">
        <f t="shared" si="3"/>
        <v/>
      </c>
      <c r="V136" s="151"/>
      <c r="W136" s="453"/>
      <c r="X136" s="453"/>
      <c r="Y136" s="453"/>
      <c r="Z136" s="453"/>
      <c r="AA136" s="453"/>
      <c r="AB136" s="453"/>
      <c r="AC136" s="152" t="str">
        <f>IF($D136="","",IF(VLOOKUP($D136,Cap_Req!$A$2:$K$19,2)=5,MIN($AF136,VLOOKUP($D136,Cap_Req!$A$2:$K$19,9)),MIN($AE136,VLOOKUP($D136,Cap_Req!$A$2:$K$19,9))))</f>
        <v/>
      </c>
      <c r="AD136" s="152" t="str">
        <f>IF($D136="","",IF(VLOOKUP($D136,Cap_Req!$A$2:$K$19,2)=5,MIN($AF136,VLOOKUP($D136,Cap_Req!$A$2:$K$19,10)),MIN($AE136,VLOOKUP($D136,Cap_Req!$A$2:$K$19,10))))</f>
        <v/>
      </c>
      <c r="AE136" s="152" t="str">
        <f>IF($D136="","",IF($AF136="","",MIN($AF136,VLOOKUP($D136,Cap_Req!$A$2:$K$19,11))))</f>
        <v/>
      </c>
      <c r="AF136" s="453"/>
      <c r="AG136" s="453"/>
      <c r="AH136" s="125"/>
      <c r="AI136" s="126" t="e">
        <f>VLOOKUP($D136,Cap_Req!$A$2:$K$19,2)</f>
        <v>#N/A</v>
      </c>
      <c r="AL136" s="170"/>
    </row>
    <row r="137" spans="1:38" x14ac:dyDescent="0.25">
      <c r="A137" s="125"/>
      <c r="B137" s="453"/>
      <c r="C137" s="453"/>
      <c r="D137" s="454"/>
      <c r="E137" s="455"/>
      <c r="F137" s="147" t="str">
        <f>IF($D137="","",IF($W137="","",IF(OR(VLOOKUP($D137,Cap_Req!$A$2:$K$19,2)=3,VLOOKUP($D137,Cap_Req!$A$2:$K$19,2)=4),IF($X137="","",IF($T137&lt;=$AC137,$X137*$G137,IF(AND($T137&gt;$AC137,$T137&lt;=$AF137),$G137*($X137+((($W137-$X137)/($AF137-$AC137))*($T137-$AC137))),0))),$W137*$G137)))</f>
        <v/>
      </c>
      <c r="G137" s="148" t="str">
        <f>IF($D137="","",IF(OR(VLOOKUP($D137,Cap_Req!$A$2:$K$19,2)=9,VLOOKUP($D137,Cap_Req!$A$2:$K$19,2)=10),IF($T137&lt;=$AE137,VLOOKUP($D137,Cap_Req!$A$2:$K$19,3),0),IF(OR(VLOOKUP($D137,Cap_Req!$A$2:$K$19,2)=1,VLOOKUP($D137,Cap_Req!$A$2:$K$19,2)=2,VLOOKUP($D137,Cap_Req!$A$2:$K$19,2)=3,VLOOKUP($D137,Cap_Req!$A$2:$K$19,2)=4,VLOOKUP($D137,Cap_Req!$A$2:$K$19,2)=5,VLOOKUP($D137,Cap_Req!$A$2:$K$19,2)=6,VLOOKUP($D137,Cap_Req!$A$2:$K$19,2)=7, VLOOKUP($D137,Cap_Req!$A$2:$K$19,2)=8),IF($T137&lt;=$AC137,VLOOKUP($D137,Cap_Req!$A$2:$K$19,3),IF(AND($T137&gt;$AC137,$T137&lt;=$AE137),VLOOKUP($D137,Cap_Req!$A$2:$K$19,3)+(((VLOOKUP($D137,Cap_Req!$A$2:$K$19,5)-VLOOKUP($D137,Cap_Req!$A$2:$K$19,3))/($AE137-$AC137))*($T137-$AC137)),0)),IF($T137&lt;=$AC137,VLOOKUP($D137,Cap_Req!$A$2:$K$19,3),IF(AND($T137&gt;$AC137,$T137&lt;=$AD137),VLOOKUP($D137,Cap_Req!$A$2:$K$19,3)+(((VLOOKUP($D137,Cap_Req!$A$2:$K$19,4)-VLOOKUP($D137,Cap_Req!$A$2:$K$19,3))/($AD137-$AC137))*($T137-$AC137)),IF(AND($T137&gt;$AD137,$T137&lt;=$AE137),VLOOKUP($D137,Cap_Req!$A$2:$K$19,4)+(((VLOOKUP($D137,Cap_Req!$A$2:$K$19,5)-VLOOKUP($D137,Cap_Req!$A$2:$K$19,4))/($AE137-$AD137))*($T137-$AD137)),0))))))</f>
        <v/>
      </c>
      <c r="H137" s="455"/>
      <c r="I137" s="147" t="str">
        <f>IF($D137="","",IF(OR(VLOOKUP($D137,Cap_Req!$A$2:$K$19,2)=3,VLOOKUP($D137,Cap_Req!$A$2:$K$19,2)=4),IF($Y137="","",$Y137*$J137),""))</f>
        <v/>
      </c>
      <c r="J137" s="148" t="str">
        <f>IF($D137="","",IF(OR(VLOOKUP($D137,Cap_Req!$A$2:$K$19,2)=3,VLOOKUP($D137,Cap_Req!$A$2:$K$19,2)=4),VLOOKUP($D137,Cap_Req!$A$2:$M$19,7),""))</f>
        <v/>
      </c>
      <c r="K137" s="455"/>
      <c r="L137" s="147" t="str">
        <f>IF($D137="","",IF(OR(VLOOKUP($D137,Cap_Req!$A$2:$K$19,2)=3,VLOOKUP($D137,Cap_Req!$A$2:$K$19,2)=4),IF($Z137="","",$Z137*$M137),""))</f>
        <v/>
      </c>
      <c r="M137" s="148" t="str">
        <f>IF($D137="","",IF(OR(VLOOKUP($D137,Cap_Req!$A$2:$K$19,2)=3,VLOOKUP($D137,Cap_Req!$A$2:$K$19,2)=4),VLOOKUP($D137,Cap_Req!$A$2:$M$19,12),""))</f>
        <v/>
      </c>
      <c r="N137" s="455"/>
      <c r="O137" s="147" t="str">
        <f>IF($D137="","",IF(VLOOKUP($D137,Cap_Req!$A$2:$K$19,2)=4,IF($AA137="","",$AA137*$P137),""))</f>
        <v/>
      </c>
      <c r="P137" s="148" t="str">
        <f>IF($D137="","",IF(VLOOKUP($D137,Cap_Req!$A$2:$K$19,2)=4,VLOOKUP($D137,Cap_Req!$A$2:$M$19,13),""))</f>
        <v/>
      </c>
      <c r="Q137" s="455"/>
      <c r="R137" s="147" t="str">
        <f>IF($D137="","",IF(VLOOKUP($D137,Cap_Req!$A$2:$K$19,2)=3,IF($AB137="","",$AB137*$S137),""))</f>
        <v/>
      </c>
      <c r="S137" s="148" t="str">
        <f>IF($D137="","",IF(VLOOKUP($D137,Cap_Req!$A$2:$K$19,2)=3,VLOOKUP($D137,Cap_Req!$A$2:$K$19,8),""))</f>
        <v/>
      </c>
      <c r="T137" s="149" t="str">
        <f t="shared" si="2"/>
        <v/>
      </c>
      <c r="U137" s="150" t="str">
        <f t="shared" si="3"/>
        <v/>
      </c>
      <c r="V137" s="151"/>
      <c r="W137" s="453"/>
      <c r="X137" s="453"/>
      <c r="Y137" s="453"/>
      <c r="Z137" s="453"/>
      <c r="AA137" s="453"/>
      <c r="AB137" s="453"/>
      <c r="AC137" s="152" t="str">
        <f>IF($D137="","",IF(VLOOKUP($D137,Cap_Req!$A$2:$K$19,2)=5,MIN($AF137,VLOOKUP($D137,Cap_Req!$A$2:$K$19,9)),MIN($AE137,VLOOKUP($D137,Cap_Req!$A$2:$K$19,9))))</f>
        <v/>
      </c>
      <c r="AD137" s="152" t="str">
        <f>IF($D137="","",IF(VLOOKUP($D137,Cap_Req!$A$2:$K$19,2)=5,MIN($AF137,VLOOKUP($D137,Cap_Req!$A$2:$K$19,10)),MIN($AE137,VLOOKUP($D137,Cap_Req!$A$2:$K$19,10))))</f>
        <v/>
      </c>
      <c r="AE137" s="152" t="str">
        <f>IF($D137="","",IF($AF137="","",MIN($AF137,VLOOKUP($D137,Cap_Req!$A$2:$K$19,11))))</f>
        <v/>
      </c>
      <c r="AF137" s="453"/>
      <c r="AG137" s="453"/>
      <c r="AH137" s="125"/>
      <c r="AI137" s="126" t="e">
        <f>VLOOKUP($D137,Cap_Req!$A$2:$K$19,2)</f>
        <v>#N/A</v>
      </c>
      <c r="AL137" s="170"/>
    </row>
    <row r="138" spans="1:38" x14ac:dyDescent="0.25">
      <c r="A138" s="125"/>
      <c r="B138" s="453"/>
      <c r="C138" s="453"/>
      <c r="D138" s="454"/>
      <c r="E138" s="455"/>
      <c r="F138" s="147" t="str">
        <f>IF($D138="","",IF($W138="","",IF(OR(VLOOKUP($D138,Cap_Req!$A$2:$K$19,2)=3,VLOOKUP($D138,Cap_Req!$A$2:$K$19,2)=4),IF($X138="","",IF($T138&lt;=$AC138,$X138*$G138,IF(AND($T138&gt;$AC138,$T138&lt;=$AF138),$G138*($X138+((($W138-$X138)/($AF138-$AC138))*($T138-$AC138))),0))),$W138*$G138)))</f>
        <v/>
      </c>
      <c r="G138" s="148" t="str">
        <f>IF($D138="","",IF(OR(VLOOKUP($D138,Cap_Req!$A$2:$K$19,2)=9,VLOOKUP($D138,Cap_Req!$A$2:$K$19,2)=10),IF($T138&lt;=$AE138,VLOOKUP($D138,Cap_Req!$A$2:$K$19,3),0),IF(OR(VLOOKUP($D138,Cap_Req!$A$2:$K$19,2)=1,VLOOKUP($D138,Cap_Req!$A$2:$K$19,2)=2,VLOOKUP($D138,Cap_Req!$A$2:$K$19,2)=3,VLOOKUP($D138,Cap_Req!$A$2:$K$19,2)=4,VLOOKUP($D138,Cap_Req!$A$2:$K$19,2)=5,VLOOKUP($D138,Cap_Req!$A$2:$K$19,2)=6,VLOOKUP($D138,Cap_Req!$A$2:$K$19,2)=7, VLOOKUP($D138,Cap_Req!$A$2:$K$19,2)=8),IF($T138&lt;=$AC138,VLOOKUP($D138,Cap_Req!$A$2:$K$19,3),IF(AND($T138&gt;$AC138,$T138&lt;=$AE138),VLOOKUP($D138,Cap_Req!$A$2:$K$19,3)+(((VLOOKUP($D138,Cap_Req!$A$2:$K$19,5)-VLOOKUP($D138,Cap_Req!$A$2:$K$19,3))/($AE138-$AC138))*($T138-$AC138)),0)),IF($T138&lt;=$AC138,VLOOKUP($D138,Cap_Req!$A$2:$K$19,3),IF(AND($T138&gt;$AC138,$T138&lt;=$AD138),VLOOKUP($D138,Cap_Req!$A$2:$K$19,3)+(((VLOOKUP($D138,Cap_Req!$A$2:$K$19,4)-VLOOKUP($D138,Cap_Req!$A$2:$K$19,3))/($AD138-$AC138))*($T138-$AC138)),IF(AND($T138&gt;$AD138,$T138&lt;=$AE138),VLOOKUP($D138,Cap_Req!$A$2:$K$19,4)+(((VLOOKUP($D138,Cap_Req!$A$2:$K$19,5)-VLOOKUP($D138,Cap_Req!$A$2:$K$19,4))/($AE138-$AD138))*($T138-$AD138)),0))))))</f>
        <v/>
      </c>
      <c r="H138" s="455"/>
      <c r="I138" s="147" t="str">
        <f>IF($D138="","",IF(OR(VLOOKUP($D138,Cap_Req!$A$2:$K$19,2)=3,VLOOKUP($D138,Cap_Req!$A$2:$K$19,2)=4),IF($Y138="","",$Y138*$J138),""))</f>
        <v/>
      </c>
      <c r="J138" s="148" t="str">
        <f>IF($D138="","",IF(OR(VLOOKUP($D138,Cap_Req!$A$2:$K$19,2)=3,VLOOKUP($D138,Cap_Req!$A$2:$K$19,2)=4),VLOOKUP($D138,Cap_Req!$A$2:$M$19,7),""))</f>
        <v/>
      </c>
      <c r="K138" s="455"/>
      <c r="L138" s="147" t="str">
        <f>IF($D138="","",IF(OR(VLOOKUP($D138,Cap_Req!$A$2:$K$19,2)=3,VLOOKUP($D138,Cap_Req!$A$2:$K$19,2)=4),IF($Z138="","",$Z138*$M138),""))</f>
        <v/>
      </c>
      <c r="M138" s="148" t="str">
        <f>IF($D138="","",IF(OR(VLOOKUP($D138,Cap_Req!$A$2:$K$19,2)=3,VLOOKUP($D138,Cap_Req!$A$2:$K$19,2)=4),VLOOKUP($D138,Cap_Req!$A$2:$M$19,12),""))</f>
        <v/>
      </c>
      <c r="N138" s="455"/>
      <c r="O138" s="147" t="str">
        <f>IF($D138="","",IF(VLOOKUP($D138,Cap_Req!$A$2:$K$19,2)=4,IF($AA138="","",$AA138*$P138),""))</f>
        <v/>
      </c>
      <c r="P138" s="148" t="str">
        <f>IF($D138="","",IF(VLOOKUP($D138,Cap_Req!$A$2:$K$19,2)=4,VLOOKUP($D138,Cap_Req!$A$2:$M$19,13),""))</f>
        <v/>
      </c>
      <c r="Q138" s="455"/>
      <c r="R138" s="147" t="str">
        <f>IF($D138="","",IF(VLOOKUP($D138,Cap_Req!$A$2:$K$19,2)=3,IF($AB138="","",$AB138*$S138),""))</f>
        <v/>
      </c>
      <c r="S138" s="148" t="str">
        <f>IF($D138="","",IF(VLOOKUP($D138,Cap_Req!$A$2:$K$19,2)=3,VLOOKUP($D138,Cap_Req!$A$2:$K$19,8),""))</f>
        <v/>
      </c>
      <c r="T138" s="149" t="str">
        <f t="shared" si="2"/>
        <v/>
      </c>
      <c r="U138" s="150" t="str">
        <f t="shared" si="3"/>
        <v/>
      </c>
      <c r="V138" s="151"/>
      <c r="W138" s="453"/>
      <c r="X138" s="453"/>
      <c r="Y138" s="453"/>
      <c r="Z138" s="453"/>
      <c r="AA138" s="453"/>
      <c r="AB138" s="453"/>
      <c r="AC138" s="152" t="str">
        <f>IF($D138="","",IF(VLOOKUP($D138,Cap_Req!$A$2:$K$19,2)=5,MIN($AF138,VLOOKUP($D138,Cap_Req!$A$2:$K$19,9)),MIN($AE138,VLOOKUP($D138,Cap_Req!$A$2:$K$19,9))))</f>
        <v/>
      </c>
      <c r="AD138" s="152" t="str">
        <f>IF($D138="","",IF(VLOOKUP($D138,Cap_Req!$A$2:$K$19,2)=5,MIN($AF138,VLOOKUP($D138,Cap_Req!$A$2:$K$19,10)),MIN($AE138,VLOOKUP($D138,Cap_Req!$A$2:$K$19,10))))</f>
        <v/>
      </c>
      <c r="AE138" s="152" t="str">
        <f>IF($D138="","",IF($AF138="","",MIN($AF138,VLOOKUP($D138,Cap_Req!$A$2:$K$19,11))))</f>
        <v/>
      </c>
      <c r="AF138" s="453"/>
      <c r="AG138" s="453"/>
      <c r="AH138" s="125"/>
      <c r="AI138" s="126" t="e">
        <f>VLOOKUP($D138,Cap_Req!$A$2:$K$19,2)</f>
        <v>#N/A</v>
      </c>
      <c r="AL138" s="170"/>
    </row>
    <row r="139" spans="1:38" x14ac:dyDescent="0.25">
      <c r="A139" s="125"/>
      <c r="B139" s="453"/>
      <c r="C139" s="453"/>
      <c r="D139" s="454"/>
      <c r="E139" s="455"/>
      <c r="F139" s="147" t="str">
        <f>IF($D139="","",IF($W139="","",IF(OR(VLOOKUP($D139,Cap_Req!$A$2:$K$19,2)=3,VLOOKUP($D139,Cap_Req!$A$2:$K$19,2)=4),IF($X139="","",IF($T139&lt;=$AC139,$X139*$G139,IF(AND($T139&gt;$AC139,$T139&lt;=$AF139),$G139*($X139+((($W139-$X139)/($AF139-$AC139))*($T139-$AC139))),0))),$W139*$G139)))</f>
        <v/>
      </c>
      <c r="G139" s="148" t="str">
        <f>IF($D139="","",IF(OR(VLOOKUP($D139,Cap_Req!$A$2:$K$19,2)=9,VLOOKUP($D139,Cap_Req!$A$2:$K$19,2)=10),IF($T139&lt;=$AE139,VLOOKUP($D139,Cap_Req!$A$2:$K$19,3),0),IF(OR(VLOOKUP($D139,Cap_Req!$A$2:$K$19,2)=1,VLOOKUP($D139,Cap_Req!$A$2:$K$19,2)=2,VLOOKUP($D139,Cap_Req!$A$2:$K$19,2)=3,VLOOKUP($D139,Cap_Req!$A$2:$K$19,2)=4,VLOOKUP($D139,Cap_Req!$A$2:$K$19,2)=5,VLOOKUP($D139,Cap_Req!$A$2:$K$19,2)=6,VLOOKUP($D139,Cap_Req!$A$2:$K$19,2)=7, VLOOKUP($D139,Cap_Req!$A$2:$K$19,2)=8),IF($T139&lt;=$AC139,VLOOKUP($D139,Cap_Req!$A$2:$K$19,3),IF(AND($T139&gt;$AC139,$T139&lt;=$AE139),VLOOKUP($D139,Cap_Req!$A$2:$K$19,3)+(((VLOOKUP($D139,Cap_Req!$A$2:$K$19,5)-VLOOKUP($D139,Cap_Req!$A$2:$K$19,3))/($AE139-$AC139))*($T139-$AC139)),0)),IF($T139&lt;=$AC139,VLOOKUP($D139,Cap_Req!$A$2:$K$19,3),IF(AND($T139&gt;$AC139,$T139&lt;=$AD139),VLOOKUP($D139,Cap_Req!$A$2:$K$19,3)+(((VLOOKUP($D139,Cap_Req!$A$2:$K$19,4)-VLOOKUP($D139,Cap_Req!$A$2:$K$19,3))/($AD139-$AC139))*($T139-$AC139)),IF(AND($T139&gt;$AD139,$T139&lt;=$AE139),VLOOKUP($D139,Cap_Req!$A$2:$K$19,4)+(((VLOOKUP($D139,Cap_Req!$A$2:$K$19,5)-VLOOKUP($D139,Cap_Req!$A$2:$K$19,4))/($AE139-$AD139))*($T139-$AD139)),0))))))</f>
        <v/>
      </c>
      <c r="H139" s="455"/>
      <c r="I139" s="147" t="str">
        <f>IF($D139="","",IF(OR(VLOOKUP($D139,Cap_Req!$A$2:$K$19,2)=3,VLOOKUP($D139,Cap_Req!$A$2:$K$19,2)=4),IF($Y139="","",$Y139*$J139),""))</f>
        <v/>
      </c>
      <c r="J139" s="148" t="str">
        <f>IF($D139="","",IF(OR(VLOOKUP($D139,Cap_Req!$A$2:$K$19,2)=3,VLOOKUP($D139,Cap_Req!$A$2:$K$19,2)=4),VLOOKUP($D139,Cap_Req!$A$2:$M$19,7),""))</f>
        <v/>
      </c>
      <c r="K139" s="455"/>
      <c r="L139" s="147" t="str">
        <f>IF($D139="","",IF(OR(VLOOKUP($D139,Cap_Req!$A$2:$K$19,2)=3,VLOOKUP($D139,Cap_Req!$A$2:$K$19,2)=4),IF($Z139="","",$Z139*$M139),""))</f>
        <v/>
      </c>
      <c r="M139" s="148" t="str">
        <f>IF($D139="","",IF(OR(VLOOKUP($D139,Cap_Req!$A$2:$K$19,2)=3,VLOOKUP($D139,Cap_Req!$A$2:$K$19,2)=4),VLOOKUP($D139,Cap_Req!$A$2:$M$19,12),""))</f>
        <v/>
      </c>
      <c r="N139" s="455"/>
      <c r="O139" s="147" t="str">
        <f>IF($D139="","",IF(VLOOKUP($D139,Cap_Req!$A$2:$K$19,2)=4,IF($AA139="","",$AA139*$P139),""))</f>
        <v/>
      </c>
      <c r="P139" s="148" t="str">
        <f>IF($D139="","",IF(VLOOKUP($D139,Cap_Req!$A$2:$K$19,2)=4,VLOOKUP($D139,Cap_Req!$A$2:$M$19,13),""))</f>
        <v/>
      </c>
      <c r="Q139" s="455"/>
      <c r="R139" s="147" t="str">
        <f>IF($D139="","",IF(VLOOKUP($D139,Cap_Req!$A$2:$K$19,2)=3,IF($AB139="","",$AB139*$S139),""))</f>
        <v/>
      </c>
      <c r="S139" s="148" t="str">
        <f>IF($D139="","",IF(VLOOKUP($D139,Cap_Req!$A$2:$K$19,2)=3,VLOOKUP($D139,Cap_Req!$A$2:$K$19,8),""))</f>
        <v/>
      </c>
      <c r="T139" s="149" t="str">
        <f t="shared" si="2"/>
        <v/>
      </c>
      <c r="U139" s="150" t="str">
        <f t="shared" si="3"/>
        <v/>
      </c>
      <c r="V139" s="151"/>
      <c r="W139" s="453"/>
      <c r="X139" s="453"/>
      <c r="Y139" s="453"/>
      <c r="Z139" s="453"/>
      <c r="AA139" s="453"/>
      <c r="AB139" s="453"/>
      <c r="AC139" s="152" t="str">
        <f>IF($D139="","",IF(VLOOKUP($D139,Cap_Req!$A$2:$K$19,2)=5,MIN($AF139,VLOOKUP($D139,Cap_Req!$A$2:$K$19,9)),MIN($AE139,VLOOKUP($D139,Cap_Req!$A$2:$K$19,9))))</f>
        <v/>
      </c>
      <c r="AD139" s="152" t="str">
        <f>IF($D139="","",IF(VLOOKUP($D139,Cap_Req!$A$2:$K$19,2)=5,MIN($AF139,VLOOKUP($D139,Cap_Req!$A$2:$K$19,10)),MIN($AE139,VLOOKUP($D139,Cap_Req!$A$2:$K$19,10))))</f>
        <v/>
      </c>
      <c r="AE139" s="152" t="str">
        <f>IF($D139="","",IF($AF139="","",MIN($AF139,VLOOKUP($D139,Cap_Req!$A$2:$K$19,11))))</f>
        <v/>
      </c>
      <c r="AF139" s="453"/>
      <c r="AG139" s="453"/>
      <c r="AH139" s="125"/>
      <c r="AI139" s="126" t="e">
        <f>VLOOKUP($D139,Cap_Req!$A$2:$K$19,2)</f>
        <v>#N/A</v>
      </c>
      <c r="AL139" s="170"/>
    </row>
    <row r="140" spans="1:38" x14ac:dyDescent="0.25">
      <c r="A140" s="125"/>
      <c r="B140" s="453"/>
      <c r="C140" s="453"/>
      <c r="D140" s="454"/>
      <c r="E140" s="455"/>
      <c r="F140" s="147" t="str">
        <f>IF($D140="","",IF($W140="","",IF(OR(VLOOKUP($D140,Cap_Req!$A$2:$K$19,2)=3,VLOOKUP($D140,Cap_Req!$A$2:$K$19,2)=4),IF($X140="","",IF($T140&lt;=$AC140,$X140*$G140,IF(AND($T140&gt;$AC140,$T140&lt;=$AF140),$G140*($X140+((($W140-$X140)/($AF140-$AC140))*($T140-$AC140))),0))),$W140*$G140)))</f>
        <v/>
      </c>
      <c r="G140" s="148" t="str">
        <f>IF($D140="","",IF(OR(VLOOKUP($D140,Cap_Req!$A$2:$K$19,2)=9,VLOOKUP($D140,Cap_Req!$A$2:$K$19,2)=10),IF($T140&lt;=$AE140,VLOOKUP($D140,Cap_Req!$A$2:$K$19,3),0),IF(OR(VLOOKUP($D140,Cap_Req!$A$2:$K$19,2)=1,VLOOKUP($D140,Cap_Req!$A$2:$K$19,2)=2,VLOOKUP($D140,Cap_Req!$A$2:$K$19,2)=3,VLOOKUP($D140,Cap_Req!$A$2:$K$19,2)=4,VLOOKUP($D140,Cap_Req!$A$2:$K$19,2)=5,VLOOKUP($D140,Cap_Req!$A$2:$K$19,2)=6,VLOOKUP($D140,Cap_Req!$A$2:$K$19,2)=7, VLOOKUP($D140,Cap_Req!$A$2:$K$19,2)=8),IF($T140&lt;=$AC140,VLOOKUP($D140,Cap_Req!$A$2:$K$19,3),IF(AND($T140&gt;$AC140,$T140&lt;=$AE140),VLOOKUP($D140,Cap_Req!$A$2:$K$19,3)+(((VLOOKUP($D140,Cap_Req!$A$2:$K$19,5)-VLOOKUP($D140,Cap_Req!$A$2:$K$19,3))/($AE140-$AC140))*($T140-$AC140)),0)),IF($T140&lt;=$AC140,VLOOKUP($D140,Cap_Req!$A$2:$K$19,3),IF(AND($T140&gt;$AC140,$T140&lt;=$AD140),VLOOKUP($D140,Cap_Req!$A$2:$K$19,3)+(((VLOOKUP($D140,Cap_Req!$A$2:$K$19,4)-VLOOKUP($D140,Cap_Req!$A$2:$K$19,3))/($AD140-$AC140))*($T140-$AC140)),IF(AND($T140&gt;$AD140,$T140&lt;=$AE140),VLOOKUP($D140,Cap_Req!$A$2:$K$19,4)+(((VLOOKUP($D140,Cap_Req!$A$2:$K$19,5)-VLOOKUP($D140,Cap_Req!$A$2:$K$19,4))/($AE140-$AD140))*($T140-$AD140)),0))))))</f>
        <v/>
      </c>
      <c r="H140" s="455"/>
      <c r="I140" s="147" t="str">
        <f>IF($D140="","",IF(OR(VLOOKUP($D140,Cap_Req!$A$2:$K$19,2)=3,VLOOKUP($D140,Cap_Req!$A$2:$K$19,2)=4),IF($Y140="","",$Y140*$J140),""))</f>
        <v/>
      </c>
      <c r="J140" s="148" t="str">
        <f>IF($D140="","",IF(OR(VLOOKUP($D140,Cap_Req!$A$2:$K$19,2)=3,VLOOKUP($D140,Cap_Req!$A$2:$K$19,2)=4),VLOOKUP($D140,Cap_Req!$A$2:$M$19,7),""))</f>
        <v/>
      </c>
      <c r="K140" s="455"/>
      <c r="L140" s="147" t="str">
        <f>IF($D140="","",IF(OR(VLOOKUP($D140,Cap_Req!$A$2:$K$19,2)=3,VLOOKUP($D140,Cap_Req!$A$2:$K$19,2)=4),IF($Z140="","",$Z140*$M140),""))</f>
        <v/>
      </c>
      <c r="M140" s="148" t="str">
        <f>IF($D140="","",IF(OR(VLOOKUP($D140,Cap_Req!$A$2:$K$19,2)=3,VLOOKUP($D140,Cap_Req!$A$2:$K$19,2)=4),VLOOKUP($D140,Cap_Req!$A$2:$M$19,12),""))</f>
        <v/>
      </c>
      <c r="N140" s="455"/>
      <c r="O140" s="147" t="str">
        <f>IF($D140="","",IF(VLOOKUP($D140,Cap_Req!$A$2:$K$19,2)=4,IF($AA140="","",$AA140*$P140),""))</f>
        <v/>
      </c>
      <c r="P140" s="148" t="str">
        <f>IF($D140="","",IF(VLOOKUP($D140,Cap_Req!$A$2:$K$19,2)=4,VLOOKUP($D140,Cap_Req!$A$2:$M$19,13),""))</f>
        <v/>
      </c>
      <c r="Q140" s="455"/>
      <c r="R140" s="147" t="str">
        <f>IF($D140="","",IF(VLOOKUP($D140,Cap_Req!$A$2:$K$19,2)=3,IF($AB140="","",$AB140*$S140),""))</f>
        <v/>
      </c>
      <c r="S140" s="148" t="str">
        <f>IF($D140="","",IF(VLOOKUP($D140,Cap_Req!$A$2:$K$19,2)=3,VLOOKUP($D140,Cap_Req!$A$2:$K$19,8),""))</f>
        <v/>
      </c>
      <c r="T140" s="149" t="str">
        <f t="shared" si="2"/>
        <v/>
      </c>
      <c r="U140" s="150" t="str">
        <f t="shared" si="3"/>
        <v/>
      </c>
      <c r="V140" s="151"/>
      <c r="W140" s="453"/>
      <c r="X140" s="453"/>
      <c r="Y140" s="453"/>
      <c r="Z140" s="453"/>
      <c r="AA140" s="453"/>
      <c r="AB140" s="453"/>
      <c r="AC140" s="152" t="str">
        <f>IF($D140="","",IF(VLOOKUP($D140,Cap_Req!$A$2:$K$19,2)=5,MIN($AF140,VLOOKUP($D140,Cap_Req!$A$2:$K$19,9)),MIN($AE140,VLOOKUP($D140,Cap_Req!$A$2:$K$19,9))))</f>
        <v/>
      </c>
      <c r="AD140" s="152" t="str">
        <f>IF($D140="","",IF(VLOOKUP($D140,Cap_Req!$A$2:$K$19,2)=5,MIN($AF140,VLOOKUP($D140,Cap_Req!$A$2:$K$19,10)),MIN($AE140,VLOOKUP($D140,Cap_Req!$A$2:$K$19,10))))</f>
        <v/>
      </c>
      <c r="AE140" s="152" t="str">
        <f>IF($D140="","",IF($AF140="","",MIN($AF140,VLOOKUP($D140,Cap_Req!$A$2:$K$19,11))))</f>
        <v/>
      </c>
      <c r="AF140" s="453"/>
      <c r="AG140" s="453"/>
      <c r="AH140" s="125"/>
      <c r="AI140" s="126" t="e">
        <f>VLOOKUP($D140,Cap_Req!$A$2:$K$19,2)</f>
        <v>#N/A</v>
      </c>
      <c r="AL140" s="170"/>
    </row>
    <row r="141" spans="1:38" x14ac:dyDescent="0.25">
      <c r="A141" s="125"/>
      <c r="B141" s="453"/>
      <c r="C141" s="453"/>
      <c r="D141" s="454"/>
      <c r="E141" s="455"/>
      <c r="F141" s="147" t="str">
        <f>IF($D141="","",IF($W141="","",IF(OR(VLOOKUP($D141,Cap_Req!$A$2:$K$19,2)=3,VLOOKUP($D141,Cap_Req!$A$2:$K$19,2)=4),IF($X141="","",IF($T141&lt;=$AC141,$X141*$G141,IF(AND($T141&gt;$AC141,$T141&lt;=$AF141),$G141*($X141+((($W141-$X141)/($AF141-$AC141))*($T141-$AC141))),0))),$W141*$G141)))</f>
        <v/>
      </c>
      <c r="G141" s="148" t="str">
        <f>IF($D141="","",IF(OR(VLOOKUP($D141,Cap_Req!$A$2:$K$19,2)=9,VLOOKUP($D141,Cap_Req!$A$2:$K$19,2)=10),IF($T141&lt;=$AE141,VLOOKUP($D141,Cap_Req!$A$2:$K$19,3),0),IF(OR(VLOOKUP($D141,Cap_Req!$A$2:$K$19,2)=1,VLOOKUP($D141,Cap_Req!$A$2:$K$19,2)=2,VLOOKUP($D141,Cap_Req!$A$2:$K$19,2)=3,VLOOKUP($D141,Cap_Req!$A$2:$K$19,2)=4,VLOOKUP($D141,Cap_Req!$A$2:$K$19,2)=5,VLOOKUP($D141,Cap_Req!$A$2:$K$19,2)=6,VLOOKUP($D141,Cap_Req!$A$2:$K$19,2)=7, VLOOKUP($D141,Cap_Req!$A$2:$K$19,2)=8),IF($T141&lt;=$AC141,VLOOKUP($D141,Cap_Req!$A$2:$K$19,3),IF(AND($T141&gt;$AC141,$T141&lt;=$AE141),VLOOKUP($D141,Cap_Req!$A$2:$K$19,3)+(((VLOOKUP($D141,Cap_Req!$A$2:$K$19,5)-VLOOKUP($D141,Cap_Req!$A$2:$K$19,3))/($AE141-$AC141))*($T141-$AC141)),0)),IF($T141&lt;=$AC141,VLOOKUP($D141,Cap_Req!$A$2:$K$19,3),IF(AND($T141&gt;$AC141,$T141&lt;=$AD141),VLOOKUP($D141,Cap_Req!$A$2:$K$19,3)+(((VLOOKUP($D141,Cap_Req!$A$2:$K$19,4)-VLOOKUP($D141,Cap_Req!$A$2:$K$19,3))/($AD141-$AC141))*($T141-$AC141)),IF(AND($T141&gt;$AD141,$T141&lt;=$AE141),VLOOKUP($D141,Cap_Req!$A$2:$K$19,4)+(((VLOOKUP($D141,Cap_Req!$A$2:$K$19,5)-VLOOKUP($D141,Cap_Req!$A$2:$K$19,4))/($AE141-$AD141))*($T141-$AD141)),0))))))</f>
        <v/>
      </c>
      <c r="H141" s="455"/>
      <c r="I141" s="147" t="str">
        <f>IF($D141="","",IF(OR(VLOOKUP($D141,Cap_Req!$A$2:$K$19,2)=3,VLOOKUP($D141,Cap_Req!$A$2:$K$19,2)=4),IF($Y141="","",$Y141*$J141),""))</f>
        <v/>
      </c>
      <c r="J141" s="148" t="str">
        <f>IF($D141="","",IF(OR(VLOOKUP($D141,Cap_Req!$A$2:$K$19,2)=3,VLOOKUP($D141,Cap_Req!$A$2:$K$19,2)=4),VLOOKUP($D141,Cap_Req!$A$2:$M$19,7),""))</f>
        <v/>
      </c>
      <c r="K141" s="455"/>
      <c r="L141" s="147" t="str">
        <f>IF($D141="","",IF(OR(VLOOKUP($D141,Cap_Req!$A$2:$K$19,2)=3,VLOOKUP($D141,Cap_Req!$A$2:$K$19,2)=4),IF($Z141="","",$Z141*$M141),""))</f>
        <v/>
      </c>
      <c r="M141" s="148" t="str">
        <f>IF($D141="","",IF(OR(VLOOKUP($D141,Cap_Req!$A$2:$K$19,2)=3,VLOOKUP($D141,Cap_Req!$A$2:$K$19,2)=4),VLOOKUP($D141,Cap_Req!$A$2:$M$19,12),""))</f>
        <v/>
      </c>
      <c r="N141" s="455"/>
      <c r="O141" s="147" t="str">
        <f>IF($D141="","",IF(VLOOKUP($D141,Cap_Req!$A$2:$K$19,2)=4,IF($AA141="","",$AA141*$P141),""))</f>
        <v/>
      </c>
      <c r="P141" s="148" t="str">
        <f>IF($D141="","",IF(VLOOKUP($D141,Cap_Req!$A$2:$K$19,2)=4,VLOOKUP($D141,Cap_Req!$A$2:$M$19,13),""))</f>
        <v/>
      </c>
      <c r="Q141" s="455"/>
      <c r="R141" s="147" t="str">
        <f>IF($D141="","",IF(VLOOKUP($D141,Cap_Req!$A$2:$K$19,2)=3,IF($AB141="","",$AB141*$S141),""))</f>
        <v/>
      </c>
      <c r="S141" s="148" t="str">
        <f>IF($D141="","",IF(VLOOKUP($D141,Cap_Req!$A$2:$K$19,2)=3,VLOOKUP($D141,Cap_Req!$A$2:$K$19,8),""))</f>
        <v/>
      </c>
      <c r="T141" s="149" t="str">
        <f t="shared" si="2"/>
        <v/>
      </c>
      <c r="U141" s="150" t="str">
        <f t="shared" si="3"/>
        <v/>
      </c>
      <c r="V141" s="151"/>
      <c r="W141" s="453"/>
      <c r="X141" s="453"/>
      <c r="Y141" s="453"/>
      <c r="Z141" s="453"/>
      <c r="AA141" s="453"/>
      <c r="AB141" s="453"/>
      <c r="AC141" s="152" t="str">
        <f>IF($D141="","",IF(VLOOKUP($D141,Cap_Req!$A$2:$K$19,2)=5,MIN($AF141,VLOOKUP($D141,Cap_Req!$A$2:$K$19,9)),MIN($AE141,VLOOKUP($D141,Cap_Req!$A$2:$K$19,9))))</f>
        <v/>
      </c>
      <c r="AD141" s="152" t="str">
        <f>IF($D141="","",IF(VLOOKUP($D141,Cap_Req!$A$2:$K$19,2)=5,MIN($AF141,VLOOKUP($D141,Cap_Req!$A$2:$K$19,10)),MIN($AE141,VLOOKUP($D141,Cap_Req!$A$2:$K$19,10))))</f>
        <v/>
      </c>
      <c r="AE141" s="152" t="str">
        <f>IF($D141="","",IF($AF141="","",MIN($AF141,VLOOKUP($D141,Cap_Req!$A$2:$K$19,11))))</f>
        <v/>
      </c>
      <c r="AF141" s="453"/>
      <c r="AG141" s="453"/>
      <c r="AH141" s="125"/>
      <c r="AI141" s="126" t="e">
        <f>VLOOKUP($D141,Cap_Req!$A$2:$K$19,2)</f>
        <v>#N/A</v>
      </c>
      <c r="AL141" s="170"/>
    </row>
    <row r="142" spans="1:38" x14ac:dyDescent="0.25">
      <c r="A142" s="125"/>
      <c r="B142" s="453"/>
      <c r="C142" s="453"/>
      <c r="D142" s="454"/>
      <c r="E142" s="455"/>
      <c r="F142" s="147" t="str">
        <f>IF($D142="","",IF($W142="","",IF(OR(VLOOKUP($D142,Cap_Req!$A$2:$K$19,2)=3,VLOOKUP($D142,Cap_Req!$A$2:$K$19,2)=4),IF($X142="","",IF($T142&lt;=$AC142,$X142*$G142,IF(AND($T142&gt;$AC142,$T142&lt;=$AF142),$G142*($X142+((($W142-$X142)/($AF142-$AC142))*($T142-$AC142))),0))),$W142*$G142)))</f>
        <v/>
      </c>
      <c r="G142" s="148" t="str">
        <f>IF($D142="","",IF(OR(VLOOKUP($D142,Cap_Req!$A$2:$K$19,2)=9,VLOOKUP($D142,Cap_Req!$A$2:$K$19,2)=10),IF($T142&lt;=$AE142,VLOOKUP($D142,Cap_Req!$A$2:$K$19,3),0),IF(OR(VLOOKUP($D142,Cap_Req!$A$2:$K$19,2)=1,VLOOKUP($D142,Cap_Req!$A$2:$K$19,2)=2,VLOOKUP($D142,Cap_Req!$A$2:$K$19,2)=3,VLOOKUP($D142,Cap_Req!$A$2:$K$19,2)=4,VLOOKUP($D142,Cap_Req!$A$2:$K$19,2)=5,VLOOKUP($D142,Cap_Req!$A$2:$K$19,2)=6,VLOOKUP($D142,Cap_Req!$A$2:$K$19,2)=7, VLOOKUP($D142,Cap_Req!$A$2:$K$19,2)=8),IF($T142&lt;=$AC142,VLOOKUP($D142,Cap_Req!$A$2:$K$19,3),IF(AND($T142&gt;$AC142,$T142&lt;=$AE142),VLOOKUP($D142,Cap_Req!$A$2:$K$19,3)+(((VLOOKUP($D142,Cap_Req!$A$2:$K$19,5)-VLOOKUP($D142,Cap_Req!$A$2:$K$19,3))/($AE142-$AC142))*($T142-$AC142)),0)),IF($T142&lt;=$AC142,VLOOKUP($D142,Cap_Req!$A$2:$K$19,3),IF(AND($T142&gt;$AC142,$T142&lt;=$AD142),VLOOKUP($D142,Cap_Req!$A$2:$K$19,3)+(((VLOOKUP($D142,Cap_Req!$A$2:$K$19,4)-VLOOKUP($D142,Cap_Req!$A$2:$K$19,3))/($AD142-$AC142))*($T142-$AC142)),IF(AND($T142&gt;$AD142,$T142&lt;=$AE142),VLOOKUP($D142,Cap_Req!$A$2:$K$19,4)+(((VLOOKUP($D142,Cap_Req!$A$2:$K$19,5)-VLOOKUP($D142,Cap_Req!$A$2:$K$19,4))/($AE142-$AD142))*($T142-$AD142)),0))))))</f>
        <v/>
      </c>
      <c r="H142" s="455"/>
      <c r="I142" s="147" t="str">
        <f>IF($D142="","",IF(OR(VLOOKUP($D142,Cap_Req!$A$2:$K$19,2)=3,VLOOKUP($D142,Cap_Req!$A$2:$K$19,2)=4),IF($Y142="","",$Y142*$J142),""))</f>
        <v/>
      </c>
      <c r="J142" s="148" t="str">
        <f>IF($D142="","",IF(OR(VLOOKUP($D142,Cap_Req!$A$2:$K$19,2)=3,VLOOKUP($D142,Cap_Req!$A$2:$K$19,2)=4),VLOOKUP($D142,Cap_Req!$A$2:$M$19,7),""))</f>
        <v/>
      </c>
      <c r="K142" s="455"/>
      <c r="L142" s="147" t="str">
        <f>IF($D142="","",IF(OR(VLOOKUP($D142,Cap_Req!$A$2:$K$19,2)=3,VLOOKUP($D142,Cap_Req!$A$2:$K$19,2)=4),IF($Z142="","",$Z142*$M142),""))</f>
        <v/>
      </c>
      <c r="M142" s="148" t="str">
        <f>IF($D142="","",IF(OR(VLOOKUP($D142,Cap_Req!$A$2:$K$19,2)=3,VLOOKUP($D142,Cap_Req!$A$2:$K$19,2)=4),VLOOKUP($D142,Cap_Req!$A$2:$M$19,12),""))</f>
        <v/>
      </c>
      <c r="N142" s="455"/>
      <c r="O142" s="147" t="str">
        <f>IF($D142="","",IF(VLOOKUP($D142,Cap_Req!$A$2:$K$19,2)=4,IF($AA142="","",$AA142*$P142),""))</f>
        <v/>
      </c>
      <c r="P142" s="148" t="str">
        <f>IF($D142="","",IF(VLOOKUP($D142,Cap_Req!$A$2:$K$19,2)=4,VLOOKUP($D142,Cap_Req!$A$2:$M$19,13),""))</f>
        <v/>
      </c>
      <c r="Q142" s="455"/>
      <c r="R142" s="147" t="str">
        <f>IF($D142="","",IF(VLOOKUP($D142,Cap_Req!$A$2:$K$19,2)=3,IF($AB142="","",$AB142*$S142),""))</f>
        <v/>
      </c>
      <c r="S142" s="148" t="str">
        <f>IF($D142="","",IF(VLOOKUP($D142,Cap_Req!$A$2:$K$19,2)=3,VLOOKUP($D142,Cap_Req!$A$2:$K$19,8),""))</f>
        <v/>
      </c>
      <c r="T142" s="149" t="str">
        <f t="shared" si="2"/>
        <v/>
      </c>
      <c r="U142" s="150" t="str">
        <f t="shared" si="3"/>
        <v/>
      </c>
      <c r="V142" s="151"/>
      <c r="W142" s="453"/>
      <c r="X142" s="453"/>
      <c r="Y142" s="453"/>
      <c r="Z142" s="453"/>
      <c r="AA142" s="453"/>
      <c r="AB142" s="453"/>
      <c r="AC142" s="152" t="str">
        <f>IF($D142="","",IF(VLOOKUP($D142,Cap_Req!$A$2:$K$19,2)=5,MIN($AF142,VLOOKUP($D142,Cap_Req!$A$2:$K$19,9)),MIN($AE142,VLOOKUP($D142,Cap_Req!$A$2:$K$19,9))))</f>
        <v/>
      </c>
      <c r="AD142" s="152" t="str">
        <f>IF($D142="","",IF(VLOOKUP($D142,Cap_Req!$A$2:$K$19,2)=5,MIN($AF142,VLOOKUP($D142,Cap_Req!$A$2:$K$19,10)),MIN($AE142,VLOOKUP($D142,Cap_Req!$A$2:$K$19,10))))</f>
        <v/>
      </c>
      <c r="AE142" s="152" t="str">
        <f>IF($D142="","",IF($AF142="","",MIN($AF142,VLOOKUP($D142,Cap_Req!$A$2:$K$19,11))))</f>
        <v/>
      </c>
      <c r="AF142" s="453"/>
      <c r="AG142" s="453"/>
      <c r="AH142" s="125"/>
      <c r="AI142" s="126" t="e">
        <f>VLOOKUP($D142,Cap_Req!$A$2:$K$19,2)</f>
        <v>#N/A</v>
      </c>
      <c r="AL142" s="170"/>
    </row>
    <row r="143" spans="1:38" x14ac:dyDescent="0.25">
      <c r="A143" s="125"/>
      <c r="B143" s="453"/>
      <c r="C143" s="453"/>
      <c r="D143" s="454"/>
      <c r="E143" s="455"/>
      <c r="F143" s="147" t="str">
        <f>IF($D143="","",IF($W143="","",IF(OR(VLOOKUP($D143,Cap_Req!$A$2:$K$19,2)=3,VLOOKUP($D143,Cap_Req!$A$2:$K$19,2)=4),IF($X143="","",IF($T143&lt;=$AC143,$X143*$G143,IF(AND($T143&gt;$AC143,$T143&lt;=$AF143),$G143*($X143+((($W143-$X143)/($AF143-$AC143))*($T143-$AC143))),0))),$W143*$G143)))</f>
        <v/>
      </c>
      <c r="G143" s="148" t="str">
        <f>IF($D143="","",IF(OR(VLOOKUP($D143,Cap_Req!$A$2:$K$19,2)=9,VLOOKUP($D143,Cap_Req!$A$2:$K$19,2)=10),IF($T143&lt;=$AE143,VLOOKUP($D143,Cap_Req!$A$2:$K$19,3),0),IF(OR(VLOOKUP($D143,Cap_Req!$A$2:$K$19,2)=1,VLOOKUP($D143,Cap_Req!$A$2:$K$19,2)=2,VLOOKUP($D143,Cap_Req!$A$2:$K$19,2)=3,VLOOKUP($D143,Cap_Req!$A$2:$K$19,2)=4,VLOOKUP($D143,Cap_Req!$A$2:$K$19,2)=5,VLOOKUP($D143,Cap_Req!$A$2:$K$19,2)=6,VLOOKUP($D143,Cap_Req!$A$2:$K$19,2)=7, VLOOKUP($D143,Cap_Req!$A$2:$K$19,2)=8),IF($T143&lt;=$AC143,VLOOKUP($D143,Cap_Req!$A$2:$K$19,3),IF(AND($T143&gt;$AC143,$T143&lt;=$AE143),VLOOKUP($D143,Cap_Req!$A$2:$K$19,3)+(((VLOOKUP($D143,Cap_Req!$A$2:$K$19,5)-VLOOKUP($D143,Cap_Req!$A$2:$K$19,3))/($AE143-$AC143))*($T143-$AC143)),0)),IF($T143&lt;=$AC143,VLOOKUP($D143,Cap_Req!$A$2:$K$19,3),IF(AND($T143&gt;$AC143,$T143&lt;=$AD143),VLOOKUP($D143,Cap_Req!$A$2:$K$19,3)+(((VLOOKUP($D143,Cap_Req!$A$2:$K$19,4)-VLOOKUP($D143,Cap_Req!$A$2:$K$19,3))/($AD143-$AC143))*($T143-$AC143)),IF(AND($T143&gt;$AD143,$T143&lt;=$AE143),VLOOKUP($D143,Cap_Req!$A$2:$K$19,4)+(((VLOOKUP($D143,Cap_Req!$A$2:$K$19,5)-VLOOKUP($D143,Cap_Req!$A$2:$K$19,4))/($AE143-$AD143))*($T143-$AD143)),0))))))</f>
        <v/>
      </c>
      <c r="H143" s="455"/>
      <c r="I143" s="147" t="str">
        <f>IF($D143="","",IF(OR(VLOOKUP($D143,Cap_Req!$A$2:$K$19,2)=3,VLOOKUP($D143,Cap_Req!$A$2:$K$19,2)=4),IF($Y143="","",$Y143*$J143),""))</f>
        <v/>
      </c>
      <c r="J143" s="148" t="str">
        <f>IF($D143="","",IF(OR(VLOOKUP($D143,Cap_Req!$A$2:$K$19,2)=3,VLOOKUP($D143,Cap_Req!$A$2:$K$19,2)=4),VLOOKUP($D143,Cap_Req!$A$2:$M$19,7),""))</f>
        <v/>
      </c>
      <c r="K143" s="455"/>
      <c r="L143" s="147" t="str">
        <f>IF($D143="","",IF(OR(VLOOKUP($D143,Cap_Req!$A$2:$K$19,2)=3,VLOOKUP($D143,Cap_Req!$A$2:$K$19,2)=4),IF($Z143="","",$Z143*$M143),""))</f>
        <v/>
      </c>
      <c r="M143" s="148" t="str">
        <f>IF($D143="","",IF(OR(VLOOKUP($D143,Cap_Req!$A$2:$K$19,2)=3,VLOOKUP($D143,Cap_Req!$A$2:$K$19,2)=4),VLOOKUP($D143,Cap_Req!$A$2:$M$19,12),""))</f>
        <v/>
      </c>
      <c r="N143" s="455"/>
      <c r="O143" s="147" t="str">
        <f>IF($D143="","",IF(VLOOKUP($D143,Cap_Req!$A$2:$K$19,2)=4,IF($AA143="","",$AA143*$P143),""))</f>
        <v/>
      </c>
      <c r="P143" s="148" t="str">
        <f>IF($D143="","",IF(VLOOKUP($D143,Cap_Req!$A$2:$K$19,2)=4,VLOOKUP($D143,Cap_Req!$A$2:$M$19,13),""))</f>
        <v/>
      </c>
      <c r="Q143" s="455"/>
      <c r="R143" s="147" t="str">
        <f>IF($D143="","",IF(VLOOKUP($D143,Cap_Req!$A$2:$K$19,2)=3,IF($AB143="","",$AB143*$S143),""))</f>
        <v/>
      </c>
      <c r="S143" s="148" t="str">
        <f>IF($D143="","",IF(VLOOKUP($D143,Cap_Req!$A$2:$K$19,2)=3,VLOOKUP($D143,Cap_Req!$A$2:$K$19,8),""))</f>
        <v/>
      </c>
      <c r="T143" s="149" t="str">
        <f t="shared" si="2"/>
        <v/>
      </c>
      <c r="U143" s="150" t="str">
        <f t="shared" si="3"/>
        <v/>
      </c>
      <c r="V143" s="151"/>
      <c r="W143" s="453"/>
      <c r="X143" s="453"/>
      <c r="Y143" s="453"/>
      <c r="Z143" s="453"/>
      <c r="AA143" s="453"/>
      <c r="AB143" s="453"/>
      <c r="AC143" s="152" t="str">
        <f>IF($D143="","",IF(VLOOKUP($D143,Cap_Req!$A$2:$K$19,2)=5,MIN($AF143,VLOOKUP($D143,Cap_Req!$A$2:$K$19,9)),MIN($AE143,VLOOKUP($D143,Cap_Req!$A$2:$K$19,9))))</f>
        <v/>
      </c>
      <c r="AD143" s="152" t="str">
        <f>IF($D143="","",IF(VLOOKUP($D143,Cap_Req!$A$2:$K$19,2)=5,MIN($AF143,VLOOKUP($D143,Cap_Req!$A$2:$K$19,10)),MIN($AE143,VLOOKUP($D143,Cap_Req!$A$2:$K$19,10))))</f>
        <v/>
      </c>
      <c r="AE143" s="152" t="str">
        <f>IF($D143="","",IF($AF143="","",MIN($AF143,VLOOKUP($D143,Cap_Req!$A$2:$K$19,11))))</f>
        <v/>
      </c>
      <c r="AF143" s="453"/>
      <c r="AG143" s="453"/>
      <c r="AH143" s="125"/>
      <c r="AI143" s="126" t="e">
        <f>VLOOKUP($D143,Cap_Req!$A$2:$K$19,2)</f>
        <v>#N/A</v>
      </c>
      <c r="AL143" s="170"/>
    </row>
    <row r="144" spans="1:38" x14ac:dyDescent="0.25">
      <c r="A144" s="125"/>
      <c r="B144" s="453"/>
      <c r="C144" s="453"/>
      <c r="D144" s="454"/>
      <c r="E144" s="455"/>
      <c r="F144" s="147" t="str">
        <f>IF($D144="","",IF($W144="","",IF(OR(VLOOKUP($D144,Cap_Req!$A$2:$K$19,2)=3,VLOOKUP($D144,Cap_Req!$A$2:$K$19,2)=4),IF($X144="","",IF($T144&lt;=$AC144,$X144*$G144,IF(AND($T144&gt;$AC144,$T144&lt;=$AF144),$G144*($X144+((($W144-$X144)/($AF144-$AC144))*($T144-$AC144))),0))),$W144*$G144)))</f>
        <v/>
      </c>
      <c r="G144" s="148" t="str">
        <f>IF($D144="","",IF(OR(VLOOKUP($D144,Cap_Req!$A$2:$K$19,2)=9,VLOOKUP($D144,Cap_Req!$A$2:$K$19,2)=10),IF($T144&lt;=$AE144,VLOOKUP($D144,Cap_Req!$A$2:$K$19,3),0),IF(OR(VLOOKUP($D144,Cap_Req!$A$2:$K$19,2)=1,VLOOKUP($D144,Cap_Req!$A$2:$K$19,2)=2,VLOOKUP($D144,Cap_Req!$A$2:$K$19,2)=3,VLOOKUP($D144,Cap_Req!$A$2:$K$19,2)=4,VLOOKUP($D144,Cap_Req!$A$2:$K$19,2)=5,VLOOKUP($D144,Cap_Req!$A$2:$K$19,2)=6,VLOOKUP($D144,Cap_Req!$A$2:$K$19,2)=7, VLOOKUP($D144,Cap_Req!$A$2:$K$19,2)=8),IF($T144&lt;=$AC144,VLOOKUP($D144,Cap_Req!$A$2:$K$19,3),IF(AND($T144&gt;$AC144,$T144&lt;=$AE144),VLOOKUP($D144,Cap_Req!$A$2:$K$19,3)+(((VLOOKUP($D144,Cap_Req!$A$2:$K$19,5)-VLOOKUP($D144,Cap_Req!$A$2:$K$19,3))/($AE144-$AC144))*($T144-$AC144)),0)),IF($T144&lt;=$AC144,VLOOKUP($D144,Cap_Req!$A$2:$K$19,3),IF(AND($T144&gt;$AC144,$T144&lt;=$AD144),VLOOKUP($D144,Cap_Req!$A$2:$K$19,3)+(((VLOOKUP($D144,Cap_Req!$A$2:$K$19,4)-VLOOKUP($D144,Cap_Req!$A$2:$K$19,3))/($AD144-$AC144))*($T144-$AC144)),IF(AND($T144&gt;$AD144,$T144&lt;=$AE144),VLOOKUP($D144,Cap_Req!$A$2:$K$19,4)+(((VLOOKUP($D144,Cap_Req!$A$2:$K$19,5)-VLOOKUP($D144,Cap_Req!$A$2:$K$19,4))/($AE144-$AD144))*($T144-$AD144)),0))))))</f>
        <v/>
      </c>
      <c r="H144" s="455"/>
      <c r="I144" s="147" t="str">
        <f>IF($D144="","",IF(OR(VLOOKUP($D144,Cap_Req!$A$2:$K$19,2)=3,VLOOKUP($D144,Cap_Req!$A$2:$K$19,2)=4),IF($Y144="","",$Y144*$J144),""))</f>
        <v/>
      </c>
      <c r="J144" s="148" t="str">
        <f>IF($D144="","",IF(OR(VLOOKUP($D144,Cap_Req!$A$2:$K$19,2)=3,VLOOKUP($D144,Cap_Req!$A$2:$K$19,2)=4),VLOOKUP($D144,Cap_Req!$A$2:$M$19,7),""))</f>
        <v/>
      </c>
      <c r="K144" s="455"/>
      <c r="L144" s="147" t="str">
        <f>IF($D144="","",IF(OR(VLOOKUP($D144,Cap_Req!$A$2:$K$19,2)=3,VLOOKUP($D144,Cap_Req!$A$2:$K$19,2)=4),IF($Z144="","",$Z144*$M144),""))</f>
        <v/>
      </c>
      <c r="M144" s="148" t="str">
        <f>IF($D144="","",IF(OR(VLOOKUP($D144,Cap_Req!$A$2:$K$19,2)=3,VLOOKUP($D144,Cap_Req!$A$2:$K$19,2)=4),VLOOKUP($D144,Cap_Req!$A$2:$M$19,12),""))</f>
        <v/>
      </c>
      <c r="N144" s="455"/>
      <c r="O144" s="147" t="str">
        <f>IF($D144="","",IF(VLOOKUP($D144,Cap_Req!$A$2:$K$19,2)=4,IF($AA144="","",$AA144*$P144),""))</f>
        <v/>
      </c>
      <c r="P144" s="148" t="str">
        <f>IF($D144="","",IF(VLOOKUP($D144,Cap_Req!$A$2:$K$19,2)=4,VLOOKUP($D144,Cap_Req!$A$2:$M$19,13),""))</f>
        <v/>
      </c>
      <c r="Q144" s="455"/>
      <c r="R144" s="147" t="str">
        <f>IF($D144="","",IF(VLOOKUP($D144,Cap_Req!$A$2:$K$19,2)=3,IF($AB144="","",$AB144*$S144),""))</f>
        <v/>
      </c>
      <c r="S144" s="148" t="str">
        <f>IF($D144="","",IF(VLOOKUP($D144,Cap_Req!$A$2:$K$19,2)=3,VLOOKUP($D144,Cap_Req!$A$2:$K$19,8),""))</f>
        <v/>
      </c>
      <c r="T144" s="149" t="str">
        <f t="shared" si="2"/>
        <v/>
      </c>
      <c r="U144" s="150" t="str">
        <f t="shared" si="3"/>
        <v/>
      </c>
      <c r="V144" s="151"/>
      <c r="W144" s="453"/>
      <c r="X144" s="453"/>
      <c r="Y144" s="453"/>
      <c r="Z144" s="453"/>
      <c r="AA144" s="453"/>
      <c r="AB144" s="453"/>
      <c r="AC144" s="152" t="str">
        <f>IF($D144="","",IF(VLOOKUP($D144,Cap_Req!$A$2:$K$19,2)=5,MIN($AF144,VLOOKUP($D144,Cap_Req!$A$2:$K$19,9)),MIN($AE144,VLOOKUP($D144,Cap_Req!$A$2:$K$19,9))))</f>
        <v/>
      </c>
      <c r="AD144" s="152" t="str">
        <f>IF($D144="","",IF(VLOOKUP($D144,Cap_Req!$A$2:$K$19,2)=5,MIN($AF144,VLOOKUP($D144,Cap_Req!$A$2:$K$19,10)),MIN($AE144,VLOOKUP($D144,Cap_Req!$A$2:$K$19,10))))</f>
        <v/>
      </c>
      <c r="AE144" s="152" t="str">
        <f>IF($D144="","",IF($AF144="","",MIN($AF144,VLOOKUP($D144,Cap_Req!$A$2:$K$19,11))))</f>
        <v/>
      </c>
      <c r="AF144" s="453"/>
      <c r="AG144" s="453"/>
      <c r="AH144" s="125"/>
      <c r="AI144" s="126" t="e">
        <f>VLOOKUP($D144,Cap_Req!$A$2:$K$19,2)</f>
        <v>#N/A</v>
      </c>
      <c r="AL144" s="170"/>
    </row>
    <row r="145" spans="1:38" x14ac:dyDescent="0.25">
      <c r="A145" s="125"/>
      <c r="B145" s="453"/>
      <c r="C145" s="453"/>
      <c r="D145" s="454"/>
      <c r="E145" s="455"/>
      <c r="F145" s="147" t="str">
        <f>IF($D145="","",IF($W145="","",IF(OR(VLOOKUP($D145,Cap_Req!$A$2:$K$19,2)=3,VLOOKUP($D145,Cap_Req!$A$2:$K$19,2)=4),IF($X145="","",IF($T145&lt;=$AC145,$X145*$G145,IF(AND($T145&gt;$AC145,$T145&lt;=$AF145),$G145*($X145+((($W145-$X145)/($AF145-$AC145))*($T145-$AC145))),0))),$W145*$G145)))</f>
        <v/>
      </c>
      <c r="G145" s="148" t="str">
        <f>IF($D145="","",IF(OR(VLOOKUP($D145,Cap_Req!$A$2:$K$19,2)=9,VLOOKUP($D145,Cap_Req!$A$2:$K$19,2)=10),IF($T145&lt;=$AE145,VLOOKUP($D145,Cap_Req!$A$2:$K$19,3),0),IF(OR(VLOOKUP($D145,Cap_Req!$A$2:$K$19,2)=1,VLOOKUP($D145,Cap_Req!$A$2:$K$19,2)=2,VLOOKUP($D145,Cap_Req!$A$2:$K$19,2)=3,VLOOKUP($D145,Cap_Req!$A$2:$K$19,2)=4,VLOOKUP($D145,Cap_Req!$A$2:$K$19,2)=5,VLOOKUP($D145,Cap_Req!$A$2:$K$19,2)=6,VLOOKUP($D145,Cap_Req!$A$2:$K$19,2)=7, VLOOKUP($D145,Cap_Req!$A$2:$K$19,2)=8),IF($T145&lt;=$AC145,VLOOKUP($D145,Cap_Req!$A$2:$K$19,3),IF(AND($T145&gt;$AC145,$T145&lt;=$AE145),VLOOKUP($D145,Cap_Req!$A$2:$K$19,3)+(((VLOOKUP($D145,Cap_Req!$A$2:$K$19,5)-VLOOKUP($D145,Cap_Req!$A$2:$K$19,3))/($AE145-$AC145))*($T145-$AC145)),0)),IF($T145&lt;=$AC145,VLOOKUP($D145,Cap_Req!$A$2:$K$19,3),IF(AND($T145&gt;$AC145,$T145&lt;=$AD145),VLOOKUP($D145,Cap_Req!$A$2:$K$19,3)+(((VLOOKUP($D145,Cap_Req!$A$2:$K$19,4)-VLOOKUP($D145,Cap_Req!$A$2:$K$19,3))/($AD145-$AC145))*($T145-$AC145)),IF(AND($T145&gt;$AD145,$T145&lt;=$AE145),VLOOKUP($D145,Cap_Req!$A$2:$K$19,4)+(((VLOOKUP($D145,Cap_Req!$A$2:$K$19,5)-VLOOKUP($D145,Cap_Req!$A$2:$K$19,4))/($AE145-$AD145))*($T145-$AD145)),0))))))</f>
        <v/>
      </c>
      <c r="H145" s="455"/>
      <c r="I145" s="147" t="str">
        <f>IF($D145="","",IF(OR(VLOOKUP($D145,Cap_Req!$A$2:$K$19,2)=3,VLOOKUP($D145,Cap_Req!$A$2:$K$19,2)=4),IF($Y145="","",$Y145*$J145),""))</f>
        <v/>
      </c>
      <c r="J145" s="148" t="str">
        <f>IF($D145="","",IF(OR(VLOOKUP($D145,Cap_Req!$A$2:$K$19,2)=3,VLOOKUP($D145,Cap_Req!$A$2:$K$19,2)=4),VLOOKUP($D145,Cap_Req!$A$2:$M$19,7),""))</f>
        <v/>
      </c>
      <c r="K145" s="455"/>
      <c r="L145" s="147" t="str">
        <f>IF($D145="","",IF(OR(VLOOKUP($D145,Cap_Req!$A$2:$K$19,2)=3,VLOOKUP($D145,Cap_Req!$A$2:$K$19,2)=4),IF($Z145="","",$Z145*$M145),""))</f>
        <v/>
      </c>
      <c r="M145" s="148" t="str">
        <f>IF($D145="","",IF(OR(VLOOKUP($D145,Cap_Req!$A$2:$K$19,2)=3,VLOOKUP($D145,Cap_Req!$A$2:$K$19,2)=4),VLOOKUP($D145,Cap_Req!$A$2:$M$19,12),""))</f>
        <v/>
      </c>
      <c r="N145" s="455"/>
      <c r="O145" s="147" t="str">
        <f>IF($D145="","",IF(VLOOKUP($D145,Cap_Req!$A$2:$K$19,2)=4,IF($AA145="","",$AA145*$P145),""))</f>
        <v/>
      </c>
      <c r="P145" s="148" t="str">
        <f>IF($D145="","",IF(VLOOKUP($D145,Cap_Req!$A$2:$K$19,2)=4,VLOOKUP($D145,Cap_Req!$A$2:$M$19,13),""))</f>
        <v/>
      </c>
      <c r="Q145" s="455"/>
      <c r="R145" s="147" t="str">
        <f>IF($D145="","",IF(VLOOKUP($D145,Cap_Req!$A$2:$K$19,2)=3,IF($AB145="","",$AB145*$S145),""))</f>
        <v/>
      </c>
      <c r="S145" s="148" t="str">
        <f>IF($D145="","",IF(VLOOKUP($D145,Cap_Req!$A$2:$K$19,2)=3,VLOOKUP($D145,Cap_Req!$A$2:$K$19,8),""))</f>
        <v/>
      </c>
      <c r="T145" s="149" t="str">
        <f t="shared" ref="T145:T208" si="4">IF($D145="","",$K$6+AG145)</f>
        <v/>
      </c>
      <c r="U145" s="150" t="str">
        <f t="shared" ref="U145:U208" si="5">IF($D145="","",$AE145)</f>
        <v/>
      </c>
      <c r="V145" s="151"/>
      <c r="W145" s="453"/>
      <c r="X145" s="453"/>
      <c r="Y145" s="453"/>
      <c r="Z145" s="453"/>
      <c r="AA145" s="453"/>
      <c r="AB145" s="453"/>
      <c r="AC145" s="152" t="str">
        <f>IF($D145="","",IF(VLOOKUP($D145,Cap_Req!$A$2:$K$19,2)=5,MIN($AF145,VLOOKUP($D145,Cap_Req!$A$2:$K$19,9)),MIN($AE145,VLOOKUP($D145,Cap_Req!$A$2:$K$19,9))))</f>
        <v/>
      </c>
      <c r="AD145" s="152" t="str">
        <f>IF($D145="","",IF(VLOOKUP($D145,Cap_Req!$A$2:$K$19,2)=5,MIN($AF145,VLOOKUP($D145,Cap_Req!$A$2:$K$19,10)),MIN($AE145,VLOOKUP($D145,Cap_Req!$A$2:$K$19,10))))</f>
        <v/>
      </c>
      <c r="AE145" s="152" t="str">
        <f>IF($D145="","",IF($AF145="","",MIN($AF145,VLOOKUP($D145,Cap_Req!$A$2:$K$19,11))))</f>
        <v/>
      </c>
      <c r="AF145" s="453"/>
      <c r="AG145" s="453"/>
      <c r="AH145" s="125"/>
      <c r="AI145" s="126" t="e">
        <f>VLOOKUP($D145,Cap_Req!$A$2:$K$19,2)</f>
        <v>#N/A</v>
      </c>
      <c r="AL145" s="170"/>
    </row>
    <row r="146" spans="1:38" x14ac:dyDescent="0.25">
      <c r="A146" s="125"/>
      <c r="B146" s="453"/>
      <c r="C146" s="453"/>
      <c r="D146" s="454"/>
      <c r="E146" s="455"/>
      <c r="F146" s="147" t="str">
        <f>IF($D146="","",IF($W146="","",IF(OR(VLOOKUP($D146,Cap_Req!$A$2:$K$19,2)=3,VLOOKUP($D146,Cap_Req!$A$2:$K$19,2)=4),IF($X146="","",IF($T146&lt;=$AC146,$X146*$G146,IF(AND($T146&gt;$AC146,$T146&lt;=$AF146),$G146*($X146+((($W146-$X146)/($AF146-$AC146))*($T146-$AC146))),0))),$W146*$G146)))</f>
        <v/>
      </c>
      <c r="G146" s="148" t="str">
        <f>IF($D146="","",IF(OR(VLOOKUP($D146,Cap_Req!$A$2:$K$19,2)=9,VLOOKUP($D146,Cap_Req!$A$2:$K$19,2)=10),IF($T146&lt;=$AE146,VLOOKUP($D146,Cap_Req!$A$2:$K$19,3),0),IF(OR(VLOOKUP($D146,Cap_Req!$A$2:$K$19,2)=1,VLOOKUP($D146,Cap_Req!$A$2:$K$19,2)=2,VLOOKUP($D146,Cap_Req!$A$2:$K$19,2)=3,VLOOKUP($D146,Cap_Req!$A$2:$K$19,2)=4,VLOOKUP($D146,Cap_Req!$A$2:$K$19,2)=5,VLOOKUP($D146,Cap_Req!$A$2:$K$19,2)=6,VLOOKUP($D146,Cap_Req!$A$2:$K$19,2)=7, VLOOKUP($D146,Cap_Req!$A$2:$K$19,2)=8),IF($T146&lt;=$AC146,VLOOKUP($D146,Cap_Req!$A$2:$K$19,3),IF(AND($T146&gt;$AC146,$T146&lt;=$AE146),VLOOKUP($D146,Cap_Req!$A$2:$K$19,3)+(((VLOOKUP($D146,Cap_Req!$A$2:$K$19,5)-VLOOKUP($D146,Cap_Req!$A$2:$K$19,3))/($AE146-$AC146))*($T146-$AC146)),0)),IF($T146&lt;=$AC146,VLOOKUP($D146,Cap_Req!$A$2:$K$19,3),IF(AND($T146&gt;$AC146,$T146&lt;=$AD146),VLOOKUP($D146,Cap_Req!$A$2:$K$19,3)+(((VLOOKUP($D146,Cap_Req!$A$2:$K$19,4)-VLOOKUP($D146,Cap_Req!$A$2:$K$19,3))/($AD146-$AC146))*($T146-$AC146)),IF(AND($T146&gt;$AD146,$T146&lt;=$AE146),VLOOKUP($D146,Cap_Req!$A$2:$K$19,4)+(((VLOOKUP($D146,Cap_Req!$A$2:$K$19,5)-VLOOKUP($D146,Cap_Req!$A$2:$K$19,4))/($AE146-$AD146))*($T146-$AD146)),0))))))</f>
        <v/>
      </c>
      <c r="H146" s="455"/>
      <c r="I146" s="147" t="str">
        <f>IF($D146="","",IF(OR(VLOOKUP($D146,Cap_Req!$A$2:$K$19,2)=3,VLOOKUP($D146,Cap_Req!$A$2:$K$19,2)=4),IF($Y146="","",$Y146*$J146),""))</f>
        <v/>
      </c>
      <c r="J146" s="148" t="str">
        <f>IF($D146="","",IF(OR(VLOOKUP($D146,Cap_Req!$A$2:$K$19,2)=3,VLOOKUP($D146,Cap_Req!$A$2:$K$19,2)=4),VLOOKUP($D146,Cap_Req!$A$2:$M$19,7),""))</f>
        <v/>
      </c>
      <c r="K146" s="455"/>
      <c r="L146" s="147" t="str">
        <f>IF($D146="","",IF(OR(VLOOKUP($D146,Cap_Req!$A$2:$K$19,2)=3,VLOOKUP($D146,Cap_Req!$A$2:$K$19,2)=4),IF($Z146="","",$Z146*$M146),""))</f>
        <v/>
      </c>
      <c r="M146" s="148" t="str">
        <f>IF($D146="","",IF(OR(VLOOKUP($D146,Cap_Req!$A$2:$K$19,2)=3,VLOOKUP($D146,Cap_Req!$A$2:$K$19,2)=4),VLOOKUP($D146,Cap_Req!$A$2:$M$19,12),""))</f>
        <v/>
      </c>
      <c r="N146" s="455"/>
      <c r="O146" s="147" t="str">
        <f>IF($D146="","",IF(VLOOKUP($D146,Cap_Req!$A$2:$K$19,2)=4,IF($AA146="","",$AA146*$P146),""))</f>
        <v/>
      </c>
      <c r="P146" s="148" t="str">
        <f>IF($D146="","",IF(VLOOKUP($D146,Cap_Req!$A$2:$K$19,2)=4,VLOOKUP($D146,Cap_Req!$A$2:$M$19,13),""))</f>
        <v/>
      </c>
      <c r="Q146" s="455"/>
      <c r="R146" s="147" t="str">
        <f>IF($D146="","",IF(VLOOKUP($D146,Cap_Req!$A$2:$K$19,2)=3,IF($AB146="","",$AB146*$S146),""))</f>
        <v/>
      </c>
      <c r="S146" s="148" t="str">
        <f>IF($D146="","",IF(VLOOKUP($D146,Cap_Req!$A$2:$K$19,2)=3,VLOOKUP($D146,Cap_Req!$A$2:$K$19,8),""))</f>
        <v/>
      </c>
      <c r="T146" s="149" t="str">
        <f t="shared" si="4"/>
        <v/>
      </c>
      <c r="U146" s="150" t="str">
        <f t="shared" si="5"/>
        <v/>
      </c>
      <c r="V146" s="151"/>
      <c r="W146" s="453"/>
      <c r="X146" s="453"/>
      <c r="Y146" s="453"/>
      <c r="Z146" s="453"/>
      <c r="AA146" s="453"/>
      <c r="AB146" s="453"/>
      <c r="AC146" s="152" t="str">
        <f>IF($D146="","",IF(VLOOKUP($D146,Cap_Req!$A$2:$K$19,2)=5,MIN($AF146,VLOOKUP($D146,Cap_Req!$A$2:$K$19,9)),MIN($AE146,VLOOKUP($D146,Cap_Req!$A$2:$K$19,9))))</f>
        <v/>
      </c>
      <c r="AD146" s="152" t="str">
        <f>IF($D146="","",IF(VLOOKUP($D146,Cap_Req!$A$2:$K$19,2)=5,MIN($AF146,VLOOKUP($D146,Cap_Req!$A$2:$K$19,10)),MIN($AE146,VLOOKUP($D146,Cap_Req!$A$2:$K$19,10))))</f>
        <v/>
      </c>
      <c r="AE146" s="152" t="str">
        <f>IF($D146="","",IF($AF146="","",MIN($AF146,VLOOKUP($D146,Cap_Req!$A$2:$K$19,11))))</f>
        <v/>
      </c>
      <c r="AF146" s="453"/>
      <c r="AG146" s="453"/>
      <c r="AH146" s="125"/>
      <c r="AI146" s="126" t="e">
        <f>VLOOKUP($D146,Cap_Req!$A$2:$K$19,2)</f>
        <v>#N/A</v>
      </c>
      <c r="AL146" s="170"/>
    </row>
    <row r="147" spans="1:38" x14ac:dyDescent="0.25">
      <c r="A147" s="125"/>
      <c r="B147" s="453"/>
      <c r="C147" s="453"/>
      <c r="D147" s="454"/>
      <c r="E147" s="455"/>
      <c r="F147" s="147" t="str">
        <f>IF($D147="","",IF($W147="","",IF(OR(VLOOKUP($D147,Cap_Req!$A$2:$K$19,2)=3,VLOOKUP($D147,Cap_Req!$A$2:$K$19,2)=4),IF($X147="","",IF($T147&lt;=$AC147,$X147*$G147,IF(AND($T147&gt;$AC147,$T147&lt;=$AF147),$G147*($X147+((($W147-$X147)/($AF147-$AC147))*($T147-$AC147))),0))),$W147*$G147)))</f>
        <v/>
      </c>
      <c r="G147" s="148" t="str">
        <f>IF($D147="","",IF(OR(VLOOKUP($D147,Cap_Req!$A$2:$K$19,2)=9,VLOOKUP($D147,Cap_Req!$A$2:$K$19,2)=10),IF($T147&lt;=$AE147,VLOOKUP($D147,Cap_Req!$A$2:$K$19,3),0),IF(OR(VLOOKUP($D147,Cap_Req!$A$2:$K$19,2)=1,VLOOKUP($D147,Cap_Req!$A$2:$K$19,2)=2,VLOOKUP($D147,Cap_Req!$A$2:$K$19,2)=3,VLOOKUP($D147,Cap_Req!$A$2:$K$19,2)=4,VLOOKUP($D147,Cap_Req!$A$2:$K$19,2)=5,VLOOKUP($D147,Cap_Req!$A$2:$K$19,2)=6,VLOOKUP($D147,Cap_Req!$A$2:$K$19,2)=7, VLOOKUP($D147,Cap_Req!$A$2:$K$19,2)=8),IF($T147&lt;=$AC147,VLOOKUP($D147,Cap_Req!$A$2:$K$19,3),IF(AND($T147&gt;$AC147,$T147&lt;=$AE147),VLOOKUP($D147,Cap_Req!$A$2:$K$19,3)+(((VLOOKUP($D147,Cap_Req!$A$2:$K$19,5)-VLOOKUP($D147,Cap_Req!$A$2:$K$19,3))/($AE147-$AC147))*($T147-$AC147)),0)),IF($T147&lt;=$AC147,VLOOKUP($D147,Cap_Req!$A$2:$K$19,3),IF(AND($T147&gt;$AC147,$T147&lt;=$AD147),VLOOKUP($D147,Cap_Req!$A$2:$K$19,3)+(((VLOOKUP($D147,Cap_Req!$A$2:$K$19,4)-VLOOKUP($D147,Cap_Req!$A$2:$K$19,3))/($AD147-$AC147))*($T147-$AC147)),IF(AND($T147&gt;$AD147,$T147&lt;=$AE147),VLOOKUP($D147,Cap_Req!$A$2:$K$19,4)+(((VLOOKUP($D147,Cap_Req!$A$2:$K$19,5)-VLOOKUP($D147,Cap_Req!$A$2:$K$19,4))/($AE147-$AD147))*($T147-$AD147)),0))))))</f>
        <v/>
      </c>
      <c r="H147" s="455"/>
      <c r="I147" s="147" t="str">
        <f>IF($D147="","",IF(OR(VLOOKUP($D147,Cap_Req!$A$2:$K$19,2)=3,VLOOKUP($D147,Cap_Req!$A$2:$K$19,2)=4),IF($Y147="","",$Y147*$J147),""))</f>
        <v/>
      </c>
      <c r="J147" s="148" t="str">
        <f>IF($D147="","",IF(OR(VLOOKUP($D147,Cap_Req!$A$2:$K$19,2)=3,VLOOKUP($D147,Cap_Req!$A$2:$K$19,2)=4),VLOOKUP($D147,Cap_Req!$A$2:$M$19,7),""))</f>
        <v/>
      </c>
      <c r="K147" s="455"/>
      <c r="L147" s="147" t="str">
        <f>IF($D147="","",IF(OR(VLOOKUP($D147,Cap_Req!$A$2:$K$19,2)=3,VLOOKUP($D147,Cap_Req!$A$2:$K$19,2)=4),IF($Z147="","",$Z147*$M147),""))</f>
        <v/>
      </c>
      <c r="M147" s="148" t="str">
        <f>IF($D147="","",IF(OR(VLOOKUP($D147,Cap_Req!$A$2:$K$19,2)=3,VLOOKUP($D147,Cap_Req!$A$2:$K$19,2)=4),VLOOKUP($D147,Cap_Req!$A$2:$M$19,12),""))</f>
        <v/>
      </c>
      <c r="N147" s="455"/>
      <c r="O147" s="147" t="str">
        <f>IF($D147="","",IF(VLOOKUP($D147,Cap_Req!$A$2:$K$19,2)=4,IF($AA147="","",$AA147*$P147),""))</f>
        <v/>
      </c>
      <c r="P147" s="148" t="str">
        <f>IF($D147="","",IF(VLOOKUP($D147,Cap_Req!$A$2:$K$19,2)=4,VLOOKUP($D147,Cap_Req!$A$2:$M$19,13),""))</f>
        <v/>
      </c>
      <c r="Q147" s="455"/>
      <c r="R147" s="147" t="str">
        <f>IF($D147="","",IF(VLOOKUP($D147,Cap_Req!$A$2:$K$19,2)=3,IF($AB147="","",$AB147*$S147),""))</f>
        <v/>
      </c>
      <c r="S147" s="148" t="str">
        <f>IF($D147="","",IF(VLOOKUP($D147,Cap_Req!$A$2:$K$19,2)=3,VLOOKUP($D147,Cap_Req!$A$2:$K$19,8),""))</f>
        <v/>
      </c>
      <c r="T147" s="149" t="str">
        <f t="shared" si="4"/>
        <v/>
      </c>
      <c r="U147" s="150" t="str">
        <f t="shared" si="5"/>
        <v/>
      </c>
      <c r="V147" s="151"/>
      <c r="W147" s="453"/>
      <c r="X147" s="453"/>
      <c r="Y147" s="453"/>
      <c r="Z147" s="453"/>
      <c r="AA147" s="453"/>
      <c r="AB147" s="453"/>
      <c r="AC147" s="152" t="str">
        <f>IF($D147="","",IF(VLOOKUP($D147,Cap_Req!$A$2:$K$19,2)=5,MIN($AF147,VLOOKUP($D147,Cap_Req!$A$2:$K$19,9)),MIN($AE147,VLOOKUP($D147,Cap_Req!$A$2:$K$19,9))))</f>
        <v/>
      </c>
      <c r="AD147" s="152" t="str">
        <f>IF($D147="","",IF(VLOOKUP($D147,Cap_Req!$A$2:$K$19,2)=5,MIN($AF147,VLOOKUP($D147,Cap_Req!$A$2:$K$19,10)),MIN($AE147,VLOOKUP($D147,Cap_Req!$A$2:$K$19,10))))</f>
        <v/>
      </c>
      <c r="AE147" s="152" t="str">
        <f>IF($D147="","",IF($AF147="","",MIN($AF147,VLOOKUP($D147,Cap_Req!$A$2:$K$19,11))))</f>
        <v/>
      </c>
      <c r="AF147" s="453"/>
      <c r="AG147" s="453"/>
      <c r="AH147" s="125"/>
      <c r="AI147" s="126" t="e">
        <f>VLOOKUP($D147,Cap_Req!$A$2:$K$19,2)</f>
        <v>#N/A</v>
      </c>
      <c r="AL147" s="170"/>
    </row>
    <row r="148" spans="1:38" x14ac:dyDescent="0.25">
      <c r="A148" s="125"/>
      <c r="B148" s="453"/>
      <c r="C148" s="453"/>
      <c r="D148" s="454"/>
      <c r="E148" s="455"/>
      <c r="F148" s="147" t="str">
        <f>IF($D148="","",IF($W148="","",IF(OR(VLOOKUP($D148,Cap_Req!$A$2:$K$19,2)=3,VLOOKUP($D148,Cap_Req!$A$2:$K$19,2)=4),IF($X148="","",IF($T148&lt;=$AC148,$X148*$G148,IF(AND($T148&gt;$AC148,$T148&lt;=$AF148),$G148*($X148+((($W148-$X148)/($AF148-$AC148))*($T148-$AC148))),0))),$W148*$G148)))</f>
        <v/>
      </c>
      <c r="G148" s="148" t="str">
        <f>IF($D148="","",IF(OR(VLOOKUP($D148,Cap_Req!$A$2:$K$19,2)=9,VLOOKUP($D148,Cap_Req!$A$2:$K$19,2)=10),IF($T148&lt;=$AE148,VLOOKUP($D148,Cap_Req!$A$2:$K$19,3),0),IF(OR(VLOOKUP($D148,Cap_Req!$A$2:$K$19,2)=1,VLOOKUP($D148,Cap_Req!$A$2:$K$19,2)=2,VLOOKUP($D148,Cap_Req!$A$2:$K$19,2)=3,VLOOKUP($D148,Cap_Req!$A$2:$K$19,2)=4,VLOOKUP($D148,Cap_Req!$A$2:$K$19,2)=5,VLOOKUP($D148,Cap_Req!$A$2:$K$19,2)=6,VLOOKUP($D148,Cap_Req!$A$2:$K$19,2)=7, VLOOKUP($D148,Cap_Req!$A$2:$K$19,2)=8),IF($T148&lt;=$AC148,VLOOKUP($D148,Cap_Req!$A$2:$K$19,3),IF(AND($T148&gt;$AC148,$T148&lt;=$AE148),VLOOKUP($D148,Cap_Req!$A$2:$K$19,3)+(((VLOOKUP($D148,Cap_Req!$A$2:$K$19,5)-VLOOKUP($D148,Cap_Req!$A$2:$K$19,3))/($AE148-$AC148))*($T148-$AC148)),0)),IF($T148&lt;=$AC148,VLOOKUP($D148,Cap_Req!$A$2:$K$19,3),IF(AND($T148&gt;$AC148,$T148&lt;=$AD148),VLOOKUP($D148,Cap_Req!$A$2:$K$19,3)+(((VLOOKUP($D148,Cap_Req!$A$2:$K$19,4)-VLOOKUP($D148,Cap_Req!$A$2:$K$19,3))/($AD148-$AC148))*($T148-$AC148)),IF(AND($T148&gt;$AD148,$T148&lt;=$AE148),VLOOKUP($D148,Cap_Req!$A$2:$K$19,4)+(((VLOOKUP($D148,Cap_Req!$A$2:$K$19,5)-VLOOKUP($D148,Cap_Req!$A$2:$K$19,4))/($AE148-$AD148))*($T148-$AD148)),0))))))</f>
        <v/>
      </c>
      <c r="H148" s="455"/>
      <c r="I148" s="147" t="str">
        <f>IF($D148="","",IF(OR(VLOOKUP($D148,Cap_Req!$A$2:$K$19,2)=3,VLOOKUP($D148,Cap_Req!$A$2:$K$19,2)=4),IF($Y148="","",$Y148*$J148),""))</f>
        <v/>
      </c>
      <c r="J148" s="148" t="str">
        <f>IF($D148="","",IF(OR(VLOOKUP($D148,Cap_Req!$A$2:$K$19,2)=3,VLOOKUP($D148,Cap_Req!$A$2:$K$19,2)=4),VLOOKUP($D148,Cap_Req!$A$2:$M$19,7),""))</f>
        <v/>
      </c>
      <c r="K148" s="455"/>
      <c r="L148" s="147" t="str">
        <f>IF($D148="","",IF(OR(VLOOKUP($D148,Cap_Req!$A$2:$K$19,2)=3,VLOOKUP($D148,Cap_Req!$A$2:$K$19,2)=4),IF($Z148="","",$Z148*$M148),""))</f>
        <v/>
      </c>
      <c r="M148" s="148" t="str">
        <f>IF($D148="","",IF(OR(VLOOKUP($D148,Cap_Req!$A$2:$K$19,2)=3,VLOOKUP($D148,Cap_Req!$A$2:$K$19,2)=4),VLOOKUP($D148,Cap_Req!$A$2:$M$19,12),""))</f>
        <v/>
      </c>
      <c r="N148" s="455"/>
      <c r="O148" s="147" t="str">
        <f>IF($D148="","",IF(VLOOKUP($D148,Cap_Req!$A$2:$K$19,2)=4,IF($AA148="","",$AA148*$P148),""))</f>
        <v/>
      </c>
      <c r="P148" s="148" t="str">
        <f>IF($D148="","",IF(VLOOKUP($D148,Cap_Req!$A$2:$K$19,2)=4,VLOOKUP($D148,Cap_Req!$A$2:$M$19,13),""))</f>
        <v/>
      </c>
      <c r="Q148" s="455"/>
      <c r="R148" s="147" t="str">
        <f>IF($D148="","",IF(VLOOKUP($D148,Cap_Req!$A$2:$K$19,2)=3,IF($AB148="","",$AB148*$S148),""))</f>
        <v/>
      </c>
      <c r="S148" s="148" t="str">
        <f>IF($D148="","",IF(VLOOKUP($D148,Cap_Req!$A$2:$K$19,2)=3,VLOOKUP($D148,Cap_Req!$A$2:$K$19,8),""))</f>
        <v/>
      </c>
      <c r="T148" s="149" t="str">
        <f t="shared" si="4"/>
        <v/>
      </c>
      <c r="U148" s="150" t="str">
        <f t="shared" si="5"/>
        <v/>
      </c>
      <c r="V148" s="151"/>
      <c r="W148" s="453"/>
      <c r="X148" s="453"/>
      <c r="Y148" s="453"/>
      <c r="Z148" s="453"/>
      <c r="AA148" s="453"/>
      <c r="AB148" s="453"/>
      <c r="AC148" s="152" t="str">
        <f>IF($D148="","",IF(VLOOKUP($D148,Cap_Req!$A$2:$K$19,2)=5,MIN($AF148,VLOOKUP($D148,Cap_Req!$A$2:$K$19,9)),MIN($AE148,VLOOKUP($D148,Cap_Req!$A$2:$K$19,9))))</f>
        <v/>
      </c>
      <c r="AD148" s="152" t="str">
        <f>IF($D148="","",IF(VLOOKUP($D148,Cap_Req!$A$2:$K$19,2)=5,MIN($AF148,VLOOKUP($D148,Cap_Req!$A$2:$K$19,10)),MIN($AE148,VLOOKUP($D148,Cap_Req!$A$2:$K$19,10))))</f>
        <v/>
      </c>
      <c r="AE148" s="152" t="str">
        <f>IF($D148="","",IF($AF148="","",MIN($AF148,VLOOKUP($D148,Cap_Req!$A$2:$K$19,11))))</f>
        <v/>
      </c>
      <c r="AF148" s="453"/>
      <c r="AG148" s="453"/>
      <c r="AH148" s="125"/>
      <c r="AI148" s="126" t="e">
        <f>VLOOKUP($D148,Cap_Req!$A$2:$K$19,2)</f>
        <v>#N/A</v>
      </c>
      <c r="AL148" s="170"/>
    </row>
    <row r="149" spans="1:38" x14ac:dyDescent="0.25">
      <c r="A149" s="125"/>
      <c r="B149" s="453"/>
      <c r="C149" s="453"/>
      <c r="D149" s="454"/>
      <c r="E149" s="455"/>
      <c r="F149" s="147" t="str">
        <f>IF($D149="","",IF($W149="","",IF(OR(VLOOKUP($D149,Cap_Req!$A$2:$K$19,2)=3,VLOOKUP($D149,Cap_Req!$A$2:$K$19,2)=4),IF($X149="","",IF($T149&lt;=$AC149,$X149*$G149,IF(AND($T149&gt;$AC149,$T149&lt;=$AF149),$G149*($X149+((($W149-$X149)/($AF149-$AC149))*($T149-$AC149))),0))),$W149*$G149)))</f>
        <v/>
      </c>
      <c r="G149" s="148" t="str">
        <f>IF($D149="","",IF(OR(VLOOKUP($D149,Cap_Req!$A$2:$K$19,2)=9,VLOOKUP($D149,Cap_Req!$A$2:$K$19,2)=10),IF($T149&lt;=$AE149,VLOOKUP($D149,Cap_Req!$A$2:$K$19,3),0),IF(OR(VLOOKUP($D149,Cap_Req!$A$2:$K$19,2)=1,VLOOKUP($D149,Cap_Req!$A$2:$K$19,2)=2,VLOOKUP($D149,Cap_Req!$A$2:$K$19,2)=3,VLOOKUP($D149,Cap_Req!$A$2:$K$19,2)=4,VLOOKUP($D149,Cap_Req!$A$2:$K$19,2)=5,VLOOKUP($D149,Cap_Req!$A$2:$K$19,2)=6,VLOOKUP($D149,Cap_Req!$A$2:$K$19,2)=7, VLOOKUP($D149,Cap_Req!$A$2:$K$19,2)=8),IF($T149&lt;=$AC149,VLOOKUP($D149,Cap_Req!$A$2:$K$19,3),IF(AND($T149&gt;$AC149,$T149&lt;=$AE149),VLOOKUP($D149,Cap_Req!$A$2:$K$19,3)+(((VLOOKUP($D149,Cap_Req!$A$2:$K$19,5)-VLOOKUP($D149,Cap_Req!$A$2:$K$19,3))/($AE149-$AC149))*($T149-$AC149)),0)),IF($T149&lt;=$AC149,VLOOKUP($D149,Cap_Req!$A$2:$K$19,3),IF(AND($T149&gt;$AC149,$T149&lt;=$AD149),VLOOKUP($D149,Cap_Req!$A$2:$K$19,3)+(((VLOOKUP($D149,Cap_Req!$A$2:$K$19,4)-VLOOKUP($D149,Cap_Req!$A$2:$K$19,3))/($AD149-$AC149))*($T149-$AC149)),IF(AND($T149&gt;$AD149,$T149&lt;=$AE149),VLOOKUP($D149,Cap_Req!$A$2:$K$19,4)+(((VLOOKUP($D149,Cap_Req!$A$2:$K$19,5)-VLOOKUP($D149,Cap_Req!$A$2:$K$19,4))/($AE149-$AD149))*($T149-$AD149)),0))))))</f>
        <v/>
      </c>
      <c r="H149" s="455"/>
      <c r="I149" s="147" t="str">
        <f>IF($D149="","",IF(OR(VLOOKUP($D149,Cap_Req!$A$2:$K$19,2)=3,VLOOKUP($D149,Cap_Req!$A$2:$K$19,2)=4),IF($Y149="","",$Y149*$J149),""))</f>
        <v/>
      </c>
      <c r="J149" s="148" t="str">
        <f>IF($D149="","",IF(OR(VLOOKUP($D149,Cap_Req!$A$2:$K$19,2)=3,VLOOKUP($D149,Cap_Req!$A$2:$K$19,2)=4),VLOOKUP($D149,Cap_Req!$A$2:$M$19,7),""))</f>
        <v/>
      </c>
      <c r="K149" s="455"/>
      <c r="L149" s="147" t="str">
        <f>IF($D149="","",IF(OR(VLOOKUP($D149,Cap_Req!$A$2:$K$19,2)=3,VLOOKUP($D149,Cap_Req!$A$2:$K$19,2)=4),IF($Z149="","",$Z149*$M149),""))</f>
        <v/>
      </c>
      <c r="M149" s="148" t="str">
        <f>IF($D149="","",IF(OR(VLOOKUP($D149,Cap_Req!$A$2:$K$19,2)=3,VLOOKUP($D149,Cap_Req!$A$2:$K$19,2)=4),VLOOKUP($D149,Cap_Req!$A$2:$M$19,12),""))</f>
        <v/>
      </c>
      <c r="N149" s="455"/>
      <c r="O149" s="147" t="str">
        <f>IF($D149="","",IF(VLOOKUP($D149,Cap_Req!$A$2:$K$19,2)=4,IF($AA149="","",$AA149*$P149),""))</f>
        <v/>
      </c>
      <c r="P149" s="148" t="str">
        <f>IF($D149="","",IF(VLOOKUP($D149,Cap_Req!$A$2:$K$19,2)=4,VLOOKUP($D149,Cap_Req!$A$2:$M$19,13),""))</f>
        <v/>
      </c>
      <c r="Q149" s="455"/>
      <c r="R149" s="147" t="str">
        <f>IF($D149="","",IF(VLOOKUP($D149,Cap_Req!$A$2:$K$19,2)=3,IF($AB149="","",$AB149*$S149),""))</f>
        <v/>
      </c>
      <c r="S149" s="148" t="str">
        <f>IF($D149="","",IF(VLOOKUP($D149,Cap_Req!$A$2:$K$19,2)=3,VLOOKUP($D149,Cap_Req!$A$2:$K$19,8),""))</f>
        <v/>
      </c>
      <c r="T149" s="149" t="str">
        <f t="shared" si="4"/>
        <v/>
      </c>
      <c r="U149" s="150" t="str">
        <f t="shared" si="5"/>
        <v/>
      </c>
      <c r="V149" s="151"/>
      <c r="W149" s="453"/>
      <c r="X149" s="453"/>
      <c r="Y149" s="453"/>
      <c r="Z149" s="453"/>
      <c r="AA149" s="453"/>
      <c r="AB149" s="453"/>
      <c r="AC149" s="152" t="str">
        <f>IF($D149="","",IF(VLOOKUP($D149,Cap_Req!$A$2:$K$19,2)=5,MIN($AF149,VLOOKUP($D149,Cap_Req!$A$2:$K$19,9)),MIN($AE149,VLOOKUP($D149,Cap_Req!$A$2:$K$19,9))))</f>
        <v/>
      </c>
      <c r="AD149" s="152" t="str">
        <f>IF($D149="","",IF(VLOOKUP($D149,Cap_Req!$A$2:$K$19,2)=5,MIN($AF149,VLOOKUP($D149,Cap_Req!$A$2:$K$19,10)),MIN($AE149,VLOOKUP($D149,Cap_Req!$A$2:$K$19,10))))</f>
        <v/>
      </c>
      <c r="AE149" s="152" t="str">
        <f>IF($D149="","",IF($AF149="","",MIN($AF149,VLOOKUP($D149,Cap_Req!$A$2:$K$19,11))))</f>
        <v/>
      </c>
      <c r="AF149" s="453"/>
      <c r="AG149" s="453"/>
      <c r="AH149" s="125"/>
      <c r="AI149" s="126" t="e">
        <f>VLOOKUP($D149,Cap_Req!$A$2:$K$19,2)</f>
        <v>#N/A</v>
      </c>
      <c r="AL149" s="170"/>
    </row>
    <row r="150" spans="1:38" x14ac:dyDescent="0.25">
      <c r="A150" s="125"/>
      <c r="B150" s="453"/>
      <c r="C150" s="453"/>
      <c r="D150" s="454"/>
      <c r="E150" s="455"/>
      <c r="F150" s="147" t="str">
        <f>IF($D150="","",IF($W150="","",IF(OR(VLOOKUP($D150,Cap_Req!$A$2:$K$19,2)=3,VLOOKUP($D150,Cap_Req!$A$2:$K$19,2)=4),IF($X150="","",IF($T150&lt;=$AC150,$X150*$G150,IF(AND($T150&gt;$AC150,$T150&lt;=$AF150),$G150*($X150+((($W150-$X150)/($AF150-$AC150))*($T150-$AC150))),0))),$W150*$G150)))</f>
        <v/>
      </c>
      <c r="G150" s="148" t="str">
        <f>IF($D150="","",IF(OR(VLOOKUP($D150,Cap_Req!$A$2:$K$19,2)=9,VLOOKUP($D150,Cap_Req!$A$2:$K$19,2)=10),IF($T150&lt;=$AE150,VLOOKUP($D150,Cap_Req!$A$2:$K$19,3),0),IF(OR(VLOOKUP($D150,Cap_Req!$A$2:$K$19,2)=1,VLOOKUP($D150,Cap_Req!$A$2:$K$19,2)=2,VLOOKUP($D150,Cap_Req!$A$2:$K$19,2)=3,VLOOKUP($D150,Cap_Req!$A$2:$K$19,2)=4,VLOOKUP($D150,Cap_Req!$A$2:$K$19,2)=5,VLOOKUP($D150,Cap_Req!$A$2:$K$19,2)=6,VLOOKUP($D150,Cap_Req!$A$2:$K$19,2)=7, VLOOKUP($D150,Cap_Req!$A$2:$K$19,2)=8),IF($T150&lt;=$AC150,VLOOKUP($D150,Cap_Req!$A$2:$K$19,3),IF(AND($T150&gt;$AC150,$T150&lt;=$AE150),VLOOKUP($D150,Cap_Req!$A$2:$K$19,3)+(((VLOOKUP($D150,Cap_Req!$A$2:$K$19,5)-VLOOKUP($D150,Cap_Req!$A$2:$K$19,3))/($AE150-$AC150))*($T150-$AC150)),0)),IF($T150&lt;=$AC150,VLOOKUP($D150,Cap_Req!$A$2:$K$19,3),IF(AND($T150&gt;$AC150,$T150&lt;=$AD150),VLOOKUP($D150,Cap_Req!$A$2:$K$19,3)+(((VLOOKUP($D150,Cap_Req!$A$2:$K$19,4)-VLOOKUP($D150,Cap_Req!$A$2:$K$19,3))/($AD150-$AC150))*($T150-$AC150)),IF(AND($T150&gt;$AD150,$T150&lt;=$AE150),VLOOKUP($D150,Cap_Req!$A$2:$K$19,4)+(((VLOOKUP($D150,Cap_Req!$A$2:$K$19,5)-VLOOKUP($D150,Cap_Req!$A$2:$K$19,4))/($AE150-$AD150))*($T150-$AD150)),0))))))</f>
        <v/>
      </c>
      <c r="H150" s="455"/>
      <c r="I150" s="147" t="str">
        <f>IF($D150="","",IF(OR(VLOOKUP($D150,Cap_Req!$A$2:$K$19,2)=3,VLOOKUP($D150,Cap_Req!$A$2:$K$19,2)=4),IF($Y150="","",$Y150*$J150),""))</f>
        <v/>
      </c>
      <c r="J150" s="148" t="str">
        <f>IF($D150="","",IF(OR(VLOOKUP($D150,Cap_Req!$A$2:$K$19,2)=3,VLOOKUP($D150,Cap_Req!$A$2:$K$19,2)=4),VLOOKUP($D150,Cap_Req!$A$2:$M$19,7),""))</f>
        <v/>
      </c>
      <c r="K150" s="455"/>
      <c r="L150" s="147" t="str">
        <f>IF($D150="","",IF(OR(VLOOKUP($D150,Cap_Req!$A$2:$K$19,2)=3,VLOOKUP($D150,Cap_Req!$A$2:$K$19,2)=4),IF($Z150="","",$Z150*$M150),""))</f>
        <v/>
      </c>
      <c r="M150" s="148" t="str">
        <f>IF($D150="","",IF(OR(VLOOKUP($D150,Cap_Req!$A$2:$K$19,2)=3,VLOOKUP($D150,Cap_Req!$A$2:$K$19,2)=4),VLOOKUP($D150,Cap_Req!$A$2:$M$19,12),""))</f>
        <v/>
      </c>
      <c r="N150" s="455"/>
      <c r="O150" s="147" t="str">
        <f>IF($D150="","",IF(VLOOKUP($D150,Cap_Req!$A$2:$K$19,2)=4,IF($AA150="","",$AA150*$P150),""))</f>
        <v/>
      </c>
      <c r="P150" s="148" t="str">
        <f>IF($D150="","",IF(VLOOKUP($D150,Cap_Req!$A$2:$K$19,2)=4,VLOOKUP($D150,Cap_Req!$A$2:$M$19,13),""))</f>
        <v/>
      </c>
      <c r="Q150" s="455"/>
      <c r="R150" s="147" t="str">
        <f>IF($D150="","",IF(VLOOKUP($D150,Cap_Req!$A$2:$K$19,2)=3,IF($AB150="","",$AB150*$S150),""))</f>
        <v/>
      </c>
      <c r="S150" s="148" t="str">
        <f>IF($D150="","",IF(VLOOKUP($D150,Cap_Req!$A$2:$K$19,2)=3,VLOOKUP($D150,Cap_Req!$A$2:$K$19,8),""))</f>
        <v/>
      </c>
      <c r="T150" s="149" t="str">
        <f t="shared" si="4"/>
        <v/>
      </c>
      <c r="U150" s="150" t="str">
        <f t="shared" si="5"/>
        <v/>
      </c>
      <c r="V150" s="151"/>
      <c r="W150" s="453"/>
      <c r="X150" s="453"/>
      <c r="Y150" s="453"/>
      <c r="Z150" s="453"/>
      <c r="AA150" s="453"/>
      <c r="AB150" s="453"/>
      <c r="AC150" s="152" t="str">
        <f>IF($D150="","",IF(VLOOKUP($D150,Cap_Req!$A$2:$K$19,2)=5,MIN($AF150,VLOOKUP($D150,Cap_Req!$A$2:$K$19,9)),MIN($AE150,VLOOKUP($D150,Cap_Req!$A$2:$K$19,9))))</f>
        <v/>
      </c>
      <c r="AD150" s="152" t="str">
        <f>IF($D150="","",IF(VLOOKUP($D150,Cap_Req!$A$2:$K$19,2)=5,MIN($AF150,VLOOKUP($D150,Cap_Req!$A$2:$K$19,10)),MIN($AE150,VLOOKUP($D150,Cap_Req!$A$2:$K$19,10))))</f>
        <v/>
      </c>
      <c r="AE150" s="152" t="str">
        <f>IF($D150="","",IF($AF150="","",MIN($AF150,VLOOKUP($D150,Cap_Req!$A$2:$K$19,11))))</f>
        <v/>
      </c>
      <c r="AF150" s="453"/>
      <c r="AG150" s="453"/>
      <c r="AH150" s="125"/>
      <c r="AI150" s="126" t="e">
        <f>VLOOKUP($D150,Cap_Req!$A$2:$K$19,2)</f>
        <v>#N/A</v>
      </c>
      <c r="AL150" s="170"/>
    </row>
    <row r="151" spans="1:38" x14ac:dyDescent="0.25">
      <c r="A151" s="125"/>
      <c r="B151" s="453"/>
      <c r="C151" s="453"/>
      <c r="D151" s="454"/>
      <c r="E151" s="455"/>
      <c r="F151" s="147" t="str">
        <f>IF($D151="","",IF($W151="","",IF(OR(VLOOKUP($D151,Cap_Req!$A$2:$K$19,2)=3,VLOOKUP($D151,Cap_Req!$A$2:$K$19,2)=4),IF($X151="","",IF($T151&lt;=$AC151,$X151*$G151,IF(AND($T151&gt;$AC151,$T151&lt;=$AF151),$G151*($X151+((($W151-$X151)/($AF151-$AC151))*($T151-$AC151))),0))),$W151*$G151)))</f>
        <v/>
      </c>
      <c r="G151" s="148" t="str">
        <f>IF($D151="","",IF(OR(VLOOKUP($D151,Cap_Req!$A$2:$K$19,2)=9,VLOOKUP($D151,Cap_Req!$A$2:$K$19,2)=10),IF($T151&lt;=$AE151,VLOOKUP($D151,Cap_Req!$A$2:$K$19,3),0),IF(OR(VLOOKUP($D151,Cap_Req!$A$2:$K$19,2)=1,VLOOKUP($D151,Cap_Req!$A$2:$K$19,2)=2,VLOOKUP($D151,Cap_Req!$A$2:$K$19,2)=3,VLOOKUP($D151,Cap_Req!$A$2:$K$19,2)=4,VLOOKUP($D151,Cap_Req!$A$2:$K$19,2)=5,VLOOKUP($D151,Cap_Req!$A$2:$K$19,2)=6,VLOOKUP($D151,Cap_Req!$A$2:$K$19,2)=7, VLOOKUP($D151,Cap_Req!$A$2:$K$19,2)=8),IF($T151&lt;=$AC151,VLOOKUP($D151,Cap_Req!$A$2:$K$19,3),IF(AND($T151&gt;$AC151,$T151&lt;=$AE151),VLOOKUP($D151,Cap_Req!$A$2:$K$19,3)+(((VLOOKUP($D151,Cap_Req!$A$2:$K$19,5)-VLOOKUP($D151,Cap_Req!$A$2:$K$19,3))/($AE151-$AC151))*($T151-$AC151)),0)),IF($T151&lt;=$AC151,VLOOKUP($D151,Cap_Req!$A$2:$K$19,3),IF(AND($T151&gt;$AC151,$T151&lt;=$AD151),VLOOKUP($D151,Cap_Req!$A$2:$K$19,3)+(((VLOOKUP($D151,Cap_Req!$A$2:$K$19,4)-VLOOKUP($D151,Cap_Req!$A$2:$K$19,3))/($AD151-$AC151))*($T151-$AC151)),IF(AND($T151&gt;$AD151,$T151&lt;=$AE151),VLOOKUP($D151,Cap_Req!$A$2:$K$19,4)+(((VLOOKUP($D151,Cap_Req!$A$2:$K$19,5)-VLOOKUP($D151,Cap_Req!$A$2:$K$19,4))/($AE151-$AD151))*($T151-$AD151)),0))))))</f>
        <v/>
      </c>
      <c r="H151" s="455"/>
      <c r="I151" s="147" t="str">
        <f>IF($D151="","",IF(OR(VLOOKUP($D151,Cap_Req!$A$2:$K$19,2)=3,VLOOKUP($D151,Cap_Req!$A$2:$K$19,2)=4),IF($Y151="","",$Y151*$J151),""))</f>
        <v/>
      </c>
      <c r="J151" s="148" t="str">
        <f>IF($D151="","",IF(OR(VLOOKUP($D151,Cap_Req!$A$2:$K$19,2)=3,VLOOKUP($D151,Cap_Req!$A$2:$K$19,2)=4),VLOOKUP($D151,Cap_Req!$A$2:$M$19,7),""))</f>
        <v/>
      </c>
      <c r="K151" s="455"/>
      <c r="L151" s="147" t="str">
        <f>IF($D151="","",IF(OR(VLOOKUP($D151,Cap_Req!$A$2:$K$19,2)=3,VLOOKUP($D151,Cap_Req!$A$2:$K$19,2)=4),IF($Z151="","",$Z151*$M151),""))</f>
        <v/>
      </c>
      <c r="M151" s="148" t="str">
        <f>IF($D151="","",IF(OR(VLOOKUP($D151,Cap_Req!$A$2:$K$19,2)=3,VLOOKUP($D151,Cap_Req!$A$2:$K$19,2)=4),VLOOKUP($D151,Cap_Req!$A$2:$M$19,12),""))</f>
        <v/>
      </c>
      <c r="N151" s="455"/>
      <c r="O151" s="147" t="str">
        <f>IF($D151="","",IF(VLOOKUP($D151,Cap_Req!$A$2:$K$19,2)=4,IF($AA151="","",$AA151*$P151),""))</f>
        <v/>
      </c>
      <c r="P151" s="148" t="str">
        <f>IF($D151="","",IF(VLOOKUP($D151,Cap_Req!$A$2:$K$19,2)=4,VLOOKUP($D151,Cap_Req!$A$2:$M$19,13),""))</f>
        <v/>
      </c>
      <c r="Q151" s="455"/>
      <c r="R151" s="147" t="str">
        <f>IF($D151="","",IF(VLOOKUP($D151,Cap_Req!$A$2:$K$19,2)=3,IF($AB151="","",$AB151*$S151),""))</f>
        <v/>
      </c>
      <c r="S151" s="148" t="str">
        <f>IF($D151="","",IF(VLOOKUP($D151,Cap_Req!$A$2:$K$19,2)=3,VLOOKUP($D151,Cap_Req!$A$2:$K$19,8),""))</f>
        <v/>
      </c>
      <c r="T151" s="149" t="str">
        <f t="shared" si="4"/>
        <v/>
      </c>
      <c r="U151" s="150" t="str">
        <f t="shared" si="5"/>
        <v/>
      </c>
      <c r="V151" s="151"/>
      <c r="W151" s="453"/>
      <c r="X151" s="453"/>
      <c r="Y151" s="453"/>
      <c r="Z151" s="453"/>
      <c r="AA151" s="453"/>
      <c r="AB151" s="453"/>
      <c r="AC151" s="152" t="str">
        <f>IF($D151="","",IF(VLOOKUP($D151,Cap_Req!$A$2:$K$19,2)=5,MIN($AF151,VLOOKUP($D151,Cap_Req!$A$2:$K$19,9)),MIN($AE151,VLOOKUP($D151,Cap_Req!$A$2:$K$19,9))))</f>
        <v/>
      </c>
      <c r="AD151" s="152" t="str">
        <f>IF($D151="","",IF(VLOOKUP($D151,Cap_Req!$A$2:$K$19,2)=5,MIN($AF151,VLOOKUP($D151,Cap_Req!$A$2:$K$19,10)),MIN($AE151,VLOOKUP($D151,Cap_Req!$A$2:$K$19,10))))</f>
        <v/>
      </c>
      <c r="AE151" s="152" t="str">
        <f>IF($D151="","",IF($AF151="","",MIN($AF151,VLOOKUP($D151,Cap_Req!$A$2:$K$19,11))))</f>
        <v/>
      </c>
      <c r="AF151" s="453"/>
      <c r="AG151" s="453"/>
      <c r="AH151" s="125"/>
      <c r="AI151" s="126" t="e">
        <f>VLOOKUP($D151,Cap_Req!$A$2:$K$19,2)</f>
        <v>#N/A</v>
      </c>
      <c r="AL151" s="170"/>
    </row>
    <row r="152" spans="1:38" x14ac:dyDescent="0.25">
      <c r="A152" s="125"/>
      <c r="B152" s="453"/>
      <c r="C152" s="453"/>
      <c r="D152" s="454"/>
      <c r="E152" s="455"/>
      <c r="F152" s="147" t="str">
        <f>IF($D152="","",IF($W152="","",IF(OR(VLOOKUP($D152,Cap_Req!$A$2:$K$19,2)=3,VLOOKUP($D152,Cap_Req!$A$2:$K$19,2)=4),IF($X152="","",IF($T152&lt;=$AC152,$X152*$G152,IF(AND($T152&gt;$AC152,$T152&lt;=$AF152),$G152*($X152+((($W152-$X152)/($AF152-$AC152))*($T152-$AC152))),0))),$W152*$G152)))</f>
        <v/>
      </c>
      <c r="G152" s="148" t="str">
        <f>IF($D152="","",IF(OR(VLOOKUP($D152,Cap_Req!$A$2:$K$19,2)=9,VLOOKUP($D152,Cap_Req!$A$2:$K$19,2)=10),IF($T152&lt;=$AE152,VLOOKUP($D152,Cap_Req!$A$2:$K$19,3),0),IF(OR(VLOOKUP($D152,Cap_Req!$A$2:$K$19,2)=1,VLOOKUP($D152,Cap_Req!$A$2:$K$19,2)=2,VLOOKUP($D152,Cap_Req!$A$2:$K$19,2)=3,VLOOKUP($D152,Cap_Req!$A$2:$K$19,2)=4,VLOOKUP($D152,Cap_Req!$A$2:$K$19,2)=5,VLOOKUP($D152,Cap_Req!$A$2:$K$19,2)=6,VLOOKUP($D152,Cap_Req!$A$2:$K$19,2)=7, VLOOKUP($D152,Cap_Req!$A$2:$K$19,2)=8),IF($T152&lt;=$AC152,VLOOKUP($D152,Cap_Req!$A$2:$K$19,3),IF(AND($T152&gt;$AC152,$T152&lt;=$AE152),VLOOKUP($D152,Cap_Req!$A$2:$K$19,3)+(((VLOOKUP($D152,Cap_Req!$A$2:$K$19,5)-VLOOKUP($D152,Cap_Req!$A$2:$K$19,3))/($AE152-$AC152))*($T152-$AC152)),0)),IF($T152&lt;=$AC152,VLOOKUP($D152,Cap_Req!$A$2:$K$19,3),IF(AND($T152&gt;$AC152,$T152&lt;=$AD152),VLOOKUP($D152,Cap_Req!$A$2:$K$19,3)+(((VLOOKUP($D152,Cap_Req!$A$2:$K$19,4)-VLOOKUP($D152,Cap_Req!$A$2:$K$19,3))/($AD152-$AC152))*($T152-$AC152)),IF(AND($T152&gt;$AD152,$T152&lt;=$AE152),VLOOKUP($D152,Cap_Req!$A$2:$K$19,4)+(((VLOOKUP($D152,Cap_Req!$A$2:$K$19,5)-VLOOKUP($D152,Cap_Req!$A$2:$K$19,4))/($AE152-$AD152))*($T152-$AD152)),0))))))</f>
        <v/>
      </c>
      <c r="H152" s="455"/>
      <c r="I152" s="147" t="str">
        <f>IF($D152="","",IF(OR(VLOOKUP($D152,Cap_Req!$A$2:$K$19,2)=3,VLOOKUP($D152,Cap_Req!$A$2:$K$19,2)=4),IF($Y152="","",$Y152*$J152),""))</f>
        <v/>
      </c>
      <c r="J152" s="148" t="str">
        <f>IF($D152="","",IF(OR(VLOOKUP($D152,Cap_Req!$A$2:$K$19,2)=3,VLOOKUP($D152,Cap_Req!$A$2:$K$19,2)=4),VLOOKUP($D152,Cap_Req!$A$2:$M$19,7),""))</f>
        <v/>
      </c>
      <c r="K152" s="455"/>
      <c r="L152" s="147" t="str">
        <f>IF($D152="","",IF(OR(VLOOKUP($D152,Cap_Req!$A$2:$K$19,2)=3,VLOOKUP($D152,Cap_Req!$A$2:$K$19,2)=4),IF($Z152="","",$Z152*$M152),""))</f>
        <v/>
      </c>
      <c r="M152" s="148" t="str">
        <f>IF($D152="","",IF(OR(VLOOKUP($D152,Cap_Req!$A$2:$K$19,2)=3,VLOOKUP($D152,Cap_Req!$A$2:$K$19,2)=4),VLOOKUP($D152,Cap_Req!$A$2:$M$19,12),""))</f>
        <v/>
      </c>
      <c r="N152" s="455"/>
      <c r="O152" s="147" t="str">
        <f>IF($D152="","",IF(VLOOKUP($D152,Cap_Req!$A$2:$K$19,2)=4,IF($AA152="","",$AA152*$P152),""))</f>
        <v/>
      </c>
      <c r="P152" s="148" t="str">
        <f>IF($D152="","",IF(VLOOKUP($D152,Cap_Req!$A$2:$K$19,2)=4,VLOOKUP($D152,Cap_Req!$A$2:$M$19,13),""))</f>
        <v/>
      </c>
      <c r="Q152" s="455"/>
      <c r="R152" s="147" t="str">
        <f>IF($D152="","",IF(VLOOKUP($D152,Cap_Req!$A$2:$K$19,2)=3,IF($AB152="","",$AB152*$S152),""))</f>
        <v/>
      </c>
      <c r="S152" s="148" t="str">
        <f>IF($D152="","",IF(VLOOKUP($D152,Cap_Req!$A$2:$K$19,2)=3,VLOOKUP($D152,Cap_Req!$A$2:$K$19,8),""))</f>
        <v/>
      </c>
      <c r="T152" s="149" t="str">
        <f t="shared" si="4"/>
        <v/>
      </c>
      <c r="U152" s="150" t="str">
        <f t="shared" si="5"/>
        <v/>
      </c>
      <c r="V152" s="151"/>
      <c r="W152" s="453"/>
      <c r="X152" s="453"/>
      <c r="Y152" s="453"/>
      <c r="Z152" s="453"/>
      <c r="AA152" s="453"/>
      <c r="AB152" s="453"/>
      <c r="AC152" s="152" t="str">
        <f>IF($D152="","",IF(VLOOKUP($D152,Cap_Req!$A$2:$K$19,2)=5,MIN($AF152,VLOOKUP($D152,Cap_Req!$A$2:$K$19,9)),MIN($AE152,VLOOKUP($D152,Cap_Req!$A$2:$K$19,9))))</f>
        <v/>
      </c>
      <c r="AD152" s="152" t="str">
        <f>IF($D152="","",IF(VLOOKUP($D152,Cap_Req!$A$2:$K$19,2)=5,MIN($AF152,VLOOKUP($D152,Cap_Req!$A$2:$K$19,10)),MIN($AE152,VLOOKUP($D152,Cap_Req!$A$2:$K$19,10))))</f>
        <v/>
      </c>
      <c r="AE152" s="152" t="str">
        <f>IF($D152="","",IF($AF152="","",MIN($AF152,VLOOKUP($D152,Cap_Req!$A$2:$K$19,11))))</f>
        <v/>
      </c>
      <c r="AF152" s="453"/>
      <c r="AG152" s="453"/>
      <c r="AH152" s="125"/>
      <c r="AI152" s="126" t="e">
        <f>VLOOKUP($D152,Cap_Req!$A$2:$K$19,2)</f>
        <v>#N/A</v>
      </c>
      <c r="AL152" s="170"/>
    </row>
    <row r="153" spans="1:38" x14ac:dyDescent="0.25">
      <c r="A153" s="125"/>
      <c r="B153" s="453"/>
      <c r="C153" s="453"/>
      <c r="D153" s="454"/>
      <c r="E153" s="455"/>
      <c r="F153" s="147" t="str">
        <f>IF($D153="","",IF($W153="","",IF(OR(VLOOKUP($D153,Cap_Req!$A$2:$K$19,2)=3,VLOOKUP($D153,Cap_Req!$A$2:$K$19,2)=4),IF($X153="","",IF($T153&lt;=$AC153,$X153*$G153,IF(AND($T153&gt;$AC153,$T153&lt;=$AF153),$G153*($X153+((($W153-$X153)/($AF153-$AC153))*($T153-$AC153))),0))),$W153*$G153)))</f>
        <v/>
      </c>
      <c r="G153" s="148" t="str">
        <f>IF($D153="","",IF(OR(VLOOKUP($D153,Cap_Req!$A$2:$K$19,2)=9,VLOOKUP($D153,Cap_Req!$A$2:$K$19,2)=10),IF($T153&lt;=$AE153,VLOOKUP($D153,Cap_Req!$A$2:$K$19,3),0),IF(OR(VLOOKUP($D153,Cap_Req!$A$2:$K$19,2)=1,VLOOKUP($D153,Cap_Req!$A$2:$K$19,2)=2,VLOOKUP($D153,Cap_Req!$A$2:$K$19,2)=3,VLOOKUP($D153,Cap_Req!$A$2:$K$19,2)=4,VLOOKUP($D153,Cap_Req!$A$2:$K$19,2)=5,VLOOKUP($D153,Cap_Req!$A$2:$K$19,2)=6,VLOOKUP($D153,Cap_Req!$A$2:$K$19,2)=7, VLOOKUP($D153,Cap_Req!$A$2:$K$19,2)=8),IF($T153&lt;=$AC153,VLOOKUP($D153,Cap_Req!$A$2:$K$19,3),IF(AND($T153&gt;$AC153,$T153&lt;=$AE153),VLOOKUP($D153,Cap_Req!$A$2:$K$19,3)+(((VLOOKUP($D153,Cap_Req!$A$2:$K$19,5)-VLOOKUP($D153,Cap_Req!$A$2:$K$19,3))/($AE153-$AC153))*($T153-$AC153)),0)),IF($T153&lt;=$AC153,VLOOKUP($D153,Cap_Req!$A$2:$K$19,3),IF(AND($T153&gt;$AC153,$T153&lt;=$AD153),VLOOKUP($D153,Cap_Req!$A$2:$K$19,3)+(((VLOOKUP($D153,Cap_Req!$A$2:$K$19,4)-VLOOKUP($D153,Cap_Req!$A$2:$K$19,3))/($AD153-$AC153))*($T153-$AC153)),IF(AND($T153&gt;$AD153,$T153&lt;=$AE153),VLOOKUP($D153,Cap_Req!$A$2:$K$19,4)+(((VLOOKUP($D153,Cap_Req!$A$2:$K$19,5)-VLOOKUP($D153,Cap_Req!$A$2:$K$19,4))/($AE153-$AD153))*($T153-$AD153)),0))))))</f>
        <v/>
      </c>
      <c r="H153" s="455"/>
      <c r="I153" s="147" t="str">
        <f>IF($D153="","",IF(OR(VLOOKUP($D153,Cap_Req!$A$2:$K$19,2)=3,VLOOKUP($D153,Cap_Req!$A$2:$K$19,2)=4),IF($Y153="","",$Y153*$J153),""))</f>
        <v/>
      </c>
      <c r="J153" s="148" t="str">
        <f>IF($D153="","",IF(OR(VLOOKUP($D153,Cap_Req!$A$2:$K$19,2)=3,VLOOKUP($D153,Cap_Req!$A$2:$K$19,2)=4),VLOOKUP($D153,Cap_Req!$A$2:$M$19,7),""))</f>
        <v/>
      </c>
      <c r="K153" s="455"/>
      <c r="L153" s="147" t="str">
        <f>IF($D153="","",IF(OR(VLOOKUP($D153,Cap_Req!$A$2:$K$19,2)=3,VLOOKUP($D153,Cap_Req!$A$2:$K$19,2)=4),IF($Z153="","",$Z153*$M153),""))</f>
        <v/>
      </c>
      <c r="M153" s="148" t="str">
        <f>IF($D153="","",IF(OR(VLOOKUP($D153,Cap_Req!$A$2:$K$19,2)=3,VLOOKUP($D153,Cap_Req!$A$2:$K$19,2)=4),VLOOKUP($D153,Cap_Req!$A$2:$M$19,12),""))</f>
        <v/>
      </c>
      <c r="N153" s="455"/>
      <c r="O153" s="147" t="str">
        <f>IF($D153="","",IF(VLOOKUP($D153,Cap_Req!$A$2:$K$19,2)=4,IF($AA153="","",$AA153*$P153),""))</f>
        <v/>
      </c>
      <c r="P153" s="148" t="str">
        <f>IF($D153="","",IF(VLOOKUP($D153,Cap_Req!$A$2:$K$19,2)=4,VLOOKUP($D153,Cap_Req!$A$2:$M$19,13),""))</f>
        <v/>
      </c>
      <c r="Q153" s="455"/>
      <c r="R153" s="147" t="str">
        <f>IF($D153="","",IF(VLOOKUP($D153,Cap_Req!$A$2:$K$19,2)=3,IF($AB153="","",$AB153*$S153),""))</f>
        <v/>
      </c>
      <c r="S153" s="148" t="str">
        <f>IF($D153="","",IF(VLOOKUP($D153,Cap_Req!$A$2:$K$19,2)=3,VLOOKUP($D153,Cap_Req!$A$2:$K$19,8),""))</f>
        <v/>
      </c>
      <c r="T153" s="149" t="str">
        <f t="shared" si="4"/>
        <v/>
      </c>
      <c r="U153" s="150" t="str">
        <f t="shared" si="5"/>
        <v/>
      </c>
      <c r="V153" s="151"/>
      <c r="W153" s="453"/>
      <c r="X153" s="453"/>
      <c r="Y153" s="453"/>
      <c r="Z153" s="453"/>
      <c r="AA153" s="453"/>
      <c r="AB153" s="453"/>
      <c r="AC153" s="152" t="str">
        <f>IF($D153="","",IF(VLOOKUP($D153,Cap_Req!$A$2:$K$19,2)=5,MIN($AF153,VLOOKUP($D153,Cap_Req!$A$2:$K$19,9)),MIN($AE153,VLOOKUP($D153,Cap_Req!$A$2:$K$19,9))))</f>
        <v/>
      </c>
      <c r="AD153" s="152" t="str">
        <f>IF($D153="","",IF(VLOOKUP($D153,Cap_Req!$A$2:$K$19,2)=5,MIN($AF153,VLOOKUP($D153,Cap_Req!$A$2:$K$19,10)),MIN($AE153,VLOOKUP($D153,Cap_Req!$A$2:$K$19,10))))</f>
        <v/>
      </c>
      <c r="AE153" s="152" t="str">
        <f>IF($D153="","",IF($AF153="","",MIN($AF153,VLOOKUP($D153,Cap_Req!$A$2:$K$19,11))))</f>
        <v/>
      </c>
      <c r="AF153" s="453"/>
      <c r="AG153" s="453"/>
      <c r="AH153" s="125"/>
      <c r="AI153" s="126" t="e">
        <f>VLOOKUP($D153,Cap_Req!$A$2:$K$19,2)</f>
        <v>#N/A</v>
      </c>
      <c r="AL153" s="170"/>
    </row>
    <row r="154" spans="1:38" x14ac:dyDescent="0.25">
      <c r="A154" s="125"/>
      <c r="B154" s="453"/>
      <c r="C154" s="453"/>
      <c r="D154" s="454"/>
      <c r="E154" s="455"/>
      <c r="F154" s="147" t="str">
        <f>IF($D154="","",IF($W154="","",IF(OR(VLOOKUP($D154,Cap_Req!$A$2:$K$19,2)=3,VLOOKUP($D154,Cap_Req!$A$2:$K$19,2)=4),IF($X154="","",IF($T154&lt;=$AC154,$X154*$G154,IF(AND($T154&gt;$AC154,$T154&lt;=$AF154),$G154*($X154+((($W154-$X154)/($AF154-$AC154))*($T154-$AC154))),0))),$W154*$G154)))</f>
        <v/>
      </c>
      <c r="G154" s="148" t="str">
        <f>IF($D154="","",IF(OR(VLOOKUP($D154,Cap_Req!$A$2:$K$19,2)=9,VLOOKUP($D154,Cap_Req!$A$2:$K$19,2)=10),IF($T154&lt;=$AE154,VLOOKUP($D154,Cap_Req!$A$2:$K$19,3),0),IF(OR(VLOOKUP($D154,Cap_Req!$A$2:$K$19,2)=1,VLOOKUP($D154,Cap_Req!$A$2:$K$19,2)=2,VLOOKUP($D154,Cap_Req!$A$2:$K$19,2)=3,VLOOKUP($D154,Cap_Req!$A$2:$K$19,2)=4,VLOOKUP($D154,Cap_Req!$A$2:$K$19,2)=5,VLOOKUP($D154,Cap_Req!$A$2:$K$19,2)=6,VLOOKUP($D154,Cap_Req!$A$2:$K$19,2)=7, VLOOKUP($D154,Cap_Req!$A$2:$K$19,2)=8),IF($T154&lt;=$AC154,VLOOKUP($D154,Cap_Req!$A$2:$K$19,3),IF(AND($T154&gt;$AC154,$T154&lt;=$AE154),VLOOKUP($D154,Cap_Req!$A$2:$K$19,3)+(((VLOOKUP($D154,Cap_Req!$A$2:$K$19,5)-VLOOKUP($D154,Cap_Req!$A$2:$K$19,3))/($AE154-$AC154))*($T154-$AC154)),0)),IF($T154&lt;=$AC154,VLOOKUP($D154,Cap_Req!$A$2:$K$19,3),IF(AND($T154&gt;$AC154,$T154&lt;=$AD154),VLOOKUP($D154,Cap_Req!$A$2:$K$19,3)+(((VLOOKUP($D154,Cap_Req!$A$2:$K$19,4)-VLOOKUP($D154,Cap_Req!$A$2:$K$19,3))/($AD154-$AC154))*($T154-$AC154)),IF(AND($T154&gt;$AD154,$T154&lt;=$AE154),VLOOKUP($D154,Cap_Req!$A$2:$K$19,4)+(((VLOOKUP($D154,Cap_Req!$A$2:$K$19,5)-VLOOKUP($D154,Cap_Req!$A$2:$K$19,4))/($AE154-$AD154))*($T154-$AD154)),0))))))</f>
        <v/>
      </c>
      <c r="H154" s="455"/>
      <c r="I154" s="147" t="str">
        <f>IF($D154="","",IF(OR(VLOOKUP($D154,Cap_Req!$A$2:$K$19,2)=3,VLOOKUP($D154,Cap_Req!$A$2:$K$19,2)=4),IF($Y154="","",$Y154*$J154),""))</f>
        <v/>
      </c>
      <c r="J154" s="148" t="str">
        <f>IF($D154="","",IF(OR(VLOOKUP($D154,Cap_Req!$A$2:$K$19,2)=3,VLOOKUP($D154,Cap_Req!$A$2:$K$19,2)=4),VLOOKUP($D154,Cap_Req!$A$2:$M$19,7),""))</f>
        <v/>
      </c>
      <c r="K154" s="455"/>
      <c r="L154" s="147" t="str">
        <f>IF($D154="","",IF(OR(VLOOKUP($D154,Cap_Req!$A$2:$K$19,2)=3,VLOOKUP($D154,Cap_Req!$A$2:$K$19,2)=4),IF($Z154="","",$Z154*$M154),""))</f>
        <v/>
      </c>
      <c r="M154" s="148" t="str">
        <f>IF($D154="","",IF(OR(VLOOKUP($D154,Cap_Req!$A$2:$K$19,2)=3,VLOOKUP($D154,Cap_Req!$A$2:$K$19,2)=4),VLOOKUP($D154,Cap_Req!$A$2:$M$19,12),""))</f>
        <v/>
      </c>
      <c r="N154" s="455"/>
      <c r="O154" s="147" t="str">
        <f>IF($D154="","",IF(VLOOKUP($D154,Cap_Req!$A$2:$K$19,2)=4,IF($AA154="","",$AA154*$P154),""))</f>
        <v/>
      </c>
      <c r="P154" s="148" t="str">
        <f>IF($D154="","",IF(VLOOKUP($D154,Cap_Req!$A$2:$K$19,2)=4,VLOOKUP($D154,Cap_Req!$A$2:$M$19,13),""))</f>
        <v/>
      </c>
      <c r="Q154" s="455"/>
      <c r="R154" s="147" t="str">
        <f>IF($D154="","",IF(VLOOKUP($D154,Cap_Req!$A$2:$K$19,2)=3,IF($AB154="","",$AB154*$S154),""))</f>
        <v/>
      </c>
      <c r="S154" s="148" t="str">
        <f>IF($D154="","",IF(VLOOKUP($D154,Cap_Req!$A$2:$K$19,2)=3,VLOOKUP($D154,Cap_Req!$A$2:$K$19,8),""))</f>
        <v/>
      </c>
      <c r="T154" s="149" t="str">
        <f t="shared" si="4"/>
        <v/>
      </c>
      <c r="U154" s="150" t="str">
        <f t="shared" si="5"/>
        <v/>
      </c>
      <c r="V154" s="151"/>
      <c r="W154" s="453"/>
      <c r="X154" s="453"/>
      <c r="Y154" s="453"/>
      <c r="Z154" s="453"/>
      <c r="AA154" s="453"/>
      <c r="AB154" s="453"/>
      <c r="AC154" s="152" t="str">
        <f>IF($D154="","",IF(VLOOKUP($D154,Cap_Req!$A$2:$K$19,2)=5,MIN($AF154,VLOOKUP($D154,Cap_Req!$A$2:$K$19,9)),MIN($AE154,VLOOKUP($D154,Cap_Req!$A$2:$K$19,9))))</f>
        <v/>
      </c>
      <c r="AD154" s="152" t="str">
        <f>IF($D154="","",IF(VLOOKUP($D154,Cap_Req!$A$2:$K$19,2)=5,MIN($AF154,VLOOKUP($D154,Cap_Req!$A$2:$K$19,10)),MIN($AE154,VLOOKUP($D154,Cap_Req!$A$2:$K$19,10))))</f>
        <v/>
      </c>
      <c r="AE154" s="152" t="str">
        <f>IF($D154="","",IF($AF154="","",MIN($AF154,VLOOKUP($D154,Cap_Req!$A$2:$K$19,11))))</f>
        <v/>
      </c>
      <c r="AF154" s="453"/>
      <c r="AG154" s="453"/>
      <c r="AH154" s="125"/>
      <c r="AI154" s="126" t="e">
        <f>VLOOKUP($D154,Cap_Req!$A$2:$K$19,2)</f>
        <v>#N/A</v>
      </c>
      <c r="AL154" s="170"/>
    </row>
    <row r="155" spans="1:38" x14ac:dyDescent="0.25">
      <c r="A155" s="125"/>
      <c r="B155" s="453"/>
      <c r="C155" s="453"/>
      <c r="D155" s="454"/>
      <c r="E155" s="455"/>
      <c r="F155" s="147" t="str">
        <f>IF($D155="","",IF($W155="","",IF(OR(VLOOKUP($D155,Cap_Req!$A$2:$K$19,2)=3,VLOOKUP($D155,Cap_Req!$A$2:$K$19,2)=4),IF($X155="","",IF($T155&lt;=$AC155,$X155*$G155,IF(AND($T155&gt;$AC155,$T155&lt;=$AF155),$G155*($X155+((($W155-$X155)/($AF155-$AC155))*($T155-$AC155))),0))),$W155*$G155)))</f>
        <v/>
      </c>
      <c r="G155" s="148" t="str">
        <f>IF($D155="","",IF(OR(VLOOKUP($D155,Cap_Req!$A$2:$K$19,2)=9,VLOOKUP($D155,Cap_Req!$A$2:$K$19,2)=10),IF($T155&lt;=$AE155,VLOOKUP($D155,Cap_Req!$A$2:$K$19,3),0),IF(OR(VLOOKUP($D155,Cap_Req!$A$2:$K$19,2)=1,VLOOKUP($D155,Cap_Req!$A$2:$K$19,2)=2,VLOOKUP($D155,Cap_Req!$A$2:$K$19,2)=3,VLOOKUP($D155,Cap_Req!$A$2:$K$19,2)=4,VLOOKUP($D155,Cap_Req!$A$2:$K$19,2)=5,VLOOKUP($D155,Cap_Req!$A$2:$K$19,2)=6,VLOOKUP($D155,Cap_Req!$A$2:$K$19,2)=7, VLOOKUP($D155,Cap_Req!$A$2:$K$19,2)=8),IF($T155&lt;=$AC155,VLOOKUP($D155,Cap_Req!$A$2:$K$19,3),IF(AND($T155&gt;$AC155,$T155&lt;=$AE155),VLOOKUP($D155,Cap_Req!$A$2:$K$19,3)+(((VLOOKUP($D155,Cap_Req!$A$2:$K$19,5)-VLOOKUP($D155,Cap_Req!$A$2:$K$19,3))/($AE155-$AC155))*($T155-$AC155)),0)),IF($T155&lt;=$AC155,VLOOKUP($D155,Cap_Req!$A$2:$K$19,3),IF(AND($T155&gt;$AC155,$T155&lt;=$AD155),VLOOKUP($D155,Cap_Req!$A$2:$K$19,3)+(((VLOOKUP($D155,Cap_Req!$A$2:$K$19,4)-VLOOKUP($D155,Cap_Req!$A$2:$K$19,3))/($AD155-$AC155))*($T155-$AC155)),IF(AND($T155&gt;$AD155,$T155&lt;=$AE155),VLOOKUP($D155,Cap_Req!$A$2:$K$19,4)+(((VLOOKUP($D155,Cap_Req!$A$2:$K$19,5)-VLOOKUP($D155,Cap_Req!$A$2:$K$19,4))/($AE155-$AD155))*($T155-$AD155)),0))))))</f>
        <v/>
      </c>
      <c r="H155" s="455"/>
      <c r="I155" s="147" t="str">
        <f>IF($D155="","",IF(OR(VLOOKUP($D155,Cap_Req!$A$2:$K$19,2)=3,VLOOKUP($D155,Cap_Req!$A$2:$K$19,2)=4),IF($Y155="","",$Y155*$J155),""))</f>
        <v/>
      </c>
      <c r="J155" s="148" t="str">
        <f>IF($D155="","",IF(OR(VLOOKUP($D155,Cap_Req!$A$2:$K$19,2)=3,VLOOKUP($D155,Cap_Req!$A$2:$K$19,2)=4),VLOOKUP($D155,Cap_Req!$A$2:$M$19,7),""))</f>
        <v/>
      </c>
      <c r="K155" s="455"/>
      <c r="L155" s="147" t="str">
        <f>IF($D155="","",IF(OR(VLOOKUP($D155,Cap_Req!$A$2:$K$19,2)=3,VLOOKUP($D155,Cap_Req!$A$2:$K$19,2)=4),IF($Z155="","",$Z155*$M155),""))</f>
        <v/>
      </c>
      <c r="M155" s="148" t="str">
        <f>IF($D155="","",IF(OR(VLOOKUP($D155,Cap_Req!$A$2:$K$19,2)=3,VLOOKUP($D155,Cap_Req!$A$2:$K$19,2)=4),VLOOKUP($D155,Cap_Req!$A$2:$M$19,12),""))</f>
        <v/>
      </c>
      <c r="N155" s="455"/>
      <c r="O155" s="147" t="str">
        <f>IF($D155="","",IF(VLOOKUP($D155,Cap_Req!$A$2:$K$19,2)=4,IF($AA155="","",$AA155*$P155),""))</f>
        <v/>
      </c>
      <c r="P155" s="148" t="str">
        <f>IF($D155="","",IF(VLOOKUP($D155,Cap_Req!$A$2:$K$19,2)=4,VLOOKUP($D155,Cap_Req!$A$2:$M$19,13),""))</f>
        <v/>
      </c>
      <c r="Q155" s="455"/>
      <c r="R155" s="147" t="str">
        <f>IF($D155="","",IF(VLOOKUP($D155,Cap_Req!$A$2:$K$19,2)=3,IF($AB155="","",$AB155*$S155),""))</f>
        <v/>
      </c>
      <c r="S155" s="148" t="str">
        <f>IF($D155="","",IF(VLOOKUP($D155,Cap_Req!$A$2:$K$19,2)=3,VLOOKUP($D155,Cap_Req!$A$2:$K$19,8),""))</f>
        <v/>
      </c>
      <c r="T155" s="149" t="str">
        <f t="shared" si="4"/>
        <v/>
      </c>
      <c r="U155" s="150" t="str">
        <f t="shared" si="5"/>
        <v/>
      </c>
      <c r="V155" s="151"/>
      <c r="W155" s="453"/>
      <c r="X155" s="453"/>
      <c r="Y155" s="453"/>
      <c r="Z155" s="453"/>
      <c r="AA155" s="453"/>
      <c r="AB155" s="453"/>
      <c r="AC155" s="152" t="str">
        <f>IF($D155="","",IF(VLOOKUP($D155,Cap_Req!$A$2:$K$19,2)=5,MIN($AF155,VLOOKUP($D155,Cap_Req!$A$2:$K$19,9)),MIN($AE155,VLOOKUP($D155,Cap_Req!$A$2:$K$19,9))))</f>
        <v/>
      </c>
      <c r="AD155" s="152" t="str">
        <f>IF($D155="","",IF(VLOOKUP($D155,Cap_Req!$A$2:$K$19,2)=5,MIN($AF155,VLOOKUP($D155,Cap_Req!$A$2:$K$19,10)),MIN($AE155,VLOOKUP($D155,Cap_Req!$A$2:$K$19,10))))</f>
        <v/>
      </c>
      <c r="AE155" s="152" t="str">
        <f>IF($D155="","",IF($AF155="","",MIN($AF155,VLOOKUP($D155,Cap_Req!$A$2:$K$19,11))))</f>
        <v/>
      </c>
      <c r="AF155" s="453"/>
      <c r="AG155" s="453"/>
      <c r="AH155" s="125"/>
      <c r="AI155" s="126" t="e">
        <f>VLOOKUP($D155,Cap_Req!$A$2:$K$19,2)</f>
        <v>#N/A</v>
      </c>
      <c r="AL155" s="170"/>
    </row>
    <row r="156" spans="1:38" x14ac:dyDescent="0.25">
      <c r="A156" s="125"/>
      <c r="B156" s="453"/>
      <c r="C156" s="453"/>
      <c r="D156" s="454"/>
      <c r="E156" s="455"/>
      <c r="F156" s="147" t="str">
        <f>IF($D156="","",IF($W156="","",IF(OR(VLOOKUP($D156,Cap_Req!$A$2:$K$19,2)=3,VLOOKUP($D156,Cap_Req!$A$2:$K$19,2)=4),IF($X156="","",IF($T156&lt;=$AC156,$X156*$G156,IF(AND($T156&gt;$AC156,$T156&lt;=$AF156),$G156*($X156+((($W156-$X156)/($AF156-$AC156))*($T156-$AC156))),0))),$W156*$G156)))</f>
        <v/>
      </c>
      <c r="G156" s="148" t="str">
        <f>IF($D156="","",IF(OR(VLOOKUP($D156,Cap_Req!$A$2:$K$19,2)=9,VLOOKUP($D156,Cap_Req!$A$2:$K$19,2)=10),IF($T156&lt;=$AE156,VLOOKUP($D156,Cap_Req!$A$2:$K$19,3),0),IF(OR(VLOOKUP($D156,Cap_Req!$A$2:$K$19,2)=1,VLOOKUP($D156,Cap_Req!$A$2:$K$19,2)=2,VLOOKUP($D156,Cap_Req!$A$2:$K$19,2)=3,VLOOKUP($D156,Cap_Req!$A$2:$K$19,2)=4,VLOOKUP($D156,Cap_Req!$A$2:$K$19,2)=5,VLOOKUP($D156,Cap_Req!$A$2:$K$19,2)=6,VLOOKUP($D156,Cap_Req!$A$2:$K$19,2)=7, VLOOKUP($D156,Cap_Req!$A$2:$K$19,2)=8),IF($T156&lt;=$AC156,VLOOKUP($D156,Cap_Req!$A$2:$K$19,3),IF(AND($T156&gt;$AC156,$T156&lt;=$AE156),VLOOKUP($D156,Cap_Req!$A$2:$K$19,3)+(((VLOOKUP($D156,Cap_Req!$A$2:$K$19,5)-VLOOKUP($D156,Cap_Req!$A$2:$K$19,3))/($AE156-$AC156))*($T156-$AC156)),0)),IF($T156&lt;=$AC156,VLOOKUP($D156,Cap_Req!$A$2:$K$19,3),IF(AND($T156&gt;$AC156,$T156&lt;=$AD156),VLOOKUP($D156,Cap_Req!$A$2:$K$19,3)+(((VLOOKUP($D156,Cap_Req!$A$2:$K$19,4)-VLOOKUP($D156,Cap_Req!$A$2:$K$19,3))/($AD156-$AC156))*($T156-$AC156)),IF(AND($T156&gt;$AD156,$T156&lt;=$AE156),VLOOKUP($D156,Cap_Req!$A$2:$K$19,4)+(((VLOOKUP($D156,Cap_Req!$A$2:$K$19,5)-VLOOKUP($D156,Cap_Req!$A$2:$K$19,4))/($AE156-$AD156))*($T156-$AD156)),0))))))</f>
        <v/>
      </c>
      <c r="H156" s="455"/>
      <c r="I156" s="147" t="str">
        <f>IF($D156="","",IF(OR(VLOOKUP($D156,Cap_Req!$A$2:$K$19,2)=3,VLOOKUP($D156,Cap_Req!$A$2:$K$19,2)=4),IF($Y156="","",$Y156*$J156),""))</f>
        <v/>
      </c>
      <c r="J156" s="148" t="str">
        <f>IF($D156="","",IF(OR(VLOOKUP($D156,Cap_Req!$A$2:$K$19,2)=3,VLOOKUP($D156,Cap_Req!$A$2:$K$19,2)=4),VLOOKUP($D156,Cap_Req!$A$2:$M$19,7),""))</f>
        <v/>
      </c>
      <c r="K156" s="455"/>
      <c r="L156" s="147" t="str">
        <f>IF($D156="","",IF(OR(VLOOKUP($D156,Cap_Req!$A$2:$K$19,2)=3,VLOOKUP($D156,Cap_Req!$A$2:$K$19,2)=4),IF($Z156="","",$Z156*$M156),""))</f>
        <v/>
      </c>
      <c r="M156" s="148" t="str">
        <f>IF($D156="","",IF(OR(VLOOKUP($D156,Cap_Req!$A$2:$K$19,2)=3,VLOOKUP($D156,Cap_Req!$A$2:$K$19,2)=4),VLOOKUP($D156,Cap_Req!$A$2:$M$19,12),""))</f>
        <v/>
      </c>
      <c r="N156" s="455"/>
      <c r="O156" s="147" t="str">
        <f>IF($D156="","",IF(VLOOKUP($D156,Cap_Req!$A$2:$K$19,2)=4,IF($AA156="","",$AA156*$P156),""))</f>
        <v/>
      </c>
      <c r="P156" s="148" t="str">
        <f>IF($D156="","",IF(VLOOKUP($D156,Cap_Req!$A$2:$K$19,2)=4,VLOOKUP($D156,Cap_Req!$A$2:$M$19,13),""))</f>
        <v/>
      </c>
      <c r="Q156" s="455"/>
      <c r="R156" s="147" t="str">
        <f>IF($D156="","",IF(VLOOKUP($D156,Cap_Req!$A$2:$K$19,2)=3,IF($AB156="","",$AB156*$S156),""))</f>
        <v/>
      </c>
      <c r="S156" s="148" t="str">
        <f>IF($D156="","",IF(VLOOKUP($D156,Cap_Req!$A$2:$K$19,2)=3,VLOOKUP($D156,Cap_Req!$A$2:$K$19,8),""))</f>
        <v/>
      </c>
      <c r="T156" s="149" t="str">
        <f t="shared" si="4"/>
        <v/>
      </c>
      <c r="U156" s="150" t="str">
        <f t="shared" si="5"/>
        <v/>
      </c>
      <c r="V156" s="151"/>
      <c r="W156" s="453"/>
      <c r="X156" s="453"/>
      <c r="Y156" s="453"/>
      <c r="Z156" s="453"/>
      <c r="AA156" s="453"/>
      <c r="AB156" s="453"/>
      <c r="AC156" s="152" t="str">
        <f>IF($D156="","",IF(VLOOKUP($D156,Cap_Req!$A$2:$K$19,2)=5,MIN($AF156,VLOOKUP($D156,Cap_Req!$A$2:$K$19,9)),MIN($AE156,VLOOKUP($D156,Cap_Req!$A$2:$K$19,9))))</f>
        <v/>
      </c>
      <c r="AD156" s="152" t="str">
        <f>IF($D156="","",IF(VLOOKUP($D156,Cap_Req!$A$2:$K$19,2)=5,MIN($AF156,VLOOKUP($D156,Cap_Req!$A$2:$K$19,10)),MIN($AE156,VLOOKUP($D156,Cap_Req!$A$2:$K$19,10))))</f>
        <v/>
      </c>
      <c r="AE156" s="152" t="str">
        <f>IF($D156="","",IF($AF156="","",MIN($AF156,VLOOKUP($D156,Cap_Req!$A$2:$K$19,11))))</f>
        <v/>
      </c>
      <c r="AF156" s="453"/>
      <c r="AG156" s="453"/>
      <c r="AH156" s="125"/>
      <c r="AI156" s="126" t="e">
        <f>VLOOKUP($D156,Cap_Req!$A$2:$K$19,2)</f>
        <v>#N/A</v>
      </c>
      <c r="AL156" s="170"/>
    </row>
    <row r="157" spans="1:38" x14ac:dyDescent="0.25">
      <c r="A157" s="125"/>
      <c r="B157" s="453"/>
      <c r="C157" s="453"/>
      <c r="D157" s="454"/>
      <c r="E157" s="455"/>
      <c r="F157" s="147" t="str">
        <f>IF($D157="","",IF($W157="","",IF(OR(VLOOKUP($D157,Cap_Req!$A$2:$K$19,2)=3,VLOOKUP($D157,Cap_Req!$A$2:$K$19,2)=4),IF($X157="","",IF($T157&lt;=$AC157,$X157*$G157,IF(AND($T157&gt;$AC157,$T157&lt;=$AF157),$G157*($X157+((($W157-$X157)/($AF157-$AC157))*($T157-$AC157))),0))),$W157*$G157)))</f>
        <v/>
      </c>
      <c r="G157" s="148" t="str">
        <f>IF($D157="","",IF(OR(VLOOKUP($D157,Cap_Req!$A$2:$K$19,2)=9,VLOOKUP($D157,Cap_Req!$A$2:$K$19,2)=10),IF($T157&lt;=$AE157,VLOOKUP($D157,Cap_Req!$A$2:$K$19,3),0),IF(OR(VLOOKUP($D157,Cap_Req!$A$2:$K$19,2)=1,VLOOKUP($D157,Cap_Req!$A$2:$K$19,2)=2,VLOOKUP($D157,Cap_Req!$A$2:$K$19,2)=3,VLOOKUP($D157,Cap_Req!$A$2:$K$19,2)=4,VLOOKUP($D157,Cap_Req!$A$2:$K$19,2)=5,VLOOKUP($D157,Cap_Req!$A$2:$K$19,2)=6,VLOOKUP($D157,Cap_Req!$A$2:$K$19,2)=7, VLOOKUP($D157,Cap_Req!$A$2:$K$19,2)=8),IF($T157&lt;=$AC157,VLOOKUP($D157,Cap_Req!$A$2:$K$19,3),IF(AND($T157&gt;$AC157,$T157&lt;=$AE157),VLOOKUP($D157,Cap_Req!$A$2:$K$19,3)+(((VLOOKUP($D157,Cap_Req!$A$2:$K$19,5)-VLOOKUP($D157,Cap_Req!$A$2:$K$19,3))/($AE157-$AC157))*($T157-$AC157)),0)),IF($T157&lt;=$AC157,VLOOKUP($D157,Cap_Req!$A$2:$K$19,3),IF(AND($T157&gt;$AC157,$T157&lt;=$AD157),VLOOKUP($D157,Cap_Req!$A$2:$K$19,3)+(((VLOOKUP($D157,Cap_Req!$A$2:$K$19,4)-VLOOKUP($D157,Cap_Req!$A$2:$K$19,3))/($AD157-$AC157))*($T157-$AC157)),IF(AND($T157&gt;$AD157,$T157&lt;=$AE157),VLOOKUP($D157,Cap_Req!$A$2:$K$19,4)+(((VLOOKUP($D157,Cap_Req!$A$2:$K$19,5)-VLOOKUP($D157,Cap_Req!$A$2:$K$19,4))/($AE157-$AD157))*($T157-$AD157)),0))))))</f>
        <v/>
      </c>
      <c r="H157" s="455"/>
      <c r="I157" s="147" t="str">
        <f>IF($D157="","",IF(OR(VLOOKUP($D157,Cap_Req!$A$2:$K$19,2)=3,VLOOKUP($D157,Cap_Req!$A$2:$K$19,2)=4),IF($Y157="","",$Y157*$J157),""))</f>
        <v/>
      </c>
      <c r="J157" s="148" t="str">
        <f>IF($D157="","",IF(OR(VLOOKUP($D157,Cap_Req!$A$2:$K$19,2)=3,VLOOKUP($D157,Cap_Req!$A$2:$K$19,2)=4),VLOOKUP($D157,Cap_Req!$A$2:$M$19,7),""))</f>
        <v/>
      </c>
      <c r="K157" s="455"/>
      <c r="L157" s="147" t="str">
        <f>IF($D157="","",IF(OR(VLOOKUP($D157,Cap_Req!$A$2:$K$19,2)=3,VLOOKUP($D157,Cap_Req!$A$2:$K$19,2)=4),IF($Z157="","",$Z157*$M157),""))</f>
        <v/>
      </c>
      <c r="M157" s="148" t="str">
        <f>IF($D157="","",IF(OR(VLOOKUP($D157,Cap_Req!$A$2:$K$19,2)=3,VLOOKUP($D157,Cap_Req!$A$2:$K$19,2)=4),VLOOKUP($D157,Cap_Req!$A$2:$M$19,12),""))</f>
        <v/>
      </c>
      <c r="N157" s="455"/>
      <c r="O157" s="147" t="str">
        <f>IF($D157="","",IF(VLOOKUP($D157,Cap_Req!$A$2:$K$19,2)=4,IF($AA157="","",$AA157*$P157),""))</f>
        <v/>
      </c>
      <c r="P157" s="148" t="str">
        <f>IF($D157="","",IF(VLOOKUP($D157,Cap_Req!$A$2:$K$19,2)=4,VLOOKUP($D157,Cap_Req!$A$2:$M$19,13),""))</f>
        <v/>
      </c>
      <c r="Q157" s="455"/>
      <c r="R157" s="147" t="str">
        <f>IF($D157="","",IF(VLOOKUP($D157,Cap_Req!$A$2:$K$19,2)=3,IF($AB157="","",$AB157*$S157),""))</f>
        <v/>
      </c>
      <c r="S157" s="148" t="str">
        <f>IF($D157="","",IF(VLOOKUP($D157,Cap_Req!$A$2:$K$19,2)=3,VLOOKUP($D157,Cap_Req!$A$2:$K$19,8),""))</f>
        <v/>
      </c>
      <c r="T157" s="149" t="str">
        <f t="shared" si="4"/>
        <v/>
      </c>
      <c r="U157" s="150" t="str">
        <f t="shared" si="5"/>
        <v/>
      </c>
      <c r="V157" s="151"/>
      <c r="W157" s="453"/>
      <c r="X157" s="453"/>
      <c r="Y157" s="453"/>
      <c r="Z157" s="453"/>
      <c r="AA157" s="453"/>
      <c r="AB157" s="453"/>
      <c r="AC157" s="152" t="str">
        <f>IF($D157="","",IF(VLOOKUP($D157,Cap_Req!$A$2:$K$19,2)=5,MIN($AF157,VLOOKUP($D157,Cap_Req!$A$2:$K$19,9)),MIN($AE157,VLOOKUP($D157,Cap_Req!$A$2:$K$19,9))))</f>
        <v/>
      </c>
      <c r="AD157" s="152" t="str">
        <f>IF($D157="","",IF(VLOOKUP($D157,Cap_Req!$A$2:$K$19,2)=5,MIN($AF157,VLOOKUP($D157,Cap_Req!$A$2:$K$19,10)),MIN($AE157,VLOOKUP($D157,Cap_Req!$A$2:$K$19,10))))</f>
        <v/>
      </c>
      <c r="AE157" s="152" t="str">
        <f>IF($D157="","",IF($AF157="","",MIN($AF157,VLOOKUP($D157,Cap_Req!$A$2:$K$19,11))))</f>
        <v/>
      </c>
      <c r="AF157" s="453"/>
      <c r="AG157" s="453"/>
      <c r="AH157" s="125"/>
      <c r="AI157" s="126" t="e">
        <f>VLOOKUP($D157,Cap_Req!$A$2:$K$19,2)</f>
        <v>#N/A</v>
      </c>
      <c r="AL157" s="170"/>
    </row>
    <row r="158" spans="1:38" x14ac:dyDescent="0.25">
      <c r="A158" s="125"/>
      <c r="B158" s="453"/>
      <c r="C158" s="453"/>
      <c r="D158" s="454"/>
      <c r="E158" s="455"/>
      <c r="F158" s="147" t="str">
        <f>IF($D158="","",IF($W158="","",IF(OR(VLOOKUP($D158,Cap_Req!$A$2:$K$19,2)=3,VLOOKUP($D158,Cap_Req!$A$2:$K$19,2)=4),IF($X158="","",IF($T158&lt;=$AC158,$X158*$G158,IF(AND($T158&gt;$AC158,$T158&lt;=$AF158),$G158*($X158+((($W158-$X158)/($AF158-$AC158))*($T158-$AC158))),0))),$W158*$G158)))</f>
        <v/>
      </c>
      <c r="G158" s="148" t="str">
        <f>IF($D158="","",IF(OR(VLOOKUP($D158,Cap_Req!$A$2:$K$19,2)=9,VLOOKUP($D158,Cap_Req!$A$2:$K$19,2)=10),IF($T158&lt;=$AE158,VLOOKUP($D158,Cap_Req!$A$2:$K$19,3),0),IF(OR(VLOOKUP($D158,Cap_Req!$A$2:$K$19,2)=1,VLOOKUP($D158,Cap_Req!$A$2:$K$19,2)=2,VLOOKUP($D158,Cap_Req!$A$2:$K$19,2)=3,VLOOKUP($D158,Cap_Req!$A$2:$K$19,2)=4,VLOOKUP($D158,Cap_Req!$A$2:$K$19,2)=5,VLOOKUP($D158,Cap_Req!$A$2:$K$19,2)=6,VLOOKUP($D158,Cap_Req!$A$2:$K$19,2)=7, VLOOKUP($D158,Cap_Req!$A$2:$K$19,2)=8),IF($T158&lt;=$AC158,VLOOKUP($D158,Cap_Req!$A$2:$K$19,3),IF(AND($T158&gt;$AC158,$T158&lt;=$AE158),VLOOKUP($D158,Cap_Req!$A$2:$K$19,3)+(((VLOOKUP($D158,Cap_Req!$A$2:$K$19,5)-VLOOKUP($D158,Cap_Req!$A$2:$K$19,3))/($AE158-$AC158))*($T158-$AC158)),0)),IF($T158&lt;=$AC158,VLOOKUP($D158,Cap_Req!$A$2:$K$19,3),IF(AND($T158&gt;$AC158,$T158&lt;=$AD158),VLOOKUP($D158,Cap_Req!$A$2:$K$19,3)+(((VLOOKUP($D158,Cap_Req!$A$2:$K$19,4)-VLOOKUP($D158,Cap_Req!$A$2:$K$19,3))/($AD158-$AC158))*($T158-$AC158)),IF(AND($T158&gt;$AD158,$T158&lt;=$AE158),VLOOKUP($D158,Cap_Req!$A$2:$K$19,4)+(((VLOOKUP($D158,Cap_Req!$A$2:$K$19,5)-VLOOKUP($D158,Cap_Req!$A$2:$K$19,4))/($AE158-$AD158))*($T158-$AD158)),0))))))</f>
        <v/>
      </c>
      <c r="H158" s="455"/>
      <c r="I158" s="147" t="str">
        <f>IF($D158="","",IF(OR(VLOOKUP($D158,Cap_Req!$A$2:$K$19,2)=3,VLOOKUP($D158,Cap_Req!$A$2:$K$19,2)=4),IF($Y158="","",$Y158*$J158),""))</f>
        <v/>
      </c>
      <c r="J158" s="148" t="str">
        <f>IF($D158="","",IF(OR(VLOOKUP($D158,Cap_Req!$A$2:$K$19,2)=3,VLOOKUP($D158,Cap_Req!$A$2:$K$19,2)=4),VLOOKUP($D158,Cap_Req!$A$2:$M$19,7),""))</f>
        <v/>
      </c>
      <c r="K158" s="455"/>
      <c r="L158" s="147" t="str">
        <f>IF($D158="","",IF(OR(VLOOKUP($D158,Cap_Req!$A$2:$K$19,2)=3,VLOOKUP($D158,Cap_Req!$A$2:$K$19,2)=4),IF($Z158="","",$Z158*$M158),""))</f>
        <v/>
      </c>
      <c r="M158" s="148" t="str">
        <f>IF($D158="","",IF(OR(VLOOKUP($D158,Cap_Req!$A$2:$K$19,2)=3,VLOOKUP($D158,Cap_Req!$A$2:$K$19,2)=4),VLOOKUP($D158,Cap_Req!$A$2:$M$19,12),""))</f>
        <v/>
      </c>
      <c r="N158" s="455"/>
      <c r="O158" s="147" t="str">
        <f>IF($D158="","",IF(VLOOKUP($D158,Cap_Req!$A$2:$K$19,2)=4,IF($AA158="","",$AA158*$P158),""))</f>
        <v/>
      </c>
      <c r="P158" s="148" t="str">
        <f>IF($D158="","",IF(VLOOKUP($D158,Cap_Req!$A$2:$K$19,2)=4,VLOOKUP($D158,Cap_Req!$A$2:$M$19,13),""))</f>
        <v/>
      </c>
      <c r="Q158" s="455"/>
      <c r="R158" s="147" t="str">
        <f>IF($D158="","",IF(VLOOKUP($D158,Cap_Req!$A$2:$K$19,2)=3,IF($AB158="","",$AB158*$S158),""))</f>
        <v/>
      </c>
      <c r="S158" s="148" t="str">
        <f>IF($D158="","",IF(VLOOKUP($D158,Cap_Req!$A$2:$K$19,2)=3,VLOOKUP($D158,Cap_Req!$A$2:$K$19,8),""))</f>
        <v/>
      </c>
      <c r="T158" s="149" t="str">
        <f t="shared" si="4"/>
        <v/>
      </c>
      <c r="U158" s="150" t="str">
        <f t="shared" si="5"/>
        <v/>
      </c>
      <c r="V158" s="151"/>
      <c r="W158" s="453"/>
      <c r="X158" s="453"/>
      <c r="Y158" s="453"/>
      <c r="Z158" s="453"/>
      <c r="AA158" s="453"/>
      <c r="AB158" s="453"/>
      <c r="AC158" s="152" t="str">
        <f>IF($D158="","",IF(VLOOKUP($D158,Cap_Req!$A$2:$K$19,2)=5,MIN($AF158,VLOOKUP($D158,Cap_Req!$A$2:$K$19,9)),MIN($AE158,VLOOKUP($D158,Cap_Req!$A$2:$K$19,9))))</f>
        <v/>
      </c>
      <c r="AD158" s="152" t="str">
        <f>IF($D158="","",IF(VLOOKUP($D158,Cap_Req!$A$2:$K$19,2)=5,MIN($AF158,VLOOKUP($D158,Cap_Req!$A$2:$K$19,10)),MIN($AE158,VLOOKUP($D158,Cap_Req!$A$2:$K$19,10))))</f>
        <v/>
      </c>
      <c r="AE158" s="152" t="str">
        <f>IF($D158="","",IF($AF158="","",MIN($AF158,VLOOKUP($D158,Cap_Req!$A$2:$K$19,11))))</f>
        <v/>
      </c>
      <c r="AF158" s="453"/>
      <c r="AG158" s="453"/>
      <c r="AH158" s="125"/>
      <c r="AI158" s="126" t="e">
        <f>VLOOKUP($D158,Cap_Req!$A$2:$K$19,2)</f>
        <v>#N/A</v>
      </c>
      <c r="AL158" s="170"/>
    </row>
    <row r="159" spans="1:38" x14ac:dyDescent="0.25">
      <c r="A159" s="125"/>
      <c r="B159" s="453"/>
      <c r="C159" s="453"/>
      <c r="D159" s="454"/>
      <c r="E159" s="455"/>
      <c r="F159" s="147" t="str">
        <f>IF($D159="","",IF($W159="","",IF(OR(VLOOKUP($D159,Cap_Req!$A$2:$K$19,2)=3,VLOOKUP($D159,Cap_Req!$A$2:$K$19,2)=4),IF($X159="","",IF($T159&lt;=$AC159,$X159*$G159,IF(AND($T159&gt;$AC159,$T159&lt;=$AF159),$G159*($X159+((($W159-$X159)/($AF159-$AC159))*($T159-$AC159))),0))),$W159*$G159)))</f>
        <v/>
      </c>
      <c r="G159" s="148" t="str">
        <f>IF($D159="","",IF(OR(VLOOKUP($D159,Cap_Req!$A$2:$K$19,2)=9,VLOOKUP($D159,Cap_Req!$A$2:$K$19,2)=10),IF($T159&lt;=$AE159,VLOOKUP($D159,Cap_Req!$A$2:$K$19,3),0),IF(OR(VLOOKUP($D159,Cap_Req!$A$2:$K$19,2)=1,VLOOKUP($D159,Cap_Req!$A$2:$K$19,2)=2,VLOOKUP($D159,Cap_Req!$A$2:$K$19,2)=3,VLOOKUP($D159,Cap_Req!$A$2:$K$19,2)=4,VLOOKUP($D159,Cap_Req!$A$2:$K$19,2)=5,VLOOKUP($D159,Cap_Req!$A$2:$K$19,2)=6,VLOOKUP($D159,Cap_Req!$A$2:$K$19,2)=7, VLOOKUP($D159,Cap_Req!$A$2:$K$19,2)=8),IF($T159&lt;=$AC159,VLOOKUP($D159,Cap_Req!$A$2:$K$19,3),IF(AND($T159&gt;$AC159,$T159&lt;=$AE159),VLOOKUP($D159,Cap_Req!$A$2:$K$19,3)+(((VLOOKUP($D159,Cap_Req!$A$2:$K$19,5)-VLOOKUP($D159,Cap_Req!$A$2:$K$19,3))/($AE159-$AC159))*($T159-$AC159)),0)),IF($T159&lt;=$AC159,VLOOKUP($D159,Cap_Req!$A$2:$K$19,3),IF(AND($T159&gt;$AC159,$T159&lt;=$AD159),VLOOKUP($D159,Cap_Req!$A$2:$K$19,3)+(((VLOOKUP($D159,Cap_Req!$A$2:$K$19,4)-VLOOKUP($D159,Cap_Req!$A$2:$K$19,3))/($AD159-$AC159))*($T159-$AC159)),IF(AND($T159&gt;$AD159,$T159&lt;=$AE159),VLOOKUP($D159,Cap_Req!$A$2:$K$19,4)+(((VLOOKUP($D159,Cap_Req!$A$2:$K$19,5)-VLOOKUP($D159,Cap_Req!$A$2:$K$19,4))/($AE159-$AD159))*($T159-$AD159)),0))))))</f>
        <v/>
      </c>
      <c r="H159" s="455"/>
      <c r="I159" s="147" t="str">
        <f>IF($D159="","",IF(OR(VLOOKUP($D159,Cap_Req!$A$2:$K$19,2)=3,VLOOKUP($D159,Cap_Req!$A$2:$K$19,2)=4),IF($Y159="","",$Y159*$J159),""))</f>
        <v/>
      </c>
      <c r="J159" s="148" t="str">
        <f>IF($D159="","",IF(OR(VLOOKUP($D159,Cap_Req!$A$2:$K$19,2)=3,VLOOKUP($D159,Cap_Req!$A$2:$K$19,2)=4),VLOOKUP($D159,Cap_Req!$A$2:$M$19,7),""))</f>
        <v/>
      </c>
      <c r="K159" s="455"/>
      <c r="L159" s="147" t="str">
        <f>IF($D159="","",IF(OR(VLOOKUP($D159,Cap_Req!$A$2:$K$19,2)=3,VLOOKUP($D159,Cap_Req!$A$2:$K$19,2)=4),IF($Z159="","",$Z159*$M159),""))</f>
        <v/>
      </c>
      <c r="M159" s="148" t="str">
        <f>IF($D159="","",IF(OR(VLOOKUP($D159,Cap_Req!$A$2:$K$19,2)=3,VLOOKUP($D159,Cap_Req!$A$2:$K$19,2)=4),VLOOKUP($D159,Cap_Req!$A$2:$M$19,12),""))</f>
        <v/>
      </c>
      <c r="N159" s="455"/>
      <c r="O159" s="147" t="str">
        <f>IF($D159="","",IF(VLOOKUP($D159,Cap_Req!$A$2:$K$19,2)=4,IF($AA159="","",$AA159*$P159),""))</f>
        <v/>
      </c>
      <c r="P159" s="148" t="str">
        <f>IF($D159="","",IF(VLOOKUP($D159,Cap_Req!$A$2:$K$19,2)=4,VLOOKUP($D159,Cap_Req!$A$2:$M$19,13),""))</f>
        <v/>
      </c>
      <c r="Q159" s="455"/>
      <c r="R159" s="147" t="str">
        <f>IF($D159="","",IF(VLOOKUP($D159,Cap_Req!$A$2:$K$19,2)=3,IF($AB159="","",$AB159*$S159),""))</f>
        <v/>
      </c>
      <c r="S159" s="148" t="str">
        <f>IF($D159="","",IF(VLOOKUP($D159,Cap_Req!$A$2:$K$19,2)=3,VLOOKUP($D159,Cap_Req!$A$2:$K$19,8),""))</f>
        <v/>
      </c>
      <c r="T159" s="149" t="str">
        <f t="shared" si="4"/>
        <v/>
      </c>
      <c r="U159" s="150" t="str">
        <f t="shared" si="5"/>
        <v/>
      </c>
      <c r="V159" s="151"/>
      <c r="W159" s="453"/>
      <c r="X159" s="453"/>
      <c r="Y159" s="453"/>
      <c r="Z159" s="453"/>
      <c r="AA159" s="453"/>
      <c r="AB159" s="453"/>
      <c r="AC159" s="152" t="str">
        <f>IF($D159="","",IF(VLOOKUP($D159,Cap_Req!$A$2:$K$19,2)=5,MIN($AF159,VLOOKUP($D159,Cap_Req!$A$2:$K$19,9)),MIN($AE159,VLOOKUP($D159,Cap_Req!$A$2:$K$19,9))))</f>
        <v/>
      </c>
      <c r="AD159" s="152" t="str">
        <f>IF($D159="","",IF(VLOOKUP($D159,Cap_Req!$A$2:$K$19,2)=5,MIN($AF159,VLOOKUP($D159,Cap_Req!$A$2:$K$19,10)),MIN($AE159,VLOOKUP($D159,Cap_Req!$A$2:$K$19,10))))</f>
        <v/>
      </c>
      <c r="AE159" s="152" t="str">
        <f>IF($D159="","",IF($AF159="","",MIN($AF159,VLOOKUP($D159,Cap_Req!$A$2:$K$19,11))))</f>
        <v/>
      </c>
      <c r="AF159" s="453"/>
      <c r="AG159" s="453"/>
      <c r="AH159" s="125"/>
      <c r="AI159" s="126" t="e">
        <f>VLOOKUP($D159,Cap_Req!$A$2:$K$19,2)</f>
        <v>#N/A</v>
      </c>
      <c r="AL159" s="170"/>
    </row>
    <row r="160" spans="1:38" x14ac:dyDescent="0.25">
      <c r="A160" s="125"/>
      <c r="B160" s="453"/>
      <c r="C160" s="453"/>
      <c r="D160" s="454"/>
      <c r="E160" s="455"/>
      <c r="F160" s="147" t="str">
        <f>IF($D160="","",IF($W160="","",IF(OR(VLOOKUP($D160,Cap_Req!$A$2:$K$19,2)=3,VLOOKUP($D160,Cap_Req!$A$2:$K$19,2)=4),IF($X160="","",IF($T160&lt;=$AC160,$X160*$G160,IF(AND($T160&gt;$AC160,$T160&lt;=$AF160),$G160*($X160+((($W160-$X160)/($AF160-$AC160))*($T160-$AC160))),0))),$W160*$G160)))</f>
        <v/>
      </c>
      <c r="G160" s="148" t="str">
        <f>IF($D160="","",IF(OR(VLOOKUP($D160,Cap_Req!$A$2:$K$19,2)=9,VLOOKUP($D160,Cap_Req!$A$2:$K$19,2)=10),IF($T160&lt;=$AE160,VLOOKUP($D160,Cap_Req!$A$2:$K$19,3),0),IF(OR(VLOOKUP($D160,Cap_Req!$A$2:$K$19,2)=1,VLOOKUP($D160,Cap_Req!$A$2:$K$19,2)=2,VLOOKUP($D160,Cap_Req!$A$2:$K$19,2)=3,VLOOKUP($D160,Cap_Req!$A$2:$K$19,2)=4,VLOOKUP($D160,Cap_Req!$A$2:$K$19,2)=5,VLOOKUP($D160,Cap_Req!$A$2:$K$19,2)=6,VLOOKUP($D160,Cap_Req!$A$2:$K$19,2)=7, VLOOKUP($D160,Cap_Req!$A$2:$K$19,2)=8),IF($T160&lt;=$AC160,VLOOKUP($D160,Cap_Req!$A$2:$K$19,3),IF(AND($T160&gt;$AC160,$T160&lt;=$AE160),VLOOKUP($D160,Cap_Req!$A$2:$K$19,3)+(((VLOOKUP($D160,Cap_Req!$A$2:$K$19,5)-VLOOKUP($D160,Cap_Req!$A$2:$K$19,3))/($AE160-$AC160))*($T160-$AC160)),0)),IF($T160&lt;=$AC160,VLOOKUP($D160,Cap_Req!$A$2:$K$19,3),IF(AND($T160&gt;$AC160,$T160&lt;=$AD160),VLOOKUP($D160,Cap_Req!$A$2:$K$19,3)+(((VLOOKUP($D160,Cap_Req!$A$2:$K$19,4)-VLOOKUP($D160,Cap_Req!$A$2:$K$19,3))/($AD160-$AC160))*($T160-$AC160)),IF(AND($T160&gt;$AD160,$T160&lt;=$AE160),VLOOKUP($D160,Cap_Req!$A$2:$K$19,4)+(((VLOOKUP($D160,Cap_Req!$A$2:$K$19,5)-VLOOKUP($D160,Cap_Req!$A$2:$K$19,4))/($AE160-$AD160))*($T160-$AD160)),0))))))</f>
        <v/>
      </c>
      <c r="H160" s="455"/>
      <c r="I160" s="147" t="str">
        <f>IF($D160="","",IF(OR(VLOOKUP($D160,Cap_Req!$A$2:$K$19,2)=3,VLOOKUP($D160,Cap_Req!$A$2:$K$19,2)=4),IF($Y160="","",$Y160*$J160),""))</f>
        <v/>
      </c>
      <c r="J160" s="148" t="str">
        <f>IF($D160="","",IF(OR(VLOOKUP($D160,Cap_Req!$A$2:$K$19,2)=3,VLOOKUP($D160,Cap_Req!$A$2:$K$19,2)=4),VLOOKUP($D160,Cap_Req!$A$2:$M$19,7),""))</f>
        <v/>
      </c>
      <c r="K160" s="455"/>
      <c r="L160" s="147" t="str">
        <f>IF($D160="","",IF(OR(VLOOKUP($D160,Cap_Req!$A$2:$K$19,2)=3,VLOOKUP($D160,Cap_Req!$A$2:$K$19,2)=4),IF($Z160="","",$Z160*$M160),""))</f>
        <v/>
      </c>
      <c r="M160" s="148" t="str">
        <f>IF($D160="","",IF(OR(VLOOKUP($D160,Cap_Req!$A$2:$K$19,2)=3,VLOOKUP($D160,Cap_Req!$A$2:$K$19,2)=4),VLOOKUP($D160,Cap_Req!$A$2:$M$19,12),""))</f>
        <v/>
      </c>
      <c r="N160" s="455"/>
      <c r="O160" s="147" t="str">
        <f>IF($D160="","",IF(VLOOKUP($D160,Cap_Req!$A$2:$K$19,2)=4,IF($AA160="","",$AA160*$P160),""))</f>
        <v/>
      </c>
      <c r="P160" s="148" t="str">
        <f>IF($D160="","",IF(VLOOKUP($D160,Cap_Req!$A$2:$K$19,2)=4,VLOOKUP($D160,Cap_Req!$A$2:$M$19,13),""))</f>
        <v/>
      </c>
      <c r="Q160" s="455"/>
      <c r="R160" s="147" t="str">
        <f>IF($D160="","",IF(VLOOKUP($D160,Cap_Req!$A$2:$K$19,2)=3,IF($AB160="","",$AB160*$S160),""))</f>
        <v/>
      </c>
      <c r="S160" s="148" t="str">
        <f>IF($D160="","",IF(VLOOKUP($D160,Cap_Req!$A$2:$K$19,2)=3,VLOOKUP($D160,Cap_Req!$A$2:$K$19,8),""))</f>
        <v/>
      </c>
      <c r="T160" s="149" t="str">
        <f t="shared" si="4"/>
        <v/>
      </c>
      <c r="U160" s="150" t="str">
        <f t="shared" si="5"/>
        <v/>
      </c>
      <c r="V160" s="151"/>
      <c r="W160" s="453"/>
      <c r="X160" s="453"/>
      <c r="Y160" s="453"/>
      <c r="Z160" s="453"/>
      <c r="AA160" s="453"/>
      <c r="AB160" s="453"/>
      <c r="AC160" s="152" t="str">
        <f>IF($D160="","",IF(VLOOKUP($D160,Cap_Req!$A$2:$K$19,2)=5,MIN($AF160,VLOOKUP($D160,Cap_Req!$A$2:$K$19,9)),MIN($AE160,VLOOKUP($D160,Cap_Req!$A$2:$K$19,9))))</f>
        <v/>
      </c>
      <c r="AD160" s="152" t="str">
        <f>IF($D160="","",IF(VLOOKUP($D160,Cap_Req!$A$2:$K$19,2)=5,MIN($AF160,VLOOKUP($D160,Cap_Req!$A$2:$K$19,10)),MIN($AE160,VLOOKUP($D160,Cap_Req!$A$2:$K$19,10))))</f>
        <v/>
      </c>
      <c r="AE160" s="152" t="str">
        <f>IF($D160="","",IF($AF160="","",MIN($AF160,VLOOKUP($D160,Cap_Req!$A$2:$K$19,11))))</f>
        <v/>
      </c>
      <c r="AF160" s="453"/>
      <c r="AG160" s="453"/>
      <c r="AH160" s="125"/>
      <c r="AI160" s="126" t="e">
        <f>VLOOKUP($D160,Cap_Req!$A$2:$K$19,2)</f>
        <v>#N/A</v>
      </c>
      <c r="AL160" s="170"/>
    </row>
    <row r="161" spans="1:38" x14ac:dyDescent="0.25">
      <c r="A161" s="125"/>
      <c r="B161" s="453"/>
      <c r="C161" s="453"/>
      <c r="D161" s="454"/>
      <c r="E161" s="455"/>
      <c r="F161" s="147" t="str">
        <f>IF($D161="","",IF($W161="","",IF(OR(VLOOKUP($D161,Cap_Req!$A$2:$K$19,2)=3,VLOOKUP($D161,Cap_Req!$A$2:$K$19,2)=4),IF($X161="","",IF($T161&lt;=$AC161,$X161*$G161,IF(AND($T161&gt;$AC161,$T161&lt;=$AF161),$G161*($X161+((($W161-$X161)/($AF161-$AC161))*($T161-$AC161))),0))),$W161*$G161)))</f>
        <v/>
      </c>
      <c r="G161" s="148" t="str">
        <f>IF($D161="","",IF(OR(VLOOKUP($D161,Cap_Req!$A$2:$K$19,2)=9,VLOOKUP($D161,Cap_Req!$A$2:$K$19,2)=10),IF($T161&lt;=$AE161,VLOOKUP($D161,Cap_Req!$A$2:$K$19,3),0),IF(OR(VLOOKUP($D161,Cap_Req!$A$2:$K$19,2)=1,VLOOKUP($D161,Cap_Req!$A$2:$K$19,2)=2,VLOOKUP($D161,Cap_Req!$A$2:$K$19,2)=3,VLOOKUP($D161,Cap_Req!$A$2:$K$19,2)=4,VLOOKUP($D161,Cap_Req!$A$2:$K$19,2)=5,VLOOKUP($D161,Cap_Req!$A$2:$K$19,2)=6,VLOOKUP($D161,Cap_Req!$A$2:$K$19,2)=7, VLOOKUP($D161,Cap_Req!$A$2:$K$19,2)=8),IF($T161&lt;=$AC161,VLOOKUP($D161,Cap_Req!$A$2:$K$19,3),IF(AND($T161&gt;$AC161,$T161&lt;=$AE161),VLOOKUP($D161,Cap_Req!$A$2:$K$19,3)+(((VLOOKUP($D161,Cap_Req!$A$2:$K$19,5)-VLOOKUP($D161,Cap_Req!$A$2:$K$19,3))/($AE161-$AC161))*($T161-$AC161)),0)),IF($T161&lt;=$AC161,VLOOKUP($D161,Cap_Req!$A$2:$K$19,3),IF(AND($T161&gt;$AC161,$T161&lt;=$AD161),VLOOKUP($D161,Cap_Req!$A$2:$K$19,3)+(((VLOOKUP($D161,Cap_Req!$A$2:$K$19,4)-VLOOKUP($D161,Cap_Req!$A$2:$K$19,3))/($AD161-$AC161))*($T161-$AC161)),IF(AND($T161&gt;$AD161,$T161&lt;=$AE161),VLOOKUP($D161,Cap_Req!$A$2:$K$19,4)+(((VLOOKUP($D161,Cap_Req!$A$2:$K$19,5)-VLOOKUP($D161,Cap_Req!$A$2:$K$19,4))/($AE161-$AD161))*($T161-$AD161)),0))))))</f>
        <v/>
      </c>
      <c r="H161" s="455"/>
      <c r="I161" s="147" t="str">
        <f>IF($D161="","",IF(OR(VLOOKUP($D161,Cap_Req!$A$2:$K$19,2)=3,VLOOKUP($D161,Cap_Req!$A$2:$K$19,2)=4),IF($Y161="","",$Y161*$J161),""))</f>
        <v/>
      </c>
      <c r="J161" s="148" t="str">
        <f>IF($D161="","",IF(OR(VLOOKUP($D161,Cap_Req!$A$2:$K$19,2)=3,VLOOKUP($D161,Cap_Req!$A$2:$K$19,2)=4),VLOOKUP($D161,Cap_Req!$A$2:$M$19,7),""))</f>
        <v/>
      </c>
      <c r="K161" s="455"/>
      <c r="L161" s="147" t="str">
        <f>IF($D161="","",IF(OR(VLOOKUP($D161,Cap_Req!$A$2:$K$19,2)=3,VLOOKUP($D161,Cap_Req!$A$2:$K$19,2)=4),IF($Z161="","",$Z161*$M161),""))</f>
        <v/>
      </c>
      <c r="M161" s="148" t="str">
        <f>IF($D161="","",IF(OR(VLOOKUP($D161,Cap_Req!$A$2:$K$19,2)=3,VLOOKUP($D161,Cap_Req!$A$2:$K$19,2)=4),VLOOKUP($D161,Cap_Req!$A$2:$M$19,12),""))</f>
        <v/>
      </c>
      <c r="N161" s="455"/>
      <c r="O161" s="147" t="str">
        <f>IF($D161="","",IF(VLOOKUP($D161,Cap_Req!$A$2:$K$19,2)=4,IF($AA161="","",$AA161*$P161),""))</f>
        <v/>
      </c>
      <c r="P161" s="148" t="str">
        <f>IF($D161="","",IF(VLOOKUP($D161,Cap_Req!$A$2:$K$19,2)=4,VLOOKUP($D161,Cap_Req!$A$2:$M$19,13),""))</f>
        <v/>
      </c>
      <c r="Q161" s="455"/>
      <c r="R161" s="147" t="str">
        <f>IF($D161="","",IF(VLOOKUP($D161,Cap_Req!$A$2:$K$19,2)=3,IF($AB161="","",$AB161*$S161),""))</f>
        <v/>
      </c>
      <c r="S161" s="148" t="str">
        <f>IF($D161="","",IF(VLOOKUP($D161,Cap_Req!$A$2:$K$19,2)=3,VLOOKUP($D161,Cap_Req!$A$2:$K$19,8),""))</f>
        <v/>
      </c>
      <c r="T161" s="149" t="str">
        <f t="shared" si="4"/>
        <v/>
      </c>
      <c r="U161" s="150" t="str">
        <f t="shared" si="5"/>
        <v/>
      </c>
      <c r="V161" s="151"/>
      <c r="W161" s="453"/>
      <c r="X161" s="453"/>
      <c r="Y161" s="453"/>
      <c r="Z161" s="453"/>
      <c r="AA161" s="453"/>
      <c r="AB161" s="453"/>
      <c r="AC161" s="152" t="str">
        <f>IF($D161="","",IF(VLOOKUP($D161,Cap_Req!$A$2:$K$19,2)=5,MIN($AF161,VLOOKUP($D161,Cap_Req!$A$2:$K$19,9)),MIN($AE161,VLOOKUP($D161,Cap_Req!$A$2:$K$19,9))))</f>
        <v/>
      </c>
      <c r="AD161" s="152" t="str">
        <f>IF($D161="","",IF(VLOOKUP($D161,Cap_Req!$A$2:$K$19,2)=5,MIN($AF161,VLOOKUP($D161,Cap_Req!$A$2:$K$19,10)),MIN($AE161,VLOOKUP($D161,Cap_Req!$A$2:$K$19,10))))</f>
        <v/>
      </c>
      <c r="AE161" s="152" t="str">
        <f>IF($D161="","",IF($AF161="","",MIN($AF161,VLOOKUP($D161,Cap_Req!$A$2:$K$19,11))))</f>
        <v/>
      </c>
      <c r="AF161" s="453"/>
      <c r="AG161" s="453"/>
      <c r="AH161" s="125"/>
      <c r="AI161" s="126" t="e">
        <f>VLOOKUP($D161,Cap_Req!$A$2:$K$19,2)</f>
        <v>#N/A</v>
      </c>
      <c r="AL161" s="170"/>
    </row>
    <row r="162" spans="1:38" x14ac:dyDescent="0.25">
      <c r="A162" s="125"/>
      <c r="B162" s="453"/>
      <c r="C162" s="453"/>
      <c r="D162" s="454"/>
      <c r="E162" s="455"/>
      <c r="F162" s="147" t="str">
        <f>IF($D162="","",IF($W162="","",IF(OR(VLOOKUP($D162,Cap_Req!$A$2:$K$19,2)=3,VLOOKUP($D162,Cap_Req!$A$2:$K$19,2)=4),IF($X162="","",IF($T162&lt;=$AC162,$X162*$G162,IF(AND($T162&gt;$AC162,$T162&lt;=$AF162),$G162*($X162+((($W162-$X162)/($AF162-$AC162))*($T162-$AC162))),0))),$W162*$G162)))</f>
        <v/>
      </c>
      <c r="G162" s="148" t="str">
        <f>IF($D162="","",IF(OR(VLOOKUP($D162,Cap_Req!$A$2:$K$19,2)=9,VLOOKUP($D162,Cap_Req!$A$2:$K$19,2)=10),IF($T162&lt;=$AE162,VLOOKUP($D162,Cap_Req!$A$2:$K$19,3),0),IF(OR(VLOOKUP($D162,Cap_Req!$A$2:$K$19,2)=1,VLOOKUP($D162,Cap_Req!$A$2:$K$19,2)=2,VLOOKUP($D162,Cap_Req!$A$2:$K$19,2)=3,VLOOKUP($D162,Cap_Req!$A$2:$K$19,2)=4,VLOOKUP($D162,Cap_Req!$A$2:$K$19,2)=5,VLOOKUP($D162,Cap_Req!$A$2:$K$19,2)=6,VLOOKUP($D162,Cap_Req!$A$2:$K$19,2)=7, VLOOKUP($D162,Cap_Req!$A$2:$K$19,2)=8),IF($T162&lt;=$AC162,VLOOKUP($D162,Cap_Req!$A$2:$K$19,3),IF(AND($T162&gt;$AC162,$T162&lt;=$AE162),VLOOKUP($D162,Cap_Req!$A$2:$K$19,3)+(((VLOOKUP($D162,Cap_Req!$A$2:$K$19,5)-VLOOKUP($D162,Cap_Req!$A$2:$K$19,3))/($AE162-$AC162))*($T162-$AC162)),0)),IF($T162&lt;=$AC162,VLOOKUP($D162,Cap_Req!$A$2:$K$19,3),IF(AND($T162&gt;$AC162,$T162&lt;=$AD162),VLOOKUP($D162,Cap_Req!$A$2:$K$19,3)+(((VLOOKUP($D162,Cap_Req!$A$2:$K$19,4)-VLOOKUP($D162,Cap_Req!$A$2:$K$19,3))/($AD162-$AC162))*($T162-$AC162)),IF(AND($T162&gt;$AD162,$T162&lt;=$AE162),VLOOKUP($D162,Cap_Req!$A$2:$K$19,4)+(((VLOOKUP($D162,Cap_Req!$A$2:$K$19,5)-VLOOKUP($D162,Cap_Req!$A$2:$K$19,4))/($AE162-$AD162))*($T162-$AD162)),0))))))</f>
        <v/>
      </c>
      <c r="H162" s="455"/>
      <c r="I162" s="147" t="str">
        <f>IF($D162="","",IF(OR(VLOOKUP($D162,Cap_Req!$A$2:$K$19,2)=3,VLOOKUP($D162,Cap_Req!$A$2:$K$19,2)=4),IF($Y162="","",$Y162*$J162),""))</f>
        <v/>
      </c>
      <c r="J162" s="148" t="str">
        <f>IF($D162="","",IF(OR(VLOOKUP($D162,Cap_Req!$A$2:$K$19,2)=3,VLOOKUP($D162,Cap_Req!$A$2:$K$19,2)=4),VLOOKUP($D162,Cap_Req!$A$2:$M$19,7),""))</f>
        <v/>
      </c>
      <c r="K162" s="455"/>
      <c r="L162" s="147" t="str">
        <f>IF($D162="","",IF(OR(VLOOKUP($D162,Cap_Req!$A$2:$K$19,2)=3,VLOOKUP($D162,Cap_Req!$A$2:$K$19,2)=4),IF($Z162="","",$Z162*$M162),""))</f>
        <v/>
      </c>
      <c r="M162" s="148" t="str">
        <f>IF($D162="","",IF(OR(VLOOKUP($D162,Cap_Req!$A$2:$K$19,2)=3,VLOOKUP($D162,Cap_Req!$A$2:$K$19,2)=4),VLOOKUP($D162,Cap_Req!$A$2:$M$19,12),""))</f>
        <v/>
      </c>
      <c r="N162" s="455"/>
      <c r="O162" s="147" t="str">
        <f>IF($D162="","",IF(VLOOKUP($D162,Cap_Req!$A$2:$K$19,2)=4,IF($AA162="","",$AA162*$P162),""))</f>
        <v/>
      </c>
      <c r="P162" s="148" t="str">
        <f>IF($D162="","",IF(VLOOKUP($D162,Cap_Req!$A$2:$K$19,2)=4,VLOOKUP($D162,Cap_Req!$A$2:$M$19,13),""))</f>
        <v/>
      </c>
      <c r="Q162" s="455"/>
      <c r="R162" s="147" t="str">
        <f>IF($D162="","",IF(VLOOKUP($D162,Cap_Req!$A$2:$K$19,2)=3,IF($AB162="","",$AB162*$S162),""))</f>
        <v/>
      </c>
      <c r="S162" s="148" t="str">
        <f>IF($D162="","",IF(VLOOKUP($D162,Cap_Req!$A$2:$K$19,2)=3,VLOOKUP($D162,Cap_Req!$A$2:$K$19,8),""))</f>
        <v/>
      </c>
      <c r="T162" s="149" t="str">
        <f t="shared" si="4"/>
        <v/>
      </c>
      <c r="U162" s="150" t="str">
        <f t="shared" si="5"/>
        <v/>
      </c>
      <c r="V162" s="151"/>
      <c r="W162" s="453"/>
      <c r="X162" s="453"/>
      <c r="Y162" s="453"/>
      <c r="Z162" s="453"/>
      <c r="AA162" s="453"/>
      <c r="AB162" s="453"/>
      <c r="AC162" s="152" t="str">
        <f>IF($D162="","",IF(VLOOKUP($D162,Cap_Req!$A$2:$K$19,2)=5,MIN($AF162,VLOOKUP($D162,Cap_Req!$A$2:$K$19,9)),MIN($AE162,VLOOKUP($D162,Cap_Req!$A$2:$K$19,9))))</f>
        <v/>
      </c>
      <c r="AD162" s="152" t="str">
        <f>IF($D162="","",IF(VLOOKUP($D162,Cap_Req!$A$2:$K$19,2)=5,MIN($AF162,VLOOKUP($D162,Cap_Req!$A$2:$K$19,10)),MIN($AE162,VLOOKUP($D162,Cap_Req!$A$2:$K$19,10))))</f>
        <v/>
      </c>
      <c r="AE162" s="152" t="str">
        <f>IF($D162="","",IF($AF162="","",MIN($AF162,VLOOKUP($D162,Cap_Req!$A$2:$K$19,11))))</f>
        <v/>
      </c>
      <c r="AF162" s="453"/>
      <c r="AG162" s="453"/>
      <c r="AH162" s="125"/>
      <c r="AI162" s="126" t="e">
        <f>VLOOKUP($D162,Cap_Req!$A$2:$K$19,2)</f>
        <v>#N/A</v>
      </c>
      <c r="AL162" s="170"/>
    </row>
    <row r="163" spans="1:38" x14ac:dyDescent="0.25">
      <c r="A163" s="125"/>
      <c r="B163" s="453"/>
      <c r="C163" s="453"/>
      <c r="D163" s="454"/>
      <c r="E163" s="455"/>
      <c r="F163" s="147" t="str">
        <f>IF($D163="","",IF($W163="","",IF(OR(VLOOKUP($D163,Cap_Req!$A$2:$K$19,2)=3,VLOOKUP($D163,Cap_Req!$A$2:$K$19,2)=4),IF($X163="","",IF($T163&lt;=$AC163,$X163*$G163,IF(AND($T163&gt;$AC163,$T163&lt;=$AF163),$G163*($X163+((($W163-$X163)/($AF163-$AC163))*($T163-$AC163))),0))),$W163*$G163)))</f>
        <v/>
      </c>
      <c r="G163" s="148" t="str">
        <f>IF($D163="","",IF(OR(VLOOKUP($D163,Cap_Req!$A$2:$K$19,2)=9,VLOOKUP($D163,Cap_Req!$A$2:$K$19,2)=10),IF($T163&lt;=$AE163,VLOOKUP($D163,Cap_Req!$A$2:$K$19,3),0),IF(OR(VLOOKUP($D163,Cap_Req!$A$2:$K$19,2)=1,VLOOKUP($D163,Cap_Req!$A$2:$K$19,2)=2,VLOOKUP($D163,Cap_Req!$A$2:$K$19,2)=3,VLOOKUP($D163,Cap_Req!$A$2:$K$19,2)=4,VLOOKUP($D163,Cap_Req!$A$2:$K$19,2)=5,VLOOKUP($D163,Cap_Req!$A$2:$K$19,2)=6,VLOOKUP($D163,Cap_Req!$A$2:$K$19,2)=7, VLOOKUP($D163,Cap_Req!$A$2:$K$19,2)=8),IF($T163&lt;=$AC163,VLOOKUP($D163,Cap_Req!$A$2:$K$19,3),IF(AND($T163&gt;$AC163,$T163&lt;=$AE163),VLOOKUP($D163,Cap_Req!$A$2:$K$19,3)+(((VLOOKUP($D163,Cap_Req!$A$2:$K$19,5)-VLOOKUP($D163,Cap_Req!$A$2:$K$19,3))/($AE163-$AC163))*($T163-$AC163)),0)),IF($T163&lt;=$AC163,VLOOKUP($D163,Cap_Req!$A$2:$K$19,3),IF(AND($T163&gt;$AC163,$T163&lt;=$AD163),VLOOKUP($D163,Cap_Req!$A$2:$K$19,3)+(((VLOOKUP($D163,Cap_Req!$A$2:$K$19,4)-VLOOKUP($D163,Cap_Req!$A$2:$K$19,3))/($AD163-$AC163))*($T163-$AC163)),IF(AND($T163&gt;$AD163,$T163&lt;=$AE163),VLOOKUP($D163,Cap_Req!$A$2:$K$19,4)+(((VLOOKUP($D163,Cap_Req!$A$2:$K$19,5)-VLOOKUP($D163,Cap_Req!$A$2:$K$19,4))/($AE163-$AD163))*($T163-$AD163)),0))))))</f>
        <v/>
      </c>
      <c r="H163" s="455"/>
      <c r="I163" s="147" t="str">
        <f>IF($D163="","",IF(OR(VLOOKUP($D163,Cap_Req!$A$2:$K$19,2)=3,VLOOKUP($D163,Cap_Req!$A$2:$K$19,2)=4),IF($Y163="","",$Y163*$J163),""))</f>
        <v/>
      </c>
      <c r="J163" s="148" t="str">
        <f>IF($D163="","",IF(OR(VLOOKUP($D163,Cap_Req!$A$2:$K$19,2)=3,VLOOKUP($D163,Cap_Req!$A$2:$K$19,2)=4),VLOOKUP($D163,Cap_Req!$A$2:$M$19,7),""))</f>
        <v/>
      </c>
      <c r="K163" s="455"/>
      <c r="L163" s="147" t="str">
        <f>IF($D163="","",IF(OR(VLOOKUP($D163,Cap_Req!$A$2:$K$19,2)=3,VLOOKUP($D163,Cap_Req!$A$2:$K$19,2)=4),IF($Z163="","",$Z163*$M163),""))</f>
        <v/>
      </c>
      <c r="M163" s="148" t="str">
        <f>IF($D163="","",IF(OR(VLOOKUP($D163,Cap_Req!$A$2:$K$19,2)=3,VLOOKUP($D163,Cap_Req!$A$2:$K$19,2)=4),VLOOKUP($D163,Cap_Req!$A$2:$M$19,12),""))</f>
        <v/>
      </c>
      <c r="N163" s="455"/>
      <c r="O163" s="147" t="str">
        <f>IF($D163="","",IF(VLOOKUP($D163,Cap_Req!$A$2:$K$19,2)=4,IF($AA163="","",$AA163*$P163),""))</f>
        <v/>
      </c>
      <c r="P163" s="148" t="str">
        <f>IF($D163="","",IF(VLOOKUP($D163,Cap_Req!$A$2:$K$19,2)=4,VLOOKUP($D163,Cap_Req!$A$2:$M$19,13),""))</f>
        <v/>
      </c>
      <c r="Q163" s="455"/>
      <c r="R163" s="147" t="str">
        <f>IF($D163="","",IF(VLOOKUP($D163,Cap_Req!$A$2:$K$19,2)=3,IF($AB163="","",$AB163*$S163),""))</f>
        <v/>
      </c>
      <c r="S163" s="148" t="str">
        <f>IF($D163="","",IF(VLOOKUP($D163,Cap_Req!$A$2:$K$19,2)=3,VLOOKUP($D163,Cap_Req!$A$2:$K$19,8),""))</f>
        <v/>
      </c>
      <c r="T163" s="149" t="str">
        <f t="shared" si="4"/>
        <v/>
      </c>
      <c r="U163" s="150" t="str">
        <f t="shared" si="5"/>
        <v/>
      </c>
      <c r="V163" s="151"/>
      <c r="W163" s="453"/>
      <c r="X163" s="453"/>
      <c r="Y163" s="453"/>
      <c r="Z163" s="453"/>
      <c r="AA163" s="453"/>
      <c r="AB163" s="453"/>
      <c r="AC163" s="152" t="str">
        <f>IF($D163="","",IF(VLOOKUP($D163,Cap_Req!$A$2:$K$19,2)=5,MIN($AF163,VLOOKUP($D163,Cap_Req!$A$2:$K$19,9)),MIN($AE163,VLOOKUP($D163,Cap_Req!$A$2:$K$19,9))))</f>
        <v/>
      </c>
      <c r="AD163" s="152" t="str">
        <f>IF($D163="","",IF(VLOOKUP($D163,Cap_Req!$A$2:$K$19,2)=5,MIN($AF163,VLOOKUP($D163,Cap_Req!$A$2:$K$19,10)),MIN($AE163,VLOOKUP($D163,Cap_Req!$A$2:$K$19,10))))</f>
        <v/>
      </c>
      <c r="AE163" s="152" t="str">
        <f>IF($D163="","",IF($AF163="","",MIN($AF163,VLOOKUP($D163,Cap_Req!$A$2:$K$19,11))))</f>
        <v/>
      </c>
      <c r="AF163" s="453"/>
      <c r="AG163" s="453"/>
      <c r="AH163" s="125"/>
      <c r="AI163" s="126" t="e">
        <f>VLOOKUP($D163,Cap_Req!$A$2:$K$19,2)</f>
        <v>#N/A</v>
      </c>
      <c r="AL163" s="170"/>
    </row>
    <row r="164" spans="1:38" x14ac:dyDescent="0.25">
      <c r="A164" s="125"/>
      <c r="B164" s="453"/>
      <c r="C164" s="453"/>
      <c r="D164" s="454"/>
      <c r="E164" s="455"/>
      <c r="F164" s="147" t="str">
        <f>IF($D164="","",IF($W164="","",IF(OR(VLOOKUP($D164,Cap_Req!$A$2:$K$19,2)=3,VLOOKUP($D164,Cap_Req!$A$2:$K$19,2)=4),IF($X164="","",IF($T164&lt;=$AC164,$X164*$G164,IF(AND($T164&gt;$AC164,$T164&lt;=$AF164),$G164*($X164+((($W164-$X164)/($AF164-$AC164))*($T164-$AC164))),0))),$W164*$G164)))</f>
        <v/>
      </c>
      <c r="G164" s="148" t="str">
        <f>IF($D164="","",IF(OR(VLOOKUP($D164,Cap_Req!$A$2:$K$19,2)=9,VLOOKUP($D164,Cap_Req!$A$2:$K$19,2)=10),IF($T164&lt;=$AE164,VLOOKUP($D164,Cap_Req!$A$2:$K$19,3),0),IF(OR(VLOOKUP($D164,Cap_Req!$A$2:$K$19,2)=1,VLOOKUP($D164,Cap_Req!$A$2:$K$19,2)=2,VLOOKUP($D164,Cap_Req!$A$2:$K$19,2)=3,VLOOKUP($D164,Cap_Req!$A$2:$K$19,2)=4,VLOOKUP($D164,Cap_Req!$A$2:$K$19,2)=5,VLOOKUP($D164,Cap_Req!$A$2:$K$19,2)=6,VLOOKUP($D164,Cap_Req!$A$2:$K$19,2)=7, VLOOKUP($D164,Cap_Req!$A$2:$K$19,2)=8),IF($T164&lt;=$AC164,VLOOKUP($D164,Cap_Req!$A$2:$K$19,3),IF(AND($T164&gt;$AC164,$T164&lt;=$AE164),VLOOKUP($D164,Cap_Req!$A$2:$K$19,3)+(((VLOOKUP($D164,Cap_Req!$A$2:$K$19,5)-VLOOKUP($D164,Cap_Req!$A$2:$K$19,3))/($AE164-$AC164))*($T164-$AC164)),0)),IF($T164&lt;=$AC164,VLOOKUP($D164,Cap_Req!$A$2:$K$19,3),IF(AND($T164&gt;$AC164,$T164&lt;=$AD164),VLOOKUP($D164,Cap_Req!$A$2:$K$19,3)+(((VLOOKUP($D164,Cap_Req!$A$2:$K$19,4)-VLOOKUP($D164,Cap_Req!$A$2:$K$19,3))/($AD164-$AC164))*($T164-$AC164)),IF(AND($T164&gt;$AD164,$T164&lt;=$AE164),VLOOKUP($D164,Cap_Req!$A$2:$K$19,4)+(((VLOOKUP($D164,Cap_Req!$A$2:$K$19,5)-VLOOKUP($D164,Cap_Req!$A$2:$K$19,4))/($AE164-$AD164))*($T164-$AD164)),0))))))</f>
        <v/>
      </c>
      <c r="H164" s="455"/>
      <c r="I164" s="147" t="str">
        <f>IF($D164="","",IF(OR(VLOOKUP($D164,Cap_Req!$A$2:$K$19,2)=3,VLOOKUP($D164,Cap_Req!$A$2:$K$19,2)=4),IF($Y164="","",$Y164*$J164),""))</f>
        <v/>
      </c>
      <c r="J164" s="148" t="str">
        <f>IF($D164="","",IF(OR(VLOOKUP($D164,Cap_Req!$A$2:$K$19,2)=3,VLOOKUP($D164,Cap_Req!$A$2:$K$19,2)=4),VLOOKUP($D164,Cap_Req!$A$2:$M$19,7),""))</f>
        <v/>
      </c>
      <c r="K164" s="455"/>
      <c r="L164" s="147" t="str">
        <f>IF($D164="","",IF(OR(VLOOKUP($D164,Cap_Req!$A$2:$K$19,2)=3,VLOOKUP($D164,Cap_Req!$A$2:$K$19,2)=4),IF($Z164="","",$Z164*$M164),""))</f>
        <v/>
      </c>
      <c r="M164" s="148" t="str">
        <f>IF($D164="","",IF(OR(VLOOKUP($D164,Cap_Req!$A$2:$K$19,2)=3,VLOOKUP($D164,Cap_Req!$A$2:$K$19,2)=4),VLOOKUP($D164,Cap_Req!$A$2:$M$19,12),""))</f>
        <v/>
      </c>
      <c r="N164" s="455"/>
      <c r="O164" s="147" t="str">
        <f>IF($D164="","",IF(VLOOKUP($D164,Cap_Req!$A$2:$K$19,2)=4,IF($AA164="","",$AA164*$P164),""))</f>
        <v/>
      </c>
      <c r="P164" s="148" t="str">
        <f>IF($D164="","",IF(VLOOKUP($D164,Cap_Req!$A$2:$K$19,2)=4,VLOOKUP($D164,Cap_Req!$A$2:$M$19,13),""))</f>
        <v/>
      </c>
      <c r="Q164" s="455"/>
      <c r="R164" s="147" t="str">
        <f>IF($D164="","",IF(VLOOKUP($D164,Cap_Req!$A$2:$K$19,2)=3,IF($AB164="","",$AB164*$S164),""))</f>
        <v/>
      </c>
      <c r="S164" s="148" t="str">
        <f>IF($D164="","",IF(VLOOKUP($D164,Cap_Req!$A$2:$K$19,2)=3,VLOOKUP($D164,Cap_Req!$A$2:$K$19,8),""))</f>
        <v/>
      </c>
      <c r="T164" s="149" t="str">
        <f t="shared" si="4"/>
        <v/>
      </c>
      <c r="U164" s="150" t="str">
        <f t="shared" si="5"/>
        <v/>
      </c>
      <c r="V164" s="151"/>
      <c r="W164" s="453"/>
      <c r="X164" s="453"/>
      <c r="Y164" s="453"/>
      <c r="Z164" s="453"/>
      <c r="AA164" s="453"/>
      <c r="AB164" s="453"/>
      <c r="AC164" s="152" t="str">
        <f>IF($D164="","",IF(VLOOKUP($D164,Cap_Req!$A$2:$K$19,2)=5,MIN($AF164,VLOOKUP($D164,Cap_Req!$A$2:$K$19,9)),MIN($AE164,VLOOKUP($D164,Cap_Req!$A$2:$K$19,9))))</f>
        <v/>
      </c>
      <c r="AD164" s="152" t="str">
        <f>IF($D164="","",IF(VLOOKUP($D164,Cap_Req!$A$2:$K$19,2)=5,MIN($AF164,VLOOKUP($D164,Cap_Req!$A$2:$K$19,10)),MIN($AE164,VLOOKUP($D164,Cap_Req!$A$2:$K$19,10))))</f>
        <v/>
      </c>
      <c r="AE164" s="152" t="str">
        <f>IF($D164="","",IF($AF164="","",MIN($AF164,VLOOKUP($D164,Cap_Req!$A$2:$K$19,11))))</f>
        <v/>
      </c>
      <c r="AF164" s="453"/>
      <c r="AG164" s="453"/>
      <c r="AH164" s="125"/>
      <c r="AI164" s="126" t="e">
        <f>VLOOKUP($D164,Cap_Req!$A$2:$K$19,2)</f>
        <v>#N/A</v>
      </c>
      <c r="AL164" s="170"/>
    </row>
    <row r="165" spans="1:38" x14ac:dyDescent="0.25">
      <c r="A165" s="125"/>
      <c r="B165" s="453"/>
      <c r="C165" s="453"/>
      <c r="D165" s="454"/>
      <c r="E165" s="455"/>
      <c r="F165" s="147" t="str">
        <f>IF($D165="","",IF($W165="","",IF(OR(VLOOKUP($D165,Cap_Req!$A$2:$K$19,2)=3,VLOOKUP($D165,Cap_Req!$A$2:$K$19,2)=4),IF($X165="","",IF($T165&lt;=$AC165,$X165*$G165,IF(AND($T165&gt;$AC165,$T165&lt;=$AF165),$G165*($X165+((($W165-$X165)/($AF165-$AC165))*($T165-$AC165))),0))),$W165*$G165)))</f>
        <v/>
      </c>
      <c r="G165" s="148" t="str">
        <f>IF($D165="","",IF(OR(VLOOKUP($D165,Cap_Req!$A$2:$K$19,2)=9,VLOOKUP($D165,Cap_Req!$A$2:$K$19,2)=10),IF($T165&lt;=$AE165,VLOOKUP($D165,Cap_Req!$A$2:$K$19,3),0),IF(OR(VLOOKUP($D165,Cap_Req!$A$2:$K$19,2)=1,VLOOKUP($D165,Cap_Req!$A$2:$K$19,2)=2,VLOOKUP($D165,Cap_Req!$A$2:$K$19,2)=3,VLOOKUP($D165,Cap_Req!$A$2:$K$19,2)=4,VLOOKUP($D165,Cap_Req!$A$2:$K$19,2)=5,VLOOKUP($D165,Cap_Req!$A$2:$K$19,2)=6,VLOOKUP($D165,Cap_Req!$A$2:$K$19,2)=7, VLOOKUP($D165,Cap_Req!$A$2:$K$19,2)=8),IF($T165&lt;=$AC165,VLOOKUP($D165,Cap_Req!$A$2:$K$19,3),IF(AND($T165&gt;$AC165,$T165&lt;=$AE165),VLOOKUP($D165,Cap_Req!$A$2:$K$19,3)+(((VLOOKUP($D165,Cap_Req!$A$2:$K$19,5)-VLOOKUP($D165,Cap_Req!$A$2:$K$19,3))/($AE165-$AC165))*($T165-$AC165)),0)),IF($T165&lt;=$AC165,VLOOKUP($D165,Cap_Req!$A$2:$K$19,3),IF(AND($T165&gt;$AC165,$T165&lt;=$AD165),VLOOKUP($D165,Cap_Req!$A$2:$K$19,3)+(((VLOOKUP($D165,Cap_Req!$A$2:$K$19,4)-VLOOKUP($D165,Cap_Req!$A$2:$K$19,3))/($AD165-$AC165))*($T165-$AC165)),IF(AND($T165&gt;$AD165,$T165&lt;=$AE165),VLOOKUP($D165,Cap_Req!$A$2:$K$19,4)+(((VLOOKUP($D165,Cap_Req!$A$2:$K$19,5)-VLOOKUP($D165,Cap_Req!$A$2:$K$19,4))/($AE165-$AD165))*($T165-$AD165)),0))))))</f>
        <v/>
      </c>
      <c r="H165" s="455"/>
      <c r="I165" s="147" t="str">
        <f>IF($D165="","",IF(OR(VLOOKUP($D165,Cap_Req!$A$2:$K$19,2)=3,VLOOKUP($D165,Cap_Req!$A$2:$K$19,2)=4),IF($Y165="","",$Y165*$J165),""))</f>
        <v/>
      </c>
      <c r="J165" s="148" t="str">
        <f>IF($D165="","",IF(OR(VLOOKUP($D165,Cap_Req!$A$2:$K$19,2)=3,VLOOKUP($D165,Cap_Req!$A$2:$K$19,2)=4),VLOOKUP($D165,Cap_Req!$A$2:$M$19,7),""))</f>
        <v/>
      </c>
      <c r="K165" s="455"/>
      <c r="L165" s="147" t="str">
        <f>IF($D165="","",IF(OR(VLOOKUP($D165,Cap_Req!$A$2:$K$19,2)=3,VLOOKUP($D165,Cap_Req!$A$2:$K$19,2)=4),IF($Z165="","",$Z165*$M165),""))</f>
        <v/>
      </c>
      <c r="M165" s="148" t="str">
        <f>IF($D165="","",IF(OR(VLOOKUP($D165,Cap_Req!$A$2:$K$19,2)=3,VLOOKUP($D165,Cap_Req!$A$2:$K$19,2)=4),VLOOKUP($D165,Cap_Req!$A$2:$M$19,12),""))</f>
        <v/>
      </c>
      <c r="N165" s="455"/>
      <c r="O165" s="147" t="str">
        <f>IF($D165="","",IF(VLOOKUP($D165,Cap_Req!$A$2:$K$19,2)=4,IF($AA165="","",$AA165*$P165),""))</f>
        <v/>
      </c>
      <c r="P165" s="148" t="str">
        <f>IF($D165="","",IF(VLOOKUP($D165,Cap_Req!$A$2:$K$19,2)=4,VLOOKUP($D165,Cap_Req!$A$2:$M$19,13),""))</f>
        <v/>
      </c>
      <c r="Q165" s="455"/>
      <c r="R165" s="147" t="str">
        <f>IF($D165="","",IF(VLOOKUP($D165,Cap_Req!$A$2:$K$19,2)=3,IF($AB165="","",$AB165*$S165),""))</f>
        <v/>
      </c>
      <c r="S165" s="148" t="str">
        <f>IF($D165="","",IF(VLOOKUP($D165,Cap_Req!$A$2:$K$19,2)=3,VLOOKUP($D165,Cap_Req!$A$2:$K$19,8),""))</f>
        <v/>
      </c>
      <c r="T165" s="149" t="str">
        <f t="shared" si="4"/>
        <v/>
      </c>
      <c r="U165" s="150" t="str">
        <f t="shared" si="5"/>
        <v/>
      </c>
      <c r="V165" s="151"/>
      <c r="W165" s="453"/>
      <c r="X165" s="453"/>
      <c r="Y165" s="453"/>
      <c r="Z165" s="453"/>
      <c r="AA165" s="453"/>
      <c r="AB165" s="453"/>
      <c r="AC165" s="152" t="str">
        <f>IF($D165="","",IF(VLOOKUP($D165,Cap_Req!$A$2:$K$19,2)=5,MIN($AF165,VLOOKUP($D165,Cap_Req!$A$2:$K$19,9)),MIN($AE165,VLOOKUP($D165,Cap_Req!$A$2:$K$19,9))))</f>
        <v/>
      </c>
      <c r="AD165" s="152" t="str">
        <f>IF($D165="","",IF(VLOOKUP($D165,Cap_Req!$A$2:$K$19,2)=5,MIN($AF165,VLOOKUP($D165,Cap_Req!$A$2:$K$19,10)),MIN($AE165,VLOOKUP($D165,Cap_Req!$A$2:$K$19,10))))</f>
        <v/>
      </c>
      <c r="AE165" s="152" t="str">
        <f>IF($D165="","",IF($AF165="","",MIN($AF165,VLOOKUP($D165,Cap_Req!$A$2:$K$19,11))))</f>
        <v/>
      </c>
      <c r="AF165" s="453"/>
      <c r="AG165" s="453"/>
      <c r="AH165" s="125"/>
      <c r="AI165" s="126" t="e">
        <f>VLOOKUP($D165,Cap_Req!$A$2:$K$19,2)</f>
        <v>#N/A</v>
      </c>
      <c r="AL165" s="170"/>
    </row>
    <row r="166" spans="1:38" x14ac:dyDescent="0.25">
      <c r="A166" s="125"/>
      <c r="B166" s="453"/>
      <c r="C166" s="453"/>
      <c r="D166" s="454"/>
      <c r="E166" s="455"/>
      <c r="F166" s="147" t="str">
        <f>IF($D166="","",IF($W166="","",IF(OR(VLOOKUP($D166,Cap_Req!$A$2:$K$19,2)=3,VLOOKUP($D166,Cap_Req!$A$2:$K$19,2)=4),IF($X166="","",IF($T166&lt;=$AC166,$X166*$G166,IF(AND($T166&gt;$AC166,$T166&lt;=$AF166),$G166*($X166+((($W166-$X166)/($AF166-$AC166))*($T166-$AC166))),0))),$W166*$G166)))</f>
        <v/>
      </c>
      <c r="G166" s="148" t="str">
        <f>IF($D166="","",IF(OR(VLOOKUP($D166,Cap_Req!$A$2:$K$19,2)=9,VLOOKUP($D166,Cap_Req!$A$2:$K$19,2)=10),IF($T166&lt;=$AE166,VLOOKUP($D166,Cap_Req!$A$2:$K$19,3),0),IF(OR(VLOOKUP($D166,Cap_Req!$A$2:$K$19,2)=1,VLOOKUP($D166,Cap_Req!$A$2:$K$19,2)=2,VLOOKUP($D166,Cap_Req!$A$2:$K$19,2)=3,VLOOKUP($D166,Cap_Req!$A$2:$K$19,2)=4,VLOOKUP($D166,Cap_Req!$A$2:$K$19,2)=5,VLOOKUP($D166,Cap_Req!$A$2:$K$19,2)=6,VLOOKUP($D166,Cap_Req!$A$2:$K$19,2)=7, VLOOKUP($D166,Cap_Req!$A$2:$K$19,2)=8),IF($T166&lt;=$AC166,VLOOKUP($D166,Cap_Req!$A$2:$K$19,3),IF(AND($T166&gt;$AC166,$T166&lt;=$AE166),VLOOKUP($D166,Cap_Req!$A$2:$K$19,3)+(((VLOOKUP($D166,Cap_Req!$A$2:$K$19,5)-VLOOKUP($D166,Cap_Req!$A$2:$K$19,3))/($AE166-$AC166))*($T166-$AC166)),0)),IF($T166&lt;=$AC166,VLOOKUP($D166,Cap_Req!$A$2:$K$19,3),IF(AND($T166&gt;$AC166,$T166&lt;=$AD166),VLOOKUP($D166,Cap_Req!$A$2:$K$19,3)+(((VLOOKUP($D166,Cap_Req!$A$2:$K$19,4)-VLOOKUP($D166,Cap_Req!$A$2:$K$19,3))/($AD166-$AC166))*($T166-$AC166)),IF(AND($T166&gt;$AD166,$T166&lt;=$AE166),VLOOKUP($D166,Cap_Req!$A$2:$K$19,4)+(((VLOOKUP($D166,Cap_Req!$A$2:$K$19,5)-VLOOKUP($D166,Cap_Req!$A$2:$K$19,4))/($AE166-$AD166))*($T166-$AD166)),0))))))</f>
        <v/>
      </c>
      <c r="H166" s="455"/>
      <c r="I166" s="147" t="str">
        <f>IF($D166="","",IF(OR(VLOOKUP($D166,Cap_Req!$A$2:$K$19,2)=3,VLOOKUP($D166,Cap_Req!$A$2:$K$19,2)=4),IF($Y166="","",$Y166*$J166),""))</f>
        <v/>
      </c>
      <c r="J166" s="148" t="str">
        <f>IF($D166="","",IF(OR(VLOOKUP($D166,Cap_Req!$A$2:$K$19,2)=3,VLOOKUP($D166,Cap_Req!$A$2:$K$19,2)=4),VLOOKUP($D166,Cap_Req!$A$2:$M$19,7),""))</f>
        <v/>
      </c>
      <c r="K166" s="455"/>
      <c r="L166" s="147" t="str">
        <f>IF($D166="","",IF(OR(VLOOKUP($D166,Cap_Req!$A$2:$K$19,2)=3,VLOOKUP($D166,Cap_Req!$A$2:$K$19,2)=4),IF($Z166="","",$Z166*$M166),""))</f>
        <v/>
      </c>
      <c r="M166" s="148" t="str">
        <f>IF($D166="","",IF(OR(VLOOKUP($D166,Cap_Req!$A$2:$K$19,2)=3,VLOOKUP($D166,Cap_Req!$A$2:$K$19,2)=4),VLOOKUP($D166,Cap_Req!$A$2:$M$19,12),""))</f>
        <v/>
      </c>
      <c r="N166" s="455"/>
      <c r="O166" s="147" t="str">
        <f>IF($D166="","",IF(VLOOKUP($D166,Cap_Req!$A$2:$K$19,2)=4,IF($AA166="","",$AA166*$P166),""))</f>
        <v/>
      </c>
      <c r="P166" s="148" t="str">
        <f>IF($D166="","",IF(VLOOKUP($D166,Cap_Req!$A$2:$K$19,2)=4,VLOOKUP($D166,Cap_Req!$A$2:$M$19,13),""))</f>
        <v/>
      </c>
      <c r="Q166" s="455"/>
      <c r="R166" s="147" t="str">
        <f>IF($D166="","",IF(VLOOKUP($D166,Cap_Req!$A$2:$K$19,2)=3,IF($AB166="","",$AB166*$S166),""))</f>
        <v/>
      </c>
      <c r="S166" s="148" t="str">
        <f>IF($D166="","",IF(VLOOKUP($D166,Cap_Req!$A$2:$K$19,2)=3,VLOOKUP($D166,Cap_Req!$A$2:$K$19,8),""))</f>
        <v/>
      </c>
      <c r="T166" s="149" t="str">
        <f t="shared" si="4"/>
        <v/>
      </c>
      <c r="U166" s="150" t="str">
        <f t="shared" si="5"/>
        <v/>
      </c>
      <c r="V166" s="151"/>
      <c r="W166" s="453"/>
      <c r="X166" s="453"/>
      <c r="Y166" s="453"/>
      <c r="Z166" s="453"/>
      <c r="AA166" s="453"/>
      <c r="AB166" s="453"/>
      <c r="AC166" s="152" t="str">
        <f>IF($D166="","",IF(VLOOKUP($D166,Cap_Req!$A$2:$K$19,2)=5,MIN($AF166,VLOOKUP($D166,Cap_Req!$A$2:$K$19,9)),MIN($AE166,VLOOKUP($D166,Cap_Req!$A$2:$K$19,9))))</f>
        <v/>
      </c>
      <c r="AD166" s="152" t="str">
        <f>IF($D166="","",IF(VLOOKUP($D166,Cap_Req!$A$2:$K$19,2)=5,MIN($AF166,VLOOKUP($D166,Cap_Req!$A$2:$K$19,10)),MIN($AE166,VLOOKUP($D166,Cap_Req!$A$2:$K$19,10))))</f>
        <v/>
      </c>
      <c r="AE166" s="152" t="str">
        <f>IF($D166="","",IF($AF166="","",MIN($AF166,VLOOKUP($D166,Cap_Req!$A$2:$K$19,11))))</f>
        <v/>
      </c>
      <c r="AF166" s="453"/>
      <c r="AG166" s="453"/>
      <c r="AH166" s="125"/>
      <c r="AI166" s="126" t="e">
        <f>VLOOKUP($D166,Cap_Req!$A$2:$K$19,2)</f>
        <v>#N/A</v>
      </c>
      <c r="AL166" s="170"/>
    </row>
    <row r="167" spans="1:38" x14ac:dyDescent="0.25">
      <c r="A167" s="125"/>
      <c r="B167" s="453"/>
      <c r="C167" s="453"/>
      <c r="D167" s="454"/>
      <c r="E167" s="455"/>
      <c r="F167" s="147" t="str">
        <f>IF($D167="","",IF($W167="","",IF(OR(VLOOKUP($D167,Cap_Req!$A$2:$K$19,2)=3,VLOOKUP($D167,Cap_Req!$A$2:$K$19,2)=4),IF($X167="","",IF($T167&lt;=$AC167,$X167*$G167,IF(AND($T167&gt;$AC167,$T167&lt;=$AF167),$G167*($X167+((($W167-$X167)/($AF167-$AC167))*($T167-$AC167))),0))),$W167*$G167)))</f>
        <v/>
      </c>
      <c r="G167" s="148" t="str">
        <f>IF($D167="","",IF(OR(VLOOKUP($D167,Cap_Req!$A$2:$K$19,2)=9,VLOOKUP($D167,Cap_Req!$A$2:$K$19,2)=10),IF($T167&lt;=$AE167,VLOOKUP($D167,Cap_Req!$A$2:$K$19,3),0),IF(OR(VLOOKUP($D167,Cap_Req!$A$2:$K$19,2)=1,VLOOKUP($D167,Cap_Req!$A$2:$K$19,2)=2,VLOOKUP($D167,Cap_Req!$A$2:$K$19,2)=3,VLOOKUP($D167,Cap_Req!$A$2:$K$19,2)=4,VLOOKUP($D167,Cap_Req!$A$2:$K$19,2)=5,VLOOKUP($D167,Cap_Req!$A$2:$K$19,2)=6,VLOOKUP($D167,Cap_Req!$A$2:$K$19,2)=7, VLOOKUP($D167,Cap_Req!$A$2:$K$19,2)=8),IF($T167&lt;=$AC167,VLOOKUP($D167,Cap_Req!$A$2:$K$19,3),IF(AND($T167&gt;$AC167,$T167&lt;=$AE167),VLOOKUP($D167,Cap_Req!$A$2:$K$19,3)+(((VLOOKUP($D167,Cap_Req!$A$2:$K$19,5)-VLOOKUP($D167,Cap_Req!$A$2:$K$19,3))/($AE167-$AC167))*($T167-$AC167)),0)),IF($T167&lt;=$AC167,VLOOKUP($D167,Cap_Req!$A$2:$K$19,3),IF(AND($T167&gt;$AC167,$T167&lt;=$AD167),VLOOKUP($D167,Cap_Req!$A$2:$K$19,3)+(((VLOOKUP($D167,Cap_Req!$A$2:$K$19,4)-VLOOKUP($D167,Cap_Req!$A$2:$K$19,3))/($AD167-$AC167))*($T167-$AC167)),IF(AND($T167&gt;$AD167,$T167&lt;=$AE167),VLOOKUP($D167,Cap_Req!$A$2:$K$19,4)+(((VLOOKUP($D167,Cap_Req!$A$2:$K$19,5)-VLOOKUP($D167,Cap_Req!$A$2:$K$19,4))/($AE167-$AD167))*($T167-$AD167)),0))))))</f>
        <v/>
      </c>
      <c r="H167" s="455"/>
      <c r="I167" s="147" t="str">
        <f>IF($D167="","",IF(OR(VLOOKUP($D167,Cap_Req!$A$2:$K$19,2)=3,VLOOKUP($D167,Cap_Req!$A$2:$K$19,2)=4),IF($Y167="","",$Y167*$J167),""))</f>
        <v/>
      </c>
      <c r="J167" s="148" t="str">
        <f>IF($D167="","",IF(OR(VLOOKUP($D167,Cap_Req!$A$2:$K$19,2)=3,VLOOKUP($D167,Cap_Req!$A$2:$K$19,2)=4),VLOOKUP($D167,Cap_Req!$A$2:$M$19,7),""))</f>
        <v/>
      </c>
      <c r="K167" s="455"/>
      <c r="L167" s="147" t="str">
        <f>IF($D167="","",IF(OR(VLOOKUP($D167,Cap_Req!$A$2:$K$19,2)=3,VLOOKUP($D167,Cap_Req!$A$2:$K$19,2)=4),IF($Z167="","",$Z167*$M167),""))</f>
        <v/>
      </c>
      <c r="M167" s="148" t="str">
        <f>IF($D167="","",IF(OR(VLOOKUP($D167,Cap_Req!$A$2:$K$19,2)=3,VLOOKUP($D167,Cap_Req!$A$2:$K$19,2)=4),VLOOKUP($D167,Cap_Req!$A$2:$M$19,12),""))</f>
        <v/>
      </c>
      <c r="N167" s="455"/>
      <c r="O167" s="147" t="str">
        <f>IF($D167="","",IF(VLOOKUP($D167,Cap_Req!$A$2:$K$19,2)=4,IF($AA167="","",$AA167*$P167),""))</f>
        <v/>
      </c>
      <c r="P167" s="148" t="str">
        <f>IF($D167="","",IF(VLOOKUP($D167,Cap_Req!$A$2:$K$19,2)=4,VLOOKUP($D167,Cap_Req!$A$2:$M$19,13),""))</f>
        <v/>
      </c>
      <c r="Q167" s="455"/>
      <c r="R167" s="147" t="str">
        <f>IF($D167="","",IF(VLOOKUP($D167,Cap_Req!$A$2:$K$19,2)=3,IF($AB167="","",$AB167*$S167),""))</f>
        <v/>
      </c>
      <c r="S167" s="148" t="str">
        <f>IF($D167="","",IF(VLOOKUP($D167,Cap_Req!$A$2:$K$19,2)=3,VLOOKUP($D167,Cap_Req!$A$2:$K$19,8),""))</f>
        <v/>
      </c>
      <c r="T167" s="149" t="str">
        <f t="shared" si="4"/>
        <v/>
      </c>
      <c r="U167" s="150" t="str">
        <f t="shared" si="5"/>
        <v/>
      </c>
      <c r="V167" s="151"/>
      <c r="W167" s="453"/>
      <c r="X167" s="453"/>
      <c r="Y167" s="453"/>
      <c r="Z167" s="453"/>
      <c r="AA167" s="453"/>
      <c r="AB167" s="453"/>
      <c r="AC167" s="152" t="str">
        <f>IF($D167="","",IF(VLOOKUP($D167,Cap_Req!$A$2:$K$19,2)=5,MIN($AF167,VLOOKUP($D167,Cap_Req!$A$2:$K$19,9)),MIN($AE167,VLOOKUP($D167,Cap_Req!$A$2:$K$19,9))))</f>
        <v/>
      </c>
      <c r="AD167" s="152" t="str">
        <f>IF($D167="","",IF(VLOOKUP($D167,Cap_Req!$A$2:$K$19,2)=5,MIN($AF167,VLOOKUP($D167,Cap_Req!$A$2:$K$19,10)),MIN($AE167,VLOOKUP($D167,Cap_Req!$A$2:$K$19,10))))</f>
        <v/>
      </c>
      <c r="AE167" s="152" t="str">
        <f>IF($D167="","",IF($AF167="","",MIN($AF167,VLOOKUP($D167,Cap_Req!$A$2:$K$19,11))))</f>
        <v/>
      </c>
      <c r="AF167" s="453"/>
      <c r="AG167" s="453"/>
      <c r="AH167" s="125"/>
      <c r="AI167" s="126" t="e">
        <f>VLOOKUP($D167,Cap_Req!$A$2:$K$19,2)</f>
        <v>#N/A</v>
      </c>
      <c r="AL167" s="170"/>
    </row>
    <row r="168" spans="1:38" x14ac:dyDescent="0.25">
      <c r="A168" s="125"/>
      <c r="B168" s="453"/>
      <c r="C168" s="453"/>
      <c r="D168" s="454"/>
      <c r="E168" s="455"/>
      <c r="F168" s="147" t="str">
        <f>IF($D168="","",IF($W168="","",IF(OR(VLOOKUP($D168,Cap_Req!$A$2:$K$19,2)=3,VLOOKUP($D168,Cap_Req!$A$2:$K$19,2)=4),IF($X168="","",IF($T168&lt;=$AC168,$X168*$G168,IF(AND($T168&gt;$AC168,$T168&lt;=$AF168),$G168*($X168+((($W168-$X168)/($AF168-$AC168))*($T168-$AC168))),0))),$W168*$G168)))</f>
        <v/>
      </c>
      <c r="G168" s="148" t="str">
        <f>IF($D168="","",IF(OR(VLOOKUP($D168,Cap_Req!$A$2:$K$19,2)=9,VLOOKUP($D168,Cap_Req!$A$2:$K$19,2)=10),IF($T168&lt;=$AE168,VLOOKUP($D168,Cap_Req!$A$2:$K$19,3),0),IF(OR(VLOOKUP($D168,Cap_Req!$A$2:$K$19,2)=1,VLOOKUP($D168,Cap_Req!$A$2:$K$19,2)=2,VLOOKUP($D168,Cap_Req!$A$2:$K$19,2)=3,VLOOKUP($D168,Cap_Req!$A$2:$K$19,2)=4,VLOOKUP($D168,Cap_Req!$A$2:$K$19,2)=5,VLOOKUP($D168,Cap_Req!$A$2:$K$19,2)=6,VLOOKUP($D168,Cap_Req!$A$2:$K$19,2)=7, VLOOKUP($D168,Cap_Req!$A$2:$K$19,2)=8),IF($T168&lt;=$AC168,VLOOKUP($D168,Cap_Req!$A$2:$K$19,3),IF(AND($T168&gt;$AC168,$T168&lt;=$AE168),VLOOKUP($D168,Cap_Req!$A$2:$K$19,3)+(((VLOOKUP($D168,Cap_Req!$A$2:$K$19,5)-VLOOKUP($D168,Cap_Req!$A$2:$K$19,3))/($AE168-$AC168))*($T168-$AC168)),0)),IF($T168&lt;=$AC168,VLOOKUP($D168,Cap_Req!$A$2:$K$19,3),IF(AND($T168&gt;$AC168,$T168&lt;=$AD168),VLOOKUP($D168,Cap_Req!$A$2:$K$19,3)+(((VLOOKUP($D168,Cap_Req!$A$2:$K$19,4)-VLOOKUP($D168,Cap_Req!$A$2:$K$19,3))/($AD168-$AC168))*($T168-$AC168)),IF(AND($T168&gt;$AD168,$T168&lt;=$AE168),VLOOKUP($D168,Cap_Req!$A$2:$K$19,4)+(((VLOOKUP($D168,Cap_Req!$A$2:$K$19,5)-VLOOKUP($D168,Cap_Req!$A$2:$K$19,4))/($AE168-$AD168))*($T168-$AD168)),0))))))</f>
        <v/>
      </c>
      <c r="H168" s="455"/>
      <c r="I168" s="147" t="str">
        <f>IF($D168="","",IF(OR(VLOOKUP($D168,Cap_Req!$A$2:$K$19,2)=3,VLOOKUP($D168,Cap_Req!$A$2:$K$19,2)=4),IF($Y168="","",$Y168*$J168),""))</f>
        <v/>
      </c>
      <c r="J168" s="148" t="str">
        <f>IF($D168="","",IF(OR(VLOOKUP($D168,Cap_Req!$A$2:$K$19,2)=3,VLOOKUP($D168,Cap_Req!$A$2:$K$19,2)=4),VLOOKUP($D168,Cap_Req!$A$2:$M$19,7),""))</f>
        <v/>
      </c>
      <c r="K168" s="455"/>
      <c r="L168" s="147" t="str">
        <f>IF($D168="","",IF(OR(VLOOKUP($D168,Cap_Req!$A$2:$K$19,2)=3,VLOOKUP($D168,Cap_Req!$A$2:$K$19,2)=4),IF($Z168="","",$Z168*$M168),""))</f>
        <v/>
      </c>
      <c r="M168" s="148" t="str">
        <f>IF($D168="","",IF(OR(VLOOKUP($D168,Cap_Req!$A$2:$K$19,2)=3,VLOOKUP($D168,Cap_Req!$A$2:$K$19,2)=4),VLOOKUP($D168,Cap_Req!$A$2:$M$19,12),""))</f>
        <v/>
      </c>
      <c r="N168" s="455"/>
      <c r="O168" s="147" t="str">
        <f>IF($D168="","",IF(VLOOKUP($D168,Cap_Req!$A$2:$K$19,2)=4,IF($AA168="","",$AA168*$P168),""))</f>
        <v/>
      </c>
      <c r="P168" s="148" t="str">
        <f>IF($D168="","",IF(VLOOKUP($D168,Cap_Req!$A$2:$K$19,2)=4,VLOOKUP($D168,Cap_Req!$A$2:$M$19,13),""))</f>
        <v/>
      </c>
      <c r="Q168" s="455"/>
      <c r="R168" s="147" t="str">
        <f>IF($D168="","",IF(VLOOKUP($D168,Cap_Req!$A$2:$K$19,2)=3,IF($AB168="","",$AB168*$S168),""))</f>
        <v/>
      </c>
      <c r="S168" s="148" t="str">
        <f>IF($D168="","",IF(VLOOKUP($D168,Cap_Req!$A$2:$K$19,2)=3,VLOOKUP($D168,Cap_Req!$A$2:$K$19,8),""))</f>
        <v/>
      </c>
      <c r="T168" s="149" t="str">
        <f t="shared" si="4"/>
        <v/>
      </c>
      <c r="U168" s="150" t="str">
        <f t="shared" si="5"/>
        <v/>
      </c>
      <c r="V168" s="151"/>
      <c r="W168" s="453"/>
      <c r="X168" s="453"/>
      <c r="Y168" s="453"/>
      <c r="Z168" s="453"/>
      <c r="AA168" s="453"/>
      <c r="AB168" s="453"/>
      <c r="AC168" s="152" t="str">
        <f>IF($D168="","",IF(VLOOKUP($D168,Cap_Req!$A$2:$K$19,2)=5,MIN($AF168,VLOOKUP($D168,Cap_Req!$A$2:$K$19,9)),MIN($AE168,VLOOKUP($D168,Cap_Req!$A$2:$K$19,9))))</f>
        <v/>
      </c>
      <c r="AD168" s="152" t="str">
        <f>IF($D168="","",IF(VLOOKUP($D168,Cap_Req!$A$2:$K$19,2)=5,MIN($AF168,VLOOKUP($D168,Cap_Req!$A$2:$K$19,10)),MIN($AE168,VLOOKUP($D168,Cap_Req!$A$2:$K$19,10))))</f>
        <v/>
      </c>
      <c r="AE168" s="152" t="str">
        <f>IF($D168="","",IF($AF168="","",MIN($AF168,VLOOKUP($D168,Cap_Req!$A$2:$K$19,11))))</f>
        <v/>
      </c>
      <c r="AF168" s="453"/>
      <c r="AG168" s="453"/>
      <c r="AH168" s="125"/>
      <c r="AI168" s="126" t="e">
        <f>VLOOKUP($D168,Cap_Req!$A$2:$K$19,2)</f>
        <v>#N/A</v>
      </c>
      <c r="AL168" s="170"/>
    </row>
    <row r="169" spans="1:38" x14ac:dyDescent="0.25">
      <c r="A169" s="125"/>
      <c r="B169" s="453"/>
      <c r="C169" s="453"/>
      <c r="D169" s="454"/>
      <c r="E169" s="455"/>
      <c r="F169" s="147" t="str">
        <f>IF($D169="","",IF($W169="","",IF(OR(VLOOKUP($D169,Cap_Req!$A$2:$K$19,2)=3,VLOOKUP($D169,Cap_Req!$A$2:$K$19,2)=4),IF($X169="","",IF($T169&lt;=$AC169,$X169*$G169,IF(AND($T169&gt;$AC169,$T169&lt;=$AF169),$G169*($X169+((($W169-$X169)/($AF169-$AC169))*($T169-$AC169))),0))),$W169*$G169)))</f>
        <v/>
      </c>
      <c r="G169" s="148" t="str">
        <f>IF($D169="","",IF(OR(VLOOKUP($D169,Cap_Req!$A$2:$K$19,2)=9,VLOOKUP($D169,Cap_Req!$A$2:$K$19,2)=10),IF($T169&lt;=$AE169,VLOOKUP($D169,Cap_Req!$A$2:$K$19,3),0),IF(OR(VLOOKUP($D169,Cap_Req!$A$2:$K$19,2)=1,VLOOKUP($D169,Cap_Req!$A$2:$K$19,2)=2,VLOOKUP($D169,Cap_Req!$A$2:$K$19,2)=3,VLOOKUP($D169,Cap_Req!$A$2:$K$19,2)=4,VLOOKUP($D169,Cap_Req!$A$2:$K$19,2)=5,VLOOKUP($D169,Cap_Req!$A$2:$K$19,2)=6,VLOOKUP($D169,Cap_Req!$A$2:$K$19,2)=7, VLOOKUP($D169,Cap_Req!$A$2:$K$19,2)=8),IF($T169&lt;=$AC169,VLOOKUP($D169,Cap_Req!$A$2:$K$19,3),IF(AND($T169&gt;$AC169,$T169&lt;=$AE169),VLOOKUP($D169,Cap_Req!$A$2:$K$19,3)+(((VLOOKUP($D169,Cap_Req!$A$2:$K$19,5)-VLOOKUP($D169,Cap_Req!$A$2:$K$19,3))/($AE169-$AC169))*($T169-$AC169)),0)),IF($T169&lt;=$AC169,VLOOKUP($D169,Cap_Req!$A$2:$K$19,3),IF(AND($T169&gt;$AC169,$T169&lt;=$AD169),VLOOKUP($D169,Cap_Req!$A$2:$K$19,3)+(((VLOOKUP($D169,Cap_Req!$A$2:$K$19,4)-VLOOKUP($D169,Cap_Req!$A$2:$K$19,3))/($AD169-$AC169))*($T169-$AC169)),IF(AND($T169&gt;$AD169,$T169&lt;=$AE169),VLOOKUP($D169,Cap_Req!$A$2:$K$19,4)+(((VLOOKUP($D169,Cap_Req!$A$2:$K$19,5)-VLOOKUP($D169,Cap_Req!$A$2:$K$19,4))/($AE169-$AD169))*($T169-$AD169)),0))))))</f>
        <v/>
      </c>
      <c r="H169" s="455"/>
      <c r="I169" s="147" t="str">
        <f>IF($D169="","",IF(OR(VLOOKUP($D169,Cap_Req!$A$2:$K$19,2)=3,VLOOKUP($D169,Cap_Req!$A$2:$K$19,2)=4),IF($Y169="","",$Y169*$J169),""))</f>
        <v/>
      </c>
      <c r="J169" s="148" t="str">
        <f>IF($D169="","",IF(OR(VLOOKUP($D169,Cap_Req!$A$2:$K$19,2)=3,VLOOKUP($D169,Cap_Req!$A$2:$K$19,2)=4),VLOOKUP($D169,Cap_Req!$A$2:$M$19,7),""))</f>
        <v/>
      </c>
      <c r="K169" s="455"/>
      <c r="L169" s="147" t="str">
        <f>IF($D169="","",IF(OR(VLOOKUP($D169,Cap_Req!$A$2:$K$19,2)=3,VLOOKUP($D169,Cap_Req!$A$2:$K$19,2)=4),IF($Z169="","",$Z169*$M169),""))</f>
        <v/>
      </c>
      <c r="M169" s="148" t="str">
        <f>IF($D169="","",IF(OR(VLOOKUP($D169,Cap_Req!$A$2:$K$19,2)=3,VLOOKUP($D169,Cap_Req!$A$2:$K$19,2)=4),VLOOKUP($D169,Cap_Req!$A$2:$M$19,12),""))</f>
        <v/>
      </c>
      <c r="N169" s="455"/>
      <c r="O169" s="147" t="str">
        <f>IF($D169="","",IF(VLOOKUP($D169,Cap_Req!$A$2:$K$19,2)=4,IF($AA169="","",$AA169*$P169),""))</f>
        <v/>
      </c>
      <c r="P169" s="148" t="str">
        <f>IF($D169="","",IF(VLOOKUP($D169,Cap_Req!$A$2:$K$19,2)=4,VLOOKUP($D169,Cap_Req!$A$2:$M$19,13),""))</f>
        <v/>
      </c>
      <c r="Q169" s="455"/>
      <c r="R169" s="147" t="str">
        <f>IF($D169="","",IF(VLOOKUP($D169,Cap_Req!$A$2:$K$19,2)=3,IF($AB169="","",$AB169*$S169),""))</f>
        <v/>
      </c>
      <c r="S169" s="148" t="str">
        <f>IF($D169="","",IF(VLOOKUP($D169,Cap_Req!$A$2:$K$19,2)=3,VLOOKUP($D169,Cap_Req!$A$2:$K$19,8),""))</f>
        <v/>
      </c>
      <c r="T169" s="149" t="str">
        <f t="shared" si="4"/>
        <v/>
      </c>
      <c r="U169" s="150" t="str">
        <f t="shared" si="5"/>
        <v/>
      </c>
      <c r="V169" s="151"/>
      <c r="W169" s="453"/>
      <c r="X169" s="453"/>
      <c r="Y169" s="453"/>
      <c r="Z169" s="453"/>
      <c r="AA169" s="453"/>
      <c r="AB169" s="453"/>
      <c r="AC169" s="152" t="str">
        <f>IF($D169="","",IF(VLOOKUP($D169,Cap_Req!$A$2:$K$19,2)=5,MIN($AF169,VLOOKUP($D169,Cap_Req!$A$2:$K$19,9)),MIN($AE169,VLOOKUP($D169,Cap_Req!$A$2:$K$19,9))))</f>
        <v/>
      </c>
      <c r="AD169" s="152" t="str">
        <f>IF($D169="","",IF(VLOOKUP($D169,Cap_Req!$A$2:$K$19,2)=5,MIN($AF169,VLOOKUP($D169,Cap_Req!$A$2:$K$19,10)),MIN($AE169,VLOOKUP($D169,Cap_Req!$A$2:$K$19,10))))</f>
        <v/>
      </c>
      <c r="AE169" s="152" t="str">
        <f>IF($D169="","",IF($AF169="","",MIN($AF169,VLOOKUP($D169,Cap_Req!$A$2:$K$19,11))))</f>
        <v/>
      </c>
      <c r="AF169" s="453"/>
      <c r="AG169" s="453"/>
      <c r="AH169" s="125"/>
      <c r="AI169" s="126" t="e">
        <f>VLOOKUP($D169,Cap_Req!$A$2:$K$19,2)</f>
        <v>#N/A</v>
      </c>
      <c r="AL169" s="170"/>
    </row>
    <row r="170" spans="1:38" x14ac:dyDescent="0.25">
      <c r="A170" s="125"/>
      <c r="B170" s="453"/>
      <c r="C170" s="453"/>
      <c r="D170" s="454"/>
      <c r="E170" s="455"/>
      <c r="F170" s="147" t="str">
        <f>IF($D170="","",IF($W170="","",IF(OR(VLOOKUP($D170,Cap_Req!$A$2:$K$19,2)=3,VLOOKUP($D170,Cap_Req!$A$2:$K$19,2)=4),IF($X170="","",IF($T170&lt;=$AC170,$X170*$G170,IF(AND($T170&gt;$AC170,$T170&lt;=$AF170),$G170*($X170+((($W170-$X170)/($AF170-$AC170))*($T170-$AC170))),0))),$W170*$G170)))</f>
        <v/>
      </c>
      <c r="G170" s="148" t="str">
        <f>IF($D170="","",IF(OR(VLOOKUP($D170,Cap_Req!$A$2:$K$19,2)=9,VLOOKUP($D170,Cap_Req!$A$2:$K$19,2)=10),IF($T170&lt;=$AE170,VLOOKUP($D170,Cap_Req!$A$2:$K$19,3),0),IF(OR(VLOOKUP($D170,Cap_Req!$A$2:$K$19,2)=1,VLOOKUP($D170,Cap_Req!$A$2:$K$19,2)=2,VLOOKUP($D170,Cap_Req!$A$2:$K$19,2)=3,VLOOKUP($D170,Cap_Req!$A$2:$K$19,2)=4,VLOOKUP($D170,Cap_Req!$A$2:$K$19,2)=5,VLOOKUP($D170,Cap_Req!$A$2:$K$19,2)=6,VLOOKUP($D170,Cap_Req!$A$2:$K$19,2)=7, VLOOKUP($D170,Cap_Req!$A$2:$K$19,2)=8),IF($T170&lt;=$AC170,VLOOKUP($D170,Cap_Req!$A$2:$K$19,3),IF(AND($T170&gt;$AC170,$T170&lt;=$AE170),VLOOKUP($D170,Cap_Req!$A$2:$K$19,3)+(((VLOOKUP($D170,Cap_Req!$A$2:$K$19,5)-VLOOKUP($D170,Cap_Req!$A$2:$K$19,3))/($AE170-$AC170))*($T170-$AC170)),0)),IF($T170&lt;=$AC170,VLOOKUP($D170,Cap_Req!$A$2:$K$19,3),IF(AND($T170&gt;$AC170,$T170&lt;=$AD170),VLOOKUP($D170,Cap_Req!$A$2:$K$19,3)+(((VLOOKUP($D170,Cap_Req!$A$2:$K$19,4)-VLOOKUP($D170,Cap_Req!$A$2:$K$19,3))/($AD170-$AC170))*($T170-$AC170)),IF(AND($T170&gt;$AD170,$T170&lt;=$AE170),VLOOKUP($D170,Cap_Req!$A$2:$K$19,4)+(((VLOOKUP($D170,Cap_Req!$A$2:$K$19,5)-VLOOKUP($D170,Cap_Req!$A$2:$K$19,4))/($AE170-$AD170))*($T170-$AD170)),0))))))</f>
        <v/>
      </c>
      <c r="H170" s="455"/>
      <c r="I170" s="147" t="str">
        <f>IF($D170="","",IF(OR(VLOOKUP($D170,Cap_Req!$A$2:$K$19,2)=3,VLOOKUP($D170,Cap_Req!$A$2:$K$19,2)=4),IF($Y170="","",$Y170*$J170),""))</f>
        <v/>
      </c>
      <c r="J170" s="148" t="str">
        <f>IF($D170="","",IF(OR(VLOOKUP($D170,Cap_Req!$A$2:$K$19,2)=3,VLOOKUP($D170,Cap_Req!$A$2:$K$19,2)=4),VLOOKUP($D170,Cap_Req!$A$2:$M$19,7),""))</f>
        <v/>
      </c>
      <c r="K170" s="455"/>
      <c r="L170" s="147" t="str">
        <f>IF($D170="","",IF(OR(VLOOKUP($D170,Cap_Req!$A$2:$K$19,2)=3,VLOOKUP($D170,Cap_Req!$A$2:$K$19,2)=4),IF($Z170="","",$Z170*$M170),""))</f>
        <v/>
      </c>
      <c r="M170" s="148" t="str">
        <f>IF($D170="","",IF(OR(VLOOKUP($D170,Cap_Req!$A$2:$K$19,2)=3,VLOOKUP($D170,Cap_Req!$A$2:$K$19,2)=4),VLOOKUP($D170,Cap_Req!$A$2:$M$19,12),""))</f>
        <v/>
      </c>
      <c r="N170" s="455"/>
      <c r="O170" s="147" t="str">
        <f>IF($D170="","",IF(VLOOKUP($D170,Cap_Req!$A$2:$K$19,2)=4,IF($AA170="","",$AA170*$P170),""))</f>
        <v/>
      </c>
      <c r="P170" s="148" t="str">
        <f>IF($D170="","",IF(VLOOKUP($D170,Cap_Req!$A$2:$K$19,2)=4,VLOOKUP($D170,Cap_Req!$A$2:$M$19,13),""))</f>
        <v/>
      </c>
      <c r="Q170" s="455"/>
      <c r="R170" s="147" t="str">
        <f>IF($D170="","",IF(VLOOKUP($D170,Cap_Req!$A$2:$K$19,2)=3,IF($AB170="","",$AB170*$S170),""))</f>
        <v/>
      </c>
      <c r="S170" s="148" t="str">
        <f>IF($D170="","",IF(VLOOKUP($D170,Cap_Req!$A$2:$K$19,2)=3,VLOOKUP($D170,Cap_Req!$A$2:$K$19,8),""))</f>
        <v/>
      </c>
      <c r="T170" s="149" t="str">
        <f t="shared" si="4"/>
        <v/>
      </c>
      <c r="U170" s="150" t="str">
        <f t="shared" si="5"/>
        <v/>
      </c>
      <c r="V170" s="151"/>
      <c r="W170" s="453"/>
      <c r="X170" s="453"/>
      <c r="Y170" s="453"/>
      <c r="Z170" s="453"/>
      <c r="AA170" s="453"/>
      <c r="AB170" s="453"/>
      <c r="AC170" s="152" t="str">
        <f>IF($D170="","",IF(VLOOKUP($D170,Cap_Req!$A$2:$K$19,2)=5,MIN($AF170,VLOOKUP($D170,Cap_Req!$A$2:$K$19,9)),MIN($AE170,VLOOKUP($D170,Cap_Req!$A$2:$K$19,9))))</f>
        <v/>
      </c>
      <c r="AD170" s="152" t="str">
        <f>IF($D170="","",IF(VLOOKUP($D170,Cap_Req!$A$2:$K$19,2)=5,MIN($AF170,VLOOKUP($D170,Cap_Req!$A$2:$K$19,10)),MIN($AE170,VLOOKUP($D170,Cap_Req!$A$2:$K$19,10))))</f>
        <v/>
      </c>
      <c r="AE170" s="152" t="str">
        <f>IF($D170="","",IF($AF170="","",MIN($AF170,VLOOKUP($D170,Cap_Req!$A$2:$K$19,11))))</f>
        <v/>
      </c>
      <c r="AF170" s="453"/>
      <c r="AG170" s="453"/>
      <c r="AH170" s="125"/>
      <c r="AI170" s="126" t="e">
        <f>VLOOKUP($D170,Cap_Req!$A$2:$K$19,2)</f>
        <v>#N/A</v>
      </c>
      <c r="AL170" s="170"/>
    </row>
    <row r="171" spans="1:38" x14ac:dyDescent="0.25">
      <c r="A171" s="125"/>
      <c r="B171" s="453"/>
      <c r="C171" s="453"/>
      <c r="D171" s="454"/>
      <c r="E171" s="455"/>
      <c r="F171" s="147" t="str">
        <f>IF($D171="","",IF($W171="","",IF(OR(VLOOKUP($D171,Cap_Req!$A$2:$K$19,2)=3,VLOOKUP($D171,Cap_Req!$A$2:$K$19,2)=4),IF($X171="","",IF($T171&lt;=$AC171,$X171*$G171,IF(AND($T171&gt;$AC171,$T171&lt;=$AF171),$G171*($X171+((($W171-$X171)/($AF171-$AC171))*($T171-$AC171))),0))),$W171*$G171)))</f>
        <v/>
      </c>
      <c r="G171" s="148" t="str">
        <f>IF($D171="","",IF(OR(VLOOKUP($D171,Cap_Req!$A$2:$K$19,2)=9,VLOOKUP($D171,Cap_Req!$A$2:$K$19,2)=10),IF($T171&lt;=$AE171,VLOOKUP($D171,Cap_Req!$A$2:$K$19,3),0),IF(OR(VLOOKUP($D171,Cap_Req!$A$2:$K$19,2)=1,VLOOKUP($D171,Cap_Req!$A$2:$K$19,2)=2,VLOOKUP($D171,Cap_Req!$A$2:$K$19,2)=3,VLOOKUP($D171,Cap_Req!$A$2:$K$19,2)=4,VLOOKUP($D171,Cap_Req!$A$2:$K$19,2)=5,VLOOKUP($D171,Cap_Req!$A$2:$K$19,2)=6,VLOOKUP($D171,Cap_Req!$A$2:$K$19,2)=7, VLOOKUP($D171,Cap_Req!$A$2:$K$19,2)=8),IF($T171&lt;=$AC171,VLOOKUP($D171,Cap_Req!$A$2:$K$19,3),IF(AND($T171&gt;$AC171,$T171&lt;=$AE171),VLOOKUP($D171,Cap_Req!$A$2:$K$19,3)+(((VLOOKUP($D171,Cap_Req!$A$2:$K$19,5)-VLOOKUP($D171,Cap_Req!$A$2:$K$19,3))/($AE171-$AC171))*($T171-$AC171)),0)),IF($T171&lt;=$AC171,VLOOKUP($D171,Cap_Req!$A$2:$K$19,3),IF(AND($T171&gt;$AC171,$T171&lt;=$AD171),VLOOKUP($D171,Cap_Req!$A$2:$K$19,3)+(((VLOOKUP($D171,Cap_Req!$A$2:$K$19,4)-VLOOKUP($D171,Cap_Req!$A$2:$K$19,3))/($AD171-$AC171))*($T171-$AC171)),IF(AND($T171&gt;$AD171,$T171&lt;=$AE171),VLOOKUP($D171,Cap_Req!$A$2:$K$19,4)+(((VLOOKUP($D171,Cap_Req!$A$2:$K$19,5)-VLOOKUP($D171,Cap_Req!$A$2:$K$19,4))/($AE171-$AD171))*($T171-$AD171)),0))))))</f>
        <v/>
      </c>
      <c r="H171" s="455"/>
      <c r="I171" s="147" t="str">
        <f>IF($D171="","",IF(OR(VLOOKUP($D171,Cap_Req!$A$2:$K$19,2)=3,VLOOKUP($D171,Cap_Req!$A$2:$K$19,2)=4),IF($Y171="","",$Y171*$J171),""))</f>
        <v/>
      </c>
      <c r="J171" s="148" t="str">
        <f>IF($D171="","",IF(OR(VLOOKUP($D171,Cap_Req!$A$2:$K$19,2)=3,VLOOKUP($D171,Cap_Req!$A$2:$K$19,2)=4),VLOOKUP($D171,Cap_Req!$A$2:$M$19,7),""))</f>
        <v/>
      </c>
      <c r="K171" s="455"/>
      <c r="L171" s="147" t="str">
        <f>IF($D171="","",IF(OR(VLOOKUP($D171,Cap_Req!$A$2:$K$19,2)=3,VLOOKUP($D171,Cap_Req!$A$2:$K$19,2)=4),IF($Z171="","",$Z171*$M171),""))</f>
        <v/>
      </c>
      <c r="M171" s="148" t="str">
        <f>IF($D171="","",IF(OR(VLOOKUP($D171,Cap_Req!$A$2:$K$19,2)=3,VLOOKUP($D171,Cap_Req!$A$2:$K$19,2)=4),VLOOKUP($D171,Cap_Req!$A$2:$M$19,12),""))</f>
        <v/>
      </c>
      <c r="N171" s="455"/>
      <c r="O171" s="147" t="str">
        <f>IF($D171="","",IF(VLOOKUP($D171,Cap_Req!$A$2:$K$19,2)=4,IF($AA171="","",$AA171*$P171),""))</f>
        <v/>
      </c>
      <c r="P171" s="148" t="str">
        <f>IF($D171="","",IF(VLOOKUP($D171,Cap_Req!$A$2:$K$19,2)=4,VLOOKUP($D171,Cap_Req!$A$2:$M$19,13),""))</f>
        <v/>
      </c>
      <c r="Q171" s="455"/>
      <c r="R171" s="147" t="str">
        <f>IF($D171="","",IF(VLOOKUP($D171,Cap_Req!$A$2:$K$19,2)=3,IF($AB171="","",$AB171*$S171),""))</f>
        <v/>
      </c>
      <c r="S171" s="148" t="str">
        <f>IF($D171="","",IF(VLOOKUP($D171,Cap_Req!$A$2:$K$19,2)=3,VLOOKUP($D171,Cap_Req!$A$2:$K$19,8),""))</f>
        <v/>
      </c>
      <c r="T171" s="149" t="str">
        <f t="shared" si="4"/>
        <v/>
      </c>
      <c r="U171" s="150" t="str">
        <f t="shared" si="5"/>
        <v/>
      </c>
      <c r="V171" s="151"/>
      <c r="W171" s="453"/>
      <c r="X171" s="453"/>
      <c r="Y171" s="453"/>
      <c r="Z171" s="453"/>
      <c r="AA171" s="453"/>
      <c r="AB171" s="453"/>
      <c r="AC171" s="152" t="str">
        <f>IF($D171="","",IF(VLOOKUP($D171,Cap_Req!$A$2:$K$19,2)=5,MIN($AF171,VLOOKUP($D171,Cap_Req!$A$2:$K$19,9)),MIN($AE171,VLOOKUP($D171,Cap_Req!$A$2:$K$19,9))))</f>
        <v/>
      </c>
      <c r="AD171" s="152" t="str">
        <f>IF($D171="","",IF(VLOOKUP($D171,Cap_Req!$A$2:$K$19,2)=5,MIN($AF171,VLOOKUP($D171,Cap_Req!$A$2:$K$19,10)),MIN($AE171,VLOOKUP($D171,Cap_Req!$A$2:$K$19,10))))</f>
        <v/>
      </c>
      <c r="AE171" s="152" t="str">
        <f>IF($D171="","",IF($AF171="","",MIN($AF171,VLOOKUP($D171,Cap_Req!$A$2:$K$19,11))))</f>
        <v/>
      </c>
      <c r="AF171" s="453"/>
      <c r="AG171" s="453"/>
      <c r="AH171" s="125"/>
      <c r="AI171" s="126" t="e">
        <f>VLOOKUP($D171,Cap_Req!$A$2:$K$19,2)</f>
        <v>#N/A</v>
      </c>
      <c r="AL171" s="170"/>
    </row>
    <row r="172" spans="1:38" x14ac:dyDescent="0.25">
      <c r="A172" s="125"/>
      <c r="B172" s="453"/>
      <c r="C172" s="453"/>
      <c r="D172" s="454"/>
      <c r="E172" s="455"/>
      <c r="F172" s="147" t="str">
        <f>IF($D172="","",IF($W172="","",IF(OR(VLOOKUP($D172,Cap_Req!$A$2:$K$19,2)=3,VLOOKUP($D172,Cap_Req!$A$2:$K$19,2)=4),IF($X172="","",IF($T172&lt;=$AC172,$X172*$G172,IF(AND($T172&gt;$AC172,$T172&lt;=$AF172),$G172*($X172+((($W172-$X172)/($AF172-$AC172))*($T172-$AC172))),0))),$W172*$G172)))</f>
        <v/>
      </c>
      <c r="G172" s="148" t="str">
        <f>IF($D172="","",IF(OR(VLOOKUP($D172,Cap_Req!$A$2:$K$19,2)=9,VLOOKUP($D172,Cap_Req!$A$2:$K$19,2)=10),IF($T172&lt;=$AE172,VLOOKUP($D172,Cap_Req!$A$2:$K$19,3),0),IF(OR(VLOOKUP($D172,Cap_Req!$A$2:$K$19,2)=1,VLOOKUP($D172,Cap_Req!$A$2:$K$19,2)=2,VLOOKUP($D172,Cap_Req!$A$2:$K$19,2)=3,VLOOKUP($D172,Cap_Req!$A$2:$K$19,2)=4,VLOOKUP($D172,Cap_Req!$A$2:$K$19,2)=5,VLOOKUP($D172,Cap_Req!$A$2:$K$19,2)=6,VLOOKUP($D172,Cap_Req!$A$2:$K$19,2)=7, VLOOKUP($D172,Cap_Req!$A$2:$K$19,2)=8),IF($T172&lt;=$AC172,VLOOKUP($D172,Cap_Req!$A$2:$K$19,3),IF(AND($T172&gt;$AC172,$T172&lt;=$AE172),VLOOKUP($D172,Cap_Req!$A$2:$K$19,3)+(((VLOOKUP($D172,Cap_Req!$A$2:$K$19,5)-VLOOKUP($D172,Cap_Req!$A$2:$K$19,3))/($AE172-$AC172))*($T172-$AC172)),0)),IF($T172&lt;=$AC172,VLOOKUP($D172,Cap_Req!$A$2:$K$19,3),IF(AND($T172&gt;$AC172,$T172&lt;=$AD172),VLOOKUP($D172,Cap_Req!$A$2:$K$19,3)+(((VLOOKUP($D172,Cap_Req!$A$2:$K$19,4)-VLOOKUP($D172,Cap_Req!$A$2:$K$19,3))/($AD172-$AC172))*($T172-$AC172)),IF(AND($T172&gt;$AD172,$T172&lt;=$AE172),VLOOKUP($D172,Cap_Req!$A$2:$K$19,4)+(((VLOOKUP($D172,Cap_Req!$A$2:$K$19,5)-VLOOKUP($D172,Cap_Req!$A$2:$K$19,4))/($AE172-$AD172))*($T172-$AD172)),0))))))</f>
        <v/>
      </c>
      <c r="H172" s="455"/>
      <c r="I172" s="147" t="str">
        <f>IF($D172="","",IF(OR(VLOOKUP($D172,Cap_Req!$A$2:$K$19,2)=3,VLOOKUP($D172,Cap_Req!$A$2:$K$19,2)=4),IF($Y172="","",$Y172*$J172),""))</f>
        <v/>
      </c>
      <c r="J172" s="148" t="str">
        <f>IF($D172="","",IF(OR(VLOOKUP($D172,Cap_Req!$A$2:$K$19,2)=3,VLOOKUP($D172,Cap_Req!$A$2:$K$19,2)=4),VLOOKUP($D172,Cap_Req!$A$2:$M$19,7),""))</f>
        <v/>
      </c>
      <c r="K172" s="455"/>
      <c r="L172" s="147" t="str">
        <f>IF($D172="","",IF(OR(VLOOKUP($D172,Cap_Req!$A$2:$K$19,2)=3,VLOOKUP($D172,Cap_Req!$A$2:$K$19,2)=4),IF($Z172="","",$Z172*$M172),""))</f>
        <v/>
      </c>
      <c r="M172" s="148" t="str">
        <f>IF($D172="","",IF(OR(VLOOKUP($D172,Cap_Req!$A$2:$K$19,2)=3,VLOOKUP($D172,Cap_Req!$A$2:$K$19,2)=4),VLOOKUP($D172,Cap_Req!$A$2:$M$19,12),""))</f>
        <v/>
      </c>
      <c r="N172" s="455"/>
      <c r="O172" s="147" t="str">
        <f>IF($D172="","",IF(VLOOKUP($D172,Cap_Req!$A$2:$K$19,2)=4,IF($AA172="","",$AA172*$P172),""))</f>
        <v/>
      </c>
      <c r="P172" s="148" t="str">
        <f>IF($D172="","",IF(VLOOKUP($D172,Cap_Req!$A$2:$K$19,2)=4,VLOOKUP($D172,Cap_Req!$A$2:$M$19,13),""))</f>
        <v/>
      </c>
      <c r="Q172" s="455"/>
      <c r="R172" s="147" t="str">
        <f>IF($D172="","",IF(VLOOKUP($D172,Cap_Req!$A$2:$K$19,2)=3,IF($AB172="","",$AB172*$S172),""))</f>
        <v/>
      </c>
      <c r="S172" s="148" t="str">
        <f>IF($D172="","",IF(VLOOKUP($D172,Cap_Req!$A$2:$K$19,2)=3,VLOOKUP($D172,Cap_Req!$A$2:$K$19,8),""))</f>
        <v/>
      </c>
      <c r="T172" s="149" t="str">
        <f t="shared" si="4"/>
        <v/>
      </c>
      <c r="U172" s="150" t="str">
        <f t="shared" si="5"/>
        <v/>
      </c>
      <c r="V172" s="151"/>
      <c r="W172" s="453"/>
      <c r="X172" s="453"/>
      <c r="Y172" s="453"/>
      <c r="Z172" s="453"/>
      <c r="AA172" s="453"/>
      <c r="AB172" s="453"/>
      <c r="AC172" s="152" t="str">
        <f>IF($D172="","",IF(VLOOKUP($D172,Cap_Req!$A$2:$K$19,2)=5,MIN($AF172,VLOOKUP($D172,Cap_Req!$A$2:$K$19,9)),MIN($AE172,VLOOKUP($D172,Cap_Req!$A$2:$K$19,9))))</f>
        <v/>
      </c>
      <c r="AD172" s="152" t="str">
        <f>IF($D172="","",IF(VLOOKUP($D172,Cap_Req!$A$2:$K$19,2)=5,MIN($AF172,VLOOKUP($D172,Cap_Req!$A$2:$K$19,10)),MIN($AE172,VLOOKUP($D172,Cap_Req!$A$2:$K$19,10))))</f>
        <v/>
      </c>
      <c r="AE172" s="152" t="str">
        <f>IF($D172="","",IF($AF172="","",MIN($AF172,VLOOKUP($D172,Cap_Req!$A$2:$K$19,11))))</f>
        <v/>
      </c>
      <c r="AF172" s="453"/>
      <c r="AG172" s="453"/>
      <c r="AH172" s="125"/>
      <c r="AI172" s="126" t="e">
        <f>VLOOKUP($D172,Cap_Req!$A$2:$K$19,2)</f>
        <v>#N/A</v>
      </c>
      <c r="AL172" s="170"/>
    </row>
    <row r="173" spans="1:38" x14ac:dyDescent="0.25">
      <c r="A173" s="125"/>
      <c r="B173" s="453"/>
      <c r="C173" s="453"/>
      <c r="D173" s="454"/>
      <c r="E173" s="455"/>
      <c r="F173" s="147" t="str">
        <f>IF($D173="","",IF($W173="","",IF(OR(VLOOKUP($D173,Cap_Req!$A$2:$K$19,2)=3,VLOOKUP($D173,Cap_Req!$A$2:$K$19,2)=4),IF($X173="","",IF($T173&lt;=$AC173,$X173*$G173,IF(AND($T173&gt;$AC173,$T173&lt;=$AF173),$G173*($X173+((($W173-$X173)/($AF173-$AC173))*($T173-$AC173))),0))),$W173*$G173)))</f>
        <v/>
      </c>
      <c r="G173" s="148" t="str">
        <f>IF($D173="","",IF(OR(VLOOKUP($D173,Cap_Req!$A$2:$K$19,2)=9,VLOOKUP($D173,Cap_Req!$A$2:$K$19,2)=10),IF($T173&lt;=$AE173,VLOOKUP($D173,Cap_Req!$A$2:$K$19,3),0),IF(OR(VLOOKUP($D173,Cap_Req!$A$2:$K$19,2)=1,VLOOKUP($D173,Cap_Req!$A$2:$K$19,2)=2,VLOOKUP($D173,Cap_Req!$A$2:$K$19,2)=3,VLOOKUP($D173,Cap_Req!$A$2:$K$19,2)=4,VLOOKUP($D173,Cap_Req!$A$2:$K$19,2)=5,VLOOKUP($D173,Cap_Req!$A$2:$K$19,2)=6,VLOOKUP($D173,Cap_Req!$A$2:$K$19,2)=7, VLOOKUP($D173,Cap_Req!$A$2:$K$19,2)=8),IF($T173&lt;=$AC173,VLOOKUP($D173,Cap_Req!$A$2:$K$19,3),IF(AND($T173&gt;$AC173,$T173&lt;=$AE173),VLOOKUP($D173,Cap_Req!$A$2:$K$19,3)+(((VLOOKUP($D173,Cap_Req!$A$2:$K$19,5)-VLOOKUP($D173,Cap_Req!$A$2:$K$19,3))/($AE173-$AC173))*($T173-$AC173)),0)),IF($T173&lt;=$AC173,VLOOKUP($D173,Cap_Req!$A$2:$K$19,3),IF(AND($T173&gt;$AC173,$T173&lt;=$AD173),VLOOKUP($D173,Cap_Req!$A$2:$K$19,3)+(((VLOOKUP($D173,Cap_Req!$A$2:$K$19,4)-VLOOKUP($D173,Cap_Req!$A$2:$K$19,3))/($AD173-$AC173))*($T173-$AC173)),IF(AND($T173&gt;$AD173,$T173&lt;=$AE173),VLOOKUP($D173,Cap_Req!$A$2:$K$19,4)+(((VLOOKUP($D173,Cap_Req!$A$2:$K$19,5)-VLOOKUP($D173,Cap_Req!$A$2:$K$19,4))/($AE173-$AD173))*($T173-$AD173)),0))))))</f>
        <v/>
      </c>
      <c r="H173" s="455"/>
      <c r="I173" s="147" t="str">
        <f>IF($D173="","",IF(OR(VLOOKUP($D173,Cap_Req!$A$2:$K$19,2)=3,VLOOKUP($D173,Cap_Req!$A$2:$K$19,2)=4),IF($Y173="","",$Y173*$J173),""))</f>
        <v/>
      </c>
      <c r="J173" s="148" t="str">
        <f>IF($D173="","",IF(OR(VLOOKUP($D173,Cap_Req!$A$2:$K$19,2)=3,VLOOKUP($D173,Cap_Req!$A$2:$K$19,2)=4),VLOOKUP($D173,Cap_Req!$A$2:$M$19,7),""))</f>
        <v/>
      </c>
      <c r="K173" s="455"/>
      <c r="L173" s="147" t="str">
        <f>IF($D173="","",IF(OR(VLOOKUP($D173,Cap_Req!$A$2:$K$19,2)=3,VLOOKUP($D173,Cap_Req!$A$2:$K$19,2)=4),IF($Z173="","",$Z173*$M173),""))</f>
        <v/>
      </c>
      <c r="M173" s="148" t="str">
        <f>IF($D173="","",IF(OR(VLOOKUP($D173,Cap_Req!$A$2:$K$19,2)=3,VLOOKUP($D173,Cap_Req!$A$2:$K$19,2)=4),VLOOKUP($D173,Cap_Req!$A$2:$M$19,12),""))</f>
        <v/>
      </c>
      <c r="N173" s="455"/>
      <c r="O173" s="147" t="str">
        <f>IF($D173="","",IF(VLOOKUP($D173,Cap_Req!$A$2:$K$19,2)=4,IF($AA173="","",$AA173*$P173),""))</f>
        <v/>
      </c>
      <c r="P173" s="148" t="str">
        <f>IF($D173="","",IF(VLOOKUP($D173,Cap_Req!$A$2:$K$19,2)=4,VLOOKUP($D173,Cap_Req!$A$2:$M$19,13),""))</f>
        <v/>
      </c>
      <c r="Q173" s="455"/>
      <c r="R173" s="147" t="str">
        <f>IF($D173="","",IF(VLOOKUP($D173,Cap_Req!$A$2:$K$19,2)=3,IF($AB173="","",$AB173*$S173),""))</f>
        <v/>
      </c>
      <c r="S173" s="148" t="str">
        <f>IF($D173="","",IF(VLOOKUP($D173,Cap_Req!$A$2:$K$19,2)=3,VLOOKUP($D173,Cap_Req!$A$2:$K$19,8),""))</f>
        <v/>
      </c>
      <c r="T173" s="149" t="str">
        <f t="shared" si="4"/>
        <v/>
      </c>
      <c r="U173" s="150" t="str">
        <f t="shared" si="5"/>
        <v/>
      </c>
      <c r="V173" s="151"/>
      <c r="W173" s="453"/>
      <c r="X173" s="453"/>
      <c r="Y173" s="453"/>
      <c r="Z173" s="453"/>
      <c r="AA173" s="453"/>
      <c r="AB173" s="453"/>
      <c r="AC173" s="152" t="str">
        <f>IF($D173="","",IF(VLOOKUP($D173,Cap_Req!$A$2:$K$19,2)=5,MIN($AF173,VLOOKUP($D173,Cap_Req!$A$2:$K$19,9)),MIN($AE173,VLOOKUP($D173,Cap_Req!$A$2:$K$19,9))))</f>
        <v/>
      </c>
      <c r="AD173" s="152" t="str">
        <f>IF($D173="","",IF(VLOOKUP($D173,Cap_Req!$A$2:$K$19,2)=5,MIN($AF173,VLOOKUP($D173,Cap_Req!$A$2:$K$19,10)),MIN($AE173,VLOOKUP($D173,Cap_Req!$A$2:$K$19,10))))</f>
        <v/>
      </c>
      <c r="AE173" s="152" t="str">
        <f>IF($D173="","",IF($AF173="","",MIN($AF173,VLOOKUP($D173,Cap_Req!$A$2:$K$19,11))))</f>
        <v/>
      </c>
      <c r="AF173" s="453"/>
      <c r="AG173" s="453"/>
      <c r="AH173" s="125"/>
      <c r="AI173" s="126" t="e">
        <f>VLOOKUP($D173,Cap_Req!$A$2:$K$19,2)</f>
        <v>#N/A</v>
      </c>
      <c r="AL173" s="170"/>
    </row>
    <row r="174" spans="1:38" x14ac:dyDescent="0.25">
      <c r="A174" s="125"/>
      <c r="B174" s="453"/>
      <c r="C174" s="453"/>
      <c r="D174" s="454"/>
      <c r="E174" s="455"/>
      <c r="F174" s="147" t="str">
        <f>IF($D174="","",IF($W174="","",IF(OR(VLOOKUP($D174,Cap_Req!$A$2:$K$19,2)=3,VLOOKUP($D174,Cap_Req!$A$2:$K$19,2)=4),IF($X174="","",IF($T174&lt;=$AC174,$X174*$G174,IF(AND($T174&gt;$AC174,$T174&lt;=$AF174),$G174*($X174+((($W174-$X174)/($AF174-$AC174))*($T174-$AC174))),0))),$W174*$G174)))</f>
        <v/>
      </c>
      <c r="G174" s="148" t="str">
        <f>IF($D174="","",IF(OR(VLOOKUP($D174,Cap_Req!$A$2:$K$19,2)=9,VLOOKUP($D174,Cap_Req!$A$2:$K$19,2)=10),IF($T174&lt;=$AE174,VLOOKUP($D174,Cap_Req!$A$2:$K$19,3),0),IF(OR(VLOOKUP($D174,Cap_Req!$A$2:$K$19,2)=1,VLOOKUP($D174,Cap_Req!$A$2:$K$19,2)=2,VLOOKUP($D174,Cap_Req!$A$2:$K$19,2)=3,VLOOKUP($D174,Cap_Req!$A$2:$K$19,2)=4,VLOOKUP($D174,Cap_Req!$A$2:$K$19,2)=5,VLOOKUP($D174,Cap_Req!$A$2:$K$19,2)=6,VLOOKUP($D174,Cap_Req!$A$2:$K$19,2)=7, VLOOKUP($D174,Cap_Req!$A$2:$K$19,2)=8),IF($T174&lt;=$AC174,VLOOKUP($D174,Cap_Req!$A$2:$K$19,3),IF(AND($T174&gt;$AC174,$T174&lt;=$AE174),VLOOKUP($D174,Cap_Req!$A$2:$K$19,3)+(((VLOOKUP($D174,Cap_Req!$A$2:$K$19,5)-VLOOKUP($D174,Cap_Req!$A$2:$K$19,3))/($AE174-$AC174))*($T174-$AC174)),0)),IF($T174&lt;=$AC174,VLOOKUP($D174,Cap_Req!$A$2:$K$19,3),IF(AND($T174&gt;$AC174,$T174&lt;=$AD174),VLOOKUP($D174,Cap_Req!$A$2:$K$19,3)+(((VLOOKUP($D174,Cap_Req!$A$2:$K$19,4)-VLOOKUP($D174,Cap_Req!$A$2:$K$19,3))/($AD174-$AC174))*($T174-$AC174)),IF(AND($T174&gt;$AD174,$T174&lt;=$AE174),VLOOKUP($D174,Cap_Req!$A$2:$K$19,4)+(((VLOOKUP($D174,Cap_Req!$A$2:$K$19,5)-VLOOKUP($D174,Cap_Req!$A$2:$K$19,4))/($AE174-$AD174))*($T174-$AD174)),0))))))</f>
        <v/>
      </c>
      <c r="H174" s="455"/>
      <c r="I174" s="147" t="str">
        <f>IF($D174="","",IF(OR(VLOOKUP($D174,Cap_Req!$A$2:$K$19,2)=3,VLOOKUP($D174,Cap_Req!$A$2:$K$19,2)=4),IF($Y174="","",$Y174*$J174),""))</f>
        <v/>
      </c>
      <c r="J174" s="148" t="str">
        <f>IF($D174="","",IF(OR(VLOOKUP($D174,Cap_Req!$A$2:$K$19,2)=3,VLOOKUP($D174,Cap_Req!$A$2:$K$19,2)=4),VLOOKUP($D174,Cap_Req!$A$2:$M$19,7),""))</f>
        <v/>
      </c>
      <c r="K174" s="455"/>
      <c r="L174" s="147" t="str">
        <f>IF($D174="","",IF(OR(VLOOKUP($D174,Cap_Req!$A$2:$K$19,2)=3,VLOOKUP($D174,Cap_Req!$A$2:$K$19,2)=4),IF($Z174="","",$Z174*$M174),""))</f>
        <v/>
      </c>
      <c r="M174" s="148" t="str">
        <f>IF($D174="","",IF(OR(VLOOKUP($D174,Cap_Req!$A$2:$K$19,2)=3,VLOOKUP($D174,Cap_Req!$A$2:$K$19,2)=4),VLOOKUP($D174,Cap_Req!$A$2:$M$19,12),""))</f>
        <v/>
      </c>
      <c r="N174" s="455"/>
      <c r="O174" s="147" t="str">
        <f>IF($D174="","",IF(VLOOKUP($D174,Cap_Req!$A$2:$K$19,2)=4,IF($AA174="","",$AA174*$P174),""))</f>
        <v/>
      </c>
      <c r="P174" s="148" t="str">
        <f>IF($D174="","",IF(VLOOKUP($D174,Cap_Req!$A$2:$K$19,2)=4,VLOOKUP($D174,Cap_Req!$A$2:$M$19,13),""))</f>
        <v/>
      </c>
      <c r="Q174" s="455"/>
      <c r="R174" s="147" t="str">
        <f>IF($D174="","",IF(VLOOKUP($D174,Cap_Req!$A$2:$K$19,2)=3,IF($AB174="","",$AB174*$S174),""))</f>
        <v/>
      </c>
      <c r="S174" s="148" t="str">
        <f>IF($D174="","",IF(VLOOKUP($D174,Cap_Req!$A$2:$K$19,2)=3,VLOOKUP($D174,Cap_Req!$A$2:$K$19,8),""))</f>
        <v/>
      </c>
      <c r="T174" s="149" t="str">
        <f t="shared" si="4"/>
        <v/>
      </c>
      <c r="U174" s="150" t="str">
        <f t="shared" si="5"/>
        <v/>
      </c>
      <c r="V174" s="151"/>
      <c r="W174" s="453"/>
      <c r="X174" s="453"/>
      <c r="Y174" s="453"/>
      <c r="Z174" s="453"/>
      <c r="AA174" s="453"/>
      <c r="AB174" s="453"/>
      <c r="AC174" s="152" t="str">
        <f>IF($D174="","",IF(VLOOKUP($D174,Cap_Req!$A$2:$K$19,2)=5,MIN($AF174,VLOOKUP($D174,Cap_Req!$A$2:$K$19,9)),MIN($AE174,VLOOKUP($D174,Cap_Req!$A$2:$K$19,9))))</f>
        <v/>
      </c>
      <c r="AD174" s="152" t="str">
        <f>IF($D174="","",IF(VLOOKUP($D174,Cap_Req!$A$2:$K$19,2)=5,MIN($AF174,VLOOKUP($D174,Cap_Req!$A$2:$K$19,10)),MIN($AE174,VLOOKUP($D174,Cap_Req!$A$2:$K$19,10))))</f>
        <v/>
      </c>
      <c r="AE174" s="152" t="str">
        <f>IF($D174="","",IF($AF174="","",MIN($AF174,VLOOKUP($D174,Cap_Req!$A$2:$K$19,11))))</f>
        <v/>
      </c>
      <c r="AF174" s="453"/>
      <c r="AG174" s="453"/>
      <c r="AH174" s="125"/>
      <c r="AI174" s="126" t="e">
        <f>VLOOKUP($D174,Cap_Req!$A$2:$K$19,2)</f>
        <v>#N/A</v>
      </c>
      <c r="AL174" s="170"/>
    </row>
    <row r="175" spans="1:38" x14ac:dyDescent="0.25">
      <c r="A175" s="125"/>
      <c r="B175" s="453"/>
      <c r="C175" s="453"/>
      <c r="D175" s="454"/>
      <c r="E175" s="455"/>
      <c r="F175" s="147" t="str">
        <f>IF($D175="","",IF($W175="","",IF(OR(VLOOKUP($D175,Cap_Req!$A$2:$K$19,2)=3,VLOOKUP($D175,Cap_Req!$A$2:$K$19,2)=4),IF($X175="","",IF($T175&lt;=$AC175,$X175*$G175,IF(AND($T175&gt;$AC175,$T175&lt;=$AF175),$G175*($X175+((($W175-$X175)/($AF175-$AC175))*($T175-$AC175))),0))),$W175*$G175)))</f>
        <v/>
      </c>
      <c r="G175" s="148" t="str">
        <f>IF($D175="","",IF(OR(VLOOKUP($D175,Cap_Req!$A$2:$K$19,2)=9,VLOOKUP($D175,Cap_Req!$A$2:$K$19,2)=10),IF($T175&lt;=$AE175,VLOOKUP($D175,Cap_Req!$A$2:$K$19,3),0),IF(OR(VLOOKUP($D175,Cap_Req!$A$2:$K$19,2)=1,VLOOKUP($D175,Cap_Req!$A$2:$K$19,2)=2,VLOOKUP($D175,Cap_Req!$A$2:$K$19,2)=3,VLOOKUP($D175,Cap_Req!$A$2:$K$19,2)=4,VLOOKUP($D175,Cap_Req!$A$2:$K$19,2)=5,VLOOKUP($D175,Cap_Req!$A$2:$K$19,2)=6,VLOOKUP($D175,Cap_Req!$A$2:$K$19,2)=7, VLOOKUP($D175,Cap_Req!$A$2:$K$19,2)=8),IF($T175&lt;=$AC175,VLOOKUP($D175,Cap_Req!$A$2:$K$19,3),IF(AND($T175&gt;$AC175,$T175&lt;=$AE175),VLOOKUP($D175,Cap_Req!$A$2:$K$19,3)+(((VLOOKUP($D175,Cap_Req!$A$2:$K$19,5)-VLOOKUP($D175,Cap_Req!$A$2:$K$19,3))/($AE175-$AC175))*($T175-$AC175)),0)),IF($T175&lt;=$AC175,VLOOKUP($D175,Cap_Req!$A$2:$K$19,3),IF(AND($T175&gt;$AC175,$T175&lt;=$AD175),VLOOKUP($D175,Cap_Req!$A$2:$K$19,3)+(((VLOOKUP($D175,Cap_Req!$A$2:$K$19,4)-VLOOKUP($D175,Cap_Req!$A$2:$K$19,3))/($AD175-$AC175))*($T175-$AC175)),IF(AND($T175&gt;$AD175,$T175&lt;=$AE175),VLOOKUP($D175,Cap_Req!$A$2:$K$19,4)+(((VLOOKUP($D175,Cap_Req!$A$2:$K$19,5)-VLOOKUP($D175,Cap_Req!$A$2:$K$19,4))/($AE175-$AD175))*($T175-$AD175)),0))))))</f>
        <v/>
      </c>
      <c r="H175" s="455"/>
      <c r="I175" s="147" t="str">
        <f>IF($D175="","",IF(OR(VLOOKUP($D175,Cap_Req!$A$2:$K$19,2)=3,VLOOKUP($D175,Cap_Req!$A$2:$K$19,2)=4),IF($Y175="","",$Y175*$J175),""))</f>
        <v/>
      </c>
      <c r="J175" s="148" t="str">
        <f>IF($D175="","",IF(OR(VLOOKUP($D175,Cap_Req!$A$2:$K$19,2)=3,VLOOKUP($D175,Cap_Req!$A$2:$K$19,2)=4),VLOOKUP($D175,Cap_Req!$A$2:$M$19,7),""))</f>
        <v/>
      </c>
      <c r="K175" s="455"/>
      <c r="L175" s="147" t="str">
        <f>IF($D175="","",IF(OR(VLOOKUP($D175,Cap_Req!$A$2:$K$19,2)=3,VLOOKUP($D175,Cap_Req!$A$2:$K$19,2)=4),IF($Z175="","",$Z175*$M175),""))</f>
        <v/>
      </c>
      <c r="M175" s="148" t="str">
        <f>IF($D175="","",IF(OR(VLOOKUP($D175,Cap_Req!$A$2:$K$19,2)=3,VLOOKUP($D175,Cap_Req!$A$2:$K$19,2)=4),VLOOKUP($D175,Cap_Req!$A$2:$M$19,12),""))</f>
        <v/>
      </c>
      <c r="N175" s="455"/>
      <c r="O175" s="147" t="str">
        <f>IF($D175="","",IF(VLOOKUP($D175,Cap_Req!$A$2:$K$19,2)=4,IF($AA175="","",$AA175*$P175),""))</f>
        <v/>
      </c>
      <c r="P175" s="148" t="str">
        <f>IF($D175="","",IF(VLOOKUP($D175,Cap_Req!$A$2:$K$19,2)=4,VLOOKUP($D175,Cap_Req!$A$2:$M$19,13),""))</f>
        <v/>
      </c>
      <c r="Q175" s="455"/>
      <c r="R175" s="147" t="str">
        <f>IF($D175="","",IF(VLOOKUP($D175,Cap_Req!$A$2:$K$19,2)=3,IF($AB175="","",$AB175*$S175),""))</f>
        <v/>
      </c>
      <c r="S175" s="148" t="str">
        <f>IF($D175="","",IF(VLOOKUP($D175,Cap_Req!$A$2:$K$19,2)=3,VLOOKUP($D175,Cap_Req!$A$2:$K$19,8),""))</f>
        <v/>
      </c>
      <c r="T175" s="149" t="str">
        <f t="shared" si="4"/>
        <v/>
      </c>
      <c r="U175" s="150" t="str">
        <f t="shared" si="5"/>
        <v/>
      </c>
      <c r="V175" s="151"/>
      <c r="W175" s="453"/>
      <c r="X175" s="453"/>
      <c r="Y175" s="453"/>
      <c r="Z175" s="453"/>
      <c r="AA175" s="453"/>
      <c r="AB175" s="453"/>
      <c r="AC175" s="152" t="str">
        <f>IF($D175="","",IF(VLOOKUP($D175,Cap_Req!$A$2:$K$19,2)=5,MIN($AF175,VLOOKUP($D175,Cap_Req!$A$2:$K$19,9)),MIN($AE175,VLOOKUP($D175,Cap_Req!$A$2:$K$19,9))))</f>
        <v/>
      </c>
      <c r="AD175" s="152" t="str">
        <f>IF($D175="","",IF(VLOOKUP($D175,Cap_Req!$A$2:$K$19,2)=5,MIN($AF175,VLOOKUP($D175,Cap_Req!$A$2:$K$19,10)),MIN($AE175,VLOOKUP($D175,Cap_Req!$A$2:$K$19,10))))</f>
        <v/>
      </c>
      <c r="AE175" s="152" t="str">
        <f>IF($D175="","",IF($AF175="","",MIN($AF175,VLOOKUP($D175,Cap_Req!$A$2:$K$19,11))))</f>
        <v/>
      </c>
      <c r="AF175" s="453"/>
      <c r="AG175" s="453"/>
      <c r="AH175" s="125"/>
      <c r="AI175" s="126" t="e">
        <f>VLOOKUP($D175,Cap_Req!$A$2:$K$19,2)</f>
        <v>#N/A</v>
      </c>
      <c r="AL175" s="170"/>
    </row>
    <row r="176" spans="1:38" x14ac:dyDescent="0.25">
      <c r="A176" s="125"/>
      <c r="B176" s="453"/>
      <c r="C176" s="453"/>
      <c r="D176" s="454"/>
      <c r="E176" s="455"/>
      <c r="F176" s="147" t="str">
        <f>IF($D176="","",IF($W176="","",IF(OR(VLOOKUP($D176,Cap_Req!$A$2:$K$19,2)=3,VLOOKUP($D176,Cap_Req!$A$2:$K$19,2)=4),IF($X176="","",IF($T176&lt;=$AC176,$X176*$G176,IF(AND($T176&gt;$AC176,$T176&lt;=$AF176),$G176*($X176+((($W176-$X176)/($AF176-$AC176))*($T176-$AC176))),0))),$W176*$G176)))</f>
        <v/>
      </c>
      <c r="G176" s="148" t="str">
        <f>IF($D176="","",IF(OR(VLOOKUP($D176,Cap_Req!$A$2:$K$19,2)=9,VLOOKUP($D176,Cap_Req!$A$2:$K$19,2)=10),IF($T176&lt;=$AE176,VLOOKUP($D176,Cap_Req!$A$2:$K$19,3),0),IF(OR(VLOOKUP($D176,Cap_Req!$A$2:$K$19,2)=1,VLOOKUP($D176,Cap_Req!$A$2:$K$19,2)=2,VLOOKUP($D176,Cap_Req!$A$2:$K$19,2)=3,VLOOKUP($D176,Cap_Req!$A$2:$K$19,2)=4,VLOOKUP($D176,Cap_Req!$A$2:$K$19,2)=5,VLOOKUP($D176,Cap_Req!$A$2:$K$19,2)=6,VLOOKUP($D176,Cap_Req!$A$2:$K$19,2)=7, VLOOKUP($D176,Cap_Req!$A$2:$K$19,2)=8),IF($T176&lt;=$AC176,VLOOKUP($D176,Cap_Req!$A$2:$K$19,3),IF(AND($T176&gt;$AC176,$T176&lt;=$AE176),VLOOKUP($D176,Cap_Req!$A$2:$K$19,3)+(((VLOOKUP($D176,Cap_Req!$A$2:$K$19,5)-VLOOKUP($D176,Cap_Req!$A$2:$K$19,3))/($AE176-$AC176))*($T176-$AC176)),0)),IF($T176&lt;=$AC176,VLOOKUP($D176,Cap_Req!$A$2:$K$19,3),IF(AND($T176&gt;$AC176,$T176&lt;=$AD176),VLOOKUP($D176,Cap_Req!$A$2:$K$19,3)+(((VLOOKUP($D176,Cap_Req!$A$2:$K$19,4)-VLOOKUP($D176,Cap_Req!$A$2:$K$19,3))/($AD176-$AC176))*($T176-$AC176)),IF(AND($T176&gt;$AD176,$T176&lt;=$AE176),VLOOKUP($D176,Cap_Req!$A$2:$K$19,4)+(((VLOOKUP($D176,Cap_Req!$A$2:$K$19,5)-VLOOKUP($D176,Cap_Req!$A$2:$K$19,4))/($AE176-$AD176))*($T176-$AD176)),0))))))</f>
        <v/>
      </c>
      <c r="H176" s="455"/>
      <c r="I176" s="147" t="str">
        <f>IF($D176="","",IF(OR(VLOOKUP($D176,Cap_Req!$A$2:$K$19,2)=3,VLOOKUP($D176,Cap_Req!$A$2:$K$19,2)=4),IF($Y176="","",$Y176*$J176),""))</f>
        <v/>
      </c>
      <c r="J176" s="148" t="str">
        <f>IF($D176="","",IF(OR(VLOOKUP($D176,Cap_Req!$A$2:$K$19,2)=3,VLOOKUP($D176,Cap_Req!$A$2:$K$19,2)=4),VLOOKUP($D176,Cap_Req!$A$2:$M$19,7),""))</f>
        <v/>
      </c>
      <c r="K176" s="455"/>
      <c r="L176" s="147" t="str">
        <f>IF($D176="","",IF(OR(VLOOKUP($D176,Cap_Req!$A$2:$K$19,2)=3,VLOOKUP($D176,Cap_Req!$A$2:$K$19,2)=4),IF($Z176="","",$Z176*$M176),""))</f>
        <v/>
      </c>
      <c r="M176" s="148" t="str">
        <f>IF($D176="","",IF(OR(VLOOKUP($D176,Cap_Req!$A$2:$K$19,2)=3,VLOOKUP($D176,Cap_Req!$A$2:$K$19,2)=4),VLOOKUP($D176,Cap_Req!$A$2:$M$19,12),""))</f>
        <v/>
      </c>
      <c r="N176" s="455"/>
      <c r="O176" s="147" t="str">
        <f>IF($D176="","",IF(VLOOKUP($D176,Cap_Req!$A$2:$K$19,2)=4,IF($AA176="","",$AA176*$P176),""))</f>
        <v/>
      </c>
      <c r="P176" s="148" t="str">
        <f>IF($D176="","",IF(VLOOKUP($D176,Cap_Req!$A$2:$K$19,2)=4,VLOOKUP($D176,Cap_Req!$A$2:$M$19,13),""))</f>
        <v/>
      </c>
      <c r="Q176" s="455"/>
      <c r="R176" s="147" t="str">
        <f>IF($D176="","",IF(VLOOKUP($D176,Cap_Req!$A$2:$K$19,2)=3,IF($AB176="","",$AB176*$S176),""))</f>
        <v/>
      </c>
      <c r="S176" s="148" t="str">
        <f>IF($D176="","",IF(VLOOKUP($D176,Cap_Req!$A$2:$K$19,2)=3,VLOOKUP($D176,Cap_Req!$A$2:$K$19,8),""))</f>
        <v/>
      </c>
      <c r="T176" s="149" t="str">
        <f t="shared" si="4"/>
        <v/>
      </c>
      <c r="U176" s="150" t="str">
        <f t="shared" si="5"/>
        <v/>
      </c>
      <c r="V176" s="151"/>
      <c r="W176" s="453"/>
      <c r="X176" s="453"/>
      <c r="Y176" s="453"/>
      <c r="Z176" s="453"/>
      <c r="AA176" s="453"/>
      <c r="AB176" s="453"/>
      <c r="AC176" s="152" t="str">
        <f>IF($D176="","",IF(VLOOKUP($D176,Cap_Req!$A$2:$K$19,2)=5,MIN($AF176,VLOOKUP($D176,Cap_Req!$A$2:$K$19,9)),MIN($AE176,VLOOKUP($D176,Cap_Req!$A$2:$K$19,9))))</f>
        <v/>
      </c>
      <c r="AD176" s="152" t="str">
        <f>IF($D176="","",IF(VLOOKUP($D176,Cap_Req!$A$2:$K$19,2)=5,MIN($AF176,VLOOKUP($D176,Cap_Req!$A$2:$K$19,10)),MIN($AE176,VLOOKUP($D176,Cap_Req!$A$2:$K$19,10))))</f>
        <v/>
      </c>
      <c r="AE176" s="152" t="str">
        <f>IF($D176="","",IF($AF176="","",MIN($AF176,VLOOKUP($D176,Cap_Req!$A$2:$K$19,11))))</f>
        <v/>
      </c>
      <c r="AF176" s="453"/>
      <c r="AG176" s="453"/>
      <c r="AH176" s="125"/>
      <c r="AI176" s="126" t="e">
        <f>VLOOKUP($D176,Cap_Req!$A$2:$K$19,2)</f>
        <v>#N/A</v>
      </c>
      <c r="AL176" s="170"/>
    </row>
    <row r="177" spans="1:38" x14ac:dyDescent="0.25">
      <c r="A177" s="125"/>
      <c r="B177" s="453"/>
      <c r="C177" s="453"/>
      <c r="D177" s="454"/>
      <c r="E177" s="455"/>
      <c r="F177" s="147" t="str">
        <f>IF($D177="","",IF($W177="","",IF(OR(VLOOKUP($D177,Cap_Req!$A$2:$K$19,2)=3,VLOOKUP($D177,Cap_Req!$A$2:$K$19,2)=4),IF($X177="","",IF($T177&lt;=$AC177,$X177*$G177,IF(AND($T177&gt;$AC177,$T177&lt;=$AF177),$G177*($X177+((($W177-$X177)/($AF177-$AC177))*($T177-$AC177))),0))),$W177*$G177)))</f>
        <v/>
      </c>
      <c r="G177" s="148" t="str">
        <f>IF($D177="","",IF(OR(VLOOKUP($D177,Cap_Req!$A$2:$K$19,2)=9,VLOOKUP($D177,Cap_Req!$A$2:$K$19,2)=10),IF($T177&lt;=$AE177,VLOOKUP($D177,Cap_Req!$A$2:$K$19,3),0),IF(OR(VLOOKUP($D177,Cap_Req!$A$2:$K$19,2)=1,VLOOKUP($D177,Cap_Req!$A$2:$K$19,2)=2,VLOOKUP($D177,Cap_Req!$A$2:$K$19,2)=3,VLOOKUP($D177,Cap_Req!$A$2:$K$19,2)=4,VLOOKUP($D177,Cap_Req!$A$2:$K$19,2)=5,VLOOKUP($D177,Cap_Req!$A$2:$K$19,2)=6,VLOOKUP($D177,Cap_Req!$A$2:$K$19,2)=7, VLOOKUP($D177,Cap_Req!$A$2:$K$19,2)=8),IF($T177&lt;=$AC177,VLOOKUP($D177,Cap_Req!$A$2:$K$19,3),IF(AND($T177&gt;$AC177,$T177&lt;=$AE177),VLOOKUP($D177,Cap_Req!$A$2:$K$19,3)+(((VLOOKUP($D177,Cap_Req!$A$2:$K$19,5)-VLOOKUP($D177,Cap_Req!$A$2:$K$19,3))/($AE177-$AC177))*($T177-$AC177)),0)),IF($T177&lt;=$AC177,VLOOKUP($D177,Cap_Req!$A$2:$K$19,3),IF(AND($T177&gt;$AC177,$T177&lt;=$AD177),VLOOKUP($D177,Cap_Req!$A$2:$K$19,3)+(((VLOOKUP($D177,Cap_Req!$A$2:$K$19,4)-VLOOKUP($D177,Cap_Req!$A$2:$K$19,3))/($AD177-$AC177))*($T177-$AC177)),IF(AND($T177&gt;$AD177,$T177&lt;=$AE177),VLOOKUP($D177,Cap_Req!$A$2:$K$19,4)+(((VLOOKUP($D177,Cap_Req!$A$2:$K$19,5)-VLOOKUP($D177,Cap_Req!$A$2:$K$19,4))/($AE177-$AD177))*($T177-$AD177)),0))))))</f>
        <v/>
      </c>
      <c r="H177" s="455"/>
      <c r="I177" s="147" t="str">
        <f>IF($D177="","",IF(OR(VLOOKUP($D177,Cap_Req!$A$2:$K$19,2)=3,VLOOKUP($D177,Cap_Req!$A$2:$K$19,2)=4),IF($Y177="","",$Y177*$J177),""))</f>
        <v/>
      </c>
      <c r="J177" s="148" t="str">
        <f>IF($D177="","",IF(OR(VLOOKUP($D177,Cap_Req!$A$2:$K$19,2)=3,VLOOKUP($D177,Cap_Req!$A$2:$K$19,2)=4),VLOOKUP($D177,Cap_Req!$A$2:$M$19,7),""))</f>
        <v/>
      </c>
      <c r="K177" s="455"/>
      <c r="L177" s="147" t="str">
        <f>IF($D177="","",IF(OR(VLOOKUP($D177,Cap_Req!$A$2:$K$19,2)=3,VLOOKUP($D177,Cap_Req!$A$2:$K$19,2)=4),IF($Z177="","",$Z177*$M177),""))</f>
        <v/>
      </c>
      <c r="M177" s="148" t="str">
        <f>IF($D177="","",IF(OR(VLOOKUP($D177,Cap_Req!$A$2:$K$19,2)=3,VLOOKUP($D177,Cap_Req!$A$2:$K$19,2)=4),VLOOKUP($D177,Cap_Req!$A$2:$M$19,12),""))</f>
        <v/>
      </c>
      <c r="N177" s="455"/>
      <c r="O177" s="147" t="str">
        <f>IF($D177="","",IF(VLOOKUP($D177,Cap_Req!$A$2:$K$19,2)=4,IF($AA177="","",$AA177*$P177),""))</f>
        <v/>
      </c>
      <c r="P177" s="148" t="str">
        <f>IF($D177="","",IF(VLOOKUP($D177,Cap_Req!$A$2:$K$19,2)=4,VLOOKUP($D177,Cap_Req!$A$2:$M$19,13),""))</f>
        <v/>
      </c>
      <c r="Q177" s="455"/>
      <c r="R177" s="147" t="str">
        <f>IF($D177="","",IF(VLOOKUP($D177,Cap_Req!$A$2:$K$19,2)=3,IF($AB177="","",$AB177*$S177),""))</f>
        <v/>
      </c>
      <c r="S177" s="148" t="str">
        <f>IF($D177="","",IF(VLOOKUP($D177,Cap_Req!$A$2:$K$19,2)=3,VLOOKUP($D177,Cap_Req!$A$2:$K$19,8),""))</f>
        <v/>
      </c>
      <c r="T177" s="149" t="str">
        <f t="shared" si="4"/>
        <v/>
      </c>
      <c r="U177" s="150" t="str">
        <f t="shared" si="5"/>
        <v/>
      </c>
      <c r="V177" s="151"/>
      <c r="W177" s="453"/>
      <c r="X177" s="453"/>
      <c r="Y177" s="453"/>
      <c r="Z177" s="453"/>
      <c r="AA177" s="453"/>
      <c r="AB177" s="453"/>
      <c r="AC177" s="152" t="str">
        <f>IF($D177="","",IF(VLOOKUP($D177,Cap_Req!$A$2:$K$19,2)=5,MIN($AF177,VLOOKUP($D177,Cap_Req!$A$2:$K$19,9)),MIN($AE177,VLOOKUP($D177,Cap_Req!$A$2:$K$19,9))))</f>
        <v/>
      </c>
      <c r="AD177" s="152" t="str">
        <f>IF($D177="","",IF(VLOOKUP($D177,Cap_Req!$A$2:$K$19,2)=5,MIN($AF177,VLOOKUP($D177,Cap_Req!$A$2:$K$19,10)),MIN($AE177,VLOOKUP($D177,Cap_Req!$A$2:$K$19,10))))</f>
        <v/>
      </c>
      <c r="AE177" s="152" t="str">
        <f>IF($D177="","",IF($AF177="","",MIN($AF177,VLOOKUP($D177,Cap_Req!$A$2:$K$19,11))))</f>
        <v/>
      </c>
      <c r="AF177" s="453"/>
      <c r="AG177" s="453"/>
      <c r="AH177" s="125"/>
      <c r="AI177" s="126" t="e">
        <f>VLOOKUP($D177,Cap_Req!$A$2:$K$19,2)</f>
        <v>#N/A</v>
      </c>
      <c r="AL177" s="170"/>
    </row>
    <row r="178" spans="1:38" x14ac:dyDescent="0.25">
      <c r="A178" s="125"/>
      <c r="B178" s="453"/>
      <c r="C178" s="453"/>
      <c r="D178" s="454"/>
      <c r="E178" s="455"/>
      <c r="F178" s="147" t="str">
        <f>IF($D178="","",IF($W178="","",IF(OR(VLOOKUP($D178,Cap_Req!$A$2:$K$19,2)=3,VLOOKUP($D178,Cap_Req!$A$2:$K$19,2)=4),IF($X178="","",IF($T178&lt;=$AC178,$X178*$G178,IF(AND($T178&gt;$AC178,$T178&lt;=$AF178),$G178*($X178+((($W178-$X178)/($AF178-$AC178))*($T178-$AC178))),0))),$W178*$G178)))</f>
        <v/>
      </c>
      <c r="G178" s="148" t="str">
        <f>IF($D178="","",IF(OR(VLOOKUP($D178,Cap_Req!$A$2:$K$19,2)=9,VLOOKUP($D178,Cap_Req!$A$2:$K$19,2)=10),IF($T178&lt;=$AE178,VLOOKUP($D178,Cap_Req!$A$2:$K$19,3),0),IF(OR(VLOOKUP($D178,Cap_Req!$A$2:$K$19,2)=1,VLOOKUP($D178,Cap_Req!$A$2:$K$19,2)=2,VLOOKUP($D178,Cap_Req!$A$2:$K$19,2)=3,VLOOKUP($D178,Cap_Req!$A$2:$K$19,2)=4,VLOOKUP($D178,Cap_Req!$A$2:$K$19,2)=5,VLOOKUP($D178,Cap_Req!$A$2:$K$19,2)=6,VLOOKUP($D178,Cap_Req!$A$2:$K$19,2)=7, VLOOKUP($D178,Cap_Req!$A$2:$K$19,2)=8),IF($T178&lt;=$AC178,VLOOKUP($D178,Cap_Req!$A$2:$K$19,3),IF(AND($T178&gt;$AC178,$T178&lt;=$AE178),VLOOKUP($D178,Cap_Req!$A$2:$K$19,3)+(((VLOOKUP($D178,Cap_Req!$A$2:$K$19,5)-VLOOKUP($D178,Cap_Req!$A$2:$K$19,3))/($AE178-$AC178))*($T178-$AC178)),0)),IF($T178&lt;=$AC178,VLOOKUP($D178,Cap_Req!$A$2:$K$19,3),IF(AND($T178&gt;$AC178,$T178&lt;=$AD178),VLOOKUP($D178,Cap_Req!$A$2:$K$19,3)+(((VLOOKUP($D178,Cap_Req!$A$2:$K$19,4)-VLOOKUP($D178,Cap_Req!$A$2:$K$19,3))/($AD178-$AC178))*($T178-$AC178)),IF(AND($T178&gt;$AD178,$T178&lt;=$AE178),VLOOKUP($D178,Cap_Req!$A$2:$K$19,4)+(((VLOOKUP($D178,Cap_Req!$A$2:$K$19,5)-VLOOKUP($D178,Cap_Req!$A$2:$K$19,4))/($AE178-$AD178))*($T178-$AD178)),0))))))</f>
        <v/>
      </c>
      <c r="H178" s="455"/>
      <c r="I178" s="147" t="str">
        <f>IF($D178="","",IF(OR(VLOOKUP($D178,Cap_Req!$A$2:$K$19,2)=3,VLOOKUP($D178,Cap_Req!$A$2:$K$19,2)=4),IF($Y178="","",$Y178*$J178),""))</f>
        <v/>
      </c>
      <c r="J178" s="148" t="str">
        <f>IF($D178="","",IF(OR(VLOOKUP($D178,Cap_Req!$A$2:$K$19,2)=3,VLOOKUP($D178,Cap_Req!$A$2:$K$19,2)=4),VLOOKUP($D178,Cap_Req!$A$2:$M$19,7),""))</f>
        <v/>
      </c>
      <c r="K178" s="455"/>
      <c r="L178" s="147" t="str">
        <f>IF($D178="","",IF(OR(VLOOKUP($D178,Cap_Req!$A$2:$K$19,2)=3,VLOOKUP($D178,Cap_Req!$A$2:$K$19,2)=4),IF($Z178="","",$Z178*$M178),""))</f>
        <v/>
      </c>
      <c r="M178" s="148" t="str">
        <f>IF($D178="","",IF(OR(VLOOKUP($D178,Cap_Req!$A$2:$K$19,2)=3,VLOOKUP($D178,Cap_Req!$A$2:$K$19,2)=4),VLOOKUP($D178,Cap_Req!$A$2:$M$19,12),""))</f>
        <v/>
      </c>
      <c r="N178" s="455"/>
      <c r="O178" s="147" t="str">
        <f>IF($D178="","",IF(VLOOKUP($D178,Cap_Req!$A$2:$K$19,2)=4,IF($AA178="","",$AA178*$P178),""))</f>
        <v/>
      </c>
      <c r="P178" s="148" t="str">
        <f>IF($D178="","",IF(VLOOKUP($D178,Cap_Req!$A$2:$K$19,2)=4,VLOOKUP($D178,Cap_Req!$A$2:$M$19,13),""))</f>
        <v/>
      </c>
      <c r="Q178" s="455"/>
      <c r="R178" s="147" t="str">
        <f>IF($D178="","",IF(VLOOKUP($D178,Cap_Req!$A$2:$K$19,2)=3,IF($AB178="","",$AB178*$S178),""))</f>
        <v/>
      </c>
      <c r="S178" s="148" t="str">
        <f>IF($D178="","",IF(VLOOKUP($D178,Cap_Req!$A$2:$K$19,2)=3,VLOOKUP($D178,Cap_Req!$A$2:$K$19,8),""))</f>
        <v/>
      </c>
      <c r="T178" s="149" t="str">
        <f t="shared" si="4"/>
        <v/>
      </c>
      <c r="U178" s="150" t="str">
        <f t="shared" si="5"/>
        <v/>
      </c>
      <c r="V178" s="151"/>
      <c r="W178" s="453"/>
      <c r="X178" s="453"/>
      <c r="Y178" s="453"/>
      <c r="Z178" s="453"/>
      <c r="AA178" s="453"/>
      <c r="AB178" s="453"/>
      <c r="AC178" s="152" t="str">
        <f>IF($D178="","",IF(VLOOKUP($D178,Cap_Req!$A$2:$K$19,2)=5,MIN($AF178,VLOOKUP($D178,Cap_Req!$A$2:$K$19,9)),MIN($AE178,VLOOKUP($D178,Cap_Req!$A$2:$K$19,9))))</f>
        <v/>
      </c>
      <c r="AD178" s="152" t="str">
        <f>IF($D178="","",IF(VLOOKUP($D178,Cap_Req!$A$2:$K$19,2)=5,MIN($AF178,VLOOKUP($D178,Cap_Req!$A$2:$K$19,10)),MIN($AE178,VLOOKUP($D178,Cap_Req!$A$2:$K$19,10))))</f>
        <v/>
      </c>
      <c r="AE178" s="152" t="str">
        <f>IF($D178="","",IF($AF178="","",MIN($AF178,VLOOKUP($D178,Cap_Req!$A$2:$K$19,11))))</f>
        <v/>
      </c>
      <c r="AF178" s="453"/>
      <c r="AG178" s="453"/>
      <c r="AH178" s="125"/>
      <c r="AI178" s="126" t="e">
        <f>VLOOKUP($D178,Cap_Req!$A$2:$K$19,2)</f>
        <v>#N/A</v>
      </c>
      <c r="AL178" s="170"/>
    </row>
    <row r="179" spans="1:38" x14ac:dyDescent="0.25">
      <c r="A179" s="125"/>
      <c r="B179" s="453"/>
      <c r="C179" s="453"/>
      <c r="D179" s="454"/>
      <c r="E179" s="455"/>
      <c r="F179" s="147" t="str">
        <f>IF($D179="","",IF($W179="","",IF(OR(VLOOKUP($D179,Cap_Req!$A$2:$K$19,2)=3,VLOOKUP($D179,Cap_Req!$A$2:$K$19,2)=4),IF($X179="","",IF($T179&lt;=$AC179,$X179*$G179,IF(AND($T179&gt;$AC179,$T179&lt;=$AF179),$G179*($X179+((($W179-$X179)/($AF179-$AC179))*($T179-$AC179))),0))),$W179*$G179)))</f>
        <v/>
      </c>
      <c r="G179" s="148" t="str">
        <f>IF($D179="","",IF(OR(VLOOKUP($D179,Cap_Req!$A$2:$K$19,2)=9,VLOOKUP($D179,Cap_Req!$A$2:$K$19,2)=10),IF($T179&lt;=$AE179,VLOOKUP($D179,Cap_Req!$A$2:$K$19,3),0),IF(OR(VLOOKUP($D179,Cap_Req!$A$2:$K$19,2)=1,VLOOKUP($D179,Cap_Req!$A$2:$K$19,2)=2,VLOOKUP($D179,Cap_Req!$A$2:$K$19,2)=3,VLOOKUP($D179,Cap_Req!$A$2:$K$19,2)=4,VLOOKUP($D179,Cap_Req!$A$2:$K$19,2)=5,VLOOKUP($D179,Cap_Req!$A$2:$K$19,2)=6,VLOOKUP($D179,Cap_Req!$A$2:$K$19,2)=7, VLOOKUP($D179,Cap_Req!$A$2:$K$19,2)=8),IF($T179&lt;=$AC179,VLOOKUP($D179,Cap_Req!$A$2:$K$19,3),IF(AND($T179&gt;$AC179,$T179&lt;=$AE179),VLOOKUP($D179,Cap_Req!$A$2:$K$19,3)+(((VLOOKUP($D179,Cap_Req!$A$2:$K$19,5)-VLOOKUP($D179,Cap_Req!$A$2:$K$19,3))/($AE179-$AC179))*($T179-$AC179)),0)),IF($T179&lt;=$AC179,VLOOKUP($D179,Cap_Req!$A$2:$K$19,3),IF(AND($T179&gt;$AC179,$T179&lt;=$AD179),VLOOKUP($D179,Cap_Req!$A$2:$K$19,3)+(((VLOOKUP($D179,Cap_Req!$A$2:$K$19,4)-VLOOKUP($D179,Cap_Req!$A$2:$K$19,3))/($AD179-$AC179))*($T179-$AC179)),IF(AND($T179&gt;$AD179,$T179&lt;=$AE179),VLOOKUP($D179,Cap_Req!$A$2:$K$19,4)+(((VLOOKUP($D179,Cap_Req!$A$2:$K$19,5)-VLOOKUP($D179,Cap_Req!$A$2:$K$19,4))/($AE179-$AD179))*($T179-$AD179)),0))))))</f>
        <v/>
      </c>
      <c r="H179" s="455"/>
      <c r="I179" s="147" t="str">
        <f>IF($D179="","",IF(OR(VLOOKUP($D179,Cap_Req!$A$2:$K$19,2)=3,VLOOKUP($D179,Cap_Req!$A$2:$K$19,2)=4),IF($Y179="","",$Y179*$J179),""))</f>
        <v/>
      </c>
      <c r="J179" s="148" t="str">
        <f>IF($D179="","",IF(OR(VLOOKUP($D179,Cap_Req!$A$2:$K$19,2)=3,VLOOKUP($D179,Cap_Req!$A$2:$K$19,2)=4),VLOOKUP($D179,Cap_Req!$A$2:$M$19,7),""))</f>
        <v/>
      </c>
      <c r="K179" s="455"/>
      <c r="L179" s="147" t="str">
        <f>IF($D179="","",IF(OR(VLOOKUP($D179,Cap_Req!$A$2:$K$19,2)=3,VLOOKUP($D179,Cap_Req!$A$2:$K$19,2)=4),IF($Z179="","",$Z179*$M179),""))</f>
        <v/>
      </c>
      <c r="M179" s="148" t="str">
        <f>IF($D179="","",IF(OR(VLOOKUP($D179,Cap_Req!$A$2:$K$19,2)=3,VLOOKUP($D179,Cap_Req!$A$2:$K$19,2)=4),VLOOKUP($D179,Cap_Req!$A$2:$M$19,12),""))</f>
        <v/>
      </c>
      <c r="N179" s="455"/>
      <c r="O179" s="147" t="str">
        <f>IF($D179="","",IF(VLOOKUP($D179,Cap_Req!$A$2:$K$19,2)=4,IF($AA179="","",$AA179*$P179),""))</f>
        <v/>
      </c>
      <c r="P179" s="148" t="str">
        <f>IF($D179="","",IF(VLOOKUP($D179,Cap_Req!$A$2:$K$19,2)=4,VLOOKUP($D179,Cap_Req!$A$2:$M$19,13),""))</f>
        <v/>
      </c>
      <c r="Q179" s="455"/>
      <c r="R179" s="147" t="str">
        <f>IF($D179="","",IF(VLOOKUP($D179,Cap_Req!$A$2:$K$19,2)=3,IF($AB179="","",$AB179*$S179),""))</f>
        <v/>
      </c>
      <c r="S179" s="148" t="str">
        <f>IF($D179="","",IF(VLOOKUP($D179,Cap_Req!$A$2:$K$19,2)=3,VLOOKUP($D179,Cap_Req!$A$2:$K$19,8),""))</f>
        <v/>
      </c>
      <c r="T179" s="149" t="str">
        <f t="shared" si="4"/>
        <v/>
      </c>
      <c r="U179" s="150" t="str">
        <f t="shared" si="5"/>
        <v/>
      </c>
      <c r="V179" s="151"/>
      <c r="W179" s="453"/>
      <c r="X179" s="453"/>
      <c r="Y179" s="453"/>
      <c r="Z179" s="453"/>
      <c r="AA179" s="453"/>
      <c r="AB179" s="453"/>
      <c r="AC179" s="152" t="str">
        <f>IF($D179="","",IF(VLOOKUP($D179,Cap_Req!$A$2:$K$19,2)=5,MIN($AF179,VLOOKUP($D179,Cap_Req!$A$2:$K$19,9)),MIN($AE179,VLOOKUP($D179,Cap_Req!$A$2:$K$19,9))))</f>
        <v/>
      </c>
      <c r="AD179" s="152" t="str">
        <f>IF($D179="","",IF(VLOOKUP($D179,Cap_Req!$A$2:$K$19,2)=5,MIN($AF179,VLOOKUP($D179,Cap_Req!$A$2:$K$19,10)),MIN($AE179,VLOOKUP($D179,Cap_Req!$A$2:$K$19,10))))</f>
        <v/>
      </c>
      <c r="AE179" s="152" t="str">
        <f>IF($D179="","",IF($AF179="","",MIN($AF179,VLOOKUP($D179,Cap_Req!$A$2:$K$19,11))))</f>
        <v/>
      </c>
      <c r="AF179" s="453"/>
      <c r="AG179" s="453"/>
      <c r="AH179" s="125"/>
      <c r="AI179" s="126" t="e">
        <f>VLOOKUP($D179,Cap_Req!$A$2:$K$19,2)</f>
        <v>#N/A</v>
      </c>
      <c r="AL179" s="170"/>
    </row>
    <row r="180" spans="1:38" x14ac:dyDescent="0.25">
      <c r="A180" s="125"/>
      <c r="B180" s="453"/>
      <c r="C180" s="453"/>
      <c r="D180" s="454"/>
      <c r="E180" s="455"/>
      <c r="F180" s="147" t="str">
        <f>IF($D180="","",IF($W180="","",IF(OR(VLOOKUP($D180,Cap_Req!$A$2:$K$19,2)=3,VLOOKUP($D180,Cap_Req!$A$2:$K$19,2)=4),IF($X180="","",IF($T180&lt;=$AC180,$X180*$G180,IF(AND($T180&gt;$AC180,$T180&lt;=$AF180),$G180*($X180+((($W180-$X180)/($AF180-$AC180))*($T180-$AC180))),0))),$W180*$G180)))</f>
        <v/>
      </c>
      <c r="G180" s="148" t="str">
        <f>IF($D180="","",IF(OR(VLOOKUP($D180,Cap_Req!$A$2:$K$19,2)=9,VLOOKUP($D180,Cap_Req!$A$2:$K$19,2)=10),IF($T180&lt;=$AE180,VLOOKUP($D180,Cap_Req!$A$2:$K$19,3),0),IF(OR(VLOOKUP($D180,Cap_Req!$A$2:$K$19,2)=1,VLOOKUP($D180,Cap_Req!$A$2:$K$19,2)=2,VLOOKUP($D180,Cap_Req!$A$2:$K$19,2)=3,VLOOKUP($D180,Cap_Req!$A$2:$K$19,2)=4,VLOOKUP($D180,Cap_Req!$A$2:$K$19,2)=5,VLOOKUP($D180,Cap_Req!$A$2:$K$19,2)=6,VLOOKUP($D180,Cap_Req!$A$2:$K$19,2)=7, VLOOKUP($D180,Cap_Req!$A$2:$K$19,2)=8),IF($T180&lt;=$AC180,VLOOKUP($D180,Cap_Req!$A$2:$K$19,3),IF(AND($T180&gt;$AC180,$T180&lt;=$AE180),VLOOKUP($D180,Cap_Req!$A$2:$K$19,3)+(((VLOOKUP($D180,Cap_Req!$A$2:$K$19,5)-VLOOKUP($D180,Cap_Req!$A$2:$K$19,3))/($AE180-$AC180))*($T180-$AC180)),0)),IF($T180&lt;=$AC180,VLOOKUP($D180,Cap_Req!$A$2:$K$19,3),IF(AND($T180&gt;$AC180,$T180&lt;=$AD180),VLOOKUP($D180,Cap_Req!$A$2:$K$19,3)+(((VLOOKUP($D180,Cap_Req!$A$2:$K$19,4)-VLOOKUP($D180,Cap_Req!$A$2:$K$19,3))/($AD180-$AC180))*($T180-$AC180)),IF(AND($T180&gt;$AD180,$T180&lt;=$AE180),VLOOKUP($D180,Cap_Req!$A$2:$K$19,4)+(((VLOOKUP($D180,Cap_Req!$A$2:$K$19,5)-VLOOKUP($D180,Cap_Req!$A$2:$K$19,4))/($AE180-$AD180))*($T180-$AD180)),0))))))</f>
        <v/>
      </c>
      <c r="H180" s="455"/>
      <c r="I180" s="147" t="str">
        <f>IF($D180="","",IF(OR(VLOOKUP($D180,Cap_Req!$A$2:$K$19,2)=3,VLOOKUP($D180,Cap_Req!$A$2:$K$19,2)=4),IF($Y180="","",$Y180*$J180),""))</f>
        <v/>
      </c>
      <c r="J180" s="148" t="str">
        <f>IF($D180="","",IF(OR(VLOOKUP($D180,Cap_Req!$A$2:$K$19,2)=3,VLOOKUP($D180,Cap_Req!$A$2:$K$19,2)=4),VLOOKUP($D180,Cap_Req!$A$2:$M$19,7),""))</f>
        <v/>
      </c>
      <c r="K180" s="455"/>
      <c r="L180" s="147" t="str">
        <f>IF($D180="","",IF(OR(VLOOKUP($D180,Cap_Req!$A$2:$K$19,2)=3,VLOOKUP($D180,Cap_Req!$A$2:$K$19,2)=4),IF($Z180="","",$Z180*$M180),""))</f>
        <v/>
      </c>
      <c r="M180" s="148" t="str">
        <f>IF($D180="","",IF(OR(VLOOKUP($D180,Cap_Req!$A$2:$K$19,2)=3,VLOOKUP($D180,Cap_Req!$A$2:$K$19,2)=4),VLOOKUP($D180,Cap_Req!$A$2:$M$19,12),""))</f>
        <v/>
      </c>
      <c r="N180" s="455"/>
      <c r="O180" s="147" t="str">
        <f>IF($D180="","",IF(VLOOKUP($D180,Cap_Req!$A$2:$K$19,2)=4,IF($AA180="","",$AA180*$P180),""))</f>
        <v/>
      </c>
      <c r="P180" s="148" t="str">
        <f>IF($D180="","",IF(VLOOKUP($D180,Cap_Req!$A$2:$K$19,2)=4,VLOOKUP($D180,Cap_Req!$A$2:$M$19,13),""))</f>
        <v/>
      </c>
      <c r="Q180" s="455"/>
      <c r="R180" s="147" t="str">
        <f>IF($D180="","",IF(VLOOKUP($D180,Cap_Req!$A$2:$K$19,2)=3,IF($AB180="","",$AB180*$S180),""))</f>
        <v/>
      </c>
      <c r="S180" s="148" t="str">
        <f>IF($D180="","",IF(VLOOKUP($D180,Cap_Req!$A$2:$K$19,2)=3,VLOOKUP($D180,Cap_Req!$A$2:$K$19,8),""))</f>
        <v/>
      </c>
      <c r="T180" s="149" t="str">
        <f t="shared" si="4"/>
        <v/>
      </c>
      <c r="U180" s="150" t="str">
        <f t="shared" si="5"/>
        <v/>
      </c>
      <c r="V180" s="151"/>
      <c r="W180" s="453"/>
      <c r="X180" s="453"/>
      <c r="Y180" s="453"/>
      <c r="Z180" s="453"/>
      <c r="AA180" s="453"/>
      <c r="AB180" s="453"/>
      <c r="AC180" s="152" t="str">
        <f>IF($D180="","",IF(VLOOKUP($D180,Cap_Req!$A$2:$K$19,2)=5,MIN($AF180,VLOOKUP($D180,Cap_Req!$A$2:$K$19,9)),MIN($AE180,VLOOKUP($D180,Cap_Req!$A$2:$K$19,9))))</f>
        <v/>
      </c>
      <c r="AD180" s="152" t="str">
        <f>IF($D180="","",IF(VLOOKUP($D180,Cap_Req!$A$2:$K$19,2)=5,MIN($AF180,VLOOKUP($D180,Cap_Req!$A$2:$K$19,10)),MIN($AE180,VLOOKUP($D180,Cap_Req!$A$2:$K$19,10))))</f>
        <v/>
      </c>
      <c r="AE180" s="152" t="str">
        <f>IF($D180="","",IF($AF180="","",MIN($AF180,VLOOKUP($D180,Cap_Req!$A$2:$K$19,11))))</f>
        <v/>
      </c>
      <c r="AF180" s="453"/>
      <c r="AG180" s="453"/>
      <c r="AH180" s="125"/>
      <c r="AI180" s="126" t="e">
        <f>VLOOKUP($D180,Cap_Req!$A$2:$K$19,2)</f>
        <v>#N/A</v>
      </c>
      <c r="AL180" s="170"/>
    </row>
    <row r="181" spans="1:38" x14ac:dyDescent="0.25">
      <c r="A181" s="125"/>
      <c r="B181" s="453"/>
      <c r="C181" s="453"/>
      <c r="D181" s="454"/>
      <c r="E181" s="455"/>
      <c r="F181" s="147" t="str">
        <f>IF($D181="","",IF($W181="","",IF(OR(VLOOKUP($D181,Cap_Req!$A$2:$K$19,2)=3,VLOOKUP($D181,Cap_Req!$A$2:$K$19,2)=4),IF($X181="","",IF($T181&lt;=$AC181,$X181*$G181,IF(AND($T181&gt;$AC181,$T181&lt;=$AF181),$G181*($X181+((($W181-$X181)/($AF181-$AC181))*($T181-$AC181))),0))),$W181*$G181)))</f>
        <v/>
      </c>
      <c r="G181" s="148" t="str">
        <f>IF($D181="","",IF(OR(VLOOKUP($D181,Cap_Req!$A$2:$K$19,2)=9,VLOOKUP($D181,Cap_Req!$A$2:$K$19,2)=10),IF($T181&lt;=$AE181,VLOOKUP($D181,Cap_Req!$A$2:$K$19,3),0),IF(OR(VLOOKUP($D181,Cap_Req!$A$2:$K$19,2)=1,VLOOKUP($D181,Cap_Req!$A$2:$K$19,2)=2,VLOOKUP($D181,Cap_Req!$A$2:$K$19,2)=3,VLOOKUP($D181,Cap_Req!$A$2:$K$19,2)=4,VLOOKUP($D181,Cap_Req!$A$2:$K$19,2)=5,VLOOKUP($D181,Cap_Req!$A$2:$K$19,2)=6,VLOOKUP($D181,Cap_Req!$A$2:$K$19,2)=7, VLOOKUP($D181,Cap_Req!$A$2:$K$19,2)=8),IF($T181&lt;=$AC181,VLOOKUP($D181,Cap_Req!$A$2:$K$19,3),IF(AND($T181&gt;$AC181,$T181&lt;=$AE181),VLOOKUP($D181,Cap_Req!$A$2:$K$19,3)+(((VLOOKUP($D181,Cap_Req!$A$2:$K$19,5)-VLOOKUP($D181,Cap_Req!$A$2:$K$19,3))/($AE181-$AC181))*($T181-$AC181)),0)),IF($T181&lt;=$AC181,VLOOKUP($D181,Cap_Req!$A$2:$K$19,3),IF(AND($T181&gt;$AC181,$T181&lt;=$AD181),VLOOKUP($D181,Cap_Req!$A$2:$K$19,3)+(((VLOOKUP($D181,Cap_Req!$A$2:$K$19,4)-VLOOKUP($D181,Cap_Req!$A$2:$K$19,3))/($AD181-$AC181))*($T181-$AC181)),IF(AND($T181&gt;$AD181,$T181&lt;=$AE181),VLOOKUP($D181,Cap_Req!$A$2:$K$19,4)+(((VLOOKUP($D181,Cap_Req!$A$2:$K$19,5)-VLOOKUP($D181,Cap_Req!$A$2:$K$19,4))/($AE181-$AD181))*($T181-$AD181)),0))))))</f>
        <v/>
      </c>
      <c r="H181" s="455"/>
      <c r="I181" s="147" t="str">
        <f>IF($D181="","",IF(OR(VLOOKUP($D181,Cap_Req!$A$2:$K$19,2)=3,VLOOKUP($D181,Cap_Req!$A$2:$K$19,2)=4),IF($Y181="","",$Y181*$J181),""))</f>
        <v/>
      </c>
      <c r="J181" s="148" t="str">
        <f>IF($D181="","",IF(OR(VLOOKUP($D181,Cap_Req!$A$2:$K$19,2)=3,VLOOKUP($D181,Cap_Req!$A$2:$K$19,2)=4),VLOOKUP($D181,Cap_Req!$A$2:$M$19,7),""))</f>
        <v/>
      </c>
      <c r="K181" s="455"/>
      <c r="L181" s="147" t="str">
        <f>IF($D181="","",IF(OR(VLOOKUP($D181,Cap_Req!$A$2:$K$19,2)=3,VLOOKUP($D181,Cap_Req!$A$2:$K$19,2)=4),IF($Z181="","",$Z181*$M181),""))</f>
        <v/>
      </c>
      <c r="M181" s="148" t="str">
        <f>IF($D181="","",IF(OR(VLOOKUP($D181,Cap_Req!$A$2:$K$19,2)=3,VLOOKUP($D181,Cap_Req!$A$2:$K$19,2)=4),VLOOKUP($D181,Cap_Req!$A$2:$M$19,12),""))</f>
        <v/>
      </c>
      <c r="N181" s="455"/>
      <c r="O181" s="147" t="str">
        <f>IF($D181="","",IF(VLOOKUP($D181,Cap_Req!$A$2:$K$19,2)=4,IF($AA181="","",$AA181*$P181),""))</f>
        <v/>
      </c>
      <c r="P181" s="148" t="str">
        <f>IF($D181="","",IF(VLOOKUP($D181,Cap_Req!$A$2:$K$19,2)=4,VLOOKUP($D181,Cap_Req!$A$2:$M$19,13),""))</f>
        <v/>
      </c>
      <c r="Q181" s="455"/>
      <c r="R181" s="147" t="str">
        <f>IF($D181="","",IF(VLOOKUP($D181,Cap_Req!$A$2:$K$19,2)=3,IF($AB181="","",$AB181*$S181),""))</f>
        <v/>
      </c>
      <c r="S181" s="148" t="str">
        <f>IF($D181="","",IF(VLOOKUP($D181,Cap_Req!$A$2:$K$19,2)=3,VLOOKUP($D181,Cap_Req!$A$2:$K$19,8),""))</f>
        <v/>
      </c>
      <c r="T181" s="149" t="str">
        <f t="shared" si="4"/>
        <v/>
      </c>
      <c r="U181" s="150" t="str">
        <f t="shared" si="5"/>
        <v/>
      </c>
      <c r="V181" s="151"/>
      <c r="W181" s="453"/>
      <c r="X181" s="453"/>
      <c r="Y181" s="453"/>
      <c r="Z181" s="453"/>
      <c r="AA181" s="453"/>
      <c r="AB181" s="453"/>
      <c r="AC181" s="152" t="str">
        <f>IF($D181="","",IF(VLOOKUP($D181,Cap_Req!$A$2:$K$19,2)=5,MIN($AF181,VLOOKUP($D181,Cap_Req!$A$2:$K$19,9)),MIN($AE181,VLOOKUP($D181,Cap_Req!$A$2:$K$19,9))))</f>
        <v/>
      </c>
      <c r="AD181" s="152" t="str">
        <f>IF($D181="","",IF(VLOOKUP($D181,Cap_Req!$A$2:$K$19,2)=5,MIN($AF181,VLOOKUP($D181,Cap_Req!$A$2:$K$19,10)),MIN($AE181,VLOOKUP($D181,Cap_Req!$A$2:$K$19,10))))</f>
        <v/>
      </c>
      <c r="AE181" s="152" t="str">
        <f>IF($D181="","",IF($AF181="","",MIN($AF181,VLOOKUP($D181,Cap_Req!$A$2:$K$19,11))))</f>
        <v/>
      </c>
      <c r="AF181" s="453"/>
      <c r="AG181" s="453"/>
      <c r="AH181" s="125"/>
      <c r="AI181" s="126" t="e">
        <f>VLOOKUP($D181,Cap_Req!$A$2:$K$19,2)</f>
        <v>#N/A</v>
      </c>
      <c r="AL181" s="170"/>
    </row>
    <row r="182" spans="1:38" x14ac:dyDescent="0.25">
      <c r="A182" s="125"/>
      <c r="B182" s="453"/>
      <c r="C182" s="453"/>
      <c r="D182" s="454"/>
      <c r="E182" s="455"/>
      <c r="F182" s="147" t="str">
        <f>IF($D182="","",IF($W182="","",IF(OR(VLOOKUP($D182,Cap_Req!$A$2:$K$19,2)=3,VLOOKUP($D182,Cap_Req!$A$2:$K$19,2)=4),IF($X182="","",IF($T182&lt;=$AC182,$X182*$G182,IF(AND($T182&gt;$AC182,$T182&lt;=$AF182),$G182*($X182+((($W182-$X182)/($AF182-$AC182))*($T182-$AC182))),0))),$W182*$G182)))</f>
        <v/>
      </c>
      <c r="G182" s="148" t="str">
        <f>IF($D182="","",IF(OR(VLOOKUP($D182,Cap_Req!$A$2:$K$19,2)=9,VLOOKUP($D182,Cap_Req!$A$2:$K$19,2)=10),IF($T182&lt;=$AE182,VLOOKUP($D182,Cap_Req!$A$2:$K$19,3),0),IF(OR(VLOOKUP($D182,Cap_Req!$A$2:$K$19,2)=1,VLOOKUP($D182,Cap_Req!$A$2:$K$19,2)=2,VLOOKUP($D182,Cap_Req!$A$2:$K$19,2)=3,VLOOKUP($D182,Cap_Req!$A$2:$K$19,2)=4,VLOOKUP($D182,Cap_Req!$A$2:$K$19,2)=5,VLOOKUP($D182,Cap_Req!$A$2:$K$19,2)=6,VLOOKUP($D182,Cap_Req!$A$2:$K$19,2)=7, VLOOKUP($D182,Cap_Req!$A$2:$K$19,2)=8),IF($T182&lt;=$AC182,VLOOKUP($D182,Cap_Req!$A$2:$K$19,3),IF(AND($T182&gt;$AC182,$T182&lt;=$AE182),VLOOKUP($D182,Cap_Req!$A$2:$K$19,3)+(((VLOOKUP($D182,Cap_Req!$A$2:$K$19,5)-VLOOKUP($D182,Cap_Req!$A$2:$K$19,3))/($AE182-$AC182))*($T182-$AC182)),0)),IF($T182&lt;=$AC182,VLOOKUP($D182,Cap_Req!$A$2:$K$19,3),IF(AND($T182&gt;$AC182,$T182&lt;=$AD182),VLOOKUP($D182,Cap_Req!$A$2:$K$19,3)+(((VLOOKUP($D182,Cap_Req!$A$2:$K$19,4)-VLOOKUP($D182,Cap_Req!$A$2:$K$19,3))/($AD182-$AC182))*($T182-$AC182)),IF(AND($T182&gt;$AD182,$T182&lt;=$AE182),VLOOKUP($D182,Cap_Req!$A$2:$K$19,4)+(((VLOOKUP($D182,Cap_Req!$A$2:$K$19,5)-VLOOKUP($D182,Cap_Req!$A$2:$K$19,4))/($AE182-$AD182))*($T182-$AD182)),0))))))</f>
        <v/>
      </c>
      <c r="H182" s="455"/>
      <c r="I182" s="147" t="str">
        <f>IF($D182="","",IF(OR(VLOOKUP($D182,Cap_Req!$A$2:$K$19,2)=3,VLOOKUP($D182,Cap_Req!$A$2:$K$19,2)=4),IF($Y182="","",$Y182*$J182),""))</f>
        <v/>
      </c>
      <c r="J182" s="148" t="str">
        <f>IF($D182="","",IF(OR(VLOOKUP($D182,Cap_Req!$A$2:$K$19,2)=3,VLOOKUP($D182,Cap_Req!$A$2:$K$19,2)=4),VLOOKUP($D182,Cap_Req!$A$2:$M$19,7),""))</f>
        <v/>
      </c>
      <c r="K182" s="455"/>
      <c r="L182" s="147" t="str">
        <f>IF($D182="","",IF(OR(VLOOKUP($D182,Cap_Req!$A$2:$K$19,2)=3,VLOOKUP($D182,Cap_Req!$A$2:$K$19,2)=4),IF($Z182="","",$Z182*$M182),""))</f>
        <v/>
      </c>
      <c r="M182" s="148" t="str">
        <f>IF($D182="","",IF(OR(VLOOKUP($D182,Cap_Req!$A$2:$K$19,2)=3,VLOOKUP($D182,Cap_Req!$A$2:$K$19,2)=4),VLOOKUP($D182,Cap_Req!$A$2:$M$19,12),""))</f>
        <v/>
      </c>
      <c r="N182" s="455"/>
      <c r="O182" s="147" t="str">
        <f>IF($D182="","",IF(VLOOKUP($D182,Cap_Req!$A$2:$K$19,2)=4,IF($AA182="","",$AA182*$P182),""))</f>
        <v/>
      </c>
      <c r="P182" s="148" t="str">
        <f>IF($D182="","",IF(VLOOKUP($D182,Cap_Req!$A$2:$K$19,2)=4,VLOOKUP($D182,Cap_Req!$A$2:$M$19,13),""))</f>
        <v/>
      </c>
      <c r="Q182" s="455"/>
      <c r="R182" s="147" t="str">
        <f>IF($D182="","",IF(VLOOKUP($D182,Cap_Req!$A$2:$K$19,2)=3,IF($AB182="","",$AB182*$S182),""))</f>
        <v/>
      </c>
      <c r="S182" s="148" t="str">
        <f>IF($D182="","",IF(VLOOKUP($D182,Cap_Req!$A$2:$K$19,2)=3,VLOOKUP($D182,Cap_Req!$A$2:$K$19,8),""))</f>
        <v/>
      </c>
      <c r="T182" s="149" t="str">
        <f t="shared" si="4"/>
        <v/>
      </c>
      <c r="U182" s="150" t="str">
        <f t="shared" si="5"/>
        <v/>
      </c>
      <c r="V182" s="151"/>
      <c r="W182" s="453"/>
      <c r="X182" s="453"/>
      <c r="Y182" s="453"/>
      <c r="Z182" s="453"/>
      <c r="AA182" s="453"/>
      <c r="AB182" s="453"/>
      <c r="AC182" s="152" t="str">
        <f>IF($D182="","",IF(VLOOKUP($D182,Cap_Req!$A$2:$K$19,2)=5,MIN($AF182,VLOOKUP($D182,Cap_Req!$A$2:$K$19,9)),MIN($AE182,VLOOKUP($D182,Cap_Req!$A$2:$K$19,9))))</f>
        <v/>
      </c>
      <c r="AD182" s="152" t="str">
        <f>IF($D182="","",IF(VLOOKUP($D182,Cap_Req!$A$2:$K$19,2)=5,MIN($AF182,VLOOKUP($D182,Cap_Req!$A$2:$K$19,10)),MIN($AE182,VLOOKUP($D182,Cap_Req!$A$2:$K$19,10))))</f>
        <v/>
      </c>
      <c r="AE182" s="152" t="str">
        <f>IF($D182="","",IF($AF182="","",MIN($AF182,VLOOKUP($D182,Cap_Req!$A$2:$K$19,11))))</f>
        <v/>
      </c>
      <c r="AF182" s="453"/>
      <c r="AG182" s="453"/>
      <c r="AH182" s="125"/>
      <c r="AI182" s="126" t="e">
        <f>VLOOKUP($D182,Cap_Req!$A$2:$K$19,2)</f>
        <v>#N/A</v>
      </c>
      <c r="AL182" s="170"/>
    </row>
    <row r="183" spans="1:38" x14ac:dyDescent="0.25">
      <c r="A183" s="125"/>
      <c r="B183" s="453"/>
      <c r="C183" s="453"/>
      <c r="D183" s="454"/>
      <c r="E183" s="455"/>
      <c r="F183" s="147" t="str">
        <f>IF($D183="","",IF($W183="","",IF(OR(VLOOKUP($D183,Cap_Req!$A$2:$K$19,2)=3,VLOOKUP($D183,Cap_Req!$A$2:$K$19,2)=4),IF($X183="","",IF($T183&lt;=$AC183,$X183*$G183,IF(AND($T183&gt;$AC183,$T183&lt;=$AF183),$G183*($X183+((($W183-$X183)/($AF183-$AC183))*($T183-$AC183))),0))),$W183*$G183)))</f>
        <v/>
      </c>
      <c r="G183" s="148" t="str">
        <f>IF($D183="","",IF(OR(VLOOKUP($D183,Cap_Req!$A$2:$K$19,2)=9,VLOOKUP($D183,Cap_Req!$A$2:$K$19,2)=10),IF($T183&lt;=$AE183,VLOOKUP($D183,Cap_Req!$A$2:$K$19,3),0),IF(OR(VLOOKUP($D183,Cap_Req!$A$2:$K$19,2)=1,VLOOKUP($D183,Cap_Req!$A$2:$K$19,2)=2,VLOOKUP($D183,Cap_Req!$A$2:$K$19,2)=3,VLOOKUP($D183,Cap_Req!$A$2:$K$19,2)=4,VLOOKUP($D183,Cap_Req!$A$2:$K$19,2)=5,VLOOKUP($D183,Cap_Req!$A$2:$K$19,2)=6,VLOOKUP($D183,Cap_Req!$A$2:$K$19,2)=7, VLOOKUP($D183,Cap_Req!$A$2:$K$19,2)=8),IF($T183&lt;=$AC183,VLOOKUP($D183,Cap_Req!$A$2:$K$19,3),IF(AND($T183&gt;$AC183,$T183&lt;=$AE183),VLOOKUP($D183,Cap_Req!$A$2:$K$19,3)+(((VLOOKUP($D183,Cap_Req!$A$2:$K$19,5)-VLOOKUP($D183,Cap_Req!$A$2:$K$19,3))/($AE183-$AC183))*($T183-$AC183)),0)),IF($T183&lt;=$AC183,VLOOKUP($D183,Cap_Req!$A$2:$K$19,3),IF(AND($T183&gt;$AC183,$T183&lt;=$AD183),VLOOKUP($D183,Cap_Req!$A$2:$K$19,3)+(((VLOOKUP($D183,Cap_Req!$A$2:$K$19,4)-VLOOKUP($D183,Cap_Req!$A$2:$K$19,3))/($AD183-$AC183))*($T183-$AC183)),IF(AND($T183&gt;$AD183,$T183&lt;=$AE183),VLOOKUP($D183,Cap_Req!$A$2:$K$19,4)+(((VLOOKUP($D183,Cap_Req!$A$2:$K$19,5)-VLOOKUP($D183,Cap_Req!$A$2:$K$19,4))/($AE183-$AD183))*($T183-$AD183)),0))))))</f>
        <v/>
      </c>
      <c r="H183" s="455"/>
      <c r="I183" s="147" t="str">
        <f>IF($D183="","",IF(OR(VLOOKUP($D183,Cap_Req!$A$2:$K$19,2)=3,VLOOKUP($D183,Cap_Req!$A$2:$K$19,2)=4),IF($Y183="","",$Y183*$J183),""))</f>
        <v/>
      </c>
      <c r="J183" s="148" t="str">
        <f>IF($D183="","",IF(OR(VLOOKUP($D183,Cap_Req!$A$2:$K$19,2)=3,VLOOKUP($D183,Cap_Req!$A$2:$K$19,2)=4),VLOOKUP($D183,Cap_Req!$A$2:$M$19,7),""))</f>
        <v/>
      </c>
      <c r="K183" s="455"/>
      <c r="L183" s="147" t="str">
        <f>IF($D183="","",IF(OR(VLOOKUP($D183,Cap_Req!$A$2:$K$19,2)=3,VLOOKUP($D183,Cap_Req!$A$2:$K$19,2)=4),IF($Z183="","",$Z183*$M183),""))</f>
        <v/>
      </c>
      <c r="M183" s="148" t="str">
        <f>IF($D183="","",IF(OR(VLOOKUP($D183,Cap_Req!$A$2:$K$19,2)=3,VLOOKUP($D183,Cap_Req!$A$2:$K$19,2)=4),VLOOKUP($D183,Cap_Req!$A$2:$M$19,12),""))</f>
        <v/>
      </c>
      <c r="N183" s="455"/>
      <c r="O183" s="147" t="str">
        <f>IF($D183="","",IF(VLOOKUP($D183,Cap_Req!$A$2:$K$19,2)=4,IF($AA183="","",$AA183*$P183),""))</f>
        <v/>
      </c>
      <c r="P183" s="148" t="str">
        <f>IF($D183="","",IF(VLOOKUP($D183,Cap_Req!$A$2:$K$19,2)=4,VLOOKUP($D183,Cap_Req!$A$2:$M$19,13),""))</f>
        <v/>
      </c>
      <c r="Q183" s="455"/>
      <c r="R183" s="147" t="str">
        <f>IF($D183="","",IF(VLOOKUP($D183,Cap_Req!$A$2:$K$19,2)=3,IF($AB183="","",$AB183*$S183),""))</f>
        <v/>
      </c>
      <c r="S183" s="148" t="str">
        <f>IF($D183="","",IF(VLOOKUP($D183,Cap_Req!$A$2:$K$19,2)=3,VLOOKUP($D183,Cap_Req!$A$2:$K$19,8),""))</f>
        <v/>
      </c>
      <c r="T183" s="149" t="str">
        <f t="shared" si="4"/>
        <v/>
      </c>
      <c r="U183" s="150" t="str">
        <f t="shared" si="5"/>
        <v/>
      </c>
      <c r="V183" s="151"/>
      <c r="W183" s="453"/>
      <c r="X183" s="453"/>
      <c r="Y183" s="453"/>
      <c r="Z183" s="453"/>
      <c r="AA183" s="453"/>
      <c r="AB183" s="453"/>
      <c r="AC183" s="152" t="str">
        <f>IF($D183="","",IF(VLOOKUP($D183,Cap_Req!$A$2:$K$19,2)=5,MIN($AF183,VLOOKUP($D183,Cap_Req!$A$2:$K$19,9)),MIN($AE183,VLOOKUP($D183,Cap_Req!$A$2:$K$19,9))))</f>
        <v/>
      </c>
      <c r="AD183" s="152" t="str">
        <f>IF($D183="","",IF(VLOOKUP($D183,Cap_Req!$A$2:$K$19,2)=5,MIN($AF183,VLOOKUP($D183,Cap_Req!$A$2:$K$19,10)),MIN($AE183,VLOOKUP($D183,Cap_Req!$A$2:$K$19,10))))</f>
        <v/>
      </c>
      <c r="AE183" s="152" t="str">
        <f>IF($D183="","",IF($AF183="","",MIN($AF183,VLOOKUP($D183,Cap_Req!$A$2:$K$19,11))))</f>
        <v/>
      </c>
      <c r="AF183" s="453"/>
      <c r="AG183" s="453"/>
      <c r="AH183" s="125"/>
      <c r="AI183" s="126" t="e">
        <f>VLOOKUP($D183,Cap_Req!$A$2:$K$19,2)</f>
        <v>#N/A</v>
      </c>
      <c r="AL183" s="170"/>
    </row>
    <row r="184" spans="1:38" x14ac:dyDescent="0.25">
      <c r="A184" s="125"/>
      <c r="B184" s="453"/>
      <c r="C184" s="453"/>
      <c r="D184" s="454"/>
      <c r="E184" s="455"/>
      <c r="F184" s="147" t="str">
        <f>IF($D184="","",IF($W184="","",IF(OR(VLOOKUP($D184,Cap_Req!$A$2:$K$19,2)=3,VLOOKUP($D184,Cap_Req!$A$2:$K$19,2)=4),IF($X184="","",IF($T184&lt;=$AC184,$X184*$G184,IF(AND($T184&gt;$AC184,$T184&lt;=$AF184),$G184*($X184+((($W184-$X184)/($AF184-$AC184))*($T184-$AC184))),0))),$W184*$G184)))</f>
        <v/>
      </c>
      <c r="G184" s="148" t="str">
        <f>IF($D184="","",IF(OR(VLOOKUP($D184,Cap_Req!$A$2:$K$19,2)=9,VLOOKUP($D184,Cap_Req!$A$2:$K$19,2)=10),IF($T184&lt;=$AE184,VLOOKUP($D184,Cap_Req!$A$2:$K$19,3),0),IF(OR(VLOOKUP($D184,Cap_Req!$A$2:$K$19,2)=1,VLOOKUP($D184,Cap_Req!$A$2:$K$19,2)=2,VLOOKUP($D184,Cap_Req!$A$2:$K$19,2)=3,VLOOKUP($D184,Cap_Req!$A$2:$K$19,2)=4,VLOOKUP($D184,Cap_Req!$A$2:$K$19,2)=5,VLOOKUP($D184,Cap_Req!$A$2:$K$19,2)=6,VLOOKUP($D184,Cap_Req!$A$2:$K$19,2)=7, VLOOKUP($D184,Cap_Req!$A$2:$K$19,2)=8),IF($T184&lt;=$AC184,VLOOKUP($D184,Cap_Req!$A$2:$K$19,3),IF(AND($T184&gt;$AC184,$T184&lt;=$AE184),VLOOKUP($D184,Cap_Req!$A$2:$K$19,3)+(((VLOOKUP($D184,Cap_Req!$A$2:$K$19,5)-VLOOKUP($D184,Cap_Req!$A$2:$K$19,3))/($AE184-$AC184))*($T184-$AC184)),0)),IF($T184&lt;=$AC184,VLOOKUP($D184,Cap_Req!$A$2:$K$19,3),IF(AND($T184&gt;$AC184,$T184&lt;=$AD184),VLOOKUP($D184,Cap_Req!$A$2:$K$19,3)+(((VLOOKUP($D184,Cap_Req!$A$2:$K$19,4)-VLOOKUP($D184,Cap_Req!$A$2:$K$19,3))/($AD184-$AC184))*($T184-$AC184)),IF(AND($T184&gt;$AD184,$T184&lt;=$AE184),VLOOKUP($D184,Cap_Req!$A$2:$K$19,4)+(((VLOOKUP($D184,Cap_Req!$A$2:$K$19,5)-VLOOKUP($D184,Cap_Req!$A$2:$K$19,4))/($AE184-$AD184))*($T184-$AD184)),0))))))</f>
        <v/>
      </c>
      <c r="H184" s="455"/>
      <c r="I184" s="147" t="str">
        <f>IF($D184="","",IF(OR(VLOOKUP($D184,Cap_Req!$A$2:$K$19,2)=3,VLOOKUP($D184,Cap_Req!$A$2:$K$19,2)=4),IF($Y184="","",$Y184*$J184),""))</f>
        <v/>
      </c>
      <c r="J184" s="148" t="str">
        <f>IF($D184="","",IF(OR(VLOOKUP($D184,Cap_Req!$A$2:$K$19,2)=3,VLOOKUP($D184,Cap_Req!$A$2:$K$19,2)=4),VLOOKUP($D184,Cap_Req!$A$2:$M$19,7),""))</f>
        <v/>
      </c>
      <c r="K184" s="455"/>
      <c r="L184" s="147" t="str">
        <f>IF($D184="","",IF(OR(VLOOKUP($D184,Cap_Req!$A$2:$K$19,2)=3,VLOOKUP($D184,Cap_Req!$A$2:$K$19,2)=4),IF($Z184="","",$Z184*$M184),""))</f>
        <v/>
      </c>
      <c r="M184" s="148" t="str">
        <f>IF($D184="","",IF(OR(VLOOKUP($D184,Cap_Req!$A$2:$K$19,2)=3,VLOOKUP($D184,Cap_Req!$A$2:$K$19,2)=4),VLOOKUP($D184,Cap_Req!$A$2:$M$19,12),""))</f>
        <v/>
      </c>
      <c r="N184" s="455"/>
      <c r="O184" s="147" t="str">
        <f>IF($D184="","",IF(VLOOKUP($D184,Cap_Req!$A$2:$K$19,2)=4,IF($AA184="","",$AA184*$P184),""))</f>
        <v/>
      </c>
      <c r="P184" s="148" t="str">
        <f>IF($D184="","",IF(VLOOKUP($D184,Cap_Req!$A$2:$K$19,2)=4,VLOOKUP($D184,Cap_Req!$A$2:$M$19,13),""))</f>
        <v/>
      </c>
      <c r="Q184" s="455"/>
      <c r="R184" s="147" t="str">
        <f>IF($D184="","",IF(VLOOKUP($D184,Cap_Req!$A$2:$K$19,2)=3,IF($AB184="","",$AB184*$S184),""))</f>
        <v/>
      </c>
      <c r="S184" s="148" t="str">
        <f>IF($D184="","",IF(VLOOKUP($D184,Cap_Req!$A$2:$K$19,2)=3,VLOOKUP($D184,Cap_Req!$A$2:$K$19,8),""))</f>
        <v/>
      </c>
      <c r="T184" s="149" t="str">
        <f t="shared" si="4"/>
        <v/>
      </c>
      <c r="U184" s="150" t="str">
        <f t="shared" si="5"/>
        <v/>
      </c>
      <c r="V184" s="151"/>
      <c r="W184" s="453"/>
      <c r="X184" s="453"/>
      <c r="Y184" s="453"/>
      <c r="Z184" s="453"/>
      <c r="AA184" s="453"/>
      <c r="AB184" s="453"/>
      <c r="AC184" s="152" t="str">
        <f>IF($D184="","",IF(VLOOKUP($D184,Cap_Req!$A$2:$K$19,2)=5,MIN($AF184,VLOOKUP($D184,Cap_Req!$A$2:$K$19,9)),MIN($AE184,VLOOKUP($D184,Cap_Req!$A$2:$K$19,9))))</f>
        <v/>
      </c>
      <c r="AD184" s="152" t="str">
        <f>IF($D184="","",IF(VLOOKUP($D184,Cap_Req!$A$2:$K$19,2)=5,MIN($AF184,VLOOKUP($D184,Cap_Req!$A$2:$K$19,10)),MIN($AE184,VLOOKUP($D184,Cap_Req!$A$2:$K$19,10))))</f>
        <v/>
      </c>
      <c r="AE184" s="152" t="str">
        <f>IF($D184="","",IF($AF184="","",MIN($AF184,VLOOKUP($D184,Cap_Req!$A$2:$K$19,11))))</f>
        <v/>
      </c>
      <c r="AF184" s="453"/>
      <c r="AG184" s="453"/>
      <c r="AH184" s="125"/>
      <c r="AI184" s="126" t="e">
        <f>VLOOKUP($D184,Cap_Req!$A$2:$K$19,2)</f>
        <v>#N/A</v>
      </c>
      <c r="AL184" s="170"/>
    </row>
    <row r="185" spans="1:38" x14ac:dyDescent="0.25">
      <c r="A185" s="125"/>
      <c r="B185" s="453"/>
      <c r="C185" s="453"/>
      <c r="D185" s="454"/>
      <c r="E185" s="455"/>
      <c r="F185" s="147" t="str">
        <f>IF($D185="","",IF($W185="","",IF(OR(VLOOKUP($D185,Cap_Req!$A$2:$K$19,2)=3,VLOOKUP($D185,Cap_Req!$A$2:$K$19,2)=4),IF($X185="","",IF($T185&lt;=$AC185,$X185*$G185,IF(AND($T185&gt;$AC185,$T185&lt;=$AF185),$G185*($X185+((($W185-$X185)/($AF185-$AC185))*($T185-$AC185))),0))),$W185*$G185)))</f>
        <v/>
      </c>
      <c r="G185" s="148" t="str">
        <f>IF($D185="","",IF(OR(VLOOKUP($D185,Cap_Req!$A$2:$K$19,2)=9,VLOOKUP($D185,Cap_Req!$A$2:$K$19,2)=10),IF($T185&lt;=$AE185,VLOOKUP($D185,Cap_Req!$A$2:$K$19,3),0),IF(OR(VLOOKUP($D185,Cap_Req!$A$2:$K$19,2)=1,VLOOKUP($D185,Cap_Req!$A$2:$K$19,2)=2,VLOOKUP($D185,Cap_Req!$A$2:$K$19,2)=3,VLOOKUP($D185,Cap_Req!$A$2:$K$19,2)=4,VLOOKUP($D185,Cap_Req!$A$2:$K$19,2)=5,VLOOKUP($D185,Cap_Req!$A$2:$K$19,2)=6,VLOOKUP($D185,Cap_Req!$A$2:$K$19,2)=7, VLOOKUP($D185,Cap_Req!$A$2:$K$19,2)=8),IF($T185&lt;=$AC185,VLOOKUP($D185,Cap_Req!$A$2:$K$19,3),IF(AND($T185&gt;$AC185,$T185&lt;=$AE185),VLOOKUP($D185,Cap_Req!$A$2:$K$19,3)+(((VLOOKUP($D185,Cap_Req!$A$2:$K$19,5)-VLOOKUP($D185,Cap_Req!$A$2:$K$19,3))/($AE185-$AC185))*($T185-$AC185)),0)),IF($T185&lt;=$AC185,VLOOKUP($D185,Cap_Req!$A$2:$K$19,3),IF(AND($T185&gt;$AC185,$T185&lt;=$AD185),VLOOKUP($D185,Cap_Req!$A$2:$K$19,3)+(((VLOOKUP($D185,Cap_Req!$A$2:$K$19,4)-VLOOKUP($D185,Cap_Req!$A$2:$K$19,3))/($AD185-$AC185))*($T185-$AC185)),IF(AND($T185&gt;$AD185,$T185&lt;=$AE185),VLOOKUP($D185,Cap_Req!$A$2:$K$19,4)+(((VLOOKUP($D185,Cap_Req!$A$2:$K$19,5)-VLOOKUP($D185,Cap_Req!$A$2:$K$19,4))/($AE185-$AD185))*($T185-$AD185)),0))))))</f>
        <v/>
      </c>
      <c r="H185" s="455"/>
      <c r="I185" s="147" t="str">
        <f>IF($D185="","",IF(OR(VLOOKUP($D185,Cap_Req!$A$2:$K$19,2)=3,VLOOKUP($D185,Cap_Req!$A$2:$K$19,2)=4),IF($Y185="","",$Y185*$J185),""))</f>
        <v/>
      </c>
      <c r="J185" s="148" t="str">
        <f>IF($D185="","",IF(OR(VLOOKUP($D185,Cap_Req!$A$2:$K$19,2)=3,VLOOKUP($D185,Cap_Req!$A$2:$K$19,2)=4),VLOOKUP($D185,Cap_Req!$A$2:$M$19,7),""))</f>
        <v/>
      </c>
      <c r="K185" s="455"/>
      <c r="L185" s="147" t="str">
        <f>IF($D185="","",IF(OR(VLOOKUP($D185,Cap_Req!$A$2:$K$19,2)=3,VLOOKUP($D185,Cap_Req!$A$2:$K$19,2)=4),IF($Z185="","",$Z185*$M185),""))</f>
        <v/>
      </c>
      <c r="M185" s="148" t="str">
        <f>IF($D185="","",IF(OR(VLOOKUP($D185,Cap_Req!$A$2:$K$19,2)=3,VLOOKUP($D185,Cap_Req!$A$2:$K$19,2)=4),VLOOKUP($D185,Cap_Req!$A$2:$M$19,12),""))</f>
        <v/>
      </c>
      <c r="N185" s="455"/>
      <c r="O185" s="147" t="str">
        <f>IF($D185="","",IF(VLOOKUP($D185,Cap_Req!$A$2:$K$19,2)=4,IF($AA185="","",$AA185*$P185),""))</f>
        <v/>
      </c>
      <c r="P185" s="148" t="str">
        <f>IF($D185="","",IF(VLOOKUP($D185,Cap_Req!$A$2:$K$19,2)=4,VLOOKUP($D185,Cap_Req!$A$2:$M$19,13),""))</f>
        <v/>
      </c>
      <c r="Q185" s="455"/>
      <c r="R185" s="147" t="str">
        <f>IF($D185="","",IF(VLOOKUP($D185,Cap_Req!$A$2:$K$19,2)=3,IF($AB185="","",$AB185*$S185),""))</f>
        <v/>
      </c>
      <c r="S185" s="148" t="str">
        <f>IF($D185="","",IF(VLOOKUP($D185,Cap_Req!$A$2:$K$19,2)=3,VLOOKUP($D185,Cap_Req!$A$2:$K$19,8),""))</f>
        <v/>
      </c>
      <c r="T185" s="149" t="str">
        <f t="shared" si="4"/>
        <v/>
      </c>
      <c r="U185" s="150" t="str">
        <f t="shared" si="5"/>
        <v/>
      </c>
      <c r="V185" s="151"/>
      <c r="W185" s="453"/>
      <c r="X185" s="453"/>
      <c r="Y185" s="453"/>
      <c r="Z185" s="453"/>
      <c r="AA185" s="453"/>
      <c r="AB185" s="453"/>
      <c r="AC185" s="152" t="str">
        <f>IF($D185="","",IF(VLOOKUP($D185,Cap_Req!$A$2:$K$19,2)=5,MIN($AF185,VLOOKUP($D185,Cap_Req!$A$2:$K$19,9)),MIN($AE185,VLOOKUP($D185,Cap_Req!$A$2:$K$19,9))))</f>
        <v/>
      </c>
      <c r="AD185" s="152" t="str">
        <f>IF($D185="","",IF(VLOOKUP($D185,Cap_Req!$A$2:$K$19,2)=5,MIN($AF185,VLOOKUP($D185,Cap_Req!$A$2:$K$19,10)),MIN($AE185,VLOOKUP($D185,Cap_Req!$A$2:$K$19,10))))</f>
        <v/>
      </c>
      <c r="AE185" s="152" t="str">
        <f>IF($D185="","",IF($AF185="","",MIN($AF185,VLOOKUP($D185,Cap_Req!$A$2:$K$19,11))))</f>
        <v/>
      </c>
      <c r="AF185" s="453"/>
      <c r="AG185" s="453"/>
      <c r="AH185" s="125"/>
      <c r="AI185" s="126" t="e">
        <f>VLOOKUP($D185,Cap_Req!$A$2:$K$19,2)</f>
        <v>#N/A</v>
      </c>
      <c r="AL185" s="170"/>
    </row>
    <row r="186" spans="1:38" x14ac:dyDescent="0.25">
      <c r="A186" s="125"/>
      <c r="B186" s="453"/>
      <c r="C186" s="453"/>
      <c r="D186" s="454"/>
      <c r="E186" s="455"/>
      <c r="F186" s="147" t="str">
        <f>IF($D186="","",IF($W186="","",IF(OR(VLOOKUP($D186,Cap_Req!$A$2:$K$19,2)=3,VLOOKUP($D186,Cap_Req!$A$2:$K$19,2)=4),IF($X186="","",IF($T186&lt;=$AC186,$X186*$G186,IF(AND($T186&gt;$AC186,$T186&lt;=$AF186),$G186*($X186+((($W186-$X186)/($AF186-$AC186))*($T186-$AC186))),0))),$W186*$G186)))</f>
        <v/>
      </c>
      <c r="G186" s="148" t="str">
        <f>IF($D186="","",IF(OR(VLOOKUP($D186,Cap_Req!$A$2:$K$19,2)=9,VLOOKUP($D186,Cap_Req!$A$2:$K$19,2)=10),IF($T186&lt;=$AE186,VLOOKUP($D186,Cap_Req!$A$2:$K$19,3),0),IF(OR(VLOOKUP($D186,Cap_Req!$A$2:$K$19,2)=1,VLOOKUP($D186,Cap_Req!$A$2:$K$19,2)=2,VLOOKUP($D186,Cap_Req!$A$2:$K$19,2)=3,VLOOKUP($D186,Cap_Req!$A$2:$K$19,2)=4,VLOOKUP($D186,Cap_Req!$A$2:$K$19,2)=5,VLOOKUP($D186,Cap_Req!$A$2:$K$19,2)=6,VLOOKUP($D186,Cap_Req!$A$2:$K$19,2)=7, VLOOKUP($D186,Cap_Req!$A$2:$K$19,2)=8),IF($T186&lt;=$AC186,VLOOKUP($D186,Cap_Req!$A$2:$K$19,3),IF(AND($T186&gt;$AC186,$T186&lt;=$AE186),VLOOKUP($D186,Cap_Req!$A$2:$K$19,3)+(((VLOOKUP($D186,Cap_Req!$A$2:$K$19,5)-VLOOKUP($D186,Cap_Req!$A$2:$K$19,3))/($AE186-$AC186))*($T186-$AC186)),0)),IF($T186&lt;=$AC186,VLOOKUP($D186,Cap_Req!$A$2:$K$19,3),IF(AND($T186&gt;$AC186,$T186&lt;=$AD186),VLOOKUP($D186,Cap_Req!$A$2:$K$19,3)+(((VLOOKUP($D186,Cap_Req!$A$2:$K$19,4)-VLOOKUP($D186,Cap_Req!$A$2:$K$19,3))/($AD186-$AC186))*($T186-$AC186)),IF(AND($T186&gt;$AD186,$T186&lt;=$AE186),VLOOKUP($D186,Cap_Req!$A$2:$K$19,4)+(((VLOOKUP($D186,Cap_Req!$A$2:$K$19,5)-VLOOKUP($D186,Cap_Req!$A$2:$K$19,4))/($AE186-$AD186))*($T186-$AD186)),0))))))</f>
        <v/>
      </c>
      <c r="H186" s="455"/>
      <c r="I186" s="147" t="str">
        <f>IF($D186="","",IF(OR(VLOOKUP($D186,Cap_Req!$A$2:$K$19,2)=3,VLOOKUP($D186,Cap_Req!$A$2:$K$19,2)=4),IF($Y186="","",$Y186*$J186),""))</f>
        <v/>
      </c>
      <c r="J186" s="148" t="str">
        <f>IF($D186="","",IF(OR(VLOOKUP($D186,Cap_Req!$A$2:$K$19,2)=3,VLOOKUP($D186,Cap_Req!$A$2:$K$19,2)=4),VLOOKUP($D186,Cap_Req!$A$2:$M$19,7),""))</f>
        <v/>
      </c>
      <c r="K186" s="455"/>
      <c r="L186" s="147" t="str">
        <f>IF($D186="","",IF(OR(VLOOKUP($D186,Cap_Req!$A$2:$K$19,2)=3,VLOOKUP($D186,Cap_Req!$A$2:$K$19,2)=4),IF($Z186="","",$Z186*$M186),""))</f>
        <v/>
      </c>
      <c r="M186" s="148" t="str">
        <f>IF($D186="","",IF(OR(VLOOKUP($D186,Cap_Req!$A$2:$K$19,2)=3,VLOOKUP($D186,Cap_Req!$A$2:$K$19,2)=4),VLOOKUP($D186,Cap_Req!$A$2:$M$19,12),""))</f>
        <v/>
      </c>
      <c r="N186" s="455"/>
      <c r="O186" s="147" t="str">
        <f>IF($D186="","",IF(VLOOKUP($D186,Cap_Req!$A$2:$K$19,2)=4,IF($AA186="","",$AA186*$P186),""))</f>
        <v/>
      </c>
      <c r="P186" s="148" t="str">
        <f>IF($D186="","",IF(VLOOKUP($D186,Cap_Req!$A$2:$K$19,2)=4,VLOOKUP($D186,Cap_Req!$A$2:$M$19,13),""))</f>
        <v/>
      </c>
      <c r="Q186" s="455"/>
      <c r="R186" s="147" t="str">
        <f>IF($D186="","",IF(VLOOKUP($D186,Cap_Req!$A$2:$K$19,2)=3,IF($AB186="","",$AB186*$S186),""))</f>
        <v/>
      </c>
      <c r="S186" s="148" t="str">
        <f>IF($D186="","",IF(VLOOKUP($D186,Cap_Req!$A$2:$K$19,2)=3,VLOOKUP($D186,Cap_Req!$A$2:$K$19,8),""))</f>
        <v/>
      </c>
      <c r="T186" s="149" t="str">
        <f t="shared" si="4"/>
        <v/>
      </c>
      <c r="U186" s="150" t="str">
        <f t="shared" si="5"/>
        <v/>
      </c>
      <c r="V186" s="151"/>
      <c r="W186" s="453"/>
      <c r="X186" s="453"/>
      <c r="Y186" s="453"/>
      <c r="Z186" s="453"/>
      <c r="AA186" s="453"/>
      <c r="AB186" s="453"/>
      <c r="AC186" s="152" t="str">
        <f>IF($D186="","",IF(VLOOKUP($D186,Cap_Req!$A$2:$K$19,2)=5,MIN($AF186,VLOOKUP($D186,Cap_Req!$A$2:$K$19,9)),MIN($AE186,VLOOKUP($D186,Cap_Req!$A$2:$K$19,9))))</f>
        <v/>
      </c>
      <c r="AD186" s="152" t="str">
        <f>IF($D186="","",IF(VLOOKUP($D186,Cap_Req!$A$2:$K$19,2)=5,MIN($AF186,VLOOKUP($D186,Cap_Req!$A$2:$K$19,10)),MIN($AE186,VLOOKUP($D186,Cap_Req!$A$2:$K$19,10))))</f>
        <v/>
      </c>
      <c r="AE186" s="152" t="str">
        <f>IF($D186="","",IF($AF186="","",MIN($AF186,VLOOKUP($D186,Cap_Req!$A$2:$K$19,11))))</f>
        <v/>
      </c>
      <c r="AF186" s="453"/>
      <c r="AG186" s="453"/>
      <c r="AH186" s="125"/>
      <c r="AI186" s="126" t="e">
        <f>VLOOKUP($D186,Cap_Req!$A$2:$K$19,2)</f>
        <v>#N/A</v>
      </c>
      <c r="AL186" s="170"/>
    </row>
    <row r="187" spans="1:38" x14ac:dyDescent="0.25">
      <c r="A187" s="125"/>
      <c r="B187" s="453"/>
      <c r="C187" s="453"/>
      <c r="D187" s="454"/>
      <c r="E187" s="455"/>
      <c r="F187" s="147" t="str">
        <f>IF($D187="","",IF($W187="","",IF(OR(VLOOKUP($D187,Cap_Req!$A$2:$K$19,2)=3,VLOOKUP($D187,Cap_Req!$A$2:$K$19,2)=4),IF($X187="","",IF($T187&lt;=$AC187,$X187*$G187,IF(AND($T187&gt;$AC187,$T187&lt;=$AF187),$G187*($X187+((($W187-$X187)/($AF187-$AC187))*($T187-$AC187))),0))),$W187*$G187)))</f>
        <v/>
      </c>
      <c r="G187" s="148" t="str">
        <f>IF($D187="","",IF(OR(VLOOKUP($D187,Cap_Req!$A$2:$K$19,2)=9,VLOOKUP($D187,Cap_Req!$A$2:$K$19,2)=10),IF($T187&lt;=$AE187,VLOOKUP($D187,Cap_Req!$A$2:$K$19,3),0),IF(OR(VLOOKUP($D187,Cap_Req!$A$2:$K$19,2)=1,VLOOKUP($D187,Cap_Req!$A$2:$K$19,2)=2,VLOOKUP($D187,Cap_Req!$A$2:$K$19,2)=3,VLOOKUP($D187,Cap_Req!$A$2:$K$19,2)=4,VLOOKUP($D187,Cap_Req!$A$2:$K$19,2)=5,VLOOKUP($D187,Cap_Req!$A$2:$K$19,2)=6,VLOOKUP($D187,Cap_Req!$A$2:$K$19,2)=7, VLOOKUP($D187,Cap_Req!$A$2:$K$19,2)=8),IF($T187&lt;=$AC187,VLOOKUP($D187,Cap_Req!$A$2:$K$19,3),IF(AND($T187&gt;$AC187,$T187&lt;=$AE187),VLOOKUP($D187,Cap_Req!$A$2:$K$19,3)+(((VLOOKUP($D187,Cap_Req!$A$2:$K$19,5)-VLOOKUP($D187,Cap_Req!$A$2:$K$19,3))/($AE187-$AC187))*($T187-$AC187)),0)),IF($T187&lt;=$AC187,VLOOKUP($D187,Cap_Req!$A$2:$K$19,3),IF(AND($T187&gt;$AC187,$T187&lt;=$AD187),VLOOKUP($D187,Cap_Req!$A$2:$K$19,3)+(((VLOOKUP($D187,Cap_Req!$A$2:$K$19,4)-VLOOKUP($D187,Cap_Req!$A$2:$K$19,3))/($AD187-$AC187))*($T187-$AC187)),IF(AND($T187&gt;$AD187,$T187&lt;=$AE187),VLOOKUP($D187,Cap_Req!$A$2:$K$19,4)+(((VLOOKUP($D187,Cap_Req!$A$2:$K$19,5)-VLOOKUP($D187,Cap_Req!$A$2:$K$19,4))/($AE187-$AD187))*($T187-$AD187)),0))))))</f>
        <v/>
      </c>
      <c r="H187" s="455"/>
      <c r="I187" s="147" t="str">
        <f>IF($D187="","",IF(OR(VLOOKUP($D187,Cap_Req!$A$2:$K$19,2)=3,VLOOKUP($D187,Cap_Req!$A$2:$K$19,2)=4),IF($Y187="","",$Y187*$J187),""))</f>
        <v/>
      </c>
      <c r="J187" s="148" t="str">
        <f>IF($D187="","",IF(OR(VLOOKUP($D187,Cap_Req!$A$2:$K$19,2)=3,VLOOKUP($D187,Cap_Req!$A$2:$K$19,2)=4),VLOOKUP($D187,Cap_Req!$A$2:$M$19,7),""))</f>
        <v/>
      </c>
      <c r="K187" s="455"/>
      <c r="L187" s="147" t="str">
        <f>IF($D187="","",IF(OR(VLOOKUP($D187,Cap_Req!$A$2:$K$19,2)=3,VLOOKUP($D187,Cap_Req!$A$2:$K$19,2)=4),IF($Z187="","",$Z187*$M187),""))</f>
        <v/>
      </c>
      <c r="M187" s="148" t="str">
        <f>IF($D187="","",IF(OR(VLOOKUP($D187,Cap_Req!$A$2:$K$19,2)=3,VLOOKUP($D187,Cap_Req!$A$2:$K$19,2)=4),VLOOKUP($D187,Cap_Req!$A$2:$M$19,12),""))</f>
        <v/>
      </c>
      <c r="N187" s="455"/>
      <c r="O187" s="147" t="str">
        <f>IF($D187="","",IF(VLOOKUP($D187,Cap_Req!$A$2:$K$19,2)=4,IF($AA187="","",$AA187*$P187),""))</f>
        <v/>
      </c>
      <c r="P187" s="148" t="str">
        <f>IF($D187="","",IF(VLOOKUP($D187,Cap_Req!$A$2:$K$19,2)=4,VLOOKUP($D187,Cap_Req!$A$2:$M$19,13),""))</f>
        <v/>
      </c>
      <c r="Q187" s="455"/>
      <c r="R187" s="147" t="str">
        <f>IF($D187="","",IF(VLOOKUP($D187,Cap_Req!$A$2:$K$19,2)=3,IF($AB187="","",$AB187*$S187),""))</f>
        <v/>
      </c>
      <c r="S187" s="148" t="str">
        <f>IF($D187="","",IF(VLOOKUP($D187,Cap_Req!$A$2:$K$19,2)=3,VLOOKUP($D187,Cap_Req!$A$2:$K$19,8),""))</f>
        <v/>
      </c>
      <c r="T187" s="149" t="str">
        <f t="shared" si="4"/>
        <v/>
      </c>
      <c r="U187" s="150" t="str">
        <f t="shared" si="5"/>
        <v/>
      </c>
      <c r="V187" s="151"/>
      <c r="W187" s="453"/>
      <c r="X187" s="453"/>
      <c r="Y187" s="453"/>
      <c r="Z187" s="453"/>
      <c r="AA187" s="453"/>
      <c r="AB187" s="453"/>
      <c r="AC187" s="152" t="str">
        <f>IF($D187="","",IF(VLOOKUP($D187,Cap_Req!$A$2:$K$19,2)=5,MIN($AF187,VLOOKUP($D187,Cap_Req!$A$2:$K$19,9)),MIN($AE187,VLOOKUP($D187,Cap_Req!$A$2:$K$19,9))))</f>
        <v/>
      </c>
      <c r="AD187" s="152" t="str">
        <f>IF($D187="","",IF(VLOOKUP($D187,Cap_Req!$A$2:$K$19,2)=5,MIN($AF187,VLOOKUP($D187,Cap_Req!$A$2:$K$19,10)),MIN($AE187,VLOOKUP($D187,Cap_Req!$A$2:$K$19,10))))</f>
        <v/>
      </c>
      <c r="AE187" s="152" t="str">
        <f>IF($D187="","",IF($AF187="","",MIN($AF187,VLOOKUP($D187,Cap_Req!$A$2:$K$19,11))))</f>
        <v/>
      </c>
      <c r="AF187" s="453"/>
      <c r="AG187" s="453"/>
      <c r="AH187" s="125"/>
      <c r="AI187" s="126" t="e">
        <f>VLOOKUP($D187,Cap_Req!$A$2:$K$19,2)</f>
        <v>#N/A</v>
      </c>
      <c r="AL187" s="170"/>
    </row>
    <row r="188" spans="1:38" x14ac:dyDescent="0.25">
      <c r="A188" s="125"/>
      <c r="B188" s="453"/>
      <c r="C188" s="453"/>
      <c r="D188" s="454"/>
      <c r="E188" s="455"/>
      <c r="F188" s="147" t="str">
        <f>IF($D188="","",IF($W188="","",IF(OR(VLOOKUP($D188,Cap_Req!$A$2:$K$19,2)=3,VLOOKUP($D188,Cap_Req!$A$2:$K$19,2)=4),IF($X188="","",IF($T188&lt;=$AC188,$X188*$G188,IF(AND($T188&gt;$AC188,$T188&lt;=$AF188),$G188*($X188+((($W188-$X188)/($AF188-$AC188))*($T188-$AC188))),0))),$W188*$G188)))</f>
        <v/>
      </c>
      <c r="G188" s="148" t="str">
        <f>IF($D188="","",IF(OR(VLOOKUP($D188,Cap_Req!$A$2:$K$19,2)=9,VLOOKUP($D188,Cap_Req!$A$2:$K$19,2)=10),IF($T188&lt;=$AE188,VLOOKUP($D188,Cap_Req!$A$2:$K$19,3),0),IF(OR(VLOOKUP($D188,Cap_Req!$A$2:$K$19,2)=1,VLOOKUP($D188,Cap_Req!$A$2:$K$19,2)=2,VLOOKUP($D188,Cap_Req!$A$2:$K$19,2)=3,VLOOKUP($D188,Cap_Req!$A$2:$K$19,2)=4,VLOOKUP($D188,Cap_Req!$A$2:$K$19,2)=5,VLOOKUP($D188,Cap_Req!$A$2:$K$19,2)=6,VLOOKUP($D188,Cap_Req!$A$2:$K$19,2)=7, VLOOKUP($D188,Cap_Req!$A$2:$K$19,2)=8),IF($T188&lt;=$AC188,VLOOKUP($D188,Cap_Req!$A$2:$K$19,3),IF(AND($T188&gt;$AC188,$T188&lt;=$AE188),VLOOKUP($D188,Cap_Req!$A$2:$K$19,3)+(((VLOOKUP($D188,Cap_Req!$A$2:$K$19,5)-VLOOKUP($D188,Cap_Req!$A$2:$K$19,3))/($AE188-$AC188))*($T188-$AC188)),0)),IF($T188&lt;=$AC188,VLOOKUP($D188,Cap_Req!$A$2:$K$19,3),IF(AND($T188&gt;$AC188,$T188&lt;=$AD188),VLOOKUP($D188,Cap_Req!$A$2:$K$19,3)+(((VLOOKUP($D188,Cap_Req!$A$2:$K$19,4)-VLOOKUP($D188,Cap_Req!$A$2:$K$19,3))/($AD188-$AC188))*($T188-$AC188)),IF(AND($T188&gt;$AD188,$T188&lt;=$AE188),VLOOKUP($D188,Cap_Req!$A$2:$K$19,4)+(((VLOOKUP($D188,Cap_Req!$A$2:$K$19,5)-VLOOKUP($D188,Cap_Req!$A$2:$K$19,4))/($AE188-$AD188))*($T188-$AD188)),0))))))</f>
        <v/>
      </c>
      <c r="H188" s="455"/>
      <c r="I188" s="147" t="str">
        <f>IF($D188="","",IF(OR(VLOOKUP($D188,Cap_Req!$A$2:$K$19,2)=3,VLOOKUP($D188,Cap_Req!$A$2:$K$19,2)=4),IF($Y188="","",$Y188*$J188),""))</f>
        <v/>
      </c>
      <c r="J188" s="148" t="str">
        <f>IF($D188="","",IF(OR(VLOOKUP($D188,Cap_Req!$A$2:$K$19,2)=3,VLOOKUP($D188,Cap_Req!$A$2:$K$19,2)=4),VLOOKUP($D188,Cap_Req!$A$2:$M$19,7),""))</f>
        <v/>
      </c>
      <c r="K188" s="455"/>
      <c r="L188" s="147" t="str">
        <f>IF($D188="","",IF(OR(VLOOKUP($D188,Cap_Req!$A$2:$K$19,2)=3,VLOOKUP($D188,Cap_Req!$A$2:$K$19,2)=4),IF($Z188="","",$Z188*$M188),""))</f>
        <v/>
      </c>
      <c r="M188" s="148" t="str">
        <f>IF($D188="","",IF(OR(VLOOKUP($D188,Cap_Req!$A$2:$K$19,2)=3,VLOOKUP($D188,Cap_Req!$A$2:$K$19,2)=4),VLOOKUP($D188,Cap_Req!$A$2:$M$19,12),""))</f>
        <v/>
      </c>
      <c r="N188" s="455"/>
      <c r="O188" s="147" t="str">
        <f>IF($D188="","",IF(VLOOKUP($D188,Cap_Req!$A$2:$K$19,2)=4,IF($AA188="","",$AA188*$P188),""))</f>
        <v/>
      </c>
      <c r="P188" s="148" t="str">
        <f>IF($D188="","",IF(VLOOKUP($D188,Cap_Req!$A$2:$K$19,2)=4,VLOOKUP($D188,Cap_Req!$A$2:$M$19,13),""))</f>
        <v/>
      </c>
      <c r="Q188" s="455"/>
      <c r="R188" s="147" t="str">
        <f>IF($D188="","",IF(VLOOKUP($D188,Cap_Req!$A$2:$K$19,2)=3,IF($AB188="","",$AB188*$S188),""))</f>
        <v/>
      </c>
      <c r="S188" s="148" t="str">
        <f>IF($D188="","",IF(VLOOKUP($D188,Cap_Req!$A$2:$K$19,2)=3,VLOOKUP($D188,Cap_Req!$A$2:$K$19,8),""))</f>
        <v/>
      </c>
      <c r="T188" s="149" t="str">
        <f t="shared" si="4"/>
        <v/>
      </c>
      <c r="U188" s="150" t="str">
        <f t="shared" si="5"/>
        <v/>
      </c>
      <c r="V188" s="151"/>
      <c r="W188" s="453"/>
      <c r="X188" s="453"/>
      <c r="Y188" s="453"/>
      <c r="Z188" s="453"/>
      <c r="AA188" s="453"/>
      <c r="AB188" s="453"/>
      <c r="AC188" s="152" t="str">
        <f>IF($D188="","",IF(VLOOKUP($D188,Cap_Req!$A$2:$K$19,2)=5,MIN($AF188,VLOOKUP($D188,Cap_Req!$A$2:$K$19,9)),MIN($AE188,VLOOKUP($D188,Cap_Req!$A$2:$K$19,9))))</f>
        <v/>
      </c>
      <c r="AD188" s="152" t="str">
        <f>IF($D188="","",IF(VLOOKUP($D188,Cap_Req!$A$2:$K$19,2)=5,MIN($AF188,VLOOKUP($D188,Cap_Req!$A$2:$K$19,10)),MIN($AE188,VLOOKUP($D188,Cap_Req!$A$2:$K$19,10))))</f>
        <v/>
      </c>
      <c r="AE188" s="152" t="str">
        <f>IF($D188="","",IF($AF188="","",MIN($AF188,VLOOKUP($D188,Cap_Req!$A$2:$K$19,11))))</f>
        <v/>
      </c>
      <c r="AF188" s="453"/>
      <c r="AG188" s="453"/>
      <c r="AH188" s="125"/>
      <c r="AI188" s="126" t="e">
        <f>VLOOKUP($D188,Cap_Req!$A$2:$K$19,2)</f>
        <v>#N/A</v>
      </c>
      <c r="AL188" s="170"/>
    </row>
    <row r="189" spans="1:38" x14ac:dyDescent="0.25">
      <c r="A189" s="125"/>
      <c r="B189" s="453"/>
      <c r="C189" s="453"/>
      <c r="D189" s="454"/>
      <c r="E189" s="455"/>
      <c r="F189" s="147" t="str">
        <f>IF($D189="","",IF($W189="","",IF(OR(VLOOKUP($D189,Cap_Req!$A$2:$K$19,2)=3,VLOOKUP($D189,Cap_Req!$A$2:$K$19,2)=4),IF($X189="","",IF($T189&lt;=$AC189,$X189*$G189,IF(AND($T189&gt;$AC189,$T189&lt;=$AF189),$G189*($X189+((($W189-$X189)/($AF189-$AC189))*($T189-$AC189))),0))),$W189*$G189)))</f>
        <v/>
      </c>
      <c r="G189" s="148" t="str">
        <f>IF($D189="","",IF(OR(VLOOKUP($D189,Cap_Req!$A$2:$K$19,2)=9,VLOOKUP($D189,Cap_Req!$A$2:$K$19,2)=10),IF($T189&lt;=$AE189,VLOOKUP($D189,Cap_Req!$A$2:$K$19,3),0),IF(OR(VLOOKUP($D189,Cap_Req!$A$2:$K$19,2)=1,VLOOKUP($D189,Cap_Req!$A$2:$K$19,2)=2,VLOOKUP($D189,Cap_Req!$A$2:$K$19,2)=3,VLOOKUP($D189,Cap_Req!$A$2:$K$19,2)=4,VLOOKUP($D189,Cap_Req!$A$2:$K$19,2)=5,VLOOKUP($D189,Cap_Req!$A$2:$K$19,2)=6,VLOOKUP($D189,Cap_Req!$A$2:$K$19,2)=7, VLOOKUP($D189,Cap_Req!$A$2:$K$19,2)=8),IF($T189&lt;=$AC189,VLOOKUP($D189,Cap_Req!$A$2:$K$19,3),IF(AND($T189&gt;$AC189,$T189&lt;=$AE189),VLOOKUP($D189,Cap_Req!$A$2:$K$19,3)+(((VLOOKUP($D189,Cap_Req!$A$2:$K$19,5)-VLOOKUP($D189,Cap_Req!$A$2:$K$19,3))/($AE189-$AC189))*($T189-$AC189)),0)),IF($T189&lt;=$AC189,VLOOKUP($D189,Cap_Req!$A$2:$K$19,3),IF(AND($T189&gt;$AC189,$T189&lt;=$AD189),VLOOKUP($D189,Cap_Req!$A$2:$K$19,3)+(((VLOOKUP($D189,Cap_Req!$A$2:$K$19,4)-VLOOKUP($D189,Cap_Req!$A$2:$K$19,3))/($AD189-$AC189))*($T189-$AC189)),IF(AND($T189&gt;$AD189,$T189&lt;=$AE189),VLOOKUP($D189,Cap_Req!$A$2:$K$19,4)+(((VLOOKUP($D189,Cap_Req!$A$2:$K$19,5)-VLOOKUP($D189,Cap_Req!$A$2:$K$19,4))/($AE189-$AD189))*($T189-$AD189)),0))))))</f>
        <v/>
      </c>
      <c r="H189" s="455"/>
      <c r="I189" s="147" t="str">
        <f>IF($D189="","",IF(OR(VLOOKUP($D189,Cap_Req!$A$2:$K$19,2)=3,VLOOKUP($D189,Cap_Req!$A$2:$K$19,2)=4),IF($Y189="","",$Y189*$J189),""))</f>
        <v/>
      </c>
      <c r="J189" s="148" t="str">
        <f>IF($D189="","",IF(OR(VLOOKUP($D189,Cap_Req!$A$2:$K$19,2)=3,VLOOKUP($D189,Cap_Req!$A$2:$K$19,2)=4),VLOOKUP($D189,Cap_Req!$A$2:$M$19,7),""))</f>
        <v/>
      </c>
      <c r="K189" s="455"/>
      <c r="L189" s="147" t="str">
        <f>IF($D189="","",IF(OR(VLOOKUP($D189,Cap_Req!$A$2:$K$19,2)=3,VLOOKUP($D189,Cap_Req!$A$2:$K$19,2)=4),IF($Z189="","",$Z189*$M189),""))</f>
        <v/>
      </c>
      <c r="M189" s="148" t="str">
        <f>IF($D189="","",IF(OR(VLOOKUP($D189,Cap_Req!$A$2:$K$19,2)=3,VLOOKUP($D189,Cap_Req!$A$2:$K$19,2)=4),VLOOKUP($D189,Cap_Req!$A$2:$M$19,12),""))</f>
        <v/>
      </c>
      <c r="N189" s="455"/>
      <c r="O189" s="147" t="str">
        <f>IF($D189="","",IF(VLOOKUP($D189,Cap_Req!$A$2:$K$19,2)=4,IF($AA189="","",$AA189*$P189),""))</f>
        <v/>
      </c>
      <c r="P189" s="148" t="str">
        <f>IF($D189="","",IF(VLOOKUP($D189,Cap_Req!$A$2:$K$19,2)=4,VLOOKUP($D189,Cap_Req!$A$2:$M$19,13),""))</f>
        <v/>
      </c>
      <c r="Q189" s="455"/>
      <c r="R189" s="147" t="str">
        <f>IF($D189="","",IF(VLOOKUP($D189,Cap_Req!$A$2:$K$19,2)=3,IF($AB189="","",$AB189*$S189),""))</f>
        <v/>
      </c>
      <c r="S189" s="148" t="str">
        <f>IF($D189="","",IF(VLOOKUP($D189,Cap_Req!$A$2:$K$19,2)=3,VLOOKUP($D189,Cap_Req!$A$2:$K$19,8),""))</f>
        <v/>
      </c>
      <c r="T189" s="149" t="str">
        <f t="shared" si="4"/>
        <v/>
      </c>
      <c r="U189" s="150" t="str">
        <f t="shared" si="5"/>
        <v/>
      </c>
      <c r="V189" s="151"/>
      <c r="W189" s="453"/>
      <c r="X189" s="453"/>
      <c r="Y189" s="453"/>
      <c r="Z189" s="453"/>
      <c r="AA189" s="453"/>
      <c r="AB189" s="453"/>
      <c r="AC189" s="152" t="str">
        <f>IF($D189="","",IF(VLOOKUP($D189,Cap_Req!$A$2:$K$19,2)=5,MIN($AF189,VLOOKUP($D189,Cap_Req!$A$2:$K$19,9)),MIN($AE189,VLOOKUP($D189,Cap_Req!$A$2:$K$19,9))))</f>
        <v/>
      </c>
      <c r="AD189" s="152" t="str">
        <f>IF($D189="","",IF(VLOOKUP($D189,Cap_Req!$A$2:$K$19,2)=5,MIN($AF189,VLOOKUP($D189,Cap_Req!$A$2:$K$19,10)),MIN($AE189,VLOOKUP($D189,Cap_Req!$A$2:$K$19,10))))</f>
        <v/>
      </c>
      <c r="AE189" s="152" t="str">
        <f>IF($D189="","",IF($AF189="","",MIN($AF189,VLOOKUP($D189,Cap_Req!$A$2:$K$19,11))))</f>
        <v/>
      </c>
      <c r="AF189" s="453"/>
      <c r="AG189" s="453"/>
      <c r="AH189" s="125"/>
      <c r="AI189" s="126" t="e">
        <f>VLOOKUP($D189,Cap_Req!$A$2:$K$19,2)</f>
        <v>#N/A</v>
      </c>
      <c r="AL189" s="170"/>
    </row>
    <row r="190" spans="1:38" x14ac:dyDescent="0.25">
      <c r="A190" s="125"/>
      <c r="B190" s="453"/>
      <c r="C190" s="453"/>
      <c r="D190" s="454"/>
      <c r="E190" s="455"/>
      <c r="F190" s="147" t="str">
        <f>IF($D190="","",IF($W190="","",IF(OR(VLOOKUP($D190,Cap_Req!$A$2:$K$19,2)=3,VLOOKUP($D190,Cap_Req!$A$2:$K$19,2)=4),IF($X190="","",IF($T190&lt;=$AC190,$X190*$G190,IF(AND($T190&gt;$AC190,$T190&lt;=$AF190),$G190*($X190+((($W190-$X190)/($AF190-$AC190))*($T190-$AC190))),0))),$W190*$G190)))</f>
        <v/>
      </c>
      <c r="G190" s="148" t="str">
        <f>IF($D190="","",IF(OR(VLOOKUP($D190,Cap_Req!$A$2:$K$19,2)=9,VLOOKUP($D190,Cap_Req!$A$2:$K$19,2)=10),IF($T190&lt;=$AE190,VLOOKUP($D190,Cap_Req!$A$2:$K$19,3),0),IF(OR(VLOOKUP($D190,Cap_Req!$A$2:$K$19,2)=1,VLOOKUP($D190,Cap_Req!$A$2:$K$19,2)=2,VLOOKUP($D190,Cap_Req!$A$2:$K$19,2)=3,VLOOKUP($D190,Cap_Req!$A$2:$K$19,2)=4,VLOOKUP($D190,Cap_Req!$A$2:$K$19,2)=5,VLOOKUP($D190,Cap_Req!$A$2:$K$19,2)=6,VLOOKUP($D190,Cap_Req!$A$2:$K$19,2)=7, VLOOKUP($D190,Cap_Req!$A$2:$K$19,2)=8),IF($T190&lt;=$AC190,VLOOKUP($D190,Cap_Req!$A$2:$K$19,3),IF(AND($T190&gt;$AC190,$T190&lt;=$AE190),VLOOKUP($D190,Cap_Req!$A$2:$K$19,3)+(((VLOOKUP($D190,Cap_Req!$A$2:$K$19,5)-VLOOKUP($D190,Cap_Req!$A$2:$K$19,3))/($AE190-$AC190))*($T190-$AC190)),0)),IF($T190&lt;=$AC190,VLOOKUP($D190,Cap_Req!$A$2:$K$19,3),IF(AND($T190&gt;$AC190,$T190&lt;=$AD190),VLOOKUP($D190,Cap_Req!$A$2:$K$19,3)+(((VLOOKUP($D190,Cap_Req!$A$2:$K$19,4)-VLOOKUP($D190,Cap_Req!$A$2:$K$19,3))/($AD190-$AC190))*($T190-$AC190)),IF(AND($T190&gt;$AD190,$T190&lt;=$AE190),VLOOKUP($D190,Cap_Req!$A$2:$K$19,4)+(((VLOOKUP($D190,Cap_Req!$A$2:$K$19,5)-VLOOKUP($D190,Cap_Req!$A$2:$K$19,4))/($AE190-$AD190))*($T190-$AD190)),0))))))</f>
        <v/>
      </c>
      <c r="H190" s="455"/>
      <c r="I190" s="147" t="str">
        <f>IF($D190="","",IF(OR(VLOOKUP($D190,Cap_Req!$A$2:$K$19,2)=3,VLOOKUP($D190,Cap_Req!$A$2:$K$19,2)=4),IF($Y190="","",$Y190*$J190),""))</f>
        <v/>
      </c>
      <c r="J190" s="148" t="str">
        <f>IF($D190="","",IF(OR(VLOOKUP($D190,Cap_Req!$A$2:$K$19,2)=3,VLOOKUP($D190,Cap_Req!$A$2:$K$19,2)=4),VLOOKUP($D190,Cap_Req!$A$2:$M$19,7),""))</f>
        <v/>
      </c>
      <c r="K190" s="455"/>
      <c r="L190" s="147" t="str">
        <f>IF($D190="","",IF(OR(VLOOKUP($D190,Cap_Req!$A$2:$K$19,2)=3,VLOOKUP($D190,Cap_Req!$A$2:$K$19,2)=4),IF($Z190="","",$Z190*$M190),""))</f>
        <v/>
      </c>
      <c r="M190" s="148" t="str">
        <f>IF($D190="","",IF(OR(VLOOKUP($D190,Cap_Req!$A$2:$K$19,2)=3,VLOOKUP($D190,Cap_Req!$A$2:$K$19,2)=4),VLOOKUP($D190,Cap_Req!$A$2:$M$19,12),""))</f>
        <v/>
      </c>
      <c r="N190" s="455"/>
      <c r="O190" s="147" t="str">
        <f>IF($D190="","",IF(VLOOKUP($D190,Cap_Req!$A$2:$K$19,2)=4,IF($AA190="","",$AA190*$P190),""))</f>
        <v/>
      </c>
      <c r="P190" s="148" t="str">
        <f>IF($D190="","",IF(VLOOKUP($D190,Cap_Req!$A$2:$K$19,2)=4,VLOOKUP($D190,Cap_Req!$A$2:$M$19,13),""))</f>
        <v/>
      </c>
      <c r="Q190" s="455"/>
      <c r="R190" s="147" t="str">
        <f>IF($D190="","",IF(VLOOKUP($D190,Cap_Req!$A$2:$K$19,2)=3,IF($AB190="","",$AB190*$S190),""))</f>
        <v/>
      </c>
      <c r="S190" s="148" t="str">
        <f>IF($D190="","",IF(VLOOKUP($D190,Cap_Req!$A$2:$K$19,2)=3,VLOOKUP($D190,Cap_Req!$A$2:$K$19,8),""))</f>
        <v/>
      </c>
      <c r="T190" s="149" t="str">
        <f t="shared" si="4"/>
        <v/>
      </c>
      <c r="U190" s="150" t="str">
        <f t="shared" si="5"/>
        <v/>
      </c>
      <c r="V190" s="151"/>
      <c r="W190" s="453"/>
      <c r="X190" s="453"/>
      <c r="Y190" s="453"/>
      <c r="Z190" s="453"/>
      <c r="AA190" s="453"/>
      <c r="AB190" s="453"/>
      <c r="AC190" s="152" t="str">
        <f>IF($D190="","",IF(VLOOKUP($D190,Cap_Req!$A$2:$K$19,2)=5,MIN($AF190,VLOOKUP($D190,Cap_Req!$A$2:$K$19,9)),MIN($AE190,VLOOKUP($D190,Cap_Req!$A$2:$K$19,9))))</f>
        <v/>
      </c>
      <c r="AD190" s="152" t="str">
        <f>IF($D190="","",IF(VLOOKUP($D190,Cap_Req!$A$2:$K$19,2)=5,MIN($AF190,VLOOKUP($D190,Cap_Req!$A$2:$K$19,10)),MIN($AE190,VLOOKUP($D190,Cap_Req!$A$2:$K$19,10))))</f>
        <v/>
      </c>
      <c r="AE190" s="152" t="str">
        <f>IF($D190="","",IF($AF190="","",MIN($AF190,VLOOKUP($D190,Cap_Req!$A$2:$K$19,11))))</f>
        <v/>
      </c>
      <c r="AF190" s="453"/>
      <c r="AG190" s="453"/>
      <c r="AH190" s="125"/>
      <c r="AI190" s="126" t="e">
        <f>VLOOKUP($D190,Cap_Req!$A$2:$K$19,2)</f>
        <v>#N/A</v>
      </c>
      <c r="AL190" s="170"/>
    </row>
    <row r="191" spans="1:38" x14ac:dyDescent="0.25">
      <c r="A191" s="125"/>
      <c r="B191" s="453"/>
      <c r="C191" s="453"/>
      <c r="D191" s="454"/>
      <c r="E191" s="455"/>
      <c r="F191" s="147" t="str">
        <f>IF($D191="","",IF($W191="","",IF(OR(VLOOKUP($D191,Cap_Req!$A$2:$K$19,2)=3,VLOOKUP($D191,Cap_Req!$A$2:$K$19,2)=4),IF($X191="","",IF($T191&lt;=$AC191,$X191*$G191,IF(AND($T191&gt;$AC191,$T191&lt;=$AF191),$G191*($X191+((($W191-$X191)/($AF191-$AC191))*($T191-$AC191))),0))),$W191*$G191)))</f>
        <v/>
      </c>
      <c r="G191" s="148" t="str">
        <f>IF($D191="","",IF(OR(VLOOKUP($D191,Cap_Req!$A$2:$K$19,2)=9,VLOOKUP($D191,Cap_Req!$A$2:$K$19,2)=10),IF($T191&lt;=$AE191,VLOOKUP($D191,Cap_Req!$A$2:$K$19,3),0),IF(OR(VLOOKUP($D191,Cap_Req!$A$2:$K$19,2)=1,VLOOKUP($D191,Cap_Req!$A$2:$K$19,2)=2,VLOOKUP($D191,Cap_Req!$A$2:$K$19,2)=3,VLOOKUP($D191,Cap_Req!$A$2:$K$19,2)=4,VLOOKUP($D191,Cap_Req!$A$2:$K$19,2)=5,VLOOKUP($D191,Cap_Req!$A$2:$K$19,2)=6,VLOOKUP($D191,Cap_Req!$A$2:$K$19,2)=7, VLOOKUP($D191,Cap_Req!$A$2:$K$19,2)=8),IF($T191&lt;=$AC191,VLOOKUP($D191,Cap_Req!$A$2:$K$19,3),IF(AND($T191&gt;$AC191,$T191&lt;=$AE191),VLOOKUP($D191,Cap_Req!$A$2:$K$19,3)+(((VLOOKUP($D191,Cap_Req!$A$2:$K$19,5)-VLOOKUP($D191,Cap_Req!$A$2:$K$19,3))/($AE191-$AC191))*($T191-$AC191)),0)),IF($T191&lt;=$AC191,VLOOKUP($D191,Cap_Req!$A$2:$K$19,3),IF(AND($T191&gt;$AC191,$T191&lt;=$AD191),VLOOKUP($D191,Cap_Req!$A$2:$K$19,3)+(((VLOOKUP($D191,Cap_Req!$A$2:$K$19,4)-VLOOKUP($D191,Cap_Req!$A$2:$K$19,3))/($AD191-$AC191))*($T191-$AC191)),IF(AND($T191&gt;$AD191,$T191&lt;=$AE191),VLOOKUP($D191,Cap_Req!$A$2:$K$19,4)+(((VLOOKUP($D191,Cap_Req!$A$2:$K$19,5)-VLOOKUP($D191,Cap_Req!$A$2:$K$19,4))/($AE191-$AD191))*($T191-$AD191)),0))))))</f>
        <v/>
      </c>
      <c r="H191" s="455"/>
      <c r="I191" s="147" t="str">
        <f>IF($D191="","",IF(OR(VLOOKUP($D191,Cap_Req!$A$2:$K$19,2)=3,VLOOKUP($D191,Cap_Req!$A$2:$K$19,2)=4),IF($Y191="","",$Y191*$J191),""))</f>
        <v/>
      </c>
      <c r="J191" s="148" t="str">
        <f>IF($D191="","",IF(OR(VLOOKUP($D191,Cap_Req!$A$2:$K$19,2)=3,VLOOKUP($D191,Cap_Req!$A$2:$K$19,2)=4),VLOOKUP($D191,Cap_Req!$A$2:$M$19,7),""))</f>
        <v/>
      </c>
      <c r="K191" s="455"/>
      <c r="L191" s="147" t="str">
        <f>IF($D191="","",IF(OR(VLOOKUP($D191,Cap_Req!$A$2:$K$19,2)=3,VLOOKUP($D191,Cap_Req!$A$2:$K$19,2)=4),IF($Z191="","",$Z191*$M191),""))</f>
        <v/>
      </c>
      <c r="M191" s="148" t="str">
        <f>IF($D191="","",IF(OR(VLOOKUP($D191,Cap_Req!$A$2:$K$19,2)=3,VLOOKUP($D191,Cap_Req!$A$2:$K$19,2)=4),VLOOKUP($D191,Cap_Req!$A$2:$M$19,12),""))</f>
        <v/>
      </c>
      <c r="N191" s="455"/>
      <c r="O191" s="147" t="str">
        <f>IF($D191="","",IF(VLOOKUP($D191,Cap_Req!$A$2:$K$19,2)=4,IF($AA191="","",$AA191*$P191),""))</f>
        <v/>
      </c>
      <c r="P191" s="148" t="str">
        <f>IF($D191="","",IF(VLOOKUP($D191,Cap_Req!$A$2:$K$19,2)=4,VLOOKUP($D191,Cap_Req!$A$2:$M$19,13),""))</f>
        <v/>
      </c>
      <c r="Q191" s="455"/>
      <c r="R191" s="147" t="str">
        <f>IF($D191="","",IF(VLOOKUP($D191,Cap_Req!$A$2:$K$19,2)=3,IF($AB191="","",$AB191*$S191),""))</f>
        <v/>
      </c>
      <c r="S191" s="148" t="str">
        <f>IF($D191="","",IF(VLOOKUP($D191,Cap_Req!$A$2:$K$19,2)=3,VLOOKUP($D191,Cap_Req!$A$2:$K$19,8),""))</f>
        <v/>
      </c>
      <c r="T191" s="149" t="str">
        <f t="shared" si="4"/>
        <v/>
      </c>
      <c r="U191" s="150" t="str">
        <f t="shared" si="5"/>
        <v/>
      </c>
      <c r="V191" s="151"/>
      <c r="W191" s="453"/>
      <c r="X191" s="453"/>
      <c r="Y191" s="453"/>
      <c r="Z191" s="453"/>
      <c r="AA191" s="453"/>
      <c r="AB191" s="453"/>
      <c r="AC191" s="152" t="str">
        <f>IF($D191="","",IF(VLOOKUP($D191,Cap_Req!$A$2:$K$19,2)=5,MIN($AF191,VLOOKUP($D191,Cap_Req!$A$2:$K$19,9)),MIN($AE191,VLOOKUP($D191,Cap_Req!$A$2:$K$19,9))))</f>
        <v/>
      </c>
      <c r="AD191" s="152" t="str">
        <f>IF($D191="","",IF(VLOOKUP($D191,Cap_Req!$A$2:$K$19,2)=5,MIN($AF191,VLOOKUP($D191,Cap_Req!$A$2:$K$19,10)),MIN($AE191,VLOOKUP($D191,Cap_Req!$A$2:$K$19,10))))</f>
        <v/>
      </c>
      <c r="AE191" s="152" t="str">
        <f>IF($D191="","",IF($AF191="","",MIN($AF191,VLOOKUP($D191,Cap_Req!$A$2:$K$19,11))))</f>
        <v/>
      </c>
      <c r="AF191" s="453"/>
      <c r="AG191" s="453"/>
      <c r="AH191" s="125"/>
      <c r="AI191" s="126" t="e">
        <f>VLOOKUP($D191,Cap_Req!$A$2:$K$19,2)</f>
        <v>#N/A</v>
      </c>
      <c r="AL191" s="170"/>
    </row>
    <row r="192" spans="1:38" x14ac:dyDescent="0.25">
      <c r="A192" s="125"/>
      <c r="B192" s="453"/>
      <c r="C192" s="453"/>
      <c r="D192" s="454"/>
      <c r="E192" s="455"/>
      <c r="F192" s="147" t="str">
        <f>IF($D192="","",IF($W192="","",IF(OR(VLOOKUP($D192,Cap_Req!$A$2:$K$19,2)=3,VLOOKUP($D192,Cap_Req!$A$2:$K$19,2)=4),IF($X192="","",IF($T192&lt;=$AC192,$X192*$G192,IF(AND($T192&gt;$AC192,$T192&lt;=$AF192),$G192*($X192+((($W192-$X192)/($AF192-$AC192))*($T192-$AC192))),0))),$W192*$G192)))</f>
        <v/>
      </c>
      <c r="G192" s="148" t="str">
        <f>IF($D192="","",IF(OR(VLOOKUP($D192,Cap_Req!$A$2:$K$19,2)=9,VLOOKUP($D192,Cap_Req!$A$2:$K$19,2)=10),IF($T192&lt;=$AE192,VLOOKUP($D192,Cap_Req!$A$2:$K$19,3),0),IF(OR(VLOOKUP($D192,Cap_Req!$A$2:$K$19,2)=1,VLOOKUP($D192,Cap_Req!$A$2:$K$19,2)=2,VLOOKUP($D192,Cap_Req!$A$2:$K$19,2)=3,VLOOKUP($D192,Cap_Req!$A$2:$K$19,2)=4,VLOOKUP($D192,Cap_Req!$A$2:$K$19,2)=5,VLOOKUP($D192,Cap_Req!$A$2:$K$19,2)=6,VLOOKUP($D192,Cap_Req!$A$2:$K$19,2)=7, VLOOKUP($D192,Cap_Req!$A$2:$K$19,2)=8),IF($T192&lt;=$AC192,VLOOKUP($D192,Cap_Req!$A$2:$K$19,3),IF(AND($T192&gt;$AC192,$T192&lt;=$AE192),VLOOKUP($D192,Cap_Req!$A$2:$K$19,3)+(((VLOOKUP($D192,Cap_Req!$A$2:$K$19,5)-VLOOKUP($D192,Cap_Req!$A$2:$K$19,3))/($AE192-$AC192))*($T192-$AC192)),0)),IF($T192&lt;=$AC192,VLOOKUP($D192,Cap_Req!$A$2:$K$19,3),IF(AND($T192&gt;$AC192,$T192&lt;=$AD192),VLOOKUP($D192,Cap_Req!$A$2:$K$19,3)+(((VLOOKUP($D192,Cap_Req!$A$2:$K$19,4)-VLOOKUP($D192,Cap_Req!$A$2:$K$19,3))/($AD192-$AC192))*($T192-$AC192)),IF(AND($T192&gt;$AD192,$T192&lt;=$AE192),VLOOKUP($D192,Cap_Req!$A$2:$K$19,4)+(((VLOOKUP($D192,Cap_Req!$A$2:$K$19,5)-VLOOKUP($D192,Cap_Req!$A$2:$K$19,4))/($AE192-$AD192))*($T192-$AD192)),0))))))</f>
        <v/>
      </c>
      <c r="H192" s="455"/>
      <c r="I192" s="147" t="str">
        <f>IF($D192="","",IF(OR(VLOOKUP($D192,Cap_Req!$A$2:$K$19,2)=3,VLOOKUP($D192,Cap_Req!$A$2:$K$19,2)=4),IF($Y192="","",$Y192*$J192),""))</f>
        <v/>
      </c>
      <c r="J192" s="148" t="str">
        <f>IF($D192="","",IF(OR(VLOOKUP($D192,Cap_Req!$A$2:$K$19,2)=3,VLOOKUP($D192,Cap_Req!$A$2:$K$19,2)=4),VLOOKUP($D192,Cap_Req!$A$2:$M$19,7),""))</f>
        <v/>
      </c>
      <c r="K192" s="455"/>
      <c r="L192" s="147" t="str">
        <f>IF($D192="","",IF(OR(VLOOKUP($D192,Cap_Req!$A$2:$K$19,2)=3,VLOOKUP($D192,Cap_Req!$A$2:$K$19,2)=4),IF($Z192="","",$Z192*$M192),""))</f>
        <v/>
      </c>
      <c r="M192" s="148" t="str">
        <f>IF($D192="","",IF(OR(VLOOKUP($D192,Cap_Req!$A$2:$K$19,2)=3,VLOOKUP($D192,Cap_Req!$A$2:$K$19,2)=4),VLOOKUP($D192,Cap_Req!$A$2:$M$19,12),""))</f>
        <v/>
      </c>
      <c r="N192" s="455"/>
      <c r="O192" s="147" t="str">
        <f>IF($D192="","",IF(VLOOKUP($D192,Cap_Req!$A$2:$K$19,2)=4,IF($AA192="","",$AA192*$P192),""))</f>
        <v/>
      </c>
      <c r="P192" s="148" t="str">
        <f>IF($D192="","",IF(VLOOKUP($D192,Cap_Req!$A$2:$K$19,2)=4,VLOOKUP($D192,Cap_Req!$A$2:$M$19,13),""))</f>
        <v/>
      </c>
      <c r="Q192" s="455"/>
      <c r="R192" s="147" t="str">
        <f>IF($D192="","",IF(VLOOKUP($D192,Cap_Req!$A$2:$K$19,2)=3,IF($AB192="","",$AB192*$S192),""))</f>
        <v/>
      </c>
      <c r="S192" s="148" t="str">
        <f>IF($D192="","",IF(VLOOKUP($D192,Cap_Req!$A$2:$K$19,2)=3,VLOOKUP($D192,Cap_Req!$A$2:$K$19,8),""))</f>
        <v/>
      </c>
      <c r="T192" s="149" t="str">
        <f t="shared" si="4"/>
        <v/>
      </c>
      <c r="U192" s="150" t="str">
        <f t="shared" si="5"/>
        <v/>
      </c>
      <c r="V192" s="151"/>
      <c r="W192" s="453"/>
      <c r="X192" s="453"/>
      <c r="Y192" s="453"/>
      <c r="Z192" s="453"/>
      <c r="AA192" s="453"/>
      <c r="AB192" s="453"/>
      <c r="AC192" s="152" t="str">
        <f>IF($D192="","",IF(VLOOKUP($D192,Cap_Req!$A$2:$K$19,2)=5,MIN($AF192,VLOOKUP($D192,Cap_Req!$A$2:$K$19,9)),MIN($AE192,VLOOKUP($D192,Cap_Req!$A$2:$K$19,9))))</f>
        <v/>
      </c>
      <c r="AD192" s="152" t="str">
        <f>IF($D192="","",IF(VLOOKUP($D192,Cap_Req!$A$2:$K$19,2)=5,MIN($AF192,VLOOKUP($D192,Cap_Req!$A$2:$K$19,10)),MIN($AE192,VLOOKUP($D192,Cap_Req!$A$2:$K$19,10))))</f>
        <v/>
      </c>
      <c r="AE192" s="152" t="str">
        <f>IF($D192="","",IF($AF192="","",MIN($AF192,VLOOKUP($D192,Cap_Req!$A$2:$K$19,11))))</f>
        <v/>
      </c>
      <c r="AF192" s="453"/>
      <c r="AG192" s="453"/>
      <c r="AH192" s="125"/>
      <c r="AI192" s="126" t="e">
        <f>VLOOKUP($D192,Cap_Req!$A$2:$K$19,2)</f>
        <v>#N/A</v>
      </c>
      <c r="AL192" s="170"/>
    </row>
    <row r="193" spans="1:38" x14ac:dyDescent="0.25">
      <c r="A193" s="125"/>
      <c r="B193" s="453"/>
      <c r="C193" s="453"/>
      <c r="D193" s="454"/>
      <c r="E193" s="455"/>
      <c r="F193" s="147" t="str">
        <f>IF($D193="","",IF($W193="","",IF(OR(VLOOKUP($D193,Cap_Req!$A$2:$K$19,2)=3,VLOOKUP($D193,Cap_Req!$A$2:$K$19,2)=4),IF($X193="","",IF($T193&lt;=$AC193,$X193*$G193,IF(AND($T193&gt;$AC193,$T193&lt;=$AF193),$G193*($X193+((($W193-$X193)/($AF193-$AC193))*($T193-$AC193))),0))),$W193*$G193)))</f>
        <v/>
      </c>
      <c r="G193" s="148" t="str">
        <f>IF($D193="","",IF(OR(VLOOKUP($D193,Cap_Req!$A$2:$K$19,2)=9,VLOOKUP($D193,Cap_Req!$A$2:$K$19,2)=10),IF($T193&lt;=$AE193,VLOOKUP($D193,Cap_Req!$A$2:$K$19,3),0),IF(OR(VLOOKUP($D193,Cap_Req!$A$2:$K$19,2)=1,VLOOKUP($D193,Cap_Req!$A$2:$K$19,2)=2,VLOOKUP($D193,Cap_Req!$A$2:$K$19,2)=3,VLOOKUP($D193,Cap_Req!$A$2:$K$19,2)=4,VLOOKUP($D193,Cap_Req!$A$2:$K$19,2)=5,VLOOKUP($D193,Cap_Req!$A$2:$K$19,2)=6,VLOOKUP($D193,Cap_Req!$A$2:$K$19,2)=7, VLOOKUP($D193,Cap_Req!$A$2:$K$19,2)=8),IF($T193&lt;=$AC193,VLOOKUP($D193,Cap_Req!$A$2:$K$19,3),IF(AND($T193&gt;$AC193,$T193&lt;=$AE193),VLOOKUP($D193,Cap_Req!$A$2:$K$19,3)+(((VLOOKUP($D193,Cap_Req!$A$2:$K$19,5)-VLOOKUP($D193,Cap_Req!$A$2:$K$19,3))/($AE193-$AC193))*($T193-$AC193)),0)),IF($T193&lt;=$AC193,VLOOKUP($D193,Cap_Req!$A$2:$K$19,3),IF(AND($T193&gt;$AC193,$T193&lt;=$AD193),VLOOKUP($D193,Cap_Req!$A$2:$K$19,3)+(((VLOOKUP($D193,Cap_Req!$A$2:$K$19,4)-VLOOKUP($D193,Cap_Req!$A$2:$K$19,3))/($AD193-$AC193))*($T193-$AC193)),IF(AND($T193&gt;$AD193,$T193&lt;=$AE193),VLOOKUP($D193,Cap_Req!$A$2:$K$19,4)+(((VLOOKUP($D193,Cap_Req!$A$2:$K$19,5)-VLOOKUP($D193,Cap_Req!$A$2:$K$19,4))/($AE193-$AD193))*($T193-$AD193)),0))))))</f>
        <v/>
      </c>
      <c r="H193" s="455"/>
      <c r="I193" s="147" t="str">
        <f>IF($D193="","",IF(OR(VLOOKUP($D193,Cap_Req!$A$2:$K$19,2)=3,VLOOKUP($D193,Cap_Req!$A$2:$K$19,2)=4),IF($Y193="","",$Y193*$J193),""))</f>
        <v/>
      </c>
      <c r="J193" s="148" t="str">
        <f>IF($D193="","",IF(OR(VLOOKUP($D193,Cap_Req!$A$2:$K$19,2)=3,VLOOKUP($D193,Cap_Req!$A$2:$K$19,2)=4),VLOOKUP($D193,Cap_Req!$A$2:$M$19,7),""))</f>
        <v/>
      </c>
      <c r="K193" s="455"/>
      <c r="L193" s="147" t="str">
        <f>IF($D193="","",IF(OR(VLOOKUP($D193,Cap_Req!$A$2:$K$19,2)=3,VLOOKUP($D193,Cap_Req!$A$2:$K$19,2)=4),IF($Z193="","",$Z193*$M193),""))</f>
        <v/>
      </c>
      <c r="M193" s="148" t="str">
        <f>IF($D193="","",IF(OR(VLOOKUP($D193,Cap_Req!$A$2:$K$19,2)=3,VLOOKUP($D193,Cap_Req!$A$2:$K$19,2)=4),VLOOKUP($D193,Cap_Req!$A$2:$M$19,12),""))</f>
        <v/>
      </c>
      <c r="N193" s="455"/>
      <c r="O193" s="147" t="str">
        <f>IF($D193="","",IF(VLOOKUP($D193,Cap_Req!$A$2:$K$19,2)=4,IF($AA193="","",$AA193*$P193),""))</f>
        <v/>
      </c>
      <c r="P193" s="148" t="str">
        <f>IF($D193="","",IF(VLOOKUP($D193,Cap_Req!$A$2:$K$19,2)=4,VLOOKUP($D193,Cap_Req!$A$2:$M$19,13),""))</f>
        <v/>
      </c>
      <c r="Q193" s="455"/>
      <c r="R193" s="147" t="str">
        <f>IF($D193="","",IF(VLOOKUP($D193,Cap_Req!$A$2:$K$19,2)=3,IF($AB193="","",$AB193*$S193),""))</f>
        <v/>
      </c>
      <c r="S193" s="148" t="str">
        <f>IF($D193="","",IF(VLOOKUP($D193,Cap_Req!$A$2:$K$19,2)=3,VLOOKUP($D193,Cap_Req!$A$2:$K$19,8),""))</f>
        <v/>
      </c>
      <c r="T193" s="149" t="str">
        <f t="shared" si="4"/>
        <v/>
      </c>
      <c r="U193" s="150" t="str">
        <f t="shared" si="5"/>
        <v/>
      </c>
      <c r="V193" s="151"/>
      <c r="W193" s="453"/>
      <c r="X193" s="453"/>
      <c r="Y193" s="453"/>
      <c r="Z193" s="453"/>
      <c r="AA193" s="453"/>
      <c r="AB193" s="453"/>
      <c r="AC193" s="152" t="str">
        <f>IF($D193="","",IF(VLOOKUP($D193,Cap_Req!$A$2:$K$19,2)=5,MIN($AF193,VLOOKUP($D193,Cap_Req!$A$2:$K$19,9)),MIN($AE193,VLOOKUP($D193,Cap_Req!$A$2:$K$19,9))))</f>
        <v/>
      </c>
      <c r="AD193" s="152" t="str">
        <f>IF($D193="","",IF(VLOOKUP($D193,Cap_Req!$A$2:$K$19,2)=5,MIN($AF193,VLOOKUP($D193,Cap_Req!$A$2:$K$19,10)),MIN($AE193,VLOOKUP($D193,Cap_Req!$A$2:$K$19,10))))</f>
        <v/>
      </c>
      <c r="AE193" s="152" t="str">
        <f>IF($D193="","",IF($AF193="","",MIN($AF193,VLOOKUP($D193,Cap_Req!$A$2:$K$19,11))))</f>
        <v/>
      </c>
      <c r="AF193" s="453"/>
      <c r="AG193" s="453"/>
      <c r="AH193" s="125"/>
      <c r="AI193" s="126" t="e">
        <f>VLOOKUP($D193,Cap_Req!$A$2:$K$19,2)</f>
        <v>#N/A</v>
      </c>
      <c r="AL193" s="170"/>
    </row>
    <row r="194" spans="1:38" x14ac:dyDescent="0.25">
      <c r="A194" s="125"/>
      <c r="B194" s="453"/>
      <c r="C194" s="453"/>
      <c r="D194" s="454"/>
      <c r="E194" s="455"/>
      <c r="F194" s="147" t="str">
        <f>IF($D194="","",IF($W194="","",IF(OR(VLOOKUP($D194,Cap_Req!$A$2:$K$19,2)=3,VLOOKUP($D194,Cap_Req!$A$2:$K$19,2)=4),IF($X194="","",IF($T194&lt;=$AC194,$X194*$G194,IF(AND($T194&gt;$AC194,$T194&lt;=$AF194),$G194*($X194+((($W194-$X194)/($AF194-$AC194))*($T194-$AC194))),0))),$W194*$G194)))</f>
        <v/>
      </c>
      <c r="G194" s="148" t="str">
        <f>IF($D194="","",IF(OR(VLOOKUP($D194,Cap_Req!$A$2:$K$19,2)=9,VLOOKUP($D194,Cap_Req!$A$2:$K$19,2)=10),IF($T194&lt;=$AE194,VLOOKUP($D194,Cap_Req!$A$2:$K$19,3),0),IF(OR(VLOOKUP($D194,Cap_Req!$A$2:$K$19,2)=1,VLOOKUP($D194,Cap_Req!$A$2:$K$19,2)=2,VLOOKUP($D194,Cap_Req!$A$2:$K$19,2)=3,VLOOKUP($D194,Cap_Req!$A$2:$K$19,2)=4,VLOOKUP($D194,Cap_Req!$A$2:$K$19,2)=5,VLOOKUP($D194,Cap_Req!$A$2:$K$19,2)=6,VLOOKUP($D194,Cap_Req!$A$2:$K$19,2)=7, VLOOKUP($D194,Cap_Req!$A$2:$K$19,2)=8),IF($T194&lt;=$AC194,VLOOKUP($D194,Cap_Req!$A$2:$K$19,3),IF(AND($T194&gt;$AC194,$T194&lt;=$AE194),VLOOKUP($D194,Cap_Req!$A$2:$K$19,3)+(((VLOOKUP($D194,Cap_Req!$A$2:$K$19,5)-VLOOKUP($D194,Cap_Req!$A$2:$K$19,3))/($AE194-$AC194))*($T194-$AC194)),0)),IF($T194&lt;=$AC194,VLOOKUP($D194,Cap_Req!$A$2:$K$19,3),IF(AND($T194&gt;$AC194,$T194&lt;=$AD194),VLOOKUP($D194,Cap_Req!$A$2:$K$19,3)+(((VLOOKUP($D194,Cap_Req!$A$2:$K$19,4)-VLOOKUP($D194,Cap_Req!$A$2:$K$19,3))/($AD194-$AC194))*($T194-$AC194)),IF(AND($T194&gt;$AD194,$T194&lt;=$AE194),VLOOKUP($D194,Cap_Req!$A$2:$K$19,4)+(((VLOOKUP($D194,Cap_Req!$A$2:$K$19,5)-VLOOKUP($D194,Cap_Req!$A$2:$K$19,4))/($AE194-$AD194))*($T194-$AD194)),0))))))</f>
        <v/>
      </c>
      <c r="H194" s="455"/>
      <c r="I194" s="147" t="str">
        <f>IF($D194="","",IF(OR(VLOOKUP($D194,Cap_Req!$A$2:$K$19,2)=3,VLOOKUP($D194,Cap_Req!$A$2:$K$19,2)=4),IF($Y194="","",$Y194*$J194),""))</f>
        <v/>
      </c>
      <c r="J194" s="148" t="str">
        <f>IF($D194="","",IF(OR(VLOOKUP($D194,Cap_Req!$A$2:$K$19,2)=3,VLOOKUP($D194,Cap_Req!$A$2:$K$19,2)=4),VLOOKUP($D194,Cap_Req!$A$2:$M$19,7),""))</f>
        <v/>
      </c>
      <c r="K194" s="455"/>
      <c r="L194" s="147" t="str">
        <f>IF($D194="","",IF(OR(VLOOKUP($D194,Cap_Req!$A$2:$K$19,2)=3,VLOOKUP($D194,Cap_Req!$A$2:$K$19,2)=4),IF($Z194="","",$Z194*$M194),""))</f>
        <v/>
      </c>
      <c r="M194" s="148" t="str">
        <f>IF($D194="","",IF(OR(VLOOKUP($D194,Cap_Req!$A$2:$K$19,2)=3,VLOOKUP($D194,Cap_Req!$A$2:$K$19,2)=4),VLOOKUP($D194,Cap_Req!$A$2:$M$19,12),""))</f>
        <v/>
      </c>
      <c r="N194" s="455"/>
      <c r="O194" s="147" t="str">
        <f>IF($D194="","",IF(VLOOKUP($D194,Cap_Req!$A$2:$K$19,2)=4,IF($AA194="","",$AA194*$P194),""))</f>
        <v/>
      </c>
      <c r="P194" s="148" t="str">
        <f>IF($D194="","",IF(VLOOKUP($D194,Cap_Req!$A$2:$K$19,2)=4,VLOOKUP($D194,Cap_Req!$A$2:$M$19,13),""))</f>
        <v/>
      </c>
      <c r="Q194" s="455"/>
      <c r="R194" s="147" t="str">
        <f>IF($D194="","",IF(VLOOKUP($D194,Cap_Req!$A$2:$K$19,2)=3,IF($AB194="","",$AB194*$S194),""))</f>
        <v/>
      </c>
      <c r="S194" s="148" t="str">
        <f>IF($D194="","",IF(VLOOKUP($D194,Cap_Req!$A$2:$K$19,2)=3,VLOOKUP($D194,Cap_Req!$A$2:$K$19,8),""))</f>
        <v/>
      </c>
      <c r="T194" s="149" t="str">
        <f t="shared" si="4"/>
        <v/>
      </c>
      <c r="U194" s="150" t="str">
        <f t="shared" si="5"/>
        <v/>
      </c>
      <c r="V194" s="151"/>
      <c r="W194" s="453"/>
      <c r="X194" s="453"/>
      <c r="Y194" s="453"/>
      <c r="Z194" s="453"/>
      <c r="AA194" s="453"/>
      <c r="AB194" s="453"/>
      <c r="AC194" s="152" t="str">
        <f>IF($D194="","",IF(VLOOKUP($D194,Cap_Req!$A$2:$K$19,2)=5,MIN($AF194,VLOOKUP($D194,Cap_Req!$A$2:$K$19,9)),MIN($AE194,VLOOKUP($D194,Cap_Req!$A$2:$K$19,9))))</f>
        <v/>
      </c>
      <c r="AD194" s="152" t="str">
        <f>IF($D194="","",IF(VLOOKUP($D194,Cap_Req!$A$2:$K$19,2)=5,MIN($AF194,VLOOKUP($D194,Cap_Req!$A$2:$K$19,10)),MIN($AE194,VLOOKUP($D194,Cap_Req!$A$2:$K$19,10))))</f>
        <v/>
      </c>
      <c r="AE194" s="152" t="str">
        <f>IF($D194="","",IF($AF194="","",MIN($AF194,VLOOKUP($D194,Cap_Req!$A$2:$K$19,11))))</f>
        <v/>
      </c>
      <c r="AF194" s="453"/>
      <c r="AG194" s="453"/>
      <c r="AH194" s="125"/>
      <c r="AI194" s="126" t="e">
        <f>VLOOKUP($D194,Cap_Req!$A$2:$K$19,2)</f>
        <v>#N/A</v>
      </c>
      <c r="AL194" s="170"/>
    </row>
    <row r="195" spans="1:38" x14ac:dyDescent="0.25">
      <c r="A195" s="125"/>
      <c r="B195" s="453"/>
      <c r="C195" s="453"/>
      <c r="D195" s="454"/>
      <c r="E195" s="455"/>
      <c r="F195" s="147" t="str">
        <f>IF($D195="","",IF($W195="","",IF(OR(VLOOKUP($D195,Cap_Req!$A$2:$K$19,2)=3,VLOOKUP($D195,Cap_Req!$A$2:$K$19,2)=4),IF($X195="","",IF($T195&lt;=$AC195,$X195*$G195,IF(AND($T195&gt;$AC195,$T195&lt;=$AF195),$G195*($X195+((($W195-$X195)/($AF195-$AC195))*($T195-$AC195))),0))),$W195*$G195)))</f>
        <v/>
      </c>
      <c r="G195" s="148" t="str">
        <f>IF($D195="","",IF(OR(VLOOKUP($D195,Cap_Req!$A$2:$K$19,2)=9,VLOOKUP($D195,Cap_Req!$A$2:$K$19,2)=10),IF($T195&lt;=$AE195,VLOOKUP($D195,Cap_Req!$A$2:$K$19,3),0),IF(OR(VLOOKUP($D195,Cap_Req!$A$2:$K$19,2)=1,VLOOKUP($D195,Cap_Req!$A$2:$K$19,2)=2,VLOOKUP($D195,Cap_Req!$A$2:$K$19,2)=3,VLOOKUP($D195,Cap_Req!$A$2:$K$19,2)=4,VLOOKUP($D195,Cap_Req!$A$2:$K$19,2)=5,VLOOKUP($D195,Cap_Req!$A$2:$K$19,2)=6,VLOOKUP($D195,Cap_Req!$A$2:$K$19,2)=7, VLOOKUP($D195,Cap_Req!$A$2:$K$19,2)=8),IF($T195&lt;=$AC195,VLOOKUP($D195,Cap_Req!$A$2:$K$19,3),IF(AND($T195&gt;$AC195,$T195&lt;=$AE195),VLOOKUP($D195,Cap_Req!$A$2:$K$19,3)+(((VLOOKUP($D195,Cap_Req!$A$2:$K$19,5)-VLOOKUP($D195,Cap_Req!$A$2:$K$19,3))/($AE195-$AC195))*($T195-$AC195)),0)),IF($T195&lt;=$AC195,VLOOKUP($D195,Cap_Req!$A$2:$K$19,3),IF(AND($T195&gt;$AC195,$T195&lt;=$AD195),VLOOKUP($D195,Cap_Req!$A$2:$K$19,3)+(((VLOOKUP($D195,Cap_Req!$A$2:$K$19,4)-VLOOKUP($D195,Cap_Req!$A$2:$K$19,3))/($AD195-$AC195))*($T195-$AC195)),IF(AND($T195&gt;$AD195,$T195&lt;=$AE195),VLOOKUP($D195,Cap_Req!$A$2:$K$19,4)+(((VLOOKUP($D195,Cap_Req!$A$2:$K$19,5)-VLOOKUP($D195,Cap_Req!$A$2:$K$19,4))/($AE195-$AD195))*($T195-$AD195)),0))))))</f>
        <v/>
      </c>
      <c r="H195" s="455"/>
      <c r="I195" s="147" t="str">
        <f>IF($D195="","",IF(OR(VLOOKUP($D195,Cap_Req!$A$2:$K$19,2)=3,VLOOKUP($D195,Cap_Req!$A$2:$K$19,2)=4),IF($Y195="","",$Y195*$J195),""))</f>
        <v/>
      </c>
      <c r="J195" s="148" t="str">
        <f>IF($D195="","",IF(OR(VLOOKUP($D195,Cap_Req!$A$2:$K$19,2)=3,VLOOKUP($D195,Cap_Req!$A$2:$K$19,2)=4),VLOOKUP($D195,Cap_Req!$A$2:$M$19,7),""))</f>
        <v/>
      </c>
      <c r="K195" s="455"/>
      <c r="L195" s="147" t="str">
        <f>IF($D195="","",IF(OR(VLOOKUP($D195,Cap_Req!$A$2:$K$19,2)=3,VLOOKUP($D195,Cap_Req!$A$2:$K$19,2)=4),IF($Z195="","",$Z195*$M195),""))</f>
        <v/>
      </c>
      <c r="M195" s="148" t="str">
        <f>IF($D195="","",IF(OR(VLOOKUP($D195,Cap_Req!$A$2:$K$19,2)=3,VLOOKUP($D195,Cap_Req!$A$2:$K$19,2)=4),VLOOKUP($D195,Cap_Req!$A$2:$M$19,12),""))</f>
        <v/>
      </c>
      <c r="N195" s="455"/>
      <c r="O195" s="147" t="str">
        <f>IF($D195="","",IF(VLOOKUP($D195,Cap_Req!$A$2:$K$19,2)=4,IF($AA195="","",$AA195*$P195),""))</f>
        <v/>
      </c>
      <c r="P195" s="148" t="str">
        <f>IF($D195="","",IF(VLOOKUP($D195,Cap_Req!$A$2:$K$19,2)=4,VLOOKUP($D195,Cap_Req!$A$2:$M$19,13),""))</f>
        <v/>
      </c>
      <c r="Q195" s="455"/>
      <c r="R195" s="147" t="str">
        <f>IF($D195="","",IF(VLOOKUP($D195,Cap_Req!$A$2:$K$19,2)=3,IF($AB195="","",$AB195*$S195),""))</f>
        <v/>
      </c>
      <c r="S195" s="148" t="str">
        <f>IF($D195="","",IF(VLOOKUP($D195,Cap_Req!$A$2:$K$19,2)=3,VLOOKUP($D195,Cap_Req!$A$2:$K$19,8),""))</f>
        <v/>
      </c>
      <c r="T195" s="149" t="str">
        <f t="shared" si="4"/>
        <v/>
      </c>
      <c r="U195" s="150" t="str">
        <f t="shared" si="5"/>
        <v/>
      </c>
      <c r="V195" s="151"/>
      <c r="W195" s="453"/>
      <c r="X195" s="453"/>
      <c r="Y195" s="453"/>
      <c r="Z195" s="453"/>
      <c r="AA195" s="453"/>
      <c r="AB195" s="453"/>
      <c r="AC195" s="152" t="str">
        <f>IF($D195="","",IF(VLOOKUP($D195,Cap_Req!$A$2:$K$19,2)=5,MIN($AF195,VLOOKUP($D195,Cap_Req!$A$2:$K$19,9)),MIN($AE195,VLOOKUP($D195,Cap_Req!$A$2:$K$19,9))))</f>
        <v/>
      </c>
      <c r="AD195" s="152" t="str">
        <f>IF($D195="","",IF(VLOOKUP($D195,Cap_Req!$A$2:$K$19,2)=5,MIN($AF195,VLOOKUP($D195,Cap_Req!$A$2:$K$19,10)),MIN($AE195,VLOOKUP($D195,Cap_Req!$A$2:$K$19,10))))</f>
        <v/>
      </c>
      <c r="AE195" s="152" t="str">
        <f>IF($D195="","",IF($AF195="","",MIN($AF195,VLOOKUP($D195,Cap_Req!$A$2:$K$19,11))))</f>
        <v/>
      </c>
      <c r="AF195" s="453"/>
      <c r="AG195" s="453"/>
      <c r="AH195" s="125"/>
      <c r="AI195" s="126" t="e">
        <f>VLOOKUP($D195,Cap_Req!$A$2:$K$19,2)</f>
        <v>#N/A</v>
      </c>
      <c r="AL195" s="170"/>
    </row>
    <row r="196" spans="1:38" x14ac:dyDescent="0.25">
      <c r="A196" s="125"/>
      <c r="B196" s="453"/>
      <c r="C196" s="453"/>
      <c r="D196" s="454"/>
      <c r="E196" s="455"/>
      <c r="F196" s="147" t="str">
        <f>IF($D196="","",IF($W196="","",IF(OR(VLOOKUP($D196,Cap_Req!$A$2:$K$19,2)=3,VLOOKUP($D196,Cap_Req!$A$2:$K$19,2)=4),IF($X196="","",IF($T196&lt;=$AC196,$X196*$G196,IF(AND($T196&gt;$AC196,$T196&lt;=$AF196),$G196*($X196+((($W196-$X196)/($AF196-$AC196))*($T196-$AC196))),0))),$W196*$G196)))</f>
        <v/>
      </c>
      <c r="G196" s="148" t="str">
        <f>IF($D196="","",IF(OR(VLOOKUP($D196,Cap_Req!$A$2:$K$19,2)=9,VLOOKUP($D196,Cap_Req!$A$2:$K$19,2)=10),IF($T196&lt;=$AE196,VLOOKUP($D196,Cap_Req!$A$2:$K$19,3),0),IF(OR(VLOOKUP($D196,Cap_Req!$A$2:$K$19,2)=1,VLOOKUP($D196,Cap_Req!$A$2:$K$19,2)=2,VLOOKUP($D196,Cap_Req!$A$2:$K$19,2)=3,VLOOKUP($D196,Cap_Req!$A$2:$K$19,2)=4,VLOOKUP($D196,Cap_Req!$A$2:$K$19,2)=5,VLOOKUP($D196,Cap_Req!$A$2:$K$19,2)=6,VLOOKUP($D196,Cap_Req!$A$2:$K$19,2)=7, VLOOKUP($D196,Cap_Req!$A$2:$K$19,2)=8),IF($T196&lt;=$AC196,VLOOKUP($D196,Cap_Req!$A$2:$K$19,3),IF(AND($T196&gt;$AC196,$T196&lt;=$AE196),VLOOKUP($D196,Cap_Req!$A$2:$K$19,3)+(((VLOOKUP($D196,Cap_Req!$A$2:$K$19,5)-VLOOKUP($D196,Cap_Req!$A$2:$K$19,3))/($AE196-$AC196))*($T196-$AC196)),0)),IF($T196&lt;=$AC196,VLOOKUP($D196,Cap_Req!$A$2:$K$19,3),IF(AND($T196&gt;$AC196,$T196&lt;=$AD196),VLOOKUP($D196,Cap_Req!$A$2:$K$19,3)+(((VLOOKUP($D196,Cap_Req!$A$2:$K$19,4)-VLOOKUP($D196,Cap_Req!$A$2:$K$19,3))/($AD196-$AC196))*($T196-$AC196)),IF(AND($T196&gt;$AD196,$T196&lt;=$AE196),VLOOKUP($D196,Cap_Req!$A$2:$K$19,4)+(((VLOOKUP($D196,Cap_Req!$A$2:$K$19,5)-VLOOKUP($D196,Cap_Req!$A$2:$K$19,4))/($AE196-$AD196))*($T196-$AD196)),0))))))</f>
        <v/>
      </c>
      <c r="H196" s="455"/>
      <c r="I196" s="147" t="str">
        <f>IF($D196="","",IF(OR(VLOOKUP($D196,Cap_Req!$A$2:$K$19,2)=3,VLOOKUP($D196,Cap_Req!$A$2:$K$19,2)=4),IF($Y196="","",$Y196*$J196),""))</f>
        <v/>
      </c>
      <c r="J196" s="148" t="str">
        <f>IF($D196="","",IF(OR(VLOOKUP($D196,Cap_Req!$A$2:$K$19,2)=3,VLOOKUP($D196,Cap_Req!$A$2:$K$19,2)=4),VLOOKUP($D196,Cap_Req!$A$2:$M$19,7),""))</f>
        <v/>
      </c>
      <c r="K196" s="455"/>
      <c r="L196" s="147" t="str">
        <f>IF($D196="","",IF(OR(VLOOKUP($D196,Cap_Req!$A$2:$K$19,2)=3,VLOOKUP($D196,Cap_Req!$A$2:$K$19,2)=4),IF($Z196="","",$Z196*$M196),""))</f>
        <v/>
      </c>
      <c r="M196" s="148" t="str">
        <f>IF($D196="","",IF(OR(VLOOKUP($D196,Cap_Req!$A$2:$K$19,2)=3,VLOOKUP($D196,Cap_Req!$A$2:$K$19,2)=4),VLOOKUP($D196,Cap_Req!$A$2:$M$19,12),""))</f>
        <v/>
      </c>
      <c r="N196" s="455"/>
      <c r="O196" s="147" t="str">
        <f>IF($D196="","",IF(VLOOKUP($D196,Cap_Req!$A$2:$K$19,2)=4,IF($AA196="","",$AA196*$P196),""))</f>
        <v/>
      </c>
      <c r="P196" s="148" t="str">
        <f>IF($D196="","",IF(VLOOKUP($D196,Cap_Req!$A$2:$K$19,2)=4,VLOOKUP($D196,Cap_Req!$A$2:$M$19,13),""))</f>
        <v/>
      </c>
      <c r="Q196" s="455"/>
      <c r="R196" s="147" t="str">
        <f>IF($D196="","",IF(VLOOKUP($D196,Cap_Req!$A$2:$K$19,2)=3,IF($AB196="","",$AB196*$S196),""))</f>
        <v/>
      </c>
      <c r="S196" s="148" t="str">
        <f>IF($D196="","",IF(VLOOKUP($D196,Cap_Req!$A$2:$K$19,2)=3,VLOOKUP($D196,Cap_Req!$A$2:$K$19,8),""))</f>
        <v/>
      </c>
      <c r="T196" s="149" t="str">
        <f t="shared" si="4"/>
        <v/>
      </c>
      <c r="U196" s="150" t="str">
        <f t="shared" si="5"/>
        <v/>
      </c>
      <c r="V196" s="151"/>
      <c r="W196" s="453"/>
      <c r="X196" s="453"/>
      <c r="Y196" s="453"/>
      <c r="Z196" s="453"/>
      <c r="AA196" s="453"/>
      <c r="AB196" s="453"/>
      <c r="AC196" s="152" t="str">
        <f>IF($D196="","",IF(VLOOKUP($D196,Cap_Req!$A$2:$K$19,2)=5,MIN($AF196,VLOOKUP($D196,Cap_Req!$A$2:$K$19,9)),MIN($AE196,VLOOKUP($D196,Cap_Req!$A$2:$K$19,9))))</f>
        <v/>
      </c>
      <c r="AD196" s="152" t="str">
        <f>IF($D196="","",IF(VLOOKUP($D196,Cap_Req!$A$2:$K$19,2)=5,MIN($AF196,VLOOKUP($D196,Cap_Req!$A$2:$K$19,10)),MIN($AE196,VLOOKUP($D196,Cap_Req!$A$2:$K$19,10))))</f>
        <v/>
      </c>
      <c r="AE196" s="152" t="str">
        <f>IF($D196="","",IF($AF196="","",MIN($AF196,VLOOKUP($D196,Cap_Req!$A$2:$K$19,11))))</f>
        <v/>
      </c>
      <c r="AF196" s="453"/>
      <c r="AG196" s="453"/>
      <c r="AH196" s="125"/>
      <c r="AI196" s="126" t="e">
        <f>VLOOKUP($D196,Cap_Req!$A$2:$K$19,2)</f>
        <v>#N/A</v>
      </c>
      <c r="AL196" s="170"/>
    </row>
    <row r="197" spans="1:38" x14ac:dyDescent="0.25">
      <c r="A197" s="125"/>
      <c r="B197" s="453"/>
      <c r="C197" s="453"/>
      <c r="D197" s="454"/>
      <c r="E197" s="455"/>
      <c r="F197" s="147" t="str">
        <f>IF($D197="","",IF($W197="","",IF(OR(VLOOKUP($D197,Cap_Req!$A$2:$K$19,2)=3,VLOOKUP($D197,Cap_Req!$A$2:$K$19,2)=4),IF($X197="","",IF($T197&lt;=$AC197,$X197*$G197,IF(AND($T197&gt;$AC197,$T197&lt;=$AF197),$G197*($X197+((($W197-$X197)/($AF197-$AC197))*($T197-$AC197))),0))),$W197*$G197)))</f>
        <v/>
      </c>
      <c r="G197" s="148" t="str">
        <f>IF($D197="","",IF(OR(VLOOKUP($D197,Cap_Req!$A$2:$K$19,2)=9,VLOOKUP($D197,Cap_Req!$A$2:$K$19,2)=10),IF($T197&lt;=$AE197,VLOOKUP($D197,Cap_Req!$A$2:$K$19,3),0),IF(OR(VLOOKUP($D197,Cap_Req!$A$2:$K$19,2)=1,VLOOKUP($D197,Cap_Req!$A$2:$K$19,2)=2,VLOOKUP($D197,Cap_Req!$A$2:$K$19,2)=3,VLOOKUP($D197,Cap_Req!$A$2:$K$19,2)=4,VLOOKUP($D197,Cap_Req!$A$2:$K$19,2)=5,VLOOKUP($D197,Cap_Req!$A$2:$K$19,2)=6,VLOOKUP($D197,Cap_Req!$A$2:$K$19,2)=7, VLOOKUP($D197,Cap_Req!$A$2:$K$19,2)=8),IF($T197&lt;=$AC197,VLOOKUP($D197,Cap_Req!$A$2:$K$19,3),IF(AND($T197&gt;$AC197,$T197&lt;=$AE197),VLOOKUP($D197,Cap_Req!$A$2:$K$19,3)+(((VLOOKUP($D197,Cap_Req!$A$2:$K$19,5)-VLOOKUP($D197,Cap_Req!$A$2:$K$19,3))/($AE197-$AC197))*($T197-$AC197)),0)),IF($T197&lt;=$AC197,VLOOKUP($D197,Cap_Req!$A$2:$K$19,3),IF(AND($T197&gt;$AC197,$T197&lt;=$AD197),VLOOKUP($D197,Cap_Req!$A$2:$K$19,3)+(((VLOOKUP($D197,Cap_Req!$A$2:$K$19,4)-VLOOKUP($D197,Cap_Req!$A$2:$K$19,3))/($AD197-$AC197))*($T197-$AC197)),IF(AND($T197&gt;$AD197,$T197&lt;=$AE197),VLOOKUP($D197,Cap_Req!$A$2:$K$19,4)+(((VLOOKUP($D197,Cap_Req!$A$2:$K$19,5)-VLOOKUP($D197,Cap_Req!$A$2:$K$19,4))/($AE197-$AD197))*($T197-$AD197)),0))))))</f>
        <v/>
      </c>
      <c r="H197" s="455"/>
      <c r="I197" s="147" t="str">
        <f>IF($D197="","",IF(OR(VLOOKUP($D197,Cap_Req!$A$2:$K$19,2)=3,VLOOKUP($D197,Cap_Req!$A$2:$K$19,2)=4),IF($Y197="","",$Y197*$J197),""))</f>
        <v/>
      </c>
      <c r="J197" s="148" t="str">
        <f>IF($D197="","",IF(OR(VLOOKUP($D197,Cap_Req!$A$2:$K$19,2)=3,VLOOKUP($D197,Cap_Req!$A$2:$K$19,2)=4),VLOOKUP($D197,Cap_Req!$A$2:$M$19,7),""))</f>
        <v/>
      </c>
      <c r="K197" s="455"/>
      <c r="L197" s="147" t="str">
        <f>IF($D197="","",IF(OR(VLOOKUP($D197,Cap_Req!$A$2:$K$19,2)=3,VLOOKUP($D197,Cap_Req!$A$2:$K$19,2)=4),IF($Z197="","",$Z197*$M197),""))</f>
        <v/>
      </c>
      <c r="M197" s="148" t="str">
        <f>IF($D197="","",IF(OR(VLOOKUP($D197,Cap_Req!$A$2:$K$19,2)=3,VLOOKUP($D197,Cap_Req!$A$2:$K$19,2)=4),VLOOKUP($D197,Cap_Req!$A$2:$M$19,12),""))</f>
        <v/>
      </c>
      <c r="N197" s="455"/>
      <c r="O197" s="147" t="str">
        <f>IF($D197="","",IF(VLOOKUP($D197,Cap_Req!$A$2:$K$19,2)=4,IF($AA197="","",$AA197*$P197),""))</f>
        <v/>
      </c>
      <c r="P197" s="148" t="str">
        <f>IF($D197="","",IF(VLOOKUP($D197,Cap_Req!$A$2:$K$19,2)=4,VLOOKUP($D197,Cap_Req!$A$2:$M$19,13),""))</f>
        <v/>
      </c>
      <c r="Q197" s="455"/>
      <c r="R197" s="147" t="str">
        <f>IF($D197="","",IF(VLOOKUP($D197,Cap_Req!$A$2:$K$19,2)=3,IF($AB197="","",$AB197*$S197),""))</f>
        <v/>
      </c>
      <c r="S197" s="148" t="str">
        <f>IF($D197="","",IF(VLOOKUP($D197,Cap_Req!$A$2:$K$19,2)=3,VLOOKUP($D197,Cap_Req!$A$2:$K$19,8),""))</f>
        <v/>
      </c>
      <c r="T197" s="149" t="str">
        <f t="shared" si="4"/>
        <v/>
      </c>
      <c r="U197" s="150" t="str">
        <f t="shared" si="5"/>
        <v/>
      </c>
      <c r="V197" s="151"/>
      <c r="W197" s="453"/>
      <c r="X197" s="453"/>
      <c r="Y197" s="453"/>
      <c r="Z197" s="453"/>
      <c r="AA197" s="453"/>
      <c r="AB197" s="453"/>
      <c r="AC197" s="152" t="str">
        <f>IF($D197="","",IF(VLOOKUP($D197,Cap_Req!$A$2:$K$19,2)=5,MIN($AF197,VLOOKUP($D197,Cap_Req!$A$2:$K$19,9)),MIN($AE197,VLOOKUP($D197,Cap_Req!$A$2:$K$19,9))))</f>
        <v/>
      </c>
      <c r="AD197" s="152" t="str">
        <f>IF($D197="","",IF(VLOOKUP($D197,Cap_Req!$A$2:$K$19,2)=5,MIN($AF197,VLOOKUP($D197,Cap_Req!$A$2:$K$19,10)),MIN($AE197,VLOOKUP($D197,Cap_Req!$A$2:$K$19,10))))</f>
        <v/>
      </c>
      <c r="AE197" s="152" t="str">
        <f>IF($D197="","",IF($AF197="","",MIN($AF197,VLOOKUP($D197,Cap_Req!$A$2:$K$19,11))))</f>
        <v/>
      </c>
      <c r="AF197" s="453"/>
      <c r="AG197" s="453"/>
      <c r="AH197" s="125"/>
      <c r="AI197" s="126" t="e">
        <f>VLOOKUP($D197,Cap_Req!$A$2:$K$19,2)</f>
        <v>#N/A</v>
      </c>
      <c r="AL197" s="170"/>
    </row>
    <row r="198" spans="1:38" x14ac:dyDescent="0.25">
      <c r="A198" s="125"/>
      <c r="B198" s="453"/>
      <c r="C198" s="453"/>
      <c r="D198" s="454"/>
      <c r="E198" s="455"/>
      <c r="F198" s="147" t="str">
        <f>IF($D198="","",IF($W198="","",IF(OR(VLOOKUP($D198,Cap_Req!$A$2:$K$19,2)=3,VLOOKUP($D198,Cap_Req!$A$2:$K$19,2)=4),IF($X198="","",IF($T198&lt;=$AC198,$X198*$G198,IF(AND($T198&gt;$AC198,$T198&lt;=$AF198),$G198*($X198+((($W198-$X198)/($AF198-$AC198))*($T198-$AC198))),0))),$W198*$G198)))</f>
        <v/>
      </c>
      <c r="G198" s="148" t="str">
        <f>IF($D198="","",IF(OR(VLOOKUP($D198,Cap_Req!$A$2:$K$19,2)=9,VLOOKUP($D198,Cap_Req!$A$2:$K$19,2)=10),IF($T198&lt;=$AE198,VLOOKUP($D198,Cap_Req!$A$2:$K$19,3),0),IF(OR(VLOOKUP($D198,Cap_Req!$A$2:$K$19,2)=1,VLOOKUP($D198,Cap_Req!$A$2:$K$19,2)=2,VLOOKUP($D198,Cap_Req!$A$2:$K$19,2)=3,VLOOKUP($D198,Cap_Req!$A$2:$K$19,2)=4,VLOOKUP($D198,Cap_Req!$A$2:$K$19,2)=5,VLOOKUP($D198,Cap_Req!$A$2:$K$19,2)=6,VLOOKUP($D198,Cap_Req!$A$2:$K$19,2)=7, VLOOKUP($D198,Cap_Req!$A$2:$K$19,2)=8),IF($T198&lt;=$AC198,VLOOKUP($D198,Cap_Req!$A$2:$K$19,3),IF(AND($T198&gt;$AC198,$T198&lt;=$AE198),VLOOKUP($D198,Cap_Req!$A$2:$K$19,3)+(((VLOOKUP($D198,Cap_Req!$A$2:$K$19,5)-VLOOKUP($D198,Cap_Req!$A$2:$K$19,3))/($AE198-$AC198))*($T198-$AC198)),0)),IF($T198&lt;=$AC198,VLOOKUP($D198,Cap_Req!$A$2:$K$19,3),IF(AND($T198&gt;$AC198,$T198&lt;=$AD198),VLOOKUP($D198,Cap_Req!$A$2:$K$19,3)+(((VLOOKUP($D198,Cap_Req!$A$2:$K$19,4)-VLOOKUP($D198,Cap_Req!$A$2:$K$19,3))/($AD198-$AC198))*($T198-$AC198)),IF(AND($T198&gt;$AD198,$T198&lt;=$AE198),VLOOKUP($D198,Cap_Req!$A$2:$K$19,4)+(((VLOOKUP($D198,Cap_Req!$A$2:$K$19,5)-VLOOKUP($D198,Cap_Req!$A$2:$K$19,4))/($AE198-$AD198))*($T198-$AD198)),0))))))</f>
        <v/>
      </c>
      <c r="H198" s="455"/>
      <c r="I198" s="147" t="str">
        <f>IF($D198="","",IF(OR(VLOOKUP($D198,Cap_Req!$A$2:$K$19,2)=3,VLOOKUP($D198,Cap_Req!$A$2:$K$19,2)=4),IF($Y198="","",$Y198*$J198),""))</f>
        <v/>
      </c>
      <c r="J198" s="148" t="str">
        <f>IF($D198="","",IF(OR(VLOOKUP($D198,Cap_Req!$A$2:$K$19,2)=3,VLOOKUP($D198,Cap_Req!$A$2:$K$19,2)=4),VLOOKUP($D198,Cap_Req!$A$2:$M$19,7),""))</f>
        <v/>
      </c>
      <c r="K198" s="455"/>
      <c r="L198" s="147" t="str">
        <f>IF($D198="","",IF(OR(VLOOKUP($D198,Cap_Req!$A$2:$K$19,2)=3,VLOOKUP($D198,Cap_Req!$A$2:$K$19,2)=4),IF($Z198="","",$Z198*$M198),""))</f>
        <v/>
      </c>
      <c r="M198" s="148" t="str">
        <f>IF($D198="","",IF(OR(VLOOKUP($D198,Cap_Req!$A$2:$K$19,2)=3,VLOOKUP($D198,Cap_Req!$A$2:$K$19,2)=4),VLOOKUP($D198,Cap_Req!$A$2:$M$19,12),""))</f>
        <v/>
      </c>
      <c r="N198" s="455"/>
      <c r="O198" s="147" t="str">
        <f>IF($D198="","",IF(VLOOKUP($D198,Cap_Req!$A$2:$K$19,2)=4,IF($AA198="","",$AA198*$P198),""))</f>
        <v/>
      </c>
      <c r="P198" s="148" t="str">
        <f>IF($D198="","",IF(VLOOKUP($D198,Cap_Req!$A$2:$K$19,2)=4,VLOOKUP($D198,Cap_Req!$A$2:$M$19,13),""))</f>
        <v/>
      </c>
      <c r="Q198" s="455"/>
      <c r="R198" s="147" t="str">
        <f>IF($D198="","",IF(VLOOKUP($D198,Cap_Req!$A$2:$K$19,2)=3,IF($AB198="","",$AB198*$S198),""))</f>
        <v/>
      </c>
      <c r="S198" s="148" t="str">
        <f>IF($D198="","",IF(VLOOKUP($D198,Cap_Req!$A$2:$K$19,2)=3,VLOOKUP($D198,Cap_Req!$A$2:$K$19,8),""))</f>
        <v/>
      </c>
      <c r="T198" s="149" t="str">
        <f t="shared" si="4"/>
        <v/>
      </c>
      <c r="U198" s="150" t="str">
        <f t="shared" si="5"/>
        <v/>
      </c>
      <c r="V198" s="151"/>
      <c r="W198" s="453"/>
      <c r="X198" s="453"/>
      <c r="Y198" s="453"/>
      <c r="Z198" s="453"/>
      <c r="AA198" s="453"/>
      <c r="AB198" s="453"/>
      <c r="AC198" s="152" t="str">
        <f>IF($D198="","",IF(VLOOKUP($D198,Cap_Req!$A$2:$K$19,2)=5,MIN($AF198,VLOOKUP($D198,Cap_Req!$A$2:$K$19,9)),MIN($AE198,VLOOKUP($D198,Cap_Req!$A$2:$K$19,9))))</f>
        <v/>
      </c>
      <c r="AD198" s="152" t="str">
        <f>IF($D198="","",IF(VLOOKUP($D198,Cap_Req!$A$2:$K$19,2)=5,MIN($AF198,VLOOKUP($D198,Cap_Req!$A$2:$K$19,10)),MIN($AE198,VLOOKUP($D198,Cap_Req!$A$2:$K$19,10))))</f>
        <v/>
      </c>
      <c r="AE198" s="152" t="str">
        <f>IF($D198="","",IF($AF198="","",MIN($AF198,VLOOKUP($D198,Cap_Req!$A$2:$K$19,11))))</f>
        <v/>
      </c>
      <c r="AF198" s="453"/>
      <c r="AG198" s="453"/>
      <c r="AH198" s="125"/>
      <c r="AI198" s="126" t="e">
        <f>VLOOKUP($D198,Cap_Req!$A$2:$K$19,2)</f>
        <v>#N/A</v>
      </c>
      <c r="AL198" s="170"/>
    </row>
    <row r="199" spans="1:38" x14ac:dyDescent="0.25">
      <c r="A199" s="125"/>
      <c r="B199" s="453"/>
      <c r="C199" s="453"/>
      <c r="D199" s="454"/>
      <c r="E199" s="455"/>
      <c r="F199" s="147" t="str">
        <f>IF($D199="","",IF($W199="","",IF(OR(VLOOKUP($D199,Cap_Req!$A$2:$K$19,2)=3,VLOOKUP($D199,Cap_Req!$A$2:$K$19,2)=4),IF($X199="","",IF($T199&lt;=$AC199,$X199*$G199,IF(AND($T199&gt;$AC199,$T199&lt;=$AF199),$G199*($X199+((($W199-$X199)/($AF199-$AC199))*($T199-$AC199))),0))),$W199*$G199)))</f>
        <v/>
      </c>
      <c r="G199" s="148" t="str">
        <f>IF($D199="","",IF(OR(VLOOKUP($D199,Cap_Req!$A$2:$K$19,2)=9,VLOOKUP($D199,Cap_Req!$A$2:$K$19,2)=10),IF($T199&lt;=$AE199,VLOOKUP($D199,Cap_Req!$A$2:$K$19,3),0),IF(OR(VLOOKUP($D199,Cap_Req!$A$2:$K$19,2)=1,VLOOKUP($D199,Cap_Req!$A$2:$K$19,2)=2,VLOOKUP($D199,Cap_Req!$A$2:$K$19,2)=3,VLOOKUP($D199,Cap_Req!$A$2:$K$19,2)=4,VLOOKUP($D199,Cap_Req!$A$2:$K$19,2)=5,VLOOKUP($D199,Cap_Req!$A$2:$K$19,2)=6,VLOOKUP($D199,Cap_Req!$A$2:$K$19,2)=7, VLOOKUP($D199,Cap_Req!$A$2:$K$19,2)=8),IF($T199&lt;=$AC199,VLOOKUP($D199,Cap_Req!$A$2:$K$19,3),IF(AND($T199&gt;$AC199,$T199&lt;=$AE199),VLOOKUP($D199,Cap_Req!$A$2:$K$19,3)+(((VLOOKUP($D199,Cap_Req!$A$2:$K$19,5)-VLOOKUP($D199,Cap_Req!$A$2:$K$19,3))/($AE199-$AC199))*($T199-$AC199)),0)),IF($T199&lt;=$AC199,VLOOKUP($D199,Cap_Req!$A$2:$K$19,3),IF(AND($T199&gt;$AC199,$T199&lt;=$AD199),VLOOKUP($D199,Cap_Req!$A$2:$K$19,3)+(((VLOOKUP($D199,Cap_Req!$A$2:$K$19,4)-VLOOKUP($D199,Cap_Req!$A$2:$K$19,3))/($AD199-$AC199))*($T199-$AC199)),IF(AND($T199&gt;$AD199,$T199&lt;=$AE199),VLOOKUP($D199,Cap_Req!$A$2:$K$19,4)+(((VLOOKUP($D199,Cap_Req!$A$2:$K$19,5)-VLOOKUP($D199,Cap_Req!$A$2:$K$19,4))/($AE199-$AD199))*($T199-$AD199)),0))))))</f>
        <v/>
      </c>
      <c r="H199" s="455"/>
      <c r="I199" s="147" t="str">
        <f>IF($D199="","",IF(OR(VLOOKUP($D199,Cap_Req!$A$2:$K$19,2)=3,VLOOKUP($D199,Cap_Req!$A$2:$K$19,2)=4),IF($Y199="","",$Y199*$J199),""))</f>
        <v/>
      </c>
      <c r="J199" s="148" t="str">
        <f>IF($D199="","",IF(OR(VLOOKUP($D199,Cap_Req!$A$2:$K$19,2)=3,VLOOKUP($D199,Cap_Req!$A$2:$K$19,2)=4),VLOOKUP($D199,Cap_Req!$A$2:$M$19,7),""))</f>
        <v/>
      </c>
      <c r="K199" s="455"/>
      <c r="L199" s="147" t="str">
        <f>IF($D199="","",IF(OR(VLOOKUP($D199,Cap_Req!$A$2:$K$19,2)=3,VLOOKUP($D199,Cap_Req!$A$2:$K$19,2)=4),IF($Z199="","",$Z199*$M199),""))</f>
        <v/>
      </c>
      <c r="M199" s="148" t="str">
        <f>IF($D199="","",IF(OR(VLOOKUP($D199,Cap_Req!$A$2:$K$19,2)=3,VLOOKUP($D199,Cap_Req!$A$2:$K$19,2)=4),VLOOKUP($D199,Cap_Req!$A$2:$M$19,12),""))</f>
        <v/>
      </c>
      <c r="N199" s="455"/>
      <c r="O199" s="147" t="str">
        <f>IF($D199="","",IF(VLOOKUP($D199,Cap_Req!$A$2:$K$19,2)=4,IF($AA199="","",$AA199*$P199),""))</f>
        <v/>
      </c>
      <c r="P199" s="148" t="str">
        <f>IF($D199="","",IF(VLOOKUP($D199,Cap_Req!$A$2:$K$19,2)=4,VLOOKUP($D199,Cap_Req!$A$2:$M$19,13),""))</f>
        <v/>
      </c>
      <c r="Q199" s="455"/>
      <c r="R199" s="147" t="str">
        <f>IF($D199="","",IF(VLOOKUP($D199,Cap_Req!$A$2:$K$19,2)=3,IF($AB199="","",$AB199*$S199),""))</f>
        <v/>
      </c>
      <c r="S199" s="148" t="str">
        <f>IF($D199="","",IF(VLOOKUP($D199,Cap_Req!$A$2:$K$19,2)=3,VLOOKUP($D199,Cap_Req!$A$2:$K$19,8),""))</f>
        <v/>
      </c>
      <c r="T199" s="149" t="str">
        <f t="shared" si="4"/>
        <v/>
      </c>
      <c r="U199" s="150" t="str">
        <f t="shared" si="5"/>
        <v/>
      </c>
      <c r="V199" s="151"/>
      <c r="W199" s="453"/>
      <c r="X199" s="453"/>
      <c r="Y199" s="453"/>
      <c r="Z199" s="453"/>
      <c r="AA199" s="453"/>
      <c r="AB199" s="453"/>
      <c r="AC199" s="152" t="str">
        <f>IF($D199="","",IF(VLOOKUP($D199,Cap_Req!$A$2:$K$19,2)=5,MIN($AF199,VLOOKUP($D199,Cap_Req!$A$2:$K$19,9)),MIN($AE199,VLOOKUP($D199,Cap_Req!$A$2:$K$19,9))))</f>
        <v/>
      </c>
      <c r="AD199" s="152" t="str">
        <f>IF($D199="","",IF(VLOOKUP($D199,Cap_Req!$A$2:$K$19,2)=5,MIN($AF199,VLOOKUP($D199,Cap_Req!$A$2:$K$19,10)),MIN($AE199,VLOOKUP($D199,Cap_Req!$A$2:$K$19,10))))</f>
        <v/>
      </c>
      <c r="AE199" s="152" t="str">
        <f>IF($D199="","",IF($AF199="","",MIN($AF199,VLOOKUP($D199,Cap_Req!$A$2:$K$19,11))))</f>
        <v/>
      </c>
      <c r="AF199" s="453"/>
      <c r="AG199" s="453"/>
      <c r="AH199" s="125"/>
      <c r="AI199" s="126" t="e">
        <f>VLOOKUP($D199,Cap_Req!$A$2:$K$19,2)</f>
        <v>#N/A</v>
      </c>
      <c r="AL199" s="170"/>
    </row>
    <row r="200" spans="1:38" x14ac:dyDescent="0.25">
      <c r="A200" s="125"/>
      <c r="B200" s="453"/>
      <c r="C200" s="453"/>
      <c r="D200" s="454"/>
      <c r="E200" s="455"/>
      <c r="F200" s="147" t="str">
        <f>IF($D200="","",IF($W200="","",IF(OR(VLOOKUP($D200,Cap_Req!$A$2:$K$19,2)=3,VLOOKUP($D200,Cap_Req!$A$2:$K$19,2)=4),IF($X200="","",IF($T200&lt;=$AC200,$X200*$G200,IF(AND($T200&gt;$AC200,$T200&lt;=$AF200),$G200*($X200+((($W200-$X200)/($AF200-$AC200))*($T200-$AC200))),0))),$W200*$G200)))</f>
        <v/>
      </c>
      <c r="G200" s="148" t="str">
        <f>IF($D200="","",IF(OR(VLOOKUP($D200,Cap_Req!$A$2:$K$19,2)=9,VLOOKUP($D200,Cap_Req!$A$2:$K$19,2)=10),IF($T200&lt;=$AE200,VLOOKUP($D200,Cap_Req!$A$2:$K$19,3),0),IF(OR(VLOOKUP($D200,Cap_Req!$A$2:$K$19,2)=1,VLOOKUP($D200,Cap_Req!$A$2:$K$19,2)=2,VLOOKUP($D200,Cap_Req!$A$2:$K$19,2)=3,VLOOKUP($D200,Cap_Req!$A$2:$K$19,2)=4,VLOOKUP($D200,Cap_Req!$A$2:$K$19,2)=5,VLOOKUP($D200,Cap_Req!$A$2:$K$19,2)=6,VLOOKUP($D200,Cap_Req!$A$2:$K$19,2)=7, VLOOKUP($D200,Cap_Req!$A$2:$K$19,2)=8),IF($T200&lt;=$AC200,VLOOKUP($D200,Cap_Req!$A$2:$K$19,3),IF(AND($T200&gt;$AC200,$T200&lt;=$AE200),VLOOKUP($D200,Cap_Req!$A$2:$K$19,3)+(((VLOOKUP($D200,Cap_Req!$A$2:$K$19,5)-VLOOKUP($D200,Cap_Req!$A$2:$K$19,3))/($AE200-$AC200))*($T200-$AC200)),0)),IF($T200&lt;=$AC200,VLOOKUP($D200,Cap_Req!$A$2:$K$19,3),IF(AND($T200&gt;$AC200,$T200&lt;=$AD200),VLOOKUP($D200,Cap_Req!$A$2:$K$19,3)+(((VLOOKUP($D200,Cap_Req!$A$2:$K$19,4)-VLOOKUP($D200,Cap_Req!$A$2:$K$19,3))/($AD200-$AC200))*($T200-$AC200)),IF(AND($T200&gt;$AD200,$T200&lt;=$AE200),VLOOKUP($D200,Cap_Req!$A$2:$K$19,4)+(((VLOOKUP($D200,Cap_Req!$A$2:$K$19,5)-VLOOKUP($D200,Cap_Req!$A$2:$K$19,4))/($AE200-$AD200))*($T200-$AD200)),0))))))</f>
        <v/>
      </c>
      <c r="H200" s="455"/>
      <c r="I200" s="147" t="str">
        <f>IF($D200="","",IF(OR(VLOOKUP($D200,Cap_Req!$A$2:$K$19,2)=3,VLOOKUP($D200,Cap_Req!$A$2:$K$19,2)=4),IF($Y200="","",$Y200*$J200),""))</f>
        <v/>
      </c>
      <c r="J200" s="148" t="str">
        <f>IF($D200="","",IF(OR(VLOOKUP($D200,Cap_Req!$A$2:$K$19,2)=3,VLOOKUP($D200,Cap_Req!$A$2:$K$19,2)=4),VLOOKUP($D200,Cap_Req!$A$2:$M$19,7),""))</f>
        <v/>
      </c>
      <c r="K200" s="455"/>
      <c r="L200" s="147" t="str">
        <f>IF($D200="","",IF(OR(VLOOKUP($D200,Cap_Req!$A$2:$K$19,2)=3,VLOOKUP($D200,Cap_Req!$A$2:$K$19,2)=4),IF($Z200="","",$Z200*$M200),""))</f>
        <v/>
      </c>
      <c r="M200" s="148" t="str">
        <f>IF($D200="","",IF(OR(VLOOKUP($D200,Cap_Req!$A$2:$K$19,2)=3,VLOOKUP($D200,Cap_Req!$A$2:$K$19,2)=4),VLOOKUP($D200,Cap_Req!$A$2:$M$19,12),""))</f>
        <v/>
      </c>
      <c r="N200" s="455"/>
      <c r="O200" s="147" t="str">
        <f>IF($D200="","",IF(VLOOKUP($D200,Cap_Req!$A$2:$K$19,2)=4,IF($AA200="","",$AA200*$P200),""))</f>
        <v/>
      </c>
      <c r="P200" s="148" t="str">
        <f>IF($D200="","",IF(VLOOKUP($D200,Cap_Req!$A$2:$K$19,2)=4,VLOOKUP($D200,Cap_Req!$A$2:$M$19,13),""))</f>
        <v/>
      </c>
      <c r="Q200" s="455"/>
      <c r="R200" s="147" t="str">
        <f>IF($D200="","",IF(VLOOKUP($D200,Cap_Req!$A$2:$K$19,2)=3,IF($AB200="","",$AB200*$S200),""))</f>
        <v/>
      </c>
      <c r="S200" s="148" t="str">
        <f>IF($D200="","",IF(VLOOKUP($D200,Cap_Req!$A$2:$K$19,2)=3,VLOOKUP($D200,Cap_Req!$A$2:$K$19,8),""))</f>
        <v/>
      </c>
      <c r="T200" s="149" t="str">
        <f t="shared" si="4"/>
        <v/>
      </c>
      <c r="U200" s="150" t="str">
        <f t="shared" si="5"/>
        <v/>
      </c>
      <c r="V200" s="151"/>
      <c r="W200" s="453"/>
      <c r="X200" s="453"/>
      <c r="Y200" s="453"/>
      <c r="Z200" s="453"/>
      <c r="AA200" s="453"/>
      <c r="AB200" s="453"/>
      <c r="AC200" s="152" t="str">
        <f>IF($D200="","",IF(VLOOKUP($D200,Cap_Req!$A$2:$K$19,2)=5,MIN($AF200,VLOOKUP($D200,Cap_Req!$A$2:$K$19,9)),MIN($AE200,VLOOKUP($D200,Cap_Req!$A$2:$K$19,9))))</f>
        <v/>
      </c>
      <c r="AD200" s="152" t="str">
        <f>IF($D200="","",IF(VLOOKUP($D200,Cap_Req!$A$2:$K$19,2)=5,MIN($AF200,VLOOKUP($D200,Cap_Req!$A$2:$K$19,10)),MIN($AE200,VLOOKUP($D200,Cap_Req!$A$2:$K$19,10))))</f>
        <v/>
      </c>
      <c r="AE200" s="152" t="str">
        <f>IF($D200="","",IF($AF200="","",MIN($AF200,VLOOKUP($D200,Cap_Req!$A$2:$K$19,11))))</f>
        <v/>
      </c>
      <c r="AF200" s="453"/>
      <c r="AG200" s="453"/>
      <c r="AH200" s="125"/>
      <c r="AI200" s="126" t="e">
        <f>VLOOKUP($D200,Cap_Req!$A$2:$K$19,2)</f>
        <v>#N/A</v>
      </c>
      <c r="AL200" s="170"/>
    </row>
    <row r="201" spans="1:38" x14ac:dyDescent="0.25">
      <c r="A201" s="125"/>
      <c r="B201" s="453"/>
      <c r="C201" s="453"/>
      <c r="D201" s="454"/>
      <c r="E201" s="455"/>
      <c r="F201" s="147" t="str">
        <f>IF($D201="","",IF($W201="","",IF(OR(VLOOKUP($D201,Cap_Req!$A$2:$K$19,2)=3,VLOOKUP($D201,Cap_Req!$A$2:$K$19,2)=4),IF($X201="","",IF($T201&lt;=$AC201,$X201*$G201,IF(AND($T201&gt;$AC201,$T201&lt;=$AF201),$G201*($X201+((($W201-$X201)/($AF201-$AC201))*($T201-$AC201))),0))),$W201*$G201)))</f>
        <v/>
      </c>
      <c r="G201" s="148" t="str">
        <f>IF($D201="","",IF(OR(VLOOKUP($D201,Cap_Req!$A$2:$K$19,2)=9,VLOOKUP($D201,Cap_Req!$A$2:$K$19,2)=10),IF($T201&lt;=$AE201,VLOOKUP($D201,Cap_Req!$A$2:$K$19,3),0),IF(OR(VLOOKUP($D201,Cap_Req!$A$2:$K$19,2)=1,VLOOKUP($D201,Cap_Req!$A$2:$K$19,2)=2,VLOOKUP($D201,Cap_Req!$A$2:$K$19,2)=3,VLOOKUP($D201,Cap_Req!$A$2:$K$19,2)=4,VLOOKUP($D201,Cap_Req!$A$2:$K$19,2)=5,VLOOKUP($D201,Cap_Req!$A$2:$K$19,2)=6,VLOOKUP($D201,Cap_Req!$A$2:$K$19,2)=7, VLOOKUP($D201,Cap_Req!$A$2:$K$19,2)=8),IF($T201&lt;=$AC201,VLOOKUP($D201,Cap_Req!$A$2:$K$19,3),IF(AND($T201&gt;$AC201,$T201&lt;=$AE201),VLOOKUP($D201,Cap_Req!$A$2:$K$19,3)+(((VLOOKUP($D201,Cap_Req!$A$2:$K$19,5)-VLOOKUP($D201,Cap_Req!$A$2:$K$19,3))/($AE201-$AC201))*($T201-$AC201)),0)),IF($T201&lt;=$AC201,VLOOKUP($D201,Cap_Req!$A$2:$K$19,3),IF(AND($T201&gt;$AC201,$T201&lt;=$AD201),VLOOKUP($D201,Cap_Req!$A$2:$K$19,3)+(((VLOOKUP($D201,Cap_Req!$A$2:$K$19,4)-VLOOKUP($D201,Cap_Req!$A$2:$K$19,3))/($AD201-$AC201))*($T201-$AC201)),IF(AND($T201&gt;$AD201,$T201&lt;=$AE201),VLOOKUP($D201,Cap_Req!$A$2:$K$19,4)+(((VLOOKUP($D201,Cap_Req!$A$2:$K$19,5)-VLOOKUP($D201,Cap_Req!$A$2:$K$19,4))/($AE201-$AD201))*($T201-$AD201)),0))))))</f>
        <v/>
      </c>
      <c r="H201" s="455"/>
      <c r="I201" s="147" t="str">
        <f>IF($D201="","",IF(OR(VLOOKUP($D201,Cap_Req!$A$2:$K$19,2)=3,VLOOKUP($D201,Cap_Req!$A$2:$K$19,2)=4),IF($Y201="","",$Y201*$J201),""))</f>
        <v/>
      </c>
      <c r="J201" s="148" t="str">
        <f>IF($D201="","",IF(OR(VLOOKUP($D201,Cap_Req!$A$2:$K$19,2)=3,VLOOKUP($D201,Cap_Req!$A$2:$K$19,2)=4),VLOOKUP($D201,Cap_Req!$A$2:$M$19,7),""))</f>
        <v/>
      </c>
      <c r="K201" s="455"/>
      <c r="L201" s="147" t="str">
        <f>IF($D201="","",IF(OR(VLOOKUP($D201,Cap_Req!$A$2:$K$19,2)=3,VLOOKUP($D201,Cap_Req!$A$2:$K$19,2)=4),IF($Z201="","",$Z201*$M201),""))</f>
        <v/>
      </c>
      <c r="M201" s="148" t="str">
        <f>IF($D201="","",IF(OR(VLOOKUP($D201,Cap_Req!$A$2:$K$19,2)=3,VLOOKUP($D201,Cap_Req!$A$2:$K$19,2)=4),VLOOKUP($D201,Cap_Req!$A$2:$M$19,12),""))</f>
        <v/>
      </c>
      <c r="N201" s="455"/>
      <c r="O201" s="147" t="str">
        <f>IF($D201="","",IF(VLOOKUP($D201,Cap_Req!$A$2:$K$19,2)=4,IF($AA201="","",$AA201*$P201),""))</f>
        <v/>
      </c>
      <c r="P201" s="148" t="str">
        <f>IF($D201="","",IF(VLOOKUP($D201,Cap_Req!$A$2:$K$19,2)=4,VLOOKUP($D201,Cap_Req!$A$2:$M$19,13),""))</f>
        <v/>
      </c>
      <c r="Q201" s="455"/>
      <c r="R201" s="147" t="str">
        <f>IF($D201="","",IF(VLOOKUP($D201,Cap_Req!$A$2:$K$19,2)=3,IF($AB201="","",$AB201*$S201),""))</f>
        <v/>
      </c>
      <c r="S201" s="148" t="str">
        <f>IF($D201="","",IF(VLOOKUP($D201,Cap_Req!$A$2:$K$19,2)=3,VLOOKUP($D201,Cap_Req!$A$2:$K$19,8),""))</f>
        <v/>
      </c>
      <c r="T201" s="149" t="str">
        <f t="shared" si="4"/>
        <v/>
      </c>
      <c r="U201" s="150" t="str">
        <f t="shared" si="5"/>
        <v/>
      </c>
      <c r="V201" s="151"/>
      <c r="W201" s="453"/>
      <c r="X201" s="453"/>
      <c r="Y201" s="453"/>
      <c r="Z201" s="453"/>
      <c r="AA201" s="453"/>
      <c r="AB201" s="453"/>
      <c r="AC201" s="152" t="str">
        <f>IF($D201="","",IF(VLOOKUP($D201,Cap_Req!$A$2:$K$19,2)=5,MIN($AF201,VLOOKUP($D201,Cap_Req!$A$2:$K$19,9)),MIN($AE201,VLOOKUP($D201,Cap_Req!$A$2:$K$19,9))))</f>
        <v/>
      </c>
      <c r="AD201" s="152" t="str">
        <f>IF($D201="","",IF(VLOOKUP($D201,Cap_Req!$A$2:$K$19,2)=5,MIN($AF201,VLOOKUP($D201,Cap_Req!$A$2:$K$19,10)),MIN($AE201,VLOOKUP($D201,Cap_Req!$A$2:$K$19,10))))</f>
        <v/>
      </c>
      <c r="AE201" s="152" t="str">
        <f>IF($D201="","",IF($AF201="","",MIN($AF201,VLOOKUP($D201,Cap_Req!$A$2:$K$19,11))))</f>
        <v/>
      </c>
      <c r="AF201" s="453"/>
      <c r="AG201" s="453"/>
      <c r="AH201" s="125"/>
      <c r="AI201" s="126" t="e">
        <f>VLOOKUP($D201,Cap_Req!$A$2:$K$19,2)</f>
        <v>#N/A</v>
      </c>
      <c r="AL201" s="170"/>
    </row>
    <row r="202" spans="1:38" x14ac:dyDescent="0.25">
      <c r="A202" s="125"/>
      <c r="B202" s="453"/>
      <c r="C202" s="453"/>
      <c r="D202" s="454"/>
      <c r="E202" s="455"/>
      <c r="F202" s="147" t="str">
        <f>IF($D202="","",IF($W202="","",IF(OR(VLOOKUP($D202,Cap_Req!$A$2:$K$19,2)=3,VLOOKUP($D202,Cap_Req!$A$2:$K$19,2)=4),IF($X202="","",IF($T202&lt;=$AC202,$X202*$G202,IF(AND($T202&gt;$AC202,$T202&lt;=$AF202),$G202*($X202+((($W202-$X202)/($AF202-$AC202))*($T202-$AC202))),0))),$W202*$G202)))</f>
        <v/>
      </c>
      <c r="G202" s="148" t="str">
        <f>IF($D202="","",IF(OR(VLOOKUP($D202,Cap_Req!$A$2:$K$19,2)=9,VLOOKUP($D202,Cap_Req!$A$2:$K$19,2)=10),IF($T202&lt;=$AE202,VLOOKUP($D202,Cap_Req!$A$2:$K$19,3),0),IF(OR(VLOOKUP($D202,Cap_Req!$A$2:$K$19,2)=1,VLOOKUP($D202,Cap_Req!$A$2:$K$19,2)=2,VLOOKUP($D202,Cap_Req!$A$2:$K$19,2)=3,VLOOKUP($D202,Cap_Req!$A$2:$K$19,2)=4,VLOOKUP($D202,Cap_Req!$A$2:$K$19,2)=5,VLOOKUP($D202,Cap_Req!$A$2:$K$19,2)=6,VLOOKUP($D202,Cap_Req!$A$2:$K$19,2)=7, VLOOKUP($D202,Cap_Req!$A$2:$K$19,2)=8),IF($T202&lt;=$AC202,VLOOKUP($D202,Cap_Req!$A$2:$K$19,3),IF(AND($T202&gt;$AC202,$T202&lt;=$AE202),VLOOKUP($D202,Cap_Req!$A$2:$K$19,3)+(((VLOOKUP($D202,Cap_Req!$A$2:$K$19,5)-VLOOKUP($D202,Cap_Req!$A$2:$K$19,3))/($AE202-$AC202))*($T202-$AC202)),0)),IF($T202&lt;=$AC202,VLOOKUP($D202,Cap_Req!$A$2:$K$19,3),IF(AND($T202&gt;$AC202,$T202&lt;=$AD202),VLOOKUP($D202,Cap_Req!$A$2:$K$19,3)+(((VLOOKUP($D202,Cap_Req!$A$2:$K$19,4)-VLOOKUP($D202,Cap_Req!$A$2:$K$19,3))/($AD202-$AC202))*($T202-$AC202)),IF(AND($T202&gt;$AD202,$T202&lt;=$AE202),VLOOKUP($D202,Cap_Req!$A$2:$K$19,4)+(((VLOOKUP($D202,Cap_Req!$A$2:$K$19,5)-VLOOKUP($D202,Cap_Req!$A$2:$K$19,4))/($AE202-$AD202))*($T202-$AD202)),0))))))</f>
        <v/>
      </c>
      <c r="H202" s="455"/>
      <c r="I202" s="147" t="str">
        <f>IF($D202="","",IF(OR(VLOOKUP($D202,Cap_Req!$A$2:$K$19,2)=3,VLOOKUP($D202,Cap_Req!$A$2:$K$19,2)=4),IF($Y202="","",$Y202*$J202),""))</f>
        <v/>
      </c>
      <c r="J202" s="148" t="str">
        <f>IF($D202="","",IF(OR(VLOOKUP($D202,Cap_Req!$A$2:$K$19,2)=3,VLOOKUP($D202,Cap_Req!$A$2:$K$19,2)=4),VLOOKUP($D202,Cap_Req!$A$2:$M$19,7),""))</f>
        <v/>
      </c>
      <c r="K202" s="455"/>
      <c r="L202" s="147" t="str">
        <f>IF($D202="","",IF(OR(VLOOKUP($D202,Cap_Req!$A$2:$K$19,2)=3,VLOOKUP($D202,Cap_Req!$A$2:$K$19,2)=4),IF($Z202="","",$Z202*$M202),""))</f>
        <v/>
      </c>
      <c r="M202" s="148" t="str">
        <f>IF($D202="","",IF(OR(VLOOKUP($D202,Cap_Req!$A$2:$K$19,2)=3,VLOOKUP($D202,Cap_Req!$A$2:$K$19,2)=4),VLOOKUP($D202,Cap_Req!$A$2:$M$19,12),""))</f>
        <v/>
      </c>
      <c r="N202" s="455"/>
      <c r="O202" s="147" t="str">
        <f>IF($D202="","",IF(VLOOKUP($D202,Cap_Req!$A$2:$K$19,2)=4,IF($AA202="","",$AA202*$P202),""))</f>
        <v/>
      </c>
      <c r="P202" s="148" t="str">
        <f>IF($D202="","",IF(VLOOKUP($D202,Cap_Req!$A$2:$K$19,2)=4,VLOOKUP($D202,Cap_Req!$A$2:$M$19,13),""))</f>
        <v/>
      </c>
      <c r="Q202" s="455"/>
      <c r="R202" s="147" t="str">
        <f>IF($D202="","",IF(VLOOKUP($D202,Cap_Req!$A$2:$K$19,2)=3,IF($AB202="","",$AB202*$S202),""))</f>
        <v/>
      </c>
      <c r="S202" s="148" t="str">
        <f>IF($D202="","",IF(VLOOKUP($D202,Cap_Req!$A$2:$K$19,2)=3,VLOOKUP($D202,Cap_Req!$A$2:$K$19,8),""))</f>
        <v/>
      </c>
      <c r="T202" s="149" t="str">
        <f t="shared" si="4"/>
        <v/>
      </c>
      <c r="U202" s="150" t="str">
        <f t="shared" si="5"/>
        <v/>
      </c>
      <c r="V202" s="151"/>
      <c r="W202" s="453"/>
      <c r="X202" s="453"/>
      <c r="Y202" s="453"/>
      <c r="Z202" s="453"/>
      <c r="AA202" s="453"/>
      <c r="AB202" s="453"/>
      <c r="AC202" s="152" t="str">
        <f>IF($D202="","",IF(VLOOKUP($D202,Cap_Req!$A$2:$K$19,2)=5,MIN($AF202,VLOOKUP($D202,Cap_Req!$A$2:$K$19,9)),MIN($AE202,VLOOKUP($D202,Cap_Req!$A$2:$K$19,9))))</f>
        <v/>
      </c>
      <c r="AD202" s="152" t="str">
        <f>IF($D202="","",IF(VLOOKUP($D202,Cap_Req!$A$2:$K$19,2)=5,MIN($AF202,VLOOKUP($D202,Cap_Req!$A$2:$K$19,10)),MIN($AE202,VLOOKUP($D202,Cap_Req!$A$2:$K$19,10))))</f>
        <v/>
      </c>
      <c r="AE202" s="152" t="str">
        <f>IF($D202="","",IF($AF202="","",MIN($AF202,VLOOKUP($D202,Cap_Req!$A$2:$K$19,11))))</f>
        <v/>
      </c>
      <c r="AF202" s="453"/>
      <c r="AG202" s="453"/>
      <c r="AH202" s="125"/>
      <c r="AI202" s="126" t="e">
        <f>VLOOKUP($D202,Cap_Req!$A$2:$K$19,2)</f>
        <v>#N/A</v>
      </c>
      <c r="AL202" s="170"/>
    </row>
    <row r="203" spans="1:38" x14ac:dyDescent="0.25">
      <c r="A203" s="125"/>
      <c r="B203" s="453"/>
      <c r="C203" s="453"/>
      <c r="D203" s="454"/>
      <c r="E203" s="455"/>
      <c r="F203" s="147" t="str">
        <f>IF($D203="","",IF($W203="","",IF(OR(VLOOKUP($D203,Cap_Req!$A$2:$K$19,2)=3,VLOOKUP($D203,Cap_Req!$A$2:$K$19,2)=4),IF($X203="","",IF($T203&lt;=$AC203,$X203*$G203,IF(AND($T203&gt;$AC203,$T203&lt;=$AF203),$G203*($X203+((($W203-$X203)/($AF203-$AC203))*($T203-$AC203))),0))),$W203*$G203)))</f>
        <v/>
      </c>
      <c r="G203" s="148" t="str">
        <f>IF($D203="","",IF(OR(VLOOKUP($D203,Cap_Req!$A$2:$K$19,2)=9,VLOOKUP($D203,Cap_Req!$A$2:$K$19,2)=10),IF($T203&lt;=$AE203,VLOOKUP($D203,Cap_Req!$A$2:$K$19,3),0),IF(OR(VLOOKUP($D203,Cap_Req!$A$2:$K$19,2)=1,VLOOKUP($D203,Cap_Req!$A$2:$K$19,2)=2,VLOOKUP($D203,Cap_Req!$A$2:$K$19,2)=3,VLOOKUP($D203,Cap_Req!$A$2:$K$19,2)=4,VLOOKUP($D203,Cap_Req!$A$2:$K$19,2)=5,VLOOKUP($D203,Cap_Req!$A$2:$K$19,2)=6,VLOOKUP($D203,Cap_Req!$A$2:$K$19,2)=7, VLOOKUP($D203,Cap_Req!$A$2:$K$19,2)=8),IF($T203&lt;=$AC203,VLOOKUP($D203,Cap_Req!$A$2:$K$19,3),IF(AND($T203&gt;$AC203,$T203&lt;=$AE203),VLOOKUP($D203,Cap_Req!$A$2:$K$19,3)+(((VLOOKUP($D203,Cap_Req!$A$2:$K$19,5)-VLOOKUP($D203,Cap_Req!$A$2:$K$19,3))/($AE203-$AC203))*($T203-$AC203)),0)),IF($T203&lt;=$AC203,VLOOKUP($D203,Cap_Req!$A$2:$K$19,3),IF(AND($T203&gt;$AC203,$T203&lt;=$AD203),VLOOKUP($D203,Cap_Req!$A$2:$K$19,3)+(((VLOOKUP($D203,Cap_Req!$A$2:$K$19,4)-VLOOKUP($D203,Cap_Req!$A$2:$K$19,3))/($AD203-$AC203))*($T203-$AC203)),IF(AND($T203&gt;$AD203,$T203&lt;=$AE203),VLOOKUP($D203,Cap_Req!$A$2:$K$19,4)+(((VLOOKUP($D203,Cap_Req!$A$2:$K$19,5)-VLOOKUP($D203,Cap_Req!$A$2:$K$19,4))/($AE203-$AD203))*($T203-$AD203)),0))))))</f>
        <v/>
      </c>
      <c r="H203" s="455"/>
      <c r="I203" s="147" t="str">
        <f>IF($D203="","",IF(OR(VLOOKUP($D203,Cap_Req!$A$2:$K$19,2)=3,VLOOKUP($D203,Cap_Req!$A$2:$K$19,2)=4),IF($Y203="","",$Y203*$J203),""))</f>
        <v/>
      </c>
      <c r="J203" s="148" t="str">
        <f>IF($D203="","",IF(OR(VLOOKUP($D203,Cap_Req!$A$2:$K$19,2)=3,VLOOKUP($D203,Cap_Req!$A$2:$K$19,2)=4),VLOOKUP($D203,Cap_Req!$A$2:$M$19,7),""))</f>
        <v/>
      </c>
      <c r="K203" s="455"/>
      <c r="L203" s="147" t="str">
        <f>IF($D203="","",IF(OR(VLOOKUP($D203,Cap_Req!$A$2:$K$19,2)=3,VLOOKUP($D203,Cap_Req!$A$2:$K$19,2)=4),IF($Z203="","",$Z203*$M203),""))</f>
        <v/>
      </c>
      <c r="M203" s="148" t="str">
        <f>IF($D203="","",IF(OR(VLOOKUP($D203,Cap_Req!$A$2:$K$19,2)=3,VLOOKUP($D203,Cap_Req!$A$2:$K$19,2)=4),VLOOKUP($D203,Cap_Req!$A$2:$M$19,12),""))</f>
        <v/>
      </c>
      <c r="N203" s="455"/>
      <c r="O203" s="147" t="str">
        <f>IF($D203="","",IF(VLOOKUP($D203,Cap_Req!$A$2:$K$19,2)=4,IF($AA203="","",$AA203*$P203),""))</f>
        <v/>
      </c>
      <c r="P203" s="148" t="str">
        <f>IF($D203="","",IF(VLOOKUP($D203,Cap_Req!$A$2:$K$19,2)=4,VLOOKUP($D203,Cap_Req!$A$2:$M$19,13),""))</f>
        <v/>
      </c>
      <c r="Q203" s="455"/>
      <c r="R203" s="147" t="str">
        <f>IF($D203="","",IF(VLOOKUP($D203,Cap_Req!$A$2:$K$19,2)=3,IF($AB203="","",$AB203*$S203),""))</f>
        <v/>
      </c>
      <c r="S203" s="148" t="str">
        <f>IF($D203="","",IF(VLOOKUP($D203,Cap_Req!$A$2:$K$19,2)=3,VLOOKUP($D203,Cap_Req!$A$2:$K$19,8),""))</f>
        <v/>
      </c>
      <c r="T203" s="149" t="str">
        <f t="shared" si="4"/>
        <v/>
      </c>
      <c r="U203" s="150" t="str">
        <f t="shared" si="5"/>
        <v/>
      </c>
      <c r="V203" s="151"/>
      <c r="W203" s="453"/>
      <c r="X203" s="453"/>
      <c r="Y203" s="453"/>
      <c r="Z203" s="453"/>
      <c r="AA203" s="453"/>
      <c r="AB203" s="453"/>
      <c r="AC203" s="152" t="str">
        <f>IF($D203="","",IF(VLOOKUP($D203,Cap_Req!$A$2:$K$19,2)=5,MIN($AF203,VLOOKUP($D203,Cap_Req!$A$2:$K$19,9)),MIN($AE203,VLOOKUP($D203,Cap_Req!$A$2:$K$19,9))))</f>
        <v/>
      </c>
      <c r="AD203" s="152" t="str">
        <f>IF($D203="","",IF(VLOOKUP($D203,Cap_Req!$A$2:$K$19,2)=5,MIN($AF203,VLOOKUP($D203,Cap_Req!$A$2:$K$19,10)),MIN($AE203,VLOOKUP($D203,Cap_Req!$A$2:$K$19,10))))</f>
        <v/>
      </c>
      <c r="AE203" s="152" t="str">
        <f>IF($D203="","",IF($AF203="","",MIN($AF203,VLOOKUP($D203,Cap_Req!$A$2:$K$19,11))))</f>
        <v/>
      </c>
      <c r="AF203" s="453"/>
      <c r="AG203" s="453"/>
      <c r="AH203" s="125"/>
      <c r="AI203" s="126" t="e">
        <f>VLOOKUP($D203,Cap_Req!$A$2:$K$19,2)</f>
        <v>#N/A</v>
      </c>
      <c r="AL203" s="170"/>
    </row>
    <row r="204" spans="1:38" x14ac:dyDescent="0.25">
      <c r="A204" s="125"/>
      <c r="B204" s="453"/>
      <c r="C204" s="453"/>
      <c r="D204" s="454"/>
      <c r="E204" s="455"/>
      <c r="F204" s="147" t="str">
        <f>IF($D204="","",IF($W204="","",IF(OR(VLOOKUP($D204,Cap_Req!$A$2:$K$19,2)=3,VLOOKUP($D204,Cap_Req!$A$2:$K$19,2)=4),IF($X204="","",IF($T204&lt;=$AC204,$X204*$G204,IF(AND($T204&gt;$AC204,$T204&lt;=$AF204),$G204*($X204+((($W204-$X204)/($AF204-$AC204))*($T204-$AC204))),0))),$W204*$G204)))</f>
        <v/>
      </c>
      <c r="G204" s="148" t="str">
        <f>IF($D204="","",IF(OR(VLOOKUP($D204,Cap_Req!$A$2:$K$19,2)=9,VLOOKUP($D204,Cap_Req!$A$2:$K$19,2)=10),IF($T204&lt;=$AE204,VLOOKUP($D204,Cap_Req!$A$2:$K$19,3),0),IF(OR(VLOOKUP($D204,Cap_Req!$A$2:$K$19,2)=1,VLOOKUP($D204,Cap_Req!$A$2:$K$19,2)=2,VLOOKUP($D204,Cap_Req!$A$2:$K$19,2)=3,VLOOKUP($D204,Cap_Req!$A$2:$K$19,2)=4,VLOOKUP($D204,Cap_Req!$A$2:$K$19,2)=5,VLOOKUP($D204,Cap_Req!$A$2:$K$19,2)=6,VLOOKUP($D204,Cap_Req!$A$2:$K$19,2)=7, VLOOKUP($D204,Cap_Req!$A$2:$K$19,2)=8),IF($T204&lt;=$AC204,VLOOKUP($D204,Cap_Req!$A$2:$K$19,3),IF(AND($T204&gt;$AC204,$T204&lt;=$AE204),VLOOKUP($D204,Cap_Req!$A$2:$K$19,3)+(((VLOOKUP($D204,Cap_Req!$A$2:$K$19,5)-VLOOKUP($D204,Cap_Req!$A$2:$K$19,3))/($AE204-$AC204))*($T204-$AC204)),0)),IF($T204&lt;=$AC204,VLOOKUP($D204,Cap_Req!$A$2:$K$19,3),IF(AND($T204&gt;$AC204,$T204&lt;=$AD204),VLOOKUP($D204,Cap_Req!$A$2:$K$19,3)+(((VLOOKUP($D204,Cap_Req!$A$2:$K$19,4)-VLOOKUP($D204,Cap_Req!$A$2:$K$19,3))/($AD204-$AC204))*($T204-$AC204)),IF(AND($T204&gt;$AD204,$T204&lt;=$AE204),VLOOKUP($D204,Cap_Req!$A$2:$K$19,4)+(((VLOOKUP($D204,Cap_Req!$A$2:$K$19,5)-VLOOKUP($D204,Cap_Req!$A$2:$K$19,4))/($AE204-$AD204))*($T204-$AD204)),0))))))</f>
        <v/>
      </c>
      <c r="H204" s="455"/>
      <c r="I204" s="147" t="str">
        <f>IF($D204="","",IF(OR(VLOOKUP($D204,Cap_Req!$A$2:$K$19,2)=3,VLOOKUP($D204,Cap_Req!$A$2:$K$19,2)=4),IF($Y204="","",$Y204*$J204),""))</f>
        <v/>
      </c>
      <c r="J204" s="148" t="str">
        <f>IF($D204="","",IF(OR(VLOOKUP($D204,Cap_Req!$A$2:$K$19,2)=3,VLOOKUP($D204,Cap_Req!$A$2:$K$19,2)=4),VLOOKUP($D204,Cap_Req!$A$2:$M$19,7),""))</f>
        <v/>
      </c>
      <c r="K204" s="455"/>
      <c r="L204" s="147" t="str">
        <f>IF($D204="","",IF(OR(VLOOKUP($D204,Cap_Req!$A$2:$K$19,2)=3,VLOOKUP($D204,Cap_Req!$A$2:$K$19,2)=4),IF($Z204="","",$Z204*$M204),""))</f>
        <v/>
      </c>
      <c r="M204" s="148" t="str">
        <f>IF($D204="","",IF(OR(VLOOKUP($D204,Cap_Req!$A$2:$K$19,2)=3,VLOOKUP($D204,Cap_Req!$A$2:$K$19,2)=4),VLOOKUP($D204,Cap_Req!$A$2:$M$19,12),""))</f>
        <v/>
      </c>
      <c r="N204" s="455"/>
      <c r="O204" s="147" t="str">
        <f>IF($D204="","",IF(VLOOKUP($D204,Cap_Req!$A$2:$K$19,2)=4,IF($AA204="","",$AA204*$P204),""))</f>
        <v/>
      </c>
      <c r="P204" s="148" t="str">
        <f>IF($D204="","",IF(VLOOKUP($D204,Cap_Req!$A$2:$K$19,2)=4,VLOOKUP($D204,Cap_Req!$A$2:$M$19,13),""))</f>
        <v/>
      </c>
      <c r="Q204" s="455"/>
      <c r="R204" s="147" t="str">
        <f>IF($D204="","",IF(VLOOKUP($D204,Cap_Req!$A$2:$K$19,2)=3,IF($AB204="","",$AB204*$S204),""))</f>
        <v/>
      </c>
      <c r="S204" s="148" t="str">
        <f>IF($D204="","",IF(VLOOKUP($D204,Cap_Req!$A$2:$K$19,2)=3,VLOOKUP($D204,Cap_Req!$A$2:$K$19,8),""))</f>
        <v/>
      </c>
      <c r="T204" s="149" t="str">
        <f t="shared" si="4"/>
        <v/>
      </c>
      <c r="U204" s="150" t="str">
        <f t="shared" si="5"/>
        <v/>
      </c>
      <c r="V204" s="151"/>
      <c r="W204" s="453"/>
      <c r="X204" s="453"/>
      <c r="Y204" s="453"/>
      <c r="Z204" s="453"/>
      <c r="AA204" s="453"/>
      <c r="AB204" s="453"/>
      <c r="AC204" s="152" t="str">
        <f>IF($D204="","",IF(VLOOKUP($D204,Cap_Req!$A$2:$K$19,2)=5,MIN($AF204,VLOOKUP($D204,Cap_Req!$A$2:$K$19,9)),MIN($AE204,VLOOKUP($D204,Cap_Req!$A$2:$K$19,9))))</f>
        <v/>
      </c>
      <c r="AD204" s="152" t="str">
        <f>IF($D204="","",IF(VLOOKUP($D204,Cap_Req!$A$2:$K$19,2)=5,MIN($AF204,VLOOKUP($D204,Cap_Req!$A$2:$K$19,10)),MIN($AE204,VLOOKUP($D204,Cap_Req!$A$2:$K$19,10))))</f>
        <v/>
      </c>
      <c r="AE204" s="152" t="str">
        <f>IF($D204="","",IF($AF204="","",MIN($AF204,VLOOKUP($D204,Cap_Req!$A$2:$K$19,11))))</f>
        <v/>
      </c>
      <c r="AF204" s="453"/>
      <c r="AG204" s="453"/>
      <c r="AH204" s="125"/>
      <c r="AI204" s="126" t="e">
        <f>VLOOKUP($D204,Cap_Req!$A$2:$K$19,2)</f>
        <v>#N/A</v>
      </c>
      <c r="AL204" s="170"/>
    </row>
    <row r="205" spans="1:38" x14ac:dyDescent="0.25">
      <c r="A205" s="125"/>
      <c r="B205" s="453"/>
      <c r="C205" s="453"/>
      <c r="D205" s="454"/>
      <c r="E205" s="455"/>
      <c r="F205" s="147" t="str">
        <f>IF($D205="","",IF($W205="","",IF(OR(VLOOKUP($D205,Cap_Req!$A$2:$K$19,2)=3,VLOOKUP($D205,Cap_Req!$A$2:$K$19,2)=4),IF($X205="","",IF($T205&lt;=$AC205,$X205*$G205,IF(AND($T205&gt;$AC205,$T205&lt;=$AF205),$G205*($X205+((($W205-$X205)/($AF205-$AC205))*($T205-$AC205))),0))),$W205*$G205)))</f>
        <v/>
      </c>
      <c r="G205" s="148" t="str">
        <f>IF($D205="","",IF(OR(VLOOKUP($D205,Cap_Req!$A$2:$K$19,2)=9,VLOOKUP($D205,Cap_Req!$A$2:$K$19,2)=10),IF($T205&lt;=$AE205,VLOOKUP($D205,Cap_Req!$A$2:$K$19,3),0),IF(OR(VLOOKUP($D205,Cap_Req!$A$2:$K$19,2)=1,VLOOKUP($D205,Cap_Req!$A$2:$K$19,2)=2,VLOOKUP($D205,Cap_Req!$A$2:$K$19,2)=3,VLOOKUP($D205,Cap_Req!$A$2:$K$19,2)=4,VLOOKUP($D205,Cap_Req!$A$2:$K$19,2)=5,VLOOKUP($D205,Cap_Req!$A$2:$K$19,2)=6,VLOOKUP($D205,Cap_Req!$A$2:$K$19,2)=7, VLOOKUP($D205,Cap_Req!$A$2:$K$19,2)=8),IF($T205&lt;=$AC205,VLOOKUP($D205,Cap_Req!$A$2:$K$19,3),IF(AND($T205&gt;$AC205,$T205&lt;=$AE205),VLOOKUP($D205,Cap_Req!$A$2:$K$19,3)+(((VLOOKUP($D205,Cap_Req!$A$2:$K$19,5)-VLOOKUP($D205,Cap_Req!$A$2:$K$19,3))/($AE205-$AC205))*($T205-$AC205)),0)),IF($T205&lt;=$AC205,VLOOKUP($D205,Cap_Req!$A$2:$K$19,3),IF(AND($T205&gt;$AC205,$T205&lt;=$AD205),VLOOKUP($D205,Cap_Req!$A$2:$K$19,3)+(((VLOOKUP($D205,Cap_Req!$A$2:$K$19,4)-VLOOKUP($D205,Cap_Req!$A$2:$K$19,3))/($AD205-$AC205))*($T205-$AC205)),IF(AND($T205&gt;$AD205,$T205&lt;=$AE205),VLOOKUP($D205,Cap_Req!$A$2:$K$19,4)+(((VLOOKUP($D205,Cap_Req!$A$2:$K$19,5)-VLOOKUP($D205,Cap_Req!$A$2:$K$19,4))/($AE205-$AD205))*($T205-$AD205)),0))))))</f>
        <v/>
      </c>
      <c r="H205" s="455"/>
      <c r="I205" s="147" t="str">
        <f>IF($D205="","",IF(OR(VLOOKUP($D205,Cap_Req!$A$2:$K$19,2)=3,VLOOKUP($D205,Cap_Req!$A$2:$K$19,2)=4),IF($Y205="","",$Y205*$J205),""))</f>
        <v/>
      </c>
      <c r="J205" s="148" t="str">
        <f>IF($D205="","",IF(OR(VLOOKUP($D205,Cap_Req!$A$2:$K$19,2)=3,VLOOKUP($D205,Cap_Req!$A$2:$K$19,2)=4),VLOOKUP($D205,Cap_Req!$A$2:$M$19,7),""))</f>
        <v/>
      </c>
      <c r="K205" s="455"/>
      <c r="L205" s="147" t="str">
        <f>IF($D205="","",IF(OR(VLOOKUP($D205,Cap_Req!$A$2:$K$19,2)=3,VLOOKUP($D205,Cap_Req!$A$2:$K$19,2)=4),IF($Z205="","",$Z205*$M205),""))</f>
        <v/>
      </c>
      <c r="M205" s="148" t="str">
        <f>IF($D205="","",IF(OR(VLOOKUP($D205,Cap_Req!$A$2:$K$19,2)=3,VLOOKUP($D205,Cap_Req!$A$2:$K$19,2)=4),VLOOKUP($D205,Cap_Req!$A$2:$M$19,12),""))</f>
        <v/>
      </c>
      <c r="N205" s="455"/>
      <c r="O205" s="147" t="str">
        <f>IF($D205="","",IF(VLOOKUP($D205,Cap_Req!$A$2:$K$19,2)=4,IF($AA205="","",$AA205*$P205),""))</f>
        <v/>
      </c>
      <c r="P205" s="148" t="str">
        <f>IF($D205="","",IF(VLOOKUP($D205,Cap_Req!$A$2:$K$19,2)=4,VLOOKUP($D205,Cap_Req!$A$2:$M$19,13),""))</f>
        <v/>
      </c>
      <c r="Q205" s="455"/>
      <c r="R205" s="147" t="str">
        <f>IF($D205="","",IF(VLOOKUP($D205,Cap_Req!$A$2:$K$19,2)=3,IF($AB205="","",$AB205*$S205),""))</f>
        <v/>
      </c>
      <c r="S205" s="148" t="str">
        <f>IF($D205="","",IF(VLOOKUP($D205,Cap_Req!$A$2:$K$19,2)=3,VLOOKUP($D205,Cap_Req!$A$2:$K$19,8),""))</f>
        <v/>
      </c>
      <c r="T205" s="149" t="str">
        <f t="shared" si="4"/>
        <v/>
      </c>
      <c r="U205" s="150" t="str">
        <f t="shared" si="5"/>
        <v/>
      </c>
      <c r="V205" s="151"/>
      <c r="W205" s="453"/>
      <c r="X205" s="453"/>
      <c r="Y205" s="453"/>
      <c r="Z205" s="453"/>
      <c r="AA205" s="453"/>
      <c r="AB205" s="453"/>
      <c r="AC205" s="152" t="str">
        <f>IF($D205="","",IF(VLOOKUP($D205,Cap_Req!$A$2:$K$19,2)=5,MIN($AF205,VLOOKUP($D205,Cap_Req!$A$2:$K$19,9)),MIN($AE205,VLOOKUP($D205,Cap_Req!$A$2:$K$19,9))))</f>
        <v/>
      </c>
      <c r="AD205" s="152" t="str">
        <f>IF($D205="","",IF(VLOOKUP($D205,Cap_Req!$A$2:$K$19,2)=5,MIN($AF205,VLOOKUP($D205,Cap_Req!$A$2:$K$19,10)),MIN($AE205,VLOOKUP($D205,Cap_Req!$A$2:$K$19,10))))</f>
        <v/>
      </c>
      <c r="AE205" s="152" t="str">
        <f>IF($D205="","",IF($AF205="","",MIN($AF205,VLOOKUP($D205,Cap_Req!$A$2:$K$19,11))))</f>
        <v/>
      </c>
      <c r="AF205" s="453"/>
      <c r="AG205" s="453"/>
      <c r="AH205" s="125"/>
      <c r="AI205" s="126" t="e">
        <f>VLOOKUP($D205,Cap_Req!$A$2:$K$19,2)</f>
        <v>#N/A</v>
      </c>
      <c r="AL205" s="170"/>
    </row>
    <row r="206" spans="1:38" x14ac:dyDescent="0.25">
      <c r="A206" s="125"/>
      <c r="B206" s="453"/>
      <c r="C206" s="453"/>
      <c r="D206" s="454"/>
      <c r="E206" s="455"/>
      <c r="F206" s="147" t="str">
        <f>IF($D206="","",IF($W206="","",IF(OR(VLOOKUP($D206,Cap_Req!$A$2:$K$19,2)=3,VLOOKUP($D206,Cap_Req!$A$2:$K$19,2)=4),IF($X206="","",IF($T206&lt;=$AC206,$X206*$G206,IF(AND($T206&gt;$AC206,$T206&lt;=$AF206),$G206*($X206+((($W206-$X206)/($AF206-$AC206))*($T206-$AC206))),0))),$W206*$G206)))</f>
        <v/>
      </c>
      <c r="G206" s="148" t="str">
        <f>IF($D206="","",IF(OR(VLOOKUP($D206,Cap_Req!$A$2:$K$19,2)=9,VLOOKUP($D206,Cap_Req!$A$2:$K$19,2)=10),IF($T206&lt;=$AE206,VLOOKUP($D206,Cap_Req!$A$2:$K$19,3),0),IF(OR(VLOOKUP($D206,Cap_Req!$A$2:$K$19,2)=1,VLOOKUP($D206,Cap_Req!$A$2:$K$19,2)=2,VLOOKUP($D206,Cap_Req!$A$2:$K$19,2)=3,VLOOKUP($D206,Cap_Req!$A$2:$K$19,2)=4,VLOOKUP($D206,Cap_Req!$A$2:$K$19,2)=5,VLOOKUP($D206,Cap_Req!$A$2:$K$19,2)=6,VLOOKUP($D206,Cap_Req!$A$2:$K$19,2)=7, VLOOKUP($D206,Cap_Req!$A$2:$K$19,2)=8),IF($T206&lt;=$AC206,VLOOKUP($D206,Cap_Req!$A$2:$K$19,3),IF(AND($T206&gt;$AC206,$T206&lt;=$AE206),VLOOKUP($D206,Cap_Req!$A$2:$K$19,3)+(((VLOOKUP($D206,Cap_Req!$A$2:$K$19,5)-VLOOKUP($D206,Cap_Req!$A$2:$K$19,3))/($AE206-$AC206))*($T206-$AC206)),0)),IF($T206&lt;=$AC206,VLOOKUP($D206,Cap_Req!$A$2:$K$19,3),IF(AND($T206&gt;$AC206,$T206&lt;=$AD206),VLOOKUP($D206,Cap_Req!$A$2:$K$19,3)+(((VLOOKUP($D206,Cap_Req!$A$2:$K$19,4)-VLOOKUP($D206,Cap_Req!$A$2:$K$19,3))/($AD206-$AC206))*($T206-$AC206)),IF(AND($T206&gt;$AD206,$T206&lt;=$AE206),VLOOKUP($D206,Cap_Req!$A$2:$K$19,4)+(((VLOOKUP($D206,Cap_Req!$A$2:$K$19,5)-VLOOKUP($D206,Cap_Req!$A$2:$K$19,4))/($AE206-$AD206))*($T206-$AD206)),0))))))</f>
        <v/>
      </c>
      <c r="H206" s="455"/>
      <c r="I206" s="147" t="str">
        <f>IF($D206="","",IF(OR(VLOOKUP($D206,Cap_Req!$A$2:$K$19,2)=3,VLOOKUP($D206,Cap_Req!$A$2:$K$19,2)=4),IF($Y206="","",$Y206*$J206),""))</f>
        <v/>
      </c>
      <c r="J206" s="148" t="str">
        <f>IF($D206="","",IF(OR(VLOOKUP($D206,Cap_Req!$A$2:$K$19,2)=3,VLOOKUP($D206,Cap_Req!$A$2:$K$19,2)=4),VLOOKUP($D206,Cap_Req!$A$2:$M$19,7),""))</f>
        <v/>
      </c>
      <c r="K206" s="455"/>
      <c r="L206" s="147" t="str">
        <f>IF($D206="","",IF(OR(VLOOKUP($D206,Cap_Req!$A$2:$K$19,2)=3,VLOOKUP($D206,Cap_Req!$A$2:$K$19,2)=4),IF($Z206="","",$Z206*$M206),""))</f>
        <v/>
      </c>
      <c r="M206" s="148" t="str">
        <f>IF($D206="","",IF(OR(VLOOKUP($D206,Cap_Req!$A$2:$K$19,2)=3,VLOOKUP($D206,Cap_Req!$A$2:$K$19,2)=4),VLOOKUP($D206,Cap_Req!$A$2:$M$19,12),""))</f>
        <v/>
      </c>
      <c r="N206" s="455"/>
      <c r="O206" s="147" t="str">
        <f>IF($D206="","",IF(VLOOKUP($D206,Cap_Req!$A$2:$K$19,2)=4,IF($AA206="","",$AA206*$P206),""))</f>
        <v/>
      </c>
      <c r="P206" s="148" t="str">
        <f>IF($D206="","",IF(VLOOKUP($D206,Cap_Req!$A$2:$K$19,2)=4,VLOOKUP($D206,Cap_Req!$A$2:$M$19,13),""))</f>
        <v/>
      </c>
      <c r="Q206" s="455"/>
      <c r="R206" s="147" t="str">
        <f>IF($D206="","",IF(VLOOKUP($D206,Cap_Req!$A$2:$K$19,2)=3,IF($AB206="","",$AB206*$S206),""))</f>
        <v/>
      </c>
      <c r="S206" s="148" t="str">
        <f>IF($D206="","",IF(VLOOKUP($D206,Cap_Req!$A$2:$K$19,2)=3,VLOOKUP($D206,Cap_Req!$A$2:$K$19,8),""))</f>
        <v/>
      </c>
      <c r="T206" s="149" t="str">
        <f t="shared" si="4"/>
        <v/>
      </c>
      <c r="U206" s="150" t="str">
        <f t="shared" si="5"/>
        <v/>
      </c>
      <c r="V206" s="151"/>
      <c r="W206" s="453"/>
      <c r="X206" s="453"/>
      <c r="Y206" s="453"/>
      <c r="Z206" s="453"/>
      <c r="AA206" s="453"/>
      <c r="AB206" s="453"/>
      <c r="AC206" s="152" t="str">
        <f>IF($D206="","",IF(VLOOKUP($D206,Cap_Req!$A$2:$K$19,2)=5,MIN($AF206,VLOOKUP($D206,Cap_Req!$A$2:$K$19,9)),MIN($AE206,VLOOKUP($D206,Cap_Req!$A$2:$K$19,9))))</f>
        <v/>
      </c>
      <c r="AD206" s="152" t="str">
        <f>IF($D206="","",IF(VLOOKUP($D206,Cap_Req!$A$2:$K$19,2)=5,MIN($AF206,VLOOKUP($D206,Cap_Req!$A$2:$K$19,10)),MIN($AE206,VLOOKUP($D206,Cap_Req!$A$2:$K$19,10))))</f>
        <v/>
      </c>
      <c r="AE206" s="152" t="str">
        <f>IF($D206="","",IF($AF206="","",MIN($AF206,VLOOKUP($D206,Cap_Req!$A$2:$K$19,11))))</f>
        <v/>
      </c>
      <c r="AF206" s="453"/>
      <c r="AG206" s="453"/>
      <c r="AH206" s="125"/>
      <c r="AI206" s="126" t="e">
        <f>VLOOKUP($D206,Cap_Req!$A$2:$K$19,2)</f>
        <v>#N/A</v>
      </c>
      <c r="AL206" s="170"/>
    </row>
    <row r="207" spans="1:38" x14ac:dyDescent="0.25">
      <c r="A207" s="125"/>
      <c r="B207" s="453"/>
      <c r="C207" s="453"/>
      <c r="D207" s="454"/>
      <c r="E207" s="455"/>
      <c r="F207" s="147" t="str">
        <f>IF($D207="","",IF($W207="","",IF(OR(VLOOKUP($D207,Cap_Req!$A$2:$K$19,2)=3,VLOOKUP($D207,Cap_Req!$A$2:$K$19,2)=4),IF($X207="","",IF($T207&lt;=$AC207,$X207*$G207,IF(AND($T207&gt;$AC207,$T207&lt;=$AF207),$G207*($X207+((($W207-$X207)/($AF207-$AC207))*($T207-$AC207))),0))),$W207*$G207)))</f>
        <v/>
      </c>
      <c r="G207" s="148" t="str">
        <f>IF($D207="","",IF(OR(VLOOKUP($D207,Cap_Req!$A$2:$K$19,2)=9,VLOOKUP($D207,Cap_Req!$A$2:$K$19,2)=10),IF($T207&lt;=$AE207,VLOOKUP($D207,Cap_Req!$A$2:$K$19,3),0),IF(OR(VLOOKUP($D207,Cap_Req!$A$2:$K$19,2)=1,VLOOKUP($D207,Cap_Req!$A$2:$K$19,2)=2,VLOOKUP($D207,Cap_Req!$A$2:$K$19,2)=3,VLOOKUP($D207,Cap_Req!$A$2:$K$19,2)=4,VLOOKUP($D207,Cap_Req!$A$2:$K$19,2)=5,VLOOKUP($D207,Cap_Req!$A$2:$K$19,2)=6,VLOOKUP($D207,Cap_Req!$A$2:$K$19,2)=7, VLOOKUP($D207,Cap_Req!$A$2:$K$19,2)=8),IF($T207&lt;=$AC207,VLOOKUP($D207,Cap_Req!$A$2:$K$19,3),IF(AND($T207&gt;$AC207,$T207&lt;=$AE207),VLOOKUP($D207,Cap_Req!$A$2:$K$19,3)+(((VLOOKUP($D207,Cap_Req!$A$2:$K$19,5)-VLOOKUP($D207,Cap_Req!$A$2:$K$19,3))/($AE207-$AC207))*($T207-$AC207)),0)),IF($T207&lt;=$AC207,VLOOKUP($D207,Cap_Req!$A$2:$K$19,3),IF(AND($T207&gt;$AC207,$T207&lt;=$AD207),VLOOKUP($D207,Cap_Req!$A$2:$K$19,3)+(((VLOOKUP($D207,Cap_Req!$A$2:$K$19,4)-VLOOKUP($D207,Cap_Req!$A$2:$K$19,3))/($AD207-$AC207))*($T207-$AC207)),IF(AND($T207&gt;$AD207,$T207&lt;=$AE207),VLOOKUP($D207,Cap_Req!$A$2:$K$19,4)+(((VLOOKUP($D207,Cap_Req!$A$2:$K$19,5)-VLOOKUP($D207,Cap_Req!$A$2:$K$19,4))/($AE207-$AD207))*($T207-$AD207)),0))))))</f>
        <v/>
      </c>
      <c r="H207" s="455"/>
      <c r="I207" s="147" t="str">
        <f>IF($D207="","",IF(OR(VLOOKUP($D207,Cap_Req!$A$2:$K$19,2)=3,VLOOKUP($D207,Cap_Req!$A$2:$K$19,2)=4),IF($Y207="","",$Y207*$J207),""))</f>
        <v/>
      </c>
      <c r="J207" s="148" t="str">
        <f>IF($D207="","",IF(OR(VLOOKUP($D207,Cap_Req!$A$2:$K$19,2)=3,VLOOKUP($D207,Cap_Req!$A$2:$K$19,2)=4),VLOOKUP($D207,Cap_Req!$A$2:$M$19,7),""))</f>
        <v/>
      </c>
      <c r="K207" s="455"/>
      <c r="L207" s="147" t="str">
        <f>IF($D207="","",IF(OR(VLOOKUP($D207,Cap_Req!$A$2:$K$19,2)=3,VLOOKUP($D207,Cap_Req!$A$2:$K$19,2)=4),IF($Z207="","",$Z207*$M207),""))</f>
        <v/>
      </c>
      <c r="M207" s="148" t="str">
        <f>IF($D207="","",IF(OR(VLOOKUP($D207,Cap_Req!$A$2:$K$19,2)=3,VLOOKUP($D207,Cap_Req!$A$2:$K$19,2)=4),VLOOKUP($D207,Cap_Req!$A$2:$M$19,12),""))</f>
        <v/>
      </c>
      <c r="N207" s="455"/>
      <c r="O207" s="147" t="str">
        <f>IF($D207="","",IF(VLOOKUP($D207,Cap_Req!$A$2:$K$19,2)=4,IF($AA207="","",$AA207*$P207),""))</f>
        <v/>
      </c>
      <c r="P207" s="148" t="str">
        <f>IF($D207="","",IF(VLOOKUP($D207,Cap_Req!$A$2:$K$19,2)=4,VLOOKUP($D207,Cap_Req!$A$2:$M$19,13),""))</f>
        <v/>
      </c>
      <c r="Q207" s="455"/>
      <c r="R207" s="147" t="str">
        <f>IF($D207="","",IF(VLOOKUP($D207,Cap_Req!$A$2:$K$19,2)=3,IF($AB207="","",$AB207*$S207),""))</f>
        <v/>
      </c>
      <c r="S207" s="148" t="str">
        <f>IF($D207="","",IF(VLOOKUP($D207,Cap_Req!$A$2:$K$19,2)=3,VLOOKUP($D207,Cap_Req!$A$2:$K$19,8),""))</f>
        <v/>
      </c>
      <c r="T207" s="149" t="str">
        <f t="shared" si="4"/>
        <v/>
      </c>
      <c r="U207" s="150" t="str">
        <f t="shared" si="5"/>
        <v/>
      </c>
      <c r="V207" s="151"/>
      <c r="W207" s="453"/>
      <c r="X207" s="453"/>
      <c r="Y207" s="453"/>
      <c r="Z207" s="453"/>
      <c r="AA207" s="453"/>
      <c r="AB207" s="453"/>
      <c r="AC207" s="152" t="str">
        <f>IF($D207="","",IF(VLOOKUP($D207,Cap_Req!$A$2:$K$19,2)=5,MIN($AF207,VLOOKUP($D207,Cap_Req!$A$2:$K$19,9)),MIN($AE207,VLOOKUP($D207,Cap_Req!$A$2:$K$19,9))))</f>
        <v/>
      </c>
      <c r="AD207" s="152" t="str">
        <f>IF($D207="","",IF(VLOOKUP($D207,Cap_Req!$A$2:$K$19,2)=5,MIN($AF207,VLOOKUP($D207,Cap_Req!$A$2:$K$19,10)),MIN($AE207,VLOOKUP($D207,Cap_Req!$A$2:$K$19,10))))</f>
        <v/>
      </c>
      <c r="AE207" s="152" t="str">
        <f>IF($D207="","",IF($AF207="","",MIN($AF207,VLOOKUP($D207,Cap_Req!$A$2:$K$19,11))))</f>
        <v/>
      </c>
      <c r="AF207" s="453"/>
      <c r="AG207" s="453"/>
      <c r="AH207" s="125"/>
      <c r="AI207" s="126" t="e">
        <f>VLOOKUP($D207,Cap_Req!$A$2:$K$19,2)</f>
        <v>#N/A</v>
      </c>
      <c r="AL207" s="170"/>
    </row>
    <row r="208" spans="1:38" x14ac:dyDescent="0.25">
      <c r="A208" s="125"/>
      <c r="B208" s="453"/>
      <c r="C208" s="453"/>
      <c r="D208" s="454"/>
      <c r="E208" s="455"/>
      <c r="F208" s="147" t="str">
        <f>IF($D208="","",IF($W208="","",IF(OR(VLOOKUP($D208,Cap_Req!$A$2:$K$19,2)=3,VLOOKUP($D208,Cap_Req!$A$2:$K$19,2)=4),IF($X208="","",IF($T208&lt;=$AC208,$X208*$G208,IF(AND($T208&gt;$AC208,$T208&lt;=$AF208),$G208*($X208+((($W208-$X208)/($AF208-$AC208))*($T208-$AC208))),0))),$W208*$G208)))</f>
        <v/>
      </c>
      <c r="G208" s="148" t="str">
        <f>IF($D208="","",IF(OR(VLOOKUP($D208,Cap_Req!$A$2:$K$19,2)=9,VLOOKUP($D208,Cap_Req!$A$2:$K$19,2)=10),IF($T208&lt;=$AE208,VLOOKUP($D208,Cap_Req!$A$2:$K$19,3),0),IF(OR(VLOOKUP($D208,Cap_Req!$A$2:$K$19,2)=1,VLOOKUP($D208,Cap_Req!$A$2:$K$19,2)=2,VLOOKUP($D208,Cap_Req!$A$2:$K$19,2)=3,VLOOKUP($D208,Cap_Req!$A$2:$K$19,2)=4,VLOOKUP($D208,Cap_Req!$A$2:$K$19,2)=5,VLOOKUP($D208,Cap_Req!$A$2:$K$19,2)=6,VLOOKUP($D208,Cap_Req!$A$2:$K$19,2)=7, VLOOKUP($D208,Cap_Req!$A$2:$K$19,2)=8),IF($T208&lt;=$AC208,VLOOKUP($D208,Cap_Req!$A$2:$K$19,3),IF(AND($T208&gt;$AC208,$T208&lt;=$AE208),VLOOKUP($D208,Cap_Req!$A$2:$K$19,3)+(((VLOOKUP($D208,Cap_Req!$A$2:$K$19,5)-VLOOKUP($D208,Cap_Req!$A$2:$K$19,3))/($AE208-$AC208))*($T208-$AC208)),0)),IF($T208&lt;=$AC208,VLOOKUP($D208,Cap_Req!$A$2:$K$19,3),IF(AND($T208&gt;$AC208,$T208&lt;=$AD208),VLOOKUP($D208,Cap_Req!$A$2:$K$19,3)+(((VLOOKUP($D208,Cap_Req!$A$2:$K$19,4)-VLOOKUP($D208,Cap_Req!$A$2:$K$19,3))/($AD208-$AC208))*($T208-$AC208)),IF(AND($T208&gt;$AD208,$T208&lt;=$AE208),VLOOKUP($D208,Cap_Req!$A$2:$K$19,4)+(((VLOOKUP($D208,Cap_Req!$A$2:$K$19,5)-VLOOKUP($D208,Cap_Req!$A$2:$K$19,4))/($AE208-$AD208))*($T208-$AD208)),0))))))</f>
        <v/>
      </c>
      <c r="H208" s="455"/>
      <c r="I208" s="147" t="str">
        <f>IF($D208="","",IF(OR(VLOOKUP($D208,Cap_Req!$A$2:$K$19,2)=3,VLOOKUP($D208,Cap_Req!$A$2:$K$19,2)=4),IF($Y208="","",$Y208*$J208),""))</f>
        <v/>
      </c>
      <c r="J208" s="148" t="str">
        <f>IF($D208="","",IF(OR(VLOOKUP($D208,Cap_Req!$A$2:$K$19,2)=3,VLOOKUP($D208,Cap_Req!$A$2:$K$19,2)=4),VLOOKUP($D208,Cap_Req!$A$2:$M$19,7),""))</f>
        <v/>
      </c>
      <c r="K208" s="455"/>
      <c r="L208" s="147" t="str">
        <f>IF($D208="","",IF(OR(VLOOKUP($D208,Cap_Req!$A$2:$K$19,2)=3,VLOOKUP($D208,Cap_Req!$A$2:$K$19,2)=4),IF($Z208="","",$Z208*$M208),""))</f>
        <v/>
      </c>
      <c r="M208" s="148" t="str">
        <f>IF($D208="","",IF(OR(VLOOKUP($D208,Cap_Req!$A$2:$K$19,2)=3,VLOOKUP($D208,Cap_Req!$A$2:$K$19,2)=4),VLOOKUP($D208,Cap_Req!$A$2:$M$19,12),""))</f>
        <v/>
      </c>
      <c r="N208" s="455"/>
      <c r="O208" s="147" t="str">
        <f>IF($D208="","",IF(VLOOKUP($D208,Cap_Req!$A$2:$K$19,2)=4,IF($AA208="","",$AA208*$P208),""))</f>
        <v/>
      </c>
      <c r="P208" s="148" t="str">
        <f>IF($D208="","",IF(VLOOKUP($D208,Cap_Req!$A$2:$K$19,2)=4,VLOOKUP($D208,Cap_Req!$A$2:$M$19,13),""))</f>
        <v/>
      </c>
      <c r="Q208" s="455"/>
      <c r="R208" s="147" t="str">
        <f>IF($D208="","",IF(VLOOKUP($D208,Cap_Req!$A$2:$K$19,2)=3,IF($AB208="","",$AB208*$S208),""))</f>
        <v/>
      </c>
      <c r="S208" s="148" t="str">
        <f>IF($D208="","",IF(VLOOKUP($D208,Cap_Req!$A$2:$K$19,2)=3,VLOOKUP($D208,Cap_Req!$A$2:$K$19,8),""))</f>
        <v/>
      </c>
      <c r="T208" s="149" t="str">
        <f t="shared" si="4"/>
        <v/>
      </c>
      <c r="U208" s="150" t="str">
        <f t="shared" si="5"/>
        <v/>
      </c>
      <c r="V208" s="151"/>
      <c r="W208" s="453"/>
      <c r="X208" s="453"/>
      <c r="Y208" s="453"/>
      <c r="Z208" s="453"/>
      <c r="AA208" s="453"/>
      <c r="AB208" s="453"/>
      <c r="AC208" s="152" t="str">
        <f>IF($D208="","",IF(VLOOKUP($D208,Cap_Req!$A$2:$K$19,2)=5,MIN($AF208,VLOOKUP($D208,Cap_Req!$A$2:$K$19,9)),MIN($AE208,VLOOKUP($D208,Cap_Req!$A$2:$K$19,9))))</f>
        <v/>
      </c>
      <c r="AD208" s="152" t="str">
        <f>IF($D208="","",IF(VLOOKUP($D208,Cap_Req!$A$2:$K$19,2)=5,MIN($AF208,VLOOKUP($D208,Cap_Req!$A$2:$K$19,10)),MIN($AE208,VLOOKUP($D208,Cap_Req!$A$2:$K$19,10))))</f>
        <v/>
      </c>
      <c r="AE208" s="152" t="str">
        <f>IF($D208="","",IF($AF208="","",MIN($AF208,VLOOKUP($D208,Cap_Req!$A$2:$K$19,11))))</f>
        <v/>
      </c>
      <c r="AF208" s="453"/>
      <c r="AG208" s="453"/>
      <c r="AH208" s="125"/>
      <c r="AI208" s="126" t="e">
        <f>VLOOKUP($D208,Cap_Req!$A$2:$K$19,2)</f>
        <v>#N/A</v>
      </c>
      <c r="AL208" s="170"/>
    </row>
    <row r="209" spans="1:38" x14ac:dyDescent="0.25">
      <c r="A209" s="125"/>
      <c r="B209" s="453"/>
      <c r="C209" s="453"/>
      <c r="D209" s="454"/>
      <c r="E209" s="455"/>
      <c r="F209" s="147" t="str">
        <f>IF($D209="","",IF($W209="","",IF(OR(VLOOKUP($D209,Cap_Req!$A$2:$K$19,2)=3,VLOOKUP($D209,Cap_Req!$A$2:$K$19,2)=4),IF($X209="","",IF($T209&lt;=$AC209,$X209*$G209,IF(AND($T209&gt;$AC209,$T209&lt;=$AF209),$G209*($X209+((($W209-$X209)/($AF209-$AC209))*($T209-$AC209))),0))),$W209*$G209)))</f>
        <v/>
      </c>
      <c r="G209" s="148" t="str">
        <f>IF($D209="","",IF(OR(VLOOKUP($D209,Cap_Req!$A$2:$K$19,2)=9,VLOOKUP($D209,Cap_Req!$A$2:$K$19,2)=10),IF($T209&lt;=$AE209,VLOOKUP($D209,Cap_Req!$A$2:$K$19,3),0),IF(OR(VLOOKUP($D209,Cap_Req!$A$2:$K$19,2)=1,VLOOKUP($D209,Cap_Req!$A$2:$K$19,2)=2,VLOOKUP($D209,Cap_Req!$A$2:$K$19,2)=3,VLOOKUP($D209,Cap_Req!$A$2:$K$19,2)=4,VLOOKUP($D209,Cap_Req!$A$2:$K$19,2)=5,VLOOKUP($D209,Cap_Req!$A$2:$K$19,2)=6,VLOOKUP($D209,Cap_Req!$A$2:$K$19,2)=7, VLOOKUP($D209,Cap_Req!$A$2:$K$19,2)=8),IF($T209&lt;=$AC209,VLOOKUP($D209,Cap_Req!$A$2:$K$19,3),IF(AND($T209&gt;$AC209,$T209&lt;=$AE209),VLOOKUP($D209,Cap_Req!$A$2:$K$19,3)+(((VLOOKUP($D209,Cap_Req!$A$2:$K$19,5)-VLOOKUP($D209,Cap_Req!$A$2:$K$19,3))/($AE209-$AC209))*($T209-$AC209)),0)),IF($T209&lt;=$AC209,VLOOKUP($D209,Cap_Req!$A$2:$K$19,3),IF(AND($T209&gt;$AC209,$T209&lt;=$AD209),VLOOKUP($D209,Cap_Req!$A$2:$K$19,3)+(((VLOOKUP($D209,Cap_Req!$A$2:$K$19,4)-VLOOKUP($D209,Cap_Req!$A$2:$K$19,3))/($AD209-$AC209))*($T209-$AC209)),IF(AND($T209&gt;$AD209,$T209&lt;=$AE209),VLOOKUP($D209,Cap_Req!$A$2:$K$19,4)+(((VLOOKUP($D209,Cap_Req!$A$2:$K$19,5)-VLOOKUP($D209,Cap_Req!$A$2:$K$19,4))/($AE209-$AD209))*($T209-$AD209)),0))))))</f>
        <v/>
      </c>
      <c r="H209" s="455"/>
      <c r="I209" s="147" t="str">
        <f>IF($D209="","",IF(OR(VLOOKUP($D209,Cap_Req!$A$2:$K$19,2)=3,VLOOKUP($D209,Cap_Req!$A$2:$K$19,2)=4),IF($Y209="","",$Y209*$J209),""))</f>
        <v/>
      </c>
      <c r="J209" s="148" t="str">
        <f>IF($D209="","",IF(OR(VLOOKUP($D209,Cap_Req!$A$2:$K$19,2)=3,VLOOKUP($D209,Cap_Req!$A$2:$K$19,2)=4),VLOOKUP($D209,Cap_Req!$A$2:$M$19,7),""))</f>
        <v/>
      </c>
      <c r="K209" s="455"/>
      <c r="L209" s="147" t="str">
        <f>IF($D209="","",IF(OR(VLOOKUP($D209,Cap_Req!$A$2:$K$19,2)=3,VLOOKUP($D209,Cap_Req!$A$2:$K$19,2)=4),IF($Z209="","",$Z209*$M209),""))</f>
        <v/>
      </c>
      <c r="M209" s="148" t="str">
        <f>IF($D209="","",IF(OR(VLOOKUP($D209,Cap_Req!$A$2:$K$19,2)=3,VLOOKUP($D209,Cap_Req!$A$2:$K$19,2)=4),VLOOKUP($D209,Cap_Req!$A$2:$M$19,12),""))</f>
        <v/>
      </c>
      <c r="N209" s="455"/>
      <c r="O209" s="147" t="str">
        <f>IF($D209="","",IF(VLOOKUP($D209,Cap_Req!$A$2:$K$19,2)=4,IF($AA209="","",$AA209*$P209),""))</f>
        <v/>
      </c>
      <c r="P209" s="148" t="str">
        <f>IF($D209="","",IF(VLOOKUP($D209,Cap_Req!$A$2:$K$19,2)=4,VLOOKUP($D209,Cap_Req!$A$2:$M$19,13),""))</f>
        <v/>
      </c>
      <c r="Q209" s="455"/>
      <c r="R209" s="147" t="str">
        <f>IF($D209="","",IF(VLOOKUP($D209,Cap_Req!$A$2:$K$19,2)=3,IF($AB209="","",$AB209*$S209),""))</f>
        <v/>
      </c>
      <c r="S209" s="148" t="str">
        <f>IF($D209="","",IF(VLOOKUP($D209,Cap_Req!$A$2:$K$19,2)=3,VLOOKUP($D209,Cap_Req!$A$2:$K$19,8),""))</f>
        <v/>
      </c>
      <c r="T209" s="149" t="str">
        <f t="shared" ref="T209:T272" si="6">IF($D209="","",$K$6+AG209)</f>
        <v/>
      </c>
      <c r="U209" s="150" t="str">
        <f t="shared" ref="U209:U272" si="7">IF($D209="","",$AE209)</f>
        <v/>
      </c>
      <c r="V209" s="151"/>
      <c r="W209" s="453"/>
      <c r="X209" s="453"/>
      <c r="Y209" s="453"/>
      <c r="Z209" s="453"/>
      <c r="AA209" s="453"/>
      <c r="AB209" s="453"/>
      <c r="AC209" s="152" t="str">
        <f>IF($D209="","",IF(VLOOKUP($D209,Cap_Req!$A$2:$K$19,2)=5,MIN($AF209,VLOOKUP($D209,Cap_Req!$A$2:$K$19,9)),MIN($AE209,VLOOKUP($D209,Cap_Req!$A$2:$K$19,9))))</f>
        <v/>
      </c>
      <c r="AD209" s="152" t="str">
        <f>IF($D209="","",IF(VLOOKUP($D209,Cap_Req!$A$2:$K$19,2)=5,MIN($AF209,VLOOKUP($D209,Cap_Req!$A$2:$K$19,10)),MIN($AE209,VLOOKUP($D209,Cap_Req!$A$2:$K$19,10))))</f>
        <v/>
      </c>
      <c r="AE209" s="152" t="str">
        <f>IF($D209="","",IF($AF209="","",MIN($AF209,VLOOKUP($D209,Cap_Req!$A$2:$K$19,11))))</f>
        <v/>
      </c>
      <c r="AF209" s="453"/>
      <c r="AG209" s="453"/>
      <c r="AH209" s="125"/>
      <c r="AI209" s="126" t="e">
        <f>VLOOKUP($D209,Cap_Req!$A$2:$K$19,2)</f>
        <v>#N/A</v>
      </c>
      <c r="AL209" s="170"/>
    </row>
    <row r="210" spans="1:38" x14ac:dyDescent="0.25">
      <c r="A210" s="125"/>
      <c r="B210" s="453"/>
      <c r="C210" s="453"/>
      <c r="D210" s="454"/>
      <c r="E210" s="455"/>
      <c r="F210" s="147" t="str">
        <f>IF($D210="","",IF($W210="","",IF(OR(VLOOKUP($D210,Cap_Req!$A$2:$K$19,2)=3,VLOOKUP($D210,Cap_Req!$A$2:$K$19,2)=4),IF($X210="","",IF($T210&lt;=$AC210,$X210*$G210,IF(AND($T210&gt;$AC210,$T210&lt;=$AF210),$G210*($X210+((($W210-$X210)/($AF210-$AC210))*($T210-$AC210))),0))),$W210*$G210)))</f>
        <v/>
      </c>
      <c r="G210" s="148" t="str">
        <f>IF($D210="","",IF(OR(VLOOKUP($D210,Cap_Req!$A$2:$K$19,2)=9,VLOOKUP($D210,Cap_Req!$A$2:$K$19,2)=10),IF($T210&lt;=$AE210,VLOOKUP($D210,Cap_Req!$A$2:$K$19,3),0),IF(OR(VLOOKUP($D210,Cap_Req!$A$2:$K$19,2)=1,VLOOKUP($D210,Cap_Req!$A$2:$K$19,2)=2,VLOOKUP($D210,Cap_Req!$A$2:$K$19,2)=3,VLOOKUP($D210,Cap_Req!$A$2:$K$19,2)=4,VLOOKUP($D210,Cap_Req!$A$2:$K$19,2)=5,VLOOKUP($D210,Cap_Req!$A$2:$K$19,2)=6,VLOOKUP($D210,Cap_Req!$A$2:$K$19,2)=7, VLOOKUP($D210,Cap_Req!$A$2:$K$19,2)=8),IF($T210&lt;=$AC210,VLOOKUP($D210,Cap_Req!$A$2:$K$19,3),IF(AND($T210&gt;$AC210,$T210&lt;=$AE210),VLOOKUP($D210,Cap_Req!$A$2:$K$19,3)+(((VLOOKUP($D210,Cap_Req!$A$2:$K$19,5)-VLOOKUP($D210,Cap_Req!$A$2:$K$19,3))/($AE210-$AC210))*($T210-$AC210)),0)),IF($T210&lt;=$AC210,VLOOKUP($D210,Cap_Req!$A$2:$K$19,3),IF(AND($T210&gt;$AC210,$T210&lt;=$AD210),VLOOKUP($D210,Cap_Req!$A$2:$K$19,3)+(((VLOOKUP($D210,Cap_Req!$A$2:$K$19,4)-VLOOKUP($D210,Cap_Req!$A$2:$K$19,3))/($AD210-$AC210))*($T210-$AC210)),IF(AND($T210&gt;$AD210,$T210&lt;=$AE210),VLOOKUP($D210,Cap_Req!$A$2:$K$19,4)+(((VLOOKUP($D210,Cap_Req!$A$2:$K$19,5)-VLOOKUP($D210,Cap_Req!$A$2:$K$19,4))/($AE210-$AD210))*($T210-$AD210)),0))))))</f>
        <v/>
      </c>
      <c r="H210" s="455"/>
      <c r="I210" s="147" t="str">
        <f>IF($D210="","",IF(OR(VLOOKUP($D210,Cap_Req!$A$2:$K$19,2)=3,VLOOKUP($D210,Cap_Req!$A$2:$K$19,2)=4),IF($Y210="","",$Y210*$J210),""))</f>
        <v/>
      </c>
      <c r="J210" s="148" t="str">
        <f>IF($D210="","",IF(OR(VLOOKUP($D210,Cap_Req!$A$2:$K$19,2)=3,VLOOKUP($D210,Cap_Req!$A$2:$K$19,2)=4),VLOOKUP($D210,Cap_Req!$A$2:$M$19,7),""))</f>
        <v/>
      </c>
      <c r="K210" s="455"/>
      <c r="L210" s="147" t="str">
        <f>IF($D210="","",IF(OR(VLOOKUP($D210,Cap_Req!$A$2:$K$19,2)=3,VLOOKUP($D210,Cap_Req!$A$2:$K$19,2)=4),IF($Z210="","",$Z210*$M210),""))</f>
        <v/>
      </c>
      <c r="M210" s="148" t="str">
        <f>IF($D210="","",IF(OR(VLOOKUP($D210,Cap_Req!$A$2:$K$19,2)=3,VLOOKUP($D210,Cap_Req!$A$2:$K$19,2)=4),VLOOKUP($D210,Cap_Req!$A$2:$M$19,12),""))</f>
        <v/>
      </c>
      <c r="N210" s="455"/>
      <c r="O210" s="147" t="str">
        <f>IF($D210="","",IF(VLOOKUP($D210,Cap_Req!$A$2:$K$19,2)=4,IF($AA210="","",$AA210*$P210),""))</f>
        <v/>
      </c>
      <c r="P210" s="148" t="str">
        <f>IF($D210="","",IF(VLOOKUP($D210,Cap_Req!$A$2:$K$19,2)=4,VLOOKUP($D210,Cap_Req!$A$2:$M$19,13),""))</f>
        <v/>
      </c>
      <c r="Q210" s="455"/>
      <c r="R210" s="147" t="str">
        <f>IF($D210="","",IF(VLOOKUP($D210,Cap_Req!$A$2:$K$19,2)=3,IF($AB210="","",$AB210*$S210),""))</f>
        <v/>
      </c>
      <c r="S210" s="148" t="str">
        <f>IF($D210="","",IF(VLOOKUP($D210,Cap_Req!$A$2:$K$19,2)=3,VLOOKUP($D210,Cap_Req!$A$2:$K$19,8),""))</f>
        <v/>
      </c>
      <c r="T210" s="149" t="str">
        <f t="shared" si="6"/>
        <v/>
      </c>
      <c r="U210" s="150" t="str">
        <f t="shared" si="7"/>
        <v/>
      </c>
      <c r="V210" s="151"/>
      <c r="W210" s="453"/>
      <c r="X210" s="453"/>
      <c r="Y210" s="453"/>
      <c r="Z210" s="453"/>
      <c r="AA210" s="453"/>
      <c r="AB210" s="453"/>
      <c r="AC210" s="152" t="str">
        <f>IF($D210="","",IF(VLOOKUP($D210,Cap_Req!$A$2:$K$19,2)=5,MIN($AF210,VLOOKUP($D210,Cap_Req!$A$2:$K$19,9)),MIN($AE210,VLOOKUP($D210,Cap_Req!$A$2:$K$19,9))))</f>
        <v/>
      </c>
      <c r="AD210" s="152" t="str">
        <f>IF($D210="","",IF(VLOOKUP($D210,Cap_Req!$A$2:$K$19,2)=5,MIN($AF210,VLOOKUP($D210,Cap_Req!$A$2:$K$19,10)),MIN($AE210,VLOOKUP($D210,Cap_Req!$A$2:$K$19,10))))</f>
        <v/>
      </c>
      <c r="AE210" s="152" t="str">
        <f>IF($D210="","",IF($AF210="","",MIN($AF210,VLOOKUP($D210,Cap_Req!$A$2:$K$19,11))))</f>
        <v/>
      </c>
      <c r="AF210" s="453"/>
      <c r="AG210" s="453"/>
      <c r="AH210" s="125"/>
      <c r="AI210" s="126" t="e">
        <f>VLOOKUP($D210,Cap_Req!$A$2:$K$19,2)</f>
        <v>#N/A</v>
      </c>
      <c r="AL210" s="170"/>
    </row>
    <row r="211" spans="1:38" x14ac:dyDescent="0.25">
      <c r="A211" s="125"/>
      <c r="B211" s="453"/>
      <c r="C211" s="453"/>
      <c r="D211" s="454"/>
      <c r="E211" s="455"/>
      <c r="F211" s="147" t="str">
        <f>IF($D211="","",IF($W211="","",IF(OR(VLOOKUP($D211,Cap_Req!$A$2:$K$19,2)=3,VLOOKUP($D211,Cap_Req!$A$2:$K$19,2)=4),IF($X211="","",IF($T211&lt;=$AC211,$X211*$G211,IF(AND($T211&gt;$AC211,$T211&lt;=$AF211),$G211*($X211+((($W211-$X211)/($AF211-$AC211))*($T211-$AC211))),0))),$W211*$G211)))</f>
        <v/>
      </c>
      <c r="G211" s="148" t="str">
        <f>IF($D211="","",IF(OR(VLOOKUP($D211,Cap_Req!$A$2:$K$19,2)=9,VLOOKUP($D211,Cap_Req!$A$2:$K$19,2)=10),IF($T211&lt;=$AE211,VLOOKUP($D211,Cap_Req!$A$2:$K$19,3),0),IF(OR(VLOOKUP($D211,Cap_Req!$A$2:$K$19,2)=1,VLOOKUP($D211,Cap_Req!$A$2:$K$19,2)=2,VLOOKUP($D211,Cap_Req!$A$2:$K$19,2)=3,VLOOKUP($D211,Cap_Req!$A$2:$K$19,2)=4,VLOOKUP($D211,Cap_Req!$A$2:$K$19,2)=5,VLOOKUP($D211,Cap_Req!$A$2:$K$19,2)=6,VLOOKUP($D211,Cap_Req!$A$2:$K$19,2)=7, VLOOKUP($D211,Cap_Req!$A$2:$K$19,2)=8),IF($T211&lt;=$AC211,VLOOKUP($D211,Cap_Req!$A$2:$K$19,3),IF(AND($T211&gt;$AC211,$T211&lt;=$AE211),VLOOKUP($D211,Cap_Req!$A$2:$K$19,3)+(((VLOOKUP($D211,Cap_Req!$A$2:$K$19,5)-VLOOKUP($D211,Cap_Req!$A$2:$K$19,3))/($AE211-$AC211))*($T211-$AC211)),0)),IF($T211&lt;=$AC211,VLOOKUP($D211,Cap_Req!$A$2:$K$19,3),IF(AND($T211&gt;$AC211,$T211&lt;=$AD211),VLOOKUP($D211,Cap_Req!$A$2:$K$19,3)+(((VLOOKUP($D211,Cap_Req!$A$2:$K$19,4)-VLOOKUP($D211,Cap_Req!$A$2:$K$19,3))/($AD211-$AC211))*($T211-$AC211)),IF(AND($T211&gt;$AD211,$T211&lt;=$AE211),VLOOKUP($D211,Cap_Req!$A$2:$K$19,4)+(((VLOOKUP($D211,Cap_Req!$A$2:$K$19,5)-VLOOKUP($D211,Cap_Req!$A$2:$K$19,4))/($AE211-$AD211))*($T211-$AD211)),0))))))</f>
        <v/>
      </c>
      <c r="H211" s="455"/>
      <c r="I211" s="147" t="str">
        <f>IF($D211="","",IF(OR(VLOOKUP($D211,Cap_Req!$A$2:$K$19,2)=3,VLOOKUP($D211,Cap_Req!$A$2:$K$19,2)=4),IF($Y211="","",$Y211*$J211),""))</f>
        <v/>
      </c>
      <c r="J211" s="148" t="str">
        <f>IF($D211="","",IF(OR(VLOOKUP($D211,Cap_Req!$A$2:$K$19,2)=3,VLOOKUP($D211,Cap_Req!$A$2:$K$19,2)=4),VLOOKUP($D211,Cap_Req!$A$2:$M$19,7),""))</f>
        <v/>
      </c>
      <c r="K211" s="455"/>
      <c r="L211" s="147" t="str">
        <f>IF($D211="","",IF(OR(VLOOKUP($D211,Cap_Req!$A$2:$K$19,2)=3,VLOOKUP($D211,Cap_Req!$A$2:$K$19,2)=4),IF($Z211="","",$Z211*$M211),""))</f>
        <v/>
      </c>
      <c r="M211" s="148" t="str">
        <f>IF($D211="","",IF(OR(VLOOKUP($D211,Cap_Req!$A$2:$K$19,2)=3,VLOOKUP($D211,Cap_Req!$A$2:$K$19,2)=4),VLOOKUP($D211,Cap_Req!$A$2:$M$19,12),""))</f>
        <v/>
      </c>
      <c r="N211" s="455"/>
      <c r="O211" s="147" t="str">
        <f>IF($D211="","",IF(VLOOKUP($D211,Cap_Req!$A$2:$K$19,2)=4,IF($AA211="","",$AA211*$P211),""))</f>
        <v/>
      </c>
      <c r="P211" s="148" t="str">
        <f>IF($D211="","",IF(VLOOKUP($D211,Cap_Req!$A$2:$K$19,2)=4,VLOOKUP($D211,Cap_Req!$A$2:$M$19,13),""))</f>
        <v/>
      </c>
      <c r="Q211" s="455"/>
      <c r="R211" s="147" t="str">
        <f>IF($D211="","",IF(VLOOKUP($D211,Cap_Req!$A$2:$K$19,2)=3,IF($AB211="","",$AB211*$S211),""))</f>
        <v/>
      </c>
      <c r="S211" s="148" t="str">
        <f>IF($D211="","",IF(VLOOKUP($D211,Cap_Req!$A$2:$K$19,2)=3,VLOOKUP($D211,Cap_Req!$A$2:$K$19,8),""))</f>
        <v/>
      </c>
      <c r="T211" s="149" t="str">
        <f t="shared" si="6"/>
        <v/>
      </c>
      <c r="U211" s="150" t="str">
        <f t="shared" si="7"/>
        <v/>
      </c>
      <c r="V211" s="151"/>
      <c r="W211" s="453"/>
      <c r="X211" s="453"/>
      <c r="Y211" s="453"/>
      <c r="Z211" s="453"/>
      <c r="AA211" s="453"/>
      <c r="AB211" s="453"/>
      <c r="AC211" s="152" t="str">
        <f>IF($D211="","",IF(VLOOKUP($D211,Cap_Req!$A$2:$K$19,2)=5,MIN($AF211,VLOOKUP($D211,Cap_Req!$A$2:$K$19,9)),MIN($AE211,VLOOKUP($D211,Cap_Req!$A$2:$K$19,9))))</f>
        <v/>
      </c>
      <c r="AD211" s="152" t="str">
        <f>IF($D211="","",IF(VLOOKUP($D211,Cap_Req!$A$2:$K$19,2)=5,MIN($AF211,VLOOKUP($D211,Cap_Req!$A$2:$K$19,10)),MIN($AE211,VLOOKUP($D211,Cap_Req!$A$2:$K$19,10))))</f>
        <v/>
      </c>
      <c r="AE211" s="152" t="str">
        <f>IF($D211="","",IF($AF211="","",MIN($AF211,VLOOKUP($D211,Cap_Req!$A$2:$K$19,11))))</f>
        <v/>
      </c>
      <c r="AF211" s="453"/>
      <c r="AG211" s="453"/>
      <c r="AH211" s="125"/>
      <c r="AI211" s="126" t="e">
        <f>VLOOKUP($D211,Cap_Req!$A$2:$K$19,2)</f>
        <v>#N/A</v>
      </c>
      <c r="AL211" s="170"/>
    </row>
    <row r="212" spans="1:38" x14ac:dyDescent="0.25">
      <c r="A212" s="125"/>
      <c r="B212" s="453"/>
      <c r="C212" s="453"/>
      <c r="D212" s="454"/>
      <c r="E212" s="455"/>
      <c r="F212" s="147" t="str">
        <f>IF($D212="","",IF($W212="","",IF(OR(VLOOKUP($D212,Cap_Req!$A$2:$K$19,2)=3,VLOOKUP($D212,Cap_Req!$A$2:$K$19,2)=4),IF($X212="","",IF($T212&lt;=$AC212,$X212*$G212,IF(AND($T212&gt;$AC212,$T212&lt;=$AF212),$G212*($X212+((($W212-$X212)/($AF212-$AC212))*($T212-$AC212))),0))),$W212*$G212)))</f>
        <v/>
      </c>
      <c r="G212" s="148" t="str">
        <f>IF($D212="","",IF(OR(VLOOKUP($D212,Cap_Req!$A$2:$K$19,2)=9,VLOOKUP($D212,Cap_Req!$A$2:$K$19,2)=10),IF($T212&lt;=$AE212,VLOOKUP($D212,Cap_Req!$A$2:$K$19,3),0),IF(OR(VLOOKUP($D212,Cap_Req!$A$2:$K$19,2)=1,VLOOKUP($D212,Cap_Req!$A$2:$K$19,2)=2,VLOOKUP($D212,Cap_Req!$A$2:$K$19,2)=3,VLOOKUP($D212,Cap_Req!$A$2:$K$19,2)=4,VLOOKUP($D212,Cap_Req!$A$2:$K$19,2)=5,VLOOKUP($D212,Cap_Req!$A$2:$K$19,2)=6,VLOOKUP($D212,Cap_Req!$A$2:$K$19,2)=7, VLOOKUP($D212,Cap_Req!$A$2:$K$19,2)=8),IF($T212&lt;=$AC212,VLOOKUP($D212,Cap_Req!$A$2:$K$19,3),IF(AND($T212&gt;$AC212,$T212&lt;=$AE212),VLOOKUP($D212,Cap_Req!$A$2:$K$19,3)+(((VLOOKUP($D212,Cap_Req!$A$2:$K$19,5)-VLOOKUP($D212,Cap_Req!$A$2:$K$19,3))/($AE212-$AC212))*($T212-$AC212)),0)),IF($T212&lt;=$AC212,VLOOKUP($D212,Cap_Req!$A$2:$K$19,3),IF(AND($T212&gt;$AC212,$T212&lt;=$AD212),VLOOKUP($D212,Cap_Req!$A$2:$K$19,3)+(((VLOOKUP($D212,Cap_Req!$A$2:$K$19,4)-VLOOKUP($D212,Cap_Req!$A$2:$K$19,3))/($AD212-$AC212))*($T212-$AC212)),IF(AND($T212&gt;$AD212,$T212&lt;=$AE212),VLOOKUP($D212,Cap_Req!$A$2:$K$19,4)+(((VLOOKUP($D212,Cap_Req!$A$2:$K$19,5)-VLOOKUP($D212,Cap_Req!$A$2:$K$19,4))/($AE212-$AD212))*($T212-$AD212)),0))))))</f>
        <v/>
      </c>
      <c r="H212" s="455"/>
      <c r="I212" s="147" t="str">
        <f>IF($D212="","",IF(OR(VLOOKUP($D212,Cap_Req!$A$2:$K$19,2)=3,VLOOKUP($D212,Cap_Req!$A$2:$K$19,2)=4),IF($Y212="","",$Y212*$J212),""))</f>
        <v/>
      </c>
      <c r="J212" s="148" t="str">
        <f>IF($D212="","",IF(OR(VLOOKUP($D212,Cap_Req!$A$2:$K$19,2)=3,VLOOKUP($D212,Cap_Req!$A$2:$K$19,2)=4),VLOOKUP($D212,Cap_Req!$A$2:$M$19,7),""))</f>
        <v/>
      </c>
      <c r="K212" s="455"/>
      <c r="L212" s="147" t="str">
        <f>IF($D212="","",IF(OR(VLOOKUP($D212,Cap_Req!$A$2:$K$19,2)=3,VLOOKUP($D212,Cap_Req!$A$2:$K$19,2)=4),IF($Z212="","",$Z212*$M212),""))</f>
        <v/>
      </c>
      <c r="M212" s="148" t="str">
        <f>IF($D212="","",IF(OR(VLOOKUP($D212,Cap_Req!$A$2:$K$19,2)=3,VLOOKUP($D212,Cap_Req!$A$2:$K$19,2)=4),VLOOKUP($D212,Cap_Req!$A$2:$M$19,12),""))</f>
        <v/>
      </c>
      <c r="N212" s="455"/>
      <c r="O212" s="147" t="str">
        <f>IF($D212="","",IF(VLOOKUP($D212,Cap_Req!$A$2:$K$19,2)=4,IF($AA212="","",$AA212*$P212),""))</f>
        <v/>
      </c>
      <c r="P212" s="148" t="str">
        <f>IF($D212="","",IF(VLOOKUP($D212,Cap_Req!$A$2:$K$19,2)=4,VLOOKUP($D212,Cap_Req!$A$2:$M$19,13),""))</f>
        <v/>
      </c>
      <c r="Q212" s="455"/>
      <c r="R212" s="147" t="str">
        <f>IF($D212="","",IF(VLOOKUP($D212,Cap_Req!$A$2:$K$19,2)=3,IF($AB212="","",$AB212*$S212),""))</f>
        <v/>
      </c>
      <c r="S212" s="148" t="str">
        <f>IF($D212="","",IF(VLOOKUP($D212,Cap_Req!$A$2:$K$19,2)=3,VLOOKUP($D212,Cap_Req!$A$2:$K$19,8),""))</f>
        <v/>
      </c>
      <c r="T212" s="149" t="str">
        <f t="shared" si="6"/>
        <v/>
      </c>
      <c r="U212" s="150" t="str">
        <f t="shared" si="7"/>
        <v/>
      </c>
      <c r="V212" s="151"/>
      <c r="W212" s="453"/>
      <c r="X212" s="453"/>
      <c r="Y212" s="453"/>
      <c r="Z212" s="453"/>
      <c r="AA212" s="453"/>
      <c r="AB212" s="453"/>
      <c r="AC212" s="152" t="str">
        <f>IF($D212="","",IF(VLOOKUP($D212,Cap_Req!$A$2:$K$19,2)=5,MIN($AF212,VLOOKUP($D212,Cap_Req!$A$2:$K$19,9)),MIN($AE212,VLOOKUP($D212,Cap_Req!$A$2:$K$19,9))))</f>
        <v/>
      </c>
      <c r="AD212" s="152" t="str">
        <f>IF($D212="","",IF(VLOOKUP($D212,Cap_Req!$A$2:$K$19,2)=5,MIN($AF212,VLOOKUP($D212,Cap_Req!$A$2:$K$19,10)),MIN($AE212,VLOOKUP($D212,Cap_Req!$A$2:$K$19,10))))</f>
        <v/>
      </c>
      <c r="AE212" s="152" t="str">
        <f>IF($D212="","",IF($AF212="","",MIN($AF212,VLOOKUP($D212,Cap_Req!$A$2:$K$19,11))))</f>
        <v/>
      </c>
      <c r="AF212" s="453"/>
      <c r="AG212" s="453"/>
      <c r="AH212" s="125"/>
      <c r="AI212" s="126" t="e">
        <f>VLOOKUP($D212,Cap_Req!$A$2:$K$19,2)</f>
        <v>#N/A</v>
      </c>
      <c r="AL212" s="170"/>
    </row>
    <row r="213" spans="1:38" x14ac:dyDescent="0.25">
      <c r="A213" s="125"/>
      <c r="B213" s="453"/>
      <c r="C213" s="453"/>
      <c r="D213" s="454"/>
      <c r="E213" s="455"/>
      <c r="F213" s="147" t="str">
        <f>IF($D213="","",IF($W213="","",IF(OR(VLOOKUP($D213,Cap_Req!$A$2:$K$19,2)=3,VLOOKUP($D213,Cap_Req!$A$2:$K$19,2)=4),IF($X213="","",IF($T213&lt;=$AC213,$X213*$G213,IF(AND($T213&gt;$AC213,$T213&lt;=$AF213),$G213*($X213+((($W213-$X213)/($AF213-$AC213))*($T213-$AC213))),0))),$W213*$G213)))</f>
        <v/>
      </c>
      <c r="G213" s="148" t="str">
        <f>IF($D213="","",IF(OR(VLOOKUP($D213,Cap_Req!$A$2:$K$19,2)=9,VLOOKUP($D213,Cap_Req!$A$2:$K$19,2)=10),IF($T213&lt;=$AE213,VLOOKUP($D213,Cap_Req!$A$2:$K$19,3),0),IF(OR(VLOOKUP($D213,Cap_Req!$A$2:$K$19,2)=1,VLOOKUP($D213,Cap_Req!$A$2:$K$19,2)=2,VLOOKUP($D213,Cap_Req!$A$2:$K$19,2)=3,VLOOKUP($D213,Cap_Req!$A$2:$K$19,2)=4,VLOOKUP($D213,Cap_Req!$A$2:$K$19,2)=5,VLOOKUP($D213,Cap_Req!$A$2:$K$19,2)=6,VLOOKUP($D213,Cap_Req!$A$2:$K$19,2)=7, VLOOKUP($D213,Cap_Req!$A$2:$K$19,2)=8),IF($T213&lt;=$AC213,VLOOKUP($D213,Cap_Req!$A$2:$K$19,3),IF(AND($T213&gt;$AC213,$T213&lt;=$AE213),VLOOKUP($D213,Cap_Req!$A$2:$K$19,3)+(((VLOOKUP($D213,Cap_Req!$A$2:$K$19,5)-VLOOKUP($D213,Cap_Req!$A$2:$K$19,3))/($AE213-$AC213))*($T213-$AC213)),0)),IF($T213&lt;=$AC213,VLOOKUP($D213,Cap_Req!$A$2:$K$19,3),IF(AND($T213&gt;$AC213,$T213&lt;=$AD213),VLOOKUP($D213,Cap_Req!$A$2:$K$19,3)+(((VLOOKUP($D213,Cap_Req!$A$2:$K$19,4)-VLOOKUP($D213,Cap_Req!$A$2:$K$19,3))/($AD213-$AC213))*($T213-$AC213)),IF(AND($T213&gt;$AD213,$T213&lt;=$AE213),VLOOKUP($D213,Cap_Req!$A$2:$K$19,4)+(((VLOOKUP($D213,Cap_Req!$A$2:$K$19,5)-VLOOKUP($D213,Cap_Req!$A$2:$K$19,4))/($AE213-$AD213))*($T213-$AD213)),0))))))</f>
        <v/>
      </c>
      <c r="H213" s="455"/>
      <c r="I213" s="147" t="str">
        <f>IF($D213="","",IF(OR(VLOOKUP($D213,Cap_Req!$A$2:$K$19,2)=3,VLOOKUP($D213,Cap_Req!$A$2:$K$19,2)=4),IF($Y213="","",$Y213*$J213),""))</f>
        <v/>
      </c>
      <c r="J213" s="148" t="str">
        <f>IF($D213="","",IF(OR(VLOOKUP($D213,Cap_Req!$A$2:$K$19,2)=3,VLOOKUP($D213,Cap_Req!$A$2:$K$19,2)=4),VLOOKUP($D213,Cap_Req!$A$2:$M$19,7),""))</f>
        <v/>
      </c>
      <c r="K213" s="455"/>
      <c r="L213" s="147" t="str">
        <f>IF($D213="","",IF(OR(VLOOKUP($D213,Cap_Req!$A$2:$K$19,2)=3,VLOOKUP($D213,Cap_Req!$A$2:$K$19,2)=4),IF($Z213="","",$Z213*$M213),""))</f>
        <v/>
      </c>
      <c r="M213" s="148" t="str">
        <f>IF($D213="","",IF(OR(VLOOKUP($D213,Cap_Req!$A$2:$K$19,2)=3,VLOOKUP($D213,Cap_Req!$A$2:$K$19,2)=4),VLOOKUP($D213,Cap_Req!$A$2:$M$19,12),""))</f>
        <v/>
      </c>
      <c r="N213" s="455"/>
      <c r="O213" s="147" t="str">
        <f>IF($D213="","",IF(VLOOKUP($D213,Cap_Req!$A$2:$K$19,2)=4,IF($AA213="","",$AA213*$P213),""))</f>
        <v/>
      </c>
      <c r="P213" s="148" t="str">
        <f>IF($D213="","",IF(VLOOKUP($D213,Cap_Req!$A$2:$K$19,2)=4,VLOOKUP($D213,Cap_Req!$A$2:$M$19,13),""))</f>
        <v/>
      </c>
      <c r="Q213" s="455"/>
      <c r="R213" s="147" t="str">
        <f>IF($D213="","",IF(VLOOKUP($D213,Cap_Req!$A$2:$K$19,2)=3,IF($AB213="","",$AB213*$S213),""))</f>
        <v/>
      </c>
      <c r="S213" s="148" t="str">
        <f>IF($D213="","",IF(VLOOKUP($D213,Cap_Req!$A$2:$K$19,2)=3,VLOOKUP($D213,Cap_Req!$A$2:$K$19,8),""))</f>
        <v/>
      </c>
      <c r="T213" s="149" t="str">
        <f t="shared" si="6"/>
        <v/>
      </c>
      <c r="U213" s="150" t="str">
        <f t="shared" si="7"/>
        <v/>
      </c>
      <c r="V213" s="151"/>
      <c r="W213" s="453"/>
      <c r="X213" s="453"/>
      <c r="Y213" s="453"/>
      <c r="Z213" s="453"/>
      <c r="AA213" s="453"/>
      <c r="AB213" s="453"/>
      <c r="AC213" s="152" t="str">
        <f>IF($D213="","",IF(VLOOKUP($D213,Cap_Req!$A$2:$K$19,2)=5,MIN($AF213,VLOOKUP($D213,Cap_Req!$A$2:$K$19,9)),MIN($AE213,VLOOKUP($D213,Cap_Req!$A$2:$K$19,9))))</f>
        <v/>
      </c>
      <c r="AD213" s="152" t="str">
        <f>IF($D213="","",IF(VLOOKUP($D213,Cap_Req!$A$2:$K$19,2)=5,MIN($AF213,VLOOKUP($D213,Cap_Req!$A$2:$K$19,10)),MIN($AE213,VLOOKUP($D213,Cap_Req!$A$2:$K$19,10))))</f>
        <v/>
      </c>
      <c r="AE213" s="152" t="str">
        <f>IF($D213="","",IF($AF213="","",MIN($AF213,VLOOKUP($D213,Cap_Req!$A$2:$K$19,11))))</f>
        <v/>
      </c>
      <c r="AF213" s="453"/>
      <c r="AG213" s="453"/>
      <c r="AH213" s="125"/>
      <c r="AI213" s="126" t="e">
        <f>VLOOKUP($D213,Cap_Req!$A$2:$K$19,2)</f>
        <v>#N/A</v>
      </c>
      <c r="AL213" s="170"/>
    </row>
    <row r="214" spans="1:38" x14ac:dyDescent="0.25">
      <c r="A214" s="125"/>
      <c r="B214" s="453"/>
      <c r="C214" s="453"/>
      <c r="D214" s="454"/>
      <c r="E214" s="455"/>
      <c r="F214" s="147" t="str">
        <f>IF($D214="","",IF($W214="","",IF(OR(VLOOKUP($D214,Cap_Req!$A$2:$K$19,2)=3,VLOOKUP($D214,Cap_Req!$A$2:$K$19,2)=4),IF($X214="","",IF($T214&lt;=$AC214,$X214*$G214,IF(AND($T214&gt;$AC214,$T214&lt;=$AF214),$G214*($X214+((($W214-$X214)/($AF214-$AC214))*($T214-$AC214))),0))),$W214*$G214)))</f>
        <v/>
      </c>
      <c r="G214" s="148" t="str">
        <f>IF($D214="","",IF(OR(VLOOKUP($D214,Cap_Req!$A$2:$K$19,2)=9,VLOOKUP($D214,Cap_Req!$A$2:$K$19,2)=10),IF($T214&lt;=$AE214,VLOOKUP($D214,Cap_Req!$A$2:$K$19,3),0),IF(OR(VLOOKUP($D214,Cap_Req!$A$2:$K$19,2)=1,VLOOKUP($D214,Cap_Req!$A$2:$K$19,2)=2,VLOOKUP($D214,Cap_Req!$A$2:$K$19,2)=3,VLOOKUP($D214,Cap_Req!$A$2:$K$19,2)=4,VLOOKUP($D214,Cap_Req!$A$2:$K$19,2)=5,VLOOKUP($D214,Cap_Req!$A$2:$K$19,2)=6,VLOOKUP($D214,Cap_Req!$A$2:$K$19,2)=7, VLOOKUP($D214,Cap_Req!$A$2:$K$19,2)=8),IF($T214&lt;=$AC214,VLOOKUP($D214,Cap_Req!$A$2:$K$19,3),IF(AND($T214&gt;$AC214,$T214&lt;=$AE214),VLOOKUP($D214,Cap_Req!$A$2:$K$19,3)+(((VLOOKUP($D214,Cap_Req!$A$2:$K$19,5)-VLOOKUP($D214,Cap_Req!$A$2:$K$19,3))/($AE214-$AC214))*($T214-$AC214)),0)),IF($T214&lt;=$AC214,VLOOKUP($D214,Cap_Req!$A$2:$K$19,3),IF(AND($T214&gt;$AC214,$T214&lt;=$AD214),VLOOKUP($D214,Cap_Req!$A$2:$K$19,3)+(((VLOOKUP($D214,Cap_Req!$A$2:$K$19,4)-VLOOKUP($D214,Cap_Req!$A$2:$K$19,3))/($AD214-$AC214))*($T214-$AC214)),IF(AND($T214&gt;$AD214,$T214&lt;=$AE214),VLOOKUP($D214,Cap_Req!$A$2:$K$19,4)+(((VLOOKUP($D214,Cap_Req!$A$2:$K$19,5)-VLOOKUP($D214,Cap_Req!$A$2:$K$19,4))/($AE214-$AD214))*($T214-$AD214)),0))))))</f>
        <v/>
      </c>
      <c r="H214" s="455"/>
      <c r="I214" s="147" t="str">
        <f>IF($D214="","",IF(OR(VLOOKUP($D214,Cap_Req!$A$2:$K$19,2)=3,VLOOKUP($D214,Cap_Req!$A$2:$K$19,2)=4),IF($Y214="","",$Y214*$J214),""))</f>
        <v/>
      </c>
      <c r="J214" s="148" t="str">
        <f>IF($D214="","",IF(OR(VLOOKUP($D214,Cap_Req!$A$2:$K$19,2)=3,VLOOKUP($D214,Cap_Req!$A$2:$K$19,2)=4),VLOOKUP($D214,Cap_Req!$A$2:$M$19,7),""))</f>
        <v/>
      </c>
      <c r="K214" s="455"/>
      <c r="L214" s="147" t="str">
        <f>IF($D214="","",IF(OR(VLOOKUP($D214,Cap_Req!$A$2:$K$19,2)=3,VLOOKUP($D214,Cap_Req!$A$2:$K$19,2)=4),IF($Z214="","",$Z214*$M214),""))</f>
        <v/>
      </c>
      <c r="M214" s="148" t="str">
        <f>IF($D214="","",IF(OR(VLOOKUP($D214,Cap_Req!$A$2:$K$19,2)=3,VLOOKUP($D214,Cap_Req!$A$2:$K$19,2)=4),VLOOKUP($D214,Cap_Req!$A$2:$M$19,12),""))</f>
        <v/>
      </c>
      <c r="N214" s="455"/>
      <c r="O214" s="147" t="str">
        <f>IF($D214="","",IF(VLOOKUP($D214,Cap_Req!$A$2:$K$19,2)=4,IF($AA214="","",$AA214*$P214),""))</f>
        <v/>
      </c>
      <c r="P214" s="148" t="str">
        <f>IF($D214="","",IF(VLOOKUP($D214,Cap_Req!$A$2:$K$19,2)=4,VLOOKUP($D214,Cap_Req!$A$2:$M$19,13),""))</f>
        <v/>
      </c>
      <c r="Q214" s="455"/>
      <c r="R214" s="147" t="str">
        <f>IF($D214="","",IF(VLOOKUP($D214,Cap_Req!$A$2:$K$19,2)=3,IF($AB214="","",$AB214*$S214),""))</f>
        <v/>
      </c>
      <c r="S214" s="148" t="str">
        <f>IF($D214="","",IF(VLOOKUP($D214,Cap_Req!$A$2:$K$19,2)=3,VLOOKUP($D214,Cap_Req!$A$2:$K$19,8),""))</f>
        <v/>
      </c>
      <c r="T214" s="149" t="str">
        <f t="shared" si="6"/>
        <v/>
      </c>
      <c r="U214" s="150" t="str">
        <f t="shared" si="7"/>
        <v/>
      </c>
      <c r="V214" s="151"/>
      <c r="W214" s="453"/>
      <c r="X214" s="453"/>
      <c r="Y214" s="453"/>
      <c r="Z214" s="453"/>
      <c r="AA214" s="453"/>
      <c r="AB214" s="453"/>
      <c r="AC214" s="152" t="str">
        <f>IF($D214="","",IF(VLOOKUP($D214,Cap_Req!$A$2:$K$19,2)=5,MIN($AF214,VLOOKUP($D214,Cap_Req!$A$2:$K$19,9)),MIN($AE214,VLOOKUP($D214,Cap_Req!$A$2:$K$19,9))))</f>
        <v/>
      </c>
      <c r="AD214" s="152" t="str">
        <f>IF($D214="","",IF(VLOOKUP($D214,Cap_Req!$A$2:$K$19,2)=5,MIN($AF214,VLOOKUP($D214,Cap_Req!$A$2:$K$19,10)),MIN($AE214,VLOOKUP($D214,Cap_Req!$A$2:$K$19,10))))</f>
        <v/>
      </c>
      <c r="AE214" s="152" t="str">
        <f>IF($D214="","",IF($AF214="","",MIN($AF214,VLOOKUP($D214,Cap_Req!$A$2:$K$19,11))))</f>
        <v/>
      </c>
      <c r="AF214" s="453"/>
      <c r="AG214" s="453"/>
      <c r="AH214" s="125"/>
      <c r="AI214" s="126" t="e">
        <f>VLOOKUP($D214,Cap_Req!$A$2:$K$19,2)</f>
        <v>#N/A</v>
      </c>
      <c r="AL214" s="170"/>
    </row>
    <row r="215" spans="1:38" x14ac:dyDescent="0.25">
      <c r="A215" s="125"/>
      <c r="B215" s="453"/>
      <c r="C215" s="453"/>
      <c r="D215" s="454"/>
      <c r="E215" s="455"/>
      <c r="F215" s="147" t="str">
        <f>IF($D215="","",IF($W215="","",IF(OR(VLOOKUP($D215,Cap_Req!$A$2:$K$19,2)=3,VLOOKUP($D215,Cap_Req!$A$2:$K$19,2)=4),IF($X215="","",IF($T215&lt;=$AC215,$X215*$G215,IF(AND($T215&gt;$AC215,$T215&lt;=$AF215),$G215*($X215+((($W215-$X215)/($AF215-$AC215))*($T215-$AC215))),0))),$W215*$G215)))</f>
        <v/>
      </c>
      <c r="G215" s="148" t="str">
        <f>IF($D215="","",IF(OR(VLOOKUP($D215,Cap_Req!$A$2:$K$19,2)=9,VLOOKUP($D215,Cap_Req!$A$2:$K$19,2)=10),IF($T215&lt;=$AE215,VLOOKUP($D215,Cap_Req!$A$2:$K$19,3),0),IF(OR(VLOOKUP($D215,Cap_Req!$A$2:$K$19,2)=1,VLOOKUP($D215,Cap_Req!$A$2:$K$19,2)=2,VLOOKUP($D215,Cap_Req!$A$2:$K$19,2)=3,VLOOKUP($D215,Cap_Req!$A$2:$K$19,2)=4,VLOOKUP($D215,Cap_Req!$A$2:$K$19,2)=5,VLOOKUP($D215,Cap_Req!$A$2:$K$19,2)=6,VLOOKUP($D215,Cap_Req!$A$2:$K$19,2)=7, VLOOKUP($D215,Cap_Req!$A$2:$K$19,2)=8),IF($T215&lt;=$AC215,VLOOKUP($D215,Cap_Req!$A$2:$K$19,3),IF(AND($T215&gt;$AC215,$T215&lt;=$AE215),VLOOKUP($D215,Cap_Req!$A$2:$K$19,3)+(((VLOOKUP($D215,Cap_Req!$A$2:$K$19,5)-VLOOKUP($D215,Cap_Req!$A$2:$K$19,3))/($AE215-$AC215))*($T215-$AC215)),0)),IF($T215&lt;=$AC215,VLOOKUP($D215,Cap_Req!$A$2:$K$19,3),IF(AND($T215&gt;$AC215,$T215&lt;=$AD215),VLOOKUP($D215,Cap_Req!$A$2:$K$19,3)+(((VLOOKUP($D215,Cap_Req!$A$2:$K$19,4)-VLOOKUP($D215,Cap_Req!$A$2:$K$19,3))/($AD215-$AC215))*($T215-$AC215)),IF(AND($T215&gt;$AD215,$T215&lt;=$AE215),VLOOKUP($D215,Cap_Req!$A$2:$K$19,4)+(((VLOOKUP($D215,Cap_Req!$A$2:$K$19,5)-VLOOKUP($D215,Cap_Req!$A$2:$K$19,4))/($AE215-$AD215))*($T215-$AD215)),0))))))</f>
        <v/>
      </c>
      <c r="H215" s="455"/>
      <c r="I215" s="147" t="str">
        <f>IF($D215="","",IF(OR(VLOOKUP($D215,Cap_Req!$A$2:$K$19,2)=3,VLOOKUP($D215,Cap_Req!$A$2:$K$19,2)=4),IF($Y215="","",$Y215*$J215),""))</f>
        <v/>
      </c>
      <c r="J215" s="148" t="str">
        <f>IF($D215="","",IF(OR(VLOOKUP($D215,Cap_Req!$A$2:$K$19,2)=3,VLOOKUP($D215,Cap_Req!$A$2:$K$19,2)=4),VLOOKUP($D215,Cap_Req!$A$2:$M$19,7),""))</f>
        <v/>
      </c>
      <c r="K215" s="455"/>
      <c r="L215" s="147" t="str">
        <f>IF($D215="","",IF(OR(VLOOKUP($D215,Cap_Req!$A$2:$K$19,2)=3,VLOOKUP($D215,Cap_Req!$A$2:$K$19,2)=4),IF($Z215="","",$Z215*$M215),""))</f>
        <v/>
      </c>
      <c r="M215" s="148" t="str">
        <f>IF($D215="","",IF(OR(VLOOKUP($D215,Cap_Req!$A$2:$K$19,2)=3,VLOOKUP($D215,Cap_Req!$A$2:$K$19,2)=4),VLOOKUP($D215,Cap_Req!$A$2:$M$19,12),""))</f>
        <v/>
      </c>
      <c r="N215" s="455"/>
      <c r="O215" s="147" t="str">
        <f>IF($D215="","",IF(VLOOKUP($D215,Cap_Req!$A$2:$K$19,2)=4,IF($AA215="","",$AA215*$P215),""))</f>
        <v/>
      </c>
      <c r="P215" s="148" t="str">
        <f>IF($D215="","",IF(VLOOKUP($D215,Cap_Req!$A$2:$K$19,2)=4,VLOOKUP($D215,Cap_Req!$A$2:$M$19,13),""))</f>
        <v/>
      </c>
      <c r="Q215" s="455"/>
      <c r="R215" s="147" t="str">
        <f>IF($D215="","",IF(VLOOKUP($D215,Cap_Req!$A$2:$K$19,2)=3,IF($AB215="","",$AB215*$S215),""))</f>
        <v/>
      </c>
      <c r="S215" s="148" t="str">
        <f>IF($D215="","",IF(VLOOKUP($D215,Cap_Req!$A$2:$K$19,2)=3,VLOOKUP($D215,Cap_Req!$A$2:$K$19,8),""))</f>
        <v/>
      </c>
      <c r="T215" s="149" t="str">
        <f t="shared" si="6"/>
        <v/>
      </c>
      <c r="U215" s="150" t="str">
        <f t="shared" si="7"/>
        <v/>
      </c>
      <c r="V215" s="151"/>
      <c r="W215" s="453"/>
      <c r="X215" s="453"/>
      <c r="Y215" s="453"/>
      <c r="Z215" s="453"/>
      <c r="AA215" s="453"/>
      <c r="AB215" s="453"/>
      <c r="AC215" s="152" t="str">
        <f>IF($D215="","",IF(VLOOKUP($D215,Cap_Req!$A$2:$K$19,2)=5,MIN($AF215,VLOOKUP($D215,Cap_Req!$A$2:$K$19,9)),MIN($AE215,VLOOKUP($D215,Cap_Req!$A$2:$K$19,9))))</f>
        <v/>
      </c>
      <c r="AD215" s="152" t="str">
        <f>IF($D215="","",IF(VLOOKUP($D215,Cap_Req!$A$2:$K$19,2)=5,MIN($AF215,VLOOKUP($D215,Cap_Req!$A$2:$K$19,10)),MIN($AE215,VLOOKUP($D215,Cap_Req!$A$2:$K$19,10))))</f>
        <v/>
      </c>
      <c r="AE215" s="152" t="str">
        <f>IF($D215="","",IF($AF215="","",MIN($AF215,VLOOKUP($D215,Cap_Req!$A$2:$K$19,11))))</f>
        <v/>
      </c>
      <c r="AF215" s="453"/>
      <c r="AG215" s="453"/>
      <c r="AH215" s="125"/>
      <c r="AI215" s="126" t="e">
        <f>VLOOKUP($D215,Cap_Req!$A$2:$K$19,2)</f>
        <v>#N/A</v>
      </c>
      <c r="AL215" s="170"/>
    </row>
    <row r="216" spans="1:38" x14ac:dyDescent="0.25">
      <c r="A216" s="125"/>
      <c r="B216" s="453"/>
      <c r="C216" s="453"/>
      <c r="D216" s="454"/>
      <c r="E216" s="455"/>
      <c r="F216" s="147" t="str">
        <f>IF($D216="","",IF($W216="","",IF(OR(VLOOKUP($D216,Cap_Req!$A$2:$K$19,2)=3,VLOOKUP($D216,Cap_Req!$A$2:$K$19,2)=4),IF($X216="","",IF($T216&lt;=$AC216,$X216*$G216,IF(AND($T216&gt;$AC216,$T216&lt;=$AF216),$G216*($X216+((($W216-$X216)/($AF216-$AC216))*($T216-$AC216))),0))),$W216*$G216)))</f>
        <v/>
      </c>
      <c r="G216" s="148" t="str">
        <f>IF($D216="","",IF(OR(VLOOKUP($D216,Cap_Req!$A$2:$K$19,2)=9,VLOOKUP($D216,Cap_Req!$A$2:$K$19,2)=10),IF($T216&lt;=$AE216,VLOOKUP($D216,Cap_Req!$A$2:$K$19,3),0),IF(OR(VLOOKUP($D216,Cap_Req!$A$2:$K$19,2)=1,VLOOKUP($D216,Cap_Req!$A$2:$K$19,2)=2,VLOOKUP($D216,Cap_Req!$A$2:$K$19,2)=3,VLOOKUP($D216,Cap_Req!$A$2:$K$19,2)=4,VLOOKUP($D216,Cap_Req!$A$2:$K$19,2)=5,VLOOKUP($D216,Cap_Req!$A$2:$K$19,2)=6,VLOOKUP($D216,Cap_Req!$A$2:$K$19,2)=7, VLOOKUP($D216,Cap_Req!$A$2:$K$19,2)=8),IF($T216&lt;=$AC216,VLOOKUP($D216,Cap_Req!$A$2:$K$19,3),IF(AND($T216&gt;$AC216,$T216&lt;=$AE216),VLOOKUP($D216,Cap_Req!$A$2:$K$19,3)+(((VLOOKUP($D216,Cap_Req!$A$2:$K$19,5)-VLOOKUP($D216,Cap_Req!$A$2:$K$19,3))/($AE216-$AC216))*($T216-$AC216)),0)),IF($T216&lt;=$AC216,VLOOKUP($D216,Cap_Req!$A$2:$K$19,3),IF(AND($T216&gt;$AC216,$T216&lt;=$AD216),VLOOKUP($D216,Cap_Req!$A$2:$K$19,3)+(((VLOOKUP($D216,Cap_Req!$A$2:$K$19,4)-VLOOKUP($D216,Cap_Req!$A$2:$K$19,3))/($AD216-$AC216))*($T216-$AC216)),IF(AND($T216&gt;$AD216,$T216&lt;=$AE216),VLOOKUP($D216,Cap_Req!$A$2:$K$19,4)+(((VLOOKUP($D216,Cap_Req!$A$2:$K$19,5)-VLOOKUP($D216,Cap_Req!$A$2:$K$19,4))/($AE216-$AD216))*($T216-$AD216)),0))))))</f>
        <v/>
      </c>
      <c r="H216" s="455"/>
      <c r="I216" s="147" t="str">
        <f>IF($D216="","",IF(OR(VLOOKUP($D216,Cap_Req!$A$2:$K$19,2)=3,VLOOKUP($D216,Cap_Req!$A$2:$K$19,2)=4),IF($Y216="","",$Y216*$J216),""))</f>
        <v/>
      </c>
      <c r="J216" s="148" t="str">
        <f>IF($D216="","",IF(OR(VLOOKUP($D216,Cap_Req!$A$2:$K$19,2)=3,VLOOKUP($D216,Cap_Req!$A$2:$K$19,2)=4),VLOOKUP($D216,Cap_Req!$A$2:$M$19,7),""))</f>
        <v/>
      </c>
      <c r="K216" s="455"/>
      <c r="L216" s="147" t="str">
        <f>IF($D216="","",IF(OR(VLOOKUP($D216,Cap_Req!$A$2:$K$19,2)=3,VLOOKUP($D216,Cap_Req!$A$2:$K$19,2)=4),IF($Z216="","",$Z216*$M216),""))</f>
        <v/>
      </c>
      <c r="M216" s="148" t="str">
        <f>IF($D216="","",IF(OR(VLOOKUP($D216,Cap_Req!$A$2:$K$19,2)=3,VLOOKUP($D216,Cap_Req!$A$2:$K$19,2)=4),VLOOKUP($D216,Cap_Req!$A$2:$M$19,12),""))</f>
        <v/>
      </c>
      <c r="N216" s="455"/>
      <c r="O216" s="147" t="str">
        <f>IF($D216="","",IF(VLOOKUP($D216,Cap_Req!$A$2:$K$19,2)=4,IF($AA216="","",$AA216*$P216),""))</f>
        <v/>
      </c>
      <c r="P216" s="148" t="str">
        <f>IF($D216="","",IF(VLOOKUP($D216,Cap_Req!$A$2:$K$19,2)=4,VLOOKUP($D216,Cap_Req!$A$2:$M$19,13),""))</f>
        <v/>
      </c>
      <c r="Q216" s="455"/>
      <c r="R216" s="147" t="str">
        <f>IF($D216="","",IF(VLOOKUP($D216,Cap_Req!$A$2:$K$19,2)=3,IF($AB216="","",$AB216*$S216),""))</f>
        <v/>
      </c>
      <c r="S216" s="148" t="str">
        <f>IF($D216="","",IF(VLOOKUP($D216,Cap_Req!$A$2:$K$19,2)=3,VLOOKUP($D216,Cap_Req!$A$2:$K$19,8),""))</f>
        <v/>
      </c>
      <c r="T216" s="149" t="str">
        <f t="shared" si="6"/>
        <v/>
      </c>
      <c r="U216" s="150" t="str">
        <f t="shared" si="7"/>
        <v/>
      </c>
      <c r="V216" s="151"/>
      <c r="W216" s="453"/>
      <c r="X216" s="453"/>
      <c r="Y216" s="453"/>
      <c r="Z216" s="453"/>
      <c r="AA216" s="453"/>
      <c r="AB216" s="453"/>
      <c r="AC216" s="152" t="str">
        <f>IF($D216="","",IF(VLOOKUP($D216,Cap_Req!$A$2:$K$19,2)=5,MIN($AF216,VLOOKUP($D216,Cap_Req!$A$2:$K$19,9)),MIN($AE216,VLOOKUP($D216,Cap_Req!$A$2:$K$19,9))))</f>
        <v/>
      </c>
      <c r="AD216" s="152" t="str">
        <f>IF($D216="","",IF(VLOOKUP($D216,Cap_Req!$A$2:$K$19,2)=5,MIN($AF216,VLOOKUP($D216,Cap_Req!$A$2:$K$19,10)),MIN($AE216,VLOOKUP($D216,Cap_Req!$A$2:$K$19,10))))</f>
        <v/>
      </c>
      <c r="AE216" s="152" t="str">
        <f>IF($D216="","",IF($AF216="","",MIN($AF216,VLOOKUP($D216,Cap_Req!$A$2:$K$19,11))))</f>
        <v/>
      </c>
      <c r="AF216" s="453"/>
      <c r="AG216" s="453"/>
      <c r="AH216" s="125"/>
      <c r="AI216" s="126" t="e">
        <f>VLOOKUP($D216,Cap_Req!$A$2:$K$19,2)</f>
        <v>#N/A</v>
      </c>
      <c r="AL216" s="170"/>
    </row>
    <row r="217" spans="1:38" x14ac:dyDescent="0.25">
      <c r="A217" s="125"/>
      <c r="B217" s="453"/>
      <c r="C217" s="453"/>
      <c r="D217" s="454"/>
      <c r="E217" s="455"/>
      <c r="F217" s="147" t="str">
        <f>IF($D217="","",IF($W217="","",IF(OR(VLOOKUP($D217,Cap_Req!$A$2:$K$19,2)=3,VLOOKUP($D217,Cap_Req!$A$2:$K$19,2)=4),IF($X217="","",IF($T217&lt;=$AC217,$X217*$G217,IF(AND($T217&gt;$AC217,$T217&lt;=$AF217),$G217*($X217+((($W217-$X217)/($AF217-$AC217))*($T217-$AC217))),0))),$W217*$G217)))</f>
        <v/>
      </c>
      <c r="G217" s="148" t="str">
        <f>IF($D217="","",IF(OR(VLOOKUP($D217,Cap_Req!$A$2:$K$19,2)=9,VLOOKUP($D217,Cap_Req!$A$2:$K$19,2)=10),IF($T217&lt;=$AE217,VLOOKUP($D217,Cap_Req!$A$2:$K$19,3),0),IF(OR(VLOOKUP($D217,Cap_Req!$A$2:$K$19,2)=1,VLOOKUP($D217,Cap_Req!$A$2:$K$19,2)=2,VLOOKUP($D217,Cap_Req!$A$2:$K$19,2)=3,VLOOKUP($D217,Cap_Req!$A$2:$K$19,2)=4,VLOOKUP($D217,Cap_Req!$A$2:$K$19,2)=5,VLOOKUP($D217,Cap_Req!$A$2:$K$19,2)=6,VLOOKUP($D217,Cap_Req!$A$2:$K$19,2)=7, VLOOKUP($D217,Cap_Req!$A$2:$K$19,2)=8),IF($T217&lt;=$AC217,VLOOKUP($D217,Cap_Req!$A$2:$K$19,3),IF(AND($T217&gt;$AC217,$T217&lt;=$AE217),VLOOKUP($D217,Cap_Req!$A$2:$K$19,3)+(((VLOOKUP($D217,Cap_Req!$A$2:$K$19,5)-VLOOKUP($D217,Cap_Req!$A$2:$K$19,3))/($AE217-$AC217))*($T217-$AC217)),0)),IF($T217&lt;=$AC217,VLOOKUP($D217,Cap_Req!$A$2:$K$19,3),IF(AND($T217&gt;$AC217,$T217&lt;=$AD217),VLOOKUP($D217,Cap_Req!$A$2:$K$19,3)+(((VLOOKUP($D217,Cap_Req!$A$2:$K$19,4)-VLOOKUP($D217,Cap_Req!$A$2:$K$19,3))/($AD217-$AC217))*($T217-$AC217)),IF(AND($T217&gt;$AD217,$T217&lt;=$AE217),VLOOKUP($D217,Cap_Req!$A$2:$K$19,4)+(((VLOOKUP($D217,Cap_Req!$A$2:$K$19,5)-VLOOKUP($D217,Cap_Req!$A$2:$K$19,4))/($AE217-$AD217))*($T217-$AD217)),0))))))</f>
        <v/>
      </c>
      <c r="H217" s="455"/>
      <c r="I217" s="147" t="str">
        <f>IF($D217="","",IF(OR(VLOOKUP($D217,Cap_Req!$A$2:$K$19,2)=3,VLOOKUP($D217,Cap_Req!$A$2:$K$19,2)=4),IF($Y217="","",$Y217*$J217),""))</f>
        <v/>
      </c>
      <c r="J217" s="148" t="str">
        <f>IF($D217="","",IF(OR(VLOOKUP($D217,Cap_Req!$A$2:$K$19,2)=3,VLOOKUP($D217,Cap_Req!$A$2:$K$19,2)=4),VLOOKUP($D217,Cap_Req!$A$2:$M$19,7),""))</f>
        <v/>
      </c>
      <c r="K217" s="455"/>
      <c r="L217" s="147" t="str">
        <f>IF($D217="","",IF(OR(VLOOKUP($D217,Cap_Req!$A$2:$K$19,2)=3,VLOOKUP($D217,Cap_Req!$A$2:$K$19,2)=4),IF($Z217="","",$Z217*$M217),""))</f>
        <v/>
      </c>
      <c r="M217" s="148" t="str">
        <f>IF($D217="","",IF(OR(VLOOKUP($D217,Cap_Req!$A$2:$K$19,2)=3,VLOOKUP($D217,Cap_Req!$A$2:$K$19,2)=4),VLOOKUP($D217,Cap_Req!$A$2:$M$19,12),""))</f>
        <v/>
      </c>
      <c r="N217" s="455"/>
      <c r="O217" s="147" t="str">
        <f>IF($D217="","",IF(VLOOKUP($D217,Cap_Req!$A$2:$K$19,2)=4,IF($AA217="","",$AA217*$P217),""))</f>
        <v/>
      </c>
      <c r="P217" s="148" t="str">
        <f>IF($D217="","",IF(VLOOKUP($D217,Cap_Req!$A$2:$K$19,2)=4,VLOOKUP($D217,Cap_Req!$A$2:$M$19,13),""))</f>
        <v/>
      </c>
      <c r="Q217" s="455"/>
      <c r="R217" s="147" t="str">
        <f>IF($D217="","",IF(VLOOKUP($D217,Cap_Req!$A$2:$K$19,2)=3,IF($AB217="","",$AB217*$S217),""))</f>
        <v/>
      </c>
      <c r="S217" s="148" t="str">
        <f>IF($D217="","",IF(VLOOKUP($D217,Cap_Req!$A$2:$K$19,2)=3,VLOOKUP($D217,Cap_Req!$A$2:$K$19,8),""))</f>
        <v/>
      </c>
      <c r="T217" s="149" t="str">
        <f t="shared" si="6"/>
        <v/>
      </c>
      <c r="U217" s="150" t="str">
        <f t="shared" si="7"/>
        <v/>
      </c>
      <c r="V217" s="151"/>
      <c r="W217" s="453"/>
      <c r="X217" s="453"/>
      <c r="Y217" s="453"/>
      <c r="Z217" s="453"/>
      <c r="AA217" s="453"/>
      <c r="AB217" s="453"/>
      <c r="AC217" s="152" t="str">
        <f>IF($D217="","",IF(VLOOKUP($D217,Cap_Req!$A$2:$K$19,2)=5,MIN($AF217,VLOOKUP($D217,Cap_Req!$A$2:$K$19,9)),MIN($AE217,VLOOKUP($D217,Cap_Req!$A$2:$K$19,9))))</f>
        <v/>
      </c>
      <c r="AD217" s="152" t="str">
        <f>IF($D217="","",IF(VLOOKUP($D217,Cap_Req!$A$2:$K$19,2)=5,MIN($AF217,VLOOKUP($D217,Cap_Req!$A$2:$K$19,10)),MIN($AE217,VLOOKUP($D217,Cap_Req!$A$2:$K$19,10))))</f>
        <v/>
      </c>
      <c r="AE217" s="152" t="str">
        <f>IF($D217="","",IF($AF217="","",MIN($AF217,VLOOKUP($D217,Cap_Req!$A$2:$K$19,11))))</f>
        <v/>
      </c>
      <c r="AF217" s="453"/>
      <c r="AG217" s="453"/>
      <c r="AH217" s="125"/>
      <c r="AI217" s="126" t="e">
        <f>VLOOKUP($D217,Cap_Req!$A$2:$K$19,2)</f>
        <v>#N/A</v>
      </c>
      <c r="AL217" s="170"/>
    </row>
    <row r="218" spans="1:38" x14ac:dyDescent="0.25">
      <c r="A218" s="125"/>
      <c r="B218" s="453"/>
      <c r="C218" s="453"/>
      <c r="D218" s="454"/>
      <c r="E218" s="455"/>
      <c r="F218" s="147" t="str">
        <f>IF($D218="","",IF($W218="","",IF(OR(VLOOKUP($D218,Cap_Req!$A$2:$K$19,2)=3,VLOOKUP($D218,Cap_Req!$A$2:$K$19,2)=4),IF($X218="","",IF($T218&lt;=$AC218,$X218*$G218,IF(AND($T218&gt;$AC218,$T218&lt;=$AF218),$G218*($X218+((($W218-$X218)/($AF218-$AC218))*($T218-$AC218))),0))),$W218*$G218)))</f>
        <v/>
      </c>
      <c r="G218" s="148" t="str">
        <f>IF($D218="","",IF(OR(VLOOKUP($D218,Cap_Req!$A$2:$K$19,2)=9,VLOOKUP($D218,Cap_Req!$A$2:$K$19,2)=10),IF($T218&lt;=$AE218,VLOOKUP($D218,Cap_Req!$A$2:$K$19,3),0),IF(OR(VLOOKUP($D218,Cap_Req!$A$2:$K$19,2)=1,VLOOKUP($D218,Cap_Req!$A$2:$K$19,2)=2,VLOOKUP($D218,Cap_Req!$A$2:$K$19,2)=3,VLOOKUP($D218,Cap_Req!$A$2:$K$19,2)=4,VLOOKUP($D218,Cap_Req!$A$2:$K$19,2)=5,VLOOKUP($D218,Cap_Req!$A$2:$K$19,2)=6,VLOOKUP($D218,Cap_Req!$A$2:$K$19,2)=7, VLOOKUP($D218,Cap_Req!$A$2:$K$19,2)=8),IF($T218&lt;=$AC218,VLOOKUP($D218,Cap_Req!$A$2:$K$19,3),IF(AND($T218&gt;$AC218,$T218&lt;=$AE218),VLOOKUP($D218,Cap_Req!$A$2:$K$19,3)+(((VLOOKUP($D218,Cap_Req!$A$2:$K$19,5)-VLOOKUP($D218,Cap_Req!$A$2:$K$19,3))/($AE218-$AC218))*($T218-$AC218)),0)),IF($T218&lt;=$AC218,VLOOKUP($D218,Cap_Req!$A$2:$K$19,3),IF(AND($T218&gt;$AC218,$T218&lt;=$AD218),VLOOKUP($D218,Cap_Req!$A$2:$K$19,3)+(((VLOOKUP($D218,Cap_Req!$A$2:$K$19,4)-VLOOKUP($D218,Cap_Req!$A$2:$K$19,3))/($AD218-$AC218))*($T218-$AC218)),IF(AND($T218&gt;$AD218,$T218&lt;=$AE218),VLOOKUP($D218,Cap_Req!$A$2:$K$19,4)+(((VLOOKUP($D218,Cap_Req!$A$2:$K$19,5)-VLOOKUP($D218,Cap_Req!$A$2:$K$19,4))/($AE218-$AD218))*($T218-$AD218)),0))))))</f>
        <v/>
      </c>
      <c r="H218" s="455"/>
      <c r="I218" s="147" t="str">
        <f>IF($D218="","",IF(OR(VLOOKUP($D218,Cap_Req!$A$2:$K$19,2)=3,VLOOKUP($D218,Cap_Req!$A$2:$K$19,2)=4),IF($Y218="","",$Y218*$J218),""))</f>
        <v/>
      </c>
      <c r="J218" s="148" t="str">
        <f>IF($D218="","",IF(OR(VLOOKUP($D218,Cap_Req!$A$2:$K$19,2)=3,VLOOKUP($D218,Cap_Req!$A$2:$K$19,2)=4),VLOOKUP($D218,Cap_Req!$A$2:$M$19,7),""))</f>
        <v/>
      </c>
      <c r="K218" s="455"/>
      <c r="L218" s="147" t="str">
        <f>IF($D218="","",IF(OR(VLOOKUP($D218,Cap_Req!$A$2:$K$19,2)=3,VLOOKUP($D218,Cap_Req!$A$2:$K$19,2)=4),IF($Z218="","",$Z218*$M218),""))</f>
        <v/>
      </c>
      <c r="M218" s="148" t="str">
        <f>IF($D218="","",IF(OR(VLOOKUP($D218,Cap_Req!$A$2:$K$19,2)=3,VLOOKUP($D218,Cap_Req!$A$2:$K$19,2)=4),VLOOKUP($D218,Cap_Req!$A$2:$M$19,12),""))</f>
        <v/>
      </c>
      <c r="N218" s="455"/>
      <c r="O218" s="147" t="str">
        <f>IF($D218="","",IF(VLOOKUP($D218,Cap_Req!$A$2:$K$19,2)=4,IF($AA218="","",$AA218*$P218),""))</f>
        <v/>
      </c>
      <c r="P218" s="148" t="str">
        <f>IF($D218="","",IF(VLOOKUP($D218,Cap_Req!$A$2:$K$19,2)=4,VLOOKUP($D218,Cap_Req!$A$2:$M$19,13),""))</f>
        <v/>
      </c>
      <c r="Q218" s="455"/>
      <c r="R218" s="147" t="str">
        <f>IF($D218="","",IF(VLOOKUP($D218,Cap_Req!$A$2:$K$19,2)=3,IF($AB218="","",$AB218*$S218),""))</f>
        <v/>
      </c>
      <c r="S218" s="148" t="str">
        <f>IF($D218="","",IF(VLOOKUP($D218,Cap_Req!$A$2:$K$19,2)=3,VLOOKUP($D218,Cap_Req!$A$2:$K$19,8),""))</f>
        <v/>
      </c>
      <c r="T218" s="149" t="str">
        <f t="shared" si="6"/>
        <v/>
      </c>
      <c r="U218" s="150" t="str">
        <f t="shared" si="7"/>
        <v/>
      </c>
      <c r="V218" s="151"/>
      <c r="W218" s="453"/>
      <c r="X218" s="453"/>
      <c r="Y218" s="453"/>
      <c r="Z218" s="453"/>
      <c r="AA218" s="453"/>
      <c r="AB218" s="453"/>
      <c r="AC218" s="152" t="str">
        <f>IF($D218="","",IF(VLOOKUP($D218,Cap_Req!$A$2:$K$19,2)=5,MIN($AF218,VLOOKUP($D218,Cap_Req!$A$2:$K$19,9)),MIN($AE218,VLOOKUP($D218,Cap_Req!$A$2:$K$19,9))))</f>
        <v/>
      </c>
      <c r="AD218" s="152" t="str">
        <f>IF($D218="","",IF(VLOOKUP($D218,Cap_Req!$A$2:$K$19,2)=5,MIN($AF218,VLOOKUP($D218,Cap_Req!$A$2:$K$19,10)),MIN($AE218,VLOOKUP($D218,Cap_Req!$A$2:$K$19,10))))</f>
        <v/>
      </c>
      <c r="AE218" s="152" t="str">
        <f>IF($D218="","",IF($AF218="","",MIN($AF218,VLOOKUP($D218,Cap_Req!$A$2:$K$19,11))))</f>
        <v/>
      </c>
      <c r="AF218" s="453"/>
      <c r="AG218" s="453"/>
      <c r="AH218" s="125"/>
      <c r="AI218" s="126" t="e">
        <f>VLOOKUP($D218,Cap_Req!$A$2:$K$19,2)</f>
        <v>#N/A</v>
      </c>
      <c r="AL218" s="170"/>
    </row>
    <row r="219" spans="1:38" x14ac:dyDescent="0.25">
      <c r="A219" s="125"/>
      <c r="B219" s="453"/>
      <c r="C219" s="453"/>
      <c r="D219" s="454"/>
      <c r="E219" s="455"/>
      <c r="F219" s="147" t="str">
        <f>IF($D219="","",IF($W219="","",IF(OR(VLOOKUP($D219,Cap_Req!$A$2:$K$19,2)=3,VLOOKUP($D219,Cap_Req!$A$2:$K$19,2)=4),IF($X219="","",IF($T219&lt;=$AC219,$X219*$G219,IF(AND($T219&gt;$AC219,$T219&lt;=$AF219),$G219*($X219+((($W219-$X219)/($AF219-$AC219))*($T219-$AC219))),0))),$W219*$G219)))</f>
        <v/>
      </c>
      <c r="G219" s="148" t="str">
        <f>IF($D219="","",IF(OR(VLOOKUP($D219,Cap_Req!$A$2:$K$19,2)=9,VLOOKUP($D219,Cap_Req!$A$2:$K$19,2)=10),IF($T219&lt;=$AE219,VLOOKUP($D219,Cap_Req!$A$2:$K$19,3),0),IF(OR(VLOOKUP($D219,Cap_Req!$A$2:$K$19,2)=1,VLOOKUP($D219,Cap_Req!$A$2:$K$19,2)=2,VLOOKUP($D219,Cap_Req!$A$2:$K$19,2)=3,VLOOKUP($D219,Cap_Req!$A$2:$K$19,2)=4,VLOOKUP($D219,Cap_Req!$A$2:$K$19,2)=5,VLOOKUP($D219,Cap_Req!$A$2:$K$19,2)=6,VLOOKUP($D219,Cap_Req!$A$2:$K$19,2)=7, VLOOKUP($D219,Cap_Req!$A$2:$K$19,2)=8),IF($T219&lt;=$AC219,VLOOKUP($D219,Cap_Req!$A$2:$K$19,3),IF(AND($T219&gt;$AC219,$T219&lt;=$AE219),VLOOKUP($D219,Cap_Req!$A$2:$K$19,3)+(((VLOOKUP($D219,Cap_Req!$A$2:$K$19,5)-VLOOKUP($D219,Cap_Req!$A$2:$K$19,3))/($AE219-$AC219))*($T219-$AC219)),0)),IF($T219&lt;=$AC219,VLOOKUP($D219,Cap_Req!$A$2:$K$19,3),IF(AND($T219&gt;$AC219,$T219&lt;=$AD219),VLOOKUP($D219,Cap_Req!$A$2:$K$19,3)+(((VLOOKUP($D219,Cap_Req!$A$2:$K$19,4)-VLOOKUP($D219,Cap_Req!$A$2:$K$19,3))/($AD219-$AC219))*($T219-$AC219)),IF(AND($T219&gt;$AD219,$T219&lt;=$AE219),VLOOKUP($D219,Cap_Req!$A$2:$K$19,4)+(((VLOOKUP($D219,Cap_Req!$A$2:$K$19,5)-VLOOKUP($D219,Cap_Req!$A$2:$K$19,4))/($AE219-$AD219))*($T219-$AD219)),0))))))</f>
        <v/>
      </c>
      <c r="H219" s="455"/>
      <c r="I219" s="147" t="str">
        <f>IF($D219="","",IF(OR(VLOOKUP($D219,Cap_Req!$A$2:$K$19,2)=3,VLOOKUP($D219,Cap_Req!$A$2:$K$19,2)=4),IF($Y219="","",$Y219*$J219),""))</f>
        <v/>
      </c>
      <c r="J219" s="148" t="str">
        <f>IF($D219="","",IF(OR(VLOOKUP($D219,Cap_Req!$A$2:$K$19,2)=3,VLOOKUP($D219,Cap_Req!$A$2:$K$19,2)=4),VLOOKUP($D219,Cap_Req!$A$2:$M$19,7),""))</f>
        <v/>
      </c>
      <c r="K219" s="455"/>
      <c r="L219" s="147" t="str">
        <f>IF($D219="","",IF(OR(VLOOKUP($D219,Cap_Req!$A$2:$K$19,2)=3,VLOOKUP($D219,Cap_Req!$A$2:$K$19,2)=4),IF($Z219="","",$Z219*$M219),""))</f>
        <v/>
      </c>
      <c r="M219" s="148" t="str">
        <f>IF($D219="","",IF(OR(VLOOKUP($D219,Cap_Req!$A$2:$K$19,2)=3,VLOOKUP($D219,Cap_Req!$A$2:$K$19,2)=4),VLOOKUP($D219,Cap_Req!$A$2:$M$19,12),""))</f>
        <v/>
      </c>
      <c r="N219" s="455"/>
      <c r="O219" s="147" t="str">
        <f>IF($D219="","",IF(VLOOKUP($D219,Cap_Req!$A$2:$K$19,2)=4,IF($AA219="","",$AA219*$P219),""))</f>
        <v/>
      </c>
      <c r="P219" s="148" t="str">
        <f>IF($D219="","",IF(VLOOKUP($D219,Cap_Req!$A$2:$K$19,2)=4,VLOOKUP($D219,Cap_Req!$A$2:$M$19,13),""))</f>
        <v/>
      </c>
      <c r="Q219" s="455"/>
      <c r="R219" s="147" t="str">
        <f>IF($D219="","",IF(VLOOKUP($D219,Cap_Req!$A$2:$K$19,2)=3,IF($AB219="","",$AB219*$S219),""))</f>
        <v/>
      </c>
      <c r="S219" s="148" t="str">
        <f>IF($D219="","",IF(VLOOKUP($D219,Cap_Req!$A$2:$K$19,2)=3,VLOOKUP($D219,Cap_Req!$A$2:$K$19,8),""))</f>
        <v/>
      </c>
      <c r="T219" s="149" t="str">
        <f t="shared" si="6"/>
        <v/>
      </c>
      <c r="U219" s="150" t="str">
        <f t="shared" si="7"/>
        <v/>
      </c>
      <c r="V219" s="151"/>
      <c r="W219" s="453"/>
      <c r="X219" s="453"/>
      <c r="Y219" s="453"/>
      <c r="Z219" s="453"/>
      <c r="AA219" s="453"/>
      <c r="AB219" s="453"/>
      <c r="AC219" s="152" t="str">
        <f>IF($D219="","",IF(VLOOKUP($D219,Cap_Req!$A$2:$K$19,2)=5,MIN($AF219,VLOOKUP($D219,Cap_Req!$A$2:$K$19,9)),MIN($AE219,VLOOKUP($D219,Cap_Req!$A$2:$K$19,9))))</f>
        <v/>
      </c>
      <c r="AD219" s="152" t="str">
        <f>IF($D219="","",IF(VLOOKUP($D219,Cap_Req!$A$2:$K$19,2)=5,MIN($AF219,VLOOKUP($D219,Cap_Req!$A$2:$K$19,10)),MIN($AE219,VLOOKUP($D219,Cap_Req!$A$2:$K$19,10))))</f>
        <v/>
      </c>
      <c r="AE219" s="152" t="str">
        <f>IF($D219="","",IF($AF219="","",MIN($AF219,VLOOKUP($D219,Cap_Req!$A$2:$K$19,11))))</f>
        <v/>
      </c>
      <c r="AF219" s="453"/>
      <c r="AG219" s="453"/>
      <c r="AH219" s="125"/>
      <c r="AI219" s="126" t="e">
        <f>VLOOKUP($D219,Cap_Req!$A$2:$K$19,2)</f>
        <v>#N/A</v>
      </c>
      <c r="AL219" s="170"/>
    </row>
    <row r="220" spans="1:38" x14ac:dyDescent="0.25">
      <c r="A220" s="125"/>
      <c r="B220" s="453"/>
      <c r="C220" s="453"/>
      <c r="D220" s="454"/>
      <c r="E220" s="455"/>
      <c r="F220" s="147" t="str">
        <f>IF($D220="","",IF($W220="","",IF(OR(VLOOKUP($D220,Cap_Req!$A$2:$K$19,2)=3,VLOOKUP($D220,Cap_Req!$A$2:$K$19,2)=4),IF($X220="","",IF($T220&lt;=$AC220,$X220*$G220,IF(AND($T220&gt;$AC220,$T220&lt;=$AF220),$G220*($X220+((($W220-$X220)/($AF220-$AC220))*($T220-$AC220))),0))),$W220*$G220)))</f>
        <v/>
      </c>
      <c r="G220" s="148" t="str">
        <f>IF($D220="","",IF(OR(VLOOKUP($D220,Cap_Req!$A$2:$K$19,2)=9,VLOOKUP($D220,Cap_Req!$A$2:$K$19,2)=10),IF($T220&lt;=$AE220,VLOOKUP($D220,Cap_Req!$A$2:$K$19,3),0),IF(OR(VLOOKUP($D220,Cap_Req!$A$2:$K$19,2)=1,VLOOKUP($D220,Cap_Req!$A$2:$K$19,2)=2,VLOOKUP($D220,Cap_Req!$A$2:$K$19,2)=3,VLOOKUP($D220,Cap_Req!$A$2:$K$19,2)=4,VLOOKUP($D220,Cap_Req!$A$2:$K$19,2)=5,VLOOKUP($D220,Cap_Req!$A$2:$K$19,2)=6,VLOOKUP($D220,Cap_Req!$A$2:$K$19,2)=7, VLOOKUP($D220,Cap_Req!$A$2:$K$19,2)=8),IF($T220&lt;=$AC220,VLOOKUP($D220,Cap_Req!$A$2:$K$19,3),IF(AND($T220&gt;$AC220,$T220&lt;=$AE220),VLOOKUP($D220,Cap_Req!$A$2:$K$19,3)+(((VLOOKUP($D220,Cap_Req!$A$2:$K$19,5)-VLOOKUP($D220,Cap_Req!$A$2:$K$19,3))/($AE220-$AC220))*($T220-$AC220)),0)),IF($T220&lt;=$AC220,VLOOKUP($D220,Cap_Req!$A$2:$K$19,3),IF(AND($T220&gt;$AC220,$T220&lt;=$AD220),VLOOKUP($D220,Cap_Req!$A$2:$K$19,3)+(((VLOOKUP($D220,Cap_Req!$A$2:$K$19,4)-VLOOKUP($D220,Cap_Req!$A$2:$K$19,3))/($AD220-$AC220))*($T220-$AC220)),IF(AND($T220&gt;$AD220,$T220&lt;=$AE220),VLOOKUP($D220,Cap_Req!$A$2:$K$19,4)+(((VLOOKUP($D220,Cap_Req!$A$2:$K$19,5)-VLOOKUP($D220,Cap_Req!$A$2:$K$19,4))/($AE220-$AD220))*($T220-$AD220)),0))))))</f>
        <v/>
      </c>
      <c r="H220" s="455"/>
      <c r="I220" s="147" t="str">
        <f>IF($D220="","",IF(OR(VLOOKUP($D220,Cap_Req!$A$2:$K$19,2)=3,VLOOKUP($D220,Cap_Req!$A$2:$K$19,2)=4),IF($Y220="","",$Y220*$J220),""))</f>
        <v/>
      </c>
      <c r="J220" s="148" t="str">
        <f>IF($D220="","",IF(OR(VLOOKUP($D220,Cap_Req!$A$2:$K$19,2)=3,VLOOKUP($D220,Cap_Req!$A$2:$K$19,2)=4),VLOOKUP($D220,Cap_Req!$A$2:$M$19,7),""))</f>
        <v/>
      </c>
      <c r="K220" s="455"/>
      <c r="L220" s="147" t="str">
        <f>IF($D220="","",IF(OR(VLOOKUP($D220,Cap_Req!$A$2:$K$19,2)=3,VLOOKUP($D220,Cap_Req!$A$2:$K$19,2)=4),IF($Z220="","",$Z220*$M220),""))</f>
        <v/>
      </c>
      <c r="M220" s="148" t="str">
        <f>IF($D220="","",IF(OR(VLOOKUP($D220,Cap_Req!$A$2:$K$19,2)=3,VLOOKUP($D220,Cap_Req!$A$2:$K$19,2)=4),VLOOKUP($D220,Cap_Req!$A$2:$M$19,12),""))</f>
        <v/>
      </c>
      <c r="N220" s="455"/>
      <c r="O220" s="147" t="str">
        <f>IF($D220="","",IF(VLOOKUP($D220,Cap_Req!$A$2:$K$19,2)=4,IF($AA220="","",$AA220*$P220),""))</f>
        <v/>
      </c>
      <c r="P220" s="148" t="str">
        <f>IF($D220="","",IF(VLOOKUP($D220,Cap_Req!$A$2:$K$19,2)=4,VLOOKUP($D220,Cap_Req!$A$2:$M$19,13),""))</f>
        <v/>
      </c>
      <c r="Q220" s="455"/>
      <c r="R220" s="147" t="str">
        <f>IF($D220="","",IF(VLOOKUP($D220,Cap_Req!$A$2:$K$19,2)=3,IF($AB220="","",$AB220*$S220),""))</f>
        <v/>
      </c>
      <c r="S220" s="148" t="str">
        <f>IF($D220="","",IF(VLOOKUP($D220,Cap_Req!$A$2:$K$19,2)=3,VLOOKUP($D220,Cap_Req!$A$2:$K$19,8),""))</f>
        <v/>
      </c>
      <c r="T220" s="149" t="str">
        <f t="shared" si="6"/>
        <v/>
      </c>
      <c r="U220" s="150" t="str">
        <f t="shared" si="7"/>
        <v/>
      </c>
      <c r="V220" s="151"/>
      <c r="W220" s="453"/>
      <c r="X220" s="453"/>
      <c r="Y220" s="453"/>
      <c r="Z220" s="453"/>
      <c r="AA220" s="453"/>
      <c r="AB220" s="453"/>
      <c r="AC220" s="152" t="str">
        <f>IF($D220="","",IF(VLOOKUP($D220,Cap_Req!$A$2:$K$19,2)=5,MIN($AF220,VLOOKUP($D220,Cap_Req!$A$2:$K$19,9)),MIN($AE220,VLOOKUP($D220,Cap_Req!$A$2:$K$19,9))))</f>
        <v/>
      </c>
      <c r="AD220" s="152" t="str">
        <f>IF($D220="","",IF(VLOOKUP($D220,Cap_Req!$A$2:$K$19,2)=5,MIN($AF220,VLOOKUP($D220,Cap_Req!$A$2:$K$19,10)),MIN($AE220,VLOOKUP($D220,Cap_Req!$A$2:$K$19,10))))</f>
        <v/>
      </c>
      <c r="AE220" s="152" t="str">
        <f>IF($D220="","",IF($AF220="","",MIN($AF220,VLOOKUP($D220,Cap_Req!$A$2:$K$19,11))))</f>
        <v/>
      </c>
      <c r="AF220" s="453"/>
      <c r="AG220" s="453"/>
      <c r="AH220" s="125"/>
      <c r="AI220" s="126" t="e">
        <f>VLOOKUP($D220,Cap_Req!$A$2:$K$19,2)</f>
        <v>#N/A</v>
      </c>
      <c r="AL220" s="170"/>
    </row>
    <row r="221" spans="1:38" x14ac:dyDescent="0.25">
      <c r="A221" s="125"/>
      <c r="B221" s="453"/>
      <c r="C221" s="453"/>
      <c r="D221" s="454"/>
      <c r="E221" s="455"/>
      <c r="F221" s="147" t="str">
        <f>IF($D221="","",IF($W221="","",IF(OR(VLOOKUP($D221,Cap_Req!$A$2:$K$19,2)=3,VLOOKUP($D221,Cap_Req!$A$2:$K$19,2)=4),IF($X221="","",IF($T221&lt;=$AC221,$X221*$G221,IF(AND($T221&gt;$AC221,$T221&lt;=$AF221),$G221*($X221+((($W221-$X221)/($AF221-$AC221))*($T221-$AC221))),0))),$W221*$G221)))</f>
        <v/>
      </c>
      <c r="G221" s="148" t="str">
        <f>IF($D221="","",IF(OR(VLOOKUP($D221,Cap_Req!$A$2:$K$19,2)=9,VLOOKUP($D221,Cap_Req!$A$2:$K$19,2)=10),IF($T221&lt;=$AE221,VLOOKUP($D221,Cap_Req!$A$2:$K$19,3),0),IF(OR(VLOOKUP($D221,Cap_Req!$A$2:$K$19,2)=1,VLOOKUP($D221,Cap_Req!$A$2:$K$19,2)=2,VLOOKUP($D221,Cap_Req!$A$2:$K$19,2)=3,VLOOKUP($D221,Cap_Req!$A$2:$K$19,2)=4,VLOOKUP($D221,Cap_Req!$A$2:$K$19,2)=5,VLOOKUP($D221,Cap_Req!$A$2:$K$19,2)=6,VLOOKUP($D221,Cap_Req!$A$2:$K$19,2)=7, VLOOKUP($D221,Cap_Req!$A$2:$K$19,2)=8),IF($T221&lt;=$AC221,VLOOKUP($D221,Cap_Req!$A$2:$K$19,3),IF(AND($T221&gt;$AC221,$T221&lt;=$AE221),VLOOKUP($D221,Cap_Req!$A$2:$K$19,3)+(((VLOOKUP($D221,Cap_Req!$A$2:$K$19,5)-VLOOKUP($D221,Cap_Req!$A$2:$K$19,3))/($AE221-$AC221))*($T221-$AC221)),0)),IF($T221&lt;=$AC221,VLOOKUP($D221,Cap_Req!$A$2:$K$19,3),IF(AND($T221&gt;$AC221,$T221&lt;=$AD221),VLOOKUP($D221,Cap_Req!$A$2:$K$19,3)+(((VLOOKUP($D221,Cap_Req!$A$2:$K$19,4)-VLOOKUP($D221,Cap_Req!$A$2:$K$19,3))/($AD221-$AC221))*($T221-$AC221)),IF(AND($T221&gt;$AD221,$T221&lt;=$AE221),VLOOKUP($D221,Cap_Req!$A$2:$K$19,4)+(((VLOOKUP($D221,Cap_Req!$A$2:$K$19,5)-VLOOKUP($D221,Cap_Req!$A$2:$K$19,4))/($AE221-$AD221))*($T221-$AD221)),0))))))</f>
        <v/>
      </c>
      <c r="H221" s="455"/>
      <c r="I221" s="147" t="str">
        <f>IF($D221="","",IF(OR(VLOOKUP($D221,Cap_Req!$A$2:$K$19,2)=3,VLOOKUP($D221,Cap_Req!$A$2:$K$19,2)=4),IF($Y221="","",$Y221*$J221),""))</f>
        <v/>
      </c>
      <c r="J221" s="148" t="str">
        <f>IF($D221="","",IF(OR(VLOOKUP($D221,Cap_Req!$A$2:$K$19,2)=3,VLOOKUP($D221,Cap_Req!$A$2:$K$19,2)=4),VLOOKUP($D221,Cap_Req!$A$2:$M$19,7),""))</f>
        <v/>
      </c>
      <c r="K221" s="455"/>
      <c r="L221" s="147" t="str">
        <f>IF($D221="","",IF(OR(VLOOKUP($D221,Cap_Req!$A$2:$K$19,2)=3,VLOOKUP($D221,Cap_Req!$A$2:$K$19,2)=4),IF($Z221="","",$Z221*$M221),""))</f>
        <v/>
      </c>
      <c r="M221" s="148" t="str">
        <f>IF($D221="","",IF(OR(VLOOKUP($D221,Cap_Req!$A$2:$K$19,2)=3,VLOOKUP($D221,Cap_Req!$A$2:$K$19,2)=4),VLOOKUP($D221,Cap_Req!$A$2:$M$19,12),""))</f>
        <v/>
      </c>
      <c r="N221" s="455"/>
      <c r="O221" s="147" t="str">
        <f>IF($D221="","",IF(VLOOKUP($D221,Cap_Req!$A$2:$K$19,2)=4,IF($AA221="","",$AA221*$P221),""))</f>
        <v/>
      </c>
      <c r="P221" s="148" t="str">
        <f>IF($D221="","",IF(VLOOKUP($D221,Cap_Req!$A$2:$K$19,2)=4,VLOOKUP($D221,Cap_Req!$A$2:$M$19,13),""))</f>
        <v/>
      </c>
      <c r="Q221" s="455"/>
      <c r="R221" s="147" t="str">
        <f>IF($D221="","",IF(VLOOKUP($D221,Cap_Req!$A$2:$K$19,2)=3,IF($AB221="","",$AB221*$S221),""))</f>
        <v/>
      </c>
      <c r="S221" s="148" t="str">
        <f>IF($D221="","",IF(VLOOKUP($D221,Cap_Req!$A$2:$K$19,2)=3,VLOOKUP($D221,Cap_Req!$A$2:$K$19,8),""))</f>
        <v/>
      </c>
      <c r="T221" s="149" t="str">
        <f t="shared" si="6"/>
        <v/>
      </c>
      <c r="U221" s="150" t="str">
        <f t="shared" si="7"/>
        <v/>
      </c>
      <c r="V221" s="151"/>
      <c r="W221" s="453"/>
      <c r="X221" s="453"/>
      <c r="Y221" s="453"/>
      <c r="Z221" s="453"/>
      <c r="AA221" s="453"/>
      <c r="AB221" s="453"/>
      <c r="AC221" s="152" t="str">
        <f>IF($D221="","",IF(VLOOKUP($D221,Cap_Req!$A$2:$K$19,2)=5,MIN($AF221,VLOOKUP($D221,Cap_Req!$A$2:$K$19,9)),MIN($AE221,VLOOKUP($D221,Cap_Req!$A$2:$K$19,9))))</f>
        <v/>
      </c>
      <c r="AD221" s="152" t="str">
        <f>IF($D221="","",IF(VLOOKUP($D221,Cap_Req!$A$2:$K$19,2)=5,MIN($AF221,VLOOKUP($D221,Cap_Req!$A$2:$K$19,10)),MIN($AE221,VLOOKUP($D221,Cap_Req!$A$2:$K$19,10))))</f>
        <v/>
      </c>
      <c r="AE221" s="152" t="str">
        <f>IF($D221="","",IF($AF221="","",MIN($AF221,VLOOKUP($D221,Cap_Req!$A$2:$K$19,11))))</f>
        <v/>
      </c>
      <c r="AF221" s="453"/>
      <c r="AG221" s="453"/>
      <c r="AH221" s="125"/>
      <c r="AI221" s="126" t="e">
        <f>VLOOKUP($D221,Cap_Req!$A$2:$K$19,2)</f>
        <v>#N/A</v>
      </c>
      <c r="AL221" s="170"/>
    </row>
    <row r="222" spans="1:38" x14ac:dyDescent="0.25">
      <c r="A222" s="125"/>
      <c r="B222" s="453"/>
      <c r="C222" s="453"/>
      <c r="D222" s="454"/>
      <c r="E222" s="455"/>
      <c r="F222" s="147" t="str">
        <f>IF($D222="","",IF($W222="","",IF(OR(VLOOKUP($D222,Cap_Req!$A$2:$K$19,2)=3,VLOOKUP($D222,Cap_Req!$A$2:$K$19,2)=4),IF($X222="","",IF($T222&lt;=$AC222,$X222*$G222,IF(AND($T222&gt;$AC222,$T222&lt;=$AF222),$G222*($X222+((($W222-$X222)/($AF222-$AC222))*($T222-$AC222))),0))),$W222*$G222)))</f>
        <v/>
      </c>
      <c r="G222" s="148" t="str">
        <f>IF($D222="","",IF(OR(VLOOKUP($D222,Cap_Req!$A$2:$K$19,2)=9,VLOOKUP($D222,Cap_Req!$A$2:$K$19,2)=10),IF($T222&lt;=$AE222,VLOOKUP($D222,Cap_Req!$A$2:$K$19,3),0),IF(OR(VLOOKUP($D222,Cap_Req!$A$2:$K$19,2)=1,VLOOKUP($D222,Cap_Req!$A$2:$K$19,2)=2,VLOOKUP($D222,Cap_Req!$A$2:$K$19,2)=3,VLOOKUP($D222,Cap_Req!$A$2:$K$19,2)=4,VLOOKUP($D222,Cap_Req!$A$2:$K$19,2)=5,VLOOKUP($D222,Cap_Req!$A$2:$K$19,2)=6,VLOOKUP($D222,Cap_Req!$A$2:$K$19,2)=7, VLOOKUP($D222,Cap_Req!$A$2:$K$19,2)=8),IF($T222&lt;=$AC222,VLOOKUP($D222,Cap_Req!$A$2:$K$19,3),IF(AND($T222&gt;$AC222,$T222&lt;=$AE222),VLOOKUP($D222,Cap_Req!$A$2:$K$19,3)+(((VLOOKUP($D222,Cap_Req!$A$2:$K$19,5)-VLOOKUP($D222,Cap_Req!$A$2:$K$19,3))/($AE222-$AC222))*($T222-$AC222)),0)),IF($T222&lt;=$AC222,VLOOKUP($D222,Cap_Req!$A$2:$K$19,3),IF(AND($T222&gt;$AC222,$T222&lt;=$AD222),VLOOKUP($D222,Cap_Req!$A$2:$K$19,3)+(((VLOOKUP($D222,Cap_Req!$A$2:$K$19,4)-VLOOKUP($D222,Cap_Req!$A$2:$K$19,3))/($AD222-$AC222))*($T222-$AC222)),IF(AND($T222&gt;$AD222,$T222&lt;=$AE222),VLOOKUP($D222,Cap_Req!$A$2:$K$19,4)+(((VLOOKUP($D222,Cap_Req!$A$2:$K$19,5)-VLOOKUP($D222,Cap_Req!$A$2:$K$19,4))/($AE222-$AD222))*($T222-$AD222)),0))))))</f>
        <v/>
      </c>
      <c r="H222" s="455"/>
      <c r="I222" s="147" t="str">
        <f>IF($D222="","",IF(OR(VLOOKUP($D222,Cap_Req!$A$2:$K$19,2)=3,VLOOKUP($D222,Cap_Req!$A$2:$K$19,2)=4),IF($Y222="","",$Y222*$J222),""))</f>
        <v/>
      </c>
      <c r="J222" s="148" t="str">
        <f>IF($D222="","",IF(OR(VLOOKUP($D222,Cap_Req!$A$2:$K$19,2)=3,VLOOKUP($D222,Cap_Req!$A$2:$K$19,2)=4),VLOOKUP($D222,Cap_Req!$A$2:$M$19,7),""))</f>
        <v/>
      </c>
      <c r="K222" s="455"/>
      <c r="L222" s="147" t="str">
        <f>IF($D222="","",IF(OR(VLOOKUP($D222,Cap_Req!$A$2:$K$19,2)=3,VLOOKUP($D222,Cap_Req!$A$2:$K$19,2)=4),IF($Z222="","",$Z222*$M222),""))</f>
        <v/>
      </c>
      <c r="M222" s="148" t="str">
        <f>IF($D222="","",IF(OR(VLOOKUP($D222,Cap_Req!$A$2:$K$19,2)=3,VLOOKUP($D222,Cap_Req!$A$2:$K$19,2)=4),VLOOKUP($D222,Cap_Req!$A$2:$M$19,12),""))</f>
        <v/>
      </c>
      <c r="N222" s="455"/>
      <c r="O222" s="147" t="str">
        <f>IF($D222="","",IF(VLOOKUP($D222,Cap_Req!$A$2:$K$19,2)=4,IF($AA222="","",$AA222*$P222),""))</f>
        <v/>
      </c>
      <c r="P222" s="148" t="str">
        <f>IF($D222="","",IF(VLOOKUP($D222,Cap_Req!$A$2:$K$19,2)=4,VLOOKUP($D222,Cap_Req!$A$2:$M$19,13),""))</f>
        <v/>
      </c>
      <c r="Q222" s="455"/>
      <c r="R222" s="147" t="str">
        <f>IF($D222="","",IF(VLOOKUP($D222,Cap_Req!$A$2:$K$19,2)=3,IF($AB222="","",$AB222*$S222),""))</f>
        <v/>
      </c>
      <c r="S222" s="148" t="str">
        <f>IF($D222="","",IF(VLOOKUP($D222,Cap_Req!$A$2:$K$19,2)=3,VLOOKUP($D222,Cap_Req!$A$2:$K$19,8),""))</f>
        <v/>
      </c>
      <c r="T222" s="149" t="str">
        <f t="shared" si="6"/>
        <v/>
      </c>
      <c r="U222" s="150" t="str">
        <f t="shared" si="7"/>
        <v/>
      </c>
      <c r="V222" s="151"/>
      <c r="W222" s="453"/>
      <c r="X222" s="453"/>
      <c r="Y222" s="453"/>
      <c r="Z222" s="453"/>
      <c r="AA222" s="453"/>
      <c r="AB222" s="453"/>
      <c r="AC222" s="152" t="str">
        <f>IF($D222="","",IF(VLOOKUP($D222,Cap_Req!$A$2:$K$19,2)=5,MIN($AF222,VLOOKUP($D222,Cap_Req!$A$2:$K$19,9)),MIN($AE222,VLOOKUP($D222,Cap_Req!$A$2:$K$19,9))))</f>
        <v/>
      </c>
      <c r="AD222" s="152" t="str">
        <f>IF($D222="","",IF(VLOOKUP($D222,Cap_Req!$A$2:$K$19,2)=5,MIN($AF222,VLOOKUP($D222,Cap_Req!$A$2:$K$19,10)),MIN($AE222,VLOOKUP($D222,Cap_Req!$A$2:$K$19,10))))</f>
        <v/>
      </c>
      <c r="AE222" s="152" t="str">
        <f>IF($D222="","",IF($AF222="","",MIN($AF222,VLOOKUP($D222,Cap_Req!$A$2:$K$19,11))))</f>
        <v/>
      </c>
      <c r="AF222" s="453"/>
      <c r="AG222" s="453"/>
      <c r="AH222" s="125"/>
      <c r="AI222" s="126" t="e">
        <f>VLOOKUP($D222,Cap_Req!$A$2:$K$19,2)</f>
        <v>#N/A</v>
      </c>
      <c r="AL222" s="170"/>
    </row>
    <row r="223" spans="1:38" x14ac:dyDescent="0.25">
      <c r="A223" s="125"/>
      <c r="B223" s="453"/>
      <c r="C223" s="453"/>
      <c r="D223" s="454"/>
      <c r="E223" s="455"/>
      <c r="F223" s="147" t="str">
        <f>IF($D223="","",IF($W223="","",IF(OR(VLOOKUP($D223,Cap_Req!$A$2:$K$19,2)=3,VLOOKUP($D223,Cap_Req!$A$2:$K$19,2)=4),IF($X223="","",IF($T223&lt;=$AC223,$X223*$G223,IF(AND($T223&gt;$AC223,$T223&lt;=$AF223),$G223*($X223+((($W223-$X223)/($AF223-$AC223))*($T223-$AC223))),0))),$W223*$G223)))</f>
        <v/>
      </c>
      <c r="G223" s="148" t="str">
        <f>IF($D223="","",IF(OR(VLOOKUP($D223,Cap_Req!$A$2:$K$19,2)=9,VLOOKUP($D223,Cap_Req!$A$2:$K$19,2)=10),IF($T223&lt;=$AE223,VLOOKUP($D223,Cap_Req!$A$2:$K$19,3),0),IF(OR(VLOOKUP($D223,Cap_Req!$A$2:$K$19,2)=1,VLOOKUP($D223,Cap_Req!$A$2:$K$19,2)=2,VLOOKUP($D223,Cap_Req!$A$2:$K$19,2)=3,VLOOKUP($D223,Cap_Req!$A$2:$K$19,2)=4,VLOOKUP($D223,Cap_Req!$A$2:$K$19,2)=5,VLOOKUP($D223,Cap_Req!$A$2:$K$19,2)=6,VLOOKUP($D223,Cap_Req!$A$2:$K$19,2)=7, VLOOKUP($D223,Cap_Req!$A$2:$K$19,2)=8),IF($T223&lt;=$AC223,VLOOKUP($D223,Cap_Req!$A$2:$K$19,3),IF(AND($T223&gt;$AC223,$T223&lt;=$AE223),VLOOKUP($D223,Cap_Req!$A$2:$K$19,3)+(((VLOOKUP($D223,Cap_Req!$A$2:$K$19,5)-VLOOKUP($D223,Cap_Req!$A$2:$K$19,3))/($AE223-$AC223))*($T223-$AC223)),0)),IF($T223&lt;=$AC223,VLOOKUP($D223,Cap_Req!$A$2:$K$19,3),IF(AND($T223&gt;$AC223,$T223&lt;=$AD223),VLOOKUP($D223,Cap_Req!$A$2:$K$19,3)+(((VLOOKUP($D223,Cap_Req!$A$2:$K$19,4)-VLOOKUP($D223,Cap_Req!$A$2:$K$19,3))/($AD223-$AC223))*($T223-$AC223)),IF(AND($T223&gt;$AD223,$T223&lt;=$AE223),VLOOKUP($D223,Cap_Req!$A$2:$K$19,4)+(((VLOOKUP($D223,Cap_Req!$A$2:$K$19,5)-VLOOKUP($D223,Cap_Req!$A$2:$K$19,4))/($AE223-$AD223))*($T223-$AD223)),0))))))</f>
        <v/>
      </c>
      <c r="H223" s="455"/>
      <c r="I223" s="147" t="str">
        <f>IF($D223="","",IF(OR(VLOOKUP($D223,Cap_Req!$A$2:$K$19,2)=3,VLOOKUP($D223,Cap_Req!$A$2:$K$19,2)=4),IF($Y223="","",$Y223*$J223),""))</f>
        <v/>
      </c>
      <c r="J223" s="148" t="str">
        <f>IF($D223="","",IF(OR(VLOOKUP($D223,Cap_Req!$A$2:$K$19,2)=3,VLOOKUP($D223,Cap_Req!$A$2:$K$19,2)=4),VLOOKUP($D223,Cap_Req!$A$2:$M$19,7),""))</f>
        <v/>
      </c>
      <c r="K223" s="455"/>
      <c r="L223" s="147" t="str">
        <f>IF($D223="","",IF(OR(VLOOKUP($D223,Cap_Req!$A$2:$K$19,2)=3,VLOOKUP($D223,Cap_Req!$A$2:$K$19,2)=4),IF($Z223="","",$Z223*$M223),""))</f>
        <v/>
      </c>
      <c r="M223" s="148" t="str">
        <f>IF($D223="","",IF(OR(VLOOKUP($D223,Cap_Req!$A$2:$K$19,2)=3,VLOOKUP($D223,Cap_Req!$A$2:$K$19,2)=4),VLOOKUP($D223,Cap_Req!$A$2:$M$19,12),""))</f>
        <v/>
      </c>
      <c r="N223" s="455"/>
      <c r="O223" s="147" t="str">
        <f>IF($D223="","",IF(VLOOKUP($D223,Cap_Req!$A$2:$K$19,2)=4,IF($AA223="","",$AA223*$P223),""))</f>
        <v/>
      </c>
      <c r="P223" s="148" t="str">
        <f>IF($D223="","",IF(VLOOKUP($D223,Cap_Req!$A$2:$K$19,2)=4,VLOOKUP($D223,Cap_Req!$A$2:$M$19,13),""))</f>
        <v/>
      </c>
      <c r="Q223" s="455"/>
      <c r="R223" s="147" t="str">
        <f>IF($D223="","",IF(VLOOKUP($D223,Cap_Req!$A$2:$K$19,2)=3,IF($AB223="","",$AB223*$S223),""))</f>
        <v/>
      </c>
      <c r="S223" s="148" t="str">
        <f>IF($D223="","",IF(VLOOKUP($D223,Cap_Req!$A$2:$K$19,2)=3,VLOOKUP($D223,Cap_Req!$A$2:$K$19,8),""))</f>
        <v/>
      </c>
      <c r="T223" s="149" t="str">
        <f t="shared" si="6"/>
        <v/>
      </c>
      <c r="U223" s="150" t="str">
        <f t="shared" si="7"/>
        <v/>
      </c>
      <c r="V223" s="151"/>
      <c r="W223" s="453"/>
      <c r="X223" s="453"/>
      <c r="Y223" s="453"/>
      <c r="Z223" s="453"/>
      <c r="AA223" s="453"/>
      <c r="AB223" s="453"/>
      <c r="AC223" s="152" t="str">
        <f>IF($D223="","",IF(VLOOKUP($D223,Cap_Req!$A$2:$K$19,2)=5,MIN($AF223,VLOOKUP($D223,Cap_Req!$A$2:$K$19,9)),MIN($AE223,VLOOKUP($D223,Cap_Req!$A$2:$K$19,9))))</f>
        <v/>
      </c>
      <c r="AD223" s="152" t="str">
        <f>IF($D223="","",IF(VLOOKUP($D223,Cap_Req!$A$2:$K$19,2)=5,MIN($AF223,VLOOKUP($D223,Cap_Req!$A$2:$K$19,10)),MIN($AE223,VLOOKUP($D223,Cap_Req!$A$2:$K$19,10))))</f>
        <v/>
      </c>
      <c r="AE223" s="152" t="str">
        <f>IF($D223="","",IF($AF223="","",MIN($AF223,VLOOKUP($D223,Cap_Req!$A$2:$K$19,11))))</f>
        <v/>
      </c>
      <c r="AF223" s="453"/>
      <c r="AG223" s="453"/>
      <c r="AH223" s="125"/>
      <c r="AI223" s="126" t="e">
        <f>VLOOKUP($D223,Cap_Req!$A$2:$K$19,2)</f>
        <v>#N/A</v>
      </c>
      <c r="AL223" s="170"/>
    </row>
    <row r="224" spans="1:38" x14ac:dyDescent="0.25">
      <c r="A224" s="125"/>
      <c r="B224" s="453"/>
      <c r="C224" s="453"/>
      <c r="D224" s="454"/>
      <c r="E224" s="455"/>
      <c r="F224" s="147" t="str">
        <f>IF($D224="","",IF($W224="","",IF(OR(VLOOKUP($D224,Cap_Req!$A$2:$K$19,2)=3,VLOOKUP($D224,Cap_Req!$A$2:$K$19,2)=4),IF($X224="","",IF($T224&lt;=$AC224,$X224*$G224,IF(AND($T224&gt;$AC224,$T224&lt;=$AF224),$G224*($X224+((($W224-$X224)/($AF224-$AC224))*($T224-$AC224))),0))),$W224*$G224)))</f>
        <v/>
      </c>
      <c r="G224" s="148" t="str">
        <f>IF($D224="","",IF(OR(VLOOKUP($D224,Cap_Req!$A$2:$K$19,2)=9,VLOOKUP($D224,Cap_Req!$A$2:$K$19,2)=10),IF($T224&lt;=$AE224,VLOOKUP($D224,Cap_Req!$A$2:$K$19,3),0),IF(OR(VLOOKUP($D224,Cap_Req!$A$2:$K$19,2)=1,VLOOKUP($D224,Cap_Req!$A$2:$K$19,2)=2,VLOOKUP($D224,Cap_Req!$A$2:$K$19,2)=3,VLOOKUP($D224,Cap_Req!$A$2:$K$19,2)=4,VLOOKUP($D224,Cap_Req!$A$2:$K$19,2)=5,VLOOKUP($D224,Cap_Req!$A$2:$K$19,2)=6,VLOOKUP($D224,Cap_Req!$A$2:$K$19,2)=7, VLOOKUP($D224,Cap_Req!$A$2:$K$19,2)=8),IF($T224&lt;=$AC224,VLOOKUP($D224,Cap_Req!$A$2:$K$19,3),IF(AND($T224&gt;$AC224,$T224&lt;=$AE224),VLOOKUP($D224,Cap_Req!$A$2:$K$19,3)+(((VLOOKUP($D224,Cap_Req!$A$2:$K$19,5)-VLOOKUP($D224,Cap_Req!$A$2:$K$19,3))/($AE224-$AC224))*($T224-$AC224)),0)),IF($T224&lt;=$AC224,VLOOKUP($D224,Cap_Req!$A$2:$K$19,3),IF(AND($T224&gt;$AC224,$T224&lt;=$AD224),VLOOKUP($D224,Cap_Req!$A$2:$K$19,3)+(((VLOOKUP($D224,Cap_Req!$A$2:$K$19,4)-VLOOKUP($D224,Cap_Req!$A$2:$K$19,3))/($AD224-$AC224))*($T224-$AC224)),IF(AND($T224&gt;$AD224,$T224&lt;=$AE224),VLOOKUP($D224,Cap_Req!$A$2:$K$19,4)+(((VLOOKUP($D224,Cap_Req!$A$2:$K$19,5)-VLOOKUP($D224,Cap_Req!$A$2:$K$19,4))/($AE224-$AD224))*($T224-$AD224)),0))))))</f>
        <v/>
      </c>
      <c r="H224" s="455"/>
      <c r="I224" s="147" t="str">
        <f>IF($D224="","",IF(OR(VLOOKUP($D224,Cap_Req!$A$2:$K$19,2)=3,VLOOKUP($D224,Cap_Req!$A$2:$K$19,2)=4),IF($Y224="","",$Y224*$J224),""))</f>
        <v/>
      </c>
      <c r="J224" s="148" t="str">
        <f>IF($D224="","",IF(OR(VLOOKUP($D224,Cap_Req!$A$2:$K$19,2)=3,VLOOKUP($D224,Cap_Req!$A$2:$K$19,2)=4),VLOOKUP($D224,Cap_Req!$A$2:$M$19,7),""))</f>
        <v/>
      </c>
      <c r="K224" s="455"/>
      <c r="L224" s="147" t="str">
        <f>IF($D224="","",IF(OR(VLOOKUP($D224,Cap_Req!$A$2:$K$19,2)=3,VLOOKUP($D224,Cap_Req!$A$2:$K$19,2)=4),IF($Z224="","",$Z224*$M224),""))</f>
        <v/>
      </c>
      <c r="M224" s="148" t="str">
        <f>IF($D224="","",IF(OR(VLOOKUP($D224,Cap_Req!$A$2:$K$19,2)=3,VLOOKUP($D224,Cap_Req!$A$2:$K$19,2)=4),VLOOKUP($D224,Cap_Req!$A$2:$M$19,12),""))</f>
        <v/>
      </c>
      <c r="N224" s="455"/>
      <c r="O224" s="147" t="str">
        <f>IF($D224="","",IF(VLOOKUP($D224,Cap_Req!$A$2:$K$19,2)=4,IF($AA224="","",$AA224*$P224),""))</f>
        <v/>
      </c>
      <c r="P224" s="148" t="str">
        <f>IF($D224="","",IF(VLOOKUP($D224,Cap_Req!$A$2:$K$19,2)=4,VLOOKUP($D224,Cap_Req!$A$2:$M$19,13),""))</f>
        <v/>
      </c>
      <c r="Q224" s="455"/>
      <c r="R224" s="147" t="str">
        <f>IF($D224="","",IF(VLOOKUP($D224,Cap_Req!$A$2:$K$19,2)=3,IF($AB224="","",$AB224*$S224),""))</f>
        <v/>
      </c>
      <c r="S224" s="148" t="str">
        <f>IF($D224="","",IF(VLOOKUP($D224,Cap_Req!$A$2:$K$19,2)=3,VLOOKUP($D224,Cap_Req!$A$2:$K$19,8),""))</f>
        <v/>
      </c>
      <c r="T224" s="149" t="str">
        <f t="shared" si="6"/>
        <v/>
      </c>
      <c r="U224" s="150" t="str">
        <f t="shared" si="7"/>
        <v/>
      </c>
      <c r="V224" s="151"/>
      <c r="W224" s="453"/>
      <c r="X224" s="453"/>
      <c r="Y224" s="453"/>
      <c r="Z224" s="453"/>
      <c r="AA224" s="453"/>
      <c r="AB224" s="453"/>
      <c r="AC224" s="152" t="str">
        <f>IF($D224="","",IF(VLOOKUP($D224,Cap_Req!$A$2:$K$19,2)=5,MIN($AF224,VLOOKUP($D224,Cap_Req!$A$2:$K$19,9)),MIN($AE224,VLOOKUP($D224,Cap_Req!$A$2:$K$19,9))))</f>
        <v/>
      </c>
      <c r="AD224" s="152" t="str">
        <f>IF($D224="","",IF(VLOOKUP($D224,Cap_Req!$A$2:$K$19,2)=5,MIN($AF224,VLOOKUP($D224,Cap_Req!$A$2:$K$19,10)),MIN($AE224,VLOOKUP($D224,Cap_Req!$A$2:$K$19,10))))</f>
        <v/>
      </c>
      <c r="AE224" s="152" t="str">
        <f>IF($D224="","",IF($AF224="","",MIN($AF224,VLOOKUP($D224,Cap_Req!$A$2:$K$19,11))))</f>
        <v/>
      </c>
      <c r="AF224" s="453"/>
      <c r="AG224" s="453"/>
      <c r="AH224" s="125"/>
      <c r="AI224" s="126" t="e">
        <f>VLOOKUP($D224,Cap_Req!$A$2:$K$19,2)</f>
        <v>#N/A</v>
      </c>
      <c r="AL224" s="170"/>
    </row>
    <row r="225" spans="1:38" x14ac:dyDescent="0.25">
      <c r="A225" s="125"/>
      <c r="B225" s="453"/>
      <c r="C225" s="453"/>
      <c r="D225" s="454"/>
      <c r="E225" s="455"/>
      <c r="F225" s="147" t="str">
        <f>IF($D225="","",IF($W225="","",IF(OR(VLOOKUP($D225,Cap_Req!$A$2:$K$19,2)=3,VLOOKUP($D225,Cap_Req!$A$2:$K$19,2)=4),IF($X225="","",IF($T225&lt;=$AC225,$X225*$G225,IF(AND($T225&gt;$AC225,$T225&lt;=$AF225),$G225*($X225+((($W225-$X225)/($AF225-$AC225))*($T225-$AC225))),0))),$W225*$G225)))</f>
        <v/>
      </c>
      <c r="G225" s="148" t="str">
        <f>IF($D225="","",IF(OR(VLOOKUP($D225,Cap_Req!$A$2:$K$19,2)=9,VLOOKUP($D225,Cap_Req!$A$2:$K$19,2)=10),IF($T225&lt;=$AE225,VLOOKUP($D225,Cap_Req!$A$2:$K$19,3),0),IF(OR(VLOOKUP($D225,Cap_Req!$A$2:$K$19,2)=1,VLOOKUP($D225,Cap_Req!$A$2:$K$19,2)=2,VLOOKUP($D225,Cap_Req!$A$2:$K$19,2)=3,VLOOKUP($D225,Cap_Req!$A$2:$K$19,2)=4,VLOOKUP($D225,Cap_Req!$A$2:$K$19,2)=5,VLOOKUP($D225,Cap_Req!$A$2:$K$19,2)=6,VLOOKUP($D225,Cap_Req!$A$2:$K$19,2)=7, VLOOKUP($D225,Cap_Req!$A$2:$K$19,2)=8),IF($T225&lt;=$AC225,VLOOKUP($D225,Cap_Req!$A$2:$K$19,3),IF(AND($T225&gt;$AC225,$T225&lt;=$AE225),VLOOKUP($D225,Cap_Req!$A$2:$K$19,3)+(((VLOOKUP($D225,Cap_Req!$A$2:$K$19,5)-VLOOKUP($D225,Cap_Req!$A$2:$K$19,3))/($AE225-$AC225))*($T225-$AC225)),0)),IF($T225&lt;=$AC225,VLOOKUP($D225,Cap_Req!$A$2:$K$19,3),IF(AND($T225&gt;$AC225,$T225&lt;=$AD225),VLOOKUP($D225,Cap_Req!$A$2:$K$19,3)+(((VLOOKUP($D225,Cap_Req!$A$2:$K$19,4)-VLOOKUP($D225,Cap_Req!$A$2:$K$19,3))/($AD225-$AC225))*($T225-$AC225)),IF(AND($T225&gt;$AD225,$T225&lt;=$AE225),VLOOKUP($D225,Cap_Req!$A$2:$K$19,4)+(((VLOOKUP($D225,Cap_Req!$A$2:$K$19,5)-VLOOKUP($D225,Cap_Req!$A$2:$K$19,4))/($AE225-$AD225))*($T225-$AD225)),0))))))</f>
        <v/>
      </c>
      <c r="H225" s="455"/>
      <c r="I225" s="147" t="str">
        <f>IF($D225="","",IF(OR(VLOOKUP($D225,Cap_Req!$A$2:$K$19,2)=3,VLOOKUP($D225,Cap_Req!$A$2:$K$19,2)=4),IF($Y225="","",$Y225*$J225),""))</f>
        <v/>
      </c>
      <c r="J225" s="148" t="str">
        <f>IF($D225="","",IF(OR(VLOOKUP($D225,Cap_Req!$A$2:$K$19,2)=3,VLOOKUP($D225,Cap_Req!$A$2:$K$19,2)=4),VLOOKUP($D225,Cap_Req!$A$2:$M$19,7),""))</f>
        <v/>
      </c>
      <c r="K225" s="455"/>
      <c r="L225" s="147" t="str">
        <f>IF($D225="","",IF(OR(VLOOKUP($D225,Cap_Req!$A$2:$K$19,2)=3,VLOOKUP($D225,Cap_Req!$A$2:$K$19,2)=4),IF($Z225="","",$Z225*$M225),""))</f>
        <v/>
      </c>
      <c r="M225" s="148" t="str">
        <f>IF($D225="","",IF(OR(VLOOKUP($D225,Cap_Req!$A$2:$K$19,2)=3,VLOOKUP($D225,Cap_Req!$A$2:$K$19,2)=4),VLOOKUP($D225,Cap_Req!$A$2:$M$19,12),""))</f>
        <v/>
      </c>
      <c r="N225" s="455"/>
      <c r="O225" s="147" t="str">
        <f>IF($D225="","",IF(VLOOKUP($D225,Cap_Req!$A$2:$K$19,2)=4,IF($AA225="","",$AA225*$P225),""))</f>
        <v/>
      </c>
      <c r="P225" s="148" t="str">
        <f>IF($D225="","",IF(VLOOKUP($D225,Cap_Req!$A$2:$K$19,2)=4,VLOOKUP($D225,Cap_Req!$A$2:$M$19,13),""))</f>
        <v/>
      </c>
      <c r="Q225" s="455"/>
      <c r="R225" s="147" t="str">
        <f>IF($D225="","",IF(VLOOKUP($D225,Cap_Req!$A$2:$K$19,2)=3,IF($AB225="","",$AB225*$S225),""))</f>
        <v/>
      </c>
      <c r="S225" s="148" t="str">
        <f>IF($D225="","",IF(VLOOKUP($D225,Cap_Req!$A$2:$K$19,2)=3,VLOOKUP($D225,Cap_Req!$A$2:$K$19,8),""))</f>
        <v/>
      </c>
      <c r="T225" s="149" t="str">
        <f t="shared" si="6"/>
        <v/>
      </c>
      <c r="U225" s="150" t="str">
        <f t="shared" si="7"/>
        <v/>
      </c>
      <c r="V225" s="151"/>
      <c r="W225" s="453"/>
      <c r="X225" s="453"/>
      <c r="Y225" s="453"/>
      <c r="Z225" s="453"/>
      <c r="AA225" s="453"/>
      <c r="AB225" s="453"/>
      <c r="AC225" s="152" t="str">
        <f>IF($D225="","",IF(VLOOKUP($D225,Cap_Req!$A$2:$K$19,2)=5,MIN($AF225,VLOOKUP($D225,Cap_Req!$A$2:$K$19,9)),MIN($AE225,VLOOKUP($D225,Cap_Req!$A$2:$K$19,9))))</f>
        <v/>
      </c>
      <c r="AD225" s="152" t="str">
        <f>IF($D225="","",IF(VLOOKUP($D225,Cap_Req!$A$2:$K$19,2)=5,MIN($AF225,VLOOKUP($D225,Cap_Req!$A$2:$K$19,10)),MIN($AE225,VLOOKUP($D225,Cap_Req!$A$2:$K$19,10))))</f>
        <v/>
      </c>
      <c r="AE225" s="152" t="str">
        <f>IF($D225="","",IF($AF225="","",MIN($AF225,VLOOKUP($D225,Cap_Req!$A$2:$K$19,11))))</f>
        <v/>
      </c>
      <c r="AF225" s="453"/>
      <c r="AG225" s="453"/>
      <c r="AH225" s="125"/>
      <c r="AI225" s="126" t="e">
        <f>VLOOKUP($D225,Cap_Req!$A$2:$K$19,2)</f>
        <v>#N/A</v>
      </c>
      <c r="AL225" s="170"/>
    </row>
    <row r="226" spans="1:38" x14ac:dyDescent="0.25">
      <c r="A226" s="125"/>
      <c r="B226" s="453"/>
      <c r="C226" s="453"/>
      <c r="D226" s="454"/>
      <c r="E226" s="455"/>
      <c r="F226" s="147" t="str">
        <f>IF($D226="","",IF($W226="","",IF(OR(VLOOKUP($D226,Cap_Req!$A$2:$K$19,2)=3,VLOOKUP($D226,Cap_Req!$A$2:$K$19,2)=4),IF($X226="","",IF($T226&lt;=$AC226,$X226*$G226,IF(AND($T226&gt;$AC226,$T226&lt;=$AF226),$G226*($X226+((($W226-$X226)/($AF226-$AC226))*($T226-$AC226))),0))),$W226*$G226)))</f>
        <v/>
      </c>
      <c r="G226" s="148" t="str">
        <f>IF($D226="","",IF(OR(VLOOKUP($D226,Cap_Req!$A$2:$K$19,2)=9,VLOOKUP($D226,Cap_Req!$A$2:$K$19,2)=10),IF($T226&lt;=$AE226,VLOOKUP($D226,Cap_Req!$A$2:$K$19,3),0),IF(OR(VLOOKUP($D226,Cap_Req!$A$2:$K$19,2)=1,VLOOKUP($D226,Cap_Req!$A$2:$K$19,2)=2,VLOOKUP($D226,Cap_Req!$A$2:$K$19,2)=3,VLOOKUP($D226,Cap_Req!$A$2:$K$19,2)=4,VLOOKUP($D226,Cap_Req!$A$2:$K$19,2)=5,VLOOKUP($D226,Cap_Req!$A$2:$K$19,2)=6,VLOOKUP($D226,Cap_Req!$A$2:$K$19,2)=7, VLOOKUP($D226,Cap_Req!$A$2:$K$19,2)=8),IF($T226&lt;=$AC226,VLOOKUP($D226,Cap_Req!$A$2:$K$19,3),IF(AND($T226&gt;$AC226,$T226&lt;=$AE226),VLOOKUP($D226,Cap_Req!$A$2:$K$19,3)+(((VLOOKUP($D226,Cap_Req!$A$2:$K$19,5)-VLOOKUP($D226,Cap_Req!$A$2:$K$19,3))/($AE226-$AC226))*($T226-$AC226)),0)),IF($T226&lt;=$AC226,VLOOKUP($D226,Cap_Req!$A$2:$K$19,3),IF(AND($T226&gt;$AC226,$T226&lt;=$AD226),VLOOKUP($D226,Cap_Req!$A$2:$K$19,3)+(((VLOOKUP($D226,Cap_Req!$A$2:$K$19,4)-VLOOKUP($D226,Cap_Req!$A$2:$K$19,3))/($AD226-$AC226))*($T226-$AC226)),IF(AND($T226&gt;$AD226,$T226&lt;=$AE226),VLOOKUP($D226,Cap_Req!$A$2:$K$19,4)+(((VLOOKUP($D226,Cap_Req!$A$2:$K$19,5)-VLOOKUP($D226,Cap_Req!$A$2:$K$19,4))/($AE226-$AD226))*($T226-$AD226)),0))))))</f>
        <v/>
      </c>
      <c r="H226" s="455"/>
      <c r="I226" s="147" t="str">
        <f>IF($D226="","",IF(OR(VLOOKUP($D226,Cap_Req!$A$2:$K$19,2)=3,VLOOKUP($D226,Cap_Req!$A$2:$K$19,2)=4),IF($Y226="","",$Y226*$J226),""))</f>
        <v/>
      </c>
      <c r="J226" s="148" t="str">
        <f>IF($D226="","",IF(OR(VLOOKUP($D226,Cap_Req!$A$2:$K$19,2)=3,VLOOKUP($D226,Cap_Req!$A$2:$K$19,2)=4),VLOOKUP($D226,Cap_Req!$A$2:$M$19,7),""))</f>
        <v/>
      </c>
      <c r="K226" s="455"/>
      <c r="L226" s="147" t="str">
        <f>IF($D226="","",IF(OR(VLOOKUP($D226,Cap_Req!$A$2:$K$19,2)=3,VLOOKUP($D226,Cap_Req!$A$2:$K$19,2)=4),IF($Z226="","",$Z226*$M226),""))</f>
        <v/>
      </c>
      <c r="M226" s="148" t="str">
        <f>IF($D226="","",IF(OR(VLOOKUP($D226,Cap_Req!$A$2:$K$19,2)=3,VLOOKUP($D226,Cap_Req!$A$2:$K$19,2)=4),VLOOKUP($D226,Cap_Req!$A$2:$M$19,12),""))</f>
        <v/>
      </c>
      <c r="N226" s="455"/>
      <c r="O226" s="147" t="str">
        <f>IF($D226="","",IF(VLOOKUP($D226,Cap_Req!$A$2:$K$19,2)=4,IF($AA226="","",$AA226*$P226),""))</f>
        <v/>
      </c>
      <c r="P226" s="148" t="str">
        <f>IF($D226="","",IF(VLOOKUP($D226,Cap_Req!$A$2:$K$19,2)=4,VLOOKUP($D226,Cap_Req!$A$2:$M$19,13),""))</f>
        <v/>
      </c>
      <c r="Q226" s="455"/>
      <c r="R226" s="147" t="str">
        <f>IF($D226="","",IF(VLOOKUP($D226,Cap_Req!$A$2:$K$19,2)=3,IF($AB226="","",$AB226*$S226),""))</f>
        <v/>
      </c>
      <c r="S226" s="148" t="str">
        <f>IF($D226="","",IF(VLOOKUP($D226,Cap_Req!$A$2:$K$19,2)=3,VLOOKUP($D226,Cap_Req!$A$2:$K$19,8),""))</f>
        <v/>
      </c>
      <c r="T226" s="149" t="str">
        <f t="shared" si="6"/>
        <v/>
      </c>
      <c r="U226" s="150" t="str">
        <f t="shared" si="7"/>
        <v/>
      </c>
      <c r="V226" s="151"/>
      <c r="W226" s="453"/>
      <c r="X226" s="453"/>
      <c r="Y226" s="453"/>
      <c r="Z226" s="453"/>
      <c r="AA226" s="453"/>
      <c r="AB226" s="453"/>
      <c r="AC226" s="152" t="str">
        <f>IF($D226="","",IF(VLOOKUP($D226,Cap_Req!$A$2:$K$19,2)=5,MIN($AF226,VLOOKUP($D226,Cap_Req!$A$2:$K$19,9)),MIN($AE226,VLOOKUP($D226,Cap_Req!$A$2:$K$19,9))))</f>
        <v/>
      </c>
      <c r="AD226" s="152" t="str">
        <f>IF($D226="","",IF(VLOOKUP($D226,Cap_Req!$A$2:$K$19,2)=5,MIN($AF226,VLOOKUP($D226,Cap_Req!$A$2:$K$19,10)),MIN($AE226,VLOOKUP($D226,Cap_Req!$A$2:$K$19,10))))</f>
        <v/>
      </c>
      <c r="AE226" s="152" t="str">
        <f>IF($D226="","",IF($AF226="","",MIN($AF226,VLOOKUP($D226,Cap_Req!$A$2:$K$19,11))))</f>
        <v/>
      </c>
      <c r="AF226" s="453"/>
      <c r="AG226" s="453"/>
      <c r="AH226" s="125"/>
      <c r="AI226" s="126" t="e">
        <f>VLOOKUP($D226,Cap_Req!$A$2:$K$19,2)</f>
        <v>#N/A</v>
      </c>
      <c r="AL226" s="170"/>
    </row>
    <row r="227" spans="1:38" x14ac:dyDescent="0.25">
      <c r="A227" s="125"/>
      <c r="B227" s="453"/>
      <c r="C227" s="453"/>
      <c r="D227" s="454"/>
      <c r="E227" s="455"/>
      <c r="F227" s="147" t="str">
        <f>IF($D227="","",IF($W227="","",IF(OR(VLOOKUP($D227,Cap_Req!$A$2:$K$19,2)=3,VLOOKUP($D227,Cap_Req!$A$2:$K$19,2)=4),IF($X227="","",IF($T227&lt;=$AC227,$X227*$G227,IF(AND($T227&gt;$AC227,$T227&lt;=$AF227),$G227*($X227+((($W227-$X227)/($AF227-$AC227))*($T227-$AC227))),0))),$W227*$G227)))</f>
        <v/>
      </c>
      <c r="G227" s="148" t="str">
        <f>IF($D227="","",IF(OR(VLOOKUP($D227,Cap_Req!$A$2:$K$19,2)=9,VLOOKUP($D227,Cap_Req!$A$2:$K$19,2)=10),IF($T227&lt;=$AE227,VLOOKUP($D227,Cap_Req!$A$2:$K$19,3),0),IF(OR(VLOOKUP($D227,Cap_Req!$A$2:$K$19,2)=1,VLOOKUP($D227,Cap_Req!$A$2:$K$19,2)=2,VLOOKUP($D227,Cap_Req!$A$2:$K$19,2)=3,VLOOKUP($D227,Cap_Req!$A$2:$K$19,2)=4,VLOOKUP($D227,Cap_Req!$A$2:$K$19,2)=5,VLOOKUP($D227,Cap_Req!$A$2:$K$19,2)=6,VLOOKUP($D227,Cap_Req!$A$2:$K$19,2)=7, VLOOKUP($D227,Cap_Req!$A$2:$K$19,2)=8),IF($T227&lt;=$AC227,VLOOKUP($D227,Cap_Req!$A$2:$K$19,3),IF(AND($T227&gt;$AC227,$T227&lt;=$AE227),VLOOKUP($D227,Cap_Req!$A$2:$K$19,3)+(((VLOOKUP($D227,Cap_Req!$A$2:$K$19,5)-VLOOKUP($D227,Cap_Req!$A$2:$K$19,3))/($AE227-$AC227))*($T227-$AC227)),0)),IF($T227&lt;=$AC227,VLOOKUP($D227,Cap_Req!$A$2:$K$19,3),IF(AND($T227&gt;$AC227,$T227&lt;=$AD227),VLOOKUP($D227,Cap_Req!$A$2:$K$19,3)+(((VLOOKUP($D227,Cap_Req!$A$2:$K$19,4)-VLOOKUP($D227,Cap_Req!$A$2:$K$19,3))/($AD227-$AC227))*($T227-$AC227)),IF(AND($T227&gt;$AD227,$T227&lt;=$AE227),VLOOKUP($D227,Cap_Req!$A$2:$K$19,4)+(((VLOOKUP($D227,Cap_Req!$A$2:$K$19,5)-VLOOKUP($D227,Cap_Req!$A$2:$K$19,4))/($AE227-$AD227))*($T227-$AD227)),0))))))</f>
        <v/>
      </c>
      <c r="H227" s="455"/>
      <c r="I227" s="147" t="str">
        <f>IF($D227="","",IF(OR(VLOOKUP($D227,Cap_Req!$A$2:$K$19,2)=3,VLOOKUP($D227,Cap_Req!$A$2:$K$19,2)=4),IF($Y227="","",$Y227*$J227),""))</f>
        <v/>
      </c>
      <c r="J227" s="148" t="str">
        <f>IF($D227="","",IF(OR(VLOOKUP($D227,Cap_Req!$A$2:$K$19,2)=3,VLOOKUP($D227,Cap_Req!$A$2:$K$19,2)=4),VLOOKUP($D227,Cap_Req!$A$2:$M$19,7),""))</f>
        <v/>
      </c>
      <c r="K227" s="455"/>
      <c r="L227" s="147" t="str">
        <f>IF($D227="","",IF(OR(VLOOKUP($D227,Cap_Req!$A$2:$K$19,2)=3,VLOOKUP($D227,Cap_Req!$A$2:$K$19,2)=4),IF($Z227="","",$Z227*$M227),""))</f>
        <v/>
      </c>
      <c r="M227" s="148" t="str">
        <f>IF($D227="","",IF(OR(VLOOKUP($D227,Cap_Req!$A$2:$K$19,2)=3,VLOOKUP($D227,Cap_Req!$A$2:$K$19,2)=4),VLOOKUP($D227,Cap_Req!$A$2:$M$19,12),""))</f>
        <v/>
      </c>
      <c r="N227" s="455"/>
      <c r="O227" s="147" t="str">
        <f>IF($D227="","",IF(VLOOKUP($D227,Cap_Req!$A$2:$K$19,2)=4,IF($AA227="","",$AA227*$P227),""))</f>
        <v/>
      </c>
      <c r="P227" s="148" t="str">
        <f>IF($D227="","",IF(VLOOKUP($D227,Cap_Req!$A$2:$K$19,2)=4,VLOOKUP($D227,Cap_Req!$A$2:$M$19,13),""))</f>
        <v/>
      </c>
      <c r="Q227" s="455"/>
      <c r="R227" s="147" t="str">
        <f>IF($D227="","",IF(VLOOKUP($D227,Cap_Req!$A$2:$K$19,2)=3,IF($AB227="","",$AB227*$S227),""))</f>
        <v/>
      </c>
      <c r="S227" s="148" t="str">
        <f>IF($D227="","",IF(VLOOKUP($D227,Cap_Req!$A$2:$K$19,2)=3,VLOOKUP($D227,Cap_Req!$A$2:$K$19,8),""))</f>
        <v/>
      </c>
      <c r="T227" s="149" t="str">
        <f t="shared" si="6"/>
        <v/>
      </c>
      <c r="U227" s="150" t="str">
        <f t="shared" si="7"/>
        <v/>
      </c>
      <c r="V227" s="151"/>
      <c r="W227" s="453"/>
      <c r="X227" s="453"/>
      <c r="Y227" s="453"/>
      <c r="Z227" s="453"/>
      <c r="AA227" s="453"/>
      <c r="AB227" s="453"/>
      <c r="AC227" s="152" t="str">
        <f>IF($D227="","",IF(VLOOKUP($D227,Cap_Req!$A$2:$K$19,2)=5,MIN($AF227,VLOOKUP($D227,Cap_Req!$A$2:$K$19,9)),MIN($AE227,VLOOKUP($D227,Cap_Req!$A$2:$K$19,9))))</f>
        <v/>
      </c>
      <c r="AD227" s="152" t="str">
        <f>IF($D227="","",IF(VLOOKUP($D227,Cap_Req!$A$2:$K$19,2)=5,MIN($AF227,VLOOKUP($D227,Cap_Req!$A$2:$K$19,10)),MIN($AE227,VLOOKUP($D227,Cap_Req!$A$2:$K$19,10))))</f>
        <v/>
      </c>
      <c r="AE227" s="152" t="str">
        <f>IF($D227="","",IF($AF227="","",MIN($AF227,VLOOKUP($D227,Cap_Req!$A$2:$K$19,11))))</f>
        <v/>
      </c>
      <c r="AF227" s="453"/>
      <c r="AG227" s="453"/>
      <c r="AH227" s="125"/>
      <c r="AI227" s="126" t="e">
        <f>VLOOKUP($D227,Cap_Req!$A$2:$K$19,2)</f>
        <v>#N/A</v>
      </c>
      <c r="AL227" s="170"/>
    </row>
    <row r="228" spans="1:38" x14ac:dyDescent="0.25">
      <c r="A228" s="125"/>
      <c r="B228" s="453"/>
      <c r="C228" s="453"/>
      <c r="D228" s="454"/>
      <c r="E228" s="455"/>
      <c r="F228" s="147" t="str">
        <f>IF($D228="","",IF($W228="","",IF(OR(VLOOKUP($D228,Cap_Req!$A$2:$K$19,2)=3,VLOOKUP($D228,Cap_Req!$A$2:$K$19,2)=4),IF($X228="","",IF($T228&lt;=$AC228,$X228*$G228,IF(AND($T228&gt;$AC228,$T228&lt;=$AF228),$G228*($X228+((($W228-$X228)/($AF228-$AC228))*($T228-$AC228))),0))),$W228*$G228)))</f>
        <v/>
      </c>
      <c r="G228" s="148" t="str">
        <f>IF($D228="","",IF(OR(VLOOKUP($D228,Cap_Req!$A$2:$K$19,2)=9,VLOOKUP($D228,Cap_Req!$A$2:$K$19,2)=10),IF($T228&lt;=$AE228,VLOOKUP($D228,Cap_Req!$A$2:$K$19,3),0),IF(OR(VLOOKUP($D228,Cap_Req!$A$2:$K$19,2)=1,VLOOKUP($D228,Cap_Req!$A$2:$K$19,2)=2,VLOOKUP($D228,Cap_Req!$A$2:$K$19,2)=3,VLOOKUP($D228,Cap_Req!$A$2:$K$19,2)=4,VLOOKUP($D228,Cap_Req!$A$2:$K$19,2)=5,VLOOKUP($D228,Cap_Req!$A$2:$K$19,2)=6,VLOOKUP($D228,Cap_Req!$A$2:$K$19,2)=7, VLOOKUP($D228,Cap_Req!$A$2:$K$19,2)=8),IF($T228&lt;=$AC228,VLOOKUP($D228,Cap_Req!$A$2:$K$19,3),IF(AND($T228&gt;$AC228,$T228&lt;=$AE228),VLOOKUP($D228,Cap_Req!$A$2:$K$19,3)+(((VLOOKUP($D228,Cap_Req!$A$2:$K$19,5)-VLOOKUP($D228,Cap_Req!$A$2:$K$19,3))/($AE228-$AC228))*($T228-$AC228)),0)),IF($T228&lt;=$AC228,VLOOKUP($D228,Cap_Req!$A$2:$K$19,3),IF(AND($T228&gt;$AC228,$T228&lt;=$AD228),VLOOKUP($D228,Cap_Req!$A$2:$K$19,3)+(((VLOOKUP($D228,Cap_Req!$A$2:$K$19,4)-VLOOKUP($D228,Cap_Req!$A$2:$K$19,3))/($AD228-$AC228))*($T228-$AC228)),IF(AND($T228&gt;$AD228,$T228&lt;=$AE228),VLOOKUP($D228,Cap_Req!$A$2:$K$19,4)+(((VLOOKUP($D228,Cap_Req!$A$2:$K$19,5)-VLOOKUP($D228,Cap_Req!$A$2:$K$19,4))/($AE228-$AD228))*($T228-$AD228)),0))))))</f>
        <v/>
      </c>
      <c r="H228" s="455"/>
      <c r="I228" s="147" t="str">
        <f>IF($D228="","",IF(OR(VLOOKUP($D228,Cap_Req!$A$2:$K$19,2)=3,VLOOKUP($D228,Cap_Req!$A$2:$K$19,2)=4),IF($Y228="","",$Y228*$J228),""))</f>
        <v/>
      </c>
      <c r="J228" s="148" t="str">
        <f>IF($D228="","",IF(OR(VLOOKUP($D228,Cap_Req!$A$2:$K$19,2)=3,VLOOKUP($D228,Cap_Req!$A$2:$K$19,2)=4),VLOOKUP($D228,Cap_Req!$A$2:$M$19,7),""))</f>
        <v/>
      </c>
      <c r="K228" s="455"/>
      <c r="L228" s="147" t="str">
        <f>IF($D228="","",IF(OR(VLOOKUP($D228,Cap_Req!$A$2:$K$19,2)=3,VLOOKUP($D228,Cap_Req!$A$2:$K$19,2)=4),IF($Z228="","",$Z228*$M228),""))</f>
        <v/>
      </c>
      <c r="M228" s="148" t="str">
        <f>IF($D228="","",IF(OR(VLOOKUP($D228,Cap_Req!$A$2:$K$19,2)=3,VLOOKUP($D228,Cap_Req!$A$2:$K$19,2)=4),VLOOKUP($D228,Cap_Req!$A$2:$M$19,12),""))</f>
        <v/>
      </c>
      <c r="N228" s="455"/>
      <c r="O228" s="147" t="str">
        <f>IF($D228="","",IF(VLOOKUP($D228,Cap_Req!$A$2:$K$19,2)=4,IF($AA228="","",$AA228*$P228),""))</f>
        <v/>
      </c>
      <c r="P228" s="148" t="str">
        <f>IF($D228="","",IF(VLOOKUP($D228,Cap_Req!$A$2:$K$19,2)=4,VLOOKUP($D228,Cap_Req!$A$2:$M$19,13),""))</f>
        <v/>
      </c>
      <c r="Q228" s="455"/>
      <c r="R228" s="147" t="str">
        <f>IF($D228="","",IF(VLOOKUP($D228,Cap_Req!$A$2:$K$19,2)=3,IF($AB228="","",$AB228*$S228),""))</f>
        <v/>
      </c>
      <c r="S228" s="148" t="str">
        <f>IF($D228="","",IF(VLOOKUP($D228,Cap_Req!$A$2:$K$19,2)=3,VLOOKUP($D228,Cap_Req!$A$2:$K$19,8),""))</f>
        <v/>
      </c>
      <c r="T228" s="149" t="str">
        <f t="shared" si="6"/>
        <v/>
      </c>
      <c r="U228" s="150" t="str">
        <f t="shared" si="7"/>
        <v/>
      </c>
      <c r="V228" s="151"/>
      <c r="W228" s="453"/>
      <c r="X228" s="453"/>
      <c r="Y228" s="453"/>
      <c r="Z228" s="453"/>
      <c r="AA228" s="453"/>
      <c r="AB228" s="453"/>
      <c r="AC228" s="152" t="str">
        <f>IF($D228="","",IF(VLOOKUP($D228,Cap_Req!$A$2:$K$19,2)=5,MIN($AF228,VLOOKUP($D228,Cap_Req!$A$2:$K$19,9)),MIN($AE228,VLOOKUP($D228,Cap_Req!$A$2:$K$19,9))))</f>
        <v/>
      </c>
      <c r="AD228" s="152" t="str">
        <f>IF($D228="","",IF(VLOOKUP($D228,Cap_Req!$A$2:$K$19,2)=5,MIN($AF228,VLOOKUP($D228,Cap_Req!$A$2:$K$19,10)),MIN($AE228,VLOOKUP($D228,Cap_Req!$A$2:$K$19,10))))</f>
        <v/>
      </c>
      <c r="AE228" s="152" t="str">
        <f>IF($D228="","",IF($AF228="","",MIN($AF228,VLOOKUP($D228,Cap_Req!$A$2:$K$19,11))))</f>
        <v/>
      </c>
      <c r="AF228" s="453"/>
      <c r="AG228" s="453"/>
      <c r="AH228" s="125"/>
      <c r="AI228" s="126" t="e">
        <f>VLOOKUP($D228,Cap_Req!$A$2:$K$19,2)</f>
        <v>#N/A</v>
      </c>
      <c r="AL228" s="170"/>
    </row>
    <row r="229" spans="1:38" x14ac:dyDescent="0.25">
      <c r="A229" s="125"/>
      <c r="B229" s="453"/>
      <c r="C229" s="453"/>
      <c r="D229" s="454"/>
      <c r="E229" s="455"/>
      <c r="F229" s="147" t="str">
        <f>IF($D229="","",IF($W229="","",IF(OR(VLOOKUP($D229,Cap_Req!$A$2:$K$19,2)=3,VLOOKUP($D229,Cap_Req!$A$2:$K$19,2)=4),IF($X229="","",IF($T229&lt;=$AC229,$X229*$G229,IF(AND($T229&gt;$AC229,$T229&lt;=$AF229),$G229*($X229+((($W229-$X229)/($AF229-$AC229))*($T229-$AC229))),0))),$W229*$G229)))</f>
        <v/>
      </c>
      <c r="G229" s="148" t="str">
        <f>IF($D229="","",IF(OR(VLOOKUP($D229,Cap_Req!$A$2:$K$19,2)=9,VLOOKUP($D229,Cap_Req!$A$2:$K$19,2)=10),IF($T229&lt;=$AE229,VLOOKUP($D229,Cap_Req!$A$2:$K$19,3),0),IF(OR(VLOOKUP($D229,Cap_Req!$A$2:$K$19,2)=1,VLOOKUP($D229,Cap_Req!$A$2:$K$19,2)=2,VLOOKUP($D229,Cap_Req!$A$2:$K$19,2)=3,VLOOKUP($D229,Cap_Req!$A$2:$K$19,2)=4,VLOOKUP($D229,Cap_Req!$A$2:$K$19,2)=5,VLOOKUP($D229,Cap_Req!$A$2:$K$19,2)=6,VLOOKUP($D229,Cap_Req!$A$2:$K$19,2)=7, VLOOKUP($D229,Cap_Req!$A$2:$K$19,2)=8),IF($T229&lt;=$AC229,VLOOKUP($D229,Cap_Req!$A$2:$K$19,3),IF(AND($T229&gt;$AC229,$T229&lt;=$AE229),VLOOKUP($D229,Cap_Req!$A$2:$K$19,3)+(((VLOOKUP($D229,Cap_Req!$A$2:$K$19,5)-VLOOKUP($D229,Cap_Req!$A$2:$K$19,3))/($AE229-$AC229))*($T229-$AC229)),0)),IF($T229&lt;=$AC229,VLOOKUP($D229,Cap_Req!$A$2:$K$19,3),IF(AND($T229&gt;$AC229,$T229&lt;=$AD229),VLOOKUP($D229,Cap_Req!$A$2:$K$19,3)+(((VLOOKUP($D229,Cap_Req!$A$2:$K$19,4)-VLOOKUP($D229,Cap_Req!$A$2:$K$19,3))/($AD229-$AC229))*($T229-$AC229)),IF(AND($T229&gt;$AD229,$T229&lt;=$AE229),VLOOKUP($D229,Cap_Req!$A$2:$K$19,4)+(((VLOOKUP($D229,Cap_Req!$A$2:$K$19,5)-VLOOKUP($D229,Cap_Req!$A$2:$K$19,4))/($AE229-$AD229))*($T229-$AD229)),0))))))</f>
        <v/>
      </c>
      <c r="H229" s="455"/>
      <c r="I229" s="147" t="str">
        <f>IF($D229="","",IF(OR(VLOOKUP($D229,Cap_Req!$A$2:$K$19,2)=3,VLOOKUP($D229,Cap_Req!$A$2:$K$19,2)=4),IF($Y229="","",$Y229*$J229),""))</f>
        <v/>
      </c>
      <c r="J229" s="148" t="str">
        <f>IF($D229="","",IF(OR(VLOOKUP($D229,Cap_Req!$A$2:$K$19,2)=3,VLOOKUP($D229,Cap_Req!$A$2:$K$19,2)=4),VLOOKUP($D229,Cap_Req!$A$2:$M$19,7),""))</f>
        <v/>
      </c>
      <c r="K229" s="455"/>
      <c r="L229" s="147" t="str">
        <f>IF($D229="","",IF(OR(VLOOKUP($D229,Cap_Req!$A$2:$K$19,2)=3,VLOOKUP($D229,Cap_Req!$A$2:$K$19,2)=4),IF($Z229="","",$Z229*$M229),""))</f>
        <v/>
      </c>
      <c r="M229" s="148" t="str">
        <f>IF($D229="","",IF(OR(VLOOKUP($D229,Cap_Req!$A$2:$K$19,2)=3,VLOOKUP($D229,Cap_Req!$A$2:$K$19,2)=4),VLOOKUP($D229,Cap_Req!$A$2:$M$19,12),""))</f>
        <v/>
      </c>
      <c r="N229" s="455"/>
      <c r="O229" s="147" t="str">
        <f>IF($D229="","",IF(VLOOKUP($D229,Cap_Req!$A$2:$K$19,2)=4,IF($AA229="","",$AA229*$P229),""))</f>
        <v/>
      </c>
      <c r="P229" s="148" t="str">
        <f>IF($D229="","",IF(VLOOKUP($D229,Cap_Req!$A$2:$K$19,2)=4,VLOOKUP($D229,Cap_Req!$A$2:$M$19,13),""))</f>
        <v/>
      </c>
      <c r="Q229" s="455"/>
      <c r="R229" s="147" t="str">
        <f>IF($D229="","",IF(VLOOKUP($D229,Cap_Req!$A$2:$K$19,2)=3,IF($AB229="","",$AB229*$S229),""))</f>
        <v/>
      </c>
      <c r="S229" s="148" t="str">
        <f>IF($D229="","",IF(VLOOKUP($D229,Cap_Req!$A$2:$K$19,2)=3,VLOOKUP($D229,Cap_Req!$A$2:$K$19,8),""))</f>
        <v/>
      </c>
      <c r="T229" s="149" t="str">
        <f t="shared" si="6"/>
        <v/>
      </c>
      <c r="U229" s="150" t="str">
        <f t="shared" si="7"/>
        <v/>
      </c>
      <c r="V229" s="151"/>
      <c r="W229" s="453"/>
      <c r="X229" s="453"/>
      <c r="Y229" s="453"/>
      <c r="Z229" s="453"/>
      <c r="AA229" s="453"/>
      <c r="AB229" s="453"/>
      <c r="AC229" s="152" t="str">
        <f>IF($D229="","",IF(VLOOKUP($D229,Cap_Req!$A$2:$K$19,2)=5,MIN($AF229,VLOOKUP($D229,Cap_Req!$A$2:$K$19,9)),MIN($AE229,VLOOKUP($D229,Cap_Req!$A$2:$K$19,9))))</f>
        <v/>
      </c>
      <c r="AD229" s="152" t="str">
        <f>IF($D229="","",IF(VLOOKUP($D229,Cap_Req!$A$2:$K$19,2)=5,MIN($AF229,VLOOKUP($D229,Cap_Req!$A$2:$K$19,10)),MIN($AE229,VLOOKUP($D229,Cap_Req!$A$2:$K$19,10))))</f>
        <v/>
      </c>
      <c r="AE229" s="152" t="str">
        <f>IF($D229="","",IF($AF229="","",MIN($AF229,VLOOKUP($D229,Cap_Req!$A$2:$K$19,11))))</f>
        <v/>
      </c>
      <c r="AF229" s="453"/>
      <c r="AG229" s="453"/>
      <c r="AH229" s="125"/>
      <c r="AI229" s="126" t="e">
        <f>VLOOKUP($D229,Cap_Req!$A$2:$K$19,2)</f>
        <v>#N/A</v>
      </c>
      <c r="AL229" s="170"/>
    </row>
    <row r="230" spans="1:38" x14ac:dyDescent="0.25">
      <c r="A230" s="125"/>
      <c r="B230" s="453"/>
      <c r="C230" s="453"/>
      <c r="D230" s="454"/>
      <c r="E230" s="455"/>
      <c r="F230" s="147" t="str">
        <f>IF($D230="","",IF($W230="","",IF(OR(VLOOKUP($D230,Cap_Req!$A$2:$K$19,2)=3,VLOOKUP($D230,Cap_Req!$A$2:$K$19,2)=4),IF($X230="","",IF($T230&lt;=$AC230,$X230*$G230,IF(AND($T230&gt;$AC230,$T230&lt;=$AF230),$G230*($X230+((($W230-$X230)/($AF230-$AC230))*($T230-$AC230))),0))),$W230*$G230)))</f>
        <v/>
      </c>
      <c r="G230" s="148" t="str">
        <f>IF($D230="","",IF(OR(VLOOKUP($D230,Cap_Req!$A$2:$K$19,2)=9,VLOOKUP($D230,Cap_Req!$A$2:$K$19,2)=10),IF($T230&lt;=$AE230,VLOOKUP($D230,Cap_Req!$A$2:$K$19,3),0),IF(OR(VLOOKUP($D230,Cap_Req!$A$2:$K$19,2)=1,VLOOKUP($D230,Cap_Req!$A$2:$K$19,2)=2,VLOOKUP($D230,Cap_Req!$A$2:$K$19,2)=3,VLOOKUP($D230,Cap_Req!$A$2:$K$19,2)=4,VLOOKUP($D230,Cap_Req!$A$2:$K$19,2)=5,VLOOKUP($D230,Cap_Req!$A$2:$K$19,2)=6,VLOOKUP($D230,Cap_Req!$A$2:$K$19,2)=7, VLOOKUP($D230,Cap_Req!$A$2:$K$19,2)=8),IF($T230&lt;=$AC230,VLOOKUP($D230,Cap_Req!$A$2:$K$19,3),IF(AND($T230&gt;$AC230,$T230&lt;=$AE230),VLOOKUP($D230,Cap_Req!$A$2:$K$19,3)+(((VLOOKUP($D230,Cap_Req!$A$2:$K$19,5)-VLOOKUP($D230,Cap_Req!$A$2:$K$19,3))/($AE230-$AC230))*($T230-$AC230)),0)),IF($T230&lt;=$AC230,VLOOKUP($D230,Cap_Req!$A$2:$K$19,3),IF(AND($T230&gt;$AC230,$T230&lt;=$AD230),VLOOKUP($D230,Cap_Req!$A$2:$K$19,3)+(((VLOOKUP($D230,Cap_Req!$A$2:$K$19,4)-VLOOKUP($D230,Cap_Req!$A$2:$K$19,3))/($AD230-$AC230))*($T230-$AC230)),IF(AND($T230&gt;$AD230,$T230&lt;=$AE230),VLOOKUP($D230,Cap_Req!$A$2:$K$19,4)+(((VLOOKUP($D230,Cap_Req!$A$2:$K$19,5)-VLOOKUP($D230,Cap_Req!$A$2:$K$19,4))/($AE230-$AD230))*($T230-$AD230)),0))))))</f>
        <v/>
      </c>
      <c r="H230" s="455"/>
      <c r="I230" s="147" t="str">
        <f>IF($D230="","",IF(OR(VLOOKUP($D230,Cap_Req!$A$2:$K$19,2)=3,VLOOKUP($D230,Cap_Req!$A$2:$K$19,2)=4),IF($Y230="","",$Y230*$J230),""))</f>
        <v/>
      </c>
      <c r="J230" s="148" t="str">
        <f>IF($D230="","",IF(OR(VLOOKUP($D230,Cap_Req!$A$2:$K$19,2)=3,VLOOKUP($D230,Cap_Req!$A$2:$K$19,2)=4),VLOOKUP($D230,Cap_Req!$A$2:$M$19,7),""))</f>
        <v/>
      </c>
      <c r="K230" s="455"/>
      <c r="L230" s="147" t="str">
        <f>IF($D230="","",IF(OR(VLOOKUP($D230,Cap_Req!$A$2:$K$19,2)=3,VLOOKUP($D230,Cap_Req!$A$2:$K$19,2)=4),IF($Z230="","",$Z230*$M230),""))</f>
        <v/>
      </c>
      <c r="M230" s="148" t="str">
        <f>IF($D230="","",IF(OR(VLOOKUP($D230,Cap_Req!$A$2:$K$19,2)=3,VLOOKUP($D230,Cap_Req!$A$2:$K$19,2)=4),VLOOKUP($D230,Cap_Req!$A$2:$M$19,12),""))</f>
        <v/>
      </c>
      <c r="N230" s="455"/>
      <c r="O230" s="147" t="str">
        <f>IF($D230="","",IF(VLOOKUP($D230,Cap_Req!$A$2:$K$19,2)=4,IF($AA230="","",$AA230*$P230),""))</f>
        <v/>
      </c>
      <c r="P230" s="148" t="str">
        <f>IF($D230="","",IF(VLOOKUP($D230,Cap_Req!$A$2:$K$19,2)=4,VLOOKUP($D230,Cap_Req!$A$2:$M$19,13),""))</f>
        <v/>
      </c>
      <c r="Q230" s="455"/>
      <c r="R230" s="147" t="str">
        <f>IF($D230="","",IF(VLOOKUP($D230,Cap_Req!$A$2:$K$19,2)=3,IF($AB230="","",$AB230*$S230),""))</f>
        <v/>
      </c>
      <c r="S230" s="148" t="str">
        <f>IF($D230="","",IF(VLOOKUP($D230,Cap_Req!$A$2:$K$19,2)=3,VLOOKUP($D230,Cap_Req!$A$2:$K$19,8),""))</f>
        <v/>
      </c>
      <c r="T230" s="149" t="str">
        <f t="shared" si="6"/>
        <v/>
      </c>
      <c r="U230" s="150" t="str">
        <f t="shared" si="7"/>
        <v/>
      </c>
      <c r="V230" s="151"/>
      <c r="W230" s="453"/>
      <c r="X230" s="453"/>
      <c r="Y230" s="453"/>
      <c r="Z230" s="453"/>
      <c r="AA230" s="453"/>
      <c r="AB230" s="453"/>
      <c r="AC230" s="152" t="str">
        <f>IF($D230="","",IF(VLOOKUP($D230,Cap_Req!$A$2:$K$19,2)=5,MIN($AF230,VLOOKUP($D230,Cap_Req!$A$2:$K$19,9)),MIN($AE230,VLOOKUP($D230,Cap_Req!$A$2:$K$19,9))))</f>
        <v/>
      </c>
      <c r="AD230" s="152" t="str">
        <f>IF($D230="","",IF(VLOOKUP($D230,Cap_Req!$A$2:$K$19,2)=5,MIN($AF230,VLOOKUP($D230,Cap_Req!$A$2:$K$19,10)),MIN($AE230,VLOOKUP($D230,Cap_Req!$A$2:$K$19,10))))</f>
        <v/>
      </c>
      <c r="AE230" s="152" t="str">
        <f>IF($D230="","",IF($AF230="","",MIN($AF230,VLOOKUP($D230,Cap_Req!$A$2:$K$19,11))))</f>
        <v/>
      </c>
      <c r="AF230" s="453"/>
      <c r="AG230" s="453"/>
      <c r="AH230" s="125"/>
      <c r="AI230" s="126" t="e">
        <f>VLOOKUP($D230,Cap_Req!$A$2:$K$19,2)</f>
        <v>#N/A</v>
      </c>
      <c r="AL230" s="170"/>
    </row>
    <row r="231" spans="1:38" x14ac:dyDescent="0.25">
      <c r="A231" s="125"/>
      <c r="B231" s="453"/>
      <c r="C231" s="453"/>
      <c r="D231" s="454"/>
      <c r="E231" s="455"/>
      <c r="F231" s="147" t="str">
        <f>IF($D231="","",IF($W231="","",IF(OR(VLOOKUP($D231,Cap_Req!$A$2:$K$19,2)=3,VLOOKUP($D231,Cap_Req!$A$2:$K$19,2)=4),IF($X231="","",IF($T231&lt;=$AC231,$X231*$G231,IF(AND($T231&gt;$AC231,$T231&lt;=$AF231),$G231*($X231+((($W231-$X231)/($AF231-$AC231))*($T231-$AC231))),0))),$W231*$G231)))</f>
        <v/>
      </c>
      <c r="G231" s="148" t="str">
        <f>IF($D231="","",IF(OR(VLOOKUP($D231,Cap_Req!$A$2:$K$19,2)=9,VLOOKUP($D231,Cap_Req!$A$2:$K$19,2)=10),IF($T231&lt;=$AE231,VLOOKUP($D231,Cap_Req!$A$2:$K$19,3),0),IF(OR(VLOOKUP($D231,Cap_Req!$A$2:$K$19,2)=1,VLOOKUP($D231,Cap_Req!$A$2:$K$19,2)=2,VLOOKUP($D231,Cap_Req!$A$2:$K$19,2)=3,VLOOKUP($D231,Cap_Req!$A$2:$K$19,2)=4,VLOOKUP($D231,Cap_Req!$A$2:$K$19,2)=5,VLOOKUP($D231,Cap_Req!$A$2:$K$19,2)=6,VLOOKUP($D231,Cap_Req!$A$2:$K$19,2)=7, VLOOKUP($D231,Cap_Req!$A$2:$K$19,2)=8),IF($T231&lt;=$AC231,VLOOKUP($D231,Cap_Req!$A$2:$K$19,3),IF(AND($T231&gt;$AC231,$T231&lt;=$AE231),VLOOKUP($D231,Cap_Req!$A$2:$K$19,3)+(((VLOOKUP($D231,Cap_Req!$A$2:$K$19,5)-VLOOKUP($D231,Cap_Req!$A$2:$K$19,3))/($AE231-$AC231))*($T231-$AC231)),0)),IF($T231&lt;=$AC231,VLOOKUP($D231,Cap_Req!$A$2:$K$19,3),IF(AND($T231&gt;$AC231,$T231&lt;=$AD231),VLOOKUP($D231,Cap_Req!$A$2:$K$19,3)+(((VLOOKUP($D231,Cap_Req!$A$2:$K$19,4)-VLOOKUP($D231,Cap_Req!$A$2:$K$19,3))/($AD231-$AC231))*($T231-$AC231)),IF(AND($T231&gt;$AD231,$T231&lt;=$AE231),VLOOKUP($D231,Cap_Req!$A$2:$K$19,4)+(((VLOOKUP($D231,Cap_Req!$A$2:$K$19,5)-VLOOKUP($D231,Cap_Req!$A$2:$K$19,4))/($AE231-$AD231))*($T231-$AD231)),0))))))</f>
        <v/>
      </c>
      <c r="H231" s="455"/>
      <c r="I231" s="147" t="str">
        <f>IF($D231="","",IF(OR(VLOOKUP($D231,Cap_Req!$A$2:$K$19,2)=3,VLOOKUP($D231,Cap_Req!$A$2:$K$19,2)=4),IF($Y231="","",$Y231*$J231),""))</f>
        <v/>
      </c>
      <c r="J231" s="148" t="str">
        <f>IF($D231="","",IF(OR(VLOOKUP($D231,Cap_Req!$A$2:$K$19,2)=3,VLOOKUP($D231,Cap_Req!$A$2:$K$19,2)=4),VLOOKUP($D231,Cap_Req!$A$2:$M$19,7),""))</f>
        <v/>
      </c>
      <c r="K231" s="455"/>
      <c r="L231" s="147" t="str">
        <f>IF($D231="","",IF(OR(VLOOKUP($D231,Cap_Req!$A$2:$K$19,2)=3,VLOOKUP($D231,Cap_Req!$A$2:$K$19,2)=4),IF($Z231="","",$Z231*$M231),""))</f>
        <v/>
      </c>
      <c r="M231" s="148" t="str">
        <f>IF($D231="","",IF(OR(VLOOKUP($D231,Cap_Req!$A$2:$K$19,2)=3,VLOOKUP($D231,Cap_Req!$A$2:$K$19,2)=4),VLOOKUP($D231,Cap_Req!$A$2:$M$19,12),""))</f>
        <v/>
      </c>
      <c r="N231" s="455"/>
      <c r="O231" s="147" t="str">
        <f>IF($D231="","",IF(VLOOKUP($D231,Cap_Req!$A$2:$K$19,2)=4,IF($AA231="","",$AA231*$P231),""))</f>
        <v/>
      </c>
      <c r="P231" s="148" t="str">
        <f>IF($D231="","",IF(VLOOKUP($D231,Cap_Req!$A$2:$K$19,2)=4,VLOOKUP($D231,Cap_Req!$A$2:$M$19,13),""))</f>
        <v/>
      </c>
      <c r="Q231" s="455"/>
      <c r="R231" s="147" t="str">
        <f>IF($D231="","",IF(VLOOKUP($D231,Cap_Req!$A$2:$K$19,2)=3,IF($AB231="","",$AB231*$S231),""))</f>
        <v/>
      </c>
      <c r="S231" s="148" t="str">
        <f>IF($D231="","",IF(VLOOKUP($D231,Cap_Req!$A$2:$K$19,2)=3,VLOOKUP($D231,Cap_Req!$A$2:$K$19,8),""))</f>
        <v/>
      </c>
      <c r="T231" s="149" t="str">
        <f t="shared" si="6"/>
        <v/>
      </c>
      <c r="U231" s="150" t="str">
        <f t="shared" si="7"/>
        <v/>
      </c>
      <c r="V231" s="151"/>
      <c r="W231" s="453"/>
      <c r="X231" s="453"/>
      <c r="Y231" s="453"/>
      <c r="Z231" s="453"/>
      <c r="AA231" s="453"/>
      <c r="AB231" s="453"/>
      <c r="AC231" s="152" t="str">
        <f>IF($D231="","",IF(VLOOKUP($D231,Cap_Req!$A$2:$K$19,2)=5,MIN($AF231,VLOOKUP($D231,Cap_Req!$A$2:$K$19,9)),MIN($AE231,VLOOKUP($D231,Cap_Req!$A$2:$K$19,9))))</f>
        <v/>
      </c>
      <c r="AD231" s="152" t="str">
        <f>IF($D231="","",IF(VLOOKUP($D231,Cap_Req!$A$2:$K$19,2)=5,MIN($AF231,VLOOKUP($D231,Cap_Req!$A$2:$K$19,10)),MIN($AE231,VLOOKUP($D231,Cap_Req!$A$2:$K$19,10))))</f>
        <v/>
      </c>
      <c r="AE231" s="152" t="str">
        <f>IF($D231="","",IF($AF231="","",MIN($AF231,VLOOKUP($D231,Cap_Req!$A$2:$K$19,11))))</f>
        <v/>
      </c>
      <c r="AF231" s="453"/>
      <c r="AG231" s="453"/>
      <c r="AH231" s="125"/>
      <c r="AI231" s="126" t="e">
        <f>VLOOKUP($D231,Cap_Req!$A$2:$K$19,2)</f>
        <v>#N/A</v>
      </c>
      <c r="AL231" s="170"/>
    </row>
    <row r="232" spans="1:38" x14ac:dyDescent="0.25">
      <c r="A232" s="125"/>
      <c r="B232" s="453"/>
      <c r="C232" s="453"/>
      <c r="D232" s="454"/>
      <c r="E232" s="455"/>
      <c r="F232" s="147" t="str">
        <f>IF($D232="","",IF($W232="","",IF(OR(VLOOKUP($D232,Cap_Req!$A$2:$K$19,2)=3,VLOOKUP($D232,Cap_Req!$A$2:$K$19,2)=4),IF($X232="","",IF($T232&lt;=$AC232,$X232*$G232,IF(AND($T232&gt;$AC232,$T232&lt;=$AF232),$G232*($X232+((($W232-$X232)/($AF232-$AC232))*($T232-$AC232))),0))),$W232*$G232)))</f>
        <v/>
      </c>
      <c r="G232" s="148" t="str">
        <f>IF($D232="","",IF(OR(VLOOKUP($D232,Cap_Req!$A$2:$K$19,2)=9,VLOOKUP($D232,Cap_Req!$A$2:$K$19,2)=10),IF($T232&lt;=$AE232,VLOOKUP($D232,Cap_Req!$A$2:$K$19,3),0),IF(OR(VLOOKUP($D232,Cap_Req!$A$2:$K$19,2)=1,VLOOKUP($D232,Cap_Req!$A$2:$K$19,2)=2,VLOOKUP($D232,Cap_Req!$A$2:$K$19,2)=3,VLOOKUP($D232,Cap_Req!$A$2:$K$19,2)=4,VLOOKUP($D232,Cap_Req!$A$2:$K$19,2)=5,VLOOKUP($D232,Cap_Req!$A$2:$K$19,2)=6,VLOOKUP($D232,Cap_Req!$A$2:$K$19,2)=7, VLOOKUP($D232,Cap_Req!$A$2:$K$19,2)=8),IF($T232&lt;=$AC232,VLOOKUP($D232,Cap_Req!$A$2:$K$19,3),IF(AND($T232&gt;$AC232,$T232&lt;=$AE232),VLOOKUP($D232,Cap_Req!$A$2:$K$19,3)+(((VLOOKUP($D232,Cap_Req!$A$2:$K$19,5)-VLOOKUP($D232,Cap_Req!$A$2:$K$19,3))/($AE232-$AC232))*($T232-$AC232)),0)),IF($T232&lt;=$AC232,VLOOKUP($D232,Cap_Req!$A$2:$K$19,3),IF(AND($T232&gt;$AC232,$T232&lt;=$AD232),VLOOKUP($D232,Cap_Req!$A$2:$K$19,3)+(((VLOOKUP($D232,Cap_Req!$A$2:$K$19,4)-VLOOKUP($D232,Cap_Req!$A$2:$K$19,3))/($AD232-$AC232))*($T232-$AC232)),IF(AND($T232&gt;$AD232,$T232&lt;=$AE232),VLOOKUP($D232,Cap_Req!$A$2:$K$19,4)+(((VLOOKUP($D232,Cap_Req!$A$2:$K$19,5)-VLOOKUP($D232,Cap_Req!$A$2:$K$19,4))/($AE232-$AD232))*($T232-$AD232)),0))))))</f>
        <v/>
      </c>
      <c r="H232" s="455"/>
      <c r="I232" s="147" t="str">
        <f>IF($D232="","",IF(OR(VLOOKUP($D232,Cap_Req!$A$2:$K$19,2)=3,VLOOKUP($D232,Cap_Req!$A$2:$K$19,2)=4),IF($Y232="","",$Y232*$J232),""))</f>
        <v/>
      </c>
      <c r="J232" s="148" t="str">
        <f>IF($D232="","",IF(OR(VLOOKUP($D232,Cap_Req!$A$2:$K$19,2)=3,VLOOKUP($D232,Cap_Req!$A$2:$K$19,2)=4),VLOOKUP($D232,Cap_Req!$A$2:$M$19,7),""))</f>
        <v/>
      </c>
      <c r="K232" s="455"/>
      <c r="L232" s="147" t="str">
        <f>IF($D232="","",IF(OR(VLOOKUP($D232,Cap_Req!$A$2:$K$19,2)=3,VLOOKUP($D232,Cap_Req!$A$2:$K$19,2)=4),IF($Z232="","",$Z232*$M232),""))</f>
        <v/>
      </c>
      <c r="M232" s="148" t="str">
        <f>IF($D232="","",IF(OR(VLOOKUP($D232,Cap_Req!$A$2:$K$19,2)=3,VLOOKUP($D232,Cap_Req!$A$2:$K$19,2)=4),VLOOKUP($D232,Cap_Req!$A$2:$M$19,12),""))</f>
        <v/>
      </c>
      <c r="N232" s="455"/>
      <c r="O232" s="147" t="str">
        <f>IF($D232="","",IF(VLOOKUP($D232,Cap_Req!$A$2:$K$19,2)=4,IF($AA232="","",$AA232*$P232),""))</f>
        <v/>
      </c>
      <c r="P232" s="148" t="str">
        <f>IF($D232="","",IF(VLOOKUP($D232,Cap_Req!$A$2:$K$19,2)=4,VLOOKUP($D232,Cap_Req!$A$2:$M$19,13),""))</f>
        <v/>
      </c>
      <c r="Q232" s="455"/>
      <c r="R232" s="147" t="str">
        <f>IF($D232="","",IF(VLOOKUP($D232,Cap_Req!$A$2:$K$19,2)=3,IF($AB232="","",$AB232*$S232),""))</f>
        <v/>
      </c>
      <c r="S232" s="148" t="str">
        <f>IF($D232="","",IF(VLOOKUP($D232,Cap_Req!$A$2:$K$19,2)=3,VLOOKUP($D232,Cap_Req!$A$2:$K$19,8),""))</f>
        <v/>
      </c>
      <c r="T232" s="149" t="str">
        <f t="shared" si="6"/>
        <v/>
      </c>
      <c r="U232" s="150" t="str">
        <f t="shared" si="7"/>
        <v/>
      </c>
      <c r="V232" s="151"/>
      <c r="W232" s="453"/>
      <c r="X232" s="453"/>
      <c r="Y232" s="453"/>
      <c r="Z232" s="453"/>
      <c r="AA232" s="453"/>
      <c r="AB232" s="453"/>
      <c r="AC232" s="152" t="str">
        <f>IF($D232="","",IF(VLOOKUP($D232,Cap_Req!$A$2:$K$19,2)=5,MIN($AF232,VLOOKUP($D232,Cap_Req!$A$2:$K$19,9)),MIN($AE232,VLOOKUP($D232,Cap_Req!$A$2:$K$19,9))))</f>
        <v/>
      </c>
      <c r="AD232" s="152" t="str">
        <f>IF($D232="","",IF(VLOOKUP($D232,Cap_Req!$A$2:$K$19,2)=5,MIN($AF232,VLOOKUP($D232,Cap_Req!$A$2:$K$19,10)),MIN($AE232,VLOOKUP($D232,Cap_Req!$A$2:$K$19,10))))</f>
        <v/>
      </c>
      <c r="AE232" s="152" t="str">
        <f>IF($D232="","",IF($AF232="","",MIN($AF232,VLOOKUP($D232,Cap_Req!$A$2:$K$19,11))))</f>
        <v/>
      </c>
      <c r="AF232" s="453"/>
      <c r="AG232" s="453"/>
      <c r="AH232" s="125"/>
      <c r="AI232" s="126" t="e">
        <f>VLOOKUP($D232,Cap_Req!$A$2:$K$19,2)</f>
        <v>#N/A</v>
      </c>
      <c r="AL232" s="170"/>
    </row>
    <row r="233" spans="1:38" x14ac:dyDescent="0.25">
      <c r="A233" s="125"/>
      <c r="B233" s="453"/>
      <c r="C233" s="453"/>
      <c r="D233" s="454"/>
      <c r="E233" s="455"/>
      <c r="F233" s="147" t="str">
        <f>IF($D233="","",IF($W233="","",IF(OR(VLOOKUP($D233,Cap_Req!$A$2:$K$19,2)=3,VLOOKUP($D233,Cap_Req!$A$2:$K$19,2)=4),IF($X233="","",IF($T233&lt;=$AC233,$X233*$G233,IF(AND($T233&gt;$AC233,$T233&lt;=$AF233),$G233*($X233+((($W233-$X233)/($AF233-$AC233))*($T233-$AC233))),0))),$W233*$G233)))</f>
        <v/>
      </c>
      <c r="G233" s="148" t="str">
        <f>IF($D233="","",IF(OR(VLOOKUP($D233,Cap_Req!$A$2:$K$19,2)=9,VLOOKUP($D233,Cap_Req!$A$2:$K$19,2)=10),IF($T233&lt;=$AE233,VLOOKUP($D233,Cap_Req!$A$2:$K$19,3),0),IF(OR(VLOOKUP($D233,Cap_Req!$A$2:$K$19,2)=1,VLOOKUP($D233,Cap_Req!$A$2:$K$19,2)=2,VLOOKUP($D233,Cap_Req!$A$2:$K$19,2)=3,VLOOKUP($D233,Cap_Req!$A$2:$K$19,2)=4,VLOOKUP($D233,Cap_Req!$A$2:$K$19,2)=5,VLOOKUP($D233,Cap_Req!$A$2:$K$19,2)=6,VLOOKUP($D233,Cap_Req!$A$2:$K$19,2)=7, VLOOKUP($D233,Cap_Req!$A$2:$K$19,2)=8),IF($T233&lt;=$AC233,VLOOKUP($D233,Cap_Req!$A$2:$K$19,3),IF(AND($T233&gt;$AC233,$T233&lt;=$AE233),VLOOKUP($D233,Cap_Req!$A$2:$K$19,3)+(((VLOOKUP($D233,Cap_Req!$A$2:$K$19,5)-VLOOKUP($D233,Cap_Req!$A$2:$K$19,3))/($AE233-$AC233))*($T233-$AC233)),0)),IF($T233&lt;=$AC233,VLOOKUP($D233,Cap_Req!$A$2:$K$19,3),IF(AND($T233&gt;$AC233,$T233&lt;=$AD233),VLOOKUP($D233,Cap_Req!$A$2:$K$19,3)+(((VLOOKUP($D233,Cap_Req!$A$2:$K$19,4)-VLOOKUP($D233,Cap_Req!$A$2:$K$19,3))/($AD233-$AC233))*($T233-$AC233)),IF(AND($T233&gt;$AD233,$T233&lt;=$AE233),VLOOKUP($D233,Cap_Req!$A$2:$K$19,4)+(((VLOOKUP($D233,Cap_Req!$A$2:$K$19,5)-VLOOKUP($D233,Cap_Req!$A$2:$K$19,4))/($AE233-$AD233))*($T233-$AD233)),0))))))</f>
        <v/>
      </c>
      <c r="H233" s="455"/>
      <c r="I233" s="147" t="str">
        <f>IF($D233="","",IF(OR(VLOOKUP($D233,Cap_Req!$A$2:$K$19,2)=3,VLOOKUP($D233,Cap_Req!$A$2:$K$19,2)=4),IF($Y233="","",$Y233*$J233),""))</f>
        <v/>
      </c>
      <c r="J233" s="148" t="str">
        <f>IF($D233="","",IF(OR(VLOOKUP($D233,Cap_Req!$A$2:$K$19,2)=3,VLOOKUP($D233,Cap_Req!$A$2:$K$19,2)=4),VLOOKUP($D233,Cap_Req!$A$2:$M$19,7),""))</f>
        <v/>
      </c>
      <c r="K233" s="455"/>
      <c r="L233" s="147" t="str">
        <f>IF($D233="","",IF(OR(VLOOKUP($D233,Cap_Req!$A$2:$K$19,2)=3,VLOOKUP($D233,Cap_Req!$A$2:$K$19,2)=4),IF($Z233="","",$Z233*$M233),""))</f>
        <v/>
      </c>
      <c r="M233" s="148" t="str">
        <f>IF($D233="","",IF(OR(VLOOKUP($D233,Cap_Req!$A$2:$K$19,2)=3,VLOOKUP($D233,Cap_Req!$A$2:$K$19,2)=4),VLOOKUP($D233,Cap_Req!$A$2:$M$19,12),""))</f>
        <v/>
      </c>
      <c r="N233" s="455"/>
      <c r="O233" s="147" t="str">
        <f>IF($D233="","",IF(VLOOKUP($D233,Cap_Req!$A$2:$K$19,2)=4,IF($AA233="","",$AA233*$P233),""))</f>
        <v/>
      </c>
      <c r="P233" s="148" t="str">
        <f>IF($D233="","",IF(VLOOKUP($D233,Cap_Req!$A$2:$K$19,2)=4,VLOOKUP($D233,Cap_Req!$A$2:$M$19,13),""))</f>
        <v/>
      </c>
      <c r="Q233" s="455"/>
      <c r="R233" s="147" t="str">
        <f>IF($D233="","",IF(VLOOKUP($D233,Cap_Req!$A$2:$K$19,2)=3,IF($AB233="","",$AB233*$S233),""))</f>
        <v/>
      </c>
      <c r="S233" s="148" t="str">
        <f>IF($D233="","",IF(VLOOKUP($D233,Cap_Req!$A$2:$K$19,2)=3,VLOOKUP($D233,Cap_Req!$A$2:$K$19,8),""))</f>
        <v/>
      </c>
      <c r="T233" s="149" t="str">
        <f t="shared" si="6"/>
        <v/>
      </c>
      <c r="U233" s="150" t="str">
        <f t="shared" si="7"/>
        <v/>
      </c>
      <c r="V233" s="151"/>
      <c r="W233" s="453"/>
      <c r="X233" s="453"/>
      <c r="Y233" s="453"/>
      <c r="Z233" s="453"/>
      <c r="AA233" s="453"/>
      <c r="AB233" s="453"/>
      <c r="AC233" s="152" t="str">
        <f>IF($D233="","",IF(VLOOKUP($D233,Cap_Req!$A$2:$K$19,2)=5,MIN($AF233,VLOOKUP($D233,Cap_Req!$A$2:$K$19,9)),MIN($AE233,VLOOKUP($D233,Cap_Req!$A$2:$K$19,9))))</f>
        <v/>
      </c>
      <c r="AD233" s="152" t="str">
        <f>IF($D233="","",IF(VLOOKUP($D233,Cap_Req!$A$2:$K$19,2)=5,MIN($AF233,VLOOKUP($D233,Cap_Req!$A$2:$K$19,10)),MIN($AE233,VLOOKUP($D233,Cap_Req!$A$2:$K$19,10))))</f>
        <v/>
      </c>
      <c r="AE233" s="152" t="str">
        <f>IF($D233="","",IF($AF233="","",MIN($AF233,VLOOKUP($D233,Cap_Req!$A$2:$K$19,11))))</f>
        <v/>
      </c>
      <c r="AF233" s="453"/>
      <c r="AG233" s="453"/>
      <c r="AH233" s="125"/>
      <c r="AI233" s="126" t="e">
        <f>VLOOKUP($D233,Cap_Req!$A$2:$K$19,2)</f>
        <v>#N/A</v>
      </c>
      <c r="AL233" s="170"/>
    </row>
    <row r="234" spans="1:38" x14ac:dyDescent="0.25">
      <c r="A234" s="125"/>
      <c r="B234" s="453"/>
      <c r="C234" s="453"/>
      <c r="D234" s="454"/>
      <c r="E234" s="455"/>
      <c r="F234" s="147" t="str">
        <f>IF($D234="","",IF($W234="","",IF(OR(VLOOKUP($D234,Cap_Req!$A$2:$K$19,2)=3,VLOOKUP($D234,Cap_Req!$A$2:$K$19,2)=4),IF($X234="","",IF($T234&lt;=$AC234,$X234*$G234,IF(AND($T234&gt;$AC234,$T234&lt;=$AF234),$G234*($X234+((($W234-$X234)/($AF234-$AC234))*($T234-$AC234))),0))),$W234*$G234)))</f>
        <v/>
      </c>
      <c r="G234" s="148" t="str">
        <f>IF($D234="","",IF(OR(VLOOKUP($D234,Cap_Req!$A$2:$K$19,2)=9,VLOOKUP($D234,Cap_Req!$A$2:$K$19,2)=10),IF($T234&lt;=$AE234,VLOOKUP($D234,Cap_Req!$A$2:$K$19,3),0),IF(OR(VLOOKUP($D234,Cap_Req!$A$2:$K$19,2)=1,VLOOKUP($D234,Cap_Req!$A$2:$K$19,2)=2,VLOOKUP($D234,Cap_Req!$A$2:$K$19,2)=3,VLOOKUP($D234,Cap_Req!$A$2:$K$19,2)=4,VLOOKUP($D234,Cap_Req!$A$2:$K$19,2)=5,VLOOKUP($D234,Cap_Req!$A$2:$K$19,2)=6,VLOOKUP($D234,Cap_Req!$A$2:$K$19,2)=7, VLOOKUP($D234,Cap_Req!$A$2:$K$19,2)=8),IF($T234&lt;=$AC234,VLOOKUP($D234,Cap_Req!$A$2:$K$19,3),IF(AND($T234&gt;$AC234,$T234&lt;=$AE234),VLOOKUP($D234,Cap_Req!$A$2:$K$19,3)+(((VLOOKUP($D234,Cap_Req!$A$2:$K$19,5)-VLOOKUP($D234,Cap_Req!$A$2:$K$19,3))/($AE234-$AC234))*($T234-$AC234)),0)),IF($T234&lt;=$AC234,VLOOKUP($D234,Cap_Req!$A$2:$K$19,3),IF(AND($T234&gt;$AC234,$T234&lt;=$AD234),VLOOKUP($D234,Cap_Req!$A$2:$K$19,3)+(((VLOOKUP($D234,Cap_Req!$A$2:$K$19,4)-VLOOKUP($D234,Cap_Req!$A$2:$K$19,3))/($AD234-$AC234))*($T234-$AC234)),IF(AND($T234&gt;$AD234,$T234&lt;=$AE234),VLOOKUP($D234,Cap_Req!$A$2:$K$19,4)+(((VLOOKUP($D234,Cap_Req!$A$2:$K$19,5)-VLOOKUP($D234,Cap_Req!$A$2:$K$19,4))/($AE234-$AD234))*($T234-$AD234)),0))))))</f>
        <v/>
      </c>
      <c r="H234" s="455"/>
      <c r="I234" s="147" t="str">
        <f>IF($D234="","",IF(OR(VLOOKUP($D234,Cap_Req!$A$2:$K$19,2)=3,VLOOKUP($D234,Cap_Req!$A$2:$K$19,2)=4),IF($Y234="","",$Y234*$J234),""))</f>
        <v/>
      </c>
      <c r="J234" s="148" t="str">
        <f>IF($D234="","",IF(OR(VLOOKUP($D234,Cap_Req!$A$2:$K$19,2)=3,VLOOKUP($D234,Cap_Req!$A$2:$K$19,2)=4),VLOOKUP($D234,Cap_Req!$A$2:$M$19,7),""))</f>
        <v/>
      </c>
      <c r="K234" s="455"/>
      <c r="L234" s="147" t="str">
        <f>IF($D234="","",IF(OR(VLOOKUP($D234,Cap_Req!$A$2:$K$19,2)=3,VLOOKUP($D234,Cap_Req!$A$2:$K$19,2)=4),IF($Z234="","",$Z234*$M234),""))</f>
        <v/>
      </c>
      <c r="M234" s="148" t="str">
        <f>IF($D234="","",IF(OR(VLOOKUP($D234,Cap_Req!$A$2:$K$19,2)=3,VLOOKUP($D234,Cap_Req!$A$2:$K$19,2)=4),VLOOKUP($D234,Cap_Req!$A$2:$M$19,12),""))</f>
        <v/>
      </c>
      <c r="N234" s="455"/>
      <c r="O234" s="147" t="str">
        <f>IF($D234="","",IF(VLOOKUP($D234,Cap_Req!$A$2:$K$19,2)=4,IF($AA234="","",$AA234*$P234),""))</f>
        <v/>
      </c>
      <c r="P234" s="148" t="str">
        <f>IF($D234="","",IF(VLOOKUP($D234,Cap_Req!$A$2:$K$19,2)=4,VLOOKUP($D234,Cap_Req!$A$2:$M$19,13),""))</f>
        <v/>
      </c>
      <c r="Q234" s="455"/>
      <c r="R234" s="147" t="str">
        <f>IF($D234="","",IF(VLOOKUP($D234,Cap_Req!$A$2:$K$19,2)=3,IF($AB234="","",$AB234*$S234),""))</f>
        <v/>
      </c>
      <c r="S234" s="148" t="str">
        <f>IF($D234="","",IF(VLOOKUP($D234,Cap_Req!$A$2:$K$19,2)=3,VLOOKUP($D234,Cap_Req!$A$2:$K$19,8),""))</f>
        <v/>
      </c>
      <c r="T234" s="149" t="str">
        <f t="shared" si="6"/>
        <v/>
      </c>
      <c r="U234" s="150" t="str">
        <f t="shared" si="7"/>
        <v/>
      </c>
      <c r="V234" s="151"/>
      <c r="W234" s="453"/>
      <c r="X234" s="453"/>
      <c r="Y234" s="453"/>
      <c r="Z234" s="453"/>
      <c r="AA234" s="453"/>
      <c r="AB234" s="453"/>
      <c r="AC234" s="152" t="str">
        <f>IF($D234="","",IF(VLOOKUP($D234,Cap_Req!$A$2:$K$19,2)=5,MIN($AF234,VLOOKUP($D234,Cap_Req!$A$2:$K$19,9)),MIN($AE234,VLOOKUP($D234,Cap_Req!$A$2:$K$19,9))))</f>
        <v/>
      </c>
      <c r="AD234" s="152" t="str">
        <f>IF($D234="","",IF(VLOOKUP($D234,Cap_Req!$A$2:$K$19,2)=5,MIN($AF234,VLOOKUP($D234,Cap_Req!$A$2:$K$19,10)),MIN($AE234,VLOOKUP($D234,Cap_Req!$A$2:$K$19,10))))</f>
        <v/>
      </c>
      <c r="AE234" s="152" t="str">
        <f>IF($D234="","",IF($AF234="","",MIN($AF234,VLOOKUP($D234,Cap_Req!$A$2:$K$19,11))))</f>
        <v/>
      </c>
      <c r="AF234" s="453"/>
      <c r="AG234" s="453"/>
      <c r="AH234" s="125"/>
      <c r="AI234" s="126" t="e">
        <f>VLOOKUP($D234,Cap_Req!$A$2:$K$19,2)</f>
        <v>#N/A</v>
      </c>
      <c r="AL234" s="170"/>
    </row>
    <row r="235" spans="1:38" x14ac:dyDescent="0.25">
      <c r="A235" s="125"/>
      <c r="B235" s="453"/>
      <c r="C235" s="453"/>
      <c r="D235" s="454"/>
      <c r="E235" s="455"/>
      <c r="F235" s="147" t="str">
        <f>IF($D235="","",IF($W235="","",IF(OR(VLOOKUP($D235,Cap_Req!$A$2:$K$19,2)=3,VLOOKUP($D235,Cap_Req!$A$2:$K$19,2)=4),IF($X235="","",IF($T235&lt;=$AC235,$X235*$G235,IF(AND($T235&gt;$AC235,$T235&lt;=$AF235),$G235*($X235+((($W235-$X235)/($AF235-$AC235))*($T235-$AC235))),0))),$W235*$G235)))</f>
        <v/>
      </c>
      <c r="G235" s="148" t="str">
        <f>IF($D235="","",IF(OR(VLOOKUP($D235,Cap_Req!$A$2:$K$19,2)=9,VLOOKUP($D235,Cap_Req!$A$2:$K$19,2)=10),IF($T235&lt;=$AE235,VLOOKUP($D235,Cap_Req!$A$2:$K$19,3),0),IF(OR(VLOOKUP($D235,Cap_Req!$A$2:$K$19,2)=1,VLOOKUP($D235,Cap_Req!$A$2:$K$19,2)=2,VLOOKUP($D235,Cap_Req!$A$2:$K$19,2)=3,VLOOKUP($D235,Cap_Req!$A$2:$K$19,2)=4,VLOOKUP($D235,Cap_Req!$A$2:$K$19,2)=5,VLOOKUP($D235,Cap_Req!$A$2:$K$19,2)=6,VLOOKUP($D235,Cap_Req!$A$2:$K$19,2)=7, VLOOKUP($D235,Cap_Req!$A$2:$K$19,2)=8),IF($T235&lt;=$AC235,VLOOKUP($D235,Cap_Req!$A$2:$K$19,3),IF(AND($T235&gt;$AC235,$T235&lt;=$AE235),VLOOKUP($D235,Cap_Req!$A$2:$K$19,3)+(((VLOOKUP($D235,Cap_Req!$A$2:$K$19,5)-VLOOKUP($D235,Cap_Req!$A$2:$K$19,3))/($AE235-$AC235))*($T235-$AC235)),0)),IF($T235&lt;=$AC235,VLOOKUP($D235,Cap_Req!$A$2:$K$19,3),IF(AND($T235&gt;$AC235,$T235&lt;=$AD235),VLOOKUP($D235,Cap_Req!$A$2:$K$19,3)+(((VLOOKUP($D235,Cap_Req!$A$2:$K$19,4)-VLOOKUP($D235,Cap_Req!$A$2:$K$19,3))/($AD235-$AC235))*($T235-$AC235)),IF(AND($T235&gt;$AD235,$T235&lt;=$AE235),VLOOKUP($D235,Cap_Req!$A$2:$K$19,4)+(((VLOOKUP($D235,Cap_Req!$A$2:$K$19,5)-VLOOKUP($D235,Cap_Req!$A$2:$K$19,4))/($AE235-$AD235))*($T235-$AD235)),0))))))</f>
        <v/>
      </c>
      <c r="H235" s="455"/>
      <c r="I235" s="147" t="str">
        <f>IF($D235="","",IF(OR(VLOOKUP($D235,Cap_Req!$A$2:$K$19,2)=3,VLOOKUP($D235,Cap_Req!$A$2:$K$19,2)=4),IF($Y235="","",$Y235*$J235),""))</f>
        <v/>
      </c>
      <c r="J235" s="148" t="str">
        <f>IF($D235="","",IF(OR(VLOOKUP($D235,Cap_Req!$A$2:$K$19,2)=3,VLOOKUP($D235,Cap_Req!$A$2:$K$19,2)=4),VLOOKUP($D235,Cap_Req!$A$2:$M$19,7),""))</f>
        <v/>
      </c>
      <c r="K235" s="455"/>
      <c r="L235" s="147" t="str">
        <f>IF($D235="","",IF(OR(VLOOKUP($D235,Cap_Req!$A$2:$K$19,2)=3,VLOOKUP($D235,Cap_Req!$A$2:$K$19,2)=4),IF($Z235="","",$Z235*$M235),""))</f>
        <v/>
      </c>
      <c r="M235" s="148" t="str">
        <f>IF($D235="","",IF(OR(VLOOKUP($D235,Cap_Req!$A$2:$K$19,2)=3,VLOOKUP($D235,Cap_Req!$A$2:$K$19,2)=4),VLOOKUP($D235,Cap_Req!$A$2:$M$19,12),""))</f>
        <v/>
      </c>
      <c r="N235" s="455"/>
      <c r="O235" s="147" t="str">
        <f>IF($D235="","",IF(VLOOKUP($D235,Cap_Req!$A$2:$K$19,2)=4,IF($AA235="","",$AA235*$P235),""))</f>
        <v/>
      </c>
      <c r="P235" s="148" t="str">
        <f>IF($D235="","",IF(VLOOKUP($D235,Cap_Req!$A$2:$K$19,2)=4,VLOOKUP($D235,Cap_Req!$A$2:$M$19,13),""))</f>
        <v/>
      </c>
      <c r="Q235" s="455"/>
      <c r="R235" s="147" t="str">
        <f>IF($D235="","",IF(VLOOKUP($D235,Cap_Req!$A$2:$K$19,2)=3,IF($AB235="","",$AB235*$S235),""))</f>
        <v/>
      </c>
      <c r="S235" s="148" t="str">
        <f>IF($D235="","",IF(VLOOKUP($D235,Cap_Req!$A$2:$K$19,2)=3,VLOOKUP($D235,Cap_Req!$A$2:$K$19,8),""))</f>
        <v/>
      </c>
      <c r="T235" s="149" t="str">
        <f t="shared" si="6"/>
        <v/>
      </c>
      <c r="U235" s="150" t="str">
        <f t="shared" si="7"/>
        <v/>
      </c>
      <c r="V235" s="151"/>
      <c r="W235" s="453"/>
      <c r="X235" s="453"/>
      <c r="Y235" s="453"/>
      <c r="Z235" s="453"/>
      <c r="AA235" s="453"/>
      <c r="AB235" s="453"/>
      <c r="AC235" s="152" t="str">
        <f>IF($D235="","",IF(VLOOKUP($D235,Cap_Req!$A$2:$K$19,2)=5,MIN($AF235,VLOOKUP($D235,Cap_Req!$A$2:$K$19,9)),MIN($AE235,VLOOKUP($D235,Cap_Req!$A$2:$K$19,9))))</f>
        <v/>
      </c>
      <c r="AD235" s="152" t="str">
        <f>IF($D235="","",IF(VLOOKUP($D235,Cap_Req!$A$2:$K$19,2)=5,MIN($AF235,VLOOKUP($D235,Cap_Req!$A$2:$K$19,10)),MIN($AE235,VLOOKUP($D235,Cap_Req!$A$2:$K$19,10))))</f>
        <v/>
      </c>
      <c r="AE235" s="152" t="str">
        <f>IF($D235="","",IF($AF235="","",MIN($AF235,VLOOKUP($D235,Cap_Req!$A$2:$K$19,11))))</f>
        <v/>
      </c>
      <c r="AF235" s="453"/>
      <c r="AG235" s="453"/>
      <c r="AH235" s="125"/>
      <c r="AI235" s="126" t="e">
        <f>VLOOKUP($D235,Cap_Req!$A$2:$K$19,2)</f>
        <v>#N/A</v>
      </c>
      <c r="AL235" s="170"/>
    </row>
    <row r="236" spans="1:38" x14ac:dyDescent="0.25">
      <c r="A236" s="125"/>
      <c r="B236" s="453"/>
      <c r="C236" s="453"/>
      <c r="D236" s="454"/>
      <c r="E236" s="455"/>
      <c r="F236" s="147" t="str">
        <f>IF($D236="","",IF($W236="","",IF(OR(VLOOKUP($D236,Cap_Req!$A$2:$K$19,2)=3,VLOOKUP($D236,Cap_Req!$A$2:$K$19,2)=4),IF($X236="","",IF($T236&lt;=$AC236,$X236*$G236,IF(AND($T236&gt;$AC236,$T236&lt;=$AF236),$G236*($X236+((($W236-$X236)/($AF236-$AC236))*($T236-$AC236))),0))),$W236*$G236)))</f>
        <v/>
      </c>
      <c r="G236" s="148" t="str">
        <f>IF($D236="","",IF(OR(VLOOKUP($D236,Cap_Req!$A$2:$K$19,2)=9,VLOOKUP($D236,Cap_Req!$A$2:$K$19,2)=10),IF($T236&lt;=$AE236,VLOOKUP($D236,Cap_Req!$A$2:$K$19,3),0),IF(OR(VLOOKUP($D236,Cap_Req!$A$2:$K$19,2)=1,VLOOKUP($D236,Cap_Req!$A$2:$K$19,2)=2,VLOOKUP($D236,Cap_Req!$A$2:$K$19,2)=3,VLOOKUP($D236,Cap_Req!$A$2:$K$19,2)=4,VLOOKUP($D236,Cap_Req!$A$2:$K$19,2)=5,VLOOKUP($D236,Cap_Req!$A$2:$K$19,2)=6,VLOOKUP($D236,Cap_Req!$A$2:$K$19,2)=7, VLOOKUP($D236,Cap_Req!$A$2:$K$19,2)=8),IF($T236&lt;=$AC236,VLOOKUP($D236,Cap_Req!$A$2:$K$19,3),IF(AND($T236&gt;$AC236,$T236&lt;=$AE236),VLOOKUP($D236,Cap_Req!$A$2:$K$19,3)+(((VLOOKUP($D236,Cap_Req!$A$2:$K$19,5)-VLOOKUP($D236,Cap_Req!$A$2:$K$19,3))/($AE236-$AC236))*($T236-$AC236)),0)),IF($T236&lt;=$AC236,VLOOKUP($D236,Cap_Req!$A$2:$K$19,3),IF(AND($T236&gt;$AC236,$T236&lt;=$AD236),VLOOKUP($D236,Cap_Req!$A$2:$K$19,3)+(((VLOOKUP($D236,Cap_Req!$A$2:$K$19,4)-VLOOKUP($D236,Cap_Req!$A$2:$K$19,3))/($AD236-$AC236))*($T236-$AC236)),IF(AND($T236&gt;$AD236,$T236&lt;=$AE236),VLOOKUP($D236,Cap_Req!$A$2:$K$19,4)+(((VLOOKUP($D236,Cap_Req!$A$2:$K$19,5)-VLOOKUP($D236,Cap_Req!$A$2:$K$19,4))/($AE236-$AD236))*($T236-$AD236)),0))))))</f>
        <v/>
      </c>
      <c r="H236" s="455"/>
      <c r="I236" s="147" t="str">
        <f>IF($D236="","",IF(OR(VLOOKUP($D236,Cap_Req!$A$2:$K$19,2)=3,VLOOKUP($D236,Cap_Req!$A$2:$K$19,2)=4),IF($Y236="","",$Y236*$J236),""))</f>
        <v/>
      </c>
      <c r="J236" s="148" t="str">
        <f>IF($D236="","",IF(OR(VLOOKUP($D236,Cap_Req!$A$2:$K$19,2)=3,VLOOKUP($D236,Cap_Req!$A$2:$K$19,2)=4),VLOOKUP($D236,Cap_Req!$A$2:$M$19,7),""))</f>
        <v/>
      </c>
      <c r="K236" s="455"/>
      <c r="L236" s="147" t="str">
        <f>IF($D236="","",IF(OR(VLOOKUP($D236,Cap_Req!$A$2:$K$19,2)=3,VLOOKUP($D236,Cap_Req!$A$2:$K$19,2)=4),IF($Z236="","",$Z236*$M236),""))</f>
        <v/>
      </c>
      <c r="M236" s="148" t="str">
        <f>IF($D236="","",IF(OR(VLOOKUP($D236,Cap_Req!$A$2:$K$19,2)=3,VLOOKUP($D236,Cap_Req!$A$2:$K$19,2)=4),VLOOKUP($D236,Cap_Req!$A$2:$M$19,12),""))</f>
        <v/>
      </c>
      <c r="N236" s="455"/>
      <c r="O236" s="147" t="str">
        <f>IF($D236="","",IF(VLOOKUP($D236,Cap_Req!$A$2:$K$19,2)=4,IF($AA236="","",$AA236*$P236),""))</f>
        <v/>
      </c>
      <c r="P236" s="148" t="str">
        <f>IF($D236="","",IF(VLOOKUP($D236,Cap_Req!$A$2:$K$19,2)=4,VLOOKUP($D236,Cap_Req!$A$2:$M$19,13),""))</f>
        <v/>
      </c>
      <c r="Q236" s="455"/>
      <c r="R236" s="147" t="str">
        <f>IF($D236="","",IF(VLOOKUP($D236,Cap_Req!$A$2:$K$19,2)=3,IF($AB236="","",$AB236*$S236),""))</f>
        <v/>
      </c>
      <c r="S236" s="148" t="str">
        <f>IF($D236="","",IF(VLOOKUP($D236,Cap_Req!$A$2:$K$19,2)=3,VLOOKUP($D236,Cap_Req!$A$2:$K$19,8),""))</f>
        <v/>
      </c>
      <c r="T236" s="149" t="str">
        <f t="shared" si="6"/>
        <v/>
      </c>
      <c r="U236" s="150" t="str">
        <f t="shared" si="7"/>
        <v/>
      </c>
      <c r="V236" s="151"/>
      <c r="W236" s="453"/>
      <c r="X236" s="453"/>
      <c r="Y236" s="453"/>
      <c r="Z236" s="453"/>
      <c r="AA236" s="453"/>
      <c r="AB236" s="453"/>
      <c r="AC236" s="152" t="str">
        <f>IF($D236="","",IF(VLOOKUP($D236,Cap_Req!$A$2:$K$19,2)=5,MIN($AF236,VLOOKUP($D236,Cap_Req!$A$2:$K$19,9)),MIN($AE236,VLOOKUP($D236,Cap_Req!$A$2:$K$19,9))))</f>
        <v/>
      </c>
      <c r="AD236" s="152" t="str">
        <f>IF($D236="","",IF(VLOOKUP($D236,Cap_Req!$A$2:$K$19,2)=5,MIN($AF236,VLOOKUP($D236,Cap_Req!$A$2:$K$19,10)),MIN($AE236,VLOOKUP($D236,Cap_Req!$A$2:$K$19,10))))</f>
        <v/>
      </c>
      <c r="AE236" s="152" t="str">
        <f>IF($D236="","",IF($AF236="","",MIN($AF236,VLOOKUP($D236,Cap_Req!$A$2:$K$19,11))))</f>
        <v/>
      </c>
      <c r="AF236" s="453"/>
      <c r="AG236" s="453"/>
      <c r="AH236" s="125"/>
      <c r="AI236" s="126" t="e">
        <f>VLOOKUP($D236,Cap_Req!$A$2:$K$19,2)</f>
        <v>#N/A</v>
      </c>
      <c r="AL236" s="170"/>
    </row>
    <row r="237" spans="1:38" x14ac:dyDescent="0.25">
      <c r="A237" s="125"/>
      <c r="B237" s="453"/>
      <c r="C237" s="453"/>
      <c r="D237" s="454"/>
      <c r="E237" s="455"/>
      <c r="F237" s="147" t="str">
        <f>IF($D237="","",IF($W237="","",IF(OR(VLOOKUP($D237,Cap_Req!$A$2:$K$19,2)=3,VLOOKUP($D237,Cap_Req!$A$2:$K$19,2)=4),IF($X237="","",IF($T237&lt;=$AC237,$X237*$G237,IF(AND($T237&gt;$AC237,$T237&lt;=$AF237),$G237*($X237+((($W237-$X237)/($AF237-$AC237))*($T237-$AC237))),0))),$W237*$G237)))</f>
        <v/>
      </c>
      <c r="G237" s="148" t="str">
        <f>IF($D237="","",IF(OR(VLOOKUP($D237,Cap_Req!$A$2:$K$19,2)=9,VLOOKUP($D237,Cap_Req!$A$2:$K$19,2)=10),IF($T237&lt;=$AE237,VLOOKUP($D237,Cap_Req!$A$2:$K$19,3),0),IF(OR(VLOOKUP($D237,Cap_Req!$A$2:$K$19,2)=1,VLOOKUP($D237,Cap_Req!$A$2:$K$19,2)=2,VLOOKUP($D237,Cap_Req!$A$2:$K$19,2)=3,VLOOKUP($D237,Cap_Req!$A$2:$K$19,2)=4,VLOOKUP($D237,Cap_Req!$A$2:$K$19,2)=5,VLOOKUP($D237,Cap_Req!$A$2:$K$19,2)=6,VLOOKUP($D237,Cap_Req!$A$2:$K$19,2)=7, VLOOKUP($D237,Cap_Req!$A$2:$K$19,2)=8),IF($T237&lt;=$AC237,VLOOKUP($D237,Cap_Req!$A$2:$K$19,3),IF(AND($T237&gt;$AC237,$T237&lt;=$AE237),VLOOKUP($D237,Cap_Req!$A$2:$K$19,3)+(((VLOOKUP($D237,Cap_Req!$A$2:$K$19,5)-VLOOKUP($D237,Cap_Req!$A$2:$K$19,3))/($AE237-$AC237))*($T237-$AC237)),0)),IF($T237&lt;=$AC237,VLOOKUP($D237,Cap_Req!$A$2:$K$19,3),IF(AND($T237&gt;$AC237,$T237&lt;=$AD237),VLOOKUP($D237,Cap_Req!$A$2:$K$19,3)+(((VLOOKUP($D237,Cap_Req!$A$2:$K$19,4)-VLOOKUP($D237,Cap_Req!$A$2:$K$19,3))/($AD237-$AC237))*($T237-$AC237)),IF(AND($T237&gt;$AD237,$T237&lt;=$AE237),VLOOKUP($D237,Cap_Req!$A$2:$K$19,4)+(((VLOOKUP($D237,Cap_Req!$A$2:$K$19,5)-VLOOKUP($D237,Cap_Req!$A$2:$K$19,4))/($AE237-$AD237))*($T237-$AD237)),0))))))</f>
        <v/>
      </c>
      <c r="H237" s="455"/>
      <c r="I237" s="147" t="str">
        <f>IF($D237="","",IF(OR(VLOOKUP($D237,Cap_Req!$A$2:$K$19,2)=3,VLOOKUP($D237,Cap_Req!$A$2:$K$19,2)=4),IF($Y237="","",$Y237*$J237),""))</f>
        <v/>
      </c>
      <c r="J237" s="148" t="str">
        <f>IF($D237="","",IF(OR(VLOOKUP($D237,Cap_Req!$A$2:$K$19,2)=3,VLOOKUP($D237,Cap_Req!$A$2:$K$19,2)=4),VLOOKUP($D237,Cap_Req!$A$2:$M$19,7),""))</f>
        <v/>
      </c>
      <c r="K237" s="455"/>
      <c r="L237" s="147" t="str">
        <f>IF($D237="","",IF(OR(VLOOKUP($D237,Cap_Req!$A$2:$K$19,2)=3,VLOOKUP($D237,Cap_Req!$A$2:$K$19,2)=4),IF($Z237="","",$Z237*$M237),""))</f>
        <v/>
      </c>
      <c r="M237" s="148" t="str">
        <f>IF($D237="","",IF(OR(VLOOKUP($D237,Cap_Req!$A$2:$K$19,2)=3,VLOOKUP($D237,Cap_Req!$A$2:$K$19,2)=4),VLOOKUP($D237,Cap_Req!$A$2:$M$19,12),""))</f>
        <v/>
      </c>
      <c r="N237" s="455"/>
      <c r="O237" s="147" t="str">
        <f>IF($D237="","",IF(VLOOKUP($D237,Cap_Req!$A$2:$K$19,2)=4,IF($AA237="","",$AA237*$P237),""))</f>
        <v/>
      </c>
      <c r="P237" s="148" t="str">
        <f>IF($D237="","",IF(VLOOKUP($D237,Cap_Req!$A$2:$K$19,2)=4,VLOOKUP($D237,Cap_Req!$A$2:$M$19,13),""))</f>
        <v/>
      </c>
      <c r="Q237" s="455"/>
      <c r="R237" s="147" t="str">
        <f>IF($D237="","",IF(VLOOKUP($D237,Cap_Req!$A$2:$K$19,2)=3,IF($AB237="","",$AB237*$S237),""))</f>
        <v/>
      </c>
      <c r="S237" s="148" t="str">
        <f>IF($D237="","",IF(VLOOKUP($D237,Cap_Req!$A$2:$K$19,2)=3,VLOOKUP($D237,Cap_Req!$A$2:$K$19,8),""))</f>
        <v/>
      </c>
      <c r="T237" s="149" t="str">
        <f t="shared" si="6"/>
        <v/>
      </c>
      <c r="U237" s="150" t="str">
        <f t="shared" si="7"/>
        <v/>
      </c>
      <c r="V237" s="151"/>
      <c r="W237" s="453"/>
      <c r="X237" s="453"/>
      <c r="Y237" s="453"/>
      <c r="Z237" s="453"/>
      <c r="AA237" s="453"/>
      <c r="AB237" s="453"/>
      <c r="AC237" s="152" t="str">
        <f>IF($D237="","",IF(VLOOKUP($D237,Cap_Req!$A$2:$K$19,2)=5,MIN($AF237,VLOOKUP($D237,Cap_Req!$A$2:$K$19,9)),MIN($AE237,VLOOKUP($D237,Cap_Req!$A$2:$K$19,9))))</f>
        <v/>
      </c>
      <c r="AD237" s="152" t="str">
        <f>IF($D237="","",IF(VLOOKUP($D237,Cap_Req!$A$2:$K$19,2)=5,MIN($AF237,VLOOKUP($D237,Cap_Req!$A$2:$K$19,10)),MIN($AE237,VLOOKUP($D237,Cap_Req!$A$2:$K$19,10))))</f>
        <v/>
      </c>
      <c r="AE237" s="152" t="str">
        <f>IF($D237="","",IF($AF237="","",MIN($AF237,VLOOKUP($D237,Cap_Req!$A$2:$K$19,11))))</f>
        <v/>
      </c>
      <c r="AF237" s="453"/>
      <c r="AG237" s="453"/>
      <c r="AH237" s="125"/>
      <c r="AI237" s="126" t="e">
        <f>VLOOKUP($D237,Cap_Req!$A$2:$K$19,2)</f>
        <v>#N/A</v>
      </c>
      <c r="AL237" s="170"/>
    </row>
    <row r="238" spans="1:38" x14ac:dyDescent="0.25">
      <c r="A238" s="125"/>
      <c r="B238" s="453"/>
      <c r="C238" s="453"/>
      <c r="D238" s="454"/>
      <c r="E238" s="455"/>
      <c r="F238" s="147" t="str">
        <f>IF($D238="","",IF($W238="","",IF(OR(VLOOKUP($D238,Cap_Req!$A$2:$K$19,2)=3,VLOOKUP($D238,Cap_Req!$A$2:$K$19,2)=4),IF($X238="","",IF($T238&lt;=$AC238,$X238*$G238,IF(AND($T238&gt;$AC238,$T238&lt;=$AF238),$G238*($X238+((($W238-$X238)/($AF238-$AC238))*($T238-$AC238))),0))),$W238*$G238)))</f>
        <v/>
      </c>
      <c r="G238" s="148" t="str">
        <f>IF($D238="","",IF(OR(VLOOKUP($D238,Cap_Req!$A$2:$K$19,2)=9,VLOOKUP($D238,Cap_Req!$A$2:$K$19,2)=10),IF($T238&lt;=$AE238,VLOOKUP($D238,Cap_Req!$A$2:$K$19,3),0),IF(OR(VLOOKUP($D238,Cap_Req!$A$2:$K$19,2)=1,VLOOKUP($D238,Cap_Req!$A$2:$K$19,2)=2,VLOOKUP($D238,Cap_Req!$A$2:$K$19,2)=3,VLOOKUP($D238,Cap_Req!$A$2:$K$19,2)=4,VLOOKUP($D238,Cap_Req!$A$2:$K$19,2)=5,VLOOKUP($D238,Cap_Req!$A$2:$K$19,2)=6,VLOOKUP($D238,Cap_Req!$A$2:$K$19,2)=7, VLOOKUP($D238,Cap_Req!$A$2:$K$19,2)=8),IF($T238&lt;=$AC238,VLOOKUP($D238,Cap_Req!$A$2:$K$19,3),IF(AND($T238&gt;$AC238,$T238&lt;=$AE238),VLOOKUP($D238,Cap_Req!$A$2:$K$19,3)+(((VLOOKUP($D238,Cap_Req!$A$2:$K$19,5)-VLOOKUP($D238,Cap_Req!$A$2:$K$19,3))/($AE238-$AC238))*($T238-$AC238)),0)),IF($T238&lt;=$AC238,VLOOKUP($D238,Cap_Req!$A$2:$K$19,3),IF(AND($T238&gt;$AC238,$T238&lt;=$AD238),VLOOKUP($D238,Cap_Req!$A$2:$K$19,3)+(((VLOOKUP($D238,Cap_Req!$A$2:$K$19,4)-VLOOKUP($D238,Cap_Req!$A$2:$K$19,3))/($AD238-$AC238))*($T238-$AC238)),IF(AND($T238&gt;$AD238,$T238&lt;=$AE238),VLOOKUP($D238,Cap_Req!$A$2:$K$19,4)+(((VLOOKUP($D238,Cap_Req!$A$2:$K$19,5)-VLOOKUP($D238,Cap_Req!$A$2:$K$19,4))/($AE238-$AD238))*($T238-$AD238)),0))))))</f>
        <v/>
      </c>
      <c r="H238" s="455"/>
      <c r="I238" s="147" t="str">
        <f>IF($D238="","",IF(OR(VLOOKUP($D238,Cap_Req!$A$2:$K$19,2)=3,VLOOKUP($D238,Cap_Req!$A$2:$K$19,2)=4),IF($Y238="","",$Y238*$J238),""))</f>
        <v/>
      </c>
      <c r="J238" s="148" t="str">
        <f>IF($D238="","",IF(OR(VLOOKUP($D238,Cap_Req!$A$2:$K$19,2)=3,VLOOKUP($D238,Cap_Req!$A$2:$K$19,2)=4),VLOOKUP($D238,Cap_Req!$A$2:$M$19,7),""))</f>
        <v/>
      </c>
      <c r="K238" s="455"/>
      <c r="L238" s="147" t="str">
        <f>IF($D238="","",IF(OR(VLOOKUP($D238,Cap_Req!$A$2:$K$19,2)=3,VLOOKUP($D238,Cap_Req!$A$2:$K$19,2)=4),IF($Z238="","",$Z238*$M238),""))</f>
        <v/>
      </c>
      <c r="M238" s="148" t="str">
        <f>IF($D238="","",IF(OR(VLOOKUP($D238,Cap_Req!$A$2:$K$19,2)=3,VLOOKUP($D238,Cap_Req!$A$2:$K$19,2)=4),VLOOKUP($D238,Cap_Req!$A$2:$M$19,12),""))</f>
        <v/>
      </c>
      <c r="N238" s="455"/>
      <c r="O238" s="147" t="str">
        <f>IF($D238="","",IF(VLOOKUP($D238,Cap_Req!$A$2:$K$19,2)=4,IF($AA238="","",$AA238*$P238),""))</f>
        <v/>
      </c>
      <c r="P238" s="148" t="str">
        <f>IF($D238="","",IF(VLOOKUP($D238,Cap_Req!$A$2:$K$19,2)=4,VLOOKUP($D238,Cap_Req!$A$2:$M$19,13),""))</f>
        <v/>
      </c>
      <c r="Q238" s="455"/>
      <c r="R238" s="147" t="str">
        <f>IF($D238="","",IF(VLOOKUP($D238,Cap_Req!$A$2:$K$19,2)=3,IF($AB238="","",$AB238*$S238),""))</f>
        <v/>
      </c>
      <c r="S238" s="148" t="str">
        <f>IF($D238="","",IF(VLOOKUP($D238,Cap_Req!$A$2:$K$19,2)=3,VLOOKUP($D238,Cap_Req!$A$2:$K$19,8),""))</f>
        <v/>
      </c>
      <c r="T238" s="149" t="str">
        <f t="shared" si="6"/>
        <v/>
      </c>
      <c r="U238" s="150" t="str">
        <f t="shared" si="7"/>
        <v/>
      </c>
      <c r="V238" s="151"/>
      <c r="W238" s="453"/>
      <c r="X238" s="453"/>
      <c r="Y238" s="453"/>
      <c r="Z238" s="453"/>
      <c r="AA238" s="453"/>
      <c r="AB238" s="453"/>
      <c r="AC238" s="152" t="str">
        <f>IF($D238="","",IF(VLOOKUP($D238,Cap_Req!$A$2:$K$19,2)=5,MIN($AF238,VLOOKUP($D238,Cap_Req!$A$2:$K$19,9)),MIN($AE238,VLOOKUP($D238,Cap_Req!$A$2:$K$19,9))))</f>
        <v/>
      </c>
      <c r="AD238" s="152" t="str">
        <f>IF($D238="","",IF(VLOOKUP($D238,Cap_Req!$A$2:$K$19,2)=5,MIN($AF238,VLOOKUP($D238,Cap_Req!$A$2:$K$19,10)),MIN($AE238,VLOOKUP($D238,Cap_Req!$A$2:$K$19,10))))</f>
        <v/>
      </c>
      <c r="AE238" s="152" t="str">
        <f>IF($D238="","",IF($AF238="","",MIN($AF238,VLOOKUP($D238,Cap_Req!$A$2:$K$19,11))))</f>
        <v/>
      </c>
      <c r="AF238" s="453"/>
      <c r="AG238" s="453"/>
      <c r="AH238" s="125"/>
      <c r="AI238" s="126" t="e">
        <f>VLOOKUP($D238,Cap_Req!$A$2:$K$19,2)</f>
        <v>#N/A</v>
      </c>
      <c r="AL238" s="170"/>
    </row>
    <row r="239" spans="1:38" x14ac:dyDescent="0.25">
      <c r="A239" s="125"/>
      <c r="B239" s="453"/>
      <c r="C239" s="453"/>
      <c r="D239" s="454"/>
      <c r="E239" s="455"/>
      <c r="F239" s="147" t="str">
        <f>IF($D239="","",IF($W239="","",IF(OR(VLOOKUP($D239,Cap_Req!$A$2:$K$19,2)=3,VLOOKUP($D239,Cap_Req!$A$2:$K$19,2)=4),IF($X239="","",IF($T239&lt;=$AC239,$X239*$G239,IF(AND($T239&gt;$AC239,$T239&lt;=$AF239),$G239*($X239+((($W239-$X239)/($AF239-$AC239))*($T239-$AC239))),0))),$W239*$G239)))</f>
        <v/>
      </c>
      <c r="G239" s="148" t="str">
        <f>IF($D239="","",IF(OR(VLOOKUP($D239,Cap_Req!$A$2:$K$19,2)=9,VLOOKUP($D239,Cap_Req!$A$2:$K$19,2)=10),IF($T239&lt;=$AE239,VLOOKUP($D239,Cap_Req!$A$2:$K$19,3),0),IF(OR(VLOOKUP($D239,Cap_Req!$A$2:$K$19,2)=1,VLOOKUP($D239,Cap_Req!$A$2:$K$19,2)=2,VLOOKUP($D239,Cap_Req!$A$2:$K$19,2)=3,VLOOKUP($D239,Cap_Req!$A$2:$K$19,2)=4,VLOOKUP($D239,Cap_Req!$A$2:$K$19,2)=5,VLOOKUP($D239,Cap_Req!$A$2:$K$19,2)=6,VLOOKUP($D239,Cap_Req!$A$2:$K$19,2)=7, VLOOKUP($D239,Cap_Req!$A$2:$K$19,2)=8),IF($T239&lt;=$AC239,VLOOKUP($D239,Cap_Req!$A$2:$K$19,3),IF(AND($T239&gt;$AC239,$T239&lt;=$AE239),VLOOKUP($D239,Cap_Req!$A$2:$K$19,3)+(((VLOOKUP($D239,Cap_Req!$A$2:$K$19,5)-VLOOKUP($D239,Cap_Req!$A$2:$K$19,3))/($AE239-$AC239))*($T239-$AC239)),0)),IF($T239&lt;=$AC239,VLOOKUP($D239,Cap_Req!$A$2:$K$19,3),IF(AND($T239&gt;$AC239,$T239&lt;=$AD239),VLOOKUP($D239,Cap_Req!$A$2:$K$19,3)+(((VLOOKUP($D239,Cap_Req!$A$2:$K$19,4)-VLOOKUP($D239,Cap_Req!$A$2:$K$19,3))/($AD239-$AC239))*($T239-$AC239)),IF(AND($T239&gt;$AD239,$T239&lt;=$AE239),VLOOKUP($D239,Cap_Req!$A$2:$K$19,4)+(((VLOOKUP($D239,Cap_Req!$A$2:$K$19,5)-VLOOKUP($D239,Cap_Req!$A$2:$K$19,4))/($AE239-$AD239))*($T239-$AD239)),0))))))</f>
        <v/>
      </c>
      <c r="H239" s="455"/>
      <c r="I239" s="147" t="str">
        <f>IF($D239="","",IF(OR(VLOOKUP($D239,Cap_Req!$A$2:$K$19,2)=3,VLOOKUP($D239,Cap_Req!$A$2:$K$19,2)=4),IF($Y239="","",$Y239*$J239),""))</f>
        <v/>
      </c>
      <c r="J239" s="148" t="str">
        <f>IF($D239="","",IF(OR(VLOOKUP($D239,Cap_Req!$A$2:$K$19,2)=3,VLOOKUP($D239,Cap_Req!$A$2:$K$19,2)=4),VLOOKUP($D239,Cap_Req!$A$2:$M$19,7),""))</f>
        <v/>
      </c>
      <c r="K239" s="455"/>
      <c r="L239" s="147" t="str">
        <f>IF($D239="","",IF(OR(VLOOKUP($D239,Cap_Req!$A$2:$K$19,2)=3,VLOOKUP($D239,Cap_Req!$A$2:$K$19,2)=4),IF($Z239="","",$Z239*$M239),""))</f>
        <v/>
      </c>
      <c r="M239" s="148" t="str">
        <f>IF($D239="","",IF(OR(VLOOKUP($D239,Cap_Req!$A$2:$K$19,2)=3,VLOOKUP($D239,Cap_Req!$A$2:$K$19,2)=4),VLOOKUP($D239,Cap_Req!$A$2:$M$19,12),""))</f>
        <v/>
      </c>
      <c r="N239" s="455"/>
      <c r="O239" s="147" t="str">
        <f>IF($D239="","",IF(VLOOKUP($D239,Cap_Req!$A$2:$K$19,2)=4,IF($AA239="","",$AA239*$P239),""))</f>
        <v/>
      </c>
      <c r="P239" s="148" t="str">
        <f>IF($D239="","",IF(VLOOKUP($D239,Cap_Req!$A$2:$K$19,2)=4,VLOOKUP($D239,Cap_Req!$A$2:$M$19,13),""))</f>
        <v/>
      </c>
      <c r="Q239" s="455"/>
      <c r="R239" s="147" t="str">
        <f>IF($D239="","",IF(VLOOKUP($D239,Cap_Req!$A$2:$K$19,2)=3,IF($AB239="","",$AB239*$S239),""))</f>
        <v/>
      </c>
      <c r="S239" s="148" t="str">
        <f>IF($D239="","",IF(VLOOKUP($D239,Cap_Req!$A$2:$K$19,2)=3,VLOOKUP($D239,Cap_Req!$A$2:$K$19,8),""))</f>
        <v/>
      </c>
      <c r="T239" s="149" t="str">
        <f t="shared" si="6"/>
        <v/>
      </c>
      <c r="U239" s="150" t="str">
        <f t="shared" si="7"/>
        <v/>
      </c>
      <c r="V239" s="151"/>
      <c r="W239" s="453"/>
      <c r="X239" s="453"/>
      <c r="Y239" s="453"/>
      <c r="Z239" s="453"/>
      <c r="AA239" s="453"/>
      <c r="AB239" s="453"/>
      <c r="AC239" s="152" t="str">
        <f>IF($D239="","",IF(VLOOKUP($D239,Cap_Req!$A$2:$K$19,2)=5,MIN($AF239,VLOOKUP($D239,Cap_Req!$A$2:$K$19,9)),MIN($AE239,VLOOKUP($D239,Cap_Req!$A$2:$K$19,9))))</f>
        <v/>
      </c>
      <c r="AD239" s="152" t="str">
        <f>IF($D239="","",IF(VLOOKUP($D239,Cap_Req!$A$2:$K$19,2)=5,MIN($AF239,VLOOKUP($D239,Cap_Req!$A$2:$K$19,10)),MIN($AE239,VLOOKUP($D239,Cap_Req!$A$2:$K$19,10))))</f>
        <v/>
      </c>
      <c r="AE239" s="152" t="str">
        <f>IF($D239="","",IF($AF239="","",MIN($AF239,VLOOKUP($D239,Cap_Req!$A$2:$K$19,11))))</f>
        <v/>
      </c>
      <c r="AF239" s="453"/>
      <c r="AG239" s="453"/>
      <c r="AH239" s="125"/>
      <c r="AI239" s="126" t="e">
        <f>VLOOKUP($D239,Cap_Req!$A$2:$K$19,2)</f>
        <v>#N/A</v>
      </c>
      <c r="AL239" s="170"/>
    </row>
    <row r="240" spans="1:38" x14ac:dyDescent="0.25">
      <c r="A240" s="125"/>
      <c r="B240" s="453"/>
      <c r="C240" s="453"/>
      <c r="D240" s="454"/>
      <c r="E240" s="455"/>
      <c r="F240" s="147" t="str">
        <f>IF($D240="","",IF($W240="","",IF(OR(VLOOKUP($D240,Cap_Req!$A$2:$K$19,2)=3,VLOOKUP($D240,Cap_Req!$A$2:$K$19,2)=4),IF($X240="","",IF($T240&lt;=$AC240,$X240*$G240,IF(AND($T240&gt;$AC240,$T240&lt;=$AF240),$G240*($X240+((($W240-$X240)/($AF240-$AC240))*($T240-$AC240))),0))),$W240*$G240)))</f>
        <v/>
      </c>
      <c r="G240" s="148" t="str">
        <f>IF($D240="","",IF(OR(VLOOKUP($D240,Cap_Req!$A$2:$K$19,2)=9,VLOOKUP($D240,Cap_Req!$A$2:$K$19,2)=10),IF($T240&lt;=$AE240,VLOOKUP($D240,Cap_Req!$A$2:$K$19,3),0),IF(OR(VLOOKUP($D240,Cap_Req!$A$2:$K$19,2)=1,VLOOKUP($D240,Cap_Req!$A$2:$K$19,2)=2,VLOOKUP($D240,Cap_Req!$A$2:$K$19,2)=3,VLOOKUP($D240,Cap_Req!$A$2:$K$19,2)=4,VLOOKUP($D240,Cap_Req!$A$2:$K$19,2)=5,VLOOKUP($D240,Cap_Req!$A$2:$K$19,2)=6,VLOOKUP($D240,Cap_Req!$A$2:$K$19,2)=7, VLOOKUP($D240,Cap_Req!$A$2:$K$19,2)=8),IF($T240&lt;=$AC240,VLOOKUP($D240,Cap_Req!$A$2:$K$19,3),IF(AND($T240&gt;$AC240,$T240&lt;=$AE240),VLOOKUP($D240,Cap_Req!$A$2:$K$19,3)+(((VLOOKUP($D240,Cap_Req!$A$2:$K$19,5)-VLOOKUP($D240,Cap_Req!$A$2:$K$19,3))/($AE240-$AC240))*($T240-$AC240)),0)),IF($T240&lt;=$AC240,VLOOKUP($D240,Cap_Req!$A$2:$K$19,3),IF(AND($T240&gt;$AC240,$T240&lt;=$AD240),VLOOKUP($D240,Cap_Req!$A$2:$K$19,3)+(((VLOOKUP($D240,Cap_Req!$A$2:$K$19,4)-VLOOKUP($D240,Cap_Req!$A$2:$K$19,3))/($AD240-$AC240))*($T240-$AC240)),IF(AND($T240&gt;$AD240,$T240&lt;=$AE240),VLOOKUP($D240,Cap_Req!$A$2:$K$19,4)+(((VLOOKUP($D240,Cap_Req!$A$2:$K$19,5)-VLOOKUP($D240,Cap_Req!$A$2:$K$19,4))/($AE240-$AD240))*($T240-$AD240)),0))))))</f>
        <v/>
      </c>
      <c r="H240" s="455"/>
      <c r="I240" s="147" t="str">
        <f>IF($D240="","",IF(OR(VLOOKUP($D240,Cap_Req!$A$2:$K$19,2)=3,VLOOKUP($D240,Cap_Req!$A$2:$K$19,2)=4),IF($Y240="","",$Y240*$J240),""))</f>
        <v/>
      </c>
      <c r="J240" s="148" t="str">
        <f>IF($D240="","",IF(OR(VLOOKUP($D240,Cap_Req!$A$2:$K$19,2)=3,VLOOKUP($D240,Cap_Req!$A$2:$K$19,2)=4),VLOOKUP($D240,Cap_Req!$A$2:$M$19,7),""))</f>
        <v/>
      </c>
      <c r="K240" s="455"/>
      <c r="L240" s="147" t="str">
        <f>IF($D240="","",IF(OR(VLOOKUP($D240,Cap_Req!$A$2:$K$19,2)=3,VLOOKUP($D240,Cap_Req!$A$2:$K$19,2)=4),IF($Z240="","",$Z240*$M240),""))</f>
        <v/>
      </c>
      <c r="M240" s="148" t="str">
        <f>IF($D240="","",IF(OR(VLOOKUP($D240,Cap_Req!$A$2:$K$19,2)=3,VLOOKUP($D240,Cap_Req!$A$2:$K$19,2)=4),VLOOKUP($D240,Cap_Req!$A$2:$M$19,12),""))</f>
        <v/>
      </c>
      <c r="N240" s="455"/>
      <c r="O240" s="147" t="str">
        <f>IF($D240="","",IF(VLOOKUP($D240,Cap_Req!$A$2:$K$19,2)=4,IF($AA240="","",$AA240*$P240),""))</f>
        <v/>
      </c>
      <c r="P240" s="148" t="str">
        <f>IF($D240="","",IF(VLOOKUP($D240,Cap_Req!$A$2:$K$19,2)=4,VLOOKUP($D240,Cap_Req!$A$2:$M$19,13),""))</f>
        <v/>
      </c>
      <c r="Q240" s="455"/>
      <c r="R240" s="147" t="str">
        <f>IF($D240="","",IF(VLOOKUP($D240,Cap_Req!$A$2:$K$19,2)=3,IF($AB240="","",$AB240*$S240),""))</f>
        <v/>
      </c>
      <c r="S240" s="148" t="str">
        <f>IF($D240="","",IF(VLOOKUP($D240,Cap_Req!$A$2:$K$19,2)=3,VLOOKUP($D240,Cap_Req!$A$2:$K$19,8),""))</f>
        <v/>
      </c>
      <c r="T240" s="149" t="str">
        <f t="shared" si="6"/>
        <v/>
      </c>
      <c r="U240" s="150" t="str">
        <f t="shared" si="7"/>
        <v/>
      </c>
      <c r="V240" s="151"/>
      <c r="W240" s="453"/>
      <c r="X240" s="453"/>
      <c r="Y240" s="453"/>
      <c r="Z240" s="453"/>
      <c r="AA240" s="453"/>
      <c r="AB240" s="453"/>
      <c r="AC240" s="152" t="str">
        <f>IF($D240="","",IF(VLOOKUP($D240,Cap_Req!$A$2:$K$19,2)=5,MIN($AF240,VLOOKUP($D240,Cap_Req!$A$2:$K$19,9)),MIN($AE240,VLOOKUP($D240,Cap_Req!$A$2:$K$19,9))))</f>
        <v/>
      </c>
      <c r="AD240" s="152" t="str">
        <f>IF($D240="","",IF(VLOOKUP($D240,Cap_Req!$A$2:$K$19,2)=5,MIN($AF240,VLOOKUP($D240,Cap_Req!$A$2:$K$19,10)),MIN($AE240,VLOOKUP($D240,Cap_Req!$A$2:$K$19,10))))</f>
        <v/>
      </c>
      <c r="AE240" s="152" t="str">
        <f>IF($D240="","",IF($AF240="","",MIN($AF240,VLOOKUP($D240,Cap_Req!$A$2:$K$19,11))))</f>
        <v/>
      </c>
      <c r="AF240" s="453"/>
      <c r="AG240" s="453"/>
      <c r="AH240" s="125"/>
      <c r="AI240" s="126" t="e">
        <f>VLOOKUP($D240,Cap_Req!$A$2:$K$19,2)</f>
        <v>#N/A</v>
      </c>
      <c r="AL240" s="170"/>
    </row>
    <row r="241" spans="1:38" x14ac:dyDescent="0.25">
      <c r="A241" s="125"/>
      <c r="B241" s="453"/>
      <c r="C241" s="453"/>
      <c r="D241" s="454"/>
      <c r="E241" s="455"/>
      <c r="F241" s="147" t="str">
        <f>IF($D241="","",IF($W241="","",IF(OR(VLOOKUP($D241,Cap_Req!$A$2:$K$19,2)=3,VLOOKUP($D241,Cap_Req!$A$2:$K$19,2)=4),IF($X241="","",IF($T241&lt;=$AC241,$X241*$G241,IF(AND($T241&gt;$AC241,$T241&lt;=$AF241),$G241*($X241+((($W241-$X241)/($AF241-$AC241))*($T241-$AC241))),0))),$W241*$G241)))</f>
        <v/>
      </c>
      <c r="G241" s="148" t="str">
        <f>IF($D241="","",IF(OR(VLOOKUP($D241,Cap_Req!$A$2:$K$19,2)=9,VLOOKUP($D241,Cap_Req!$A$2:$K$19,2)=10),IF($T241&lt;=$AE241,VLOOKUP($D241,Cap_Req!$A$2:$K$19,3),0),IF(OR(VLOOKUP($D241,Cap_Req!$A$2:$K$19,2)=1,VLOOKUP($D241,Cap_Req!$A$2:$K$19,2)=2,VLOOKUP($D241,Cap_Req!$A$2:$K$19,2)=3,VLOOKUP($D241,Cap_Req!$A$2:$K$19,2)=4,VLOOKUP($D241,Cap_Req!$A$2:$K$19,2)=5,VLOOKUP($D241,Cap_Req!$A$2:$K$19,2)=6,VLOOKUP($D241,Cap_Req!$A$2:$K$19,2)=7, VLOOKUP($D241,Cap_Req!$A$2:$K$19,2)=8),IF($T241&lt;=$AC241,VLOOKUP($D241,Cap_Req!$A$2:$K$19,3),IF(AND($T241&gt;$AC241,$T241&lt;=$AE241),VLOOKUP($D241,Cap_Req!$A$2:$K$19,3)+(((VLOOKUP($D241,Cap_Req!$A$2:$K$19,5)-VLOOKUP($D241,Cap_Req!$A$2:$K$19,3))/($AE241-$AC241))*($T241-$AC241)),0)),IF($T241&lt;=$AC241,VLOOKUP($D241,Cap_Req!$A$2:$K$19,3),IF(AND($T241&gt;$AC241,$T241&lt;=$AD241),VLOOKUP($D241,Cap_Req!$A$2:$K$19,3)+(((VLOOKUP($D241,Cap_Req!$A$2:$K$19,4)-VLOOKUP($D241,Cap_Req!$A$2:$K$19,3))/($AD241-$AC241))*($T241-$AC241)),IF(AND($T241&gt;$AD241,$T241&lt;=$AE241),VLOOKUP($D241,Cap_Req!$A$2:$K$19,4)+(((VLOOKUP($D241,Cap_Req!$A$2:$K$19,5)-VLOOKUP($D241,Cap_Req!$A$2:$K$19,4))/($AE241-$AD241))*($T241-$AD241)),0))))))</f>
        <v/>
      </c>
      <c r="H241" s="455"/>
      <c r="I241" s="147" t="str">
        <f>IF($D241="","",IF(OR(VLOOKUP($D241,Cap_Req!$A$2:$K$19,2)=3,VLOOKUP($D241,Cap_Req!$A$2:$K$19,2)=4),IF($Y241="","",$Y241*$J241),""))</f>
        <v/>
      </c>
      <c r="J241" s="148" t="str">
        <f>IF($D241="","",IF(OR(VLOOKUP($D241,Cap_Req!$A$2:$K$19,2)=3,VLOOKUP($D241,Cap_Req!$A$2:$K$19,2)=4),VLOOKUP($D241,Cap_Req!$A$2:$M$19,7),""))</f>
        <v/>
      </c>
      <c r="K241" s="455"/>
      <c r="L241" s="147" t="str">
        <f>IF($D241="","",IF(OR(VLOOKUP($D241,Cap_Req!$A$2:$K$19,2)=3,VLOOKUP($D241,Cap_Req!$A$2:$K$19,2)=4),IF($Z241="","",$Z241*$M241),""))</f>
        <v/>
      </c>
      <c r="M241" s="148" t="str">
        <f>IF($D241="","",IF(OR(VLOOKUP($D241,Cap_Req!$A$2:$K$19,2)=3,VLOOKUP($D241,Cap_Req!$A$2:$K$19,2)=4),VLOOKUP($D241,Cap_Req!$A$2:$M$19,12),""))</f>
        <v/>
      </c>
      <c r="N241" s="455"/>
      <c r="O241" s="147" t="str">
        <f>IF($D241="","",IF(VLOOKUP($D241,Cap_Req!$A$2:$K$19,2)=4,IF($AA241="","",$AA241*$P241),""))</f>
        <v/>
      </c>
      <c r="P241" s="148" t="str">
        <f>IF($D241="","",IF(VLOOKUP($D241,Cap_Req!$A$2:$K$19,2)=4,VLOOKUP($D241,Cap_Req!$A$2:$M$19,13),""))</f>
        <v/>
      </c>
      <c r="Q241" s="455"/>
      <c r="R241" s="147" t="str">
        <f>IF($D241="","",IF(VLOOKUP($D241,Cap_Req!$A$2:$K$19,2)=3,IF($AB241="","",$AB241*$S241),""))</f>
        <v/>
      </c>
      <c r="S241" s="148" t="str">
        <f>IF($D241="","",IF(VLOOKUP($D241,Cap_Req!$A$2:$K$19,2)=3,VLOOKUP($D241,Cap_Req!$A$2:$K$19,8),""))</f>
        <v/>
      </c>
      <c r="T241" s="149" t="str">
        <f t="shared" si="6"/>
        <v/>
      </c>
      <c r="U241" s="150" t="str">
        <f t="shared" si="7"/>
        <v/>
      </c>
      <c r="V241" s="151"/>
      <c r="W241" s="453"/>
      <c r="X241" s="453"/>
      <c r="Y241" s="453"/>
      <c r="Z241" s="453"/>
      <c r="AA241" s="453"/>
      <c r="AB241" s="453"/>
      <c r="AC241" s="152" t="str">
        <f>IF($D241="","",IF(VLOOKUP($D241,Cap_Req!$A$2:$K$19,2)=5,MIN($AF241,VLOOKUP($D241,Cap_Req!$A$2:$K$19,9)),MIN($AE241,VLOOKUP($D241,Cap_Req!$A$2:$K$19,9))))</f>
        <v/>
      </c>
      <c r="AD241" s="152" t="str">
        <f>IF($D241="","",IF(VLOOKUP($D241,Cap_Req!$A$2:$K$19,2)=5,MIN($AF241,VLOOKUP($D241,Cap_Req!$A$2:$K$19,10)),MIN($AE241,VLOOKUP($D241,Cap_Req!$A$2:$K$19,10))))</f>
        <v/>
      </c>
      <c r="AE241" s="152" t="str">
        <f>IF($D241="","",IF($AF241="","",MIN($AF241,VLOOKUP($D241,Cap_Req!$A$2:$K$19,11))))</f>
        <v/>
      </c>
      <c r="AF241" s="453"/>
      <c r="AG241" s="453"/>
      <c r="AH241" s="125"/>
      <c r="AI241" s="126" t="e">
        <f>VLOOKUP($D241,Cap_Req!$A$2:$K$19,2)</f>
        <v>#N/A</v>
      </c>
      <c r="AL241" s="170"/>
    </row>
    <row r="242" spans="1:38" x14ac:dyDescent="0.25">
      <c r="A242" s="125"/>
      <c r="B242" s="453"/>
      <c r="C242" s="453"/>
      <c r="D242" s="454"/>
      <c r="E242" s="455"/>
      <c r="F242" s="147" t="str">
        <f>IF($D242="","",IF($W242="","",IF(OR(VLOOKUP($D242,Cap_Req!$A$2:$K$19,2)=3,VLOOKUP($D242,Cap_Req!$A$2:$K$19,2)=4),IF($X242="","",IF($T242&lt;=$AC242,$X242*$G242,IF(AND($T242&gt;$AC242,$T242&lt;=$AF242),$G242*($X242+((($W242-$X242)/($AF242-$AC242))*($T242-$AC242))),0))),$W242*$G242)))</f>
        <v/>
      </c>
      <c r="G242" s="148" t="str">
        <f>IF($D242="","",IF(OR(VLOOKUP($D242,Cap_Req!$A$2:$K$19,2)=9,VLOOKUP($D242,Cap_Req!$A$2:$K$19,2)=10),IF($T242&lt;=$AE242,VLOOKUP($D242,Cap_Req!$A$2:$K$19,3),0),IF(OR(VLOOKUP($D242,Cap_Req!$A$2:$K$19,2)=1,VLOOKUP($D242,Cap_Req!$A$2:$K$19,2)=2,VLOOKUP($D242,Cap_Req!$A$2:$K$19,2)=3,VLOOKUP($D242,Cap_Req!$A$2:$K$19,2)=4,VLOOKUP($D242,Cap_Req!$A$2:$K$19,2)=5,VLOOKUP($D242,Cap_Req!$A$2:$K$19,2)=6,VLOOKUP($D242,Cap_Req!$A$2:$K$19,2)=7, VLOOKUP($D242,Cap_Req!$A$2:$K$19,2)=8),IF($T242&lt;=$AC242,VLOOKUP($D242,Cap_Req!$A$2:$K$19,3),IF(AND($T242&gt;$AC242,$T242&lt;=$AE242),VLOOKUP($D242,Cap_Req!$A$2:$K$19,3)+(((VLOOKUP($D242,Cap_Req!$A$2:$K$19,5)-VLOOKUP($D242,Cap_Req!$A$2:$K$19,3))/($AE242-$AC242))*($T242-$AC242)),0)),IF($T242&lt;=$AC242,VLOOKUP($D242,Cap_Req!$A$2:$K$19,3),IF(AND($T242&gt;$AC242,$T242&lt;=$AD242),VLOOKUP($D242,Cap_Req!$A$2:$K$19,3)+(((VLOOKUP($D242,Cap_Req!$A$2:$K$19,4)-VLOOKUP($D242,Cap_Req!$A$2:$K$19,3))/($AD242-$AC242))*($T242-$AC242)),IF(AND($T242&gt;$AD242,$T242&lt;=$AE242),VLOOKUP($D242,Cap_Req!$A$2:$K$19,4)+(((VLOOKUP($D242,Cap_Req!$A$2:$K$19,5)-VLOOKUP($D242,Cap_Req!$A$2:$K$19,4))/($AE242-$AD242))*($T242-$AD242)),0))))))</f>
        <v/>
      </c>
      <c r="H242" s="455"/>
      <c r="I242" s="147" t="str">
        <f>IF($D242="","",IF(OR(VLOOKUP($D242,Cap_Req!$A$2:$K$19,2)=3,VLOOKUP($D242,Cap_Req!$A$2:$K$19,2)=4),IF($Y242="","",$Y242*$J242),""))</f>
        <v/>
      </c>
      <c r="J242" s="148" t="str">
        <f>IF($D242="","",IF(OR(VLOOKUP($D242,Cap_Req!$A$2:$K$19,2)=3,VLOOKUP($D242,Cap_Req!$A$2:$K$19,2)=4),VLOOKUP($D242,Cap_Req!$A$2:$M$19,7),""))</f>
        <v/>
      </c>
      <c r="K242" s="455"/>
      <c r="L242" s="147" t="str">
        <f>IF($D242="","",IF(OR(VLOOKUP($D242,Cap_Req!$A$2:$K$19,2)=3,VLOOKUP($D242,Cap_Req!$A$2:$K$19,2)=4),IF($Z242="","",$Z242*$M242),""))</f>
        <v/>
      </c>
      <c r="M242" s="148" t="str">
        <f>IF($D242="","",IF(OR(VLOOKUP($D242,Cap_Req!$A$2:$K$19,2)=3,VLOOKUP($D242,Cap_Req!$A$2:$K$19,2)=4),VLOOKUP($D242,Cap_Req!$A$2:$M$19,12),""))</f>
        <v/>
      </c>
      <c r="N242" s="455"/>
      <c r="O242" s="147" t="str">
        <f>IF($D242="","",IF(VLOOKUP($D242,Cap_Req!$A$2:$K$19,2)=4,IF($AA242="","",$AA242*$P242),""))</f>
        <v/>
      </c>
      <c r="P242" s="148" t="str">
        <f>IF($D242="","",IF(VLOOKUP($D242,Cap_Req!$A$2:$K$19,2)=4,VLOOKUP($D242,Cap_Req!$A$2:$M$19,13),""))</f>
        <v/>
      </c>
      <c r="Q242" s="455"/>
      <c r="R242" s="147" t="str">
        <f>IF($D242="","",IF(VLOOKUP($D242,Cap_Req!$A$2:$K$19,2)=3,IF($AB242="","",$AB242*$S242),""))</f>
        <v/>
      </c>
      <c r="S242" s="148" t="str">
        <f>IF($D242="","",IF(VLOOKUP($D242,Cap_Req!$A$2:$K$19,2)=3,VLOOKUP($D242,Cap_Req!$A$2:$K$19,8),""))</f>
        <v/>
      </c>
      <c r="T242" s="149" t="str">
        <f t="shared" si="6"/>
        <v/>
      </c>
      <c r="U242" s="150" t="str">
        <f t="shared" si="7"/>
        <v/>
      </c>
      <c r="V242" s="151"/>
      <c r="W242" s="453"/>
      <c r="X242" s="453"/>
      <c r="Y242" s="453"/>
      <c r="Z242" s="453"/>
      <c r="AA242" s="453"/>
      <c r="AB242" s="453"/>
      <c r="AC242" s="152" t="str">
        <f>IF($D242="","",IF(VLOOKUP($D242,Cap_Req!$A$2:$K$19,2)=5,MIN($AF242,VLOOKUP($D242,Cap_Req!$A$2:$K$19,9)),MIN($AE242,VLOOKUP($D242,Cap_Req!$A$2:$K$19,9))))</f>
        <v/>
      </c>
      <c r="AD242" s="152" t="str">
        <f>IF($D242="","",IF(VLOOKUP($D242,Cap_Req!$A$2:$K$19,2)=5,MIN($AF242,VLOOKUP($D242,Cap_Req!$A$2:$K$19,10)),MIN($AE242,VLOOKUP($D242,Cap_Req!$A$2:$K$19,10))))</f>
        <v/>
      </c>
      <c r="AE242" s="152" t="str">
        <f>IF($D242="","",IF($AF242="","",MIN($AF242,VLOOKUP($D242,Cap_Req!$A$2:$K$19,11))))</f>
        <v/>
      </c>
      <c r="AF242" s="453"/>
      <c r="AG242" s="453"/>
      <c r="AH242" s="125"/>
      <c r="AI242" s="126" t="e">
        <f>VLOOKUP($D242,Cap_Req!$A$2:$K$19,2)</f>
        <v>#N/A</v>
      </c>
      <c r="AL242" s="170"/>
    </row>
    <row r="243" spans="1:38" x14ac:dyDescent="0.25">
      <c r="A243" s="125"/>
      <c r="B243" s="453"/>
      <c r="C243" s="453"/>
      <c r="D243" s="454"/>
      <c r="E243" s="455"/>
      <c r="F243" s="147" t="str">
        <f>IF($D243="","",IF($W243="","",IF(OR(VLOOKUP($D243,Cap_Req!$A$2:$K$19,2)=3,VLOOKUP($D243,Cap_Req!$A$2:$K$19,2)=4),IF($X243="","",IF($T243&lt;=$AC243,$X243*$G243,IF(AND($T243&gt;$AC243,$T243&lt;=$AF243),$G243*($X243+((($W243-$X243)/($AF243-$AC243))*($T243-$AC243))),0))),$W243*$G243)))</f>
        <v/>
      </c>
      <c r="G243" s="148" t="str">
        <f>IF($D243="","",IF(OR(VLOOKUP($D243,Cap_Req!$A$2:$K$19,2)=9,VLOOKUP($D243,Cap_Req!$A$2:$K$19,2)=10),IF($T243&lt;=$AE243,VLOOKUP($D243,Cap_Req!$A$2:$K$19,3),0),IF(OR(VLOOKUP($D243,Cap_Req!$A$2:$K$19,2)=1,VLOOKUP($D243,Cap_Req!$A$2:$K$19,2)=2,VLOOKUP($D243,Cap_Req!$A$2:$K$19,2)=3,VLOOKUP($D243,Cap_Req!$A$2:$K$19,2)=4,VLOOKUP($D243,Cap_Req!$A$2:$K$19,2)=5,VLOOKUP($D243,Cap_Req!$A$2:$K$19,2)=6,VLOOKUP($D243,Cap_Req!$A$2:$K$19,2)=7, VLOOKUP($D243,Cap_Req!$A$2:$K$19,2)=8),IF($T243&lt;=$AC243,VLOOKUP($D243,Cap_Req!$A$2:$K$19,3),IF(AND($T243&gt;$AC243,$T243&lt;=$AE243),VLOOKUP($D243,Cap_Req!$A$2:$K$19,3)+(((VLOOKUP($D243,Cap_Req!$A$2:$K$19,5)-VLOOKUP($D243,Cap_Req!$A$2:$K$19,3))/($AE243-$AC243))*($T243-$AC243)),0)),IF($T243&lt;=$AC243,VLOOKUP($D243,Cap_Req!$A$2:$K$19,3),IF(AND($T243&gt;$AC243,$T243&lt;=$AD243),VLOOKUP($D243,Cap_Req!$A$2:$K$19,3)+(((VLOOKUP($D243,Cap_Req!$A$2:$K$19,4)-VLOOKUP($D243,Cap_Req!$A$2:$K$19,3))/($AD243-$AC243))*($T243-$AC243)),IF(AND($T243&gt;$AD243,$T243&lt;=$AE243),VLOOKUP($D243,Cap_Req!$A$2:$K$19,4)+(((VLOOKUP($D243,Cap_Req!$A$2:$K$19,5)-VLOOKUP($D243,Cap_Req!$A$2:$K$19,4))/($AE243-$AD243))*($T243-$AD243)),0))))))</f>
        <v/>
      </c>
      <c r="H243" s="455"/>
      <c r="I243" s="147" t="str">
        <f>IF($D243="","",IF(OR(VLOOKUP($D243,Cap_Req!$A$2:$K$19,2)=3,VLOOKUP($D243,Cap_Req!$A$2:$K$19,2)=4),IF($Y243="","",$Y243*$J243),""))</f>
        <v/>
      </c>
      <c r="J243" s="148" t="str">
        <f>IF($D243="","",IF(OR(VLOOKUP($D243,Cap_Req!$A$2:$K$19,2)=3,VLOOKUP($D243,Cap_Req!$A$2:$K$19,2)=4),VLOOKUP($D243,Cap_Req!$A$2:$M$19,7),""))</f>
        <v/>
      </c>
      <c r="K243" s="455"/>
      <c r="L243" s="147" t="str">
        <f>IF($D243="","",IF(OR(VLOOKUP($D243,Cap_Req!$A$2:$K$19,2)=3,VLOOKUP($D243,Cap_Req!$A$2:$K$19,2)=4),IF($Z243="","",$Z243*$M243),""))</f>
        <v/>
      </c>
      <c r="M243" s="148" t="str">
        <f>IF($D243="","",IF(OR(VLOOKUP($D243,Cap_Req!$A$2:$K$19,2)=3,VLOOKUP($D243,Cap_Req!$A$2:$K$19,2)=4),VLOOKUP($D243,Cap_Req!$A$2:$M$19,12),""))</f>
        <v/>
      </c>
      <c r="N243" s="455"/>
      <c r="O243" s="147" t="str">
        <f>IF($D243="","",IF(VLOOKUP($D243,Cap_Req!$A$2:$K$19,2)=4,IF($AA243="","",$AA243*$P243),""))</f>
        <v/>
      </c>
      <c r="P243" s="148" t="str">
        <f>IF($D243="","",IF(VLOOKUP($D243,Cap_Req!$A$2:$K$19,2)=4,VLOOKUP($D243,Cap_Req!$A$2:$M$19,13),""))</f>
        <v/>
      </c>
      <c r="Q243" s="455"/>
      <c r="R243" s="147" t="str">
        <f>IF($D243="","",IF(VLOOKUP($D243,Cap_Req!$A$2:$K$19,2)=3,IF($AB243="","",$AB243*$S243),""))</f>
        <v/>
      </c>
      <c r="S243" s="148" t="str">
        <f>IF($D243="","",IF(VLOOKUP($D243,Cap_Req!$A$2:$K$19,2)=3,VLOOKUP($D243,Cap_Req!$A$2:$K$19,8),""))</f>
        <v/>
      </c>
      <c r="T243" s="149" t="str">
        <f t="shared" si="6"/>
        <v/>
      </c>
      <c r="U243" s="150" t="str">
        <f t="shared" si="7"/>
        <v/>
      </c>
      <c r="V243" s="151"/>
      <c r="W243" s="453"/>
      <c r="X243" s="453"/>
      <c r="Y243" s="453"/>
      <c r="Z243" s="453"/>
      <c r="AA243" s="453"/>
      <c r="AB243" s="453"/>
      <c r="AC243" s="152" t="str">
        <f>IF($D243="","",IF(VLOOKUP($D243,Cap_Req!$A$2:$K$19,2)=5,MIN($AF243,VLOOKUP($D243,Cap_Req!$A$2:$K$19,9)),MIN($AE243,VLOOKUP($D243,Cap_Req!$A$2:$K$19,9))))</f>
        <v/>
      </c>
      <c r="AD243" s="152" t="str">
        <f>IF($D243="","",IF(VLOOKUP($D243,Cap_Req!$A$2:$K$19,2)=5,MIN($AF243,VLOOKUP($D243,Cap_Req!$A$2:$K$19,10)),MIN($AE243,VLOOKUP($D243,Cap_Req!$A$2:$K$19,10))))</f>
        <v/>
      </c>
      <c r="AE243" s="152" t="str">
        <f>IF($D243="","",IF($AF243="","",MIN($AF243,VLOOKUP($D243,Cap_Req!$A$2:$K$19,11))))</f>
        <v/>
      </c>
      <c r="AF243" s="453"/>
      <c r="AG243" s="453"/>
      <c r="AH243" s="125"/>
      <c r="AI243" s="126" t="e">
        <f>VLOOKUP($D243,Cap_Req!$A$2:$K$19,2)</f>
        <v>#N/A</v>
      </c>
      <c r="AL243" s="170"/>
    </row>
    <row r="244" spans="1:38" x14ac:dyDescent="0.25">
      <c r="A244" s="125"/>
      <c r="B244" s="453"/>
      <c r="C244" s="453"/>
      <c r="D244" s="454"/>
      <c r="E244" s="455"/>
      <c r="F244" s="147" t="str">
        <f>IF($D244="","",IF($W244="","",IF(OR(VLOOKUP($D244,Cap_Req!$A$2:$K$19,2)=3,VLOOKUP($D244,Cap_Req!$A$2:$K$19,2)=4),IF($X244="","",IF($T244&lt;=$AC244,$X244*$G244,IF(AND($T244&gt;$AC244,$T244&lt;=$AF244),$G244*($X244+((($W244-$X244)/($AF244-$AC244))*($T244-$AC244))),0))),$W244*$G244)))</f>
        <v/>
      </c>
      <c r="G244" s="148" t="str">
        <f>IF($D244="","",IF(OR(VLOOKUP($D244,Cap_Req!$A$2:$K$19,2)=9,VLOOKUP($D244,Cap_Req!$A$2:$K$19,2)=10),IF($T244&lt;=$AE244,VLOOKUP($D244,Cap_Req!$A$2:$K$19,3),0),IF(OR(VLOOKUP($D244,Cap_Req!$A$2:$K$19,2)=1,VLOOKUP($D244,Cap_Req!$A$2:$K$19,2)=2,VLOOKUP($D244,Cap_Req!$A$2:$K$19,2)=3,VLOOKUP($D244,Cap_Req!$A$2:$K$19,2)=4,VLOOKUP($D244,Cap_Req!$A$2:$K$19,2)=5,VLOOKUP($D244,Cap_Req!$A$2:$K$19,2)=6,VLOOKUP($D244,Cap_Req!$A$2:$K$19,2)=7, VLOOKUP($D244,Cap_Req!$A$2:$K$19,2)=8),IF($T244&lt;=$AC244,VLOOKUP($D244,Cap_Req!$A$2:$K$19,3),IF(AND($T244&gt;$AC244,$T244&lt;=$AE244),VLOOKUP($D244,Cap_Req!$A$2:$K$19,3)+(((VLOOKUP($D244,Cap_Req!$A$2:$K$19,5)-VLOOKUP($D244,Cap_Req!$A$2:$K$19,3))/($AE244-$AC244))*($T244-$AC244)),0)),IF($T244&lt;=$AC244,VLOOKUP($D244,Cap_Req!$A$2:$K$19,3),IF(AND($T244&gt;$AC244,$T244&lt;=$AD244),VLOOKUP($D244,Cap_Req!$A$2:$K$19,3)+(((VLOOKUP($D244,Cap_Req!$A$2:$K$19,4)-VLOOKUP($D244,Cap_Req!$A$2:$K$19,3))/($AD244-$AC244))*($T244-$AC244)),IF(AND($T244&gt;$AD244,$T244&lt;=$AE244),VLOOKUP($D244,Cap_Req!$A$2:$K$19,4)+(((VLOOKUP($D244,Cap_Req!$A$2:$K$19,5)-VLOOKUP($D244,Cap_Req!$A$2:$K$19,4))/($AE244-$AD244))*($T244-$AD244)),0))))))</f>
        <v/>
      </c>
      <c r="H244" s="455"/>
      <c r="I244" s="147" t="str">
        <f>IF($D244="","",IF(OR(VLOOKUP($D244,Cap_Req!$A$2:$K$19,2)=3,VLOOKUP($D244,Cap_Req!$A$2:$K$19,2)=4),IF($Y244="","",$Y244*$J244),""))</f>
        <v/>
      </c>
      <c r="J244" s="148" t="str">
        <f>IF($D244="","",IF(OR(VLOOKUP($D244,Cap_Req!$A$2:$K$19,2)=3,VLOOKUP($D244,Cap_Req!$A$2:$K$19,2)=4),VLOOKUP($D244,Cap_Req!$A$2:$M$19,7),""))</f>
        <v/>
      </c>
      <c r="K244" s="455"/>
      <c r="L244" s="147" t="str">
        <f>IF($D244="","",IF(OR(VLOOKUP($D244,Cap_Req!$A$2:$K$19,2)=3,VLOOKUP($D244,Cap_Req!$A$2:$K$19,2)=4),IF($Z244="","",$Z244*$M244),""))</f>
        <v/>
      </c>
      <c r="M244" s="148" t="str">
        <f>IF($D244="","",IF(OR(VLOOKUP($D244,Cap_Req!$A$2:$K$19,2)=3,VLOOKUP($D244,Cap_Req!$A$2:$K$19,2)=4),VLOOKUP($D244,Cap_Req!$A$2:$M$19,12),""))</f>
        <v/>
      </c>
      <c r="N244" s="455"/>
      <c r="O244" s="147" t="str">
        <f>IF($D244="","",IF(VLOOKUP($D244,Cap_Req!$A$2:$K$19,2)=4,IF($AA244="","",$AA244*$P244),""))</f>
        <v/>
      </c>
      <c r="P244" s="148" t="str">
        <f>IF($D244="","",IF(VLOOKUP($D244,Cap_Req!$A$2:$K$19,2)=4,VLOOKUP($D244,Cap_Req!$A$2:$M$19,13),""))</f>
        <v/>
      </c>
      <c r="Q244" s="455"/>
      <c r="R244" s="147" t="str">
        <f>IF($D244="","",IF(VLOOKUP($D244,Cap_Req!$A$2:$K$19,2)=3,IF($AB244="","",$AB244*$S244),""))</f>
        <v/>
      </c>
      <c r="S244" s="148" t="str">
        <f>IF($D244="","",IF(VLOOKUP($D244,Cap_Req!$A$2:$K$19,2)=3,VLOOKUP($D244,Cap_Req!$A$2:$K$19,8),""))</f>
        <v/>
      </c>
      <c r="T244" s="149" t="str">
        <f t="shared" si="6"/>
        <v/>
      </c>
      <c r="U244" s="150" t="str">
        <f t="shared" si="7"/>
        <v/>
      </c>
      <c r="V244" s="151"/>
      <c r="W244" s="453"/>
      <c r="X244" s="453"/>
      <c r="Y244" s="453"/>
      <c r="Z244" s="453"/>
      <c r="AA244" s="453"/>
      <c r="AB244" s="453"/>
      <c r="AC244" s="152" t="str">
        <f>IF($D244="","",IF(VLOOKUP($D244,Cap_Req!$A$2:$K$19,2)=5,MIN($AF244,VLOOKUP($D244,Cap_Req!$A$2:$K$19,9)),MIN($AE244,VLOOKUP($D244,Cap_Req!$A$2:$K$19,9))))</f>
        <v/>
      </c>
      <c r="AD244" s="152" t="str">
        <f>IF($D244="","",IF(VLOOKUP($D244,Cap_Req!$A$2:$K$19,2)=5,MIN($AF244,VLOOKUP($D244,Cap_Req!$A$2:$K$19,10)),MIN($AE244,VLOOKUP($D244,Cap_Req!$A$2:$K$19,10))))</f>
        <v/>
      </c>
      <c r="AE244" s="152" t="str">
        <f>IF($D244="","",IF($AF244="","",MIN($AF244,VLOOKUP($D244,Cap_Req!$A$2:$K$19,11))))</f>
        <v/>
      </c>
      <c r="AF244" s="453"/>
      <c r="AG244" s="453"/>
      <c r="AH244" s="125"/>
      <c r="AI244" s="126" t="e">
        <f>VLOOKUP($D244,Cap_Req!$A$2:$K$19,2)</f>
        <v>#N/A</v>
      </c>
      <c r="AL244" s="170"/>
    </row>
    <row r="245" spans="1:38" x14ac:dyDescent="0.25">
      <c r="A245" s="125"/>
      <c r="B245" s="453"/>
      <c r="C245" s="453"/>
      <c r="D245" s="454"/>
      <c r="E245" s="455"/>
      <c r="F245" s="147" t="str">
        <f>IF($D245="","",IF($W245="","",IF(OR(VLOOKUP($D245,Cap_Req!$A$2:$K$19,2)=3,VLOOKUP($D245,Cap_Req!$A$2:$K$19,2)=4),IF($X245="","",IF($T245&lt;=$AC245,$X245*$G245,IF(AND($T245&gt;$AC245,$T245&lt;=$AF245),$G245*($X245+((($W245-$X245)/($AF245-$AC245))*($T245-$AC245))),0))),$W245*$G245)))</f>
        <v/>
      </c>
      <c r="G245" s="148" t="str">
        <f>IF($D245="","",IF(OR(VLOOKUP($D245,Cap_Req!$A$2:$K$19,2)=9,VLOOKUP($D245,Cap_Req!$A$2:$K$19,2)=10),IF($T245&lt;=$AE245,VLOOKUP($D245,Cap_Req!$A$2:$K$19,3),0),IF(OR(VLOOKUP($D245,Cap_Req!$A$2:$K$19,2)=1,VLOOKUP($D245,Cap_Req!$A$2:$K$19,2)=2,VLOOKUP($D245,Cap_Req!$A$2:$K$19,2)=3,VLOOKUP($D245,Cap_Req!$A$2:$K$19,2)=4,VLOOKUP($D245,Cap_Req!$A$2:$K$19,2)=5,VLOOKUP($D245,Cap_Req!$A$2:$K$19,2)=6,VLOOKUP($D245,Cap_Req!$A$2:$K$19,2)=7, VLOOKUP($D245,Cap_Req!$A$2:$K$19,2)=8),IF($T245&lt;=$AC245,VLOOKUP($D245,Cap_Req!$A$2:$K$19,3),IF(AND($T245&gt;$AC245,$T245&lt;=$AE245),VLOOKUP($D245,Cap_Req!$A$2:$K$19,3)+(((VLOOKUP($D245,Cap_Req!$A$2:$K$19,5)-VLOOKUP($D245,Cap_Req!$A$2:$K$19,3))/($AE245-$AC245))*($T245-$AC245)),0)),IF($T245&lt;=$AC245,VLOOKUP($D245,Cap_Req!$A$2:$K$19,3),IF(AND($T245&gt;$AC245,$T245&lt;=$AD245),VLOOKUP($D245,Cap_Req!$A$2:$K$19,3)+(((VLOOKUP($D245,Cap_Req!$A$2:$K$19,4)-VLOOKUP($D245,Cap_Req!$A$2:$K$19,3))/($AD245-$AC245))*($T245-$AC245)),IF(AND($T245&gt;$AD245,$T245&lt;=$AE245),VLOOKUP($D245,Cap_Req!$A$2:$K$19,4)+(((VLOOKUP($D245,Cap_Req!$A$2:$K$19,5)-VLOOKUP($D245,Cap_Req!$A$2:$K$19,4))/($AE245-$AD245))*($T245-$AD245)),0))))))</f>
        <v/>
      </c>
      <c r="H245" s="455"/>
      <c r="I245" s="147" t="str">
        <f>IF($D245="","",IF(OR(VLOOKUP($D245,Cap_Req!$A$2:$K$19,2)=3,VLOOKUP($D245,Cap_Req!$A$2:$K$19,2)=4),IF($Y245="","",$Y245*$J245),""))</f>
        <v/>
      </c>
      <c r="J245" s="148" t="str">
        <f>IF($D245="","",IF(OR(VLOOKUP($D245,Cap_Req!$A$2:$K$19,2)=3,VLOOKUP($D245,Cap_Req!$A$2:$K$19,2)=4),VLOOKUP($D245,Cap_Req!$A$2:$M$19,7),""))</f>
        <v/>
      </c>
      <c r="K245" s="455"/>
      <c r="L245" s="147" t="str">
        <f>IF($D245="","",IF(OR(VLOOKUP($D245,Cap_Req!$A$2:$K$19,2)=3,VLOOKUP($D245,Cap_Req!$A$2:$K$19,2)=4),IF($Z245="","",$Z245*$M245),""))</f>
        <v/>
      </c>
      <c r="M245" s="148" t="str">
        <f>IF($D245="","",IF(OR(VLOOKUP($D245,Cap_Req!$A$2:$K$19,2)=3,VLOOKUP($D245,Cap_Req!$A$2:$K$19,2)=4),VLOOKUP($D245,Cap_Req!$A$2:$M$19,12),""))</f>
        <v/>
      </c>
      <c r="N245" s="455"/>
      <c r="O245" s="147" t="str">
        <f>IF($D245="","",IF(VLOOKUP($D245,Cap_Req!$A$2:$K$19,2)=4,IF($AA245="","",$AA245*$P245),""))</f>
        <v/>
      </c>
      <c r="P245" s="148" t="str">
        <f>IF($D245="","",IF(VLOOKUP($D245,Cap_Req!$A$2:$K$19,2)=4,VLOOKUP($D245,Cap_Req!$A$2:$M$19,13),""))</f>
        <v/>
      </c>
      <c r="Q245" s="455"/>
      <c r="R245" s="147" t="str">
        <f>IF($D245="","",IF(VLOOKUP($D245,Cap_Req!$A$2:$K$19,2)=3,IF($AB245="","",$AB245*$S245),""))</f>
        <v/>
      </c>
      <c r="S245" s="148" t="str">
        <f>IF($D245="","",IF(VLOOKUP($D245,Cap_Req!$A$2:$K$19,2)=3,VLOOKUP($D245,Cap_Req!$A$2:$K$19,8),""))</f>
        <v/>
      </c>
      <c r="T245" s="149" t="str">
        <f t="shared" si="6"/>
        <v/>
      </c>
      <c r="U245" s="150" t="str">
        <f t="shared" si="7"/>
        <v/>
      </c>
      <c r="V245" s="151"/>
      <c r="W245" s="453"/>
      <c r="X245" s="453"/>
      <c r="Y245" s="453"/>
      <c r="Z245" s="453"/>
      <c r="AA245" s="453"/>
      <c r="AB245" s="453"/>
      <c r="AC245" s="152" t="str">
        <f>IF($D245="","",IF(VLOOKUP($D245,Cap_Req!$A$2:$K$19,2)=5,MIN($AF245,VLOOKUP($D245,Cap_Req!$A$2:$K$19,9)),MIN($AE245,VLOOKUP($D245,Cap_Req!$A$2:$K$19,9))))</f>
        <v/>
      </c>
      <c r="AD245" s="152" t="str">
        <f>IF($D245="","",IF(VLOOKUP($D245,Cap_Req!$A$2:$K$19,2)=5,MIN($AF245,VLOOKUP($D245,Cap_Req!$A$2:$K$19,10)),MIN($AE245,VLOOKUP($D245,Cap_Req!$A$2:$K$19,10))))</f>
        <v/>
      </c>
      <c r="AE245" s="152" t="str">
        <f>IF($D245="","",IF($AF245="","",MIN($AF245,VLOOKUP($D245,Cap_Req!$A$2:$K$19,11))))</f>
        <v/>
      </c>
      <c r="AF245" s="453"/>
      <c r="AG245" s="453"/>
      <c r="AH245" s="125"/>
      <c r="AI245" s="126" t="e">
        <f>VLOOKUP($D245,Cap_Req!$A$2:$K$19,2)</f>
        <v>#N/A</v>
      </c>
      <c r="AL245" s="170"/>
    </row>
    <row r="246" spans="1:38" x14ac:dyDescent="0.25">
      <c r="A246" s="125"/>
      <c r="B246" s="453"/>
      <c r="C246" s="453"/>
      <c r="D246" s="454"/>
      <c r="E246" s="455"/>
      <c r="F246" s="147" t="str">
        <f>IF($D246="","",IF($W246="","",IF(OR(VLOOKUP($D246,Cap_Req!$A$2:$K$19,2)=3,VLOOKUP($D246,Cap_Req!$A$2:$K$19,2)=4),IF($X246="","",IF($T246&lt;=$AC246,$X246*$G246,IF(AND($T246&gt;$AC246,$T246&lt;=$AF246),$G246*($X246+((($W246-$X246)/($AF246-$AC246))*($T246-$AC246))),0))),$W246*$G246)))</f>
        <v/>
      </c>
      <c r="G246" s="148" t="str">
        <f>IF($D246="","",IF(OR(VLOOKUP($D246,Cap_Req!$A$2:$K$19,2)=9,VLOOKUP($D246,Cap_Req!$A$2:$K$19,2)=10),IF($T246&lt;=$AE246,VLOOKUP($D246,Cap_Req!$A$2:$K$19,3),0),IF(OR(VLOOKUP($D246,Cap_Req!$A$2:$K$19,2)=1,VLOOKUP($D246,Cap_Req!$A$2:$K$19,2)=2,VLOOKUP($D246,Cap_Req!$A$2:$K$19,2)=3,VLOOKUP($D246,Cap_Req!$A$2:$K$19,2)=4,VLOOKUP($D246,Cap_Req!$A$2:$K$19,2)=5,VLOOKUP($D246,Cap_Req!$A$2:$K$19,2)=6,VLOOKUP($D246,Cap_Req!$A$2:$K$19,2)=7, VLOOKUP($D246,Cap_Req!$A$2:$K$19,2)=8),IF($T246&lt;=$AC246,VLOOKUP($D246,Cap_Req!$A$2:$K$19,3),IF(AND($T246&gt;$AC246,$T246&lt;=$AE246),VLOOKUP($D246,Cap_Req!$A$2:$K$19,3)+(((VLOOKUP($D246,Cap_Req!$A$2:$K$19,5)-VLOOKUP($D246,Cap_Req!$A$2:$K$19,3))/($AE246-$AC246))*($T246-$AC246)),0)),IF($T246&lt;=$AC246,VLOOKUP($D246,Cap_Req!$A$2:$K$19,3),IF(AND($T246&gt;$AC246,$T246&lt;=$AD246),VLOOKUP($D246,Cap_Req!$A$2:$K$19,3)+(((VLOOKUP($D246,Cap_Req!$A$2:$K$19,4)-VLOOKUP($D246,Cap_Req!$A$2:$K$19,3))/($AD246-$AC246))*($T246-$AC246)),IF(AND($T246&gt;$AD246,$T246&lt;=$AE246),VLOOKUP($D246,Cap_Req!$A$2:$K$19,4)+(((VLOOKUP($D246,Cap_Req!$A$2:$K$19,5)-VLOOKUP($D246,Cap_Req!$A$2:$K$19,4))/($AE246-$AD246))*($T246-$AD246)),0))))))</f>
        <v/>
      </c>
      <c r="H246" s="455"/>
      <c r="I246" s="147" t="str">
        <f>IF($D246="","",IF(OR(VLOOKUP($D246,Cap_Req!$A$2:$K$19,2)=3,VLOOKUP($D246,Cap_Req!$A$2:$K$19,2)=4),IF($Y246="","",$Y246*$J246),""))</f>
        <v/>
      </c>
      <c r="J246" s="148" t="str">
        <f>IF($D246="","",IF(OR(VLOOKUP($D246,Cap_Req!$A$2:$K$19,2)=3,VLOOKUP($D246,Cap_Req!$A$2:$K$19,2)=4),VLOOKUP($D246,Cap_Req!$A$2:$M$19,7),""))</f>
        <v/>
      </c>
      <c r="K246" s="455"/>
      <c r="L246" s="147" t="str">
        <f>IF($D246="","",IF(OR(VLOOKUP($D246,Cap_Req!$A$2:$K$19,2)=3,VLOOKUP($D246,Cap_Req!$A$2:$K$19,2)=4),IF($Z246="","",$Z246*$M246),""))</f>
        <v/>
      </c>
      <c r="M246" s="148" t="str">
        <f>IF($D246="","",IF(OR(VLOOKUP($D246,Cap_Req!$A$2:$K$19,2)=3,VLOOKUP($D246,Cap_Req!$A$2:$K$19,2)=4),VLOOKUP($D246,Cap_Req!$A$2:$M$19,12),""))</f>
        <v/>
      </c>
      <c r="N246" s="455"/>
      <c r="O246" s="147" t="str">
        <f>IF($D246="","",IF(VLOOKUP($D246,Cap_Req!$A$2:$K$19,2)=4,IF($AA246="","",$AA246*$P246),""))</f>
        <v/>
      </c>
      <c r="P246" s="148" t="str">
        <f>IF($D246="","",IF(VLOOKUP($D246,Cap_Req!$A$2:$K$19,2)=4,VLOOKUP($D246,Cap_Req!$A$2:$M$19,13),""))</f>
        <v/>
      </c>
      <c r="Q246" s="455"/>
      <c r="R246" s="147" t="str">
        <f>IF($D246="","",IF(VLOOKUP($D246,Cap_Req!$A$2:$K$19,2)=3,IF($AB246="","",$AB246*$S246),""))</f>
        <v/>
      </c>
      <c r="S246" s="148" t="str">
        <f>IF($D246="","",IF(VLOOKUP($D246,Cap_Req!$A$2:$K$19,2)=3,VLOOKUP($D246,Cap_Req!$A$2:$K$19,8),""))</f>
        <v/>
      </c>
      <c r="T246" s="149" t="str">
        <f t="shared" si="6"/>
        <v/>
      </c>
      <c r="U246" s="150" t="str">
        <f t="shared" si="7"/>
        <v/>
      </c>
      <c r="V246" s="151"/>
      <c r="W246" s="453"/>
      <c r="X246" s="453"/>
      <c r="Y246" s="453"/>
      <c r="Z246" s="453"/>
      <c r="AA246" s="453"/>
      <c r="AB246" s="453"/>
      <c r="AC246" s="152" t="str">
        <f>IF($D246="","",IF(VLOOKUP($D246,Cap_Req!$A$2:$K$19,2)=5,MIN($AF246,VLOOKUP($D246,Cap_Req!$A$2:$K$19,9)),MIN($AE246,VLOOKUP($D246,Cap_Req!$A$2:$K$19,9))))</f>
        <v/>
      </c>
      <c r="AD246" s="152" t="str">
        <f>IF($D246="","",IF(VLOOKUP($D246,Cap_Req!$A$2:$K$19,2)=5,MIN($AF246,VLOOKUP($D246,Cap_Req!$A$2:$K$19,10)),MIN($AE246,VLOOKUP($D246,Cap_Req!$A$2:$K$19,10))))</f>
        <v/>
      </c>
      <c r="AE246" s="152" t="str">
        <f>IF($D246="","",IF($AF246="","",MIN($AF246,VLOOKUP($D246,Cap_Req!$A$2:$K$19,11))))</f>
        <v/>
      </c>
      <c r="AF246" s="453"/>
      <c r="AG246" s="453"/>
      <c r="AH246" s="125"/>
      <c r="AI246" s="126" t="e">
        <f>VLOOKUP($D246,Cap_Req!$A$2:$K$19,2)</f>
        <v>#N/A</v>
      </c>
      <c r="AL246" s="170"/>
    </row>
    <row r="247" spans="1:38" x14ac:dyDescent="0.25">
      <c r="A247" s="125"/>
      <c r="B247" s="453"/>
      <c r="C247" s="453"/>
      <c r="D247" s="454"/>
      <c r="E247" s="455"/>
      <c r="F247" s="147" t="str">
        <f>IF($D247="","",IF($W247="","",IF(OR(VLOOKUP($D247,Cap_Req!$A$2:$K$19,2)=3,VLOOKUP($D247,Cap_Req!$A$2:$K$19,2)=4),IF($X247="","",IF($T247&lt;=$AC247,$X247*$G247,IF(AND($T247&gt;$AC247,$T247&lt;=$AF247),$G247*($X247+((($W247-$X247)/($AF247-$AC247))*($T247-$AC247))),0))),$W247*$G247)))</f>
        <v/>
      </c>
      <c r="G247" s="148" t="str">
        <f>IF($D247="","",IF(OR(VLOOKUP($D247,Cap_Req!$A$2:$K$19,2)=9,VLOOKUP($D247,Cap_Req!$A$2:$K$19,2)=10),IF($T247&lt;=$AE247,VLOOKUP($D247,Cap_Req!$A$2:$K$19,3),0),IF(OR(VLOOKUP($D247,Cap_Req!$A$2:$K$19,2)=1,VLOOKUP($D247,Cap_Req!$A$2:$K$19,2)=2,VLOOKUP($D247,Cap_Req!$A$2:$K$19,2)=3,VLOOKUP($D247,Cap_Req!$A$2:$K$19,2)=4,VLOOKUP($D247,Cap_Req!$A$2:$K$19,2)=5,VLOOKUP($D247,Cap_Req!$A$2:$K$19,2)=6,VLOOKUP($D247,Cap_Req!$A$2:$K$19,2)=7, VLOOKUP($D247,Cap_Req!$A$2:$K$19,2)=8),IF($T247&lt;=$AC247,VLOOKUP($D247,Cap_Req!$A$2:$K$19,3),IF(AND($T247&gt;$AC247,$T247&lt;=$AE247),VLOOKUP($D247,Cap_Req!$A$2:$K$19,3)+(((VLOOKUP($D247,Cap_Req!$A$2:$K$19,5)-VLOOKUP($D247,Cap_Req!$A$2:$K$19,3))/($AE247-$AC247))*($T247-$AC247)),0)),IF($T247&lt;=$AC247,VLOOKUP($D247,Cap_Req!$A$2:$K$19,3),IF(AND($T247&gt;$AC247,$T247&lt;=$AD247),VLOOKUP($D247,Cap_Req!$A$2:$K$19,3)+(((VLOOKUP($D247,Cap_Req!$A$2:$K$19,4)-VLOOKUP($D247,Cap_Req!$A$2:$K$19,3))/($AD247-$AC247))*($T247-$AC247)),IF(AND($T247&gt;$AD247,$T247&lt;=$AE247),VLOOKUP($D247,Cap_Req!$A$2:$K$19,4)+(((VLOOKUP($D247,Cap_Req!$A$2:$K$19,5)-VLOOKUP($D247,Cap_Req!$A$2:$K$19,4))/($AE247-$AD247))*($T247-$AD247)),0))))))</f>
        <v/>
      </c>
      <c r="H247" s="455"/>
      <c r="I247" s="147" t="str">
        <f>IF($D247="","",IF(OR(VLOOKUP($D247,Cap_Req!$A$2:$K$19,2)=3,VLOOKUP($D247,Cap_Req!$A$2:$K$19,2)=4),IF($Y247="","",$Y247*$J247),""))</f>
        <v/>
      </c>
      <c r="J247" s="148" t="str">
        <f>IF($D247="","",IF(OR(VLOOKUP($D247,Cap_Req!$A$2:$K$19,2)=3,VLOOKUP($D247,Cap_Req!$A$2:$K$19,2)=4),VLOOKUP($D247,Cap_Req!$A$2:$M$19,7),""))</f>
        <v/>
      </c>
      <c r="K247" s="455"/>
      <c r="L247" s="147" t="str">
        <f>IF($D247="","",IF(OR(VLOOKUP($D247,Cap_Req!$A$2:$K$19,2)=3,VLOOKUP($D247,Cap_Req!$A$2:$K$19,2)=4),IF($Z247="","",$Z247*$M247),""))</f>
        <v/>
      </c>
      <c r="M247" s="148" t="str">
        <f>IF($D247="","",IF(OR(VLOOKUP($D247,Cap_Req!$A$2:$K$19,2)=3,VLOOKUP($D247,Cap_Req!$A$2:$K$19,2)=4),VLOOKUP($D247,Cap_Req!$A$2:$M$19,12),""))</f>
        <v/>
      </c>
      <c r="N247" s="455"/>
      <c r="O247" s="147" t="str">
        <f>IF($D247="","",IF(VLOOKUP($D247,Cap_Req!$A$2:$K$19,2)=4,IF($AA247="","",$AA247*$P247),""))</f>
        <v/>
      </c>
      <c r="P247" s="148" t="str">
        <f>IF($D247="","",IF(VLOOKUP($D247,Cap_Req!$A$2:$K$19,2)=4,VLOOKUP($D247,Cap_Req!$A$2:$M$19,13),""))</f>
        <v/>
      </c>
      <c r="Q247" s="455"/>
      <c r="R247" s="147" t="str">
        <f>IF($D247="","",IF(VLOOKUP($D247,Cap_Req!$A$2:$K$19,2)=3,IF($AB247="","",$AB247*$S247),""))</f>
        <v/>
      </c>
      <c r="S247" s="148" t="str">
        <f>IF($D247="","",IF(VLOOKUP($D247,Cap_Req!$A$2:$K$19,2)=3,VLOOKUP($D247,Cap_Req!$A$2:$K$19,8),""))</f>
        <v/>
      </c>
      <c r="T247" s="149" t="str">
        <f t="shared" si="6"/>
        <v/>
      </c>
      <c r="U247" s="150" t="str">
        <f t="shared" si="7"/>
        <v/>
      </c>
      <c r="V247" s="151"/>
      <c r="W247" s="453"/>
      <c r="X247" s="453"/>
      <c r="Y247" s="453"/>
      <c r="Z247" s="453"/>
      <c r="AA247" s="453"/>
      <c r="AB247" s="453"/>
      <c r="AC247" s="152" t="str">
        <f>IF($D247="","",IF(VLOOKUP($D247,Cap_Req!$A$2:$K$19,2)=5,MIN($AF247,VLOOKUP($D247,Cap_Req!$A$2:$K$19,9)),MIN($AE247,VLOOKUP($D247,Cap_Req!$A$2:$K$19,9))))</f>
        <v/>
      </c>
      <c r="AD247" s="152" t="str">
        <f>IF($D247="","",IF(VLOOKUP($D247,Cap_Req!$A$2:$K$19,2)=5,MIN($AF247,VLOOKUP($D247,Cap_Req!$A$2:$K$19,10)),MIN($AE247,VLOOKUP($D247,Cap_Req!$A$2:$K$19,10))))</f>
        <v/>
      </c>
      <c r="AE247" s="152" t="str">
        <f>IF($D247="","",IF($AF247="","",MIN($AF247,VLOOKUP($D247,Cap_Req!$A$2:$K$19,11))))</f>
        <v/>
      </c>
      <c r="AF247" s="453"/>
      <c r="AG247" s="453"/>
      <c r="AH247" s="125"/>
      <c r="AI247" s="126" t="e">
        <f>VLOOKUP($D247,Cap_Req!$A$2:$K$19,2)</f>
        <v>#N/A</v>
      </c>
      <c r="AL247" s="170"/>
    </row>
    <row r="248" spans="1:38" x14ac:dyDescent="0.25">
      <c r="A248" s="125"/>
      <c r="B248" s="453"/>
      <c r="C248" s="453"/>
      <c r="D248" s="454"/>
      <c r="E248" s="455"/>
      <c r="F248" s="147" t="str">
        <f>IF($D248="","",IF($W248="","",IF(OR(VLOOKUP($D248,Cap_Req!$A$2:$K$19,2)=3,VLOOKUP($D248,Cap_Req!$A$2:$K$19,2)=4),IF($X248="","",IF($T248&lt;=$AC248,$X248*$G248,IF(AND($T248&gt;$AC248,$T248&lt;=$AF248),$G248*($X248+((($W248-$X248)/($AF248-$AC248))*($T248-$AC248))),0))),$W248*$G248)))</f>
        <v/>
      </c>
      <c r="G248" s="148" t="str">
        <f>IF($D248="","",IF(OR(VLOOKUP($D248,Cap_Req!$A$2:$K$19,2)=9,VLOOKUP($D248,Cap_Req!$A$2:$K$19,2)=10),IF($T248&lt;=$AE248,VLOOKUP($D248,Cap_Req!$A$2:$K$19,3),0),IF(OR(VLOOKUP($D248,Cap_Req!$A$2:$K$19,2)=1,VLOOKUP($D248,Cap_Req!$A$2:$K$19,2)=2,VLOOKUP($D248,Cap_Req!$A$2:$K$19,2)=3,VLOOKUP($D248,Cap_Req!$A$2:$K$19,2)=4,VLOOKUP($D248,Cap_Req!$A$2:$K$19,2)=5,VLOOKUP($D248,Cap_Req!$A$2:$K$19,2)=6,VLOOKUP($D248,Cap_Req!$A$2:$K$19,2)=7, VLOOKUP($D248,Cap_Req!$A$2:$K$19,2)=8),IF($T248&lt;=$AC248,VLOOKUP($D248,Cap_Req!$A$2:$K$19,3),IF(AND($T248&gt;$AC248,$T248&lt;=$AE248),VLOOKUP($D248,Cap_Req!$A$2:$K$19,3)+(((VLOOKUP($D248,Cap_Req!$A$2:$K$19,5)-VLOOKUP($D248,Cap_Req!$A$2:$K$19,3))/($AE248-$AC248))*($T248-$AC248)),0)),IF($T248&lt;=$AC248,VLOOKUP($D248,Cap_Req!$A$2:$K$19,3),IF(AND($T248&gt;$AC248,$T248&lt;=$AD248),VLOOKUP($D248,Cap_Req!$A$2:$K$19,3)+(((VLOOKUP($D248,Cap_Req!$A$2:$K$19,4)-VLOOKUP($D248,Cap_Req!$A$2:$K$19,3))/($AD248-$AC248))*($T248-$AC248)),IF(AND($T248&gt;$AD248,$T248&lt;=$AE248),VLOOKUP($D248,Cap_Req!$A$2:$K$19,4)+(((VLOOKUP($D248,Cap_Req!$A$2:$K$19,5)-VLOOKUP($D248,Cap_Req!$A$2:$K$19,4))/($AE248-$AD248))*($T248-$AD248)),0))))))</f>
        <v/>
      </c>
      <c r="H248" s="455"/>
      <c r="I248" s="147" t="str">
        <f>IF($D248="","",IF(OR(VLOOKUP($D248,Cap_Req!$A$2:$K$19,2)=3,VLOOKUP($D248,Cap_Req!$A$2:$K$19,2)=4),IF($Y248="","",$Y248*$J248),""))</f>
        <v/>
      </c>
      <c r="J248" s="148" t="str">
        <f>IF($D248="","",IF(OR(VLOOKUP($D248,Cap_Req!$A$2:$K$19,2)=3,VLOOKUP($D248,Cap_Req!$A$2:$K$19,2)=4),VLOOKUP($D248,Cap_Req!$A$2:$M$19,7),""))</f>
        <v/>
      </c>
      <c r="K248" s="455"/>
      <c r="L248" s="147" t="str">
        <f>IF($D248="","",IF(OR(VLOOKUP($D248,Cap_Req!$A$2:$K$19,2)=3,VLOOKUP($D248,Cap_Req!$A$2:$K$19,2)=4),IF($Z248="","",$Z248*$M248),""))</f>
        <v/>
      </c>
      <c r="M248" s="148" t="str">
        <f>IF($D248="","",IF(OR(VLOOKUP($D248,Cap_Req!$A$2:$K$19,2)=3,VLOOKUP($D248,Cap_Req!$A$2:$K$19,2)=4),VLOOKUP($D248,Cap_Req!$A$2:$M$19,12),""))</f>
        <v/>
      </c>
      <c r="N248" s="455"/>
      <c r="O248" s="147" t="str">
        <f>IF($D248="","",IF(VLOOKUP($D248,Cap_Req!$A$2:$K$19,2)=4,IF($AA248="","",$AA248*$P248),""))</f>
        <v/>
      </c>
      <c r="P248" s="148" t="str">
        <f>IF($D248="","",IF(VLOOKUP($D248,Cap_Req!$A$2:$K$19,2)=4,VLOOKUP($D248,Cap_Req!$A$2:$M$19,13),""))</f>
        <v/>
      </c>
      <c r="Q248" s="455"/>
      <c r="R248" s="147" t="str">
        <f>IF($D248="","",IF(VLOOKUP($D248,Cap_Req!$A$2:$K$19,2)=3,IF($AB248="","",$AB248*$S248),""))</f>
        <v/>
      </c>
      <c r="S248" s="148" t="str">
        <f>IF($D248="","",IF(VLOOKUP($D248,Cap_Req!$A$2:$K$19,2)=3,VLOOKUP($D248,Cap_Req!$A$2:$K$19,8),""))</f>
        <v/>
      </c>
      <c r="T248" s="149" t="str">
        <f t="shared" si="6"/>
        <v/>
      </c>
      <c r="U248" s="150" t="str">
        <f t="shared" si="7"/>
        <v/>
      </c>
      <c r="V248" s="151"/>
      <c r="W248" s="453"/>
      <c r="X248" s="453"/>
      <c r="Y248" s="453"/>
      <c r="Z248" s="453"/>
      <c r="AA248" s="453"/>
      <c r="AB248" s="453"/>
      <c r="AC248" s="152" t="str">
        <f>IF($D248="","",IF(VLOOKUP($D248,Cap_Req!$A$2:$K$19,2)=5,MIN($AF248,VLOOKUP($D248,Cap_Req!$A$2:$K$19,9)),MIN($AE248,VLOOKUP($D248,Cap_Req!$A$2:$K$19,9))))</f>
        <v/>
      </c>
      <c r="AD248" s="152" t="str">
        <f>IF($D248="","",IF(VLOOKUP($D248,Cap_Req!$A$2:$K$19,2)=5,MIN($AF248,VLOOKUP($D248,Cap_Req!$A$2:$K$19,10)),MIN($AE248,VLOOKUP($D248,Cap_Req!$A$2:$K$19,10))))</f>
        <v/>
      </c>
      <c r="AE248" s="152" t="str">
        <f>IF($D248="","",IF($AF248="","",MIN($AF248,VLOOKUP($D248,Cap_Req!$A$2:$K$19,11))))</f>
        <v/>
      </c>
      <c r="AF248" s="453"/>
      <c r="AG248" s="453"/>
      <c r="AH248" s="125"/>
      <c r="AI248" s="126" t="e">
        <f>VLOOKUP($D248,Cap_Req!$A$2:$K$19,2)</f>
        <v>#N/A</v>
      </c>
      <c r="AL248" s="170"/>
    </row>
    <row r="249" spans="1:38" x14ac:dyDescent="0.25">
      <c r="A249" s="125"/>
      <c r="B249" s="453"/>
      <c r="C249" s="453"/>
      <c r="D249" s="454"/>
      <c r="E249" s="455"/>
      <c r="F249" s="147" t="str">
        <f>IF($D249="","",IF($W249="","",IF(OR(VLOOKUP($D249,Cap_Req!$A$2:$K$19,2)=3,VLOOKUP($D249,Cap_Req!$A$2:$K$19,2)=4),IF($X249="","",IF($T249&lt;=$AC249,$X249*$G249,IF(AND($T249&gt;$AC249,$T249&lt;=$AF249),$G249*($X249+((($W249-$X249)/($AF249-$AC249))*($T249-$AC249))),0))),$W249*$G249)))</f>
        <v/>
      </c>
      <c r="G249" s="148" t="str">
        <f>IF($D249="","",IF(OR(VLOOKUP($D249,Cap_Req!$A$2:$K$19,2)=9,VLOOKUP($D249,Cap_Req!$A$2:$K$19,2)=10),IF($T249&lt;=$AE249,VLOOKUP($D249,Cap_Req!$A$2:$K$19,3),0),IF(OR(VLOOKUP($D249,Cap_Req!$A$2:$K$19,2)=1,VLOOKUP($D249,Cap_Req!$A$2:$K$19,2)=2,VLOOKUP($D249,Cap_Req!$A$2:$K$19,2)=3,VLOOKUP($D249,Cap_Req!$A$2:$K$19,2)=4,VLOOKUP($D249,Cap_Req!$A$2:$K$19,2)=5,VLOOKUP($D249,Cap_Req!$A$2:$K$19,2)=6,VLOOKUP($D249,Cap_Req!$A$2:$K$19,2)=7, VLOOKUP($D249,Cap_Req!$A$2:$K$19,2)=8),IF($T249&lt;=$AC249,VLOOKUP($D249,Cap_Req!$A$2:$K$19,3),IF(AND($T249&gt;$AC249,$T249&lt;=$AE249),VLOOKUP($D249,Cap_Req!$A$2:$K$19,3)+(((VLOOKUP($D249,Cap_Req!$A$2:$K$19,5)-VLOOKUP($D249,Cap_Req!$A$2:$K$19,3))/($AE249-$AC249))*($T249-$AC249)),0)),IF($T249&lt;=$AC249,VLOOKUP($D249,Cap_Req!$A$2:$K$19,3),IF(AND($T249&gt;$AC249,$T249&lt;=$AD249),VLOOKUP($D249,Cap_Req!$A$2:$K$19,3)+(((VLOOKUP($D249,Cap_Req!$A$2:$K$19,4)-VLOOKUP($D249,Cap_Req!$A$2:$K$19,3))/($AD249-$AC249))*($T249-$AC249)),IF(AND($T249&gt;$AD249,$T249&lt;=$AE249),VLOOKUP($D249,Cap_Req!$A$2:$K$19,4)+(((VLOOKUP($D249,Cap_Req!$A$2:$K$19,5)-VLOOKUP($D249,Cap_Req!$A$2:$K$19,4))/($AE249-$AD249))*($T249-$AD249)),0))))))</f>
        <v/>
      </c>
      <c r="H249" s="455"/>
      <c r="I249" s="147" t="str">
        <f>IF($D249="","",IF(OR(VLOOKUP($D249,Cap_Req!$A$2:$K$19,2)=3,VLOOKUP($D249,Cap_Req!$A$2:$K$19,2)=4),IF($Y249="","",$Y249*$J249),""))</f>
        <v/>
      </c>
      <c r="J249" s="148" t="str">
        <f>IF($D249="","",IF(OR(VLOOKUP($D249,Cap_Req!$A$2:$K$19,2)=3,VLOOKUP($D249,Cap_Req!$A$2:$K$19,2)=4),VLOOKUP($D249,Cap_Req!$A$2:$M$19,7),""))</f>
        <v/>
      </c>
      <c r="K249" s="455"/>
      <c r="L249" s="147" t="str">
        <f>IF($D249="","",IF(OR(VLOOKUP($D249,Cap_Req!$A$2:$K$19,2)=3,VLOOKUP($D249,Cap_Req!$A$2:$K$19,2)=4),IF($Z249="","",$Z249*$M249),""))</f>
        <v/>
      </c>
      <c r="M249" s="148" t="str">
        <f>IF($D249="","",IF(OR(VLOOKUP($D249,Cap_Req!$A$2:$K$19,2)=3,VLOOKUP($D249,Cap_Req!$A$2:$K$19,2)=4),VLOOKUP($D249,Cap_Req!$A$2:$M$19,12),""))</f>
        <v/>
      </c>
      <c r="N249" s="455"/>
      <c r="O249" s="147" t="str">
        <f>IF($D249="","",IF(VLOOKUP($D249,Cap_Req!$A$2:$K$19,2)=4,IF($AA249="","",$AA249*$P249),""))</f>
        <v/>
      </c>
      <c r="P249" s="148" t="str">
        <f>IF($D249="","",IF(VLOOKUP($D249,Cap_Req!$A$2:$K$19,2)=4,VLOOKUP($D249,Cap_Req!$A$2:$M$19,13),""))</f>
        <v/>
      </c>
      <c r="Q249" s="455"/>
      <c r="R249" s="147" t="str">
        <f>IF($D249="","",IF(VLOOKUP($D249,Cap_Req!$A$2:$K$19,2)=3,IF($AB249="","",$AB249*$S249),""))</f>
        <v/>
      </c>
      <c r="S249" s="148" t="str">
        <f>IF($D249="","",IF(VLOOKUP($D249,Cap_Req!$A$2:$K$19,2)=3,VLOOKUP($D249,Cap_Req!$A$2:$K$19,8),""))</f>
        <v/>
      </c>
      <c r="T249" s="149" t="str">
        <f t="shared" si="6"/>
        <v/>
      </c>
      <c r="U249" s="150" t="str">
        <f t="shared" si="7"/>
        <v/>
      </c>
      <c r="V249" s="151"/>
      <c r="W249" s="453"/>
      <c r="X249" s="453"/>
      <c r="Y249" s="453"/>
      <c r="Z249" s="453"/>
      <c r="AA249" s="453"/>
      <c r="AB249" s="453"/>
      <c r="AC249" s="152" t="str">
        <f>IF($D249="","",IF(VLOOKUP($D249,Cap_Req!$A$2:$K$19,2)=5,MIN($AF249,VLOOKUP($D249,Cap_Req!$A$2:$K$19,9)),MIN($AE249,VLOOKUP($D249,Cap_Req!$A$2:$K$19,9))))</f>
        <v/>
      </c>
      <c r="AD249" s="152" t="str">
        <f>IF($D249="","",IF(VLOOKUP($D249,Cap_Req!$A$2:$K$19,2)=5,MIN($AF249,VLOOKUP($D249,Cap_Req!$A$2:$K$19,10)),MIN($AE249,VLOOKUP($D249,Cap_Req!$A$2:$K$19,10))))</f>
        <v/>
      </c>
      <c r="AE249" s="152" t="str">
        <f>IF($D249="","",IF($AF249="","",MIN($AF249,VLOOKUP($D249,Cap_Req!$A$2:$K$19,11))))</f>
        <v/>
      </c>
      <c r="AF249" s="453"/>
      <c r="AG249" s="453"/>
      <c r="AH249" s="125"/>
      <c r="AI249" s="126" t="e">
        <f>VLOOKUP($D249,Cap_Req!$A$2:$K$19,2)</f>
        <v>#N/A</v>
      </c>
      <c r="AL249" s="170"/>
    </row>
    <row r="250" spans="1:38" x14ac:dyDescent="0.25">
      <c r="A250" s="125"/>
      <c r="B250" s="453"/>
      <c r="C250" s="453"/>
      <c r="D250" s="454"/>
      <c r="E250" s="455"/>
      <c r="F250" s="147" t="str">
        <f>IF($D250="","",IF($W250="","",IF(OR(VLOOKUP($D250,Cap_Req!$A$2:$K$19,2)=3,VLOOKUP($D250,Cap_Req!$A$2:$K$19,2)=4),IF($X250="","",IF($T250&lt;=$AC250,$X250*$G250,IF(AND($T250&gt;$AC250,$T250&lt;=$AF250),$G250*($X250+((($W250-$X250)/($AF250-$AC250))*($T250-$AC250))),0))),$W250*$G250)))</f>
        <v/>
      </c>
      <c r="G250" s="148" t="str">
        <f>IF($D250="","",IF(OR(VLOOKUP($D250,Cap_Req!$A$2:$K$19,2)=9,VLOOKUP($D250,Cap_Req!$A$2:$K$19,2)=10),IF($T250&lt;=$AE250,VLOOKUP($D250,Cap_Req!$A$2:$K$19,3),0),IF(OR(VLOOKUP($D250,Cap_Req!$A$2:$K$19,2)=1,VLOOKUP($D250,Cap_Req!$A$2:$K$19,2)=2,VLOOKUP($D250,Cap_Req!$A$2:$K$19,2)=3,VLOOKUP($D250,Cap_Req!$A$2:$K$19,2)=4,VLOOKUP($D250,Cap_Req!$A$2:$K$19,2)=5,VLOOKUP($D250,Cap_Req!$A$2:$K$19,2)=6,VLOOKUP($D250,Cap_Req!$A$2:$K$19,2)=7, VLOOKUP($D250,Cap_Req!$A$2:$K$19,2)=8),IF($T250&lt;=$AC250,VLOOKUP($D250,Cap_Req!$A$2:$K$19,3),IF(AND($T250&gt;$AC250,$T250&lt;=$AE250),VLOOKUP($D250,Cap_Req!$A$2:$K$19,3)+(((VLOOKUP($D250,Cap_Req!$A$2:$K$19,5)-VLOOKUP($D250,Cap_Req!$A$2:$K$19,3))/($AE250-$AC250))*($T250-$AC250)),0)),IF($T250&lt;=$AC250,VLOOKUP($D250,Cap_Req!$A$2:$K$19,3),IF(AND($T250&gt;$AC250,$T250&lt;=$AD250),VLOOKUP($D250,Cap_Req!$A$2:$K$19,3)+(((VLOOKUP($D250,Cap_Req!$A$2:$K$19,4)-VLOOKUP($D250,Cap_Req!$A$2:$K$19,3))/($AD250-$AC250))*($T250-$AC250)),IF(AND($T250&gt;$AD250,$T250&lt;=$AE250),VLOOKUP($D250,Cap_Req!$A$2:$K$19,4)+(((VLOOKUP($D250,Cap_Req!$A$2:$K$19,5)-VLOOKUP($D250,Cap_Req!$A$2:$K$19,4))/($AE250-$AD250))*($T250-$AD250)),0))))))</f>
        <v/>
      </c>
      <c r="H250" s="455"/>
      <c r="I250" s="147" t="str">
        <f>IF($D250="","",IF(OR(VLOOKUP($D250,Cap_Req!$A$2:$K$19,2)=3,VLOOKUP($D250,Cap_Req!$A$2:$K$19,2)=4),IF($Y250="","",$Y250*$J250),""))</f>
        <v/>
      </c>
      <c r="J250" s="148" t="str">
        <f>IF($D250="","",IF(OR(VLOOKUP($D250,Cap_Req!$A$2:$K$19,2)=3,VLOOKUP($D250,Cap_Req!$A$2:$K$19,2)=4),VLOOKUP($D250,Cap_Req!$A$2:$M$19,7),""))</f>
        <v/>
      </c>
      <c r="K250" s="455"/>
      <c r="L250" s="147" t="str">
        <f>IF($D250="","",IF(OR(VLOOKUP($D250,Cap_Req!$A$2:$K$19,2)=3,VLOOKUP($D250,Cap_Req!$A$2:$K$19,2)=4),IF($Z250="","",$Z250*$M250),""))</f>
        <v/>
      </c>
      <c r="M250" s="148" t="str">
        <f>IF($D250="","",IF(OR(VLOOKUP($D250,Cap_Req!$A$2:$K$19,2)=3,VLOOKUP($D250,Cap_Req!$A$2:$K$19,2)=4),VLOOKUP($D250,Cap_Req!$A$2:$M$19,12),""))</f>
        <v/>
      </c>
      <c r="N250" s="455"/>
      <c r="O250" s="147" t="str">
        <f>IF($D250="","",IF(VLOOKUP($D250,Cap_Req!$A$2:$K$19,2)=4,IF($AA250="","",$AA250*$P250),""))</f>
        <v/>
      </c>
      <c r="P250" s="148" t="str">
        <f>IF($D250="","",IF(VLOOKUP($D250,Cap_Req!$A$2:$K$19,2)=4,VLOOKUP($D250,Cap_Req!$A$2:$M$19,13),""))</f>
        <v/>
      </c>
      <c r="Q250" s="455"/>
      <c r="R250" s="147" t="str">
        <f>IF($D250="","",IF(VLOOKUP($D250,Cap_Req!$A$2:$K$19,2)=3,IF($AB250="","",$AB250*$S250),""))</f>
        <v/>
      </c>
      <c r="S250" s="148" t="str">
        <f>IF($D250="","",IF(VLOOKUP($D250,Cap_Req!$A$2:$K$19,2)=3,VLOOKUP($D250,Cap_Req!$A$2:$K$19,8),""))</f>
        <v/>
      </c>
      <c r="T250" s="149" t="str">
        <f t="shared" si="6"/>
        <v/>
      </c>
      <c r="U250" s="150" t="str">
        <f t="shared" si="7"/>
        <v/>
      </c>
      <c r="V250" s="151"/>
      <c r="W250" s="453"/>
      <c r="X250" s="453"/>
      <c r="Y250" s="453"/>
      <c r="Z250" s="453"/>
      <c r="AA250" s="453"/>
      <c r="AB250" s="453"/>
      <c r="AC250" s="152" t="str">
        <f>IF($D250="","",IF(VLOOKUP($D250,Cap_Req!$A$2:$K$19,2)=5,MIN($AF250,VLOOKUP($D250,Cap_Req!$A$2:$K$19,9)),MIN($AE250,VLOOKUP($D250,Cap_Req!$A$2:$K$19,9))))</f>
        <v/>
      </c>
      <c r="AD250" s="152" t="str">
        <f>IF($D250="","",IF(VLOOKUP($D250,Cap_Req!$A$2:$K$19,2)=5,MIN($AF250,VLOOKUP($D250,Cap_Req!$A$2:$K$19,10)),MIN($AE250,VLOOKUP($D250,Cap_Req!$A$2:$K$19,10))))</f>
        <v/>
      </c>
      <c r="AE250" s="152" t="str">
        <f>IF($D250="","",IF($AF250="","",MIN($AF250,VLOOKUP($D250,Cap_Req!$A$2:$K$19,11))))</f>
        <v/>
      </c>
      <c r="AF250" s="453"/>
      <c r="AG250" s="453"/>
      <c r="AH250" s="125"/>
      <c r="AI250" s="126" t="e">
        <f>VLOOKUP($D250,Cap_Req!$A$2:$K$19,2)</f>
        <v>#N/A</v>
      </c>
      <c r="AL250" s="170"/>
    </row>
    <row r="251" spans="1:38" x14ac:dyDescent="0.25">
      <c r="A251" s="125"/>
      <c r="B251" s="453"/>
      <c r="C251" s="453"/>
      <c r="D251" s="454"/>
      <c r="E251" s="455"/>
      <c r="F251" s="147" t="str">
        <f>IF($D251="","",IF($W251="","",IF(OR(VLOOKUP($D251,Cap_Req!$A$2:$K$19,2)=3,VLOOKUP($D251,Cap_Req!$A$2:$K$19,2)=4),IF($X251="","",IF($T251&lt;=$AC251,$X251*$G251,IF(AND($T251&gt;$AC251,$T251&lt;=$AF251),$G251*($X251+((($W251-$X251)/($AF251-$AC251))*($T251-$AC251))),0))),$W251*$G251)))</f>
        <v/>
      </c>
      <c r="G251" s="148" t="str">
        <f>IF($D251="","",IF(OR(VLOOKUP($D251,Cap_Req!$A$2:$K$19,2)=9,VLOOKUP($D251,Cap_Req!$A$2:$K$19,2)=10),IF($T251&lt;=$AE251,VLOOKUP($D251,Cap_Req!$A$2:$K$19,3),0),IF(OR(VLOOKUP($D251,Cap_Req!$A$2:$K$19,2)=1,VLOOKUP($D251,Cap_Req!$A$2:$K$19,2)=2,VLOOKUP($D251,Cap_Req!$A$2:$K$19,2)=3,VLOOKUP($D251,Cap_Req!$A$2:$K$19,2)=4,VLOOKUP($D251,Cap_Req!$A$2:$K$19,2)=5,VLOOKUP($D251,Cap_Req!$A$2:$K$19,2)=6,VLOOKUP($D251,Cap_Req!$A$2:$K$19,2)=7, VLOOKUP($D251,Cap_Req!$A$2:$K$19,2)=8),IF($T251&lt;=$AC251,VLOOKUP($D251,Cap_Req!$A$2:$K$19,3),IF(AND($T251&gt;$AC251,$T251&lt;=$AE251),VLOOKUP($D251,Cap_Req!$A$2:$K$19,3)+(((VLOOKUP($D251,Cap_Req!$A$2:$K$19,5)-VLOOKUP($D251,Cap_Req!$A$2:$K$19,3))/($AE251-$AC251))*($T251-$AC251)),0)),IF($T251&lt;=$AC251,VLOOKUP($D251,Cap_Req!$A$2:$K$19,3),IF(AND($T251&gt;$AC251,$T251&lt;=$AD251),VLOOKUP($D251,Cap_Req!$A$2:$K$19,3)+(((VLOOKUP($D251,Cap_Req!$A$2:$K$19,4)-VLOOKUP($D251,Cap_Req!$A$2:$K$19,3))/($AD251-$AC251))*($T251-$AC251)),IF(AND($T251&gt;$AD251,$T251&lt;=$AE251),VLOOKUP($D251,Cap_Req!$A$2:$K$19,4)+(((VLOOKUP($D251,Cap_Req!$A$2:$K$19,5)-VLOOKUP($D251,Cap_Req!$A$2:$K$19,4))/($AE251-$AD251))*($T251-$AD251)),0))))))</f>
        <v/>
      </c>
      <c r="H251" s="455"/>
      <c r="I251" s="147" t="str">
        <f>IF($D251="","",IF(OR(VLOOKUP($D251,Cap_Req!$A$2:$K$19,2)=3,VLOOKUP($D251,Cap_Req!$A$2:$K$19,2)=4),IF($Y251="","",$Y251*$J251),""))</f>
        <v/>
      </c>
      <c r="J251" s="148" t="str">
        <f>IF($D251="","",IF(OR(VLOOKUP($D251,Cap_Req!$A$2:$K$19,2)=3,VLOOKUP($D251,Cap_Req!$A$2:$K$19,2)=4),VLOOKUP($D251,Cap_Req!$A$2:$M$19,7),""))</f>
        <v/>
      </c>
      <c r="K251" s="455"/>
      <c r="L251" s="147" t="str">
        <f>IF($D251="","",IF(OR(VLOOKUP($D251,Cap_Req!$A$2:$K$19,2)=3,VLOOKUP($D251,Cap_Req!$A$2:$K$19,2)=4),IF($Z251="","",$Z251*$M251),""))</f>
        <v/>
      </c>
      <c r="M251" s="148" t="str">
        <f>IF($D251="","",IF(OR(VLOOKUP($D251,Cap_Req!$A$2:$K$19,2)=3,VLOOKUP($D251,Cap_Req!$A$2:$K$19,2)=4),VLOOKUP($D251,Cap_Req!$A$2:$M$19,12),""))</f>
        <v/>
      </c>
      <c r="N251" s="455"/>
      <c r="O251" s="147" t="str">
        <f>IF($D251="","",IF(VLOOKUP($D251,Cap_Req!$A$2:$K$19,2)=4,IF($AA251="","",$AA251*$P251),""))</f>
        <v/>
      </c>
      <c r="P251" s="148" t="str">
        <f>IF($D251="","",IF(VLOOKUP($D251,Cap_Req!$A$2:$K$19,2)=4,VLOOKUP($D251,Cap_Req!$A$2:$M$19,13),""))</f>
        <v/>
      </c>
      <c r="Q251" s="455"/>
      <c r="R251" s="147" t="str">
        <f>IF($D251="","",IF(VLOOKUP($D251,Cap_Req!$A$2:$K$19,2)=3,IF($AB251="","",$AB251*$S251),""))</f>
        <v/>
      </c>
      <c r="S251" s="148" t="str">
        <f>IF($D251="","",IF(VLOOKUP($D251,Cap_Req!$A$2:$K$19,2)=3,VLOOKUP($D251,Cap_Req!$A$2:$K$19,8),""))</f>
        <v/>
      </c>
      <c r="T251" s="149" t="str">
        <f t="shared" si="6"/>
        <v/>
      </c>
      <c r="U251" s="150" t="str">
        <f t="shared" si="7"/>
        <v/>
      </c>
      <c r="V251" s="151"/>
      <c r="W251" s="453"/>
      <c r="X251" s="453"/>
      <c r="Y251" s="453"/>
      <c r="Z251" s="453"/>
      <c r="AA251" s="453"/>
      <c r="AB251" s="453"/>
      <c r="AC251" s="152" t="str">
        <f>IF($D251="","",IF(VLOOKUP($D251,Cap_Req!$A$2:$K$19,2)=5,MIN($AF251,VLOOKUP($D251,Cap_Req!$A$2:$K$19,9)),MIN($AE251,VLOOKUP($D251,Cap_Req!$A$2:$K$19,9))))</f>
        <v/>
      </c>
      <c r="AD251" s="152" t="str">
        <f>IF($D251="","",IF(VLOOKUP($D251,Cap_Req!$A$2:$K$19,2)=5,MIN($AF251,VLOOKUP($D251,Cap_Req!$A$2:$K$19,10)),MIN($AE251,VLOOKUP($D251,Cap_Req!$A$2:$K$19,10))))</f>
        <v/>
      </c>
      <c r="AE251" s="152" t="str">
        <f>IF($D251="","",IF($AF251="","",MIN($AF251,VLOOKUP($D251,Cap_Req!$A$2:$K$19,11))))</f>
        <v/>
      </c>
      <c r="AF251" s="453"/>
      <c r="AG251" s="453"/>
      <c r="AH251" s="125"/>
      <c r="AI251" s="126" t="e">
        <f>VLOOKUP($D251,Cap_Req!$A$2:$K$19,2)</f>
        <v>#N/A</v>
      </c>
      <c r="AL251" s="170"/>
    </row>
    <row r="252" spans="1:38" x14ac:dyDescent="0.25">
      <c r="A252" s="125"/>
      <c r="B252" s="453"/>
      <c r="C252" s="453"/>
      <c r="D252" s="454"/>
      <c r="E252" s="455"/>
      <c r="F252" s="147" t="str">
        <f>IF($D252="","",IF($W252="","",IF(OR(VLOOKUP($D252,Cap_Req!$A$2:$K$19,2)=3,VLOOKUP($D252,Cap_Req!$A$2:$K$19,2)=4),IF($X252="","",IF($T252&lt;=$AC252,$X252*$G252,IF(AND($T252&gt;$AC252,$T252&lt;=$AF252),$G252*($X252+((($W252-$X252)/($AF252-$AC252))*($T252-$AC252))),0))),$W252*$G252)))</f>
        <v/>
      </c>
      <c r="G252" s="148" t="str">
        <f>IF($D252="","",IF(OR(VLOOKUP($D252,Cap_Req!$A$2:$K$19,2)=9,VLOOKUP($D252,Cap_Req!$A$2:$K$19,2)=10),IF($T252&lt;=$AE252,VLOOKUP($D252,Cap_Req!$A$2:$K$19,3),0),IF(OR(VLOOKUP($D252,Cap_Req!$A$2:$K$19,2)=1,VLOOKUP($D252,Cap_Req!$A$2:$K$19,2)=2,VLOOKUP($D252,Cap_Req!$A$2:$K$19,2)=3,VLOOKUP($D252,Cap_Req!$A$2:$K$19,2)=4,VLOOKUP($D252,Cap_Req!$A$2:$K$19,2)=5,VLOOKUP($D252,Cap_Req!$A$2:$K$19,2)=6,VLOOKUP($D252,Cap_Req!$A$2:$K$19,2)=7, VLOOKUP($D252,Cap_Req!$A$2:$K$19,2)=8),IF($T252&lt;=$AC252,VLOOKUP($D252,Cap_Req!$A$2:$K$19,3),IF(AND($T252&gt;$AC252,$T252&lt;=$AE252),VLOOKUP($D252,Cap_Req!$A$2:$K$19,3)+(((VLOOKUP($D252,Cap_Req!$A$2:$K$19,5)-VLOOKUP($D252,Cap_Req!$A$2:$K$19,3))/($AE252-$AC252))*($T252-$AC252)),0)),IF($T252&lt;=$AC252,VLOOKUP($D252,Cap_Req!$A$2:$K$19,3),IF(AND($T252&gt;$AC252,$T252&lt;=$AD252),VLOOKUP($D252,Cap_Req!$A$2:$K$19,3)+(((VLOOKUP($D252,Cap_Req!$A$2:$K$19,4)-VLOOKUP($D252,Cap_Req!$A$2:$K$19,3))/($AD252-$AC252))*($T252-$AC252)),IF(AND($T252&gt;$AD252,$T252&lt;=$AE252),VLOOKUP($D252,Cap_Req!$A$2:$K$19,4)+(((VLOOKUP($D252,Cap_Req!$A$2:$K$19,5)-VLOOKUP($D252,Cap_Req!$A$2:$K$19,4))/($AE252-$AD252))*($T252-$AD252)),0))))))</f>
        <v/>
      </c>
      <c r="H252" s="455"/>
      <c r="I252" s="147" t="str">
        <f>IF($D252="","",IF(OR(VLOOKUP($D252,Cap_Req!$A$2:$K$19,2)=3,VLOOKUP($D252,Cap_Req!$A$2:$K$19,2)=4),IF($Y252="","",$Y252*$J252),""))</f>
        <v/>
      </c>
      <c r="J252" s="148" t="str">
        <f>IF($D252="","",IF(OR(VLOOKUP($D252,Cap_Req!$A$2:$K$19,2)=3,VLOOKUP($D252,Cap_Req!$A$2:$K$19,2)=4),VLOOKUP($D252,Cap_Req!$A$2:$M$19,7),""))</f>
        <v/>
      </c>
      <c r="K252" s="455"/>
      <c r="L252" s="147" t="str">
        <f>IF($D252="","",IF(OR(VLOOKUP($D252,Cap_Req!$A$2:$K$19,2)=3,VLOOKUP($D252,Cap_Req!$A$2:$K$19,2)=4),IF($Z252="","",$Z252*$M252),""))</f>
        <v/>
      </c>
      <c r="M252" s="148" t="str">
        <f>IF($D252="","",IF(OR(VLOOKUP($D252,Cap_Req!$A$2:$K$19,2)=3,VLOOKUP($D252,Cap_Req!$A$2:$K$19,2)=4),VLOOKUP($D252,Cap_Req!$A$2:$M$19,12),""))</f>
        <v/>
      </c>
      <c r="N252" s="455"/>
      <c r="O252" s="147" t="str">
        <f>IF($D252="","",IF(VLOOKUP($D252,Cap_Req!$A$2:$K$19,2)=4,IF($AA252="","",$AA252*$P252),""))</f>
        <v/>
      </c>
      <c r="P252" s="148" t="str">
        <f>IF($D252="","",IF(VLOOKUP($D252,Cap_Req!$A$2:$K$19,2)=4,VLOOKUP($D252,Cap_Req!$A$2:$M$19,13),""))</f>
        <v/>
      </c>
      <c r="Q252" s="455"/>
      <c r="R252" s="147" t="str">
        <f>IF($D252="","",IF(VLOOKUP($D252,Cap_Req!$A$2:$K$19,2)=3,IF($AB252="","",$AB252*$S252),""))</f>
        <v/>
      </c>
      <c r="S252" s="148" t="str">
        <f>IF($D252="","",IF(VLOOKUP($D252,Cap_Req!$A$2:$K$19,2)=3,VLOOKUP($D252,Cap_Req!$A$2:$K$19,8),""))</f>
        <v/>
      </c>
      <c r="T252" s="149" t="str">
        <f t="shared" si="6"/>
        <v/>
      </c>
      <c r="U252" s="150" t="str">
        <f t="shared" si="7"/>
        <v/>
      </c>
      <c r="V252" s="151"/>
      <c r="W252" s="453"/>
      <c r="X252" s="453"/>
      <c r="Y252" s="453"/>
      <c r="Z252" s="453"/>
      <c r="AA252" s="453"/>
      <c r="AB252" s="453"/>
      <c r="AC252" s="152" t="str">
        <f>IF($D252="","",IF(VLOOKUP($D252,Cap_Req!$A$2:$K$19,2)=5,MIN($AF252,VLOOKUP($D252,Cap_Req!$A$2:$K$19,9)),MIN($AE252,VLOOKUP($D252,Cap_Req!$A$2:$K$19,9))))</f>
        <v/>
      </c>
      <c r="AD252" s="152" t="str">
        <f>IF($D252="","",IF(VLOOKUP($D252,Cap_Req!$A$2:$K$19,2)=5,MIN($AF252,VLOOKUP($D252,Cap_Req!$A$2:$K$19,10)),MIN($AE252,VLOOKUP($D252,Cap_Req!$A$2:$K$19,10))))</f>
        <v/>
      </c>
      <c r="AE252" s="152" t="str">
        <f>IF($D252="","",IF($AF252="","",MIN($AF252,VLOOKUP($D252,Cap_Req!$A$2:$K$19,11))))</f>
        <v/>
      </c>
      <c r="AF252" s="453"/>
      <c r="AG252" s="453"/>
      <c r="AH252" s="125"/>
      <c r="AI252" s="126" t="e">
        <f>VLOOKUP($D252,Cap_Req!$A$2:$K$19,2)</f>
        <v>#N/A</v>
      </c>
      <c r="AL252" s="170"/>
    </row>
    <row r="253" spans="1:38" x14ac:dyDescent="0.25">
      <c r="A253" s="125"/>
      <c r="B253" s="453"/>
      <c r="C253" s="453"/>
      <c r="D253" s="454"/>
      <c r="E253" s="455"/>
      <c r="F253" s="147" t="str">
        <f>IF($D253="","",IF($W253="","",IF(OR(VLOOKUP($D253,Cap_Req!$A$2:$K$19,2)=3,VLOOKUP($D253,Cap_Req!$A$2:$K$19,2)=4),IF($X253="","",IF($T253&lt;=$AC253,$X253*$G253,IF(AND($T253&gt;$AC253,$T253&lt;=$AF253),$G253*($X253+((($W253-$X253)/($AF253-$AC253))*($T253-$AC253))),0))),$W253*$G253)))</f>
        <v/>
      </c>
      <c r="G253" s="148" t="str">
        <f>IF($D253="","",IF(OR(VLOOKUP($D253,Cap_Req!$A$2:$K$19,2)=9,VLOOKUP($D253,Cap_Req!$A$2:$K$19,2)=10),IF($T253&lt;=$AE253,VLOOKUP($D253,Cap_Req!$A$2:$K$19,3),0),IF(OR(VLOOKUP($D253,Cap_Req!$A$2:$K$19,2)=1,VLOOKUP($D253,Cap_Req!$A$2:$K$19,2)=2,VLOOKUP($D253,Cap_Req!$A$2:$K$19,2)=3,VLOOKUP($D253,Cap_Req!$A$2:$K$19,2)=4,VLOOKUP($D253,Cap_Req!$A$2:$K$19,2)=5,VLOOKUP($D253,Cap_Req!$A$2:$K$19,2)=6,VLOOKUP($D253,Cap_Req!$A$2:$K$19,2)=7, VLOOKUP($D253,Cap_Req!$A$2:$K$19,2)=8),IF($T253&lt;=$AC253,VLOOKUP($D253,Cap_Req!$A$2:$K$19,3),IF(AND($T253&gt;$AC253,$T253&lt;=$AE253),VLOOKUP($D253,Cap_Req!$A$2:$K$19,3)+(((VLOOKUP($D253,Cap_Req!$A$2:$K$19,5)-VLOOKUP($D253,Cap_Req!$A$2:$K$19,3))/($AE253-$AC253))*($T253-$AC253)),0)),IF($T253&lt;=$AC253,VLOOKUP($D253,Cap_Req!$A$2:$K$19,3),IF(AND($T253&gt;$AC253,$T253&lt;=$AD253),VLOOKUP($D253,Cap_Req!$A$2:$K$19,3)+(((VLOOKUP($D253,Cap_Req!$A$2:$K$19,4)-VLOOKUP($D253,Cap_Req!$A$2:$K$19,3))/($AD253-$AC253))*($T253-$AC253)),IF(AND($T253&gt;$AD253,$T253&lt;=$AE253),VLOOKUP($D253,Cap_Req!$A$2:$K$19,4)+(((VLOOKUP($D253,Cap_Req!$A$2:$K$19,5)-VLOOKUP($D253,Cap_Req!$A$2:$K$19,4))/($AE253-$AD253))*($T253-$AD253)),0))))))</f>
        <v/>
      </c>
      <c r="H253" s="455"/>
      <c r="I253" s="147" t="str">
        <f>IF($D253="","",IF(OR(VLOOKUP($D253,Cap_Req!$A$2:$K$19,2)=3,VLOOKUP($D253,Cap_Req!$A$2:$K$19,2)=4),IF($Y253="","",$Y253*$J253),""))</f>
        <v/>
      </c>
      <c r="J253" s="148" t="str">
        <f>IF($D253="","",IF(OR(VLOOKUP($D253,Cap_Req!$A$2:$K$19,2)=3,VLOOKUP($D253,Cap_Req!$A$2:$K$19,2)=4),VLOOKUP($D253,Cap_Req!$A$2:$M$19,7),""))</f>
        <v/>
      </c>
      <c r="K253" s="455"/>
      <c r="L253" s="147" t="str">
        <f>IF($D253="","",IF(OR(VLOOKUP($D253,Cap_Req!$A$2:$K$19,2)=3,VLOOKUP($D253,Cap_Req!$A$2:$K$19,2)=4),IF($Z253="","",$Z253*$M253),""))</f>
        <v/>
      </c>
      <c r="M253" s="148" t="str">
        <f>IF($D253="","",IF(OR(VLOOKUP($D253,Cap_Req!$A$2:$K$19,2)=3,VLOOKUP($D253,Cap_Req!$A$2:$K$19,2)=4),VLOOKUP($D253,Cap_Req!$A$2:$M$19,12),""))</f>
        <v/>
      </c>
      <c r="N253" s="455"/>
      <c r="O253" s="147" t="str">
        <f>IF($D253="","",IF(VLOOKUP($D253,Cap_Req!$A$2:$K$19,2)=4,IF($AA253="","",$AA253*$P253),""))</f>
        <v/>
      </c>
      <c r="P253" s="148" t="str">
        <f>IF($D253="","",IF(VLOOKUP($D253,Cap_Req!$A$2:$K$19,2)=4,VLOOKUP($D253,Cap_Req!$A$2:$M$19,13),""))</f>
        <v/>
      </c>
      <c r="Q253" s="455"/>
      <c r="R253" s="147" t="str">
        <f>IF($D253="","",IF(VLOOKUP($D253,Cap_Req!$A$2:$K$19,2)=3,IF($AB253="","",$AB253*$S253),""))</f>
        <v/>
      </c>
      <c r="S253" s="148" t="str">
        <f>IF($D253="","",IF(VLOOKUP($D253,Cap_Req!$A$2:$K$19,2)=3,VLOOKUP($D253,Cap_Req!$A$2:$K$19,8),""))</f>
        <v/>
      </c>
      <c r="T253" s="149" t="str">
        <f t="shared" si="6"/>
        <v/>
      </c>
      <c r="U253" s="150" t="str">
        <f t="shared" si="7"/>
        <v/>
      </c>
      <c r="V253" s="151"/>
      <c r="W253" s="453"/>
      <c r="X253" s="453"/>
      <c r="Y253" s="453"/>
      <c r="Z253" s="453"/>
      <c r="AA253" s="453"/>
      <c r="AB253" s="453"/>
      <c r="AC253" s="152" t="str">
        <f>IF($D253="","",IF(VLOOKUP($D253,Cap_Req!$A$2:$K$19,2)=5,MIN($AF253,VLOOKUP($D253,Cap_Req!$A$2:$K$19,9)),MIN($AE253,VLOOKUP($D253,Cap_Req!$A$2:$K$19,9))))</f>
        <v/>
      </c>
      <c r="AD253" s="152" t="str">
        <f>IF($D253="","",IF(VLOOKUP($D253,Cap_Req!$A$2:$K$19,2)=5,MIN($AF253,VLOOKUP($D253,Cap_Req!$A$2:$K$19,10)),MIN($AE253,VLOOKUP($D253,Cap_Req!$A$2:$K$19,10))))</f>
        <v/>
      </c>
      <c r="AE253" s="152" t="str">
        <f>IF($D253="","",IF($AF253="","",MIN($AF253,VLOOKUP($D253,Cap_Req!$A$2:$K$19,11))))</f>
        <v/>
      </c>
      <c r="AF253" s="453"/>
      <c r="AG253" s="453"/>
      <c r="AH253" s="125"/>
      <c r="AI253" s="126" t="e">
        <f>VLOOKUP($D253,Cap_Req!$A$2:$K$19,2)</f>
        <v>#N/A</v>
      </c>
      <c r="AL253" s="170"/>
    </row>
    <row r="254" spans="1:38" x14ac:dyDescent="0.25">
      <c r="A254" s="125"/>
      <c r="B254" s="453"/>
      <c r="C254" s="453"/>
      <c r="D254" s="454"/>
      <c r="E254" s="455"/>
      <c r="F254" s="147" t="str">
        <f>IF($D254="","",IF($W254="","",IF(OR(VLOOKUP($D254,Cap_Req!$A$2:$K$19,2)=3,VLOOKUP($D254,Cap_Req!$A$2:$K$19,2)=4),IF($X254="","",IF($T254&lt;=$AC254,$X254*$G254,IF(AND($T254&gt;$AC254,$T254&lt;=$AF254),$G254*($X254+((($W254-$X254)/($AF254-$AC254))*($T254-$AC254))),0))),$W254*$G254)))</f>
        <v/>
      </c>
      <c r="G254" s="148" t="str">
        <f>IF($D254="","",IF(OR(VLOOKUP($D254,Cap_Req!$A$2:$K$19,2)=9,VLOOKUP($D254,Cap_Req!$A$2:$K$19,2)=10),IF($T254&lt;=$AE254,VLOOKUP($D254,Cap_Req!$A$2:$K$19,3),0),IF(OR(VLOOKUP($D254,Cap_Req!$A$2:$K$19,2)=1,VLOOKUP($D254,Cap_Req!$A$2:$K$19,2)=2,VLOOKUP($D254,Cap_Req!$A$2:$K$19,2)=3,VLOOKUP($D254,Cap_Req!$A$2:$K$19,2)=4,VLOOKUP($D254,Cap_Req!$A$2:$K$19,2)=5,VLOOKUP($D254,Cap_Req!$A$2:$K$19,2)=6,VLOOKUP($D254,Cap_Req!$A$2:$K$19,2)=7, VLOOKUP($D254,Cap_Req!$A$2:$K$19,2)=8),IF($T254&lt;=$AC254,VLOOKUP($D254,Cap_Req!$A$2:$K$19,3),IF(AND($T254&gt;$AC254,$T254&lt;=$AE254),VLOOKUP($D254,Cap_Req!$A$2:$K$19,3)+(((VLOOKUP($D254,Cap_Req!$A$2:$K$19,5)-VLOOKUP($D254,Cap_Req!$A$2:$K$19,3))/($AE254-$AC254))*($T254-$AC254)),0)),IF($T254&lt;=$AC254,VLOOKUP($D254,Cap_Req!$A$2:$K$19,3),IF(AND($T254&gt;$AC254,$T254&lt;=$AD254),VLOOKUP($D254,Cap_Req!$A$2:$K$19,3)+(((VLOOKUP($D254,Cap_Req!$A$2:$K$19,4)-VLOOKUP($D254,Cap_Req!$A$2:$K$19,3))/($AD254-$AC254))*($T254-$AC254)),IF(AND($T254&gt;$AD254,$T254&lt;=$AE254),VLOOKUP($D254,Cap_Req!$A$2:$K$19,4)+(((VLOOKUP($D254,Cap_Req!$A$2:$K$19,5)-VLOOKUP($D254,Cap_Req!$A$2:$K$19,4))/($AE254-$AD254))*($T254-$AD254)),0))))))</f>
        <v/>
      </c>
      <c r="H254" s="455"/>
      <c r="I254" s="147" t="str">
        <f>IF($D254="","",IF(OR(VLOOKUP($D254,Cap_Req!$A$2:$K$19,2)=3,VLOOKUP($D254,Cap_Req!$A$2:$K$19,2)=4),IF($Y254="","",$Y254*$J254),""))</f>
        <v/>
      </c>
      <c r="J254" s="148" t="str">
        <f>IF($D254="","",IF(OR(VLOOKUP($D254,Cap_Req!$A$2:$K$19,2)=3,VLOOKUP($D254,Cap_Req!$A$2:$K$19,2)=4),VLOOKUP($D254,Cap_Req!$A$2:$M$19,7),""))</f>
        <v/>
      </c>
      <c r="K254" s="455"/>
      <c r="L254" s="147" t="str">
        <f>IF($D254="","",IF(OR(VLOOKUP($D254,Cap_Req!$A$2:$K$19,2)=3,VLOOKUP($D254,Cap_Req!$A$2:$K$19,2)=4),IF($Z254="","",$Z254*$M254),""))</f>
        <v/>
      </c>
      <c r="M254" s="148" t="str">
        <f>IF($D254="","",IF(OR(VLOOKUP($D254,Cap_Req!$A$2:$K$19,2)=3,VLOOKUP($D254,Cap_Req!$A$2:$K$19,2)=4),VLOOKUP($D254,Cap_Req!$A$2:$M$19,12),""))</f>
        <v/>
      </c>
      <c r="N254" s="455"/>
      <c r="O254" s="147" t="str">
        <f>IF($D254="","",IF(VLOOKUP($D254,Cap_Req!$A$2:$K$19,2)=4,IF($AA254="","",$AA254*$P254),""))</f>
        <v/>
      </c>
      <c r="P254" s="148" t="str">
        <f>IF($D254="","",IF(VLOOKUP($D254,Cap_Req!$A$2:$K$19,2)=4,VLOOKUP($D254,Cap_Req!$A$2:$M$19,13),""))</f>
        <v/>
      </c>
      <c r="Q254" s="455"/>
      <c r="R254" s="147" t="str">
        <f>IF($D254="","",IF(VLOOKUP($D254,Cap_Req!$A$2:$K$19,2)=3,IF($AB254="","",$AB254*$S254),""))</f>
        <v/>
      </c>
      <c r="S254" s="148" t="str">
        <f>IF($D254="","",IF(VLOOKUP($D254,Cap_Req!$A$2:$K$19,2)=3,VLOOKUP($D254,Cap_Req!$A$2:$K$19,8),""))</f>
        <v/>
      </c>
      <c r="T254" s="149" t="str">
        <f t="shared" si="6"/>
        <v/>
      </c>
      <c r="U254" s="150" t="str">
        <f t="shared" si="7"/>
        <v/>
      </c>
      <c r="V254" s="151"/>
      <c r="W254" s="453"/>
      <c r="X254" s="453"/>
      <c r="Y254" s="453"/>
      <c r="Z254" s="453"/>
      <c r="AA254" s="453"/>
      <c r="AB254" s="453"/>
      <c r="AC254" s="152" t="str">
        <f>IF($D254="","",IF(VLOOKUP($D254,Cap_Req!$A$2:$K$19,2)=5,MIN($AF254,VLOOKUP($D254,Cap_Req!$A$2:$K$19,9)),MIN($AE254,VLOOKUP($D254,Cap_Req!$A$2:$K$19,9))))</f>
        <v/>
      </c>
      <c r="AD254" s="152" t="str">
        <f>IF($D254="","",IF(VLOOKUP($D254,Cap_Req!$A$2:$K$19,2)=5,MIN($AF254,VLOOKUP($D254,Cap_Req!$A$2:$K$19,10)),MIN($AE254,VLOOKUP($D254,Cap_Req!$A$2:$K$19,10))))</f>
        <v/>
      </c>
      <c r="AE254" s="152" t="str">
        <f>IF($D254="","",IF($AF254="","",MIN($AF254,VLOOKUP($D254,Cap_Req!$A$2:$K$19,11))))</f>
        <v/>
      </c>
      <c r="AF254" s="453"/>
      <c r="AG254" s="453"/>
      <c r="AH254" s="125"/>
      <c r="AI254" s="126" t="e">
        <f>VLOOKUP($D254,Cap_Req!$A$2:$K$19,2)</f>
        <v>#N/A</v>
      </c>
      <c r="AL254" s="170"/>
    </row>
    <row r="255" spans="1:38" x14ac:dyDescent="0.25">
      <c r="A255" s="125"/>
      <c r="B255" s="453"/>
      <c r="C255" s="453"/>
      <c r="D255" s="454"/>
      <c r="E255" s="455"/>
      <c r="F255" s="147" t="str">
        <f>IF($D255="","",IF($W255="","",IF(OR(VLOOKUP($D255,Cap_Req!$A$2:$K$19,2)=3,VLOOKUP($D255,Cap_Req!$A$2:$K$19,2)=4),IF($X255="","",IF($T255&lt;=$AC255,$X255*$G255,IF(AND($T255&gt;$AC255,$T255&lt;=$AF255),$G255*($X255+((($W255-$X255)/($AF255-$AC255))*($T255-$AC255))),0))),$W255*$G255)))</f>
        <v/>
      </c>
      <c r="G255" s="148" t="str">
        <f>IF($D255="","",IF(OR(VLOOKUP($D255,Cap_Req!$A$2:$K$19,2)=9,VLOOKUP($D255,Cap_Req!$A$2:$K$19,2)=10),IF($T255&lt;=$AE255,VLOOKUP($D255,Cap_Req!$A$2:$K$19,3),0),IF(OR(VLOOKUP($D255,Cap_Req!$A$2:$K$19,2)=1,VLOOKUP($D255,Cap_Req!$A$2:$K$19,2)=2,VLOOKUP($D255,Cap_Req!$A$2:$K$19,2)=3,VLOOKUP($D255,Cap_Req!$A$2:$K$19,2)=4,VLOOKUP($D255,Cap_Req!$A$2:$K$19,2)=5,VLOOKUP($D255,Cap_Req!$A$2:$K$19,2)=6,VLOOKUP($D255,Cap_Req!$A$2:$K$19,2)=7, VLOOKUP($D255,Cap_Req!$A$2:$K$19,2)=8),IF($T255&lt;=$AC255,VLOOKUP($D255,Cap_Req!$A$2:$K$19,3),IF(AND($T255&gt;$AC255,$T255&lt;=$AE255),VLOOKUP($D255,Cap_Req!$A$2:$K$19,3)+(((VLOOKUP($D255,Cap_Req!$A$2:$K$19,5)-VLOOKUP($D255,Cap_Req!$A$2:$K$19,3))/($AE255-$AC255))*($T255-$AC255)),0)),IF($T255&lt;=$AC255,VLOOKUP($D255,Cap_Req!$A$2:$K$19,3),IF(AND($T255&gt;$AC255,$T255&lt;=$AD255),VLOOKUP($D255,Cap_Req!$A$2:$K$19,3)+(((VLOOKUP($D255,Cap_Req!$A$2:$K$19,4)-VLOOKUP($D255,Cap_Req!$A$2:$K$19,3))/($AD255-$AC255))*($T255-$AC255)),IF(AND($T255&gt;$AD255,$T255&lt;=$AE255),VLOOKUP($D255,Cap_Req!$A$2:$K$19,4)+(((VLOOKUP($D255,Cap_Req!$A$2:$K$19,5)-VLOOKUP($D255,Cap_Req!$A$2:$K$19,4))/($AE255-$AD255))*($T255-$AD255)),0))))))</f>
        <v/>
      </c>
      <c r="H255" s="455"/>
      <c r="I255" s="147" t="str">
        <f>IF($D255="","",IF(OR(VLOOKUP($D255,Cap_Req!$A$2:$K$19,2)=3,VLOOKUP($D255,Cap_Req!$A$2:$K$19,2)=4),IF($Y255="","",$Y255*$J255),""))</f>
        <v/>
      </c>
      <c r="J255" s="148" t="str">
        <f>IF($D255="","",IF(OR(VLOOKUP($D255,Cap_Req!$A$2:$K$19,2)=3,VLOOKUP($D255,Cap_Req!$A$2:$K$19,2)=4),VLOOKUP($D255,Cap_Req!$A$2:$M$19,7),""))</f>
        <v/>
      </c>
      <c r="K255" s="455"/>
      <c r="L255" s="147" t="str">
        <f>IF($D255="","",IF(OR(VLOOKUP($D255,Cap_Req!$A$2:$K$19,2)=3,VLOOKUP($D255,Cap_Req!$A$2:$K$19,2)=4),IF($Z255="","",$Z255*$M255),""))</f>
        <v/>
      </c>
      <c r="M255" s="148" t="str">
        <f>IF($D255="","",IF(OR(VLOOKUP($D255,Cap_Req!$A$2:$K$19,2)=3,VLOOKUP($D255,Cap_Req!$A$2:$K$19,2)=4),VLOOKUP($D255,Cap_Req!$A$2:$M$19,12),""))</f>
        <v/>
      </c>
      <c r="N255" s="455"/>
      <c r="O255" s="147" t="str">
        <f>IF($D255="","",IF(VLOOKUP($D255,Cap_Req!$A$2:$K$19,2)=4,IF($AA255="","",$AA255*$P255),""))</f>
        <v/>
      </c>
      <c r="P255" s="148" t="str">
        <f>IF($D255="","",IF(VLOOKUP($D255,Cap_Req!$A$2:$K$19,2)=4,VLOOKUP($D255,Cap_Req!$A$2:$M$19,13),""))</f>
        <v/>
      </c>
      <c r="Q255" s="455"/>
      <c r="R255" s="147" t="str">
        <f>IF($D255="","",IF(VLOOKUP($D255,Cap_Req!$A$2:$K$19,2)=3,IF($AB255="","",$AB255*$S255),""))</f>
        <v/>
      </c>
      <c r="S255" s="148" t="str">
        <f>IF($D255="","",IF(VLOOKUP($D255,Cap_Req!$A$2:$K$19,2)=3,VLOOKUP($D255,Cap_Req!$A$2:$K$19,8),""))</f>
        <v/>
      </c>
      <c r="T255" s="149" t="str">
        <f t="shared" si="6"/>
        <v/>
      </c>
      <c r="U255" s="150" t="str">
        <f t="shared" si="7"/>
        <v/>
      </c>
      <c r="V255" s="151"/>
      <c r="W255" s="453"/>
      <c r="X255" s="453"/>
      <c r="Y255" s="453"/>
      <c r="Z255" s="453"/>
      <c r="AA255" s="453"/>
      <c r="AB255" s="453"/>
      <c r="AC255" s="152" t="str">
        <f>IF($D255="","",IF(VLOOKUP($D255,Cap_Req!$A$2:$K$19,2)=5,MIN($AF255,VLOOKUP($D255,Cap_Req!$A$2:$K$19,9)),MIN($AE255,VLOOKUP($D255,Cap_Req!$A$2:$K$19,9))))</f>
        <v/>
      </c>
      <c r="AD255" s="152" t="str">
        <f>IF($D255="","",IF(VLOOKUP($D255,Cap_Req!$A$2:$K$19,2)=5,MIN($AF255,VLOOKUP($D255,Cap_Req!$A$2:$K$19,10)),MIN($AE255,VLOOKUP($D255,Cap_Req!$A$2:$K$19,10))))</f>
        <v/>
      </c>
      <c r="AE255" s="152" t="str">
        <f>IF($D255="","",IF($AF255="","",MIN($AF255,VLOOKUP($D255,Cap_Req!$A$2:$K$19,11))))</f>
        <v/>
      </c>
      <c r="AF255" s="453"/>
      <c r="AG255" s="453"/>
      <c r="AH255" s="125"/>
      <c r="AI255" s="126" t="e">
        <f>VLOOKUP($D255,Cap_Req!$A$2:$K$19,2)</f>
        <v>#N/A</v>
      </c>
      <c r="AL255" s="170"/>
    </row>
    <row r="256" spans="1:38" x14ac:dyDescent="0.25">
      <c r="A256" s="125"/>
      <c r="B256" s="453"/>
      <c r="C256" s="453"/>
      <c r="D256" s="454"/>
      <c r="E256" s="455"/>
      <c r="F256" s="147" t="str">
        <f>IF($D256="","",IF($W256="","",IF(OR(VLOOKUP($D256,Cap_Req!$A$2:$K$19,2)=3,VLOOKUP($D256,Cap_Req!$A$2:$K$19,2)=4),IF($X256="","",IF($T256&lt;=$AC256,$X256*$G256,IF(AND($T256&gt;$AC256,$T256&lt;=$AF256),$G256*($X256+((($W256-$X256)/($AF256-$AC256))*($T256-$AC256))),0))),$W256*$G256)))</f>
        <v/>
      </c>
      <c r="G256" s="148" t="str">
        <f>IF($D256="","",IF(OR(VLOOKUP($D256,Cap_Req!$A$2:$K$19,2)=9,VLOOKUP($D256,Cap_Req!$A$2:$K$19,2)=10),IF($T256&lt;=$AE256,VLOOKUP($D256,Cap_Req!$A$2:$K$19,3),0),IF(OR(VLOOKUP($D256,Cap_Req!$A$2:$K$19,2)=1,VLOOKUP($D256,Cap_Req!$A$2:$K$19,2)=2,VLOOKUP($D256,Cap_Req!$A$2:$K$19,2)=3,VLOOKUP($D256,Cap_Req!$A$2:$K$19,2)=4,VLOOKUP($D256,Cap_Req!$A$2:$K$19,2)=5,VLOOKUP($D256,Cap_Req!$A$2:$K$19,2)=6,VLOOKUP($D256,Cap_Req!$A$2:$K$19,2)=7, VLOOKUP($D256,Cap_Req!$A$2:$K$19,2)=8),IF($T256&lt;=$AC256,VLOOKUP($D256,Cap_Req!$A$2:$K$19,3),IF(AND($T256&gt;$AC256,$T256&lt;=$AE256),VLOOKUP($D256,Cap_Req!$A$2:$K$19,3)+(((VLOOKUP($D256,Cap_Req!$A$2:$K$19,5)-VLOOKUP($D256,Cap_Req!$A$2:$K$19,3))/($AE256-$AC256))*($T256-$AC256)),0)),IF($T256&lt;=$AC256,VLOOKUP($D256,Cap_Req!$A$2:$K$19,3),IF(AND($T256&gt;$AC256,$T256&lt;=$AD256),VLOOKUP($D256,Cap_Req!$A$2:$K$19,3)+(((VLOOKUP($D256,Cap_Req!$A$2:$K$19,4)-VLOOKUP($D256,Cap_Req!$A$2:$K$19,3))/($AD256-$AC256))*($T256-$AC256)),IF(AND($T256&gt;$AD256,$T256&lt;=$AE256),VLOOKUP($D256,Cap_Req!$A$2:$K$19,4)+(((VLOOKUP($D256,Cap_Req!$A$2:$K$19,5)-VLOOKUP($D256,Cap_Req!$A$2:$K$19,4))/($AE256-$AD256))*($T256-$AD256)),0))))))</f>
        <v/>
      </c>
      <c r="H256" s="455"/>
      <c r="I256" s="147" t="str">
        <f>IF($D256="","",IF(OR(VLOOKUP($D256,Cap_Req!$A$2:$K$19,2)=3,VLOOKUP($D256,Cap_Req!$A$2:$K$19,2)=4),IF($Y256="","",$Y256*$J256),""))</f>
        <v/>
      </c>
      <c r="J256" s="148" t="str">
        <f>IF($D256="","",IF(OR(VLOOKUP($D256,Cap_Req!$A$2:$K$19,2)=3,VLOOKUP($D256,Cap_Req!$A$2:$K$19,2)=4),VLOOKUP($D256,Cap_Req!$A$2:$M$19,7),""))</f>
        <v/>
      </c>
      <c r="K256" s="455"/>
      <c r="L256" s="147" t="str">
        <f>IF($D256="","",IF(OR(VLOOKUP($D256,Cap_Req!$A$2:$K$19,2)=3,VLOOKUP($D256,Cap_Req!$A$2:$K$19,2)=4),IF($Z256="","",$Z256*$M256),""))</f>
        <v/>
      </c>
      <c r="M256" s="148" t="str">
        <f>IF($D256="","",IF(OR(VLOOKUP($D256,Cap_Req!$A$2:$K$19,2)=3,VLOOKUP($D256,Cap_Req!$A$2:$K$19,2)=4),VLOOKUP($D256,Cap_Req!$A$2:$M$19,12),""))</f>
        <v/>
      </c>
      <c r="N256" s="455"/>
      <c r="O256" s="147" t="str">
        <f>IF($D256="","",IF(VLOOKUP($D256,Cap_Req!$A$2:$K$19,2)=4,IF($AA256="","",$AA256*$P256),""))</f>
        <v/>
      </c>
      <c r="P256" s="148" t="str">
        <f>IF($D256="","",IF(VLOOKUP($D256,Cap_Req!$A$2:$K$19,2)=4,VLOOKUP($D256,Cap_Req!$A$2:$M$19,13),""))</f>
        <v/>
      </c>
      <c r="Q256" s="455"/>
      <c r="R256" s="147" t="str">
        <f>IF($D256="","",IF(VLOOKUP($D256,Cap_Req!$A$2:$K$19,2)=3,IF($AB256="","",$AB256*$S256),""))</f>
        <v/>
      </c>
      <c r="S256" s="148" t="str">
        <f>IF($D256="","",IF(VLOOKUP($D256,Cap_Req!$A$2:$K$19,2)=3,VLOOKUP($D256,Cap_Req!$A$2:$K$19,8),""))</f>
        <v/>
      </c>
      <c r="T256" s="149" t="str">
        <f t="shared" si="6"/>
        <v/>
      </c>
      <c r="U256" s="150" t="str">
        <f t="shared" si="7"/>
        <v/>
      </c>
      <c r="V256" s="151"/>
      <c r="W256" s="453"/>
      <c r="X256" s="453"/>
      <c r="Y256" s="453"/>
      <c r="Z256" s="453"/>
      <c r="AA256" s="453"/>
      <c r="AB256" s="453"/>
      <c r="AC256" s="152" t="str">
        <f>IF($D256="","",IF(VLOOKUP($D256,Cap_Req!$A$2:$K$19,2)=5,MIN($AF256,VLOOKUP($D256,Cap_Req!$A$2:$K$19,9)),MIN($AE256,VLOOKUP($D256,Cap_Req!$A$2:$K$19,9))))</f>
        <v/>
      </c>
      <c r="AD256" s="152" t="str">
        <f>IF($D256="","",IF(VLOOKUP($D256,Cap_Req!$A$2:$K$19,2)=5,MIN($AF256,VLOOKUP($D256,Cap_Req!$A$2:$K$19,10)),MIN($AE256,VLOOKUP($D256,Cap_Req!$A$2:$K$19,10))))</f>
        <v/>
      </c>
      <c r="AE256" s="152" t="str">
        <f>IF($D256="","",IF($AF256="","",MIN($AF256,VLOOKUP($D256,Cap_Req!$A$2:$K$19,11))))</f>
        <v/>
      </c>
      <c r="AF256" s="453"/>
      <c r="AG256" s="453"/>
      <c r="AH256" s="125"/>
      <c r="AI256" s="126" t="e">
        <f>VLOOKUP($D256,Cap_Req!$A$2:$K$19,2)</f>
        <v>#N/A</v>
      </c>
      <c r="AL256" s="170"/>
    </row>
    <row r="257" spans="1:38" x14ac:dyDescent="0.25">
      <c r="A257" s="125"/>
      <c r="B257" s="453"/>
      <c r="C257" s="453"/>
      <c r="D257" s="454"/>
      <c r="E257" s="455"/>
      <c r="F257" s="147" t="str">
        <f>IF($D257="","",IF($W257="","",IF(OR(VLOOKUP($D257,Cap_Req!$A$2:$K$19,2)=3,VLOOKUP($D257,Cap_Req!$A$2:$K$19,2)=4),IF($X257="","",IF($T257&lt;=$AC257,$X257*$G257,IF(AND($T257&gt;$AC257,$T257&lt;=$AF257),$G257*($X257+((($W257-$X257)/($AF257-$AC257))*($T257-$AC257))),0))),$W257*$G257)))</f>
        <v/>
      </c>
      <c r="G257" s="148" t="str">
        <f>IF($D257="","",IF(OR(VLOOKUP($D257,Cap_Req!$A$2:$K$19,2)=9,VLOOKUP($D257,Cap_Req!$A$2:$K$19,2)=10),IF($T257&lt;=$AE257,VLOOKUP($D257,Cap_Req!$A$2:$K$19,3),0),IF(OR(VLOOKUP($D257,Cap_Req!$A$2:$K$19,2)=1,VLOOKUP($D257,Cap_Req!$A$2:$K$19,2)=2,VLOOKUP($D257,Cap_Req!$A$2:$K$19,2)=3,VLOOKUP($D257,Cap_Req!$A$2:$K$19,2)=4,VLOOKUP($D257,Cap_Req!$A$2:$K$19,2)=5,VLOOKUP($D257,Cap_Req!$A$2:$K$19,2)=6,VLOOKUP($D257,Cap_Req!$A$2:$K$19,2)=7, VLOOKUP($D257,Cap_Req!$A$2:$K$19,2)=8),IF($T257&lt;=$AC257,VLOOKUP($D257,Cap_Req!$A$2:$K$19,3),IF(AND($T257&gt;$AC257,$T257&lt;=$AE257),VLOOKUP($D257,Cap_Req!$A$2:$K$19,3)+(((VLOOKUP($D257,Cap_Req!$A$2:$K$19,5)-VLOOKUP($D257,Cap_Req!$A$2:$K$19,3))/($AE257-$AC257))*($T257-$AC257)),0)),IF($T257&lt;=$AC257,VLOOKUP($D257,Cap_Req!$A$2:$K$19,3),IF(AND($T257&gt;$AC257,$T257&lt;=$AD257),VLOOKUP($D257,Cap_Req!$A$2:$K$19,3)+(((VLOOKUP($D257,Cap_Req!$A$2:$K$19,4)-VLOOKUP($D257,Cap_Req!$A$2:$K$19,3))/($AD257-$AC257))*($T257-$AC257)),IF(AND($T257&gt;$AD257,$T257&lt;=$AE257),VLOOKUP($D257,Cap_Req!$A$2:$K$19,4)+(((VLOOKUP($D257,Cap_Req!$A$2:$K$19,5)-VLOOKUP($D257,Cap_Req!$A$2:$K$19,4))/($AE257-$AD257))*($T257-$AD257)),0))))))</f>
        <v/>
      </c>
      <c r="H257" s="455"/>
      <c r="I257" s="147" t="str">
        <f>IF($D257="","",IF(OR(VLOOKUP($D257,Cap_Req!$A$2:$K$19,2)=3,VLOOKUP($D257,Cap_Req!$A$2:$K$19,2)=4),IF($Y257="","",$Y257*$J257),""))</f>
        <v/>
      </c>
      <c r="J257" s="148" t="str">
        <f>IF($D257="","",IF(OR(VLOOKUP($D257,Cap_Req!$A$2:$K$19,2)=3,VLOOKUP($D257,Cap_Req!$A$2:$K$19,2)=4),VLOOKUP($D257,Cap_Req!$A$2:$M$19,7),""))</f>
        <v/>
      </c>
      <c r="K257" s="455"/>
      <c r="L257" s="147" t="str">
        <f>IF($D257="","",IF(OR(VLOOKUP($D257,Cap_Req!$A$2:$K$19,2)=3,VLOOKUP($D257,Cap_Req!$A$2:$K$19,2)=4),IF($Z257="","",$Z257*$M257),""))</f>
        <v/>
      </c>
      <c r="M257" s="148" t="str">
        <f>IF($D257="","",IF(OR(VLOOKUP($D257,Cap_Req!$A$2:$K$19,2)=3,VLOOKUP($D257,Cap_Req!$A$2:$K$19,2)=4),VLOOKUP($D257,Cap_Req!$A$2:$M$19,12),""))</f>
        <v/>
      </c>
      <c r="N257" s="455"/>
      <c r="O257" s="147" t="str">
        <f>IF($D257="","",IF(VLOOKUP($D257,Cap_Req!$A$2:$K$19,2)=4,IF($AA257="","",$AA257*$P257),""))</f>
        <v/>
      </c>
      <c r="P257" s="148" t="str">
        <f>IF($D257="","",IF(VLOOKUP($D257,Cap_Req!$A$2:$K$19,2)=4,VLOOKUP($D257,Cap_Req!$A$2:$M$19,13),""))</f>
        <v/>
      </c>
      <c r="Q257" s="455"/>
      <c r="R257" s="147" t="str">
        <f>IF($D257="","",IF(VLOOKUP($D257,Cap_Req!$A$2:$K$19,2)=3,IF($AB257="","",$AB257*$S257),""))</f>
        <v/>
      </c>
      <c r="S257" s="148" t="str">
        <f>IF($D257="","",IF(VLOOKUP($D257,Cap_Req!$A$2:$K$19,2)=3,VLOOKUP($D257,Cap_Req!$A$2:$K$19,8),""))</f>
        <v/>
      </c>
      <c r="T257" s="149" t="str">
        <f t="shared" si="6"/>
        <v/>
      </c>
      <c r="U257" s="150" t="str">
        <f t="shared" si="7"/>
        <v/>
      </c>
      <c r="V257" s="151"/>
      <c r="W257" s="453"/>
      <c r="X257" s="453"/>
      <c r="Y257" s="453"/>
      <c r="Z257" s="453"/>
      <c r="AA257" s="453"/>
      <c r="AB257" s="453"/>
      <c r="AC257" s="152" t="str">
        <f>IF($D257="","",IF(VLOOKUP($D257,Cap_Req!$A$2:$K$19,2)=5,MIN($AF257,VLOOKUP($D257,Cap_Req!$A$2:$K$19,9)),MIN($AE257,VLOOKUP($D257,Cap_Req!$A$2:$K$19,9))))</f>
        <v/>
      </c>
      <c r="AD257" s="152" t="str">
        <f>IF($D257="","",IF(VLOOKUP($D257,Cap_Req!$A$2:$K$19,2)=5,MIN($AF257,VLOOKUP($D257,Cap_Req!$A$2:$K$19,10)),MIN($AE257,VLOOKUP($D257,Cap_Req!$A$2:$K$19,10))))</f>
        <v/>
      </c>
      <c r="AE257" s="152" t="str">
        <f>IF($D257="","",IF($AF257="","",MIN($AF257,VLOOKUP($D257,Cap_Req!$A$2:$K$19,11))))</f>
        <v/>
      </c>
      <c r="AF257" s="453"/>
      <c r="AG257" s="453"/>
      <c r="AH257" s="125"/>
      <c r="AI257" s="126" t="e">
        <f>VLOOKUP($D257,Cap_Req!$A$2:$K$19,2)</f>
        <v>#N/A</v>
      </c>
      <c r="AL257" s="170"/>
    </row>
    <row r="258" spans="1:38" x14ac:dyDescent="0.25">
      <c r="A258" s="125"/>
      <c r="B258" s="453"/>
      <c r="C258" s="453"/>
      <c r="D258" s="454"/>
      <c r="E258" s="455"/>
      <c r="F258" s="147" t="str">
        <f>IF($D258="","",IF($W258="","",IF(OR(VLOOKUP($D258,Cap_Req!$A$2:$K$19,2)=3,VLOOKUP($D258,Cap_Req!$A$2:$K$19,2)=4),IF($X258="","",IF($T258&lt;=$AC258,$X258*$G258,IF(AND($T258&gt;$AC258,$T258&lt;=$AF258),$G258*($X258+((($W258-$X258)/($AF258-$AC258))*($T258-$AC258))),0))),$W258*$G258)))</f>
        <v/>
      </c>
      <c r="G258" s="148" t="str">
        <f>IF($D258="","",IF(OR(VLOOKUP($D258,Cap_Req!$A$2:$K$19,2)=9,VLOOKUP($D258,Cap_Req!$A$2:$K$19,2)=10),IF($T258&lt;=$AE258,VLOOKUP($D258,Cap_Req!$A$2:$K$19,3),0),IF(OR(VLOOKUP($D258,Cap_Req!$A$2:$K$19,2)=1,VLOOKUP($D258,Cap_Req!$A$2:$K$19,2)=2,VLOOKUP($D258,Cap_Req!$A$2:$K$19,2)=3,VLOOKUP($D258,Cap_Req!$A$2:$K$19,2)=4,VLOOKUP($D258,Cap_Req!$A$2:$K$19,2)=5,VLOOKUP($D258,Cap_Req!$A$2:$K$19,2)=6,VLOOKUP($D258,Cap_Req!$A$2:$K$19,2)=7, VLOOKUP($D258,Cap_Req!$A$2:$K$19,2)=8),IF($T258&lt;=$AC258,VLOOKUP($D258,Cap_Req!$A$2:$K$19,3),IF(AND($T258&gt;$AC258,$T258&lt;=$AE258),VLOOKUP($D258,Cap_Req!$A$2:$K$19,3)+(((VLOOKUP($D258,Cap_Req!$A$2:$K$19,5)-VLOOKUP($D258,Cap_Req!$A$2:$K$19,3))/($AE258-$AC258))*($T258-$AC258)),0)),IF($T258&lt;=$AC258,VLOOKUP($D258,Cap_Req!$A$2:$K$19,3),IF(AND($T258&gt;$AC258,$T258&lt;=$AD258),VLOOKUP($D258,Cap_Req!$A$2:$K$19,3)+(((VLOOKUP($D258,Cap_Req!$A$2:$K$19,4)-VLOOKUP($D258,Cap_Req!$A$2:$K$19,3))/($AD258-$AC258))*($T258-$AC258)),IF(AND($T258&gt;$AD258,$T258&lt;=$AE258),VLOOKUP($D258,Cap_Req!$A$2:$K$19,4)+(((VLOOKUP($D258,Cap_Req!$A$2:$K$19,5)-VLOOKUP($D258,Cap_Req!$A$2:$K$19,4))/($AE258-$AD258))*($T258-$AD258)),0))))))</f>
        <v/>
      </c>
      <c r="H258" s="455"/>
      <c r="I258" s="147" t="str">
        <f>IF($D258="","",IF(OR(VLOOKUP($D258,Cap_Req!$A$2:$K$19,2)=3,VLOOKUP($D258,Cap_Req!$A$2:$K$19,2)=4),IF($Y258="","",$Y258*$J258),""))</f>
        <v/>
      </c>
      <c r="J258" s="148" t="str">
        <f>IF($D258="","",IF(OR(VLOOKUP($D258,Cap_Req!$A$2:$K$19,2)=3,VLOOKUP($D258,Cap_Req!$A$2:$K$19,2)=4),VLOOKUP($D258,Cap_Req!$A$2:$M$19,7),""))</f>
        <v/>
      </c>
      <c r="K258" s="455"/>
      <c r="L258" s="147" t="str">
        <f>IF($D258="","",IF(OR(VLOOKUP($D258,Cap_Req!$A$2:$K$19,2)=3,VLOOKUP($D258,Cap_Req!$A$2:$K$19,2)=4),IF($Z258="","",$Z258*$M258),""))</f>
        <v/>
      </c>
      <c r="M258" s="148" t="str">
        <f>IF($D258="","",IF(OR(VLOOKUP($D258,Cap_Req!$A$2:$K$19,2)=3,VLOOKUP($D258,Cap_Req!$A$2:$K$19,2)=4),VLOOKUP($D258,Cap_Req!$A$2:$M$19,12),""))</f>
        <v/>
      </c>
      <c r="N258" s="455"/>
      <c r="O258" s="147" t="str">
        <f>IF($D258="","",IF(VLOOKUP($D258,Cap_Req!$A$2:$K$19,2)=4,IF($AA258="","",$AA258*$P258),""))</f>
        <v/>
      </c>
      <c r="P258" s="148" t="str">
        <f>IF($D258="","",IF(VLOOKUP($D258,Cap_Req!$A$2:$K$19,2)=4,VLOOKUP($D258,Cap_Req!$A$2:$M$19,13),""))</f>
        <v/>
      </c>
      <c r="Q258" s="455"/>
      <c r="R258" s="147" t="str">
        <f>IF($D258="","",IF(VLOOKUP($D258,Cap_Req!$A$2:$K$19,2)=3,IF($AB258="","",$AB258*$S258),""))</f>
        <v/>
      </c>
      <c r="S258" s="148" t="str">
        <f>IF($D258="","",IF(VLOOKUP($D258,Cap_Req!$A$2:$K$19,2)=3,VLOOKUP($D258,Cap_Req!$A$2:$K$19,8),""))</f>
        <v/>
      </c>
      <c r="T258" s="149" t="str">
        <f t="shared" si="6"/>
        <v/>
      </c>
      <c r="U258" s="150" t="str">
        <f t="shared" si="7"/>
        <v/>
      </c>
      <c r="V258" s="151"/>
      <c r="W258" s="453"/>
      <c r="X258" s="453"/>
      <c r="Y258" s="453"/>
      <c r="Z258" s="453"/>
      <c r="AA258" s="453"/>
      <c r="AB258" s="453"/>
      <c r="AC258" s="152" t="str">
        <f>IF($D258="","",IF(VLOOKUP($D258,Cap_Req!$A$2:$K$19,2)=5,MIN($AF258,VLOOKUP($D258,Cap_Req!$A$2:$K$19,9)),MIN($AE258,VLOOKUP($D258,Cap_Req!$A$2:$K$19,9))))</f>
        <v/>
      </c>
      <c r="AD258" s="152" t="str">
        <f>IF($D258="","",IF(VLOOKUP($D258,Cap_Req!$A$2:$K$19,2)=5,MIN($AF258,VLOOKUP($D258,Cap_Req!$A$2:$K$19,10)),MIN($AE258,VLOOKUP($D258,Cap_Req!$A$2:$K$19,10))))</f>
        <v/>
      </c>
      <c r="AE258" s="152" t="str">
        <f>IF($D258="","",IF($AF258="","",MIN($AF258,VLOOKUP($D258,Cap_Req!$A$2:$K$19,11))))</f>
        <v/>
      </c>
      <c r="AF258" s="453"/>
      <c r="AG258" s="453"/>
      <c r="AH258" s="125"/>
      <c r="AI258" s="126" t="e">
        <f>VLOOKUP($D258,Cap_Req!$A$2:$K$19,2)</f>
        <v>#N/A</v>
      </c>
      <c r="AL258" s="170"/>
    </row>
    <row r="259" spans="1:38" x14ac:dyDescent="0.25">
      <c r="A259" s="125"/>
      <c r="B259" s="453"/>
      <c r="C259" s="453"/>
      <c r="D259" s="454"/>
      <c r="E259" s="455"/>
      <c r="F259" s="147" t="str">
        <f>IF($D259="","",IF($W259="","",IF(OR(VLOOKUP($D259,Cap_Req!$A$2:$K$19,2)=3,VLOOKUP($D259,Cap_Req!$A$2:$K$19,2)=4),IF($X259="","",IF($T259&lt;=$AC259,$X259*$G259,IF(AND($T259&gt;$AC259,$T259&lt;=$AF259),$G259*($X259+((($W259-$X259)/($AF259-$AC259))*($T259-$AC259))),0))),$W259*$G259)))</f>
        <v/>
      </c>
      <c r="G259" s="148" t="str">
        <f>IF($D259="","",IF(OR(VLOOKUP($D259,Cap_Req!$A$2:$K$19,2)=9,VLOOKUP($D259,Cap_Req!$A$2:$K$19,2)=10),IF($T259&lt;=$AE259,VLOOKUP($D259,Cap_Req!$A$2:$K$19,3),0),IF(OR(VLOOKUP($D259,Cap_Req!$A$2:$K$19,2)=1,VLOOKUP($D259,Cap_Req!$A$2:$K$19,2)=2,VLOOKUP($D259,Cap_Req!$A$2:$K$19,2)=3,VLOOKUP($D259,Cap_Req!$A$2:$K$19,2)=4,VLOOKUP($D259,Cap_Req!$A$2:$K$19,2)=5,VLOOKUP($D259,Cap_Req!$A$2:$K$19,2)=6,VLOOKUP($D259,Cap_Req!$A$2:$K$19,2)=7, VLOOKUP($D259,Cap_Req!$A$2:$K$19,2)=8),IF($T259&lt;=$AC259,VLOOKUP($D259,Cap_Req!$A$2:$K$19,3),IF(AND($T259&gt;$AC259,$T259&lt;=$AE259),VLOOKUP($D259,Cap_Req!$A$2:$K$19,3)+(((VLOOKUP($D259,Cap_Req!$A$2:$K$19,5)-VLOOKUP($D259,Cap_Req!$A$2:$K$19,3))/($AE259-$AC259))*($T259-$AC259)),0)),IF($T259&lt;=$AC259,VLOOKUP($D259,Cap_Req!$A$2:$K$19,3),IF(AND($T259&gt;$AC259,$T259&lt;=$AD259),VLOOKUP($D259,Cap_Req!$A$2:$K$19,3)+(((VLOOKUP($D259,Cap_Req!$A$2:$K$19,4)-VLOOKUP($D259,Cap_Req!$A$2:$K$19,3))/($AD259-$AC259))*($T259-$AC259)),IF(AND($T259&gt;$AD259,$T259&lt;=$AE259),VLOOKUP($D259,Cap_Req!$A$2:$K$19,4)+(((VLOOKUP($D259,Cap_Req!$A$2:$K$19,5)-VLOOKUP($D259,Cap_Req!$A$2:$K$19,4))/($AE259-$AD259))*($T259-$AD259)),0))))))</f>
        <v/>
      </c>
      <c r="H259" s="455"/>
      <c r="I259" s="147" t="str">
        <f>IF($D259="","",IF(OR(VLOOKUP($D259,Cap_Req!$A$2:$K$19,2)=3,VLOOKUP($D259,Cap_Req!$A$2:$K$19,2)=4),IF($Y259="","",$Y259*$J259),""))</f>
        <v/>
      </c>
      <c r="J259" s="148" t="str">
        <f>IF($D259="","",IF(OR(VLOOKUP($D259,Cap_Req!$A$2:$K$19,2)=3,VLOOKUP($D259,Cap_Req!$A$2:$K$19,2)=4),VLOOKUP($D259,Cap_Req!$A$2:$M$19,7),""))</f>
        <v/>
      </c>
      <c r="K259" s="455"/>
      <c r="L259" s="147" t="str">
        <f>IF($D259="","",IF(OR(VLOOKUP($D259,Cap_Req!$A$2:$K$19,2)=3,VLOOKUP($D259,Cap_Req!$A$2:$K$19,2)=4),IF($Z259="","",$Z259*$M259),""))</f>
        <v/>
      </c>
      <c r="M259" s="148" t="str">
        <f>IF($D259="","",IF(OR(VLOOKUP($D259,Cap_Req!$A$2:$K$19,2)=3,VLOOKUP($D259,Cap_Req!$A$2:$K$19,2)=4),VLOOKUP($D259,Cap_Req!$A$2:$M$19,12),""))</f>
        <v/>
      </c>
      <c r="N259" s="455"/>
      <c r="O259" s="147" t="str">
        <f>IF($D259="","",IF(VLOOKUP($D259,Cap_Req!$A$2:$K$19,2)=4,IF($AA259="","",$AA259*$P259),""))</f>
        <v/>
      </c>
      <c r="P259" s="148" t="str">
        <f>IF($D259="","",IF(VLOOKUP($D259,Cap_Req!$A$2:$K$19,2)=4,VLOOKUP($D259,Cap_Req!$A$2:$M$19,13),""))</f>
        <v/>
      </c>
      <c r="Q259" s="455"/>
      <c r="R259" s="147" t="str">
        <f>IF($D259="","",IF(VLOOKUP($D259,Cap_Req!$A$2:$K$19,2)=3,IF($AB259="","",$AB259*$S259),""))</f>
        <v/>
      </c>
      <c r="S259" s="148" t="str">
        <f>IF($D259="","",IF(VLOOKUP($D259,Cap_Req!$A$2:$K$19,2)=3,VLOOKUP($D259,Cap_Req!$A$2:$K$19,8),""))</f>
        <v/>
      </c>
      <c r="T259" s="149" t="str">
        <f t="shared" si="6"/>
        <v/>
      </c>
      <c r="U259" s="150" t="str">
        <f t="shared" si="7"/>
        <v/>
      </c>
      <c r="V259" s="151"/>
      <c r="W259" s="453"/>
      <c r="X259" s="453"/>
      <c r="Y259" s="453"/>
      <c r="Z259" s="453"/>
      <c r="AA259" s="453"/>
      <c r="AB259" s="453"/>
      <c r="AC259" s="152" t="str">
        <f>IF($D259="","",IF(VLOOKUP($D259,Cap_Req!$A$2:$K$19,2)=5,MIN($AF259,VLOOKUP($D259,Cap_Req!$A$2:$K$19,9)),MIN($AE259,VLOOKUP($D259,Cap_Req!$A$2:$K$19,9))))</f>
        <v/>
      </c>
      <c r="AD259" s="152" t="str">
        <f>IF($D259="","",IF(VLOOKUP($D259,Cap_Req!$A$2:$K$19,2)=5,MIN($AF259,VLOOKUP($D259,Cap_Req!$A$2:$K$19,10)),MIN($AE259,VLOOKUP($D259,Cap_Req!$A$2:$K$19,10))))</f>
        <v/>
      </c>
      <c r="AE259" s="152" t="str">
        <f>IF($D259="","",IF($AF259="","",MIN($AF259,VLOOKUP($D259,Cap_Req!$A$2:$K$19,11))))</f>
        <v/>
      </c>
      <c r="AF259" s="453"/>
      <c r="AG259" s="453"/>
      <c r="AH259" s="125"/>
      <c r="AI259" s="126" t="e">
        <f>VLOOKUP($D259,Cap_Req!$A$2:$K$19,2)</f>
        <v>#N/A</v>
      </c>
      <c r="AL259" s="170"/>
    </row>
    <row r="260" spans="1:38" x14ac:dyDescent="0.25">
      <c r="A260" s="125"/>
      <c r="B260" s="453"/>
      <c r="C260" s="453"/>
      <c r="D260" s="454"/>
      <c r="E260" s="455"/>
      <c r="F260" s="147" t="str">
        <f>IF($D260="","",IF($W260="","",IF(OR(VLOOKUP($D260,Cap_Req!$A$2:$K$19,2)=3,VLOOKUP($D260,Cap_Req!$A$2:$K$19,2)=4),IF($X260="","",IF($T260&lt;=$AC260,$X260*$G260,IF(AND($T260&gt;$AC260,$T260&lt;=$AF260),$G260*($X260+((($W260-$X260)/($AF260-$AC260))*($T260-$AC260))),0))),$W260*$G260)))</f>
        <v/>
      </c>
      <c r="G260" s="148" t="str">
        <f>IF($D260="","",IF(OR(VLOOKUP($D260,Cap_Req!$A$2:$K$19,2)=9,VLOOKUP($D260,Cap_Req!$A$2:$K$19,2)=10),IF($T260&lt;=$AE260,VLOOKUP($D260,Cap_Req!$A$2:$K$19,3),0),IF(OR(VLOOKUP($D260,Cap_Req!$A$2:$K$19,2)=1,VLOOKUP($D260,Cap_Req!$A$2:$K$19,2)=2,VLOOKUP($D260,Cap_Req!$A$2:$K$19,2)=3,VLOOKUP($D260,Cap_Req!$A$2:$K$19,2)=4,VLOOKUP($D260,Cap_Req!$A$2:$K$19,2)=5,VLOOKUP($D260,Cap_Req!$A$2:$K$19,2)=6,VLOOKUP($D260,Cap_Req!$A$2:$K$19,2)=7, VLOOKUP($D260,Cap_Req!$A$2:$K$19,2)=8),IF($T260&lt;=$AC260,VLOOKUP($D260,Cap_Req!$A$2:$K$19,3),IF(AND($T260&gt;$AC260,$T260&lt;=$AE260),VLOOKUP($D260,Cap_Req!$A$2:$K$19,3)+(((VLOOKUP($D260,Cap_Req!$A$2:$K$19,5)-VLOOKUP($D260,Cap_Req!$A$2:$K$19,3))/($AE260-$AC260))*($T260-$AC260)),0)),IF($T260&lt;=$AC260,VLOOKUP($D260,Cap_Req!$A$2:$K$19,3),IF(AND($T260&gt;$AC260,$T260&lt;=$AD260),VLOOKUP($D260,Cap_Req!$A$2:$K$19,3)+(((VLOOKUP($D260,Cap_Req!$A$2:$K$19,4)-VLOOKUP($D260,Cap_Req!$A$2:$K$19,3))/($AD260-$AC260))*($T260-$AC260)),IF(AND($T260&gt;$AD260,$T260&lt;=$AE260),VLOOKUP($D260,Cap_Req!$A$2:$K$19,4)+(((VLOOKUP($D260,Cap_Req!$A$2:$K$19,5)-VLOOKUP($D260,Cap_Req!$A$2:$K$19,4))/($AE260-$AD260))*($T260-$AD260)),0))))))</f>
        <v/>
      </c>
      <c r="H260" s="455"/>
      <c r="I260" s="147" t="str">
        <f>IF($D260="","",IF(OR(VLOOKUP($D260,Cap_Req!$A$2:$K$19,2)=3,VLOOKUP($D260,Cap_Req!$A$2:$K$19,2)=4),IF($Y260="","",$Y260*$J260),""))</f>
        <v/>
      </c>
      <c r="J260" s="148" t="str">
        <f>IF($D260="","",IF(OR(VLOOKUP($D260,Cap_Req!$A$2:$K$19,2)=3,VLOOKUP($D260,Cap_Req!$A$2:$K$19,2)=4),VLOOKUP($D260,Cap_Req!$A$2:$M$19,7),""))</f>
        <v/>
      </c>
      <c r="K260" s="455"/>
      <c r="L260" s="147" t="str">
        <f>IF($D260="","",IF(OR(VLOOKUP($D260,Cap_Req!$A$2:$K$19,2)=3,VLOOKUP($D260,Cap_Req!$A$2:$K$19,2)=4),IF($Z260="","",$Z260*$M260),""))</f>
        <v/>
      </c>
      <c r="M260" s="148" t="str">
        <f>IF($D260="","",IF(OR(VLOOKUP($D260,Cap_Req!$A$2:$K$19,2)=3,VLOOKUP($D260,Cap_Req!$A$2:$K$19,2)=4),VLOOKUP($D260,Cap_Req!$A$2:$M$19,12),""))</f>
        <v/>
      </c>
      <c r="N260" s="455"/>
      <c r="O260" s="147" t="str">
        <f>IF($D260="","",IF(VLOOKUP($D260,Cap_Req!$A$2:$K$19,2)=4,IF($AA260="","",$AA260*$P260),""))</f>
        <v/>
      </c>
      <c r="P260" s="148" t="str">
        <f>IF($D260="","",IF(VLOOKUP($D260,Cap_Req!$A$2:$K$19,2)=4,VLOOKUP($D260,Cap_Req!$A$2:$M$19,13),""))</f>
        <v/>
      </c>
      <c r="Q260" s="455"/>
      <c r="R260" s="147" t="str">
        <f>IF($D260="","",IF(VLOOKUP($D260,Cap_Req!$A$2:$K$19,2)=3,IF($AB260="","",$AB260*$S260),""))</f>
        <v/>
      </c>
      <c r="S260" s="148" t="str">
        <f>IF($D260="","",IF(VLOOKUP($D260,Cap_Req!$A$2:$K$19,2)=3,VLOOKUP($D260,Cap_Req!$A$2:$K$19,8),""))</f>
        <v/>
      </c>
      <c r="T260" s="149" t="str">
        <f t="shared" si="6"/>
        <v/>
      </c>
      <c r="U260" s="150" t="str">
        <f t="shared" si="7"/>
        <v/>
      </c>
      <c r="V260" s="151"/>
      <c r="W260" s="453"/>
      <c r="X260" s="453"/>
      <c r="Y260" s="453"/>
      <c r="Z260" s="453"/>
      <c r="AA260" s="453"/>
      <c r="AB260" s="453"/>
      <c r="AC260" s="152" t="str">
        <f>IF($D260="","",IF(VLOOKUP($D260,Cap_Req!$A$2:$K$19,2)=5,MIN($AF260,VLOOKUP($D260,Cap_Req!$A$2:$K$19,9)),MIN($AE260,VLOOKUP($D260,Cap_Req!$A$2:$K$19,9))))</f>
        <v/>
      </c>
      <c r="AD260" s="152" t="str">
        <f>IF($D260="","",IF(VLOOKUP($D260,Cap_Req!$A$2:$K$19,2)=5,MIN($AF260,VLOOKUP($D260,Cap_Req!$A$2:$K$19,10)),MIN($AE260,VLOOKUP($D260,Cap_Req!$A$2:$K$19,10))))</f>
        <v/>
      </c>
      <c r="AE260" s="152" t="str">
        <f>IF($D260="","",IF($AF260="","",MIN($AF260,VLOOKUP($D260,Cap_Req!$A$2:$K$19,11))))</f>
        <v/>
      </c>
      <c r="AF260" s="453"/>
      <c r="AG260" s="453"/>
      <c r="AH260" s="125"/>
      <c r="AI260" s="126" t="e">
        <f>VLOOKUP($D260,Cap_Req!$A$2:$K$19,2)</f>
        <v>#N/A</v>
      </c>
      <c r="AL260" s="170"/>
    </row>
    <row r="261" spans="1:38" x14ac:dyDescent="0.25">
      <c r="A261" s="125"/>
      <c r="B261" s="453"/>
      <c r="C261" s="453"/>
      <c r="D261" s="454"/>
      <c r="E261" s="455"/>
      <c r="F261" s="147" t="str">
        <f>IF($D261="","",IF($W261="","",IF(OR(VLOOKUP($D261,Cap_Req!$A$2:$K$19,2)=3,VLOOKUP($D261,Cap_Req!$A$2:$K$19,2)=4),IF($X261="","",IF($T261&lt;=$AC261,$X261*$G261,IF(AND($T261&gt;$AC261,$T261&lt;=$AF261),$G261*($X261+((($W261-$X261)/($AF261-$AC261))*($T261-$AC261))),0))),$W261*$G261)))</f>
        <v/>
      </c>
      <c r="G261" s="148" t="str">
        <f>IF($D261="","",IF(OR(VLOOKUP($D261,Cap_Req!$A$2:$K$19,2)=9,VLOOKUP($D261,Cap_Req!$A$2:$K$19,2)=10),IF($T261&lt;=$AE261,VLOOKUP($D261,Cap_Req!$A$2:$K$19,3),0),IF(OR(VLOOKUP($D261,Cap_Req!$A$2:$K$19,2)=1,VLOOKUP($D261,Cap_Req!$A$2:$K$19,2)=2,VLOOKUP($D261,Cap_Req!$A$2:$K$19,2)=3,VLOOKUP($D261,Cap_Req!$A$2:$K$19,2)=4,VLOOKUP($D261,Cap_Req!$A$2:$K$19,2)=5,VLOOKUP($D261,Cap_Req!$A$2:$K$19,2)=6,VLOOKUP($D261,Cap_Req!$A$2:$K$19,2)=7, VLOOKUP($D261,Cap_Req!$A$2:$K$19,2)=8),IF($T261&lt;=$AC261,VLOOKUP($D261,Cap_Req!$A$2:$K$19,3),IF(AND($T261&gt;$AC261,$T261&lt;=$AE261),VLOOKUP($D261,Cap_Req!$A$2:$K$19,3)+(((VLOOKUP($D261,Cap_Req!$A$2:$K$19,5)-VLOOKUP($D261,Cap_Req!$A$2:$K$19,3))/($AE261-$AC261))*($T261-$AC261)),0)),IF($T261&lt;=$AC261,VLOOKUP($D261,Cap_Req!$A$2:$K$19,3),IF(AND($T261&gt;$AC261,$T261&lt;=$AD261),VLOOKUP($D261,Cap_Req!$A$2:$K$19,3)+(((VLOOKUP($D261,Cap_Req!$A$2:$K$19,4)-VLOOKUP($D261,Cap_Req!$A$2:$K$19,3))/($AD261-$AC261))*($T261-$AC261)),IF(AND($T261&gt;$AD261,$T261&lt;=$AE261),VLOOKUP($D261,Cap_Req!$A$2:$K$19,4)+(((VLOOKUP($D261,Cap_Req!$A$2:$K$19,5)-VLOOKUP($D261,Cap_Req!$A$2:$K$19,4))/($AE261-$AD261))*($T261-$AD261)),0))))))</f>
        <v/>
      </c>
      <c r="H261" s="455"/>
      <c r="I261" s="147" t="str">
        <f>IF($D261="","",IF(OR(VLOOKUP($D261,Cap_Req!$A$2:$K$19,2)=3,VLOOKUP($D261,Cap_Req!$A$2:$K$19,2)=4),IF($Y261="","",$Y261*$J261),""))</f>
        <v/>
      </c>
      <c r="J261" s="148" t="str">
        <f>IF($D261="","",IF(OR(VLOOKUP($D261,Cap_Req!$A$2:$K$19,2)=3,VLOOKUP($D261,Cap_Req!$A$2:$K$19,2)=4),VLOOKUP($D261,Cap_Req!$A$2:$M$19,7),""))</f>
        <v/>
      </c>
      <c r="K261" s="455"/>
      <c r="L261" s="147" t="str">
        <f>IF($D261="","",IF(OR(VLOOKUP($D261,Cap_Req!$A$2:$K$19,2)=3,VLOOKUP($D261,Cap_Req!$A$2:$K$19,2)=4),IF($Z261="","",$Z261*$M261),""))</f>
        <v/>
      </c>
      <c r="M261" s="148" t="str">
        <f>IF($D261="","",IF(OR(VLOOKUP($D261,Cap_Req!$A$2:$K$19,2)=3,VLOOKUP($D261,Cap_Req!$A$2:$K$19,2)=4),VLOOKUP($D261,Cap_Req!$A$2:$M$19,12),""))</f>
        <v/>
      </c>
      <c r="N261" s="455"/>
      <c r="O261" s="147" t="str">
        <f>IF($D261="","",IF(VLOOKUP($D261,Cap_Req!$A$2:$K$19,2)=4,IF($AA261="","",$AA261*$P261),""))</f>
        <v/>
      </c>
      <c r="P261" s="148" t="str">
        <f>IF($D261="","",IF(VLOOKUP($D261,Cap_Req!$A$2:$K$19,2)=4,VLOOKUP($D261,Cap_Req!$A$2:$M$19,13),""))</f>
        <v/>
      </c>
      <c r="Q261" s="455"/>
      <c r="R261" s="147" t="str">
        <f>IF($D261="","",IF(VLOOKUP($D261,Cap_Req!$A$2:$K$19,2)=3,IF($AB261="","",$AB261*$S261),""))</f>
        <v/>
      </c>
      <c r="S261" s="148" t="str">
        <f>IF($D261="","",IF(VLOOKUP($D261,Cap_Req!$A$2:$K$19,2)=3,VLOOKUP($D261,Cap_Req!$A$2:$K$19,8),""))</f>
        <v/>
      </c>
      <c r="T261" s="149" t="str">
        <f t="shared" si="6"/>
        <v/>
      </c>
      <c r="U261" s="150" t="str">
        <f t="shared" si="7"/>
        <v/>
      </c>
      <c r="V261" s="151"/>
      <c r="W261" s="453"/>
      <c r="X261" s="453"/>
      <c r="Y261" s="453"/>
      <c r="Z261" s="453"/>
      <c r="AA261" s="453"/>
      <c r="AB261" s="453"/>
      <c r="AC261" s="152" t="str">
        <f>IF($D261="","",IF(VLOOKUP($D261,Cap_Req!$A$2:$K$19,2)=5,MIN($AF261,VLOOKUP($D261,Cap_Req!$A$2:$K$19,9)),MIN($AE261,VLOOKUP($D261,Cap_Req!$A$2:$K$19,9))))</f>
        <v/>
      </c>
      <c r="AD261" s="152" t="str">
        <f>IF($D261="","",IF(VLOOKUP($D261,Cap_Req!$A$2:$K$19,2)=5,MIN($AF261,VLOOKUP($D261,Cap_Req!$A$2:$K$19,10)),MIN($AE261,VLOOKUP($D261,Cap_Req!$A$2:$K$19,10))))</f>
        <v/>
      </c>
      <c r="AE261" s="152" t="str">
        <f>IF($D261="","",IF($AF261="","",MIN($AF261,VLOOKUP($D261,Cap_Req!$A$2:$K$19,11))))</f>
        <v/>
      </c>
      <c r="AF261" s="453"/>
      <c r="AG261" s="453"/>
      <c r="AH261" s="125"/>
      <c r="AI261" s="126" t="e">
        <f>VLOOKUP($D261,Cap_Req!$A$2:$K$19,2)</f>
        <v>#N/A</v>
      </c>
      <c r="AL261" s="170"/>
    </row>
    <row r="262" spans="1:38" x14ac:dyDescent="0.25">
      <c r="A262" s="125"/>
      <c r="B262" s="453"/>
      <c r="C262" s="453"/>
      <c r="D262" s="454"/>
      <c r="E262" s="455"/>
      <c r="F262" s="147" t="str">
        <f>IF($D262="","",IF($W262="","",IF(OR(VLOOKUP($D262,Cap_Req!$A$2:$K$19,2)=3,VLOOKUP($D262,Cap_Req!$A$2:$K$19,2)=4),IF($X262="","",IF($T262&lt;=$AC262,$X262*$G262,IF(AND($T262&gt;$AC262,$T262&lt;=$AF262),$G262*($X262+((($W262-$X262)/($AF262-$AC262))*($T262-$AC262))),0))),$W262*$G262)))</f>
        <v/>
      </c>
      <c r="G262" s="148" t="str">
        <f>IF($D262="","",IF(OR(VLOOKUP($D262,Cap_Req!$A$2:$K$19,2)=9,VLOOKUP($D262,Cap_Req!$A$2:$K$19,2)=10),IF($T262&lt;=$AE262,VLOOKUP($D262,Cap_Req!$A$2:$K$19,3),0),IF(OR(VLOOKUP($D262,Cap_Req!$A$2:$K$19,2)=1,VLOOKUP($D262,Cap_Req!$A$2:$K$19,2)=2,VLOOKUP($D262,Cap_Req!$A$2:$K$19,2)=3,VLOOKUP($D262,Cap_Req!$A$2:$K$19,2)=4,VLOOKUP($D262,Cap_Req!$A$2:$K$19,2)=5,VLOOKUP($D262,Cap_Req!$A$2:$K$19,2)=6,VLOOKUP($D262,Cap_Req!$A$2:$K$19,2)=7, VLOOKUP($D262,Cap_Req!$A$2:$K$19,2)=8),IF($T262&lt;=$AC262,VLOOKUP($D262,Cap_Req!$A$2:$K$19,3),IF(AND($T262&gt;$AC262,$T262&lt;=$AE262),VLOOKUP($D262,Cap_Req!$A$2:$K$19,3)+(((VLOOKUP($D262,Cap_Req!$A$2:$K$19,5)-VLOOKUP($D262,Cap_Req!$A$2:$K$19,3))/($AE262-$AC262))*($T262-$AC262)),0)),IF($T262&lt;=$AC262,VLOOKUP($D262,Cap_Req!$A$2:$K$19,3),IF(AND($T262&gt;$AC262,$T262&lt;=$AD262),VLOOKUP($D262,Cap_Req!$A$2:$K$19,3)+(((VLOOKUP($D262,Cap_Req!$A$2:$K$19,4)-VLOOKUP($D262,Cap_Req!$A$2:$K$19,3))/($AD262-$AC262))*($T262-$AC262)),IF(AND($T262&gt;$AD262,$T262&lt;=$AE262),VLOOKUP($D262,Cap_Req!$A$2:$K$19,4)+(((VLOOKUP($D262,Cap_Req!$A$2:$K$19,5)-VLOOKUP($D262,Cap_Req!$A$2:$K$19,4))/($AE262-$AD262))*($T262-$AD262)),0))))))</f>
        <v/>
      </c>
      <c r="H262" s="455"/>
      <c r="I262" s="147" t="str">
        <f>IF($D262="","",IF(OR(VLOOKUP($D262,Cap_Req!$A$2:$K$19,2)=3,VLOOKUP($D262,Cap_Req!$A$2:$K$19,2)=4),IF($Y262="","",$Y262*$J262),""))</f>
        <v/>
      </c>
      <c r="J262" s="148" t="str">
        <f>IF($D262="","",IF(OR(VLOOKUP($D262,Cap_Req!$A$2:$K$19,2)=3,VLOOKUP($D262,Cap_Req!$A$2:$K$19,2)=4),VLOOKUP($D262,Cap_Req!$A$2:$M$19,7),""))</f>
        <v/>
      </c>
      <c r="K262" s="455"/>
      <c r="L262" s="147" t="str">
        <f>IF($D262="","",IF(OR(VLOOKUP($D262,Cap_Req!$A$2:$K$19,2)=3,VLOOKUP($D262,Cap_Req!$A$2:$K$19,2)=4),IF($Z262="","",$Z262*$M262),""))</f>
        <v/>
      </c>
      <c r="M262" s="148" t="str">
        <f>IF($D262="","",IF(OR(VLOOKUP($D262,Cap_Req!$A$2:$K$19,2)=3,VLOOKUP($D262,Cap_Req!$A$2:$K$19,2)=4),VLOOKUP($D262,Cap_Req!$A$2:$M$19,12),""))</f>
        <v/>
      </c>
      <c r="N262" s="455"/>
      <c r="O262" s="147" t="str">
        <f>IF($D262="","",IF(VLOOKUP($D262,Cap_Req!$A$2:$K$19,2)=4,IF($AA262="","",$AA262*$P262),""))</f>
        <v/>
      </c>
      <c r="P262" s="148" t="str">
        <f>IF($D262="","",IF(VLOOKUP($D262,Cap_Req!$A$2:$K$19,2)=4,VLOOKUP($D262,Cap_Req!$A$2:$M$19,13),""))</f>
        <v/>
      </c>
      <c r="Q262" s="455"/>
      <c r="R262" s="147" t="str">
        <f>IF($D262="","",IF(VLOOKUP($D262,Cap_Req!$A$2:$K$19,2)=3,IF($AB262="","",$AB262*$S262),""))</f>
        <v/>
      </c>
      <c r="S262" s="148" t="str">
        <f>IF($D262="","",IF(VLOOKUP($D262,Cap_Req!$A$2:$K$19,2)=3,VLOOKUP($D262,Cap_Req!$A$2:$K$19,8),""))</f>
        <v/>
      </c>
      <c r="T262" s="149" t="str">
        <f t="shared" si="6"/>
        <v/>
      </c>
      <c r="U262" s="150" t="str">
        <f t="shared" si="7"/>
        <v/>
      </c>
      <c r="V262" s="151"/>
      <c r="W262" s="453"/>
      <c r="X262" s="453"/>
      <c r="Y262" s="453"/>
      <c r="Z262" s="453"/>
      <c r="AA262" s="453"/>
      <c r="AB262" s="453"/>
      <c r="AC262" s="152" t="str">
        <f>IF($D262="","",IF(VLOOKUP($D262,Cap_Req!$A$2:$K$19,2)=5,MIN($AF262,VLOOKUP($D262,Cap_Req!$A$2:$K$19,9)),MIN($AE262,VLOOKUP($D262,Cap_Req!$A$2:$K$19,9))))</f>
        <v/>
      </c>
      <c r="AD262" s="152" t="str">
        <f>IF($D262="","",IF(VLOOKUP($D262,Cap_Req!$A$2:$K$19,2)=5,MIN($AF262,VLOOKUP($D262,Cap_Req!$A$2:$K$19,10)),MIN($AE262,VLOOKUP($D262,Cap_Req!$A$2:$K$19,10))))</f>
        <v/>
      </c>
      <c r="AE262" s="152" t="str">
        <f>IF($D262="","",IF($AF262="","",MIN($AF262,VLOOKUP($D262,Cap_Req!$A$2:$K$19,11))))</f>
        <v/>
      </c>
      <c r="AF262" s="453"/>
      <c r="AG262" s="453"/>
      <c r="AH262" s="125"/>
      <c r="AI262" s="126" t="e">
        <f>VLOOKUP($D262,Cap_Req!$A$2:$K$19,2)</f>
        <v>#N/A</v>
      </c>
      <c r="AL262" s="170"/>
    </row>
    <row r="263" spans="1:38" x14ac:dyDescent="0.25">
      <c r="A263" s="125"/>
      <c r="B263" s="453"/>
      <c r="C263" s="453"/>
      <c r="D263" s="454"/>
      <c r="E263" s="455"/>
      <c r="F263" s="147" t="str">
        <f>IF($D263="","",IF($W263="","",IF(OR(VLOOKUP($D263,Cap_Req!$A$2:$K$19,2)=3,VLOOKUP($D263,Cap_Req!$A$2:$K$19,2)=4),IF($X263="","",IF($T263&lt;=$AC263,$X263*$G263,IF(AND($T263&gt;$AC263,$T263&lt;=$AF263),$G263*($X263+((($W263-$X263)/($AF263-$AC263))*($T263-$AC263))),0))),$W263*$G263)))</f>
        <v/>
      </c>
      <c r="G263" s="148" t="str">
        <f>IF($D263="","",IF(OR(VLOOKUP($D263,Cap_Req!$A$2:$K$19,2)=9,VLOOKUP($D263,Cap_Req!$A$2:$K$19,2)=10),IF($T263&lt;=$AE263,VLOOKUP($D263,Cap_Req!$A$2:$K$19,3),0),IF(OR(VLOOKUP($D263,Cap_Req!$A$2:$K$19,2)=1,VLOOKUP($D263,Cap_Req!$A$2:$K$19,2)=2,VLOOKUP($D263,Cap_Req!$A$2:$K$19,2)=3,VLOOKUP($D263,Cap_Req!$A$2:$K$19,2)=4,VLOOKUP($D263,Cap_Req!$A$2:$K$19,2)=5,VLOOKUP($D263,Cap_Req!$A$2:$K$19,2)=6,VLOOKUP($D263,Cap_Req!$A$2:$K$19,2)=7, VLOOKUP($D263,Cap_Req!$A$2:$K$19,2)=8),IF($T263&lt;=$AC263,VLOOKUP($D263,Cap_Req!$A$2:$K$19,3),IF(AND($T263&gt;$AC263,$T263&lt;=$AE263),VLOOKUP($D263,Cap_Req!$A$2:$K$19,3)+(((VLOOKUP($D263,Cap_Req!$A$2:$K$19,5)-VLOOKUP($D263,Cap_Req!$A$2:$K$19,3))/($AE263-$AC263))*($T263-$AC263)),0)),IF($T263&lt;=$AC263,VLOOKUP($D263,Cap_Req!$A$2:$K$19,3),IF(AND($T263&gt;$AC263,$T263&lt;=$AD263),VLOOKUP($D263,Cap_Req!$A$2:$K$19,3)+(((VLOOKUP($D263,Cap_Req!$A$2:$K$19,4)-VLOOKUP($D263,Cap_Req!$A$2:$K$19,3))/($AD263-$AC263))*($T263-$AC263)),IF(AND($T263&gt;$AD263,$T263&lt;=$AE263),VLOOKUP($D263,Cap_Req!$A$2:$K$19,4)+(((VLOOKUP($D263,Cap_Req!$A$2:$K$19,5)-VLOOKUP($D263,Cap_Req!$A$2:$K$19,4))/($AE263-$AD263))*($T263-$AD263)),0))))))</f>
        <v/>
      </c>
      <c r="H263" s="455"/>
      <c r="I263" s="147" t="str">
        <f>IF($D263="","",IF(OR(VLOOKUP($D263,Cap_Req!$A$2:$K$19,2)=3,VLOOKUP($D263,Cap_Req!$A$2:$K$19,2)=4),IF($Y263="","",$Y263*$J263),""))</f>
        <v/>
      </c>
      <c r="J263" s="148" t="str">
        <f>IF($D263="","",IF(OR(VLOOKUP($D263,Cap_Req!$A$2:$K$19,2)=3,VLOOKUP($D263,Cap_Req!$A$2:$K$19,2)=4),VLOOKUP($D263,Cap_Req!$A$2:$M$19,7),""))</f>
        <v/>
      </c>
      <c r="K263" s="455"/>
      <c r="L263" s="147" t="str">
        <f>IF($D263="","",IF(OR(VLOOKUP($D263,Cap_Req!$A$2:$K$19,2)=3,VLOOKUP($D263,Cap_Req!$A$2:$K$19,2)=4),IF($Z263="","",$Z263*$M263),""))</f>
        <v/>
      </c>
      <c r="M263" s="148" t="str">
        <f>IF($D263="","",IF(OR(VLOOKUP($D263,Cap_Req!$A$2:$K$19,2)=3,VLOOKUP($D263,Cap_Req!$A$2:$K$19,2)=4),VLOOKUP($D263,Cap_Req!$A$2:$M$19,12),""))</f>
        <v/>
      </c>
      <c r="N263" s="455"/>
      <c r="O263" s="147" t="str">
        <f>IF($D263="","",IF(VLOOKUP($D263,Cap_Req!$A$2:$K$19,2)=4,IF($AA263="","",$AA263*$P263),""))</f>
        <v/>
      </c>
      <c r="P263" s="148" t="str">
        <f>IF($D263="","",IF(VLOOKUP($D263,Cap_Req!$A$2:$K$19,2)=4,VLOOKUP($D263,Cap_Req!$A$2:$M$19,13),""))</f>
        <v/>
      </c>
      <c r="Q263" s="455"/>
      <c r="R263" s="147" t="str">
        <f>IF($D263="","",IF(VLOOKUP($D263,Cap_Req!$A$2:$K$19,2)=3,IF($AB263="","",$AB263*$S263),""))</f>
        <v/>
      </c>
      <c r="S263" s="148" t="str">
        <f>IF($D263="","",IF(VLOOKUP($D263,Cap_Req!$A$2:$K$19,2)=3,VLOOKUP($D263,Cap_Req!$A$2:$K$19,8),""))</f>
        <v/>
      </c>
      <c r="T263" s="149" t="str">
        <f t="shared" si="6"/>
        <v/>
      </c>
      <c r="U263" s="150" t="str">
        <f t="shared" si="7"/>
        <v/>
      </c>
      <c r="V263" s="151"/>
      <c r="W263" s="453"/>
      <c r="X263" s="453"/>
      <c r="Y263" s="453"/>
      <c r="Z263" s="453"/>
      <c r="AA263" s="453"/>
      <c r="AB263" s="453"/>
      <c r="AC263" s="152" t="str">
        <f>IF($D263="","",IF(VLOOKUP($D263,Cap_Req!$A$2:$K$19,2)=5,MIN($AF263,VLOOKUP($D263,Cap_Req!$A$2:$K$19,9)),MIN($AE263,VLOOKUP($D263,Cap_Req!$A$2:$K$19,9))))</f>
        <v/>
      </c>
      <c r="AD263" s="152" t="str">
        <f>IF($D263="","",IF(VLOOKUP($D263,Cap_Req!$A$2:$K$19,2)=5,MIN($AF263,VLOOKUP($D263,Cap_Req!$A$2:$K$19,10)),MIN($AE263,VLOOKUP($D263,Cap_Req!$A$2:$K$19,10))))</f>
        <v/>
      </c>
      <c r="AE263" s="152" t="str">
        <f>IF($D263="","",IF($AF263="","",MIN($AF263,VLOOKUP($D263,Cap_Req!$A$2:$K$19,11))))</f>
        <v/>
      </c>
      <c r="AF263" s="453"/>
      <c r="AG263" s="453"/>
      <c r="AH263" s="125"/>
      <c r="AI263" s="126" t="e">
        <f>VLOOKUP($D263,Cap_Req!$A$2:$K$19,2)</f>
        <v>#N/A</v>
      </c>
      <c r="AL263" s="170"/>
    </row>
    <row r="264" spans="1:38" x14ac:dyDescent="0.25">
      <c r="A264" s="125"/>
      <c r="B264" s="453"/>
      <c r="C264" s="453"/>
      <c r="D264" s="454"/>
      <c r="E264" s="455"/>
      <c r="F264" s="147" t="str">
        <f>IF($D264="","",IF($W264="","",IF(OR(VLOOKUP($D264,Cap_Req!$A$2:$K$19,2)=3,VLOOKUP($D264,Cap_Req!$A$2:$K$19,2)=4),IF($X264="","",IF($T264&lt;=$AC264,$X264*$G264,IF(AND($T264&gt;$AC264,$T264&lt;=$AF264),$G264*($X264+((($W264-$X264)/($AF264-$AC264))*($T264-$AC264))),0))),$W264*$G264)))</f>
        <v/>
      </c>
      <c r="G264" s="148" t="str">
        <f>IF($D264="","",IF(OR(VLOOKUP($D264,Cap_Req!$A$2:$K$19,2)=9,VLOOKUP($D264,Cap_Req!$A$2:$K$19,2)=10),IF($T264&lt;=$AE264,VLOOKUP($D264,Cap_Req!$A$2:$K$19,3),0),IF(OR(VLOOKUP($D264,Cap_Req!$A$2:$K$19,2)=1,VLOOKUP($D264,Cap_Req!$A$2:$K$19,2)=2,VLOOKUP($D264,Cap_Req!$A$2:$K$19,2)=3,VLOOKUP($D264,Cap_Req!$A$2:$K$19,2)=4,VLOOKUP($D264,Cap_Req!$A$2:$K$19,2)=5,VLOOKUP($D264,Cap_Req!$A$2:$K$19,2)=6,VLOOKUP($D264,Cap_Req!$A$2:$K$19,2)=7, VLOOKUP($D264,Cap_Req!$A$2:$K$19,2)=8),IF($T264&lt;=$AC264,VLOOKUP($D264,Cap_Req!$A$2:$K$19,3),IF(AND($T264&gt;$AC264,$T264&lt;=$AE264),VLOOKUP($D264,Cap_Req!$A$2:$K$19,3)+(((VLOOKUP($D264,Cap_Req!$A$2:$K$19,5)-VLOOKUP($D264,Cap_Req!$A$2:$K$19,3))/($AE264-$AC264))*($T264-$AC264)),0)),IF($T264&lt;=$AC264,VLOOKUP($D264,Cap_Req!$A$2:$K$19,3),IF(AND($T264&gt;$AC264,$T264&lt;=$AD264),VLOOKUP($D264,Cap_Req!$A$2:$K$19,3)+(((VLOOKUP($D264,Cap_Req!$A$2:$K$19,4)-VLOOKUP($D264,Cap_Req!$A$2:$K$19,3))/($AD264-$AC264))*($T264-$AC264)),IF(AND($T264&gt;$AD264,$T264&lt;=$AE264),VLOOKUP($D264,Cap_Req!$A$2:$K$19,4)+(((VLOOKUP($D264,Cap_Req!$A$2:$K$19,5)-VLOOKUP($D264,Cap_Req!$A$2:$K$19,4))/($AE264-$AD264))*($T264-$AD264)),0))))))</f>
        <v/>
      </c>
      <c r="H264" s="455"/>
      <c r="I264" s="147" t="str">
        <f>IF($D264="","",IF(OR(VLOOKUP($D264,Cap_Req!$A$2:$K$19,2)=3,VLOOKUP($D264,Cap_Req!$A$2:$K$19,2)=4),IF($Y264="","",$Y264*$J264),""))</f>
        <v/>
      </c>
      <c r="J264" s="148" t="str">
        <f>IF($D264="","",IF(OR(VLOOKUP($D264,Cap_Req!$A$2:$K$19,2)=3,VLOOKUP($D264,Cap_Req!$A$2:$K$19,2)=4),VLOOKUP($D264,Cap_Req!$A$2:$M$19,7),""))</f>
        <v/>
      </c>
      <c r="K264" s="455"/>
      <c r="L264" s="147" t="str">
        <f>IF($D264="","",IF(OR(VLOOKUP($D264,Cap_Req!$A$2:$K$19,2)=3,VLOOKUP($D264,Cap_Req!$A$2:$K$19,2)=4),IF($Z264="","",$Z264*$M264),""))</f>
        <v/>
      </c>
      <c r="M264" s="148" t="str">
        <f>IF($D264="","",IF(OR(VLOOKUP($D264,Cap_Req!$A$2:$K$19,2)=3,VLOOKUP($D264,Cap_Req!$A$2:$K$19,2)=4),VLOOKUP($D264,Cap_Req!$A$2:$M$19,12),""))</f>
        <v/>
      </c>
      <c r="N264" s="455"/>
      <c r="O264" s="147" t="str">
        <f>IF($D264="","",IF(VLOOKUP($D264,Cap_Req!$A$2:$K$19,2)=4,IF($AA264="","",$AA264*$P264),""))</f>
        <v/>
      </c>
      <c r="P264" s="148" t="str">
        <f>IF($D264="","",IF(VLOOKUP($D264,Cap_Req!$A$2:$K$19,2)=4,VLOOKUP($D264,Cap_Req!$A$2:$M$19,13),""))</f>
        <v/>
      </c>
      <c r="Q264" s="455"/>
      <c r="R264" s="147" t="str">
        <f>IF($D264="","",IF(VLOOKUP($D264,Cap_Req!$A$2:$K$19,2)=3,IF($AB264="","",$AB264*$S264),""))</f>
        <v/>
      </c>
      <c r="S264" s="148" t="str">
        <f>IF($D264="","",IF(VLOOKUP($D264,Cap_Req!$A$2:$K$19,2)=3,VLOOKUP($D264,Cap_Req!$A$2:$K$19,8),""))</f>
        <v/>
      </c>
      <c r="T264" s="149" t="str">
        <f t="shared" si="6"/>
        <v/>
      </c>
      <c r="U264" s="150" t="str">
        <f t="shared" si="7"/>
        <v/>
      </c>
      <c r="V264" s="151"/>
      <c r="W264" s="453"/>
      <c r="X264" s="453"/>
      <c r="Y264" s="453"/>
      <c r="Z264" s="453"/>
      <c r="AA264" s="453"/>
      <c r="AB264" s="453"/>
      <c r="AC264" s="152" t="str">
        <f>IF($D264="","",IF(VLOOKUP($D264,Cap_Req!$A$2:$K$19,2)=5,MIN($AF264,VLOOKUP($D264,Cap_Req!$A$2:$K$19,9)),MIN($AE264,VLOOKUP($D264,Cap_Req!$A$2:$K$19,9))))</f>
        <v/>
      </c>
      <c r="AD264" s="152" t="str">
        <f>IF($D264="","",IF(VLOOKUP($D264,Cap_Req!$A$2:$K$19,2)=5,MIN($AF264,VLOOKUP($D264,Cap_Req!$A$2:$K$19,10)),MIN($AE264,VLOOKUP($D264,Cap_Req!$A$2:$K$19,10))))</f>
        <v/>
      </c>
      <c r="AE264" s="152" t="str">
        <f>IF($D264="","",IF($AF264="","",MIN($AF264,VLOOKUP($D264,Cap_Req!$A$2:$K$19,11))))</f>
        <v/>
      </c>
      <c r="AF264" s="453"/>
      <c r="AG264" s="453"/>
      <c r="AH264" s="125"/>
      <c r="AI264" s="126" t="e">
        <f>VLOOKUP($D264,Cap_Req!$A$2:$K$19,2)</f>
        <v>#N/A</v>
      </c>
      <c r="AL264" s="170"/>
    </row>
    <row r="265" spans="1:38" x14ac:dyDescent="0.25">
      <c r="A265" s="125"/>
      <c r="B265" s="453"/>
      <c r="C265" s="453"/>
      <c r="D265" s="454"/>
      <c r="E265" s="455"/>
      <c r="F265" s="147" t="str">
        <f>IF($D265="","",IF($W265="","",IF(OR(VLOOKUP($D265,Cap_Req!$A$2:$K$19,2)=3,VLOOKUP($D265,Cap_Req!$A$2:$K$19,2)=4),IF($X265="","",IF($T265&lt;=$AC265,$X265*$G265,IF(AND($T265&gt;$AC265,$T265&lt;=$AF265),$G265*($X265+((($W265-$X265)/($AF265-$AC265))*($T265-$AC265))),0))),$W265*$G265)))</f>
        <v/>
      </c>
      <c r="G265" s="148" t="str">
        <f>IF($D265="","",IF(OR(VLOOKUP($D265,Cap_Req!$A$2:$K$19,2)=9,VLOOKUP($D265,Cap_Req!$A$2:$K$19,2)=10),IF($T265&lt;=$AE265,VLOOKUP($D265,Cap_Req!$A$2:$K$19,3),0),IF(OR(VLOOKUP($D265,Cap_Req!$A$2:$K$19,2)=1,VLOOKUP($D265,Cap_Req!$A$2:$K$19,2)=2,VLOOKUP($D265,Cap_Req!$A$2:$K$19,2)=3,VLOOKUP($D265,Cap_Req!$A$2:$K$19,2)=4,VLOOKUP($D265,Cap_Req!$A$2:$K$19,2)=5,VLOOKUP($D265,Cap_Req!$A$2:$K$19,2)=6,VLOOKUP($D265,Cap_Req!$A$2:$K$19,2)=7, VLOOKUP($D265,Cap_Req!$A$2:$K$19,2)=8),IF($T265&lt;=$AC265,VLOOKUP($D265,Cap_Req!$A$2:$K$19,3),IF(AND($T265&gt;$AC265,$T265&lt;=$AE265),VLOOKUP($D265,Cap_Req!$A$2:$K$19,3)+(((VLOOKUP($D265,Cap_Req!$A$2:$K$19,5)-VLOOKUP($D265,Cap_Req!$A$2:$K$19,3))/($AE265-$AC265))*($T265-$AC265)),0)),IF($T265&lt;=$AC265,VLOOKUP($D265,Cap_Req!$A$2:$K$19,3),IF(AND($T265&gt;$AC265,$T265&lt;=$AD265),VLOOKUP($D265,Cap_Req!$A$2:$K$19,3)+(((VLOOKUP($D265,Cap_Req!$A$2:$K$19,4)-VLOOKUP($D265,Cap_Req!$A$2:$K$19,3))/($AD265-$AC265))*($T265-$AC265)),IF(AND($T265&gt;$AD265,$T265&lt;=$AE265),VLOOKUP($D265,Cap_Req!$A$2:$K$19,4)+(((VLOOKUP($D265,Cap_Req!$A$2:$K$19,5)-VLOOKUP($D265,Cap_Req!$A$2:$K$19,4))/($AE265-$AD265))*($T265-$AD265)),0))))))</f>
        <v/>
      </c>
      <c r="H265" s="455"/>
      <c r="I265" s="147" t="str">
        <f>IF($D265="","",IF(OR(VLOOKUP($D265,Cap_Req!$A$2:$K$19,2)=3,VLOOKUP($D265,Cap_Req!$A$2:$K$19,2)=4),IF($Y265="","",$Y265*$J265),""))</f>
        <v/>
      </c>
      <c r="J265" s="148" t="str">
        <f>IF($D265="","",IF(OR(VLOOKUP($D265,Cap_Req!$A$2:$K$19,2)=3,VLOOKUP($D265,Cap_Req!$A$2:$K$19,2)=4),VLOOKUP($D265,Cap_Req!$A$2:$M$19,7),""))</f>
        <v/>
      </c>
      <c r="K265" s="455"/>
      <c r="L265" s="147" t="str">
        <f>IF($D265="","",IF(OR(VLOOKUP($D265,Cap_Req!$A$2:$K$19,2)=3,VLOOKUP($D265,Cap_Req!$A$2:$K$19,2)=4),IF($Z265="","",$Z265*$M265),""))</f>
        <v/>
      </c>
      <c r="M265" s="148" t="str">
        <f>IF($D265="","",IF(OR(VLOOKUP($D265,Cap_Req!$A$2:$K$19,2)=3,VLOOKUP($D265,Cap_Req!$A$2:$K$19,2)=4),VLOOKUP($D265,Cap_Req!$A$2:$M$19,12),""))</f>
        <v/>
      </c>
      <c r="N265" s="455"/>
      <c r="O265" s="147" t="str">
        <f>IF($D265="","",IF(VLOOKUP($D265,Cap_Req!$A$2:$K$19,2)=4,IF($AA265="","",$AA265*$P265),""))</f>
        <v/>
      </c>
      <c r="P265" s="148" t="str">
        <f>IF($D265="","",IF(VLOOKUP($D265,Cap_Req!$A$2:$K$19,2)=4,VLOOKUP($D265,Cap_Req!$A$2:$M$19,13),""))</f>
        <v/>
      </c>
      <c r="Q265" s="455"/>
      <c r="R265" s="147" t="str">
        <f>IF($D265="","",IF(VLOOKUP($D265,Cap_Req!$A$2:$K$19,2)=3,IF($AB265="","",$AB265*$S265),""))</f>
        <v/>
      </c>
      <c r="S265" s="148" t="str">
        <f>IF($D265="","",IF(VLOOKUP($D265,Cap_Req!$A$2:$K$19,2)=3,VLOOKUP($D265,Cap_Req!$A$2:$K$19,8),""))</f>
        <v/>
      </c>
      <c r="T265" s="149" t="str">
        <f t="shared" si="6"/>
        <v/>
      </c>
      <c r="U265" s="150" t="str">
        <f t="shared" si="7"/>
        <v/>
      </c>
      <c r="V265" s="151"/>
      <c r="W265" s="453"/>
      <c r="X265" s="453"/>
      <c r="Y265" s="453"/>
      <c r="Z265" s="453"/>
      <c r="AA265" s="453"/>
      <c r="AB265" s="453"/>
      <c r="AC265" s="152" t="str">
        <f>IF($D265="","",IF(VLOOKUP($D265,Cap_Req!$A$2:$K$19,2)=5,MIN($AF265,VLOOKUP($D265,Cap_Req!$A$2:$K$19,9)),MIN($AE265,VLOOKUP($D265,Cap_Req!$A$2:$K$19,9))))</f>
        <v/>
      </c>
      <c r="AD265" s="152" t="str">
        <f>IF($D265="","",IF(VLOOKUP($D265,Cap_Req!$A$2:$K$19,2)=5,MIN($AF265,VLOOKUP($D265,Cap_Req!$A$2:$K$19,10)),MIN($AE265,VLOOKUP($D265,Cap_Req!$A$2:$K$19,10))))</f>
        <v/>
      </c>
      <c r="AE265" s="152" t="str">
        <f>IF($D265="","",IF($AF265="","",MIN($AF265,VLOOKUP($D265,Cap_Req!$A$2:$K$19,11))))</f>
        <v/>
      </c>
      <c r="AF265" s="453"/>
      <c r="AG265" s="453"/>
      <c r="AH265" s="125"/>
      <c r="AI265" s="126" t="e">
        <f>VLOOKUP($D265,Cap_Req!$A$2:$K$19,2)</f>
        <v>#N/A</v>
      </c>
      <c r="AL265" s="170"/>
    </row>
    <row r="266" spans="1:38" x14ac:dyDescent="0.25">
      <c r="A266" s="125"/>
      <c r="B266" s="453"/>
      <c r="C266" s="453"/>
      <c r="D266" s="454"/>
      <c r="E266" s="455"/>
      <c r="F266" s="147" t="str">
        <f>IF($D266="","",IF($W266="","",IF(OR(VLOOKUP($D266,Cap_Req!$A$2:$K$19,2)=3,VLOOKUP($D266,Cap_Req!$A$2:$K$19,2)=4),IF($X266="","",IF($T266&lt;=$AC266,$X266*$G266,IF(AND($T266&gt;$AC266,$T266&lt;=$AF266),$G266*($X266+((($W266-$X266)/($AF266-$AC266))*($T266-$AC266))),0))),$W266*$G266)))</f>
        <v/>
      </c>
      <c r="G266" s="148" t="str">
        <f>IF($D266="","",IF(OR(VLOOKUP($D266,Cap_Req!$A$2:$K$19,2)=9,VLOOKUP($D266,Cap_Req!$A$2:$K$19,2)=10),IF($T266&lt;=$AE266,VLOOKUP($D266,Cap_Req!$A$2:$K$19,3),0),IF(OR(VLOOKUP($D266,Cap_Req!$A$2:$K$19,2)=1,VLOOKUP($D266,Cap_Req!$A$2:$K$19,2)=2,VLOOKUP($D266,Cap_Req!$A$2:$K$19,2)=3,VLOOKUP($D266,Cap_Req!$A$2:$K$19,2)=4,VLOOKUP($D266,Cap_Req!$A$2:$K$19,2)=5,VLOOKUP($D266,Cap_Req!$A$2:$K$19,2)=6,VLOOKUP($D266,Cap_Req!$A$2:$K$19,2)=7, VLOOKUP($D266,Cap_Req!$A$2:$K$19,2)=8),IF($T266&lt;=$AC266,VLOOKUP($D266,Cap_Req!$A$2:$K$19,3),IF(AND($T266&gt;$AC266,$T266&lt;=$AE266),VLOOKUP($D266,Cap_Req!$A$2:$K$19,3)+(((VLOOKUP($D266,Cap_Req!$A$2:$K$19,5)-VLOOKUP($D266,Cap_Req!$A$2:$K$19,3))/($AE266-$AC266))*($T266-$AC266)),0)),IF($T266&lt;=$AC266,VLOOKUP($D266,Cap_Req!$A$2:$K$19,3),IF(AND($T266&gt;$AC266,$T266&lt;=$AD266),VLOOKUP($D266,Cap_Req!$A$2:$K$19,3)+(((VLOOKUP($D266,Cap_Req!$A$2:$K$19,4)-VLOOKUP($D266,Cap_Req!$A$2:$K$19,3))/($AD266-$AC266))*($T266-$AC266)),IF(AND($T266&gt;$AD266,$T266&lt;=$AE266),VLOOKUP($D266,Cap_Req!$A$2:$K$19,4)+(((VLOOKUP($D266,Cap_Req!$A$2:$K$19,5)-VLOOKUP($D266,Cap_Req!$A$2:$K$19,4))/($AE266-$AD266))*($T266-$AD266)),0))))))</f>
        <v/>
      </c>
      <c r="H266" s="455"/>
      <c r="I266" s="147" t="str">
        <f>IF($D266="","",IF(OR(VLOOKUP($D266,Cap_Req!$A$2:$K$19,2)=3,VLOOKUP($D266,Cap_Req!$A$2:$K$19,2)=4),IF($Y266="","",$Y266*$J266),""))</f>
        <v/>
      </c>
      <c r="J266" s="148" t="str">
        <f>IF($D266="","",IF(OR(VLOOKUP($D266,Cap_Req!$A$2:$K$19,2)=3,VLOOKUP($D266,Cap_Req!$A$2:$K$19,2)=4),VLOOKUP($D266,Cap_Req!$A$2:$M$19,7),""))</f>
        <v/>
      </c>
      <c r="K266" s="455"/>
      <c r="L266" s="147" t="str">
        <f>IF($D266="","",IF(OR(VLOOKUP($D266,Cap_Req!$A$2:$K$19,2)=3,VLOOKUP($D266,Cap_Req!$A$2:$K$19,2)=4),IF($Z266="","",$Z266*$M266),""))</f>
        <v/>
      </c>
      <c r="M266" s="148" t="str">
        <f>IF($D266="","",IF(OR(VLOOKUP($D266,Cap_Req!$A$2:$K$19,2)=3,VLOOKUP($D266,Cap_Req!$A$2:$K$19,2)=4),VLOOKUP($D266,Cap_Req!$A$2:$M$19,12),""))</f>
        <v/>
      </c>
      <c r="N266" s="455"/>
      <c r="O266" s="147" t="str">
        <f>IF($D266="","",IF(VLOOKUP($D266,Cap_Req!$A$2:$K$19,2)=4,IF($AA266="","",$AA266*$P266),""))</f>
        <v/>
      </c>
      <c r="P266" s="148" t="str">
        <f>IF($D266="","",IF(VLOOKUP($D266,Cap_Req!$A$2:$K$19,2)=4,VLOOKUP($D266,Cap_Req!$A$2:$M$19,13),""))</f>
        <v/>
      </c>
      <c r="Q266" s="455"/>
      <c r="R266" s="147" t="str">
        <f>IF($D266="","",IF(VLOOKUP($D266,Cap_Req!$A$2:$K$19,2)=3,IF($AB266="","",$AB266*$S266),""))</f>
        <v/>
      </c>
      <c r="S266" s="148" t="str">
        <f>IF($D266="","",IF(VLOOKUP($D266,Cap_Req!$A$2:$K$19,2)=3,VLOOKUP($D266,Cap_Req!$A$2:$K$19,8),""))</f>
        <v/>
      </c>
      <c r="T266" s="149" t="str">
        <f t="shared" si="6"/>
        <v/>
      </c>
      <c r="U266" s="150" t="str">
        <f t="shared" si="7"/>
        <v/>
      </c>
      <c r="V266" s="151"/>
      <c r="W266" s="453"/>
      <c r="X266" s="453"/>
      <c r="Y266" s="453"/>
      <c r="Z266" s="453"/>
      <c r="AA266" s="453"/>
      <c r="AB266" s="453"/>
      <c r="AC266" s="152" t="str">
        <f>IF($D266="","",IF(VLOOKUP($D266,Cap_Req!$A$2:$K$19,2)=5,MIN($AF266,VLOOKUP($D266,Cap_Req!$A$2:$K$19,9)),MIN($AE266,VLOOKUP($D266,Cap_Req!$A$2:$K$19,9))))</f>
        <v/>
      </c>
      <c r="AD266" s="152" t="str">
        <f>IF($D266="","",IF(VLOOKUP($D266,Cap_Req!$A$2:$K$19,2)=5,MIN($AF266,VLOOKUP($D266,Cap_Req!$A$2:$K$19,10)),MIN($AE266,VLOOKUP($D266,Cap_Req!$A$2:$K$19,10))))</f>
        <v/>
      </c>
      <c r="AE266" s="152" t="str">
        <f>IF($D266="","",IF($AF266="","",MIN($AF266,VLOOKUP($D266,Cap_Req!$A$2:$K$19,11))))</f>
        <v/>
      </c>
      <c r="AF266" s="453"/>
      <c r="AG266" s="453"/>
      <c r="AH266" s="125"/>
      <c r="AI266" s="126" t="e">
        <f>VLOOKUP($D266,Cap_Req!$A$2:$K$19,2)</f>
        <v>#N/A</v>
      </c>
      <c r="AL266" s="170"/>
    </row>
    <row r="267" spans="1:38" x14ac:dyDescent="0.25">
      <c r="A267" s="125"/>
      <c r="B267" s="453"/>
      <c r="C267" s="453"/>
      <c r="D267" s="454"/>
      <c r="E267" s="455"/>
      <c r="F267" s="147" t="str">
        <f>IF($D267="","",IF($W267="","",IF(OR(VLOOKUP($D267,Cap_Req!$A$2:$K$19,2)=3,VLOOKUP($D267,Cap_Req!$A$2:$K$19,2)=4),IF($X267="","",IF($T267&lt;=$AC267,$X267*$G267,IF(AND($T267&gt;$AC267,$T267&lt;=$AF267),$G267*($X267+((($W267-$X267)/($AF267-$AC267))*($T267-$AC267))),0))),$W267*$G267)))</f>
        <v/>
      </c>
      <c r="G267" s="148" t="str">
        <f>IF($D267="","",IF(OR(VLOOKUP($D267,Cap_Req!$A$2:$K$19,2)=9,VLOOKUP($D267,Cap_Req!$A$2:$K$19,2)=10),IF($T267&lt;=$AE267,VLOOKUP($D267,Cap_Req!$A$2:$K$19,3),0),IF(OR(VLOOKUP($D267,Cap_Req!$A$2:$K$19,2)=1,VLOOKUP($D267,Cap_Req!$A$2:$K$19,2)=2,VLOOKUP($D267,Cap_Req!$A$2:$K$19,2)=3,VLOOKUP($D267,Cap_Req!$A$2:$K$19,2)=4,VLOOKUP($D267,Cap_Req!$A$2:$K$19,2)=5,VLOOKUP($D267,Cap_Req!$A$2:$K$19,2)=6,VLOOKUP($D267,Cap_Req!$A$2:$K$19,2)=7, VLOOKUP($D267,Cap_Req!$A$2:$K$19,2)=8),IF($T267&lt;=$AC267,VLOOKUP($D267,Cap_Req!$A$2:$K$19,3),IF(AND($T267&gt;$AC267,$T267&lt;=$AE267),VLOOKUP($D267,Cap_Req!$A$2:$K$19,3)+(((VLOOKUP($D267,Cap_Req!$A$2:$K$19,5)-VLOOKUP($D267,Cap_Req!$A$2:$K$19,3))/($AE267-$AC267))*($T267-$AC267)),0)),IF($T267&lt;=$AC267,VLOOKUP($D267,Cap_Req!$A$2:$K$19,3),IF(AND($T267&gt;$AC267,$T267&lt;=$AD267),VLOOKUP($D267,Cap_Req!$A$2:$K$19,3)+(((VLOOKUP($D267,Cap_Req!$A$2:$K$19,4)-VLOOKUP($D267,Cap_Req!$A$2:$K$19,3))/($AD267-$AC267))*($T267-$AC267)),IF(AND($T267&gt;$AD267,$T267&lt;=$AE267),VLOOKUP($D267,Cap_Req!$A$2:$K$19,4)+(((VLOOKUP($D267,Cap_Req!$A$2:$K$19,5)-VLOOKUP($D267,Cap_Req!$A$2:$K$19,4))/($AE267-$AD267))*($T267-$AD267)),0))))))</f>
        <v/>
      </c>
      <c r="H267" s="455"/>
      <c r="I267" s="147" t="str">
        <f>IF($D267="","",IF(OR(VLOOKUP($D267,Cap_Req!$A$2:$K$19,2)=3,VLOOKUP($D267,Cap_Req!$A$2:$K$19,2)=4),IF($Y267="","",$Y267*$J267),""))</f>
        <v/>
      </c>
      <c r="J267" s="148" t="str">
        <f>IF($D267="","",IF(OR(VLOOKUP($D267,Cap_Req!$A$2:$K$19,2)=3,VLOOKUP($D267,Cap_Req!$A$2:$K$19,2)=4),VLOOKUP($D267,Cap_Req!$A$2:$M$19,7),""))</f>
        <v/>
      </c>
      <c r="K267" s="455"/>
      <c r="L267" s="147" t="str">
        <f>IF($D267="","",IF(OR(VLOOKUP($D267,Cap_Req!$A$2:$K$19,2)=3,VLOOKUP($D267,Cap_Req!$A$2:$K$19,2)=4),IF($Z267="","",$Z267*$M267),""))</f>
        <v/>
      </c>
      <c r="M267" s="148" t="str">
        <f>IF($D267="","",IF(OR(VLOOKUP($D267,Cap_Req!$A$2:$K$19,2)=3,VLOOKUP($D267,Cap_Req!$A$2:$K$19,2)=4),VLOOKUP($D267,Cap_Req!$A$2:$M$19,12),""))</f>
        <v/>
      </c>
      <c r="N267" s="455"/>
      <c r="O267" s="147" t="str">
        <f>IF($D267="","",IF(VLOOKUP($D267,Cap_Req!$A$2:$K$19,2)=4,IF($AA267="","",$AA267*$P267),""))</f>
        <v/>
      </c>
      <c r="P267" s="148" t="str">
        <f>IF($D267="","",IF(VLOOKUP($D267,Cap_Req!$A$2:$K$19,2)=4,VLOOKUP($D267,Cap_Req!$A$2:$M$19,13),""))</f>
        <v/>
      </c>
      <c r="Q267" s="455"/>
      <c r="R267" s="147" t="str">
        <f>IF($D267="","",IF(VLOOKUP($D267,Cap_Req!$A$2:$K$19,2)=3,IF($AB267="","",$AB267*$S267),""))</f>
        <v/>
      </c>
      <c r="S267" s="148" t="str">
        <f>IF($D267="","",IF(VLOOKUP($D267,Cap_Req!$A$2:$K$19,2)=3,VLOOKUP($D267,Cap_Req!$A$2:$K$19,8),""))</f>
        <v/>
      </c>
      <c r="T267" s="149" t="str">
        <f t="shared" si="6"/>
        <v/>
      </c>
      <c r="U267" s="150" t="str">
        <f t="shared" si="7"/>
        <v/>
      </c>
      <c r="V267" s="151"/>
      <c r="W267" s="453"/>
      <c r="X267" s="453"/>
      <c r="Y267" s="453"/>
      <c r="Z267" s="453"/>
      <c r="AA267" s="453"/>
      <c r="AB267" s="453"/>
      <c r="AC267" s="152" t="str">
        <f>IF($D267="","",IF(VLOOKUP($D267,Cap_Req!$A$2:$K$19,2)=5,MIN($AF267,VLOOKUP($D267,Cap_Req!$A$2:$K$19,9)),MIN($AE267,VLOOKUP($D267,Cap_Req!$A$2:$K$19,9))))</f>
        <v/>
      </c>
      <c r="AD267" s="152" t="str">
        <f>IF($D267="","",IF(VLOOKUP($D267,Cap_Req!$A$2:$K$19,2)=5,MIN($AF267,VLOOKUP($D267,Cap_Req!$A$2:$K$19,10)),MIN($AE267,VLOOKUP($D267,Cap_Req!$A$2:$K$19,10))))</f>
        <v/>
      </c>
      <c r="AE267" s="152" t="str">
        <f>IF($D267="","",IF($AF267="","",MIN($AF267,VLOOKUP($D267,Cap_Req!$A$2:$K$19,11))))</f>
        <v/>
      </c>
      <c r="AF267" s="453"/>
      <c r="AG267" s="453"/>
      <c r="AH267" s="125"/>
      <c r="AI267" s="126" t="e">
        <f>VLOOKUP($D267,Cap_Req!$A$2:$K$19,2)</f>
        <v>#N/A</v>
      </c>
      <c r="AL267" s="170"/>
    </row>
    <row r="268" spans="1:38" x14ac:dyDescent="0.25">
      <c r="A268" s="125"/>
      <c r="B268" s="453"/>
      <c r="C268" s="453"/>
      <c r="D268" s="454"/>
      <c r="E268" s="455"/>
      <c r="F268" s="147" t="str">
        <f>IF($D268="","",IF($W268="","",IF(OR(VLOOKUP($D268,Cap_Req!$A$2:$K$19,2)=3,VLOOKUP($D268,Cap_Req!$A$2:$K$19,2)=4),IF($X268="","",IF($T268&lt;=$AC268,$X268*$G268,IF(AND($T268&gt;$AC268,$T268&lt;=$AF268),$G268*($X268+((($W268-$X268)/($AF268-$AC268))*($T268-$AC268))),0))),$W268*$G268)))</f>
        <v/>
      </c>
      <c r="G268" s="148" t="str">
        <f>IF($D268="","",IF(OR(VLOOKUP($D268,Cap_Req!$A$2:$K$19,2)=9,VLOOKUP($D268,Cap_Req!$A$2:$K$19,2)=10),IF($T268&lt;=$AE268,VLOOKUP($D268,Cap_Req!$A$2:$K$19,3),0),IF(OR(VLOOKUP($D268,Cap_Req!$A$2:$K$19,2)=1,VLOOKUP($D268,Cap_Req!$A$2:$K$19,2)=2,VLOOKUP($D268,Cap_Req!$A$2:$K$19,2)=3,VLOOKUP($D268,Cap_Req!$A$2:$K$19,2)=4,VLOOKUP($D268,Cap_Req!$A$2:$K$19,2)=5,VLOOKUP($D268,Cap_Req!$A$2:$K$19,2)=6,VLOOKUP($D268,Cap_Req!$A$2:$K$19,2)=7, VLOOKUP($D268,Cap_Req!$A$2:$K$19,2)=8),IF($T268&lt;=$AC268,VLOOKUP($D268,Cap_Req!$A$2:$K$19,3),IF(AND($T268&gt;$AC268,$T268&lt;=$AE268),VLOOKUP($D268,Cap_Req!$A$2:$K$19,3)+(((VLOOKUP($D268,Cap_Req!$A$2:$K$19,5)-VLOOKUP($D268,Cap_Req!$A$2:$K$19,3))/($AE268-$AC268))*($T268-$AC268)),0)),IF($T268&lt;=$AC268,VLOOKUP($D268,Cap_Req!$A$2:$K$19,3),IF(AND($T268&gt;$AC268,$T268&lt;=$AD268),VLOOKUP($D268,Cap_Req!$A$2:$K$19,3)+(((VLOOKUP($D268,Cap_Req!$A$2:$K$19,4)-VLOOKUP($D268,Cap_Req!$A$2:$K$19,3))/($AD268-$AC268))*($T268-$AC268)),IF(AND($T268&gt;$AD268,$T268&lt;=$AE268),VLOOKUP($D268,Cap_Req!$A$2:$K$19,4)+(((VLOOKUP($D268,Cap_Req!$A$2:$K$19,5)-VLOOKUP($D268,Cap_Req!$A$2:$K$19,4))/($AE268-$AD268))*($T268-$AD268)),0))))))</f>
        <v/>
      </c>
      <c r="H268" s="455"/>
      <c r="I268" s="147" t="str">
        <f>IF($D268="","",IF(OR(VLOOKUP($D268,Cap_Req!$A$2:$K$19,2)=3,VLOOKUP($D268,Cap_Req!$A$2:$K$19,2)=4),IF($Y268="","",$Y268*$J268),""))</f>
        <v/>
      </c>
      <c r="J268" s="148" t="str">
        <f>IF($D268="","",IF(OR(VLOOKUP($D268,Cap_Req!$A$2:$K$19,2)=3,VLOOKUP($D268,Cap_Req!$A$2:$K$19,2)=4),VLOOKUP($D268,Cap_Req!$A$2:$M$19,7),""))</f>
        <v/>
      </c>
      <c r="K268" s="455"/>
      <c r="L268" s="147" t="str">
        <f>IF($D268="","",IF(OR(VLOOKUP($D268,Cap_Req!$A$2:$K$19,2)=3,VLOOKUP($D268,Cap_Req!$A$2:$K$19,2)=4),IF($Z268="","",$Z268*$M268),""))</f>
        <v/>
      </c>
      <c r="M268" s="148" t="str">
        <f>IF($D268="","",IF(OR(VLOOKUP($D268,Cap_Req!$A$2:$K$19,2)=3,VLOOKUP($D268,Cap_Req!$A$2:$K$19,2)=4),VLOOKUP($D268,Cap_Req!$A$2:$M$19,12),""))</f>
        <v/>
      </c>
      <c r="N268" s="455"/>
      <c r="O268" s="147" t="str">
        <f>IF($D268="","",IF(VLOOKUP($D268,Cap_Req!$A$2:$K$19,2)=4,IF($AA268="","",$AA268*$P268),""))</f>
        <v/>
      </c>
      <c r="P268" s="148" t="str">
        <f>IF($D268="","",IF(VLOOKUP($D268,Cap_Req!$A$2:$K$19,2)=4,VLOOKUP($D268,Cap_Req!$A$2:$M$19,13),""))</f>
        <v/>
      </c>
      <c r="Q268" s="455"/>
      <c r="R268" s="147" t="str">
        <f>IF($D268="","",IF(VLOOKUP($D268,Cap_Req!$A$2:$K$19,2)=3,IF($AB268="","",$AB268*$S268),""))</f>
        <v/>
      </c>
      <c r="S268" s="148" t="str">
        <f>IF($D268="","",IF(VLOOKUP($D268,Cap_Req!$A$2:$K$19,2)=3,VLOOKUP($D268,Cap_Req!$A$2:$K$19,8),""))</f>
        <v/>
      </c>
      <c r="T268" s="149" t="str">
        <f t="shared" si="6"/>
        <v/>
      </c>
      <c r="U268" s="150" t="str">
        <f t="shared" si="7"/>
        <v/>
      </c>
      <c r="V268" s="151"/>
      <c r="W268" s="453"/>
      <c r="X268" s="453"/>
      <c r="Y268" s="453"/>
      <c r="Z268" s="453"/>
      <c r="AA268" s="453"/>
      <c r="AB268" s="453"/>
      <c r="AC268" s="152" t="str">
        <f>IF($D268="","",IF(VLOOKUP($D268,Cap_Req!$A$2:$K$19,2)=5,MIN($AF268,VLOOKUP($D268,Cap_Req!$A$2:$K$19,9)),MIN($AE268,VLOOKUP($D268,Cap_Req!$A$2:$K$19,9))))</f>
        <v/>
      </c>
      <c r="AD268" s="152" t="str">
        <f>IF($D268="","",IF(VLOOKUP($D268,Cap_Req!$A$2:$K$19,2)=5,MIN($AF268,VLOOKUP($D268,Cap_Req!$A$2:$K$19,10)),MIN($AE268,VLOOKUP($D268,Cap_Req!$A$2:$K$19,10))))</f>
        <v/>
      </c>
      <c r="AE268" s="152" t="str">
        <f>IF($D268="","",IF($AF268="","",MIN($AF268,VLOOKUP($D268,Cap_Req!$A$2:$K$19,11))))</f>
        <v/>
      </c>
      <c r="AF268" s="453"/>
      <c r="AG268" s="453"/>
      <c r="AH268" s="125"/>
      <c r="AI268" s="126" t="e">
        <f>VLOOKUP($D268,Cap_Req!$A$2:$K$19,2)</f>
        <v>#N/A</v>
      </c>
      <c r="AL268" s="170"/>
    </row>
    <row r="269" spans="1:38" x14ac:dyDescent="0.25">
      <c r="A269" s="125"/>
      <c r="B269" s="453"/>
      <c r="C269" s="453"/>
      <c r="D269" s="454"/>
      <c r="E269" s="455"/>
      <c r="F269" s="147" t="str">
        <f>IF($D269="","",IF($W269="","",IF(OR(VLOOKUP($D269,Cap_Req!$A$2:$K$19,2)=3,VLOOKUP($D269,Cap_Req!$A$2:$K$19,2)=4),IF($X269="","",IF($T269&lt;=$AC269,$X269*$G269,IF(AND($T269&gt;$AC269,$T269&lt;=$AF269),$G269*($X269+((($W269-$X269)/($AF269-$AC269))*($T269-$AC269))),0))),$W269*$G269)))</f>
        <v/>
      </c>
      <c r="G269" s="148" t="str">
        <f>IF($D269="","",IF(OR(VLOOKUP($D269,Cap_Req!$A$2:$K$19,2)=9,VLOOKUP($D269,Cap_Req!$A$2:$K$19,2)=10),IF($T269&lt;=$AE269,VLOOKUP($D269,Cap_Req!$A$2:$K$19,3),0),IF(OR(VLOOKUP($D269,Cap_Req!$A$2:$K$19,2)=1,VLOOKUP($D269,Cap_Req!$A$2:$K$19,2)=2,VLOOKUP($D269,Cap_Req!$A$2:$K$19,2)=3,VLOOKUP($D269,Cap_Req!$A$2:$K$19,2)=4,VLOOKUP($D269,Cap_Req!$A$2:$K$19,2)=5,VLOOKUP($D269,Cap_Req!$A$2:$K$19,2)=6,VLOOKUP($D269,Cap_Req!$A$2:$K$19,2)=7, VLOOKUP($D269,Cap_Req!$A$2:$K$19,2)=8),IF($T269&lt;=$AC269,VLOOKUP($D269,Cap_Req!$A$2:$K$19,3),IF(AND($T269&gt;$AC269,$T269&lt;=$AE269),VLOOKUP($D269,Cap_Req!$A$2:$K$19,3)+(((VLOOKUP($D269,Cap_Req!$A$2:$K$19,5)-VLOOKUP($D269,Cap_Req!$A$2:$K$19,3))/($AE269-$AC269))*($T269-$AC269)),0)),IF($T269&lt;=$AC269,VLOOKUP($D269,Cap_Req!$A$2:$K$19,3),IF(AND($T269&gt;$AC269,$T269&lt;=$AD269),VLOOKUP($D269,Cap_Req!$A$2:$K$19,3)+(((VLOOKUP($D269,Cap_Req!$A$2:$K$19,4)-VLOOKUP($D269,Cap_Req!$A$2:$K$19,3))/($AD269-$AC269))*($T269-$AC269)),IF(AND($T269&gt;$AD269,$T269&lt;=$AE269),VLOOKUP($D269,Cap_Req!$A$2:$K$19,4)+(((VLOOKUP($D269,Cap_Req!$A$2:$K$19,5)-VLOOKUP($D269,Cap_Req!$A$2:$K$19,4))/($AE269-$AD269))*($T269-$AD269)),0))))))</f>
        <v/>
      </c>
      <c r="H269" s="455"/>
      <c r="I269" s="147" t="str">
        <f>IF($D269="","",IF(OR(VLOOKUP($D269,Cap_Req!$A$2:$K$19,2)=3,VLOOKUP($D269,Cap_Req!$A$2:$K$19,2)=4),IF($Y269="","",$Y269*$J269),""))</f>
        <v/>
      </c>
      <c r="J269" s="148" t="str">
        <f>IF($D269="","",IF(OR(VLOOKUP($D269,Cap_Req!$A$2:$K$19,2)=3,VLOOKUP($D269,Cap_Req!$A$2:$K$19,2)=4),VLOOKUP($D269,Cap_Req!$A$2:$M$19,7),""))</f>
        <v/>
      </c>
      <c r="K269" s="455"/>
      <c r="L269" s="147" t="str">
        <f>IF($D269="","",IF(OR(VLOOKUP($D269,Cap_Req!$A$2:$K$19,2)=3,VLOOKUP($D269,Cap_Req!$A$2:$K$19,2)=4),IF($Z269="","",$Z269*$M269),""))</f>
        <v/>
      </c>
      <c r="M269" s="148" t="str">
        <f>IF($D269="","",IF(OR(VLOOKUP($D269,Cap_Req!$A$2:$K$19,2)=3,VLOOKUP($D269,Cap_Req!$A$2:$K$19,2)=4),VLOOKUP($D269,Cap_Req!$A$2:$M$19,12),""))</f>
        <v/>
      </c>
      <c r="N269" s="455"/>
      <c r="O269" s="147" t="str">
        <f>IF($D269="","",IF(VLOOKUP($D269,Cap_Req!$A$2:$K$19,2)=4,IF($AA269="","",$AA269*$P269),""))</f>
        <v/>
      </c>
      <c r="P269" s="148" t="str">
        <f>IF($D269="","",IF(VLOOKUP($D269,Cap_Req!$A$2:$K$19,2)=4,VLOOKUP($D269,Cap_Req!$A$2:$M$19,13),""))</f>
        <v/>
      </c>
      <c r="Q269" s="455"/>
      <c r="R269" s="147" t="str">
        <f>IF($D269="","",IF(VLOOKUP($D269,Cap_Req!$A$2:$K$19,2)=3,IF($AB269="","",$AB269*$S269),""))</f>
        <v/>
      </c>
      <c r="S269" s="148" t="str">
        <f>IF($D269="","",IF(VLOOKUP($D269,Cap_Req!$A$2:$K$19,2)=3,VLOOKUP($D269,Cap_Req!$A$2:$K$19,8),""))</f>
        <v/>
      </c>
      <c r="T269" s="149" t="str">
        <f t="shared" si="6"/>
        <v/>
      </c>
      <c r="U269" s="150" t="str">
        <f t="shared" si="7"/>
        <v/>
      </c>
      <c r="V269" s="151"/>
      <c r="W269" s="453"/>
      <c r="X269" s="453"/>
      <c r="Y269" s="453"/>
      <c r="Z269" s="453"/>
      <c r="AA269" s="453"/>
      <c r="AB269" s="453"/>
      <c r="AC269" s="152" t="str">
        <f>IF($D269="","",IF(VLOOKUP($D269,Cap_Req!$A$2:$K$19,2)=5,MIN($AF269,VLOOKUP($D269,Cap_Req!$A$2:$K$19,9)),MIN($AE269,VLOOKUP($D269,Cap_Req!$A$2:$K$19,9))))</f>
        <v/>
      </c>
      <c r="AD269" s="152" t="str">
        <f>IF($D269="","",IF(VLOOKUP($D269,Cap_Req!$A$2:$K$19,2)=5,MIN($AF269,VLOOKUP($D269,Cap_Req!$A$2:$K$19,10)),MIN($AE269,VLOOKUP($D269,Cap_Req!$A$2:$K$19,10))))</f>
        <v/>
      </c>
      <c r="AE269" s="152" t="str">
        <f>IF($D269="","",IF($AF269="","",MIN($AF269,VLOOKUP($D269,Cap_Req!$A$2:$K$19,11))))</f>
        <v/>
      </c>
      <c r="AF269" s="453"/>
      <c r="AG269" s="453"/>
      <c r="AH269" s="125"/>
      <c r="AI269" s="126" t="e">
        <f>VLOOKUP($D269,Cap_Req!$A$2:$K$19,2)</f>
        <v>#N/A</v>
      </c>
      <c r="AL269" s="170"/>
    </row>
    <row r="270" spans="1:38" x14ac:dyDescent="0.25">
      <c r="A270" s="125"/>
      <c r="B270" s="453"/>
      <c r="C270" s="453"/>
      <c r="D270" s="454"/>
      <c r="E270" s="455"/>
      <c r="F270" s="147" t="str">
        <f>IF($D270="","",IF($W270="","",IF(OR(VLOOKUP($D270,Cap_Req!$A$2:$K$19,2)=3,VLOOKUP($D270,Cap_Req!$A$2:$K$19,2)=4),IF($X270="","",IF($T270&lt;=$AC270,$X270*$G270,IF(AND($T270&gt;$AC270,$T270&lt;=$AF270),$G270*($X270+((($W270-$X270)/($AF270-$AC270))*($T270-$AC270))),0))),$W270*$G270)))</f>
        <v/>
      </c>
      <c r="G270" s="148" t="str">
        <f>IF($D270="","",IF(OR(VLOOKUP($D270,Cap_Req!$A$2:$K$19,2)=9,VLOOKUP($D270,Cap_Req!$A$2:$K$19,2)=10),IF($T270&lt;=$AE270,VLOOKUP($D270,Cap_Req!$A$2:$K$19,3),0),IF(OR(VLOOKUP($D270,Cap_Req!$A$2:$K$19,2)=1,VLOOKUP($D270,Cap_Req!$A$2:$K$19,2)=2,VLOOKUP($D270,Cap_Req!$A$2:$K$19,2)=3,VLOOKUP($D270,Cap_Req!$A$2:$K$19,2)=4,VLOOKUP($D270,Cap_Req!$A$2:$K$19,2)=5,VLOOKUP($D270,Cap_Req!$A$2:$K$19,2)=6,VLOOKUP($D270,Cap_Req!$A$2:$K$19,2)=7, VLOOKUP($D270,Cap_Req!$A$2:$K$19,2)=8),IF($T270&lt;=$AC270,VLOOKUP($D270,Cap_Req!$A$2:$K$19,3),IF(AND($T270&gt;$AC270,$T270&lt;=$AE270),VLOOKUP($D270,Cap_Req!$A$2:$K$19,3)+(((VLOOKUP($D270,Cap_Req!$A$2:$K$19,5)-VLOOKUP($D270,Cap_Req!$A$2:$K$19,3))/($AE270-$AC270))*($T270-$AC270)),0)),IF($T270&lt;=$AC270,VLOOKUP($D270,Cap_Req!$A$2:$K$19,3),IF(AND($T270&gt;$AC270,$T270&lt;=$AD270),VLOOKUP($D270,Cap_Req!$A$2:$K$19,3)+(((VLOOKUP($D270,Cap_Req!$A$2:$K$19,4)-VLOOKUP($D270,Cap_Req!$A$2:$K$19,3))/($AD270-$AC270))*($T270-$AC270)),IF(AND($T270&gt;$AD270,$T270&lt;=$AE270),VLOOKUP($D270,Cap_Req!$A$2:$K$19,4)+(((VLOOKUP($D270,Cap_Req!$A$2:$K$19,5)-VLOOKUP($D270,Cap_Req!$A$2:$K$19,4))/($AE270-$AD270))*($T270-$AD270)),0))))))</f>
        <v/>
      </c>
      <c r="H270" s="455"/>
      <c r="I270" s="147" t="str">
        <f>IF($D270="","",IF(OR(VLOOKUP($D270,Cap_Req!$A$2:$K$19,2)=3,VLOOKUP($D270,Cap_Req!$A$2:$K$19,2)=4),IF($Y270="","",$Y270*$J270),""))</f>
        <v/>
      </c>
      <c r="J270" s="148" t="str">
        <f>IF($D270="","",IF(OR(VLOOKUP($D270,Cap_Req!$A$2:$K$19,2)=3,VLOOKUP($D270,Cap_Req!$A$2:$K$19,2)=4),VLOOKUP($D270,Cap_Req!$A$2:$M$19,7),""))</f>
        <v/>
      </c>
      <c r="K270" s="455"/>
      <c r="L270" s="147" t="str">
        <f>IF($D270="","",IF(OR(VLOOKUP($D270,Cap_Req!$A$2:$K$19,2)=3,VLOOKUP($D270,Cap_Req!$A$2:$K$19,2)=4),IF($Z270="","",$Z270*$M270),""))</f>
        <v/>
      </c>
      <c r="M270" s="148" t="str">
        <f>IF($D270="","",IF(OR(VLOOKUP($D270,Cap_Req!$A$2:$K$19,2)=3,VLOOKUP($D270,Cap_Req!$A$2:$K$19,2)=4),VLOOKUP($D270,Cap_Req!$A$2:$M$19,12),""))</f>
        <v/>
      </c>
      <c r="N270" s="455"/>
      <c r="O270" s="147" t="str">
        <f>IF($D270="","",IF(VLOOKUP($D270,Cap_Req!$A$2:$K$19,2)=4,IF($AA270="","",$AA270*$P270),""))</f>
        <v/>
      </c>
      <c r="P270" s="148" t="str">
        <f>IF($D270="","",IF(VLOOKUP($D270,Cap_Req!$A$2:$K$19,2)=4,VLOOKUP($D270,Cap_Req!$A$2:$M$19,13),""))</f>
        <v/>
      </c>
      <c r="Q270" s="455"/>
      <c r="R270" s="147" t="str">
        <f>IF($D270="","",IF(VLOOKUP($D270,Cap_Req!$A$2:$K$19,2)=3,IF($AB270="","",$AB270*$S270),""))</f>
        <v/>
      </c>
      <c r="S270" s="148" t="str">
        <f>IF($D270="","",IF(VLOOKUP($D270,Cap_Req!$A$2:$K$19,2)=3,VLOOKUP($D270,Cap_Req!$A$2:$K$19,8),""))</f>
        <v/>
      </c>
      <c r="T270" s="149" t="str">
        <f t="shared" si="6"/>
        <v/>
      </c>
      <c r="U270" s="150" t="str">
        <f t="shared" si="7"/>
        <v/>
      </c>
      <c r="V270" s="151"/>
      <c r="W270" s="453"/>
      <c r="X270" s="453"/>
      <c r="Y270" s="453"/>
      <c r="Z270" s="453"/>
      <c r="AA270" s="453"/>
      <c r="AB270" s="453"/>
      <c r="AC270" s="152" t="str">
        <f>IF($D270="","",IF(VLOOKUP($D270,Cap_Req!$A$2:$K$19,2)=5,MIN($AF270,VLOOKUP($D270,Cap_Req!$A$2:$K$19,9)),MIN($AE270,VLOOKUP($D270,Cap_Req!$A$2:$K$19,9))))</f>
        <v/>
      </c>
      <c r="AD270" s="152" t="str">
        <f>IF($D270="","",IF(VLOOKUP($D270,Cap_Req!$A$2:$K$19,2)=5,MIN($AF270,VLOOKUP($D270,Cap_Req!$A$2:$K$19,10)),MIN($AE270,VLOOKUP($D270,Cap_Req!$A$2:$K$19,10))))</f>
        <v/>
      </c>
      <c r="AE270" s="152" t="str">
        <f>IF($D270="","",IF($AF270="","",MIN($AF270,VLOOKUP($D270,Cap_Req!$A$2:$K$19,11))))</f>
        <v/>
      </c>
      <c r="AF270" s="453"/>
      <c r="AG270" s="453"/>
      <c r="AH270" s="125"/>
      <c r="AI270" s="126" t="e">
        <f>VLOOKUP($D270,Cap_Req!$A$2:$K$19,2)</f>
        <v>#N/A</v>
      </c>
      <c r="AL270" s="170"/>
    </row>
    <row r="271" spans="1:38" x14ac:dyDescent="0.25">
      <c r="A271" s="125"/>
      <c r="B271" s="453"/>
      <c r="C271" s="453"/>
      <c r="D271" s="454"/>
      <c r="E271" s="455"/>
      <c r="F271" s="147" t="str">
        <f>IF($D271="","",IF($W271="","",IF(OR(VLOOKUP($D271,Cap_Req!$A$2:$K$19,2)=3,VLOOKUP($D271,Cap_Req!$A$2:$K$19,2)=4),IF($X271="","",IF($T271&lt;=$AC271,$X271*$G271,IF(AND($T271&gt;$AC271,$T271&lt;=$AF271),$G271*($X271+((($W271-$X271)/($AF271-$AC271))*($T271-$AC271))),0))),$W271*$G271)))</f>
        <v/>
      </c>
      <c r="G271" s="148" t="str">
        <f>IF($D271="","",IF(OR(VLOOKUP($D271,Cap_Req!$A$2:$K$19,2)=9,VLOOKUP($D271,Cap_Req!$A$2:$K$19,2)=10),IF($T271&lt;=$AE271,VLOOKUP($D271,Cap_Req!$A$2:$K$19,3),0),IF(OR(VLOOKUP($D271,Cap_Req!$A$2:$K$19,2)=1,VLOOKUP($D271,Cap_Req!$A$2:$K$19,2)=2,VLOOKUP($D271,Cap_Req!$A$2:$K$19,2)=3,VLOOKUP($D271,Cap_Req!$A$2:$K$19,2)=4,VLOOKUP($D271,Cap_Req!$A$2:$K$19,2)=5,VLOOKUP($D271,Cap_Req!$A$2:$K$19,2)=6,VLOOKUP($D271,Cap_Req!$A$2:$K$19,2)=7, VLOOKUP($D271,Cap_Req!$A$2:$K$19,2)=8),IF($T271&lt;=$AC271,VLOOKUP($D271,Cap_Req!$A$2:$K$19,3),IF(AND($T271&gt;$AC271,$T271&lt;=$AE271),VLOOKUP($D271,Cap_Req!$A$2:$K$19,3)+(((VLOOKUP($D271,Cap_Req!$A$2:$K$19,5)-VLOOKUP($D271,Cap_Req!$A$2:$K$19,3))/($AE271-$AC271))*($T271-$AC271)),0)),IF($T271&lt;=$AC271,VLOOKUP($D271,Cap_Req!$A$2:$K$19,3),IF(AND($T271&gt;$AC271,$T271&lt;=$AD271),VLOOKUP($D271,Cap_Req!$A$2:$K$19,3)+(((VLOOKUP($D271,Cap_Req!$A$2:$K$19,4)-VLOOKUP($D271,Cap_Req!$A$2:$K$19,3))/($AD271-$AC271))*($T271-$AC271)),IF(AND($T271&gt;$AD271,$T271&lt;=$AE271),VLOOKUP($D271,Cap_Req!$A$2:$K$19,4)+(((VLOOKUP($D271,Cap_Req!$A$2:$K$19,5)-VLOOKUP($D271,Cap_Req!$A$2:$K$19,4))/($AE271-$AD271))*($T271-$AD271)),0))))))</f>
        <v/>
      </c>
      <c r="H271" s="455"/>
      <c r="I271" s="147" t="str">
        <f>IF($D271="","",IF(OR(VLOOKUP($D271,Cap_Req!$A$2:$K$19,2)=3,VLOOKUP($D271,Cap_Req!$A$2:$K$19,2)=4),IF($Y271="","",$Y271*$J271),""))</f>
        <v/>
      </c>
      <c r="J271" s="148" t="str">
        <f>IF($D271="","",IF(OR(VLOOKUP($D271,Cap_Req!$A$2:$K$19,2)=3,VLOOKUP($D271,Cap_Req!$A$2:$K$19,2)=4),VLOOKUP($D271,Cap_Req!$A$2:$M$19,7),""))</f>
        <v/>
      </c>
      <c r="K271" s="455"/>
      <c r="L271" s="147" t="str">
        <f>IF($D271="","",IF(OR(VLOOKUP($D271,Cap_Req!$A$2:$K$19,2)=3,VLOOKUP($D271,Cap_Req!$A$2:$K$19,2)=4),IF($Z271="","",$Z271*$M271),""))</f>
        <v/>
      </c>
      <c r="M271" s="148" t="str">
        <f>IF($D271="","",IF(OR(VLOOKUP($D271,Cap_Req!$A$2:$K$19,2)=3,VLOOKUP($D271,Cap_Req!$A$2:$K$19,2)=4),VLOOKUP($D271,Cap_Req!$A$2:$M$19,12),""))</f>
        <v/>
      </c>
      <c r="N271" s="455"/>
      <c r="O271" s="147" t="str">
        <f>IF($D271="","",IF(VLOOKUP($D271,Cap_Req!$A$2:$K$19,2)=4,IF($AA271="","",$AA271*$P271),""))</f>
        <v/>
      </c>
      <c r="P271" s="148" t="str">
        <f>IF($D271="","",IF(VLOOKUP($D271,Cap_Req!$A$2:$K$19,2)=4,VLOOKUP($D271,Cap_Req!$A$2:$M$19,13),""))</f>
        <v/>
      </c>
      <c r="Q271" s="455"/>
      <c r="R271" s="147" t="str">
        <f>IF($D271="","",IF(VLOOKUP($D271,Cap_Req!$A$2:$K$19,2)=3,IF($AB271="","",$AB271*$S271),""))</f>
        <v/>
      </c>
      <c r="S271" s="148" t="str">
        <f>IF($D271="","",IF(VLOOKUP($D271,Cap_Req!$A$2:$K$19,2)=3,VLOOKUP($D271,Cap_Req!$A$2:$K$19,8),""))</f>
        <v/>
      </c>
      <c r="T271" s="149" t="str">
        <f t="shared" si="6"/>
        <v/>
      </c>
      <c r="U271" s="150" t="str">
        <f t="shared" si="7"/>
        <v/>
      </c>
      <c r="V271" s="151"/>
      <c r="W271" s="453"/>
      <c r="X271" s="453"/>
      <c r="Y271" s="453"/>
      <c r="Z271" s="453"/>
      <c r="AA271" s="453"/>
      <c r="AB271" s="453"/>
      <c r="AC271" s="152" t="str">
        <f>IF($D271="","",IF(VLOOKUP($D271,Cap_Req!$A$2:$K$19,2)=5,MIN($AF271,VLOOKUP($D271,Cap_Req!$A$2:$K$19,9)),MIN($AE271,VLOOKUP($D271,Cap_Req!$A$2:$K$19,9))))</f>
        <v/>
      </c>
      <c r="AD271" s="152" t="str">
        <f>IF($D271="","",IF(VLOOKUP($D271,Cap_Req!$A$2:$K$19,2)=5,MIN($AF271,VLOOKUP($D271,Cap_Req!$A$2:$K$19,10)),MIN($AE271,VLOOKUP($D271,Cap_Req!$A$2:$K$19,10))))</f>
        <v/>
      </c>
      <c r="AE271" s="152" t="str">
        <f>IF($D271="","",IF($AF271="","",MIN($AF271,VLOOKUP($D271,Cap_Req!$A$2:$K$19,11))))</f>
        <v/>
      </c>
      <c r="AF271" s="453"/>
      <c r="AG271" s="453"/>
      <c r="AH271" s="125"/>
      <c r="AI271" s="126" t="e">
        <f>VLOOKUP($D271,Cap_Req!$A$2:$K$19,2)</f>
        <v>#N/A</v>
      </c>
      <c r="AL271" s="170"/>
    </row>
    <row r="272" spans="1:38" x14ac:dyDescent="0.25">
      <c r="A272" s="125"/>
      <c r="B272" s="453"/>
      <c r="C272" s="453"/>
      <c r="D272" s="454"/>
      <c r="E272" s="455"/>
      <c r="F272" s="147" t="str">
        <f>IF($D272="","",IF($W272="","",IF(OR(VLOOKUP($D272,Cap_Req!$A$2:$K$19,2)=3,VLOOKUP($D272,Cap_Req!$A$2:$K$19,2)=4),IF($X272="","",IF($T272&lt;=$AC272,$X272*$G272,IF(AND($T272&gt;$AC272,$T272&lt;=$AF272),$G272*($X272+((($W272-$X272)/($AF272-$AC272))*($T272-$AC272))),0))),$W272*$G272)))</f>
        <v/>
      </c>
      <c r="G272" s="148" t="str">
        <f>IF($D272="","",IF(OR(VLOOKUP($D272,Cap_Req!$A$2:$K$19,2)=9,VLOOKUP($D272,Cap_Req!$A$2:$K$19,2)=10),IF($T272&lt;=$AE272,VLOOKUP($D272,Cap_Req!$A$2:$K$19,3),0),IF(OR(VLOOKUP($D272,Cap_Req!$A$2:$K$19,2)=1,VLOOKUP($D272,Cap_Req!$A$2:$K$19,2)=2,VLOOKUP($D272,Cap_Req!$A$2:$K$19,2)=3,VLOOKUP($D272,Cap_Req!$A$2:$K$19,2)=4,VLOOKUP($D272,Cap_Req!$A$2:$K$19,2)=5,VLOOKUP($D272,Cap_Req!$A$2:$K$19,2)=6,VLOOKUP($D272,Cap_Req!$A$2:$K$19,2)=7, VLOOKUP($D272,Cap_Req!$A$2:$K$19,2)=8),IF($T272&lt;=$AC272,VLOOKUP($D272,Cap_Req!$A$2:$K$19,3),IF(AND($T272&gt;$AC272,$T272&lt;=$AE272),VLOOKUP($D272,Cap_Req!$A$2:$K$19,3)+(((VLOOKUP($D272,Cap_Req!$A$2:$K$19,5)-VLOOKUP($D272,Cap_Req!$A$2:$K$19,3))/($AE272-$AC272))*($T272-$AC272)),0)),IF($T272&lt;=$AC272,VLOOKUP($D272,Cap_Req!$A$2:$K$19,3),IF(AND($T272&gt;$AC272,$T272&lt;=$AD272),VLOOKUP($D272,Cap_Req!$A$2:$K$19,3)+(((VLOOKUP($D272,Cap_Req!$A$2:$K$19,4)-VLOOKUP($D272,Cap_Req!$A$2:$K$19,3))/($AD272-$AC272))*($T272-$AC272)),IF(AND($T272&gt;$AD272,$T272&lt;=$AE272),VLOOKUP($D272,Cap_Req!$A$2:$K$19,4)+(((VLOOKUP($D272,Cap_Req!$A$2:$K$19,5)-VLOOKUP($D272,Cap_Req!$A$2:$K$19,4))/($AE272-$AD272))*($T272-$AD272)),0))))))</f>
        <v/>
      </c>
      <c r="H272" s="455"/>
      <c r="I272" s="147" t="str">
        <f>IF($D272="","",IF(OR(VLOOKUP($D272,Cap_Req!$A$2:$K$19,2)=3,VLOOKUP($D272,Cap_Req!$A$2:$K$19,2)=4),IF($Y272="","",$Y272*$J272),""))</f>
        <v/>
      </c>
      <c r="J272" s="148" t="str">
        <f>IF($D272="","",IF(OR(VLOOKUP($D272,Cap_Req!$A$2:$K$19,2)=3,VLOOKUP($D272,Cap_Req!$A$2:$K$19,2)=4),VLOOKUP($D272,Cap_Req!$A$2:$M$19,7),""))</f>
        <v/>
      </c>
      <c r="K272" s="455"/>
      <c r="L272" s="147" t="str">
        <f>IF($D272="","",IF(OR(VLOOKUP($D272,Cap_Req!$A$2:$K$19,2)=3,VLOOKUP($D272,Cap_Req!$A$2:$K$19,2)=4),IF($Z272="","",$Z272*$M272),""))</f>
        <v/>
      </c>
      <c r="M272" s="148" t="str">
        <f>IF($D272="","",IF(OR(VLOOKUP($D272,Cap_Req!$A$2:$K$19,2)=3,VLOOKUP($D272,Cap_Req!$A$2:$K$19,2)=4),VLOOKUP($D272,Cap_Req!$A$2:$M$19,12),""))</f>
        <v/>
      </c>
      <c r="N272" s="455"/>
      <c r="O272" s="147" t="str">
        <f>IF($D272="","",IF(VLOOKUP($D272,Cap_Req!$A$2:$K$19,2)=4,IF($AA272="","",$AA272*$P272),""))</f>
        <v/>
      </c>
      <c r="P272" s="148" t="str">
        <f>IF($D272="","",IF(VLOOKUP($D272,Cap_Req!$A$2:$K$19,2)=4,VLOOKUP($D272,Cap_Req!$A$2:$M$19,13),""))</f>
        <v/>
      </c>
      <c r="Q272" s="455"/>
      <c r="R272" s="147" t="str">
        <f>IF($D272="","",IF(VLOOKUP($D272,Cap_Req!$A$2:$K$19,2)=3,IF($AB272="","",$AB272*$S272),""))</f>
        <v/>
      </c>
      <c r="S272" s="148" t="str">
        <f>IF($D272="","",IF(VLOOKUP($D272,Cap_Req!$A$2:$K$19,2)=3,VLOOKUP($D272,Cap_Req!$A$2:$K$19,8),""))</f>
        <v/>
      </c>
      <c r="T272" s="149" t="str">
        <f t="shared" si="6"/>
        <v/>
      </c>
      <c r="U272" s="150" t="str">
        <f t="shared" si="7"/>
        <v/>
      </c>
      <c r="V272" s="151"/>
      <c r="W272" s="453"/>
      <c r="X272" s="453"/>
      <c r="Y272" s="453"/>
      <c r="Z272" s="453"/>
      <c r="AA272" s="453"/>
      <c r="AB272" s="453"/>
      <c r="AC272" s="152" t="str">
        <f>IF($D272="","",IF(VLOOKUP($D272,Cap_Req!$A$2:$K$19,2)=5,MIN($AF272,VLOOKUP($D272,Cap_Req!$A$2:$K$19,9)),MIN($AE272,VLOOKUP($D272,Cap_Req!$A$2:$K$19,9))))</f>
        <v/>
      </c>
      <c r="AD272" s="152" t="str">
        <f>IF($D272="","",IF(VLOOKUP($D272,Cap_Req!$A$2:$K$19,2)=5,MIN($AF272,VLOOKUP($D272,Cap_Req!$A$2:$K$19,10)),MIN($AE272,VLOOKUP($D272,Cap_Req!$A$2:$K$19,10))))</f>
        <v/>
      </c>
      <c r="AE272" s="152" t="str">
        <f>IF($D272="","",IF($AF272="","",MIN($AF272,VLOOKUP($D272,Cap_Req!$A$2:$K$19,11))))</f>
        <v/>
      </c>
      <c r="AF272" s="453"/>
      <c r="AG272" s="453"/>
      <c r="AH272" s="125"/>
      <c r="AI272" s="126" t="e">
        <f>VLOOKUP($D272,Cap_Req!$A$2:$K$19,2)</f>
        <v>#N/A</v>
      </c>
      <c r="AL272" s="170"/>
    </row>
    <row r="273" spans="1:38" x14ac:dyDescent="0.25">
      <c r="A273" s="125"/>
      <c r="B273" s="453"/>
      <c r="C273" s="453"/>
      <c r="D273" s="454"/>
      <c r="E273" s="455"/>
      <c r="F273" s="147" t="str">
        <f>IF($D273="","",IF($W273="","",IF(OR(VLOOKUP($D273,Cap_Req!$A$2:$K$19,2)=3,VLOOKUP($D273,Cap_Req!$A$2:$K$19,2)=4),IF($X273="","",IF($T273&lt;=$AC273,$X273*$G273,IF(AND($T273&gt;$AC273,$T273&lt;=$AF273),$G273*($X273+((($W273-$X273)/($AF273-$AC273))*($T273-$AC273))),0))),$W273*$G273)))</f>
        <v/>
      </c>
      <c r="G273" s="148" t="str">
        <f>IF($D273="","",IF(OR(VLOOKUP($D273,Cap_Req!$A$2:$K$19,2)=9,VLOOKUP($D273,Cap_Req!$A$2:$K$19,2)=10),IF($T273&lt;=$AE273,VLOOKUP($D273,Cap_Req!$A$2:$K$19,3),0),IF(OR(VLOOKUP($D273,Cap_Req!$A$2:$K$19,2)=1,VLOOKUP($D273,Cap_Req!$A$2:$K$19,2)=2,VLOOKUP($D273,Cap_Req!$A$2:$K$19,2)=3,VLOOKUP($D273,Cap_Req!$A$2:$K$19,2)=4,VLOOKUP($D273,Cap_Req!$A$2:$K$19,2)=5,VLOOKUP($D273,Cap_Req!$A$2:$K$19,2)=6,VLOOKUP($D273,Cap_Req!$A$2:$K$19,2)=7, VLOOKUP($D273,Cap_Req!$A$2:$K$19,2)=8),IF($T273&lt;=$AC273,VLOOKUP($D273,Cap_Req!$A$2:$K$19,3),IF(AND($T273&gt;$AC273,$T273&lt;=$AE273),VLOOKUP($D273,Cap_Req!$A$2:$K$19,3)+(((VLOOKUP($D273,Cap_Req!$A$2:$K$19,5)-VLOOKUP($D273,Cap_Req!$A$2:$K$19,3))/($AE273-$AC273))*($T273-$AC273)),0)),IF($T273&lt;=$AC273,VLOOKUP($D273,Cap_Req!$A$2:$K$19,3),IF(AND($T273&gt;$AC273,$T273&lt;=$AD273),VLOOKUP($D273,Cap_Req!$A$2:$K$19,3)+(((VLOOKUP($D273,Cap_Req!$A$2:$K$19,4)-VLOOKUP($D273,Cap_Req!$A$2:$K$19,3))/($AD273-$AC273))*($T273-$AC273)),IF(AND($T273&gt;$AD273,$T273&lt;=$AE273),VLOOKUP($D273,Cap_Req!$A$2:$K$19,4)+(((VLOOKUP($D273,Cap_Req!$A$2:$K$19,5)-VLOOKUP($D273,Cap_Req!$A$2:$K$19,4))/($AE273-$AD273))*($T273-$AD273)),0))))))</f>
        <v/>
      </c>
      <c r="H273" s="455"/>
      <c r="I273" s="147" t="str">
        <f>IF($D273="","",IF(OR(VLOOKUP($D273,Cap_Req!$A$2:$K$19,2)=3,VLOOKUP($D273,Cap_Req!$A$2:$K$19,2)=4),IF($Y273="","",$Y273*$J273),""))</f>
        <v/>
      </c>
      <c r="J273" s="148" t="str">
        <f>IF($D273="","",IF(OR(VLOOKUP($D273,Cap_Req!$A$2:$K$19,2)=3,VLOOKUP($D273,Cap_Req!$A$2:$K$19,2)=4),VLOOKUP($D273,Cap_Req!$A$2:$M$19,7),""))</f>
        <v/>
      </c>
      <c r="K273" s="455"/>
      <c r="L273" s="147" t="str">
        <f>IF($D273="","",IF(OR(VLOOKUP($D273,Cap_Req!$A$2:$K$19,2)=3,VLOOKUP($D273,Cap_Req!$A$2:$K$19,2)=4),IF($Z273="","",$Z273*$M273),""))</f>
        <v/>
      </c>
      <c r="M273" s="148" t="str">
        <f>IF($D273="","",IF(OR(VLOOKUP($D273,Cap_Req!$A$2:$K$19,2)=3,VLOOKUP($D273,Cap_Req!$A$2:$K$19,2)=4),VLOOKUP($D273,Cap_Req!$A$2:$M$19,12),""))</f>
        <v/>
      </c>
      <c r="N273" s="455"/>
      <c r="O273" s="147" t="str">
        <f>IF($D273="","",IF(VLOOKUP($D273,Cap_Req!$A$2:$K$19,2)=4,IF($AA273="","",$AA273*$P273),""))</f>
        <v/>
      </c>
      <c r="P273" s="148" t="str">
        <f>IF($D273="","",IF(VLOOKUP($D273,Cap_Req!$A$2:$K$19,2)=4,VLOOKUP($D273,Cap_Req!$A$2:$M$19,13),""))</f>
        <v/>
      </c>
      <c r="Q273" s="455"/>
      <c r="R273" s="147" t="str">
        <f>IF($D273="","",IF(VLOOKUP($D273,Cap_Req!$A$2:$K$19,2)=3,IF($AB273="","",$AB273*$S273),""))</f>
        <v/>
      </c>
      <c r="S273" s="148" t="str">
        <f>IF($D273="","",IF(VLOOKUP($D273,Cap_Req!$A$2:$K$19,2)=3,VLOOKUP($D273,Cap_Req!$A$2:$K$19,8),""))</f>
        <v/>
      </c>
      <c r="T273" s="149" t="str">
        <f t="shared" ref="T273:T316" si="8">IF($D273="","",$K$6+AG273)</f>
        <v/>
      </c>
      <c r="U273" s="150" t="str">
        <f t="shared" ref="U273:U316" si="9">IF($D273="","",$AE273)</f>
        <v/>
      </c>
      <c r="V273" s="151"/>
      <c r="W273" s="453"/>
      <c r="X273" s="453"/>
      <c r="Y273" s="453"/>
      <c r="Z273" s="453"/>
      <c r="AA273" s="453"/>
      <c r="AB273" s="453"/>
      <c r="AC273" s="152" t="str">
        <f>IF($D273="","",IF(VLOOKUP($D273,Cap_Req!$A$2:$K$19,2)=5,MIN($AF273,VLOOKUP($D273,Cap_Req!$A$2:$K$19,9)),MIN($AE273,VLOOKUP($D273,Cap_Req!$A$2:$K$19,9))))</f>
        <v/>
      </c>
      <c r="AD273" s="152" t="str">
        <f>IF($D273="","",IF(VLOOKUP($D273,Cap_Req!$A$2:$K$19,2)=5,MIN($AF273,VLOOKUP($D273,Cap_Req!$A$2:$K$19,10)),MIN($AE273,VLOOKUP($D273,Cap_Req!$A$2:$K$19,10))))</f>
        <v/>
      </c>
      <c r="AE273" s="152" t="str">
        <f>IF($D273="","",IF($AF273="","",MIN($AF273,VLOOKUP($D273,Cap_Req!$A$2:$K$19,11))))</f>
        <v/>
      </c>
      <c r="AF273" s="453"/>
      <c r="AG273" s="453"/>
      <c r="AH273" s="125"/>
      <c r="AI273" s="126" t="e">
        <f>VLOOKUP($D273,Cap_Req!$A$2:$K$19,2)</f>
        <v>#N/A</v>
      </c>
      <c r="AL273" s="170"/>
    </row>
    <row r="274" spans="1:38" x14ac:dyDescent="0.25">
      <c r="A274" s="125"/>
      <c r="B274" s="453"/>
      <c r="C274" s="453"/>
      <c r="D274" s="454"/>
      <c r="E274" s="455"/>
      <c r="F274" s="147" t="str">
        <f>IF($D274="","",IF($W274="","",IF(OR(VLOOKUP($D274,Cap_Req!$A$2:$K$19,2)=3,VLOOKUP($D274,Cap_Req!$A$2:$K$19,2)=4),IF($X274="","",IF($T274&lt;=$AC274,$X274*$G274,IF(AND($T274&gt;$AC274,$T274&lt;=$AF274),$G274*($X274+((($W274-$X274)/($AF274-$AC274))*($T274-$AC274))),0))),$W274*$G274)))</f>
        <v/>
      </c>
      <c r="G274" s="148" t="str">
        <f>IF($D274="","",IF(OR(VLOOKUP($D274,Cap_Req!$A$2:$K$19,2)=9,VLOOKUP($D274,Cap_Req!$A$2:$K$19,2)=10),IF($T274&lt;=$AE274,VLOOKUP($D274,Cap_Req!$A$2:$K$19,3),0),IF(OR(VLOOKUP($D274,Cap_Req!$A$2:$K$19,2)=1,VLOOKUP($D274,Cap_Req!$A$2:$K$19,2)=2,VLOOKUP($D274,Cap_Req!$A$2:$K$19,2)=3,VLOOKUP($D274,Cap_Req!$A$2:$K$19,2)=4,VLOOKUP($D274,Cap_Req!$A$2:$K$19,2)=5,VLOOKUP($D274,Cap_Req!$A$2:$K$19,2)=6,VLOOKUP($D274,Cap_Req!$A$2:$K$19,2)=7, VLOOKUP($D274,Cap_Req!$A$2:$K$19,2)=8),IF($T274&lt;=$AC274,VLOOKUP($D274,Cap_Req!$A$2:$K$19,3),IF(AND($T274&gt;$AC274,$T274&lt;=$AE274),VLOOKUP($D274,Cap_Req!$A$2:$K$19,3)+(((VLOOKUP($D274,Cap_Req!$A$2:$K$19,5)-VLOOKUP($D274,Cap_Req!$A$2:$K$19,3))/($AE274-$AC274))*($T274-$AC274)),0)),IF($T274&lt;=$AC274,VLOOKUP($D274,Cap_Req!$A$2:$K$19,3),IF(AND($T274&gt;$AC274,$T274&lt;=$AD274),VLOOKUP($D274,Cap_Req!$A$2:$K$19,3)+(((VLOOKUP($D274,Cap_Req!$A$2:$K$19,4)-VLOOKUP($D274,Cap_Req!$A$2:$K$19,3))/($AD274-$AC274))*($T274-$AC274)),IF(AND($T274&gt;$AD274,$T274&lt;=$AE274),VLOOKUP($D274,Cap_Req!$A$2:$K$19,4)+(((VLOOKUP($D274,Cap_Req!$A$2:$K$19,5)-VLOOKUP($D274,Cap_Req!$A$2:$K$19,4))/($AE274-$AD274))*($T274-$AD274)),0))))))</f>
        <v/>
      </c>
      <c r="H274" s="455"/>
      <c r="I274" s="147" t="str">
        <f>IF($D274="","",IF(OR(VLOOKUP($D274,Cap_Req!$A$2:$K$19,2)=3,VLOOKUP($D274,Cap_Req!$A$2:$K$19,2)=4),IF($Y274="","",$Y274*$J274),""))</f>
        <v/>
      </c>
      <c r="J274" s="148" t="str">
        <f>IF($D274="","",IF(OR(VLOOKUP($D274,Cap_Req!$A$2:$K$19,2)=3,VLOOKUP($D274,Cap_Req!$A$2:$K$19,2)=4),VLOOKUP($D274,Cap_Req!$A$2:$M$19,7),""))</f>
        <v/>
      </c>
      <c r="K274" s="455"/>
      <c r="L274" s="147" t="str">
        <f>IF($D274="","",IF(OR(VLOOKUP($D274,Cap_Req!$A$2:$K$19,2)=3,VLOOKUP($D274,Cap_Req!$A$2:$K$19,2)=4),IF($Z274="","",$Z274*$M274),""))</f>
        <v/>
      </c>
      <c r="M274" s="148" t="str">
        <f>IF($D274="","",IF(OR(VLOOKUP($D274,Cap_Req!$A$2:$K$19,2)=3,VLOOKUP($D274,Cap_Req!$A$2:$K$19,2)=4),VLOOKUP($D274,Cap_Req!$A$2:$M$19,12),""))</f>
        <v/>
      </c>
      <c r="N274" s="455"/>
      <c r="O274" s="147" t="str">
        <f>IF($D274="","",IF(VLOOKUP($D274,Cap_Req!$A$2:$K$19,2)=4,IF($AA274="","",$AA274*$P274),""))</f>
        <v/>
      </c>
      <c r="P274" s="148" t="str">
        <f>IF($D274="","",IF(VLOOKUP($D274,Cap_Req!$A$2:$K$19,2)=4,VLOOKUP($D274,Cap_Req!$A$2:$M$19,13),""))</f>
        <v/>
      </c>
      <c r="Q274" s="455"/>
      <c r="R274" s="147" t="str">
        <f>IF($D274="","",IF(VLOOKUP($D274,Cap_Req!$A$2:$K$19,2)=3,IF($AB274="","",$AB274*$S274),""))</f>
        <v/>
      </c>
      <c r="S274" s="148" t="str">
        <f>IF($D274="","",IF(VLOOKUP($D274,Cap_Req!$A$2:$K$19,2)=3,VLOOKUP($D274,Cap_Req!$A$2:$K$19,8),""))</f>
        <v/>
      </c>
      <c r="T274" s="149" t="str">
        <f t="shared" si="8"/>
        <v/>
      </c>
      <c r="U274" s="150" t="str">
        <f t="shared" si="9"/>
        <v/>
      </c>
      <c r="V274" s="151"/>
      <c r="W274" s="453"/>
      <c r="X274" s="453"/>
      <c r="Y274" s="453"/>
      <c r="Z274" s="453"/>
      <c r="AA274" s="453"/>
      <c r="AB274" s="453"/>
      <c r="AC274" s="152" t="str">
        <f>IF($D274="","",IF(VLOOKUP($D274,Cap_Req!$A$2:$K$19,2)=5,MIN($AF274,VLOOKUP($D274,Cap_Req!$A$2:$K$19,9)),MIN($AE274,VLOOKUP($D274,Cap_Req!$A$2:$K$19,9))))</f>
        <v/>
      </c>
      <c r="AD274" s="152" t="str">
        <f>IF($D274="","",IF(VLOOKUP($D274,Cap_Req!$A$2:$K$19,2)=5,MIN($AF274,VLOOKUP($D274,Cap_Req!$A$2:$K$19,10)),MIN($AE274,VLOOKUP($D274,Cap_Req!$A$2:$K$19,10))))</f>
        <v/>
      </c>
      <c r="AE274" s="152" t="str">
        <f>IF($D274="","",IF($AF274="","",MIN($AF274,VLOOKUP($D274,Cap_Req!$A$2:$K$19,11))))</f>
        <v/>
      </c>
      <c r="AF274" s="453"/>
      <c r="AG274" s="453"/>
      <c r="AH274" s="125"/>
      <c r="AI274" s="126" t="e">
        <f>VLOOKUP($D274,Cap_Req!$A$2:$K$19,2)</f>
        <v>#N/A</v>
      </c>
      <c r="AL274" s="170"/>
    </row>
    <row r="275" spans="1:38" x14ac:dyDescent="0.25">
      <c r="A275" s="125"/>
      <c r="B275" s="453"/>
      <c r="C275" s="453"/>
      <c r="D275" s="454"/>
      <c r="E275" s="455"/>
      <c r="F275" s="147" t="str">
        <f>IF($D275="","",IF($W275="","",IF(OR(VLOOKUP($D275,Cap_Req!$A$2:$K$19,2)=3,VLOOKUP($D275,Cap_Req!$A$2:$K$19,2)=4),IF($X275="","",IF($T275&lt;=$AC275,$X275*$G275,IF(AND($T275&gt;$AC275,$T275&lt;=$AF275),$G275*($X275+((($W275-$X275)/($AF275-$AC275))*($T275-$AC275))),0))),$W275*$G275)))</f>
        <v/>
      </c>
      <c r="G275" s="148" t="str">
        <f>IF($D275="","",IF(OR(VLOOKUP($D275,Cap_Req!$A$2:$K$19,2)=9,VLOOKUP($D275,Cap_Req!$A$2:$K$19,2)=10),IF($T275&lt;=$AE275,VLOOKUP($D275,Cap_Req!$A$2:$K$19,3),0),IF(OR(VLOOKUP($D275,Cap_Req!$A$2:$K$19,2)=1,VLOOKUP($D275,Cap_Req!$A$2:$K$19,2)=2,VLOOKUP($D275,Cap_Req!$A$2:$K$19,2)=3,VLOOKUP($D275,Cap_Req!$A$2:$K$19,2)=4,VLOOKUP($D275,Cap_Req!$A$2:$K$19,2)=5,VLOOKUP($D275,Cap_Req!$A$2:$K$19,2)=6,VLOOKUP($D275,Cap_Req!$A$2:$K$19,2)=7, VLOOKUP($D275,Cap_Req!$A$2:$K$19,2)=8),IF($T275&lt;=$AC275,VLOOKUP($D275,Cap_Req!$A$2:$K$19,3),IF(AND($T275&gt;$AC275,$T275&lt;=$AE275),VLOOKUP($D275,Cap_Req!$A$2:$K$19,3)+(((VLOOKUP($D275,Cap_Req!$A$2:$K$19,5)-VLOOKUP($D275,Cap_Req!$A$2:$K$19,3))/($AE275-$AC275))*($T275-$AC275)),0)),IF($T275&lt;=$AC275,VLOOKUP($D275,Cap_Req!$A$2:$K$19,3),IF(AND($T275&gt;$AC275,$T275&lt;=$AD275),VLOOKUP($D275,Cap_Req!$A$2:$K$19,3)+(((VLOOKUP($D275,Cap_Req!$A$2:$K$19,4)-VLOOKUP($D275,Cap_Req!$A$2:$K$19,3))/($AD275-$AC275))*($T275-$AC275)),IF(AND($T275&gt;$AD275,$T275&lt;=$AE275),VLOOKUP($D275,Cap_Req!$A$2:$K$19,4)+(((VLOOKUP($D275,Cap_Req!$A$2:$K$19,5)-VLOOKUP($D275,Cap_Req!$A$2:$K$19,4))/($AE275-$AD275))*($T275-$AD275)),0))))))</f>
        <v/>
      </c>
      <c r="H275" s="455"/>
      <c r="I275" s="147" t="str">
        <f>IF($D275="","",IF(OR(VLOOKUP($D275,Cap_Req!$A$2:$K$19,2)=3,VLOOKUP($D275,Cap_Req!$A$2:$K$19,2)=4),IF($Y275="","",$Y275*$J275),""))</f>
        <v/>
      </c>
      <c r="J275" s="148" t="str">
        <f>IF($D275="","",IF(OR(VLOOKUP($D275,Cap_Req!$A$2:$K$19,2)=3,VLOOKUP($D275,Cap_Req!$A$2:$K$19,2)=4),VLOOKUP($D275,Cap_Req!$A$2:$M$19,7),""))</f>
        <v/>
      </c>
      <c r="K275" s="455"/>
      <c r="L275" s="147" t="str">
        <f>IF($D275="","",IF(OR(VLOOKUP($D275,Cap_Req!$A$2:$K$19,2)=3,VLOOKUP($D275,Cap_Req!$A$2:$K$19,2)=4),IF($Z275="","",$Z275*$M275),""))</f>
        <v/>
      </c>
      <c r="M275" s="148" t="str">
        <f>IF($D275="","",IF(OR(VLOOKUP($D275,Cap_Req!$A$2:$K$19,2)=3,VLOOKUP($D275,Cap_Req!$A$2:$K$19,2)=4),VLOOKUP($D275,Cap_Req!$A$2:$M$19,12),""))</f>
        <v/>
      </c>
      <c r="N275" s="455"/>
      <c r="O275" s="147" t="str">
        <f>IF($D275="","",IF(VLOOKUP($D275,Cap_Req!$A$2:$K$19,2)=4,IF($AA275="","",$AA275*$P275),""))</f>
        <v/>
      </c>
      <c r="P275" s="148" t="str">
        <f>IF($D275="","",IF(VLOOKUP($D275,Cap_Req!$A$2:$K$19,2)=4,VLOOKUP($D275,Cap_Req!$A$2:$M$19,13),""))</f>
        <v/>
      </c>
      <c r="Q275" s="455"/>
      <c r="R275" s="147" t="str">
        <f>IF($D275="","",IF(VLOOKUP($D275,Cap_Req!$A$2:$K$19,2)=3,IF($AB275="","",$AB275*$S275),""))</f>
        <v/>
      </c>
      <c r="S275" s="148" t="str">
        <f>IF($D275="","",IF(VLOOKUP($D275,Cap_Req!$A$2:$K$19,2)=3,VLOOKUP($D275,Cap_Req!$A$2:$K$19,8),""))</f>
        <v/>
      </c>
      <c r="T275" s="149" t="str">
        <f t="shared" si="8"/>
        <v/>
      </c>
      <c r="U275" s="150" t="str">
        <f t="shared" si="9"/>
        <v/>
      </c>
      <c r="V275" s="151"/>
      <c r="W275" s="453"/>
      <c r="X275" s="453"/>
      <c r="Y275" s="453"/>
      <c r="Z275" s="453"/>
      <c r="AA275" s="453"/>
      <c r="AB275" s="453"/>
      <c r="AC275" s="152" t="str">
        <f>IF($D275="","",IF(VLOOKUP($D275,Cap_Req!$A$2:$K$19,2)=5,MIN($AF275,VLOOKUP($D275,Cap_Req!$A$2:$K$19,9)),MIN($AE275,VLOOKUP($D275,Cap_Req!$A$2:$K$19,9))))</f>
        <v/>
      </c>
      <c r="AD275" s="152" t="str">
        <f>IF($D275="","",IF(VLOOKUP($D275,Cap_Req!$A$2:$K$19,2)=5,MIN($AF275,VLOOKUP($D275,Cap_Req!$A$2:$K$19,10)),MIN($AE275,VLOOKUP($D275,Cap_Req!$A$2:$K$19,10))))</f>
        <v/>
      </c>
      <c r="AE275" s="152" t="str">
        <f>IF($D275="","",IF($AF275="","",MIN($AF275,VLOOKUP($D275,Cap_Req!$A$2:$K$19,11))))</f>
        <v/>
      </c>
      <c r="AF275" s="453"/>
      <c r="AG275" s="453"/>
      <c r="AH275" s="125"/>
      <c r="AI275" s="126" t="e">
        <f>VLOOKUP($D275,Cap_Req!$A$2:$K$19,2)</f>
        <v>#N/A</v>
      </c>
      <c r="AL275" s="170"/>
    </row>
    <row r="276" spans="1:38" x14ac:dyDescent="0.25">
      <c r="A276" s="125"/>
      <c r="B276" s="453"/>
      <c r="C276" s="453"/>
      <c r="D276" s="454"/>
      <c r="E276" s="455"/>
      <c r="F276" s="147" t="str">
        <f>IF($D276="","",IF($W276="","",IF(OR(VLOOKUP($D276,Cap_Req!$A$2:$K$19,2)=3,VLOOKUP($D276,Cap_Req!$A$2:$K$19,2)=4),IF($X276="","",IF($T276&lt;=$AC276,$X276*$G276,IF(AND($T276&gt;$AC276,$T276&lt;=$AF276),$G276*($X276+((($W276-$X276)/($AF276-$AC276))*($T276-$AC276))),0))),$W276*$G276)))</f>
        <v/>
      </c>
      <c r="G276" s="148" t="str">
        <f>IF($D276="","",IF(OR(VLOOKUP($D276,Cap_Req!$A$2:$K$19,2)=9,VLOOKUP($D276,Cap_Req!$A$2:$K$19,2)=10),IF($T276&lt;=$AE276,VLOOKUP($D276,Cap_Req!$A$2:$K$19,3),0),IF(OR(VLOOKUP($D276,Cap_Req!$A$2:$K$19,2)=1,VLOOKUP($D276,Cap_Req!$A$2:$K$19,2)=2,VLOOKUP($D276,Cap_Req!$A$2:$K$19,2)=3,VLOOKUP($D276,Cap_Req!$A$2:$K$19,2)=4,VLOOKUP($D276,Cap_Req!$A$2:$K$19,2)=5,VLOOKUP($D276,Cap_Req!$A$2:$K$19,2)=6,VLOOKUP($D276,Cap_Req!$A$2:$K$19,2)=7, VLOOKUP($D276,Cap_Req!$A$2:$K$19,2)=8),IF($T276&lt;=$AC276,VLOOKUP($D276,Cap_Req!$A$2:$K$19,3),IF(AND($T276&gt;$AC276,$T276&lt;=$AE276),VLOOKUP($D276,Cap_Req!$A$2:$K$19,3)+(((VLOOKUP($D276,Cap_Req!$A$2:$K$19,5)-VLOOKUP($D276,Cap_Req!$A$2:$K$19,3))/($AE276-$AC276))*($T276-$AC276)),0)),IF($T276&lt;=$AC276,VLOOKUP($D276,Cap_Req!$A$2:$K$19,3),IF(AND($T276&gt;$AC276,$T276&lt;=$AD276),VLOOKUP($D276,Cap_Req!$A$2:$K$19,3)+(((VLOOKUP($D276,Cap_Req!$A$2:$K$19,4)-VLOOKUP($D276,Cap_Req!$A$2:$K$19,3))/($AD276-$AC276))*($T276-$AC276)),IF(AND($T276&gt;$AD276,$T276&lt;=$AE276),VLOOKUP($D276,Cap_Req!$A$2:$K$19,4)+(((VLOOKUP($D276,Cap_Req!$A$2:$K$19,5)-VLOOKUP($D276,Cap_Req!$A$2:$K$19,4))/($AE276-$AD276))*($T276-$AD276)),0))))))</f>
        <v/>
      </c>
      <c r="H276" s="455"/>
      <c r="I276" s="147" t="str">
        <f>IF($D276="","",IF(OR(VLOOKUP($D276,Cap_Req!$A$2:$K$19,2)=3,VLOOKUP($D276,Cap_Req!$A$2:$K$19,2)=4),IF($Y276="","",$Y276*$J276),""))</f>
        <v/>
      </c>
      <c r="J276" s="148" t="str">
        <f>IF($D276="","",IF(OR(VLOOKUP($D276,Cap_Req!$A$2:$K$19,2)=3,VLOOKUP($D276,Cap_Req!$A$2:$K$19,2)=4),VLOOKUP($D276,Cap_Req!$A$2:$M$19,7),""))</f>
        <v/>
      </c>
      <c r="K276" s="455"/>
      <c r="L276" s="147" t="str">
        <f>IF($D276="","",IF(OR(VLOOKUP($D276,Cap_Req!$A$2:$K$19,2)=3,VLOOKUP($D276,Cap_Req!$A$2:$K$19,2)=4),IF($Z276="","",$Z276*$M276),""))</f>
        <v/>
      </c>
      <c r="M276" s="148" t="str">
        <f>IF($D276="","",IF(OR(VLOOKUP($D276,Cap_Req!$A$2:$K$19,2)=3,VLOOKUP($D276,Cap_Req!$A$2:$K$19,2)=4),VLOOKUP($D276,Cap_Req!$A$2:$M$19,12),""))</f>
        <v/>
      </c>
      <c r="N276" s="455"/>
      <c r="O276" s="147" t="str">
        <f>IF($D276="","",IF(VLOOKUP($D276,Cap_Req!$A$2:$K$19,2)=4,IF($AA276="","",$AA276*$P276),""))</f>
        <v/>
      </c>
      <c r="P276" s="148" t="str">
        <f>IF($D276="","",IF(VLOOKUP($D276,Cap_Req!$A$2:$K$19,2)=4,VLOOKUP($D276,Cap_Req!$A$2:$M$19,13),""))</f>
        <v/>
      </c>
      <c r="Q276" s="455"/>
      <c r="R276" s="147" t="str">
        <f>IF($D276="","",IF(VLOOKUP($D276,Cap_Req!$A$2:$K$19,2)=3,IF($AB276="","",$AB276*$S276),""))</f>
        <v/>
      </c>
      <c r="S276" s="148" t="str">
        <f>IF($D276="","",IF(VLOOKUP($D276,Cap_Req!$A$2:$K$19,2)=3,VLOOKUP($D276,Cap_Req!$A$2:$K$19,8),""))</f>
        <v/>
      </c>
      <c r="T276" s="149" t="str">
        <f t="shared" si="8"/>
        <v/>
      </c>
      <c r="U276" s="150" t="str">
        <f t="shared" si="9"/>
        <v/>
      </c>
      <c r="V276" s="151"/>
      <c r="W276" s="453"/>
      <c r="X276" s="453"/>
      <c r="Y276" s="453"/>
      <c r="Z276" s="453"/>
      <c r="AA276" s="453"/>
      <c r="AB276" s="453"/>
      <c r="AC276" s="152" t="str">
        <f>IF($D276="","",IF(VLOOKUP($D276,Cap_Req!$A$2:$K$19,2)=5,MIN($AF276,VLOOKUP($D276,Cap_Req!$A$2:$K$19,9)),MIN($AE276,VLOOKUP($D276,Cap_Req!$A$2:$K$19,9))))</f>
        <v/>
      </c>
      <c r="AD276" s="152" t="str">
        <f>IF($D276="","",IF(VLOOKUP($D276,Cap_Req!$A$2:$K$19,2)=5,MIN($AF276,VLOOKUP($D276,Cap_Req!$A$2:$K$19,10)),MIN($AE276,VLOOKUP($D276,Cap_Req!$A$2:$K$19,10))))</f>
        <v/>
      </c>
      <c r="AE276" s="152" t="str">
        <f>IF($D276="","",IF($AF276="","",MIN($AF276,VLOOKUP($D276,Cap_Req!$A$2:$K$19,11))))</f>
        <v/>
      </c>
      <c r="AF276" s="453"/>
      <c r="AG276" s="453"/>
      <c r="AH276" s="125"/>
      <c r="AI276" s="126" t="e">
        <f>VLOOKUP($D276,Cap_Req!$A$2:$K$19,2)</f>
        <v>#N/A</v>
      </c>
      <c r="AL276" s="170"/>
    </row>
    <row r="277" spans="1:38" x14ac:dyDescent="0.25">
      <c r="A277" s="125"/>
      <c r="B277" s="453"/>
      <c r="C277" s="453"/>
      <c r="D277" s="454"/>
      <c r="E277" s="455"/>
      <c r="F277" s="147" t="str">
        <f>IF($D277="","",IF($W277="","",IF(OR(VLOOKUP($D277,Cap_Req!$A$2:$K$19,2)=3,VLOOKUP($D277,Cap_Req!$A$2:$K$19,2)=4),IF($X277="","",IF($T277&lt;=$AC277,$X277*$G277,IF(AND($T277&gt;$AC277,$T277&lt;=$AF277),$G277*($X277+((($W277-$X277)/($AF277-$AC277))*($T277-$AC277))),0))),$W277*$G277)))</f>
        <v/>
      </c>
      <c r="G277" s="148" t="str">
        <f>IF($D277="","",IF(OR(VLOOKUP($D277,Cap_Req!$A$2:$K$19,2)=9,VLOOKUP($D277,Cap_Req!$A$2:$K$19,2)=10),IF($T277&lt;=$AE277,VLOOKUP($D277,Cap_Req!$A$2:$K$19,3),0),IF(OR(VLOOKUP($D277,Cap_Req!$A$2:$K$19,2)=1,VLOOKUP($D277,Cap_Req!$A$2:$K$19,2)=2,VLOOKUP($D277,Cap_Req!$A$2:$K$19,2)=3,VLOOKUP($D277,Cap_Req!$A$2:$K$19,2)=4,VLOOKUP($D277,Cap_Req!$A$2:$K$19,2)=5,VLOOKUP($D277,Cap_Req!$A$2:$K$19,2)=6,VLOOKUP($D277,Cap_Req!$A$2:$K$19,2)=7, VLOOKUP($D277,Cap_Req!$A$2:$K$19,2)=8),IF($T277&lt;=$AC277,VLOOKUP($D277,Cap_Req!$A$2:$K$19,3),IF(AND($T277&gt;$AC277,$T277&lt;=$AE277),VLOOKUP($D277,Cap_Req!$A$2:$K$19,3)+(((VLOOKUP($D277,Cap_Req!$A$2:$K$19,5)-VLOOKUP($D277,Cap_Req!$A$2:$K$19,3))/($AE277-$AC277))*($T277-$AC277)),0)),IF($T277&lt;=$AC277,VLOOKUP($D277,Cap_Req!$A$2:$K$19,3),IF(AND($T277&gt;$AC277,$T277&lt;=$AD277),VLOOKUP($D277,Cap_Req!$A$2:$K$19,3)+(((VLOOKUP($D277,Cap_Req!$A$2:$K$19,4)-VLOOKUP($D277,Cap_Req!$A$2:$K$19,3))/($AD277-$AC277))*($T277-$AC277)),IF(AND($T277&gt;$AD277,$T277&lt;=$AE277),VLOOKUP($D277,Cap_Req!$A$2:$K$19,4)+(((VLOOKUP($D277,Cap_Req!$A$2:$K$19,5)-VLOOKUP($D277,Cap_Req!$A$2:$K$19,4))/($AE277-$AD277))*($T277-$AD277)),0))))))</f>
        <v/>
      </c>
      <c r="H277" s="455"/>
      <c r="I277" s="147" t="str">
        <f>IF($D277="","",IF(OR(VLOOKUP($D277,Cap_Req!$A$2:$K$19,2)=3,VLOOKUP($D277,Cap_Req!$A$2:$K$19,2)=4),IF($Y277="","",$Y277*$J277),""))</f>
        <v/>
      </c>
      <c r="J277" s="148" t="str">
        <f>IF($D277="","",IF(OR(VLOOKUP($D277,Cap_Req!$A$2:$K$19,2)=3,VLOOKUP($D277,Cap_Req!$A$2:$K$19,2)=4),VLOOKUP($D277,Cap_Req!$A$2:$M$19,7),""))</f>
        <v/>
      </c>
      <c r="K277" s="455"/>
      <c r="L277" s="147" t="str">
        <f>IF($D277="","",IF(OR(VLOOKUP($D277,Cap_Req!$A$2:$K$19,2)=3,VLOOKUP($D277,Cap_Req!$A$2:$K$19,2)=4),IF($Z277="","",$Z277*$M277),""))</f>
        <v/>
      </c>
      <c r="M277" s="148" t="str">
        <f>IF($D277="","",IF(OR(VLOOKUP($D277,Cap_Req!$A$2:$K$19,2)=3,VLOOKUP($D277,Cap_Req!$A$2:$K$19,2)=4),VLOOKUP($D277,Cap_Req!$A$2:$M$19,12),""))</f>
        <v/>
      </c>
      <c r="N277" s="455"/>
      <c r="O277" s="147" t="str">
        <f>IF($D277="","",IF(VLOOKUP($D277,Cap_Req!$A$2:$K$19,2)=4,IF($AA277="","",$AA277*$P277),""))</f>
        <v/>
      </c>
      <c r="P277" s="148" t="str">
        <f>IF($D277="","",IF(VLOOKUP($D277,Cap_Req!$A$2:$K$19,2)=4,VLOOKUP($D277,Cap_Req!$A$2:$M$19,13),""))</f>
        <v/>
      </c>
      <c r="Q277" s="455"/>
      <c r="R277" s="147" t="str">
        <f>IF($D277="","",IF(VLOOKUP($D277,Cap_Req!$A$2:$K$19,2)=3,IF($AB277="","",$AB277*$S277),""))</f>
        <v/>
      </c>
      <c r="S277" s="148" t="str">
        <f>IF($D277="","",IF(VLOOKUP($D277,Cap_Req!$A$2:$K$19,2)=3,VLOOKUP($D277,Cap_Req!$A$2:$K$19,8),""))</f>
        <v/>
      </c>
      <c r="T277" s="149" t="str">
        <f t="shared" si="8"/>
        <v/>
      </c>
      <c r="U277" s="150" t="str">
        <f t="shared" si="9"/>
        <v/>
      </c>
      <c r="V277" s="151"/>
      <c r="W277" s="453"/>
      <c r="X277" s="453"/>
      <c r="Y277" s="453"/>
      <c r="Z277" s="453"/>
      <c r="AA277" s="453"/>
      <c r="AB277" s="453"/>
      <c r="AC277" s="152" t="str">
        <f>IF($D277="","",IF(VLOOKUP($D277,Cap_Req!$A$2:$K$19,2)=5,MIN($AF277,VLOOKUP($D277,Cap_Req!$A$2:$K$19,9)),MIN($AE277,VLOOKUP($D277,Cap_Req!$A$2:$K$19,9))))</f>
        <v/>
      </c>
      <c r="AD277" s="152" t="str">
        <f>IF($D277="","",IF(VLOOKUP($D277,Cap_Req!$A$2:$K$19,2)=5,MIN($AF277,VLOOKUP($D277,Cap_Req!$A$2:$K$19,10)),MIN($AE277,VLOOKUP($D277,Cap_Req!$A$2:$K$19,10))))</f>
        <v/>
      </c>
      <c r="AE277" s="152" t="str">
        <f>IF($D277="","",IF($AF277="","",MIN($AF277,VLOOKUP($D277,Cap_Req!$A$2:$K$19,11))))</f>
        <v/>
      </c>
      <c r="AF277" s="453"/>
      <c r="AG277" s="453"/>
      <c r="AH277" s="125"/>
      <c r="AI277" s="126" t="e">
        <f>VLOOKUP($D277,Cap_Req!$A$2:$K$19,2)</f>
        <v>#N/A</v>
      </c>
      <c r="AL277" s="170"/>
    </row>
    <row r="278" spans="1:38" x14ac:dyDescent="0.25">
      <c r="A278" s="125"/>
      <c r="B278" s="453"/>
      <c r="C278" s="453"/>
      <c r="D278" s="454"/>
      <c r="E278" s="455"/>
      <c r="F278" s="147" t="str">
        <f>IF($D278="","",IF($W278="","",IF(OR(VLOOKUP($D278,Cap_Req!$A$2:$K$19,2)=3,VLOOKUP($D278,Cap_Req!$A$2:$K$19,2)=4),IF($X278="","",IF($T278&lt;=$AC278,$X278*$G278,IF(AND($T278&gt;$AC278,$T278&lt;=$AF278),$G278*($X278+((($W278-$X278)/($AF278-$AC278))*($T278-$AC278))),0))),$W278*$G278)))</f>
        <v/>
      </c>
      <c r="G278" s="148" t="str">
        <f>IF($D278="","",IF(OR(VLOOKUP($D278,Cap_Req!$A$2:$K$19,2)=9,VLOOKUP($D278,Cap_Req!$A$2:$K$19,2)=10),IF($T278&lt;=$AE278,VLOOKUP($D278,Cap_Req!$A$2:$K$19,3),0),IF(OR(VLOOKUP($D278,Cap_Req!$A$2:$K$19,2)=1,VLOOKUP($D278,Cap_Req!$A$2:$K$19,2)=2,VLOOKUP($D278,Cap_Req!$A$2:$K$19,2)=3,VLOOKUP($D278,Cap_Req!$A$2:$K$19,2)=4,VLOOKUP($D278,Cap_Req!$A$2:$K$19,2)=5,VLOOKUP($D278,Cap_Req!$A$2:$K$19,2)=6,VLOOKUP($D278,Cap_Req!$A$2:$K$19,2)=7, VLOOKUP($D278,Cap_Req!$A$2:$K$19,2)=8),IF($T278&lt;=$AC278,VLOOKUP($D278,Cap_Req!$A$2:$K$19,3),IF(AND($T278&gt;$AC278,$T278&lt;=$AE278),VLOOKUP($D278,Cap_Req!$A$2:$K$19,3)+(((VLOOKUP($D278,Cap_Req!$A$2:$K$19,5)-VLOOKUP($D278,Cap_Req!$A$2:$K$19,3))/($AE278-$AC278))*($T278-$AC278)),0)),IF($T278&lt;=$AC278,VLOOKUP($D278,Cap_Req!$A$2:$K$19,3),IF(AND($T278&gt;$AC278,$T278&lt;=$AD278),VLOOKUP($D278,Cap_Req!$A$2:$K$19,3)+(((VLOOKUP($D278,Cap_Req!$A$2:$K$19,4)-VLOOKUP($D278,Cap_Req!$A$2:$K$19,3))/($AD278-$AC278))*($T278-$AC278)),IF(AND($T278&gt;$AD278,$T278&lt;=$AE278),VLOOKUP($D278,Cap_Req!$A$2:$K$19,4)+(((VLOOKUP($D278,Cap_Req!$A$2:$K$19,5)-VLOOKUP($D278,Cap_Req!$A$2:$K$19,4))/($AE278-$AD278))*($T278-$AD278)),0))))))</f>
        <v/>
      </c>
      <c r="H278" s="455"/>
      <c r="I278" s="147" t="str">
        <f>IF($D278="","",IF(OR(VLOOKUP($D278,Cap_Req!$A$2:$K$19,2)=3,VLOOKUP($D278,Cap_Req!$A$2:$K$19,2)=4),IF($Y278="","",$Y278*$J278),""))</f>
        <v/>
      </c>
      <c r="J278" s="148" t="str">
        <f>IF($D278="","",IF(OR(VLOOKUP($D278,Cap_Req!$A$2:$K$19,2)=3,VLOOKUP($D278,Cap_Req!$A$2:$K$19,2)=4),VLOOKUP($D278,Cap_Req!$A$2:$M$19,7),""))</f>
        <v/>
      </c>
      <c r="K278" s="455"/>
      <c r="L278" s="147" t="str">
        <f>IF($D278="","",IF(OR(VLOOKUP($D278,Cap_Req!$A$2:$K$19,2)=3,VLOOKUP($D278,Cap_Req!$A$2:$K$19,2)=4),IF($Z278="","",$Z278*$M278),""))</f>
        <v/>
      </c>
      <c r="M278" s="148" t="str">
        <f>IF($D278="","",IF(OR(VLOOKUP($D278,Cap_Req!$A$2:$K$19,2)=3,VLOOKUP($D278,Cap_Req!$A$2:$K$19,2)=4),VLOOKUP($D278,Cap_Req!$A$2:$M$19,12),""))</f>
        <v/>
      </c>
      <c r="N278" s="455"/>
      <c r="O278" s="147" t="str">
        <f>IF($D278="","",IF(VLOOKUP($D278,Cap_Req!$A$2:$K$19,2)=4,IF($AA278="","",$AA278*$P278),""))</f>
        <v/>
      </c>
      <c r="P278" s="148" t="str">
        <f>IF($D278="","",IF(VLOOKUP($D278,Cap_Req!$A$2:$K$19,2)=4,VLOOKUP($D278,Cap_Req!$A$2:$M$19,13),""))</f>
        <v/>
      </c>
      <c r="Q278" s="455"/>
      <c r="R278" s="147" t="str">
        <f>IF($D278="","",IF(VLOOKUP($D278,Cap_Req!$A$2:$K$19,2)=3,IF($AB278="","",$AB278*$S278),""))</f>
        <v/>
      </c>
      <c r="S278" s="148" t="str">
        <f>IF($D278="","",IF(VLOOKUP($D278,Cap_Req!$A$2:$K$19,2)=3,VLOOKUP($D278,Cap_Req!$A$2:$K$19,8),""))</f>
        <v/>
      </c>
      <c r="T278" s="149" t="str">
        <f t="shared" si="8"/>
        <v/>
      </c>
      <c r="U278" s="150" t="str">
        <f t="shared" si="9"/>
        <v/>
      </c>
      <c r="V278" s="151"/>
      <c r="W278" s="453"/>
      <c r="X278" s="453"/>
      <c r="Y278" s="453"/>
      <c r="Z278" s="453"/>
      <c r="AA278" s="453"/>
      <c r="AB278" s="453"/>
      <c r="AC278" s="152" t="str">
        <f>IF($D278="","",IF(VLOOKUP($D278,Cap_Req!$A$2:$K$19,2)=5,MIN($AF278,VLOOKUP($D278,Cap_Req!$A$2:$K$19,9)),MIN($AE278,VLOOKUP($D278,Cap_Req!$A$2:$K$19,9))))</f>
        <v/>
      </c>
      <c r="AD278" s="152" t="str">
        <f>IF($D278="","",IF(VLOOKUP($D278,Cap_Req!$A$2:$K$19,2)=5,MIN($AF278,VLOOKUP($D278,Cap_Req!$A$2:$K$19,10)),MIN($AE278,VLOOKUP($D278,Cap_Req!$A$2:$K$19,10))))</f>
        <v/>
      </c>
      <c r="AE278" s="152" t="str">
        <f>IF($D278="","",IF($AF278="","",MIN($AF278,VLOOKUP($D278,Cap_Req!$A$2:$K$19,11))))</f>
        <v/>
      </c>
      <c r="AF278" s="453"/>
      <c r="AG278" s="453"/>
      <c r="AH278" s="125"/>
      <c r="AI278" s="126" t="e">
        <f>VLOOKUP($D278,Cap_Req!$A$2:$K$19,2)</f>
        <v>#N/A</v>
      </c>
      <c r="AL278" s="170"/>
    </row>
    <row r="279" spans="1:38" x14ac:dyDescent="0.25">
      <c r="A279" s="125"/>
      <c r="B279" s="453"/>
      <c r="C279" s="453"/>
      <c r="D279" s="454"/>
      <c r="E279" s="455"/>
      <c r="F279" s="147" t="str">
        <f>IF($D279="","",IF($W279="","",IF(OR(VLOOKUP($D279,Cap_Req!$A$2:$K$19,2)=3,VLOOKUP($D279,Cap_Req!$A$2:$K$19,2)=4),IF($X279="","",IF($T279&lt;=$AC279,$X279*$G279,IF(AND($T279&gt;$AC279,$T279&lt;=$AF279),$G279*($X279+((($W279-$X279)/($AF279-$AC279))*($T279-$AC279))),0))),$W279*$G279)))</f>
        <v/>
      </c>
      <c r="G279" s="148" t="str">
        <f>IF($D279="","",IF(OR(VLOOKUP($D279,Cap_Req!$A$2:$K$19,2)=9,VLOOKUP($D279,Cap_Req!$A$2:$K$19,2)=10),IF($T279&lt;=$AE279,VLOOKUP($D279,Cap_Req!$A$2:$K$19,3),0),IF(OR(VLOOKUP($D279,Cap_Req!$A$2:$K$19,2)=1,VLOOKUP($D279,Cap_Req!$A$2:$K$19,2)=2,VLOOKUP($D279,Cap_Req!$A$2:$K$19,2)=3,VLOOKUP($D279,Cap_Req!$A$2:$K$19,2)=4,VLOOKUP($D279,Cap_Req!$A$2:$K$19,2)=5,VLOOKUP($D279,Cap_Req!$A$2:$K$19,2)=6,VLOOKUP($D279,Cap_Req!$A$2:$K$19,2)=7, VLOOKUP($D279,Cap_Req!$A$2:$K$19,2)=8),IF($T279&lt;=$AC279,VLOOKUP($D279,Cap_Req!$A$2:$K$19,3),IF(AND($T279&gt;$AC279,$T279&lt;=$AE279),VLOOKUP($D279,Cap_Req!$A$2:$K$19,3)+(((VLOOKUP($D279,Cap_Req!$A$2:$K$19,5)-VLOOKUP($D279,Cap_Req!$A$2:$K$19,3))/($AE279-$AC279))*($T279-$AC279)),0)),IF($T279&lt;=$AC279,VLOOKUP($D279,Cap_Req!$A$2:$K$19,3),IF(AND($T279&gt;$AC279,$T279&lt;=$AD279),VLOOKUP($D279,Cap_Req!$A$2:$K$19,3)+(((VLOOKUP($D279,Cap_Req!$A$2:$K$19,4)-VLOOKUP($D279,Cap_Req!$A$2:$K$19,3))/($AD279-$AC279))*($T279-$AC279)),IF(AND($T279&gt;$AD279,$T279&lt;=$AE279),VLOOKUP($D279,Cap_Req!$A$2:$K$19,4)+(((VLOOKUP($D279,Cap_Req!$A$2:$K$19,5)-VLOOKUP($D279,Cap_Req!$A$2:$K$19,4))/($AE279-$AD279))*($T279-$AD279)),0))))))</f>
        <v/>
      </c>
      <c r="H279" s="455"/>
      <c r="I279" s="147" t="str">
        <f>IF($D279="","",IF(OR(VLOOKUP($D279,Cap_Req!$A$2:$K$19,2)=3,VLOOKUP($D279,Cap_Req!$A$2:$K$19,2)=4),IF($Y279="","",$Y279*$J279),""))</f>
        <v/>
      </c>
      <c r="J279" s="148" t="str">
        <f>IF($D279="","",IF(OR(VLOOKUP($D279,Cap_Req!$A$2:$K$19,2)=3,VLOOKUP($D279,Cap_Req!$A$2:$K$19,2)=4),VLOOKUP($D279,Cap_Req!$A$2:$M$19,7),""))</f>
        <v/>
      </c>
      <c r="K279" s="455"/>
      <c r="L279" s="147" t="str">
        <f>IF($D279="","",IF(OR(VLOOKUP($D279,Cap_Req!$A$2:$K$19,2)=3,VLOOKUP($D279,Cap_Req!$A$2:$K$19,2)=4),IF($Z279="","",$Z279*$M279),""))</f>
        <v/>
      </c>
      <c r="M279" s="148" t="str">
        <f>IF($D279="","",IF(OR(VLOOKUP($D279,Cap_Req!$A$2:$K$19,2)=3,VLOOKUP($D279,Cap_Req!$A$2:$K$19,2)=4),VLOOKUP($D279,Cap_Req!$A$2:$M$19,12),""))</f>
        <v/>
      </c>
      <c r="N279" s="455"/>
      <c r="O279" s="147" t="str">
        <f>IF($D279="","",IF(VLOOKUP($D279,Cap_Req!$A$2:$K$19,2)=4,IF($AA279="","",$AA279*$P279),""))</f>
        <v/>
      </c>
      <c r="P279" s="148" t="str">
        <f>IF($D279="","",IF(VLOOKUP($D279,Cap_Req!$A$2:$K$19,2)=4,VLOOKUP($D279,Cap_Req!$A$2:$M$19,13),""))</f>
        <v/>
      </c>
      <c r="Q279" s="455"/>
      <c r="R279" s="147" t="str">
        <f>IF($D279="","",IF(VLOOKUP($D279,Cap_Req!$A$2:$K$19,2)=3,IF($AB279="","",$AB279*$S279),""))</f>
        <v/>
      </c>
      <c r="S279" s="148" t="str">
        <f>IF($D279="","",IF(VLOOKUP($D279,Cap_Req!$A$2:$K$19,2)=3,VLOOKUP($D279,Cap_Req!$A$2:$K$19,8),""))</f>
        <v/>
      </c>
      <c r="T279" s="149" t="str">
        <f t="shared" si="8"/>
        <v/>
      </c>
      <c r="U279" s="150" t="str">
        <f t="shared" si="9"/>
        <v/>
      </c>
      <c r="V279" s="151"/>
      <c r="W279" s="453"/>
      <c r="X279" s="453"/>
      <c r="Y279" s="453"/>
      <c r="Z279" s="453"/>
      <c r="AA279" s="453"/>
      <c r="AB279" s="453"/>
      <c r="AC279" s="152" t="str">
        <f>IF($D279="","",IF(VLOOKUP($D279,Cap_Req!$A$2:$K$19,2)=5,MIN($AF279,VLOOKUP($D279,Cap_Req!$A$2:$K$19,9)),MIN($AE279,VLOOKUP($D279,Cap_Req!$A$2:$K$19,9))))</f>
        <v/>
      </c>
      <c r="AD279" s="152" t="str">
        <f>IF($D279="","",IF(VLOOKUP($D279,Cap_Req!$A$2:$K$19,2)=5,MIN($AF279,VLOOKUP($D279,Cap_Req!$A$2:$K$19,10)),MIN($AE279,VLOOKUP($D279,Cap_Req!$A$2:$K$19,10))))</f>
        <v/>
      </c>
      <c r="AE279" s="152" t="str">
        <f>IF($D279="","",IF($AF279="","",MIN($AF279,VLOOKUP($D279,Cap_Req!$A$2:$K$19,11))))</f>
        <v/>
      </c>
      <c r="AF279" s="453"/>
      <c r="AG279" s="453"/>
      <c r="AH279" s="125"/>
      <c r="AI279" s="126" t="e">
        <f>VLOOKUP($D279,Cap_Req!$A$2:$K$19,2)</f>
        <v>#N/A</v>
      </c>
      <c r="AL279" s="170"/>
    </row>
    <row r="280" spans="1:38" x14ac:dyDescent="0.25">
      <c r="A280" s="125"/>
      <c r="B280" s="453"/>
      <c r="C280" s="453"/>
      <c r="D280" s="454"/>
      <c r="E280" s="455"/>
      <c r="F280" s="147" t="str">
        <f>IF($D280="","",IF($W280="","",IF(OR(VLOOKUP($D280,Cap_Req!$A$2:$K$19,2)=3,VLOOKUP($D280,Cap_Req!$A$2:$K$19,2)=4),IF($X280="","",IF($T280&lt;=$AC280,$X280*$G280,IF(AND($T280&gt;$AC280,$T280&lt;=$AF280),$G280*($X280+((($W280-$X280)/($AF280-$AC280))*($T280-$AC280))),0))),$W280*$G280)))</f>
        <v/>
      </c>
      <c r="G280" s="148" t="str">
        <f>IF($D280="","",IF(OR(VLOOKUP($D280,Cap_Req!$A$2:$K$19,2)=9,VLOOKUP($D280,Cap_Req!$A$2:$K$19,2)=10),IF($T280&lt;=$AE280,VLOOKUP($D280,Cap_Req!$A$2:$K$19,3),0),IF(OR(VLOOKUP($D280,Cap_Req!$A$2:$K$19,2)=1,VLOOKUP($D280,Cap_Req!$A$2:$K$19,2)=2,VLOOKUP($D280,Cap_Req!$A$2:$K$19,2)=3,VLOOKUP($D280,Cap_Req!$A$2:$K$19,2)=4,VLOOKUP($D280,Cap_Req!$A$2:$K$19,2)=5,VLOOKUP($D280,Cap_Req!$A$2:$K$19,2)=6,VLOOKUP($D280,Cap_Req!$A$2:$K$19,2)=7, VLOOKUP($D280,Cap_Req!$A$2:$K$19,2)=8),IF($T280&lt;=$AC280,VLOOKUP($D280,Cap_Req!$A$2:$K$19,3),IF(AND($T280&gt;$AC280,$T280&lt;=$AE280),VLOOKUP($D280,Cap_Req!$A$2:$K$19,3)+(((VLOOKUP($D280,Cap_Req!$A$2:$K$19,5)-VLOOKUP($D280,Cap_Req!$A$2:$K$19,3))/($AE280-$AC280))*($T280-$AC280)),0)),IF($T280&lt;=$AC280,VLOOKUP($D280,Cap_Req!$A$2:$K$19,3),IF(AND($T280&gt;$AC280,$T280&lt;=$AD280),VLOOKUP($D280,Cap_Req!$A$2:$K$19,3)+(((VLOOKUP($D280,Cap_Req!$A$2:$K$19,4)-VLOOKUP($D280,Cap_Req!$A$2:$K$19,3))/($AD280-$AC280))*($T280-$AC280)),IF(AND($T280&gt;$AD280,$T280&lt;=$AE280),VLOOKUP($D280,Cap_Req!$A$2:$K$19,4)+(((VLOOKUP($D280,Cap_Req!$A$2:$K$19,5)-VLOOKUP($D280,Cap_Req!$A$2:$K$19,4))/($AE280-$AD280))*($T280-$AD280)),0))))))</f>
        <v/>
      </c>
      <c r="H280" s="455"/>
      <c r="I280" s="147" t="str">
        <f>IF($D280="","",IF(OR(VLOOKUP($D280,Cap_Req!$A$2:$K$19,2)=3,VLOOKUP($D280,Cap_Req!$A$2:$K$19,2)=4),IF($Y280="","",$Y280*$J280),""))</f>
        <v/>
      </c>
      <c r="J280" s="148" t="str">
        <f>IF($D280="","",IF(OR(VLOOKUP($D280,Cap_Req!$A$2:$K$19,2)=3,VLOOKUP($D280,Cap_Req!$A$2:$K$19,2)=4),VLOOKUP($D280,Cap_Req!$A$2:$M$19,7),""))</f>
        <v/>
      </c>
      <c r="K280" s="455"/>
      <c r="L280" s="147" t="str">
        <f>IF($D280="","",IF(OR(VLOOKUP($D280,Cap_Req!$A$2:$K$19,2)=3,VLOOKUP($D280,Cap_Req!$A$2:$K$19,2)=4),IF($Z280="","",$Z280*$M280),""))</f>
        <v/>
      </c>
      <c r="M280" s="148" t="str">
        <f>IF($D280="","",IF(OR(VLOOKUP($D280,Cap_Req!$A$2:$K$19,2)=3,VLOOKUP($D280,Cap_Req!$A$2:$K$19,2)=4),VLOOKUP($D280,Cap_Req!$A$2:$M$19,12),""))</f>
        <v/>
      </c>
      <c r="N280" s="455"/>
      <c r="O280" s="147" t="str">
        <f>IF($D280="","",IF(VLOOKUP($D280,Cap_Req!$A$2:$K$19,2)=4,IF($AA280="","",$AA280*$P280),""))</f>
        <v/>
      </c>
      <c r="P280" s="148" t="str">
        <f>IF($D280="","",IF(VLOOKUP($D280,Cap_Req!$A$2:$K$19,2)=4,VLOOKUP($D280,Cap_Req!$A$2:$M$19,13),""))</f>
        <v/>
      </c>
      <c r="Q280" s="455"/>
      <c r="R280" s="147" t="str">
        <f>IF($D280="","",IF(VLOOKUP($D280,Cap_Req!$A$2:$K$19,2)=3,IF($AB280="","",$AB280*$S280),""))</f>
        <v/>
      </c>
      <c r="S280" s="148" t="str">
        <f>IF($D280="","",IF(VLOOKUP($D280,Cap_Req!$A$2:$K$19,2)=3,VLOOKUP($D280,Cap_Req!$A$2:$K$19,8),""))</f>
        <v/>
      </c>
      <c r="T280" s="149" t="str">
        <f t="shared" si="8"/>
        <v/>
      </c>
      <c r="U280" s="150" t="str">
        <f t="shared" si="9"/>
        <v/>
      </c>
      <c r="V280" s="151"/>
      <c r="W280" s="453"/>
      <c r="X280" s="453"/>
      <c r="Y280" s="453"/>
      <c r="Z280" s="453"/>
      <c r="AA280" s="453"/>
      <c r="AB280" s="453"/>
      <c r="AC280" s="152" t="str">
        <f>IF($D280="","",IF(VLOOKUP($D280,Cap_Req!$A$2:$K$19,2)=5,MIN($AF280,VLOOKUP($D280,Cap_Req!$A$2:$K$19,9)),MIN($AE280,VLOOKUP($D280,Cap_Req!$A$2:$K$19,9))))</f>
        <v/>
      </c>
      <c r="AD280" s="152" t="str">
        <f>IF($D280="","",IF(VLOOKUP($D280,Cap_Req!$A$2:$K$19,2)=5,MIN($AF280,VLOOKUP($D280,Cap_Req!$A$2:$K$19,10)),MIN($AE280,VLOOKUP($D280,Cap_Req!$A$2:$K$19,10))))</f>
        <v/>
      </c>
      <c r="AE280" s="152" t="str">
        <f>IF($D280="","",IF($AF280="","",MIN($AF280,VLOOKUP($D280,Cap_Req!$A$2:$K$19,11))))</f>
        <v/>
      </c>
      <c r="AF280" s="453"/>
      <c r="AG280" s="453"/>
      <c r="AH280" s="125"/>
      <c r="AI280" s="126" t="e">
        <f>VLOOKUP($D280,Cap_Req!$A$2:$K$19,2)</f>
        <v>#N/A</v>
      </c>
      <c r="AL280" s="170"/>
    </row>
    <row r="281" spans="1:38" x14ac:dyDescent="0.25">
      <c r="A281" s="125"/>
      <c r="B281" s="453"/>
      <c r="C281" s="453"/>
      <c r="D281" s="454"/>
      <c r="E281" s="455"/>
      <c r="F281" s="147" t="str">
        <f>IF($D281="","",IF($W281="","",IF(OR(VLOOKUP($D281,Cap_Req!$A$2:$K$19,2)=3,VLOOKUP($D281,Cap_Req!$A$2:$K$19,2)=4),IF($X281="","",IF($T281&lt;=$AC281,$X281*$G281,IF(AND($T281&gt;$AC281,$T281&lt;=$AF281),$G281*($X281+((($W281-$X281)/($AF281-$AC281))*($T281-$AC281))),0))),$W281*$G281)))</f>
        <v/>
      </c>
      <c r="G281" s="148" t="str">
        <f>IF($D281="","",IF(OR(VLOOKUP($D281,Cap_Req!$A$2:$K$19,2)=9,VLOOKUP($D281,Cap_Req!$A$2:$K$19,2)=10),IF($T281&lt;=$AE281,VLOOKUP($D281,Cap_Req!$A$2:$K$19,3),0),IF(OR(VLOOKUP($D281,Cap_Req!$A$2:$K$19,2)=1,VLOOKUP($D281,Cap_Req!$A$2:$K$19,2)=2,VLOOKUP($D281,Cap_Req!$A$2:$K$19,2)=3,VLOOKUP($D281,Cap_Req!$A$2:$K$19,2)=4,VLOOKUP($D281,Cap_Req!$A$2:$K$19,2)=5,VLOOKUP($D281,Cap_Req!$A$2:$K$19,2)=6,VLOOKUP($D281,Cap_Req!$A$2:$K$19,2)=7, VLOOKUP($D281,Cap_Req!$A$2:$K$19,2)=8),IF($T281&lt;=$AC281,VLOOKUP($D281,Cap_Req!$A$2:$K$19,3),IF(AND($T281&gt;$AC281,$T281&lt;=$AE281),VLOOKUP($D281,Cap_Req!$A$2:$K$19,3)+(((VLOOKUP($D281,Cap_Req!$A$2:$K$19,5)-VLOOKUP($D281,Cap_Req!$A$2:$K$19,3))/($AE281-$AC281))*($T281-$AC281)),0)),IF($T281&lt;=$AC281,VLOOKUP($D281,Cap_Req!$A$2:$K$19,3),IF(AND($T281&gt;$AC281,$T281&lt;=$AD281),VLOOKUP($D281,Cap_Req!$A$2:$K$19,3)+(((VLOOKUP($D281,Cap_Req!$A$2:$K$19,4)-VLOOKUP($D281,Cap_Req!$A$2:$K$19,3))/($AD281-$AC281))*($T281-$AC281)),IF(AND($T281&gt;$AD281,$T281&lt;=$AE281),VLOOKUP($D281,Cap_Req!$A$2:$K$19,4)+(((VLOOKUP($D281,Cap_Req!$A$2:$K$19,5)-VLOOKUP($D281,Cap_Req!$A$2:$K$19,4))/($AE281-$AD281))*($T281-$AD281)),0))))))</f>
        <v/>
      </c>
      <c r="H281" s="455"/>
      <c r="I281" s="147" t="str">
        <f>IF($D281="","",IF(OR(VLOOKUP($D281,Cap_Req!$A$2:$K$19,2)=3,VLOOKUP($D281,Cap_Req!$A$2:$K$19,2)=4),IF($Y281="","",$Y281*$J281),""))</f>
        <v/>
      </c>
      <c r="J281" s="148" t="str">
        <f>IF($D281="","",IF(OR(VLOOKUP($D281,Cap_Req!$A$2:$K$19,2)=3,VLOOKUP($D281,Cap_Req!$A$2:$K$19,2)=4),VLOOKUP($D281,Cap_Req!$A$2:$M$19,7),""))</f>
        <v/>
      </c>
      <c r="K281" s="455"/>
      <c r="L281" s="147" t="str">
        <f>IF($D281="","",IF(OR(VLOOKUP($D281,Cap_Req!$A$2:$K$19,2)=3,VLOOKUP($D281,Cap_Req!$A$2:$K$19,2)=4),IF($Z281="","",$Z281*$M281),""))</f>
        <v/>
      </c>
      <c r="M281" s="148" t="str">
        <f>IF($D281="","",IF(OR(VLOOKUP($D281,Cap_Req!$A$2:$K$19,2)=3,VLOOKUP($D281,Cap_Req!$A$2:$K$19,2)=4),VLOOKUP($D281,Cap_Req!$A$2:$M$19,12),""))</f>
        <v/>
      </c>
      <c r="N281" s="455"/>
      <c r="O281" s="147" t="str">
        <f>IF($D281="","",IF(VLOOKUP($D281,Cap_Req!$A$2:$K$19,2)=4,IF($AA281="","",$AA281*$P281),""))</f>
        <v/>
      </c>
      <c r="P281" s="148" t="str">
        <f>IF($D281="","",IF(VLOOKUP($D281,Cap_Req!$A$2:$K$19,2)=4,VLOOKUP($D281,Cap_Req!$A$2:$M$19,13),""))</f>
        <v/>
      </c>
      <c r="Q281" s="455"/>
      <c r="R281" s="147" t="str">
        <f>IF($D281="","",IF(VLOOKUP($D281,Cap_Req!$A$2:$K$19,2)=3,IF($AB281="","",$AB281*$S281),""))</f>
        <v/>
      </c>
      <c r="S281" s="148" t="str">
        <f>IF($D281="","",IF(VLOOKUP($D281,Cap_Req!$A$2:$K$19,2)=3,VLOOKUP($D281,Cap_Req!$A$2:$K$19,8),""))</f>
        <v/>
      </c>
      <c r="T281" s="149" t="str">
        <f t="shared" si="8"/>
        <v/>
      </c>
      <c r="U281" s="150" t="str">
        <f t="shared" si="9"/>
        <v/>
      </c>
      <c r="V281" s="151"/>
      <c r="W281" s="453"/>
      <c r="X281" s="453"/>
      <c r="Y281" s="453"/>
      <c r="Z281" s="453"/>
      <c r="AA281" s="453"/>
      <c r="AB281" s="453"/>
      <c r="AC281" s="152" t="str">
        <f>IF($D281="","",IF(VLOOKUP($D281,Cap_Req!$A$2:$K$19,2)=5,MIN($AF281,VLOOKUP($D281,Cap_Req!$A$2:$K$19,9)),MIN($AE281,VLOOKUP($D281,Cap_Req!$A$2:$K$19,9))))</f>
        <v/>
      </c>
      <c r="AD281" s="152" t="str">
        <f>IF($D281="","",IF(VLOOKUP($D281,Cap_Req!$A$2:$K$19,2)=5,MIN($AF281,VLOOKUP($D281,Cap_Req!$A$2:$K$19,10)),MIN($AE281,VLOOKUP($D281,Cap_Req!$A$2:$K$19,10))))</f>
        <v/>
      </c>
      <c r="AE281" s="152" t="str">
        <f>IF($D281="","",IF($AF281="","",MIN($AF281,VLOOKUP($D281,Cap_Req!$A$2:$K$19,11))))</f>
        <v/>
      </c>
      <c r="AF281" s="453"/>
      <c r="AG281" s="453"/>
      <c r="AH281" s="125"/>
      <c r="AI281" s="126" t="e">
        <f>VLOOKUP($D281,Cap_Req!$A$2:$K$19,2)</f>
        <v>#N/A</v>
      </c>
      <c r="AL281" s="170"/>
    </row>
    <row r="282" spans="1:38" x14ac:dyDescent="0.25">
      <c r="A282" s="125"/>
      <c r="B282" s="453"/>
      <c r="C282" s="453"/>
      <c r="D282" s="454"/>
      <c r="E282" s="455"/>
      <c r="F282" s="147" t="str">
        <f>IF($D282="","",IF($W282="","",IF(OR(VLOOKUP($D282,Cap_Req!$A$2:$K$19,2)=3,VLOOKUP($D282,Cap_Req!$A$2:$K$19,2)=4),IF($X282="","",IF($T282&lt;=$AC282,$X282*$G282,IF(AND($T282&gt;$AC282,$T282&lt;=$AF282),$G282*($X282+((($W282-$X282)/($AF282-$AC282))*($T282-$AC282))),0))),$W282*$G282)))</f>
        <v/>
      </c>
      <c r="G282" s="148" t="str">
        <f>IF($D282="","",IF(OR(VLOOKUP($D282,Cap_Req!$A$2:$K$19,2)=9,VLOOKUP($D282,Cap_Req!$A$2:$K$19,2)=10),IF($T282&lt;=$AE282,VLOOKUP($D282,Cap_Req!$A$2:$K$19,3),0),IF(OR(VLOOKUP($D282,Cap_Req!$A$2:$K$19,2)=1,VLOOKUP($D282,Cap_Req!$A$2:$K$19,2)=2,VLOOKUP($D282,Cap_Req!$A$2:$K$19,2)=3,VLOOKUP($D282,Cap_Req!$A$2:$K$19,2)=4,VLOOKUP($D282,Cap_Req!$A$2:$K$19,2)=5,VLOOKUP($D282,Cap_Req!$A$2:$K$19,2)=6,VLOOKUP($D282,Cap_Req!$A$2:$K$19,2)=7, VLOOKUP($D282,Cap_Req!$A$2:$K$19,2)=8),IF($T282&lt;=$AC282,VLOOKUP($D282,Cap_Req!$A$2:$K$19,3),IF(AND($T282&gt;$AC282,$T282&lt;=$AE282),VLOOKUP($D282,Cap_Req!$A$2:$K$19,3)+(((VLOOKUP($D282,Cap_Req!$A$2:$K$19,5)-VLOOKUP($D282,Cap_Req!$A$2:$K$19,3))/($AE282-$AC282))*($T282-$AC282)),0)),IF($T282&lt;=$AC282,VLOOKUP($D282,Cap_Req!$A$2:$K$19,3),IF(AND($T282&gt;$AC282,$T282&lt;=$AD282),VLOOKUP($D282,Cap_Req!$A$2:$K$19,3)+(((VLOOKUP($D282,Cap_Req!$A$2:$K$19,4)-VLOOKUP($D282,Cap_Req!$A$2:$K$19,3))/($AD282-$AC282))*($T282-$AC282)),IF(AND($T282&gt;$AD282,$T282&lt;=$AE282),VLOOKUP($D282,Cap_Req!$A$2:$K$19,4)+(((VLOOKUP($D282,Cap_Req!$A$2:$K$19,5)-VLOOKUP($D282,Cap_Req!$A$2:$K$19,4))/($AE282-$AD282))*($T282-$AD282)),0))))))</f>
        <v/>
      </c>
      <c r="H282" s="455"/>
      <c r="I282" s="147" t="str">
        <f>IF($D282="","",IF(OR(VLOOKUP($D282,Cap_Req!$A$2:$K$19,2)=3,VLOOKUP($D282,Cap_Req!$A$2:$K$19,2)=4),IF($Y282="","",$Y282*$J282),""))</f>
        <v/>
      </c>
      <c r="J282" s="148" t="str">
        <f>IF($D282="","",IF(OR(VLOOKUP($D282,Cap_Req!$A$2:$K$19,2)=3,VLOOKUP($D282,Cap_Req!$A$2:$K$19,2)=4),VLOOKUP($D282,Cap_Req!$A$2:$M$19,7),""))</f>
        <v/>
      </c>
      <c r="K282" s="455"/>
      <c r="L282" s="147" t="str">
        <f>IF($D282="","",IF(OR(VLOOKUP($D282,Cap_Req!$A$2:$K$19,2)=3,VLOOKUP($D282,Cap_Req!$A$2:$K$19,2)=4),IF($Z282="","",$Z282*$M282),""))</f>
        <v/>
      </c>
      <c r="M282" s="148" t="str">
        <f>IF($D282="","",IF(OR(VLOOKUP($D282,Cap_Req!$A$2:$K$19,2)=3,VLOOKUP($D282,Cap_Req!$A$2:$K$19,2)=4),VLOOKUP($D282,Cap_Req!$A$2:$M$19,12),""))</f>
        <v/>
      </c>
      <c r="N282" s="455"/>
      <c r="O282" s="147" t="str">
        <f>IF($D282="","",IF(VLOOKUP($D282,Cap_Req!$A$2:$K$19,2)=4,IF($AA282="","",$AA282*$P282),""))</f>
        <v/>
      </c>
      <c r="P282" s="148" t="str">
        <f>IF($D282="","",IF(VLOOKUP($D282,Cap_Req!$A$2:$K$19,2)=4,VLOOKUP($D282,Cap_Req!$A$2:$M$19,13),""))</f>
        <v/>
      </c>
      <c r="Q282" s="455"/>
      <c r="R282" s="147" t="str">
        <f>IF($D282="","",IF(VLOOKUP($D282,Cap_Req!$A$2:$K$19,2)=3,IF($AB282="","",$AB282*$S282),""))</f>
        <v/>
      </c>
      <c r="S282" s="148" t="str">
        <f>IF($D282="","",IF(VLOOKUP($D282,Cap_Req!$A$2:$K$19,2)=3,VLOOKUP($D282,Cap_Req!$A$2:$K$19,8),""))</f>
        <v/>
      </c>
      <c r="T282" s="149" t="str">
        <f t="shared" si="8"/>
        <v/>
      </c>
      <c r="U282" s="150" t="str">
        <f t="shared" si="9"/>
        <v/>
      </c>
      <c r="V282" s="151"/>
      <c r="W282" s="453"/>
      <c r="X282" s="453"/>
      <c r="Y282" s="453"/>
      <c r="Z282" s="453"/>
      <c r="AA282" s="453"/>
      <c r="AB282" s="453"/>
      <c r="AC282" s="152" t="str">
        <f>IF($D282="","",IF(VLOOKUP($D282,Cap_Req!$A$2:$K$19,2)=5,MIN($AF282,VLOOKUP($D282,Cap_Req!$A$2:$K$19,9)),MIN($AE282,VLOOKUP($D282,Cap_Req!$A$2:$K$19,9))))</f>
        <v/>
      </c>
      <c r="AD282" s="152" t="str">
        <f>IF($D282="","",IF(VLOOKUP($D282,Cap_Req!$A$2:$K$19,2)=5,MIN($AF282,VLOOKUP($D282,Cap_Req!$A$2:$K$19,10)),MIN($AE282,VLOOKUP($D282,Cap_Req!$A$2:$K$19,10))))</f>
        <v/>
      </c>
      <c r="AE282" s="152" t="str">
        <f>IF($D282="","",IF($AF282="","",MIN($AF282,VLOOKUP($D282,Cap_Req!$A$2:$K$19,11))))</f>
        <v/>
      </c>
      <c r="AF282" s="453"/>
      <c r="AG282" s="453"/>
      <c r="AH282" s="125"/>
      <c r="AI282" s="126" t="e">
        <f>VLOOKUP($D282,Cap_Req!$A$2:$K$19,2)</f>
        <v>#N/A</v>
      </c>
      <c r="AL282" s="170"/>
    </row>
    <row r="283" spans="1:38" x14ac:dyDescent="0.25">
      <c r="A283" s="125"/>
      <c r="B283" s="453"/>
      <c r="C283" s="453"/>
      <c r="D283" s="454"/>
      <c r="E283" s="455"/>
      <c r="F283" s="147" t="str">
        <f>IF($D283="","",IF($W283="","",IF(OR(VLOOKUP($D283,Cap_Req!$A$2:$K$19,2)=3,VLOOKUP($D283,Cap_Req!$A$2:$K$19,2)=4),IF($X283="","",IF($T283&lt;=$AC283,$X283*$G283,IF(AND($T283&gt;$AC283,$T283&lt;=$AF283),$G283*($X283+((($W283-$X283)/($AF283-$AC283))*($T283-$AC283))),0))),$W283*$G283)))</f>
        <v/>
      </c>
      <c r="G283" s="148" t="str">
        <f>IF($D283="","",IF(OR(VLOOKUP($D283,Cap_Req!$A$2:$K$19,2)=9,VLOOKUP($D283,Cap_Req!$A$2:$K$19,2)=10),IF($T283&lt;=$AE283,VLOOKUP($D283,Cap_Req!$A$2:$K$19,3),0),IF(OR(VLOOKUP($D283,Cap_Req!$A$2:$K$19,2)=1,VLOOKUP($D283,Cap_Req!$A$2:$K$19,2)=2,VLOOKUP($D283,Cap_Req!$A$2:$K$19,2)=3,VLOOKUP($D283,Cap_Req!$A$2:$K$19,2)=4,VLOOKUP($D283,Cap_Req!$A$2:$K$19,2)=5,VLOOKUP($D283,Cap_Req!$A$2:$K$19,2)=6,VLOOKUP($D283,Cap_Req!$A$2:$K$19,2)=7, VLOOKUP($D283,Cap_Req!$A$2:$K$19,2)=8),IF($T283&lt;=$AC283,VLOOKUP($D283,Cap_Req!$A$2:$K$19,3),IF(AND($T283&gt;$AC283,$T283&lt;=$AE283),VLOOKUP($D283,Cap_Req!$A$2:$K$19,3)+(((VLOOKUP($D283,Cap_Req!$A$2:$K$19,5)-VLOOKUP($D283,Cap_Req!$A$2:$K$19,3))/($AE283-$AC283))*($T283-$AC283)),0)),IF($T283&lt;=$AC283,VLOOKUP($D283,Cap_Req!$A$2:$K$19,3),IF(AND($T283&gt;$AC283,$T283&lt;=$AD283),VLOOKUP($D283,Cap_Req!$A$2:$K$19,3)+(((VLOOKUP($D283,Cap_Req!$A$2:$K$19,4)-VLOOKUP($D283,Cap_Req!$A$2:$K$19,3))/($AD283-$AC283))*($T283-$AC283)),IF(AND($T283&gt;$AD283,$T283&lt;=$AE283),VLOOKUP($D283,Cap_Req!$A$2:$K$19,4)+(((VLOOKUP($D283,Cap_Req!$A$2:$K$19,5)-VLOOKUP($D283,Cap_Req!$A$2:$K$19,4))/($AE283-$AD283))*($T283-$AD283)),0))))))</f>
        <v/>
      </c>
      <c r="H283" s="455"/>
      <c r="I283" s="147" t="str">
        <f>IF($D283="","",IF(OR(VLOOKUP($D283,Cap_Req!$A$2:$K$19,2)=3,VLOOKUP($D283,Cap_Req!$A$2:$K$19,2)=4),IF($Y283="","",$Y283*$J283),""))</f>
        <v/>
      </c>
      <c r="J283" s="148" t="str">
        <f>IF($D283="","",IF(OR(VLOOKUP($D283,Cap_Req!$A$2:$K$19,2)=3,VLOOKUP($D283,Cap_Req!$A$2:$K$19,2)=4),VLOOKUP($D283,Cap_Req!$A$2:$M$19,7),""))</f>
        <v/>
      </c>
      <c r="K283" s="455"/>
      <c r="L283" s="147" t="str">
        <f>IF($D283="","",IF(OR(VLOOKUP($D283,Cap_Req!$A$2:$K$19,2)=3,VLOOKUP($D283,Cap_Req!$A$2:$K$19,2)=4),IF($Z283="","",$Z283*$M283),""))</f>
        <v/>
      </c>
      <c r="M283" s="148" t="str">
        <f>IF($D283="","",IF(OR(VLOOKUP($D283,Cap_Req!$A$2:$K$19,2)=3,VLOOKUP($D283,Cap_Req!$A$2:$K$19,2)=4),VLOOKUP($D283,Cap_Req!$A$2:$M$19,12),""))</f>
        <v/>
      </c>
      <c r="N283" s="455"/>
      <c r="O283" s="147" t="str">
        <f>IF($D283="","",IF(VLOOKUP($D283,Cap_Req!$A$2:$K$19,2)=4,IF($AA283="","",$AA283*$P283),""))</f>
        <v/>
      </c>
      <c r="P283" s="148" t="str">
        <f>IF($D283="","",IF(VLOOKUP($D283,Cap_Req!$A$2:$K$19,2)=4,VLOOKUP($D283,Cap_Req!$A$2:$M$19,13),""))</f>
        <v/>
      </c>
      <c r="Q283" s="455"/>
      <c r="R283" s="147" t="str">
        <f>IF($D283="","",IF(VLOOKUP($D283,Cap_Req!$A$2:$K$19,2)=3,IF($AB283="","",$AB283*$S283),""))</f>
        <v/>
      </c>
      <c r="S283" s="148" t="str">
        <f>IF($D283="","",IF(VLOOKUP($D283,Cap_Req!$A$2:$K$19,2)=3,VLOOKUP($D283,Cap_Req!$A$2:$K$19,8),""))</f>
        <v/>
      </c>
      <c r="T283" s="149" t="str">
        <f t="shared" si="8"/>
        <v/>
      </c>
      <c r="U283" s="150" t="str">
        <f t="shared" si="9"/>
        <v/>
      </c>
      <c r="V283" s="151"/>
      <c r="W283" s="453"/>
      <c r="X283" s="453"/>
      <c r="Y283" s="453"/>
      <c r="Z283" s="453"/>
      <c r="AA283" s="453"/>
      <c r="AB283" s="453"/>
      <c r="AC283" s="152" t="str">
        <f>IF($D283="","",IF(VLOOKUP($D283,Cap_Req!$A$2:$K$19,2)=5,MIN($AF283,VLOOKUP($D283,Cap_Req!$A$2:$K$19,9)),MIN($AE283,VLOOKUP($D283,Cap_Req!$A$2:$K$19,9))))</f>
        <v/>
      </c>
      <c r="AD283" s="152" t="str">
        <f>IF($D283="","",IF(VLOOKUP($D283,Cap_Req!$A$2:$K$19,2)=5,MIN($AF283,VLOOKUP($D283,Cap_Req!$A$2:$K$19,10)),MIN($AE283,VLOOKUP($D283,Cap_Req!$A$2:$K$19,10))))</f>
        <v/>
      </c>
      <c r="AE283" s="152" t="str">
        <f>IF($D283="","",IF($AF283="","",MIN($AF283,VLOOKUP($D283,Cap_Req!$A$2:$K$19,11))))</f>
        <v/>
      </c>
      <c r="AF283" s="453"/>
      <c r="AG283" s="453"/>
      <c r="AH283" s="125"/>
      <c r="AI283" s="126" t="e">
        <f>VLOOKUP($D283,Cap_Req!$A$2:$K$19,2)</f>
        <v>#N/A</v>
      </c>
      <c r="AL283" s="170"/>
    </row>
    <row r="284" spans="1:38" x14ac:dyDescent="0.25">
      <c r="A284" s="125"/>
      <c r="B284" s="453"/>
      <c r="C284" s="453"/>
      <c r="D284" s="454"/>
      <c r="E284" s="455"/>
      <c r="F284" s="147" t="str">
        <f>IF($D284="","",IF($W284="","",IF(OR(VLOOKUP($D284,Cap_Req!$A$2:$K$19,2)=3,VLOOKUP($D284,Cap_Req!$A$2:$K$19,2)=4),IF($X284="","",IF($T284&lt;=$AC284,$X284*$G284,IF(AND($T284&gt;$AC284,$T284&lt;=$AF284),$G284*($X284+((($W284-$X284)/($AF284-$AC284))*($T284-$AC284))),0))),$W284*$G284)))</f>
        <v/>
      </c>
      <c r="G284" s="148" t="str">
        <f>IF($D284="","",IF(OR(VLOOKUP($D284,Cap_Req!$A$2:$K$19,2)=9,VLOOKUP($D284,Cap_Req!$A$2:$K$19,2)=10),IF($T284&lt;=$AE284,VLOOKUP($D284,Cap_Req!$A$2:$K$19,3),0),IF(OR(VLOOKUP($D284,Cap_Req!$A$2:$K$19,2)=1,VLOOKUP($D284,Cap_Req!$A$2:$K$19,2)=2,VLOOKUP($D284,Cap_Req!$A$2:$K$19,2)=3,VLOOKUP($D284,Cap_Req!$A$2:$K$19,2)=4,VLOOKUP($D284,Cap_Req!$A$2:$K$19,2)=5,VLOOKUP($D284,Cap_Req!$A$2:$K$19,2)=6,VLOOKUP($D284,Cap_Req!$A$2:$K$19,2)=7, VLOOKUP($D284,Cap_Req!$A$2:$K$19,2)=8),IF($T284&lt;=$AC284,VLOOKUP($D284,Cap_Req!$A$2:$K$19,3),IF(AND($T284&gt;$AC284,$T284&lt;=$AE284),VLOOKUP($D284,Cap_Req!$A$2:$K$19,3)+(((VLOOKUP($D284,Cap_Req!$A$2:$K$19,5)-VLOOKUP($D284,Cap_Req!$A$2:$K$19,3))/($AE284-$AC284))*($T284-$AC284)),0)),IF($T284&lt;=$AC284,VLOOKUP($D284,Cap_Req!$A$2:$K$19,3),IF(AND($T284&gt;$AC284,$T284&lt;=$AD284),VLOOKUP($D284,Cap_Req!$A$2:$K$19,3)+(((VLOOKUP($D284,Cap_Req!$A$2:$K$19,4)-VLOOKUP($D284,Cap_Req!$A$2:$K$19,3))/($AD284-$AC284))*($T284-$AC284)),IF(AND($T284&gt;$AD284,$T284&lt;=$AE284),VLOOKUP($D284,Cap_Req!$A$2:$K$19,4)+(((VLOOKUP($D284,Cap_Req!$A$2:$K$19,5)-VLOOKUP($D284,Cap_Req!$A$2:$K$19,4))/($AE284-$AD284))*($T284-$AD284)),0))))))</f>
        <v/>
      </c>
      <c r="H284" s="455"/>
      <c r="I284" s="147" t="str">
        <f>IF($D284="","",IF(OR(VLOOKUP($D284,Cap_Req!$A$2:$K$19,2)=3,VLOOKUP($D284,Cap_Req!$A$2:$K$19,2)=4),IF($Y284="","",$Y284*$J284),""))</f>
        <v/>
      </c>
      <c r="J284" s="148" t="str">
        <f>IF($D284="","",IF(OR(VLOOKUP($D284,Cap_Req!$A$2:$K$19,2)=3,VLOOKUP($D284,Cap_Req!$A$2:$K$19,2)=4),VLOOKUP($D284,Cap_Req!$A$2:$M$19,7),""))</f>
        <v/>
      </c>
      <c r="K284" s="455"/>
      <c r="L284" s="147" t="str">
        <f>IF($D284="","",IF(OR(VLOOKUP($D284,Cap_Req!$A$2:$K$19,2)=3,VLOOKUP($D284,Cap_Req!$A$2:$K$19,2)=4),IF($Z284="","",$Z284*$M284),""))</f>
        <v/>
      </c>
      <c r="M284" s="148" t="str">
        <f>IF($D284="","",IF(OR(VLOOKUP($D284,Cap_Req!$A$2:$K$19,2)=3,VLOOKUP($D284,Cap_Req!$A$2:$K$19,2)=4),VLOOKUP($D284,Cap_Req!$A$2:$M$19,12),""))</f>
        <v/>
      </c>
      <c r="N284" s="455"/>
      <c r="O284" s="147" t="str">
        <f>IF($D284="","",IF(VLOOKUP($D284,Cap_Req!$A$2:$K$19,2)=4,IF($AA284="","",$AA284*$P284),""))</f>
        <v/>
      </c>
      <c r="P284" s="148" t="str">
        <f>IF($D284="","",IF(VLOOKUP($D284,Cap_Req!$A$2:$K$19,2)=4,VLOOKUP($D284,Cap_Req!$A$2:$M$19,13),""))</f>
        <v/>
      </c>
      <c r="Q284" s="455"/>
      <c r="R284" s="147" t="str">
        <f>IF($D284="","",IF(VLOOKUP($D284,Cap_Req!$A$2:$K$19,2)=3,IF($AB284="","",$AB284*$S284),""))</f>
        <v/>
      </c>
      <c r="S284" s="148" t="str">
        <f>IF($D284="","",IF(VLOOKUP($D284,Cap_Req!$A$2:$K$19,2)=3,VLOOKUP($D284,Cap_Req!$A$2:$K$19,8),""))</f>
        <v/>
      </c>
      <c r="T284" s="149" t="str">
        <f t="shared" si="8"/>
        <v/>
      </c>
      <c r="U284" s="150" t="str">
        <f t="shared" si="9"/>
        <v/>
      </c>
      <c r="V284" s="151"/>
      <c r="W284" s="453"/>
      <c r="X284" s="453"/>
      <c r="Y284" s="453"/>
      <c r="Z284" s="453"/>
      <c r="AA284" s="453"/>
      <c r="AB284" s="453"/>
      <c r="AC284" s="152" t="str">
        <f>IF($D284="","",IF(VLOOKUP($D284,Cap_Req!$A$2:$K$19,2)=5,MIN($AF284,VLOOKUP($D284,Cap_Req!$A$2:$K$19,9)),MIN($AE284,VLOOKUP($D284,Cap_Req!$A$2:$K$19,9))))</f>
        <v/>
      </c>
      <c r="AD284" s="152" t="str">
        <f>IF($D284="","",IF(VLOOKUP($D284,Cap_Req!$A$2:$K$19,2)=5,MIN($AF284,VLOOKUP($D284,Cap_Req!$A$2:$K$19,10)),MIN($AE284,VLOOKUP($D284,Cap_Req!$A$2:$K$19,10))))</f>
        <v/>
      </c>
      <c r="AE284" s="152" t="str">
        <f>IF($D284="","",IF($AF284="","",MIN($AF284,VLOOKUP($D284,Cap_Req!$A$2:$K$19,11))))</f>
        <v/>
      </c>
      <c r="AF284" s="453"/>
      <c r="AG284" s="453"/>
      <c r="AH284" s="125"/>
      <c r="AI284" s="126" t="e">
        <f>VLOOKUP($D284,Cap_Req!$A$2:$K$19,2)</f>
        <v>#N/A</v>
      </c>
      <c r="AL284" s="170"/>
    </row>
    <row r="285" spans="1:38" x14ac:dyDescent="0.25">
      <c r="A285" s="125"/>
      <c r="B285" s="453"/>
      <c r="C285" s="453"/>
      <c r="D285" s="454"/>
      <c r="E285" s="455"/>
      <c r="F285" s="147" t="str">
        <f>IF($D285="","",IF($W285="","",IF(OR(VLOOKUP($D285,Cap_Req!$A$2:$K$19,2)=3,VLOOKUP($D285,Cap_Req!$A$2:$K$19,2)=4),IF($X285="","",IF($T285&lt;=$AC285,$X285*$G285,IF(AND($T285&gt;$AC285,$T285&lt;=$AF285),$G285*($X285+((($W285-$X285)/($AF285-$AC285))*($T285-$AC285))),0))),$W285*$G285)))</f>
        <v/>
      </c>
      <c r="G285" s="148" t="str">
        <f>IF($D285="","",IF(OR(VLOOKUP($D285,Cap_Req!$A$2:$K$19,2)=9,VLOOKUP($D285,Cap_Req!$A$2:$K$19,2)=10),IF($T285&lt;=$AE285,VLOOKUP($D285,Cap_Req!$A$2:$K$19,3),0),IF(OR(VLOOKUP($D285,Cap_Req!$A$2:$K$19,2)=1,VLOOKUP($D285,Cap_Req!$A$2:$K$19,2)=2,VLOOKUP($D285,Cap_Req!$A$2:$K$19,2)=3,VLOOKUP($D285,Cap_Req!$A$2:$K$19,2)=4,VLOOKUP($D285,Cap_Req!$A$2:$K$19,2)=5,VLOOKUP($D285,Cap_Req!$A$2:$K$19,2)=6,VLOOKUP($D285,Cap_Req!$A$2:$K$19,2)=7, VLOOKUP($D285,Cap_Req!$A$2:$K$19,2)=8),IF($T285&lt;=$AC285,VLOOKUP($D285,Cap_Req!$A$2:$K$19,3),IF(AND($T285&gt;$AC285,$T285&lt;=$AE285),VLOOKUP($D285,Cap_Req!$A$2:$K$19,3)+(((VLOOKUP($D285,Cap_Req!$A$2:$K$19,5)-VLOOKUP($D285,Cap_Req!$A$2:$K$19,3))/($AE285-$AC285))*($T285-$AC285)),0)),IF($T285&lt;=$AC285,VLOOKUP($D285,Cap_Req!$A$2:$K$19,3),IF(AND($T285&gt;$AC285,$T285&lt;=$AD285),VLOOKUP($D285,Cap_Req!$A$2:$K$19,3)+(((VLOOKUP($D285,Cap_Req!$A$2:$K$19,4)-VLOOKUP($D285,Cap_Req!$A$2:$K$19,3))/($AD285-$AC285))*($T285-$AC285)),IF(AND($T285&gt;$AD285,$T285&lt;=$AE285),VLOOKUP($D285,Cap_Req!$A$2:$K$19,4)+(((VLOOKUP($D285,Cap_Req!$A$2:$K$19,5)-VLOOKUP($D285,Cap_Req!$A$2:$K$19,4))/($AE285-$AD285))*($T285-$AD285)),0))))))</f>
        <v/>
      </c>
      <c r="H285" s="455"/>
      <c r="I285" s="147" t="str">
        <f>IF($D285="","",IF(OR(VLOOKUP($D285,Cap_Req!$A$2:$K$19,2)=3,VLOOKUP($D285,Cap_Req!$A$2:$K$19,2)=4),IF($Y285="","",$Y285*$J285),""))</f>
        <v/>
      </c>
      <c r="J285" s="148" t="str">
        <f>IF($D285="","",IF(OR(VLOOKUP($D285,Cap_Req!$A$2:$K$19,2)=3,VLOOKUP($D285,Cap_Req!$A$2:$K$19,2)=4),VLOOKUP($D285,Cap_Req!$A$2:$M$19,7),""))</f>
        <v/>
      </c>
      <c r="K285" s="455"/>
      <c r="L285" s="147" t="str">
        <f>IF($D285="","",IF(OR(VLOOKUP($D285,Cap_Req!$A$2:$K$19,2)=3,VLOOKUP($D285,Cap_Req!$A$2:$K$19,2)=4),IF($Z285="","",$Z285*$M285),""))</f>
        <v/>
      </c>
      <c r="M285" s="148" t="str">
        <f>IF($D285="","",IF(OR(VLOOKUP($D285,Cap_Req!$A$2:$K$19,2)=3,VLOOKUP($D285,Cap_Req!$A$2:$K$19,2)=4),VLOOKUP($D285,Cap_Req!$A$2:$M$19,12),""))</f>
        <v/>
      </c>
      <c r="N285" s="455"/>
      <c r="O285" s="147" t="str">
        <f>IF($D285="","",IF(VLOOKUP($D285,Cap_Req!$A$2:$K$19,2)=4,IF($AA285="","",$AA285*$P285),""))</f>
        <v/>
      </c>
      <c r="P285" s="148" t="str">
        <f>IF($D285="","",IF(VLOOKUP($D285,Cap_Req!$A$2:$K$19,2)=4,VLOOKUP($D285,Cap_Req!$A$2:$M$19,13),""))</f>
        <v/>
      </c>
      <c r="Q285" s="455"/>
      <c r="R285" s="147" t="str">
        <f>IF($D285="","",IF(VLOOKUP($D285,Cap_Req!$A$2:$K$19,2)=3,IF($AB285="","",$AB285*$S285),""))</f>
        <v/>
      </c>
      <c r="S285" s="148" t="str">
        <f>IF($D285="","",IF(VLOOKUP($D285,Cap_Req!$A$2:$K$19,2)=3,VLOOKUP($D285,Cap_Req!$A$2:$K$19,8),""))</f>
        <v/>
      </c>
      <c r="T285" s="149" t="str">
        <f t="shared" si="8"/>
        <v/>
      </c>
      <c r="U285" s="150" t="str">
        <f t="shared" si="9"/>
        <v/>
      </c>
      <c r="V285" s="151"/>
      <c r="W285" s="453"/>
      <c r="X285" s="453"/>
      <c r="Y285" s="453"/>
      <c r="Z285" s="453"/>
      <c r="AA285" s="453"/>
      <c r="AB285" s="453"/>
      <c r="AC285" s="152" t="str">
        <f>IF($D285="","",IF(VLOOKUP($D285,Cap_Req!$A$2:$K$19,2)=5,MIN($AF285,VLOOKUP($D285,Cap_Req!$A$2:$K$19,9)),MIN($AE285,VLOOKUP($D285,Cap_Req!$A$2:$K$19,9))))</f>
        <v/>
      </c>
      <c r="AD285" s="152" t="str">
        <f>IF($D285="","",IF(VLOOKUP($D285,Cap_Req!$A$2:$K$19,2)=5,MIN($AF285,VLOOKUP($D285,Cap_Req!$A$2:$K$19,10)),MIN($AE285,VLOOKUP($D285,Cap_Req!$A$2:$K$19,10))))</f>
        <v/>
      </c>
      <c r="AE285" s="152" t="str">
        <f>IF($D285="","",IF($AF285="","",MIN($AF285,VLOOKUP($D285,Cap_Req!$A$2:$K$19,11))))</f>
        <v/>
      </c>
      <c r="AF285" s="453"/>
      <c r="AG285" s="453"/>
      <c r="AH285" s="125"/>
      <c r="AI285" s="126" t="e">
        <f>VLOOKUP($D285,Cap_Req!$A$2:$K$19,2)</f>
        <v>#N/A</v>
      </c>
      <c r="AL285" s="170"/>
    </row>
    <row r="286" spans="1:38" x14ac:dyDescent="0.25">
      <c r="A286" s="125"/>
      <c r="B286" s="453"/>
      <c r="C286" s="453"/>
      <c r="D286" s="454"/>
      <c r="E286" s="455"/>
      <c r="F286" s="147" t="str">
        <f>IF($D286="","",IF($W286="","",IF(OR(VLOOKUP($D286,Cap_Req!$A$2:$K$19,2)=3,VLOOKUP($D286,Cap_Req!$A$2:$K$19,2)=4),IF($X286="","",IF($T286&lt;=$AC286,$X286*$G286,IF(AND($T286&gt;$AC286,$T286&lt;=$AF286),$G286*($X286+((($W286-$X286)/($AF286-$AC286))*($T286-$AC286))),0))),$W286*$G286)))</f>
        <v/>
      </c>
      <c r="G286" s="148" t="str">
        <f>IF($D286="","",IF(OR(VLOOKUP($D286,Cap_Req!$A$2:$K$19,2)=9,VLOOKUP($D286,Cap_Req!$A$2:$K$19,2)=10),IF($T286&lt;=$AE286,VLOOKUP($D286,Cap_Req!$A$2:$K$19,3),0),IF(OR(VLOOKUP($D286,Cap_Req!$A$2:$K$19,2)=1,VLOOKUP($D286,Cap_Req!$A$2:$K$19,2)=2,VLOOKUP($D286,Cap_Req!$A$2:$K$19,2)=3,VLOOKUP($D286,Cap_Req!$A$2:$K$19,2)=4,VLOOKUP($D286,Cap_Req!$A$2:$K$19,2)=5,VLOOKUP($D286,Cap_Req!$A$2:$K$19,2)=6,VLOOKUP($D286,Cap_Req!$A$2:$K$19,2)=7, VLOOKUP($D286,Cap_Req!$A$2:$K$19,2)=8),IF($T286&lt;=$AC286,VLOOKUP($D286,Cap_Req!$A$2:$K$19,3),IF(AND($T286&gt;$AC286,$T286&lt;=$AE286),VLOOKUP($D286,Cap_Req!$A$2:$K$19,3)+(((VLOOKUP($D286,Cap_Req!$A$2:$K$19,5)-VLOOKUP($D286,Cap_Req!$A$2:$K$19,3))/($AE286-$AC286))*($T286-$AC286)),0)),IF($T286&lt;=$AC286,VLOOKUP($D286,Cap_Req!$A$2:$K$19,3),IF(AND($T286&gt;$AC286,$T286&lt;=$AD286),VLOOKUP($D286,Cap_Req!$A$2:$K$19,3)+(((VLOOKUP($D286,Cap_Req!$A$2:$K$19,4)-VLOOKUP($D286,Cap_Req!$A$2:$K$19,3))/($AD286-$AC286))*($T286-$AC286)),IF(AND($T286&gt;$AD286,$T286&lt;=$AE286),VLOOKUP($D286,Cap_Req!$A$2:$K$19,4)+(((VLOOKUP($D286,Cap_Req!$A$2:$K$19,5)-VLOOKUP($D286,Cap_Req!$A$2:$K$19,4))/($AE286-$AD286))*($T286-$AD286)),0))))))</f>
        <v/>
      </c>
      <c r="H286" s="455"/>
      <c r="I286" s="147" t="str">
        <f>IF($D286="","",IF(OR(VLOOKUP($D286,Cap_Req!$A$2:$K$19,2)=3,VLOOKUP($D286,Cap_Req!$A$2:$K$19,2)=4),IF($Y286="","",$Y286*$J286),""))</f>
        <v/>
      </c>
      <c r="J286" s="148" t="str">
        <f>IF($D286="","",IF(OR(VLOOKUP($D286,Cap_Req!$A$2:$K$19,2)=3,VLOOKUP($D286,Cap_Req!$A$2:$K$19,2)=4),VLOOKUP($D286,Cap_Req!$A$2:$M$19,7),""))</f>
        <v/>
      </c>
      <c r="K286" s="455"/>
      <c r="L286" s="147" t="str">
        <f>IF($D286="","",IF(OR(VLOOKUP($D286,Cap_Req!$A$2:$K$19,2)=3,VLOOKUP($D286,Cap_Req!$A$2:$K$19,2)=4),IF($Z286="","",$Z286*$M286),""))</f>
        <v/>
      </c>
      <c r="M286" s="148" t="str">
        <f>IF($D286="","",IF(OR(VLOOKUP($D286,Cap_Req!$A$2:$K$19,2)=3,VLOOKUP($D286,Cap_Req!$A$2:$K$19,2)=4),VLOOKUP($D286,Cap_Req!$A$2:$M$19,12),""))</f>
        <v/>
      </c>
      <c r="N286" s="455"/>
      <c r="O286" s="147" t="str">
        <f>IF($D286="","",IF(VLOOKUP($D286,Cap_Req!$A$2:$K$19,2)=4,IF($AA286="","",$AA286*$P286),""))</f>
        <v/>
      </c>
      <c r="P286" s="148" t="str">
        <f>IF($D286="","",IF(VLOOKUP($D286,Cap_Req!$A$2:$K$19,2)=4,VLOOKUP($D286,Cap_Req!$A$2:$M$19,13),""))</f>
        <v/>
      </c>
      <c r="Q286" s="455"/>
      <c r="R286" s="147" t="str">
        <f>IF($D286="","",IF(VLOOKUP($D286,Cap_Req!$A$2:$K$19,2)=3,IF($AB286="","",$AB286*$S286),""))</f>
        <v/>
      </c>
      <c r="S286" s="148" t="str">
        <f>IF($D286="","",IF(VLOOKUP($D286,Cap_Req!$A$2:$K$19,2)=3,VLOOKUP($D286,Cap_Req!$A$2:$K$19,8),""))</f>
        <v/>
      </c>
      <c r="T286" s="149" t="str">
        <f t="shared" si="8"/>
        <v/>
      </c>
      <c r="U286" s="150" t="str">
        <f t="shared" si="9"/>
        <v/>
      </c>
      <c r="V286" s="151"/>
      <c r="W286" s="453"/>
      <c r="X286" s="453"/>
      <c r="Y286" s="453"/>
      <c r="Z286" s="453"/>
      <c r="AA286" s="453"/>
      <c r="AB286" s="453"/>
      <c r="AC286" s="152" t="str">
        <f>IF($D286="","",IF(VLOOKUP($D286,Cap_Req!$A$2:$K$19,2)=5,MIN($AF286,VLOOKUP($D286,Cap_Req!$A$2:$K$19,9)),MIN($AE286,VLOOKUP($D286,Cap_Req!$A$2:$K$19,9))))</f>
        <v/>
      </c>
      <c r="AD286" s="152" t="str">
        <f>IF($D286="","",IF(VLOOKUP($D286,Cap_Req!$A$2:$K$19,2)=5,MIN($AF286,VLOOKUP($D286,Cap_Req!$A$2:$K$19,10)),MIN($AE286,VLOOKUP($D286,Cap_Req!$A$2:$K$19,10))))</f>
        <v/>
      </c>
      <c r="AE286" s="152" t="str">
        <f>IF($D286="","",IF($AF286="","",MIN($AF286,VLOOKUP($D286,Cap_Req!$A$2:$K$19,11))))</f>
        <v/>
      </c>
      <c r="AF286" s="453"/>
      <c r="AG286" s="453"/>
      <c r="AH286" s="125"/>
      <c r="AI286" s="126" t="e">
        <f>VLOOKUP($D286,Cap_Req!$A$2:$K$19,2)</f>
        <v>#N/A</v>
      </c>
      <c r="AL286" s="170"/>
    </row>
    <row r="287" spans="1:38" x14ac:dyDescent="0.25">
      <c r="A287" s="125"/>
      <c r="B287" s="453"/>
      <c r="C287" s="453"/>
      <c r="D287" s="454"/>
      <c r="E287" s="455"/>
      <c r="F287" s="147" t="str">
        <f>IF($D287="","",IF($W287="","",IF(OR(VLOOKUP($D287,Cap_Req!$A$2:$K$19,2)=3,VLOOKUP($D287,Cap_Req!$A$2:$K$19,2)=4),IF($X287="","",IF($T287&lt;=$AC287,$X287*$G287,IF(AND($T287&gt;$AC287,$T287&lt;=$AF287),$G287*($X287+((($W287-$X287)/($AF287-$AC287))*($T287-$AC287))),0))),$W287*$G287)))</f>
        <v/>
      </c>
      <c r="G287" s="148" t="str">
        <f>IF($D287="","",IF(OR(VLOOKUP($D287,Cap_Req!$A$2:$K$19,2)=9,VLOOKUP($D287,Cap_Req!$A$2:$K$19,2)=10),IF($T287&lt;=$AE287,VLOOKUP($D287,Cap_Req!$A$2:$K$19,3),0),IF(OR(VLOOKUP($D287,Cap_Req!$A$2:$K$19,2)=1,VLOOKUP($D287,Cap_Req!$A$2:$K$19,2)=2,VLOOKUP($D287,Cap_Req!$A$2:$K$19,2)=3,VLOOKUP($D287,Cap_Req!$A$2:$K$19,2)=4,VLOOKUP($D287,Cap_Req!$A$2:$K$19,2)=5,VLOOKUP($D287,Cap_Req!$A$2:$K$19,2)=6,VLOOKUP($D287,Cap_Req!$A$2:$K$19,2)=7, VLOOKUP($D287,Cap_Req!$A$2:$K$19,2)=8),IF($T287&lt;=$AC287,VLOOKUP($D287,Cap_Req!$A$2:$K$19,3),IF(AND($T287&gt;$AC287,$T287&lt;=$AE287),VLOOKUP($D287,Cap_Req!$A$2:$K$19,3)+(((VLOOKUP($D287,Cap_Req!$A$2:$K$19,5)-VLOOKUP($D287,Cap_Req!$A$2:$K$19,3))/($AE287-$AC287))*($T287-$AC287)),0)),IF($T287&lt;=$AC287,VLOOKUP($D287,Cap_Req!$A$2:$K$19,3),IF(AND($T287&gt;$AC287,$T287&lt;=$AD287),VLOOKUP($D287,Cap_Req!$A$2:$K$19,3)+(((VLOOKUP($D287,Cap_Req!$A$2:$K$19,4)-VLOOKUP($D287,Cap_Req!$A$2:$K$19,3))/($AD287-$AC287))*($T287-$AC287)),IF(AND($T287&gt;$AD287,$T287&lt;=$AE287),VLOOKUP($D287,Cap_Req!$A$2:$K$19,4)+(((VLOOKUP($D287,Cap_Req!$A$2:$K$19,5)-VLOOKUP($D287,Cap_Req!$A$2:$K$19,4))/($AE287-$AD287))*($T287-$AD287)),0))))))</f>
        <v/>
      </c>
      <c r="H287" s="455"/>
      <c r="I287" s="147" t="str">
        <f>IF($D287="","",IF(OR(VLOOKUP($D287,Cap_Req!$A$2:$K$19,2)=3,VLOOKUP($D287,Cap_Req!$A$2:$K$19,2)=4),IF($Y287="","",$Y287*$J287),""))</f>
        <v/>
      </c>
      <c r="J287" s="148" t="str">
        <f>IF($D287="","",IF(OR(VLOOKUP($D287,Cap_Req!$A$2:$K$19,2)=3,VLOOKUP($D287,Cap_Req!$A$2:$K$19,2)=4),VLOOKUP($D287,Cap_Req!$A$2:$M$19,7),""))</f>
        <v/>
      </c>
      <c r="K287" s="455"/>
      <c r="L287" s="147" t="str">
        <f>IF($D287="","",IF(OR(VLOOKUP($D287,Cap_Req!$A$2:$K$19,2)=3,VLOOKUP($D287,Cap_Req!$A$2:$K$19,2)=4),IF($Z287="","",$Z287*$M287),""))</f>
        <v/>
      </c>
      <c r="M287" s="148" t="str">
        <f>IF($D287="","",IF(OR(VLOOKUP($D287,Cap_Req!$A$2:$K$19,2)=3,VLOOKUP($D287,Cap_Req!$A$2:$K$19,2)=4),VLOOKUP($D287,Cap_Req!$A$2:$M$19,12),""))</f>
        <v/>
      </c>
      <c r="N287" s="455"/>
      <c r="O287" s="147" t="str">
        <f>IF($D287="","",IF(VLOOKUP($D287,Cap_Req!$A$2:$K$19,2)=4,IF($AA287="","",$AA287*$P287),""))</f>
        <v/>
      </c>
      <c r="P287" s="148" t="str">
        <f>IF($D287="","",IF(VLOOKUP($D287,Cap_Req!$A$2:$K$19,2)=4,VLOOKUP($D287,Cap_Req!$A$2:$M$19,13),""))</f>
        <v/>
      </c>
      <c r="Q287" s="455"/>
      <c r="R287" s="147" t="str">
        <f>IF($D287="","",IF(VLOOKUP($D287,Cap_Req!$A$2:$K$19,2)=3,IF($AB287="","",$AB287*$S287),""))</f>
        <v/>
      </c>
      <c r="S287" s="148" t="str">
        <f>IF($D287="","",IF(VLOOKUP($D287,Cap_Req!$A$2:$K$19,2)=3,VLOOKUP($D287,Cap_Req!$A$2:$K$19,8),""))</f>
        <v/>
      </c>
      <c r="T287" s="149" t="str">
        <f t="shared" si="8"/>
        <v/>
      </c>
      <c r="U287" s="150" t="str">
        <f t="shared" si="9"/>
        <v/>
      </c>
      <c r="V287" s="151"/>
      <c r="W287" s="453"/>
      <c r="X287" s="453"/>
      <c r="Y287" s="453"/>
      <c r="Z287" s="453"/>
      <c r="AA287" s="453"/>
      <c r="AB287" s="453"/>
      <c r="AC287" s="152" t="str">
        <f>IF($D287="","",IF(VLOOKUP($D287,Cap_Req!$A$2:$K$19,2)=5,MIN($AF287,VLOOKUP($D287,Cap_Req!$A$2:$K$19,9)),MIN($AE287,VLOOKUP($D287,Cap_Req!$A$2:$K$19,9))))</f>
        <v/>
      </c>
      <c r="AD287" s="152" t="str">
        <f>IF($D287="","",IF(VLOOKUP($D287,Cap_Req!$A$2:$K$19,2)=5,MIN($AF287,VLOOKUP($D287,Cap_Req!$A$2:$K$19,10)),MIN($AE287,VLOOKUP($D287,Cap_Req!$A$2:$K$19,10))))</f>
        <v/>
      </c>
      <c r="AE287" s="152" t="str">
        <f>IF($D287="","",IF($AF287="","",MIN($AF287,VLOOKUP($D287,Cap_Req!$A$2:$K$19,11))))</f>
        <v/>
      </c>
      <c r="AF287" s="453"/>
      <c r="AG287" s="453"/>
      <c r="AH287" s="125"/>
      <c r="AI287" s="126" t="e">
        <f>VLOOKUP($D287,Cap_Req!$A$2:$K$19,2)</f>
        <v>#N/A</v>
      </c>
      <c r="AL287" s="170"/>
    </row>
    <row r="288" spans="1:38" x14ac:dyDescent="0.25">
      <c r="A288" s="125"/>
      <c r="B288" s="453"/>
      <c r="C288" s="453"/>
      <c r="D288" s="454"/>
      <c r="E288" s="455"/>
      <c r="F288" s="147" t="str">
        <f>IF($D288="","",IF($W288="","",IF(OR(VLOOKUP($D288,Cap_Req!$A$2:$K$19,2)=3,VLOOKUP($D288,Cap_Req!$A$2:$K$19,2)=4),IF($X288="","",IF($T288&lt;=$AC288,$X288*$G288,IF(AND($T288&gt;$AC288,$T288&lt;=$AF288),$G288*($X288+((($W288-$X288)/($AF288-$AC288))*($T288-$AC288))),0))),$W288*$G288)))</f>
        <v/>
      </c>
      <c r="G288" s="148" t="str">
        <f>IF($D288="","",IF(OR(VLOOKUP($D288,Cap_Req!$A$2:$K$19,2)=9,VLOOKUP($D288,Cap_Req!$A$2:$K$19,2)=10),IF($T288&lt;=$AE288,VLOOKUP($D288,Cap_Req!$A$2:$K$19,3),0),IF(OR(VLOOKUP($D288,Cap_Req!$A$2:$K$19,2)=1,VLOOKUP($D288,Cap_Req!$A$2:$K$19,2)=2,VLOOKUP($D288,Cap_Req!$A$2:$K$19,2)=3,VLOOKUP($D288,Cap_Req!$A$2:$K$19,2)=4,VLOOKUP($D288,Cap_Req!$A$2:$K$19,2)=5,VLOOKUP($D288,Cap_Req!$A$2:$K$19,2)=6,VLOOKUP($D288,Cap_Req!$A$2:$K$19,2)=7, VLOOKUP($D288,Cap_Req!$A$2:$K$19,2)=8),IF($T288&lt;=$AC288,VLOOKUP($D288,Cap_Req!$A$2:$K$19,3),IF(AND($T288&gt;$AC288,$T288&lt;=$AE288),VLOOKUP($D288,Cap_Req!$A$2:$K$19,3)+(((VLOOKUP($D288,Cap_Req!$A$2:$K$19,5)-VLOOKUP($D288,Cap_Req!$A$2:$K$19,3))/($AE288-$AC288))*($T288-$AC288)),0)),IF($T288&lt;=$AC288,VLOOKUP($D288,Cap_Req!$A$2:$K$19,3),IF(AND($T288&gt;$AC288,$T288&lt;=$AD288),VLOOKUP($D288,Cap_Req!$A$2:$K$19,3)+(((VLOOKUP($D288,Cap_Req!$A$2:$K$19,4)-VLOOKUP($D288,Cap_Req!$A$2:$K$19,3))/($AD288-$AC288))*($T288-$AC288)),IF(AND($T288&gt;$AD288,$T288&lt;=$AE288),VLOOKUP($D288,Cap_Req!$A$2:$K$19,4)+(((VLOOKUP($D288,Cap_Req!$A$2:$K$19,5)-VLOOKUP($D288,Cap_Req!$A$2:$K$19,4))/($AE288-$AD288))*($T288-$AD288)),0))))))</f>
        <v/>
      </c>
      <c r="H288" s="455"/>
      <c r="I288" s="147" t="str">
        <f>IF($D288="","",IF(OR(VLOOKUP($D288,Cap_Req!$A$2:$K$19,2)=3,VLOOKUP($D288,Cap_Req!$A$2:$K$19,2)=4),IF($Y288="","",$Y288*$J288),""))</f>
        <v/>
      </c>
      <c r="J288" s="148" t="str">
        <f>IF($D288="","",IF(OR(VLOOKUP($D288,Cap_Req!$A$2:$K$19,2)=3,VLOOKUP($D288,Cap_Req!$A$2:$K$19,2)=4),VLOOKUP($D288,Cap_Req!$A$2:$M$19,7),""))</f>
        <v/>
      </c>
      <c r="K288" s="455"/>
      <c r="L288" s="147" t="str">
        <f>IF($D288="","",IF(OR(VLOOKUP($D288,Cap_Req!$A$2:$K$19,2)=3,VLOOKUP($D288,Cap_Req!$A$2:$K$19,2)=4),IF($Z288="","",$Z288*$M288),""))</f>
        <v/>
      </c>
      <c r="M288" s="148" t="str">
        <f>IF($D288="","",IF(OR(VLOOKUP($D288,Cap_Req!$A$2:$K$19,2)=3,VLOOKUP($D288,Cap_Req!$A$2:$K$19,2)=4),VLOOKUP($D288,Cap_Req!$A$2:$M$19,12),""))</f>
        <v/>
      </c>
      <c r="N288" s="455"/>
      <c r="O288" s="147" t="str">
        <f>IF($D288="","",IF(VLOOKUP($D288,Cap_Req!$A$2:$K$19,2)=4,IF($AA288="","",$AA288*$P288),""))</f>
        <v/>
      </c>
      <c r="P288" s="148" t="str">
        <f>IF($D288="","",IF(VLOOKUP($D288,Cap_Req!$A$2:$K$19,2)=4,VLOOKUP($D288,Cap_Req!$A$2:$M$19,13),""))</f>
        <v/>
      </c>
      <c r="Q288" s="455"/>
      <c r="R288" s="147" t="str">
        <f>IF($D288="","",IF(VLOOKUP($D288,Cap_Req!$A$2:$K$19,2)=3,IF($AB288="","",$AB288*$S288),""))</f>
        <v/>
      </c>
      <c r="S288" s="148" t="str">
        <f>IF($D288="","",IF(VLOOKUP($D288,Cap_Req!$A$2:$K$19,2)=3,VLOOKUP($D288,Cap_Req!$A$2:$K$19,8),""))</f>
        <v/>
      </c>
      <c r="T288" s="149" t="str">
        <f t="shared" si="8"/>
        <v/>
      </c>
      <c r="U288" s="150" t="str">
        <f t="shared" si="9"/>
        <v/>
      </c>
      <c r="V288" s="151"/>
      <c r="W288" s="453"/>
      <c r="X288" s="453"/>
      <c r="Y288" s="453"/>
      <c r="Z288" s="453"/>
      <c r="AA288" s="453"/>
      <c r="AB288" s="453"/>
      <c r="AC288" s="152" t="str">
        <f>IF($D288="","",IF(VLOOKUP($D288,Cap_Req!$A$2:$K$19,2)=5,MIN($AF288,VLOOKUP($D288,Cap_Req!$A$2:$K$19,9)),MIN($AE288,VLOOKUP($D288,Cap_Req!$A$2:$K$19,9))))</f>
        <v/>
      </c>
      <c r="AD288" s="152" t="str">
        <f>IF($D288="","",IF(VLOOKUP($D288,Cap_Req!$A$2:$K$19,2)=5,MIN($AF288,VLOOKUP($D288,Cap_Req!$A$2:$K$19,10)),MIN($AE288,VLOOKUP($D288,Cap_Req!$A$2:$K$19,10))))</f>
        <v/>
      </c>
      <c r="AE288" s="152" t="str">
        <f>IF($D288="","",IF($AF288="","",MIN($AF288,VLOOKUP($D288,Cap_Req!$A$2:$K$19,11))))</f>
        <v/>
      </c>
      <c r="AF288" s="453"/>
      <c r="AG288" s="453"/>
      <c r="AH288" s="125"/>
      <c r="AI288" s="126" t="e">
        <f>VLOOKUP($D288,Cap_Req!$A$2:$K$19,2)</f>
        <v>#N/A</v>
      </c>
      <c r="AL288" s="170"/>
    </row>
    <row r="289" spans="1:38" x14ac:dyDescent="0.25">
      <c r="A289" s="125"/>
      <c r="B289" s="453"/>
      <c r="C289" s="453"/>
      <c r="D289" s="454"/>
      <c r="E289" s="455"/>
      <c r="F289" s="147" t="str">
        <f>IF($D289="","",IF($W289="","",IF(OR(VLOOKUP($D289,Cap_Req!$A$2:$K$19,2)=3,VLOOKUP($D289,Cap_Req!$A$2:$K$19,2)=4),IF($X289="","",IF($T289&lt;=$AC289,$X289*$G289,IF(AND($T289&gt;$AC289,$T289&lt;=$AF289),$G289*($X289+((($W289-$X289)/($AF289-$AC289))*($T289-$AC289))),0))),$W289*$G289)))</f>
        <v/>
      </c>
      <c r="G289" s="148" t="str">
        <f>IF($D289="","",IF(OR(VLOOKUP($D289,Cap_Req!$A$2:$K$19,2)=9,VLOOKUP($D289,Cap_Req!$A$2:$K$19,2)=10),IF($T289&lt;=$AE289,VLOOKUP($D289,Cap_Req!$A$2:$K$19,3),0),IF(OR(VLOOKUP($D289,Cap_Req!$A$2:$K$19,2)=1,VLOOKUP($D289,Cap_Req!$A$2:$K$19,2)=2,VLOOKUP($D289,Cap_Req!$A$2:$K$19,2)=3,VLOOKUP($D289,Cap_Req!$A$2:$K$19,2)=4,VLOOKUP($D289,Cap_Req!$A$2:$K$19,2)=5,VLOOKUP($D289,Cap_Req!$A$2:$K$19,2)=6,VLOOKUP($D289,Cap_Req!$A$2:$K$19,2)=7, VLOOKUP($D289,Cap_Req!$A$2:$K$19,2)=8),IF($T289&lt;=$AC289,VLOOKUP($D289,Cap_Req!$A$2:$K$19,3),IF(AND($T289&gt;$AC289,$T289&lt;=$AE289),VLOOKUP($D289,Cap_Req!$A$2:$K$19,3)+(((VLOOKUP($D289,Cap_Req!$A$2:$K$19,5)-VLOOKUP($D289,Cap_Req!$A$2:$K$19,3))/($AE289-$AC289))*($T289-$AC289)),0)),IF($T289&lt;=$AC289,VLOOKUP($D289,Cap_Req!$A$2:$K$19,3),IF(AND($T289&gt;$AC289,$T289&lt;=$AD289),VLOOKUP($D289,Cap_Req!$A$2:$K$19,3)+(((VLOOKUP($D289,Cap_Req!$A$2:$K$19,4)-VLOOKUP($D289,Cap_Req!$A$2:$K$19,3))/($AD289-$AC289))*($T289-$AC289)),IF(AND($T289&gt;$AD289,$T289&lt;=$AE289),VLOOKUP($D289,Cap_Req!$A$2:$K$19,4)+(((VLOOKUP($D289,Cap_Req!$A$2:$K$19,5)-VLOOKUP($D289,Cap_Req!$A$2:$K$19,4))/($AE289-$AD289))*($T289-$AD289)),0))))))</f>
        <v/>
      </c>
      <c r="H289" s="455"/>
      <c r="I289" s="147" t="str">
        <f>IF($D289="","",IF(OR(VLOOKUP($D289,Cap_Req!$A$2:$K$19,2)=3,VLOOKUP($D289,Cap_Req!$A$2:$K$19,2)=4),IF($Y289="","",$Y289*$J289),""))</f>
        <v/>
      </c>
      <c r="J289" s="148" t="str">
        <f>IF($D289="","",IF(OR(VLOOKUP($D289,Cap_Req!$A$2:$K$19,2)=3,VLOOKUP($D289,Cap_Req!$A$2:$K$19,2)=4),VLOOKUP($D289,Cap_Req!$A$2:$M$19,7),""))</f>
        <v/>
      </c>
      <c r="K289" s="455"/>
      <c r="L289" s="147" t="str">
        <f>IF($D289="","",IF(OR(VLOOKUP($D289,Cap_Req!$A$2:$K$19,2)=3,VLOOKUP($D289,Cap_Req!$A$2:$K$19,2)=4),IF($Z289="","",$Z289*$M289),""))</f>
        <v/>
      </c>
      <c r="M289" s="148" t="str">
        <f>IF($D289="","",IF(OR(VLOOKUP($D289,Cap_Req!$A$2:$K$19,2)=3,VLOOKUP($D289,Cap_Req!$A$2:$K$19,2)=4),VLOOKUP($D289,Cap_Req!$A$2:$M$19,12),""))</f>
        <v/>
      </c>
      <c r="N289" s="455"/>
      <c r="O289" s="147" t="str">
        <f>IF($D289="","",IF(VLOOKUP($D289,Cap_Req!$A$2:$K$19,2)=4,IF($AA289="","",$AA289*$P289),""))</f>
        <v/>
      </c>
      <c r="P289" s="148" t="str">
        <f>IF($D289="","",IF(VLOOKUP($D289,Cap_Req!$A$2:$K$19,2)=4,VLOOKUP($D289,Cap_Req!$A$2:$M$19,13),""))</f>
        <v/>
      </c>
      <c r="Q289" s="455"/>
      <c r="R289" s="147" t="str">
        <f>IF($D289="","",IF(VLOOKUP($D289,Cap_Req!$A$2:$K$19,2)=3,IF($AB289="","",$AB289*$S289),""))</f>
        <v/>
      </c>
      <c r="S289" s="148" t="str">
        <f>IF($D289="","",IF(VLOOKUP($D289,Cap_Req!$A$2:$K$19,2)=3,VLOOKUP($D289,Cap_Req!$A$2:$K$19,8),""))</f>
        <v/>
      </c>
      <c r="T289" s="149" t="str">
        <f t="shared" si="8"/>
        <v/>
      </c>
      <c r="U289" s="150" t="str">
        <f t="shared" si="9"/>
        <v/>
      </c>
      <c r="V289" s="151"/>
      <c r="W289" s="453"/>
      <c r="X289" s="453"/>
      <c r="Y289" s="453"/>
      <c r="Z289" s="453"/>
      <c r="AA289" s="453"/>
      <c r="AB289" s="453"/>
      <c r="AC289" s="152" t="str">
        <f>IF($D289="","",IF(VLOOKUP($D289,Cap_Req!$A$2:$K$19,2)=5,MIN($AF289,VLOOKUP($D289,Cap_Req!$A$2:$K$19,9)),MIN($AE289,VLOOKUP($D289,Cap_Req!$A$2:$K$19,9))))</f>
        <v/>
      </c>
      <c r="AD289" s="152" t="str">
        <f>IF($D289="","",IF(VLOOKUP($D289,Cap_Req!$A$2:$K$19,2)=5,MIN($AF289,VLOOKUP($D289,Cap_Req!$A$2:$K$19,10)),MIN($AE289,VLOOKUP($D289,Cap_Req!$A$2:$K$19,10))))</f>
        <v/>
      </c>
      <c r="AE289" s="152" t="str">
        <f>IF($D289="","",IF($AF289="","",MIN($AF289,VLOOKUP($D289,Cap_Req!$A$2:$K$19,11))))</f>
        <v/>
      </c>
      <c r="AF289" s="453"/>
      <c r="AG289" s="453"/>
      <c r="AH289" s="125"/>
      <c r="AI289" s="126" t="e">
        <f>VLOOKUP($D289,Cap_Req!$A$2:$K$19,2)</f>
        <v>#N/A</v>
      </c>
      <c r="AL289" s="170"/>
    </row>
    <row r="290" spans="1:38" x14ac:dyDescent="0.25">
      <c r="A290" s="125"/>
      <c r="B290" s="453"/>
      <c r="C290" s="453"/>
      <c r="D290" s="454"/>
      <c r="E290" s="455"/>
      <c r="F290" s="147" t="str">
        <f>IF($D290="","",IF($W290="","",IF(OR(VLOOKUP($D290,Cap_Req!$A$2:$K$19,2)=3,VLOOKUP($D290,Cap_Req!$A$2:$K$19,2)=4),IF($X290="","",IF($T290&lt;=$AC290,$X290*$G290,IF(AND($T290&gt;$AC290,$T290&lt;=$AF290),$G290*($X290+((($W290-$X290)/($AF290-$AC290))*($T290-$AC290))),0))),$W290*$G290)))</f>
        <v/>
      </c>
      <c r="G290" s="148" t="str">
        <f>IF($D290="","",IF(OR(VLOOKUP($D290,Cap_Req!$A$2:$K$19,2)=9,VLOOKUP($D290,Cap_Req!$A$2:$K$19,2)=10),IF($T290&lt;=$AE290,VLOOKUP($D290,Cap_Req!$A$2:$K$19,3),0),IF(OR(VLOOKUP($D290,Cap_Req!$A$2:$K$19,2)=1,VLOOKUP($D290,Cap_Req!$A$2:$K$19,2)=2,VLOOKUP($D290,Cap_Req!$A$2:$K$19,2)=3,VLOOKUP($D290,Cap_Req!$A$2:$K$19,2)=4,VLOOKUP($D290,Cap_Req!$A$2:$K$19,2)=5,VLOOKUP($D290,Cap_Req!$A$2:$K$19,2)=6,VLOOKUP($D290,Cap_Req!$A$2:$K$19,2)=7, VLOOKUP($D290,Cap_Req!$A$2:$K$19,2)=8),IF($T290&lt;=$AC290,VLOOKUP($D290,Cap_Req!$A$2:$K$19,3),IF(AND($T290&gt;$AC290,$T290&lt;=$AE290),VLOOKUP($D290,Cap_Req!$A$2:$K$19,3)+(((VLOOKUP($D290,Cap_Req!$A$2:$K$19,5)-VLOOKUP($D290,Cap_Req!$A$2:$K$19,3))/($AE290-$AC290))*($T290-$AC290)),0)),IF($T290&lt;=$AC290,VLOOKUP($D290,Cap_Req!$A$2:$K$19,3),IF(AND($T290&gt;$AC290,$T290&lt;=$AD290),VLOOKUP($D290,Cap_Req!$A$2:$K$19,3)+(((VLOOKUP($D290,Cap_Req!$A$2:$K$19,4)-VLOOKUP($D290,Cap_Req!$A$2:$K$19,3))/($AD290-$AC290))*($T290-$AC290)),IF(AND($T290&gt;$AD290,$T290&lt;=$AE290),VLOOKUP($D290,Cap_Req!$A$2:$K$19,4)+(((VLOOKUP($D290,Cap_Req!$A$2:$K$19,5)-VLOOKUP($D290,Cap_Req!$A$2:$K$19,4))/($AE290-$AD290))*($T290-$AD290)),0))))))</f>
        <v/>
      </c>
      <c r="H290" s="455"/>
      <c r="I290" s="147" t="str">
        <f>IF($D290="","",IF(OR(VLOOKUP($D290,Cap_Req!$A$2:$K$19,2)=3,VLOOKUP($D290,Cap_Req!$A$2:$K$19,2)=4),IF($Y290="","",$Y290*$J290),""))</f>
        <v/>
      </c>
      <c r="J290" s="148" t="str">
        <f>IF($D290="","",IF(OR(VLOOKUP($D290,Cap_Req!$A$2:$K$19,2)=3,VLOOKUP($D290,Cap_Req!$A$2:$K$19,2)=4),VLOOKUP($D290,Cap_Req!$A$2:$M$19,7),""))</f>
        <v/>
      </c>
      <c r="K290" s="455"/>
      <c r="L290" s="147" t="str">
        <f>IF($D290="","",IF(OR(VLOOKUP($D290,Cap_Req!$A$2:$K$19,2)=3,VLOOKUP($D290,Cap_Req!$A$2:$K$19,2)=4),IF($Z290="","",$Z290*$M290),""))</f>
        <v/>
      </c>
      <c r="M290" s="148" t="str">
        <f>IF($D290="","",IF(OR(VLOOKUP($D290,Cap_Req!$A$2:$K$19,2)=3,VLOOKUP($D290,Cap_Req!$A$2:$K$19,2)=4),VLOOKUP($D290,Cap_Req!$A$2:$M$19,12),""))</f>
        <v/>
      </c>
      <c r="N290" s="455"/>
      <c r="O290" s="147" t="str">
        <f>IF($D290="","",IF(VLOOKUP($D290,Cap_Req!$A$2:$K$19,2)=4,IF($AA290="","",$AA290*$P290),""))</f>
        <v/>
      </c>
      <c r="P290" s="148" t="str">
        <f>IF($D290="","",IF(VLOOKUP($D290,Cap_Req!$A$2:$K$19,2)=4,VLOOKUP($D290,Cap_Req!$A$2:$M$19,13),""))</f>
        <v/>
      </c>
      <c r="Q290" s="455"/>
      <c r="R290" s="147" t="str">
        <f>IF($D290="","",IF(VLOOKUP($D290,Cap_Req!$A$2:$K$19,2)=3,IF($AB290="","",$AB290*$S290),""))</f>
        <v/>
      </c>
      <c r="S290" s="148" t="str">
        <f>IF($D290="","",IF(VLOOKUP($D290,Cap_Req!$A$2:$K$19,2)=3,VLOOKUP($D290,Cap_Req!$A$2:$K$19,8),""))</f>
        <v/>
      </c>
      <c r="T290" s="149" t="str">
        <f t="shared" si="8"/>
        <v/>
      </c>
      <c r="U290" s="150" t="str">
        <f t="shared" si="9"/>
        <v/>
      </c>
      <c r="V290" s="151"/>
      <c r="W290" s="453"/>
      <c r="X290" s="453"/>
      <c r="Y290" s="453"/>
      <c r="Z290" s="453"/>
      <c r="AA290" s="453"/>
      <c r="AB290" s="453"/>
      <c r="AC290" s="152" t="str">
        <f>IF($D290="","",IF(VLOOKUP($D290,Cap_Req!$A$2:$K$19,2)=5,MIN($AF290,VLOOKUP($D290,Cap_Req!$A$2:$K$19,9)),MIN($AE290,VLOOKUP($D290,Cap_Req!$A$2:$K$19,9))))</f>
        <v/>
      </c>
      <c r="AD290" s="152" t="str">
        <f>IF($D290="","",IF(VLOOKUP($D290,Cap_Req!$A$2:$K$19,2)=5,MIN($AF290,VLOOKUP($D290,Cap_Req!$A$2:$K$19,10)),MIN($AE290,VLOOKUP($D290,Cap_Req!$A$2:$K$19,10))))</f>
        <v/>
      </c>
      <c r="AE290" s="152" t="str">
        <f>IF($D290="","",IF($AF290="","",MIN($AF290,VLOOKUP($D290,Cap_Req!$A$2:$K$19,11))))</f>
        <v/>
      </c>
      <c r="AF290" s="453"/>
      <c r="AG290" s="453"/>
      <c r="AH290" s="125"/>
      <c r="AI290" s="126" t="e">
        <f>VLOOKUP($D290,Cap_Req!$A$2:$K$19,2)</f>
        <v>#N/A</v>
      </c>
      <c r="AL290" s="170"/>
    </row>
    <row r="291" spans="1:38" x14ac:dyDescent="0.25">
      <c r="A291" s="125"/>
      <c r="B291" s="453"/>
      <c r="C291" s="453"/>
      <c r="D291" s="454"/>
      <c r="E291" s="455"/>
      <c r="F291" s="147" t="str">
        <f>IF($D291="","",IF($W291="","",IF(OR(VLOOKUP($D291,Cap_Req!$A$2:$K$19,2)=3,VLOOKUP($D291,Cap_Req!$A$2:$K$19,2)=4),IF($X291="","",IF($T291&lt;=$AC291,$X291*$G291,IF(AND($T291&gt;$AC291,$T291&lt;=$AF291),$G291*($X291+((($W291-$X291)/($AF291-$AC291))*($T291-$AC291))),0))),$W291*$G291)))</f>
        <v/>
      </c>
      <c r="G291" s="148" t="str">
        <f>IF($D291="","",IF(OR(VLOOKUP($D291,Cap_Req!$A$2:$K$19,2)=9,VLOOKUP($D291,Cap_Req!$A$2:$K$19,2)=10),IF($T291&lt;=$AE291,VLOOKUP($D291,Cap_Req!$A$2:$K$19,3),0),IF(OR(VLOOKUP($D291,Cap_Req!$A$2:$K$19,2)=1,VLOOKUP($D291,Cap_Req!$A$2:$K$19,2)=2,VLOOKUP($D291,Cap_Req!$A$2:$K$19,2)=3,VLOOKUP($D291,Cap_Req!$A$2:$K$19,2)=4,VLOOKUP($D291,Cap_Req!$A$2:$K$19,2)=5,VLOOKUP($D291,Cap_Req!$A$2:$K$19,2)=6,VLOOKUP($D291,Cap_Req!$A$2:$K$19,2)=7, VLOOKUP($D291,Cap_Req!$A$2:$K$19,2)=8),IF($T291&lt;=$AC291,VLOOKUP($D291,Cap_Req!$A$2:$K$19,3),IF(AND($T291&gt;$AC291,$T291&lt;=$AE291),VLOOKUP($D291,Cap_Req!$A$2:$K$19,3)+(((VLOOKUP($D291,Cap_Req!$A$2:$K$19,5)-VLOOKUP($D291,Cap_Req!$A$2:$K$19,3))/($AE291-$AC291))*($T291-$AC291)),0)),IF($T291&lt;=$AC291,VLOOKUP($D291,Cap_Req!$A$2:$K$19,3),IF(AND($T291&gt;$AC291,$T291&lt;=$AD291),VLOOKUP($D291,Cap_Req!$A$2:$K$19,3)+(((VLOOKUP($D291,Cap_Req!$A$2:$K$19,4)-VLOOKUP($D291,Cap_Req!$A$2:$K$19,3))/($AD291-$AC291))*($T291-$AC291)),IF(AND($T291&gt;$AD291,$T291&lt;=$AE291),VLOOKUP($D291,Cap_Req!$A$2:$K$19,4)+(((VLOOKUP($D291,Cap_Req!$A$2:$K$19,5)-VLOOKUP($D291,Cap_Req!$A$2:$K$19,4))/($AE291-$AD291))*($T291-$AD291)),0))))))</f>
        <v/>
      </c>
      <c r="H291" s="455"/>
      <c r="I291" s="147" t="str">
        <f>IF($D291="","",IF(OR(VLOOKUP($D291,Cap_Req!$A$2:$K$19,2)=3,VLOOKUP($D291,Cap_Req!$A$2:$K$19,2)=4),IF($Y291="","",$Y291*$J291),""))</f>
        <v/>
      </c>
      <c r="J291" s="148" t="str">
        <f>IF($D291="","",IF(OR(VLOOKUP($D291,Cap_Req!$A$2:$K$19,2)=3,VLOOKUP($D291,Cap_Req!$A$2:$K$19,2)=4),VLOOKUP($D291,Cap_Req!$A$2:$M$19,7),""))</f>
        <v/>
      </c>
      <c r="K291" s="455"/>
      <c r="L291" s="147" t="str">
        <f>IF($D291="","",IF(OR(VLOOKUP($D291,Cap_Req!$A$2:$K$19,2)=3,VLOOKUP($D291,Cap_Req!$A$2:$K$19,2)=4),IF($Z291="","",$Z291*$M291),""))</f>
        <v/>
      </c>
      <c r="M291" s="148" t="str">
        <f>IF($D291="","",IF(OR(VLOOKUP($D291,Cap_Req!$A$2:$K$19,2)=3,VLOOKUP($D291,Cap_Req!$A$2:$K$19,2)=4),VLOOKUP($D291,Cap_Req!$A$2:$M$19,12),""))</f>
        <v/>
      </c>
      <c r="N291" s="455"/>
      <c r="O291" s="147" t="str">
        <f>IF($D291="","",IF(VLOOKUP($D291,Cap_Req!$A$2:$K$19,2)=4,IF($AA291="","",$AA291*$P291),""))</f>
        <v/>
      </c>
      <c r="P291" s="148" t="str">
        <f>IF($D291="","",IF(VLOOKUP($D291,Cap_Req!$A$2:$K$19,2)=4,VLOOKUP($D291,Cap_Req!$A$2:$M$19,13),""))</f>
        <v/>
      </c>
      <c r="Q291" s="455"/>
      <c r="R291" s="147" t="str">
        <f>IF($D291="","",IF(VLOOKUP($D291,Cap_Req!$A$2:$K$19,2)=3,IF($AB291="","",$AB291*$S291),""))</f>
        <v/>
      </c>
      <c r="S291" s="148" t="str">
        <f>IF($D291="","",IF(VLOOKUP($D291,Cap_Req!$A$2:$K$19,2)=3,VLOOKUP($D291,Cap_Req!$A$2:$K$19,8),""))</f>
        <v/>
      </c>
      <c r="T291" s="149" t="str">
        <f t="shared" si="8"/>
        <v/>
      </c>
      <c r="U291" s="150" t="str">
        <f t="shared" si="9"/>
        <v/>
      </c>
      <c r="V291" s="151"/>
      <c r="W291" s="453"/>
      <c r="X291" s="453"/>
      <c r="Y291" s="453"/>
      <c r="Z291" s="453"/>
      <c r="AA291" s="453"/>
      <c r="AB291" s="453"/>
      <c r="AC291" s="152" t="str">
        <f>IF($D291="","",IF(VLOOKUP($D291,Cap_Req!$A$2:$K$19,2)=5,MIN($AF291,VLOOKUP($D291,Cap_Req!$A$2:$K$19,9)),MIN($AE291,VLOOKUP($D291,Cap_Req!$A$2:$K$19,9))))</f>
        <v/>
      </c>
      <c r="AD291" s="152" t="str">
        <f>IF($D291="","",IF(VLOOKUP($D291,Cap_Req!$A$2:$K$19,2)=5,MIN($AF291,VLOOKUP($D291,Cap_Req!$A$2:$K$19,10)),MIN($AE291,VLOOKUP($D291,Cap_Req!$A$2:$K$19,10))))</f>
        <v/>
      </c>
      <c r="AE291" s="152" t="str">
        <f>IF($D291="","",IF($AF291="","",MIN($AF291,VLOOKUP($D291,Cap_Req!$A$2:$K$19,11))))</f>
        <v/>
      </c>
      <c r="AF291" s="453"/>
      <c r="AG291" s="453"/>
      <c r="AH291" s="125"/>
      <c r="AI291" s="126" t="e">
        <f>VLOOKUP($D291,Cap_Req!$A$2:$K$19,2)</f>
        <v>#N/A</v>
      </c>
      <c r="AL291" s="170"/>
    </row>
    <row r="292" spans="1:38" x14ac:dyDescent="0.25">
      <c r="A292" s="125"/>
      <c r="B292" s="453"/>
      <c r="C292" s="453"/>
      <c r="D292" s="454"/>
      <c r="E292" s="455"/>
      <c r="F292" s="147" t="str">
        <f>IF($D292="","",IF($W292="","",IF(OR(VLOOKUP($D292,Cap_Req!$A$2:$K$19,2)=3,VLOOKUP($D292,Cap_Req!$A$2:$K$19,2)=4),IF($X292="","",IF($T292&lt;=$AC292,$X292*$G292,IF(AND($T292&gt;$AC292,$T292&lt;=$AF292),$G292*($X292+((($W292-$X292)/($AF292-$AC292))*($T292-$AC292))),0))),$W292*$G292)))</f>
        <v/>
      </c>
      <c r="G292" s="148" t="str">
        <f>IF($D292="","",IF(OR(VLOOKUP($D292,Cap_Req!$A$2:$K$19,2)=9,VLOOKUP($D292,Cap_Req!$A$2:$K$19,2)=10),IF($T292&lt;=$AE292,VLOOKUP($D292,Cap_Req!$A$2:$K$19,3),0),IF(OR(VLOOKUP($D292,Cap_Req!$A$2:$K$19,2)=1,VLOOKUP($D292,Cap_Req!$A$2:$K$19,2)=2,VLOOKUP($D292,Cap_Req!$A$2:$K$19,2)=3,VLOOKUP($D292,Cap_Req!$A$2:$K$19,2)=4,VLOOKUP($D292,Cap_Req!$A$2:$K$19,2)=5,VLOOKUP($D292,Cap_Req!$A$2:$K$19,2)=6,VLOOKUP($D292,Cap_Req!$A$2:$K$19,2)=7, VLOOKUP($D292,Cap_Req!$A$2:$K$19,2)=8),IF($T292&lt;=$AC292,VLOOKUP($D292,Cap_Req!$A$2:$K$19,3),IF(AND($T292&gt;$AC292,$T292&lt;=$AE292),VLOOKUP($D292,Cap_Req!$A$2:$K$19,3)+(((VLOOKUP($D292,Cap_Req!$A$2:$K$19,5)-VLOOKUP($D292,Cap_Req!$A$2:$K$19,3))/($AE292-$AC292))*($T292-$AC292)),0)),IF($T292&lt;=$AC292,VLOOKUP($D292,Cap_Req!$A$2:$K$19,3),IF(AND($T292&gt;$AC292,$T292&lt;=$AD292),VLOOKUP($D292,Cap_Req!$A$2:$K$19,3)+(((VLOOKUP($D292,Cap_Req!$A$2:$K$19,4)-VLOOKUP($D292,Cap_Req!$A$2:$K$19,3))/($AD292-$AC292))*($T292-$AC292)),IF(AND($T292&gt;$AD292,$T292&lt;=$AE292),VLOOKUP($D292,Cap_Req!$A$2:$K$19,4)+(((VLOOKUP($D292,Cap_Req!$A$2:$K$19,5)-VLOOKUP($D292,Cap_Req!$A$2:$K$19,4))/($AE292-$AD292))*($T292-$AD292)),0))))))</f>
        <v/>
      </c>
      <c r="H292" s="455"/>
      <c r="I292" s="147" t="str">
        <f>IF($D292="","",IF(OR(VLOOKUP($D292,Cap_Req!$A$2:$K$19,2)=3,VLOOKUP($D292,Cap_Req!$A$2:$K$19,2)=4),IF($Y292="","",$Y292*$J292),""))</f>
        <v/>
      </c>
      <c r="J292" s="148" t="str">
        <f>IF($D292="","",IF(OR(VLOOKUP($D292,Cap_Req!$A$2:$K$19,2)=3,VLOOKUP($D292,Cap_Req!$A$2:$K$19,2)=4),VLOOKUP($D292,Cap_Req!$A$2:$M$19,7),""))</f>
        <v/>
      </c>
      <c r="K292" s="455"/>
      <c r="L292" s="147" t="str">
        <f>IF($D292="","",IF(OR(VLOOKUP($D292,Cap_Req!$A$2:$K$19,2)=3,VLOOKUP($D292,Cap_Req!$A$2:$K$19,2)=4),IF($Z292="","",$Z292*$M292),""))</f>
        <v/>
      </c>
      <c r="M292" s="148" t="str">
        <f>IF($D292="","",IF(OR(VLOOKUP($D292,Cap_Req!$A$2:$K$19,2)=3,VLOOKUP($D292,Cap_Req!$A$2:$K$19,2)=4),VLOOKUP($D292,Cap_Req!$A$2:$M$19,12),""))</f>
        <v/>
      </c>
      <c r="N292" s="455"/>
      <c r="O292" s="147" t="str">
        <f>IF($D292="","",IF(VLOOKUP($D292,Cap_Req!$A$2:$K$19,2)=4,IF($AA292="","",$AA292*$P292),""))</f>
        <v/>
      </c>
      <c r="P292" s="148" t="str">
        <f>IF($D292="","",IF(VLOOKUP($D292,Cap_Req!$A$2:$K$19,2)=4,VLOOKUP($D292,Cap_Req!$A$2:$M$19,13),""))</f>
        <v/>
      </c>
      <c r="Q292" s="455"/>
      <c r="R292" s="147" t="str">
        <f>IF($D292="","",IF(VLOOKUP($D292,Cap_Req!$A$2:$K$19,2)=3,IF($AB292="","",$AB292*$S292),""))</f>
        <v/>
      </c>
      <c r="S292" s="148" t="str">
        <f>IF($D292="","",IF(VLOOKUP($D292,Cap_Req!$A$2:$K$19,2)=3,VLOOKUP($D292,Cap_Req!$A$2:$K$19,8),""))</f>
        <v/>
      </c>
      <c r="T292" s="149" t="str">
        <f t="shared" si="8"/>
        <v/>
      </c>
      <c r="U292" s="150" t="str">
        <f t="shared" si="9"/>
        <v/>
      </c>
      <c r="V292" s="151"/>
      <c r="W292" s="453"/>
      <c r="X292" s="453"/>
      <c r="Y292" s="453"/>
      <c r="Z292" s="453"/>
      <c r="AA292" s="453"/>
      <c r="AB292" s="453"/>
      <c r="AC292" s="152" t="str">
        <f>IF($D292="","",IF(VLOOKUP($D292,Cap_Req!$A$2:$K$19,2)=5,MIN($AF292,VLOOKUP($D292,Cap_Req!$A$2:$K$19,9)),MIN($AE292,VLOOKUP($D292,Cap_Req!$A$2:$K$19,9))))</f>
        <v/>
      </c>
      <c r="AD292" s="152" t="str">
        <f>IF($D292="","",IF(VLOOKUP($D292,Cap_Req!$A$2:$K$19,2)=5,MIN($AF292,VLOOKUP($D292,Cap_Req!$A$2:$K$19,10)),MIN($AE292,VLOOKUP($D292,Cap_Req!$A$2:$K$19,10))))</f>
        <v/>
      </c>
      <c r="AE292" s="152" t="str">
        <f>IF($D292="","",IF($AF292="","",MIN($AF292,VLOOKUP($D292,Cap_Req!$A$2:$K$19,11))))</f>
        <v/>
      </c>
      <c r="AF292" s="453"/>
      <c r="AG292" s="453"/>
      <c r="AH292" s="125"/>
      <c r="AI292" s="126" t="e">
        <f>VLOOKUP($D292,Cap_Req!$A$2:$K$19,2)</f>
        <v>#N/A</v>
      </c>
      <c r="AL292" s="170"/>
    </row>
    <row r="293" spans="1:38" x14ac:dyDescent="0.25">
      <c r="A293" s="125"/>
      <c r="B293" s="453"/>
      <c r="C293" s="453"/>
      <c r="D293" s="454"/>
      <c r="E293" s="455"/>
      <c r="F293" s="147" t="str">
        <f>IF($D293="","",IF($W293="","",IF(OR(VLOOKUP($D293,Cap_Req!$A$2:$K$19,2)=3,VLOOKUP($D293,Cap_Req!$A$2:$K$19,2)=4),IF($X293="","",IF($T293&lt;=$AC293,$X293*$G293,IF(AND($T293&gt;$AC293,$T293&lt;=$AF293),$G293*($X293+((($W293-$X293)/($AF293-$AC293))*($T293-$AC293))),0))),$W293*$G293)))</f>
        <v/>
      </c>
      <c r="G293" s="148" t="str">
        <f>IF($D293="","",IF(OR(VLOOKUP($D293,Cap_Req!$A$2:$K$19,2)=9,VLOOKUP($D293,Cap_Req!$A$2:$K$19,2)=10),IF($T293&lt;=$AE293,VLOOKUP($D293,Cap_Req!$A$2:$K$19,3),0),IF(OR(VLOOKUP($D293,Cap_Req!$A$2:$K$19,2)=1,VLOOKUP($D293,Cap_Req!$A$2:$K$19,2)=2,VLOOKUP($D293,Cap_Req!$A$2:$K$19,2)=3,VLOOKUP($D293,Cap_Req!$A$2:$K$19,2)=4,VLOOKUP($D293,Cap_Req!$A$2:$K$19,2)=5,VLOOKUP($D293,Cap_Req!$A$2:$K$19,2)=6,VLOOKUP($D293,Cap_Req!$A$2:$K$19,2)=7, VLOOKUP($D293,Cap_Req!$A$2:$K$19,2)=8),IF($T293&lt;=$AC293,VLOOKUP($D293,Cap_Req!$A$2:$K$19,3),IF(AND($T293&gt;$AC293,$T293&lt;=$AE293),VLOOKUP($D293,Cap_Req!$A$2:$K$19,3)+(((VLOOKUP($D293,Cap_Req!$A$2:$K$19,5)-VLOOKUP($D293,Cap_Req!$A$2:$K$19,3))/($AE293-$AC293))*($T293-$AC293)),0)),IF($T293&lt;=$AC293,VLOOKUP($D293,Cap_Req!$A$2:$K$19,3),IF(AND($T293&gt;$AC293,$T293&lt;=$AD293),VLOOKUP($D293,Cap_Req!$A$2:$K$19,3)+(((VLOOKUP($D293,Cap_Req!$A$2:$K$19,4)-VLOOKUP($D293,Cap_Req!$A$2:$K$19,3))/($AD293-$AC293))*($T293-$AC293)),IF(AND($T293&gt;$AD293,$T293&lt;=$AE293),VLOOKUP($D293,Cap_Req!$A$2:$K$19,4)+(((VLOOKUP($D293,Cap_Req!$A$2:$K$19,5)-VLOOKUP($D293,Cap_Req!$A$2:$K$19,4))/($AE293-$AD293))*($T293-$AD293)),0))))))</f>
        <v/>
      </c>
      <c r="H293" s="455"/>
      <c r="I293" s="147" t="str">
        <f>IF($D293="","",IF(OR(VLOOKUP($D293,Cap_Req!$A$2:$K$19,2)=3,VLOOKUP($D293,Cap_Req!$A$2:$K$19,2)=4),IF($Y293="","",$Y293*$J293),""))</f>
        <v/>
      </c>
      <c r="J293" s="148" t="str">
        <f>IF($D293="","",IF(OR(VLOOKUP($D293,Cap_Req!$A$2:$K$19,2)=3,VLOOKUP($D293,Cap_Req!$A$2:$K$19,2)=4),VLOOKUP($D293,Cap_Req!$A$2:$M$19,7),""))</f>
        <v/>
      </c>
      <c r="K293" s="455"/>
      <c r="L293" s="147" t="str">
        <f>IF($D293="","",IF(OR(VLOOKUP($D293,Cap_Req!$A$2:$K$19,2)=3,VLOOKUP($D293,Cap_Req!$A$2:$K$19,2)=4),IF($Z293="","",$Z293*$M293),""))</f>
        <v/>
      </c>
      <c r="M293" s="148" t="str">
        <f>IF($D293="","",IF(OR(VLOOKUP($D293,Cap_Req!$A$2:$K$19,2)=3,VLOOKUP($D293,Cap_Req!$A$2:$K$19,2)=4),VLOOKUP($D293,Cap_Req!$A$2:$M$19,12),""))</f>
        <v/>
      </c>
      <c r="N293" s="455"/>
      <c r="O293" s="147" t="str">
        <f>IF($D293="","",IF(VLOOKUP($D293,Cap_Req!$A$2:$K$19,2)=4,IF($AA293="","",$AA293*$P293),""))</f>
        <v/>
      </c>
      <c r="P293" s="148" t="str">
        <f>IF($D293="","",IF(VLOOKUP($D293,Cap_Req!$A$2:$K$19,2)=4,VLOOKUP($D293,Cap_Req!$A$2:$M$19,13),""))</f>
        <v/>
      </c>
      <c r="Q293" s="455"/>
      <c r="R293" s="147" t="str">
        <f>IF($D293="","",IF(VLOOKUP($D293,Cap_Req!$A$2:$K$19,2)=3,IF($AB293="","",$AB293*$S293),""))</f>
        <v/>
      </c>
      <c r="S293" s="148" t="str">
        <f>IF($D293="","",IF(VLOOKUP($D293,Cap_Req!$A$2:$K$19,2)=3,VLOOKUP($D293,Cap_Req!$A$2:$K$19,8),""))</f>
        <v/>
      </c>
      <c r="T293" s="149" t="str">
        <f t="shared" si="8"/>
        <v/>
      </c>
      <c r="U293" s="150" t="str">
        <f t="shared" si="9"/>
        <v/>
      </c>
      <c r="V293" s="151"/>
      <c r="W293" s="453"/>
      <c r="X293" s="453"/>
      <c r="Y293" s="453"/>
      <c r="Z293" s="453"/>
      <c r="AA293" s="453"/>
      <c r="AB293" s="453"/>
      <c r="AC293" s="152" t="str">
        <f>IF($D293="","",IF(VLOOKUP($D293,Cap_Req!$A$2:$K$19,2)=5,MIN($AF293,VLOOKUP($D293,Cap_Req!$A$2:$K$19,9)),MIN($AE293,VLOOKUP($D293,Cap_Req!$A$2:$K$19,9))))</f>
        <v/>
      </c>
      <c r="AD293" s="152" t="str">
        <f>IF($D293="","",IF(VLOOKUP($D293,Cap_Req!$A$2:$K$19,2)=5,MIN($AF293,VLOOKUP($D293,Cap_Req!$A$2:$K$19,10)),MIN($AE293,VLOOKUP($D293,Cap_Req!$A$2:$K$19,10))))</f>
        <v/>
      </c>
      <c r="AE293" s="152" t="str">
        <f>IF($D293="","",IF($AF293="","",MIN($AF293,VLOOKUP($D293,Cap_Req!$A$2:$K$19,11))))</f>
        <v/>
      </c>
      <c r="AF293" s="453"/>
      <c r="AG293" s="453"/>
      <c r="AH293" s="125"/>
      <c r="AI293" s="126" t="e">
        <f>VLOOKUP($D293,Cap_Req!$A$2:$K$19,2)</f>
        <v>#N/A</v>
      </c>
      <c r="AL293" s="170"/>
    </row>
    <row r="294" spans="1:38" x14ac:dyDescent="0.25">
      <c r="A294" s="125"/>
      <c r="B294" s="453"/>
      <c r="C294" s="453"/>
      <c r="D294" s="454"/>
      <c r="E294" s="455"/>
      <c r="F294" s="147" t="str">
        <f>IF($D294="","",IF($W294="","",IF(OR(VLOOKUP($D294,Cap_Req!$A$2:$K$19,2)=3,VLOOKUP($D294,Cap_Req!$A$2:$K$19,2)=4),IF($X294="","",IF($T294&lt;=$AC294,$X294*$G294,IF(AND($T294&gt;$AC294,$T294&lt;=$AF294),$G294*($X294+((($W294-$X294)/($AF294-$AC294))*($T294-$AC294))),0))),$W294*$G294)))</f>
        <v/>
      </c>
      <c r="G294" s="148" t="str">
        <f>IF($D294="","",IF(OR(VLOOKUP($D294,Cap_Req!$A$2:$K$19,2)=9,VLOOKUP($D294,Cap_Req!$A$2:$K$19,2)=10),IF($T294&lt;=$AE294,VLOOKUP($D294,Cap_Req!$A$2:$K$19,3),0),IF(OR(VLOOKUP($D294,Cap_Req!$A$2:$K$19,2)=1,VLOOKUP($D294,Cap_Req!$A$2:$K$19,2)=2,VLOOKUP($D294,Cap_Req!$A$2:$K$19,2)=3,VLOOKUP($D294,Cap_Req!$A$2:$K$19,2)=4,VLOOKUP($D294,Cap_Req!$A$2:$K$19,2)=5,VLOOKUP($D294,Cap_Req!$A$2:$K$19,2)=6,VLOOKUP($D294,Cap_Req!$A$2:$K$19,2)=7, VLOOKUP($D294,Cap_Req!$A$2:$K$19,2)=8),IF($T294&lt;=$AC294,VLOOKUP($D294,Cap_Req!$A$2:$K$19,3),IF(AND($T294&gt;$AC294,$T294&lt;=$AE294),VLOOKUP($D294,Cap_Req!$A$2:$K$19,3)+(((VLOOKUP($D294,Cap_Req!$A$2:$K$19,5)-VLOOKUP($D294,Cap_Req!$A$2:$K$19,3))/($AE294-$AC294))*($T294-$AC294)),0)),IF($T294&lt;=$AC294,VLOOKUP($D294,Cap_Req!$A$2:$K$19,3),IF(AND($T294&gt;$AC294,$T294&lt;=$AD294),VLOOKUP($D294,Cap_Req!$A$2:$K$19,3)+(((VLOOKUP($D294,Cap_Req!$A$2:$K$19,4)-VLOOKUP($D294,Cap_Req!$A$2:$K$19,3))/($AD294-$AC294))*($T294-$AC294)),IF(AND($T294&gt;$AD294,$T294&lt;=$AE294),VLOOKUP($D294,Cap_Req!$A$2:$K$19,4)+(((VLOOKUP($D294,Cap_Req!$A$2:$K$19,5)-VLOOKUP($D294,Cap_Req!$A$2:$K$19,4))/($AE294-$AD294))*($T294-$AD294)),0))))))</f>
        <v/>
      </c>
      <c r="H294" s="455"/>
      <c r="I294" s="147" t="str">
        <f>IF($D294="","",IF(OR(VLOOKUP($D294,Cap_Req!$A$2:$K$19,2)=3,VLOOKUP($D294,Cap_Req!$A$2:$K$19,2)=4),IF($Y294="","",$Y294*$J294),""))</f>
        <v/>
      </c>
      <c r="J294" s="148" t="str">
        <f>IF($D294="","",IF(OR(VLOOKUP($D294,Cap_Req!$A$2:$K$19,2)=3,VLOOKUP($D294,Cap_Req!$A$2:$K$19,2)=4),VLOOKUP($D294,Cap_Req!$A$2:$M$19,7),""))</f>
        <v/>
      </c>
      <c r="K294" s="455"/>
      <c r="L294" s="147" t="str">
        <f>IF($D294="","",IF(OR(VLOOKUP($D294,Cap_Req!$A$2:$K$19,2)=3,VLOOKUP($D294,Cap_Req!$A$2:$K$19,2)=4),IF($Z294="","",$Z294*$M294),""))</f>
        <v/>
      </c>
      <c r="M294" s="148" t="str">
        <f>IF($D294="","",IF(OR(VLOOKUP($D294,Cap_Req!$A$2:$K$19,2)=3,VLOOKUP($D294,Cap_Req!$A$2:$K$19,2)=4),VLOOKUP($D294,Cap_Req!$A$2:$M$19,12),""))</f>
        <v/>
      </c>
      <c r="N294" s="455"/>
      <c r="O294" s="147" t="str">
        <f>IF($D294="","",IF(VLOOKUP($D294,Cap_Req!$A$2:$K$19,2)=4,IF($AA294="","",$AA294*$P294),""))</f>
        <v/>
      </c>
      <c r="P294" s="148" t="str">
        <f>IF($D294="","",IF(VLOOKUP($D294,Cap_Req!$A$2:$K$19,2)=4,VLOOKUP($D294,Cap_Req!$A$2:$M$19,13),""))</f>
        <v/>
      </c>
      <c r="Q294" s="455"/>
      <c r="R294" s="147" t="str">
        <f>IF($D294="","",IF(VLOOKUP($D294,Cap_Req!$A$2:$K$19,2)=3,IF($AB294="","",$AB294*$S294),""))</f>
        <v/>
      </c>
      <c r="S294" s="148" t="str">
        <f>IF($D294="","",IF(VLOOKUP($D294,Cap_Req!$A$2:$K$19,2)=3,VLOOKUP($D294,Cap_Req!$A$2:$K$19,8),""))</f>
        <v/>
      </c>
      <c r="T294" s="149" t="str">
        <f t="shared" si="8"/>
        <v/>
      </c>
      <c r="U294" s="150" t="str">
        <f t="shared" si="9"/>
        <v/>
      </c>
      <c r="V294" s="151"/>
      <c r="W294" s="453"/>
      <c r="X294" s="453"/>
      <c r="Y294" s="453"/>
      <c r="Z294" s="453"/>
      <c r="AA294" s="453"/>
      <c r="AB294" s="453"/>
      <c r="AC294" s="152" t="str">
        <f>IF($D294="","",IF(VLOOKUP($D294,Cap_Req!$A$2:$K$19,2)=5,MIN($AF294,VLOOKUP($D294,Cap_Req!$A$2:$K$19,9)),MIN($AE294,VLOOKUP($D294,Cap_Req!$A$2:$K$19,9))))</f>
        <v/>
      </c>
      <c r="AD294" s="152" t="str">
        <f>IF($D294="","",IF(VLOOKUP($D294,Cap_Req!$A$2:$K$19,2)=5,MIN($AF294,VLOOKUP($D294,Cap_Req!$A$2:$K$19,10)),MIN($AE294,VLOOKUP($D294,Cap_Req!$A$2:$K$19,10))))</f>
        <v/>
      </c>
      <c r="AE294" s="152" t="str">
        <f>IF($D294="","",IF($AF294="","",MIN($AF294,VLOOKUP($D294,Cap_Req!$A$2:$K$19,11))))</f>
        <v/>
      </c>
      <c r="AF294" s="453"/>
      <c r="AG294" s="453"/>
      <c r="AH294" s="125"/>
      <c r="AI294" s="126" t="e">
        <f>VLOOKUP($D294,Cap_Req!$A$2:$K$19,2)</f>
        <v>#N/A</v>
      </c>
      <c r="AL294" s="170"/>
    </row>
    <row r="295" spans="1:38" x14ac:dyDescent="0.25">
      <c r="A295" s="125"/>
      <c r="B295" s="453"/>
      <c r="C295" s="453"/>
      <c r="D295" s="454"/>
      <c r="E295" s="455"/>
      <c r="F295" s="147" t="str">
        <f>IF($D295="","",IF($W295="","",IF(OR(VLOOKUP($D295,Cap_Req!$A$2:$K$19,2)=3,VLOOKUP($D295,Cap_Req!$A$2:$K$19,2)=4),IF($X295="","",IF($T295&lt;=$AC295,$X295*$G295,IF(AND($T295&gt;$AC295,$T295&lt;=$AF295),$G295*($X295+((($W295-$X295)/($AF295-$AC295))*($T295-$AC295))),0))),$W295*$G295)))</f>
        <v/>
      </c>
      <c r="G295" s="148" t="str">
        <f>IF($D295="","",IF(OR(VLOOKUP($D295,Cap_Req!$A$2:$K$19,2)=9,VLOOKUP($D295,Cap_Req!$A$2:$K$19,2)=10),IF($T295&lt;=$AE295,VLOOKUP($D295,Cap_Req!$A$2:$K$19,3),0),IF(OR(VLOOKUP($D295,Cap_Req!$A$2:$K$19,2)=1,VLOOKUP($D295,Cap_Req!$A$2:$K$19,2)=2,VLOOKUP($D295,Cap_Req!$A$2:$K$19,2)=3,VLOOKUP($D295,Cap_Req!$A$2:$K$19,2)=4,VLOOKUP($D295,Cap_Req!$A$2:$K$19,2)=5,VLOOKUP($D295,Cap_Req!$A$2:$K$19,2)=6,VLOOKUP($D295,Cap_Req!$A$2:$K$19,2)=7, VLOOKUP($D295,Cap_Req!$A$2:$K$19,2)=8),IF($T295&lt;=$AC295,VLOOKUP($D295,Cap_Req!$A$2:$K$19,3),IF(AND($T295&gt;$AC295,$T295&lt;=$AE295),VLOOKUP($D295,Cap_Req!$A$2:$K$19,3)+(((VLOOKUP($D295,Cap_Req!$A$2:$K$19,5)-VLOOKUP($D295,Cap_Req!$A$2:$K$19,3))/($AE295-$AC295))*($T295-$AC295)),0)),IF($T295&lt;=$AC295,VLOOKUP($D295,Cap_Req!$A$2:$K$19,3),IF(AND($T295&gt;$AC295,$T295&lt;=$AD295),VLOOKUP($D295,Cap_Req!$A$2:$K$19,3)+(((VLOOKUP($D295,Cap_Req!$A$2:$K$19,4)-VLOOKUP($D295,Cap_Req!$A$2:$K$19,3))/($AD295-$AC295))*($T295-$AC295)),IF(AND($T295&gt;$AD295,$T295&lt;=$AE295),VLOOKUP($D295,Cap_Req!$A$2:$K$19,4)+(((VLOOKUP($D295,Cap_Req!$A$2:$K$19,5)-VLOOKUP($D295,Cap_Req!$A$2:$K$19,4))/($AE295-$AD295))*($T295-$AD295)),0))))))</f>
        <v/>
      </c>
      <c r="H295" s="455"/>
      <c r="I295" s="147" t="str">
        <f>IF($D295="","",IF(OR(VLOOKUP($D295,Cap_Req!$A$2:$K$19,2)=3,VLOOKUP($D295,Cap_Req!$A$2:$K$19,2)=4),IF($Y295="","",$Y295*$J295),""))</f>
        <v/>
      </c>
      <c r="J295" s="148" t="str">
        <f>IF($D295="","",IF(OR(VLOOKUP($D295,Cap_Req!$A$2:$K$19,2)=3,VLOOKUP($D295,Cap_Req!$A$2:$K$19,2)=4),VLOOKUP($D295,Cap_Req!$A$2:$M$19,7),""))</f>
        <v/>
      </c>
      <c r="K295" s="455"/>
      <c r="L295" s="147" t="str">
        <f>IF($D295="","",IF(OR(VLOOKUP($D295,Cap_Req!$A$2:$K$19,2)=3,VLOOKUP($D295,Cap_Req!$A$2:$K$19,2)=4),IF($Z295="","",$Z295*$M295),""))</f>
        <v/>
      </c>
      <c r="M295" s="148" t="str">
        <f>IF($D295="","",IF(OR(VLOOKUP($D295,Cap_Req!$A$2:$K$19,2)=3,VLOOKUP($D295,Cap_Req!$A$2:$K$19,2)=4),VLOOKUP($D295,Cap_Req!$A$2:$M$19,12),""))</f>
        <v/>
      </c>
      <c r="N295" s="455"/>
      <c r="O295" s="147" t="str">
        <f>IF($D295="","",IF(VLOOKUP($D295,Cap_Req!$A$2:$K$19,2)=4,IF($AA295="","",$AA295*$P295),""))</f>
        <v/>
      </c>
      <c r="P295" s="148" t="str">
        <f>IF($D295="","",IF(VLOOKUP($D295,Cap_Req!$A$2:$K$19,2)=4,VLOOKUP($D295,Cap_Req!$A$2:$M$19,13),""))</f>
        <v/>
      </c>
      <c r="Q295" s="455"/>
      <c r="R295" s="147" t="str">
        <f>IF($D295="","",IF(VLOOKUP($D295,Cap_Req!$A$2:$K$19,2)=3,IF($AB295="","",$AB295*$S295),""))</f>
        <v/>
      </c>
      <c r="S295" s="148" t="str">
        <f>IF($D295="","",IF(VLOOKUP($D295,Cap_Req!$A$2:$K$19,2)=3,VLOOKUP($D295,Cap_Req!$A$2:$K$19,8),""))</f>
        <v/>
      </c>
      <c r="T295" s="149" t="str">
        <f t="shared" si="8"/>
        <v/>
      </c>
      <c r="U295" s="150" t="str">
        <f t="shared" si="9"/>
        <v/>
      </c>
      <c r="V295" s="151"/>
      <c r="W295" s="453"/>
      <c r="X295" s="453"/>
      <c r="Y295" s="453"/>
      <c r="Z295" s="453"/>
      <c r="AA295" s="453"/>
      <c r="AB295" s="453"/>
      <c r="AC295" s="152" t="str">
        <f>IF($D295="","",IF(VLOOKUP($D295,Cap_Req!$A$2:$K$19,2)=5,MIN($AF295,VLOOKUP($D295,Cap_Req!$A$2:$K$19,9)),MIN($AE295,VLOOKUP($D295,Cap_Req!$A$2:$K$19,9))))</f>
        <v/>
      </c>
      <c r="AD295" s="152" t="str">
        <f>IF($D295="","",IF(VLOOKUP($D295,Cap_Req!$A$2:$K$19,2)=5,MIN($AF295,VLOOKUP($D295,Cap_Req!$A$2:$K$19,10)),MIN($AE295,VLOOKUP($D295,Cap_Req!$A$2:$K$19,10))))</f>
        <v/>
      </c>
      <c r="AE295" s="152" t="str">
        <f>IF($D295="","",IF($AF295="","",MIN($AF295,VLOOKUP($D295,Cap_Req!$A$2:$K$19,11))))</f>
        <v/>
      </c>
      <c r="AF295" s="453"/>
      <c r="AG295" s="453"/>
      <c r="AH295" s="125"/>
      <c r="AI295" s="126" t="e">
        <f>VLOOKUP($D295,Cap_Req!$A$2:$K$19,2)</f>
        <v>#N/A</v>
      </c>
      <c r="AL295" s="170"/>
    </row>
    <row r="296" spans="1:38" x14ac:dyDescent="0.25">
      <c r="A296" s="125"/>
      <c r="B296" s="453"/>
      <c r="C296" s="453"/>
      <c r="D296" s="454"/>
      <c r="E296" s="455"/>
      <c r="F296" s="147" t="str">
        <f>IF($D296="","",IF($W296="","",IF(OR(VLOOKUP($D296,Cap_Req!$A$2:$K$19,2)=3,VLOOKUP($D296,Cap_Req!$A$2:$K$19,2)=4),IF($X296="","",IF($T296&lt;=$AC296,$X296*$G296,IF(AND($T296&gt;$AC296,$T296&lt;=$AF296),$G296*($X296+((($W296-$X296)/($AF296-$AC296))*($T296-$AC296))),0))),$W296*$G296)))</f>
        <v/>
      </c>
      <c r="G296" s="148" t="str">
        <f>IF($D296="","",IF(OR(VLOOKUP($D296,Cap_Req!$A$2:$K$19,2)=9,VLOOKUP($D296,Cap_Req!$A$2:$K$19,2)=10),IF($T296&lt;=$AE296,VLOOKUP($D296,Cap_Req!$A$2:$K$19,3),0),IF(OR(VLOOKUP($D296,Cap_Req!$A$2:$K$19,2)=1,VLOOKUP($D296,Cap_Req!$A$2:$K$19,2)=2,VLOOKUP($D296,Cap_Req!$A$2:$K$19,2)=3,VLOOKUP($D296,Cap_Req!$A$2:$K$19,2)=4,VLOOKUP($D296,Cap_Req!$A$2:$K$19,2)=5,VLOOKUP($D296,Cap_Req!$A$2:$K$19,2)=6,VLOOKUP($D296,Cap_Req!$A$2:$K$19,2)=7, VLOOKUP($D296,Cap_Req!$A$2:$K$19,2)=8),IF($T296&lt;=$AC296,VLOOKUP($D296,Cap_Req!$A$2:$K$19,3),IF(AND($T296&gt;$AC296,$T296&lt;=$AE296),VLOOKUP($D296,Cap_Req!$A$2:$K$19,3)+(((VLOOKUP($D296,Cap_Req!$A$2:$K$19,5)-VLOOKUP($D296,Cap_Req!$A$2:$K$19,3))/($AE296-$AC296))*($T296-$AC296)),0)),IF($T296&lt;=$AC296,VLOOKUP($D296,Cap_Req!$A$2:$K$19,3),IF(AND($T296&gt;$AC296,$T296&lt;=$AD296),VLOOKUP($D296,Cap_Req!$A$2:$K$19,3)+(((VLOOKUP($D296,Cap_Req!$A$2:$K$19,4)-VLOOKUP($D296,Cap_Req!$A$2:$K$19,3))/($AD296-$AC296))*($T296-$AC296)),IF(AND($T296&gt;$AD296,$T296&lt;=$AE296),VLOOKUP($D296,Cap_Req!$A$2:$K$19,4)+(((VLOOKUP($D296,Cap_Req!$A$2:$K$19,5)-VLOOKUP($D296,Cap_Req!$A$2:$K$19,4))/($AE296-$AD296))*($T296-$AD296)),0))))))</f>
        <v/>
      </c>
      <c r="H296" s="455"/>
      <c r="I296" s="147" t="str">
        <f>IF($D296="","",IF(OR(VLOOKUP($D296,Cap_Req!$A$2:$K$19,2)=3,VLOOKUP($D296,Cap_Req!$A$2:$K$19,2)=4),IF($Y296="","",$Y296*$J296),""))</f>
        <v/>
      </c>
      <c r="J296" s="148" t="str">
        <f>IF($D296="","",IF(OR(VLOOKUP($D296,Cap_Req!$A$2:$K$19,2)=3,VLOOKUP($D296,Cap_Req!$A$2:$K$19,2)=4),VLOOKUP($D296,Cap_Req!$A$2:$M$19,7),""))</f>
        <v/>
      </c>
      <c r="K296" s="455"/>
      <c r="L296" s="147" t="str">
        <f>IF($D296="","",IF(OR(VLOOKUP($D296,Cap_Req!$A$2:$K$19,2)=3,VLOOKUP($D296,Cap_Req!$A$2:$K$19,2)=4),IF($Z296="","",$Z296*$M296),""))</f>
        <v/>
      </c>
      <c r="M296" s="148" t="str">
        <f>IF($D296="","",IF(OR(VLOOKUP($D296,Cap_Req!$A$2:$K$19,2)=3,VLOOKUP($D296,Cap_Req!$A$2:$K$19,2)=4),VLOOKUP($D296,Cap_Req!$A$2:$M$19,12),""))</f>
        <v/>
      </c>
      <c r="N296" s="455"/>
      <c r="O296" s="147" t="str">
        <f>IF($D296="","",IF(VLOOKUP($D296,Cap_Req!$A$2:$K$19,2)=4,IF($AA296="","",$AA296*$P296),""))</f>
        <v/>
      </c>
      <c r="P296" s="148" t="str">
        <f>IF($D296="","",IF(VLOOKUP($D296,Cap_Req!$A$2:$K$19,2)=4,VLOOKUP($D296,Cap_Req!$A$2:$M$19,13),""))</f>
        <v/>
      </c>
      <c r="Q296" s="455"/>
      <c r="R296" s="147" t="str">
        <f>IF($D296="","",IF(VLOOKUP($D296,Cap_Req!$A$2:$K$19,2)=3,IF($AB296="","",$AB296*$S296),""))</f>
        <v/>
      </c>
      <c r="S296" s="148" t="str">
        <f>IF($D296="","",IF(VLOOKUP($D296,Cap_Req!$A$2:$K$19,2)=3,VLOOKUP($D296,Cap_Req!$A$2:$K$19,8),""))</f>
        <v/>
      </c>
      <c r="T296" s="149" t="str">
        <f t="shared" si="8"/>
        <v/>
      </c>
      <c r="U296" s="150" t="str">
        <f t="shared" si="9"/>
        <v/>
      </c>
      <c r="V296" s="151"/>
      <c r="W296" s="453"/>
      <c r="X296" s="453"/>
      <c r="Y296" s="453"/>
      <c r="Z296" s="453"/>
      <c r="AA296" s="453"/>
      <c r="AB296" s="453"/>
      <c r="AC296" s="152" t="str">
        <f>IF($D296="","",IF(VLOOKUP($D296,Cap_Req!$A$2:$K$19,2)=5,MIN($AF296,VLOOKUP($D296,Cap_Req!$A$2:$K$19,9)),MIN($AE296,VLOOKUP($D296,Cap_Req!$A$2:$K$19,9))))</f>
        <v/>
      </c>
      <c r="AD296" s="152" t="str">
        <f>IF($D296="","",IF(VLOOKUP($D296,Cap_Req!$A$2:$K$19,2)=5,MIN($AF296,VLOOKUP($D296,Cap_Req!$A$2:$K$19,10)),MIN($AE296,VLOOKUP($D296,Cap_Req!$A$2:$K$19,10))))</f>
        <v/>
      </c>
      <c r="AE296" s="152" t="str">
        <f>IF($D296="","",IF($AF296="","",MIN($AF296,VLOOKUP($D296,Cap_Req!$A$2:$K$19,11))))</f>
        <v/>
      </c>
      <c r="AF296" s="453"/>
      <c r="AG296" s="453"/>
      <c r="AH296" s="125"/>
      <c r="AI296" s="126" t="e">
        <f>VLOOKUP($D296,Cap_Req!$A$2:$K$19,2)</f>
        <v>#N/A</v>
      </c>
      <c r="AL296" s="170"/>
    </row>
    <row r="297" spans="1:38" x14ac:dyDescent="0.25">
      <c r="A297" s="125"/>
      <c r="B297" s="453"/>
      <c r="C297" s="453"/>
      <c r="D297" s="454"/>
      <c r="E297" s="455"/>
      <c r="F297" s="147" t="str">
        <f>IF($D297="","",IF($W297="","",IF(OR(VLOOKUP($D297,Cap_Req!$A$2:$K$19,2)=3,VLOOKUP($D297,Cap_Req!$A$2:$K$19,2)=4),IF($X297="","",IF($T297&lt;=$AC297,$X297*$G297,IF(AND($T297&gt;$AC297,$T297&lt;=$AF297),$G297*($X297+((($W297-$X297)/($AF297-$AC297))*($T297-$AC297))),0))),$W297*$G297)))</f>
        <v/>
      </c>
      <c r="G297" s="148" t="str">
        <f>IF($D297="","",IF(OR(VLOOKUP($D297,Cap_Req!$A$2:$K$19,2)=9,VLOOKUP($D297,Cap_Req!$A$2:$K$19,2)=10),IF($T297&lt;=$AE297,VLOOKUP($D297,Cap_Req!$A$2:$K$19,3),0),IF(OR(VLOOKUP($D297,Cap_Req!$A$2:$K$19,2)=1,VLOOKUP($D297,Cap_Req!$A$2:$K$19,2)=2,VLOOKUP($D297,Cap_Req!$A$2:$K$19,2)=3,VLOOKUP($D297,Cap_Req!$A$2:$K$19,2)=4,VLOOKUP($D297,Cap_Req!$A$2:$K$19,2)=5,VLOOKUP($D297,Cap_Req!$A$2:$K$19,2)=6,VLOOKUP($D297,Cap_Req!$A$2:$K$19,2)=7, VLOOKUP($D297,Cap_Req!$A$2:$K$19,2)=8),IF($T297&lt;=$AC297,VLOOKUP($D297,Cap_Req!$A$2:$K$19,3),IF(AND($T297&gt;$AC297,$T297&lt;=$AE297),VLOOKUP($D297,Cap_Req!$A$2:$K$19,3)+(((VLOOKUP($D297,Cap_Req!$A$2:$K$19,5)-VLOOKUP($D297,Cap_Req!$A$2:$K$19,3))/($AE297-$AC297))*($T297-$AC297)),0)),IF($T297&lt;=$AC297,VLOOKUP($D297,Cap_Req!$A$2:$K$19,3),IF(AND($T297&gt;$AC297,$T297&lt;=$AD297),VLOOKUP($D297,Cap_Req!$A$2:$K$19,3)+(((VLOOKUP($D297,Cap_Req!$A$2:$K$19,4)-VLOOKUP($D297,Cap_Req!$A$2:$K$19,3))/($AD297-$AC297))*($T297-$AC297)),IF(AND($T297&gt;$AD297,$T297&lt;=$AE297),VLOOKUP($D297,Cap_Req!$A$2:$K$19,4)+(((VLOOKUP($D297,Cap_Req!$A$2:$K$19,5)-VLOOKUP($D297,Cap_Req!$A$2:$K$19,4))/($AE297-$AD297))*($T297-$AD297)),0))))))</f>
        <v/>
      </c>
      <c r="H297" s="455"/>
      <c r="I297" s="147" t="str">
        <f>IF($D297="","",IF(OR(VLOOKUP($D297,Cap_Req!$A$2:$K$19,2)=3,VLOOKUP($D297,Cap_Req!$A$2:$K$19,2)=4),IF($Y297="","",$Y297*$J297),""))</f>
        <v/>
      </c>
      <c r="J297" s="148" t="str">
        <f>IF($D297="","",IF(OR(VLOOKUP($D297,Cap_Req!$A$2:$K$19,2)=3,VLOOKUP($D297,Cap_Req!$A$2:$K$19,2)=4),VLOOKUP($D297,Cap_Req!$A$2:$M$19,7),""))</f>
        <v/>
      </c>
      <c r="K297" s="455"/>
      <c r="L297" s="147" t="str">
        <f>IF($D297="","",IF(OR(VLOOKUP($D297,Cap_Req!$A$2:$K$19,2)=3,VLOOKUP($D297,Cap_Req!$A$2:$K$19,2)=4),IF($Z297="","",$Z297*$M297),""))</f>
        <v/>
      </c>
      <c r="M297" s="148" t="str">
        <f>IF($D297="","",IF(OR(VLOOKUP($D297,Cap_Req!$A$2:$K$19,2)=3,VLOOKUP($D297,Cap_Req!$A$2:$K$19,2)=4),VLOOKUP($D297,Cap_Req!$A$2:$M$19,12),""))</f>
        <v/>
      </c>
      <c r="N297" s="455"/>
      <c r="O297" s="147" t="str">
        <f>IF($D297="","",IF(VLOOKUP($D297,Cap_Req!$A$2:$K$19,2)=4,IF($AA297="","",$AA297*$P297),""))</f>
        <v/>
      </c>
      <c r="P297" s="148" t="str">
        <f>IF($D297="","",IF(VLOOKUP($D297,Cap_Req!$A$2:$K$19,2)=4,VLOOKUP($D297,Cap_Req!$A$2:$M$19,13),""))</f>
        <v/>
      </c>
      <c r="Q297" s="455"/>
      <c r="R297" s="147" t="str">
        <f>IF($D297="","",IF(VLOOKUP($D297,Cap_Req!$A$2:$K$19,2)=3,IF($AB297="","",$AB297*$S297),""))</f>
        <v/>
      </c>
      <c r="S297" s="148" t="str">
        <f>IF($D297="","",IF(VLOOKUP($D297,Cap_Req!$A$2:$K$19,2)=3,VLOOKUP($D297,Cap_Req!$A$2:$K$19,8),""))</f>
        <v/>
      </c>
      <c r="T297" s="149" t="str">
        <f t="shared" si="8"/>
        <v/>
      </c>
      <c r="U297" s="150" t="str">
        <f t="shared" si="9"/>
        <v/>
      </c>
      <c r="V297" s="151"/>
      <c r="W297" s="453"/>
      <c r="X297" s="453"/>
      <c r="Y297" s="453"/>
      <c r="Z297" s="453"/>
      <c r="AA297" s="453"/>
      <c r="AB297" s="453"/>
      <c r="AC297" s="152" t="str">
        <f>IF($D297="","",IF(VLOOKUP($D297,Cap_Req!$A$2:$K$19,2)=5,MIN($AF297,VLOOKUP($D297,Cap_Req!$A$2:$K$19,9)),MIN($AE297,VLOOKUP($D297,Cap_Req!$A$2:$K$19,9))))</f>
        <v/>
      </c>
      <c r="AD297" s="152" t="str">
        <f>IF($D297="","",IF(VLOOKUP($D297,Cap_Req!$A$2:$K$19,2)=5,MIN($AF297,VLOOKUP($D297,Cap_Req!$A$2:$K$19,10)),MIN($AE297,VLOOKUP($D297,Cap_Req!$A$2:$K$19,10))))</f>
        <v/>
      </c>
      <c r="AE297" s="152" t="str">
        <f>IF($D297="","",IF($AF297="","",MIN($AF297,VLOOKUP($D297,Cap_Req!$A$2:$K$19,11))))</f>
        <v/>
      </c>
      <c r="AF297" s="453"/>
      <c r="AG297" s="453"/>
      <c r="AH297" s="125"/>
      <c r="AI297" s="126" t="e">
        <f>VLOOKUP($D297,Cap_Req!$A$2:$K$19,2)</f>
        <v>#N/A</v>
      </c>
      <c r="AL297" s="170"/>
    </row>
    <row r="298" spans="1:38" x14ac:dyDescent="0.25">
      <c r="A298" s="125"/>
      <c r="B298" s="453"/>
      <c r="C298" s="453"/>
      <c r="D298" s="454"/>
      <c r="E298" s="455"/>
      <c r="F298" s="147" t="str">
        <f>IF($D298="","",IF($W298="","",IF(OR(VLOOKUP($D298,Cap_Req!$A$2:$K$19,2)=3,VLOOKUP($D298,Cap_Req!$A$2:$K$19,2)=4),IF($X298="","",IF($T298&lt;=$AC298,$X298*$G298,IF(AND($T298&gt;$AC298,$T298&lt;=$AF298),$G298*($X298+((($W298-$X298)/($AF298-$AC298))*($T298-$AC298))),0))),$W298*$G298)))</f>
        <v/>
      </c>
      <c r="G298" s="148" t="str">
        <f>IF($D298="","",IF(OR(VLOOKUP($D298,Cap_Req!$A$2:$K$19,2)=9,VLOOKUP($D298,Cap_Req!$A$2:$K$19,2)=10),IF($T298&lt;=$AE298,VLOOKUP($D298,Cap_Req!$A$2:$K$19,3),0),IF(OR(VLOOKUP($D298,Cap_Req!$A$2:$K$19,2)=1,VLOOKUP($D298,Cap_Req!$A$2:$K$19,2)=2,VLOOKUP($D298,Cap_Req!$A$2:$K$19,2)=3,VLOOKUP($D298,Cap_Req!$A$2:$K$19,2)=4,VLOOKUP($D298,Cap_Req!$A$2:$K$19,2)=5,VLOOKUP($D298,Cap_Req!$A$2:$K$19,2)=6,VLOOKUP($D298,Cap_Req!$A$2:$K$19,2)=7, VLOOKUP($D298,Cap_Req!$A$2:$K$19,2)=8),IF($T298&lt;=$AC298,VLOOKUP($D298,Cap_Req!$A$2:$K$19,3),IF(AND($T298&gt;$AC298,$T298&lt;=$AE298),VLOOKUP($D298,Cap_Req!$A$2:$K$19,3)+(((VLOOKUP($D298,Cap_Req!$A$2:$K$19,5)-VLOOKUP($D298,Cap_Req!$A$2:$K$19,3))/($AE298-$AC298))*($T298-$AC298)),0)),IF($T298&lt;=$AC298,VLOOKUP($D298,Cap_Req!$A$2:$K$19,3),IF(AND($T298&gt;$AC298,$T298&lt;=$AD298),VLOOKUP($D298,Cap_Req!$A$2:$K$19,3)+(((VLOOKUP($D298,Cap_Req!$A$2:$K$19,4)-VLOOKUP($D298,Cap_Req!$A$2:$K$19,3))/($AD298-$AC298))*($T298-$AC298)),IF(AND($T298&gt;$AD298,$T298&lt;=$AE298),VLOOKUP($D298,Cap_Req!$A$2:$K$19,4)+(((VLOOKUP($D298,Cap_Req!$A$2:$K$19,5)-VLOOKUP($D298,Cap_Req!$A$2:$K$19,4))/($AE298-$AD298))*($T298-$AD298)),0))))))</f>
        <v/>
      </c>
      <c r="H298" s="455"/>
      <c r="I298" s="147" t="str">
        <f>IF($D298="","",IF(OR(VLOOKUP($D298,Cap_Req!$A$2:$K$19,2)=3,VLOOKUP($D298,Cap_Req!$A$2:$K$19,2)=4),IF($Y298="","",$Y298*$J298),""))</f>
        <v/>
      </c>
      <c r="J298" s="148" t="str">
        <f>IF($D298="","",IF(OR(VLOOKUP($D298,Cap_Req!$A$2:$K$19,2)=3,VLOOKUP($D298,Cap_Req!$A$2:$K$19,2)=4),VLOOKUP($D298,Cap_Req!$A$2:$M$19,7),""))</f>
        <v/>
      </c>
      <c r="K298" s="455"/>
      <c r="L298" s="147" t="str">
        <f>IF($D298="","",IF(OR(VLOOKUP($D298,Cap_Req!$A$2:$K$19,2)=3,VLOOKUP($D298,Cap_Req!$A$2:$K$19,2)=4),IF($Z298="","",$Z298*$M298),""))</f>
        <v/>
      </c>
      <c r="M298" s="148" t="str">
        <f>IF($D298="","",IF(OR(VLOOKUP($D298,Cap_Req!$A$2:$K$19,2)=3,VLOOKUP($D298,Cap_Req!$A$2:$K$19,2)=4),VLOOKUP($D298,Cap_Req!$A$2:$M$19,12),""))</f>
        <v/>
      </c>
      <c r="N298" s="455"/>
      <c r="O298" s="147" t="str">
        <f>IF($D298="","",IF(VLOOKUP($D298,Cap_Req!$A$2:$K$19,2)=4,IF($AA298="","",$AA298*$P298),""))</f>
        <v/>
      </c>
      <c r="P298" s="148" t="str">
        <f>IF($D298="","",IF(VLOOKUP($D298,Cap_Req!$A$2:$K$19,2)=4,VLOOKUP($D298,Cap_Req!$A$2:$M$19,13),""))</f>
        <v/>
      </c>
      <c r="Q298" s="455"/>
      <c r="R298" s="147" t="str">
        <f>IF($D298="","",IF(VLOOKUP($D298,Cap_Req!$A$2:$K$19,2)=3,IF($AB298="","",$AB298*$S298),""))</f>
        <v/>
      </c>
      <c r="S298" s="148" t="str">
        <f>IF($D298="","",IF(VLOOKUP($D298,Cap_Req!$A$2:$K$19,2)=3,VLOOKUP($D298,Cap_Req!$A$2:$K$19,8),""))</f>
        <v/>
      </c>
      <c r="T298" s="149" t="str">
        <f t="shared" si="8"/>
        <v/>
      </c>
      <c r="U298" s="150" t="str">
        <f t="shared" si="9"/>
        <v/>
      </c>
      <c r="V298" s="151"/>
      <c r="W298" s="453"/>
      <c r="X298" s="453"/>
      <c r="Y298" s="453"/>
      <c r="Z298" s="453"/>
      <c r="AA298" s="453"/>
      <c r="AB298" s="453"/>
      <c r="AC298" s="152" t="str">
        <f>IF($D298="","",IF(VLOOKUP($D298,Cap_Req!$A$2:$K$19,2)=5,MIN($AF298,VLOOKUP($D298,Cap_Req!$A$2:$K$19,9)),MIN($AE298,VLOOKUP($D298,Cap_Req!$A$2:$K$19,9))))</f>
        <v/>
      </c>
      <c r="AD298" s="152" t="str">
        <f>IF($D298="","",IF(VLOOKUP($D298,Cap_Req!$A$2:$K$19,2)=5,MIN($AF298,VLOOKUP($D298,Cap_Req!$A$2:$K$19,10)),MIN($AE298,VLOOKUP($D298,Cap_Req!$A$2:$K$19,10))))</f>
        <v/>
      </c>
      <c r="AE298" s="152" t="str">
        <f>IF($D298="","",IF($AF298="","",MIN($AF298,VLOOKUP($D298,Cap_Req!$A$2:$K$19,11))))</f>
        <v/>
      </c>
      <c r="AF298" s="453"/>
      <c r="AG298" s="453"/>
      <c r="AH298" s="125"/>
      <c r="AI298" s="126" t="e">
        <f>VLOOKUP($D298,Cap_Req!$A$2:$K$19,2)</f>
        <v>#N/A</v>
      </c>
      <c r="AL298" s="170"/>
    </row>
    <row r="299" spans="1:38" x14ac:dyDescent="0.25">
      <c r="A299" s="125"/>
      <c r="B299" s="453"/>
      <c r="C299" s="453"/>
      <c r="D299" s="454"/>
      <c r="E299" s="455"/>
      <c r="F299" s="147" t="str">
        <f>IF($D299="","",IF($W299="","",IF(OR(VLOOKUP($D299,Cap_Req!$A$2:$K$19,2)=3,VLOOKUP($D299,Cap_Req!$A$2:$K$19,2)=4),IF($X299="","",IF($T299&lt;=$AC299,$X299*$G299,IF(AND($T299&gt;$AC299,$T299&lt;=$AF299),$G299*($X299+((($W299-$X299)/($AF299-$AC299))*($T299-$AC299))),0))),$W299*$G299)))</f>
        <v/>
      </c>
      <c r="G299" s="148" t="str">
        <f>IF($D299="","",IF(OR(VLOOKUP($D299,Cap_Req!$A$2:$K$19,2)=9,VLOOKUP($D299,Cap_Req!$A$2:$K$19,2)=10),IF($T299&lt;=$AE299,VLOOKUP($D299,Cap_Req!$A$2:$K$19,3),0),IF(OR(VLOOKUP($D299,Cap_Req!$A$2:$K$19,2)=1,VLOOKUP($D299,Cap_Req!$A$2:$K$19,2)=2,VLOOKUP($D299,Cap_Req!$A$2:$K$19,2)=3,VLOOKUP($D299,Cap_Req!$A$2:$K$19,2)=4,VLOOKUP($D299,Cap_Req!$A$2:$K$19,2)=5,VLOOKUP($D299,Cap_Req!$A$2:$K$19,2)=6,VLOOKUP($D299,Cap_Req!$A$2:$K$19,2)=7, VLOOKUP($D299,Cap_Req!$A$2:$K$19,2)=8),IF($T299&lt;=$AC299,VLOOKUP($D299,Cap_Req!$A$2:$K$19,3),IF(AND($T299&gt;$AC299,$T299&lt;=$AE299),VLOOKUP($D299,Cap_Req!$A$2:$K$19,3)+(((VLOOKUP($D299,Cap_Req!$A$2:$K$19,5)-VLOOKUP($D299,Cap_Req!$A$2:$K$19,3))/($AE299-$AC299))*($T299-$AC299)),0)),IF($T299&lt;=$AC299,VLOOKUP($D299,Cap_Req!$A$2:$K$19,3),IF(AND($T299&gt;$AC299,$T299&lt;=$AD299),VLOOKUP($D299,Cap_Req!$A$2:$K$19,3)+(((VLOOKUP($D299,Cap_Req!$A$2:$K$19,4)-VLOOKUP($D299,Cap_Req!$A$2:$K$19,3))/($AD299-$AC299))*($T299-$AC299)),IF(AND($T299&gt;$AD299,$T299&lt;=$AE299),VLOOKUP($D299,Cap_Req!$A$2:$K$19,4)+(((VLOOKUP($D299,Cap_Req!$A$2:$K$19,5)-VLOOKUP($D299,Cap_Req!$A$2:$K$19,4))/($AE299-$AD299))*($T299-$AD299)),0))))))</f>
        <v/>
      </c>
      <c r="H299" s="455"/>
      <c r="I299" s="147" t="str">
        <f>IF($D299="","",IF(OR(VLOOKUP($D299,Cap_Req!$A$2:$K$19,2)=3,VLOOKUP($D299,Cap_Req!$A$2:$K$19,2)=4),IF($Y299="","",$Y299*$J299),""))</f>
        <v/>
      </c>
      <c r="J299" s="148" t="str">
        <f>IF($D299="","",IF(OR(VLOOKUP($D299,Cap_Req!$A$2:$K$19,2)=3,VLOOKUP($D299,Cap_Req!$A$2:$K$19,2)=4),VLOOKUP($D299,Cap_Req!$A$2:$M$19,7),""))</f>
        <v/>
      </c>
      <c r="K299" s="455"/>
      <c r="L299" s="147" t="str">
        <f>IF($D299="","",IF(OR(VLOOKUP($D299,Cap_Req!$A$2:$K$19,2)=3,VLOOKUP($D299,Cap_Req!$A$2:$K$19,2)=4),IF($Z299="","",$Z299*$M299),""))</f>
        <v/>
      </c>
      <c r="M299" s="148" t="str">
        <f>IF($D299="","",IF(OR(VLOOKUP($D299,Cap_Req!$A$2:$K$19,2)=3,VLOOKUP($D299,Cap_Req!$A$2:$K$19,2)=4),VLOOKUP($D299,Cap_Req!$A$2:$M$19,12),""))</f>
        <v/>
      </c>
      <c r="N299" s="455"/>
      <c r="O299" s="147" t="str">
        <f>IF($D299="","",IF(VLOOKUP($D299,Cap_Req!$A$2:$K$19,2)=4,IF($AA299="","",$AA299*$P299),""))</f>
        <v/>
      </c>
      <c r="P299" s="148" t="str">
        <f>IF($D299="","",IF(VLOOKUP($D299,Cap_Req!$A$2:$K$19,2)=4,VLOOKUP($D299,Cap_Req!$A$2:$M$19,13),""))</f>
        <v/>
      </c>
      <c r="Q299" s="455"/>
      <c r="R299" s="147" t="str">
        <f>IF($D299="","",IF(VLOOKUP($D299,Cap_Req!$A$2:$K$19,2)=3,IF($AB299="","",$AB299*$S299),""))</f>
        <v/>
      </c>
      <c r="S299" s="148" t="str">
        <f>IF($D299="","",IF(VLOOKUP($D299,Cap_Req!$A$2:$K$19,2)=3,VLOOKUP($D299,Cap_Req!$A$2:$K$19,8),""))</f>
        <v/>
      </c>
      <c r="T299" s="149" t="str">
        <f t="shared" si="8"/>
        <v/>
      </c>
      <c r="U299" s="150" t="str">
        <f t="shared" si="9"/>
        <v/>
      </c>
      <c r="V299" s="151"/>
      <c r="W299" s="453"/>
      <c r="X299" s="453"/>
      <c r="Y299" s="453"/>
      <c r="Z299" s="453"/>
      <c r="AA299" s="453"/>
      <c r="AB299" s="453"/>
      <c r="AC299" s="152" t="str">
        <f>IF($D299="","",IF(VLOOKUP($D299,Cap_Req!$A$2:$K$19,2)=5,MIN($AF299,VLOOKUP($D299,Cap_Req!$A$2:$K$19,9)),MIN($AE299,VLOOKUP($D299,Cap_Req!$A$2:$K$19,9))))</f>
        <v/>
      </c>
      <c r="AD299" s="152" t="str">
        <f>IF($D299="","",IF(VLOOKUP($D299,Cap_Req!$A$2:$K$19,2)=5,MIN($AF299,VLOOKUP($D299,Cap_Req!$A$2:$K$19,10)),MIN($AE299,VLOOKUP($D299,Cap_Req!$A$2:$K$19,10))))</f>
        <v/>
      </c>
      <c r="AE299" s="152" t="str">
        <f>IF($D299="","",IF($AF299="","",MIN($AF299,VLOOKUP($D299,Cap_Req!$A$2:$K$19,11))))</f>
        <v/>
      </c>
      <c r="AF299" s="453"/>
      <c r="AG299" s="453"/>
      <c r="AH299" s="125"/>
      <c r="AI299" s="126" t="e">
        <f>VLOOKUP($D299,Cap_Req!$A$2:$K$19,2)</f>
        <v>#N/A</v>
      </c>
      <c r="AL299" s="170"/>
    </row>
    <row r="300" spans="1:38" x14ac:dyDescent="0.25">
      <c r="A300" s="125"/>
      <c r="B300" s="453"/>
      <c r="C300" s="453"/>
      <c r="D300" s="454"/>
      <c r="E300" s="455"/>
      <c r="F300" s="147" t="str">
        <f>IF($D300="","",IF($W300="","",IF(OR(VLOOKUP($D300,Cap_Req!$A$2:$K$19,2)=3,VLOOKUP($D300,Cap_Req!$A$2:$K$19,2)=4),IF($X300="","",IF($T300&lt;=$AC300,$X300*$G300,IF(AND($T300&gt;$AC300,$T300&lt;=$AF300),$G300*($X300+((($W300-$X300)/($AF300-$AC300))*($T300-$AC300))),0))),$W300*$G300)))</f>
        <v/>
      </c>
      <c r="G300" s="148" t="str">
        <f>IF($D300="","",IF(OR(VLOOKUP($D300,Cap_Req!$A$2:$K$19,2)=9,VLOOKUP($D300,Cap_Req!$A$2:$K$19,2)=10),IF($T300&lt;=$AE300,VLOOKUP($D300,Cap_Req!$A$2:$K$19,3),0),IF(OR(VLOOKUP($D300,Cap_Req!$A$2:$K$19,2)=1,VLOOKUP($D300,Cap_Req!$A$2:$K$19,2)=2,VLOOKUP($D300,Cap_Req!$A$2:$K$19,2)=3,VLOOKUP($D300,Cap_Req!$A$2:$K$19,2)=4,VLOOKUP($D300,Cap_Req!$A$2:$K$19,2)=5,VLOOKUP($D300,Cap_Req!$A$2:$K$19,2)=6,VLOOKUP($D300,Cap_Req!$A$2:$K$19,2)=7, VLOOKUP($D300,Cap_Req!$A$2:$K$19,2)=8),IF($T300&lt;=$AC300,VLOOKUP($D300,Cap_Req!$A$2:$K$19,3),IF(AND($T300&gt;$AC300,$T300&lt;=$AE300),VLOOKUP($D300,Cap_Req!$A$2:$K$19,3)+(((VLOOKUP($D300,Cap_Req!$A$2:$K$19,5)-VLOOKUP($D300,Cap_Req!$A$2:$K$19,3))/($AE300-$AC300))*($T300-$AC300)),0)),IF($T300&lt;=$AC300,VLOOKUP($D300,Cap_Req!$A$2:$K$19,3),IF(AND($T300&gt;$AC300,$T300&lt;=$AD300),VLOOKUP($D300,Cap_Req!$A$2:$K$19,3)+(((VLOOKUP($D300,Cap_Req!$A$2:$K$19,4)-VLOOKUP($D300,Cap_Req!$A$2:$K$19,3))/($AD300-$AC300))*($T300-$AC300)),IF(AND($T300&gt;$AD300,$T300&lt;=$AE300),VLOOKUP($D300,Cap_Req!$A$2:$K$19,4)+(((VLOOKUP($D300,Cap_Req!$A$2:$K$19,5)-VLOOKUP($D300,Cap_Req!$A$2:$K$19,4))/($AE300-$AD300))*($T300-$AD300)),0))))))</f>
        <v/>
      </c>
      <c r="H300" s="455"/>
      <c r="I300" s="147" t="str">
        <f>IF($D300="","",IF(OR(VLOOKUP($D300,Cap_Req!$A$2:$K$19,2)=3,VLOOKUP($D300,Cap_Req!$A$2:$K$19,2)=4),IF($Y300="","",$Y300*$J300),""))</f>
        <v/>
      </c>
      <c r="J300" s="148" t="str">
        <f>IF($D300="","",IF(OR(VLOOKUP($D300,Cap_Req!$A$2:$K$19,2)=3,VLOOKUP($D300,Cap_Req!$A$2:$K$19,2)=4),VLOOKUP($D300,Cap_Req!$A$2:$M$19,7),""))</f>
        <v/>
      </c>
      <c r="K300" s="455"/>
      <c r="L300" s="147" t="str">
        <f>IF($D300="","",IF(OR(VLOOKUP($D300,Cap_Req!$A$2:$K$19,2)=3,VLOOKUP($D300,Cap_Req!$A$2:$K$19,2)=4),IF($Z300="","",$Z300*$M300),""))</f>
        <v/>
      </c>
      <c r="M300" s="148" t="str">
        <f>IF($D300="","",IF(OR(VLOOKUP($D300,Cap_Req!$A$2:$K$19,2)=3,VLOOKUP($D300,Cap_Req!$A$2:$K$19,2)=4),VLOOKUP($D300,Cap_Req!$A$2:$M$19,12),""))</f>
        <v/>
      </c>
      <c r="N300" s="455"/>
      <c r="O300" s="147" t="str">
        <f>IF($D300="","",IF(VLOOKUP($D300,Cap_Req!$A$2:$K$19,2)=4,IF($AA300="","",$AA300*$P300),""))</f>
        <v/>
      </c>
      <c r="P300" s="148" t="str">
        <f>IF($D300="","",IF(VLOOKUP($D300,Cap_Req!$A$2:$K$19,2)=4,VLOOKUP($D300,Cap_Req!$A$2:$M$19,13),""))</f>
        <v/>
      </c>
      <c r="Q300" s="455"/>
      <c r="R300" s="147" t="str">
        <f>IF($D300="","",IF(VLOOKUP($D300,Cap_Req!$A$2:$K$19,2)=3,IF($AB300="","",$AB300*$S300),""))</f>
        <v/>
      </c>
      <c r="S300" s="148" t="str">
        <f>IF($D300="","",IF(VLOOKUP($D300,Cap_Req!$A$2:$K$19,2)=3,VLOOKUP($D300,Cap_Req!$A$2:$K$19,8),""))</f>
        <v/>
      </c>
      <c r="T300" s="149" t="str">
        <f t="shared" si="8"/>
        <v/>
      </c>
      <c r="U300" s="150" t="str">
        <f t="shared" si="9"/>
        <v/>
      </c>
      <c r="V300" s="151"/>
      <c r="W300" s="453"/>
      <c r="X300" s="453"/>
      <c r="Y300" s="453"/>
      <c r="Z300" s="453"/>
      <c r="AA300" s="453"/>
      <c r="AB300" s="453"/>
      <c r="AC300" s="152" t="str">
        <f>IF($D300="","",IF(VLOOKUP($D300,Cap_Req!$A$2:$K$19,2)=5,MIN($AF300,VLOOKUP($D300,Cap_Req!$A$2:$K$19,9)),MIN($AE300,VLOOKUP($D300,Cap_Req!$A$2:$K$19,9))))</f>
        <v/>
      </c>
      <c r="AD300" s="152" t="str">
        <f>IF($D300="","",IF(VLOOKUP($D300,Cap_Req!$A$2:$K$19,2)=5,MIN($AF300,VLOOKUP($D300,Cap_Req!$A$2:$K$19,10)),MIN($AE300,VLOOKUP($D300,Cap_Req!$A$2:$K$19,10))))</f>
        <v/>
      </c>
      <c r="AE300" s="152" t="str">
        <f>IF($D300="","",IF($AF300="","",MIN($AF300,VLOOKUP($D300,Cap_Req!$A$2:$K$19,11))))</f>
        <v/>
      </c>
      <c r="AF300" s="453"/>
      <c r="AG300" s="453"/>
      <c r="AH300" s="125"/>
      <c r="AI300" s="126" t="e">
        <f>VLOOKUP($D300,Cap_Req!$A$2:$K$19,2)</f>
        <v>#N/A</v>
      </c>
      <c r="AL300" s="170"/>
    </row>
    <row r="301" spans="1:38" x14ac:dyDescent="0.25">
      <c r="A301" s="125"/>
      <c r="B301" s="453"/>
      <c r="C301" s="453"/>
      <c r="D301" s="454"/>
      <c r="E301" s="455"/>
      <c r="F301" s="147" t="str">
        <f>IF($D301="","",IF($W301="","",IF(OR(VLOOKUP($D301,Cap_Req!$A$2:$K$19,2)=3,VLOOKUP($D301,Cap_Req!$A$2:$K$19,2)=4),IF($X301="","",IF($T301&lt;=$AC301,$X301*$G301,IF(AND($T301&gt;$AC301,$T301&lt;=$AF301),$G301*($X301+((($W301-$X301)/($AF301-$AC301))*($T301-$AC301))),0))),$W301*$G301)))</f>
        <v/>
      </c>
      <c r="G301" s="148" t="str">
        <f>IF($D301="","",IF(OR(VLOOKUP($D301,Cap_Req!$A$2:$K$19,2)=9,VLOOKUP($D301,Cap_Req!$A$2:$K$19,2)=10),IF($T301&lt;=$AE301,VLOOKUP($D301,Cap_Req!$A$2:$K$19,3),0),IF(OR(VLOOKUP($D301,Cap_Req!$A$2:$K$19,2)=1,VLOOKUP($D301,Cap_Req!$A$2:$K$19,2)=2,VLOOKUP($D301,Cap_Req!$A$2:$K$19,2)=3,VLOOKUP($D301,Cap_Req!$A$2:$K$19,2)=4,VLOOKUP($D301,Cap_Req!$A$2:$K$19,2)=5,VLOOKUP($D301,Cap_Req!$A$2:$K$19,2)=6,VLOOKUP($D301,Cap_Req!$A$2:$K$19,2)=7, VLOOKUP($D301,Cap_Req!$A$2:$K$19,2)=8),IF($T301&lt;=$AC301,VLOOKUP($D301,Cap_Req!$A$2:$K$19,3),IF(AND($T301&gt;$AC301,$T301&lt;=$AE301),VLOOKUP($D301,Cap_Req!$A$2:$K$19,3)+(((VLOOKUP($D301,Cap_Req!$A$2:$K$19,5)-VLOOKUP($D301,Cap_Req!$A$2:$K$19,3))/($AE301-$AC301))*($T301-$AC301)),0)),IF($T301&lt;=$AC301,VLOOKUP($D301,Cap_Req!$A$2:$K$19,3),IF(AND($T301&gt;$AC301,$T301&lt;=$AD301),VLOOKUP($D301,Cap_Req!$A$2:$K$19,3)+(((VLOOKUP($D301,Cap_Req!$A$2:$K$19,4)-VLOOKUP($D301,Cap_Req!$A$2:$K$19,3))/($AD301-$AC301))*($T301-$AC301)),IF(AND($T301&gt;$AD301,$T301&lt;=$AE301),VLOOKUP($D301,Cap_Req!$A$2:$K$19,4)+(((VLOOKUP($D301,Cap_Req!$A$2:$K$19,5)-VLOOKUP($D301,Cap_Req!$A$2:$K$19,4))/($AE301-$AD301))*($T301-$AD301)),0))))))</f>
        <v/>
      </c>
      <c r="H301" s="455"/>
      <c r="I301" s="147" t="str">
        <f>IF($D301="","",IF(OR(VLOOKUP($D301,Cap_Req!$A$2:$K$19,2)=3,VLOOKUP($D301,Cap_Req!$A$2:$K$19,2)=4),IF($Y301="","",$Y301*$J301),""))</f>
        <v/>
      </c>
      <c r="J301" s="148" t="str">
        <f>IF($D301="","",IF(OR(VLOOKUP($D301,Cap_Req!$A$2:$K$19,2)=3,VLOOKUP($D301,Cap_Req!$A$2:$K$19,2)=4),VLOOKUP($D301,Cap_Req!$A$2:$M$19,7),""))</f>
        <v/>
      </c>
      <c r="K301" s="455"/>
      <c r="L301" s="147" t="str">
        <f>IF($D301="","",IF(OR(VLOOKUP($D301,Cap_Req!$A$2:$K$19,2)=3,VLOOKUP($D301,Cap_Req!$A$2:$K$19,2)=4),IF($Z301="","",$Z301*$M301),""))</f>
        <v/>
      </c>
      <c r="M301" s="148" t="str">
        <f>IF($D301="","",IF(OR(VLOOKUP($D301,Cap_Req!$A$2:$K$19,2)=3,VLOOKUP($D301,Cap_Req!$A$2:$K$19,2)=4),VLOOKUP($D301,Cap_Req!$A$2:$M$19,12),""))</f>
        <v/>
      </c>
      <c r="N301" s="455"/>
      <c r="O301" s="147" t="str">
        <f>IF($D301="","",IF(VLOOKUP($D301,Cap_Req!$A$2:$K$19,2)=4,IF($AA301="","",$AA301*$P301),""))</f>
        <v/>
      </c>
      <c r="P301" s="148" t="str">
        <f>IF($D301="","",IF(VLOOKUP($D301,Cap_Req!$A$2:$K$19,2)=4,VLOOKUP($D301,Cap_Req!$A$2:$M$19,13),""))</f>
        <v/>
      </c>
      <c r="Q301" s="455"/>
      <c r="R301" s="147" t="str">
        <f>IF($D301="","",IF(VLOOKUP($D301,Cap_Req!$A$2:$K$19,2)=3,IF($AB301="","",$AB301*$S301),""))</f>
        <v/>
      </c>
      <c r="S301" s="148" t="str">
        <f>IF($D301="","",IF(VLOOKUP($D301,Cap_Req!$A$2:$K$19,2)=3,VLOOKUP($D301,Cap_Req!$A$2:$K$19,8),""))</f>
        <v/>
      </c>
      <c r="T301" s="149" t="str">
        <f t="shared" si="8"/>
        <v/>
      </c>
      <c r="U301" s="150" t="str">
        <f t="shared" si="9"/>
        <v/>
      </c>
      <c r="V301" s="151"/>
      <c r="W301" s="453"/>
      <c r="X301" s="453"/>
      <c r="Y301" s="453"/>
      <c r="Z301" s="453"/>
      <c r="AA301" s="453"/>
      <c r="AB301" s="453"/>
      <c r="AC301" s="152" t="str">
        <f>IF($D301="","",IF(VLOOKUP($D301,Cap_Req!$A$2:$K$19,2)=5,MIN($AF301,VLOOKUP($D301,Cap_Req!$A$2:$K$19,9)),MIN($AE301,VLOOKUP($D301,Cap_Req!$A$2:$K$19,9))))</f>
        <v/>
      </c>
      <c r="AD301" s="152" t="str">
        <f>IF($D301="","",IF(VLOOKUP($D301,Cap_Req!$A$2:$K$19,2)=5,MIN($AF301,VLOOKUP($D301,Cap_Req!$A$2:$K$19,10)),MIN($AE301,VLOOKUP($D301,Cap_Req!$A$2:$K$19,10))))</f>
        <v/>
      </c>
      <c r="AE301" s="152" t="str">
        <f>IF($D301="","",IF($AF301="","",MIN($AF301,VLOOKUP($D301,Cap_Req!$A$2:$K$19,11))))</f>
        <v/>
      </c>
      <c r="AF301" s="453"/>
      <c r="AG301" s="453"/>
      <c r="AH301" s="125"/>
      <c r="AI301" s="126" t="e">
        <f>VLOOKUP($D301,Cap_Req!$A$2:$K$19,2)</f>
        <v>#N/A</v>
      </c>
      <c r="AL301" s="170"/>
    </row>
    <row r="302" spans="1:38" x14ac:dyDescent="0.25">
      <c r="A302" s="125"/>
      <c r="B302" s="453"/>
      <c r="C302" s="453"/>
      <c r="D302" s="454"/>
      <c r="E302" s="455"/>
      <c r="F302" s="147" t="str">
        <f>IF($D302="","",IF($W302="","",IF(OR(VLOOKUP($D302,Cap_Req!$A$2:$K$19,2)=3,VLOOKUP($D302,Cap_Req!$A$2:$K$19,2)=4),IF($X302="","",IF($T302&lt;=$AC302,$X302*$G302,IF(AND($T302&gt;$AC302,$T302&lt;=$AF302),$G302*($X302+((($W302-$X302)/($AF302-$AC302))*($T302-$AC302))),0))),$W302*$G302)))</f>
        <v/>
      </c>
      <c r="G302" s="148" t="str">
        <f>IF($D302="","",IF(OR(VLOOKUP($D302,Cap_Req!$A$2:$K$19,2)=9,VLOOKUP($D302,Cap_Req!$A$2:$K$19,2)=10),IF($T302&lt;=$AE302,VLOOKUP($D302,Cap_Req!$A$2:$K$19,3),0),IF(OR(VLOOKUP($D302,Cap_Req!$A$2:$K$19,2)=1,VLOOKUP($D302,Cap_Req!$A$2:$K$19,2)=2,VLOOKUP($D302,Cap_Req!$A$2:$K$19,2)=3,VLOOKUP($D302,Cap_Req!$A$2:$K$19,2)=4,VLOOKUP($D302,Cap_Req!$A$2:$K$19,2)=5,VLOOKUP($D302,Cap_Req!$A$2:$K$19,2)=6,VLOOKUP($D302,Cap_Req!$A$2:$K$19,2)=7, VLOOKUP($D302,Cap_Req!$A$2:$K$19,2)=8),IF($T302&lt;=$AC302,VLOOKUP($D302,Cap_Req!$A$2:$K$19,3),IF(AND($T302&gt;$AC302,$T302&lt;=$AE302),VLOOKUP($D302,Cap_Req!$A$2:$K$19,3)+(((VLOOKUP($D302,Cap_Req!$A$2:$K$19,5)-VLOOKUP($D302,Cap_Req!$A$2:$K$19,3))/($AE302-$AC302))*($T302-$AC302)),0)),IF($T302&lt;=$AC302,VLOOKUP($D302,Cap_Req!$A$2:$K$19,3),IF(AND($T302&gt;$AC302,$T302&lt;=$AD302),VLOOKUP($D302,Cap_Req!$A$2:$K$19,3)+(((VLOOKUP($D302,Cap_Req!$A$2:$K$19,4)-VLOOKUP($D302,Cap_Req!$A$2:$K$19,3))/($AD302-$AC302))*($T302-$AC302)),IF(AND($T302&gt;$AD302,$T302&lt;=$AE302),VLOOKUP($D302,Cap_Req!$A$2:$K$19,4)+(((VLOOKUP($D302,Cap_Req!$A$2:$K$19,5)-VLOOKUP($D302,Cap_Req!$A$2:$K$19,4))/($AE302-$AD302))*($T302-$AD302)),0))))))</f>
        <v/>
      </c>
      <c r="H302" s="455"/>
      <c r="I302" s="147" t="str">
        <f>IF($D302="","",IF(OR(VLOOKUP($D302,Cap_Req!$A$2:$K$19,2)=3,VLOOKUP($D302,Cap_Req!$A$2:$K$19,2)=4),IF($Y302="","",$Y302*$J302),""))</f>
        <v/>
      </c>
      <c r="J302" s="148" t="str">
        <f>IF($D302="","",IF(OR(VLOOKUP($D302,Cap_Req!$A$2:$K$19,2)=3,VLOOKUP($D302,Cap_Req!$A$2:$K$19,2)=4),VLOOKUP($D302,Cap_Req!$A$2:$M$19,7),""))</f>
        <v/>
      </c>
      <c r="K302" s="455"/>
      <c r="L302" s="147" t="str">
        <f>IF($D302="","",IF(OR(VLOOKUP($D302,Cap_Req!$A$2:$K$19,2)=3,VLOOKUP($D302,Cap_Req!$A$2:$K$19,2)=4),IF($Z302="","",$Z302*$M302),""))</f>
        <v/>
      </c>
      <c r="M302" s="148" t="str">
        <f>IF($D302="","",IF(OR(VLOOKUP($D302,Cap_Req!$A$2:$K$19,2)=3,VLOOKUP($D302,Cap_Req!$A$2:$K$19,2)=4),VLOOKUP($D302,Cap_Req!$A$2:$M$19,12),""))</f>
        <v/>
      </c>
      <c r="N302" s="455"/>
      <c r="O302" s="147" t="str">
        <f>IF($D302="","",IF(VLOOKUP($D302,Cap_Req!$A$2:$K$19,2)=4,IF($AA302="","",$AA302*$P302),""))</f>
        <v/>
      </c>
      <c r="P302" s="148" t="str">
        <f>IF($D302="","",IF(VLOOKUP($D302,Cap_Req!$A$2:$K$19,2)=4,VLOOKUP($D302,Cap_Req!$A$2:$M$19,13),""))</f>
        <v/>
      </c>
      <c r="Q302" s="455"/>
      <c r="R302" s="147" t="str">
        <f>IF($D302="","",IF(VLOOKUP($D302,Cap_Req!$A$2:$K$19,2)=3,IF($AB302="","",$AB302*$S302),""))</f>
        <v/>
      </c>
      <c r="S302" s="148" t="str">
        <f>IF($D302="","",IF(VLOOKUP($D302,Cap_Req!$A$2:$K$19,2)=3,VLOOKUP($D302,Cap_Req!$A$2:$K$19,8),""))</f>
        <v/>
      </c>
      <c r="T302" s="149" t="str">
        <f t="shared" si="8"/>
        <v/>
      </c>
      <c r="U302" s="150" t="str">
        <f t="shared" si="9"/>
        <v/>
      </c>
      <c r="V302" s="151"/>
      <c r="W302" s="453"/>
      <c r="X302" s="453"/>
      <c r="Y302" s="453"/>
      <c r="Z302" s="453"/>
      <c r="AA302" s="453"/>
      <c r="AB302" s="453"/>
      <c r="AC302" s="152" t="str">
        <f>IF($D302="","",IF(VLOOKUP($D302,Cap_Req!$A$2:$K$19,2)=5,MIN($AF302,VLOOKUP($D302,Cap_Req!$A$2:$K$19,9)),MIN($AE302,VLOOKUP($D302,Cap_Req!$A$2:$K$19,9))))</f>
        <v/>
      </c>
      <c r="AD302" s="152" t="str">
        <f>IF($D302="","",IF(VLOOKUP($D302,Cap_Req!$A$2:$K$19,2)=5,MIN($AF302,VLOOKUP($D302,Cap_Req!$A$2:$K$19,10)),MIN($AE302,VLOOKUP($D302,Cap_Req!$A$2:$K$19,10))))</f>
        <v/>
      </c>
      <c r="AE302" s="152" t="str">
        <f>IF($D302="","",IF($AF302="","",MIN($AF302,VLOOKUP($D302,Cap_Req!$A$2:$K$19,11))))</f>
        <v/>
      </c>
      <c r="AF302" s="453"/>
      <c r="AG302" s="453"/>
      <c r="AH302" s="125"/>
      <c r="AI302" s="126" t="e">
        <f>VLOOKUP($D302,Cap_Req!$A$2:$K$19,2)</f>
        <v>#N/A</v>
      </c>
      <c r="AL302" s="170"/>
    </row>
    <row r="303" spans="1:38" x14ac:dyDescent="0.25">
      <c r="A303" s="125"/>
      <c r="B303" s="453"/>
      <c r="C303" s="453"/>
      <c r="D303" s="454"/>
      <c r="E303" s="455"/>
      <c r="F303" s="147" t="str">
        <f>IF($D303="","",IF($W303="","",IF(OR(VLOOKUP($D303,Cap_Req!$A$2:$K$19,2)=3,VLOOKUP($D303,Cap_Req!$A$2:$K$19,2)=4),IF($X303="","",IF($T303&lt;=$AC303,$X303*$G303,IF(AND($T303&gt;$AC303,$T303&lt;=$AF303),$G303*($X303+((($W303-$X303)/($AF303-$AC303))*($T303-$AC303))),0))),$W303*$G303)))</f>
        <v/>
      </c>
      <c r="G303" s="148" t="str">
        <f>IF($D303="","",IF(OR(VLOOKUP($D303,Cap_Req!$A$2:$K$19,2)=9,VLOOKUP($D303,Cap_Req!$A$2:$K$19,2)=10),IF($T303&lt;=$AE303,VLOOKUP($D303,Cap_Req!$A$2:$K$19,3),0),IF(OR(VLOOKUP($D303,Cap_Req!$A$2:$K$19,2)=1,VLOOKUP($D303,Cap_Req!$A$2:$K$19,2)=2,VLOOKUP($D303,Cap_Req!$A$2:$K$19,2)=3,VLOOKUP($D303,Cap_Req!$A$2:$K$19,2)=4,VLOOKUP($D303,Cap_Req!$A$2:$K$19,2)=5,VLOOKUP($D303,Cap_Req!$A$2:$K$19,2)=6,VLOOKUP($D303,Cap_Req!$A$2:$K$19,2)=7, VLOOKUP($D303,Cap_Req!$A$2:$K$19,2)=8),IF($T303&lt;=$AC303,VLOOKUP($D303,Cap_Req!$A$2:$K$19,3),IF(AND($T303&gt;$AC303,$T303&lt;=$AE303),VLOOKUP($D303,Cap_Req!$A$2:$K$19,3)+(((VLOOKUP($D303,Cap_Req!$A$2:$K$19,5)-VLOOKUP($D303,Cap_Req!$A$2:$K$19,3))/($AE303-$AC303))*($T303-$AC303)),0)),IF($T303&lt;=$AC303,VLOOKUP($D303,Cap_Req!$A$2:$K$19,3),IF(AND($T303&gt;$AC303,$T303&lt;=$AD303),VLOOKUP($D303,Cap_Req!$A$2:$K$19,3)+(((VLOOKUP($D303,Cap_Req!$A$2:$K$19,4)-VLOOKUP($D303,Cap_Req!$A$2:$K$19,3))/($AD303-$AC303))*($T303-$AC303)),IF(AND($T303&gt;$AD303,$T303&lt;=$AE303),VLOOKUP($D303,Cap_Req!$A$2:$K$19,4)+(((VLOOKUP($D303,Cap_Req!$A$2:$K$19,5)-VLOOKUP($D303,Cap_Req!$A$2:$K$19,4))/($AE303-$AD303))*($T303-$AD303)),0))))))</f>
        <v/>
      </c>
      <c r="H303" s="455"/>
      <c r="I303" s="147" t="str">
        <f>IF($D303="","",IF(OR(VLOOKUP($D303,Cap_Req!$A$2:$K$19,2)=3,VLOOKUP($D303,Cap_Req!$A$2:$K$19,2)=4),IF($Y303="","",$Y303*$J303),""))</f>
        <v/>
      </c>
      <c r="J303" s="148" t="str">
        <f>IF($D303="","",IF(OR(VLOOKUP($D303,Cap_Req!$A$2:$K$19,2)=3,VLOOKUP($D303,Cap_Req!$A$2:$K$19,2)=4),VLOOKUP($D303,Cap_Req!$A$2:$M$19,7),""))</f>
        <v/>
      </c>
      <c r="K303" s="455"/>
      <c r="L303" s="147" t="str">
        <f>IF($D303="","",IF(OR(VLOOKUP($D303,Cap_Req!$A$2:$K$19,2)=3,VLOOKUP($D303,Cap_Req!$A$2:$K$19,2)=4),IF($Z303="","",$Z303*$M303),""))</f>
        <v/>
      </c>
      <c r="M303" s="148" t="str">
        <f>IF($D303="","",IF(OR(VLOOKUP($D303,Cap_Req!$A$2:$K$19,2)=3,VLOOKUP($D303,Cap_Req!$A$2:$K$19,2)=4),VLOOKUP($D303,Cap_Req!$A$2:$M$19,12),""))</f>
        <v/>
      </c>
      <c r="N303" s="455"/>
      <c r="O303" s="147" t="str">
        <f>IF($D303="","",IF(VLOOKUP($D303,Cap_Req!$A$2:$K$19,2)=4,IF($AA303="","",$AA303*$P303),""))</f>
        <v/>
      </c>
      <c r="P303" s="148" t="str">
        <f>IF($D303="","",IF(VLOOKUP($D303,Cap_Req!$A$2:$K$19,2)=4,VLOOKUP($D303,Cap_Req!$A$2:$M$19,13),""))</f>
        <v/>
      </c>
      <c r="Q303" s="455"/>
      <c r="R303" s="147" t="str">
        <f>IF($D303="","",IF(VLOOKUP($D303,Cap_Req!$A$2:$K$19,2)=3,IF($AB303="","",$AB303*$S303),""))</f>
        <v/>
      </c>
      <c r="S303" s="148" t="str">
        <f>IF($D303="","",IF(VLOOKUP($D303,Cap_Req!$A$2:$K$19,2)=3,VLOOKUP($D303,Cap_Req!$A$2:$K$19,8),""))</f>
        <v/>
      </c>
      <c r="T303" s="149" t="str">
        <f t="shared" si="8"/>
        <v/>
      </c>
      <c r="U303" s="150" t="str">
        <f t="shared" si="9"/>
        <v/>
      </c>
      <c r="V303" s="151"/>
      <c r="W303" s="453"/>
      <c r="X303" s="453"/>
      <c r="Y303" s="453"/>
      <c r="Z303" s="453"/>
      <c r="AA303" s="453"/>
      <c r="AB303" s="453"/>
      <c r="AC303" s="152" t="str">
        <f>IF($D303="","",IF(VLOOKUP($D303,Cap_Req!$A$2:$K$19,2)=5,MIN($AF303,VLOOKUP($D303,Cap_Req!$A$2:$K$19,9)),MIN($AE303,VLOOKUP($D303,Cap_Req!$A$2:$K$19,9))))</f>
        <v/>
      </c>
      <c r="AD303" s="152" t="str">
        <f>IF($D303="","",IF(VLOOKUP($D303,Cap_Req!$A$2:$K$19,2)=5,MIN($AF303,VLOOKUP($D303,Cap_Req!$A$2:$K$19,10)),MIN($AE303,VLOOKUP($D303,Cap_Req!$A$2:$K$19,10))))</f>
        <v/>
      </c>
      <c r="AE303" s="152" t="str">
        <f>IF($D303="","",IF($AF303="","",MIN($AF303,VLOOKUP($D303,Cap_Req!$A$2:$K$19,11))))</f>
        <v/>
      </c>
      <c r="AF303" s="453"/>
      <c r="AG303" s="453"/>
      <c r="AH303" s="125"/>
      <c r="AI303" s="126" t="e">
        <f>VLOOKUP($D303,Cap_Req!$A$2:$K$19,2)</f>
        <v>#N/A</v>
      </c>
      <c r="AL303" s="170"/>
    </row>
    <row r="304" spans="1:38" x14ac:dyDescent="0.25">
      <c r="A304" s="125"/>
      <c r="B304" s="453"/>
      <c r="C304" s="453"/>
      <c r="D304" s="454"/>
      <c r="E304" s="455"/>
      <c r="F304" s="147" t="str">
        <f>IF($D304="","",IF($W304="","",IF(OR(VLOOKUP($D304,Cap_Req!$A$2:$K$19,2)=3,VLOOKUP($D304,Cap_Req!$A$2:$K$19,2)=4),IF($X304="","",IF($T304&lt;=$AC304,$X304*$G304,IF(AND($T304&gt;$AC304,$T304&lt;=$AF304),$G304*($X304+((($W304-$X304)/($AF304-$AC304))*($T304-$AC304))),0))),$W304*$G304)))</f>
        <v/>
      </c>
      <c r="G304" s="148" t="str">
        <f>IF($D304="","",IF(OR(VLOOKUP($D304,Cap_Req!$A$2:$K$19,2)=9,VLOOKUP($D304,Cap_Req!$A$2:$K$19,2)=10),IF($T304&lt;=$AE304,VLOOKUP($D304,Cap_Req!$A$2:$K$19,3),0),IF(OR(VLOOKUP($D304,Cap_Req!$A$2:$K$19,2)=1,VLOOKUP($D304,Cap_Req!$A$2:$K$19,2)=2,VLOOKUP($D304,Cap_Req!$A$2:$K$19,2)=3,VLOOKUP($D304,Cap_Req!$A$2:$K$19,2)=4,VLOOKUP($D304,Cap_Req!$A$2:$K$19,2)=5,VLOOKUP($D304,Cap_Req!$A$2:$K$19,2)=6,VLOOKUP($D304,Cap_Req!$A$2:$K$19,2)=7, VLOOKUP($D304,Cap_Req!$A$2:$K$19,2)=8),IF($T304&lt;=$AC304,VLOOKUP($D304,Cap_Req!$A$2:$K$19,3),IF(AND($T304&gt;$AC304,$T304&lt;=$AE304),VLOOKUP($D304,Cap_Req!$A$2:$K$19,3)+(((VLOOKUP($D304,Cap_Req!$A$2:$K$19,5)-VLOOKUP($D304,Cap_Req!$A$2:$K$19,3))/($AE304-$AC304))*($T304-$AC304)),0)),IF($T304&lt;=$AC304,VLOOKUP($D304,Cap_Req!$A$2:$K$19,3),IF(AND($T304&gt;$AC304,$T304&lt;=$AD304),VLOOKUP($D304,Cap_Req!$A$2:$K$19,3)+(((VLOOKUP($D304,Cap_Req!$A$2:$K$19,4)-VLOOKUP($D304,Cap_Req!$A$2:$K$19,3))/($AD304-$AC304))*($T304-$AC304)),IF(AND($T304&gt;$AD304,$T304&lt;=$AE304),VLOOKUP($D304,Cap_Req!$A$2:$K$19,4)+(((VLOOKUP($D304,Cap_Req!$A$2:$K$19,5)-VLOOKUP($D304,Cap_Req!$A$2:$K$19,4))/($AE304-$AD304))*($T304-$AD304)),0))))))</f>
        <v/>
      </c>
      <c r="H304" s="455"/>
      <c r="I304" s="147" t="str">
        <f>IF($D304="","",IF(OR(VLOOKUP($D304,Cap_Req!$A$2:$K$19,2)=3,VLOOKUP($D304,Cap_Req!$A$2:$K$19,2)=4),IF($Y304="","",$Y304*$J304),""))</f>
        <v/>
      </c>
      <c r="J304" s="148" t="str">
        <f>IF($D304="","",IF(OR(VLOOKUP($D304,Cap_Req!$A$2:$K$19,2)=3,VLOOKUP($D304,Cap_Req!$A$2:$K$19,2)=4),VLOOKUP($D304,Cap_Req!$A$2:$M$19,7),""))</f>
        <v/>
      </c>
      <c r="K304" s="455"/>
      <c r="L304" s="147" t="str">
        <f>IF($D304="","",IF(OR(VLOOKUP($D304,Cap_Req!$A$2:$K$19,2)=3,VLOOKUP($D304,Cap_Req!$A$2:$K$19,2)=4),IF($Z304="","",$Z304*$M304),""))</f>
        <v/>
      </c>
      <c r="M304" s="148" t="str">
        <f>IF($D304="","",IF(OR(VLOOKUP($D304,Cap_Req!$A$2:$K$19,2)=3,VLOOKUP($D304,Cap_Req!$A$2:$K$19,2)=4),VLOOKUP($D304,Cap_Req!$A$2:$M$19,12),""))</f>
        <v/>
      </c>
      <c r="N304" s="455"/>
      <c r="O304" s="147" t="str">
        <f>IF($D304="","",IF(VLOOKUP($D304,Cap_Req!$A$2:$K$19,2)=4,IF($AA304="","",$AA304*$P304),""))</f>
        <v/>
      </c>
      <c r="P304" s="148" t="str">
        <f>IF($D304="","",IF(VLOOKUP($D304,Cap_Req!$A$2:$K$19,2)=4,VLOOKUP($D304,Cap_Req!$A$2:$M$19,13),""))</f>
        <v/>
      </c>
      <c r="Q304" s="455"/>
      <c r="R304" s="147" t="str">
        <f>IF($D304="","",IF(VLOOKUP($D304,Cap_Req!$A$2:$K$19,2)=3,IF($AB304="","",$AB304*$S304),""))</f>
        <v/>
      </c>
      <c r="S304" s="148" t="str">
        <f>IF($D304="","",IF(VLOOKUP($D304,Cap_Req!$A$2:$K$19,2)=3,VLOOKUP($D304,Cap_Req!$A$2:$K$19,8),""))</f>
        <v/>
      </c>
      <c r="T304" s="149" t="str">
        <f t="shared" si="8"/>
        <v/>
      </c>
      <c r="U304" s="150" t="str">
        <f t="shared" si="9"/>
        <v/>
      </c>
      <c r="V304" s="151"/>
      <c r="W304" s="453"/>
      <c r="X304" s="453"/>
      <c r="Y304" s="453"/>
      <c r="Z304" s="453"/>
      <c r="AA304" s="453"/>
      <c r="AB304" s="453"/>
      <c r="AC304" s="152" t="str">
        <f>IF($D304="","",IF(VLOOKUP($D304,Cap_Req!$A$2:$K$19,2)=5,MIN($AF304,VLOOKUP($D304,Cap_Req!$A$2:$K$19,9)),MIN($AE304,VLOOKUP($D304,Cap_Req!$A$2:$K$19,9))))</f>
        <v/>
      </c>
      <c r="AD304" s="152" t="str">
        <f>IF($D304="","",IF(VLOOKUP($D304,Cap_Req!$A$2:$K$19,2)=5,MIN($AF304,VLOOKUP($D304,Cap_Req!$A$2:$K$19,10)),MIN($AE304,VLOOKUP($D304,Cap_Req!$A$2:$K$19,10))))</f>
        <v/>
      </c>
      <c r="AE304" s="152" t="str">
        <f>IF($D304="","",IF($AF304="","",MIN($AF304,VLOOKUP($D304,Cap_Req!$A$2:$K$19,11))))</f>
        <v/>
      </c>
      <c r="AF304" s="453"/>
      <c r="AG304" s="453"/>
      <c r="AH304" s="125"/>
      <c r="AI304" s="126" t="e">
        <f>VLOOKUP($D304,Cap_Req!$A$2:$K$19,2)</f>
        <v>#N/A</v>
      </c>
      <c r="AL304" s="170"/>
    </row>
    <row r="305" spans="1:38" x14ac:dyDescent="0.25">
      <c r="A305" s="125"/>
      <c r="B305" s="453"/>
      <c r="C305" s="453"/>
      <c r="D305" s="454"/>
      <c r="E305" s="455"/>
      <c r="F305" s="147" t="str">
        <f>IF($D305="","",IF($W305="","",IF(OR(VLOOKUP($D305,Cap_Req!$A$2:$K$19,2)=3,VLOOKUP($D305,Cap_Req!$A$2:$K$19,2)=4),IF($X305="","",IF($T305&lt;=$AC305,$X305*$G305,IF(AND($T305&gt;$AC305,$T305&lt;=$AF305),$G305*($X305+((($W305-$X305)/($AF305-$AC305))*($T305-$AC305))),0))),$W305*$G305)))</f>
        <v/>
      </c>
      <c r="G305" s="148" t="str">
        <f>IF($D305="","",IF(OR(VLOOKUP($D305,Cap_Req!$A$2:$K$19,2)=9,VLOOKUP($D305,Cap_Req!$A$2:$K$19,2)=10),IF($T305&lt;=$AE305,VLOOKUP($D305,Cap_Req!$A$2:$K$19,3),0),IF(OR(VLOOKUP($D305,Cap_Req!$A$2:$K$19,2)=1,VLOOKUP($D305,Cap_Req!$A$2:$K$19,2)=2,VLOOKUP($D305,Cap_Req!$A$2:$K$19,2)=3,VLOOKUP($D305,Cap_Req!$A$2:$K$19,2)=4,VLOOKUP($D305,Cap_Req!$A$2:$K$19,2)=5,VLOOKUP($D305,Cap_Req!$A$2:$K$19,2)=6,VLOOKUP($D305,Cap_Req!$A$2:$K$19,2)=7, VLOOKUP($D305,Cap_Req!$A$2:$K$19,2)=8),IF($T305&lt;=$AC305,VLOOKUP($D305,Cap_Req!$A$2:$K$19,3),IF(AND($T305&gt;$AC305,$T305&lt;=$AE305),VLOOKUP($D305,Cap_Req!$A$2:$K$19,3)+(((VLOOKUP($D305,Cap_Req!$A$2:$K$19,5)-VLOOKUP($D305,Cap_Req!$A$2:$K$19,3))/($AE305-$AC305))*($T305-$AC305)),0)),IF($T305&lt;=$AC305,VLOOKUP($D305,Cap_Req!$A$2:$K$19,3),IF(AND($T305&gt;$AC305,$T305&lt;=$AD305),VLOOKUP($D305,Cap_Req!$A$2:$K$19,3)+(((VLOOKUP($D305,Cap_Req!$A$2:$K$19,4)-VLOOKUP($D305,Cap_Req!$A$2:$K$19,3))/($AD305-$AC305))*($T305-$AC305)),IF(AND($T305&gt;$AD305,$T305&lt;=$AE305),VLOOKUP($D305,Cap_Req!$A$2:$K$19,4)+(((VLOOKUP($D305,Cap_Req!$A$2:$K$19,5)-VLOOKUP($D305,Cap_Req!$A$2:$K$19,4))/($AE305-$AD305))*($T305-$AD305)),0))))))</f>
        <v/>
      </c>
      <c r="H305" s="455"/>
      <c r="I305" s="147" t="str">
        <f>IF($D305="","",IF(OR(VLOOKUP($D305,Cap_Req!$A$2:$K$19,2)=3,VLOOKUP($D305,Cap_Req!$A$2:$K$19,2)=4),IF($Y305="","",$Y305*$J305),""))</f>
        <v/>
      </c>
      <c r="J305" s="148" t="str">
        <f>IF($D305="","",IF(OR(VLOOKUP($D305,Cap_Req!$A$2:$K$19,2)=3,VLOOKUP($D305,Cap_Req!$A$2:$K$19,2)=4),VLOOKUP($D305,Cap_Req!$A$2:$M$19,7),""))</f>
        <v/>
      </c>
      <c r="K305" s="455"/>
      <c r="L305" s="147" t="str">
        <f>IF($D305="","",IF(OR(VLOOKUP($D305,Cap_Req!$A$2:$K$19,2)=3,VLOOKUP($D305,Cap_Req!$A$2:$K$19,2)=4),IF($Z305="","",$Z305*$M305),""))</f>
        <v/>
      </c>
      <c r="M305" s="148" t="str">
        <f>IF($D305="","",IF(OR(VLOOKUP($D305,Cap_Req!$A$2:$K$19,2)=3,VLOOKUP($D305,Cap_Req!$A$2:$K$19,2)=4),VLOOKUP($D305,Cap_Req!$A$2:$M$19,12),""))</f>
        <v/>
      </c>
      <c r="N305" s="455"/>
      <c r="O305" s="147" t="str">
        <f>IF($D305="","",IF(VLOOKUP($D305,Cap_Req!$A$2:$K$19,2)=4,IF($AA305="","",$AA305*$P305),""))</f>
        <v/>
      </c>
      <c r="P305" s="148" t="str">
        <f>IF($D305="","",IF(VLOOKUP($D305,Cap_Req!$A$2:$K$19,2)=4,VLOOKUP($D305,Cap_Req!$A$2:$M$19,13),""))</f>
        <v/>
      </c>
      <c r="Q305" s="455"/>
      <c r="R305" s="147" t="str">
        <f>IF($D305="","",IF(VLOOKUP($D305,Cap_Req!$A$2:$K$19,2)=3,IF($AB305="","",$AB305*$S305),""))</f>
        <v/>
      </c>
      <c r="S305" s="148" t="str">
        <f>IF($D305="","",IF(VLOOKUP($D305,Cap_Req!$A$2:$K$19,2)=3,VLOOKUP($D305,Cap_Req!$A$2:$K$19,8),""))</f>
        <v/>
      </c>
      <c r="T305" s="149" t="str">
        <f t="shared" si="8"/>
        <v/>
      </c>
      <c r="U305" s="150" t="str">
        <f t="shared" si="9"/>
        <v/>
      </c>
      <c r="V305" s="151"/>
      <c r="W305" s="453"/>
      <c r="X305" s="453"/>
      <c r="Y305" s="453"/>
      <c r="Z305" s="453"/>
      <c r="AA305" s="453"/>
      <c r="AB305" s="453"/>
      <c r="AC305" s="152" t="str">
        <f>IF($D305="","",IF(VLOOKUP($D305,Cap_Req!$A$2:$K$19,2)=5,MIN($AF305,VLOOKUP($D305,Cap_Req!$A$2:$K$19,9)),MIN($AE305,VLOOKUP($D305,Cap_Req!$A$2:$K$19,9))))</f>
        <v/>
      </c>
      <c r="AD305" s="152" t="str">
        <f>IF($D305="","",IF(VLOOKUP($D305,Cap_Req!$A$2:$K$19,2)=5,MIN($AF305,VLOOKUP($D305,Cap_Req!$A$2:$K$19,10)),MIN($AE305,VLOOKUP($D305,Cap_Req!$A$2:$K$19,10))))</f>
        <v/>
      </c>
      <c r="AE305" s="152" t="str">
        <f>IF($D305="","",IF($AF305="","",MIN($AF305,VLOOKUP($D305,Cap_Req!$A$2:$K$19,11))))</f>
        <v/>
      </c>
      <c r="AF305" s="453"/>
      <c r="AG305" s="453"/>
      <c r="AH305" s="125"/>
      <c r="AI305" s="126" t="e">
        <f>VLOOKUP($D305,Cap_Req!$A$2:$K$19,2)</f>
        <v>#N/A</v>
      </c>
      <c r="AL305" s="170"/>
    </row>
    <row r="306" spans="1:38" x14ac:dyDescent="0.25">
      <c r="A306" s="125"/>
      <c r="B306" s="453"/>
      <c r="C306" s="453"/>
      <c r="D306" s="454"/>
      <c r="E306" s="455"/>
      <c r="F306" s="147" t="str">
        <f>IF($D306="","",IF($W306="","",IF(OR(VLOOKUP($D306,Cap_Req!$A$2:$K$19,2)=3,VLOOKUP($D306,Cap_Req!$A$2:$K$19,2)=4),IF($X306="","",IF($T306&lt;=$AC306,$X306*$G306,IF(AND($T306&gt;$AC306,$T306&lt;=$AF306),$G306*($X306+((($W306-$X306)/($AF306-$AC306))*($T306-$AC306))),0))),$W306*$G306)))</f>
        <v/>
      </c>
      <c r="G306" s="148" t="str">
        <f>IF($D306="","",IF(OR(VLOOKUP($D306,Cap_Req!$A$2:$K$19,2)=9,VLOOKUP($D306,Cap_Req!$A$2:$K$19,2)=10),IF($T306&lt;=$AE306,VLOOKUP($D306,Cap_Req!$A$2:$K$19,3),0),IF(OR(VLOOKUP($D306,Cap_Req!$A$2:$K$19,2)=1,VLOOKUP($D306,Cap_Req!$A$2:$K$19,2)=2,VLOOKUP($D306,Cap_Req!$A$2:$K$19,2)=3,VLOOKUP($D306,Cap_Req!$A$2:$K$19,2)=4,VLOOKUP($D306,Cap_Req!$A$2:$K$19,2)=5,VLOOKUP($D306,Cap_Req!$A$2:$K$19,2)=6,VLOOKUP($D306,Cap_Req!$A$2:$K$19,2)=7, VLOOKUP($D306,Cap_Req!$A$2:$K$19,2)=8),IF($T306&lt;=$AC306,VLOOKUP($D306,Cap_Req!$A$2:$K$19,3),IF(AND($T306&gt;$AC306,$T306&lt;=$AE306),VLOOKUP($D306,Cap_Req!$A$2:$K$19,3)+(((VLOOKUP($D306,Cap_Req!$A$2:$K$19,5)-VLOOKUP($D306,Cap_Req!$A$2:$K$19,3))/($AE306-$AC306))*($T306-$AC306)),0)),IF($T306&lt;=$AC306,VLOOKUP($D306,Cap_Req!$A$2:$K$19,3),IF(AND($T306&gt;$AC306,$T306&lt;=$AD306),VLOOKUP($D306,Cap_Req!$A$2:$K$19,3)+(((VLOOKUP($D306,Cap_Req!$A$2:$K$19,4)-VLOOKUP($D306,Cap_Req!$A$2:$K$19,3))/($AD306-$AC306))*($T306-$AC306)),IF(AND($T306&gt;$AD306,$T306&lt;=$AE306),VLOOKUP($D306,Cap_Req!$A$2:$K$19,4)+(((VLOOKUP($D306,Cap_Req!$A$2:$K$19,5)-VLOOKUP($D306,Cap_Req!$A$2:$K$19,4))/($AE306-$AD306))*($T306-$AD306)),0))))))</f>
        <v/>
      </c>
      <c r="H306" s="455"/>
      <c r="I306" s="147" t="str">
        <f>IF($D306="","",IF(OR(VLOOKUP($D306,Cap_Req!$A$2:$K$19,2)=3,VLOOKUP($D306,Cap_Req!$A$2:$K$19,2)=4),IF($Y306="","",$Y306*$J306),""))</f>
        <v/>
      </c>
      <c r="J306" s="148" t="str">
        <f>IF($D306="","",IF(OR(VLOOKUP($D306,Cap_Req!$A$2:$K$19,2)=3,VLOOKUP($D306,Cap_Req!$A$2:$K$19,2)=4),VLOOKUP($D306,Cap_Req!$A$2:$M$19,7),""))</f>
        <v/>
      </c>
      <c r="K306" s="455"/>
      <c r="L306" s="147" t="str">
        <f>IF($D306="","",IF(OR(VLOOKUP($D306,Cap_Req!$A$2:$K$19,2)=3,VLOOKUP($D306,Cap_Req!$A$2:$K$19,2)=4),IF($Z306="","",$Z306*$M306),""))</f>
        <v/>
      </c>
      <c r="M306" s="148" t="str">
        <f>IF($D306="","",IF(OR(VLOOKUP($D306,Cap_Req!$A$2:$K$19,2)=3,VLOOKUP($D306,Cap_Req!$A$2:$K$19,2)=4),VLOOKUP($D306,Cap_Req!$A$2:$M$19,12),""))</f>
        <v/>
      </c>
      <c r="N306" s="455"/>
      <c r="O306" s="147" t="str">
        <f>IF($D306="","",IF(VLOOKUP($D306,Cap_Req!$A$2:$K$19,2)=4,IF($AA306="","",$AA306*$P306),""))</f>
        <v/>
      </c>
      <c r="P306" s="148" t="str">
        <f>IF($D306="","",IF(VLOOKUP($D306,Cap_Req!$A$2:$K$19,2)=4,VLOOKUP($D306,Cap_Req!$A$2:$M$19,13),""))</f>
        <v/>
      </c>
      <c r="Q306" s="455"/>
      <c r="R306" s="147" t="str">
        <f>IF($D306="","",IF(VLOOKUP($D306,Cap_Req!$A$2:$K$19,2)=3,IF($AB306="","",$AB306*$S306),""))</f>
        <v/>
      </c>
      <c r="S306" s="148" t="str">
        <f>IF($D306="","",IF(VLOOKUP($D306,Cap_Req!$A$2:$K$19,2)=3,VLOOKUP($D306,Cap_Req!$A$2:$K$19,8),""))</f>
        <v/>
      </c>
      <c r="T306" s="149" t="str">
        <f t="shared" si="8"/>
        <v/>
      </c>
      <c r="U306" s="150" t="str">
        <f t="shared" si="9"/>
        <v/>
      </c>
      <c r="V306" s="151"/>
      <c r="W306" s="453"/>
      <c r="X306" s="453"/>
      <c r="Y306" s="453"/>
      <c r="Z306" s="453"/>
      <c r="AA306" s="453"/>
      <c r="AB306" s="453"/>
      <c r="AC306" s="152" t="str">
        <f>IF($D306="","",IF(VLOOKUP($D306,Cap_Req!$A$2:$K$19,2)=5,MIN($AF306,VLOOKUP($D306,Cap_Req!$A$2:$K$19,9)),MIN($AE306,VLOOKUP($D306,Cap_Req!$A$2:$K$19,9))))</f>
        <v/>
      </c>
      <c r="AD306" s="152" t="str">
        <f>IF($D306="","",IF(VLOOKUP($D306,Cap_Req!$A$2:$K$19,2)=5,MIN($AF306,VLOOKUP($D306,Cap_Req!$A$2:$K$19,10)),MIN($AE306,VLOOKUP($D306,Cap_Req!$A$2:$K$19,10))))</f>
        <v/>
      </c>
      <c r="AE306" s="152" t="str">
        <f>IF($D306="","",IF($AF306="","",MIN($AF306,VLOOKUP($D306,Cap_Req!$A$2:$K$19,11))))</f>
        <v/>
      </c>
      <c r="AF306" s="453"/>
      <c r="AG306" s="453"/>
      <c r="AH306" s="125"/>
      <c r="AI306" s="126" t="e">
        <f>VLOOKUP($D306,Cap_Req!$A$2:$K$19,2)</f>
        <v>#N/A</v>
      </c>
      <c r="AL306" s="170"/>
    </row>
    <row r="307" spans="1:38" x14ac:dyDescent="0.25">
      <c r="A307" s="125"/>
      <c r="B307" s="453"/>
      <c r="C307" s="453"/>
      <c r="D307" s="454"/>
      <c r="E307" s="455"/>
      <c r="F307" s="147" t="str">
        <f>IF($D307="","",IF($W307="","",IF(OR(VLOOKUP($D307,Cap_Req!$A$2:$K$19,2)=3,VLOOKUP($D307,Cap_Req!$A$2:$K$19,2)=4),IF($X307="","",IF($T307&lt;=$AC307,$X307*$G307,IF(AND($T307&gt;$AC307,$T307&lt;=$AF307),$G307*($X307+((($W307-$X307)/($AF307-$AC307))*($T307-$AC307))),0))),$W307*$G307)))</f>
        <v/>
      </c>
      <c r="G307" s="148" t="str">
        <f>IF($D307="","",IF(OR(VLOOKUP($D307,Cap_Req!$A$2:$K$19,2)=9,VLOOKUP($D307,Cap_Req!$A$2:$K$19,2)=10),IF($T307&lt;=$AE307,VLOOKUP($D307,Cap_Req!$A$2:$K$19,3),0),IF(OR(VLOOKUP($D307,Cap_Req!$A$2:$K$19,2)=1,VLOOKUP($D307,Cap_Req!$A$2:$K$19,2)=2,VLOOKUP($D307,Cap_Req!$A$2:$K$19,2)=3,VLOOKUP($D307,Cap_Req!$A$2:$K$19,2)=4,VLOOKUP($D307,Cap_Req!$A$2:$K$19,2)=5,VLOOKUP($D307,Cap_Req!$A$2:$K$19,2)=6,VLOOKUP($D307,Cap_Req!$A$2:$K$19,2)=7, VLOOKUP($D307,Cap_Req!$A$2:$K$19,2)=8),IF($T307&lt;=$AC307,VLOOKUP($D307,Cap_Req!$A$2:$K$19,3),IF(AND($T307&gt;$AC307,$T307&lt;=$AE307),VLOOKUP($D307,Cap_Req!$A$2:$K$19,3)+(((VLOOKUP($D307,Cap_Req!$A$2:$K$19,5)-VLOOKUP($D307,Cap_Req!$A$2:$K$19,3))/($AE307-$AC307))*($T307-$AC307)),0)),IF($T307&lt;=$AC307,VLOOKUP($D307,Cap_Req!$A$2:$K$19,3),IF(AND($T307&gt;$AC307,$T307&lt;=$AD307),VLOOKUP($D307,Cap_Req!$A$2:$K$19,3)+(((VLOOKUP($D307,Cap_Req!$A$2:$K$19,4)-VLOOKUP($D307,Cap_Req!$A$2:$K$19,3))/($AD307-$AC307))*($T307-$AC307)),IF(AND($T307&gt;$AD307,$T307&lt;=$AE307),VLOOKUP($D307,Cap_Req!$A$2:$K$19,4)+(((VLOOKUP($D307,Cap_Req!$A$2:$K$19,5)-VLOOKUP($D307,Cap_Req!$A$2:$K$19,4))/($AE307-$AD307))*($T307-$AD307)),0))))))</f>
        <v/>
      </c>
      <c r="H307" s="455"/>
      <c r="I307" s="147" t="str">
        <f>IF($D307="","",IF(OR(VLOOKUP($D307,Cap_Req!$A$2:$K$19,2)=3,VLOOKUP($D307,Cap_Req!$A$2:$K$19,2)=4),IF($Y307="","",$Y307*$J307),""))</f>
        <v/>
      </c>
      <c r="J307" s="148" t="str">
        <f>IF($D307="","",IF(OR(VLOOKUP($D307,Cap_Req!$A$2:$K$19,2)=3,VLOOKUP($D307,Cap_Req!$A$2:$K$19,2)=4),VLOOKUP($D307,Cap_Req!$A$2:$M$19,7),""))</f>
        <v/>
      </c>
      <c r="K307" s="455"/>
      <c r="L307" s="147" t="str">
        <f>IF($D307="","",IF(OR(VLOOKUP($D307,Cap_Req!$A$2:$K$19,2)=3,VLOOKUP($D307,Cap_Req!$A$2:$K$19,2)=4),IF($Z307="","",$Z307*$M307),""))</f>
        <v/>
      </c>
      <c r="M307" s="148" t="str">
        <f>IF($D307="","",IF(OR(VLOOKUP($D307,Cap_Req!$A$2:$K$19,2)=3,VLOOKUP($D307,Cap_Req!$A$2:$K$19,2)=4),VLOOKUP($D307,Cap_Req!$A$2:$M$19,12),""))</f>
        <v/>
      </c>
      <c r="N307" s="455"/>
      <c r="O307" s="147" t="str">
        <f>IF($D307="","",IF(VLOOKUP($D307,Cap_Req!$A$2:$K$19,2)=4,IF($AA307="","",$AA307*$P307),""))</f>
        <v/>
      </c>
      <c r="P307" s="148" t="str">
        <f>IF($D307="","",IF(VLOOKUP($D307,Cap_Req!$A$2:$K$19,2)=4,VLOOKUP($D307,Cap_Req!$A$2:$M$19,13),""))</f>
        <v/>
      </c>
      <c r="Q307" s="455"/>
      <c r="R307" s="147" t="str">
        <f>IF($D307="","",IF(VLOOKUP($D307,Cap_Req!$A$2:$K$19,2)=3,IF($AB307="","",$AB307*$S307),""))</f>
        <v/>
      </c>
      <c r="S307" s="148" t="str">
        <f>IF($D307="","",IF(VLOOKUP($D307,Cap_Req!$A$2:$K$19,2)=3,VLOOKUP($D307,Cap_Req!$A$2:$K$19,8),""))</f>
        <v/>
      </c>
      <c r="T307" s="149" t="str">
        <f t="shared" si="8"/>
        <v/>
      </c>
      <c r="U307" s="150" t="str">
        <f t="shared" si="9"/>
        <v/>
      </c>
      <c r="V307" s="151"/>
      <c r="W307" s="453"/>
      <c r="X307" s="453"/>
      <c r="Y307" s="453"/>
      <c r="Z307" s="453"/>
      <c r="AA307" s="453"/>
      <c r="AB307" s="453"/>
      <c r="AC307" s="152" t="str">
        <f>IF($D307="","",IF(VLOOKUP($D307,Cap_Req!$A$2:$K$19,2)=5,MIN($AF307,VLOOKUP($D307,Cap_Req!$A$2:$K$19,9)),MIN($AE307,VLOOKUP($D307,Cap_Req!$A$2:$K$19,9))))</f>
        <v/>
      </c>
      <c r="AD307" s="152" t="str">
        <f>IF($D307="","",IF(VLOOKUP($D307,Cap_Req!$A$2:$K$19,2)=5,MIN($AF307,VLOOKUP($D307,Cap_Req!$A$2:$K$19,10)),MIN($AE307,VLOOKUP($D307,Cap_Req!$A$2:$K$19,10))))</f>
        <v/>
      </c>
      <c r="AE307" s="152" t="str">
        <f>IF($D307="","",IF($AF307="","",MIN($AF307,VLOOKUP($D307,Cap_Req!$A$2:$K$19,11))))</f>
        <v/>
      </c>
      <c r="AF307" s="453"/>
      <c r="AG307" s="453"/>
      <c r="AH307" s="125"/>
      <c r="AI307" s="126" t="e">
        <f>VLOOKUP($D307,Cap_Req!$A$2:$K$19,2)</f>
        <v>#N/A</v>
      </c>
      <c r="AL307" s="170"/>
    </row>
    <row r="308" spans="1:38" x14ac:dyDescent="0.25">
      <c r="A308" s="125"/>
      <c r="B308" s="453"/>
      <c r="C308" s="453"/>
      <c r="D308" s="454"/>
      <c r="E308" s="455"/>
      <c r="F308" s="147" t="str">
        <f>IF($D308="","",IF($W308="","",IF(OR(VLOOKUP($D308,Cap_Req!$A$2:$K$19,2)=3,VLOOKUP($D308,Cap_Req!$A$2:$K$19,2)=4),IF($X308="","",IF($T308&lt;=$AC308,$X308*$G308,IF(AND($T308&gt;$AC308,$T308&lt;=$AF308),$G308*($X308+((($W308-$X308)/($AF308-$AC308))*($T308-$AC308))),0))),$W308*$G308)))</f>
        <v/>
      </c>
      <c r="G308" s="148" t="str">
        <f>IF($D308="","",IF(OR(VLOOKUP($D308,Cap_Req!$A$2:$K$19,2)=9,VLOOKUP($D308,Cap_Req!$A$2:$K$19,2)=10),IF($T308&lt;=$AE308,VLOOKUP($D308,Cap_Req!$A$2:$K$19,3),0),IF(OR(VLOOKUP($D308,Cap_Req!$A$2:$K$19,2)=1,VLOOKUP($D308,Cap_Req!$A$2:$K$19,2)=2,VLOOKUP($D308,Cap_Req!$A$2:$K$19,2)=3,VLOOKUP($D308,Cap_Req!$A$2:$K$19,2)=4,VLOOKUP($D308,Cap_Req!$A$2:$K$19,2)=5,VLOOKUP($D308,Cap_Req!$A$2:$K$19,2)=6,VLOOKUP($D308,Cap_Req!$A$2:$K$19,2)=7, VLOOKUP($D308,Cap_Req!$A$2:$K$19,2)=8),IF($T308&lt;=$AC308,VLOOKUP($D308,Cap_Req!$A$2:$K$19,3),IF(AND($T308&gt;$AC308,$T308&lt;=$AE308),VLOOKUP($D308,Cap_Req!$A$2:$K$19,3)+(((VLOOKUP($D308,Cap_Req!$A$2:$K$19,5)-VLOOKUP($D308,Cap_Req!$A$2:$K$19,3))/($AE308-$AC308))*($T308-$AC308)),0)),IF($T308&lt;=$AC308,VLOOKUP($D308,Cap_Req!$A$2:$K$19,3),IF(AND($T308&gt;$AC308,$T308&lt;=$AD308),VLOOKUP($D308,Cap_Req!$A$2:$K$19,3)+(((VLOOKUP($D308,Cap_Req!$A$2:$K$19,4)-VLOOKUP($D308,Cap_Req!$A$2:$K$19,3))/($AD308-$AC308))*($T308-$AC308)),IF(AND($T308&gt;$AD308,$T308&lt;=$AE308),VLOOKUP($D308,Cap_Req!$A$2:$K$19,4)+(((VLOOKUP($D308,Cap_Req!$A$2:$K$19,5)-VLOOKUP($D308,Cap_Req!$A$2:$K$19,4))/($AE308-$AD308))*($T308-$AD308)),0))))))</f>
        <v/>
      </c>
      <c r="H308" s="455"/>
      <c r="I308" s="147" t="str">
        <f>IF($D308="","",IF(OR(VLOOKUP($D308,Cap_Req!$A$2:$K$19,2)=3,VLOOKUP($D308,Cap_Req!$A$2:$K$19,2)=4),IF($Y308="","",$Y308*$J308),""))</f>
        <v/>
      </c>
      <c r="J308" s="148" t="str">
        <f>IF($D308="","",IF(OR(VLOOKUP($D308,Cap_Req!$A$2:$K$19,2)=3,VLOOKUP($D308,Cap_Req!$A$2:$K$19,2)=4),VLOOKUP($D308,Cap_Req!$A$2:$M$19,7),""))</f>
        <v/>
      </c>
      <c r="K308" s="455"/>
      <c r="L308" s="147" t="str">
        <f>IF($D308="","",IF(OR(VLOOKUP($D308,Cap_Req!$A$2:$K$19,2)=3,VLOOKUP($D308,Cap_Req!$A$2:$K$19,2)=4),IF($Z308="","",$Z308*$M308),""))</f>
        <v/>
      </c>
      <c r="M308" s="148" t="str">
        <f>IF($D308="","",IF(OR(VLOOKUP($D308,Cap_Req!$A$2:$K$19,2)=3,VLOOKUP($D308,Cap_Req!$A$2:$K$19,2)=4),VLOOKUP($D308,Cap_Req!$A$2:$M$19,12),""))</f>
        <v/>
      </c>
      <c r="N308" s="455"/>
      <c r="O308" s="147" t="str">
        <f>IF($D308="","",IF(VLOOKUP($D308,Cap_Req!$A$2:$K$19,2)=4,IF($AA308="","",$AA308*$P308),""))</f>
        <v/>
      </c>
      <c r="P308" s="148" t="str">
        <f>IF($D308="","",IF(VLOOKUP($D308,Cap_Req!$A$2:$K$19,2)=4,VLOOKUP($D308,Cap_Req!$A$2:$M$19,13),""))</f>
        <v/>
      </c>
      <c r="Q308" s="455"/>
      <c r="R308" s="147" t="str">
        <f>IF($D308="","",IF(VLOOKUP($D308,Cap_Req!$A$2:$K$19,2)=3,IF($AB308="","",$AB308*$S308),""))</f>
        <v/>
      </c>
      <c r="S308" s="148" t="str">
        <f>IF($D308="","",IF(VLOOKUP($D308,Cap_Req!$A$2:$K$19,2)=3,VLOOKUP($D308,Cap_Req!$A$2:$K$19,8),""))</f>
        <v/>
      </c>
      <c r="T308" s="149" t="str">
        <f t="shared" si="8"/>
        <v/>
      </c>
      <c r="U308" s="150" t="str">
        <f t="shared" si="9"/>
        <v/>
      </c>
      <c r="V308" s="151"/>
      <c r="W308" s="453"/>
      <c r="X308" s="453"/>
      <c r="Y308" s="453"/>
      <c r="Z308" s="453"/>
      <c r="AA308" s="453"/>
      <c r="AB308" s="453"/>
      <c r="AC308" s="152" t="str">
        <f>IF($D308="","",IF(VLOOKUP($D308,Cap_Req!$A$2:$K$19,2)=5,MIN($AF308,VLOOKUP($D308,Cap_Req!$A$2:$K$19,9)),MIN($AE308,VLOOKUP($D308,Cap_Req!$A$2:$K$19,9))))</f>
        <v/>
      </c>
      <c r="AD308" s="152" t="str">
        <f>IF($D308="","",IF(VLOOKUP($D308,Cap_Req!$A$2:$K$19,2)=5,MIN($AF308,VLOOKUP($D308,Cap_Req!$A$2:$K$19,10)),MIN($AE308,VLOOKUP($D308,Cap_Req!$A$2:$K$19,10))))</f>
        <v/>
      </c>
      <c r="AE308" s="152" t="str">
        <f>IF($D308="","",IF($AF308="","",MIN($AF308,VLOOKUP($D308,Cap_Req!$A$2:$K$19,11))))</f>
        <v/>
      </c>
      <c r="AF308" s="453"/>
      <c r="AG308" s="453"/>
      <c r="AH308" s="125"/>
      <c r="AI308" s="126" t="e">
        <f>VLOOKUP($D308,Cap_Req!$A$2:$K$19,2)</f>
        <v>#N/A</v>
      </c>
      <c r="AL308" s="170"/>
    </row>
    <row r="309" spans="1:38" x14ac:dyDescent="0.25">
      <c r="A309" s="125"/>
      <c r="B309" s="453"/>
      <c r="C309" s="453"/>
      <c r="D309" s="454"/>
      <c r="E309" s="455"/>
      <c r="F309" s="147" t="str">
        <f>IF($D309="","",IF($W309="","",IF(OR(VLOOKUP($D309,Cap_Req!$A$2:$K$19,2)=3,VLOOKUP($D309,Cap_Req!$A$2:$K$19,2)=4),IF($X309="","",IF($T309&lt;=$AC309,$X309*$G309,IF(AND($T309&gt;$AC309,$T309&lt;=$AF309),$G309*($X309+((($W309-$X309)/($AF309-$AC309))*($T309-$AC309))),0))),$W309*$G309)))</f>
        <v/>
      </c>
      <c r="G309" s="148" t="str">
        <f>IF($D309="","",IF(OR(VLOOKUP($D309,Cap_Req!$A$2:$K$19,2)=9,VLOOKUP($D309,Cap_Req!$A$2:$K$19,2)=10),IF($T309&lt;=$AE309,VLOOKUP($D309,Cap_Req!$A$2:$K$19,3),0),IF(OR(VLOOKUP($D309,Cap_Req!$A$2:$K$19,2)=1,VLOOKUP($D309,Cap_Req!$A$2:$K$19,2)=2,VLOOKUP($D309,Cap_Req!$A$2:$K$19,2)=3,VLOOKUP($D309,Cap_Req!$A$2:$K$19,2)=4,VLOOKUP($D309,Cap_Req!$A$2:$K$19,2)=5,VLOOKUP($D309,Cap_Req!$A$2:$K$19,2)=6,VLOOKUP($D309,Cap_Req!$A$2:$K$19,2)=7, VLOOKUP($D309,Cap_Req!$A$2:$K$19,2)=8),IF($T309&lt;=$AC309,VLOOKUP($D309,Cap_Req!$A$2:$K$19,3),IF(AND($T309&gt;$AC309,$T309&lt;=$AE309),VLOOKUP($D309,Cap_Req!$A$2:$K$19,3)+(((VLOOKUP($D309,Cap_Req!$A$2:$K$19,5)-VLOOKUP($D309,Cap_Req!$A$2:$K$19,3))/($AE309-$AC309))*($T309-$AC309)),0)),IF($T309&lt;=$AC309,VLOOKUP($D309,Cap_Req!$A$2:$K$19,3),IF(AND($T309&gt;$AC309,$T309&lt;=$AD309),VLOOKUP($D309,Cap_Req!$A$2:$K$19,3)+(((VLOOKUP($D309,Cap_Req!$A$2:$K$19,4)-VLOOKUP($D309,Cap_Req!$A$2:$K$19,3))/($AD309-$AC309))*($T309-$AC309)),IF(AND($T309&gt;$AD309,$T309&lt;=$AE309),VLOOKUP($D309,Cap_Req!$A$2:$K$19,4)+(((VLOOKUP($D309,Cap_Req!$A$2:$K$19,5)-VLOOKUP($D309,Cap_Req!$A$2:$K$19,4))/($AE309-$AD309))*($T309-$AD309)),0))))))</f>
        <v/>
      </c>
      <c r="H309" s="455"/>
      <c r="I309" s="147" t="str">
        <f>IF($D309="","",IF(OR(VLOOKUP($D309,Cap_Req!$A$2:$K$19,2)=3,VLOOKUP($D309,Cap_Req!$A$2:$K$19,2)=4),IF($Y309="","",$Y309*$J309),""))</f>
        <v/>
      </c>
      <c r="J309" s="148" t="str">
        <f>IF($D309="","",IF(OR(VLOOKUP($D309,Cap_Req!$A$2:$K$19,2)=3,VLOOKUP($D309,Cap_Req!$A$2:$K$19,2)=4),VLOOKUP($D309,Cap_Req!$A$2:$M$19,7),""))</f>
        <v/>
      </c>
      <c r="K309" s="455"/>
      <c r="L309" s="147" t="str">
        <f>IF($D309="","",IF(OR(VLOOKUP($D309,Cap_Req!$A$2:$K$19,2)=3,VLOOKUP($D309,Cap_Req!$A$2:$K$19,2)=4),IF($Z309="","",$Z309*$M309),""))</f>
        <v/>
      </c>
      <c r="M309" s="148" t="str">
        <f>IF($D309="","",IF(OR(VLOOKUP($D309,Cap_Req!$A$2:$K$19,2)=3,VLOOKUP($D309,Cap_Req!$A$2:$K$19,2)=4),VLOOKUP($D309,Cap_Req!$A$2:$M$19,12),""))</f>
        <v/>
      </c>
      <c r="N309" s="455"/>
      <c r="O309" s="147" t="str">
        <f>IF($D309="","",IF(VLOOKUP($D309,Cap_Req!$A$2:$K$19,2)=4,IF($AA309="","",$AA309*$P309),""))</f>
        <v/>
      </c>
      <c r="P309" s="148" t="str">
        <f>IF($D309="","",IF(VLOOKUP($D309,Cap_Req!$A$2:$K$19,2)=4,VLOOKUP($D309,Cap_Req!$A$2:$M$19,13),""))</f>
        <v/>
      </c>
      <c r="Q309" s="455"/>
      <c r="R309" s="147" t="str">
        <f>IF($D309="","",IF(VLOOKUP($D309,Cap_Req!$A$2:$K$19,2)=3,IF($AB309="","",$AB309*$S309),""))</f>
        <v/>
      </c>
      <c r="S309" s="148" t="str">
        <f>IF($D309="","",IF(VLOOKUP($D309,Cap_Req!$A$2:$K$19,2)=3,VLOOKUP($D309,Cap_Req!$A$2:$K$19,8),""))</f>
        <v/>
      </c>
      <c r="T309" s="149" t="str">
        <f t="shared" si="8"/>
        <v/>
      </c>
      <c r="U309" s="150" t="str">
        <f t="shared" si="9"/>
        <v/>
      </c>
      <c r="V309" s="151"/>
      <c r="W309" s="453"/>
      <c r="X309" s="453"/>
      <c r="Y309" s="453"/>
      <c r="Z309" s="453"/>
      <c r="AA309" s="453"/>
      <c r="AB309" s="453"/>
      <c r="AC309" s="152" t="str">
        <f>IF($D309="","",IF(VLOOKUP($D309,Cap_Req!$A$2:$K$19,2)=5,MIN($AF309,VLOOKUP($D309,Cap_Req!$A$2:$K$19,9)),MIN($AE309,VLOOKUP($D309,Cap_Req!$A$2:$K$19,9))))</f>
        <v/>
      </c>
      <c r="AD309" s="152" t="str">
        <f>IF($D309="","",IF(VLOOKUP($D309,Cap_Req!$A$2:$K$19,2)=5,MIN($AF309,VLOOKUP($D309,Cap_Req!$A$2:$K$19,10)),MIN($AE309,VLOOKUP($D309,Cap_Req!$A$2:$K$19,10))))</f>
        <v/>
      </c>
      <c r="AE309" s="152" t="str">
        <f>IF($D309="","",IF($AF309="","",MIN($AF309,VLOOKUP($D309,Cap_Req!$A$2:$K$19,11))))</f>
        <v/>
      </c>
      <c r="AF309" s="453"/>
      <c r="AG309" s="453"/>
      <c r="AH309" s="125"/>
      <c r="AI309" s="126" t="e">
        <f>VLOOKUP($D309,Cap_Req!$A$2:$K$19,2)</f>
        <v>#N/A</v>
      </c>
      <c r="AL309" s="170"/>
    </row>
    <row r="310" spans="1:38" x14ac:dyDescent="0.25">
      <c r="A310" s="125"/>
      <c r="B310" s="453"/>
      <c r="C310" s="453"/>
      <c r="D310" s="454"/>
      <c r="E310" s="455"/>
      <c r="F310" s="147" t="str">
        <f>IF($D310="","",IF($W310="","",IF(OR(VLOOKUP($D310,Cap_Req!$A$2:$K$19,2)=3,VLOOKUP($D310,Cap_Req!$A$2:$K$19,2)=4),IF($X310="","",IF($T310&lt;=$AC310,$X310*$G310,IF(AND($T310&gt;$AC310,$T310&lt;=$AF310),$G310*($X310+((($W310-$X310)/($AF310-$AC310))*($T310-$AC310))),0))),$W310*$G310)))</f>
        <v/>
      </c>
      <c r="G310" s="148" t="str">
        <f>IF($D310="","",IF(OR(VLOOKUP($D310,Cap_Req!$A$2:$K$19,2)=9,VLOOKUP($D310,Cap_Req!$A$2:$K$19,2)=10),IF($T310&lt;=$AE310,VLOOKUP($D310,Cap_Req!$A$2:$K$19,3),0),IF(OR(VLOOKUP($D310,Cap_Req!$A$2:$K$19,2)=1,VLOOKUP($D310,Cap_Req!$A$2:$K$19,2)=2,VLOOKUP($D310,Cap_Req!$A$2:$K$19,2)=3,VLOOKUP($D310,Cap_Req!$A$2:$K$19,2)=4,VLOOKUP($D310,Cap_Req!$A$2:$K$19,2)=5,VLOOKUP($D310,Cap_Req!$A$2:$K$19,2)=6,VLOOKUP($D310,Cap_Req!$A$2:$K$19,2)=7, VLOOKUP($D310,Cap_Req!$A$2:$K$19,2)=8),IF($T310&lt;=$AC310,VLOOKUP($D310,Cap_Req!$A$2:$K$19,3),IF(AND($T310&gt;$AC310,$T310&lt;=$AE310),VLOOKUP($D310,Cap_Req!$A$2:$K$19,3)+(((VLOOKUP($D310,Cap_Req!$A$2:$K$19,5)-VLOOKUP($D310,Cap_Req!$A$2:$K$19,3))/($AE310-$AC310))*($T310-$AC310)),0)),IF($T310&lt;=$AC310,VLOOKUP($D310,Cap_Req!$A$2:$K$19,3),IF(AND($T310&gt;$AC310,$T310&lt;=$AD310),VLOOKUP($D310,Cap_Req!$A$2:$K$19,3)+(((VLOOKUP($D310,Cap_Req!$A$2:$K$19,4)-VLOOKUP($D310,Cap_Req!$A$2:$K$19,3))/($AD310-$AC310))*($T310-$AC310)),IF(AND($T310&gt;$AD310,$T310&lt;=$AE310),VLOOKUP($D310,Cap_Req!$A$2:$K$19,4)+(((VLOOKUP($D310,Cap_Req!$A$2:$K$19,5)-VLOOKUP($D310,Cap_Req!$A$2:$K$19,4))/($AE310-$AD310))*($T310-$AD310)),0))))))</f>
        <v/>
      </c>
      <c r="H310" s="455"/>
      <c r="I310" s="147" t="str">
        <f>IF($D310="","",IF(OR(VLOOKUP($D310,Cap_Req!$A$2:$K$19,2)=3,VLOOKUP($D310,Cap_Req!$A$2:$K$19,2)=4),IF($Y310="","",$Y310*$J310),""))</f>
        <v/>
      </c>
      <c r="J310" s="148" t="str">
        <f>IF($D310="","",IF(OR(VLOOKUP($D310,Cap_Req!$A$2:$K$19,2)=3,VLOOKUP($D310,Cap_Req!$A$2:$K$19,2)=4),VLOOKUP($D310,Cap_Req!$A$2:$M$19,7),""))</f>
        <v/>
      </c>
      <c r="K310" s="455"/>
      <c r="L310" s="147" t="str">
        <f>IF($D310="","",IF(OR(VLOOKUP($D310,Cap_Req!$A$2:$K$19,2)=3,VLOOKUP($D310,Cap_Req!$A$2:$K$19,2)=4),IF($Z310="","",$Z310*$M310),""))</f>
        <v/>
      </c>
      <c r="M310" s="148" t="str">
        <f>IF($D310="","",IF(OR(VLOOKUP($D310,Cap_Req!$A$2:$K$19,2)=3,VLOOKUP($D310,Cap_Req!$A$2:$K$19,2)=4),VLOOKUP($D310,Cap_Req!$A$2:$M$19,12),""))</f>
        <v/>
      </c>
      <c r="N310" s="455"/>
      <c r="O310" s="147" t="str">
        <f>IF($D310="","",IF(VLOOKUP($D310,Cap_Req!$A$2:$K$19,2)=4,IF($AA310="","",$AA310*$P310),""))</f>
        <v/>
      </c>
      <c r="P310" s="148" t="str">
        <f>IF($D310="","",IF(VLOOKUP($D310,Cap_Req!$A$2:$K$19,2)=4,VLOOKUP($D310,Cap_Req!$A$2:$M$19,13),""))</f>
        <v/>
      </c>
      <c r="Q310" s="455"/>
      <c r="R310" s="147" t="str">
        <f>IF($D310="","",IF(VLOOKUP($D310,Cap_Req!$A$2:$K$19,2)=3,IF($AB310="","",$AB310*$S310),""))</f>
        <v/>
      </c>
      <c r="S310" s="148" t="str">
        <f>IF($D310="","",IF(VLOOKUP($D310,Cap_Req!$A$2:$K$19,2)=3,VLOOKUP($D310,Cap_Req!$A$2:$K$19,8),""))</f>
        <v/>
      </c>
      <c r="T310" s="149" t="str">
        <f t="shared" si="8"/>
        <v/>
      </c>
      <c r="U310" s="150" t="str">
        <f t="shared" si="9"/>
        <v/>
      </c>
      <c r="V310" s="151"/>
      <c r="W310" s="453"/>
      <c r="X310" s="453"/>
      <c r="Y310" s="453"/>
      <c r="Z310" s="453"/>
      <c r="AA310" s="453"/>
      <c r="AB310" s="453"/>
      <c r="AC310" s="152" t="str">
        <f>IF($D310="","",IF(VLOOKUP($D310,Cap_Req!$A$2:$K$19,2)=5,MIN($AF310,VLOOKUP($D310,Cap_Req!$A$2:$K$19,9)),MIN($AE310,VLOOKUP($D310,Cap_Req!$A$2:$K$19,9))))</f>
        <v/>
      </c>
      <c r="AD310" s="152" t="str">
        <f>IF($D310="","",IF(VLOOKUP($D310,Cap_Req!$A$2:$K$19,2)=5,MIN($AF310,VLOOKUP($D310,Cap_Req!$A$2:$K$19,10)),MIN($AE310,VLOOKUP($D310,Cap_Req!$A$2:$K$19,10))))</f>
        <v/>
      </c>
      <c r="AE310" s="152" t="str">
        <f>IF($D310="","",IF($AF310="","",MIN($AF310,VLOOKUP($D310,Cap_Req!$A$2:$K$19,11))))</f>
        <v/>
      </c>
      <c r="AF310" s="453"/>
      <c r="AG310" s="453"/>
      <c r="AH310" s="125"/>
      <c r="AI310" s="126" t="e">
        <f>VLOOKUP($D310,Cap_Req!$A$2:$K$19,2)</f>
        <v>#N/A</v>
      </c>
      <c r="AL310" s="170"/>
    </row>
    <row r="311" spans="1:38" x14ac:dyDescent="0.25">
      <c r="A311" s="125"/>
      <c r="B311" s="453"/>
      <c r="C311" s="453"/>
      <c r="D311" s="454"/>
      <c r="E311" s="455"/>
      <c r="F311" s="147" t="str">
        <f>IF($D311="","",IF($W311="","",IF(OR(VLOOKUP($D311,Cap_Req!$A$2:$K$19,2)=3,VLOOKUP($D311,Cap_Req!$A$2:$K$19,2)=4),IF($X311="","",IF($T311&lt;=$AC311,$X311*$G311,IF(AND($T311&gt;$AC311,$T311&lt;=$AF311),$G311*($X311+((($W311-$X311)/($AF311-$AC311))*($T311-$AC311))),0))),$W311*$G311)))</f>
        <v/>
      </c>
      <c r="G311" s="148" t="str">
        <f>IF($D311="","",IF(OR(VLOOKUP($D311,Cap_Req!$A$2:$K$19,2)=9,VLOOKUP($D311,Cap_Req!$A$2:$K$19,2)=10),IF($T311&lt;=$AE311,VLOOKUP($D311,Cap_Req!$A$2:$K$19,3),0),IF(OR(VLOOKUP($D311,Cap_Req!$A$2:$K$19,2)=1,VLOOKUP($D311,Cap_Req!$A$2:$K$19,2)=2,VLOOKUP($D311,Cap_Req!$A$2:$K$19,2)=3,VLOOKUP($D311,Cap_Req!$A$2:$K$19,2)=4,VLOOKUP($D311,Cap_Req!$A$2:$K$19,2)=5,VLOOKUP($D311,Cap_Req!$A$2:$K$19,2)=6,VLOOKUP($D311,Cap_Req!$A$2:$K$19,2)=7, VLOOKUP($D311,Cap_Req!$A$2:$K$19,2)=8),IF($T311&lt;=$AC311,VLOOKUP($D311,Cap_Req!$A$2:$K$19,3),IF(AND($T311&gt;$AC311,$T311&lt;=$AE311),VLOOKUP($D311,Cap_Req!$A$2:$K$19,3)+(((VLOOKUP($D311,Cap_Req!$A$2:$K$19,5)-VLOOKUP($D311,Cap_Req!$A$2:$K$19,3))/($AE311-$AC311))*($T311-$AC311)),0)),IF($T311&lt;=$AC311,VLOOKUP($D311,Cap_Req!$A$2:$K$19,3),IF(AND($T311&gt;$AC311,$T311&lt;=$AD311),VLOOKUP($D311,Cap_Req!$A$2:$K$19,3)+(((VLOOKUP($D311,Cap_Req!$A$2:$K$19,4)-VLOOKUP($D311,Cap_Req!$A$2:$K$19,3))/($AD311-$AC311))*($T311-$AC311)),IF(AND($T311&gt;$AD311,$T311&lt;=$AE311),VLOOKUP($D311,Cap_Req!$A$2:$K$19,4)+(((VLOOKUP($D311,Cap_Req!$A$2:$K$19,5)-VLOOKUP($D311,Cap_Req!$A$2:$K$19,4))/($AE311-$AD311))*($T311-$AD311)),0))))))</f>
        <v/>
      </c>
      <c r="H311" s="455"/>
      <c r="I311" s="147" t="str">
        <f>IF($D311="","",IF(OR(VLOOKUP($D311,Cap_Req!$A$2:$K$19,2)=3,VLOOKUP($D311,Cap_Req!$A$2:$K$19,2)=4),IF($Y311="","",$Y311*$J311),""))</f>
        <v/>
      </c>
      <c r="J311" s="148" t="str">
        <f>IF($D311="","",IF(OR(VLOOKUP($D311,Cap_Req!$A$2:$K$19,2)=3,VLOOKUP($D311,Cap_Req!$A$2:$K$19,2)=4),VLOOKUP($D311,Cap_Req!$A$2:$M$19,7),""))</f>
        <v/>
      </c>
      <c r="K311" s="455"/>
      <c r="L311" s="147" t="str">
        <f>IF($D311="","",IF(OR(VLOOKUP($D311,Cap_Req!$A$2:$K$19,2)=3,VLOOKUP($D311,Cap_Req!$A$2:$K$19,2)=4),IF($Z311="","",$Z311*$M311),""))</f>
        <v/>
      </c>
      <c r="M311" s="148" t="str">
        <f>IF($D311="","",IF(OR(VLOOKUP($D311,Cap_Req!$A$2:$K$19,2)=3,VLOOKUP($D311,Cap_Req!$A$2:$K$19,2)=4),VLOOKUP($D311,Cap_Req!$A$2:$M$19,12),""))</f>
        <v/>
      </c>
      <c r="N311" s="455"/>
      <c r="O311" s="147" t="str">
        <f>IF($D311="","",IF(VLOOKUP($D311,Cap_Req!$A$2:$K$19,2)=4,IF($AA311="","",$AA311*$P311),""))</f>
        <v/>
      </c>
      <c r="P311" s="148" t="str">
        <f>IF($D311="","",IF(VLOOKUP($D311,Cap_Req!$A$2:$K$19,2)=4,VLOOKUP($D311,Cap_Req!$A$2:$M$19,13),""))</f>
        <v/>
      </c>
      <c r="Q311" s="455"/>
      <c r="R311" s="147" t="str">
        <f>IF($D311="","",IF(VLOOKUP($D311,Cap_Req!$A$2:$K$19,2)=3,IF($AB311="","",$AB311*$S311),""))</f>
        <v/>
      </c>
      <c r="S311" s="148" t="str">
        <f>IF($D311="","",IF(VLOOKUP($D311,Cap_Req!$A$2:$K$19,2)=3,VLOOKUP($D311,Cap_Req!$A$2:$K$19,8),""))</f>
        <v/>
      </c>
      <c r="T311" s="149" t="str">
        <f t="shared" si="8"/>
        <v/>
      </c>
      <c r="U311" s="150" t="str">
        <f t="shared" si="9"/>
        <v/>
      </c>
      <c r="V311" s="151"/>
      <c r="W311" s="453"/>
      <c r="X311" s="453"/>
      <c r="Y311" s="453"/>
      <c r="Z311" s="453"/>
      <c r="AA311" s="453"/>
      <c r="AB311" s="453"/>
      <c r="AC311" s="152" t="str">
        <f>IF($D311="","",IF(VLOOKUP($D311,Cap_Req!$A$2:$K$19,2)=5,MIN($AF311,VLOOKUP($D311,Cap_Req!$A$2:$K$19,9)),MIN($AE311,VLOOKUP($D311,Cap_Req!$A$2:$K$19,9))))</f>
        <v/>
      </c>
      <c r="AD311" s="152" t="str">
        <f>IF($D311="","",IF(VLOOKUP($D311,Cap_Req!$A$2:$K$19,2)=5,MIN($AF311,VLOOKUP($D311,Cap_Req!$A$2:$K$19,10)),MIN($AE311,VLOOKUP($D311,Cap_Req!$A$2:$K$19,10))))</f>
        <v/>
      </c>
      <c r="AE311" s="152" t="str">
        <f>IF($D311="","",IF($AF311="","",MIN($AF311,VLOOKUP($D311,Cap_Req!$A$2:$K$19,11))))</f>
        <v/>
      </c>
      <c r="AF311" s="453"/>
      <c r="AG311" s="453"/>
      <c r="AH311" s="125"/>
      <c r="AI311" s="126" t="e">
        <f>VLOOKUP($D311,Cap_Req!$A$2:$K$19,2)</f>
        <v>#N/A</v>
      </c>
      <c r="AL311" s="170"/>
    </row>
    <row r="312" spans="1:38" x14ac:dyDescent="0.25">
      <c r="A312" s="125"/>
      <c r="B312" s="453"/>
      <c r="C312" s="453"/>
      <c r="D312" s="454"/>
      <c r="E312" s="455"/>
      <c r="F312" s="147" t="str">
        <f>IF($D312="","",IF($W312="","",IF(OR(VLOOKUP($D312,Cap_Req!$A$2:$K$19,2)=3,VLOOKUP($D312,Cap_Req!$A$2:$K$19,2)=4),IF($X312="","",IF($T312&lt;=$AC312,$X312*$G312,IF(AND($T312&gt;$AC312,$T312&lt;=$AF312),$G312*($X312+((($W312-$X312)/($AF312-$AC312))*($T312-$AC312))),0))),$W312*$G312)))</f>
        <v/>
      </c>
      <c r="G312" s="148" t="str">
        <f>IF($D312="","",IF(OR(VLOOKUP($D312,Cap_Req!$A$2:$K$19,2)=9,VLOOKUP($D312,Cap_Req!$A$2:$K$19,2)=10),IF($T312&lt;=$AE312,VLOOKUP($D312,Cap_Req!$A$2:$K$19,3),0),IF(OR(VLOOKUP($D312,Cap_Req!$A$2:$K$19,2)=1,VLOOKUP($D312,Cap_Req!$A$2:$K$19,2)=2,VLOOKUP($D312,Cap_Req!$A$2:$K$19,2)=3,VLOOKUP($D312,Cap_Req!$A$2:$K$19,2)=4,VLOOKUP($D312,Cap_Req!$A$2:$K$19,2)=5,VLOOKUP($D312,Cap_Req!$A$2:$K$19,2)=6,VLOOKUP($D312,Cap_Req!$A$2:$K$19,2)=7, VLOOKUP($D312,Cap_Req!$A$2:$K$19,2)=8),IF($T312&lt;=$AC312,VLOOKUP($D312,Cap_Req!$A$2:$K$19,3),IF(AND($T312&gt;$AC312,$T312&lt;=$AE312),VLOOKUP($D312,Cap_Req!$A$2:$K$19,3)+(((VLOOKUP($D312,Cap_Req!$A$2:$K$19,5)-VLOOKUP($D312,Cap_Req!$A$2:$K$19,3))/($AE312-$AC312))*($T312-$AC312)),0)),IF($T312&lt;=$AC312,VLOOKUP($D312,Cap_Req!$A$2:$K$19,3),IF(AND($T312&gt;$AC312,$T312&lt;=$AD312),VLOOKUP($D312,Cap_Req!$A$2:$K$19,3)+(((VLOOKUP($D312,Cap_Req!$A$2:$K$19,4)-VLOOKUP($D312,Cap_Req!$A$2:$K$19,3))/($AD312-$AC312))*($T312-$AC312)),IF(AND($T312&gt;$AD312,$T312&lt;=$AE312),VLOOKUP($D312,Cap_Req!$A$2:$K$19,4)+(((VLOOKUP($D312,Cap_Req!$A$2:$K$19,5)-VLOOKUP($D312,Cap_Req!$A$2:$K$19,4))/($AE312-$AD312))*($T312-$AD312)),0))))))</f>
        <v/>
      </c>
      <c r="H312" s="455"/>
      <c r="I312" s="147" t="str">
        <f>IF($D312="","",IF(OR(VLOOKUP($D312,Cap_Req!$A$2:$K$19,2)=3,VLOOKUP($D312,Cap_Req!$A$2:$K$19,2)=4),IF($Y312="","",$Y312*$J312),""))</f>
        <v/>
      </c>
      <c r="J312" s="148" t="str">
        <f>IF($D312="","",IF(OR(VLOOKUP($D312,Cap_Req!$A$2:$K$19,2)=3,VLOOKUP($D312,Cap_Req!$A$2:$K$19,2)=4),VLOOKUP($D312,Cap_Req!$A$2:$M$19,7),""))</f>
        <v/>
      </c>
      <c r="K312" s="455"/>
      <c r="L312" s="147" t="str">
        <f>IF($D312="","",IF(OR(VLOOKUP($D312,Cap_Req!$A$2:$K$19,2)=3,VLOOKUP($D312,Cap_Req!$A$2:$K$19,2)=4),IF($Z312="","",$Z312*$M312),""))</f>
        <v/>
      </c>
      <c r="M312" s="148" t="str">
        <f>IF($D312="","",IF(OR(VLOOKUP($D312,Cap_Req!$A$2:$K$19,2)=3,VLOOKUP($D312,Cap_Req!$A$2:$K$19,2)=4),VLOOKUP($D312,Cap_Req!$A$2:$M$19,12),""))</f>
        <v/>
      </c>
      <c r="N312" s="455"/>
      <c r="O312" s="147" t="str">
        <f>IF($D312="","",IF(VLOOKUP($D312,Cap_Req!$A$2:$K$19,2)=4,IF($AA312="","",$AA312*$P312),""))</f>
        <v/>
      </c>
      <c r="P312" s="148" t="str">
        <f>IF($D312="","",IF(VLOOKUP($D312,Cap_Req!$A$2:$K$19,2)=4,VLOOKUP($D312,Cap_Req!$A$2:$M$19,13),""))</f>
        <v/>
      </c>
      <c r="Q312" s="455"/>
      <c r="R312" s="147" t="str">
        <f>IF($D312="","",IF(VLOOKUP($D312,Cap_Req!$A$2:$K$19,2)=3,IF($AB312="","",$AB312*$S312),""))</f>
        <v/>
      </c>
      <c r="S312" s="148" t="str">
        <f>IF($D312="","",IF(VLOOKUP($D312,Cap_Req!$A$2:$K$19,2)=3,VLOOKUP($D312,Cap_Req!$A$2:$K$19,8),""))</f>
        <v/>
      </c>
      <c r="T312" s="149" t="str">
        <f t="shared" si="8"/>
        <v/>
      </c>
      <c r="U312" s="150" t="str">
        <f t="shared" si="9"/>
        <v/>
      </c>
      <c r="V312" s="151"/>
      <c r="W312" s="453"/>
      <c r="X312" s="453"/>
      <c r="Y312" s="453"/>
      <c r="Z312" s="453"/>
      <c r="AA312" s="453"/>
      <c r="AB312" s="453"/>
      <c r="AC312" s="152" t="str">
        <f>IF($D312="","",IF(VLOOKUP($D312,Cap_Req!$A$2:$K$19,2)=5,MIN($AF312,VLOOKUP($D312,Cap_Req!$A$2:$K$19,9)),MIN($AE312,VLOOKUP($D312,Cap_Req!$A$2:$K$19,9))))</f>
        <v/>
      </c>
      <c r="AD312" s="152" t="str">
        <f>IF($D312="","",IF(VLOOKUP($D312,Cap_Req!$A$2:$K$19,2)=5,MIN($AF312,VLOOKUP($D312,Cap_Req!$A$2:$K$19,10)),MIN($AE312,VLOOKUP($D312,Cap_Req!$A$2:$K$19,10))))</f>
        <v/>
      </c>
      <c r="AE312" s="152" t="str">
        <f>IF($D312="","",IF($AF312="","",MIN($AF312,VLOOKUP($D312,Cap_Req!$A$2:$K$19,11))))</f>
        <v/>
      </c>
      <c r="AF312" s="453"/>
      <c r="AG312" s="453"/>
      <c r="AH312" s="125"/>
      <c r="AI312" s="126" t="e">
        <f>VLOOKUP($D312,Cap_Req!$A$2:$K$19,2)</f>
        <v>#N/A</v>
      </c>
      <c r="AL312" s="170"/>
    </row>
    <row r="313" spans="1:38" x14ac:dyDescent="0.25">
      <c r="A313" s="125"/>
      <c r="B313" s="453"/>
      <c r="C313" s="453"/>
      <c r="D313" s="454"/>
      <c r="E313" s="455"/>
      <c r="F313" s="147" t="str">
        <f>IF($D313="","",IF($W313="","",IF(OR(VLOOKUP($D313,Cap_Req!$A$2:$K$19,2)=3,VLOOKUP($D313,Cap_Req!$A$2:$K$19,2)=4),IF($X313="","",IF($T313&lt;=$AC313,$X313*$G313,IF(AND($T313&gt;$AC313,$T313&lt;=$AF313),$G313*($X313+((($W313-$X313)/($AF313-$AC313))*($T313-$AC313))),0))),$W313*$G313)))</f>
        <v/>
      </c>
      <c r="G313" s="148" t="str">
        <f>IF($D313="","",IF(OR(VLOOKUP($D313,Cap_Req!$A$2:$K$19,2)=9,VLOOKUP($D313,Cap_Req!$A$2:$K$19,2)=10),IF($T313&lt;=$AE313,VLOOKUP($D313,Cap_Req!$A$2:$K$19,3),0),IF(OR(VLOOKUP($D313,Cap_Req!$A$2:$K$19,2)=1,VLOOKUP($D313,Cap_Req!$A$2:$K$19,2)=2,VLOOKUP($D313,Cap_Req!$A$2:$K$19,2)=3,VLOOKUP($D313,Cap_Req!$A$2:$K$19,2)=4,VLOOKUP($D313,Cap_Req!$A$2:$K$19,2)=5,VLOOKUP($D313,Cap_Req!$A$2:$K$19,2)=6,VLOOKUP($D313,Cap_Req!$A$2:$K$19,2)=7, VLOOKUP($D313,Cap_Req!$A$2:$K$19,2)=8),IF($T313&lt;=$AC313,VLOOKUP($D313,Cap_Req!$A$2:$K$19,3),IF(AND($T313&gt;$AC313,$T313&lt;=$AE313),VLOOKUP($D313,Cap_Req!$A$2:$K$19,3)+(((VLOOKUP($D313,Cap_Req!$A$2:$K$19,5)-VLOOKUP($D313,Cap_Req!$A$2:$K$19,3))/($AE313-$AC313))*($T313-$AC313)),0)),IF($T313&lt;=$AC313,VLOOKUP($D313,Cap_Req!$A$2:$K$19,3),IF(AND($T313&gt;$AC313,$T313&lt;=$AD313),VLOOKUP($D313,Cap_Req!$A$2:$K$19,3)+(((VLOOKUP($D313,Cap_Req!$A$2:$K$19,4)-VLOOKUP($D313,Cap_Req!$A$2:$K$19,3))/($AD313-$AC313))*($T313-$AC313)),IF(AND($T313&gt;$AD313,$T313&lt;=$AE313),VLOOKUP($D313,Cap_Req!$A$2:$K$19,4)+(((VLOOKUP($D313,Cap_Req!$A$2:$K$19,5)-VLOOKUP($D313,Cap_Req!$A$2:$K$19,4))/($AE313-$AD313))*($T313-$AD313)),0))))))</f>
        <v/>
      </c>
      <c r="H313" s="455"/>
      <c r="I313" s="147" t="str">
        <f>IF($D313="","",IF(OR(VLOOKUP($D313,Cap_Req!$A$2:$K$19,2)=3,VLOOKUP($D313,Cap_Req!$A$2:$K$19,2)=4),IF($Y313="","",$Y313*$J313),""))</f>
        <v/>
      </c>
      <c r="J313" s="148" t="str">
        <f>IF($D313="","",IF(OR(VLOOKUP($D313,Cap_Req!$A$2:$K$19,2)=3,VLOOKUP($D313,Cap_Req!$A$2:$K$19,2)=4),VLOOKUP($D313,Cap_Req!$A$2:$M$19,7),""))</f>
        <v/>
      </c>
      <c r="K313" s="455"/>
      <c r="L313" s="147" t="str">
        <f>IF($D313="","",IF(OR(VLOOKUP($D313,Cap_Req!$A$2:$K$19,2)=3,VLOOKUP($D313,Cap_Req!$A$2:$K$19,2)=4),IF($Z313="","",$Z313*$M313),""))</f>
        <v/>
      </c>
      <c r="M313" s="148" t="str">
        <f>IF($D313="","",IF(OR(VLOOKUP($D313,Cap_Req!$A$2:$K$19,2)=3,VLOOKUP($D313,Cap_Req!$A$2:$K$19,2)=4),VLOOKUP($D313,Cap_Req!$A$2:$M$19,12),""))</f>
        <v/>
      </c>
      <c r="N313" s="455"/>
      <c r="O313" s="147" t="str">
        <f>IF($D313="","",IF(VLOOKUP($D313,Cap_Req!$A$2:$K$19,2)=4,IF($AA313="","",$AA313*$P313),""))</f>
        <v/>
      </c>
      <c r="P313" s="148" t="str">
        <f>IF($D313="","",IF(VLOOKUP($D313,Cap_Req!$A$2:$K$19,2)=4,VLOOKUP($D313,Cap_Req!$A$2:$M$19,13),""))</f>
        <v/>
      </c>
      <c r="Q313" s="455"/>
      <c r="R313" s="147" t="str">
        <f>IF($D313="","",IF(VLOOKUP($D313,Cap_Req!$A$2:$K$19,2)=3,IF($AB313="","",$AB313*$S313),""))</f>
        <v/>
      </c>
      <c r="S313" s="148" t="str">
        <f>IF($D313="","",IF(VLOOKUP($D313,Cap_Req!$A$2:$K$19,2)=3,VLOOKUP($D313,Cap_Req!$A$2:$K$19,8),""))</f>
        <v/>
      </c>
      <c r="T313" s="149" t="str">
        <f t="shared" si="8"/>
        <v/>
      </c>
      <c r="U313" s="150" t="str">
        <f t="shared" si="9"/>
        <v/>
      </c>
      <c r="V313" s="151"/>
      <c r="W313" s="453"/>
      <c r="X313" s="453"/>
      <c r="Y313" s="453"/>
      <c r="Z313" s="453"/>
      <c r="AA313" s="453"/>
      <c r="AB313" s="453"/>
      <c r="AC313" s="152" t="str">
        <f>IF($D313="","",IF(VLOOKUP($D313,Cap_Req!$A$2:$K$19,2)=5,MIN($AF313,VLOOKUP($D313,Cap_Req!$A$2:$K$19,9)),MIN($AE313,VLOOKUP($D313,Cap_Req!$A$2:$K$19,9))))</f>
        <v/>
      </c>
      <c r="AD313" s="152" t="str">
        <f>IF($D313="","",IF(VLOOKUP($D313,Cap_Req!$A$2:$K$19,2)=5,MIN($AF313,VLOOKUP($D313,Cap_Req!$A$2:$K$19,10)),MIN($AE313,VLOOKUP($D313,Cap_Req!$A$2:$K$19,10))))</f>
        <v/>
      </c>
      <c r="AE313" s="152" t="str">
        <f>IF($D313="","",IF($AF313="","",MIN($AF313,VLOOKUP($D313,Cap_Req!$A$2:$K$19,11))))</f>
        <v/>
      </c>
      <c r="AF313" s="453"/>
      <c r="AG313" s="453"/>
      <c r="AH313" s="125"/>
      <c r="AI313" s="126" t="e">
        <f>VLOOKUP($D313,Cap_Req!$A$2:$K$19,2)</f>
        <v>#N/A</v>
      </c>
      <c r="AL313" s="170"/>
    </row>
    <row r="314" spans="1:38" x14ac:dyDescent="0.25">
      <c r="A314" s="125"/>
      <c r="B314" s="453"/>
      <c r="C314" s="453"/>
      <c r="D314" s="454"/>
      <c r="E314" s="455"/>
      <c r="F314" s="147" t="str">
        <f>IF($D314="","",IF($W314="","",IF(OR(VLOOKUP($D314,Cap_Req!$A$2:$K$19,2)=3,VLOOKUP($D314,Cap_Req!$A$2:$K$19,2)=4),IF($X314="","",IF($T314&lt;=$AC314,$X314*$G314,IF(AND($T314&gt;$AC314,$T314&lt;=$AF314),$G314*($X314+((($W314-$X314)/($AF314-$AC314))*($T314-$AC314))),0))),$W314*$G314)))</f>
        <v/>
      </c>
      <c r="G314" s="148" t="str">
        <f>IF($D314="","",IF(OR(VLOOKUP($D314,Cap_Req!$A$2:$K$19,2)=9,VLOOKUP($D314,Cap_Req!$A$2:$K$19,2)=10),IF($T314&lt;=$AE314,VLOOKUP($D314,Cap_Req!$A$2:$K$19,3),0),IF(OR(VLOOKUP($D314,Cap_Req!$A$2:$K$19,2)=1,VLOOKUP($D314,Cap_Req!$A$2:$K$19,2)=2,VLOOKUP($D314,Cap_Req!$A$2:$K$19,2)=3,VLOOKUP($D314,Cap_Req!$A$2:$K$19,2)=4,VLOOKUP($D314,Cap_Req!$A$2:$K$19,2)=5,VLOOKUP($D314,Cap_Req!$A$2:$K$19,2)=6,VLOOKUP($D314,Cap_Req!$A$2:$K$19,2)=7, VLOOKUP($D314,Cap_Req!$A$2:$K$19,2)=8),IF($T314&lt;=$AC314,VLOOKUP($D314,Cap_Req!$A$2:$K$19,3),IF(AND($T314&gt;$AC314,$T314&lt;=$AE314),VLOOKUP($D314,Cap_Req!$A$2:$K$19,3)+(((VLOOKUP($D314,Cap_Req!$A$2:$K$19,5)-VLOOKUP($D314,Cap_Req!$A$2:$K$19,3))/($AE314-$AC314))*($T314-$AC314)),0)),IF($T314&lt;=$AC314,VLOOKUP($D314,Cap_Req!$A$2:$K$19,3),IF(AND($T314&gt;$AC314,$T314&lt;=$AD314),VLOOKUP($D314,Cap_Req!$A$2:$K$19,3)+(((VLOOKUP($D314,Cap_Req!$A$2:$K$19,4)-VLOOKUP($D314,Cap_Req!$A$2:$K$19,3))/($AD314-$AC314))*($T314-$AC314)),IF(AND($T314&gt;$AD314,$T314&lt;=$AE314),VLOOKUP($D314,Cap_Req!$A$2:$K$19,4)+(((VLOOKUP($D314,Cap_Req!$A$2:$K$19,5)-VLOOKUP($D314,Cap_Req!$A$2:$K$19,4))/($AE314-$AD314))*($T314-$AD314)),0))))))</f>
        <v/>
      </c>
      <c r="H314" s="455"/>
      <c r="I314" s="147" t="str">
        <f>IF($D314="","",IF(OR(VLOOKUP($D314,Cap_Req!$A$2:$K$19,2)=3,VLOOKUP($D314,Cap_Req!$A$2:$K$19,2)=4),IF($Y314="","",$Y314*$J314),""))</f>
        <v/>
      </c>
      <c r="J314" s="148" t="str">
        <f>IF($D314="","",IF(OR(VLOOKUP($D314,Cap_Req!$A$2:$K$19,2)=3,VLOOKUP($D314,Cap_Req!$A$2:$K$19,2)=4),VLOOKUP($D314,Cap_Req!$A$2:$M$19,7),""))</f>
        <v/>
      </c>
      <c r="K314" s="455"/>
      <c r="L314" s="147" t="str">
        <f>IF($D314="","",IF(OR(VLOOKUP($D314,Cap_Req!$A$2:$K$19,2)=3,VLOOKUP($D314,Cap_Req!$A$2:$K$19,2)=4),IF($Z314="","",$Z314*$M314),""))</f>
        <v/>
      </c>
      <c r="M314" s="148" t="str">
        <f>IF($D314="","",IF(OR(VLOOKUP($D314,Cap_Req!$A$2:$K$19,2)=3,VLOOKUP($D314,Cap_Req!$A$2:$K$19,2)=4),VLOOKUP($D314,Cap_Req!$A$2:$M$19,12),""))</f>
        <v/>
      </c>
      <c r="N314" s="455"/>
      <c r="O314" s="147" t="str">
        <f>IF($D314="","",IF(VLOOKUP($D314,Cap_Req!$A$2:$K$19,2)=4,IF($AA314="","",$AA314*$P314),""))</f>
        <v/>
      </c>
      <c r="P314" s="148" t="str">
        <f>IF($D314="","",IF(VLOOKUP($D314,Cap_Req!$A$2:$K$19,2)=4,VLOOKUP($D314,Cap_Req!$A$2:$M$19,13),""))</f>
        <v/>
      </c>
      <c r="Q314" s="455"/>
      <c r="R314" s="147" t="str">
        <f>IF($D314="","",IF(VLOOKUP($D314,Cap_Req!$A$2:$K$19,2)=3,IF($AB314="","",$AB314*$S314),""))</f>
        <v/>
      </c>
      <c r="S314" s="148" t="str">
        <f>IF($D314="","",IF(VLOOKUP($D314,Cap_Req!$A$2:$K$19,2)=3,VLOOKUP($D314,Cap_Req!$A$2:$K$19,8),""))</f>
        <v/>
      </c>
      <c r="T314" s="149" t="str">
        <f t="shared" si="8"/>
        <v/>
      </c>
      <c r="U314" s="150" t="str">
        <f t="shared" si="9"/>
        <v/>
      </c>
      <c r="V314" s="151"/>
      <c r="W314" s="453"/>
      <c r="X314" s="453"/>
      <c r="Y314" s="453"/>
      <c r="Z314" s="453"/>
      <c r="AA314" s="453"/>
      <c r="AB314" s="453"/>
      <c r="AC314" s="152" t="str">
        <f>IF($D314="","",IF(VLOOKUP($D314,Cap_Req!$A$2:$K$19,2)=5,MIN($AF314,VLOOKUP($D314,Cap_Req!$A$2:$K$19,9)),MIN($AE314,VLOOKUP($D314,Cap_Req!$A$2:$K$19,9))))</f>
        <v/>
      </c>
      <c r="AD314" s="152" t="str">
        <f>IF($D314="","",IF(VLOOKUP($D314,Cap_Req!$A$2:$K$19,2)=5,MIN($AF314,VLOOKUP($D314,Cap_Req!$A$2:$K$19,10)),MIN($AE314,VLOOKUP($D314,Cap_Req!$A$2:$K$19,10))))</f>
        <v/>
      </c>
      <c r="AE314" s="152" t="str">
        <f>IF($D314="","",IF($AF314="","",MIN($AF314,VLOOKUP($D314,Cap_Req!$A$2:$K$19,11))))</f>
        <v/>
      </c>
      <c r="AF314" s="453"/>
      <c r="AG314" s="453"/>
      <c r="AH314" s="125"/>
      <c r="AI314" s="126" t="e">
        <f>VLOOKUP($D314,Cap_Req!$A$2:$K$19,2)</f>
        <v>#N/A</v>
      </c>
      <c r="AL314" s="170"/>
    </row>
    <row r="315" spans="1:38" x14ac:dyDescent="0.25">
      <c r="A315" s="125"/>
      <c r="B315" s="453"/>
      <c r="C315" s="453"/>
      <c r="D315" s="454"/>
      <c r="E315" s="455"/>
      <c r="F315" s="147" t="str">
        <f>IF($D315="","",IF($W315="","",IF(OR(VLOOKUP($D315,Cap_Req!$A$2:$K$19,2)=3,VLOOKUP($D315,Cap_Req!$A$2:$K$19,2)=4),IF($X315="","",IF($T315&lt;=$AC315,$X315*$G315,IF(AND($T315&gt;$AC315,$T315&lt;=$AF315),$G315*($X315+((($W315-$X315)/($AF315-$AC315))*($T315-$AC315))),0))),$W315*$G315)))</f>
        <v/>
      </c>
      <c r="G315" s="148" t="str">
        <f>IF($D315="","",IF(OR(VLOOKUP($D315,Cap_Req!$A$2:$K$19,2)=9,VLOOKUP($D315,Cap_Req!$A$2:$K$19,2)=10),IF($T315&lt;=$AE315,VLOOKUP($D315,Cap_Req!$A$2:$K$19,3),0),IF(OR(VLOOKUP($D315,Cap_Req!$A$2:$K$19,2)=1,VLOOKUP($D315,Cap_Req!$A$2:$K$19,2)=2,VLOOKUP($D315,Cap_Req!$A$2:$K$19,2)=3,VLOOKUP($D315,Cap_Req!$A$2:$K$19,2)=4,VLOOKUP($D315,Cap_Req!$A$2:$K$19,2)=5,VLOOKUP($D315,Cap_Req!$A$2:$K$19,2)=6,VLOOKUP($D315,Cap_Req!$A$2:$K$19,2)=7, VLOOKUP($D315,Cap_Req!$A$2:$K$19,2)=8),IF($T315&lt;=$AC315,VLOOKUP($D315,Cap_Req!$A$2:$K$19,3),IF(AND($T315&gt;$AC315,$T315&lt;=$AE315),VLOOKUP($D315,Cap_Req!$A$2:$K$19,3)+(((VLOOKUP($D315,Cap_Req!$A$2:$K$19,5)-VLOOKUP($D315,Cap_Req!$A$2:$K$19,3))/($AE315-$AC315))*($T315-$AC315)),0)),IF($T315&lt;=$AC315,VLOOKUP($D315,Cap_Req!$A$2:$K$19,3),IF(AND($T315&gt;$AC315,$T315&lt;=$AD315),VLOOKUP($D315,Cap_Req!$A$2:$K$19,3)+(((VLOOKUP($D315,Cap_Req!$A$2:$K$19,4)-VLOOKUP($D315,Cap_Req!$A$2:$K$19,3))/($AD315-$AC315))*($T315-$AC315)),IF(AND($T315&gt;$AD315,$T315&lt;=$AE315),VLOOKUP($D315,Cap_Req!$A$2:$K$19,4)+(((VLOOKUP($D315,Cap_Req!$A$2:$K$19,5)-VLOOKUP($D315,Cap_Req!$A$2:$K$19,4))/($AE315-$AD315))*($T315-$AD315)),0))))))</f>
        <v/>
      </c>
      <c r="H315" s="455"/>
      <c r="I315" s="147" t="str">
        <f>IF($D315="","",IF(OR(VLOOKUP($D315,Cap_Req!$A$2:$K$19,2)=3,VLOOKUP($D315,Cap_Req!$A$2:$K$19,2)=4),IF($Y315="","",$Y315*$J315),""))</f>
        <v/>
      </c>
      <c r="J315" s="148" t="str">
        <f>IF($D315="","",IF(OR(VLOOKUP($D315,Cap_Req!$A$2:$K$19,2)=3,VLOOKUP($D315,Cap_Req!$A$2:$K$19,2)=4),VLOOKUP($D315,Cap_Req!$A$2:$M$19,7),""))</f>
        <v/>
      </c>
      <c r="K315" s="455"/>
      <c r="L315" s="147" t="str">
        <f>IF($D315="","",IF(OR(VLOOKUP($D315,Cap_Req!$A$2:$K$19,2)=3,VLOOKUP($D315,Cap_Req!$A$2:$K$19,2)=4),IF($Z315="","",$Z315*$M315),""))</f>
        <v/>
      </c>
      <c r="M315" s="148" t="str">
        <f>IF($D315="","",IF(OR(VLOOKUP($D315,Cap_Req!$A$2:$K$19,2)=3,VLOOKUP($D315,Cap_Req!$A$2:$K$19,2)=4),VLOOKUP($D315,Cap_Req!$A$2:$M$19,12),""))</f>
        <v/>
      </c>
      <c r="N315" s="455"/>
      <c r="O315" s="147" t="str">
        <f>IF($D315="","",IF(VLOOKUP($D315,Cap_Req!$A$2:$K$19,2)=4,IF($AA315="","",$AA315*$P315),""))</f>
        <v/>
      </c>
      <c r="P315" s="148" t="str">
        <f>IF($D315="","",IF(VLOOKUP($D315,Cap_Req!$A$2:$K$19,2)=4,VLOOKUP($D315,Cap_Req!$A$2:$M$19,13),""))</f>
        <v/>
      </c>
      <c r="Q315" s="455"/>
      <c r="R315" s="147" t="str">
        <f>IF($D315="","",IF(VLOOKUP($D315,Cap_Req!$A$2:$K$19,2)=3,IF($AB315="","",$AB315*$S315),""))</f>
        <v/>
      </c>
      <c r="S315" s="148" t="str">
        <f>IF($D315="","",IF(VLOOKUP($D315,Cap_Req!$A$2:$K$19,2)=3,VLOOKUP($D315,Cap_Req!$A$2:$K$19,8),""))</f>
        <v/>
      </c>
      <c r="T315" s="149" t="str">
        <f t="shared" si="8"/>
        <v/>
      </c>
      <c r="U315" s="150" t="str">
        <f t="shared" si="9"/>
        <v/>
      </c>
      <c r="V315" s="151"/>
      <c r="W315" s="453"/>
      <c r="X315" s="453"/>
      <c r="Y315" s="453"/>
      <c r="Z315" s="453"/>
      <c r="AA315" s="453"/>
      <c r="AB315" s="453"/>
      <c r="AC315" s="152" t="str">
        <f>IF($D315="","",IF(VLOOKUP($D315,Cap_Req!$A$2:$K$19,2)=5,MIN($AF315,VLOOKUP($D315,Cap_Req!$A$2:$K$19,9)),MIN($AE315,VLOOKUP($D315,Cap_Req!$A$2:$K$19,9))))</f>
        <v/>
      </c>
      <c r="AD315" s="152" t="str">
        <f>IF($D315="","",IF(VLOOKUP($D315,Cap_Req!$A$2:$K$19,2)=5,MIN($AF315,VLOOKUP($D315,Cap_Req!$A$2:$K$19,10)),MIN($AE315,VLOOKUP($D315,Cap_Req!$A$2:$K$19,10))))</f>
        <v/>
      </c>
      <c r="AE315" s="152" t="str">
        <f>IF($D315="","",IF($AF315="","",MIN($AF315,VLOOKUP($D315,Cap_Req!$A$2:$K$19,11))))</f>
        <v/>
      </c>
      <c r="AF315" s="453"/>
      <c r="AG315" s="453"/>
      <c r="AH315" s="125"/>
      <c r="AI315" s="126" t="e">
        <f>VLOOKUP($D315,Cap_Req!$A$2:$K$19,2)</f>
        <v>#N/A</v>
      </c>
      <c r="AL315" s="170"/>
    </row>
    <row r="316" spans="1:38" x14ac:dyDescent="0.25">
      <c r="A316" s="125"/>
      <c r="B316" s="453"/>
      <c r="C316" s="453"/>
      <c r="D316" s="454"/>
      <c r="E316" s="455"/>
      <c r="F316" s="147" t="str">
        <f>IF($D316="","",IF($W316="","",IF(OR(VLOOKUP($D316,Cap_Req!$A$2:$K$19,2)=3,VLOOKUP($D316,Cap_Req!$A$2:$K$19,2)=4),IF($X316="","",IF($T316&lt;=$AC316,$X316*$G316,IF(AND($T316&gt;$AC316,$T316&lt;=$AF316),$G316*($X316+((($W316-$X316)/($AF316-$AC316))*($T316-$AC316))),0))),$W316*$G316)))</f>
        <v/>
      </c>
      <c r="G316" s="148" t="str">
        <f>IF($D316="","",IF(OR(VLOOKUP($D316,Cap_Req!$A$2:$K$19,2)=9,VLOOKUP($D316,Cap_Req!$A$2:$K$19,2)=10),IF($T316&lt;=$AE316,VLOOKUP($D316,Cap_Req!$A$2:$K$19,3),0),IF(OR(VLOOKUP($D316,Cap_Req!$A$2:$K$19,2)=1,VLOOKUP($D316,Cap_Req!$A$2:$K$19,2)=2,VLOOKUP($D316,Cap_Req!$A$2:$K$19,2)=3,VLOOKUP($D316,Cap_Req!$A$2:$K$19,2)=4,VLOOKUP($D316,Cap_Req!$A$2:$K$19,2)=5,VLOOKUP($D316,Cap_Req!$A$2:$K$19,2)=6,VLOOKUP($D316,Cap_Req!$A$2:$K$19,2)=7, VLOOKUP($D316,Cap_Req!$A$2:$K$19,2)=8),IF($T316&lt;=$AC316,VLOOKUP($D316,Cap_Req!$A$2:$K$19,3),IF(AND($T316&gt;$AC316,$T316&lt;=$AE316),VLOOKUP($D316,Cap_Req!$A$2:$K$19,3)+(((VLOOKUP($D316,Cap_Req!$A$2:$K$19,5)-VLOOKUP($D316,Cap_Req!$A$2:$K$19,3))/($AE316-$AC316))*($T316-$AC316)),0)),IF($T316&lt;=$AC316,VLOOKUP($D316,Cap_Req!$A$2:$K$19,3),IF(AND($T316&gt;$AC316,$T316&lt;=$AD316),VLOOKUP($D316,Cap_Req!$A$2:$K$19,3)+(((VLOOKUP($D316,Cap_Req!$A$2:$K$19,4)-VLOOKUP($D316,Cap_Req!$A$2:$K$19,3))/($AD316-$AC316))*($T316-$AC316)),IF(AND($T316&gt;$AD316,$T316&lt;=$AE316),VLOOKUP($D316,Cap_Req!$A$2:$K$19,4)+(((VLOOKUP($D316,Cap_Req!$A$2:$K$19,5)-VLOOKUP($D316,Cap_Req!$A$2:$K$19,4))/($AE316-$AD316))*($T316-$AD316)),0))))))</f>
        <v/>
      </c>
      <c r="H316" s="455"/>
      <c r="I316" s="147" t="str">
        <f>IF($D316="","",IF(OR(VLOOKUP($D316,Cap_Req!$A$2:$K$19,2)=3,VLOOKUP($D316,Cap_Req!$A$2:$K$19,2)=4),IF($Y316="","",$Y316*$J316),""))</f>
        <v/>
      </c>
      <c r="J316" s="148" t="str">
        <f>IF($D316="","",IF(OR(VLOOKUP($D316,Cap_Req!$A$2:$K$19,2)=3,VLOOKUP($D316,Cap_Req!$A$2:$K$19,2)=4),VLOOKUP($D316,Cap_Req!$A$2:$M$19,7),""))</f>
        <v/>
      </c>
      <c r="K316" s="455"/>
      <c r="L316" s="147" t="str">
        <f>IF($D316="","",IF(OR(VLOOKUP($D316,Cap_Req!$A$2:$K$19,2)=3,VLOOKUP($D316,Cap_Req!$A$2:$K$19,2)=4),IF($Z316="","",$Z316*$M316),""))</f>
        <v/>
      </c>
      <c r="M316" s="148" t="str">
        <f>IF($D316="","",IF(OR(VLOOKUP($D316,Cap_Req!$A$2:$K$19,2)=3,VLOOKUP($D316,Cap_Req!$A$2:$K$19,2)=4),VLOOKUP($D316,Cap_Req!$A$2:$M$19,12),""))</f>
        <v/>
      </c>
      <c r="N316" s="455"/>
      <c r="O316" s="147" t="str">
        <f>IF($D316="","",IF(VLOOKUP($D316,Cap_Req!$A$2:$K$19,2)=4,IF($AA316="","",$AA316*$P316),""))</f>
        <v/>
      </c>
      <c r="P316" s="148" t="str">
        <f>IF($D316="","",IF(VLOOKUP($D316,Cap_Req!$A$2:$K$19,2)=4,VLOOKUP($D316,Cap_Req!$A$2:$M$19,13),""))</f>
        <v/>
      </c>
      <c r="Q316" s="455"/>
      <c r="R316" s="147" t="str">
        <f>IF($D316="","",IF(VLOOKUP($D316,Cap_Req!$A$2:$K$19,2)=3,IF($AB316="","",$AB316*$S316),""))</f>
        <v/>
      </c>
      <c r="S316" s="148" t="str">
        <f>IF($D316="","",IF(VLOOKUP($D316,Cap_Req!$A$2:$K$19,2)=3,VLOOKUP($D316,Cap_Req!$A$2:$K$19,8),""))</f>
        <v/>
      </c>
      <c r="T316" s="149" t="str">
        <f t="shared" si="8"/>
        <v/>
      </c>
      <c r="U316" s="150" t="str">
        <f t="shared" si="9"/>
        <v/>
      </c>
      <c r="V316" s="151"/>
      <c r="W316" s="453"/>
      <c r="X316" s="453"/>
      <c r="Y316" s="453"/>
      <c r="Z316" s="453"/>
      <c r="AA316" s="453"/>
      <c r="AB316" s="453"/>
      <c r="AC316" s="152" t="str">
        <f>IF($D316="","",IF(VLOOKUP($D316,Cap_Req!$A$2:$K$19,2)=5,MIN($AF316,VLOOKUP($D316,Cap_Req!$A$2:$K$19,9)),MIN($AE316,VLOOKUP($D316,Cap_Req!$A$2:$K$19,9))))</f>
        <v/>
      </c>
      <c r="AD316" s="152" t="str">
        <f>IF($D316="","",IF(VLOOKUP($D316,Cap_Req!$A$2:$K$19,2)=5,MIN($AF316,VLOOKUP($D316,Cap_Req!$A$2:$K$19,10)),MIN($AE316,VLOOKUP($D316,Cap_Req!$A$2:$K$19,10))))</f>
        <v/>
      </c>
      <c r="AE316" s="152" t="str">
        <f>IF($D316="","",IF($AF316="","",MIN($AF316,VLOOKUP($D316,Cap_Req!$A$2:$K$19,11))))</f>
        <v/>
      </c>
      <c r="AF316" s="453"/>
      <c r="AG316" s="453"/>
      <c r="AH316" s="125"/>
      <c r="AI316" s="126" t="e">
        <f>VLOOKUP($D316,Cap_Req!$A$2:$K$19,2)</f>
        <v>#N/A</v>
      </c>
      <c r="AL316" s="170"/>
    </row>
    <row r="317" spans="1:38"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77"/>
      <c r="AE317" s="125"/>
      <c r="AF317" s="125"/>
      <c r="AG317" s="125"/>
      <c r="AH317" s="125"/>
    </row>
    <row r="318" spans="1:38"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77"/>
      <c r="AE318" s="125"/>
      <c r="AF318" s="125"/>
      <c r="AG318" s="125"/>
      <c r="AH318" s="125"/>
    </row>
    <row r="319" spans="1:38"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77"/>
      <c r="AE319" s="125"/>
      <c r="AF319" s="125"/>
      <c r="AG319" s="125"/>
      <c r="AH319" s="125"/>
    </row>
    <row r="320" spans="1:38"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77"/>
      <c r="AE320" s="125"/>
      <c r="AF320" s="125"/>
      <c r="AG320" s="125"/>
      <c r="AH320" s="125"/>
    </row>
    <row r="321" spans="1:34"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77"/>
      <c r="AE321" s="125"/>
      <c r="AF321" s="125"/>
      <c r="AG321" s="125"/>
      <c r="AH321" s="125"/>
    </row>
    <row r="322" spans="1:34"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77"/>
      <c r="AE322" s="125"/>
      <c r="AF322" s="125"/>
      <c r="AG322" s="125"/>
      <c r="AH322" s="125"/>
    </row>
    <row r="323" spans="1:34"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77"/>
      <c r="AE323" s="125"/>
      <c r="AF323" s="125"/>
      <c r="AG323" s="125"/>
      <c r="AH323" s="125"/>
    </row>
    <row r="324" spans="1:34"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77"/>
      <c r="AE324" s="125"/>
      <c r="AF324" s="125"/>
      <c r="AG324" s="125"/>
      <c r="AH324" s="125"/>
    </row>
    <row r="325" spans="1:34" x14ac:dyDescent="0.25">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77"/>
      <c r="AE325" s="125"/>
      <c r="AF325" s="125"/>
      <c r="AG325" s="125"/>
      <c r="AH325" s="125"/>
    </row>
    <row r="326" spans="1:34" x14ac:dyDescent="0.25">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77"/>
      <c r="AE326" s="125"/>
      <c r="AF326" s="125"/>
      <c r="AG326" s="125"/>
      <c r="AH326" s="125"/>
    </row>
  </sheetData>
  <sheetProtection algorithmName="SHA-512" hashValue="aTpNqVI4VfrP880ylsiebysIH1ZiC4xsdYvygiIOrzH1UVIbLRW6zBFLvXVSFJpDSGxMWLixug0RFR9l02ytQg==" saltValue="7jP4VSwMfpEQk4B4vUT6DA==" spinCount="100000" sheet="1" objects="1" scenarios="1"/>
  <mergeCells count="23">
    <mergeCell ref="P6:Y6"/>
    <mergeCell ref="K3:N3"/>
    <mergeCell ref="E8:N13"/>
    <mergeCell ref="K5:N5"/>
    <mergeCell ref="K4:N4"/>
    <mergeCell ref="C3:E3"/>
    <mergeCell ref="C4:E4"/>
    <mergeCell ref="P3:Y3"/>
    <mergeCell ref="P4:Y4"/>
    <mergeCell ref="P5:Y5"/>
    <mergeCell ref="C6:E6"/>
    <mergeCell ref="H6:J6"/>
    <mergeCell ref="P8:Y8"/>
    <mergeCell ref="E15:G15"/>
    <mergeCell ref="H15:J15"/>
    <mergeCell ref="H3:J3"/>
    <mergeCell ref="H4:J4"/>
    <mergeCell ref="H5:J5"/>
    <mergeCell ref="W15:AF15"/>
    <mergeCell ref="K15:M15"/>
    <mergeCell ref="N15:P15"/>
    <mergeCell ref="T15:U15"/>
    <mergeCell ref="Q15:S15"/>
  </mergeCells>
  <conditionalFormatting sqref="Q17:Q316">
    <cfRule type="expression" dxfId="765" priority="704">
      <formula>OR($Q17="",$R17="")</formula>
    </cfRule>
    <cfRule type="cellIs" dxfId="764" priority="705" operator="between">
      <formula>0</formula>
      <formula>$R17</formula>
    </cfRule>
    <cfRule type="cellIs" dxfId="763" priority="706" operator="greaterThan">
      <formula>$R17</formula>
    </cfRule>
  </conditionalFormatting>
  <conditionalFormatting sqref="H17:H316">
    <cfRule type="expression" dxfId="762" priority="17">
      <formula>AND($AI17&lt;&gt;3,$AI17&lt;&gt;4)</formula>
    </cfRule>
    <cfRule type="expression" dxfId="761" priority="695">
      <formula>OR($H17="",$I17="")</formula>
    </cfRule>
    <cfRule type="cellIs" dxfId="760" priority="696" operator="between">
      <formula>0</formula>
      <formula>$I17</formula>
    </cfRule>
    <cfRule type="cellIs" dxfId="759" priority="697" operator="greaterThan">
      <formula>$I17</formula>
    </cfRule>
  </conditionalFormatting>
  <conditionalFormatting sqref="T17:T316">
    <cfRule type="expression" dxfId="758" priority="744">
      <formula>OR($T17="",$U17="")</formula>
    </cfRule>
    <cfRule type="cellIs" dxfId="757" priority="745" operator="between">
      <formula>0</formula>
      <formula>$U17</formula>
    </cfRule>
    <cfRule type="cellIs" dxfId="756" priority="746" operator="greaterThan">
      <formula>$U17</formula>
    </cfRule>
  </conditionalFormatting>
  <conditionalFormatting sqref="E17:E316">
    <cfRule type="expression" dxfId="755" priority="750">
      <formula>OR($E17="",$F17="")</formula>
    </cfRule>
    <cfRule type="cellIs" dxfId="754" priority="752" operator="between">
      <formula>0</formula>
      <formula>$F17</formula>
    </cfRule>
    <cfRule type="cellIs" dxfId="753" priority="753" operator="greaterThan">
      <formula>$F17</formula>
    </cfRule>
  </conditionalFormatting>
  <conditionalFormatting sqref="Q17:Q316">
    <cfRule type="expression" dxfId="752" priority="652">
      <formula>AND($AI17&lt;&gt;3)</formula>
    </cfRule>
  </conditionalFormatting>
  <conditionalFormatting sqref="AB17:AB316">
    <cfRule type="expression" dxfId="751" priority="659">
      <formula>AND($AI17&lt;&gt;3)</formula>
    </cfRule>
  </conditionalFormatting>
  <conditionalFormatting sqref="S17:S316">
    <cfRule type="expression" dxfId="750" priority="655">
      <formula>AND($AI17&lt;&gt;3)</formula>
    </cfRule>
  </conditionalFormatting>
  <conditionalFormatting sqref="R17:R316">
    <cfRule type="expression" dxfId="749" priority="653">
      <formula>AND($AI17&lt;&gt;3)</formula>
    </cfRule>
  </conditionalFormatting>
  <conditionalFormatting sqref="X17:X316">
    <cfRule type="expression" dxfId="748" priority="645">
      <formula>AND($AI17&lt;&gt;3,$AI17&lt;&gt;4)</formula>
    </cfRule>
  </conditionalFormatting>
  <conditionalFormatting sqref="AC17:AC316">
    <cfRule type="expression" dxfId="747" priority="644">
      <formula>$AI17=2</formula>
    </cfRule>
  </conditionalFormatting>
  <conditionalFormatting sqref="AD17:AD316">
    <cfRule type="expression" dxfId="746" priority="24">
      <formula>$AI17=2</formula>
    </cfRule>
  </conditionalFormatting>
  <conditionalFormatting sqref="K17:K316">
    <cfRule type="expression" dxfId="745" priority="12">
      <formula>AND($AI17&lt;&gt;3,$AI17&lt;&gt;4)</formula>
    </cfRule>
    <cfRule type="expression" dxfId="744" priority="21">
      <formula>OR($K17="",$L17="")</formula>
    </cfRule>
    <cfRule type="cellIs" dxfId="743" priority="22" operator="between">
      <formula>0</formula>
      <formula>$L17</formula>
    </cfRule>
    <cfRule type="cellIs" dxfId="742" priority="23" operator="greaterThan">
      <formula>$L17</formula>
    </cfRule>
  </conditionalFormatting>
  <conditionalFormatting sqref="N18:N316">
    <cfRule type="expression" dxfId="741" priority="13">
      <formula>AND($AI18&lt;&gt;4)</formula>
    </cfRule>
    <cfRule type="expression" dxfId="740" priority="14">
      <formula>OR($N18="",$O18="")</formula>
    </cfRule>
    <cfRule type="cellIs" dxfId="739" priority="15" operator="between">
      <formula>0</formula>
      <formula>$L18</formula>
    </cfRule>
    <cfRule type="cellIs" dxfId="738" priority="16" operator="greaterThan">
      <formula>$L18</formula>
    </cfRule>
  </conditionalFormatting>
  <conditionalFormatting sqref="L17:M316">
    <cfRule type="expression" dxfId="737" priority="11">
      <formula>AND($AI17&lt;&gt;3,$AI17&lt;&gt;4)</formula>
    </cfRule>
  </conditionalFormatting>
  <conditionalFormatting sqref="I17:I316">
    <cfRule type="expression" dxfId="736" priority="10">
      <formula>AND($AI17&lt;&gt;3,$AI17&lt;&gt;4)</formula>
    </cfRule>
  </conditionalFormatting>
  <conditionalFormatting sqref="J17:J316">
    <cfRule type="expression" dxfId="735" priority="9">
      <formula>AND($AI17&lt;&gt;3,$AI17&lt;&gt;4)</formula>
    </cfRule>
  </conditionalFormatting>
  <conditionalFormatting sqref="O17:P316">
    <cfRule type="expression" dxfId="734" priority="7">
      <formula>AND($AI17&lt;&gt;4)</formula>
    </cfRule>
  </conditionalFormatting>
  <conditionalFormatting sqref="Y17:Z316">
    <cfRule type="expression" dxfId="733" priority="6">
      <formula>AND($AI17&lt;&gt;3,$AI17&lt;&gt;4)</formula>
    </cfRule>
  </conditionalFormatting>
  <conditionalFormatting sqref="AA17:AA316">
    <cfRule type="expression" dxfId="732" priority="5">
      <formula>AND($AI17&lt;&gt;4)</formula>
    </cfRule>
  </conditionalFormatting>
  <conditionalFormatting sqref="N17">
    <cfRule type="expression" dxfId="731" priority="1">
      <formula>AND($AI17&lt;&gt;3,$AI17&lt;&gt;4)</formula>
    </cfRule>
    <cfRule type="expression" dxfId="730" priority="2">
      <formula>OR($N17="",$O17="")</formula>
    </cfRule>
    <cfRule type="cellIs" dxfId="729" priority="3" operator="between">
      <formula>0</formula>
      <formula>$L17</formula>
    </cfRule>
    <cfRule type="cellIs" dxfId="728" priority="4" operator="greaterThan">
      <formula>$L17</formula>
    </cfRule>
  </conditionalFormatting>
  <dataValidations count="3">
    <dataValidation type="decimal" operator="greaterThanOrEqual" allowBlank="1" showInputMessage="1" showErrorMessage="1" error="Data must be greater than or equal to 0" sqref="K17:K316 AF17:AF316 Q17:Q316 N17:N316 E17:E316 H17:H316 W17:AB316">
      <formula1>0</formula1>
    </dataValidation>
    <dataValidation type="decimal" allowBlank="1" showInputMessage="1" showErrorMessage="1" error="Data must be a numeric value" prompt="Enter the temperature rise from the ambient (reference) to the component case" sqref="AG17:AG316">
      <formula1>-500</formula1>
      <formula2>500</formula2>
    </dataValidation>
    <dataValidation type="list" allowBlank="1" showInputMessage="1" showErrorMessage="1" sqref="D17:D316">
      <formula1>$AL$17:$AL$26</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P14"/>
  <sheetViews>
    <sheetView workbookViewId="0">
      <selection activeCell="H18" sqref="H18"/>
    </sheetView>
  </sheetViews>
  <sheetFormatPr defaultRowHeight="15" x14ac:dyDescent="0.25"/>
  <cols>
    <col min="2" max="2" width="25.7109375" customWidth="1"/>
    <col min="14" max="14" width="25.7109375" customWidth="1"/>
    <col min="15" max="16" width="9.7109375" customWidth="1"/>
  </cols>
  <sheetData>
    <row r="1" spans="1:16" ht="48" x14ac:dyDescent="0.35">
      <c r="A1" s="53" t="s">
        <v>82</v>
      </c>
      <c r="C1" s="53" t="s">
        <v>69</v>
      </c>
      <c r="D1" s="53" t="s">
        <v>28</v>
      </c>
      <c r="E1" s="53" t="s">
        <v>445</v>
      </c>
      <c r="F1" s="53" t="s">
        <v>446</v>
      </c>
      <c r="G1" s="53"/>
      <c r="H1" s="53"/>
      <c r="I1" s="53" t="s">
        <v>36</v>
      </c>
      <c r="J1" s="51" t="s">
        <v>72</v>
      </c>
      <c r="K1" s="53" t="s">
        <v>126</v>
      </c>
      <c r="N1" s="51" t="s">
        <v>24</v>
      </c>
      <c r="O1" s="53" t="s">
        <v>78</v>
      </c>
      <c r="P1" s="53" t="s">
        <v>428</v>
      </c>
    </row>
    <row r="2" spans="1:16" x14ac:dyDescent="0.25">
      <c r="A2">
        <v>1</v>
      </c>
      <c r="B2" s="49" t="s">
        <v>442</v>
      </c>
      <c r="C2" s="52">
        <v>0.5</v>
      </c>
      <c r="D2" s="52">
        <v>0.75</v>
      </c>
      <c r="E2" s="52"/>
      <c r="F2" s="52"/>
      <c r="G2" s="54"/>
      <c r="H2" s="54"/>
      <c r="I2" s="54">
        <v>25</v>
      </c>
      <c r="J2" s="54">
        <v>110</v>
      </c>
      <c r="K2">
        <v>40</v>
      </c>
      <c r="N2" s="49" t="s">
        <v>441</v>
      </c>
      <c r="O2" s="49">
        <v>5</v>
      </c>
      <c r="P2" s="49">
        <v>1</v>
      </c>
    </row>
    <row r="3" spans="1:16" x14ac:dyDescent="0.25">
      <c r="A3">
        <v>2</v>
      </c>
      <c r="B3" s="49" t="s">
        <v>120</v>
      </c>
      <c r="C3" s="52">
        <v>0.5</v>
      </c>
      <c r="D3" s="52">
        <v>0.75</v>
      </c>
      <c r="E3" s="52"/>
      <c r="F3" s="52"/>
      <c r="G3" s="54"/>
      <c r="H3" s="54"/>
      <c r="I3" s="54">
        <v>25</v>
      </c>
      <c r="J3" s="54">
        <v>110</v>
      </c>
      <c r="K3">
        <v>40</v>
      </c>
      <c r="N3" s="49" t="s">
        <v>120</v>
      </c>
      <c r="O3" s="49">
        <v>2</v>
      </c>
      <c r="P3" s="49">
        <v>1</v>
      </c>
    </row>
    <row r="4" spans="1:16" x14ac:dyDescent="0.25">
      <c r="A4">
        <v>3</v>
      </c>
      <c r="B4" s="49" t="s">
        <v>123</v>
      </c>
      <c r="C4" s="52"/>
      <c r="D4" s="52"/>
      <c r="E4" s="52">
        <v>0.8</v>
      </c>
      <c r="F4" s="52">
        <v>0.75</v>
      </c>
      <c r="G4" s="54"/>
      <c r="H4" s="54"/>
      <c r="I4" s="54">
        <v>25</v>
      </c>
      <c r="J4" s="54">
        <v>110</v>
      </c>
      <c r="K4">
        <v>40</v>
      </c>
      <c r="N4" s="49" t="s">
        <v>442</v>
      </c>
      <c r="O4" s="49">
        <v>1</v>
      </c>
      <c r="P4" s="49">
        <v>1</v>
      </c>
    </row>
    <row r="5" spans="1:16" x14ac:dyDescent="0.25">
      <c r="A5">
        <v>4</v>
      </c>
      <c r="B5" s="49" t="s">
        <v>443</v>
      </c>
      <c r="C5" s="52">
        <v>0.5</v>
      </c>
      <c r="D5" s="52">
        <v>0.75</v>
      </c>
      <c r="E5" s="52"/>
      <c r="F5" s="52"/>
      <c r="G5" s="54"/>
      <c r="H5" s="52"/>
      <c r="I5" s="54">
        <v>25</v>
      </c>
      <c r="J5" s="54">
        <v>110</v>
      </c>
      <c r="K5">
        <v>40</v>
      </c>
      <c r="N5" s="49" t="s">
        <v>443</v>
      </c>
      <c r="O5" s="49">
        <v>4</v>
      </c>
      <c r="P5" s="49">
        <v>1</v>
      </c>
    </row>
    <row r="6" spans="1:16" x14ac:dyDescent="0.25">
      <c r="A6">
        <v>5</v>
      </c>
      <c r="B6" s="49" t="s">
        <v>441</v>
      </c>
      <c r="C6" s="52">
        <v>0.5</v>
      </c>
      <c r="D6" s="52">
        <v>0.75</v>
      </c>
      <c r="E6" s="52"/>
      <c r="F6" s="52"/>
      <c r="G6" s="54"/>
      <c r="H6" s="52"/>
      <c r="I6" s="54">
        <v>25</v>
      </c>
      <c r="J6" s="54">
        <v>110</v>
      </c>
      <c r="K6">
        <v>40</v>
      </c>
      <c r="N6" s="49" t="s">
        <v>123</v>
      </c>
      <c r="O6" s="49">
        <v>3</v>
      </c>
      <c r="P6" s="49">
        <v>2</v>
      </c>
    </row>
    <row r="7" spans="1:16" x14ac:dyDescent="0.25">
      <c r="B7" s="49"/>
      <c r="C7" s="52"/>
      <c r="D7" s="52"/>
      <c r="E7" s="52"/>
      <c r="F7" s="52"/>
      <c r="G7" s="54"/>
      <c r="H7" s="52"/>
      <c r="I7" s="54"/>
      <c r="J7" s="54"/>
      <c r="O7" s="49"/>
      <c r="P7" s="49"/>
    </row>
    <row r="8" spans="1:16" x14ac:dyDescent="0.25">
      <c r="B8" s="49"/>
      <c r="C8" s="52"/>
      <c r="D8" s="52"/>
      <c r="E8" s="52"/>
      <c r="F8" s="52"/>
      <c r="G8" s="54"/>
      <c r="H8" s="52"/>
      <c r="I8" s="54"/>
      <c r="J8" s="59"/>
      <c r="O8" s="49"/>
      <c r="P8" s="49"/>
    </row>
    <row r="9" spans="1:16" x14ac:dyDescent="0.25">
      <c r="B9" s="49"/>
      <c r="C9" s="52"/>
      <c r="D9" s="52"/>
      <c r="E9" s="52"/>
      <c r="F9" s="52"/>
      <c r="G9" s="54"/>
      <c r="H9" s="52"/>
      <c r="I9" s="54"/>
      <c r="J9" s="59"/>
      <c r="O9" s="49"/>
      <c r="P9" s="49"/>
    </row>
    <row r="10" spans="1:16" x14ac:dyDescent="0.25">
      <c r="B10" s="49"/>
      <c r="C10" s="62"/>
      <c r="D10" s="62"/>
      <c r="E10" s="62"/>
      <c r="F10" s="62"/>
      <c r="G10" s="65"/>
      <c r="H10" s="65"/>
      <c r="I10" s="65"/>
      <c r="J10" s="63"/>
      <c r="O10" s="49"/>
      <c r="P10" s="49"/>
    </row>
    <row r="11" spans="1:16" x14ac:dyDescent="0.25">
      <c r="B11" s="49"/>
      <c r="C11" s="52"/>
      <c r="D11" s="52"/>
      <c r="E11" s="52"/>
      <c r="F11" s="52"/>
      <c r="G11" s="54"/>
      <c r="H11" s="54"/>
      <c r="I11" s="54"/>
      <c r="J11" s="59"/>
      <c r="K11" s="54"/>
      <c r="O11" s="49"/>
      <c r="P11" s="49"/>
    </row>
    <row r="12" spans="1:16" x14ac:dyDescent="0.25">
      <c r="B12" s="49"/>
      <c r="C12" s="52"/>
      <c r="D12" s="52"/>
      <c r="E12" s="52"/>
      <c r="F12" s="52"/>
      <c r="G12" s="54"/>
      <c r="H12" s="54"/>
      <c r="I12" s="54"/>
      <c r="J12" s="59"/>
      <c r="K12" s="54"/>
      <c r="O12" s="49"/>
      <c r="P12" s="49"/>
    </row>
    <row r="13" spans="1:16" x14ac:dyDescent="0.25">
      <c r="B13" s="49"/>
      <c r="C13" s="52"/>
      <c r="D13" s="52"/>
      <c r="E13" s="52"/>
      <c r="F13" s="52"/>
      <c r="G13" s="54"/>
      <c r="H13" s="54"/>
      <c r="I13" s="54"/>
      <c r="J13" s="59"/>
      <c r="K13" s="54"/>
      <c r="O13" s="49"/>
      <c r="P13" s="49"/>
    </row>
    <row r="14" spans="1:16" x14ac:dyDescent="0.25">
      <c r="B14" s="49"/>
      <c r="C14" s="52"/>
      <c r="D14" s="52"/>
      <c r="E14" s="52"/>
      <c r="F14" s="52"/>
      <c r="G14" s="52"/>
      <c r="H14" s="54"/>
      <c r="I14" s="54"/>
      <c r="J14" s="59"/>
      <c r="K14" s="54"/>
      <c r="O14" s="49"/>
      <c r="P14" s="49"/>
    </row>
  </sheetData>
  <sheetProtection algorithmName="SHA-512" hashValue="rqZPXit4YfDlre4DPkeI1iweoVE2bIwluWF72XOPnhoWV/uEsAckkSlR5EIIVI8gMzbJLPwcaqlfhZT+086hww==" saltValue="BrwmcbixSP1GJW84BH/5SA==" spinCount="100000" sheet="1" objects="1" scenarios="1"/>
  <sortState ref="N2:O82">
    <sortCondition ref="N2:N82"/>
  </sortState>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V33"/>
  <sheetViews>
    <sheetView workbookViewId="0">
      <selection activeCell="H18" sqref="H18"/>
    </sheetView>
  </sheetViews>
  <sheetFormatPr defaultRowHeight="15" x14ac:dyDescent="0.25"/>
  <cols>
    <col min="2" max="2" width="25.7109375" customWidth="1"/>
    <col min="3" max="4" width="15.7109375" customWidth="1"/>
    <col min="17" max="17" width="25.7109375" customWidth="1"/>
    <col min="18" max="18" width="9.7109375" customWidth="1"/>
    <col min="19" max="19" width="15.7109375" customWidth="1"/>
    <col min="20" max="20" width="9.7109375" customWidth="1"/>
  </cols>
  <sheetData>
    <row r="1" spans="1:22" ht="63" x14ac:dyDescent="0.35">
      <c r="A1" s="53" t="s">
        <v>82</v>
      </c>
      <c r="C1" s="51" t="s">
        <v>364</v>
      </c>
      <c r="D1" s="51" t="s">
        <v>370</v>
      </c>
      <c r="E1" s="53" t="s">
        <v>71</v>
      </c>
      <c r="F1" s="53" t="s">
        <v>371</v>
      </c>
      <c r="G1" s="53" t="s">
        <v>372</v>
      </c>
      <c r="H1" s="53" t="s">
        <v>373</v>
      </c>
      <c r="I1" s="53" t="s">
        <v>374</v>
      </c>
      <c r="J1" s="53" t="s">
        <v>375</v>
      </c>
      <c r="K1" s="53" t="s">
        <v>376</v>
      </c>
      <c r="L1" s="53" t="s">
        <v>107</v>
      </c>
      <c r="M1" s="53" t="s">
        <v>108</v>
      </c>
      <c r="Q1" s="51" t="s">
        <v>24</v>
      </c>
      <c r="R1" s="53" t="s">
        <v>78</v>
      </c>
      <c r="S1" s="51" t="s">
        <v>364</v>
      </c>
      <c r="T1" s="53" t="s">
        <v>365</v>
      </c>
      <c r="U1" s="69" t="s">
        <v>366</v>
      </c>
      <c r="V1" s="50" t="s">
        <v>367</v>
      </c>
    </row>
    <row r="2" spans="1:22" x14ac:dyDescent="0.25">
      <c r="A2">
        <v>120100</v>
      </c>
      <c r="B2" s="49" t="s">
        <v>349</v>
      </c>
      <c r="C2" s="49"/>
      <c r="D2" s="49"/>
      <c r="E2" s="52">
        <v>0.65</v>
      </c>
      <c r="F2" s="52">
        <v>0.75</v>
      </c>
      <c r="G2" s="52">
        <v>0.75</v>
      </c>
      <c r="H2" s="52">
        <v>0.75</v>
      </c>
      <c r="I2" s="52">
        <v>0.75</v>
      </c>
      <c r="J2" s="52">
        <v>0.75</v>
      </c>
      <c r="K2" s="54">
        <v>110</v>
      </c>
      <c r="L2" s="54">
        <v>40</v>
      </c>
      <c r="M2" s="54"/>
      <c r="Q2" s="49" t="s">
        <v>360</v>
      </c>
      <c r="R2" s="49">
        <v>120500</v>
      </c>
      <c r="S2" s="49" t="s">
        <v>362</v>
      </c>
      <c r="T2">
        <v>20</v>
      </c>
      <c r="U2" t="s">
        <v>122</v>
      </c>
      <c r="V2">
        <v>0</v>
      </c>
    </row>
    <row r="3" spans="1:22" x14ac:dyDescent="0.25">
      <c r="A3">
        <v>120200</v>
      </c>
      <c r="B3" s="49" t="s">
        <v>350</v>
      </c>
      <c r="C3" s="49"/>
      <c r="D3" s="49"/>
      <c r="E3" s="52">
        <v>0.65</v>
      </c>
      <c r="F3" s="52">
        <v>0.75</v>
      </c>
      <c r="G3" s="52">
        <v>0.75</v>
      </c>
      <c r="H3" s="52">
        <v>0.75</v>
      </c>
      <c r="I3" s="52">
        <v>0.75</v>
      </c>
      <c r="J3" s="52">
        <v>0.75</v>
      </c>
      <c r="K3" s="54">
        <v>110</v>
      </c>
      <c r="L3" s="54">
        <v>40</v>
      </c>
      <c r="M3" s="54"/>
      <c r="Q3" s="49" t="s">
        <v>361</v>
      </c>
      <c r="R3" s="49">
        <v>120600</v>
      </c>
      <c r="S3" s="49" t="s">
        <v>363</v>
      </c>
      <c r="T3">
        <v>10</v>
      </c>
      <c r="U3" t="s">
        <v>121</v>
      </c>
      <c r="V3">
        <v>1</v>
      </c>
    </row>
    <row r="4" spans="1:22" x14ac:dyDescent="0.25">
      <c r="A4">
        <v>120300</v>
      </c>
      <c r="B4" s="49" t="s">
        <v>351</v>
      </c>
      <c r="C4" s="49"/>
      <c r="D4" s="49"/>
      <c r="E4" s="52">
        <v>0.65</v>
      </c>
      <c r="F4" s="52">
        <v>0.75</v>
      </c>
      <c r="G4" s="52">
        <v>0.75</v>
      </c>
      <c r="H4" s="52">
        <v>0.75</v>
      </c>
      <c r="I4" s="52">
        <v>0.75</v>
      </c>
      <c r="J4" s="52">
        <v>0.75</v>
      </c>
      <c r="K4" s="54">
        <v>110</v>
      </c>
      <c r="L4" s="54">
        <v>40</v>
      </c>
      <c r="M4" s="54"/>
      <c r="Q4" s="49" t="s">
        <v>351</v>
      </c>
      <c r="R4" s="49">
        <v>120300</v>
      </c>
      <c r="S4" s="49"/>
    </row>
    <row r="5" spans="1:22" x14ac:dyDescent="0.25">
      <c r="A5">
        <v>120400</v>
      </c>
      <c r="B5" s="49" t="s">
        <v>352</v>
      </c>
      <c r="C5" s="49"/>
      <c r="D5" s="49"/>
      <c r="E5" s="52">
        <v>0.65</v>
      </c>
      <c r="F5" s="52">
        <v>0.75</v>
      </c>
      <c r="G5" s="52">
        <v>0.75</v>
      </c>
      <c r="H5" s="52">
        <v>0.75</v>
      </c>
      <c r="I5" s="52">
        <v>0.75</v>
      </c>
      <c r="J5" s="52">
        <v>0.75</v>
      </c>
      <c r="K5" s="59">
        <v>110</v>
      </c>
      <c r="L5" s="59">
        <v>40</v>
      </c>
      <c r="M5" s="59"/>
      <c r="Q5" s="49" t="s">
        <v>352</v>
      </c>
      <c r="R5" s="49">
        <v>120400</v>
      </c>
      <c r="S5" s="49"/>
    </row>
    <row r="6" spans="1:22" x14ac:dyDescent="0.25">
      <c r="A6">
        <v>120900</v>
      </c>
      <c r="B6" s="49" t="s">
        <v>353</v>
      </c>
      <c r="C6" s="49"/>
      <c r="D6" s="49"/>
      <c r="E6" s="52">
        <v>0.65</v>
      </c>
      <c r="F6" s="52">
        <v>0.75</v>
      </c>
      <c r="G6" s="52">
        <v>0.75</v>
      </c>
      <c r="H6" s="52">
        <v>0.75</v>
      </c>
      <c r="I6" s="52">
        <v>0.75</v>
      </c>
      <c r="J6" s="52">
        <v>0.75</v>
      </c>
      <c r="K6" s="59">
        <v>110</v>
      </c>
      <c r="L6" s="59">
        <v>40</v>
      </c>
      <c r="M6" s="59"/>
      <c r="Q6" s="49" t="s">
        <v>349</v>
      </c>
      <c r="R6" s="49">
        <v>120100</v>
      </c>
      <c r="S6" s="49"/>
    </row>
    <row r="7" spans="1:22" ht="30" x14ac:dyDescent="0.25">
      <c r="A7">
        <v>121010</v>
      </c>
      <c r="B7" s="49" t="s">
        <v>354</v>
      </c>
      <c r="C7" s="49" t="s">
        <v>363</v>
      </c>
      <c r="D7" s="49"/>
      <c r="E7" s="52">
        <v>0.65</v>
      </c>
      <c r="F7" s="52">
        <v>0.75</v>
      </c>
      <c r="G7" s="52">
        <v>0.75</v>
      </c>
      <c r="H7" s="52">
        <v>0.75</v>
      </c>
      <c r="I7" s="52">
        <v>0.75</v>
      </c>
      <c r="J7" s="52">
        <v>0.75</v>
      </c>
      <c r="K7" s="54">
        <v>110</v>
      </c>
      <c r="L7" s="54">
        <v>40</v>
      </c>
      <c r="M7" s="59"/>
      <c r="Q7" s="49" t="s">
        <v>350</v>
      </c>
      <c r="R7" s="49">
        <v>120200</v>
      </c>
      <c r="S7" s="49"/>
    </row>
    <row r="8" spans="1:22" ht="30" x14ac:dyDescent="0.25">
      <c r="A8">
        <v>121020</v>
      </c>
      <c r="B8" s="49" t="s">
        <v>354</v>
      </c>
      <c r="C8" s="49" t="s">
        <v>362</v>
      </c>
      <c r="D8" s="49" t="s">
        <v>122</v>
      </c>
      <c r="E8" s="52">
        <v>0.65</v>
      </c>
      <c r="F8" s="52">
        <v>0.75</v>
      </c>
      <c r="G8" s="52">
        <v>0.75</v>
      </c>
      <c r="H8" s="52">
        <v>0.75</v>
      </c>
      <c r="I8" s="52">
        <v>0.75</v>
      </c>
      <c r="J8" s="52">
        <v>0.75</v>
      </c>
      <c r="K8" s="54">
        <v>115</v>
      </c>
      <c r="L8" s="60">
        <v>25</v>
      </c>
      <c r="M8" s="60"/>
      <c r="Q8" s="49" t="s">
        <v>359</v>
      </c>
      <c r="R8" s="49">
        <v>121600</v>
      </c>
      <c r="S8" s="49"/>
    </row>
    <row r="9" spans="1:22" ht="30" x14ac:dyDescent="0.25">
      <c r="A9">
        <v>121021</v>
      </c>
      <c r="B9" s="49" t="s">
        <v>354</v>
      </c>
      <c r="C9" s="49" t="s">
        <v>362</v>
      </c>
      <c r="D9" s="49" t="s">
        <v>121</v>
      </c>
      <c r="E9" s="52">
        <v>0.65</v>
      </c>
      <c r="F9" s="52">
        <v>0.75</v>
      </c>
      <c r="G9" s="52">
        <v>0.75</v>
      </c>
      <c r="H9" s="52">
        <v>0.75</v>
      </c>
      <c r="I9" s="52">
        <v>0.75</v>
      </c>
      <c r="J9" s="52">
        <v>0.75</v>
      </c>
      <c r="K9" s="54">
        <v>125</v>
      </c>
      <c r="L9" s="52"/>
      <c r="M9" s="60"/>
      <c r="Q9" s="49" t="s">
        <v>358</v>
      </c>
      <c r="R9" s="49">
        <v>121500</v>
      </c>
      <c r="S9" s="49"/>
    </row>
    <row r="10" spans="1:22" ht="30" x14ac:dyDescent="0.25">
      <c r="A10">
        <v>121310</v>
      </c>
      <c r="B10" s="49" t="s">
        <v>356</v>
      </c>
      <c r="C10" s="49" t="s">
        <v>363</v>
      </c>
      <c r="D10" s="49"/>
      <c r="E10" s="52">
        <v>0.65</v>
      </c>
      <c r="F10" s="52">
        <v>0.75</v>
      </c>
      <c r="G10" s="52">
        <v>0.75</v>
      </c>
      <c r="H10" s="52">
        <v>0.75</v>
      </c>
      <c r="I10" s="52">
        <v>0.75</v>
      </c>
      <c r="J10" s="52">
        <v>0.75</v>
      </c>
      <c r="K10" s="54">
        <v>110</v>
      </c>
      <c r="L10" s="54">
        <v>40</v>
      </c>
      <c r="M10" s="60"/>
      <c r="Q10" s="49" t="s">
        <v>356</v>
      </c>
      <c r="R10" s="49">
        <v>121300</v>
      </c>
      <c r="S10" s="49"/>
    </row>
    <row r="11" spans="1:22" ht="30" x14ac:dyDescent="0.25">
      <c r="A11">
        <v>121320</v>
      </c>
      <c r="B11" s="49" t="s">
        <v>356</v>
      </c>
      <c r="C11" s="49" t="s">
        <v>362</v>
      </c>
      <c r="D11" s="49" t="s">
        <v>122</v>
      </c>
      <c r="E11" s="52">
        <v>0.65</v>
      </c>
      <c r="F11" s="52">
        <v>0.75</v>
      </c>
      <c r="G11" s="52">
        <v>0.75</v>
      </c>
      <c r="H11" s="52">
        <v>0.75</v>
      </c>
      <c r="I11" s="52">
        <v>0.75</v>
      </c>
      <c r="J11" s="52">
        <v>0.75</v>
      </c>
      <c r="K11" s="54">
        <v>115</v>
      </c>
      <c r="L11" s="60">
        <v>25</v>
      </c>
      <c r="M11" s="60"/>
      <c r="Q11" s="49" t="s">
        <v>355</v>
      </c>
      <c r="R11" s="49">
        <v>121200</v>
      </c>
      <c r="S11" s="49"/>
    </row>
    <row r="12" spans="1:22" ht="30" x14ac:dyDescent="0.25">
      <c r="A12">
        <v>121321</v>
      </c>
      <c r="B12" s="49" t="s">
        <v>356</v>
      </c>
      <c r="C12" s="49" t="s">
        <v>362</v>
      </c>
      <c r="D12" s="49" t="s">
        <v>121</v>
      </c>
      <c r="E12" s="52">
        <v>0.65</v>
      </c>
      <c r="F12" s="52">
        <v>0.75</v>
      </c>
      <c r="G12" s="52">
        <v>0.75</v>
      </c>
      <c r="H12" s="52">
        <v>0.75</v>
      </c>
      <c r="I12" s="52">
        <v>0.75</v>
      </c>
      <c r="J12" s="52">
        <v>0.75</v>
      </c>
      <c r="K12" s="54">
        <v>125</v>
      </c>
      <c r="L12" s="52"/>
      <c r="M12" s="60"/>
      <c r="Q12" s="49" t="s">
        <v>357</v>
      </c>
      <c r="R12" s="49">
        <v>121400</v>
      </c>
      <c r="S12" s="49"/>
    </row>
    <row r="13" spans="1:22" ht="30" x14ac:dyDescent="0.25">
      <c r="B13" s="49"/>
      <c r="C13" s="49"/>
      <c r="D13" s="49"/>
      <c r="E13" s="52"/>
      <c r="F13" s="52"/>
      <c r="G13" s="52"/>
      <c r="H13" s="52"/>
      <c r="I13" s="52"/>
      <c r="J13" s="52"/>
      <c r="K13" s="52"/>
      <c r="L13" s="60"/>
      <c r="M13" s="60"/>
      <c r="Q13" s="49" t="s">
        <v>354</v>
      </c>
      <c r="R13" s="49">
        <v>121000</v>
      </c>
      <c r="S13" s="49"/>
    </row>
    <row r="14" spans="1:22" x14ac:dyDescent="0.25">
      <c r="B14" s="49"/>
      <c r="C14" s="49"/>
      <c r="D14" s="49"/>
      <c r="E14" s="52"/>
      <c r="F14" s="64"/>
      <c r="G14" s="64"/>
      <c r="H14" s="64"/>
      <c r="I14" s="64"/>
      <c r="J14" s="52"/>
      <c r="K14" s="52"/>
      <c r="L14" s="60"/>
      <c r="M14" s="60"/>
      <c r="Q14" s="49" t="s">
        <v>353</v>
      </c>
      <c r="R14" s="49">
        <v>120900</v>
      </c>
      <c r="S14" s="49"/>
    </row>
    <row r="15" spans="1:22" x14ac:dyDescent="0.25">
      <c r="B15" s="49"/>
      <c r="C15" s="49"/>
      <c r="D15" s="49"/>
      <c r="E15" s="52"/>
      <c r="F15" s="64"/>
      <c r="G15" s="64"/>
      <c r="H15" s="64"/>
      <c r="I15" s="64"/>
      <c r="J15" s="52"/>
      <c r="K15" s="52"/>
      <c r="L15" s="60"/>
      <c r="M15" s="60"/>
      <c r="R15" s="49"/>
      <c r="S15" s="49"/>
    </row>
    <row r="16" spans="1:22" x14ac:dyDescent="0.25">
      <c r="B16" s="49"/>
      <c r="C16" s="49"/>
      <c r="D16" s="49"/>
      <c r="E16" s="52"/>
      <c r="F16" s="64"/>
      <c r="G16" s="64"/>
      <c r="H16" s="64"/>
      <c r="I16" s="64"/>
      <c r="J16" s="52"/>
      <c r="K16" s="52"/>
      <c r="L16" s="60"/>
      <c r="M16" s="60"/>
      <c r="R16" s="49"/>
      <c r="S16" s="49"/>
    </row>
    <row r="17" spans="2:19" x14ac:dyDescent="0.25">
      <c r="B17" s="49"/>
      <c r="C17" s="49"/>
      <c r="D17" s="49"/>
      <c r="E17" s="52"/>
      <c r="F17" s="64"/>
      <c r="G17" s="64"/>
      <c r="H17" s="64"/>
      <c r="I17" s="64"/>
      <c r="J17" s="64"/>
      <c r="K17" s="52"/>
      <c r="L17" s="60"/>
      <c r="M17" s="60"/>
      <c r="R17" s="49"/>
      <c r="S17" s="49"/>
    </row>
    <row r="18" spans="2:19" x14ac:dyDescent="0.25">
      <c r="B18" s="49"/>
      <c r="C18" s="49"/>
      <c r="D18" s="49"/>
      <c r="E18" s="52"/>
      <c r="F18" s="64"/>
      <c r="G18" s="64"/>
      <c r="H18" s="64"/>
      <c r="I18" s="64"/>
      <c r="J18" s="64"/>
      <c r="K18" s="52"/>
      <c r="L18" s="60"/>
      <c r="M18" s="60"/>
      <c r="R18" s="49"/>
      <c r="S18" s="49"/>
    </row>
    <row r="19" spans="2:19" x14ac:dyDescent="0.25">
      <c r="B19" s="49"/>
      <c r="C19" s="49"/>
      <c r="D19" s="49"/>
      <c r="E19" s="52"/>
      <c r="F19" s="64"/>
      <c r="G19" s="64"/>
      <c r="H19" s="64"/>
      <c r="I19" s="64"/>
      <c r="J19" s="64"/>
      <c r="K19" s="52"/>
      <c r="L19" s="60"/>
      <c r="M19" s="60"/>
      <c r="R19" s="49"/>
      <c r="S19" s="49"/>
    </row>
    <row r="20" spans="2:19" x14ac:dyDescent="0.25">
      <c r="B20" s="49"/>
      <c r="C20" s="49"/>
      <c r="D20" s="49"/>
      <c r="E20" s="52"/>
      <c r="F20" s="64"/>
      <c r="G20" s="64"/>
      <c r="H20" s="64"/>
      <c r="I20" s="64"/>
      <c r="J20" s="52"/>
      <c r="K20" s="52"/>
      <c r="L20" s="60"/>
      <c r="M20" s="60"/>
      <c r="R20" s="49"/>
      <c r="S20" s="49"/>
    </row>
    <row r="21" spans="2:19" x14ac:dyDescent="0.25">
      <c r="B21" s="49"/>
      <c r="C21" s="49"/>
      <c r="D21" s="49"/>
      <c r="E21" s="52"/>
      <c r="F21" s="64"/>
      <c r="G21" s="64"/>
      <c r="H21" s="64"/>
      <c r="I21" s="64"/>
      <c r="J21" s="52"/>
      <c r="K21" s="52"/>
      <c r="L21" s="60"/>
      <c r="M21" s="60"/>
      <c r="R21" s="49"/>
      <c r="S21" s="49"/>
    </row>
    <row r="22" spans="2:19" x14ac:dyDescent="0.25">
      <c r="B22" s="49"/>
      <c r="C22" s="49"/>
      <c r="D22" s="49"/>
      <c r="E22" s="52"/>
      <c r="F22" s="64"/>
      <c r="G22" s="64"/>
      <c r="H22" s="64"/>
      <c r="I22" s="64"/>
      <c r="J22" s="52"/>
      <c r="K22" s="52"/>
      <c r="L22" s="60"/>
      <c r="M22" s="60"/>
      <c r="R22" s="49"/>
      <c r="S22" s="49"/>
    </row>
    <row r="27" spans="2:19" x14ac:dyDescent="0.25">
      <c r="Q27" s="49" t="s">
        <v>349</v>
      </c>
      <c r="R27" s="49">
        <v>120100</v>
      </c>
    </row>
    <row r="28" spans="2:19" x14ac:dyDescent="0.25">
      <c r="Q28" s="49" t="s">
        <v>350</v>
      </c>
      <c r="R28" s="49">
        <v>120200</v>
      </c>
    </row>
    <row r="29" spans="2:19" x14ac:dyDescent="0.25">
      <c r="Q29" s="49" t="s">
        <v>351</v>
      </c>
      <c r="R29" s="49">
        <v>120300</v>
      </c>
    </row>
    <row r="30" spans="2:19" x14ac:dyDescent="0.25">
      <c r="Q30" s="49" t="s">
        <v>352</v>
      </c>
      <c r="R30" s="49">
        <v>120400</v>
      </c>
    </row>
    <row r="31" spans="2:19" x14ac:dyDescent="0.25">
      <c r="Q31" s="49" t="s">
        <v>353</v>
      </c>
      <c r="R31" s="49">
        <v>120900</v>
      </c>
    </row>
    <row r="32" spans="2:19" ht="30" x14ac:dyDescent="0.25">
      <c r="Q32" s="49" t="s">
        <v>354</v>
      </c>
      <c r="R32" s="49">
        <v>121000</v>
      </c>
    </row>
    <row r="33" spans="17:18" ht="30" x14ac:dyDescent="0.25">
      <c r="Q33" s="49" t="s">
        <v>356</v>
      </c>
      <c r="R33" s="49">
        <v>121300</v>
      </c>
    </row>
  </sheetData>
  <sheetProtection password="C070" sheet="1" objects="1" scenarios="1"/>
  <sortState ref="Q2:Q22">
    <sortCondition ref="Q2:Q22"/>
  </sortState>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V40"/>
  <sheetViews>
    <sheetView workbookViewId="0">
      <selection activeCell="H18" sqref="H18"/>
    </sheetView>
  </sheetViews>
  <sheetFormatPr defaultRowHeight="15" x14ac:dyDescent="0.25"/>
  <cols>
    <col min="2" max="2" width="25.7109375" customWidth="1"/>
    <col min="3" max="4" width="15.7109375" customWidth="1"/>
    <col min="17" max="17" width="25.7109375" customWidth="1"/>
    <col min="18" max="18" width="9.7109375" customWidth="1"/>
    <col min="19" max="19" width="15.7109375" customWidth="1"/>
    <col min="20" max="20" width="9.7109375" customWidth="1"/>
  </cols>
  <sheetData>
    <row r="1" spans="1:22" ht="63" x14ac:dyDescent="0.35">
      <c r="A1" s="53" t="s">
        <v>82</v>
      </c>
      <c r="C1" s="51" t="s">
        <v>364</v>
      </c>
      <c r="D1" s="51" t="s">
        <v>370</v>
      </c>
      <c r="E1" s="53" t="s">
        <v>71</v>
      </c>
      <c r="F1" s="53" t="s">
        <v>386</v>
      </c>
      <c r="G1" s="53" t="s">
        <v>387</v>
      </c>
      <c r="H1" s="53" t="s">
        <v>388</v>
      </c>
      <c r="I1" s="53" t="s">
        <v>389</v>
      </c>
      <c r="J1" s="53"/>
      <c r="K1" s="53" t="s">
        <v>376</v>
      </c>
      <c r="L1" s="53" t="s">
        <v>107</v>
      </c>
      <c r="M1" s="53" t="s">
        <v>108</v>
      </c>
      <c r="Q1" s="51" t="s">
        <v>24</v>
      </c>
      <c r="R1" s="53" t="s">
        <v>78</v>
      </c>
      <c r="S1" s="51" t="s">
        <v>364</v>
      </c>
      <c r="T1" s="53" t="s">
        <v>365</v>
      </c>
      <c r="U1" s="69" t="s">
        <v>366</v>
      </c>
      <c r="V1" s="50" t="s">
        <v>367</v>
      </c>
    </row>
    <row r="2" spans="1:22" x14ac:dyDescent="0.25">
      <c r="A2">
        <v>120500</v>
      </c>
      <c r="B2" s="49" t="s">
        <v>360</v>
      </c>
      <c r="C2" s="49"/>
      <c r="D2" s="49"/>
      <c r="E2" s="52">
        <v>0.65</v>
      </c>
      <c r="F2" s="52">
        <v>0.8</v>
      </c>
      <c r="G2" s="52">
        <v>0.75</v>
      </c>
      <c r="H2" s="52"/>
      <c r="I2" s="52">
        <v>0.75</v>
      </c>
      <c r="J2" s="52"/>
      <c r="K2" s="54">
        <v>110</v>
      </c>
      <c r="L2" s="54">
        <v>40</v>
      </c>
      <c r="M2" s="54"/>
      <c r="Q2" s="49" t="s">
        <v>360</v>
      </c>
      <c r="R2" s="49">
        <v>120500</v>
      </c>
      <c r="S2" s="49" t="s">
        <v>362</v>
      </c>
      <c r="T2">
        <v>20</v>
      </c>
      <c r="U2" t="s">
        <v>122</v>
      </c>
      <c r="V2">
        <v>0</v>
      </c>
    </row>
    <row r="3" spans="1:22" x14ac:dyDescent="0.25">
      <c r="A3">
        <v>120600</v>
      </c>
      <c r="B3" s="49" t="s">
        <v>361</v>
      </c>
      <c r="C3" s="49"/>
      <c r="D3" s="49"/>
      <c r="E3" s="52">
        <v>0.65</v>
      </c>
      <c r="F3" s="52">
        <v>0.8</v>
      </c>
      <c r="G3" s="52">
        <v>0.75</v>
      </c>
      <c r="H3" s="52"/>
      <c r="I3" s="52">
        <v>0.75</v>
      </c>
      <c r="J3" s="52"/>
      <c r="K3" s="54">
        <v>110</v>
      </c>
      <c r="L3" s="54">
        <v>40</v>
      </c>
      <c r="M3" s="54"/>
      <c r="Q3" s="49" t="s">
        <v>361</v>
      </c>
      <c r="R3" s="49">
        <v>120600</v>
      </c>
      <c r="S3" s="49" t="s">
        <v>363</v>
      </c>
      <c r="T3">
        <v>10</v>
      </c>
      <c r="U3" t="s">
        <v>121</v>
      </c>
      <c r="V3">
        <v>1</v>
      </c>
    </row>
    <row r="4" spans="1:22" ht="30" x14ac:dyDescent="0.25">
      <c r="A4">
        <v>121210</v>
      </c>
      <c r="B4" s="49" t="s">
        <v>355</v>
      </c>
      <c r="C4" s="49" t="s">
        <v>363</v>
      </c>
      <c r="D4" s="49"/>
      <c r="E4" s="52">
        <v>0.8</v>
      </c>
      <c r="F4" s="52">
        <v>0.75</v>
      </c>
      <c r="G4" s="52">
        <v>0.75</v>
      </c>
      <c r="H4" s="52">
        <v>0.75</v>
      </c>
      <c r="I4" s="52">
        <v>0.75</v>
      </c>
      <c r="J4" s="52"/>
      <c r="K4" s="54">
        <v>110</v>
      </c>
      <c r="L4" s="54">
        <v>40</v>
      </c>
      <c r="M4" s="54"/>
      <c r="Q4" s="49" t="s">
        <v>351</v>
      </c>
      <c r="R4" s="49">
        <v>120300</v>
      </c>
      <c r="S4" s="49"/>
    </row>
    <row r="5" spans="1:22" ht="30" x14ac:dyDescent="0.25">
      <c r="A5">
        <v>121220</v>
      </c>
      <c r="B5" s="49" t="s">
        <v>355</v>
      </c>
      <c r="C5" s="49" t="s">
        <v>362</v>
      </c>
      <c r="D5" s="49" t="s">
        <v>122</v>
      </c>
      <c r="E5" s="52">
        <v>0.8</v>
      </c>
      <c r="F5" s="52">
        <v>0.75</v>
      </c>
      <c r="G5" s="52">
        <v>0.75</v>
      </c>
      <c r="H5" s="52">
        <v>0.75</v>
      </c>
      <c r="I5" s="52">
        <v>0.75</v>
      </c>
      <c r="J5" s="52"/>
      <c r="K5" s="59">
        <v>115</v>
      </c>
      <c r="L5" s="59">
        <v>25</v>
      </c>
      <c r="M5" s="59"/>
      <c r="Q5" s="49" t="s">
        <v>352</v>
      </c>
      <c r="R5" s="49">
        <v>120400</v>
      </c>
      <c r="S5" s="49"/>
    </row>
    <row r="6" spans="1:22" ht="30" x14ac:dyDescent="0.25">
      <c r="A6">
        <v>121221</v>
      </c>
      <c r="B6" s="49" t="s">
        <v>355</v>
      </c>
      <c r="C6" s="49" t="s">
        <v>362</v>
      </c>
      <c r="D6" s="49" t="s">
        <v>121</v>
      </c>
      <c r="E6" s="52">
        <v>0.8</v>
      </c>
      <c r="F6" s="52">
        <v>0.75</v>
      </c>
      <c r="G6" s="52">
        <v>0.75</v>
      </c>
      <c r="H6" s="52">
        <v>0.75</v>
      </c>
      <c r="I6" s="52">
        <v>0.75</v>
      </c>
      <c r="J6" s="52"/>
      <c r="K6" s="59">
        <v>125</v>
      </c>
      <c r="L6" s="59"/>
      <c r="M6" s="59"/>
      <c r="Q6" s="49" t="s">
        <v>349</v>
      </c>
      <c r="R6" s="49">
        <v>120100</v>
      </c>
      <c r="S6" s="49"/>
    </row>
    <row r="7" spans="1:22" ht="30" x14ac:dyDescent="0.25">
      <c r="A7">
        <v>121400</v>
      </c>
      <c r="B7" s="49" t="s">
        <v>357</v>
      </c>
      <c r="C7" s="49"/>
      <c r="D7" s="49"/>
      <c r="E7" s="52">
        <v>0.8</v>
      </c>
      <c r="F7" s="52">
        <v>0.75</v>
      </c>
      <c r="G7" s="52">
        <v>0.75</v>
      </c>
      <c r="H7" s="52">
        <v>0.75</v>
      </c>
      <c r="I7" s="52">
        <v>0.75</v>
      </c>
      <c r="J7" s="52"/>
      <c r="K7" s="54">
        <v>110</v>
      </c>
      <c r="L7" s="54">
        <v>40</v>
      </c>
      <c r="M7" s="59"/>
      <c r="Q7" s="49" t="s">
        <v>350</v>
      </c>
      <c r="R7" s="49">
        <v>120200</v>
      </c>
      <c r="S7" s="49"/>
    </row>
    <row r="8" spans="1:22" ht="30" x14ac:dyDescent="0.25">
      <c r="A8">
        <v>121500</v>
      </c>
      <c r="B8" s="49" t="s">
        <v>358</v>
      </c>
      <c r="C8" s="49"/>
      <c r="D8" s="49" t="s">
        <v>122</v>
      </c>
      <c r="E8" s="52">
        <v>0.8</v>
      </c>
      <c r="F8" s="52">
        <v>0.75</v>
      </c>
      <c r="G8" s="52">
        <v>0.75</v>
      </c>
      <c r="H8" s="52">
        <v>0.75</v>
      </c>
      <c r="I8" s="52">
        <v>0.75</v>
      </c>
      <c r="J8" s="52"/>
      <c r="K8" s="54">
        <v>115</v>
      </c>
      <c r="L8" s="60">
        <v>25</v>
      </c>
      <c r="M8" s="60"/>
      <c r="Q8" s="49" t="s">
        <v>359</v>
      </c>
      <c r="R8" s="49">
        <v>121600</v>
      </c>
      <c r="S8" s="49"/>
    </row>
    <row r="9" spans="1:22" x14ac:dyDescent="0.25">
      <c r="A9">
        <v>121501</v>
      </c>
      <c r="B9" s="49" t="s">
        <v>358</v>
      </c>
      <c r="C9" s="49"/>
      <c r="D9" s="49" t="s">
        <v>121</v>
      </c>
      <c r="E9" s="52">
        <v>0.8</v>
      </c>
      <c r="F9" s="52">
        <v>0.75</v>
      </c>
      <c r="G9" s="52">
        <v>0.75</v>
      </c>
      <c r="H9" s="52">
        <v>0.75</v>
      </c>
      <c r="I9" s="52">
        <v>0.75</v>
      </c>
      <c r="J9" s="52"/>
      <c r="K9" s="54">
        <v>125</v>
      </c>
      <c r="L9" s="52"/>
      <c r="M9" s="60"/>
      <c r="Q9" s="49" t="s">
        <v>358</v>
      </c>
      <c r="R9" s="49">
        <v>121500</v>
      </c>
      <c r="S9" s="49"/>
    </row>
    <row r="10" spans="1:22" ht="30" x14ac:dyDescent="0.25">
      <c r="A10">
        <v>121600</v>
      </c>
      <c r="B10" s="49" t="s">
        <v>359</v>
      </c>
      <c r="C10" s="49"/>
      <c r="D10" s="49" t="s">
        <v>122</v>
      </c>
      <c r="E10" s="52">
        <v>0.8</v>
      </c>
      <c r="F10" s="52">
        <v>0.75</v>
      </c>
      <c r="G10" s="52">
        <v>0.75</v>
      </c>
      <c r="H10" s="52">
        <v>0.75</v>
      </c>
      <c r="I10" s="52">
        <v>0.75</v>
      </c>
      <c r="J10" s="52"/>
      <c r="K10" s="54">
        <v>115</v>
      </c>
      <c r="L10" s="54">
        <v>25</v>
      </c>
      <c r="M10" s="60"/>
      <c r="Q10" s="49" t="s">
        <v>356</v>
      </c>
      <c r="R10" s="49">
        <v>121300</v>
      </c>
      <c r="S10" s="49"/>
    </row>
    <row r="11" spans="1:22" ht="30" x14ac:dyDescent="0.25">
      <c r="A11">
        <v>121601</v>
      </c>
      <c r="B11" s="49" t="s">
        <v>359</v>
      </c>
      <c r="C11" s="49"/>
      <c r="D11" s="49" t="s">
        <v>121</v>
      </c>
      <c r="E11" s="52">
        <v>0.8</v>
      </c>
      <c r="F11" s="52">
        <v>0.75</v>
      </c>
      <c r="G11" s="52">
        <v>0.75</v>
      </c>
      <c r="H11" s="52">
        <v>0.75</v>
      </c>
      <c r="I11" s="52">
        <v>0.75</v>
      </c>
      <c r="J11" s="52"/>
      <c r="K11" s="54">
        <v>125</v>
      </c>
      <c r="L11" s="60"/>
      <c r="M11" s="60"/>
      <c r="Q11" s="49" t="s">
        <v>355</v>
      </c>
      <c r="R11" s="49">
        <v>121200</v>
      </c>
      <c r="S11" s="49"/>
    </row>
    <row r="12" spans="1:22" ht="30" x14ac:dyDescent="0.25">
      <c r="B12" s="49"/>
      <c r="C12" s="49"/>
      <c r="D12" s="49"/>
      <c r="E12" s="52"/>
      <c r="F12" s="52"/>
      <c r="G12" s="52"/>
      <c r="H12" s="52"/>
      <c r="I12" s="52"/>
      <c r="J12" s="52"/>
      <c r="K12" s="54"/>
      <c r="L12" s="52"/>
      <c r="M12" s="60"/>
      <c r="Q12" s="49" t="s">
        <v>357</v>
      </c>
      <c r="R12" s="49">
        <v>121400</v>
      </c>
      <c r="S12" s="49"/>
    </row>
    <row r="13" spans="1:22" ht="30" x14ac:dyDescent="0.25">
      <c r="B13" s="49"/>
      <c r="C13" s="49"/>
      <c r="D13" s="49"/>
      <c r="E13" s="52"/>
      <c r="F13" s="52"/>
      <c r="G13" s="52"/>
      <c r="H13" s="52"/>
      <c r="I13" s="52"/>
      <c r="J13" s="52"/>
      <c r="K13" s="52"/>
      <c r="L13" s="60"/>
      <c r="M13" s="60"/>
      <c r="Q13" s="49" t="s">
        <v>354</v>
      </c>
      <c r="R13" s="49">
        <v>121000</v>
      </c>
      <c r="S13" s="49"/>
    </row>
    <row r="14" spans="1:22" x14ac:dyDescent="0.25">
      <c r="B14" s="49"/>
      <c r="C14" s="49"/>
      <c r="D14" s="49"/>
      <c r="E14" s="52"/>
      <c r="F14" s="64"/>
      <c r="G14" s="64"/>
      <c r="H14" s="64"/>
      <c r="I14" s="64"/>
      <c r="J14" s="52"/>
      <c r="K14" s="52"/>
      <c r="L14" s="60"/>
      <c r="M14" s="60"/>
      <c r="Q14" s="49" t="s">
        <v>353</v>
      </c>
      <c r="R14" s="49">
        <v>120900</v>
      </c>
      <c r="S14" s="49"/>
    </row>
    <row r="15" spans="1:22" x14ac:dyDescent="0.25">
      <c r="B15" s="49"/>
      <c r="C15" s="49"/>
      <c r="D15" s="49"/>
      <c r="E15" s="52"/>
      <c r="F15" s="64"/>
      <c r="G15" s="64"/>
      <c r="H15" s="64"/>
      <c r="I15" s="64"/>
      <c r="J15" s="52"/>
      <c r="K15" s="52"/>
      <c r="L15" s="60"/>
      <c r="M15" s="60"/>
      <c r="R15" s="49"/>
      <c r="S15" s="49"/>
    </row>
    <row r="16" spans="1:22" x14ac:dyDescent="0.25">
      <c r="B16" s="49"/>
      <c r="C16" s="49"/>
      <c r="D16" s="49"/>
      <c r="E16" s="52"/>
      <c r="F16" s="64"/>
      <c r="G16" s="64"/>
      <c r="H16" s="64"/>
      <c r="I16" s="64"/>
      <c r="J16" s="52"/>
      <c r="K16" s="52"/>
      <c r="L16" s="60"/>
      <c r="M16" s="60"/>
      <c r="R16" s="49"/>
      <c r="S16" s="49"/>
    </row>
    <row r="17" spans="2:19" x14ac:dyDescent="0.25">
      <c r="B17" s="49"/>
      <c r="C17" s="49"/>
      <c r="D17" s="49"/>
      <c r="E17" s="52"/>
      <c r="F17" s="64"/>
      <c r="G17" s="64"/>
      <c r="H17" s="64"/>
      <c r="I17" s="64"/>
      <c r="J17" s="64"/>
      <c r="K17" s="52"/>
      <c r="L17" s="60"/>
      <c r="M17" s="60"/>
      <c r="R17" s="49"/>
      <c r="S17" s="49"/>
    </row>
    <row r="18" spans="2:19" x14ac:dyDescent="0.25">
      <c r="B18" s="49"/>
      <c r="C18" s="49"/>
      <c r="D18" s="49"/>
      <c r="E18" s="52"/>
      <c r="F18" s="64"/>
      <c r="G18" s="64"/>
      <c r="H18" s="64"/>
      <c r="I18" s="64"/>
      <c r="J18" s="64"/>
      <c r="K18" s="52"/>
      <c r="L18" s="60"/>
      <c r="M18" s="60"/>
      <c r="R18" s="49"/>
      <c r="S18" s="49"/>
    </row>
    <row r="19" spans="2:19" x14ac:dyDescent="0.25">
      <c r="B19" s="49"/>
      <c r="C19" s="49"/>
      <c r="D19" s="49"/>
      <c r="E19" s="52"/>
      <c r="F19" s="64"/>
      <c r="G19" s="64"/>
      <c r="H19" s="64"/>
      <c r="I19" s="64"/>
      <c r="J19" s="64"/>
      <c r="K19" s="52"/>
      <c r="L19" s="60"/>
      <c r="M19" s="60"/>
      <c r="R19" s="49"/>
      <c r="S19" s="49"/>
    </row>
    <row r="20" spans="2:19" x14ac:dyDescent="0.25">
      <c r="B20" s="49"/>
      <c r="C20" s="49"/>
      <c r="D20" s="49"/>
      <c r="E20" s="52"/>
      <c r="F20" s="64"/>
      <c r="G20" s="64"/>
      <c r="H20" s="64"/>
      <c r="I20" s="64"/>
      <c r="J20" s="52"/>
      <c r="K20" s="52"/>
      <c r="L20" s="60"/>
      <c r="M20" s="60"/>
      <c r="R20" s="49"/>
      <c r="S20" s="49"/>
    </row>
    <row r="21" spans="2:19" x14ac:dyDescent="0.25">
      <c r="B21" s="49"/>
      <c r="C21" s="49"/>
      <c r="D21" s="49"/>
      <c r="E21" s="52"/>
      <c r="F21" s="64"/>
      <c r="G21" s="64"/>
      <c r="H21" s="64"/>
      <c r="I21" s="64"/>
      <c r="J21" s="52"/>
      <c r="K21" s="52"/>
      <c r="L21" s="60"/>
      <c r="M21" s="60"/>
      <c r="R21" s="49"/>
      <c r="S21" s="49"/>
    </row>
    <row r="22" spans="2:19" x14ac:dyDescent="0.25">
      <c r="B22" s="49"/>
      <c r="C22" s="49"/>
      <c r="D22" s="49"/>
      <c r="E22" s="52"/>
      <c r="F22" s="64"/>
      <c r="G22" s="64"/>
      <c r="H22" s="64"/>
      <c r="I22" s="64"/>
      <c r="J22" s="52"/>
      <c r="K22" s="52"/>
      <c r="L22" s="60"/>
      <c r="M22" s="60"/>
      <c r="R22" s="49"/>
      <c r="S22" s="49"/>
    </row>
    <row r="27" spans="2:19" x14ac:dyDescent="0.25">
      <c r="Q27" s="49" t="s">
        <v>349</v>
      </c>
      <c r="R27" s="49">
        <v>120100</v>
      </c>
    </row>
    <row r="28" spans="2:19" x14ac:dyDescent="0.25">
      <c r="Q28" s="49" t="s">
        <v>350</v>
      </c>
      <c r="R28" s="49">
        <v>120200</v>
      </c>
    </row>
    <row r="29" spans="2:19" x14ac:dyDescent="0.25">
      <c r="Q29" s="49" t="s">
        <v>351</v>
      </c>
      <c r="R29" s="49">
        <v>120300</v>
      </c>
    </row>
    <row r="30" spans="2:19" x14ac:dyDescent="0.25">
      <c r="Q30" s="49" t="s">
        <v>352</v>
      </c>
      <c r="R30" s="49">
        <v>120400</v>
      </c>
    </row>
    <row r="31" spans="2:19" x14ac:dyDescent="0.25">
      <c r="Q31" s="49" t="s">
        <v>353</v>
      </c>
      <c r="R31" s="49">
        <v>120900</v>
      </c>
    </row>
    <row r="32" spans="2:19" ht="30" x14ac:dyDescent="0.25">
      <c r="Q32" s="49" t="s">
        <v>354</v>
      </c>
      <c r="R32" s="49">
        <v>121000</v>
      </c>
    </row>
    <row r="33" spans="17:18" ht="30" x14ac:dyDescent="0.25">
      <c r="Q33" s="49" t="s">
        <v>356</v>
      </c>
      <c r="R33" s="49">
        <v>121300</v>
      </c>
    </row>
    <row r="35" spans="17:18" x14ac:dyDescent="0.25">
      <c r="Q35" s="49" t="s">
        <v>360</v>
      </c>
      <c r="R35" s="49">
        <v>120500</v>
      </c>
    </row>
    <row r="36" spans="17:18" x14ac:dyDescent="0.25">
      <c r="Q36" s="49" t="s">
        <v>361</v>
      </c>
      <c r="R36" s="49">
        <v>120600</v>
      </c>
    </row>
    <row r="37" spans="17:18" ht="30" x14ac:dyDescent="0.25">
      <c r="Q37" s="49" t="s">
        <v>355</v>
      </c>
      <c r="R37" s="49">
        <v>121200</v>
      </c>
    </row>
    <row r="38" spans="17:18" ht="30" x14ac:dyDescent="0.25">
      <c r="Q38" s="49" t="s">
        <v>357</v>
      </c>
      <c r="R38" s="49">
        <v>121400</v>
      </c>
    </row>
    <row r="39" spans="17:18" x14ac:dyDescent="0.25">
      <c r="Q39" s="49" t="s">
        <v>358</v>
      </c>
      <c r="R39" s="49">
        <v>121500</v>
      </c>
    </row>
    <row r="40" spans="17:18" ht="30" x14ac:dyDescent="0.25">
      <c r="Q40" s="49" t="s">
        <v>359</v>
      </c>
      <c r="R40" s="49">
        <v>121600</v>
      </c>
    </row>
  </sheetData>
  <sheetProtection password="C070" sheet="1" objects="1" scenarios="1"/>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P9"/>
  <sheetViews>
    <sheetView workbookViewId="0">
      <selection activeCell="H18" sqref="H18"/>
    </sheetView>
  </sheetViews>
  <sheetFormatPr defaultRowHeight="15" x14ac:dyDescent="0.25"/>
  <cols>
    <col min="1" max="1" width="25.7109375" customWidth="1"/>
    <col min="2" max="2" width="9.140625" customWidth="1"/>
    <col min="11" max="11" width="25.7109375" customWidth="1"/>
    <col min="12" max="12" width="9.7109375" customWidth="1"/>
    <col min="13" max="13" width="15.7109375" customWidth="1"/>
    <col min="14" max="14" width="9.7109375" customWidth="1"/>
    <col min="15" max="15" width="15.7109375" customWidth="1"/>
    <col min="16" max="16" width="9.7109375" customWidth="1"/>
  </cols>
  <sheetData>
    <row r="1" spans="1:16" ht="61.5" x14ac:dyDescent="0.35">
      <c r="B1" s="51" t="s">
        <v>53</v>
      </c>
      <c r="C1" s="53" t="s">
        <v>299</v>
      </c>
      <c r="D1" s="53" t="s">
        <v>300</v>
      </c>
      <c r="E1" s="53"/>
      <c r="F1" s="53"/>
      <c r="G1" s="53"/>
      <c r="H1" s="53" t="s">
        <v>128</v>
      </c>
      <c r="K1" s="51"/>
      <c r="L1" s="53"/>
      <c r="M1" s="53"/>
      <c r="N1" s="53"/>
      <c r="O1" s="51"/>
      <c r="P1" s="53"/>
    </row>
    <row r="2" spans="1:16" x14ac:dyDescent="0.25">
      <c r="A2" s="49" t="s">
        <v>291</v>
      </c>
      <c r="B2" s="49">
        <v>701</v>
      </c>
      <c r="C2" s="52">
        <v>0.5</v>
      </c>
      <c r="D2" s="52">
        <v>0.5</v>
      </c>
      <c r="E2" s="52"/>
      <c r="F2" s="52"/>
      <c r="G2" s="54"/>
      <c r="H2">
        <v>20</v>
      </c>
      <c r="K2" s="49"/>
      <c r="L2" s="49"/>
      <c r="M2" s="49"/>
      <c r="N2" s="49"/>
      <c r="O2" s="49"/>
    </row>
    <row r="3" spans="1:16" x14ac:dyDescent="0.25">
      <c r="A3" s="49" t="s">
        <v>292</v>
      </c>
      <c r="B3" s="49">
        <v>702</v>
      </c>
      <c r="C3" s="52">
        <v>0.5</v>
      </c>
      <c r="D3" s="52">
        <v>0.5</v>
      </c>
      <c r="E3" s="52"/>
      <c r="F3" s="52"/>
      <c r="G3" s="54"/>
      <c r="H3">
        <v>20</v>
      </c>
      <c r="K3" s="49"/>
      <c r="L3" s="49"/>
      <c r="M3" s="49"/>
      <c r="N3" s="49"/>
      <c r="O3" s="49"/>
    </row>
    <row r="4" spans="1:16" x14ac:dyDescent="0.25">
      <c r="A4" s="49" t="s">
        <v>294</v>
      </c>
      <c r="B4" s="49">
        <v>703</v>
      </c>
      <c r="C4" s="52">
        <v>0.5</v>
      </c>
      <c r="D4" s="52">
        <v>0.5</v>
      </c>
      <c r="E4" s="52"/>
      <c r="F4" s="52"/>
      <c r="G4" s="54"/>
      <c r="H4">
        <v>20</v>
      </c>
      <c r="K4" s="49"/>
      <c r="L4" s="49"/>
      <c r="M4" s="49"/>
      <c r="N4" s="49"/>
      <c r="O4" s="49"/>
    </row>
    <row r="5" spans="1:16" x14ac:dyDescent="0.25">
      <c r="A5" s="49" t="s">
        <v>293</v>
      </c>
      <c r="B5" s="49">
        <v>1401</v>
      </c>
      <c r="C5" s="52">
        <v>0.5</v>
      </c>
      <c r="D5" s="52">
        <v>0.5</v>
      </c>
      <c r="E5" s="52"/>
      <c r="F5" s="52"/>
      <c r="G5" s="54"/>
      <c r="H5">
        <v>20</v>
      </c>
      <c r="K5" s="49"/>
      <c r="L5" s="49"/>
      <c r="M5" s="49"/>
      <c r="N5" s="49"/>
      <c r="O5" s="49"/>
    </row>
    <row r="6" spans="1:16" x14ac:dyDescent="0.25">
      <c r="A6" s="49"/>
      <c r="B6" s="49"/>
      <c r="C6" s="52"/>
      <c r="D6" s="52"/>
      <c r="E6" s="52"/>
      <c r="F6" s="52"/>
      <c r="G6" s="54"/>
      <c r="H6" s="54"/>
      <c r="L6" s="49"/>
      <c r="M6" s="49"/>
      <c r="N6" s="49"/>
      <c r="O6" s="49"/>
    </row>
    <row r="7" spans="1:16" x14ac:dyDescent="0.25">
      <c r="A7" s="49"/>
      <c r="B7" s="49"/>
      <c r="C7" s="52"/>
      <c r="D7" s="52"/>
      <c r="E7" s="52"/>
      <c r="F7" s="52"/>
      <c r="G7" s="54"/>
      <c r="H7" s="54"/>
    </row>
    <row r="8" spans="1:16" x14ac:dyDescent="0.25">
      <c r="A8" s="49"/>
      <c r="B8" s="49"/>
      <c r="C8" s="52"/>
      <c r="D8" s="52"/>
      <c r="E8" s="52"/>
      <c r="F8" s="52"/>
      <c r="G8" s="54"/>
      <c r="H8" s="54"/>
    </row>
    <row r="9" spans="1:16" x14ac:dyDescent="0.25">
      <c r="A9" s="49"/>
      <c r="B9" s="49"/>
      <c r="C9" s="52"/>
      <c r="D9" s="52"/>
      <c r="E9" s="52"/>
      <c r="F9" s="52"/>
      <c r="G9" s="52"/>
      <c r="H9" s="54"/>
    </row>
  </sheetData>
  <sheetProtection password="C070" sheet="1" objects="1" scenarios="1"/>
  <sortState ref="K2:L5">
    <sortCondition ref="K2:K5"/>
  </sortStat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17"/>
  <sheetViews>
    <sheetView workbookViewId="0">
      <selection activeCell="H18" sqref="H18"/>
    </sheetView>
  </sheetViews>
  <sheetFormatPr defaultRowHeight="15" x14ac:dyDescent="0.25"/>
  <cols>
    <col min="2" max="2" width="25.7109375" customWidth="1"/>
    <col min="3" max="3" width="9.140625" customWidth="1"/>
    <col min="12" max="12" width="25.7109375" customWidth="1"/>
    <col min="13" max="13" width="9.7109375" customWidth="1"/>
    <col min="14" max="14" width="15.7109375" customWidth="1"/>
    <col min="15" max="15" width="9.7109375" customWidth="1"/>
    <col min="16" max="16" width="15.7109375" customWidth="1"/>
    <col min="17" max="17" width="9.7109375" customWidth="1"/>
  </cols>
  <sheetData>
    <row r="1" spans="1:17" ht="48" x14ac:dyDescent="0.35">
      <c r="A1" s="53" t="s">
        <v>82</v>
      </c>
      <c r="B1" s="51" t="s">
        <v>24</v>
      </c>
      <c r="C1" s="53" t="s">
        <v>82</v>
      </c>
      <c r="D1" s="53" t="s">
        <v>124</v>
      </c>
      <c r="E1" s="53" t="s">
        <v>161</v>
      </c>
      <c r="F1" s="53" t="s">
        <v>248</v>
      </c>
      <c r="G1" s="53"/>
      <c r="H1" s="53"/>
      <c r="I1" s="53" t="s">
        <v>128</v>
      </c>
      <c r="L1" s="51"/>
      <c r="M1" s="53"/>
      <c r="N1" s="53"/>
      <c r="O1" s="53"/>
      <c r="P1" s="51"/>
      <c r="Q1" s="53"/>
    </row>
    <row r="2" spans="1:17" x14ac:dyDescent="0.25">
      <c r="A2" s="49">
        <v>201</v>
      </c>
      <c r="B2" s="49" t="s">
        <v>242</v>
      </c>
      <c r="C2" s="49">
        <v>201</v>
      </c>
      <c r="D2" s="52">
        <v>0.5</v>
      </c>
      <c r="E2" s="52">
        <v>0.5</v>
      </c>
      <c r="F2" s="52"/>
      <c r="G2" s="52"/>
      <c r="H2" s="54"/>
      <c r="I2">
        <v>30</v>
      </c>
      <c r="L2" s="49"/>
      <c r="M2" s="49"/>
      <c r="N2" s="49"/>
      <c r="O2" s="49"/>
      <c r="P2" s="49"/>
    </row>
    <row r="3" spans="1:17" x14ac:dyDescent="0.25">
      <c r="A3" s="49">
        <v>202</v>
      </c>
      <c r="B3" s="49" t="s">
        <v>243</v>
      </c>
      <c r="C3" s="49">
        <v>202</v>
      </c>
      <c r="D3" s="52">
        <v>0.5</v>
      </c>
      <c r="E3" s="52">
        <v>0.5</v>
      </c>
      <c r="F3" s="52"/>
      <c r="G3" s="52"/>
      <c r="H3" s="54"/>
      <c r="I3">
        <v>30</v>
      </c>
      <c r="L3" s="49"/>
      <c r="M3" s="49"/>
      <c r="N3" s="49"/>
      <c r="O3" s="49"/>
      <c r="P3" s="49"/>
    </row>
    <row r="4" spans="1:17" x14ac:dyDescent="0.25">
      <c r="A4" s="49">
        <v>203</v>
      </c>
      <c r="B4" s="49" t="s">
        <v>244</v>
      </c>
      <c r="C4" s="49">
        <v>203</v>
      </c>
      <c r="D4" s="52">
        <v>0.5</v>
      </c>
      <c r="E4" s="52">
        <v>0.5</v>
      </c>
      <c r="F4" s="52"/>
      <c r="G4" s="52"/>
      <c r="H4" s="54"/>
      <c r="I4">
        <v>30</v>
      </c>
      <c r="L4" s="49"/>
      <c r="M4" s="49"/>
      <c r="N4" s="49"/>
      <c r="O4" s="49"/>
      <c r="P4" s="49"/>
    </row>
    <row r="5" spans="1:17" x14ac:dyDescent="0.25">
      <c r="A5" s="49">
        <v>205</v>
      </c>
      <c r="B5" s="49" t="s">
        <v>245</v>
      </c>
      <c r="C5" s="49">
        <v>205</v>
      </c>
      <c r="D5" s="52">
        <v>0.5</v>
      </c>
      <c r="E5" s="52">
        <v>0.5</v>
      </c>
      <c r="F5" s="52">
        <v>0.75</v>
      </c>
      <c r="G5" s="52"/>
      <c r="H5" s="54"/>
      <c r="I5">
        <v>30</v>
      </c>
      <c r="L5" s="49"/>
      <c r="M5" s="49"/>
      <c r="N5" s="49"/>
      <c r="O5" s="49"/>
      <c r="P5" s="49"/>
    </row>
    <row r="6" spans="1:17" x14ac:dyDescent="0.25">
      <c r="A6" s="49">
        <v>207</v>
      </c>
      <c r="B6" s="49" t="s">
        <v>246</v>
      </c>
      <c r="C6" s="49">
        <v>207</v>
      </c>
      <c r="D6" s="52">
        <v>0.5</v>
      </c>
      <c r="E6" s="52">
        <v>0.5</v>
      </c>
      <c r="F6" s="52"/>
      <c r="G6" s="52"/>
      <c r="H6" s="54"/>
      <c r="I6">
        <v>30</v>
      </c>
      <c r="L6" s="49"/>
      <c r="M6" s="49"/>
      <c r="N6" s="49"/>
      <c r="O6" s="49"/>
      <c r="P6" s="49"/>
    </row>
    <row r="7" spans="1:17" x14ac:dyDescent="0.25">
      <c r="A7" s="49">
        <v>209</v>
      </c>
      <c r="B7" s="49" t="s">
        <v>247</v>
      </c>
      <c r="C7" s="49">
        <v>209</v>
      </c>
      <c r="D7" s="52">
        <v>0.5</v>
      </c>
      <c r="E7" s="52">
        <v>0.5</v>
      </c>
      <c r="F7" s="52"/>
      <c r="G7" s="52"/>
      <c r="H7" s="54"/>
      <c r="I7">
        <v>30</v>
      </c>
      <c r="L7" s="49"/>
      <c r="M7" s="49"/>
      <c r="N7" s="49"/>
      <c r="O7" s="49"/>
      <c r="P7" s="49"/>
    </row>
    <row r="8" spans="1:17" x14ac:dyDescent="0.25">
      <c r="D8" s="52"/>
      <c r="E8" s="52"/>
      <c r="F8" s="52"/>
      <c r="G8" s="52"/>
      <c r="H8" s="52"/>
      <c r="M8" s="49"/>
      <c r="N8" s="49"/>
      <c r="O8" s="49"/>
      <c r="P8" s="49"/>
    </row>
    <row r="9" spans="1:17" x14ac:dyDescent="0.25">
      <c r="D9" s="52"/>
      <c r="E9" s="52"/>
      <c r="F9" s="52"/>
      <c r="G9" s="52"/>
      <c r="H9" s="52"/>
      <c r="M9" s="49"/>
      <c r="N9" s="49"/>
      <c r="O9" s="49"/>
      <c r="P9" s="49"/>
    </row>
    <row r="10" spans="1:17" x14ac:dyDescent="0.25">
      <c r="D10" s="52"/>
      <c r="E10" s="52"/>
      <c r="F10" s="52"/>
      <c r="G10" s="52"/>
      <c r="H10" s="52"/>
      <c r="M10" s="49"/>
      <c r="N10" s="49"/>
      <c r="O10" s="49"/>
      <c r="P10" s="49"/>
    </row>
    <row r="11" spans="1:17" x14ac:dyDescent="0.25">
      <c r="D11" s="52"/>
      <c r="E11" s="52"/>
      <c r="F11" s="52"/>
      <c r="G11" s="52"/>
      <c r="H11" s="52"/>
      <c r="M11" s="49"/>
      <c r="N11" s="49"/>
      <c r="O11" s="49"/>
      <c r="P11" s="49"/>
    </row>
    <row r="12" spans="1:17" x14ac:dyDescent="0.25">
      <c r="D12" s="52"/>
      <c r="E12" s="52"/>
      <c r="F12" s="52"/>
      <c r="G12" s="52"/>
      <c r="H12" s="52"/>
      <c r="M12" s="49"/>
      <c r="N12" s="49"/>
      <c r="O12" s="49"/>
      <c r="P12" s="49"/>
    </row>
    <row r="13" spans="1:17" x14ac:dyDescent="0.25">
      <c r="D13" s="57"/>
      <c r="E13" s="57"/>
      <c r="F13" s="57"/>
      <c r="G13" s="57"/>
      <c r="H13" s="52"/>
      <c r="M13" s="49"/>
      <c r="N13" s="49"/>
      <c r="O13" s="49"/>
      <c r="P13" s="49"/>
    </row>
    <row r="14" spans="1:17" x14ac:dyDescent="0.25">
      <c r="D14" s="52"/>
      <c r="E14" s="52"/>
      <c r="F14" s="52"/>
      <c r="G14" s="52"/>
      <c r="H14" s="54"/>
      <c r="I14" s="54"/>
      <c r="M14" s="49"/>
      <c r="N14" s="49"/>
      <c r="O14" s="49"/>
      <c r="P14" s="49"/>
    </row>
    <row r="15" spans="1:17" x14ac:dyDescent="0.25">
      <c r="D15" s="52"/>
      <c r="E15" s="52"/>
      <c r="F15" s="52"/>
      <c r="G15" s="52"/>
      <c r="H15" s="54"/>
      <c r="I15" s="54"/>
    </row>
    <row r="16" spans="1:17" x14ac:dyDescent="0.25">
      <c r="D16" s="52"/>
      <c r="E16" s="52"/>
      <c r="F16" s="52"/>
      <c r="G16" s="52"/>
      <c r="H16" s="54"/>
      <c r="I16" s="54"/>
    </row>
    <row r="17" spans="4:9" x14ac:dyDescent="0.25">
      <c r="D17" s="52"/>
      <c r="E17" s="52"/>
      <c r="F17" s="52"/>
      <c r="G17" s="52"/>
      <c r="H17" s="52"/>
      <c r="I17" s="54"/>
    </row>
  </sheetData>
  <sheetProtection password="C07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Q17"/>
  <sheetViews>
    <sheetView workbookViewId="0">
      <selection activeCell="M24" sqref="M24"/>
    </sheetView>
  </sheetViews>
  <sheetFormatPr defaultRowHeight="15" x14ac:dyDescent="0.25"/>
  <cols>
    <col min="2" max="2" width="25.7109375" customWidth="1"/>
    <col min="3" max="4" width="15.7109375" customWidth="1"/>
    <col min="12" max="12" width="25.7109375" customWidth="1"/>
    <col min="13" max="13" width="9.7109375" customWidth="1"/>
    <col min="14" max="14" width="15.7109375" customWidth="1"/>
    <col min="15" max="15" width="9.7109375" customWidth="1"/>
    <col min="16" max="16" width="15.7109375" customWidth="1"/>
    <col min="17" max="17" width="9.7109375" customWidth="1"/>
  </cols>
  <sheetData>
    <row r="1" spans="1:17" ht="91.5" x14ac:dyDescent="0.35">
      <c r="A1" s="53" t="s">
        <v>82</v>
      </c>
      <c r="B1" s="53"/>
      <c r="C1" t="s">
        <v>131</v>
      </c>
      <c r="D1" s="51" t="s">
        <v>68</v>
      </c>
      <c r="E1" s="53" t="s">
        <v>139</v>
      </c>
      <c r="F1" s="53" t="s">
        <v>138</v>
      </c>
      <c r="G1" s="53" t="s">
        <v>140</v>
      </c>
      <c r="H1" s="53" t="s">
        <v>141</v>
      </c>
      <c r="I1" s="53" t="s">
        <v>142</v>
      </c>
      <c r="L1" s="51" t="s">
        <v>24</v>
      </c>
      <c r="M1" s="53" t="s">
        <v>78</v>
      </c>
      <c r="N1" s="53" t="s">
        <v>131</v>
      </c>
      <c r="O1" s="53" t="s">
        <v>80</v>
      </c>
      <c r="P1" s="51" t="s">
        <v>68</v>
      </c>
      <c r="Q1" s="53" t="s">
        <v>81</v>
      </c>
    </row>
    <row r="2" spans="1:17" ht="30" x14ac:dyDescent="0.25">
      <c r="A2">
        <v>111</v>
      </c>
      <c r="B2" t="s">
        <v>137</v>
      </c>
      <c r="C2" s="49" t="s">
        <v>132</v>
      </c>
      <c r="D2" s="49" t="s">
        <v>74</v>
      </c>
      <c r="E2" s="52">
        <v>0.7</v>
      </c>
      <c r="F2" s="52">
        <v>1</v>
      </c>
      <c r="G2" s="52">
        <v>1.1000000000000001</v>
      </c>
      <c r="H2" s="52">
        <v>0.9</v>
      </c>
      <c r="I2">
        <v>10</v>
      </c>
      <c r="L2" s="49" t="s">
        <v>137</v>
      </c>
      <c r="M2" s="49">
        <v>100</v>
      </c>
      <c r="N2" s="49" t="s">
        <v>133</v>
      </c>
      <c r="O2" s="49">
        <v>20</v>
      </c>
      <c r="P2" s="49" t="s">
        <v>9</v>
      </c>
      <c r="Q2">
        <v>2</v>
      </c>
    </row>
    <row r="3" spans="1:17" ht="30" x14ac:dyDescent="0.25">
      <c r="A3">
        <v>112</v>
      </c>
      <c r="C3" s="49"/>
      <c r="D3" s="49" t="s">
        <v>75</v>
      </c>
      <c r="E3" s="52">
        <v>0.6</v>
      </c>
      <c r="F3" s="52">
        <v>1</v>
      </c>
      <c r="G3" s="52">
        <v>1.1000000000000001</v>
      </c>
      <c r="H3" s="52">
        <v>0.9</v>
      </c>
      <c r="I3">
        <v>20</v>
      </c>
      <c r="L3" s="49"/>
      <c r="M3" s="49"/>
      <c r="N3" s="49" t="s">
        <v>136</v>
      </c>
      <c r="O3" s="49">
        <v>50</v>
      </c>
      <c r="P3" s="49" t="s">
        <v>7</v>
      </c>
      <c r="Q3">
        <v>1</v>
      </c>
    </row>
    <row r="4" spans="1:17" ht="30" x14ac:dyDescent="0.25">
      <c r="A4">
        <v>113</v>
      </c>
      <c r="C4" s="49"/>
      <c r="D4" s="49" t="s">
        <v>76</v>
      </c>
      <c r="E4" s="52">
        <v>0.5</v>
      </c>
      <c r="F4" s="52">
        <v>1</v>
      </c>
      <c r="G4" s="52">
        <v>1.1000000000000001</v>
      </c>
      <c r="H4" s="52">
        <v>0.9</v>
      </c>
      <c r="I4">
        <v>30</v>
      </c>
      <c r="L4" s="49"/>
      <c r="M4" s="49"/>
      <c r="N4" s="49" t="s">
        <v>134</v>
      </c>
      <c r="O4" s="49">
        <v>30</v>
      </c>
      <c r="P4" s="49" t="s">
        <v>11</v>
      </c>
      <c r="Q4">
        <v>3</v>
      </c>
    </row>
    <row r="5" spans="1:17" x14ac:dyDescent="0.25">
      <c r="A5">
        <v>121</v>
      </c>
      <c r="C5" s="49" t="s">
        <v>133</v>
      </c>
      <c r="D5" s="49" t="s">
        <v>74</v>
      </c>
      <c r="E5" s="52">
        <v>0.7</v>
      </c>
      <c r="F5" s="52">
        <v>1</v>
      </c>
      <c r="G5" s="52">
        <v>1.1000000000000001</v>
      </c>
      <c r="H5" s="52">
        <v>0.9</v>
      </c>
      <c r="I5">
        <v>10</v>
      </c>
      <c r="L5" s="49"/>
      <c r="M5" s="49"/>
      <c r="N5" s="49" t="s">
        <v>135</v>
      </c>
      <c r="O5" s="49">
        <v>40</v>
      </c>
      <c r="P5" s="49"/>
    </row>
    <row r="6" spans="1:17" x14ac:dyDescent="0.25">
      <c r="A6">
        <v>122</v>
      </c>
      <c r="C6" s="49"/>
      <c r="D6" s="49" t="s">
        <v>75</v>
      </c>
      <c r="E6" s="52">
        <v>0.6</v>
      </c>
      <c r="F6" s="52">
        <v>1</v>
      </c>
      <c r="G6" s="52">
        <v>1.1000000000000001</v>
      </c>
      <c r="H6" s="52">
        <v>0.9</v>
      </c>
      <c r="I6">
        <v>20</v>
      </c>
      <c r="L6" s="49"/>
      <c r="M6" s="49"/>
      <c r="N6" s="49" t="s">
        <v>132</v>
      </c>
      <c r="O6" s="49">
        <v>10</v>
      </c>
      <c r="P6" s="49"/>
    </row>
    <row r="7" spans="1:17" x14ac:dyDescent="0.25">
      <c r="A7">
        <v>123</v>
      </c>
      <c r="C7" s="49"/>
      <c r="D7" s="49" t="s">
        <v>76</v>
      </c>
      <c r="E7" s="52">
        <v>0.5</v>
      </c>
      <c r="F7" s="52">
        <v>1</v>
      </c>
      <c r="G7" s="52">
        <v>1.1000000000000001</v>
      </c>
      <c r="H7" s="52">
        <v>0.9</v>
      </c>
      <c r="I7">
        <v>30</v>
      </c>
      <c r="M7" s="49"/>
      <c r="N7" s="49"/>
      <c r="O7" s="49"/>
      <c r="P7" s="49"/>
    </row>
    <row r="8" spans="1:17" x14ac:dyDescent="0.25">
      <c r="A8">
        <v>131</v>
      </c>
      <c r="C8" s="49" t="s">
        <v>134</v>
      </c>
      <c r="D8" s="49" t="s">
        <v>74</v>
      </c>
      <c r="E8" s="52">
        <v>0.5</v>
      </c>
      <c r="F8" s="52">
        <v>1</v>
      </c>
      <c r="G8" s="52">
        <v>1.1000000000000001</v>
      </c>
      <c r="H8" s="52">
        <v>0.9</v>
      </c>
      <c r="I8">
        <v>10</v>
      </c>
      <c r="M8" s="49"/>
      <c r="N8" s="49" t="s">
        <v>132</v>
      </c>
      <c r="O8" s="49"/>
      <c r="P8" s="49"/>
    </row>
    <row r="9" spans="1:17" x14ac:dyDescent="0.25">
      <c r="A9">
        <v>132</v>
      </c>
      <c r="C9" s="49"/>
      <c r="D9" s="49" t="s">
        <v>75</v>
      </c>
      <c r="E9" s="52">
        <v>0.4</v>
      </c>
      <c r="F9" s="52">
        <v>1</v>
      </c>
      <c r="G9" s="52">
        <v>1.1000000000000001</v>
      </c>
      <c r="H9" s="52">
        <v>0.9</v>
      </c>
      <c r="I9">
        <v>20</v>
      </c>
      <c r="M9" s="49"/>
      <c r="N9" s="49" t="s">
        <v>133</v>
      </c>
      <c r="O9" s="49"/>
      <c r="P9" s="49"/>
    </row>
    <row r="10" spans="1:17" x14ac:dyDescent="0.25">
      <c r="A10">
        <v>133</v>
      </c>
      <c r="C10" s="49"/>
      <c r="D10" s="49" t="s">
        <v>76</v>
      </c>
      <c r="E10" s="52">
        <v>0.3</v>
      </c>
      <c r="F10" s="52">
        <v>1</v>
      </c>
      <c r="G10" s="52">
        <v>1.1000000000000001</v>
      </c>
      <c r="H10" s="52">
        <v>0.9</v>
      </c>
      <c r="I10">
        <v>30</v>
      </c>
      <c r="M10" s="49"/>
      <c r="N10" s="49" t="s">
        <v>134</v>
      </c>
      <c r="O10" s="49"/>
      <c r="P10" s="49"/>
    </row>
    <row r="11" spans="1:17" x14ac:dyDescent="0.25">
      <c r="A11">
        <v>141</v>
      </c>
      <c r="C11" s="49" t="s">
        <v>135</v>
      </c>
      <c r="D11" s="49" t="s">
        <v>74</v>
      </c>
      <c r="E11" s="52">
        <v>0.3</v>
      </c>
      <c r="F11" s="52">
        <v>1</v>
      </c>
      <c r="G11" s="52">
        <v>1.1000000000000001</v>
      </c>
      <c r="H11" s="52">
        <v>0.9</v>
      </c>
      <c r="I11">
        <v>10</v>
      </c>
      <c r="M11" s="49"/>
      <c r="N11" s="49" t="s">
        <v>135</v>
      </c>
      <c r="O11" s="49"/>
      <c r="P11" s="49"/>
    </row>
    <row r="12" spans="1:17" x14ac:dyDescent="0.25">
      <c r="A12">
        <v>142</v>
      </c>
      <c r="C12" s="49"/>
      <c r="D12" s="49" t="s">
        <v>75</v>
      </c>
      <c r="E12" s="52">
        <v>0.2</v>
      </c>
      <c r="F12" s="52">
        <v>1</v>
      </c>
      <c r="G12" s="52">
        <v>1.1000000000000001</v>
      </c>
      <c r="H12" s="52">
        <v>0.9</v>
      </c>
      <c r="I12">
        <v>20</v>
      </c>
      <c r="M12" s="49"/>
      <c r="N12" s="49" t="s">
        <v>136</v>
      </c>
      <c r="O12" s="49"/>
      <c r="P12" s="49"/>
    </row>
    <row r="13" spans="1:17" x14ac:dyDescent="0.25">
      <c r="A13">
        <v>143</v>
      </c>
      <c r="C13" s="49"/>
      <c r="D13" s="49" t="s">
        <v>76</v>
      </c>
      <c r="E13" s="57">
        <v>0.2</v>
      </c>
      <c r="F13" s="52">
        <v>1</v>
      </c>
      <c r="G13" s="52">
        <v>1.1000000000000001</v>
      </c>
      <c r="H13" s="52">
        <v>0.9</v>
      </c>
      <c r="I13">
        <v>30</v>
      </c>
      <c r="M13" s="49"/>
      <c r="N13" s="49"/>
      <c r="O13" s="49"/>
      <c r="P13" s="49"/>
    </row>
    <row r="14" spans="1:17" x14ac:dyDescent="0.25">
      <c r="A14">
        <v>151</v>
      </c>
      <c r="C14" s="49" t="s">
        <v>136</v>
      </c>
      <c r="D14" s="49" t="s">
        <v>74</v>
      </c>
      <c r="E14" s="52">
        <v>0.2</v>
      </c>
      <c r="F14" s="52">
        <v>1</v>
      </c>
      <c r="G14" s="52">
        <v>1.1000000000000001</v>
      </c>
      <c r="H14" s="52">
        <v>0.9</v>
      </c>
      <c r="I14">
        <v>10</v>
      </c>
      <c r="M14" s="49"/>
      <c r="N14" s="49"/>
      <c r="O14" s="49"/>
      <c r="P14" s="49"/>
    </row>
    <row r="15" spans="1:17" x14ac:dyDescent="0.25">
      <c r="A15">
        <v>152</v>
      </c>
      <c r="C15" s="49"/>
      <c r="D15" s="49" t="s">
        <v>75</v>
      </c>
      <c r="E15" s="52">
        <v>0.1</v>
      </c>
      <c r="F15" s="52">
        <v>1</v>
      </c>
      <c r="G15" s="52">
        <v>1.1000000000000001</v>
      </c>
      <c r="H15" s="52">
        <v>0.9</v>
      </c>
      <c r="I15">
        <v>20</v>
      </c>
    </row>
    <row r="16" spans="1:17" x14ac:dyDescent="0.25">
      <c r="A16">
        <v>153</v>
      </c>
      <c r="C16" s="49"/>
      <c r="D16" s="49" t="s">
        <v>76</v>
      </c>
      <c r="E16" s="52">
        <v>0.1</v>
      </c>
      <c r="F16" s="52">
        <v>1</v>
      </c>
      <c r="G16" s="52">
        <v>1.1000000000000001</v>
      </c>
      <c r="H16" s="52">
        <v>0.9</v>
      </c>
      <c r="I16">
        <v>30</v>
      </c>
    </row>
    <row r="17" spans="3:9" x14ac:dyDescent="0.25">
      <c r="C17" s="49"/>
      <c r="D17" s="49"/>
      <c r="E17" s="52"/>
      <c r="F17" s="52"/>
      <c r="G17" s="52"/>
      <c r="H17" s="52"/>
      <c r="I17" s="54"/>
    </row>
  </sheetData>
  <sheetProtection algorithmName="SHA-512" hashValue="2BvoBKNWTYOjh7yqIWk4oCBcvOrGdE8MCFV75KpA/n7kY8jmjDDMllMWQtdNlujXTL6eCATBhcueiFiMD7JRig==" saltValue="R14A3yN6AYJvQYBzyrjuXg==" spinCount="100000" sheet="1" objects="1" scenarios="1"/>
  <sortState ref="N2:O6">
    <sortCondition ref="N2:N6"/>
  </sortState>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R19"/>
  <sheetViews>
    <sheetView workbookViewId="0">
      <selection activeCell="H18" sqref="H18"/>
    </sheetView>
  </sheetViews>
  <sheetFormatPr defaultRowHeight="15" x14ac:dyDescent="0.25"/>
  <cols>
    <col min="2" max="2" width="25.7109375" customWidth="1"/>
    <col min="3" max="4" width="15.7109375" customWidth="1"/>
    <col min="13" max="13" width="25.7109375" customWidth="1"/>
    <col min="14" max="14" width="9.7109375" customWidth="1"/>
    <col min="15" max="15" width="15.7109375" customWidth="1"/>
    <col min="16" max="16" width="9.7109375" customWidth="1"/>
    <col min="17" max="17" width="15.7109375" customWidth="1"/>
    <col min="18" max="18" width="9.7109375" customWidth="1"/>
  </cols>
  <sheetData>
    <row r="1" spans="1:18" ht="91.5" x14ac:dyDescent="0.35">
      <c r="A1" s="53" t="s">
        <v>82</v>
      </c>
      <c r="B1" s="53"/>
      <c r="C1" s="50" t="s">
        <v>131</v>
      </c>
      <c r="D1" s="51" t="s">
        <v>314</v>
      </c>
      <c r="E1" s="53" t="s">
        <v>139</v>
      </c>
      <c r="F1" s="53" t="s">
        <v>138</v>
      </c>
      <c r="G1" s="53" t="s">
        <v>147</v>
      </c>
      <c r="H1" s="53" t="s">
        <v>148</v>
      </c>
      <c r="I1" s="53" t="s">
        <v>142</v>
      </c>
      <c r="J1" s="53" t="s">
        <v>151</v>
      </c>
      <c r="K1" s="53" t="s">
        <v>150</v>
      </c>
      <c r="M1" s="51"/>
      <c r="N1" s="53"/>
      <c r="O1" s="53" t="s">
        <v>131</v>
      </c>
      <c r="P1" s="53" t="s">
        <v>221</v>
      </c>
      <c r="Q1" s="53" t="s">
        <v>311</v>
      </c>
      <c r="R1" s="53" t="s">
        <v>313</v>
      </c>
    </row>
    <row r="2" spans="1:18" x14ac:dyDescent="0.25">
      <c r="A2">
        <v>10</v>
      </c>
      <c r="C2" s="49" t="s">
        <v>132</v>
      </c>
      <c r="D2" s="49"/>
      <c r="E2" s="52">
        <v>0.5</v>
      </c>
      <c r="F2" s="52">
        <v>1</v>
      </c>
      <c r="G2" s="52"/>
      <c r="H2" s="52"/>
      <c r="I2">
        <v>0</v>
      </c>
      <c r="K2" s="52">
        <v>0.8</v>
      </c>
      <c r="M2" s="49"/>
      <c r="N2" s="49"/>
      <c r="O2" s="49" t="s">
        <v>136</v>
      </c>
      <c r="P2" s="49">
        <v>30</v>
      </c>
      <c r="Q2" s="49" t="s">
        <v>122</v>
      </c>
      <c r="R2">
        <v>1</v>
      </c>
    </row>
    <row r="3" spans="1:18" x14ac:dyDescent="0.25">
      <c r="A3">
        <v>20</v>
      </c>
      <c r="C3" s="49" t="s">
        <v>135</v>
      </c>
      <c r="D3" s="49"/>
      <c r="E3" s="52">
        <v>0.2</v>
      </c>
      <c r="F3" s="52">
        <v>0.5</v>
      </c>
      <c r="G3" s="52"/>
      <c r="H3" s="52"/>
      <c r="I3">
        <v>0</v>
      </c>
      <c r="K3" s="52">
        <v>0.8</v>
      </c>
      <c r="M3" s="49"/>
      <c r="N3" s="49"/>
      <c r="O3" s="49" t="s">
        <v>134</v>
      </c>
      <c r="P3" s="49">
        <v>40</v>
      </c>
      <c r="Q3" s="49" t="s">
        <v>312</v>
      </c>
      <c r="R3">
        <v>1</v>
      </c>
    </row>
    <row r="4" spans="1:18" x14ac:dyDescent="0.25">
      <c r="A4">
        <v>30</v>
      </c>
      <c r="C4" s="49" t="s">
        <v>136</v>
      </c>
      <c r="D4" s="49"/>
      <c r="E4" s="52">
        <v>0.1</v>
      </c>
      <c r="F4" s="52">
        <v>0.5</v>
      </c>
      <c r="G4" s="52"/>
      <c r="H4" s="52"/>
      <c r="I4">
        <v>0</v>
      </c>
      <c r="K4" s="52">
        <v>0.8</v>
      </c>
      <c r="M4" s="49"/>
      <c r="N4" s="49"/>
      <c r="O4" s="49" t="s">
        <v>135</v>
      </c>
      <c r="P4" s="49">
        <v>20</v>
      </c>
      <c r="Q4" s="49" t="s">
        <v>121</v>
      </c>
      <c r="R4">
        <v>2</v>
      </c>
    </row>
    <row r="5" spans="1:18" x14ac:dyDescent="0.25">
      <c r="A5">
        <v>41</v>
      </c>
      <c r="C5" s="49" t="s">
        <v>134</v>
      </c>
      <c r="D5" s="49" t="s">
        <v>122</v>
      </c>
      <c r="E5" s="52">
        <v>0.4</v>
      </c>
      <c r="F5" s="52">
        <v>0.5</v>
      </c>
      <c r="G5" s="52"/>
      <c r="H5" s="52"/>
      <c r="I5">
        <v>0</v>
      </c>
      <c r="K5" s="52">
        <v>0.8</v>
      </c>
      <c r="M5" s="49"/>
      <c r="N5" s="49"/>
      <c r="O5" s="49" t="s">
        <v>132</v>
      </c>
      <c r="P5" s="49">
        <v>10</v>
      </c>
      <c r="Q5" s="49"/>
    </row>
    <row r="6" spans="1:18" x14ac:dyDescent="0.25">
      <c r="A6">
        <v>42</v>
      </c>
      <c r="C6" s="49" t="s">
        <v>134</v>
      </c>
      <c r="D6" s="49" t="s">
        <v>121</v>
      </c>
      <c r="E6" s="52">
        <v>0.5</v>
      </c>
      <c r="F6" s="52">
        <v>0.5</v>
      </c>
      <c r="G6" s="52"/>
      <c r="H6" s="52"/>
      <c r="I6">
        <v>0</v>
      </c>
      <c r="K6" s="52">
        <v>0.8</v>
      </c>
      <c r="M6" s="49"/>
      <c r="N6" s="49"/>
      <c r="O6" s="49"/>
      <c r="P6" s="49"/>
      <c r="Q6" s="49"/>
    </row>
    <row r="7" spans="1:18" x14ac:dyDescent="0.25">
      <c r="C7" s="49"/>
      <c r="D7" s="49"/>
      <c r="E7" s="52"/>
      <c r="F7" s="52"/>
      <c r="G7" s="52"/>
      <c r="H7" s="52"/>
      <c r="K7" s="52"/>
      <c r="N7" s="49"/>
      <c r="O7" s="49"/>
      <c r="P7" s="49"/>
      <c r="Q7" s="49"/>
    </row>
    <row r="8" spans="1:18" x14ac:dyDescent="0.25">
      <c r="C8" s="49"/>
      <c r="D8" s="49"/>
      <c r="E8" s="52"/>
      <c r="F8" s="52"/>
      <c r="G8" s="52"/>
      <c r="H8" s="52"/>
      <c r="K8" s="52"/>
      <c r="N8" s="49"/>
      <c r="O8" s="49"/>
      <c r="P8" s="49"/>
      <c r="Q8" s="49"/>
    </row>
    <row r="9" spans="1:18" x14ac:dyDescent="0.25">
      <c r="C9" s="49"/>
      <c r="D9" s="49"/>
      <c r="E9" s="52"/>
      <c r="F9" s="52"/>
      <c r="G9" s="52"/>
      <c r="H9" s="52"/>
      <c r="K9" s="52"/>
      <c r="N9" s="49"/>
      <c r="O9" s="49"/>
      <c r="P9" s="49"/>
      <c r="Q9" s="49"/>
    </row>
    <row r="10" spans="1:18" x14ac:dyDescent="0.25">
      <c r="C10" s="49"/>
      <c r="D10" s="49"/>
      <c r="E10" s="52"/>
      <c r="F10" s="52"/>
      <c r="G10" s="52"/>
      <c r="H10" s="52"/>
      <c r="K10" s="52"/>
      <c r="N10" s="49"/>
      <c r="O10" s="49"/>
      <c r="P10" s="49"/>
      <c r="Q10" s="49"/>
    </row>
    <row r="11" spans="1:18" x14ac:dyDescent="0.25">
      <c r="C11" s="49"/>
      <c r="D11" s="49"/>
      <c r="E11" s="52"/>
      <c r="F11" s="52"/>
      <c r="G11" s="52"/>
      <c r="H11" s="52"/>
      <c r="K11" s="52"/>
      <c r="N11" s="49"/>
      <c r="O11" s="49"/>
      <c r="P11" s="49"/>
      <c r="Q11" s="49"/>
    </row>
    <row r="12" spans="1:18" x14ac:dyDescent="0.25">
      <c r="C12" s="49"/>
      <c r="D12" s="49"/>
      <c r="E12" s="52"/>
      <c r="F12" s="52"/>
      <c r="G12" s="52"/>
      <c r="H12" s="52"/>
      <c r="K12" s="52"/>
      <c r="N12" s="49"/>
      <c r="O12" s="49"/>
      <c r="P12" s="49"/>
      <c r="Q12" s="49"/>
    </row>
    <row r="13" spans="1:18" x14ac:dyDescent="0.25">
      <c r="C13" s="49"/>
      <c r="D13" s="49"/>
      <c r="E13" s="57"/>
      <c r="F13" s="52"/>
      <c r="G13" s="52"/>
      <c r="H13" s="52"/>
      <c r="K13" s="52"/>
      <c r="N13" s="49"/>
      <c r="O13" s="49"/>
      <c r="P13" s="49"/>
      <c r="Q13" s="49"/>
    </row>
    <row r="14" spans="1:18" x14ac:dyDescent="0.25">
      <c r="C14" s="49"/>
      <c r="D14" s="49"/>
      <c r="E14" s="52"/>
      <c r="F14" s="52"/>
      <c r="G14" s="52"/>
      <c r="H14" s="52"/>
      <c r="K14" s="52"/>
      <c r="N14" s="49"/>
      <c r="Q14" s="49"/>
    </row>
    <row r="15" spans="1:18" x14ac:dyDescent="0.25">
      <c r="C15" s="49"/>
      <c r="D15" s="49"/>
      <c r="E15" s="52"/>
      <c r="F15" s="52"/>
      <c r="G15" s="52"/>
      <c r="H15" s="52"/>
      <c r="K15" s="52"/>
    </row>
    <row r="16" spans="1:18" x14ac:dyDescent="0.25">
      <c r="C16" s="49"/>
      <c r="D16" s="49"/>
      <c r="E16" s="52"/>
      <c r="F16" s="52"/>
      <c r="G16" s="52"/>
      <c r="H16" s="52"/>
      <c r="K16" s="52"/>
    </row>
    <row r="17" spans="3:10" x14ac:dyDescent="0.25">
      <c r="C17" s="49"/>
      <c r="D17" s="49"/>
      <c r="E17" s="52"/>
      <c r="F17" s="52"/>
      <c r="G17" s="52"/>
      <c r="H17" s="52"/>
      <c r="I17" s="54"/>
      <c r="J17" s="54"/>
    </row>
    <row r="18" spans="3:10" x14ac:dyDescent="0.25">
      <c r="D18" s="49"/>
      <c r="G18" s="52"/>
      <c r="H18" s="52"/>
    </row>
    <row r="19" spans="3:10" x14ac:dyDescent="0.25">
      <c r="D19" s="49"/>
      <c r="G19" s="52"/>
      <c r="H19" s="52"/>
    </row>
  </sheetData>
  <sheetProtection password="C070" sheet="1" objects="1" scenarios="1"/>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P17"/>
  <sheetViews>
    <sheetView workbookViewId="0">
      <selection activeCell="H18" sqref="H18"/>
    </sheetView>
  </sheetViews>
  <sheetFormatPr defaultRowHeight="15" x14ac:dyDescent="0.25"/>
  <cols>
    <col min="2" max="2" width="25.7109375" customWidth="1"/>
    <col min="11" max="11" width="25.7109375" customWidth="1"/>
    <col min="12" max="12" width="9.7109375" customWidth="1"/>
    <col min="13" max="13" width="15.7109375" customWidth="1"/>
    <col min="14" max="14" width="9.7109375" customWidth="1"/>
    <col min="15" max="15" width="15.7109375" customWidth="1"/>
    <col min="16" max="16" width="9.7109375" customWidth="1"/>
  </cols>
  <sheetData>
    <row r="1" spans="1:16" ht="30" x14ac:dyDescent="0.25">
      <c r="A1" s="53" t="s">
        <v>82</v>
      </c>
      <c r="C1" s="53" t="s">
        <v>248</v>
      </c>
      <c r="D1" s="53"/>
      <c r="E1" s="53"/>
      <c r="F1" s="53"/>
      <c r="G1" s="53"/>
      <c r="H1" s="53" t="s">
        <v>462</v>
      </c>
      <c r="K1" s="51" t="s">
        <v>24</v>
      </c>
      <c r="L1" s="53" t="s">
        <v>78</v>
      </c>
      <c r="M1" s="53"/>
      <c r="N1" s="53"/>
      <c r="O1" s="51"/>
      <c r="P1" s="53"/>
    </row>
    <row r="2" spans="1:16" ht="30" x14ac:dyDescent="0.25">
      <c r="A2">
        <v>1</v>
      </c>
      <c r="B2" s="49" t="s">
        <v>460</v>
      </c>
      <c r="C2" s="52">
        <v>0.75</v>
      </c>
      <c r="D2" s="52"/>
      <c r="E2" s="52"/>
      <c r="F2" s="52"/>
      <c r="G2" s="54"/>
      <c r="H2">
        <v>30</v>
      </c>
      <c r="K2" s="49" t="s">
        <v>450</v>
      </c>
      <c r="L2" s="49">
        <v>1</v>
      </c>
      <c r="M2" s="49"/>
      <c r="N2" s="49"/>
      <c r="O2" s="49"/>
    </row>
    <row r="3" spans="1:16" ht="30" x14ac:dyDescent="0.25">
      <c r="A3">
        <v>2</v>
      </c>
      <c r="B3" s="49" t="s">
        <v>461</v>
      </c>
      <c r="C3" s="52">
        <v>0.75</v>
      </c>
      <c r="D3" s="52"/>
      <c r="E3" s="52"/>
      <c r="F3" s="52"/>
      <c r="G3" s="54"/>
      <c r="H3">
        <v>5</v>
      </c>
      <c r="K3" s="49" t="s">
        <v>451</v>
      </c>
      <c r="L3" s="49">
        <v>2</v>
      </c>
      <c r="M3" s="49"/>
      <c r="N3" s="49"/>
      <c r="O3" s="49"/>
    </row>
    <row r="4" spans="1:16" x14ac:dyDescent="0.25">
      <c r="B4" s="49"/>
      <c r="C4" s="54"/>
      <c r="D4" s="52"/>
      <c r="E4" s="52"/>
      <c r="F4" s="52"/>
      <c r="G4" s="54"/>
      <c r="K4" s="49" t="s">
        <v>452</v>
      </c>
      <c r="L4" s="49">
        <v>1</v>
      </c>
      <c r="M4" s="49"/>
      <c r="N4" s="49"/>
      <c r="O4" s="49"/>
    </row>
    <row r="5" spans="1:16" x14ac:dyDescent="0.25">
      <c r="B5" s="49"/>
      <c r="C5" s="54"/>
      <c r="D5" s="52"/>
      <c r="E5" s="52"/>
      <c r="F5" s="52"/>
      <c r="G5" s="54"/>
      <c r="K5" s="49" t="s">
        <v>453</v>
      </c>
      <c r="L5" s="49">
        <v>2</v>
      </c>
      <c r="M5" s="49"/>
      <c r="N5" s="49"/>
      <c r="O5" s="49"/>
    </row>
    <row r="6" spans="1:16" x14ac:dyDescent="0.25">
      <c r="B6" s="49"/>
      <c r="C6" s="54"/>
      <c r="D6" s="52"/>
      <c r="E6" s="52"/>
      <c r="F6" s="52"/>
      <c r="G6" s="54"/>
      <c r="K6" s="49" t="s">
        <v>454</v>
      </c>
      <c r="L6" s="49">
        <v>1</v>
      </c>
      <c r="M6" s="49"/>
      <c r="N6" s="49"/>
      <c r="O6" s="49"/>
    </row>
    <row r="7" spans="1:16" ht="30" x14ac:dyDescent="0.25">
      <c r="B7" s="49"/>
      <c r="C7" s="54"/>
      <c r="D7" s="52"/>
      <c r="E7" s="52"/>
      <c r="F7" s="52"/>
      <c r="G7" s="54"/>
      <c r="K7" s="49" t="s">
        <v>455</v>
      </c>
      <c r="L7" s="49">
        <v>2</v>
      </c>
      <c r="M7" s="49"/>
      <c r="N7" s="49"/>
      <c r="O7" s="49"/>
    </row>
    <row r="8" spans="1:16" x14ac:dyDescent="0.25">
      <c r="B8" s="49"/>
      <c r="C8" s="52"/>
      <c r="D8" s="52"/>
      <c r="E8" s="52"/>
      <c r="F8" s="52"/>
      <c r="G8" s="52"/>
      <c r="K8" s="49" t="s">
        <v>456</v>
      </c>
      <c r="L8" s="49">
        <v>1</v>
      </c>
      <c r="M8" s="49"/>
      <c r="N8" s="49"/>
      <c r="O8" s="49"/>
    </row>
    <row r="9" spans="1:16" x14ac:dyDescent="0.25">
      <c r="B9" s="49"/>
      <c r="C9" s="52"/>
      <c r="D9" s="52"/>
      <c r="E9" s="52"/>
      <c r="F9" s="52"/>
      <c r="G9" s="52"/>
      <c r="K9" s="49" t="s">
        <v>457</v>
      </c>
      <c r="L9" s="49">
        <v>2</v>
      </c>
      <c r="M9" s="49"/>
      <c r="N9" s="49"/>
      <c r="O9" s="49"/>
    </row>
    <row r="10" spans="1:16" x14ac:dyDescent="0.25">
      <c r="B10" s="49"/>
      <c r="C10" s="52"/>
      <c r="D10" s="52"/>
      <c r="E10" s="52"/>
      <c r="F10" s="52"/>
      <c r="G10" s="52"/>
      <c r="K10" s="49" t="s">
        <v>458</v>
      </c>
      <c r="L10" s="49">
        <v>1</v>
      </c>
      <c r="M10" s="49"/>
      <c r="N10" s="49"/>
      <c r="O10" s="49"/>
    </row>
    <row r="11" spans="1:16" x14ac:dyDescent="0.25">
      <c r="B11" s="49"/>
      <c r="C11" s="52"/>
      <c r="D11" s="52"/>
      <c r="E11" s="52"/>
      <c r="F11" s="52"/>
      <c r="G11" s="52"/>
      <c r="K11" s="49" t="s">
        <v>459</v>
      </c>
      <c r="L11" s="49">
        <v>2</v>
      </c>
      <c r="M11" s="49"/>
      <c r="N11" s="49"/>
      <c r="O11" s="49"/>
    </row>
    <row r="12" spans="1:16" x14ac:dyDescent="0.25">
      <c r="B12" s="49"/>
      <c r="C12" s="52"/>
      <c r="D12" s="52"/>
      <c r="E12" s="52"/>
      <c r="F12" s="52"/>
      <c r="G12" s="52"/>
      <c r="L12" s="49"/>
      <c r="M12" s="49"/>
      <c r="N12" s="49"/>
      <c r="O12" s="49"/>
    </row>
    <row r="13" spans="1:16" x14ac:dyDescent="0.25">
      <c r="B13" s="49"/>
      <c r="C13" s="57"/>
      <c r="D13" s="57"/>
      <c r="E13" s="57"/>
      <c r="F13" s="57"/>
      <c r="G13" s="52"/>
      <c r="L13" s="49"/>
      <c r="M13" s="49"/>
      <c r="N13" s="49"/>
      <c r="O13" s="49"/>
    </row>
    <row r="14" spans="1:16" x14ac:dyDescent="0.25">
      <c r="B14" s="49"/>
      <c r="C14" s="52"/>
      <c r="D14" s="52"/>
      <c r="E14" s="52"/>
      <c r="F14" s="52"/>
      <c r="G14" s="54"/>
      <c r="H14" s="54"/>
      <c r="L14" s="49"/>
      <c r="M14" s="49"/>
      <c r="N14" s="49"/>
      <c r="O14" s="49"/>
    </row>
    <row r="15" spans="1:16" x14ac:dyDescent="0.25">
      <c r="B15" s="49"/>
      <c r="C15" s="52"/>
      <c r="D15" s="52"/>
      <c r="E15" s="52"/>
      <c r="F15" s="52"/>
      <c r="G15" s="54"/>
      <c r="H15" s="54"/>
    </row>
    <row r="16" spans="1:16" x14ac:dyDescent="0.25">
      <c r="B16" s="49"/>
      <c r="C16" s="52"/>
      <c r="D16" s="52"/>
      <c r="E16" s="52"/>
      <c r="F16" s="52"/>
      <c r="G16" s="54"/>
      <c r="H16" s="54"/>
    </row>
    <row r="17" spans="2:8" x14ac:dyDescent="0.25">
      <c r="B17" s="49"/>
      <c r="C17" s="52"/>
      <c r="D17" s="52"/>
      <c r="E17" s="52"/>
      <c r="F17" s="52"/>
      <c r="G17" s="52"/>
      <c r="H17" s="54"/>
    </row>
  </sheetData>
  <sheetProtection algorithmName="SHA-512" hashValue="SeiOXv1pqaL//4pzEQFjPkHgDsecsjNVaPk8KxlajvOzCYJiSXuVCP50xLhgVGVazp04Gk5svIdLuLbk83K19Q==" saltValue="pVLBJxI1din/zUen+t01Hg==" spinCount="100000" sheet="1" objects="1" scenarios="1"/>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P17"/>
  <sheetViews>
    <sheetView workbookViewId="0">
      <selection activeCell="H18" sqref="H18"/>
    </sheetView>
  </sheetViews>
  <sheetFormatPr defaultRowHeight="15" x14ac:dyDescent="0.25"/>
  <cols>
    <col min="2" max="2" width="25.7109375" customWidth="1"/>
    <col min="11" max="11" width="25.7109375" customWidth="1"/>
    <col min="12" max="12" width="9.7109375" customWidth="1"/>
    <col min="13" max="13" width="15.7109375" customWidth="1"/>
    <col min="14" max="14" width="9.7109375" customWidth="1"/>
    <col min="15" max="15" width="15.7109375" customWidth="1"/>
    <col min="16" max="16" width="9.7109375" customWidth="1"/>
  </cols>
  <sheetData>
    <row r="1" spans="1:16" ht="45" x14ac:dyDescent="0.25">
      <c r="A1" s="53" t="s">
        <v>82</v>
      </c>
      <c r="C1" s="53" t="s">
        <v>487</v>
      </c>
      <c r="D1" s="53" t="s">
        <v>486</v>
      </c>
      <c r="E1" s="53"/>
      <c r="F1" s="53"/>
      <c r="G1" s="53"/>
      <c r="H1" s="53" t="s">
        <v>462</v>
      </c>
      <c r="K1" s="51" t="s">
        <v>24</v>
      </c>
      <c r="L1" s="53" t="s">
        <v>78</v>
      </c>
      <c r="M1" s="53"/>
      <c r="N1" s="53"/>
      <c r="O1" s="51"/>
      <c r="P1" s="53"/>
    </row>
    <row r="2" spans="1:16" x14ac:dyDescent="0.25">
      <c r="A2">
        <v>1</v>
      </c>
      <c r="B2" s="49" t="s">
        <v>481</v>
      </c>
      <c r="C2" s="52">
        <v>0.25</v>
      </c>
      <c r="D2" s="52">
        <v>1</v>
      </c>
      <c r="E2" s="52"/>
      <c r="F2" s="52"/>
      <c r="G2" s="54"/>
      <c r="K2" s="49" t="s">
        <v>481</v>
      </c>
      <c r="L2" s="49">
        <v>1</v>
      </c>
      <c r="M2" s="49"/>
      <c r="N2" s="49"/>
      <c r="O2" s="49"/>
    </row>
    <row r="3" spans="1:16" x14ac:dyDescent="0.25">
      <c r="B3" s="49"/>
      <c r="C3" s="52"/>
      <c r="D3" s="52"/>
      <c r="E3" s="52"/>
      <c r="F3" s="52"/>
      <c r="G3" s="54"/>
      <c r="K3" s="49"/>
      <c r="L3" s="49"/>
      <c r="M3" s="49"/>
      <c r="N3" s="49"/>
      <c r="O3" s="49"/>
    </row>
    <row r="4" spans="1:16" x14ac:dyDescent="0.25">
      <c r="B4" s="49"/>
      <c r="C4" s="54"/>
      <c r="D4" s="52"/>
      <c r="E4" s="52"/>
      <c r="F4" s="52"/>
      <c r="G4" s="54"/>
      <c r="K4" s="49"/>
      <c r="L4" s="49"/>
      <c r="M4" s="49"/>
      <c r="N4" s="49"/>
      <c r="O4" s="49"/>
    </row>
    <row r="5" spans="1:16" x14ac:dyDescent="0.25">
      <c r="B5" s="49"/>
      <c r="C5" s="54"/>
      <c r="D5" s="52"/>
      <c r="E5" s="52"/>
      <c r="F5" s="52"/>
      <c r="G5" s="54"/>
      <c r="K5" s="49"/>
      <c r="L5" s="49"/>
      <c r="M5" s="49"/>
      <c r="N5" s="49"/>
      <c r="O5" s="49"/>
    </row>
    <row r="6" spans="1:16" x14ac:dyDescent="0.25">
      <c r="B6" s="49"/>
      <c r="C6" s="54"/>
      <c r="D6" s="52"/>
      <c r="E6" s="52"/>
      <c r="F6" s="52"/>
      <c r="G6" s="54"/>
      <c r="K6" s="49"/>
      <c r="L6" s="49"/>
      <c r="M6" s="49"/>
      <c r="N6" s="49"/>
      <c r="O6" s="49"/>
    </row>
    <row r="7" spans="1:16" x14ac:dyDescent="0.25">
      <c r="B7" s="49"/>
      <c r="C7" s="54"/>
      <c r="D7" s="52"/>
      <c r="E7" s="52"/>
      <c r="F7" s="52"/>
      <c r="G7" s="54"/>
      <c r="K7" s="49"/>
      <c r="L7" s="49"/>
      <c r="M7" s="49"/>
      <c r="N7" s="49"/>
      <c r="O7" s="49"/>
    </row>
    <row r="8" spans="1:16" x14ac:dyDescent="0.25">
      <c r="B8" s="49"/>
      <c r="C8" s="52"/>
      <c r="D8" s="52"/>
      <c r="E8" s="52"/>
      <c r="F8" s="52"/>
      <c r="G8" s="52"/>
      <c r="K8" s="49"/>
      <c r="L8" s="49"/>
      <c r="M8" s="49"/>
      <c r="N8" s="49"/>
      <c r="O8" s="49"/>
    </row>
    <row r="9" spans="1:16" x14ac:dyDescent="0.25">
      <c r="B9" s="49"/>
      <c r="C9" s="52"/>
      <c r="D9" s="52"/>
      <c r="E9" s="52"/>
      <c r="F9" s="52"/>
      <c r="G9" s="52"/>
      <c r="K9" s="49"/>
      <c r="L9" s="49"/>
      <c r="M9" s="49"/>
      <c r="N9" s="49"/>
      <c r="O9" s="49"/>
    </row>
    <row r="10" spans="1:16" x14ac:dyDescent="0.25">
      <c r="B10" s="49"/>
      <c r="C10" s="52"/>
      <c r="D10" s="52"/>
      <c r="E10" s="52"/>
      <c r="F10" s="52"/>
      <c r="G10" s="52"/>
      <c r="K10" s="49"/>
      <c r="L10" s="49"/>
      <c r="M10" s="49"/>
      <c r="N10" s="49"/>
      <c r="O10" s="49"/>
    </row>
    <row r="11" spans="1:16" x14ac:dyDescent="0.25">
      <c r="B11" s="49"/>
      <c r="C11" s="52"/>
      <c r="D11" s="52"/>
      <c r="E11" s="52"/>
      <c r="F11" s="52"/>
      <c r="G11" s="52"/>
      <c r="K11" s="49"/>
      <c r="L11" s="49"/>
      <c r="M11" s="49"/>
      <c r="N11" s="49"/>
      <c r="O11" s="49"/>
    </row>
    <row r="12" spans="1:16" x14ac:dyDescent="0.25">
      <c r="B12" s="49"/>
      <c r="C12" s="52"/>
      <c r="D12" s="52"/>
      <c r="E12" s="52"/>
      <c r="F12" s="52"/>
      <c r="G12" s="52"/>
      <c r="L12" s="49"/>
      <c r="M12" s="49"/>
      <c r="N12" s="49"/>
      <c r="O12" s="49"/>
    </row>
    <row r="13" spans="1:16" x14ac:dyDescent="0.25">
      <c r="B13" s="49"/>
      <c r="C13" s="57"/>
      <c r="D13" s="57"/>
      <c r="E13" s="57"/>
      <c r="F13" s="57"/>
      <c r="G13" s="52"/>
      <c r="L13" s="49"/>
      <c r="M13" s="49"/>
      <c r="N13" s="49"/>
      <c r="O13" s="49"/>
    </row>
    <row r="14" spans="1:16" x14ac:dyDescent="0.25">
      <c r="B14" s="49"/>
      <c r="C14" s="52"/>
      <c r="D14" s="52"/>
      <c r="E14" s="52"/>
      <c r="F14" s="52"/>
      <c r="G14" s="54"/>
      <c r="H14" s="54"/>
      <c r="L14" s="49"/>
      <c r="M14" s="49"/>
      <c r="N14" s="49"/>
      <c r="O14" s="49"/>
    </row>
    <row r="15" spans="1:16" x14ac:dyDescent="0.25">
      <c r="B15" s="49"/>
      <c r="C15" s="52"/>
      <c r="D15" s="52"/>
      <c r="E15" s="52"/>
      <c r="F15" s="52"/>
      <c r="G15" s="54"/>
      <c r="H15" s="54"/>
    </row>
    <row r="16" spans="1:16" x14ac:dyDescent="0.25">
      <c r="B16" s="49"/>
      <c r="C16" s="52"/>
      <c r="D16" s="52"/>
      <c r="E16" s="52"/>
      <c r="F16" s="52"/>
      <c r="G16" s="54"/>
      <c r="H16" s="54"/>
    </row>
    <row r="17" spans="2:8" x14ac:dyDescent="0.25">
      <c r="B17" s="49"/>
      <c r="C17" s="52"/>
      <c r="D17" s="52"/>
      <c r="E17" s="52"/>
      <c r="F17" s="52"/>
      <c r="G17" s="52"/>
      <c r="H17" s="54"/>
    </row>
  </sheetData>
  <sheetProtection algorithmName="SHA-512" hashValue="YxWjwWcgRL2l2QAHQU1pHw14/yh3zCyxO/xA/sSyP/UEGMQjEIi2BKu738bBAbUCji16S4OZdvyMsMvFxwczTw==" saltValue="E/gzXT9l05sxeMm4mXE4Uw==" spinCount="100000" sheet="1" objects="1" scenarios="1"/>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P17"/>
  <sheetViews>
    <sheetView workbookViewId="0">
      <selection activeCell="H18" sqref="H18"/>
    </sheetView>
  </sheetViews>
  <sheetFormatPr defaultRowHeight="15" x14ac:dyDescent="0.25"/>
  <cols>
    <col min="2" max="2" width="25.7109375" customWidth="1"/>
    <col min="11" max="11" width="25.7109375" customWidth="1"/>
    <col min="12" max="12" width="9.7109375" customWidth="1"/>
    <col min="13" max="13" width="15.7109375" customWidth="1"/>
    <col min="14" max="14" width="9.7109375" customWidth="1"/>
    <col min="15" max="15" width="15.7109375" customWidth="1"/>
    <col min="16" max="16" width="9.7109375" customWidth="1"/>
  </cols>
  <sheetData>
    <row r="1" spans="1:16" ht="45" x14ac:dyDescent="0.25">
      <c r="A1" s="53" t="s">
        <v>82</v>
      </c>
      <c r="C1" s="53" t="s">
        <v>468</v>
      </c>
      <c r="D1" s="53" t="s">
        <v>469</v>
      </c>
      <c r="E1" s="53" t="s">
        <v>470</v>
      </c>
      <c r="F1" s="53"/>
      <c r="G1" s="53"/>
      <c r="H1" s="53" t="s">
        <v>164</v>
      </c>
      <c r="K1" s="51" t="s">
        <v>24</v>
      </c>
      <c r="L1" s="53" t="s">
        <v>78</v>
      </c>
      <c r="M1" s="53"/>
      <c r="N1" s="53"/>
      <c r="O1" s="51"/>
      <c r="P1" s="53"/>
    </row>
    <row r="2" spans="1:16" x14ac:dyDescent="0.25">
      <c r="A2">
        <v>1</v>
      </c>
      <c r="B2" s="49" t="s">
        <v>467</v>
      </c>
      <c r="C2" s="52">
        <v>2</v>
      </c>
      <c r="D2" s="52">
        <v>0.5</v>
      </c>
      <c r="E2" s="52">
        <v>0.2</v>
      </c>
      <c r="F2" s="52"/>
      <c r="G2" s="54"/>
      <c r="K2" s="49" t="s">
        <v>467</v>
      </c>
      <c r="L2" s="49">
        <v>1</v>
      </c>
      <c r="M2" s="49"/>
      <c r="N2" s="49"/>
      <c r="O2" s="49"/>
    </row>
    <row r="3" spans="1:16" x14ac:dyDescent="0.25">
      <c r="B3" s="49"/>
      <c r="C3" s="54"/>
      <c r="D3" s="52"/>
      <c r="E3" s="52"/>
      <c r="F3" s="52"/>
      <c r="G3" s="54"/>
      <c r="K3" s="49"/>
      <c r="L3" s="49"/>
      <c r="M3" s="49"/>
      <c r="N3" s="49"/>
      <c r="O3" s="49"/>
    </row>
    <row r="4" spans="1:16" x14ac:dyDescent="0.25">
      <c r="B4" s="49"/>
      <c r="C4" s="54"/>
      <c r="D4" s="52"/>
      <c r="E4" s="52"/>
      <c r="F4" s="52"/>
      <c r="G4" s="54"/>
      <c r="K4" s="49"/>
      <c r="L4" s="49"/>
      <c r="M4" s="49"/>
      <c r="N4" s="49"/>
      <c r="O4" s="49"/>
    </row>
    <row r="5" spans="1:16" x14ac:dyDescent="0.25">
      <c r="B5" s="49"/>
      <c r="C5" s="54"/>
      <c r="D5" s="52"/>
      <c r="E5" s="52"/>
      <c r="F5" s="52"/>
      <c r="G5" s="54"/>
      <c r="K5" s="49"/>
      <c r="L5" s="49"/>
      <c r="M5" s="49"/>
      <c r="N5" s="49"/>
      <c r="O5" s="49"/>
    </row>
    <row r="6" spans="1:16" x14ac:dyDescent="0.25">
      <c r="B6" s="49"/>
      <c r="C6" s="54"/>
      <c r="D6" s="52"/>
      <c r="E6" s="52"/>
      <c r="F6" s="52"/>
      <c r="G6" s="54"/>
      <c r="K6" s="49"/>
      <c r="L6" s="49"/>
      <c r="M6" s="49"/>
      <c r="N6" s="49"/>
      <c r="O6" s="49"/>
    </row>
    <row r="7" spans="1:16" x14ac:dyDescent="0.25">
      <c r="B7" s="49"/>
      <c r="C7" s="54"/>
      <c r="D7" s="52"/>
      <c r="E7" s="52"/>
      <c r="F7" s="52"/>
      <c r="G7" s="54"/>
      <c r="L7" s="49"/>
      <c r="M7" s="49"/>
      <c r="N7" s="49"/>
      <c r="O7" s="49"/>
    </row>
    <row r="8" spans="1:16" x14ac:dyDescent="0.25">
      <c r="B8" s="49"/>
      <c r="C8" s="52"/>
      <c r="D8" s="52"/>
      <c r="E8" s="52"/>
      <c r="F8" s="52"/>
      <c r="G8" s="52"/>
      <c r="L8" s="49"/>
      <c r="M8" s="49"/>
      <c r="N8" s="49"/>
      <c r="O8" s="49"/>
    </row>
    <row r="9" spans="1:16" x14ac:dyDescent="0.25">
      <c r="B9" s="49"/>
      <c r="C9" s="52"/>
      <c r="D9" s="52"/>
      <c r="E9" s="52"/>
      <c r="F9" s="52"/>
      <c r="G9" s="52"/>
      <c r="L9" s="49"/>
      <c r="M9" s="49"/>
      <c r="N9" s="49"/>
      <c r="O9" s="49"/>
    </row>
    <row r="10" spans="1:16" x14ac:dyDescent="0.25">
      <c r="B10" s="49"/>
      <c r="C10" s="52"/>
      <c r="D10" s="52"/>
      <c r="E10" s="52"/>
      <c r="F10" s="52"/>
      <c r="G10" s="52"/>
      <c r="L10" s="49"/>
      <c r="M10" s="49"/>
      <c r="N10" s="49"/>
      <c r="O10" s="49"/>
    </row>
    <row r="11" spans="1:16" x14ac:dyDescent="0.25">
      <c r="B11" s="49"/>
      <c r="C11" s="52"/>
      <c r="D11" s="52"/>
      <c r="E11" s="52"/>
      <c r="F11" s="52"/>
      <c r="G11" s="52"/>
      <c r="L11" s="49"/>
      <c r="M11" s="49"/>
      <c r="N11" s="49"/>
      <c r="O11" s="49"/>
    </row>
    <row r="12" spans="1:16" x14ac:dyDescent="0.25">
      <c r="B12" s="49"/>
      <c r="C12" s="52"/>
      <c r="D12" s="52"/>
      <c r="E12" s="52"/>
      <c r="F12" s="52"/>
      <c r="G12" s="52"/>
      <c r="L12" s="49"/>
      <c r="M12" s="49"/>
      <c r="N12" s="49"/>
      <c r="O12" s="49"/>
    </row>
    <row r="13" spans="1:16" x14ac:dyDescent="0.25">
      <c r="B13" s="49"/>
      <c r="C13" s="57"/>
      <c r="D13" s="57"/>
      <c r="E13" s="57"/>
      <c r="F13" s="57"/>
      <c r="G13" s="52"/>
      <c r="L13" s="49"/>
      <c r="M13" s="49"/>
      <c r="N13" s="49"/>
      <c r="O13" s="49"/>
    </row>
    <row r="14" spans="1:16" x14ac:dyDescent="0.25">
      <c r="B14" s="49"/>
      <c r="C14" s="52"/>
      <c r="D14" s="52"/>
      <c r="E14" s="52"/>
      <c r="F14" s="52"/>
      <c r="G14" s="54"/>
      <c r="H14" s="54"/>
      <c r="L14" s="49"/>
      <c r="M14" s="49"/>
      <c r="N14" s="49"/>
      <c r="O14" s="49"/>
    </row>
    <row r="15" spans="1:16" x14ac:dyDescent="0.25">
      <c r="B15" s="49"/>
      <c r="C15" s="52"/>
      <c r="D15" s="52"/>
      <c r="E15" s="52"/>
      <c r="F15" s="52"/>
      <c r="G15" s="54"/>
      <c r="H15" s="54"/>
    </row>
    <row r="16" spans="1:16" x14ac:dyDescent="0.25">
      <c r="B16" s="49"/>
      <c r="C16" s="52"/>
      <c r="D16" s="52"/>
      <c r="E16" s="52"/>
      <c r="F16" s="52"/>
      <c r="G16" s="54"/>
      <c r="H16" s="54"/>
    </row>
    <row r="17" spans="2:8" x14ac:dyDescent="0.25">
      <c r="B17" s="49"/>
      <c r="C17" s="52"/>
      <c r="D17" s="52"/>
      <c r="E17" s="52"/>
      <c r="F17" s="52"/>
      <c r="G17" s="52"/>
      <c r="H17" s="54"/>
    </row>
  </sheetData>
  <sheetProtection algorithmName="SHA-512" hashValue="1IRGlxjIkpHMHal4V685HLM7TGx7f7kQh8mzBP+Gvqse34cLCdEQxJMNtFeCIXu/srHyJcj4e4SF9lejQ3CjnA==" saltValue="FO5dZlVz6pCoBbVSSEw4QA=="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AE325"/>
  <sheetViews>
    <sheetView zoomScaleNormal="100" workbookViewId="0">
      <pane ySplit="15" topLeftCell="A16" activePane="bottomLeft" state="frozen"/>
      <selection pane="bottomLeft" activeCell="C14" sqref="C14"/>
    </sheetView>
  </sheetViews>
  <sheetFormatPr defaultRowHeight="15" x14ac:dyDescent="0.25"/>
  <cols>
    <col min="1" max="1" width="3.140625" style="126" customWidth="1"/>
    <col min="2" max="2" width="9.140625" style="126" customWidth="1"/>
    <col min="3" max="3" width="23.42578125" style="126" customWidth="1"/>
    <col min="4" max="4" width="30.7109375" style="126" customWidth="1"/>
    <col min="5" max="19" width="9.140625" style="126"/>
    <col min="20" max="20" width="9.140625" style="126" customWidth="1"/>
    <col min="21" max="21" width="9.7109375" style="126" customWidth="1"/>
    <col min="22" max="27" width="9.140625" style="126"/>
    <col min="28" max="28" width="9.140625" style="126" hidden="1" customWidth="1"/>
    <col min="29" max="30" width="0" style="126" hidden="1" customWidth="1"/>
    <col min="31" max="31" width="9.140625" style="170" hidden="1" customWidth="1"/>
    <col min="32" max="16384" width="9.140625" style="126"/>
  </cols>
  <sheetData>
    <row r="1" spans="1:31" x14ac:dyDescent="0.25">
      <c r="A1" s="125"/>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row>
    <row r="2" spans="1:31" ht="15.75" thickBot="1" x14ac:dyDescent="0.3">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row>
    <row r="3" spans="1:31" ht="15.75" thickBot="1" x14ac:dyDescent="0.3">
      <c r="A3" s="125"/>
      <c r="B3" s="125"/>
      <c r="C3" s="271" t="s">
        <v>16</v>
      </c>
      <c r="D3" s="263"/>
      <c r="E3" s="264"/>
      <c r="F3" s="127"/>
      <c r="G3" s="127"/>
      <c r="H3" s="271" t="s">
        <v>18</v>
      </c>
      <c r="I3" s="272"/>
      <c r="J3" s="273"/>
      <c r="K3" s="277" t="str">
        <f>IF(GlobalParameters!$C$8="","",GlobalParameters!$C$8)</f>
        <v/>
      </c>
      <c r="L3" s="328"/>
      <c r="M3" s="328"/>
      <c r="N3" s="329"/>
      <c r="O3" s="125"/>
      <c r="P3" s="306" t="s">
        <v>186</v>
      </c>
      <c r="Q3" s="307"/>
      <c r="R3" s="307"/>
      <c r="S3" s="307"/>
      <c r="T3" s="307"/>
      <c r="U3" s="307"/>
      <c r="V3" s="307"/>
      <c r="W3" s="307"/>
      <c r="X3" s="307"/>
      <c r="Y3" s="308"/>
      <c r="Z3" s="217"/>
      <c r="AA3" s="125"/>
    </row>
    <row r="4" spans="1:31" ht="15.75" thickBot="1" x14ac:dyDescent="0.3">
      <c r="A4" s="125"/>
      <c r="B4" s="125"/>
      <c r="C4" s="271" t="s">
        <v>238</v>
      </c>
      <c r="D4" s="263"/>
      <c r="E4" s="264"/>
      <c r="F4" s="127"/>
      <c r="G4" s="128"/>
      <c r="H4" s="271" t="s">
        <v>19</v>
      </c>
      <c r="I4" s="272"/>
      <c r="J4" s="273"/>
      <c r="K4" s="277" t="str">
        <f>IF(GlobalParameters!$E$8="","",GlobalParameters!$E$8)</f>
        <v/>
      </c>
      <c r="L4" s="328"/>
      <c r="M4" s="328"/>
      <c r="N4" s="329"/>
      <c r="O4" s="125"/>
      <c r="P4" s="303" t="s">
        <v>196</v>
      </c>
      <c r="Q4" s="304"/>
      <c r="R4" s="304"/>
      <c r="S4" s="304"/>
      <c r="T4" s="304"/>
      <c r="U4" s="304"/>
      <c r="V4" s="304"/>
      <c r="W4" s="304"/>
      <c r="X4" s="304"/>
      <c r="Y4" s="305"/>
      <c r="Z4" s="217"/>
      <c r="AA4" s="125"/>
    </row>
    <row r="5" spans="1:31" ht="15.75" thickBot="1" x14ac:dyDescent="0.3">
      <c r="A5" s="125"/>
      <c r="B5" s="125"/>
      <c r="C5" s="125"/>
      <c r="D5" s="125"/>
      <c r="E5" s="125"/>
      <c r="F5" s="125"/>
      <c r="G5" s="125"/>
      <c r="H5" s="271" t="s">
        <v>20</v>
      </c>
      <c r="I5" s="263"/>
      <c r="J5" s="264"/>
      <c r="K5" s="277" t="str">
        <f>IF(GlobalParameters!$C$12="","",GlobalParameters!$C$12)</f>
        <v/>
      </c>
      <c r="L5" s="289"/>
      <c r="M5" s="289"/>
      <c r="N5" s="290"/>
      <c r="O5" s="125"/>
      <c r="P5" s="300" t="s">
        <v>189</v>
      </c>
      <c r="Q5" s="301"/>
      <c r="R5" s="301"/>
      <c r="S5" s="301"/>
      <c r="T5" s="301"/>
      <c r="U5" s="301"/>
      <c r="V5" s="301"/>
      <c r="W5" s="301"/>
      <c r="X5" s="301"/>
      <c r="Y5" s="302"/>
      <c r="Z5" s="217"/>
      <c r="AA5" s="125"/>
    </row>
    <row r="6" spans="1:31" ht="15.75" customHeight="1" thickBot="1" x14ac:dyDescent="0.3">
      <c r="A6" s="125"/>
      <c r="B6" s="125"/>
      <c r="C6" s="309" t="s">
        <v>180</v>
      </c>
      <c r="D6" s="310"/>
      <c r="E6" s="311"/>
      <c r="F6" s="129"/>
      <c r="G6" s="129"/>
      <c r="H6" s="312" t="s">
        <v>195</v>
      </c>
      <c r="I6" s="313"/>
      <c r="J6" s="314"/>
      <c r="K6" s="130" t="str">
        <f>IF(GlobalParameters!$K$11="","",GlobalParameters!$K$11)</f>
        <v/>
      </c>
      <c r="L6" s="125"/>
      <c r="M6" s="125"/>
      <c r="N6" s="125"/>
      <c r="O6" s="125"/>
      <c r="P6" s="127"/>
      <c r="Q6" s="127"/>
      <c r="R6" s="127"/>
      <c r="S6" s="127"/>
      <c r="T6" s="127"/>
      <c r="U6" s="127"/>
      <c r="V6" s="127"/>
      <c r="W6" s="127"/>
      <c r="X6" s="127"/>
      <c r="Y6" s="127"/>
      <c r="Z6" s="127"/>
      <c r="AA6" s="125"/>
    </row>
    <row r="7" spans="1:31" ht="15.75" customHeight="1" thickBot="1" x14ac:dyDescent="0.3">
      <c r="A7" s="125"/>
      <c r="B7" s="125"/>
      <c r="C7" s="131"/>
      <c r="D7" s="132"/>
      <c r="E7" s="132"/>
      <c r="F7" s="127"/>
      <c r="G7" s="127"/>
      <c r="H7" s="128"/>
      <c r="I7" s="125"/>
      <c r="J7" s="125"/>
      <c r="K7" s="125"/>
      <c r="L7" s="125"/>
      <c r="M7" s="125"/>
      <c r="N7" s="125"/>
      <c r="O7" s="128"/>
      <c r="P7" s="208"/>
      <c r="Q7" s="208"/>
      <c r="R7" s="208"/>
      <c r="S7" s="208"/>
      <c r="T7" s="208"/>
      <c r="U7" s="208"/>
      <c r="V7" s="208"/>
      <c r="W7" s="208"/>
      <c r="X7" s="208"/>
      <c r="Y7" s="208"/>
      <c r="Z7" s="208"/>
      <c r="AA7" s="125"/>
    </row>
    <row r="8" spans="1:31" x14ac:dyDescent="0.25">
      <c r="A8" s="125"/>
      <c r="B8" s="133" t="s">
        <v>170</v>
      </c>
      <c r="C8" s="134" t="s">
        <v>169</v>
      </c>
      <c r="D8" s="127"/>
      <c r="E8" s="280" t="s">
        <v>540</v>
      </c>
      <c r="F8" s="320"/>
      <c r="G8" s="320"/>
      <c r="H8" s="320"/>
      <c r="I8" s="320"/>
      <c r="J8" s="320"/>
      <c r="K8" s="320"/>
      <c r="L8" s="320"/>
      <c r="M8" s="320"/>
      <c r="N8" s="321"/>
      <c r="O8" s="209"/>
      <c r="P8" s="208"/>
      <c r="Q8" s="208"/>
      <c r="R8" s="208"/>
      <c r="S8" s="208"/>
      <c r="T8" s="208"/>
      <c r="U8" s="208"/>
      <c r="V8" s="208"/>
      <c r="W8" s="208"/>
      <c r="X8" s="208"/>
      <c r="Y8" s="208"/>
      <c r="Z8" s="208"/>
      <c r="AA8" s="125"/>
    </row>
    <row r="9" spans="1:31" x14ac:dyDescent="0.25">
      <c r="A9" s="125"/>
      <c r="B9" s="125"/>
      <c r="C9" s="135" t="s">
        <v>119</v>
      </c>
      <c r="D9" s="127"/>
      <c r="E9" s="322"/>
      <c r="F9" s="323"/>
      <c r="G9" s="323"/>
      <c r="H9" s="323"/>
      <c r="I9" s="323"/>
      <c r="J9" s="323"/>
      <c r="K9" s="323"/>
      <c r="L9" s="323"/>
      <c r="M9" s="323"/>
      <c r="N9" s="324"/>
      <c r="O9" s="127"/>
      <c r="P9" s="208"/>
      <c r="Q9" s="208"/>
      <c r="R9" s="208"/>
      <c r="S9" s="208"/>
      <c r="T9" s="208"/>
      <c r="U9" s="208"/>
      <c r="V9" s="208"/>
      <c r="W9" s="208"/>
      <c r="X9" s="208"/>
      <c r="Y9" s="208"/>
      <c r="Z9" s="208"/>
      <c r="AA9" s="125"/>
    </row>
    <row r="10" spans="1:31" x14ac:dyDescent="0.25">
      <c r="A10" s="125"/>
      <c r="B10" s="125"/>
      <c r="C10" s="192"/>
      <c r="D10" s="127"/>
      <c r="E10" s="322"/>
      <c r="F10" s="323"/>
      <c r="G10" s="323"/>
      <c r="H10" s="323"/>
      <c r="I10" s="323"/>
      <c r="J10" s="323"/>
      <c r="K10" s="323"/>
      <c r="L10" s="323"/>
      <c r="M10" s="323"/>
      <c r="N10" s="324"/>
      <c r="O10" s="127"/>
      <c r="P10" s="208"/>
      <c r="Q10" s="208"/>
      <c r="R10" s="208"/>
      <c r="S10" s="208"/>
      <c r="T10" s="208"/>
      <c r="U10" s="208"/>
      <c r="V10" s="208"/>
      <c r="W10" s="208"/>
      <c r="X10" s="208"/>
      <c r="Y10" s="208"/>
      <c r="Z10" s="208"/>
      <c r="AA10" s="125"/>
    </row>
    <row r="11" spans="1:31" x14ac:dyDescent="0.25">
      <c r="A11" s="125"/>
      <c r="B11" s="125"/>
      <c r="C11" s="192"/>
      <c r="D11" s="127"/>
      <c r="E11" s="322"/>
      <c r="F11" s="323"/>
      <c r="G11" s="323"/>
      <c r="H11" s="323"/>
      <c r="I11" s="323"/>
      <c r="J11" s="323"/>
      <c r="K11" s="323"/>
      <c r="L11" s="323"/>
      <c r="M11" s="323"/>
      <c r="N11" s="324"/>
      <c r="O11" s="127"/>
      <c r="P11" s="208"/>
      <c r="Q11" s="208"/>
      <c r="R11" s="208"/>
      <c r="S11" s="208"/>
      <c r="T11" s="208"/>
      <c r="U11" s="208"/>
      <c r="V11" s="208"/>
      <c r="W11" s="208"/>
      <c r="X11" s="208"/>
      <c r="Y11" s="208"/>
      <c r="Z11" s="208"/>
      <c r="AA11" s="125"/>
    </row>
    <row r="12" spans="1:31" ht="21" thickBot="1" x14ac:dyDescent="0.35">
      <c r="A12" s="125"/>
      <c r="B12" s="125"/>
      <c r="C12" s="459" t="s">
        <v>598</v>
      </c>
      <c r="D12" s="127"/>
      <c r="E12" s="325"/>
      <c r="F12" s="326"/>
      <c r="G12" s="326"/>
      <c r="H12" s="326"/>
      <c r="I12" s="326"/>
      <c r="J12" s="326"/>
      <c r="K12" s="326"/>
      <c r="L12" s="326"/>
      <c r="M12" s="326"/>
      <c r="N12" s="327"/>
      <c r="O12" s="127"/>
      <c r="P12" s="208"/>
      <c r="Q12" s="208"/>
      <c r="R12" s="208"/>
      <c r="S12" s="208"/>
      <c r="T12" s="208"/>
      <c r="U12" s="208"/>
      <c r="V12" s="208"/>
      <c r="W12" s="208"/>
      <c r="X12" s="208"/>
      <c r="Y12" s="208"/>
      <c r="Z12" s="208"/>
      <c r="AA12" s="125"/>
    </row>
    <row r="13" spans="1:31" x14ac:dyDescent="0.25">
      <c r="A13" s="125"/>
      <c r="B13" s="125"/>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row>
    <row r="14" spans="1:31" ht="30" customHeight="1" x14ac:dyDescent="0.25">
      <c r="A14" s="125"/>
      <c r="B14" s="125"/>
      <c r="C14" s="125"/>
      <c r="D14" s="125"/>
      <c r="E14" s="268" t="s">
        <v>62</v>
      </c>
      <c r="F14" s="318"/>
      <c r="G14" s="319"/>
      <c r="H14" s="315" t="s">
        <v>23</v>
      </c>
      <c r="I14" s="269"/>
      <c r="J14" s="270"/>
      <c r="K14" s="269" t="s">
        <v>29</v>
      </c>
      <c r="L14" s="270"/>
      <c r="M14" s="125"/>
      <c r="N14" s="265" t="s">
        <v>171</v>
      </c>
      <c r="O14" s="316"/>
      <c r="P14" s="316"/>
      <c r="Q14" s="316"/>
      <c r="R14" s="316"/>
      <c r="S14" s="316"/>
      <c r="T14" s="317"/>
      <c r="U14" s="125"/>
      <c r="V14" s="125"/>
      <c r="W14" s="125"/>
      <c r="X14" s="125"/>
      <c r="Y14" s="125"/>
      <c r="Z14" s="125"/>
      <c r="AA14" s="125"/>
      <c r="AB14" s="143"/>
    </row>
    <row r="15" spans="1:31" ht="51.75" x14ac:dyDescent="0.25">
      <c r="A15" s="136"/>
      <c r="B15" s="137" t="s">
        <v>21</v>
      </c>
      <c r="C15" s="137" t="s">
        <v>22</v>
      </c>
      <c r="D15" s="137" t="s">
        <v>24</v>
      </c>
      <c r="E15" s="138" t="s">
        <v>63</v>
      </c>
      <c r="F15" s="138" t="s">
        <v>64</v>
      </c>
      <c r="G15" s="138" t="s">
        <v>27</v>
      </c>
      <c r="H15" s="139" t="s">
        <v>25</v>
      </c>
      <c r="I15" s="139" t="s">
        <v>26</v>
      </c>
      <c r="J15" s="138" t="s">
        <v>27</v>
      </c>
      <c r="K15" s="139" t="s">
        <v>30</v>
      </c>
      <c r="L15" s="138" t="s">
        <v>31</v>
      </c>
      <c r="M15" s="140"/>
      <c r="N15" s="141" t="s">
        <v>66</v>
      </c>
      <c r="O15" s="141" t="s">
        <v>65</v>
      </c>
      <c r="P15" s="142" t="s">
        <v>125</v>
      </c>
      <c r="Q15" s="142" t="s">
        <v>190</v>
      </c>
      <c r="R15" s="142" t="s">
        <v>347</v>
      </c>
      <c r="S15" s="142" t="s">
        <v>191</v>
      </c>
      <c r="T15" s="142" t="s">
        <v>192</v>
      </c>
      <c r="U15" s="139" t="s">
        <v>193</v>
      </c>
      <c r="V15" s="184"/>
      <c r="W15" s="184"/>
      <c r="X15" s="184"/>
      <c r="Y15" s="184"/>
      <c r="Z15" s="184"/>
      <c r="AA15" s="184"/>
      <c r="AB15" s="143" t="s">
        <v>82</v>
      </c>
    </row>
    <row r="16" spans="1:31" x14ac:dyDescent="0.25">
      <c r="A16" s="125"/>
      <c r="B16" s="144" t="s">
        <v>594</v>
      </c>
      <c r="C16" s="144"/>
      <c r="D16" s="145"/>
      <c r="E16" s="153"/>
      <c r="F16" s="154" t="str">
        <f>IF(OR($D16="",$N16="",$O16="",$G16=""),"",IF(VLOOKUP($D16,Res_Req!$A$2:$K$15,2)&lt;=9,IF($K16="","",IF($K16&lt;=$Q16,$O16*$G16,IF(AND($K16&gt;$Q16,$K16&lt;=$T16),$G16*($O16+((($N16-$O16)/($T16-$Q16))*($K16-$Q16))),0))),""))</f>
        <v/>
      </c>
      <c r="G16" s="148" t="str">
        <f>IF(OR($D16="",$T16="",$K16=""),"",IF(VLOOKUP($D16,Res_Req!$A$2:$K$15,2)&gt;=8,VLOOKUP($D16,Res_Req!$A$2:$K$15,3),IF($K16&lt;=$R16,VLOOKUP($D16,Res_Req!$A$2:$K$15,3),IF(AND($K16&gt;$R16,$K16&lt;=$S16),VLOOKUP($D16,Res_Req!$A$2:$K$15,3)+(((VLOOKUP($D16,Res_Req!$A$2:$K$15,4)-VLOOKUP($D16,Res_Req!$A$2:$K$15,3))/($S16-$R16))*($K16-$R16)),0))))</f>
        <v/>
      </c>
      <c r="H16" s="146"/>
      <c r="I16" s="147" t="str">
        <f>IF(OR($D16="",$J16="",$P16=""),"",IF(VLOOKUP($D16,Res_Req!$A$2:$K$15,2)&lt;=7,$J16*P16,""))</f>
        <v/>
      </c>
      <c r="J16" s="148" t="str">
        <f>IF($D16="","",IF(VLOOKUP($D16,Res_Req!$A$2:$K$15,2)&lt;=7,VLOOKUP($D16,Res_Req!$A$2:$K$15,7),""))</f>
        <v/>
      </c>
      <c r="K16" s="149" t="str">
        <f t="shared" ref="K16:K79" si="0">IF($D16="","",$K$6+U16)</f>
        <v/>
      </c>
      <c r="L16" s="150" t="str">
        <f t="shared" ref="L16:L79" si="1">IF($D16="","",$S16)</f>
        <v/>
      </c>
      <c r="M16" s="151"/>
      <c r="N16" s="144"/>
      <c r="O16" s="144"/>
      <c r="P16" s="144"/>
      <c r="Q16" s="144"/>
      <c r="R16" s="152" t="str">
        <f>IF(OR($D16="",$T16=""),"",IF(VLOOKUP($D16,Res_Req!$A$2:$K$15,2)&lt;=7,MIN($T16,VLOOKUP($D16,Res_Req!$A$2:$K$15,8)),$T16))</f>
        <v/>
      </c>
      <c r="S16" s="152" t="str">
        <f>IF(OR($D16="",$T16=""),"",IF(VLOOKUP($D16,Res_Req!$A$2:$K$15,2)&lt;=7,MIN($T16,VLOOKUP($D16,Res_Req!$A$2:$K$15,9)),$T16))</f>
        <v/>
      </c>
      <c r="T16" s="144"/>
      <c r="U16" s="144"/>
      <c r="V16" s="185"/>
      <c r="W16" s="185"/>
      <c r="X16" s="185"/>
      <c r="Y16" s="185"/>
      <c r="Z16" s="185"/>
      <c r="AA16" s="185"/>
      <c r="AB16" s="126" t="e">
        <f>VLOOKUP($D16,Res_Req!$A$2:$K$10,2)</f>
        <v>#N/A</v>
      </c>
      <c r="AE16" s="182" t="s">
        <v>345</v>
      </c>
    </row>
    <row r="17" spans="1:31" x14ac:dyDescent="0.25">
      <c r="A17" s="125"/>
      <c r="B17" s="144" t="s">
        <v>595</v>
      </c>
      <c r="C17" s="144"/>
      <c r="D17" s="145"/>
      <c r="E17" s="153"/>
      <c r="F17" s="154" t="str">
        <f>IF(OR($D17="",$N17="",$O17="",$G17=""),"",IF(VLOOKUP($D17,Res_Req!$A$2:$K$15,2)&lt;=9,IF($K17="","",IF($K17&lt;=$Q17,$O17*$G17,IF(AND($K17&gt;$Q17,$K17&lt;=$T17),$G17*($O17+((($N17-$O17)/($T17-$Q17))*($K17-$Q17))),0))),""))</f>
        <v/>
      </c>
      <c r="G17" s="148" t="str">
        <f>IF(OR($D17="",$T17="",$K17=""),"",IF(VLOOKUP($D17,Res_Req!$A$2:$K$15,2)&gt;=8,VLOOKUP($D17,Res_Req!$A$2:$K$15,3),IF($K17&lt;=$R17,VLOOKUP($D17,Res_Req!$A$2:$K$15,3),IF(AND($K17&gt;$R17,$K17&lt;=$S17),VLOOKUP($D17,Res_Req!$A$2:$K$15,3)+(((VLOOKUP($D17,Res_Req!$A$2:$K$15,4)-VLOOKUP($D17,Res_Req!$A$2:$K$15,3))/($S17-$R17))*($K17-$R17)),0))))</f>
        <v/>
      </c>
      <c r="H17" s="146"/>
      <c r="I17" s="147" t="str">
        <f>IF(OR($D17="",$J17="",$P17=""),"",IF(VLOOKUP($D17,Res_Req!$A$2:$K$15,2)&lt;=7,$J17*P17,""))</f>
        <v/>
      </c>
      <c r="J17" s="148" t="str">
        <f>IF($D17="","",IF(VLOOKUP($D17,Res_Req!$A$2:$K$15,2)&lt;=7,VLOOKUP($D17,Res_Req!$A$2:$K$15,7),""))</f>
        <v/>
      </c>
      <c r="K17" s="149" t="str">
        <f t="shared" si="0"/>
        <v/>
      </c>
      <c r="L17" s="150" t="str">
        <f t="shared" si="1"/>
        <v/>
      </c>
      <c r="M17" s="151"/>
      <c r="N17" s="144"/>
      <c r="O17" s="144"/>
      <c r="P17" s="144"/>
      <c r="Q17" s="144"/>
      <c r="R17" s="152" t="str">
        <f>IF(OR($D17="",$T17=""),"",IF(VLOOKUP($D17,Res_Req!$A$2:$K$15,2)&lt;=7,MIN($T17,VLOOKUP($D17,Res_Req!$A$2:$K$15,8)),$T17))</f>
        <v/>
      </c>
      <c r="S17" s="152" t="str">
        <f>IF(OR($D17="",$T17=""),"",IF(VLOOKUP($D17,Res_Req!$A$2:$K$15,2)&lt;=7,MIN($T17,VLOOKUP($D17,Res_Req!$A$2:$K$15,9)),$T17))</f>
        <v/>
      </c>
      <c r="T17" s="144"/>
      <c r="U17" s="144"/>
      <c r="V17" s="185"/>
      <c r="W17" s="185"/>
      <c r="X17" s="185"/>
      <c r="Y17" s="185"/>
      <c r="Z17" s="185"/>
      <c r="AA17" s="185"/>
      <c r="AB17" s="126" t="e">
        <f>VLOOKUP($D17,Res_Req!$A$2:$K$10,2)</f>
        <v>#N/A</v>
      </c>
      <c r="AE17" s="182" t="s">
        <v>346</v>
      </c>
    </row>
    <row r="18" spans="1:31" x14ac:dyDescent="0.25">
      <c r="A18" s="125"/>
      <c r="B18" s="453"/>
      <c r="C18" s="453"/>
      <c r="D18" s="454"/>
      <c r="E18" s="456"/>
      <c r="F18" s="154" t="str">
        <f>IF(OR($D18="",$N18="",$O18="",$G18=""),"",IF(VLOOKUP($D18,Res_Req!$A$2:$K$15,2)&lt;=9,IF($K18="","",IF($K18&lt;=$Q18,$O18*$G18,IF(AND($K18&gt;$Q18,$K18&lt;=$T18),$G18*($O18+((($N18-$O18)/($T18-$Q18))*($K18-$Q18))),0))),""))</f>
        <v/>
      </c>
      <c r="G18" s="148" t="str">
        <f>IF(OR($D18="",$T18="",$K18=""),"",IF(VLOOKUP($D18,Res_Req!$A$2:$K$15,2)&gt;=8,VLOOKUP($D18,Res_Req!$A$2:$K$15,3),IF($K18&lt;=$R18,VLOOKUP($D18,Res_Req!$A$2:$K$15,3),IF(AND($K18&gt;$R18,$K18&lt;=$S18),VLOOKUP($D18,Res_Req!$A$2:$K$15,3)+(((VLOOKUP($D18,Res_Req!$A$2:$K$15,4)-VLOOKUP($D18,Res_Req!$A$2:$K$15,3))/($S18-$R18))*($K18-$R18)),0))))</f>
        <v/>
      </c>
      <c r="H18" s="455"/>
      <c r="I18" s="147" t="str">
        <f>IF(OR($D18="",$J18="",$P18=""),"",IF(VLOOKUP($D18,Res_Req!$A$2:$K$15,2)&lt;=7,$J18*P18,""))</f>
        <v/>
      </c>
      <c r="J18" s="148" t="str">
        <f>IF($D18="","",IF(VLOOKUP($D18,Res_Req!$A$2:$K$15,2)&lt;=7,VLOOKUP($D18,Res_Req!$A$2:$K$15,7),""))</f>
        <v/>
      </c>
      <c r="K18" s="149" t="str">
        <f t="shared" si="0"/>
        <v/>
      </c>
      <c r="L18" s="150" t="str">
        <f t="shared" si="1"/>
        <v/>
      </c>
      <c r="M18" s="151"/>
      <c r="N18" s="453"/>
      <c r="O18" s="453"/>
      <c r="P18" s="453"/>
      <c r="Q18" s="453"/>
      <c r="R18" s="152" t="str">
        <f>IF(OR($D18="",$T18=""),"",IF(VLOOKUP($D18,Res_Req!$A$2:$K$15,2)&lt;=7,MIN($T18,VLOOKUP($D18,Res_Req!$A$2:$K$15,8)),$T18))</f>
        <v/>
      </c>
      <c r="S18" s="152" t="str">
        <f>IF(OR($D18="",$T18=""),"",IF(VLOOKUP($D18,Res_Req!$A$2:$K$15,2)&lt;=7,MIN($T18,VLOOKUP($D18,Res_Req!$A$2:$K$15,9)),$T18))</f>
        <v/>
      </c>
      <c r="T18" s="453"/>
      <c r="U18" s="453"/>
      <c r="V18" s="185"/>
      <c r="W18" s="185"/>
      <c r="X18" s="185"/>
      <c r="Y18" s="185"/>
      <c r="Z18" s="185"/>
      <c r="AA18" s="185"/>
      <c r="AB18" s="126" t="e">
        <f>VLOOKUP($D18,Res_Req!$A$2:$K$10,2)</f>
        <v>#N/A</v>
      </c>
      <c r="AE18" s="182" t="s">
        <v>342</v>
      </c>
    </row>
    <row r="19" spans="1:31" x14ac:dyDescent="0.25">
      <c r="A19" s="125"/>
      <c r="B19" s="453"/>
      <c r="C19" s="453"/>
      <c r="D19" s="454"/>
      <c r="E19" s="456"/>
      <c r="F19" s="154" t="str">
        <f>IF(OR($D19="",$N19="",$O19="",$G19=""),"",IF(VLOOKUP($D19,Res_Req!$A$2:$K$15,2)&lt;=9,IF($K19="","",IF($K19&lt;=$Q19,$O19*$G19,IF(AND($K19&gt;$Q19,$K19&lt;=$T19),$G19*($O19+((($N19-$O19)/($T19-$Q19))*($K19-$Q19))),0))),""))</f>
        <v/>
      </c>
      <c r="G19" s="148" t="str">
        <f>IF(OR($D19="",$T19="",$K19=""),"",IF(VLOOKUP($D19,Res_Req!$A$2:$K$15,2)&gt;=8,VLOOKUP($D19,Res_Req!$A$2:$K$15,3),IF($K19&lt;=$R19,VLOOKUP($D19,Res_Req!$A$2:$K$15,3),IF(AND($K19&gt;$R19,$K19&lt;=$S19),VLOOKUP($D19,Res_Req!$A$2:$K$15,3)+(((VLOOKUP($D19,Res_Req!$A$2:$K$15,4)-VLOOKUP($D19,Res_Req!$A$2:$K$15,3))/($S19-$R19))*($K19-$R19)),0))))</f>
        <v/>
      </c>
      <c r="H19" s="455"/>
      <c r="I19" s="147" t="str">
        <f>IF(OR($D19="",$J19="",$P19=""),"",IF(VLOOKUP($D19,Res_Req!$A$2:$K$15,2)&lt;=7,$J19*P19,""))</f>
        <v/>
      </c>
      <c r="J19" s="148" t="str">
        <f>IF($D19="","",IF(VLOOKUP($D19,Res_Req!$A$2:$K$15,2)&lt;=7,VLOOKUP($D19,Res_Req!$A$2:$K$15,7),""))</f>
        <v/>
      </c>
      <c r="K19" s="149" t="str">
        <f t="shared" si="0"/>
        <v/>
      </c>
      <c r="L19" s="150" t="str">
        <f t="shared" si="1"/>
        <v/>
      </c>
      <c r="M19" s="151"/>
      <c r="N19" s="453"/>
      <c r="O19" s="453"/>
      <c r="P19" s="453"/>
      <c r="Q19" s="453"/>
      <c r="R19" s="152" t="str">
        <f>IF(OR($D19="",$T19=""),"",IF(VLOOKUP($D19,Res_Req!$A$2:$K$15,2)&lt;=7,MIN($T19,VLOOKUP($D19,Res_Req!$A$2:$K$15,8)),$T19))</f>
        <v/>
      </c>
      <c r="S19" s="152" t="str">
        <f>IF(OR($D19="",$T19=""),"",IF(VLOOKUP($D19,Res_Req!$A$2:$K$15,2)&lt;=7,MIN($T19,VLOOKUP($D19,Res_Req!$A$2:$K$15,9)),$T19))</f>
        <v/>
      </c>
      <c r="T19" s="453"/>
      <c r="U19" s="453"/>
      <c r="V19" s="185"/>
      <c r="W19" s="185"/>
      <c r="X19" s="185"/>
      <c r="Y19" s="185"/>
      <c r="Z19" s="185"/>
      <c r="AA19" s="185"/>
      <c r="AB19" s="126" t="e">
        <f>VLOOKUP($D19,Res_Req!$A$2:$K$10,2)</f>
        <v>#N/A</v>
      </c>
      <c r="AE19" s="182" t="s">
        <v>339</v>
      </c>
    </row>
    <row r="20" spans="1:31" x14ac:dyDescent="0.25">
      <c r="A20" s="125"/>
      <c r="B20" s="453"/>
      <c r="C20" s="453"/>
      <c r="D20" s="454"/>
      <c r="E20" s="456"/>
      <c r="F20" s="154" t="str">
        <f>IF(OR($D20="",$N20="",$O20="",$G20=""),"",IF(VLOOKUP($D20,Res_Req!$A$2:$K$15,2)&lt;=9,IF($K20="","",IF($K20&lt;=$Q20,$O20*$G20,IF(AND($K20&gt;$Q20,$K20&lt;=$T20),$G20*($O20+((($N20-$O20)/($T20-$Q20))*($K20-$Q20))),0))),""))</f>
        <v/>
      </c>
      <c r="G20" s="148" t="str">
        <f>IF(OR($D20="",$T20="",$K20=""),"",IF(VLOOKUP($D20,Res_Req!$A$2:$K$15,2)&gt;=8,VLOOKUP($D20,Res_Req!$A$2:$K$15,3),IF($K20&lt;=$R20,VLOOKUP($D20,Res_Req!$A$2:$K$15,3),IF(AND($K20&gt;$R20,$K20&lt;=$S20),VLOOKUP($D20,Res_Req!$A$2:$K$15,3)+(((VLOOKUP($D20,Res_Req!$A$2:$K$15,4)-VLOOKUP($D20,Res_Req!$A$2:$K$15,3))/($S20-$R20))*($K20-$R20)),0))))</f>
        <v/>
      </c>
      <c r="H20" s="455"/>
      <c r="I20" s="147" t="str">
        <f>IF(OR($D20="",$J20="",$P20=""),"",IF(VLOOKUP($D20,Res_Req!$A$2:$K$15,2)&lt;=7,$J20*P20,""))</f>
        <v/>
      </c>
      <c r="J20" s="148" t="str">
        <f>IF($D20="","",IF(VLOOKUP($D20,Res_Req!$A$2:$K$15,2)&lt;=7,VLOOKUP($D20,Res_Req!$A$2:$K$15,7),""))</f>
        <v/>
      </c>
      <c r="K20" s="149" t="str">
        <f t="shared" si="0"/>
        <v/>
      </c>
      <c r="L20" s="150" t="str">
        <f t="shared" si="1"/>
        <v/>
      </c>
      <c r="M20" s="151"/>
      <c r="N20" s="453"/>
      <c r="O20" s="453"/>
      <c r="P20" s="453"/>
      <c r="Q20" s="453"/>
      <c r="R20" s="152" t="str">
        <f>IF(OR($D20="",$T20=""),"",IF(VLOOKUP($D20,Res_Req!$A$2:$K$15,2)&lt;=7,MIN($T20,VLOOKUP($D20,Res_Req!$A$2:$K$15,8)),$T20))</f>
        <v/>
      </c>
      <c r="S20" s="152" t="str">
        <f>IF(OR($D20="",$T20=""),"",IF(VLOOKUP($D20,Res_Req!$A$2:$K$15,2)&lt;=7,MIN($T20,VLOOKUP($D20,Res_Req!$A$2:$K$15,9)),$T20))</f>
        <v/>
      </c>
      <c r="T20" s="453"/>
      <c r="U20" s="453"/>
      <c r="V20" s="185"/>
      <c r="W20" s="185"/>
      <c r="X20" s="185"/>
      <c r="Y20" s="185"/>
      <c r="Z20" s="185"/>
      <c r="AA20" s="185"/>
      <c r="AB20" s="126" t="e">
        <f>VLOOKUP($D20,Res_Req!$A$2:$K$10,2)</f>
        <v>#N/A</v>
      </c>
      <c r="AE20" s="182" t="s">
        <v>340</v>
      </c>
    </row>
    <row r="21" spans="1:31" x14ac:dyDescent="0.25">
      <c r="A21" s="125"/>
      <c r="B21" s="453"/>
      <c r="C21" s="453"/>
      <c r="D21" s="454"/>
      <c r="E21" s="456"/>
      <c r="F21" s="154" t="str">
        <f>IF(OR($D21="",$N21="",$O21="",$G21=""),"",IF(VLOOKUP($D21,Res_Req!$A$2:$K$15,2)&lt;=9,IF($K21="","",IF($K21&lt;=$Q21,$O21*$G21,IF(AND($K21&gt;$Q21,$K21&lt;=$T21),$G21*($O21+((($N21-$O21)/($T21-$Q21))*($K21-$Q21))),0))),""))</f>
        <v/>
      </c>
      <c r="G21" s="148" t="str">
        <f>IF(OR($D21="",$T21="",$K21=""),"",IF(VLOOKUP($D21,Res_Req!$A$2:$K$15,2)&gt;=8,VLOOKUP($D21,Res_Req!$A$2:$K$15,3),IF($K21&lt;=$R21,VLOOKUP($D21,Res_Req!$A$2:$K$15,3),IF(AND($K21&gt;$R21,$K21&lt;=$S21),VLOOKUP($D21,Res_Req!$A$2:$K$15,3)+(((VLOOKUP($D21,Res_Req!$A$2:$K$15,4)-VLOOKUP($D21,Res_Req!$A$2:$K$15,3))/($S21-$R21))*($K21-$R21)),0))))</f>
        <v/>
      </c>
      <c r="H21" s="455"/>
      <c r="I21" s="147" t="str">
        <f>IF(OR($D21="",$J21="",$P21=""),"",IF(VLOOKUP($D21,Res_Req!$A$2:$K$15,2)&lt;=7,$J21*P21,""))</f>
        <v/>
      </c>
      <c r="J21" s="148" t="str">
        <f>IF($D21="","",IF(VLOOKUP($D21,Res_Req!$A$2:$K$15,2)&lt;=7,VLOOKUP($D21,Res_Req!$A$2:$K$15,7),""))</f>
        <v/>
      </c>
      <c r="K21" s="149" t="str">
        <f t="shared" si="0"/>
        <v/>
      </c>
      <c r="L21" s="150" t="str">
        <f t="shared" si="1"/>
        <v/>
      </c>
      <c r="M21" s="151"/>
      <c r="N21" s="453"/>
      <c r="O21" s="453"/>
      <c r="P21" s="453"/>
      <c r="Q21" s="453"/>
      <c r="R21" s="152" t="str">
        <f>IF(OR($D21="",$T21=""),"",IF(VLOOKUP($D21,Res_Req!$A$2:$K$15,2)&lt;=7,MIN($T21,VLOOKUP($D21,Res_Req!$A$2:$K$15,8)),$T21))</f>
        <v/>
      </c>
      <c r="S21" s="152" t="str">
        <f>IF(OR($D21="",$T21=""),"",IF(VLOOKUP($D21,Res_Req!$A$2:$K$15,2)&lt;=7,MIN($T21,VLOOKUP($D21,Res_Req!$A$2:$K$15,9)),$T21))</f>
        <v/>
      </c>
      <c r="T21" s="453"/>
      <c r="U21" s="453"/>
      <c r="V21" s="185"/>
      <c r="W21" s="185"/>
      <c r="X21" s="185"/>
      <c r="Y21" s="185"/>
      <c r="Z21" s="185"/>
      <c r="AA21" s="185"/>
      <c r="AB21" s="126" t="e">
        <f>VLOOKUP($D21,Res_Req!$A$2:$K$10,2)</f>
        <v>#N/A</v>
      </c>
      <c r="AE21" s="182" t="s">
        <v>341</v>
      </c>
    </row>
    <row r="22" spans="1:31" x14ac:dyDescent="0.25">
      <c r="A22" s="125"/>
      <c r="B22" s="453"/>
      <c r="C22" s="453"/>
      <c r="D22" s="454"/>
      <c r="E22" s="456"/>
      <c r="F22" s="154" t="str">
        <f>IF(OR($D22="",$N22="",$O22="",$G22=""),"",IF(VLOOKUP($D22,Res_Req!$A$2:$K$15,2)&lt;=9,IF($K22="","",IF($K22&lt;=$Q22,$O22*$G22,IF(AND($K22&gt;$Q22,$K22&lt;=$T22),$G22*($O22+((($N22-$O22)/($T22-$Q22))*($K22-$Q22))),0))),""))</f>
        <v/>
      </c>
      <c r="G22" s="148" t="str">
        <f>IF(OR($D22="",$T22="",$K22=""),"",IF(VLOOKUP($D22,Res_Req!$A$2:$K$15,2)&gt;=8,VLOOKUP($D22,Res_Req!$A$2:$K$15,3),IF($K22&lt;=$R22,VLOOKUP($D22,Res_Req!$A$2:$K$15,3),IF(AND($K22&gt;$R22,$K22&lt;=$S22),VLOOKUP($D22,Res_Req!$A$2:$K$15,3)+(((VLOOKUP($D22,Res_Req!$A$2:$K$15,4)-VLOOKUP($D22,Res_Req!$A$2:$K$15,3))/($S22-$R22))*($K22-$R22)),0))))</f>
        <v/>
      </c>
      <c r="H22" s="455"/>
      <c r="I22" s="147" t="str">
        <f>IF(OR($D22="",$J22="",$P22=""),"",IF(VLOOKUP($D22,Res_Req!$A$2:$K$15,2)&lt;=7,$J22*P22,""))</f>
        <v/>
      </c>
      <c r="J22" s="148" t="str">
        <f>IF($D22="","",IF(VLOOKUP($D22,Res_Req!$A$2:$K$15,2)&lt;=7,VLOOKUP($D22,Res_Req!$A$2:$K$15,7),""))</f>
        <v/>
      </c>
      <c r="K22" s="149" t="str">
        <f t="shared" si="0"/>
        <v/>
      </c>
      <c r="L22" s="150" t="str">
        <f t="shared" si="1"/>
        <v/>
      </c>
      <c r="M22" s="151"/>
      <c r="N22" s="453"/>
      <c r="O22" s="453"/>
      <c r="P22" s="453"/>
      <c r="Q22" s="453"/>
      <c r="R22" s="152" t="str">
        <f>IF(OR($D22="",$T22=""),"",IF(VLOOKUP($D22,Res_Req!$A$2:$K$15,2)&lt;=7,MIN($T22,VLOOKUP($D22,Res_Req!$A$2:$K$15,8)),$T22))</f>
        <v/>
      </c>
      <c r="S22" s="152" t="str">
        <f>IF(OR($D22="",$T22=""),"",IF(VLOOKUP($D22,Res_Req!$A$2:$K$15,2)&lt;=7,MIN($T22,VLOOKUP($D22,Res_Req!$A$2:$K$15,9)),$T22))</f>
        <v/>
      </c>
      <c r="T22" s="453"/>
      <c r="U22" s="453"/>
      <c r="V22" s="185"/>
      <c r="W22" s="185"/>
      <c r="X22" s="185"/>
      <c r="Y22" s="185"/>
      <c r="Z22" s="185"/>
      <c r="AA22" s="185"/>
      <c r="AB22" s="126" t="e">
        <f>VLOOKUP($D22,Res_Req!$A$2:$K$10,2)</f>
        <v>#N/A</v>
      </c>
      <c r="AE22" s="182" t="s">
        <v>343</v>
      </c>
    </row>
    <row r="23" spans="1:31" x14ac:dyDescent="0.25">
      <c r="A23" s="125"/>
      <c r="B23" s="453"/>
      <c r="C23" s="453"/>
      <c r="D23" s="454"/>
      <c r="E23" s="456"/>
      <c r="F23" s="154" t="str">
        <f>IF(OR($D23="",$N23="",$O23="",$G23=""),"",IF(VLOOKUP($D23,Res_Req!$A$2:$K$15,2)&lt;=9,IF($K23="","",IF($K23&lt;=$Q23,$O23*$G23,IF(AND($K23&gt;$Q23,$K23&lt;=$T23),$G23*($O23+((($N23-$O23)/($T23-$Q23))*($K23-$Q23))),0))),""))</f>
        <v/>
      </c>
      <c r="G23" s="148" t="str">
        <f>IF(OR($D23="",$T23="",$K23=""),"",IF(VLOOKUP($D23,Res_Req!$A$2:$K$15,2)&gt;=8,VLOOKUP($D23,Res_Req!$A$2:$K$15,3),IF($K23&lt;=$R23,VLOOKUP($D23,Res_Req!$A$2:$K$15,3),IF(AND($K23&gt;$R23,$K23&lt;=$S23),VLOOKUP($D23,Res_Req!$A$2:$K$15,3)+(((VLOOKUP($D23,Res_Req!$A$2:$K$15,4)-VLOOKUP($D23,Res_Req!$A$2:$K$15,3))/($S23-$R23))*($K23-$R23)),0))))</f>
        <v/>
      </c>
      <c r="H23" s="455"/>
      <c r="I23" s="147" t="str">
        <f>IF(OR($D23="",$J23="",$P23=""),"",IF(VLOOKUP($D23,Res_Req!$A$2:$K$15,2)&lt;=7,$J23*P23,""))</f>
        <v/>
      </c>
      <c r="J23" s="148" t="str">
        <f>IF($D23="","",IF(VLOOKUP($D23,Res_Req!$A$2:$K$15,2)&lt;=7,VLOOKUP($D23,Res_Req!$A$2:$K$15,7),""))</f>
        <v/>
      </c>
      <c r="K23" s="149" t="str">
        <f t="shared" si="0"/>
        <v/>
      </c>
      <c r="L23" s="150" t="str">
        <f t="shared" si="1"/>
        <v/>
      </c>
      <c r="M23" s="151"/>
      <c r="N23" s="453"/>
      <c r="O23" s="453"/>
      <c r="P23" s="453"/>
      <c r="Q23" s="453"/>
      <c r="R23" s="152" t="str">
        <f>IF(OR($D23="",$T23=""),"",IF(VLOOKUP($D23,Res_Req!$A$2:$K$15,2)&lt;=7,MIN($T23,VLOOKUP($D23,Res_Req!$A$2:$K$15,8)),$T23))</f>
        <v/>
      </c>
      <c r="S23" s="152" t="str">
        <f>IF(OR($D23="",$T23=""),"",IF(VLOOKUP($D23,Res_Req!$A$2:$K$15,2)&lt;=7,MIN($T23,VLOOKUP($D23,Res_Req!$A$2:$K$15,9)),$T23))</f>
        <v/>
      </c>
      <c r="T23" s="453"/>
      <c r="U23" s="453"/>
      <c r="V23" s="185"/>
      <c r="W23" s="185"/>
      <c r="X23" s="185"/>
      <c r="Y23" s="185"/>
      <c r="Z23" s="185"/>
      <c r="AA23" s="185"/>
      <c r="AB23" s="126" t="e">
        <f>VLOOKUP($D23,Res_Req!$A$2:$K$10,2)</f>
        <v>#N/A</v>
      </c>
      <c r="AE23" s="182" t="s">
        <v>344</v>
      </c>
    </row>
    <row r="24" spans="1:31" x14ac:dyDescent="0.25">
      <c r="A24" s="125"/>
      <c r="B24" s="453"/>
      <c r="C24" s="453"/>
      <c r="D24" s="454"/>
      <c r="E24" s="456"/>
      <c r="F24" s="154" t="str">
        <f>IF(OR($D24="",$N24="",$O24="",$G24=""),"",IF(VLOOKUP($D24,Res_Req!$A$2:$K$15,2)&lt;=9,IF($K24="","",IF($K24&lt;=$Q24,$O24*$G24,IF(AND($K24&gt;$Q24,$K24&lt;=$T24),$G24*($O24+((($N24-$O24)/($T24-$Q24))*($K24-$Q24))),0))),""))</f>
        <v/>
      </c>
      <c r="G24" s="148" t="str">
        <f>IF(OR($D24="",$T24="",$K24=""),"",IF(VLOOKUP($D24,Res_Req!$A$2:$K$15,2)&gt;=8,VLOOKUP($D24,Res_Req!$A$2:$K$15,3),IF($K24&lt;=$R24,VLOOKUP($D24,Res_Req!$A$2:$K$15,3),IF(AND($K24&gt;$R24,$K24&lt;=$S24),VLOOKUP($D24,Res_Req!$A$2:$K$15,3)+(((VLOOKUP($D24,Res_Req!$A$2:$K$15,4)-VLOOKUP($D24,Res_Req!$A$2:$K$15,3))/($S24-$R24))*($K24-$R24)),0))))</f>
        <v/>
      </c>
      <c r="H24" s="455"/>
      <c r="I24" s="147" t="str">
        <f>IF(OR($D24="",$J24="",$P24=""),"",IF(VLOOKUP($D24,Res_Req!$A$2:$K$15,2)&lt;=7,$J24*P24,""))</f>
        <v/>
      </c>
      <c r="J24" s="148" t="str">
        <f>IF($D24="","",IF(VLOOKUP($D24,Res_Req!$A$2:$K$15,2)&lt;=7,VLOOKUP($D24,Res_Req!$A$2:$K$15,7),""))</f>
        <v/>
      </c>
      <c r="K24" s="149" t="str">
        <f t="shared" si="0"/>
        <v/>
      </c>
      <c r="L24" s="150" t="str">
        <f t="shared" si="1"/>
        <v/>
      </c>
      <c r="M24" s="151"/>
      <c r="N24" s="453"/>
      <c r="O24" s="453"/>
      <c r="P24" s="453"/>
      <c r="Q24" s="453"/>
      <c r="R24" s="152" t="str">
        <f>IF(OR($D24="",$T24=""),"",IF(VLOOKUP($D24,Res_Req!$A$2:$K$15,2)&lt;=7,MIN($T24,VLOOKUP($D24,Res_Req!$A$2:$K$15,8)),$T24))</f>
        <v/>
      </c>
      <c r="S24" s="152" t="str">
        <f>IF(OR($D24="",$T24=""),"",IF(VLOOKUP($D24,Res_Req!$A$2:$K$15,2)&lt;=7,MIN($T24,VLOOKUP($D24,Res_Req!$A$2:$K$15,9)),$T24))</f>
        <v/>
      </c>
      <c r="T24" s="453"/>
      <c r="U24" s="453"/>
      <c r="V24" s="185"/>
      <c r="W24" s="185"/>
      <c r="X24" s="185"/>
      <c r="Y24" s="185"/>
      <c r="Z24" s="185"/>
      <c r="AA24" s="185"/>
      <c r="AB24" s="126" t="e">
        <f>VLOOKUP($D24,Res_Req!$A$2:$K$10,2)</f>
        <v>#N/A</v>
      </c>
      <c r="AE24" s="182" t="s">
        <v>56</v>
      </c>
    </row>
    <row r="25" spans="1:31" x14ac:dyDescent="0.25">
      <c r="A25" s="125"/>
      <c r="B25" s="453"/>
      <c r="C25" s="453"/>
      <c r="D25" s="454"/>
      <c r="E25" s="456"/>
      <c r="F25" s="154" t="str">
        <f>IF(OR($D25="",$N25="",$O25="",$G25=""),"",IF(VLOOKUP($D25,Res_Req!$A$2:$K$15,2)&lt;=9,IF($K25="","",IF($K25&lt;=$Q25,$O25*$G25,IF(AND($K25&gt;$Q25,$K25&lt;=$T25),$G25*($O25+((($N25-$O25)/($T25-$Q25))*($K25-$Q25))),0))),""))</f>
        <v/>
      </c>
      <c r="G25" s="148" t="str">
        <f>IF(OR($D25="",$T25="",$K25=""),"",IF(VLOOKUP($D25,Res_Req!$A$2:$K$15,2)&gt;=8,VLOOKUP($D25,Res_Req!$A$2:$K$15,3),IF($K25&lt;=$R25,VLOOKUP($D25,Res_Req!$A$2:$K$15,3),IF(AND($K25&gt;$R25,$K25&lt;=$S25),VLOOKUP($D25,Res_Req!$A$2:$K$15,3)+(((VLOOKUP($D25,Res_Req!$A$2:$K$15,4)-VLOOKUP($D25,Res_Req!$A$2:$K$15,3))/($S25-$R25))*($K25-$R25)),0))))</f>
        <v/>
      </c>
      <c r="H25" s="455"/>
      <c r="I25" s="147" t="str">
        <f>IF(OR($D25="",$J25="",$P25=""),"",IF(VLOOKUP($D25,Res_Req!$A$2:$K$15,2)&lt;=7,$J25*P25,""))</f>
        <v/>
      </c>
      <c r="J25" s="148" t="str">
        <f>IF($D25="","",IF(VLOOKUP($D25,Res_Req!$A$2:$K$15,2)&lt;=7,VLOOKUP($D25,Res_Req!$A$2:$K$15,7),""))</f>
        <v/>
      </c>
      <c r="K25" s="149" t="str">
        <f t="shared" si="0"/>
        <v/>
      </c>
      <c r="L25" s="150" t="str">
        <f t="shared" si="1"/>
        <v/>
      </c>
      <c r="M25" s="151"/>
      <c r="N25" s="453"/>
      <c r="O25" s="453"/>
      <c r="P25" s="453"/>
      <c r="Q25" s="453"/>
      <c r="R25" s="152" t="str">
        <f>IF(OR($D25="",$T25=""),"",IF(VLOOKUP($D25,Res_Req!$A$2:$K$15,2)&lt;=7,MIN($T25,VLOOKUP($D25,Res_Req!$A$2:$K$15,8)),$T25))</f>
        <v/>
      </c>
      <c r="S25" s="152" t="str">
        <f>IF(OR($D25="",$T25=""),"",IF(VLOOKUP($D25,Res_Req!$A$2:$K$15,2)&lt;=7,MIN($T25,VLOOKUP($D25,Res_Req!$A$2:$K$15,9)),$T25))</f>
        <v/>
      </c>
      <c r="T25" s="453"/>
      <c r="U25" s="453"/>
      <c r="V25" s="185"/>
      <c r="W25" s="185"/>
      <c r="X25" s="185"/>
      <c r="Y25" s="185"/>
      <c r="Z25" s="185"/>
      <c r="AA25" s="185"/>
      <c r="AB25" s="126" t="e">
        <f>VLOOKUP($D25,Res_Req!$A$2:$K$10,2)</f>
        <v>#N/A</v>
      </c>
      <c r="AE25" s="182"/>
    </row>
    <row r="26" spans="1:31" x14ac:dyDescent="0.25">
      <c r="A26" s="125"/>
      <c r="B26" s="453"/>
      <c r="C26" s="453"/>
      <c r="D26" s="454"/>
      <c r="E26" s="456"/>
      <c r="F26" s="154" t="str">
        <f>IF(OR($D26="",$N26="",$O26="",$G26=""),"",IF(VLOOKUP($D26,Res_Req!$A$2:$K$15,2)&lt;=9,IF($K26="","",IF($K26&lt;=$Q26,$O26*$G26,IF(AND($K26&gt;$Q26,$K26&lt;=$T26),$G26*($O26+((($N26-$O26)/($T26-$Q26))*($K26-$Q26))),0))),""))</f>
        <v/>
      </c>
      <c r="G26" s="148" t="str">
        <f>IF(OR($D26="",$T26="",$K26=""),"",IF(VLOOKUP($D26,Res_Req!$A$2:$K$15,2)&gt;=8,VLOOKUP($D26,Res_Req!$A$2:$K$15,3),IF($K26&lt;=$R26,VLOOKUP($D26,Res_Req!$A$2:$K$15,3),IF(AND($K26&gt;$R26,$K26&lt;=$S26),VLOOKUP($D26,Res_Req!$A$2:$K$15,3)+(((VLOOKUP($D26,Res_Req!$A$2:$K$15,4)-VLOOKUP($D26,Res_Req!$A$2:$K$15,3))/($S26-$R26))*($K26-$R26)),0))))</f>
        <v/>
      </c>
      <c r="H26" s="455"/>
      <c r="I26" s="147" t="str">
        <f>IF(OR($D26="",$J26="",$P26=""),"",IF(VLOOKUP($D26,Res_Req!$A$2:$K$15,2)&lt;=7,$J26*P26,""))</f>
        <v/>
      </c>
      <c r="J26" s="148" t="str">
        <f>IF($D26="","",IF(VLOOKUP($D26,Res_Req!$A$2:$K$15,2)&lt;=7,VLOOKUP($D26,Res_Req!$A$2:$K$15,7),""))</f>
        <v/>
      </c>
      <c r="K26" s="149" t="str">
        <f t="shared" si="0"/>
        <v/>
      </c>
      <c r="L26" s="150" t="str">
        <f t="shared" si="1"/>
        <v/>
      </c>
      <c r="M26" s="151"/>
      <c r="N26" s="453"/>
      <c r="O26" s="453"/>
      <c r="P26" s="453"/>
      <c r="Q26" s="453"/>
      <c r="R26" s="152" t="str">
        <f>IF(OR($D26="",$T26=""),"",IF(VLOOKUP($D26,Res_Req!$A$2:$K$15,2)&lt;=7,MIN($T26,VLOOKUP($D26,Res_Req!$A$2:$K$15,8)),$T26))</f>
        <v/>
      </c>
      <c r="S26" s="152" t="str">
        <f>IF(OR($D26="",$T26=""),"",IF(VLOOKUP($D26,Res_Req!$A$2:$K$15,2)&lt;=7,MIN($T26,VLOOKUP($D26,Res_Req!$A$2:$K$15,9)),$T26))</f>
        <v/>
      </c>
      <c r="T26" s="453"/>
      <c r="U26" s="453"/>
      <c r="V26" s="185"/>
      <c r="W26" s="185"/>
      <c r="X26" s="185"/>
      <c r="Y26" s="185"/>
      <c r="Z26" s="185"/>
      <c r="AA26" s="185"/>
      <c r="AB26" s="126" t="e">
        <f>VLOOKUP($D26,Res_Req!$A$2:$K$10,2)</f>
        <v>#N/A</v>
      </c>
      <c r="AE26" s="182"/>
    </row>
    <row r="27" spans="1:31" x14ac:dyDescent="0.25">
      <c r="A27" s="125"/>
      <c r="B27" s="453"/>
      <c r="C27" s="453"/>
      <c r="D27" s="454"/>
      <c r="E27" s="456"/>
      <c r="F27" s="154" t="str">
        <f>IF(OR($D27="",$N27="",$O27="",$G27=""),"",IF(VLOOKUP($D27,Res_Req!$A$2:$K$15,2)&lt;=9,IF($K27="","",IF($K27&lt;=$Q27,$O27*$G27,IF(AND($K27&gt;$Q27,$K27&lt;=$T27),$G27*($O27+((($N27-$O27)/($T27-$Q27))*($K27-$Q27))),0))),""))</f>
        <v/>
      </c>
      <c r="G27" s="148" t="str">
        <f>IF(OR($D27="",$T27="",$K27=""),"",IF(VLOOKUP($D27,Res_Req!$A$2:$K$15,2)&gt;=8,VLOOKUP($D27,Res_Req!$A$2:$K$15,3),IF($K27&lt;=$R27,VLOOKUP($D27,Res_Req!$A$2:$K$15,3),IF(AND($K27&gt;$R27,$K27&lt;=$S27),VLOOKUP($D27,Res_Req!$A$2:$K$15,3)+(((VLOOKUP($D27,Res_Req!$A$2:$K$15,4)-VLOOKUP($D27,Res_Req!$A$2:$K$15,3))/($S27-$R27))*($K27-$R27)),0))))</f>
        <v/>
      </c>
      <c r="H27" s="455"/>
      <c r="I27" s="147" t="str">
        <f>IF(OR($D27="",$J27="",$P27=""),"",IF(VLOOKUP($D27,Res_Req!$A$2:$K$15,2)&lt;=7,$J27*P27,""))</f>
        <v/>
      </c>
      <c r="J27" s="148" t="str">
        <f>IF($D27="","",IF(VLOOKUP($D27,Res_Req!$A$2:$K$15,2)&lt;=7,VLOOKUP($D27,Res_Req!$A$2:$K$15,7),""))</f>
        <v/>
      </c>
      <c r="K27" s="149" t="str">
        <f t="shared" si="0"/>
        <v/>
      </c>
      <c r="L27" s="150" t="str">
        <f t="shared" si="1"/>
        <v/>
      </c>
      <c r="M27" s="151"/>
      <c r="N27" s="453"/>
      <c r="O27" s="453"/>
      <c r="P27" s="453"/>
      <c r="Q27" s="453"/>
      <c r="R27" s="152" t="str">
        <f>IF(OR($D27="",$T27=""),"",IF(VLOOKUP($D27,Res_Req!$A$2:$K$15,2)&lt;=7,MIN($T27,VLOOKUP($D27,Res_Req!$A$2:$K$15,8)),$T27))</f>
        <v/>
      </c>
      <c r="S27" s="152" t="str">
        <f>IF(OR($D27="",$T27=""),"",IF(VLOOKUP($D27,Res_Req!$A$2:$K$15,2)&lt;=7,MIN($T27,VLOOKUP($D27,Res_Req!$A$2:$K$15,9)),$T27))</f>
        <v/>
      </c>
      <c r="T27" s="453"/>
      <c r="U27" s="453"/>
      <c r="V27" s="185"/>
      <c r="W27" s="185"/>
      <c r="X27" s="185"/>
      <c r="Y27" s="185"/>
      <c r="Z27" s="185"/>
      <c r="AA27" s="185"/>
      <c r="AB27" s="126" t="e">
        <f>VLOOKUP($D27,Res_Req!$A$2:$K$10,2)</f>
        <v>#N/A</v>
      </c>
      <c r="AE27" s="182"/>
    </row>
    <row r="28" spans="1:31" x14ac:dyDescent="0.25">
      <c r="A28" s="125"/>
      <c r="B28" s="453"/>
      <c r="C28" s="453"/>
      <c r="D28" s="454"/>
      <c r="E28" s="456"/>
      <c r="F28" s="154" t="str">
        <f>IF(OR($D28="",$N28="",$O28="",$G28=""),"",IF(VLOOKUP($D28,Res_Req!$A$2:$K$15,2)&lt;=9,IF($K28="","",IF($K28&lt;=$Q28,$O28*$G28,IF(AND($K28&gt;$Q28,$K28&lt;=$T28),$G28*($O28+((($N28-$O28)/($T28-$Q28))*($K28-$Q28))),0))),""))</f>
        <v/>
      </c>
      <c r="G28" s="148" t="str">
        <f>IF(OR($D28="",$T28="",$K28=""),"",IF(VLOOKUP($D28,Res_Req!$A$2:$K$15,2)&gt;=8,VLOOKUP($D28,Res_Req!$A$2:$K$15,3),IF($K28&lt;=$R28,VLOOKUP($D28,Res_Req!$A$2:$K$15,3),IF(AND($K28&gt;$R28,$K28&lt;=$S28),VLOOKUP($D28,Res_Req!$A$2:$K$15,3)+(((VLOOKUP($D28,Res_Req!$A$2:$K$15,4)-VLOOKUP($D28,Res_Req!$A$2:$K$15,3))/($S28-$R28))*($K28-$R28)),0))))</f>
        <v/>
      </c>
      <c r="H28" s="455"/>
      <c r="I28" s="147" t="str">
        <f>IF(OR($D28="",$J28="",$P28=""),"",IF(VLOOKUP($D28,Res_Req!$A$2:$K$15,2)&lt;=7,$J28*P28,""))</f>
        <v/>
      </c>
      <c r="J28" s="148" t="str">
        <f>IF($D28="","",IF(VLOOKUP($D28,Res_Req!$A$2:$K$15,2)&lt;=7,VLOOKUP($D28,Res_Req!$A$2:$K$15,7),""))</f>
        <v/>
      </c>
      <c r="K28" s="149" t="str">
        <f t="shared" si="0"/>
        <v/>
      </c>
      <c r="L28" s="150" t="str">
        <f t="shared" si="1"/>
        <v/>
      </c>
      <c r="M28" s="151"/>
      <c r="N28" s="453"/>
      <c r="O28" s="453"/>
      <c r="P28" s="453"/>
      <c r="Q28" s="453"/>
      <c r="R28" s="152" t="str">
        <f>IF(OR($D28="",$T28=""),"",IF(VLOOKUP($D28,Res_Req!$A$2:$K$15,2)&lt;=7,MIN($T28,VLOOKUP($D28,Res_Req!$A$2:$K$15,8)),$T28))</f>
        <v/>
      </c>
      <c r="S28" s="152" t="str">
        <f>IF(OR($D28="",$T28=""),"",IF(VLOOKUP($D28,Res_Req!$A$2:$K$15,2)&lt;=7,MIN($T28,VLOOKUP($D28,Res_Req!$A$2:$K$15,9)),$T28))</f>
        <v/>
      </c>
      <c r="T28" s="453"/>
      <c r="U28" s="453"/>
      <c r="V28" s="185"/>
      <c r="W28" s="185"/>
      <c r="X28" s="185"/>
      <c r="Y28" s="185"/>
      <c r="Z28" s="185"/>
      <c r="AA28" s="185"/>
      <c r="AB28" s="126" t="e">
        <f>VLOOKUP($D28,Res_Req!$A$2:$K$10,2)</f>
        <v>#N/A</v>
      </c>
      <c r="AE28" s="182"/>
    </row>
    <row r="29" spans="1:31" x14ac:dyDescent="0.25">
      <c r="A29" s="125"/>
      <c r="B29" s="453"/>
      <c r="C29" s="453"/>
      <c r="D29" s="454"/>
      <c r="E29" s="456"/>
      <c r="F29" s="154" t="str">
        <f>IF(OR($D29="",$N29="",$O29="",$G29=""),"",IF(VLOOKUP($D29,Res_Req!$A$2:$K$15,2)&lt;=9,IF($K29="","",IF($K29&lt;=$Q29,$O29*$G29,IF(AND($K29&gt;$Q29,$K29&lt;=$T29),$G29*($O29+((($N29-$O29)/($T29-$Q29))*($K29-$Q29))),0))),""))</f>
        <v/>
      </c>
      <c r="G29" s="148" t="str">
        <f>IF(OR($D29="",$T29="",$K29=""),"",IF(VLOOKUP($D29,Res_Req!$A$2:$K$15,2)&gt;=8,VLOOKUP($D29,Res_Req!$A$2:$K$15,3),IF($K29&lt;=$R29,VLOOKUP($D29,Res_Req!$A$2:$K$15,3),IF(AND($K29&gt;$R29,$K29&lt;=$S29),VLOOKUP($D29,Res_Req!$A$2:$K$15,3)+(((VLOOKUP($D29,Res_Req!$A$2:$K$15,4)-VLOOKUP($D29,Res_Req!$A$2:$K$15,3))/($S29-$R29))*($K29-$R29)),0))))</f>
        <v/>
      </c>
      <c r="H29" s="455"/>
      <c r="I29" s="147" t="str">
        <f>IF(OR($D29="",$J29="",$P29=""),"",IF(VLOOKUP($D29,Res_Req!$A$2:$K$15,2)&lt;=7,$J29*P29,""))</f>
        <v/>
      </c>
      <c r="J29" s="148" t="str">
        <f>IF($D29="","",IF(VLOOKUP($D29,Res_Req!$A$2:$K$15,2)&lt;=7,VLOOKUP($D29,Res_Req!$A$2:$K$15,7),""))</f>
        <v/>
      </c>
      <c r="K29" s="149" t="str">
        <f t="shared" si="0"/>
        <v/>
      </c>
      <c r="L29" s="150" t="str">
        <f t="shared" si="1"/>
        <v/>
      </c>
      <c r="M29" s="151"/>
      <c r="N29" s="453"/>
      <c r="O29" s="453"/>
      <c r="P29" s="453"/>
      <c r="Q29" s="453"/>
      <c r="R29" s="152" t="str">
        <f>IF(OR($D29="",$T29=""),"",IF(VLOOKUP($D29,Res_Req!$A$2:$K$15,2)&lt;=7,MIN($T29,VLOOKUP($D29,Res_Req!$A$2:$K$15,8)),$T29))</f>
        <v/>
      </c>
      <c r="S29" s="152" t="str">
        <f>IF(OR($D29="",$T29=""),"",IF(VLOOKUP($D29,Res_Req!$A$2:$K$15,2)&lt;=7,MIN($T29,VLOOKUP($D29,Res_Req!$A$2:$K$15,9)),$T29))</f>
        <v/>
      </c>
      <c r="T29" s="453"/>
      <c r="U29" s="453"/>
      <c r="V29" s="185"/>
      <c r="W29" s="185"/>
      <c r="X29" s="185"/>
      <c r="Y29" s="185"/>
      <c r="Z29" s="185"/>
      <c r="AA29" s="185"/>
      <c r="AB29" s="126" t="e">
        <f>VLOOKUP($D29,Res_Req!$A$2:$K$10,2)</f>
        <v>#N/A</v>
      </c>
    </row>
    <row r="30" spans="1:31" x14ac:dyDescent="0.25">
      <c r="A30" s="125"/>
      <c r="B30" s="453"/>
      <c r="C30" s="453"/>
      <c r="D30" s="454"/>
      <c r="E30" s="456"/>
      <c r="F30" s="154" t="str">
        <f>IF(OR($D30="",$N30="",$O30="",$G30=""),"",IF(VLOOKUP($D30,Res_Req!$A$2:$K$15,2)&lt;=9,IF($K30="","",IF($K30&lt;=$Q30,$O30*$G30,IF(AND($K30&gt;$Q30,$K30&lt;=$T30),$G30*($O30+((($N30-$O30)/($T30-$Q30))*($K30-$Q30))),0))),""))</f>
        <v/>
      </c>
      <c r="G30" s="148" t="str">
        <f>IF(OR($D30="",$T30="",$K30=""),"",IF(VLOOKUP($D30,Res_Req!$A$2:$K$15,2)&gt;=8,VLOOKUP($D30,Res_Req!$A$2:$K$15,3),IF($K30&lt;=$R30,VLOOKUP($D30,Res_Req!$A$2:$K$15,3),IF(AND($K30&gt;$R30,$K30&lt;=$S30),VLOOKUP($D30,Res_Req!$A$2:$K$15,3)+(((VLOOKUP($D30,Res_Req!$A$2:$K$15,4)-VLOOKUP($D30,Res_Req!$A$2:$K$15,3))/($S30-$R30))*($K30-$R30)),0))))</f>
        <v/>
      </c>
      <c r="H30" s="455"/>
      <c r="I30" s="147" t="str">
        <f>IF(OR($D30="",$J30="",$P30=""),"",IF(VLOOKUP($D30,Res_Req!$A$2:$K$15,2)&lt;=7,$J30*P30,""))</f>
        <v/>
      </c>
      <c r="J30" s="148" t="str">
        <f>IF($D30="","",IF(VLOOKUP($D30,Res_Req!$A$2:$K$15,2)&lt;=7,VLOOKUP($D30,Res_Req!$A$2:$K$15,7),""))</f>
        <v/>
      </c>
      <c r="K30" s="149" t="str">
        <f t="shared" si="0"/>
        <v/>
      </c>
      <c r="L30" s="150" t="str">
        <f t="shared" si="1"/>
        <v/>
      </c>
      <c r="M30" s="151"/>
      <c r="N30" s="453"/>
      <c r="O30" s="453"/>
      <c r="P30" s="453"/>
      <c r="Q30" s="453"/>
      <c r="R30" s="152" t="str">
        <f>IF(OR($D30="",$T30=""),"",IF(VLOOKUP($D30,Res_Req!$A$2:$K$15,2)&lt;=7,MIN($T30,VLOOKUP($D30,Res_Req!$A$2:$K$15,8)),$T30))</f>
        <v/>
      </c>
      <c r="S30" s="152" t="str">
        <f>IF(OR($D30="",$T30=""),"",IF(VLOOKUP($D30,Res_Req!$A$2:$K$15,2)&lt;=7,MIN($T30,VLOOKUP($D30,Res_Req!$A$2:$K$15,9)),$T30))</f>
        <v/>
      </c>
      <c r="T30" s="453"/>
      <c r="U30" s="453"/>
      <c r="V30" s="185"/>
      <c r="W30" s="185"/>
      <c r="X30" s="185"/>
      <c r="Y30" s="185"/>
      <c r="Z30" s="185"/>
      <c r="AA30" s="185"/>
      <c r="AB30" s="126" t="e">
        <f>VLOOKUP($D30,Res_Req!$A$2:$K$10,2)</f>
        <v>#N/A</v>
      </c>
    </row>
    <row r="31" spans="1:31" x14ac:dyDescent="0.25">
      <c r="A31" s="125"/>
      <c r="B31" s="453"/>
      <c r="C31" s="453"/>
      <c r="D31" s="454"/>
      <c r="E31" s="456"/>
      <c r="F31" s="154" t="str">
        <f>IF(OR($D31="",$N31="",$O31="",$G31=""),"",IF(VLOOKUP($D31,Res_Req!$A$2:$K$15,2)&lt;=9,IF($K31="","",IF($K31&lt;=$Q31,$O31*$G31,IF(AND($K31&gt;$Q31,$K31&lt;=$T31),$G31*($O31+((($N31-$O31)/($T31-$Q31))*($K31-$Q31))),0))),""))</f>
        <v/>
      </c>
      <c r="G31" s="148" t="str">
        <f>IF(OR($D31="",$T31="",$K31=""),"",IF(VLOOKUP($D31,Res_Req!$A$2:$K$15,2)&gt;=8,VLOOKUP($D31,Res_Req!$A$2:$K$15,3),IF($K31&lt;=$R31,VLOOKUP($D31,Res_Req!$A$2:$K$15,3),IF(AND($K31&gt;$R31,$K31&lt;=$S31),VLOOKUP($D31,Res_Req!$A$2:$K$15,3)+(((VLOOKUP($D31,Res_Req!$A$2:$K$15,4)-VLOOKUP($D31,Res_Req!$A$2:$K$15,3))/($S31-$R31))*($K31-$R31)),0))))</f>
        <v/>
      </c>
      <c r="H31" s="455"/>
      <c r="I31" s="147" t="str">
        <f>IF(OR($D31="",$J31="",$P31=""),"",IF(VLOOKUP($D31,Res_Req!$A$2:$K$15,2)&lt;=7,$J31*P31,""))</f>
        <v/>
      </c>
      <c r="J31" s="148" t="str">
        <f>IF($D31="","",IF(VLOOKUP($D31,Res_Req!$A$2:$K$15,2)&lt;=7,VLOOKUP($D31,Res_Req!$A$2:$K$15,7),""))</f>
        <v/>
      </c>
      <c r="K31" s="149" t="str">
        <f t="shared" si="0"/>
        <v/>
      </c>
      <c r="L31" s="150" t="str">
        <f t="shared" si="1"/>
        <v/>
      </c>
      <c r="M31" s="151"/>
      <c r="N31" s="453"/>
      <c r="O31" s="453"/>
      <c r="P31" s="453"/>
      <c r="Q31" s="453"/>
      <c r="R31" s="152" t="str">
        <f>IF(OR($D31="",$T31=""),"",IF(VLOOKUP($D31,Res_Req!$A$2:$K$15,2)&lt;=7,MIN($T31,VLOOKUP($D31,Res_Req!$A$2:$K$15,8)),$T31))</f>
        <v/>
      </c>
      <c r="S31" s="152" t="str">
        <f>IF(OR($D31="",$T31=""),"",IF(VLOOKUP($D31,Res_Req!$A$2:$K$15,2)&lt;=7,MIN($T31,VLOOKUP($D31,Res_Req!$A$2:$K$15,9)),$T31))</f>
        <v/>
      </c>
      <c r="T31" s="453"/>
      <c r="U31" s="453"/>
      <c r="V31" s="185"/>
      <c r="W31" s="185"/>
      <c r="X31" s="185"/>
      <c r="Y31" s="185"/>
      <c r="Z31" s="185"/>
      <c r="AA31" s="185"/>
      <c r="AB31" s="126" t="e">
        <f>VLOOKUP($D31,Res_Req!$A$2:$K$10,2)</f>
        <v>#N/A</v>
      </c>
    </row>
    <row r="32" spans="1:31" x14ac:dyDescent="0.25">
      <c r="A32" s="125"/>
      <c r="B32" s="453"/>
      <c r="C32" s="453"/>
      <c r="D32" s="454"/>
      <c r="E32" s="456"/>
      <c r="F32" s="154" t="str">
        <f>IF(OR($D32="",$N32="",$O32="",$G32=""),"",IF(VLOOKUP($D32,Res_Req!$A$2:$K$15,2)&lt;=9,IF($K32="","",IF($K32&lt;=$Q32,$O32*$G32,IF(AND($K32&gt;$Q32,$K32&lt;=$T32),$G32*($O32+((($N32-$O32)/($T32-$Q32))*($K32-$Q32))),0))),""))</f>
        <v/>
      </c>
      <c r="G32" s="148" t="str">
        <f>IF(OR($D32="",$T32="",$K32=""),"",IF(VLOOKUP($D32,Res_Req!$A$2:$K$15,2)&gt;=8,VLOOKUP($D32,Res_Req!$A$2:$K$15,3),IF($K32&lt;=$R32,VLOOKUP($D32,Res_Req!$A$2:$K$15,3),IF(AND($K32&gt;$R32,$K32&lt;=$S32),VLOOKUP($D32,Res_Req!$A$2:$K$15,3)+(((VLOOKUP($D32,Res_Req!$A$2:$K$15,4)-VLOOKUP($D32,Res_Req!$A$2:$K$15,3))/($S32-$R32))*($K32-$R32)),0))))</f>
        <v/>
      </c>
      <c r="H32" s="455"/>
      <c r="I32" s="147" t="str">
        <f>IF(OR($D32="",$J32="",$P32=""),"",IF(VLOOKUP($D32,Res_Req!$A$2:$K$15,2)&lt;=7,$J32*P32,""))</f>
        <v/>
      </c>
      <c r="J32" s="148" t="str">
        <f>IF($D32="","",IF(VLOOKUP($D32,Res_Req!$A$2:$K$15,2)&lt;=7,VLOOKUP($D32,Res_Req!$A$2:$K$15,7),""))</f>
        <v/>
      </c>
      <c r="K32" s="149" t="str">
        <f t="shared" si="0"/>
        <v/>
      </c>
      <c r="L32" s="150" t="str">
        <f t="shared" si="1"/>
        <v/>
      </c>
      <c r="M32" s="151"/>
      <c r="N32" s="453"/>
      <c r="O32" s="453"/>
      <c r="P32" s="453"/>
      <c r="Q32" s="453"/>
      <c r="R32" s="152" t="str">
        <f>IF(OR($D32="",$T32=""),"",IF(VLOOKUP($D32,Res_Req!$A$2:$K$15,2)&lt;=7,MIN($T32,VLOOKUP($D32,Res_Req!$A$2:$K$15,8)),$T32))</f>
        <v/>
      </c>
      <c r="S32" s="152" t="str">
        <f>IF(OR($D32="",$T32=""),"",IF(VLOOKUP($D32,Res_Req!$A$2:$K$15,2)&lt;=7,MIN($T32,VLOOKUP($D32,Res_Req!$A$2:$K$15,9)),$T32))</f>
        <v/>
      </c>
      <c r="T32" s="453"/>
      <c r="U32" s="453"/>
      <c r="V32" s="185"/>
      <c r="W32" s="185"/>
      <c r="X32" s="185"/>
      <c r="Y32" s="185"/>
      <c r="Z32" s="185"/>
      <c r="AA32" s="185"/>
      <c r="AB32" s="126" t="e">
        <f>VLOOKUP($D32,Res_Req!$A$2:$K$10,2)</f>
        <v>#N/A</v>
      </c>
    </row>
    <row r="33" spans="1:28" x14ac:dyDescent="0.25">
      <c r="A33" s="125"/>
      <c r="B33" s="453"/>
      <c r="C33" s="453"/>
      <c r="D33" s="454"/>
      <c r="E33" s="456"/>
      <c r="F33" s="154" t="str">
        <f>IF(OR($D33="",$N33="",$O33="",$G33=""),"",IF(VLOOKUP($D33,Res_Req!$A$2:$K$15,2)&lt;=9,IF($K33="","",IF($K33&lt;=$Q33,$O33*$G33,IF(AND($K33&gt;$Q33,$K33&lt;=$T33),$G33*($O33+((($N33-$O33)/($T33-$Q33))*($K33-$Q33))),0))),""))</f>
        <v/>
      </c>
      <c r="G33" s="148" t="str">
        <f>IF(OR($D33="",$T33="",$K33=""),"",IF(VLOOKUP($D33,Res_Req!$A$2:$K$15,2)&gt;=8,VLOOKUP($D33,Res_Req!$A$2:$K$15,3),IF($K33&lt;=$R33,VLOOKUP($D33,Res_Req!$A$2:$K$15,3),IF(AND($K33&gt;$R33,$K33&lt;=$S33),VLOOKUP($D33,Res_Req!$A$2:$K$15,3)+(((VLOOKUP($D33,Res_Req!$A$2:$K$15,4)-VLOOKUP($D33,Res_Req!$A$2:$K$15,3))/($S33-$R33))*($K33-$R33)),0))))</f>
        <v/>
      </c>
      <c r="H33" s="455"/>
      <c r="I33" s="147" t="str">
        <f>IF(OR($D33="",$J33="",$P33=""),"",IF(VLOOKUP($D33,Res_Req!$A$2:$K$15,2)&lt;=7,$J33*P33,""))</f>
        <v/>
      </c>
      <c r="J33" s="148" t="str">
        <f>IF($D33="","",IF(VLOOKUP($D33,Res_Req!$A$2:$K$15,2)&lt;=7,VLOOKUP($D33,Res_Req!$A$2:$K$15,7),""))</f>
        <v/>
      </c>
      <c r="K33" s="149" t="str">
        <f t="shared" si="0"/>
        <v/>
      </c>
      <c r="L33" s="150" t="str">
        <f t="shared" si="1"/>
        <v/>
      </c>
      <c r="M33" s="151"/>
      <c r="N33" s="453"/>
      <c r="O33" s="453"/>
      <c r="P33" s="453"/>
      <c r="Q33" s="453"/>
      <c r="R33" s="152" t="str">
        <f>IF(OR($D33="",$T33=""),"",IF(VLOOKUP($D33,Res_Req!$A$2:$K$15,2)&lt;=7,MIN($T33,VLOOKUP($D33,Res_Req!$A$2:$K$15,8)),$T33))</f>
        <v/>
      </c>
      <c r="S33" s="152" t="str">
        <f>IF(OR($D33="",$T33=""),"",IF(VLOOKUP($D33,Res_Req!$A$2:$K$15,2)&lt;=7,MIN($T33,VLOOKUP($D33,Res_Req!$A$2:$K$15,9)),$T33))</f>
        <v/>
      </c>
      <c r="T33" s="453"/>
      <c r="U33" s="453"/>
      <c r="V33" s="185"/>
      <c r="W33" s="185"/>
      <c r="X33" s="185"/>
      <c r="Y33" s="185"/>
      <c r="Z33" s="185"/>
      <c r="AA33" s="185"/>
      <c r="AB33" s="126" t="e">
        <f>VLOOKUP($D33,Res_Req!$A$2:$K$10,2)</f>
        <v>#N/A</v>
      </c>
    </row>
    <row r="34" spans="1:28" x14ac:dyDescent="0.25">
      <c r="A34" s="125"/>
      <c r="B34" s="453"/>
      <c r="C34" s="453"/>
      <c r="D34" s="454"/>
      <c r="E34" s="456"/>
      <c r="F34" s="154" t="str">
        <f>IF(OR($D34="",$N34="",$O34="",$G34=""),"",IF(VLOOKUP($D34,Res_Req!$A$2:$K$15,2)&lt;=9,IF($K34="","",IF($K34&lt;=$Q34,$O34*$G34,IF(AND($K34&gt;$Q34,$K34&lt;=$T34),$G34*($O34+((($N34-$O34)/($T34-$Q34))*($K34-$Q34))),0))),""))</f>
        <v/>
      </c>
      <c r="G34" s="148" t="str">
        <f>IF(OR($D34="",$T34="",$K34=""),"",IF(VLOOKUP($D34,Res_Req!$A$2:$K$15,2)&gt;=8,VLOOKUP($D34,Res_Req!$A$2:$K$15,3),IF($K34&lt;=$R34,VLOOKUP($D34,Res_Req!$A$2:$K$15,3),IF(AND($K34&gt;$R34,$K34&lt;=$S34),VLOOKUP($D34,Res_Req!$A$2:$K$15,3)+(((VLOOKUP($D34,Res_Req!$A$2:$K$15,4)-VLOOKUP($D34,Res_Req!$A$2:$K$15,3))/($S34-$R34))*($K34-$R34)),0))))</f>
        <v/>
      </c>
      <c r="H34" s="455"/>
      <c r="I34" s="147" t="str">
        <f>IF(OR($D34="",$J34="",$P34=""),"",IF(VLOOKUP($D34,Res_Req!$A$2:$K$15,2)&lt;=7,$J34*P34,""))</f>
        <v/>
      </c>
      <c r="J34" s="148" t="str">
        <f>IF($D34="","",IF(VLOOKUP($D34,Res_Req!$A$2:$K$15,2)&lt;=7,VLOOKUP($D34,Res_Req!$A$2:$K$15,7),""))</f>
        <v/>
      </c>
      <c r="K34" s="149" t="str">
        <f t="shared" si="0"/>
        <v/>
      </c>
      <c r="L34" s="150" t="str">
        <f t="shared" si="1"/>
        <v/>
      </c>
      <c r="M34" s="151"/>
      <c r="N34" s="453"/>
      <c r="O34" s="453"/>
      <c r="P34" s="453"/>
      <c r="Q34" s="453"/>
      <c r="R34" s="152" t="str">
        <f>IF(OR($D34="",$T34=""),"",IF(VLOOKUP($D34,Res_Req!$A$2:$K$15,2)&lt;=7,MIN($T34,VLOOKUP($D34,Res_Req!$A$2:$K$15,8)),$T34))</f>
        <v/>
      </c>
      <c r="S34" s="152" t="str">
        <f>IF(OR($D34="",$T34=""),"",IF(VLOOKUP($D34,Res_Req!$A$2:$K$15,2)&lt;=7,MIN($T34,VLOOKUP($D34,Res_Req!$A$2:$K$15,9)),$T34))</f>
        <v/>
      </c>
      <c r="T34" s="453"/>
      <c r="U34" s="453"/>
      <c r="V34" s="185"/>
      <c r="W34" s="185"/>
      <c r="X34" s="185"/>
      <c r="Y34" s="185"/>
      <c r="Z34" s="185"/>
      <c r="AA34" s="185"/>
      <c r="AB34" s="126" t="e">
        <f>VLOOKUP($D34,Res_Req!$A$2:$K$10,2)</f>
        <v>#N/A</v>
      </c>
    </row>
    <row r="35" spans="1:28" x14ac:dyDescent="0.25">
      <c r="A35" s="125"/>
      <c r="B35" s="453"/>
      <c r="C35" s="453"/>
      <c r="D35" s="454"/>
      <c r="E35" s="456"/>
      <c r="F35" s="154" t="str">
        <f>IF(OR($D35="",$N35="",$O35="",$G35=""),"",IF(VLOOKUP($D35,Res_Req!$A$2:$K$15,2)&lt;=9,IF($K35="","",IF($K35&lt;=$Q35,$O35*$G35,IF(AND($K35&gt;$Q35,$K35&lt;=$T35),$G35*($O35+((($N35-$O35)/($T35-$Q35))*($K35-$Q35))),0))),""))</f>
        <v/>
      </c>
      <c r="G35" s="148" t="str">
        <f>IF(OR($D35="",$T35="",$K35=""),"",IF(VLOOKUP($D35,Res_Req!$A$2:$K$15,2)&gt;=8,VLOOKUP($D35,Res_Req!$A$2:$K$15,3),IF($K35&lt;=$R35,VLOOKUP($D35,Res_Req!$A$2:$K$15,3),IF(AND($K35&gt;$R35,$K35&lt;=$S35),VLOOKUP($D35,Res_Req!$A$2:$K$15,3)+(((VLOOKUP($D35,Res_Req!$A$2:$K$15,4)-VLOOKUP($D35,Res_Req!$A$2:$K$15,3))/($S35-$R35))*($K35-$R35)),0))))</f>
        <v/>
      </c>
      <c r="H35" s="455"/>
      <c r="I35" s="147" t="str">
        <f>IF(OR($D35="",$J35="",$P35=""),"",IF(VLOOKUP($D35,Res_Req!$A$2:$K$15,2)&lt;=7,$J35*P35,""))</f>
        <v/>
      </c>
      <c r="J35" s="148" t="str">
        <f>IF($D35="","",IF(VLOOKUP($D35,Res_Req!$A$2:$K$15,2)&lt;=7,VLOOKUP($D35,Res_Req!$A$2:$K$15,7),""))</f>
        <v/>
      </c>
      <c r="K35" s="149" t="str">
        <f t="shared" si="0"/>
        <v/>
      </c>
      <c r="L35" s="150" t="str">
        <f t="shared" si="1"/>
        <v/>
      </c>
      <c r="M35" s="151"/>
      <c r="N35" s="453"/>
      <c r="O35" s="453"/>
      <c r="P35" s="453"/>
      <c r="Q35" s="453"/>
      <c r="R35" s="152" t="str">
        <f>IF(OR($D35="",$T35=""),"",IF(VLOOKUP($D35,Res_Req!$A$2:$K$15,2)&lt;=7,MIN($T35,VLOOKUP($D35,Res_Req!$A$2:$K$15,8)),$T35))</f>
        <v/>
      </c>
      <c r="S35" s="152" t="str">
        <f>IF(OR($D35="",$T35=""),"",IF(VLOOKUP($D35,Res_Req!$A$2:$K$15,2)&lt;=7,MIN($T35,VLOOKUP($D35,Res_Req!$A$2:$K$15,9)),$T35))</f>
        <v/>
      </c>
      <c r="T35" s="453"/>
      <c r="U35" s="453"/>
      <c r="V35" s="185"/>
      <c r="W35" s="185"/>
      <c r="X35" s="185"/>
      <c r="Y35" s="185"/>
      <c r="Z35" s="185"/>
      <c r="AA35" s="185"/>
      <c r="AB35" s="126" t="e">
        <f>VLOOKUP($D35,Res_Req!$A$2:$K$10,2)</f>
        <v>#N/A</v>
      </c>
    </row>
    <row r="36" spans="1:28" x14ac:dyDescent="0.25">
      <c r="A36" s="125"/>
      <c r="B36" s="453"/>
      <c r="C36" s="453"/>
      <c r="D36" s="454"/>
      <c r="E36" s="456"/>
      <c r="F36" s="154" t="str">
        <f>IF(OR($D36="",$N36="",$O36="",$G36=""),"",IF(VLOOKUP($D36,Res_Req!$A$2:$K$15,2)&lt;=9,IF($K36="","",IF($K36&lt;=$Q36,$O36*$G36,IF(AND($K36&gt;$Q36,$K36&lt;=$T36),$G36*($O36+((($N36-$O36)/($T36-$Q36))*($K36-$Q36))),0))),""))</f>
        <v/>
      </c>
      <c r="G36" s="148" t="str">
        <f>IF(OR($D36="",$T36="",$K36=""),"",IF(VLOOKUP($D36,Res_Req!$A$2:$K$15,2)&gt;=8,VLOOKUP($D36,Res_Req!$A$2:$K$15,3),IF($K36&lt;=$R36,VLOOKUP($D36,Res_Req!$A$2:$K$15,3),IF(AND($K36&gt;$R36,$K36&lt;=$S36),VLOOKUP($D36,Res_Req!$A$2:$K$15,3)+(((VLOOKUP($D36,Res_Req!$A$2:$K$15,4)-VLOOKUP($D36,Res_Req!$A$2:$K$15,3))/($S36-$R36))*($K36-$R36)),0))))</f>
        <v/>
      </c>
      <c r="H36" s="455"/>
      <c r="I36" s="147" t="str">
        <f>IF(OR($D36="",$J36="",$P36=""),"",IF(VLOOKUP($D36,Res_Req!$A$2:$K$15,2)&lt;=7,$J36*P36,""))</f>
        <v/>
      </c>
      <c r="J36" s="148" t="str">
        <f>IF($D36="","",IF(VLOOKUP($D36,Res_Req!$A$2:$K$15,2)&lt;=7,VLOOKUP($D36,Res_Req!$A$2:$K$15,7),""))</f>
        <v/>
      </c>
      <c r="K36" s="149" t="str">
        <f t="shared" si="0"/>
        <v/>
      </c>
      <c r="L36" s="150" t="str">
        <f t="shared" si="1"/>
        <v/>
      </c>
      <c r="M36" s="151"/>
      <c r="N36" s="453"/>
      <c r="O36" s="453"/>
      <c r="P36" s="453"/>
      <c r="Q36" s="453"/>
      <c r="R36" s="152" t="str">
        <f>IF(OR($D36="",$T36=""),"",IF(VLOOKUP($D36,Res_Req!$A$2:$K$15,2)&lt;=7,MIN($T36,VLOOKUP($D36,Res_Req!$A$2:$K$15,8)),$T36))</f>
        <v/>
      </c>
      <c r="S36" s="152" t="str">
        <f>IF(OR($D36="",$T36=""),"",IF(VLOOKUP($D36,Res_Req!$A$2:$K$15,2)&lt;=7,MIN($T36,VLOOKUP($D36,Res_Req!$A$2:$K$15,9)),$T36))</f>
        <v/>
      </c>
      <c r="T36" s="453"/>
      <c r="U36" s="453"/>
      <c r="V36" s="185"/>
      <c r="W36" s="185"/>
      <c r="X36" s="185"/>
      <c r="Y36" s="185"/>
      <c r="Z36" s="185"/>
      <c r="AA36" s="185"/>
      <c r="AB36" s="126" t="e">
        <f>VLOOKUP($D36,Res_Req!$A$2:$K$10,2)</f>
        <v>#N/A</v>
      </c>
    </row>
    <row r="37" spans="1:28" x14ac:dyDescent="0.25">
      <c r="A37" s="125"/>
      <c r="B37" s="453"/>
      <c r="C37" s="453"/>
      <c r="D37" s="454"/>
      <c r="E37" s="456"/>
      <c r="F37" s="154" t="str">
        <f>IF(OR($D37="",$N37="",$O37="",$G37=""),"",IF(VLOOKUP($D37,Res_Req!$A$2:$K$15,2)&lt;=9,IF($K37="","",IF($K37&lt;=$Q37,$O37*$G37,IF(AND($K37&gt;$Q37,$K37&lt;=$T37),$G37*($O37+((($N37-$O37)/($T37-$Q37))*($K37-$Q37))),0))),""))</f>
        <v/>
      </c>
      <c r="G37" s="148" t="str">
        <f>IF(OR($D37="",$T37="",$K37=""),"",IF(VLOOKUP($D37,Res_Req!$A$2:$K$15,2)&gt;=8,VLOOKUP($D37,Res_Req!$A$2:$K$15,3),IF($K37&lt;=$R37,VLOOKUP($D37,Res_Req!$A$2:$K$15,3),IF(AND($K37&gt;$R37,$K37&lt;=$S37),VLOOKUP($D37,Res_Req!$A$2:$K$15,3)+(((VLOOKUP($D37,Res_Req!$A$2:$K$15,4)-VLOOKUP($D37,Res_Req!$A$2:$K$15,3))/($S37-$R37))*($K37-$R37)),0))))</f>
        <v/>
      </c>
      <c r="H37" s="455"/>
      <c r="I37" s="147" t="str">
        <f>IF(OR($D37="",$J37="",$P37=""),"",IF(VLOOKUP($D37,Res_Req!$A$2:$K$15,2)&lt;=7,$J37*P37,""))</f>
        <v/>
      </c>
      <c r="J37" s="148" t="str">
        <f>IF($D37="","",IF(VLOOKUP($D37,Res_Req!$A$2:$K$15,2)&lt;=7,VLOOKUP($D37,Res_Req!$A$2:$K$15,7),""))</f>
        <v/>
      </c>
      <c r="K37" s="149" t="str">
        <f t="shared" si="0"/>
        <v/>
      </c>
      <c r="L37" s="150" t="str">
        <f t="shared" si="1"/>
        <v/>
      </c>
      <c r="M37" s="151"/>
      <c r="N37" s="453"/>
      <c r="O37" s="453"/>
      <c r="P37" s="453"/>
      <c r="Q37" s="453"/>
      <c r="R37" s="152" t="str">
        <f>IF(OR($D37="",$T37=""),"",IF(VLOOKUP($D37,Res_Req!$A$2:$K$15,2)&lt;=7,MIN($T37,VLOOKUP($D37,Res_Req!$A$2:$K$15,8)),$T37))</f>
        <v/>
      </c>
      <c r="S37" s="152" t="str">
        <f>IF(OR($D37="",$T37=""),"",IF(VLOOKUP($D37,Res_Req!$A$2:$K$15,2)&lt;=7,MIN($T37,VLOOKUP($D37,Res_Req!$A$2:$K$15,9)),$T37))</f>
        <v/>
      </c>
      <c r="T37" s="453"/>
      <c r="U37" s="453"/>
      <c r="V37" s="185"/>
      <c r="W37" s="185"/>
      <c r="X37" s="185"/>
      <c r="Y37" s="185"/>
      <c r="Z37" s="185"/>
      <c r="AA37" s="185"/>
      <c r="AB37" s="126" t="e">
        <f>VLOOKUP($D37,Res_Req!$A$2:$K$10,2)</f>
        <v>#N/A</v>
      </c>
    </row>
    <row r="38" spans="1:28" x14ac:dyDescent="0.25">
      <c r="A38" s="125"/>
      <c r="B38" s="453"/>
      <c r="C38" s="453"/>
      <c r="D38" s="454"/>
      <c r="E38" s="456"/>
      <c r="F38" s="154" t="str">
        <f>IF(OR($D38="",$N38="",$O38="",$G38=""),"",IF(VLOOKUP($D38,Res_Req!$A$2:$K$15,2)&lt;=9,IF($K38="","",IF($K38&lt;=$Q38,$O38*$G38,IF(AND($K38&gt;$Q38,$K38&lt;=$T38),$G38*($O38+((($N38-$O38)/($T38-$Q38))*($K38-$Q38))),0))),""))</f>
        <v/>
      </c>
      <c r="G38" s="148" t="str">
        <f>IF(OR($D38="",$T38="",$K38=""),"",IF(VLOOKUP($D38,Res_Req!$A$2:$K$15,2)&gt;=8,VLOOKUP($D38,Res_Req!$A$2:$K$15,3),IF($K38&lt;=$R38,VLOOKUP($D38,Res_Req!$A$2:$K$15,3),IF(AND($K38&gt;$R38,$K38&lt;=$S38),VLOOKUP($D38,Res_Req!$A$2:$K$15,3)+(((VLOOKUP($D38,Res_Req!$A$2:$K$15,4)-VLOOKUP($D38,Res_Req!$A$2:$K$15,3))/($S38-$R38))*($K38-$R38)),0))))</f>
        <v/>
      </c>
      <c r="H38" s="455"/>
      <c r="I38" s="147" t="str">
        <f>IF(OR($D38="",$J38="",$P38=""),"",IF(VLOOKUP($D38,Res_Req!$A$2:$K$15,2)&lt;=7,$J38*P38,""))</f>
        <v/>
      </c>
      <c r="J38" s="148" t="str">
        <f>IF($D38="","",IF(VLOOKUP($D38,Res_Req!$A$2:$K$15,2)&lt;=7,VLOOKUP($D38,Res_Req!$A$2:$K$15,7),""))</f>
        <v/>
      </c>
      <c r="K38" s="149" t="str">
        <f t="shared" si="0"/>
        <v/>
      </c>
      <c r="L38" s="150" t="str">
        <f t="shared" si="1"/>
        <v/>
      </c>
      <c r="M38" s="151"/>
      <c r="N38" s="453"/>
      <c r="O38" s="453"/>
      <c r="P38" s="453"/>
      <c r="Q38" s="453"/>
      <c r="R38" s="152" t="str">
        <f>IF(OR($D38="",$T38=""),"",IF(VLOOKUP($D38,Res_Req!$A$2:$K$15,2)&lt;=7,MIN($T38,VLOOKUP($D38,Res_Req!$A$2:$K$15,8)),$T38))</f>
        <v/>
      </c>
      <c r="S38" s="152" t="str">
        <f>IF(OR($D38="",$T38=""),"",IF(VLOOKUP($D38,Res_Req!$A$2:$K$15,2)&lt;=7,MIN($T38,VLOOKUP($D38,Res_Req!$A$2:$K$15,9)),$T38))</f>
        <v/>
      </c>
      <c r="T38" s="453"/>
      <c r="U38" s="453"/>
      <c r="V38" s="185"/>
      <c r="W38" s="185"/>
      <c r="X38" s="185"/>
      <c r="Y38" s="185"/>
      <c r="Z38" s="185"/>
      <c r="AA38" s="185"/>
      <c r="AB38" s="126" t="e">
        <f>VLOOKUP($D38,Res_Req!$A$2:$K$10,2)</f>
        <v>#N/A</v>
      </c>
    </row>
    <row r="39" spans="1:28" x14ac:dyDescent="0.25">
      <c r="A39" s="125"/>
      <c r="B39" s="453"/>
      <c r="C39" s="453"/>
      <c r="D39" s="454"/>
      <c r="E39" s="456"/>
      <c r="F39" s="154" t="str">
        <f>IF(OR($D39="",$N39="",$O39="",$G39=""),"",IF(VLOOKUP($D39,Res_Req!$A$2:$K$15,2)&lt;=9,IF($K39="","",IF($K39&lt;=$Q39,$O39*$G39,IF(AND($K39&gt;$Q39,$K39&lt;=$T39),$G39*($O39+((($N39-$O39)/($T39-$Q39))*($K39-$Q39))),0))),""))</f>
        <v/>
      </c>
      <c r="G39" s="148" t="str">
        <f>IF(OR($D39="",$T39="",$K39=""),"",IF(VLOOKUP($D39,Res_Req!$A$2:$K$15,2)&gt;=8,VLOOKUP($D39,Res_Req!$A$2:$K$15,3),IF($K39&lt;=$R39,VLOOKUP($D39,Res_Req!$A$2:$K$15,3),IF(AND($K39&gt;$R39,$K39&lt;=$S39),VLOOKUP($D39,Res_Req!$A$2:$K$15,3)+(((VLOOKUP($D39,Res_Req!$A$2:$K$15,4)-VLOOKUP($D39,Res_Req!$A$2:$K$15,3))/($S39-$R39))*($K39-$R39)),0))))</f>
        <v/>
      </c>
      <c r="H39" s="455"/>
      <c r="I39" s="147" t="str">
        <f>IF(OR($D39="",$J39="",$P39=""),"",IF(VLOOKUP($D39,Res_Req!$A$2:$K$15,2)&lt;=7,$J39*P39,""))</f>
        <v/>
      </c>
      <c r="J39" s="148" t="str">
        <f>IF($D39="","",IF(VLOOKUP($D39,Res_Req!$A$2:$K$15,2)&lt;=7,VLOOKUP($D39,Res_Req!$A$2:$K$15,7),""))</f>
        <v/>
      </c>
      <c r="K39" s="149" t="str">
        <f t="shared" si="0"/>
        <v/>
      </c>
      <c r="L39" s="150" t="str">
        <f t="shared" si="1"/>
        <v/>
      </c>
      <c r="M39" s="151"/>
      <c r="N39" s="453"/>
      <c r="O39" s="453"/>
      <c r="P39" s="453"/>
      <c r="Q39" s="453"/>
      <c r="R39" s="152" t="str">
        <f>IF(OR($D39="",$T39=""),"",IF(VLOOKUP($D39,Res_Req!$A$2:$K$15,2)&lt;=7,MIN($T39,VLOOKUP($D39,Res_Req!$A$2:$K$15,8)),$T39))</f>
        <v/>
      </c>
      <c r="S39" s="152" t="str">
        <f>IF(OR($D39="",$T39=""),"",IF(VLOOKUP($D39,Res_Req!$A$2:$K$15,2)&lt;=7,MIN($T39,VLOOKUP($D39,Res_Req!$A$2:$K$15,9)),$T39))</f>
        <v/>
      </c>
      <c r="T39" s="453"/>
      <c r="U39" s="453"/>
      <c r="V39" s="185"/>
      <c r="W39" s="185"/>
      <c r="X39" s="185"/>
      <c r="Y39" s="185"/>
      <c r="Z39" s="185"/>
      <c r="AA39" s="185"/>
      <c r="AB39" s="126" t="e">
        <f>VLOOKUP($D39,Res_Req!$A$2:$K$10,2)</f>
        <v>#N/A</v>
      </c>
    </row>
    <row r="40" spans="1:28" x14ac:dyDescent="0.25">
      <c r="A40" s="125"/>
      <c r="B40" s="453"/>
      <c r="C40" s="453"/>
      <c r="D40" s="454"/>
      <c r="E40" s="456"/>
      <c r="F40" s="154" t="str">
        <f>IF(OR($D40="",$N40="",$O40="",$G40=""),"",IF(VLOOKUP($D40,Res_Req!$A$2:$K$15,2)&lt;=9,IF($K40="","",IF($K40&lt;=$Q40,$O40*$G40,IF(AND($K40&gt;$Q40,$K40&lt;=$T40),$G40*($O40+((($N40-$O40)/($T40-$Q40))*($K40-$Q40))),0))),""))</f>
        <v/>
      </c>
      <c r="G40" s="148" t="str">
        <f>IF(OR($D40="",$T40="",$K40=""),"",IF(VLOOKUP($D40,Res_Req!$A$2:$K$15,2)&gt;=8,VLOOKUP($D40,Res_Req!$A$2:$K$15,3),IF($K40&lt;=$R40,VLOOKUP($D40,Res_Req!$A$2:$K$15,3),IF(AND($K40&gt;$R40,$K40&lt;=$S40),VLOOKUP($D40,Res_Req!$A$2:$K$15,3)+(((VLOOKUP($D40,Res_Req!$A$2:$K$15,4)-VLOOKUP($D40,Res_Req!$A$2:$K$15,3))/($S40-$R40))*($K40-$R40)),0))))</f>
        <v/>
      </c>
      <c r="H40" s="455"/>
      <c r="I40" s="147" t="str">
        <f>IF(OR($D40="",$J40="",$P40=""),"",IF(VLOOKUP($D40,Res_Req!$A$2:$K$15,2)&lt;=7,$J40*P40,""))</f>
        <v/>
      </c>
      <c r="J40" s="148" t="str">
        <f>IF($D40="","",IF(VLOOKUP($D40,Res_Req!$A$2:$K$15,2)&lt;=7,VLOOKUP($D40,Res_Req!$A$2:$K$15,7),""))</f>
        <v/>
      </c>
      <c r="K40" s="149" t="str">
        <f t="shared" si="0"/>
        <v/>
      </c>
      <c r="L40" s="150" t="str">
        <f t="shared" si="1"/>
        <v/>
      </c>
      <c r="M40" s="151"/>
      <c r="N40" s="453"/>
      <c r="O40" s="453"/>
      <c r="P40" s="453"/>
      <c r="Q40" s="453"/>
      <c r="R40" s="152" t="str">
        <f>IF(OR($D40="",$T40=""),"",IF(VLOOKUP($D40,Res_Req!$A$2:$K$15,2)&lt;=7,MIN($T40,VLOOKUP($D40,Res_Req!$A$2:$K$15,8)),$T40))</f>
        <v/>
      </c>
      <c r="S40" s="152" t="str">
        <f>IF(OR($D40="",$T40=""),"",IF(VLOOKUP($D40,Res_Req!$A$2:$K$15,2)&lt;=7,MIN($T40,VLOOKUP($D40,Res_Req!$A$2:$K$15,9)),$T40))</f>
        <v/>
      </c>
      <c r="T40" s="453"/>
      <c r="U40" s="453"/>
      <c r="V40" s="185"/>
      <c r="W40" s="185"/>
      <c r="X40" s="185"/>
      <c r="Y40" s="185"/>
      <c r="Z40" s="185"/>
      <c r="AA40" s="185"/>
      <c r="AB40" s="126" t="e">
        <f>VLOOKUP($D40,Res_Req!$A$2:$K$10,2)</f>
        <v>#N/A</v>
      </c>
    </row>
    <row r="41" spans="1:28" x14ac:dyDescent="0.25">
      <c r="A41" s="125"/>
      <c r="B41" s="453"/>
      <c r="C41" s="453"/>
      <c r="D41" s="454"/>
      <c r="E41" s="456"/>
      <c r="F41" s="154" t="str">
        <f>IF(OR($D41="",$N41="",$O41="",$G41=""),"",IF(VLOOKUP($D41,Res_Req!$A$2:$K$15,2)&lt;=9,IF($K41="","",IF($K41&lt;=$Q41,$O41*$G41,IF(AND($K41&gt;$Q41,$K41&lt;=$T41),$G41*($O41+((($N41-$O41)/($T41-$Q41))*($K41-$Q41))),0))),""))</f>
        <v/>
      </c>
      <c r="G41" s="148" t="str">
        <f>IF(OR($D41="",$T41="",$K41=""),"",IF(VLOOKUP($D41,Res_Req!$A$2:$K$15,2)&gt;=8,VLOOKUP($D41,Res_Req!$A$2:$K$15,3),IF($K41&lt;=$R41,VLOOKUP($D41,Res_Req!$A$2:$K$15,3),IF(AND($K41&gt;$R41,$K41&lt;=$S41),VLOOKUP($D41,Res_Req!$A$2:$K$15,3)+(((VLOOKUP($D41,Res_Req!$A$2:$K$15,4)-VLOOKUP($D41,Res_Req!$A$2:$K$15,3))/($S41-$R41))*($K41-$R41)),0))))</f>
        <v/>
      </c>
      <c r="H41" s="455"/>
      <c r="I41" s="147" t="str">
        <f>IF(OR($D41="",$J41="",$P41=""),"",IF(VLOOKUP($D41,Res_Req!$A$2:$K$15,2)&lt;=7,$J41*P41,""))</f>
        <v/>
      </c>
      <c r="J41" s="148" t="str">
        <f>IF($D41="","",IF(VLOOKUP($D41,Res_Req!$A$2:$K$15,2)&lt;=7,VLOOKUP($D41,Res_Req!$A$2:$K$15,7),""))</f>
        <v/>
      </c>
      <c r="K41" s="149" t="str">
        <f t="shared" si="0"/>
        <v/>
      </c>
      <c r="L41" s="150" t="str">
        <f t="shared" si="1"/>
        <v/>
      </c>
      <c r="M41" s="151"/>
      <c r="N41" s="453"/>
      <c r="O41" s="453"/>
      <c r="P41" s="453"/>
      <c r="Q41" s="453"/>
      <c r="R41" s="152" t="str">
        <f>IF(OR($D41="",$T41=""),"",IF(VLOOKUP($D41,Res_Req!$A$2:$K$15,2)&lt;=7,MIN($T41,VLOOKUP($D41,Res_Req!$A$2:$K$15,8)),$T41))</f>
        <v/>
      </c>
      <c r="S41" s="152" t="str">
        <f>IF(OR($D41="",$T41=""),"",IF(VLOOKUP($D41,Res_Req!$A$2:$K$15,2)&lt;=7,MIN($T41,VLOOKUP($D41,Res_Req!$A$2:$K$15,9)),$T41))</f>
        <v/>
      </c>
      <c r="T41" s="453"/>
      <c r="U41" s="453"/>
      <c r="V41" s="185"/>
      <c r="W41" s="185"/>
      <c r="X41" s="185"/>
      <c r="Y41" s="185"/>
      <c r="Z41" s="185"/>
      <c r="AA41" s="185"/>
      <c r="AB41" s="126" t="e">
        <f>VLOOKUP($D41,Res_Req!$A$2:$K$10,2)</f>
        <v>#N/A</v>
      </c>
    </row>
    <row r="42" spans="1:28" x14ac:dyDescent="0.25">
      <c r="A42" s="125"/>
      <c r="B42" s="453"/>
      <c r="C42" s="453"/>
      <c r="D42" s="454"/>
      <c r="E42" s="456"/>
      <c r="F42" s="154" t="str">
        <f>IF(OR($D42="",$N42="",$O42="",$G42=""),"",IF(VLOOKUP($D42,Res_Req!$A$2:$K$15,2)&lt;=9,IF($K42="","",IF($K42&lt;=$Q42,$O42*$G42,IF(AND($K42&gt;$Q42,$K42&lt;=$T42),$G42*($O42+((($N42-$O42)/($T42-$Q42))*($K42-$Q42))),0))),""))</f>
        <v/>
      </c>
      <c r="G42" s="148" t="str">
        <f>IF(OR($D42="",$T42="",$K42=""),"",IF(VLOOKUP($D42,Res_Req!$A$2:$K$15,2)&gt;=8,VLOOKUP($D42,Res_Req!$A$2:$K$15,3),IF($K42&lt;=$R42,VLOOKUP($D42,Res_Req!$A$2:$K$15,3),IF(AND($K42&gt;$R42,$K42&lt;=$S42),VLOOKUP($D42,Res_Req!$A$2:$K$15,3)+(((VLOOKUP($D42,Res_Req!$A$2:$K$15,4)-VLOOKUP($D42,Res_Req!$A$2:$K$15,3))/($S42-$R42))*($K42-$R42)),0))))</f>
        <v/>
      </c>
      <c r="H42" s="455"/>
      <c r="I42" s="147" t="str">
        <f>IF(OR($D42="",$J42="",$P42=""),"",IF(VLOOKUP($D42,Res_Req!$A$2:$K$15,2)&lt;=7,$J42*P42,""))</f>
        <v/>
      </c>
      <c r="J42" s="148" t="str">
        <f>IF($D42="","",IF(VLOOKUP($D42,Res_Req!$A$2:$K$15,2)&lt;=7,VLOOKUP($D42,Res_Req!$A$2:$K$15,7),""))</f>
        <v/>
      </c>
      <c r="K42" s="149" t="str">
        <f t="shared" si="0"/>
        <v/>
      </c>
      <c r="L42" s="150" t="str">
        <f t="shared" si="1"/>
        <v/>
      </c>
      <c r="M42" s="151"/>
      <c r="N42" s="453"/>
      <c r="O42" s="453"/>
      <c r="P42" s="453"/>
      <c r="Q42" s="453"/>
      <c r="R42" s="152" t="str">
        <f>IF(OR($D42="",$T42=""),"",IF(VLOOKUP($D42,Res_Req!$A$2:$K$15,2)&lt;=7,MIN($T42,VLOOKUP($D42,Res_Req!$A$2:$K$15,8)),$T42))</f>
        <v/>
      </c>
      <c r="S42" s="152" t="str">
        <f>IF(OR($D42="",$T42=""),"",IF(VLOOKUP($D42,Res_Req!$A$2:$K$15,2)&lt;=7,MIN($T42,VLOOKUP($D42,Res_Req!$A$2:$K$15,9)),$T42))</f>
        <v/>
      </c>
      <c r="T42" s="453"/>
      <c r="U42" s="453"/>
      <c r="V42" s="185"/>
      <c r="W42" s="185"/>
      <c r="X42" s="185"/>
      <c r="Y42" s="185"/>
      <c r="Z42" s="185"/>
      <c r="AA42" s="185"/>
      <c r="AB42" s="126" t="e">
        <f>VLOOKUP($D42,Res_Req!$A$2:$K$10,2)</f>
        <v>#N/A</v>
      </c>
    </row>
    <row r="43" spans="1:28" x14ac:dyDescent="0.25">
      <c r="A43" s="125"/>
      <c r="B43" s="453"/>
      <c r="C43" s="453"/>
      <c r="D43" s="454"/>
      <c r="E43" s="456"/>
      <c r="F43" s="154" t="str">
        <f>IF(OR($D43="",$N43="",$O43="",$G43=""),"",IF(VLOOKUP($D43,Res_Req!$A$2:$K$15,2)&lt;=9,IF($K43="","",IF($K43&lt;=$Q43,$O43*$G43,IF(AND($K43&gt;$Q43,$K43&lt;=$T43),$G43*($O43+((($N43-$O43)/($T43-$Q43))*($K43-$Q43))),0))),""))</f>
        <v/>
      </c>
      <c r="G43" s="148" t="str">
        <f>IF(OR($D43="",$T43="",$K43=""),"",IF(VLOOKUP($D43,Res_Req!$A$2:$K$15,2)&gt;=8,VLOOKUP($D43,Res_Req!$A$2:$K$15,3),IF($K43&lt;=$R43,VLOOKUP($D43,Res_Req!$A$2:$K$15,3),IF(AND($K43&gt;$R43,$K43&lt;=$S43),VLOOKUP($D43,Res_Req!$A$2:$K$15,3)+(((VLOOKUP($D43,Res_Req!$A$2:$K$15,4)-VLOOKUP($D43,Res_Req!$A$2:$K$15,3))/($S43-$R43))*($K43-$R43)),0))))</f>
        <v/>
      </c>
      <c r="H43" s="455"/>
      <c r="I43" s="147" t="str">
        <f>IF(OR($D43="",$J43="",$P43=""),"",IF(VLOOKUP($D43,Res_Req!$A$2:$K$15,2)&lt;=7,$J43*P43,""))</f>
        <v/>
      </c>
      <c r="J43" s="148" t="str">
        <f>IF($D43="","",IF(VLOOKUP($D43,Res_Req!$A$2:$K$15,2)&lt;=7,VLOOKUP($D43,Res_Req!$A$2:$K$15,7),""))</f>
        <v/>
      </c>
      <c r="K43" s="149" t="str">
        <f t="shared" si="0"/>
        <v/>
      </c>
      <c r="L43" s="150" t="str">
        <f t="shared" si="1"/>
        <v/>
      </c>
      <c r="M43" s="151"/>
      <c r="N43" s="453"/>
      <c r="O43" s="453"/>
      <c r="P43" s="453"/>
      <c r="Q43" s="453"/>
      <c r="R43" s="152" t="str">
        <f>IF(OR($D43="",$T43=""),"",IF(VLOOKUP($D43,Res_Req!$A$2:$K$15,2)&lt;=7,MIN($T43,VLOOKUP($D43,Res_Req!$A$2:$K$15,8)),$T43))</f>
        <v/>
      </c>
      <c r="S43" s="152" t="str">
        <f>IF(OR($D43="",$T43=""),"",IF(VLOOKUP($D43,Res_Req!$A$2:$K$15,2)&lt;=7,MIN($T43,VLOOKUP($D43,Res_Req!$A$2:$K$15,9)),$T43))</f>
        <v/>
      </c>
      <c r="T43" s="453"/>
      <c r="U43" s="453"/>
      <c r="V43" s="185"/>
      <c r="W43" s="185"/>
      <c r="X43" s="185"/>
      <c r="Y43" s="185"/>
      <c r="Z43" s="185"/>
      <c r="AA43" s="185"/>
      <c r="AB43" s="126" t="e">
        <f>VLOOKUP($D43,Res_Req!$A$2:$K$10,2)</f>
        <v>#N/A</v>
      </c>
    </row>
    <row r="44" spans="1:28" x14ac:dyDescent="0.25">
      <c r="A44" s="125"/>
      <c r="B44" s="453"/>
      <c r="C44" s="453"/>
      <c r="D44" s="454"/>
      <c r="E44" s="456"/>
      <c r="F44" s="154" t="str">
        <f>IF(OR($D44="",$N44="",$O44="",$G44=""),"",IF(VLOOKUP($D44,Res_Req!$A$2:$K$15,2)&lt;=9,IF($K44="","",IF($K44&lt;=$Q44,$O44*$G44,IF(AND($K44&gt;$Q44,$K44&lt;=$T44),$G44*($O44+((($N44-$O44)/($T44-$Q44))*($K44-$Q44))),0))),""))</f>
        <v/>
      </c>
      <c r="G44" s="148" t="str">
        <f>IF(OR($D44="",$T44="",$K44=""),"",IF(VLOOKUP($D44,Res_Req!$A$2:$K$15,2)&gt;=8,VLOOKUP($D44,Res_Req!$A$2:$K$15,3),IF($K44&lt;=$R44,VLOOKUP($D44,Res_Req!$A$2:$K$15,3),IF(AND($K44&gt;$R44,$K44&lt;=$S44),VLOOKUP($D44,Res_Req!$A$2:$K$15,3)+(((VLOOKUP($D44,Res_Req!$A$2:$K$15,4)-VLOOKUP($D44,Res_Req!$A$2:$K$15,3))/($S44-$R44))*($K44-$R44)),0))))</f>
        <v/>
      </c>
      <c r="H44" s="455"/>
      <c r="I44" s="147" t="str">
        <f>IF(OR($D44="",$J44="",$P44=""),"",IF(VLOOKUP($D44,Res_Req!$A$2:$K$15,2)&lt;=7,$J44*P44,""))</f>
        <v/>
      </c>
      <c r="J44" s="148" t="str">
        <f>IF($D44="","",IF(VLOOKUP($D44,Res_Req!$A$2:$K$15,2)&lt;=7,VLOOKUP($D44,Res_Req!$A$2:$K$15,7),""))</f>
        <v/>
      </c>
      <c r="K44" s="149" t="str">
        <f t="shared" si="0"/>
        <v/>
      </c>
      <c r="L44" s="150" t="str">
        <f t="shared" si="1"/>
        <v/>
      </c>
      <c r="M44" s="151"/>
      <c r="N44" s="453"/>
      <c r="O44" s="453"/>
      <c r="P44" s="453"/>
      <c r="Q44" s="453"/>
      <c r="R44" s="152" t="str">
        <f>IF(OR($D44="",$T44=""),"",IF(VLOOKUP($D44,Res_Req!$A$2:$K$15,2)&lt;=7,MIN($T44,VLOOKUP($D44,Res_Req!$A$2:$K$15,8)),$T44))</f>
        <v/>
      </c>
      <c r="S44" s="152" t="str">
        <f>IF(OR($D44="",$T44=""),"",IF(VLOOKUP($D44,Res_Req!$A$2:$K$15,2)&lt;=7,MIN($T44,VLOOKUP($D44,Res_Req!$A$2:$K$15,9)),$T44))</f>
        <v/>
      </c>
      <c r="T44" s="453"/>
      <c r="U44" s="453"/>
      <c r="V44" s="185"/>
      <c r="W44" s="185"/>
      <c r="X44" s="185"/>
      <c r="Y44" s="185"/>
      <c r="Z44" s="185"/>
      <c r="AA44" s="185"/>
      <c r="AB44" s="126" t="e">
        <f>VLOOKUP($D44,Res_Req!$A$2:$K$10,2)</f>
        <v>#N/A</v>
      </c>
    </row>
    <row r="45" spans="1:28" x14ac:dyDescent="0.25">
      <c r="A45" s="125"/>
      <c r="B45" s="453"/>
      <c r="C45" s="453"/>
      <c r="D45" s="454"/>
      <c r="E45" s="456"/>
      <c r="F45" s="154" t="str">
        <f>IF(OR($D45="",$N45="",$O45="",$G45=""),"",IF(VLOOKUP($D45,Res_Req!$A$2:$K$15,2)&lt;=9,IF($K45="","",IF($K45&lt;=$Q45,$O45*$G45,IF(AND($K45&gt;$Q45,$K45&lt;=$T45),$G45*($O45+((($N45-$O45)/($T45-$Q45))*($K45-$Q45))),0))),""))</f>
        <v/>
      </c>
      <c r="G45" s="148" t="str">
        <f>IF(OR($D45="",$T45="",$K45=""),"",IF(VLOOKUP($D45,Res_Req!$A$2:$K$15,2)&gt;=8,VLOOKUP($D45,Res_Req!$A$2:$K$15,3),IF($K45&lt;=$R45,VLOOKUP($D45,Res_Req!$A$2:$K$15,3),IF(AND($K45&gt;$R45,$K45&lt;=$S45),VLOOKUP($D45,Res_Req!$A$2:$K$15,3)+(((VLOOKUP($D45,Res_Req!$A$2:$K$15,4)-VLOOKUP($D45,Res_Req!$A$2:$K$15,3))/($S45-$R45))*($K45-$R45)),0))))</f>
        <v/>
      </c>
      <c r="H45" s="455"/>
      <c r="I45" s="147" t="str">
        <f>IF(OR($D45="",$J45="",$P45=""),"",IF(VLOOKUP($D45,Res_Req!$A$2:$K$15,2)&lt;=7,$J45*P45,""))</f>
        <v/>
      </c>
      <c r="J45" s="148" t="str">
        <f>IF($D45="","",IF(VLOOKUP($D45,Res_Req!$A$2:$K$15,2)&lt;=7,VLOOKUP($D45,Res_Req!$A$2:$K$15,7),""))</f>
        <v/>
      </c>
      <c r="K45" s="149" t="str">
        <f t="shared" si="0"/>
        <v/>
      </c>
      <c r="L45" s="150" t="str">
        <f t="shared" si="1"/>
        <v/>
      </c>
      <c r="M45" s="151"/>
      <c r="N45" s="453"/>
      <c r="O45" s="453"/>
      <c r="P45" s="453"/>
      <c r="Q45" s="453"/>
      <c r="R45" s="152" t="str">
        <f>IF(OR($D45="",$T45=""),"",IF(VLOOKUP($D45,Res_Req!$A$2:$K$15,2)&lt;=7,MIN($T45,VLOOKUP($D45,Res_Req!$A$2:$K$15,8)),$T45))</f>
        <v/>
      </c>
      <c r="S45" s="152" t="str">
        <f>IF(OR($D45="",$T45=""),"",IF(VLOOKUP($D45,Res_Req!$A$2:$K$15,2)&lt;=7,MIN($T45,VLOOKUP($D45,Res_Req!$A$2:$K$15,9)),$T45))</f>
        <v/>
      </c>
      <c r="T45" s="453"/>
      <c r="U45" s="453"/>
      <c r="V45" s="185"/>
      <c r="W45" s="185"/>
      <c r="X45" s="185"/>
      <c r="Y45" s="185"/>
      <c r="Z45" s="185"/>
      <c r="AA45" s="185"/>
      <c r="AB45" s="126" t="e">
        <f>VLOOKUP($D45,Res_Req!$A$2:$K$10,2)</f>
        <v>#N/A</v>
      </c>
    </row>
    <row r="46" spans="1:28" x14ac:dyDescent="0.25">
      <c r="A46" s="125"/>
      <c r="B46" s="453"/>
      <c r="C46" s="453"/>
      <c r="D46" s="454"/>
      <c r="E46" s="456"/>
      <c r="F46" s="154" t="str">
        <f>IF(OR($D46="",$N46="",$O46="",$G46=""),"",IF(VLOOKUP($D46,Res_Req!$A$2:$K$15,2)&lt;=9,IF($K46="","",IF($K46&lt;=$Q46,$O46*$G46,IF(AND($K46&gt;$Q46,$K46&lt;=$T46),$G46*($O46+((($N46-$O46)/($T46-$Q46))*($K46-$Q46))),0))),""))</f>
        <v/>
      </c>
      <c r="G46" s="148" t="str">
        <f>IF(OR($D46="",$T46="",$K46=""),"",IF(VLOOKUP($D46,Res_Req!$A$2:$K$15,2)&gt;=8,VLOOKUP($D46,Res_Req!$A$2:$K$15,3),IF($K46&lt;=$R46,VLOOKUP($D46,Res_Req!$A$2:$K$15,3),IF(AND($K46&gt;$R46,$K46&lt;=$S46),VLOOKUP($D46,Res_Req!$A$2:$K$15,3)+(((VLOOKUP($D46,Res_Req!$A$2:$K$15,4)-VLOOKUP($D46,Res_Req!$A$2:$K$15,3))/($S46-$R46))*($K46-$R46)),0))))</f>
        <v/>
      </c>
      <c r="H46" s="455"/>
      <c r="I46" s="147" t="str">
        <f>IF(OR($D46="",$J46="",$P46=""),"",IF(VLOOKUP($D46,Res_Req!$A$2:$K$15,2)&lt;=7,$J46*P46,""))</f>
        <v/>
      </c>
      <c r="J46" s="148" t="str">
        <f>IF($D46="","",IF(VLOOKUP($D46,Res_Req!$A$2:$K$15,2)&lt;=7,VLOOKUP($D46,Res_Req!$A$2:$K$15,7),""))</f>
        <v/>
      </c>
      <c r="K46" s="149" t="str">
        <f t="shared" si="0"/>
        <v/>
      </c>
      <c r="L46" s="150" t="str">
        <f t="shared" si="1"/>
        <v/>
      </c>
      <c r="M46" s="151"/>
      <c r="N46" s="453"/>
      <c r="O46" s="453"/>
      <c r="P46" s="453"/>
      <c r="Q46" s="453"/>
      <c r="R46" s="152" t="str">
        <f>IF(OR($D46="",$T46=""),"",IF(VLOOKUP($D46,Res_Req!$A$2:$K$15,2)&lt;=7,MIN($T46,VLOOKUP($D46,Res_Req!$A$2:$K$15,8)),$T46))</f>
        <v/>
      </c>
      <c r="S46" s="152" t="str">
        <f>IF(OR($D46="",$T46=""),"",IF(VLOOKUP($D46,Res_Req!$A$2:$K$15,2)&lt;=7,MIN($T46,VLOOKUP($D46,Res_Req!$A$2:$K$15,9)),$T46))</f>
        <v/>
      </c>
      <c r="T46" s="453"/>
      <c r="U46" s="453"/>
      <c r="V46" s="185"/>
      <c r="W46" s="185"/>
      <c r="X46" s="185"/>
      <c r="Y46" s="185"/>
      <c r="Z46" s="185"/>
      <c r="AA46" s="185"/>
      <c r="AB46" s="126" t="e">
        <f>VLOOKUP($D46,Res_Req!$A$2:$K$10,2)</f>
        <v>#N/A</v>
      </c>
    </row>
    <row r="47" spans="1:28" x14ac:dyDescent="0.25">
      <c r="A47" s="125"/>
      <c r="B47" s="453"/>
      <c r="C47" s="453"/>
      <c r="D47" s="454"/>
      <c r="E47" s="456"/>
      <c r="F47" s="154" t="str">
        <f>IF(OR($D47="",$N47="",$O47="",$G47=""),"",IF(VLOOKUP($D47,Res_Req!$A$2:$K$15,2)&lt;=9,IF($K47="","",IF($K47&lt;=$Q47,$O47*$G47,IF(AND($K47&gt;$Q47,$K47&lt;=$T47),$G47*($O47+((($N47-$O47)/($T47-$Q47))*($K47-$Q47))),0))),""))</f>
        <v/>
      </c>
      <c r="G47" s="148" t="str">
        <f>IF(OR($D47="",$T47="",$K47=""),"",IF(VLOOKUP($D47,Res_Req!$A$2:$K$15,2)&gt;=8,VLOOKUP($D47,Res_Req!$A$2:$K$15,3),IF($K47&lt;=$R47,VLOOKUP($D47,Res_Req!$A$2:$K$15,3),IF(AND($K47&gt;$R47,$K47&lt;=$S47),VLOOKUP($D47,Res_Req!$A$2:$K$15,3)+(((VLOOKUP($D47,Res_Req!$A$2:$K$15,4)-VLOOKUP($D47,Res_Req!$A$2:$K$15,3))/($S47-$R47))*($K47-$R47)),0))))</f>
        <v/>
      </c>
      <c r="H47" s="455"/>
      <c r="I47" s="147" t="str">
        <f>IF(OR($D47="",$J47="",$P47=""),"",IF(VLOOKUP($D47,Res_Req!$A$2:$K$15,2)&lt;=7,$J47*P47,""))</f>
        <v/>
      </c>
      <c r="J47" s="148" t="str">
        <f>IF($D47="","",IF(VLOOKUP($D47,Res_Req!$A$2:$K$15,2)&lt;=7,VLOOKUP($D47,Res_Req!$A$2:$K$15,7),""))</f>
        <v/>
      </c>
      <c r="K47" s="149" t="str">
        <f t="shared" si="0"/>
        <v/>
      </c>
      <c r="L47" s="150" t="str">
        <f t="shared" si="1"/>
        <v/>
      </c>
      <c r="M47" s="151"/>
      <c r="N47" s="453"/>
      <c r="O47" s="453"/>
      <c r="P47" s="453"/>
      <c r="Q47" s="453"/>
      <c r="R47" s="152" t="str">
        <f>IF(OR($D47="",$T47=""),"",IF(VLOOKUP($D47,Res_Req!$A$2:$K$15,2)&lt;=7,MIN($T47,VLOOKUP($D47,Res_Req!$A$2:$K$15,8)),$T47))</f>
        <v/>
      </c>
      <c r="S47" s="152" t="str">
        <f>IF(OR($D47="",$T47=""),"",IF(VLOOKUP($D47,Res_Req!$A$2:$K$15,2)&lt;=7,MIN($T47,VLOOKUP($D47,Res_Req!$A$2:$K$15,9)),$T47))</f>
        <v/>
      </c>
      <c r="T47" s="453"/>
      <c r="U47" s="453"/>
      <c r="V47" s="185"/>
      <c r="W47" s="185"/>
      <c r="X47" s="185"/>
      <c r="Y47" s="185"/>
      <c r="Z47" s="185"/>
      <c r="AA47" s="185"/>
      <c r="AB47" s="126" t="e">
        <f>VLOOKUP($D47,Res_Req!$A$2:$K$10,2)</f>
        <v>#N/A</v>
      </c>
    </row>
    <row r="48" spans="1:28" x14ac:dyDescent="0.25">
      <c r="A48" s="125"/>
      <c r="B48" s="453"/>
      <c r="C48" s="453"/>
      <c r="D48" s="454"/>
      <c r="E48" s="456"/>
      <c r="F48" s="154" t="str">
        <f>IF(OR($D48="",$N48="",$O48="",$G48=""),"",IF(VLOOKUP($D48,Res_Req!$A$2:$K$15,2)&lt;=9,IF($K48="","",IF($K48&lt;=$Q48,$O48*$G48,IF(AND($K48&gt;$Q48,$K48&lt;=$T48),$G48*($O48+((($N48-$O48)/($T48-$Q48))*($K48-$Q48))),0))),""))</f>
        <v/>
      </c>
      <c r="G48" s="148" t="str">
        <f>IF(OR($D48="",$T48="",$K48=""),"",IF(VLOOKUP($D48,Res_Req!$A$2:$K$15,2)&gt;=8,VLOOKUP($D48,Res_Req!$A$2:$K$15,3),IF($K48&lt;=$R48,VLOOKUP($D48,Res_Req!$A$2:$K$15,3),IF(AND($K48&gt;$R48,$K48&lt;=$S48),VLOOKUP($D48,Res_Req!$A$2:$K$15,3)+(((VLOOKUP($D48,Res_Req!$A$2:$K$15,4)-VLOOKUP($D48,Res_Req!$A$2:$K$15,3))/($S48-$R48))*($K48-$R48)),0))))</f>
        <v/>
      </c>
      <c r="H48" s="455"/>
      <c r="I48" s="147" t="str">
        <f>IF(OR($D48="",$J48="",$P48=""),"",IF(VLOOKUP($D48,Res_Req!$A$2:$K$15,2)&lt;=7,$J48*P48,""))</f>
        <v/>
      </c>
      <c r="J48" s="148" t="str">
        <f>IF($D48="","",IF(VLOOKUP($D48,Res_Req!$A$2:$K$15,2)&lt;=7,VLOOKUP($D48,Res_Req!$A$2:$K$15,7),""))</f>
        <v/>
      </c>
      <c r="K48" s="149" t="str">
        <f t="shared" si="0"/>
        <v/>
      </c>
      <c r="L48" s="150" t="str">
        <f t="shared" si="1"/>
        <v/>
      </c>
      <c r="M48" s="151"/>
      <c r="N48" s="453"/>
      <c r="O48" s="453"/>
      <c r="P48" s="453"/>
      <c r="Q48" s="453"/>
      <c r="R48" s="152" t="str">
        <f>IF(OR($D48="",$T48=""),"",IF(VLOOKUP($D48,Res_Req!$A$2:$K$15,2)&lt;=7,MIN($T48,VLOOKUP($D48,Res_Req!$A$2:$K$15,8)),$T48))</f>
        <v/>
      </c>
      <c r="S48" s="152" t="str">
        <f>IF(OR($D48="",$T48=""),"",IF(VLOOKUP($D48,Res_Req!$A$2:$K$15,2)&lt;=7,MIN($T48,VLOOKUP($D48,Res_Req!$A$2:$K$15,9)),$T48))</f>
        <v/>
      </c>
      <c r="T48" s="453"/>
      <c r="U48" s="453"/>
      <c r="V48" s="185"/>
      <c r="W48" s="185"/>
      <c r="X48" s="185"/>
      <c r="Y48" s="185"/>
      <c r="Z48" s="185"/>
      <c r="AA48" s="185"/>
      <c r="AB48" s="126" t="e">
        <f>VLOOKUP($D48,Res_Req!$A$2:$K$10,2)</f>
        <v>#N/A</v>
      </c>
    </row>
    <row r="49" spans="1:28" x14ac:dyDescent="0.25">
      <c r="A49" s="125"/>
      <c r="B49" s="453"/>
      <c r="C49" s="453"/>
      <c r="D49" s="454"/>
      <c r="E49" s="456"/>
      <c r="F49" s="154" t="str">
        <f>IF(OR($D49="",$N49="",$O49="",$G49=""),"",IF(VLOOKUP($D49,Res_Req!$A$2:$K$15,2)&lt;=9,IF($K49="","",IF($K49&lt;=$Q49,$O49*$G49,IF(AND($K49&gt;$Q49,$K49&lt;=$T49),$G49*($O49+((($N49-$O49)/($T49-$Q49))*($K49-$Q49))),0))),""))</f>
        <v/>
      </c>
      <c r="G49" s="148" t="str">
        <f>IF(OR($D49="",$T49="",$K49=""),"",IF(VLOOKUP($D49,Res_Req!$A$2:$K$15,2)&gt;=8,VLOOKUP($D49,Res_Req!$A$2:$K$15,3),IF($K49&lt;=$R49,VLOOKUP($D49,Res_Req!$A$2:$K$15,3),IF(AND($K49&gt;$R49,$K49&lt;=$S49),VLOOKUP($D49,Res_Req!$A$2:$K$15,3)+(((VLOOKUP($D49,Res_Req!$A$2:$K$15,4)-VLOOKUP($D49,Res_Req!$A$2:$K$15,3))/($S49-$R49))*($K49-$R49)),0))))</f>
        <v/>
      </c>
      <c r="H49" s="455"/>
      <c r="I49" s="147" t="str">
        <f>IF(OR($D49="",$J49="",$P49=""),"",IF(VLOOKUP($D49,Res_Req!$A$2:$K$15,2)&lt;=7,$J49*P49,""))</f>
        <v/>
      </c>
      <c r="J49" s="148" t="str">
        <f>IF($D49="","",IF(VLOOKUP($D49,Res_Req!$A$2:$K$15,2)&lt;=7,VLOOKUP($D49,Res_Req!$A$2:$K$15,7),""))</f>
        <v/>
      </c>
      <c r="K49" s="149" t="str">
        <f t="shared" si="0"/>
        <v/>
      </c>
      <c r="L49" s="150" t="str">
        <f t="shared" si="1"/>
        <v/>
      </c>
      <c r="M49" s="151"/>
      <c r="N49" s="453"/>
      <c r="O49" s="453"/>
      <c r="P49" s="453"/>
      <c r="Q49" s="453"/>
      <c r="R49" s="152" t="str">
        <f>IF(OR($D49="",$T49=""),"",IF(VLOOKUP($D49,Res_Req!$A$2:$K$15,2)&lt;=7,MIN($T49,VLOOKUP($D49,Res_Req!$A$2:$K$15,8)),$T49))</f>
        <v/>
      </c>
      <c r="S49" s="152" t="str">
        <f>IF(OR($D49="",$T49=""),"",IF(VLOOKUP($D49,Res_Req!$A$2:$K$15,2)&lt;=7,MIN($T49,VLOOKUP($D49,Res_Req!$A$2:$K$15,9)),$T49))</f>
        <v/>
      </c>
      <c r="T49" s="453"/>
      <c r="U49" s="453"/>
      <c r="V49" s="185"/>
      <c r="W49" s="185"/>
      <c r="X49" s="185"/>
      <c r="Y49" s="185"/>
      <c r="Z49" s="185"/>
      <c r="AA49" s="185"/>
      <c r="AB49" s="126" t="e">
        <f>VLOOKUP($D49,Res_Req!$A$2:$K$10,2)</f>
        <v>#N/A</v>
      </c>
    </row>
    <row r="50" spans="1:28" x14ac:dyDescent="0.25">
      <c r="A50" s="125"/>
      <c r="B50" s="453"/>
      <c r="C50" s="453"/>
      <c r="D50" s="454"/>
      <c r="E50" s="456"/>
      <c r="F50" s="154" t="str">
        <f>IF(OR($D50="",$N50="",$O50="",$G50=""),"",IF(VLOOKUP($D50,Res_Req!$A$2:$K$15,2)&lt;=9,IF($K50="","",IF($K50&lt;=$Q50,$O50*$G50,IF(AND($K50&gt;$Q50,$K50&lt;=$T50),$G50*($O50+((($N50-$O50)/($T50-$Q50))*($K50-$Q50))),0))),""))</f>
        <v/>
      </c>
      <c r="G50" s="148" t="str">
        <f>IF(OR($D50="",$T50="",$K50=""),"",IF(VLOOKUP($D50,Res_Req!$A$2:$K$15,2)&gt;=8,VLOOKUP($D50,Res_Req!$A$2:$K$15,3),IF($K50&lt;=$R50,VLOOKUP($D50,Res_Req!$A$2:$K$15,3),IF(AND($K50&gt;$R50,$K50&lt;=$S50),VLOOKUP($D50,Res_Req!$A$2:$K$15,3)+(((VLOOKUP($D50,Res_Req!$A$2:$K$15,4)-VLOOKUP($D50,Res_Req!$A$2:$K$15,3))/($S50-$R50))*($K50-$R50)),0))))</f>
        <v/>
      </c>
      <c r="H50" s="455"/>
      <c r="I50" s="147" t="str">
        <f>IF(OR($D50="",$J50="",$P50=""),"",IF(VLOOKUP($D50,Res_Req!$A$2:$K$15,2)&lt;=7,$J50*P50,""))</f>
        <v/>
      </c>
      <c r="J50" s="148" t="str">
        <f>IF($D50="","",IF(VLOOKUP($D50,Res_Req!$A$2:$K$15,2)&lt;=7,VLOOKUP($D50,Res_Req!$A$2:$K$15,7),""))</f>
        <v/>
      </c>
      <c r="K50" s="149" t="str">
        <f t="shared" si="0"/>
        <v/>
      </c>
      <c r="L50" s="150" t="str">
        <f t="shared" si="1"/>
        <v/>
      </c>
      <c r="M50" s="151"/>
      <c r="N50" s="453"/>
      <c r="O50" s="453"/>
      <c r="P50" s="453"/>
      <c r="Q50" s="453"/>
      <c r="R50" s="152" t="str">
        <f>IF(OR($D50="",$T50=""),"",IF(VLOOKUP($D50,Res_Req!$A$2:$K$15,2)&lt;=7,MIN($T50,VLOOKUP($D50,Res_Req!$A$2:$K$15,8)),$T50))</f>
        <v/>
      </c>
      <c r="S50" s="152" t="str">
        <f>IF(OR($D50="",$T50=""),"",IF(VLOOKUP($D50,Res_Req!$A$2:$K$15,2)&lt;=7,MIN($T50,VLOOKUP($D50,Res_Req!$A$2:$K$15,9)),$T50))</f>
        <v/>
      </c>
      <c r="T50" s="453"/>
      <c r="U50" s="453"/>
      <c r="V50" s="185"/>
      <c r="W50" s="185"/>
      <c r="X50" s="185"/>
      <c r="Y50" s="185"/>
      <c r="Z50" s="185"/>
      <c r="AA50" s="185"/>
      <c r="AB50" s="126" t="e">
        <f>VLOOKUP($D50,Res_Req!$A$2:$K$10,2)</f>
        <v>#N/A</v>
      </c>
    </row>
    <row r="51" spans="1:28" x14ac:dyDescent="0.25">
      <c r="A51" s="125"/>
      <c r="B51" s="453"/>
      <c r="C51" s="453"/>
      <c r="D51" s="454"/>
      <c r="E51" s="456"/>
      <c r="F51" s="154" t="str">
        <f>IF(OR($D51="",$N51="",$O51="",$G51=""),"",IF(VLOOKUP($D51,Res_Req!$A$2:$K$15,2)&lt;=9,IF($K51="","",IF($K51&lt;=$Q51,$O51*$G51,IF(AND($K51&gt;$Q51,$K51&lt;=$T51),$G51*($O51+((($N51-$O51)/($T51-$Q51))*($K51-$Q51))),0))),""))</f>
        <v/>
      </c>
      <c r="G51" s="148" t="str">
        <f>IF(OR($D51="",$T51="",$K51=""),"",IF(VLOOKUP($D51,Res_Req!$A$2:$K$15,2)&gt;=8,VLOOKUP($D51,Res_Req!$A$2:$K$15,3),IF($K51&lt;=$R51,VLOOKUP($D51,Res_Req!$A$2:$K$15,3),IF(AND($K51&gt;$R51,$K51&lt;=$S51),VLOOKUP($D51,Res_Req!$A$2:$K$15,3)+(((VLOOKUP($D51,Res_Req!$A$2:$K$15,4)-VLOOKUP($D51,Res_Req!$A$2:$K$15,3))/($S51-$R51))*($K51-$R51)),0))))</f>
        <v/>
      </c>
      <c r="H51" s="455"/>
      <c r="I51" s="147" t="str">
        <f>IF(OR($D51="",$J51="",$P51=""),"",IF(VLOOKUP($D51,Res_Req!$A$2:$K$15,2)&lt;=7,$J51*P51,""))</f>
        <v/>
      </c>
      <c r="J51" s="148" t="str">
        <f>IF($D51="","",IF(VLOOKUP($D51,Res_Req!$A$2:$K$15,2)&lt;=7,VLOOKUP($D51,Res_Req!$A$2:$K$15,7),""))</f>
        <v/>
      </c>
      <c r="K51" s="149" t="str">
        <f t="shared" si="0"/>
        <v/>
      </c>
      <c r="L51" s="150" t="str">
        <f t="shared" si="1"/>
        <v/>
      </c>
      <c r="M51" s="151"/>
      <c r="N51" s="453"/>
      <c r="O51" s="453"/>
      <c r="P51" s="453"/>
      <c r="Q51" s="453"/>
      <c r="R51" s="152" t="str">
        <f>IF(OR($D51="",$T51=""),"",IF(VLOOKUP($D51,Res_Req!$A$2:$K$15,2)&lt;=7,MIN($T51,VLOOKUP($D51,Res_Req!$A$2:$K$15,8)),$T51))</f>
        <v/>
      </c>
      <c r="S51" s="152" t="str">
        <f>IF(OR($D51="",$T51=""),"",IF(VLOOKUP($D51,Res_Req!$A$2:$K$15,2)&lt;=7,MIN($T51,VLOOKUP($D51,Res_Req!$A$2:$K$15,9)),$T51))</f>
        <v/>
      </c>
      <c r="T51" s="453"/>
      <c r="U51" s="453"/>
      <c r="V51" s="185"/>
      <c r="W51" s="185"/>
      <c r="X51" s="185"/>
      <c r="Y51" s="185"/>
      <c r="Z51" s="185"/>
      <c r="AA51" s="185"/>
      <c r="AB51" s="126" t="e">
        <f>VLOOKUP($D51,Res_Req!$A$2:$K$10,2)</f>
        <v>#N/A</v>
      </c>
    </row>
    <row r="52" spans="1:28" x14ac:dyDescent="0.25">
      <c r="A52" s="125"/>
      <c r="B52" s="453"/>
      <c r="C52" s="453"/>
      <c r="D52" s="454"/>
      <c r="E52" s="456"/>
      <c r="F52" s="154" t="str">
        <f>IF(OR($D52="",$N52="",$O52="",$G52=""),"",IF(VLOOKUP($D52,Res_Req!$A$2:$K$15,2)&lt;=9,IF($K52="","",IF($K52&lt;=$Q52,$O52*$G52,IF(AND($K52&gt;$Q52,$K52&lt;=$T52),$G52*($O52+((($N52-$O52)/($T52-$Q52))*($K52-$Q52))),0))),""))</f>
        <v/>
      </c>
      <c r="G52" s="148" t="str">
        <f>IF(OR($D52="",$T52="",$K52=""),"",IF(VLOOKUP($D52,Res_Req!$A$2:$K$15,2)&gt;=8,VLOOKUP($D52,Res_Req!$A$2:$K$15,3),IF($K52&lt;=$R52,VLOOKUP($D52,Res_Req!$A$2:$K$15,3),IF(AND($K52&gt;$R52,$K52&lt;=$S52),VLOOKUP($D52,Res_Req!$A$2:$K$15,3)+(((VLOOKUP($D52,Res_Req!$A$2:$K$15,4)-VLOOKUP($D52,Res_Req!$A$2:$K$15,3))/($S52-$R52))*($K52-$R52)),0))))</f>
        <v/>
      </c>
      <c r="H52" s="455"/>
      <c r="I52" s="147" t="str">
        <f>IF(OR($D52="",$J52="",$P52=""),"",IF(VLOOKUP($D52,Res_Req!$A$2:$K$15,2)&lt;=7,$J52*P52,""))</f>
        <v/>
      </c>
      <c r="J52" s="148" t="str">
        <f>IF($D52="","",IF(VLOOKUP($D52,Res_Req!$A$2:$K$15,2)&lt;=7,VLOOKUP($D52,Res_Req!$A$2:$K$15,7),""))</f>
        <v/>
      </c>
      <c r="K52" s="149" t="str">
        <f t="shared" si="0"/>
        <v/>
      </c>
      <c r="L52" s="150" t="str">
        <f t="shared" si="1"/>
        <v/>
      </c>
      <c r="M52" s="151"/>
      <c r="N52" s="453"/>
      <c r="O52" s="453"/>
      <c r="P52" s="453"/>
      <c r="Q52" s="453"/>
      <c r="R52" s="152" t="str">
        <f>IF(OR($D52="",$T52=""),"",IF(VLOOKUP($D52,Res_Req!$A$2:$K$15,2)&lt;=7,MIN($T52,VLOOKUP($D52,Res_Req!$A$2:$K$15,8)),$T52))</f>
        <v/>
      </c>
      <c r="S52" s="152" t="str">
        <f>IF(OR($D52="",$T52=""),"",IF(VLOOKUP($D52,Res_Req!$A$2:$K$15,2)&lt;=7,MIN($T52,VLOOKUP($D52,Res_Req!$A$2:$K$15,9)),$T52))</f>
        <v/>
      </c>
      <c r="T52" s="453"/>
      <c r="U52" s="453"/>
      <c r="V52" s="185"/>
      <c r="W52" s="185"/>
      <c r="X52" s="185"/>
      <c r="Y52" s="185"/>
      <c r="Z52" s="185"/>
      <c r="AA52" s="185"/>
      <c r="AB52" s="126" t="e">
        <f>VLOOKUP($D52,Res_Req!$A$2:$K$10,2)</f>
        <v>#N/A</v>
      </c>
    </row>
    <row r="53" spans="1:28" x14ac:dyDescent="0.25">
      <c r="A53" s="125"/>
      <c r="B53" s="453"/>
      <c r="C53" s="453"/>
      <c r="D53" s="454"/>
      <c r="E53" s="456"/>
      <c r="F53" s="154" t="str">
        <f>IF(OR($D53="",$N53="",$O53="",$G53=""),"",IF(VLOOKUP($D53,Res_Req!$A$2:$K$15,2)&lt;=9,IF($K53="","",IF($K53&lt;=$Q53,$O53*$G53,IF(AND($K53&gt;$Q53,$K53&lt;=$T53),$G53*($O53+((($N53-$O53)/($T53-$Q53))*($K53-$Q53))),0))),""))</f>
        <v/>
      </c>
      <c r="G53" s="148" t="str">
        <f>IF(OR($D53="",$T53="",$K53=""),"",IF(VLOOKUP($D53,Res_Req!$A$2:$K$15,2)&gt;=8,VLOOKUP($D53,Res_Req!$A$2:$K$15,3),IF($K53&lt;=$R53,VLOOKUP($D53,Res_Req!$A$2:$K$15,3),IF(AND($K53&gt;$R53,$K53&lt;=$S53),VLOOKUP($D53,Res_Req!$A$2:$K$15,3)+(((VLOOKUP($D53,Res_Req!$A$2:$K$15,4)-VLOOKUP($D53,Res_Req!$A$2:$K$15,3))/($S53-$R53))*($K53-$R53)),0))))</f>
        <v/>
      </c>
      <c r="H53" s="455"/>
      <c r="I53" s="147" t="str">
        <f>IF(OR($D53="",$J53="",$P53=""),"",IF(VLOOKUP($D53,Res_Req!$A$2:$K$15,2)&lt;=7,$J53*P53,""))</f>
        <v/>
      </c>
      <c r="J53" s="148" t="str">
        <f>IF($D53="","",IF(VLOOKUP($D53,Res_Req!$A$2:$K$15,2)&lt;=7,VLOOKUP($D53,Res_Req!$A$2:$K$15,7),""))</f>
        <v/>
      </c>
      <c r="K53" s="149" t="str">
        <f t="shared" si="0"/>
        <v/>
      </c>
      <c r="L53" s="150" t="str">
        <f t="shared" si="1"/>
        <v/>
      </c>
      <c r="M53" s="151"/>
      <c r="N53" s="453"/>
      <c r="O53" s="453"/>
      <c r="P53" s="453"/>
      <c r="Q53" s="453"/>
      <c r="R53" s="152" t="str">
        <f>IF(OR($D53="",$T53=""),"",IF(VLOOKUP($D53,Res_Req!$A$2:$K$15,2)&lt;=7,MIN($T53,VLOOKUP($D53,Res_Req!$A$2:$K$15,8)),$T53))</f>
        <v/>
      </c>
      <c r="S53" s="152" t="str">
        <f>IF(OR($D53="",$T53=""),"",IF(VLOOKUP($D53,Res_Req!$A$2:$K$15,2)&lt;=7,MIN($T53,VLOOKUP($D53,Res_Req!$A$2:$K$15,9)),$T53))</f>
        <v/>
      </c>
      <c r="T53" s="453"/>
      <c r="U53" s="453"/>
      <c r="V53" s="185"/>
      <c r="W53" s="185"/>
      <c r="X53" s="185"/>
      <c r="Y53" s="185"/>
      <c r="Z53" s="185"/>
      <c r="AA53" s="185"/>
      <c r="AB53" s="126" t="e">
        <f>VLOOKUP($D53,Res_Req!$A$2:$K$10,2)</f>
        <v>#N/A</v>
      </c>
    </row>
    <row r="54" spans="1:28" x14ac:dyDescent="0.25">
      <c r="A54" s="125"/>
      <c r="B54" s="453"/>
      <c r="C54" s="453"/>
      <c r="D54" s="454"/>
      <c r="E54" s="456"/>
      <c r="F54" s="154" t="str">
        <f>IF(OR($D54="",$N54="",$O54="",$G54=""),"",IF(VLOOKUP($D54,Res_Req!$A$2:$K$15,2)&lt;=9,IF($K54="","",IF($K54&lt;=$Q54,$O54*$G54,IF(AND($K54&gt;$Q54,$K54&lt;=$T54),$G54*($O54+((($N54-$O54)/($T54-$Q54))*($K54-$Q54))),0))),""))</f>
        <v/>
      </c>
      <c r="G54" s="148" t="str">
        <f>IF(OR($D54="",$T54="",$K54=""),"",IF(VLOOKUP($D54,Res_Req!$A$2:$K$15,2)&gt;=8,VLOOKUP($D54,Res_Req!$A$2:$K$15,3),IF($K54&lt;=$R54,VLOOKUP($D54,Res_Req!$A$2:$K$15,3),IF(AND($K54&gt;$R54,$K54&lt;=$S54),VLOOKUP($D54,Res_Req!$A$2:$K$15,3)+(((VLOOKUP($D54,Res_Req!$A$2:$K$15,4)-VLOOKUP($D54,Res_Req!$A$2:$K$15,3))/($S54-$R54))*($K54-$R54)),0))))</f>
        <v/>
      </c>
      <c r="H54" s="455"/>
      <c r="I54" s="147" t="str">
        <f>IF(OR($D54="",$J54="",$P54=""),"",IF(VLOOKUP($D54,Res_Req!$A$2:$K$15,2)&lt;=7,$J54*P54,""))</f>
        <v/>
      </c>
      <c r="J54" s="148" t="str">
        <f>IF($D54="","",IF(VLOOKUP($D54,Res_Req!$A$2:$K$15,2)&lt;=7,VLOOKUP($D54,Res_Req!$A$2:$K$15,7),""))</f>
        <v/>
      </c>
      <c r="K54" s="149" t="str">
        <f t="shared" si="0"/>
        <v/>
      </c>
      <c r="L54" s="150" t="str">
        <f t="shared" si="1"/>
        <v/>
      </c>
      <c r="M54" s="151"/>
      <c r="N54" s="453"/>
      <c r="O54" s="453"/>
      <c r="P54" s="453"/>
      <c r="Q54" s="453"/>
      <c r="R54" s="152" t="str">
        <f>IF(OR($D54="",$T54=""),"",IF(VLOOKUP($D54,Res_Req!$A$2:$K$15,2)&lt;=7,MIN($T54,VLOOKUP($D54,Res_Req!$A$2:$K$15,8)),$T54))</f>
        <v/>
      </c>
      <c r="S54" s="152" t="str">
        <f>IF(OR($D54="",$T54=""),"",IF(VLOOKUP($D54,Res_Req!$A$2:$K$15,2)&lt;=7,MIN($T54,VLOOKUP($D54,Res_Req!$A$2:$K$15,9)),$T54))</f>
        <v/>
      </c>
      <c r="T54" s="453"/>
      <c r="U54" s="453"/>
      <c r="V54" s="185"/>
      <c r="W54" s="185"/>
      <c r="X54" s="185"/>
      <c r="Y54" s="185"/>
      <c r="Z54" s="185"/>
      <c r="AA54" s="185"/>
      <c r="AB54" s="126" t="e">
        <f>VLOOKUP($D54,Res_Req!$A$2:$K$10,2)</f>
        <v>#N/A</v>
      </c>
    </row>
    <row r="55" spans="1:28" x14ac:dyDescent="0.25">
      <c r="A55" s="125"/>
      <c r="B55" s="453"/>
      <c r="C55" s="453"/>
      <c r="D55" s="454"/>
      <c r="E55" s="456"/>
      <c r="F55" s="154" t="str">
        <f>IF(OR($D55="",$N55="",$O55="",$G55=""),"",IF(VLOOKUP($D55,Res_Req!$A$2:$K$15,2)&lt;=9,IF($K55="","",IF($K55&lt;=$Q55,$O55*$G55,IF(AND($K55&gt;$Q55,$K55&lt;=$T55),$G55*($O55+((($N55-$O55)/($T55-$Q55))*($K55-$Q55))),0))),""))</f>
        <v/>
      </c>
      <c r="G55" s="148" t="str">
        <f>IF(OR($D55="",$T55="",$K55=""),"",IF(VLOOKUP($D55,Res_Req!$A$2:$K$15,2)&gt;=8,VLOOKUP($D55,Res_Req!$A$2:$K$15,3),IF($K55&lt;=$R55,VLOOKUP($D55,Res_Req!$A$2:$K$15,3),IF(AND($K55&gt;$R55,$K55&lt;=$S55),VLOOKUP($D55,Res_Req!$A$2:$K$15,3)+(((VLOOKUP($D55,Res_Req!$A$2:$K$15,4)-VLOOKUP($D55,Res_Req!$A$2:$K$15,3))/($S55-$R55))*($K55-$R55)),0))))</f>
        <v/>
      </c>
      <c r="H55" s="455"/>
      <c r="I55" s="147" t="str">
        <f>IF(OR($D55="",$J55="",$P55=""),"",IF(VLOOKUP($D55,Res_Req!$A$2:$K$15,2)&lt;=7,$J55*P55,""))</f>
        <v/>
      </c>
      <c r="J55" s="148" t="str">
        <f>IF($D55="","",IF(VLOOKUP($D55,Res_Req!$A$2:$K$15,2)&lt;=7,VLOOKUP($D55,Res_Req!$A$2:$K$15,7),""))</f>
        <v/>
      </c>
      <c r="K55" s="149" t="str">
        <f t="shared" si="0"/>
        <v/>
      </c>
      <c r="L55" s="150" t="str">
        <f t="shared" si="1"/>
        <v/>
      </c>
      <c r="M55" s="151"/>
      <c r="N55" s="453"/>
      <c r="O55" s="453"/>
      <c r="P55" s="453"/>
      <c r="Q55" s="453"/>
      <c r="R55" s="152" t="str">
        <f>IF(OR($D55="",$T55=""),"",IF(VLOOKUP($D55,Res_Req!$A$2:$K$15,2)&lt;=7,MIN($T55,VLOOKUP($D55,Res_Req!$A$2:$K$15,8)),$T55))</f>
        <v/>
      </c>
      <c r="S55" s="152" t="str">
        <f>IF(OR($D55="",$T55=""),"",IF(VLOOKUP($D55,Res_Req!$A$2:$K$15,2)&lt;=7,MIN($T55,VLOOKUP($D55,Res_Req!$A$2:$K$15,9)),$T55))</f>
        <v/>
      </c>
      <c r="T55" s="453"/>
      <c r="U55" s="453"/>
      <c r="V55" s="185"/>
      <c r="W55" s="185"/>
      <c r="X55" s="185"/>
      <c r="Y55" s="185"/>
      <c r="Z55" s="185"/>
      <c r="AA55" s="185"/>
      <c r="AB55" s="126" t="e">
        <f>VLOOKUP($D55,Res_Req!$A$2:$K$10,2)</f>
        <v>#N/A</v>
      </c>
    </row>
    <row r="56" spans="1:28" x14ac:dyDescent="0.25">
      <c r="A56" s="125"/>
      <c r="B56" s="453"/>
      <c r="C56" s="453"/>
      <c r="D56" s="454"/>
      <c r="E56" s="456"/>
      <c r="F56" s="154" t="str">
        <f>IF(OR($D56="",$N56="",$O56="",$G56=""),"",IF(VLOOKUP($D56,Res_Req!$A$2:$K$15,2)&lt;=9,IF($K56="","",IF($K56&lt;=$Q56,$O56*$G56,IF(AND($K56&gt;$Q56,$K56&lt;=$T56),$G56*($O56+((($N56-$O56)/($T56-$Q56))*($K56-$Q56))),0))),""))</f>
        <v/>
      </c>
      <c r="G56" s="148" t="str">
        <f>IF(OR($D56="",$T56="",$K56=""),"",IF(VLOOKUP($D56,Res_Req!$A$2:$K$15,2)&gt;=8,VLOOKUP($D56,Res_Req!$A$2:$K$15,3),IF($K56&lt;=$R56,VLOOKUP($D56,Res_Req!$A$2:$K$15,3),IF(AND($K56&gt;$R56,$K56&lt;=$S56),VLOOKUP($D56,Res_Req!$A$2:$K$15,3)+(((VLOOKUP($D56,Res_Req!$A$2:$K$15,4)-VLOOKUP($D56,Res_Req!$A$2:$K$15,3))/($S56-$R56))*($K56-$R56)),0))))</f>
        <v/>
      </c>
      <c r="H56" s="455"/>
      <c r="I56" s="147" t="str">
        <f>IF(OR($D56="",$J56="",$P56=""),"",IF(VLOOKUP($D56,Res_Req!$A$2:$K$15,2)&lt;=7,$J56*P56,""))</f>
        <v/>
      </c>
      <c r="J56" s="148" t="str">
        <f>IF($D56="","",IF(VLOOKUP($D56,Res_Req!$A$2:$K$15,2)&lt;=7,VLOOKUP($D56,Res_Req!$A$2:$K$15,7),""))</f>
        <v/>
      </c>
      <c r="K56" s="149" t="str">
        <f t="shared" si="0"/>
        <v/>
      </c>
      <c r="L56" s="150" t="str">
        <f t="shared" si="1"/>
        <v/>
      </c>
      <c r="M56" s="151"/>
      <c r="N56" s="453"/>
      <c r="O56" s="453"/>
      <c r="P56" s="453"/>
      <c r="Q56" s="453"/>
      <c r="R56" s="152" t="str">
        <f>IF(OR($D56="",$T56=""),"",IF(VLOOKUP($D56,Res_Req!$A$2:$K$15,2)&lt;=7,MIN($T56,VLOOKUP($D56,Res_Req!$A$2:$K$15,8)),$T56))</f>
        <v/>
      </c>
      <c r="S56" s="152" t="str">
        <f>IF(OR($D56="",$T56=""),"",IF(VLOOKUP($D56,Res_Req!$A$2:$K$15,2)&lt;=7,MIN($T56,VLOOKUP($D56,Res_Req!$A$2:$K$15,9)),$T56))</f>
        <v/>
      </c>
      <c r="T56" s="453"/>
      <c r="U56" s="453"/>
      <c r="V56" s="185"/>
      <c r="W56" s="185"/>
      <c r="X56" s="185"/>
      <c r="Y56" s="185"/>
      <c r="Z56" s="185"/>
      <c r="AA56" s="185"/>
      <c r="AB56" s="126" t="e">
        <f>VLOOKUP($D56,Res_Req!$A$2:$K$10,2)</f>
        <v>#N/A</v>
      </c>
    </row>
    <row r="57" spans="1:28" x14ac:dyDescent="0.25">
      <c r="A57" s="125"/>
      <c r="B57" s="453"/>
      <c r="C57" s="453"/>
      <c r="D57" s="454"/>
      <c r="E57" s="456"/>
      <c r="F57" s="154" t="str">
        <f>IF(OR($D57="",$N57="",$O57="",$G57=""),"",IF(VLOOKUP($D57,Res_Req!$A$2:$K$15,2)&lt;=9,IF($K57="","",IF($K57&lt;=$Q57,$O57*$G57,IF(AND($K57&gt;$Q57,$K57&lt;=$T57),$G57*($O57+((($N57-$O57)/($T57-$Q57))*($K57-$Q57))),0))),""))</f>
        <v/>
      </c>
      <c r="G57" s="148" t="str">
        <f>IF(OR($D57="",$T57="",$K57=""),"",IF(VLOOKUP($D57,Res_Req!$A$2:$K$15,2)&gt;=8,VLOOKUP($D57,Res_Req!$A$2:$K$15,3),IF($K57&lt;=$R57,VLOOKUP($D57,Res_Req!$A$2:$K$15,3),IF(AND($K57&gt;$R57,$K57&lt;=$S57),VLOOKUP($D57,Res_Req!$A$2:$K$15,3)+(((VLOOKUP($D57,Res_Req!$A$2:$K$15,4)-VLOOKUP($D57,Res_Req!$A$2:$K$15,3))/($S57-$R57))*($K57-$R57)),0))))</f>
        <v/>
      </c>
      <c r="H57" s="455"/>
      <c r="I57" s="147" t="str">
        <f>IF(OR($D57="",$J57="",$P57=""),"",IF(VLOOKUP($D57,Res_Req!$A$2:$K$15,2)&lt;=7,$J57*P57,""))</f>
        <v/>
      </c>
      <c r="J57" s="148" t="str">
        <f>IF($D57="","",IF(VLOOKUP($D57,Res_Req!$A$2:$K$15,2)&lt;=7,VLOOKUP($D57,Res_Req!$A$2:$K$15,7),""))</f>
        <v/>
      </c>
      <c r="K57" s="149" t="str">
        <f t="shared" si="0"/>
        <v/>
      </c>
      <c r="L57" s="150" t="str">
        <f t="shared" si="1"/>
        <v/>
      </c>
      <c r="M57" s="151"/>
      <c r="N57" s="453"/>
      <c r="O57" s="453"/>
      <c r="P57" s="453"/>
      <c r="Q57" s="453"/>
      <c r="R57" s="152" t="str">
        <f>IF(OR($D57="",$T57=""),"",IF(VLOOKUP($D57,Res_Req!$A$2:$K$15,2)&lt;=7,MIN($T57,VLOOKUP($D57,Res_Req!$A$2:$K$15,8)),$T57))</f>
        <v/>
      </c>
      <c r="S57" s="152" t="str">
        <f>IF(OR($D57="",$T57=""),"",IF(VLOOKUP($D57,Res_Req!$A$2:$K$15,2)&lt;=7,MIN($T57,VLOOKUP($D57,Res_Req!$A$2:$K$15,9)),$T57))</f>
        <v/>
      </c>
      <c r="T57" s="453"/>
      <c r="U57" s="453"/>
      <c r="V57" s="185"/>
      <c r="W57" s="185"/>
      <c r="X57" s="185"/>
      <c r="Y57" s="185"/>
      <c r="Z57" s="185"/>
      <c r="AA57" s="185"/>
      <c r="AB57" s="126" t="e">
        <f>VLOOKUP($D57,Res_Req!$A$2:$K$10,2)</f>
        <v>#N/A</v>
      </c>
    </row>
    <row r="58" spans="1:28" x14ac:dyDescent="0.25">
      <c r="A58" s="125"/>
      <c r="B58" s="453"/>
      <c r="C58" s="453"/>
      <c r="D58" s="454"/>
      <c r="E58" s="456"/>
      <c r="F58" s="154" t="str">
        <f>IF(OR($D58="",$N58="",$O58="",$G58=""),"",IF(VLOOKUP($D58,Res_Req!$A$2:$K$15,2)&lt;=9,IF($K58="","",IF($K58&lt;=$Q58,$O58*$G58,IF(AND($K58&gt;$Q58,$K58&lt;=$T58),$G58*($O58+((($N58-$O58)/($T58-$Q58))*($K58-$Q58))),0))),""))</f>
        <v/>
      </c>
      <c r="G58" s="148" t="str">
        <f>IF(OR($D58="",$T58="",$K58=""),"",IF(VLOOKUP($D58,Res_Req!$A$2:$K$15,2)&gt;=8,VLOOKUP($D58,Res_Req!$A$2:$K$15,3),IF($K58&lt;=$R58,VLOOKUP($D58,Res_Req!$A$2:$K$15,3),IF(AND($K58&gt;$R58,$K58&lt;=$S58),VLOOKUP($D58,Res_Req!$A$2:$K$15,3)+(((VLOOKUP($D58,Res_Req!$A$2:$K$15,4)-VLOOKUP($D58,Res_Req!$A$2:$K$15,3))/($S58-$R58))*($K58-$R58)),0))))</f>
        <v/>
      </c>
      <c r="H58" s="455"/>
      <c r="I58" s="147" t="str">
        <f>IF(OR($D58="",$J58="",$P58=""),"",IF(VLOOKUP($D58,Res_Req!$A$2:$K$15,2)&lt;=7,$J58*P58,""))</f>
        <v/>
      </c>
      <c r="J58" s="148" t="str">
        <f>IF($D58="","",IF(VLOOKUP($D58,Res_Req!$A$2:$K$15,2)&lt;=7,VLOOKUP($D58,Res_Req!$A$2:$K$15,7),""))</f>
        <v/>
      </c>
      <c r="K58" s="149" t="str">
        <f t="shared" si="0"/>
        <v/>
      </c>
      <c r="L58" s="150" t="str">
        <f t="shared" si="1"/>
        <v/>
      </c>
      <c r="M58" s="151"/>
      <c r="N58" s="453"/>
      <c r="O58" s="453"/>
      <c r="P58" s="453"/>
      <c r="Q58" s="453"/>
      <c r="R58" s="152" t="str">
        <f>IF(OR($D58="",$T58=""),"",IF(VLOOKUP($D58,Res_Req!$A$2:$K$15,2)&lt;=7,MIN($T58,VLOOKUP($D58,Res_Req!$A$2:$K$15,8)),$T58))</f>
        <v/>
      </c>
      <c r="S58" s="152" t="str">
        <f>IF(OR($D58="",$T58=""),"",IF(VLOOKUP($D58,Res_Req!$A$2:$K$15,2)&lt;=7,MIN($T58,VLOOKUP($D58,Res_Req!$A$2:$K$15,9)),$T58))</f>
        <v/>
      </c>
      <c r="T58" s="453"/>
      <c r="U58" s="453"/>
      <c r="V58" s="185"/>
      <c r="W58" s="185"/>
      <c r="X58" s="185"/>
      <c r="Y58" s="185"/>
      <c r="Z58" s="185"/>
      <c r="AA58" s="185"/>
      <c r="AB58" s="126" t="e">
        <f>VLOOKUP($D58,Res_Req!$A$2:$K$10,2)</f>
        <v>#N/A</v>
      </c>
    </row>
    <row r="59" spans="1:28" x14ac:dyDescent="0.25">
      <c r="A59" s="125"/>
      <c r="B59" s="453"/>
      <c r="C59" s="453"/>
      <c r="D59" s="454"/>
      <c r="E59" s="456"/>
      <c r="F59" s="154" t="str">
        <f>IF(OR($D59="",$N59="",$O59="",$G59=""),"",IF(VLOOKUP($D59,Res_Req!$A$2:$K$15,2)&lt;=9,IF($K59="","",IF($K59&lt;=$Q59,$O59*$G59,IF(AND($K59&gt;$Q59,$K59&lt;=$T59),$G59*($O59+((($N59-$O59)/($T59-$Q59))*($K59-$Q59))),0))),""))</f>
        <v/>
      </c>
      <c r="G59" s="148" t="str">
        <f>IF(OR($D59="",$T59="",$K59=""),"",IF(VLOOKUP($D59,Res_Req!$A$2:$K$15,2)&gt;=8,VLOOKUP($D59,Res_Req!$A$2:$K$15,3),IF($K59&lt;=$R59,VLOOKUP($D59,Res_Req!$A$2:$K$15,3),IF(AND($K59&gt;$R59,$K59&lt;=$S59),VLOOKUP($D59,Res_Req!$A$2:$K$15,3)+(((VLOOKUP($D59,Res_Req!$A$2:$K$15,4)-VLOOKUP($D59,Res_Req!$A$2:$K$15,3))/($S59-$R59))*($K59-$R59)),0))))</f>
        <v/>
      </c>
      <c r="H59" s="455"/>
      <c r="I59" s="147" t="str">
        <f>IF(OR($D59="",$J59="",$P59=""),"",IF(VLOOKUP($D59,Res_Req!$A$2:$K$15,2)&lt;=7,$J59*P59,""))</f>
        <v/>
      </c>
      <c r="J59" s="148" t="str">
        <f>IF($D59="","",IF(VLOOKUP($D59,Res_Req!$A$2:$K$15,2)&lt;=7,VLOOKUP($D59,Res_Req!$A$2:$K$15,7),""))</f>
        <v/>
      </c>
      <c r="K59" s="149" t="str">
        <f t="shared" si="0"/>
        <v/>
      </c>
      <c r="L59" s="150" t="str">
        <f t="shared" si="1"/>
        <v/>
      </c>
      <c r="M59" s="151"/>
      <c r="N59" s="453"/>
      <c r="O59" s="453"/>
      <c r="P59" s="453"/>
      <c r="Q59" s="453"/>
      <c r="R59" s="152" t="str">
        <f>IF(OR($D59="",$T59=""),"",IF(VLOOKUP($D59,Res_Req!$A$2:$K$15,2)&lt;=7,MIN($T59,VLOOKUP($D59,Res_Req!$A$2:$K$15,8)),$T59))</f>
        <v/>
      </c>
      <c r="S59" s="152" t="str">
        <f>IF(OR($D59="",$T59=""),"",IF(VLOOKUP($D59,Res_Req!$A$2:$K$15,2)&lt;=7,MIN($T59,VLOOKUP($D59,Res_Req!$A$2:$K$15,9)),$T59))</f>
        <v/>
      </c>
      <c r="T59" s="453"/>
      <c r="U59" s="453"/>
      <c r="V59" s="185"/>
      <c r="W59" s="185"/>
      <c r="X59" s="185"/>
      <c r="Y59" s="185"/>
      <c r="Z59" s="185"/>
      <c r="AA59" s="185"/>
      <c r="AB59" s="126" t="e">
        <f>VLOOKUP($D59,Res_Req!$A$2:$K$10,2)</f>
        <v>#N/A</v>
      </c>
    </row>
    <row r="60" spans="1:28" x14ac:dyDescent="0.25">
      <c r="A60" s="125"/>
      <c r="B60" s="453"/>
      <c r="C60" s="453"/>
      <c r="D60" s="454"/>
      <c r="E60" s="456"/>
      <c r="F60" s="154" t="str">
        <f>IF(OR($D60="",$N60="",$O60="",$G60=""),"",IF(VLOOKUP($D60,Res_Req!$A$2:$K$15,2)&lt;=9,IF($K60="","",IF($K60&lt;=$Q60,$O60*$G60,IF(AND($K60&gt;$Q60,$K60&lt;=$T60),$G60*($O60+((($N60-$O60)/($T60-$Q60))*($K60-$Q60))),0))),""))</f>
        <v/>
      </c>
      <c r="G60" s="148" t="str">
        <f>IF(OR($D60="",$T60="",$K60=""),"",IF(VLOOKUP($D60,Res_Req!$A$2:$K$15,2)&gt;=8,VLOOKUP($D60,Res_Req!$A$2:$K$15,3),IF($K60&lt;=$R60,VLOOKUP($D60,Res_Req!$A$2:$K$15,3),IF(AND($K60&gt;$R60,$K60&lt;=$S60),VLOOKUP($D60,Res_Req!$A$2:$K$15,3)+(((VLOOKUP($D60,Res_Req!$A$2:$K$15,4)-VLOOKUP($D60,Res_Req!$A$2:$K$15,3))/($S60-$R60))*($K60-$R60)),0))))</f>
        <v/>
      </c>
      <c r="H60" s="455"/>
      <c r="I60" s="147" t="str">
        <f>IF(OR($D60="",$J60="",$P60=""),"",IF(VLOOKUP($D60,Res_Req!$A$2:$K$15,2)&lt;=7,$J60*P60,""))</f>
        <v/>
      </c>
      <c r="J60" s="148" t="str">
        <f>IF($D60="","",IF(VLOOKUP($D60,Res_Req!$A$2:$K$15,2)&lt;=7,VLOOKUP($D60,Res_Req!$A$2:$K$15,7),""))</f>
        <v/>
      </c>
      <c r="K60" s="149" t="str">
        <f t="shared" si="0"/>
        <v/>
      </c>
      <c r="L60" s="150" t="str">
        <f t="shared" si="1"/>
        <v/>
      </c>
      <c r="M60" s="151"/>
      <c r="N60" s="453"/>
      <c r="O60" s="453"/>
      <c r="P60" s="453"/>
      <c r="Q60" s="453"/>
      <c r="R60" s="152" t="str">
        <f>IF(OR($D60="",$T60=""),"",IF(VLOOKUP($D60,Res_Req!$A$2:$K$15,2)&lt;=7,MIN($T60,VLOOKUP($D60,Res_Req!$A$2:$K$15,8)),$T60))</f>
        <v/>
      </c>
      <c r="S60" s="152" t="str">
        <f>IF(OR($D60="",$T60=""),"",IF(VLOOKUP($D60,Res_Req!$A$2:$K$15,2)&lt;=7,MIN($T60,VLOOKUP($D60,Res_Req!$A$2:$K$15,9)),$T60))</f>
        <v/>
      </c>
      <c r="T60" s="453"/>
      <c r="U60" s="453"/>
      <c r="V60" s="185"/>
      <c r="W60" s="185"/>
      <c r="X60" s="185"/>
      <c r="Y60" s="185"/>
      <c r="Z60" s="185"/>
      <c r="AA60" s="185"/>
      <c r="AB60" s="126" t="e">
        <f>VLOOKUP($D60,Res_Req!$A$2:$K$10,2)</f>
        <v>#N/A</v>
      </c>
    </row>
    <row r="61" spans="1:28" x14ac:dyDescent="0.25">
      <c r="A61" s="125"/>
      <c r="B61" s="453"/>
      <c r="C61" s="453"/>
      <c r="D61" s="454"/>
      <c r="E61" s="456"/>
      <c r="F61" s="154" t="str">
        <f>IF(OR($D61="",$N61="",$O61="",$G61=""),"",IF(VLOOKUP($D61,Res_Req!$A$2:$K$15,2)&lt;=9,IF($K61="","",IF($K61&lt;=$Q61,$O61*$G61,IF(AND($K61&gt;$Q61,$K61&lt;=$T61),$G61*($O61+((($N61-$O61)/($T61-$Q61))*($K61-$Q61))),0))),""))</f>
        <v/>
      </c>
      <c r="G61" s="148" t="str">
        <f>IF(OR($D61="",$T61="",$K61=""),"",IF(VLOOKUP($D61,Res_Req!$A$2:$K$15,2)&gt;=8,VLOOKUP($D61,Res_Req!$A$2:$K$15,3),IF($K61&lt;=$R61,VLOOKUP($D61,Res_Req!$A$2:$K$15,3),IF(AND($K61&gt;$R61,$K61&lt;=$S61),VLOOKUP($D61,Res_Req!$A$2:$K$15,3)+(((VLOOKUP($D61,Res_Req!$A$2:$K$15,4)-VLOOKUP($D61,Res_Req!$A$2:$K$15,3))/($S61-$R61))*($K61-$R61)),0))))</f>
        <v/>
      </c>
      <c r="H61" s="455"/>
      <c r="I61" s="147" t="str">
        <f>IF(OR($D61="",$J61="",$P61=""),"",IF(VLOOKUP($D61,Res_Req!$A$2:$K$15,2)&lt;=7,$J61*P61,""))</f>
        <v/>
      </c>
      <c r="J61" s="148" t="str">
        <f>IF($D61="","",IF(VLOOKUP($D61,Res_Req!$A$2:$K$15,2)&lt;=7,VLOOKUP($D61,Res_Req!$A$2:$K$15,7),""))</f>
        <v/>
      </c>
      <c r="K61" s="149" t="str">
        <f t="shared" si="0"/>
        <v/>
      </c>
      <c r="L61" s="150" t="str">
        <f t="shared" si="1"/>
        <v/>
      </c>
      <c r="M61" s="151"/>
      <c r="N61" s="453"/>
      <c r="O61" s="453"/>
      <c r="P61" s="453"/>
      <c r="Q61" s="453"/>
      <c r="R61" s="152" t="str">
        <f>IF(OR($D61="",$T61=""),"",IF(VLOOKUP($D61,Res_Req!$A$2:$K$15,2)&lt;=7,MIN($T61,VLOOKUP($D61,Res_Req!$A$2:$K$15,8)),$T61))</f>
        <v/>
      </c>
      <c r="S61" s="152" t="str">
        <f>IF(OR($D61="",$T61=""),"",IF(VLOOKUP($D61,Res_Req!$A$2:$K$15,2)&lt;=7,MIN($T61,VLOOKUP($D61,Res_Req!$A$2:$K$15,9)),$T61))</f>
        <v/>
      </c>
      <c r="T61" s="453"/>
      <c r="U61" s="453"/>
      <c r="V61" s="185"/>
      <c r="W61" s="185"/>
      <c r="X61" s="185"/>
      <c r="Y61" s="185"/>
      <c r="Z61" s="185"/>
      <c r="AA61" s="185"/>
      <c r="AB61" s="126" t="e">
        <f>VLOOKUP($D61,Res_Req!$A$2:$K$10,2)</f>
        <v>#N/A</v>
      </c>
    </row>
    <row r="62" spans="1:28" x14ac:dyDescent="0.25">
      <c r="A62" s="125"/>
      <c r="B62" s="453"/>
      <c r="C62" s="453"/>
      <c r="D62" s="454"/>
      <c r="E62" s="456"/>
      <c r="F62" s="154" t="str">
        <f>IF(OR($D62="",$N62="",$O62="",$G62=""),"",IF(VLOOKUP($D62,Res_Req!$A$2:$K$15,2)&lt;=9,IF($K62="","",IF($K62&lt;=$Q62,$O62*$G62,IF(AND($K62&gt;$Q62,$K62&lt;=$T62),$G62*($O62+((($N62-$O62)/($T62-$Q62))*($K62-$Q62))),0))),""))</f>
        <v/>
      </c>
      <c r="G62" s="148" t="str">
        <f>IF(OR($D62="",$T62="",$K62=""),"",IF(VLOOKUP($D62,Res_Req!$A$2:$K$15,2)&gt;=8,VLOOKUP($D62,Res_Req!$A$2:$K$15,3),IF($K62&lt;=$R62,VLOOKUP($D62,Res_Req!$A$2:$K$15,3),IF(AND($K62&gt;$R62,$K62&lt;=$S62),VLOOKUP($D62,Res_Req!$A$2:$K$15,3)+(((VLOOKUP($D62,Res_Req!$A$2:$K$15,4)-VLOOKUP($D62,Res_Req!$A$2:$K$15,3))/($S62-$R62))*($K62-$R62)),0))))</f>
        <v/>
      </c>
      <c r="H62" s="455"/>
      <c r="I62" s="147" t="str">
        <f>IF(OR($D62="",$J62="",$P62=""),"",IF(VLOOKUP($D62,Res_Req!$A$2:$K$15,2)&lt;=7,$J62*P62,""))</f>
        <v/>
      </c>
      <c r="J62" s="148" t="str">
        <f>IF($D62="","",IF(VLOOKUP($D62,Res_Req!$A$2:$K$15,2)&lt;=7,VLOOKUP($D62,Res_Req!$A$2:$K$15,7),""))</f>
        <v/>
      </c>
      <c r="K62" s="149" t="str">
        <f t="shared" si="0"/>
        <v/>
      </c>
      <c r="L62" s="150" t="str">
        <f t="shared" si="1"/>
        <v/>
      </c>
      <c r="M62" s="151"/>
      <c r="N62" s="453"/>
      <c r="O62" s="453"/>
      <c r="P62" s="453"/>
      <c r="Q62" s="453"/>
      <c r="R62" s="152" t="str">
        <f>IF(OR($D62="",$T62=""),"",IF(VLOOKUP($D62,Res_Req!$A$2:$K$15,2)&lt;=7,MIN($T62,VLOOKUP($D62,Res_Req!$A$2:$K$15,8)),$T62))</f>
        <v/>
      </c>
      <c r="S62" s="152" t="str">
        <f>IF(OR($D62="",$T62=""),"",IF(VLOOKUP($D62,Res_Req!$A$2:$K$15,2)&lt;=7,MIN($T62,VLOOKUP($D62,Res_Req!$A$2:$K$15,9)),$T62))</f>
        <v/>
      </c>
      <c r="T62" s="453"/>
      <c r="U62" s="453"/>
      <c r="V62" s="185"/>
      <c r="W62" s="185"/>
      <c r="X62" s="185"/>
      <c r="Y62" s="185"/>
      <c r="Z62" s="185"/>
      <c r="AA62" s="185"/>
      <c r="AB62" s="126" t="e">
        <f>VLOOKUP($D62,Res_Req!$A$2:$K$10,2)</f>
        <v>#N/A</v>
      </c>
    </row>
    <row r="63" spans="1:28" x14ac:dyDescent="0.25">
      <c r="A63" s="125"/>
      <c r="B63" s="453"/>
      <c r="C63" s="453"/>
      <c r="D63" s="454"/>
      <c r="E63" s="456"/>
      <c r="F63" s="154" t="str">
        <f>IF(OR($D63="",$N63="",$O63="",$G63=""),"",IF(VLOOKUP($D63,Res_Req!$A$2:$K$15,2)&lt;=9,IF($K63="","",IF($K63&lt;=$Q63,$O63*$G63,IF(AND($K63&gt;$Q63,$K63&lt;=$T63),$G63*($O63+((($N63-$O63)/($T63-$Q63))*($K63-$Q63))),0))),""))</f>
        <v/>
      </c>
      <c r="G63" s="148" t="str">
        <f>IF(OR($D63="",$T63="",$K63=""),"",IF(VLOOKUP($D63,Res_Req!$A$2:$K$15,2)&gt;=8,VLOOKUP($D63,Res_Req!$A$2:$K$15,3),IF($K63&lt;=$R63,VLOOKUP($D63,Res_Req!$A$2:$K$15,3),IF(AND($K63&gt;$R63,$K63&lt;=$S63),VLOOKUP($D63,Res_Req!$A$2:$K$15,3)+(((VLOOKUP($D63,Res_Req!$A$2:$K$15,4)-VLOOKUP($D63,Res_Req!$A$2:$K$15,3))/($S63-$R63))*($K63-$R63)),0))))</f>
        <v/>
      </c>
      <c r="H63" s="455"/>
      <c r="I63" s="147" t="str">
        <f>IF(OR($D63="",$J63="",$P63=""),"",IF(VLOOKUP($D63,Res_Req!$A$2:$K$15,2)&lt;=7,$J63*P63,""))</f>
        <v/>
      </c>
      <c r="J63" s="148" t="str">
        <f>IF($D63="","",IF(VLOOKUP($D63,Res_Req!$A$2:$K$15,2)&lt;=7,VLOOKUP($D63,Res_Req!$A$2:$K$15,7),""))</f>
        <v/>
      </c>
      <c r="K63" s="149" t="str">
        <f t="shared" si="0"/>
        <v/>
      </c>
      <c r="L63" s="150" t="str">
        <f t="shared" si="1"/>
        <v/>
      </c>
      <c r="M63" s="151"/>
      <c r="N63" s="453"/>
      <c r="O63" s="453"/>
      <c r="P63" s="453"/>
      <c r="Q63" s="453"/>
      <c r="R63" s="152" t="str">
        <f>IF(OR($D63="",$T63=""),"",IF(VLOOKUP($D63,Res_Req!$A$2:$K$15,2)&lt;=7,MIN($T63,VLOOKUP($D63,Res_Req!$A$2:$K$15,8)),$T63))</f>
        <v/>
      </c>
      <c r="S63" s="152" t="str">
        <f>IF(OR($D63="",$T63=""),"",IF(VLOOKUP($D63,Res_Req!$A$2:$K$15,2)&lt;=7,MIN($T63,VLOOKUP($D63,Res_Req!$A$2:$K$15,9)),$T63))</f>
        <v/>
      </c>
      <c r="T63" s="453"/>
      <c r="U63" s="453"/>
      <c r="V63" s="185"/>
      <c r="W63" s="185"/>
      <c r="X63" s="185"/>
      <c r="Y63" s="185"/>
      <c r="Z63" s="185"/>
      <c r="AA63" s="185"/>
      <c r="AB63" s="126" t="e">
        <f>VLOOKUP($D63,Res_Req!$A$2:$K$10,2)</f>
        <v>#N/A</v>
      </c>
    </row>
    <row r="64" spans="1:28" x14ac:dyDescent="0.25">
      <c r="A64" s="125"/>
      <c r="B64" s="453"/>
      <c r="C64" s="453"/>
      <c r="D64" s="454"/>
      <c r="E64" s="456"/>
      <c r="F64" s="154" t="str">
        <f>IF(OR($D64="",$N64="",$O64="",$G64=""),"",IF(VLOOKUP($D64,Res_Req!$A$2:$K$15,2)&lt;=9,IF($K64="","",IF($K64&lt;=$Q64,$O64*$G64,IF(AND($K64&gt;$Q64,$K64&lt;=$T64),$G64*($O64+((($N64-$O64)/($T64-$Q64))*($K64-$Q64))),0))),""))</f>
        <v/>
      </c>
      <c r="G64" s="148" t="str">
        <f>IF(OR($D64="",$T64="",$K64=""),"",IF(VLOOKUP($D64,Res_Req!$A$2:$K$15,2)&gt;=8,VLOOKUP($D64,Res_Req!$A$2:$K$15,3),IF($K64&lt;=$R64,VLOOKUP($D64,Res_Req!$A$2:$K$15,3),IF(AND($K64&gt;$R64,$K64&lt;=$S64),VLOOKUP($D64,Res_Req!$A$2:$K$15,3)+(((VLOOKUP($D64,Res_Req!$A$2:$K$15,4)-VLOOKUP($D64,Res_Req!$A$2:$K$15,3))/($S64-$R64))*($K64-$R64)),0))))</f>
        <v/>
      </c>
      <c r="H64" s="455"/>
      <c r="I64" s="147" t="str">
        <f>IF(OR($D64="",$J64="",$P64=""),"",IF(VLOOKUP($D64,Res_Req!$A$2:$K$15,2)&lt;=7,$J64*P64,""))</f>
        <v/>
      </c>
      <c r="J64" s="148" t="str">
        <f>IF($D64="","",IF(VLOOKUP($D64,Res_Req!$A$2:$K$15,2)&lt;=7,VLOOKUP($D64,Res_Req!$A$2:$K$15,7),""))</f>
        <v/>
      </c>
      <c r="K64" s="149" t="str">
        <f t="shared" si="0"/>
        <v/>
      </c>
      <c r="L64" s="150" t="str">
        <f t="shared" si="1"/>
        <v/>
      </c>
      <c r="M64" s="151"/>
      <c r="N64" s="453"/>
      <c r="O64" s="453"/>
      <c r="P64" s="453"/>
      <c r="Q64" s="453"/>
      <c r="R64" s="152" t="str">
        <f>IF(OR($D64="",$T64=""),"",IF(VLOOKUP($D64,Res_Req!$A$2:$K$15,2)&lt;=7,MIN($T64,VLOOKUP($D64,Res_Req!$A$2:$K$15,8)),$T64))</f>
        <v/>
      </c>
      <c r="S64" s="152" t="str">
        <f>IF(OR($D64="",$T64=""),"",IF(VLOOKUP($D64,Res_Req!$A$2:$K$15,2)&lt;=7,MIN($T64,VLOOKUP($D64,Res_Req!$A$2:$K$15,9)),$T64))</f>
        <v/>
      </c>
      <c r="T64" s="453"/>
      <c r="U64" s="453"/>
      <c r="V64" s="185"/>
      <c r="W64" s="185"/>
      <c r="X64" s="185"/>
      <c r="Y64" s="185"/>
      <c r="Z64" s="185"/>
      <c r="AA64" s="185"/>
      <c r="AB64" s="126" t="e">
        <f>VLOOKUP($D64,Res_Req!$A$2:$K$10,2)</f>
        <v>#N/A</v>
      </c>
    </row>
    <row r="65" spans="1:28" x14ac:dyDescent="0.25">
      <c r="A65" s="125"/>
      <c r="B65" s="453"/>
      <c r="C65" s="453"/>
      <c r="D65" s="454"/>
      <c r="E65" s="456"/>
      <c r="F65" s="154" t="str">
        <f>IF(OR($D65="",$N65="",$O65="",$G65=""),"",IF(VLOOKUP($D65,Res_Req!$A$2:$K$15,2)&lt;=9,IF($K65="","",IF($K65&lt;=$Q65,$O65*$G65,IF(AND($K65&gt;$Q65,$K65&lt;=$T65),$G65*($O65+((($N65-$O65)/($T65-$Q65))*($K65-$Q65))),0))),""))</f>
        <v/>
      </c>
      <c r="G65" s="148" t="str">
        <f>IF(OR($D65="",$T65="",$K65=""),"",IF(VLOOKUP($D65,Res_Req!$A$2:$K$15,2)&gt;=8,VLOOKUP($D65,Res_Req!$A$2:$K$15,3),IF($K65&lt;=$R65,VLOOKUP($D65,Res_Req!$A$2:$K$15,3),IF(AND($K65&gt;$R65,$K65&lt;=$S65),VLOOKUP($D65,Res_Req!$A$2:$K$15,3)+(((VLOOKUP($D65,Res_Req!$A$2:$K$15,4)-VLOOKUP($D65,Res_Req!$A$2:$K$15,3))/($S65-$R65))*($K65-$R65)),0))))</f>
        <v/>
      </c>
      <c r="H65" s="455"/>
      <c r="I65" s="147" t="str">
        <f>IF(OR($D65="",$J65="",$P65=""),"",IF(VLOOKUP($D65,Res_Req!$A$2:$K$15,2)&lt;=7,$J65*P65,""))</f>
        <v/>
      </c>
      <c r="J65" s="148" t="str">
        <f>IF($D65="","",IF(VLOOKUP($D65,Res_Req!$A$2:$K$15,2)&lt;=7,VLOOKUP($D65,Res_Req!$A$2:$K$15,7),""))</f>
        <v/>
      </c>
      <c r="K65" s="149" t="str">
        <f t="shared" si="0"/>
        <v/>
      </c>
      <c r="L65" s="150" t="str">
        <f t="shared" si="1"/>
        <v/>
      </c>
      <c r="M65" s="151"/>
      <c r="N65" s="453"/>
      <c r="O65" s="453"/>
      <c r="P65" s="453"/>
      <c r="Q65" s="453"/>
      <c r="R65" s="152" t="str">
        <f>IF(OR($D65="",$T65=""),"",IF(VLOOKUP($D65,Res_Req!$A$2:$K$15,2)&lt;=7,MIN($T65,VLOOKUP($D65,Res_Req!$A$2:$K$15,8)),$T65))</f>
        <v/>
      </c>
      <c r="S65" s="152" t="str">
        <f>IF(OR($D65="",$T65=""),"",IF(VLOOKUP($D65,Res_Req!$A$2:$K$15,2)&lt;=7,MIN($T65,VLOOKUP($D65,Res_Req!$A$2:$K$15,9)),$T65))</f>
        <v/>
      </c>
      <c r="T65" s="453"/>
      <c r="U65" s="453"/>
      <c r="V65" s="185"/>
      <c r="W65" s="185"/>
      <c r="X65" s="185"/>
      <c r="Y65" s="185"/>
      <c r="Z65" s="185"/>
      <c r="AA65" s="185"/>
      <c r="AB65" s="126" t="e">
        <f>VLOOKUP($D65,Res_Req!$A$2:$K$10,2)</f>
        <v>#N/A</v>
      </c>
    </row>
    <row r="66" spans="1:28" x14ac:dyDescent="0.25">
      <c r="A66" s="125"/>
      <c r="B66" s="453"/>
      <c r="C66" s="453"/>
      <c r="D66" s="454"/>
      <c r="E66" s="456"/>
      <c r="F66" s="154" t="str">
        <f>IF(OR($D66="",$N66="",$O66="",$G66=""),"",IF(VLOOKUP($D66,Res_Req!$A$2:$K$15,2)&lt;=9,IF($K66="","",IF($K66&lt;=$Q66,$O66*$G66,IF(AND($K66&gt;$Q66,$K66&lt;=$T66),$G66*($O66+((($N66-$O66)/($T66-$Q66))*($K66-$Q66))),0))),""))</f>
        <v/>
      </c>
      <c r="G66" s="148" t="str">
        <f>IF(OR($D66="",$T66="",$K66=""),"",IF(VLOOKUP($D66,Res_Req!$A$2:$K$15,2)&gt;=8,VLOOKUP($D66,Res_Req!$A$2:$K$15,3),IF($K66&lt;=$R66,VLOOKUP($D66,Res_Req!$A$2:$K$15,3),IF(AND($K66&gt;$R66,$K66&lt;=$S66),VLOOKUP($D66,Res_Req!$A$2:$K$15,3)+(((VLOOKUP($D66,Res_Req!$A$2:$K$15,4)-VLOOKUP($D66,Res_Req!$A$2:$K$15,3))/($S66-$R66))*($K66-$R66)),0))))</f>
        <v/>
      </c>
      <c r="H66" s="455"/>
      <c r="I66" s="147" t="str">
        <f>IF(OR($D66="",$J66="",$P66=""),"",IF(VLOOKUP($D66,Res_Req!$A$2:$K$15,2)&lt;=7,$J66*P66,""))</f>
        <v/>
      </c>
      <c r="J66" s="148" t="str">
        <f>IF($D66="","",IF(VLOOKUP($D66,Res_Req!$A$2:$K$15,2)&lt;=7,VLOOKUP($D66,Res_Req!$A$2:$K$15,7),""))</f>
        <v/>
      </c>
      <c r="K66" s="149" t="str">
        <f t="shared" si="0"/>
        <v/>
      </c>
      <c r="L66" s="150" t="str">
        <f t="shared" si="1"/>
        <v/>
      </c>
      <c r="M66" s="151"/>
      <c r="N66" s="453"/>
      <c r="O66" s="453"/>
      <c r="P66" s="453"/>
      <c r="Q66" s="453"/>
      <c r="R66" s="152" t="str">
        <f>IF(OR($D66="",$T66=""),"",IF(VLOOKUP($D66,Res_Req!$A$2:$K$15,2)&lt;=7,MIN($T66,VLOOKUP($D66,Res_Req!$A$2:$K$15,8)),$T66))</f>
        <v/>
      </c>
      <c r="S66" s="152" t="str">
        <f>IF(OR($D66="",$T66=""),"",IF(VLOOKUP($D66,Res_Req!$A$2:$K$15,2)&lt;=7,MIN($T66,VLOOKUP($D66,Res_Req!$A$2:$K$15,9)),$T66))</f>
        <v/>
      </c>
      <c r="T66" s="453"/>
      <c r="U66" s="453"/>
      <c r="V66" s="185"/>
      <c r="W66" s="185"/>
      <c r="X66" s="185"/>
      <c r="Y66" s="185"/>
      <c r="Z66" s="185"/>
      <c r="AA66" s="185"/>
      <c r="AB66" s="126" t="e">
        <f>VLOOKUP($D66,Res_Req!$A$2:$K$10,2)</f>
        <v>#N/A</v>
      </c>
    </row>
    <row r="67" spans="1:28" x14ac:dyDescent="0.25">
      <c r="A67" s="125"/>
      <c r="B67" s="453"/>
      <c r="C67" s="453"/>
      <c r="D67" s="454"/>
      <c r="E67" s="456"/>
      <c r="F67" s="154" t="str">
        <f>IF(OR($D67="",$N67="",$O67="",$G67=""),"",IF(VLOOKUP($D67,Res_Req!$A$2:$K$15,2)&lt;=9,IF($K67="","",IF($K67&lt;=$Q67,$O67*$G67,IF(AND($K67&gt;$Q67,$K67&lt;=$T67),$G67*($O67+((($N67-$O67)/($T67-$Q67))*($K67-$Q67))),0))),""))</f>
        <v/>
      </c>
      <c r="G67" s="148" t="str">
        <f>IF(OR($D67="",$T67="",$K67=""),"",IF(VLOOKUP($D67,Res_Req!$A$2:$K$15,2)&gt;=8,VLOOKUP($D67,Res_Req!$A$2:$K$15,3),IF($K67&lt;=$R67,VLOOKUP($D67,Res_Req!$A$2:$K$15,3),IF(AND($K67&gt;$R67,$K67&lt;=$S67),VLOOKUP($D67,Res_Req!$A$2:$K$15,3)+(((VLOOKUP($D67,Res_Req!$A$2:$K$15,4)-VLOOKUP($D67,Res_Req!$A$2:$K$15,3))/($S67-$R67))*($K67-$R67)),0))))</f>
        <v/>
      </c>
      <c r="H67" s="455"/>
      <c r="I67" s="147" t="str">
        <f>IF(OR($D67="",$J67="",$P67=""),"",IF(VLOOKUP($D67,Res_Req!$A$2:$K$15,2)&lt;=7,$J67*P67,""))</f>
        <v/>
      </c>
      <c r="J67" s="148" t="str">
        <f>IF($D67="","",IF(VLOOKUP($D67,Res_Req!$A$2:$K$15,2)&lt;=7,VLOOKUP($D67,Res_Req!$A$2:$K$15,7),""))</f>
        <v/>
      </c>
      <c r="K67" s="149" t="str">
        <f t="shared" si="0"/>
        <v/>
      </c>
      <c r="L67" s="150" t="str">
        <f t="shared" si="1"/>
        <v/>
      </c>
      <c r="M67" s="151"/>
      <c r="N67" s="453"/>
      <c r="O67" s="453"/>
      <c r="P67" s="453"/>
      <c r="Q67" s="453"/>
      <c r="R67" s="152" t="str">
        <f>IF(OR($D67="",$T67=""),"",IF(VLOOKUP($D67,Res_Req!$A$2:$K$15,2)&lt;=7,MIN($T67,VLOOKUP($D67,Res_Req!$A$2:$K$15,8)),$T67))</f>
        <v/>
      </c>
      <c r="S67" s="152" t="str">
        <f>IF(OR($D67="",$T67=""),"",IF(VLOOKUP($D67,Res_Req!$A$2:$K$15,2)&lt;=7,MIN($T67,VLOOKUP($D67,Res_Req!$A$2:$K$15,9)),$T67))</f>
        <v/>
      </c>
      <c r="T67" s="453"/>
      <c r="U67" s="453"/>
      <c r="V67" s="185"/>
      <c r="W67" s="185"/>
      <c r="X67" s="185"/>
      <c r="Y67" s="185"/>
      <c r="Z67" s="185"/>
      <c r="AA67" s="185"/>
      <c r="AB67" s="126" t="e">
        <f>VLOOKUP($D67,Res_Req!$A$2:$K$10,2)</f>
        <v>#N/A</v>
      </c>
    </row>
    <row r="68" spans="1:28" x14ac:dyDescent="0.25">
      <c r="A68" s="125"/>
      <c r="B68" s="453"/>
      <c r="C68" s="453"/>
      <c r="D68" s="454"/>
      <c r="E68" s="456"/>
      <c r="F68" s="154" t="str">
        <f>IF(OR($D68="",$N68="",$O68="",$G68=""),"",IF(VLOOKUP($D68,Res_Req!$A$2:$K$15,2)&lt;=9,IF($K68="","",IF($K68&lt;=$Q68,$O68*$G68,IF(AND($K68&gt;$Q68,$K68&lt;=$T68),$G68*($O68+((($N68-$O68)/($T68-$Q68))*($K68-$Q68))),0))),""))</f>
        <v/>
      </c>
      <c r="G68" s="148" t="str">
        <f>IF(OR($D68="",$T68="",$K68=""),"",IF(VLOOKUP($D68,Res_Req!$A$2:$K$15,2)&gt;=8,VLOOKUP($D68,Res_Req!$A$2:$K$15,3),IF($K68&lt;=$R68,VLOOKUP($D68,Res_Req!$A$2:$K$15,3),IF(AND($K68&gt;$R68,$K68&lt;=$S68),VLOOKUP($D68,Res_Req!$A$2:$K$15,3)+(((VLOOKUP($D68,Res_Req!$A$2:$K$15,4)-VLOOKUP($D68,Res_Req!$A$2:$K$15,3))/($S68-$R68))*($K68-$R68)),0))))</f>
        <v/>
      </c>
      <c r="H68" s="455"/>
      <c r="I68" s="147" t="str">
        <f>IF(OR($D68="",$J68="",$P68=""),"",IF(VLOOKUP($D68,Res_Req!$A$2:$K$15,2)&lt;=7,$J68*P68,""))</f>
        <v/>
      </c>
      <c r="J68" s="148" t="str">
        <f>IF($D68="","",IF(VLOOKUP($D68,Res_Req!$A$2:$K$15,2)&lt;=7,VLOOKUP($D68,Res_Req!$A$2:$K$15,7),""))</f>
        <v/>
      </c>
      <c r="K68" s="149" t="str">
        <f t="shared" si="0"/>
        <v/>
      </c>
      <c r="L68" s="150" t="str">
        <f t="shared" si="1"/>
        <v/>
      </c>
      <c r="M68" s="151"/>
      <c r="N68" s="453"/>
      <c r="O68" s="453"/>
      <c r="P68" s="453"/>
      <c r="Q68" s="453"/>
      <c r="R68" s="152" t="str">
        <f>IF(OR($D68="",$T68=""),"",IF(VLOOKUP($D68,Res_Req!$A$2:$K$15,2)&lt;=7,MIN($T68,VLOOKUP($D68,Res_Req!$A$2:$K$15,8)),$T68))</f>
        <v/>
      </c>
      <c r="S68" s="152" t="str">
        <f>IF(OR($D68="",$T68=""),"",IF(VLOOKUP($D68,Res_Req!$A$2:$K$15,2)&lt;=7,MIN($T68,VLOOKUP($D68,Res_Req!$A$2:$K$15,9)),$T68))</f>
        <v/>
      </c>
      <c r="T68" s="453"/>
      <c r="U68" s="453"/>
      <c r="V68" s="185"/>
      <c r="W68" s="185"/>
      <c r="X68" s="185"/>
      <c r="Y68" s="185"/>
      <c r="Z68" s="185"/>
      <c r="AA68" s="185"/>
      <c r="AB68" s="126" t="e">
        <f>VLOOKUP($D68,Res_Req!$A$2:$K$10,2)</f>
        <v>#N/A</v>
      </c>
    </row>
    <row r="69" spans="1:28" x14ac:dyDescent="0.25">
      <c r="A69" s="125"/>
      <c r="B69" s="453"/>
      <c r="C69" s="453"/>
      <c r="D69" s="454"/>
      <c r="E69" s="456"/>
      <c r="F69" s="154" t="str">
        <f>IF(OR($D69="",$N69="",$O69="",$G69=""),"",IF(VLOOKUP($D69,Res_Req!$A$2:$K$15,2)&lt;=9,IF($K69="","",IF($K69&lt;=$Q69,$O69*$G69,IF(AND($K69&gt;$Q69,$K69&lt;=$T69),$G69*($O69+((($N69-$O69)/($T69-$Q69))*($K69-$Q69))),0))),""))</f>
        <v/>
      </c>
      <c r="G69" s="148" t="str">
        <f>IF(OR($D69="",$T69="",$K69=""),"",IF(VLOOKUP($D69,Res_Req!$A$2:$K$15,2)&gt;=8,VLOOKUP($D69,Res_Req!$A$2:$K$15,3),IF($K69&lt;=$R69,VLOOKUP($D69,Res_Req!$A$2:$K$15,3),IF(AND($K69&gt;$R69,$K69&lt;=$S69),VLOOKUP($D69,Res_Req!$A$2:$K$15,3)+(((VLOOKUP($D69,Res_Req!$A$2:$K$15,4)-VLOOKUP($D69,Res_Req!$A$2:$K$15,3))/($S69-$R69))*($K69-$R69)),0))))</f>
        <v/>
      </c>
      <c r="H69" s="455"/>
      <c r="I69" s="147" t="str">
        <f>IF(OR($D69="",$J69="",$P69=""),"",IF(VLOOKUP($D69,Res_Req!$A$2:$K$15,2)&lt;=7,$J69*P69,""))</f>
        <v/>
      </c>
      <c r="J69" s="148" t="str">
        <f>IF($D69="","",IF(VLOOKUP($D69,Res_Req!$A$2:$K$15,2)&lt;=7,VLOOKUP($D69,Res_Req!$A$2:$K$15,7),""))</f>
        <v/>
      </c>
      <c r="K69" s="149" t="str">
        <f t="shared" si="0"/>
        <v/>
      </c>
      <c r="L69" s="150" t="str">
        <f t="shared" si="1"/>
        <v/>
      </c>
      <c r="M69" s="151"/>
      <c r="N69" s="453"/>
      <c r="O69" s="453"/>
      <c r="P69" s="453"/>
      <c r="Q69" s="453"/>
      <c r="R69" s="152" t="str">
        <f>IF(OR($D69="",$T69=""),"",IF(VLOOKUP($D69,Res_Req!$A$2:$K$15,2)&lt;=7,MIN($T69,VLOOKUP($D69,Res_Req!$A$2:$K$15,8)),$T69))</f>
        <v/>
      </c>
      <c r="S69" s="152" t="str">
        <f>IF(OR($D69="",$T69=""),"",IF(VLOOKUP($D69,Res_Req!$A$2:$K$15,2)&lt;=7,MIN($T69,VLOOKUP($D69,Res_Req!$A$2:$K$15,9)),$T69))</f>
        <v/>
      </c>
      <c r="T69" s="453"/>
      <c r="U69" s="453"/>
      <c r="V69" s="185"/>
      <c r="W69" s="185"/>
      <c r="X69" s="185"/>
      <c r="Y69" s="185"/>
      <c r="Z69" s="185"/>
      <c r="AA69" s="185"/>
      <c r="AB69" s="126" t="e">
        <f>VLOOKUP($D69,Res_Req!$A$2:$K$10,2)</f>
        <v>#N/A</v>
      </c>
    </row>
    <row r="70" spans="1:28" x14ac:dyDescent="0.25">
      <c r="A70" s="125"/>
      <c r="B70" s="453"/>
      <c r="C70" s="453"/>
      <c r="D70" s="454"/>
      <c r="E70" s="456"/>
      <c r="F70" s="154" t="str">
        <f>IF(OR($D70="",$N70="",$O70="",$G70=""),"",IF(VLOOKUP($D70,Res_Req!$A$2:$K$15,2)&lt;=9,IF($K70="","",IF($K70&lt;=$Q70,$O70*$G70,IF(AND($K70&gt;$Q70,$K70&lt;=$T70),$G70*($O70+((($N70-$O70)/($T70-$Q70))*($K70-$Q70))),0))),""))</f>
        <v/>
      </c>
      <c r="G70" s="148" t="str">
        <f>IF(OR($D70="",$T70="",$K70=""),"",IF(VLOOKUP($D70,Res_Req!$A$2:$K$15,2)&gt;=8,VLOOKUP($D70,Res_Req!$A$2:$K$15,3),IF($K70&lt;=$R70,VLOOKUP($D70,Res_Req!$A$2:$K$15,3),IF(AND($K70&gt;$R70,$K70&lt;=$S70),VLOOKUP($D70,Res_Req!$A$2:$K$15,3)+(((VLOOKUP($D70,Res_Req!$A$2:$K$15,4)-VLOOKUP($D70,Res_Req!$A$2:$K$15,3))/($S70-$R70))*($K70-$R70)),0))))</f>
        <v/>
      </c>
      <c r="H70" s="455"/>
      <c r="I70" s="147" t="str">
        <f>IF(OR($D70="",$J70="",$P70=""),"",IF(VLOOKUP($D70,Res_Req!$A$2:$K$15,2)&lt;=7,$J70*P70,""))</f>
        <v/>
      </c>
      <c r="J70" s="148" t="str">
        <f>IF($D70="","",IF(VLOOKUP($D70,Res_Req!$A$2:$K$15,2)&lt;=7,VLOOKUP($D70,Res_Req!$A$2:$K$15,7),""))</f>
        <v/>
      </c>
      <c r="K70" s="149" t="str">
        <f t="shared" si="0"/>
        <v/>
      </c>
      <c r="L70" s="150" t="str">
        <f t="shared" si="1"/>
        <v/>
      </c>
      <c r="M70" s="151"/>
      <c r="N70" s="453"/>
      <c r="O70" s="453"/>
      <c r="P70" s="453"/>
      <c r="Q70" s="453"/>
      <c r="R70" s="152" t="str">
        <f>IF(OR($D70="",$T70=""),"",IF(VLOOKUP($D70,Res_Req!$A$2:$K$15,2)&lt;=7,MIN($T70,VLOOKUP($D70,Res_Req!$A$2:$K$15,8)),$T70))</f>
        <v/>
      </c>
      <c r="S70" s="152" t="str">
        <f>IF(OR($D70="",$T70=""),"",IF(VLOOKUP($D70,Res_Req!$A$2:$K$15,2)&lt;=7,MIN($T70,VLOOKUP($D70,Res_Req!$A$2:$K$15,9)),$T70))</f>
        <v/>
      </c>
      <c r="T70" s="453"/>
      <c r="U70" s="453"/>
      <c r="V70" s="185"/>
      <c r="W70" s="185"/>
      <c r="X70" s="185"/>
      <c r="Y70" s="185"/>
      <c r="Z70" s="185"/>
      <c r="AA70" s="185"/>
      <c r="AB70" s="126" t="e">
        <f>VLOOKUP($D70,Res_Req!$A$2:$K$10,2)</f>
        <v>#N/A</v>
      </c>
    </row>
    <row r="71" spans="1:28" x14ac:dyDescent="0.25">
      <c r="A71" s="125"/>
      <c r="B71" s="453"/>
      <c r="C71" s="453"/>
      <c r="D71" s="454"/>
      <c r="E71" s="456"/>
      <c r="F71" s="154" t="str">
        <f>IF(OR($D71="",$N71="",$O71="",$G71=""),"",IF(VLOOKUP($D71,Res_Req!$A$2:$K$15,2)&lt;=9,IF($K71="","",IF($K71&lt;=$Q71,$O71*$G71,IF(AND($K71&gt;$Q71,$K71&lt;=$T71),$G71*($O71+((($N71-$O71)/($T71-$Q71))*($K71-$Q71))),0))),""))</f>
        <v/>
      </c>
      <c r="G71" s="148" t="str">
        <f>IF(OR($D71="",$T71="",$K71=""),"",IF(VLOOKUP($D71,Res_Req!$A$2:$K$15,2)&gt;=8,VLOOKUP($D71,Res_Req!$A$2:$K$15,3),IF($K71&lt;=$R71,VLOOKUP($D71,Res_Req!$A$2:$K$15,3),IF(AND($K71&gt;$R71,$K71&lt;=$S71),VLOOKUP($D71,Res_Req!$A$2:$K$15,3)+(((VLOOKUP($D71,Res_Req!$A$2:$K$15,4)-VLOOKUP($D71,Res_Req!$A$2:$K$15,3))/($S71-$R71))*($K71-$R71)),0))))</f>
        <v/>
      </c>
      <c r="H71" s="455"/>
      <c r="I71" s="147" t="str">
        <f>IF(OR($D71="",$J71="",$P71=""),"",IF(VLOOKUP($D71,Res_Req!$A$2:$K$15,2)&lt;=7,$J71*P71,""))</f>
        <v/>
      </c>
      <c r="J71" s="148" t="str">
        <f>IF($D71="","",IF(VLOOKUP($D71,Res_Req!$A$2:$K$15,2)&lt;=7,VLOOKUP($D71,Res_Req!$A$2:$K$15,7),""))</f>
        <v/>
      </c>
      <c r="K71" s="149" t="str">
        <f t="shared" si="0"/>
        <v/>
      </c>
      <c r="L71" s="150" t="str">
        <f t="shared" si="1"/>
        <v/>
      </c>
      <c r="M71" s="151"/>
      <c r="N71" s="453"/>
      <c r="O71" s="453"/>
      <c r="P71" s="453"/>
      <c r="Q71" s="453"/>
      <c r="R71" s="152" t="str">
        <f>IF(OR($D71="",$T71=""),"",IF(VLOOKUP($D71,Res_Req!$A$2:$K$15,2)&lt;=7,MIN($T71,VLOOKUP($D71,Res_Req!$A$2:$K$15,8)),$T71))</f>
        <v/>
      </c>
      <c r="S71" s="152" t="str">
        <f>IF(OR($D71="",$T71=""),"",IF(VLOOKUP($D71,Res_Req!$A$2:$K$15,2)&lt;=7,MIN($T71,VLOOKUP($D71,Res_Req!$A$2:$K$15,9)),$T71))</f>
        <v/>
      </c>
      <c r="T71" s="453"/>
      <c r="U71" s="453"/>
      <c r="V71" s="185"/>
      <c r="W71" s="185"/>
      <c r="X71" s="185"/>
      <c r="Y71" s="185"/>
      <c r="Z71" s="185"/>
      <c r="AA71" s="185"/>
      <c r="AB71" s="126" t="e">
        <f>VLOOKUP($D71,Res_Req!$A$2:$K$10,2)</f>
        <v>#N/A</v>
      </c>
    </row>
    <row r="72" spans="1:28" x14ac:dyDescent="0.25">
      <c r="A72" s="125"/>
      <c r="B72" s="453"/>
      <c r="C72" s="453"/>
      <c r="D72" s="454"/>
      <c r="E72" s="456"/>
      <c r="F72" s="154" t="str">
        <f>IF(OR($D72="",$N72="",$O72="",$G72=""),"",IF(VLOOKUP($D72,Res_Req!$A$2:$K$15,2)&lt;=9,IF($K72="","",IF($K72&lt;=$Q72,$O72*$G72,IF(AND($K72&gt;$Q72,$K72&lt;=$T72),$G72*($O72+((($N72-$O72)/($T72-$Q72))*($K72-$Q72))),0))),""))</f>
        <v/>
      </c>
      <c r="G72" s="148" t="str">
        <f>IF(OR($D72="",$T72="",$K72=""),"",IF(VLOOKUP($D72,Res_Req!$A$2:$K$15,2)&gt;=8,VLOOKUP($D72,Res_Req!$A$2:$K$15,3),IF($K72&lt;=$R72,VLOOKUP($D72,Res_Req!$A$2:$K$15,3),IF(AND($K72&gt;$R72,$K72&lt;=$S72),VLOOKUP($D72,Res_Req!$A$2:$K$15,3)+(((VLOOKUP($D72,Res_Req!$A$2:$K$15,4)-VLOOKUP($D72,Res_Req!$A$2:$K$15,3))/($S72-$R72))*($K72-$R72)),0))))</f>
        <v/>
      </c>
      <c r="H72" s="455"/>
      <c r="I72" s="147" t="str">
        <f>IF(OR($D72="",$J72="",$P72=""),"",IF(VLOOKUP($D72,Res_Req!$A$2:$K$15,2)&lt;=7,$J72*P72,""))</f>
        <v/>
      </c>
      <c r="J72" s="148" t="str">
        <f>IF($D72="","",IF(VLOOKUP($D72,Res_Req!$A$2:$K$15,2)&lt;=7,VLOOKUP($D72,Res_Req!$A$2:$K$15,7),""))</f>
        <v/>
      </c>
      <c r="K72" s="149" t="str">
        <f t="shared" si="0"/>
        <v/>
      </c>
      <c r="L72" s="150" t="str">
        <f t="shared" si="1"/>
        <v/>
      </c>
      <c r="M72" s="151"/>
      <c r="N72" s="453"/>
      <c r="O72" s="453"/>
      <c r="P72" s="453"/>
      <c r="Q72" s="453"/>
      <c r="R72" s="152" t="str">
        <f>IF(OR($D72="",$T72=""),"",IF(VLOOKUP($D72,Res_Req!$A$2:$K$15,2)&lt;=7,MIN($T72,VLOOKUP($D72,Res_Req!$A$2:$K$15,8)),$T72))</f>
        <v/>
      </c>
      <c r="S72" s="152" t="str">
        <f>IF(OR($D72="",$T72=""),"",IF(VLOOKUP($D72,Res_Req!$A$2:$K$15,2)&lt;=7,MIN($T72,VLOOKUP($D72,Res_Req!$A$2:$K$15,9)),$T72))</f>
        <v/>
      </c>
      <c r="T72" s="453"/>
      <c r="U72" s="453"/>
      <c r="V72" s="185"/>
      <c r="W72" s="185"/>
      <c r="X72" s="185"/>
      <c r="Y72" s="185"/>
      <c r="Z72" s="185"/>
      <c r="AA72" s="185"/>
      <c r="AB72" s="126" t="e">
        <f>VLOOKUP($D72,Res_Req!$A$2:$K$10,2)</f>
        <v>#N/A</v>
      </c>
    </row>
    <row r="73" spans="1:28" x14ac:dyDescent="0.25">
      <c r="A73" s="125"/>
      <c r="B73" s="453"/>
      <c r="C73" s="453"/>
      <c r="D73" s="454"/>
      <c r="E73" s="456"/>
      <c r="F73" s="154" t="str">
        <f>IF(OR($D73="",$N73="",$O73="",$G73=""),"",IF(VLOOKUP($D73,Res_Req!$A$2:$K$15,2)&lt;=9,IF($K73="","",IF($K73&lt;=$Q73,$O73*$G73,IF(AND($K73&gt;$Q73,$K73&lt;=$T73),$G73*($O73+((($N73-$O73)/($T73-$Q73))*($K73-$Q73))),0))),""))</f>
        <v/>
      </c>
      <c r="G73" s="148" t="str">
        <f>IF(OR($D73="",$T73="",$K73=""),"",IF(VLOOKUP($D73,Res_Req!$A$2:$K$15,2)&gt;=8,VLOOKUP($D73,Res_Req!$A$2:$K$15,3),IF($K73&lt;=$R73,VLOOKUP($D73,Res_Req!$A$2:$K$15,3),IF(AND($K73&gt;$R73,$K73&lt;=$S73),VLOOKUP($D73,Res_Req!$A$2:$K$15,3)+(((VLOOKUP($D73,Res_Req!$A$2:$K$15,4)-VLOOKUP($D73,Res_Req!$A$2:$K$15,3))/($S73-$R73))*($K73-$R73)),0))))</f>
        <v/>
      </c>
      <c r="H73" s="455"/>
      <c r="I73" s="147" t="str">
        <f>IF(OR($D73="",$J73="",$P73=""),"",IF(VLOOKUP($D73,Res_Req!$A$2:$K$15,2)&lt;=7,$J73*P73,""))</f>
        <v/>
      </c>
      <c r="J73" s="148" t="str">
        <f>IF($D73="","",IF(VLOOKUP($D73,Res_Req!$A$2:$K$15,2)&lt;=7,VLOOKUP($D73,Res_Req!$A$2:$K$15,7),""))</f>
        <v/>
      </c>
      <c r="K73" s="149" t="str">
        <f t="shared" si="0"/>
        <v/>
      </c>
      <c r="L73" s="150" t="str">
        <f t="shared" si="1"/>
        <v/>
      </c>
      <c r="M73" s="151"/>
      <c r="N73" s="453"/>
      <c r="O73" s="453"/>
      <c r="P73" s="453"/>
      <c r="Q73" s="453"/>
      <c r="R73" s="152" t="str">
        <f>IF(OR($D73="",$T73=""),"",IF(VLOOKUP($D73,Res_Req!$A$2:$K$15,2)&lt;=7,MIN($T73,VLOOKUP($D73,Res_Req!$A$2:$K$15,8)),$T73))</f>
        <v/>
      </c>
      <c r="S73" s="152" t="str">
        <f>IF(OR($D73="",$T73=""),"",IF(VLOOKUP($D73,Res_Req!$A$2:$K$15,2)&lt;=7,MIN($T73,VLOOKUP($D73,Res_Req!$A$2:$K$15,9)),$T73))</f>
        <v/>
      </c>
      <c r="T73" s="453"/>
      <c r="U73" s="453"/>
      <c r="V73" s="185"/>
      <c r="W73" s="185"/>
      <c r="X73" s="185"/>
      <c r="Y73" s="185"/>
      <c r="Z73" s="185"/>
      <c r="AA73" s="185"/>
      <c r="AB73" s="126" t="e">
        <f>VLOOKUP($D73,Res_Req!$A$2:$K$10,2)</f>
        <v>#N/A</v>
      </c>
    </row>
    <row r="74" spans="1:28" x14ac:dyDescent="0.25">
      <c r="A74" s="125"/>
      <c r="B74" s="453"/>
      <c r="C74" s="453"/>
      <c r="D74" s="454"/>
      <c r="E74" s="456"/>
      <c r="F74" s="154" t="str">
        <f>IF(OR($D74="",$N74="",$O74="",$G74=""),"",IF(VLOOKUP($D74,Res_Req!$A$2:$K$15,2)&lt;=9,IF($K74="","",IF($K74&lt;=$Q74,$O74*$G74,IF(AND($K74&gt;$Q74,$K74&lt;=$T74),$G74*($O74+((($N74-$O74)/($T74-$Q74))*($K74-$Q74))),0))),""))</f>
        <v/>
      </c>
      <c r="G74" s="148" t="str">
        <f>IF(OR($D74="",$T74="",$K74=""),"",IF(VLOOKUP($D74,Res_Req!$A$2:$K$15,2)&gt;=8,VLOOKUP($D74,Res_Req!$A$2:$K$15,3),IF($K74&lt;=$R74,VLOOKUP($D74,Res_Req!$A$2:$K$15,3),IF(AND($K74&gt;$R74,$K74&lt;=$S74),VLOOKUP($D74,Res_Req!$A$2:$K$15,3)+(((VLOOKUP($D74,Res_Req!$A$2:$K$15,4)-VLOOKUP($D74,Res_Req!$A$2:$K$15,3))/($S74-$R74))*($K74-$R74)),0))))</f>
        <v/>
      </c>
      <c r="H74" s="455"/>
      <c r="I74" s="147" t="str">
        <f>IF(OR($D74="",$J74="",$P74=""),"",IF(VLOOKUP($D74,Res_Req!$A$2:$K$15,2)&lt;=7,$J74*P74,""))</f>
        <v/>
      </c>
      <c r="J74" s="148" t="str">
        <f>IF($D74="","",IF(VLOOKUP($D74,Res_Req!$A$2:$K$15,2)&lt;=7,VLOOKUP($D74,Res_Req!$A$2:$K$15,7),""))</f>
        <v/>
      </c>
      <c r="K74" s="149" t="str">
        <f t="shared" si="0"/>
        <v/>
      </c>
      <c r="L74" s="150" t="str">
        <f t="shared" si="1"/>
        <v/>
      </c>
      <c r="M74" s="151"/>
      <c r="N74" s="453"/>
      <c r="O74" s="453"/>
      <c r="P74" s="453"/>
      <c r="Q74" s="453"/>
      <c r="R74" s="152" t="str">
        <f>IF(OR($D74="",$T74=""),"",IF(VLOOKUP($D74,Res_Req!$A$2:$K$15,2)&lt;=7,MIN($T74,VLOOKUP($D74,Res_Req!$A$2:$K$15,8)),$T74))</f>
        <v/>
      </c>
      <c r="S74" s="152" t="str">
        <f>IF(OR($D74="",$T74=""),"",IF(VLOOKUP($D74,Res_Req!$A$2:$K$15,2)&lt;=7,MIN($T74,VLOOKUP($D74,Res_Req!$A$2:$K$15,9)),$T74))</f>
        <v/>
      </c>
      <c r="T74" s="453"/>
      <c r="U74" s="453"/>
      <c r="V74" s="185"/>
      <c r="W74" s="185"/>
      <c r="X74" s="185"/>
      <c r="Y74" s="185"/>
      <c r="Z74" s="185"/>
      <c r="AA74" s="185"/>
      <c r="AB74" s="126" t="e">
        <f>VLOOKUP($D74,Res_Req!$A$2:$K$10,2)</f>
        <v>#N/A</v>
      </c>
    </row>
    <row r="75" spans="1:28" x14ac:dyDescent="0.25">
      <c r="A75" s="125"/>
      <c r="B75" s="453"/>
      <c r="C75" s="453"/>
      <c r="D75" s="454"/>
      <c r="E75" s="456"/>
      <c r="F75" s="154" t="str">
        <f>IF(OR($D75="",$N75="",$O75="",$G75=""),"",IF(VLOOKUP($D75,Res_Req!$A$2:$K$15,2)&lt;=9,IF($K75="","",IF($K75&lt;=$Q75,$O75*$G75,IF(AND($K75&gt;$Q75,$K75&lt;=$T75),$G75*($O75+((($N75-$O75)/($T75-$Q75))*($K75-$Q75))),0))),""))</f>
        <v/>
      </c>
      <c r="G75" s="148" t="str">
        <f>IF(OR($D75="",$T75="",$K75=""),"",IF(VLOOKUP($D75,Res_Req!$A$2:$K$15,2)&gt;=8,VLOOKUP($D75,Res_Req!$A$2:$K$15,3),IF($K75&lt;=$R75,VLOOKUP($D75,Res_Req!$A$2:$K$15,3),IF(AND($K75&gt;$R75,$K75&lt;=$S75),VLOOKUP($D75,Res_Req!$A$2:$K$15,3)+(((VLOOKUP($D75,Res_Req!$A$2:$K$15,4)-VLOOKUP($D75,Res_Req!$A$2:$K$15,3))/($S75-$R75))*($K75-$R75)),0))))</f>
        <v/>
      </c>
      <c r="H75" s="455"/>
      <c r="I75" s="147" t="str">
        <f>IF(OR($D75="",$J75="",$P75=""),"",IF(VLOOKUP($D75,Res_Req!$A$2:$K$15,2)&lt;=7,$J75*P75,""))</f>
        <v/>
      </c>
      <c r="J75" s="148" t="str">
        <f>IF($D75="","",IF(VLOOKUP($D75,Res_Req!$A$2:$K$15,2)&lt;=7,VLOOKUP($D75,Res_Req!$A$2:$K$15,7),""))</f>
        <v/>
      </c>
      <c r="K75" s="149" t="str">
        <f t="shared" si="0"/>
        <v/>
      </c>
      <c r="L75" s="150" t="str">
        <f t="shared" si="1"/>
        <v/>
      </c>
      <c r="M75" s="151"/>
      <c r="N75" s="453"/>
      <c r="O75" s="453"/>
      <c r="P75" s="453"/>
      <c r="Q75" s="453"/>
      <c r="R75" s="152" t="str">
        <f>IF(OR($D75="",$T75=""),"",IF(VLOOKUP($D75,Res_Req!$A$2:$K$15,2)&lt;=7,MIN($T75,VLOOKUP($D75,Res_Req!$A$2:$K$15,8)),$T75))</f>
        <v/>
      </c>
      <c r="S75" s="152" t="str">
        <f>IF(OR($D75="",$T75=""),"",IF(VLOOKUP($D75,Res_Req!$A$2:$K$15,2)&lt;=7,MIN($T75,VLOOKUP($D75,Res_Req!$A$2:$K$15,9)),$T75))</f>
        <v/>
      </c>
      <c r="T75" s="453"/>
      <c r="U75" s="453"/>
      <c r="V75" s="185"/>
      <c r="W75" s="185"/>
      <c r="X75" s="185"/>
      <c r="Y75" s="185"/>
      <c r="Z75" s="185"/>
      <c r="AA75" s="185"/>
      <c r="AB75" s="126" t="e">
        <f>VLOOKUP($D75,Res_Req!$A$2:$K$10,2)</f>
        <v>#N/A</v>
      </c>
    </row>
    <row r="76" spans="1:28" x14ac:dyDescent="0.25">
      <c r="A76" s="125"/>
      <c r="B76" s="453"/>
      <c r="C76" s="453"/>
      <c r="D76" s="454"/>
      <c r="E76" s="456"/>
      <c r="F76" s="154" t="str">
        <f>IF(OR($D76="",$N76="",$O76="",$G76=""),"",IF(VLOOKUP($D76,Res_Req!$A$2:$K$15,2)&lt;=9,IF($K76="","",IF($K76&lt;=$Q76,$O76*$G76,IF(AND($K76&gt;$Q76,$K76&lt;=$T76),$G76*($O76+((($N76-$O76)/($T76-$Q76))*($K76-$Q76))),0))),""))</f>
        <v/>
      </c>
      <c r="G76" s="148" t="str">
        <f>IF(OR($D76="",$T76="",$K76=""),"",IF(VLOOKUP($D76,Res_Req!$A$2:$K$15,2)&gt;=8,VLOOKUP($D76,Res_Req!$A$2:$K$15,3),IF($K76&lt;=$R76,VLOOKUP($D76,Res_Req!$A$2:$K$15,3),IF(AND($K76&gt;$R76,$K76&lt;=$S76),VLOOKUP($D76,Res_Req!$A$2:$K$15,3)+(((VLOOKUP($D76,Res_Req!$A$2:$K$15,4)-VLOOKUP($D76,Res_Req!$A$2:$K$15,3))/($S76-$R76))*($K76-$R76)),0))))</f>
        <v/>
      </c>
      <c r="H76" s="455"/>
      <c r="I76" s="147" t="str">
        <f>IF(OR($D76="",$J76="",$P76=""),"",IF(VLOOKUP($D76,Res_Req!$A$2:$K$15,2)&lt;=7,$J76*P76,""))</f>
        <v/>
      </c>
      <c r="J76" s="148" t="str">
        <f>IF($D76="","",IF(VLOOKUP($D76,Res_Req!$A$2:$K$15,2)&lt;=7,VLOOKUP($D76,Res_Req!$A$2:$K$15,7),""))</f>
        <v/>
      </c>
      <c r="K76" s="149" t="str">
        <f t="shared" si="0"/>
        <v/>
      </c>
      <c r="L76" s="150" t="str">
        <f t="shared" si="1"/>
        <v/>
      </c>
      <c r="M76" s="151"/>
      <c r="N76" s="453"/>
      <c r="O76" s="453"/>
      <c r="P76" s="453"/>
      <c r="Q76" s="453"/>
      <c r="R76" s="152" t="str">
        <f>IF(OR($D76="",$T76=""),"",IF(VLOOKUP($D76,Res_Req!$A$2:$K$15,2)&lt;=7,MIN($T76,VLOOKUP($D76,Res_Req!$A$2:$K$15,8)),$T76))</f>
        <v/>
      </c>
      <c r="S76" s="152" t="str">
        <f>IF(OR($D76="",$T76=""),"",IF(VLOOKUP($D76,Res_Req!$A$2:$K$15,2)&lt;=7,MIN($T76,VLOOKUP($D76,Res_Req!$A$2:$K$15,9)),$T76))</f>
        <v/>
      </c>
      <c r="T76" s="453"/>
      <c r="U76" s="453"/>
      <c r="V76" s="185"/>
      <c r="W76" s="185"/>
      <c r="X76" s="185"/>
      <c r="Y76" s="185"/>
      <c r="Z76" s="185"/>
      <c r="AA76" s="185"/>
      <c r="AB76" s="126" t="e">
        <f>VLOOKUP($D76,Res_Req!$A$2:$K$10,2)</f>
        <v>#N/A</v>
      </c>
    </row>
    <row r="77" spans="1:28" x14ac:dyDescent="0.25">
      <c r="A77" s="125"/>
      <c r="B77" s="453"/>
      <c r="C77" s="453"/>
      <c r="D77" s="454"/>
      <c r="E77" s="456"/>
      <c r="F77" s="154" t="str">
        <f>IF(OR($D77="",$N77="",$O77="",$G77=""),"",IF(VLOOKUP($D77,Res_Req!$A$2:$K$15,2)&lt;=9,IF($K77="","",IF($K77&lt;=$Q77,$O77*$G77,IF(AND($K77&gt;$Q77,$K77&lt;=$T77),$G77*($O77+((($N77-$O77)/($T77-$Q77))*($K77-$Q77))),0))),""))</f>
        <v/>
      </c>
      <c r="G77" s="148" t="str">
        <f>IF(OR($D77="",$T77="",$K77=""),"",IF(VLOOKUP($D77,Res_Req!$A$2:$K$15,2)&gt;=8,VLOOKUP($D77,Res_Req!$A$2:$K$15,3),IF($K77&lt;=$R77,VLOOKUP($D77,Res_Req!$A$2:$K$15,3),IF(AND($K77&gt;$R77,$K77&lt;=$S77),VLOOKUP($D77,Res_Req!$A$2:$K$15,3)+(((VLOOKUP($D77,Res_Req!$A$2:$K$15,4)-VLOOKUP($D77,Res_Req!$A$2:$K$15,3))/($S77-$R77))*($K77-$R77)),0))))</f>
        <v/>
      </c>
      <c r="H77" s="455"/>
      <c r="I77" s="147" t="str">
        <f>IF(OR($D77="",$J77="",$P77=""),"",IF(VLOOKUP($D77,Res_Req!$A$2:$K$15,2)&lt;=7,$J77*P77,""))</f>
        <v/>
      </c>
      <c r="J77" s="148" t="str">
        <f>IF($D77="","",IF(VLOOKUP($D77,Res_Req!$A$2:$K$15,2)&lt;=7,VLOOKUP($D77,Res_Req!$A$2:$K$15,7),""))</f>
        <v/>
      </c>
      <c r="K77" s="149" t="str">
        <f t="shared" si="0"/>
        <v/>
      </c>
      <c r="L77" s="150" t="str">
        <f t="shared" si="1"/>
        <v/>
      </c>
      <c r="M77" s="151"/>
      <c r="N77" s="453"/>
      <c r="O77" s="453"/>
      <c r="P77" s="453"/>
      <c r="Q77" s="453"/>
      <c r="R77" s="152" t="str">
        <f>IF(OR($D77="",$T77=""),"",IF(VLOOKUP($D77,Res_Req!$A$2:$K$15,2)&lt;=7,MIN($T77,VLOOKUP($D77,Res_Req!$A$2:$K$15,8)),$T77))</f>
        <v/>
      </c>
      <c r="S77" s="152" t="str">
        <f>IF(OR($D77="",$T77=""),"",IF(VLOOKUP($D77,Res_Req!$A$2:$K$15,2)&lt;=7,MIN($T77,VLOOKUP($D77,Res_Req!$A$2:$K$15,9)),$T77))</f>
        <v/>
      </c>
      <c r="T77" s="453"/>
      <c r="U77" s="453"/>
      <c r="V77" s="185"/>
      <c r="W77" s="185"/>
      <c r="X77" s="185"/>
      <c r="Y77" s="185"/>
      <c r="Z77" s="185"/>
      <c r="AA77" s="185"/>
      <c r="AB77" s="126" t="e">
        <f>VLOOKUP($D77,Res_Req!$A$2:$K$10,2)</f>
        <v>#N/A</v>
      </c>
    </row>
    <row r="78" spans="1:28" x14ac:dyDescent="0.25">
      <c r="A78" s="125"/>
      <c r="B78" s="453"/>
      <c r="C78" s="453"/>
      <c r="D78" s="454"/>
      <c r="E78" s="456"/>
      <c r="F78" s="154" t="str">
        <f>IF(OR($D78="",$N78="",$O78="",$G78=""),"",IF(VLOOKUP($D78,Res_Req!$A$2:$K$15,2)&lt;=9,IF($K78="","",IF($K78&lt;=$Q78,$O78*$G78,IF(AND($K78&gt;$Q78,$K78&lt;=$T78),$G78*($O78+((($N78-$O78)/($T78-$Q78))*($K78-$Q78))),0))),""))</f>
        <v/>
      </c>
      <c r="G78" s="148" t="str">
        <f>IF(OR($D78="",$T78="",$K78=""),"",IF(VLOOKUP($D78,Res_Req!$A$2:$K$15,2)&gt;=8,VLOOKUP($D78,Res_Req!$A$2:$K$15,3),IF($K78&lt;=$R78,VLOOKUP($D78,Res_Req!$A$2:$K$15,3),IF(AND($K78&gt;$R78,$K78&lt;=$S78),VLOOKUP($D78,Res_Req!$A$2:$K$15,3)+(((VLOOKUP($D78,Res_Req!$A$2:$K$15,4)-VLOOKUP($D78,Res_Req!$A$2:$K$15,3))/($S78-$R78))*($K78-$R78)),0))))</f>
        <v/>
      </c>
      <c r="H78" s="455"/>
      <c r="I78" s="147" t="str">
        <f>IF(OR($D78="",$J78="",$P78=""),"",IF(VLOOKUP($D78,Res_Req!$A$2:$K$15,2)&lt;=7,$J78*P78,""))</f>
        <v/>
      </c>
      <c r="J78" s="148" t="str">
        <f>IF($D78="","",IF(VLOOKUP($D78,Res_Req!$A$2:$K$15,2)&lt;=7,VLOOKUP($D78,Res_Req!$A$2:$K$15,7),""))</f>
        <v/>
      </c>
      <c r="K78" s="149" t="str">
        <f t="shared" si="0"/>
        <v/>
      </c>
      <c r="L78" s="150" t="str">
        <f t="shared" si="1"/>
        <v/>
      </c>
      <c r="M78" s="151"/>
      <c r="N78" s="453"/>
      <c r="O78" s="453"/>
      <c r="P78" s="453"/>
      <c r="Q78" s="453"/>
      <c r="R78" s="152" t="str">
        <f>IF(OR($D78="",$T78=""),"",IF(VLOOKUP($D78,Res_Req!$A$2:$K$15,2)&lt;=7,MIN($T78,VLOOKUP($D78,Res_Req!$A$2:$K$15,8)),$T78))</f>
        <v/>
      </c>
      <c r="S78" s="152" t="str">
        <f>IF(OR($D78="",$T78=""),"",IF(VLOOKUP($D78,Res_Req!$A$2:$K$15,2)&lt;=7,MIN($T78,VLOOKUP($D78,Res_Req!$A$2:$K$15,9)),$T78))</f>
        <v/>
      </c>
      <c r="T78" s="453"/>
      <c r="U78" s="453"/>
      <c r="V78" s="185"/>
      <c r="W78" s="185"/>
      <c r="X78" s="185"/>
      <c r="Y78" s="185"/>
      <c r="Z78" s="185"/>
      <c r="AA78" s="185"/>
      <c r="AB78" s="126" t="e">
        <f>VLOOKUP($D78,Res_Req!$A$2:$K$10,2)</f>
        <v>#N/A</v>
      </c>
    </row>
    <row r="79" spans="1:28" x14ac:dyDescent="0.25">
      <c r="A79" s="125"/>
      <c r="B79" s="453"/>
      <c r="C79" s="453"/>
      <c r="D79" s="454"/>
      <c r="E79" s="456"/>
      <c r="F79" s="154" t="str">
        <f>IF(OR($D79="",$N79="",$O79="",$G79=""),"",IF(VLOOKUP($D79,Res_Req!$A$2:$K$15,2)&lt;=9,IF($K79="","",IF($K79&lt;=$Q79,$O79*$G79,IF(AND($K79&gt;$Q79,$K79&lt;=$T79),$G79*($O79+((($N79-$O79)/($T79-$Q79))*($K79-$Q79))),0))),""))</f>
        <v/>
      </c>
      <c r="G79" s="148" t="str">
        <f>IF(OR($D79="",$T79="",$K79=""),"",IF(VLOOKUP($D79,Res_Req!$A$2:$K$15,2)&gt;=8,VLOOKUP($D79,Res_Req!$A$2:$K$15,3),IF($K79&lt;=$R79,VLOOKUP($D79,Res_Req!$A$2:$K$15,3),IF(AND($K79&gt;$R79,$K79&lt;=$S79),VLOOKUP($D79,Res_Req!$A$2:$K$15,3)+(((VLOOKUP($D79,Res_Req!$A$2:$K$15,4)-VLOOKUP($D79,Res_Req!$A$2:$K$15,3))/($S79-$R79))*($K79-$R79)),0))))</f>
        <v/>
      </c>
      <c r="H79" s="455"/>
      <c r="I79" s="147" t="str">
        <f>IF(OR($D79="",$J79="",$P79=""),"",IF(VLOOKUP($D79,Res_Req!$A$2:$K$15,2)&lt;=7,$J79*P79,""))</f>
        <v/>
      </c>
      <c r="J79" s="148" t="str">
        <f>IF($D79="","",IF(VLOOKUP($D79,Res_Req!$A$2:$K$15,2)&lt;=7,VLOOKUP($D79,Res_Req!$A$2:$K$15,7),""))</f>
        <v/>
      </c>
      <c r="K79" s="149" t="str">
        <f t="shared" si="0"/>
        <v/>
      </c>
      <c r="L79" s="150" t="str">
        <f t="shared" si="1"/>
        <v/>
      </c>
      <c r="M79" s="151"/>
      <c r="N79" s="453"/>
      <c r="O79" s="453"/>
      <c r="P79" s="453"/>
      <c r="Q79" s="453"/>
      <c r="R79" s="152" t="str">
        <f>IF(OR($D79="",$T79=""),"",IF(VLOOKUP($D79,Res_Req!$A$2:$K$15,2)&lt;=7,MIN($T79,VLOOKUP($D79,Res_Req!$A$2:$K$15,8)),$T79))</f>
        <v/>
      </c>
      <c r="S79" s="152" t="str">
        <f>IF(OR($D79="",$T79=""),"",IF(VLOOKUP($D79,Res_Req!$A$2:$K$15,2)&lt;=7,MIN($T79,VLOOKUP($D79,Res_Req!$A$2:$K$15,9)),$T79))</f>
        <v/>
      </c>
      <c r="T79" s="453"/>
      <c r="U79" s="453"/>
      <c r="V79" s="185"/>
      <c r="W79" s="185"/>
      <c r="X79" s="185"/>
      <c r="Y79" s="185"/>
      <c r="Z79" s="185"/>
      <c r="AA79" s="185"/>
      <c r="AB79" s="126" t="e">
        <f>VLOOKUP($D79,Res_Req!$A$2:$K$10,2)</f>
        <v>#N/A</v>
      </c>
    </row>
    <row r="80" spans="1:28" x14ac:dyDescent="0.25">
      <c r="A80" s="125"/>
      <c r="B80" s="453"/>
      <c r="C80" s="453"/>
      <c r="D80" s="454"/>
      <c r="E80" s="456"/>
      <c r="F80" s="154" t="str">
        <f>IF(OR($D80="",$N80="",$O80="",$G80=""),"",IF(VLOOKUP($D80,Res_Req!$A$2:$K$15,2)&lt;=9,IF($K80="","",IF($K80&lt;=$Q80,$O80*$G80,IF(AND($K80&gt;$Q80,$K80&lt;=$T80),$G80*($O80+((($N80-$O80)/($T80-$Q80))*($K80-$Q80))),0))),""))</f>
        <v/>
      </c>
      <c r="G80" s="148" t="str">
        <f>IF(OR($D80="",$T80="",$K80=""),"",IF(VLOOKUP($D80,Res_Req!$A$2:$K$15,2)&gt;=8,VLOOKUP($D80,Res_Req!$A$2:$K$15,3),IF($K80&lt;=$R80,VLOOKUP($D80,Res_Req!$A$2:$K$15,3),IF(AND($K80&gt;$R80,$K80&lt;=$S80),VLOOKUP($D80,Res_Req!$A$2:$K$15,3)+(((VLOOKUP($D80,Res_Req!$A$2:$K$15,4)-VLOOKUP($D80,Res_Req!$A$2:$K$15,3))/($S80-$R80))*($K80-$R80)),0))))</f>
        <v/>
      </c>
      <c r="H80" s="455"/>
      <c r="I80" s="147" t="str">
        <f>IF(OR($D80="",$J80="",$P80=""),"",IF(VLOOKUP($D80,Res_Req!$A$2:$K$15,2)&lt;=7,$J80*P80,""))</f>
        <v/>
      </c>
      <c r="J80" s="148" t="str">
        <f>IF($D80="","",IF(VLOOKUP($D80,Res_Req!$A$2:$K$15,2)&lt;=7,VLOOKUP($D80,Res_Req!$A$2:$K$15,7),""))</f>
        <v/>
      </c>
      <c r="K80" s="149" t="str">
        <f t="shared" ref="K80:K143" si="2">IF($D80="","",$K$6+U80)</f>
        <v/>
      </c>
      <c r="L80" s="150" t="str">
        <f t="shared" ref="L80:L143" si="3">IF($D80="","",$S80)</f>
        <v/>
      </c>
      <c r="M80" s="151"/>
      <c r="N80" s="453"/>
      <c r="O80" s="453"/>
      <c r="P80" s="453"/>
      <c r="Q80" s="453"/>
      <c r="R80" s="152" t="str">
        <f>IF(OR($D80="",$T80=""),"",IF(VLOOKUP($D80,Res_Req!$A$2:$K$15,2)&lt;=7,MIN($T80,VLOOKUP($D80,Res_Req!$A$2:$K$15,8)),$T80))</f>
        <v/>
      </c>
      <c r="S80" s="152" t="str">
        <f>IF(OR($D80="",$T80=""),"",IF(VLOOKUP($D80,Res_Req!$A$2:$K$15,2)&lt;=7,MIN($T80,VLOOKUP($D80,Res_Req!$A$2:$K$15,9)),$T80))</f>
        <v/>
      </c>
      <c r="T80" s="453"/>
      <c r="U80" s="453"/>
      <c r="V80" s="185"/>
      <c r="W80" s="185"/>
      <c r="X80" s="185"/>
      <c r="Y80" s="185"/>
      <c r="Z80" s="185"/>
      <c r="AA80" s="185"/>
      <c r="AB80" s="126" t="e">
        <f>VLOOKUP($D80,Res_Req!$A$2:$K$10,2)</f>
        <v>#N/A</v>
      </c>
    </row>
    <row r="81" spans="1:28" x14ac:dyDescent="0.25">
      <c r="A81" s="125"/>
      <c r="B81" s="453"/>
      <c r="C81" s="453"/>
      <c r="D81" s="454"/>
      <c r="E81" s="456"/>
      <c r="F81" s="154" t="str">
        <f>IF(OR($D81="",$N81="",$O81="",$G81=""),"",IF(VLOOKUP($D81,Res_Req!$A$2:$K$15,2)&lt;=9,IF($K81="","",IF($K81&lt;=$Q81,$O81*$G81,IF(AND($K81&gt;$Q81,$K81&lt;=$T81),$G81*($O81+((($N81-$O81)/($T81-$Q81))*($K81-$Q81))),0))),""))</f>
        <v/>
      </c>
      <c r="G81" s="148" t="str">
        <f>IF(OR($D81="",$T81="",$K81=""),"",IF(VLOOKUP($D81,Res_Req!$A$2:$K$15,2)&gt;=8,VLOOKUP($D81,Res_Req!$A$2:$K$15,3),IF($K81&lt;=$R81,VLOOKUP($D81,Res_Req!$A$2:$K$15,3),IF(AND($K81&gt;$R81,$K81&lt;=$S81),VLOOKUP($D81,Res_Req!$A$2:$K$15,3)+(((VLOOKUP($D81,Res_Req!$A$2:$K$15,4)-VLOOKUP($D81,Res_Req!$A$2:$K$15,3))/($S81-$R81))*($K81-$R81)),0))))</f>
        <v/>
      </c>
      <c r="H81" s="455"/>
      <c r="I81" s="147" t="str">
        <f>IF(OR($D81="",$J81="",$P81=""),"",IF(VLOOKUP($D81,Res_Req!$A$2:$K$15,2)&lt;=7,$J81*P81,""))</f>
        <v/>
      </c>
      <c r="J81" s="148" t="str">
        <f>IF($D81="","",IF(VLOOKUP($D81,Res_Req!$A$2:$K$15,2)&lt;=7,VLOOKUP($D81,Res_Req!$A$2:$K$15,7),""))</f>
        <v/>
      </c>
      <c r="K81" s="149" t="str">
        <f t="shared" si="2"/>
        <v/>
      </c>
      <c r="L81" s="150" t="str">
        <f t="shared" si="3"/>
        <v/>
      </c>
      <c r="M81" s="151"/>
      <c r="N81" s="453"/>
      <c r="O81" s="453"/>
      <c r="P81" s="453"/>
      <c r="Q81" s="453"/>
      <c r="R81" s="152" t="str">
        <f>IF(OR($D81="",$T81=""),"",IF(VLOOKUP($D81,Res_Req!$A$2:$K$15,2)&lt;=7,MIN($T81,VLOOKUP($D81,Res_Req!$A$2:$K$15,8)),$T81))</f>
        <v/>
      </c>
      <c r="S81" s="152" t="str">
        <f>IF(OR($D81="",$T81=""),"",IF(VLOOKUP($D81,Res_Req!$A$2:$K$15,2)&lt;=7,MIN($T81,VLOOKUP($D81,Res_Req!$A$2:$K$15,9)),$T81))</f>
        <v/>
      </c>
      <c r="T81" s="453"/>
      <c r="U81" s="453"/>
      <c r="V81" s="185"/>
      <c r="W81" s="185"/>
      <c r="X81" s="185"/>
      <c r="Y81" s="185"/>
      <c r="Z81" s="185"/>
      <c r="AA81" s="185"/>
      <c r="AB81" s="126" t="e">
        <f>VLOOKUP($D81,Res_Req!$A$2:$K$10,2)</f>
        <v>#N/A</v>
      </c>
    </row>
    <row r="82" spans="1:28" x14ac:dyDescent="0.25">
      <c r="A82" s="125"/>
      <c r="B82" s="453"/>
      <c r="C82" s="453"/>
      <c r="D82" s="454"/>
      <c r="E82" s="456"/>
      <c r="F82" s="154" t="str">
        <f>IF(OR($D82="",$N82="",$O82="",$G82=""),"",IF(VLOOKUP($D82,Res_Req!$A$2:$K$15,2)&lt;=9,IF($K82="","",IF($K82&lt;=$Q82,$O82*$G82,IF(AND($K82&gt;$Q82,$K82&lt;=$T82),$G82*($O82+((($N82-$O82)/($T82-$Q82))*($K82-$Q82))),0))),""))</f>
        <v/>
      </c>
      <c r="G82" s="148" t="str">
        <f>IF(OR($D82="",$T82="",$K82=""),"",IF(VLOOKUP($D82,Res_Req!$A$2:$K$15,2)&gt;=8,VLOOKUP($D82,Res_Req!$A$2:$K$15,3),IF($K82&lt;=$R82,VLOOKUP($D82,Res_Req!$A$2:$K$15,3),IF(AND($K82&gt;$R82,$K82&lt;=$S82),VLOOKUP($D82,Res_Req!$A$2:$K$15,3)+(((VLOOKUP($D82,Res_Req!$A$2:$K$15,4)-VLOOKUP($D82,Res_Req!$A$2:$K$15,3))/($S82-$R82))*($K82-$R82)),0))))</f>
        <v/>
      </c>
      <c r="H82" s="455"/>
      <c r="I82" s="147" t="str">
        <f>IF(OR($D82="",$J82="",$P82=""),"",IF(VLOOKUP($D82,Res_Req!$A$2:$K$15,2)&lt;=7,$J82*P82,""))</f>
        <v/>
      </c>
      <c r="J82" s="148" t="str">
        <f>IF($D82="","",IF(VLOOKUP($D82,Res_Req!$A$2:$K$15,2)&lt;=7,VLOOKUP($D82,Res_Req!$A$2:$K$15,7),""))</f>
        <v/>
      </c>
      <c r="K82" s="149" t="str">
        <f t="shared" si="2"/>
        <v/>
      </c>
      <c r="L82" s="150" t="str">
        <f t="shared" si="3"/>
        <v/>
      </c>
      <c r="M82" s="151"/>
      <c r="N82" s="453"/>
      <c r="O82" s="453"/>
      <c r="P82" s="453"/>
      <c r="Q82" s="453"/>
      <c r="R82" s="152" t="str">
        <f>IF(OR($D82="",$T82=""),"",IF(VLOOKUP($D82,Res_Req!$A$2:$K$15,2)&lt;=7,MIN($T82,VLOOKUP($D82,Res_Req!$A$2:$K$15,8)),$T82))</f>
        <v/>
      </c>
      <c r="S82" s="152" t="str">
        <f>IF(OR($D82="",$T82=""),"",IF(VLOOKUP($D82,Res_Req!$A$2:$K$15,2)&lt;=7,MIN($T82,VLOOKUP($D82,Res_Req!$A$2:$K$15,9)),$T82))</f>
        <v/>
      </c>
      <c r="T82" s="453"/>
      <c r="U82" s="453"/>
      <c r="V82" s="185"/>
      <c r="W82" s="185"/>
      <c r="X82" s="185"/>
      <c r="Y82" s="185"/>
      <c r="Z82" s="185"/>
      <c r="AA82" s="185"/>
      <c r="AB82" s="126" t="e">
        <f>VLOOKUP($D82,Res_Req!$A$2:$K$10,2)</f>
        <v>#N/A</v>
      </c>
    </row>
    <row r="83" spans="1:28" x14ac:dyDescent="0.25">
      <c r="A83" s="125"/>
      <c r="B83" s="453"/>
      <c r="C83" s="453"/>
      <c r="D83" s="454"/>
      <c r="E83" s="456"/>
      <c r="F83" s="154" t="str">
        <f>IF(OR($D83="",$N83="",$O83="",$G83=""),"",IF(VLOOKUP($D83,Res_Req!$A$2:$K$15,2)&lt;=9,IF($K83="","",IF($K83&lt;=$Q83,$O83*$G83,IF(AND($K83&gt;$Q83,$K83&lt;=$T83),$G83*($O83+((($N83-$O83)/($T83-$Q83))*($K83-$Q83))),0))),""))</f>
        <v/>
      </c>
      <c r="G83" s="148" t="str">
        <f>IF(OR($D83="",$T83="",$K83=""),"",IF(VLOOKUP($D83,Res_Req!$A$2:$K$15,2)&gt;=8,VLOOKUP($D83,Res_Req!$A$2:$K$15,3),IF($K83&lt;=$R83,VLOOKUP($D83,Res_Req!$A$2:$K$15,3),IF(AND($K83&gt;$R83,$K83&lt;=$S83),VLOOKUP($D83,Res_Req!$A$2:$K$15,3)+(((VLOOKUP($D83,Res_Req!$A$2:$K$15,4)-VLOOKUP($D83,Res_Req!$A$2:$K$15,3))/($S83-$R83))*($K83-$R83)),0))))</f>
        <v/>
      </c>
      <c r="H83" s="455"/>
      <c r="I83" s="147" t="str">
        <f>IF(OR($D83="",$J83="",$P83=""),"",IF(VLOOKUP($D83,Res_Req!$A$2:$K$15,2)&lt;=7,$J83*P83,""))</f>
        <v/>
      </c>
      <c r="J83" s="148" t="str">
        <f>IF($D83="","",IF(VLOOKUP($D83,Res_Req!$A$2:$K$15,2)&lt;=7,VLOOKUP($D83,Res_Req!$A$2:$K$15,7),""))</f>
        <v/>
      </c>
      <c r="K83" s="149" t="str">
        <f t="shared" si="2"/>
        <v/>
      </c>
      <c r="L83" s="150" t="str">
        <f t="shared" si="3"/>
        <v/>
      </c>
      <c r="M83" s="151"/>
      <c r="N83" s="453"/>
      <c r="O83" s="453"/>
      <c r="P83" s="453"/>
      <c r="Q83" s="453"/>
      <c r="R83" s="152" t="str">
        <f>IF(OR($D83="",$T83=""),"",IF(VLOOKUP($D83,Res_Req!$A$2:$K$15,2)&lt;=7,MIN($T83,VLOOKUP($D83,Res_Req!$A$2:$K$15,8)),$T83))</f>
        <v/>
      </c>
      <c r="S83" s="152" t="str">
        <f>IF(OR($D83="",$T83=""),"",IF(VLOOKUP($D83,Res_Req!$A$2:$K$15,2)&lt;=7,MIN($T83,VLOOKUP($D83,Res_Req!$A$2:$K$15,9)),$T83))</f>
        <v/>
      </c>
      <c r="T83" s="453"/>
      <c r="U83" s="453"/>
      <c r="V83" s="185"/>
      <c r="W83" s="185"/>
      <c r="X83" s="185"/>
      <c r="Y83" s="185"/>
      <c r="Z83" s="185"/>
      <c r="AA83" s="185"/>
      <c r="AB83" s="126" t="e">
        <f>VLOOKUP($D83,Res_Req!$A$2:$K$10,2)</f>
        <v>#N/A</v>
      </c>
    </row>
    <row r="84" spans="1:28" x14ac:dyDescent="0.25">
      <c r="A84" s="125"/>
      <c r="B84" s="453"/>
      <c r="C84" s="453"/>
      <c r="D84" s="454"/>
      <c r="E84" s="456"/>
      <c r="F84" s="154" t="str">
        <f>IF(OR($D84="",$N84="",$O84="",$G84=""),"",IF(VLOOKUP($D84,Res_Req!$A$2:$K$15,2)&lt;=9,IF($K84="","",IF($K84&lt;=$Q84,$O84*$G84,IF(AND($K84&gt;$Q84,$K84&lt;=$T84),$G84*($O84+((($N84-$O84)/($T84-$Q84))*($K84-$Q84))),0))),""))</f>
        <v/>
      </c>
      <c r="G84" s="148" t="str">
        <f>IF(OR($D84="",$T84="",$K84=""),"",IF(VLOOKUP($D84,Res_Req!$A$2:$K$15,2)&gt;=8,VLOOKUP($D84,Res_Req!$A$2:$K$15,3),IF($K84&lt;=$R84,VLOOKUP($D84,Res_Req!$A$2:$K$15,3),IF(AND($K84&gt;$R84,$K84&lt;=$S84),VLOOKUP($D84,Res_Req!$A$2:$K$15,3)+(((VLOOKUP($D84,Res_Req!$A$2:$K$15,4)-VLOOKUP($D84,Res_Req!$A$2:$K$15,3))/($S84-$R84))*($K84-$R84)),0))))</f>
        <v/>
      </c>
      <c r="H84" s="455"/>
      <c r="I84" s="147" t="str">
        <f>IF(OR($D84="",$J84="",$P84=""),"",IF(VLOOKUP($D84,Res_Req!$A$2:$K$15,2)&lt;=7,$J84*P84,""))</f>
        <v/>
      </c>
      <c r="J84" s="148" t="str">
        <f>IF($D84="","",IF(VLOOKUP($D84,Res_Req!$A$2:$K$15,2)&lt;=7,VLOOKUP($D84,Res_Req!$A$2:$K$15,7),""))</f>
        <v/>
      </c>
      <c r="K84" s="149" t="str">
        <f t="shared" si="2"/>
        <v/>
      </c>
      <c r="L84" s="150" t="str">
        <f t="shared" si="3"/>
        <v/>
      </c>
      <c r="M84" s="151"/>
      <c r="N84" s="453"/>
      <c r="O84" s="453"/>
      <c r="P84" s="453"/>
      <c r="Q84" s="453"/>
      <c r="R84" s="152" t="str">
        <f>IF(OR($D84="",$T84=""),"",IF(VLOOKUP($D84,Res_Req!$A$2:$K$15,2)&lt;=7,MIN($T84,VLOOKUP($D84,Res_Req!$A$2:$K$15,8)),$T84))</f>
        <v/>
      </c>
      <c r="S84" s="152" t="str">
        <f>IF(OR($D84="",$T84=""),"",IF(VLOOKUP($D84,Res_Req!$A$2:$K$15,2)&lt;=7,MIN($T84,VLOOKUP($D84,Res_Req!$A$2:$K$15,9)),$T84))</f>
        <v/>
      </c>
      <c r="T84" s="453"/>
      <c r="U84" s="453"/>
      <c r="V84" s="185"/>
      <c r="W84" s="185"/>
      <c r="X84" s="185"/>
      <c r="Y84" s="185"/>
      <c r="Z84" s="185"/>
      <c r="AA84" s="185"/>
      <c r="AB84" s="126" t="e">
        <f>VLOOKUP($D84,Res_Req!$A$2:$K$10,2)</f>
        <v>#N/A</v>
      </c>
    </row>
    <row r="85" spans="1:28" x14ac:dyDescent="0.25">
      <c r="A85" s="125"/>
      <c r="B85" s="453"/>
      <c r="C85" s="453"/>
      <c r="D85" s="454"/>
      <c r="E85" s="456"/>
      <c r="F85" s="154" t="str">
        <f>IF(OR($D85="",$N85="",$O85="",$G85=""),"",IF(VLOOKUP($D85,Res_Req!$A$2:$K$15,2)&lt;=9,IF($K85="","",IF($K85&lt;=$Q85,$O85*$G85,IF(AND($K85&gt;$Q85,$K85&lt;=$T85),$G85*($O85+((($N85-$O85)/($T85-$Q85))*($K85-$Q85))),0))),""))</f>
        <v/>
      </c>
      <c r="G85" s="148" t="str">
        <f>IF(OR($D85="",$T85="",$K85=""),"",IF(VLOOKUP($D85,Res_Req!$A$2:$K$15,2)&gt;=8,VLOOKUP($D85,Res_Req!$A$2:$K$15,3),IF($K85&lt;=$R85,VLOOKUP($D85,Res_Req!$A$2:$K$15,3),IF(AND($K85&gt;$R85,$K85&lt;=$S85),VLOOKUP($D85,Res_Req!$A$2:$K$15,3)+(((VLOOKUP($D85,Res_Req!$A$2:$K$15,4)-VLOOKUP($D85,Res_Req!$A$2:$K$15,3))/($S85-$R85))*($K85-$R85)),0))))</f>
        <v/>
      </c>
      <c r="H85" s="455"/>
      <c r="I85" s="147" t="str">
        <f>IF(OR($D85="",$J85="",$P85=""),"",IF(VLOOKUP($D85,Res_Req!$A$2:$K$15,2)&lt;=7,$J85*P85,""))</f>
        <v/>
      </c>
      <c r="J85" s="148" t="str">
        <f>IF($D85="","",IF(VLOOKUP($D85,Res_Req!$A$2:$K$15,2)&lt;=7,VLOOKUP($D85,Res_Req!$A$2:$K$15,7),""))</f>
        <v/>
      </c>
      <c r="K85" s="149" t="str">
        <f t="shared" si="2"/>
        <v/>
      </c>
      <c r="L85" s="150" t="str">
        <f t="shared" si="3"/>
        <v/>
      </c>
      <c r="M85" s="151"/>
      <c r="N85" s="453"/>
      <c r="O85" s="453"/>
      <c r="P85" s="453"/>
      <c r="Q85" s="453"/>
      <c r="R85" s="152" t="str">
        <f>IF(OR($D85="",$T85=""),"",IF(VLOOKUP($D85,Res_Req!$A$2:$K$15,2)&lt;=7,MIN($T85,VLOOKUP($D85,Res_Req!$A$2:$K$15,8)),$T85))</f>
        <v/>
      </c>
      <c r="S85" s="152" t="str">
        <f>IF(OR($D85="",$T85=""),"",IF(VLOOKUP($D85,Res_Req!$A$2:$K$15,2)&lt;=7,MIN($T85,VLOOKUP($D85,Res_Req!$A$2:$K$15,9)),$T85))</f>
        <v/>
      </c>
      <c r="T85" s="453"/>
      <c r="U85" s="453"/>
      <c r="V85" s="185"/>
      <c r="W85" s="185"/>
      <c r="X85" s="185"/>
      <c r="Y85" s="185"/>
      <c r="Z85" s="185"/>
      <c r="AA85" s="185"/>
      <c r="AB85" s="126" t="e">
        <f>VLOOKUP($D85,Res_Req!$A$2:$K$10,2)</f>
        <v>#N/A</v>
      </c>
    </row>
    <row r="86" spans="1:28" x14ac:dyDescent="0.25">
      <c r="A86" s="125"/>
      <c r="B86" s="453"/>
      <c r="C86" s="453"/>
      <c r="D86" s="454"/>
      <c r="E86" s="456"/>
      <c r="F86" s="154" t="str">
        <f>IF(OR($D86="",$N86="",$O86="",$G86=""),"",IF(VLOOKUP($D86,Res_Req!$A$2:$K$15,2)&lt;=9,IF($K86="","",IF($K86&lt;=$Q86,$O86*$G86,IF(AND($K86&gt;$Q86,$K86&lt;=$T86),$G86*($O86+((($N86-$O86)/($T86-$Q86))*($K86-$Q86))),0))),""))</f>
        <v/>
      </c>
      <c r="G86" s="148" t="str">
        <f>IF(OR($D86="",$T86="",$K86=""),"",IF(VLOOKUP($D86,Res_Req!$A$2:$K$15,2)&gt;=8,VLOOKUP($D86,Res_Req!$A$2:$K$15,3),IF($K86&lt;=$R86,VLOOKUP($D86,Res_Req!$A$2:$K$15,3),IF(AND($K86&gt;$R86,$K86&lt;=$S86),VLOOKUP($D86,Res_Req!$A$2:$K$15,3)+(((VLOOKUP($D86,Res_Req!$A$2:$K$15,4)-VLOOKUP($D86,Res_Req!$A$2:$K$15,3))/($S86-$R86))*($K86-$R86)),0))))</f>
        <v/>
      </c>
      <c r="H86" s="455"/>
      <c r="I86" s="147" t="str">
        <f>IF(OR($D86="",$J86="",$P86=""),"",IF(VLOOKUP($D86,Res_Req!$A$2:$K$15,2)&lt;=7,$J86*P86,""))</f>
        <v/>
      </c>
      <c r="J86" s="148" t="str">
        <f>IF($D86="","",IF(VLOOKUP($D86,Res_Req!$A$2:$K$15,2)&lt;=7,VLOOKUP($D86,Res_Req!$A$2:$K$15,7),""))</f>
        <v/>
      </c>
      <c r="K86" s="149" t="str">
        <f t="shared" si="2"/>
        <v/>
      </c>
      <c r="L86" s="150" t="str">
        <f t="shared" si="3"/>
        <v/>
      </c>
      <c r="M86" s="151"/>
      <c r="N86" s="453"/>
      <c r="O86" s="453"/>
      <c r="P86" s="453"/>
      <c r="Q86" s="453"/>
      <c r="R86" s="152" t="str">
        <f>IF(OR($D86="",$T86=""),"",IF(VLOOKUP($D86,Res_Req!$A$2:$K$15,2)&lt;=7,MIN($T86,VLOOKUP($D86,Res_Req!$A$2:$K$15,8)),$T86))</f>
        <v/>
      </c>
      <c r="S86" s="152" t="str">
        <f>IF(OR($D86="",$T86=""),"",IF(VLOOKUP($D86,Res_Req!$A$2:$K$15,2)&lt;=7,MIN($T86,VLOOKUP($D86,Res_Req!$A$2:$K$15,9)),$T86))</f>
        <v/>
      </c>
      <c r="T86" s="453"/>
      <c r="U86" s="453"/>
      <c r="V86" s="185"/>
      <c r="W86" s="185"/>
      <c r="X86" s="185"/>
      <c r="Y86" s="185"/>
      <c r="Z86" s="185"/>
      <c r="AA86" s="185"/>
      <c r="AB86" s="126" t="e">
        <f>VLOOKUP($D86,Res_Req!$A$2:$K$10,2)</f>
        <v>#N/A</v>
      </c>
    </row>
    <row r="87" spans="1:28" x14ac:dyDescent="0.25">
      <c r="A87" s="125"/>
      <c r="B87" s="453"/>
      <c r="C87" s="453"/>
      <c r="D87" s="454"/>
      <c r="E87" s="456"/>
      <c r="F87" s="154" t="str">
        <f>IF(OR($D87="",$N87="",$O87="",$G87=""),"",IF(VLOOKUP($D87,Res_Req!$A$2:$K$15,2)&lt;=9,IF($K87="","",IF($K87&lt;=$Q87,$O87*$G87,IF(AND($K87&gt;$Q87,$K87&lt;=$T87),$G87*($O87+((($N87-$O87)/($T87-$Q87))*($K87-$Q87))),0))),""))</f>
        <v/>
      </c>
      <c r="G87" s="148" t="str">
        <f>IF(OR($D87="",$T87="",$K87=""),"",IF(VLOOKUP($D87,Res_Req!$A$2:$K$15,2)&gt;=8,VLOOKUP($D87,Res_Req!$A$2:$K$15,3),IF($K87&lt;=$R87,VLOOKUP($D87,Res_Req!$A$2:$K$15,3),IF(AND($K87&gt;$R87,$K87&lt;=$S87),VLOOKUP($D87,Res_Req!$A$2:$K$15,3)+(((VLOOKUP($D87,Res_Req!$A$2:$K$15,4)-VLOOKUP($D87,Res_Req!$A$2:$K$15,3))/($S87-$R87))*($K87-$R87)),0))))</f>
        <v/>
      </c>
      <c r="H87" s="455"/>
      <c r="I87" s="147" t="str">
        <f>IF(OR($D87="",$J87="",$P87=""),"",IF(VLOOKUP($D87,Res_Req!$A$2:$K$15,2)&lt;=7,$J87*P87,""))</f>
        <v/>
      </c>
      <c r="J87" s="148" t="str">
        <f>IF($D87="","",IF(VLOOKUP($D87,Res_Req!$A$2:$K$15,2)&lt;=7,VLOOKUP($D87,Res_Req!$A$2:$K$15,7),""))</f>
        <v/>
      </c>
      <c r="K87" s="149" t="str">
        <f t="shared" si="2"/>
        <v/>
      </c>
      <c r="L87" s="150" t="str">
        <f t="shared" si="3"/>
        <v/>
      </c>
      <c r="M87" s="151"/>
      <c r="N87" s="453"/>
      <c r="O87" s="453"/>
      <c r="P87" s="453"/>
      <c r="Q87" s="453"/>
      <c r="R87" s="152" t="str">
        <f>IF(OR($D87="",$T87=""),"",IF(VLOOKUP($D87,Res_Req!$A$2:$K$15,2)&lt;=7,MIN($T87,VLOOKUP($D87,Res_Req!$A$2:$K$15,8)),$T87))</f>
        <v/>
      </c>
      <c r="S87" s="152" t="str">
        <f>IF(OR($D87="",$T87=""),"",IF(VLOOKUP($D87,Res_Req!$A$2:$K$15,2)&lt;=7,MIN($T87,VLOOKUP($D87,Res_Req!$A$2:$K$15,9)),$T87))</f>
        <v/>
      </c>
      <c r="T87" s="453"/>
      <c r="U87" s="453"/>
      <c r="V87" s="185"/>
      <c r="W87" s="185"/>
      <c r="X87" s="185"/>
      <c r="Y87" s="185"/>
      <c r="Z87" s="185"/>
      <c r="AA87" s="185"/>
      <c r="AB87" s="126" t="e">
        <f>VLOOKUP($D87,Res_Req!$A$2:$K$10,2)</f>
        <v>#N/A</v>
      </c>
    </row>
    <row r="88" spans="1:28" x14ac:dyDescent="0.25">
      <c r="A88" s="125"/>
      <c r="B88" s="453"/>
      <c r="C88" s="453"/>
      <c r="D88" s="454"/>
      <c r="E88" s="456"/>
      <c r="F88" s="154" t="str">
        <f>IF(OR($D88="",$N88="",$O88="",$G88=""),"",IF(VLOOKUP($D88,Res_Req!$A$2:$K$15,2)&lt;=9,IF($K88="","",IF($K88&lt;=$Q88,$O88*$G88,IF(AND($K88&gt;$Q88,$K88&lt;=$T88),$G88*($O88+((($N88-$O88)/($T88-$Q88))*($K88-$Q88))),0))),""))</f>
        <v/>
      </c>
      <c r="G88" s="148" t="str">
        <f>IF(OR($D88="",$T88="",$K88=""),"",IF(VLOOKUP($D88,Res_Req!$A$2:$K$15,2)&gt;=8,VLOOKUP($D88,Res_Req!$A$2:$K$15,3),IF($K88&lt;=$R88,VLOOKUP($D88,Res_Req!$A$2:$K$15,3),IF(AND($K88&gt;$R88,$K88&lt;=$S88),VLOOKUP($D88,Res_Req!$A$2:$K$15,3)+(((VLOOKUP($D88,Res_Req!$A$2:$K$15,4)-VLOOKUP($D88,Res_Req!$A$2:$K$15,3))/($S88-$R88))*($K88-$R88)),0))))</f>
        <v/>
      </c>
      <c r="H88" s="455"/>
      <c r="I88" s="147" t="str">
        <f>IF(OR($D88="",$J88="",$P88=""),"",IF(VLOOKUP($D88,Res_Req!$A$2:$K$15,2)&lt;=7,$J88*P88,""))</f>
        <v/>
      </c>
      <c r="J88" s="148" t="str">
        <f>IF($D88="","",IF(VLOOKUP($D88,Res_Req!$A$2:$K$15,2)&lt;=7,VLOOKUP($D88,Res_Req!$A$2:$K$15,7),""))</f>
        <v/>
      </c>
      <c r="K88" s="149" t="str">
        <f t="shared" si="2"/>
        <v/>
      </c>
      <c r="L88" s="150" t="str">
        <f t="shared" si="3"/>
        <v/>
      </c>
      <c r="M88" s="151"/>
      <c r="N88" s="453"/>
      <c r="O88" s="453"/>
      <c r="P88" s="453"/>
      <c r="Q88" s="453"/>
      <c r="R88" s="152" t="str">
        <f>IF(OR($D88="",$T88=""),"",IF(VLOOKUP($D88,Res_Req!$A$2:$K$15,2)&lt;=7,MIN($T88,VLOOKUP($D88,Res_Req!$A$2:$K$15,8)),$T88))</f>
        <v/>
      </c>
      <c r="S88" s="152" t="str">
        <f>IF(OR($D88="",$T88=""),"",IF(VLOOKUP($D88,Res_Req!$A$2:$K$15,2)&lt;=7,MIN($T88,VLOOKUP($D88,Res_Req!$A$2:$K$15,9)),$T88))</f>
        <v/>
      </c>
      <c r="T88" s="453"/>
      <c r="U88" s="453"/>
      <c r="V88" s="185"/>
      <c r="W88" s="185"/>
      <c r="X88" s="185"/>
      <c r="Y88" s="185"/>
      <c r="Z88" s="185"/>
      <c r="AA88" s="185"/>
      <c r="AB88" s="126" t="e">
        <f>VLOOKUP($D88,Res_Req!$A$2:$K$10,2)</f>
        <v>#N/A</v>
      </c>
    </row>
    <row r="89" spans="1:28" x14ac:dyDescent="0.25">
      <c r="A89" s="125"/>
      <c r="B89" s="453"/>
      <c r="C89" s="453"/>
      <c r="D89" s="454"/>
      <c r="E89" s="456"/>
      <c r="F89" s="154" t="str">
        <f>IF(OR($D89="",$N89="",$O89="",$G89=""),"",IF(VLOOKUP($D89,Res_Req!$A$2:$K$15,2)&lt;=9,IF($K89="","",IF($K89&lt;=$Q89,$O89*$G89,IF(AND($K89&gt;$Q89,$K89&lt;=$T89),$G89*($O89+((($N89-$O89)/($T89-$Q89))*($K89-$Q89))),0))),""))</f>
        <v/>
      </c>
      <c r="G89" s="148" t="str">
        <f>IF(OR($D89="",$T89="",$K89=""),"",IF(VLOOKUP($D89,Res_Req!$A$2:$K$15,2)&gt;=8,VLOOKUP($D89,Res_Req!$A$2:$K$15,3),IF($K89&lt;=$R89,VLOOKUP($D89,Res_Req!$A$2:$K$15,3),IF(AND($K89&gt;$R89,$K89&lt;=$S89),VLOOKUP($D89,Res_Req!$A$2:$K$15,3)+(((VLOOKUP($D89,Res_Req!$A$2:$K$15,4)-VLOOKUP($D89,Res_Req!$A$2:$K$15,3))/($S89-$R89))*($K89-$R89)),0))))</f>
        <v/>
      </c>
      <c r="H89" s="455"/>
      <c r="I89" s="147" t="str">
        <f>IF(OR($D89="",$J89="",$P89=""),"",IF(VLOOKUP($D89,Res_Req!$A$2:$K$15,2)&lt;=7,$J89*P89,""))</f>
        <v/>
      </c>
      <c r="J89" s="148" t="str">
        <f>IF($D89="","",IF(VLOOKUP($D89,Res_Req!$A$2:$K$15,2)&lt;=7,VLOOKUP($D89,Res_Req!$A$2:$K$15,7),""))</f>
        <v/>
      </c>
      <c r="K89" s="149" t="str">
        <f t="shared" si="2"/>
        <v/>
      </c>
      <c r="L89" s="150" t="str">
        <f t="shared" si="3"/>
        <v/>
      </c>
      <c r="M89" s="151"/>
      <c r="N89" s="453"/>
      <c r="O89" s="453"/>
      <c r="P89" s="453"/>
      <c r="Q89" s="453"/>
      <c r="R89" s="152" t="str">
        <f>IF(OR($D89="",$T89=""),"",IF(VLOOKUP($D89,Res_Req!$A$2:$K$15,2)&lt;=7,MIN($T89,VLOOKUP($D89,Res_Req!$A$2:$K$15,8)),$T89))</f>
        <v/>
      </c>
      <c r="S89" s="152" t="str">
        <f>IF(OR($D89="",$T89=""),"",IF(VLOOKUP($D89,Res_Req!$A$2:$K$15,2)&lt;=7,MIN($T89,VLOOKUP($D89,Res_Req!$A$2:$K$15,9)),$T89))</f>
        <v/>
      </c>
      <c r="T89" s="453"/>
      <c r="U89" s="453"/>
      <c r="V89" s="185"/>
      <c r="W89" s="185"/>
      <c r="X89" s="185"/>
      <c r="Y89" s="185"/>
      <c r="Z89" s="185"/>
      <c r="AA89" s="185"/>
      <c r="AB89" s="126" t="e">
        <f>VLOOKUP($D89,Res_Req!$A$2:$K$10,2)</f>
        <v>#N/A</v>
      </c>
    </row>
    <row r="90" spans="1:28" x14ac:dyDescent="0.25">
      <c r="A90" s="125"/>
      <c r="B90" s="453"/>
      <c r="C90" s="453"/>
      <c r="D90" s="454"/>
      <c r="E90" s="456"/>
      <c r="F90" s="154" t="str">
        <f>IF(OR($D90="",$N90="",$O90="",$G90=""),"",IF(VLOOKUP($D90,Res_Req!$A$2:$K$15,2)&lt;=9,IF($K90="","",IF($K90&lt;=$Q90,$O90*$G90,IF(AND($K90&gt;$Q90,$K90&lt;=$T90),$G90*($O90+((($N90-$O90)/($T90-$Q90))*($K90-$Q90))),0))),""))</f>
        <v/>
      </c>
      <c r="G90" s="148" t="str">
        <f>IF(OR($D90="",$T90="",$K90=""),"",IF(VLOOKUP($D90,Res_Req!$A$2:$K$15,2)&gt;=8,VLOOKUP($D90,Res_Req!$A$2:$K$15,3),IF($K90&lt;=$R90,VLOOKUP($D90,Res_Req!$A$2:$K$15,3),IF(AND($K90&gt;$R90,$K90&lt;=$S90),VLOOKUP($D90,Res_Req!$A$2:$K$15,3)+(((VLOOKUP($D90,Res_Req!$A$2:$K$15,4)-VLOOKUP($D90,Res_Req!$A$2:$K$15,3))/($S90-$R90))*($K90-$R90)),0))))</f>
        <v/>
      </c>
      <c r="H90" s="455"/>
      <c r="I90" s="147" t="str">
        <f>IF(OR($D90="",$J90="",$P90=""),"",IF(VLOOKUP($D90,Res_Req!$A$2:$K$15,2)&lt;=7,$J90*P90,""))</f>
        <v/>
      </c>
      <c r="J90" s="148" t="str">
        <f>IF($D90="","",IF(VLOOKUP($D90,Res_Req!$A$2:$K$15,2)&lt;=7,VLOOKUP($D90,Res_Req!$A$2:$K$15,7),""))</f>
        <v/>
      </c>
      <c r="K90" s="149" t="str">
        <f t="shared" si="2"/>
        <v/>
      </c>
      <c r="L90" s="150" t="str">
        <f t="shared" si="3"/>
        <v/>
      </c>
      <c r="M90" s="151"/>
      <c r="N90" s="453"/>
      <c r="O90" s="453"/>
      <c r="P90" s="453"/>
      <c r="Q90" s="453"/>
      <c r="R90" s="152" t="str">
        <f>IF(OR($D90="",$T90=""),"",IF(VLOOKUP($D90,Res_Req!$A$2:$K$15,2)&lt;=7,MIN($T90,VLOOKUP($D90,Res_Req!$A$2:$K$15,8)),$T90))</f>
        <v/>
      </c>
      <c r="S90" s="152" t="str">
        <f>IF(OR($D90="",$T90=""),"",IF(VLOOKUP($D90,Res_Req!$A$2:$K$15,2)&lt;=7,MIN($T90,VLOOKUP($D90,Res_Req!$A$2:$K$15,9)),$T90))</f>
        <v/>
      </c>
      <c r="T90" s="453"/>
      <c r="U90" s="453"/>
      <c r="V90" s="185"/>
      <c r="W90" s="185"/>
      <c r="X90" s="185"/>
      <c r="Y90" s="185"/>
      <c r="Z90" s="185"/>
      <c r="AA90" s="185"/>
      <c r="AB90" s="126" t="e">
        <f>VLOOKUP($D90,Res_Req!$A$2:$K$10,2)</f>
        <v>#N/A</v>
      </c>
    </row>
    <row r="91" spans="1:28" x14ac:dyDescent="0.25">
      <c r="A91" s="125"/>
      <c r="B91" s="453"/>
      <c r="C91" s="453"/>
      <c r="D91" s="454"/>
      <c r="E91" s="456"/>
      <c r="F91" s="154" t="str">
        <f>IF(OR($D91="",$N91="",$O91="",$G91=""),"",IF(VLOOKUP($D91,Res_Req!$A$2:$K$15,2)&lt;=9,IF($K91="","",IF($K91&lt;=$Q91,$O91*$G91,IF(AND($K91&gt;$Q91,$K91&lt;=$T91),$G91*($O91+((($N91-$O91)/($T91-$Q91))*($K91-$Q91))),0))),""))</f>
        <v/>
      </c>
      <c r="G91" s="148" t="str">
        <f>IF(OR($D91="",$T91="",$K91=""),"",IF(VLOOKUP($D91,Res_Req!$A$2:$K$15,2)&gt;=8,VLOOKUP($D91,Res_Req!$A$2:$K$15,3),IF($K91&lt;=$R91,VLOOKUP($D91,Res_Req!$A$2:$K$15,3),IF(AND($K91&gt;$R91,$K91&lt;=$S91),VLOOKUP($D91,Res_Req!$A$2:$K$15,3)+(((VLOOKUP($D91,Res_Req!$A$2:$K$15,4)-VLOOKUP($D91,Res_Req!$A$2:$K$15,3))/($S91-$R91))*($K91-$R91)),0))))</f>
        <v/>
      </c>
      <c r="H91" s="455"/>
      <c r="I91" s="147" t="str">
        <f>IF(OR($D91="",$J91="",$P91=""),"",IF(VLOOKUP($D91,Res_Req!$A$2:$K$15,2)&lt;=7,$J91*P91,""))</f>
        <v/>
      </c>
      <c r="J91" s="148" t="str">
        <f>IF($D91="","",IF(VLOOKUP($D91,Res_Req!$A$2:$K$15,2)&lt;=7,VLOOKUP($D91,Res_Req!$A$2:$K$15,7),""))</f>
        <v/>
      </c>
      <c r="K91" s="149" t="str">
        <f t="shared" si="2"/>
        <v/>
      </c>
      <c r="L91" s="150" t="str">
        <f t="shared" si="3"/>
        <v/>
      </c>
      <c r="M91" s="151"/>
      <c r="N91" s="453"/>
      <c r="O91" s="453"/>
      <c r="P91" s="453"/>
      <c r="Q91" s="453"/>
      <c r="R91" s="152" t="str">
        <f>IF(OR($D91="",$T91=""),"",IF(VLOOKUP($D91,Res_Req!$A$2:$K$15,2)&lt;=7,MIN($T91,VLOOKUP($D91,Res_Req!$A$2:$K$15,8)),$T91))</f>
        <v/>
      </c>
      <c r="S91" s="152" t="str">
        <f>IF(OR($D91="",$T91=""),"",IF(VLOOKUP($D91,Res_Req!$A$2:$K$15,2)&lt;=7,MIN($T91,VLOOKUP($D91,Res_Req!$A$2:$K$15,9)),$T91))</f>
        <v/>
      </c>
      <c r="T91" s="453"/>
      <c r="U91" s="453"/>
      <c r="V91" s="185"/>
      <c r="W91" s="185"/>
      <c r="X91" s="185"/>
      <c r="Y91" s="185"/>
      <c r="Z91" s="185"/>
      <c r="AA91" s="185"/>
      <c r="AB91" s="126" t="e">
        <f>VLOOKUP($D91,Res_Req!$A$2:$K$10,2)</f>
        <v>#N/A</v>
      </c>
    </row>
    <row r="92" spans="1:28" x14ac:dyDescent="0.25">
      <c r="A92" s="125"/>
      <c r="B92" s="453"/>
      <c r="C92" s="453"/>
      <c r="D92" s="454"/>
      <c r="E92" s="456"/>
      <c r="F92" s="154" t="str">
        <f>IF(OR($D92="",$N92="",$O92="",$G92=""),"",IF(VLOOKUP($D92,Res_Req!$A$2:$K$15,2)&lt;=9,IF($K92="","",IF($K92&lt;=$Q92,$O92*$G92,IF(AND($K92&gt;$Q92,$K92&lt;=$T92),$G92*($O92+((($N92-$O92)/($T92-$Q92))*($K92-$Q92))),0))),""))</f>
        <v/>
      </c>
      <c r="G92" s="148" t="str">
        <f>IF(OR($D92="",$T92="",$K92=""),"",IF(VLOOKUP($D92,Res_Req!$A$2:$K$15,2)&gt;=8,VLOOKUP($D92,Res_Req!$A$2:$K$15,3),IF($K92&lt;=$R92,VLOOKUP($D92,Res_Req!$A$2:$K$15,3),IF(AND($K92&gt;$R92,$K92&lt;=$S92),VLOOKUP($D92,Res_Req!$A$2:$K$15,3)+(((VLOOKUP($D92,Res_Req!$A$2:$K$15,4)-VLOOKUP($D92,Res_Req!$A$2:$K$15,3))/($S92-$R92))*($K92-$R92)),0))))</f>
        <v/>
      </c>
      <c r="H92" s="455"/>
      <c r="I92" s="147" t="str">
        <f>IF(OR($D92="",$J92="",$P92=""),"",IF(VLOOKUP($D92,Res_Req!$A$2:$K$15,2)&lt;=7,$J92*P92,""))</f>
        <v/>
      </c>
      <c r="J92" s="148" t="str">
        <f>IF($D92="","",IF(VLOOKUP($D92,Res_Req!$A$2:$K$15,2)&lt;=7,VLOOKUP($D92,Res_Req!$A$2:$K$15,7),""))</f>
        <v/>
      </c>
      <c r="K92" s="149" t="str">
        <f t="shared" si="2"/>
        <v/>
      </c>
      <c r="L92" s="150" t="str">
        <f t="shared" si="3"/>
        <v/>
      </c>
      <c r="M92" s="151"/>
      <c r="N92" s="453"/>
      <c r="O92" s="453"/>
      <c r="P92" s="453"/>
      <c r="Q92" s="453"/>
      <c r="R92" s="152" t="str">
        <f>IF(OR($D92="",$T92=""),"",IF(VLOOKUP($D92,Res_Req!$A$2:$K$15,2)&lt;=7,MIN($T92,VLOOKUP($D92,Res_Req!$A$2:$K$15,8)),$T92))</f>
        <v/>
      </c>
      <c r="S92" s="152" t="str">
        <f>IF(OR($D92="",$T92=""),"",IF(VLOOKUP($D92,Res_Req!$A$2:$K$15,2)&lt;=7,MIN($T92,VLOOKUP($D92,Res_Req!$A$2:$K$15,9)),$T92))</f>
        <v/>
      </c>
      <c r="T92" s="453"/>
      <c r="U92" s="453"/>
      <c r="V92" s="185"/>
      <c r="W92" s="185"/>
      <c r="X92" s="185"/>
      <c r="Y92" s="185"/>
      <c r="Z92" s="185"/>
      <c r="AA92" s="185"/>
      <c r="AB92" s="126" t="e">
        <f>VLOOKUP($D92,Res_Req!$A$2:$K$10,2)</f>
        <v>#N/A</v>
      </c>
    </row>
    <row r="93" spans="1:28" x14ac:dyDescent="0.25">
      <c r="A93" s="125"/>
      <c r="B93" s="453"/>
      <c r="C93" s="453"/>
      <c r="D93" s="454"/>
      <c r="E93" s="456"/>
      <c r="F93" s="154" t="str">
        <f>IF(OR($D93="",$N93="",$O93="",$G93=""),"",IF(VLOOKUP($D93,Res_Req!$A$2:$K$15,2)&lt;=9,IF($K93="","",IF($K93&lt;=$Q93,$O93*$G93,IF(AND($K93&gt;$Q93,$K93&lt;=$T93),$G93*($O93+((($N93-$O93)/($T93-$Q93))*($K93-$Q93))),0))),""))</f>
        <v/>
      </c>
      <c r="G93" s="148" t="str">
        <f>IF(OR($D93="",$T93="",$K93=""),"",IF(VLOOKUP($D93,Res_Req!$A$2:$K$15,2)&gt;=8,VLOOKUP($D93,Res_Req!$A$2:$K$15,3),IF($K93&lt;=$R93,VLOOKUP($D93,Res_Req!$A$2:$K$15,3),IF(AND($K93&gt;$R93,$K93&lt;=$S93),VLOOKUP($D93,Res_Req!$A$2:$K$15,3)+(((VLOOKUP($D93,Res_Req!$A$2:$K$15,4)-VLOOKUP($D93,Res_Req!$A$2:$K$15,3))/($S93-$R93))*($K93-$R93)),0))))</f>
        <v/>
      </c>
      <c r="H93" s="455"/>
      <c r="I93" s="147" t="str">
        <f>IF(OR($D93="",$J93="",$P93=""),"",IF(VLOOKUP($D93,Res_Req!$A$2:$K$15,2)&lt;=7,$J93*P93,""))</f>
        <v/>
      </c>
      <c r="J93" s="148" t="str">
        <f>IF($D93="","",IF(VLOOKUP($D93,Res_Req!$A$2:$K$15,2)&lt;=7,VLOOKUP($D93,Res_Req!$A$2:$K$15,7),""))</f>
        <v/>
      </c>
      <c r="K93" s="149" t="str">
        <f t="shared" si="2"/>
        <v/>
      </c>
      <c r="L93" s="150" t="str">
        <f t="shared" si="3"/>
        <v/>
      </c>
      <c r="M93" s="151"/>
      <c r="N93" s="453"/>
      <c r="O93" s="453"/>
      <c r="P93" s="453"/>
      <c r="Q93" s="453"/>
      <c r="R93" s="152" t="str">
        <f>IF(OR($D93="",$T93=""),"",IF(VLOOKUP($D93,Res_Req!$A$2:$K$15,2)&lt;=7,MIN($T93,VLOOKUP($D93,Res_Req!$A$2:$K$15,8)),$T93))</f>
        <v/>
      </c>
      <c r="S93" s="152" t="str">
        <f>IF(OR($D93="",$T93=""),"",IF(VLOOKUP($D93,Res_Req!$A$2:$K$15,2)&lt;=7,MIN($T93,VLOOKUP($D93,Res_Req!$A$2:$K$15,9)),$T93))</f>
        <v/>
      </c>
      <c r="T93" s="453"/>
      <c r="U93" s="453"/>
      <c r="V93" s="185"/>
      <c r="W93" s="185"/>
      <c r="X93" s="185"/>
      <c r="Y93" s="185"/>
      <c r="Z93" s="185"/>
      <c r="AA93" s="185"/>
      <c r="AB93" s="126" t="e">
        <f>VLOOKUP($D93,Res_Req!$A$2:$K$10,2)</f>
        <v>#N/A</v>
      </c>
    </row>
    <row r="94" spans="1:28" x14ac:dyDescent="0.25">
      <c r="A94" s="125"/>
      <c r="B94" s="453"/>
      <c r="C94" s="453"/>
      <c r="D94" s="454"/>
      <c r="E94" s="456"/>
      <c r="F94" s="154" t="str">
        <f>IF(OR($D94="",$N94="",$O94="",$G94=""),"",IF(VLOOKUP($D94,Res_Req!$A$2:$K$15,2)&lt;=9,IF($K94="","",IF($K94&lt;=$Q94,$O94*$G94,IF(AND($K94&gt;$Q94,$K94&lt;=$T94),$G94*($O94+((($N94-$O94)/($T94-$Q94))*($K94-$Q94))),0))),""))</f>
        <v/>
      </c>
      <c r="G94" s="148" t="str">
        <f>IF(OR($D94="",$T94="",$K94=""),"",IF(VLOOKUP($D94,Res_Req!$A$2:$K$15,2)&gt;=8,VLOOKUP($D94,Res_Req!$A$2:$K$15,3),IF($K94&lt;=$R94,VLOOKUP($D94,Res_Req!$A$2:$K$15,3),IF(AND($K94&gt;$R94,$K94&lt;=$S94),VLOOKUP($D94,Res_Req!$A$2:$K$15,3)+(((VLOOKUP($D94,Res_Req!$A$2:$K$15,4)-VLOOKUP($D94,Res_Req!$A$2:$K$15,3))/($S94-$R94))*($K94-$R94)),0))))</f>
        <v/>
      </c>
      <c r="H94" s="455"/>
      <c r="I94" s="147" t="str">
        <f>IF(OR($D94="",$J94="",$P94=""),"",IF(VLOOKUP($D94,Res_Req!$A$2:$K$15,2)&lt;=7,$J94*P94,""))</f>
        <v/>
      </c>
      <c r="J94" s="148" t="str">
        <f>IF($D94="","",IF(VLOOKUP($D94,Res_Req!$A$2:$K$15,2)&lt;=7,VLOOKUP($D94,Res_Req!$A$2:$K$15,7),""))</f>
        <v/>
      </c>
      <c r="K94" s="149" t="str">
        <f t="shared" si="2"/>
        <v/>
      </c>
      <c r="L94" s="150" t="str">
        <f t="shared" si="3"/>
        <v/>
      </c>
      <c r="M94" s="151"/>
      <c r="N94" s="453"/>
      <c r="O94" s="453"/>
      <c r="P94" s="453"/>
      <c r="Q94" s="453"/>
      <c r="R94" s="152" t="str">
        <f>IF(OR($D94="",$T94=""),"",IF(VLOOKUP($D94,Res_Req!$A$2:$K$15,2)&lt;=7,MIN($T94,VLOOKUP($D94,Res_Req!$A$2:$K$15,8)),$T94))</f>
        <v/>
      </c>
      <c r="S94" s="152" t="str">
        <f>IF(OR($D94="",$T94=""),"",IF(VLOOKUP($D94,Res_Req!$A$2:$K$15,2)&lt;=7,MIN($T94,VLOOKUP($D94,Res_Req!$A$2:$K$15,9)),$T94))</f>
        <v/>
      </c>
      <c r="T94" s="453"/>
      <c r="U94" s="453"/>
      <c r="V94" s="185"/>
      <c r="W94" s="185"/>
      <c r="X94" s="185"/>
      <c r="Y94" s="185"/>
      <c r="Z94" s="185"/>
      <c r="AA94" s="185"/>
      <c r="AB94" s="126" t="e">
        <f>VLOOKUP($D94,Res_Req!$A$2:$K$10,2)</f>
        <v>#N/A</v>
      </c>
    </row>
    <row r="95" spans="1:28" x14ac:dyDescent="0.25">
      <c r="A95" s="125"/>
      <c r="B95" s="453"/>
      <c r="C95" s="453"/>
      <c r="D95" s="454"/>
      <c r="E95" s="456"/>
      <c r="F95" s="154" t="str">
        <f>IF(OR($D95="",$N95="",$O95="",$G95=""),"",IF(VLOOKUP($D95,Res_Req!$A$2:$K$15,2)&lt;=9,IF($K95="","",IF($K95&lt;=$Q95,$O95*$G95,IF(AND($K95&gt;$Q95,$K95&lt;=$T95),$G95*($O95+((($N95-$O95)/($T95-$Q95))*($K95-$Q95))),0))),""))</f>
        <v/>
      </c>
      <c r="G95" s="148" t="str">
        <f>IF(OR($D95="",$T95="",$K95=""),"",IF(VLOOKUP($D95,Res_Req!$A$2:$K$15,2)&gt;=8,VLOOKUP($D95,Res_Req!$A$2:$K$15,3),IF($K95&lt;=$R95,VLOOKUP($D95,Res_Req!$A$2:$K$15,3),IF(AND($K95&gt;$R95,$K95&lt;=$S95),VLOOKUP($D95,Res_Req!$A$2:$K$15,3)+(((VLOOKUP($D95,Res_Req!$A$2:$K$15,4)-VLOOKUP($D95,Res_Req!$A$2:$K$15,3))/($S95-$R95))*($K95-$R95)),0))))</f>
        <v/>
      </c>
      <c r="H95" s="455"/>
      <c r="I95" s="147" t="str">
        <f>IF(OR($D95="",$J95="",$P95=""),"",IF(VLOOKUP($D95,Res_Req!$A$2:$K$15,2)&lt;=7,$J95*P95,""))</f>
        <v/>
      </c>
      <c r="J95" s="148" t="str">
        <f>IF($D95="","",IF(VLOOKUP($D95,Res_Req!$A$2:$K$15,2)&lt;=7,VLOOKUP($D95,Res_Req!$A$2:$K$15,7),""))</f>
        <v/>
      </c>
      <c r="K95" s="149" t="str">
        <f t="shared" si="2"/>
        <v/>
      </c>
      <c r="L95" s="150" t="str">
        <f t="shared" si="3"/>
        <v/>
      </c>
      <c r="M95" s="151"/>
      <c r="N95" s="453"/>
      <c r="O95" s="453"/>
      <c r="P95" s="453"/>
      <c r="Q95" s="453"/>
      <c r="R95" s="152" t="str">
        <f>IF(OR($D95="",$T95=""),"",IF(VLOOKUP($D95,Res_Req!$A$2:$K$15,2)&lt;=7,MIN($T95,VLOOKUP($D95,Res_Req!$A$2:$K$15,8)),$T95))</f>
        <v/>
      </c>
      <c r="S95" s="152" t="str">
        <f>IF(OR($D95="",$T95=""),"",IF(VLOOKUP($D95,Res_Req!$A$2:$K$15,2)&lt;=7,MIN($T95,VLOOKUP($D95,Res_Req!$A$2:$K$15,9)),$T95))</f>
        <v/>
      </c>
      <c r="T95" s="453"/>
      <c r="U95" s="453"/>
      <c r="V95" s="185"/>
      <c r="W95" s="185"/>
      <c r="X95" s="185"/>
      <c r="Y95" s="185"/>
      <c r="Z95" s="185"/>
      <c r="AA95" s="185"/>
      <c r="AB95" s="126" t="e">
        <f>VLOOKUP($D95,Res_Req!$A$2:$K$10,2)</f>
        <v>#N/A</v>
      </c>
    </row>
    <row r="96" spans="1:28" x14ac:dyDescent="0.25">
      <c r="A96" s="125"/>
      <c r="B96" s="453"/>
      <c r="C96" s="453"/>
      <c r="D96" s="454"/>
      <c r="E96" s="456"/>
      <c r="F96" s="154" t="str">
        <f>IF(OR($D96="",$N96="",$O96="",$G96=""),"",IF(VLOOKUP($D96,Res_Req!$A$2:$K$15,2)&lt;=9,IF($K96="","",IF($K96&lt;=$Q96,$O96*$G96,IF(AND($K96&gt;$Q96,$K96&lt;=$T96),$G96*($O96+((($N96-$O96)/($T96-$Q96))*($K96-$Q96))),0))),""))</f>
        <v/>
      </c>
      <c r="G96" s="148" t="str">
        <f>IF(OR($D96="",$T96="",$K96=""),"",IF(VLOOKUP($D96,Res_Req!$A$2:$K$15,2)&gt;=8,VLOOKUP($D96,Res_Req!$A$2:$K$15,3),IF($K96&lt;=$R96,VLOOKUP($D96,Res_Req!$A$2:$K$15,3),IF(AND($K96&gt;$R96,$K96&lt;=$S96),VLOOKUP($D96,Res_Req!$A$2:$K$15,3)+(((VLOOKUP($D96,Res_Req!$A$2:$K$15,4)-VLOOKUP($D96,Res_Req!$A$2:$K$15,3))/($S96-$R96))*($K96-$R96)),0))))</f>
        <v/>
      </c>
      <c r="H96" s="455"/>
      <c r="I96" s="147" t="str">
        <f>IF(OR($D96="",$J96="",$P96=""),"",IF(VLOOKUP($D96,Res_Req!$A$2:$K$15,2)&lt;=7,$J96*P96,""))</f>
        <v/>
      </c>
      <c r="J96" s="148" t="str">
        <f>IF($D96="","",IF(VLOOKUP($D96,Res_Req!$A$2:$K$15,2)&lt;=7,VLOOKUP($D96,Res_Req!$A$2:$K$15,7),""))</f>
        <v/>
      </c>
      <c r="K96" s="149" t="str">
        <f t="shared" si="2"/>
        <v/>
      </c>
      <c r="L96" s="150" t="str">
        <f t="shared" si="3"/>
        <v/>
      </c>
      <c r="M96" s="151"/>
      <c r="N96" s="453"/>
      <c r="O96" s="453"/>
      <c r="P96" s="453"/>
      <c r="Q96" s="453"/>
      <c r="R96" s="152" t="str">
        <f>IF(OR($D96="",$T96=""),"",IF(VLOOKUP($D96,Res_Req!$A$2:$K$15,2)&lt;=7,MIN($T96,VLOOKUP($D96,Res_Req!$A$2:$K$15,8)),$T96))</f>
        <v/>
      </c>
      <c r="S96" s="152" t="str">
        <f>IF(OR($D96="",$T96=""),"",IF(VLOOKUP($D96,Res_Req!$A$2:$K$15,2)&lt;=7,MIN($T96,VLOOKUP($D96,Res_Req!$A$2:$K$15,9)),$T96))</f>
        <v/>
      </c>
      <c r="T96" s="453"/>
      <c r="U96" s="453"/>
      <c r="V96" s="185"/>
      <c r="W96" s="185"/>
      <c r="X96" s="185"/>
      <c r="Y96" s="185"/>
      <c r="Z96" s="185"/>
      <c r="AA96" s="185"/>
      <c r="AB96" s="126" t="e">
        <f>VLOOKUP($D96,Res_Req!$A$2:$K$10,2)</f>
        <v>#N/A</v>
      </c>
    </row>
    <row r="97" spans="1:28" x14ac:dyDescent="0.25">
      <c r="A97" s="125"/>
      <c r="B97" s="453"/>
      <c r="C97" s="453"/>
      <c r="D97" s="454"/>
      <c r="E97" s="456"/>
      <c r="F97" s="154" t="str">
        <f>IF(OR($D97="",$N97="",$O97="",$G97=""),"",IF(VLOOKUP($D97,Res_Req!$A$2:$K$15,2)&lt;=9,IF($K97="","",IF($K97&lt;=$Q97,$O97*$G97,IF(AND($K97&gt;$Q97,$K97&lt;=$T97),$G97*($O97+((($N97-$O97)/($T97-$Q97))*($K97-$Q97))),0))),""))</f>
        <v/>
      </c>
      <c r="G97" s="148" t="str">
        <f>IF(OR($D97="",$T97="",$K97=""),"",IF(VLOOKUP($D97,Res_Req!$A$2:$K$15,2)&gt;=8,VLOOKUP($D97,Res_Req!$A$2:$K$15,3),IF($K97&lt;=$R97,VLOOKUP($D97,Res_Req!$A$2:$K$15,3),IF(AND($K97&gt;$R97,$K97&lt;=$S97),VLOOKUP($D97,Res_Req!$A$2:$K$15,3)+(((VLOOKUP($D97,Res_Req!$A$2:$K$15,4)-VLOOKUP($D97,Res_Req!$A$2:$K$15,3))/($S97-$R97))*($K97-$R97)),0))))</f>
        <v/>
      </c>
      <c r="H97" s="455"/>
      <c r="I97" s="147" t="str">
        <f>IF(OR($D97="",$J97="",$P97=""),"",IF(VLOOKUP($D97,Res_Req!$A$2:$K$15,2)&lt;=7,$J97*P97,""))</f>
        <v/>
      </c>
      <c r="J97" s="148" t="str">
        <f>IF($D97="","",IF(VLOOKUP($D97,Res_Req!$A$2:$K$15,2)&lt;=7,VLOOKUP($D97,Res_Req!$A$2:$K$15,7),""))</f>
        <v/>
      </c>
      <c r="K97" s="149" t="str">
        <f t="shared" si="2"/>
        <v/>
      </c>
      <c r="L97" s="150" t="str">
        <f t="shared" si="3"/>
        <v/>
      </c>
      <c r="M97" s="151"/>
      <c r="N97" s="453"/>
      <c r="O97" s="453"/>
      <c r="P97" s="453"/>
      <c r="Q97" s="453"/>
      <c r="R97" s="152" t="str">
        <f>IF(OR($D97="",$T97=""),"",IF(VLOOKUP($D97,Res_Req!$A$2:$K$15,2)&lt;=7,MIN($T97,VLOOKUP($D97,Res_Req!$A$2:$K$15,8)),$T97))</f>
        <v/>
      </c>
      <c r="S97" s="152" t="str">
        <f>IF(OR($D97="",$T97=""),"",IF(VLOOKUP($D97,Res_Req!$A$2:$K$15,2)&lt;=7,MIN($T97,VLOOKUP($D97,Res_Req!$A$2:$K$15,9)),$T97))</f>
        <v/>
      </c>
      <c r="T97" s="453"/>
      <c r="U97" s="453"/>
      <c r="V97" s="185"/>
      <c r="W97" s="185"/>
      <c r="X97" s="185"/>
      <c r="Y97" s="185"/>
      <c r="Z97" s="185"/>
      <c r="AA97" s="185"/>
      <c r="AB97" s="126" t="e">
        <f>VLOOKUP($D97,Res_Req!$A$2:$K$10,2)</f>
        <v>#N/A</v>
      </c>
    </row>
    <row r="98" spans="1:28" x14ac:dyDescent="0.25">
      <c r="A98" s="125"/>
      <c r="B98" s="453"/>
      <c r="C98" s="453"/>
      <c r="D98" s="454"/>
      <c r="E98" s="456"/>
      <c r="F98" s="154" t="str">
        <f>IF(OR($D98="",$N98="",$O98="",$G98=""),"",IF(VLOOKUP($D98,Res_Req!$A$2:$K$15,2)&lt;=9,IF($K98="","",IF($K98&lt;=$Q98,$O98*$G98,IF(AND($K98&gt;$Q98,$K98&lt;=$T98),$G98*($O98+((($N98-$O98)/($T98-$Q98))*($K98-$Q98))),0))),""))</f>
        <v/>
      </c>
      <c r="G98" s="148" t="str">
        <f>IF(OR($D98="",$T98="",$K98=""),"",IF(VLOOKUP($D98,Res_Req!$A$2:$K$15,2)&gt;=8,VLOOKUP($D98,Res_Req!$A$2:$K$15,3),IF($K98&lt;=$R98,VLOOKUP($D98,Res_Req!$A$2:$K$15,3),IF(AND($K98&gt;$R98,$K98&lt;=$S98),VLOOKUP($D98,Res_Req!$A$2:$K$15,3)+(((VLOOKUP($D98,Res_Req!$A$2:$K$15,4)-VLOOKUP($D98,Res_Req!$A$2:$K$15,3))/($S98-$R98))*($K98-$R98)),0))))</f>
        <v/>
      </c>
      <c r="H98" s="455"/>
      <c r="I98" s="147" t="str">
        <f>IF(OR($D98="",$J98="",$P98=""),"",IF(VLOOKUP($D98,Res_Req!$A$2:$K$15,2)&lt;=7,$J98*P98,""))</f>
        <v/>
      </c>
      <c r="J98" s="148" t="str">
        <f>IF($D98="","",IF(VLOOKUP($D98,Res_Req!$A$2:$K$15,2)&lt;=7,VLOOKUP($D98,Res_Req!$A$2:$K$15,7),""))</f>
        <v/>
      </c>
      <c r="K98" s="149" t="str">
        <f t="shared" si="2"/>
        <v/>
      </c>
      <c r="L98" s="150" t="str">
        <f t="shared" si="3"/>
        <v/>
      </c>
      <c r="M98" s="151"/>
      <c r="N98" s="453"/>
      <c r="O98" s="453"/>
      <c r="P98" s="453"/>
      <c r="Q98" s="453"/>
      <c r="R98" s="152" t="str">
        <f>IF(OR($D98="",$T98=""),"",IF(VLOOKUP($D98,Res_Req!$A$2:$K$15,2)&lt;=7,MIN($T98,VLOOKUP($D98,Res_Req!$A$2:$K$15,8)),$T98))</f>
        <v/>
      </c>
      <c r="S98" s="152" t="str">
        <f>IF(OR($D98="",$T98=""),"",IF(VLOOKUP($D98,Res_Req!$A$2:$K$15,2)&lt;=7,MIN($T98,VLOOKUP($D98,Res_Req!$A$2:$K$15,9)),$T98))</f>
        <v/>
      </c>
      <c r="T98" s="453"/>
      <c r="U98" s="453"/>
      <c r="V98" s="185"/>
      <c r="W98" s="185"/>
      <c r="X98" s="185"/>
      <c r="Y98" s="185"/>
      <c r="Z98" s="185"/>
      <c r="AA98" s="185"/>
      <c r="AB98" s="126" t="e">
        <f>VLOOKUP($D98,Res_Req!$A$2:$K$10,2)</f>
        <v>#N/A</v>
      </c>
    </row>
    <row r="99" spans="1:28" x14ac:dyDescent="0.25">
      <c r="A99" s="125"/>
      <c r="B99" s="453"/>
      <c r="C99" s="453"/>
      <c r="D99" s="454"/>
      <c r="E99" s="456"/>
      <c r="F99" s="154" t="str">
        <f>IF(OR($D99="",$N99="",$O99="",$G99=""),"",IF(VLOOKUP($D99,Res_Req!$A$2:$K$15,2)&lt;=9,IF($K99="","",IF($K99&lt;=$Q99,$O99*$G99,IF(AND($K99&gt;$Q99,$K99&lt;=$T99),$G99*($O99+((($N99-$O99)/($T99-$Q99))*($K99-$Q99))),0))),""))</f>
        <v/>
      </c>
      <c r="G99" s="148" t="str">
        <f>IF(OR($D99="",$T99="",$K99=""),"",IF(VLOOKUP($D99,Res_Req!$A$2:$K$15,2)&gt;=8,VLOOKUP($D99,Res_Req!$A$2:$K$15,3),IF($K99&lt;=$R99,VLOOKUP($D99,Res_Req!$A$2:$K$15,3),IF(AND($K99&gt;$R99,$K99&lt;=$S99),VLOOKUP($D99,Res_Req!$A$2:$K$15,3)+(((VLOOKUP($D99,Res_Req!$A$2:$K$15,4)-VLOOKUP($D99,Res_Req!$A$2:$K$15,3))/($S99-$R99))*($K99-$R99)),0))))</f>
        <v/>
      </c>
      <c r="H99" s="455"/>
      <c r="I99" s="147" t="str">
        <f>IF(OR($D99="",$J99="",$P99=""),"",IF(VLOOKUP($D99,Res_Req!$A$2:$K$15,2)&lt;=7,$J99*P99,""))</f>
        <v/>
      </c>
      <c r="J99" s="148" t="str">
        <f>IF($D99="","",IF(VLOOKUP($D99,Res_Req!$A$2:$K$15,2)&lt;=7,VLOOKUP($D99,Res_Req!$A$2:$K$15,7),""))</f>
        <v/>
      </c>
      <c r="K99" s="149" t="str">
        <f t="shared" si="2"/>
        <v/>
      </c>
      <c r="L99" s="150" t="str">
        <f t="shared" si="3"/>
        <v/>
      </c>
      <c r="M99" s="151"/>
      <c r="N99" s="453"/>
      <c r="O99" s="453"/>
      <c r="P99" s="453"/>
      <c r="Q99" s="453"/>
      <c r="R99" s="152" t="str">
        <f>IF(OR($D99="",$T99=""),"",IF(VLOOKUP($D99,Res_Req!$A$2:$K$15,2)&lt;=7,MIN($T99,VLOOKUP($D99,Res_Req!$A$2:$K$15,8)),$T99))</f>
        <v/>
      </c>
      <c r="S99" s="152" t="str">
        <f>IF(OR($D99="",$T99=""),"",IF(VLOOKUP($D99,Res_Req!$A$2:$K$15,2)&lt;=7,MIN($T99,VLOOKUP($D99,Res_Req!$A$2:$K$15,9)),$T99))</f>
        <v/>
      </c>
      <c r="T99" s="453"/>
      <c r="U99" s="453"/>
      <c r="V99" s="185"/>
      <c r="W99" s="185"/>
      <c r="X99" s="185"/>
      <c r="Y99" s="185"/>
      <c r="Z99" s="185"/>
      <c r="AA99" s="185"/>
      <c r="AB99" s="126" t="e">
        <f>VLOOKUP($D99,Res_Req!$A$2:$K$10,2)</f>
        <v>#N/A</v>
      </c>
    </row>
    <row r="100" spans="1:28" x14ac:dyDescent="0.25">
      <c r="A100" s="125"/>
      <c r="B100" s="453"/>
      <c r="C100" s="453"/>
      <c r="D100" s="454"/>
      <c r="E100" s="456"/>
      <c r="F100" s="154" t="str">
        <f>IF(OR($D100="",$N100="",$O100="",$G100=""),"",IF(VLOOKUP($D100,Res_Req!$A$2:$K$15,2)&lt;=9,IF($K100="","",IF($K100&lt;=$Q100,$O100*$G100,IF(AND($K100&gt;$Q100,$K100&lt;=$T100),$G100*($O100+((($N100-$O100)/($T100-$Q100))*($K100-$Q100))),0))),""))</f>
        <v/>
      </c>
      <c r="G100" s="148" t="str">
        <f>IF(OR($D100="",$T100="",$K100=""),"",IF(VLOOKUP($D100,Res_Req!$A$2:$K$15,2)&gt;=8,VLOOKUP($D100,Res_Req!$A$2:$K$15,3),IF($K100&lt;=$R100,VLOOKUP($D100,Res_Req!$A$2:$K$15,3),IF(AND($K100&gt;$R100,$K100&lt;=$S100),VLOOKUP($D100,Res_Req!$A$2:$K$15,3)+(((VLOOKUP($D100,Res_Req!$A$2:$K$15,4)-VLOOKUP($D100,Res_Req!$A$2:$K$15,3))/($S100-$R100))*($K100-$R100)),0))))</f>
        <v/>
      </c>
      <c r="H100" s="455"/>
      <c r="I100" s="147" t="str">
        <f>IF(OR($D100="",$J100="",$P100=""),"",IF(VLOOKUP($D100,Res_Req!$A$2:$K$15,2)&lt;=7,$J100*P100,""))</f>
        <v/>
      </c>
      <c r="J100" s="148" t="str">
        <f>IF($D100="","",IF(VLOOKUP($D100,Res_Req!$A$2:$K$15,2)&lt;=7,VLOOKUP($D100,Res_Req!$A$2:$K$15,7),""))</f>
        <v/>
      </c>
      <c r="K100" s="149" t="str">
        <f t="shared" si="2"/>
        <v/>
      </c>
      <c r="L100" s="150" t="str">
        <f t="shared" si="3"/>
        <v/>
      </c>
      <c r="M100" s="151"/>
      <c r="N100" s="453"/>
      <c r="O100" s="453"/>
      <c r="P100" s="453"/>
      <c r="Q100" s="453"/>
      <c r="R100" s="152" t="str">
        <f>IF(OR($D100="",$T100=""),"",IF(VLOOKUP($D100,Res_Req!$A$2:$K$15,2)&lt;=7,MIN($T100,VLOOKUP($D100,Res_Req!$A$2:$K$15,8)),$T100))</f>
        <v/>
      </c>
      <c r="S100" s="152" t="str">
        <f>IF(OR($D100="",$T100=""),"",IF(VLOOKUP($D100,Res_Req!$A$2:$K$15,2)&lt;=7,MIN($T100,VLOOKUP($D100,Res_Req!$A$2:$K$15,9)),$T100))</f>
        <v/>
      </c>
      <c r="T100" s="453"/>
      <c r="U100" s="453"/>
      <c r="V100" s="185"/>
      <c r="W100" s="185"/>
      <c r="X100" s="185"/>
      <c r="Y100" s="185"/>
      <c r="Z100" s="185"/>
      <c r="AA100" s="185"/>
      <c r="AB100" s="126" t="e">
        <f>VLOOKUP($D100,Res_Req!$A$2:$K$10,2)</f>
        <v>#N/A</v>
      </c>
    </row>
    <row r="101" spans="1:28" x14ac:dyDescent="0.25">
      <c r="A101" s="125"/>
      <c r="B101" s="453"/>
      <c r="C101" s="453"/>
      <c r="D101" s="454"/>
      <c r="E101" s="456"/>
      <c r="F101" s="154" t="str">
        <f>IF(OR($D101="",$N101="",$O101="",$G101=""),"",IF(VLOOKUP($D101,Res_Req!$A$2:$K$15,2)&lt;=9,IF($K101="","",IF($K101&lt;=$Q101,$O101*$G101,IF(AND($K101&gt;$Q101,$K101&lt;=$T101),$G101*($O101+((($N101-$O101)/($T101-$Q101))*($K101-$Q101))),0))),""))</f>
        <v/>
      </c>
      <c r="G101" s="148" t="str">
        <f>IF(OR($D101="",$T101="",$K101=""),"",IF(VLOOKUP($D101,Res_Req!$A$2:$K$15,2)&gt;=8,VLOOKUP($D101,Res_Req!$A$2:$K$15,3),IF($K101&lt;=$R101,VLOOKUP($D101,Res_Req!$A$2:$K$15,3),IF(AND($K101&gt;$R101,$K101&lt;=$S101),VLOOKUP($D101,Res_Req!$A$2:$K$15,3)+(((VLOOKUP($D101,Res_Req!$A$2:$K$15,4)-VLOOKUP($D101,Res_Req!$A$2:$K$15,3))/($S101-$R101))*($K101-$R101)),0))))</f>
        <v/>
      </c>
      <c r="H101" s="455"/>
      <c r="I101" s="147" t="str">
        <f>IF(OR($D101="",$J101="",$P101=""),"",IF(VLOOKUP($D101,Res_Req!$A$2:$K$15,2)&lt;=7,$J101*P101,""))</f>
        <v/>
      </c>
      <c r="J101" s="148" t="str">
        <f>IF($D101="","",IF(VLOOKUP($D101,Res_Req!$A$2:$K$15,2)&lt;=7,VLOOKUP($D101,Res_Req!$A$2:$K$15,7),""))</f>
        <v/>
      </c>
      <c r="K101" s="149" t="str">
        <f t="shared" si="2"/>
        <v/>
      </c>
      <c r="L101" s="150" t="str">
        <f t="shared" si="3"/>
        <v/>
      </c>
      <c r="M101" s="151"/>
      <c r="N101" s="453"/>
      <c r="O101" s="453"/>
      <c r="P101" s="453"/>
      <c r="Q101" s="453"/>
      <c r="R101" s="152" t="str">
        <f>IF(OR($D101="",$T101=""),"",IF(VLOOKUP($D101,Res_Req!$A$2:$K$15,2)&lt;=7,MIN($T101,VLOOKUP($D101,Res_Req!$A$2:$K$15,8)),$T101))</f>
        <v/>
      </c>
      <c r="S101" s="152" t="str">
        <f>IF(OR($D101="",$T101=""),"",IF(VLOOKUP($D101,Res_Req!$A$2:$K$15,2)&lt;=7,MIN($T101,VLOOKUP($D101,Res_Req!$A$2:$K$15,9)),$T101))</f>
        <v/>
      </c>
      <c r="T101" s="453"/>
      <c r="U101" s="453"/>
      <c r="V101" s="185"/>
      <c r="W101" s="185"/>
      <c r="X101" s="185"/>
      <c r="Y101" s="185"/>
      <c r="Z101" s="185"/>
      <c r="AA101" s="185"/>
      <c r="AB101" s="126" t="e">
        <f>VLOOKUP($D101,Res_Req!$A$2:$K$10,2)</f>
        <v>#N/A</v>
      </c>
    </row>
    <row r="102" spans="1:28" x14ac:dyDescent="0.25">
      <c r="A102" s="125"/>
      <c r="B102" s="453"/>
      <c r="C102" s="453"/>
      <c r="D102" s="454"/>
      <c r="E102" s="456"/>
      <c r="F102" s="154" t="str">
        <f>IF(OR($D102="",$N102="",$O102="",$G102=""),"",IF(VLOOKUP($D102,Res_Req!$A$2:$K$15,2)&lt;=9,IF($K102="","",IF($K102&lt;=$Q102,$O102*$G102,IF(AND($K102&gt;$Q102,$K102&lt;=$T102),$G102*($O102+((($N102-$O102)/($T102-$Q102))*($K102-$Q102))),0))),""))</f>
        <v/>
      </c>
      <c r="G102" s="148" t="str">
        <f>IF(OR($D102="",$T102="",$K102=""),"",IF(VLOOKUP($D102,Res_Req!$A$2:$K$15,2)&gt;=8,VLOOKUP($D102,Res_Req!$A$2:$K$15,3),IF($K102&lt;=$R102,VLOOKUP($D102,Res_Req!$A$2:$K$15,3),IF(AND($K102&gt;$R102,$K102&lt;=$S102),VLOOKUP($D102,Res_Req!$A$2:$K$15,3)+(((VLOOKUP($D102,Res_Req!$A$2:$K$15,4)-VLOOKUP($D102,Res_Req!$A$2:$K$15,3))/($S102-$R102))*($K102-$R102)),0))))</f>
        <v/>
      </c>
      <c r="H102" s="455"/>
      <c r="I102" s="147" t="str">
        <f>IF(OR($D102="",$J102="",$P102=""),"",IF(VLOOKUP($D102,Res_Req!$A$2:$K$15,2)&lt;=7,$J102*P102,""))</f>
        <v/>
      </c>
      <c r="J102" s="148" t="str">
        <f>IF($D102="","",IF(VLOOKUP($D102,Res_Req!$A$2:$K$15,2)&lt;=7,VLOOKUP($D102,Res_Req!$A$2:$K$15,7),""))</f>
        <v/>
      </c>
      <c r="K102" s="149" t="str">
        <f t="shared" si="2"/>
        <v/>
      </c>
      <c r="L102" s="150" t="str">
        <f t="shared" si="3"/>
        <v/>
      </c>
      <c r="M102" s="151"/>
      <c r="N102" s="453"/>
      <c r="O102" s="453"/>
      <c r="P102" s="453"/>
      <c r="Q102" s="453"/>
      <c r="R102" s="152" t="str">
        <f>IF(OR($D102="",$T102=""),"",IF(VLOOKUP($D102,Res_Req!$A$2:$K$15,2)&lt;=7,MIN($T102,VLOOKUP($D102,Res_Req!$A$2:$K$15,8)),$T102))</f>
        <v/>
      </c>
      <c r="S102" s="152" t="str">
        <f>IF(OR($D102="",$T102=""),"",IF(VLOOKUP($D102,Res_Req!$A$2:$K$15,2)&lt;=7,MIN($T102,VLOOKUP($D102,Res_Req!$A$2:$K$15,9)),$T102))</f>
        <v/>
      </c>
      <c r="T102" s="453"/>
      <c r="U102" s="453"/>
      <c r="V102" s="185"/>
      <c r="W102" s="185"/>
      <c r="X102" s="185"/>
      <c r="Y102" s="185"/>
      <c r="Z102" s="185"/>
      <c r="AA102" s="185"/>
      <c r="AB102" s="126" t="e">
        <f>VLOOKUP($D102,Res_Req!$A$2:$K$10,2)</f>
        <v>#N/A</v>
      </c>
    </row>
    <row r="103" spans="1:28" x14ac:dyDescent="0.25">
      <c r="A103" s="125"/>
      <c r="B103" s="453"/>
      <c r="C103" s="453"/>
      <c r="D103" s="454"/>
      <c r="E103" s="456"/>
      <c r="F103" s="154" t="str">
        <f>IF(OR($D103="",$N103="",$O103="",$G103=""),"",IF(VLOOKUP($D103,Res_Req!$A$2:$K$15,2)&lt;=9,IF($K103="","",IF($K103&lt;=$Q103,$O103*$G103,IF(AND($K103&gt;$Q103,$K103&lt;=$T103),$G103*($O103+((($N103-$O103)/($T103-$Q103))*($K103-$Q103))),0))),""))</f>
        <v/>
      </c>
      <c r="G103" s="148" t="str">
        <f>IF(OR($D103="",$T103="",$K103=""),"",IF(VLOOKUP($D103,Res_Req!$A$2:$K$15,2)&gt;=8,VLOOKUP($D103,Res_Req!$A$2:$K$15,3),IF($K103&lt;=$R103,VLOOKUP($D103,Res_Req!$A$2:$K$15,3),IF(AND($K103&gt;$R103,$K103&lt;=$S103),VLOOKUP($D103,Res_Req!$A$2:$K$15,3)+(((VLOOKUP($D103,Res_Req!$A$2:$K$15,4)-VLOOKUP($D103,Res_Req!$A$2:$K$15,3))/($S103-$R103))*($K103-$R103)),0))))</f>
        <v/>
      </c>
      <c r="H103" s="455"/>
      <c r="I103" s="147" t="str">
        <f>IF(OR($D103="",$J103="",$P103=""),"",IF(VLOOKUP($D103,Res_Req!$A$2:$K$15,2)&lt;=7,$J103*P103,""))</f>
        <v/>
      </c>
      <c r="J103" s="148" t="str">
        <f>IF($D103="","",IF(VLOOKUP($D103,Res_Req!$A$2:$K$15,2)&lt;=7,VLOOKUP($D103,Res_Req!$A$2:$K$15,7),""))</f>
        <v/>
      </c>
      <c r="K103" s="149" t="str">
        <f t="shared" si="2"/>
        <v/>
      </c>
      <c r="L103" s="150" t="str">
        <f t="shared" si="3"/>
        <v/>
      </c>
      <c r="M103" s="151"/>
      <c r="N103" s="453"/>
      <c r="O103" s="453"/>
      <c r="P103" s="453"/>
      <c r="Q103" s="453"/>
      <c r="R103" s="152" t="str">
        <f>IF(OR($D103="",$T103=""),"",IF(VLOOKUP($D103,Res_Req!$A$2:$K$15,2)&lt;=7,MIN($T103,VLOOKUP($D103,Res_Req!$A$2:$K$15,8)),$T103))</f>
        <v/>
      </c>
      <c r="S103" s="152" t="str">
        <f>IF(OR($D103="",$T103=""),"",IF(VLOOKUP($D103,Res_Req!$A$2:$K$15,2)&lt;=7,MIN($T103,VLOOKUP($D103,Res_Req!$A$2:$K$15,9)),$T103))</f>
        <v/>
      </c>
      <c r="T103" s="453"/>
      <c r="U103" s="453"/>
      <c r="V103" s="185"/>
      <c r="W103" s="185"/>
      <c r="X103" s="185"/>
      <c r="Y103" s="185"/>
      <c r="Z103" s="185"/>
      <c r="AA103" s="185"/>
      <c r="AB103" s="126" t="e">
        <f>VLOOKUP($D103,Res_Req!$A$2:$K$10,2)</f>
        <v>#N/A</v>
      </c>
    </row>
    <row r="104" spans="1:28" x14ac:dyDescent="0.25">
      <c r="A104" s="125"/>
      <c r="B104" s="453"/>
      <c r="C104" s="453"/>
      <c r="D104" s="454"/>
      <c r="E104" s="456"/>
      <c r="F104" s="154" t="str">
        <f>IF(OR($D104="",$N104="",$O104="",$G104=""),"",IF(VLOOKUP($D104,Res_Req!$A$2:$K$15,2)&lt;=9,IF($K104="","",IF($K104&lt;=$Q104,$O104*$G104,IF(AND($K104&gt;$Q104,$K104&lt;=$T104),$G104*($O104+((($N104-$O104)/($T104-$Q104))*($K104-$Q104))),0))),""))</f>
        <v/>
      </c>
      <c r="G104" s="148" t="str">
        <f>IF(OR($D104="",$T104="",$K104=""),"",IF(VLOOKUP($D104,Res_Req!$A$2:$K$15,2)&gt;=8,VLOOKUP($D104,Res_Req!$A$2:$K$15,3),IF($K104&lt;=$R104,VLOOKUP($D104,Res_Req!$A$2:$K$15,3),IF(AND($K104&gt;$R104,$K104&lt;=$S104),VLOOKUP($D104,Res_Req!$A$2:$K$15,3)+(((VLOOKUP($D104,Res_Req!$A$2:$K$15,4)-VLOOKUP($D104,Res_Req!$A$2:$K$15,3))/($S104-$R104))*($K104-$R104)),0))))</f>
        <v/>
      </c>
      <c r="H104" s="455"/>
      <c r="I104" s="147" t="str">
        <f>IF(OR($D104="",$J104="",$P104=""),"",IF(VLOOKUP($D104,Res_Req!$A$2:$K$15,2)&lt;=7,$J104*P104,""))</f>
        <v/>
      </c>
      <c r="J104" s="148" t="str">
        <f>IF($D104="","",IF(VLOOKUP($D104,Res_Req!$A$2:$K$15,2)&lt;=7,VLOOKUP($D104,Res_Req!$A$2:$K$15,7),""))</f>
        <v/>
      </c>
      <c r="K104" s="149" t="str">
        <f t="shared" si="2"/>
        <v/>
      </c>
      <c r="L104" s="150" t="str">
        <f t="shared" si="3"/>
        <v/>
      </c>
      <c r="M104" s="151"/>
      <c r="N104" s="453"/>
      <c r="O104" s="453"/>
      <c r="P104" s="453"/>
      <c r="Q104" s="453"/>
      <c r="R104" s="152" t="str">
        <f>IF(OR($D104="",$T104=""),"",IF(VLOOKUP($D104,Res_Req!$A$2:$K$15,2)&lt;=7,MIN($T104,VLOOKUP($D104,Res_Req!$A$2:$K$15,8)),$T104))</f>
        <v/>
      </c>
      <c r="S104" s="152" t="str">
        <f>IF(OR($D104="",$T104=""),"",IF(VLOOKUP($D104,Res_Req!$A$2:$K$15,2)&lt;=7,MIN($T104,VLOOKUP($D104,Res_Req!$A$2:$K$15,9)),$T104))</f>
        <v/>
      </c>
      <c r="T104" s="453"/>
      <c r="U104" s="453"/>
      <c r="V104" s="185"/>
      <c r="W104" s="185"/>
      <c r="X104" s="185"/>
      <c r="Y104" s="185"/>
      <c r="Z104" s="185"/>
      <c r="AA104" s="185"/>
      <c r="AB104" s="126" t="e">
        <f>VLOOKUP($D104,Res_Req!$A$2:$K$10,2)</f>
        <v>#N/A</v>
      </c>
    </row>
    <row r="105" spans="1:28" x14ac:dyDescent="0.25">
      <c r="A105" s="125"/>
      <c r="B105" s="453"/>
      <c r="C105" s="453"/>
      <c r="D105" s="454"/>
      <c r="E105" s="456"/>
      <c r="F105" s="154" t="str">
        <f>IF(OR($D105="",$N105="",$O105="",$G105=""),"",IF(VLOOKUP($D105,Res_Req!$A$2:$K$15,2)&lt;=9,IF($K105="","",IF($K105&lt;=$Q105,$O105*$G105,IF(AND($K105&gt;$Q105,$K105&lt;=$T105),$G105*($O105+((($N105-$O105)/($T105-$Q105))*($K105-$Q105))),0))),""))</f>
        <v/>
      </c>
      <c r="G105" s="148" t="str">
        <f>IF(OR($D105="",$T105="",$K105=""),"",IF(VLOOKUP($D105,Res_Req!$A$2:$K$15,2)&gt;=8,VLOOKUP($D105,Res_Req!$A$2:$K$15,3),IF($K105&lt;=$R105,VLOOKUP($D105,Res_Req!$A$2:$K$15,3),IF(AND($K105&gt;$R105,$K105&lt;=$S105),VLOOKUP($D105,Res_Req!$A$2:$K$15,3)+(((VLOOKUP($D105,Res_Req!$A$2:$K$15,4)-VLOOKUP($D105,Res_Req!$A$2:$K$15,3))/($S105-$R105))*($K105-$R105)),0))))</f>
        <v/>
      </c>
      <c r="H105" s="455"/>
      <c r="I105" s="147" t="str">
        <f>IF(OR($D105="",$J105="",$P105=""),"",IF(VLOOKUP($D105,Res_Req!$A$2:$K$15,2)&lt;=7,$J105*P105,""))</f>
        <v/>
      </c>
      <c r="J105" s="148" t="str">
        <f>IF($D105="","",IF(VLOOKUP($D105,Res_Req!$A$2:$K$15,2)&lt;=7,VLOOKUP($D105,Res_Req!$A$2:$K$15,7),""))</f>
        <v/>
      </c>
      <c r="K105" s="149" t="str">
        <f t="shared" si="2"/>
        <v/>
      </c>
      <c r="L105" s="150" t="str">
        <f t="shared" si="3"/>
        <v/>
      </c>
      <c r="M105" s="151"/>
      <c r="N105" s="453"/>
      <c r="O105" s="453"/>
      <c r="P105" s="453"/>
      <c r="Q105" s="453"/>
      <c r="R105" s="152" t="str">
        <f>IF(OR($D105="",$T105=""),"",IF(VLOOKUP($D105,Res_Req!$A$2:$K$15,2)&lt;=7,MIN($T105,VLOOKUP($D105,Res_Req!$A$2:$K$15,8)),$T105))</f>
        <v/>
      </c>
      <c r="S105" s="152" t="str">
        <f>IF(OR($D105="",$T105=""),"",IF(VLOOKUP($D105,Res_Req!$A$2:$K$15,2)&lt;=7,MIN($T105,VLOOKUP($D105,Res_Req!$A$2:$K$15,9)),$T105))</f>
        <v/>
      </c>
      <c r="T105" s="453"/>
      <c r="U105" s="453"/>
      <c r="V105" s="185"/>
      <c r="W105" s="185"/>
      <c r="X105" s="185"/>
      <c r="Y105" s="185"/>
      <c r="Z105" s="185"/>
      <c r="AA105" s="185"/>
      <c r="AB105" s="126" t="e">
        <f>VLOOKUP($D105,Res_Req!$A$2:$K$10,2)</f>
        <v>#N/A</v>
      </c>
    </row>
    <row r="106" spans="1:28" x14ac:dyDescent="0.25">
      <c r="A106" s="125"/>
      <c r="B106" s="453"/>
      <c r="C106" s="453"/>
      <c r="D106" s="454"/>
      <c r="E106" s="456"/>
      <c r="F106" s="154" t="str">
        <f>IF(OR($D106="",$N106="",$O106="",$G106=""),"",IF(VLOOKUP($D106,Res_Req!$A$2:$K$15,2)&lt;=9,IF($K106="","",IF($K106&lt;=$Q106,$O106*$G106,IF(AND($K106&gt;$Q106,$K106&lt;=$T106),$G106*($O106+((($N106-$O106)/($T106-$Q106))*($K106-$Q106))),0))),""))</f>
        <v/>
      </c>
      <c r="G106" s="148" t="str">
        <f>IF(OR($D106="",$T106="",$K106=""),"",IF(VLOOKUP($D106,Res_Req!$A$2:$K$15,2)&gt;=8,VLOOKUP($D106,Res_Req!$A$2:$K$15,3),IF($K106&lt;=$R106,VLOOKUP($D106,Res_Req!$A$2:$K$15,3),IF(AND($K106&gt;$R106,$K106&lt;=$S106),VLOOKUP($D106,Res_Req!$A$2:$K$15,3)+(((VLOOKUP($D106,Res_Req!$A$2:$K$15,4)-VLOOKUP($D106,Res_Req!$A$2:$K$15,3))/($S106-$R106))*($K106-$R106)),0))))</f>
        <v/>
      </c>
      <c r="H106" s="455"/>
      <c r="I106" s="147" t="str">
        <f>IF(OR($D106="",$J106="",$P106=""),"",IF(VLOOKUP($D106,Res_Req!$A$2:$K$15,2)&lt;=7,$J106*P106,""))</f>
        <v/>
      </c>
      <c r="J106" s="148" t="str">
        <f>IF($D106="","",IF(VLOOKUP($D106,Res_Req!$A$2:$K$15,2)&lt;=7,VLOOKUP($D106,Res_Req!$A$2:$K$15,7),""))</f>
        <v/>
      </c>
      <c r="K106" s="149" t="str">
        <f t="shared" si="2"/>
        <v/>
      </c>
      <c r="L106" s="150" t="str">
        <f t="shared" si="3"/>
        <v/>
      </c>
      <c r="M106" s="151"/>
      <c r="N106" s="453"/>
      <c r="O106" s="453"/>
      <c r="P106" s="453"/>
      <c r="Q106" s="453"/>
      <c r="R106" s="152" t="str">
        <f>IF(OR($D106="",$T106=""),"",IF(VLOOKUP($D106,Res_Req!$A$2:$K$15,2)&lt;=7,MIN($T106,VLOOKUP($D106,Res_Req!$A$2:$K$15,8)),$T106))</f>
        <v/>
      </c>
      <c r="S106" s="152" t="str">
        <f>IF(OR($D106="",$T106=""),"",IF(VLOOKUP($D106,Res_Req!$A$2:$K$15,2)&lt;=7,MIN($T106,VLOOKUP($D106,Res_Req!$A$2:$K$15,9)),$T106))</f>
        <v/>
      </c>
      <c r="T106" s="453"/>
      <c r="U106" s="453"/>
      <c r="V106" s="185"/>
      <c r="W106" s="185"/>
      <c r="X106" s="185"/>
      <c r="Y106" s="185"/>
      <c r="Z106" s="185"/>
      <c r="AA106" s="185"/>
      <c r="AB106" s="126" t="e">
        <f>VLOOKUP($D106,Res_Req!$A$2:$K$10,2)</f>
        <v>#N/A</v>
      </c>
    </row>
    <row r="107" spans="1:28" x14ac:dyDescent="0.25">
      <c r="A107" s="125"/>
      <c r="B107" s="453"/>
      <c r="C107" s="453"/>
      <c r="D107" s="454"/>
      <c r="E107" s="456"/>
      <c r="F107" s="154" t="str">
        <f>IF(OR($D107="",$N107="",$O107="",$G107=""),"",IF(VLOOKUP($D107,Res_Req!$A$2:$K$15,2)&lt;=9,IF($K107="","",IF($K107&lt;=$Q107,$O107*$G107,IF(AND($K107&gt;$Q107,$K107&lt;=$T107),$G107*($O107+((($N107-$O107)/($T107-$Q107))*($K107-$Q107))),0))),""))</f>
        <v/>
      </c>
      <c r="G107" s="148" t="str">
        <f>IF(OR($D107="",$T107="",$K107=""),"",IF(VLOOKUP($D107,Res_Req!$A$2:$K$15,2)&gt;=8,VLOOKUP($D107,Res_Req!$A$2:$K$15,3),IF($K107&lt;=$R107,VLOOKUP($D107,Res_Req!$A$2:$K$15,3),IF(AND($K107&gt;$R107,$K107&lt;=$S107),VLOOKUP($D107,Res_Req!$A$2:$K$15,3)+(((VLOOKUP($D107,Res_Req!$A$2:$K$15,4)-VLOOKUP($D107,Res_Req!$A$2:$K$15,3))/($S107-$R107))*($K107-$R107)),0))))</f>
        <v/>
      </c>
      <c r="H107" s="455"/>
      <c r="I107" s="147" t="str">
        <f>IF(OR($D107="",$J107="",$P107=""),"",IF(VLOOKUP($D107,Res_Req!$A$2:$K$15,2)&lt;=7,$J107*P107,""))</f>
        <v/>
      </c>
      <c r="J107" s="148" t="str">
        <f>IF($D107="","",IF(VLOOKUP($D107,Res_Req!$A$2:$K$15,2)&lt;=7,VLOOKUP($D107,Res_Req!$A$2:$K$15,7),""))</f>
        <v/>
      </c>
      <c r="K107" s="149" t="str">
        <f t="shared" si="2"/>
        <v/>
      </c>
      <c r="L107" s="150" t="str">
        <f t="shared" si="3"/>
        <v/>
      </c>
      <c r="M107" s="151"/>
      <c r="N107" s="453"/>
      <c r="O107" s="453"/>
      <c r="P107" s="453"/>
      <c r="Q107" s="453"/>
      <c r="R107" s="152" t="str">
        <f>IF(OR($D107="",$T107=""),"",IF(VLOOKUP($D107,Res_Req!$A$2:$K$15,2)&lt;=7,MIN($T107,VLOOKUP($D107,Res_Req!$A$2:$K$15,8)),$T107))</f>
        <v/>
      </c>
      <c r="S107" s="152" t="str">
        <f>IF(OR($D107="",$T107=""),"",IF(VLOOKUP($D107,Res_Req!$A$2:$K$15,2)&lt;=7,MIN($T107,VLOOKUP($D107,Res_Req!$A$2:$K$15,9)),$T107))</f>
        <v/>
      </c>
      <c r="T107" s="453"/>
      <c r="U107" s="453"/>
      <c r="V107" s="185"/>
      <c r="W107" s="185"/>
      <c r="X107" s="185"/>
      <c r="Y107" s="185"/>
      <c r="Z107" s="185"/>
      <c r="AA107" s="185"/>
      <c r="AB107" s="126" t="e">
        <f>VLOOKUP($D107,Res_Req!$A$2:$K$10,2)</f>
        <v>#N/A</v>
      </c>
    </row>
    <row r="108" spans="1:28" x14ac:dyDescent="0.25">
      <c r="A108" s="125"/>
      <c r="B108" s="453"/>
      <c r="C108" s="453"/>
      <c r="D108" s="454"/>
      <c r="E108" s="456"/>
      <c r="F108" s="154" t="str">
        <f>IF(OR($D108="",$N108="",$O108="",$G108=""),"",IF(VLOOKUP($D108,Res_Req!$A$2:$K$15,2)&lt;=9,IF($K108="","",IF($K108&lt;=$Q108,$O108*$G108,IF(AND($K108&gt;$Q108,$K108&lt;=$T108),$G108*($O108+((($N108-$O108)/($T108-$Q108))*($K108-$Q108))),0))),""))</f>
        <v/>
      </c>
      <c r="G108" s="148" t="str">
        <f>IF(OR($D108="",$T108="",$K108=""),"",IF(VLOOKUP($D108,Res_Req!$A$2:$K$15,2)&gt;=8,VLOOKUP($D108,Res_Req!$A$2:$K$15,3),IF($K108&lt;=$R108,VLOOKUP($D108,Res_Req!$A$2:$K$15,3),IF(AND($K108&gt;$R108,$K108&lt;=$S108),VLOOKUP($D108,Res_Req!$A$2:$K$15,3)+(((VLOOKUP($D108,Res_Req!$A$2:$K$15,4)-VLOOKUP($D108,Res_Req!$A$2:$K$15,3))/($S108-$R108))*($K108-$R108)),0))))</f>
        <v/>
      </c>
      <c r="H108" s="455"/>
      <c r="I108" s="147" t="str">
        <f>IF(OR($D108="",$J108="",$P108=""),"",IF(VLOOKUP($D108,Res_Req!$A$2:$K$15,2)&lt;=7,$J108*P108,""))</f>
        <v/>
      </c>
      <c r="J108" s="148" t="str">
        <f>IF($D108="","",IF(VLOOKUP($D108,Res_Req!$A$2:$K$15,2)&lt;=7,VLOOKUP($D108,Res_Req!$A$2:$K$15,7),""))</f>
        <v/>
      </c>
      <c r="K108" s="149" t="str">
        <f t="shared" si="2"/>
        <v/>
      </c>
      <c r="L108" s="150" t="str">
        <f t="shared" si="3"/>
        <v/>
      </c>
      <c r="M108" s="151"/>
      <c r="N108" s="453"/>
      <c r="O108" s="453"/>
      <c r="P108" s="453"/>
      <c r="Q108" s="453"/>
      <c r="R108" s="152" t="str">
        <f>IF(OR($D108="",$T108=""),"",IF(VLOOKUP($D108,Res_Req!$A$2:$K$15,2)&lt;=7,MIN($T108,VLOOKUP($D108,Res_Req!$A$2:$K$15,8)),$T108))</f>
        <v/>
      </c>
      <c r="S108" s="152" t="str">
        <f>IF(OR($D108="",$T108=""),"",IF(VLOOKUP($D108,Res_Req!$A$2:$K$15,2)&lt;=7,MIN($T108,VLOOKUP($D108,Res_Req!$A$2:$K$15,9)),$T108))</f>
        <v/>
      </c>
      <c r="T108" s="453"/>
      <c r="U108" s="453"/>
      <c r="V108" s="185"/>
      <c r="W108" s="185"/>
      <c r="X108" s="185"/>
      <c r="Y108" s="185"/>
      <c r="Z108" s="185"/>
      <c r="AA108" s="185"/>
      <c r="AB108" s="126" t="e">
        <f>VLOOKUP($D108,Res_Req!$A$2:$K$10,2)</f>
        <v>#N/A</v>
      </c>
    </row>
    <row r="109" spans="1:28" x14ac:dyDescent="0.25">
      <c r="A109" s="125"/>
      <c r="B109" s="453"/>
      <c r="C109" s="453"/>
      <c r="D109" s="454"/>
      <c r="E109" s="456"/>
      <c r="F109" s="154" t="str">
        <f>IF(OR($D109="",$N109="",$O109="",$G109=""),"",IF(VLOOKUP($D109,Res_Req!$A$2:$K$15,2)&lt;=9,IF($K109="","",IF($K109&lt;=$Q109,$O109*$G109,IF(AND($K109&gt;$Q109,$K109&lt;=$T109),$G109*($O109+((($N109-$O109)/($T109-$Q109))*($K109-$Q109))),0))),""))</f>
        <v/>
      </c>
      <c r="G109" s="148" t="str">
        <f>IF(OR($D109="",$T109="",$K109=""),"",IF(VLOOKUP($D109,Res_Req!$A$2:$K$15,2)&gt;=8,VLOOKUP($D109,Res_Req!$A$2:$K$15,3),IF($K109&lt;=$R109,VLOOKUP($D109,Res_Req!$A$2:$K$15,3),IF(AND($K109&gt;$R109,$K109&lt;=$S109),VLOOKUP($D109,Res_Req!$A$2:$K$15,3)+(((VLOOKUP($D109,Res_Req!$A$2:$K$15,4)-VLOOKUP($D109,Res_Req!$A$2:$K$15,3))/($S109-$R109))*($K109-$R109)),0))))</f>
        <v/>
      </c>
      <c r="H109" s="455"/>
      <c r="I109" s="147" t="str">
        <f>IF(OR($D109="",$J109="",$P109=""),"",IF(VLOOKUP($D109,Res_Req!$A$2:$K$15,2)&lt;=7,$J109*P109,""))</f>
        <v/>
      </c>
      <c r="J109" s="148" t="str">
        <f>IF($D109="","",IF(VLOOKUP($D109,Res_Req!$A$2:$K$15,2)&lt;=7,VLOOKUP($D109,Res_Req!$A$2:$K$15,7),""))</f>
        <v/>
      </c>
      <c r="K109" s="149" t="str">
        <f t="shared" si="2"/>
        <v/>
      </c>
      <c r="L109" s="150" t="str">
        <f t="shared" si="3"/>
        <v/>
      </c>
      <c r="M109" s="151"/>
      <c r="N109" s="453"/>
      <c r="O109" s="453"/>
      <c r="P109" s="453"/>
      <c r="Q109" s="453"/>
      <c r="R109" s="152" t="str">
        <f>IF(OR($D109="",$T109=""),"",IF(VLOOKUP($D109,Res_Req!$A$2:$K$15,2)&lt;=7,MIN($T109,VLOOKUP($D109,Res_Req!$A$2:$K$15,8)),$T109))</f>
        <v/>
      </c>
      <c r="S109" s="152" t="str">
        <f>IF(OR($D109="",$T109=""),"",IF(VLOOKUP($D109,Res_Req!$A$2:$K$15,2)&lt;=7,MIN($T109,VLOOKUP($D109,Res_Req!$A$2:$K$15,9)),$T109))</f>
        <v/>
      </c>
      <c r="T109" s="453"/>
      <c r="U109" s="453"/>
      <c r="V109" s="185"/>
      <c r="W109" s="185"/>
      <c r="X109" s="185"/>
      <c r="Y109" s="185"/>
      <c r="Z109" s="185"/>
      <c r="AA109" s="185"/>
      <c r="AB109" s="126" t="e">
        <f>VLOOKUP($D109,Res_Req!$A$2:$K$10,2)</f>
        <v>#N/A</v>
      </c>
    </row>
    <row r="110" spans="1:28" x14ac:dyDescent="0.25">
      <c r="A110" s="125"/>
      <c r="B110" s="453"/>
      <c r="C110" s="453"/>
      <c r="D110" s="454"/>
      <c r="E110" s="456"/>
      <c r="F110" s="154" t="str">
        <f>IF(OR($D110="",$N110="",$O110="",$G110=""),"",IF(VLOOKUP($D110,Res_Req!$A$2:$K$15,2)&lt;=9,IF($K110="","",IF($K110&lt;=$Q110,$O110*$G110,IF(AND($K110&gt;$Q110,$K110&lt;=$T110),$G110*($O110+((($N110-$O110)/($T110-$Q110))*($K110-$Q110))),0))),""))</f>
        <v/>
      </c>
      <c r="G110" s="148" t="str">
        <f>IF(OR($D110="",$T110="",$K110=""),"",IF(VLOOKUP($D110,Res_Req!$A$2:$K$15,2)&gt;=8,VLOOKUP($D110,Res_Req!$A$2:$K$15,3),IF($K110&lt;=$R110,VLOOKUP($D110,Res_Req!$A$2:$K$15,3),IF(AND($K110&gt;$R110,$K110&lt;=$S110),VLOOKUP($D110,Res_Req!$A$2:$K$15,3)+(((VLOOKUP($D110,Res_Req!$A$2:$K$15,4)-VLOOKUP($D110,Res_Req!$A$2:$K$15,3))/($S110-$R110))*($K110-$R110)),0))))</f>
        <v/>
      </c>
      <c r="H110" s="455"/>
      <c r="I110" s="147" t="str">
        <f>IF(OR($D110="",$J110="",$P110=""),"",IF(VLOOKUP($D110,Res_Req!$A$2:$K$15,2)&lt;=7,$J110*P110,""))</f>
        <v/>
      </c>
      <c r="J110" s="148" t="str">
        <f>IF($D110="","",IF(VLOOKUP($D110,Res_Req!$A$2:$K$15,2)&lt;=7,VLOOKUP($D110,Res_Req!$A$2:$K$15,7),""))</f>
        <v/>
      </c>
      <c r="K110" s="149" t="str">
        <f t="shared" si="2"/>
        <v/>
      </c>
      <c r="L110" s="150" t="str">
        <f t="shared" si="3"/>
        <v/>
      </c>
      <c r="M110" s="151"/>
      <c r="N110" s="453"/>
      <c r="O110" s="453"/>
      <c r="P110" s="453"/>
      <c r="Q110" s="453"/>
      <c r="R110" s="152" t="str">
        <f>IF(OR($D110="",$T110=""),"",IF(VLOOKUP($D110,Res_Req!$A$2:$K$15,2)&lt;=7,MIN($T110,VLOOKUP($D110,Res_Req!$A$2:$K$15,8)),$T110))</f>
        <v/>
      </c>
      <c r="S110" s="152" t="str">
        <f>IF(OR($D110="",$T110=""),"",IF(VLOOKUP($D110,Res_Req!$A$2:$K$15,2)&lt;=7,MIN($T110,VLOOKUP($D110,Res_Req!$A$2:$K$15,9)),$T110))</f>
        <v/>
      </c>
      <c r="T110" s="453"/>
      <c r="U110" s="453"/>
      <c r="V110" s="185"/>
      <c r="W110" s="185"/>
      <c r="X110" s="185"/>
      <c r="Y110" s="185"/>
      <c r="Z110" s="185"/>
      <c r="AA110" s="185"/>
      <c r="AB110" s="126" t="e">
        <f>VLOOKUP($D110,Res_Req!$A$2:$K$10,2)</f>
        <v>#N/A</v>
      </c>
    </row>
    <row r="111" spans="1:28" x14ac:dyDescent="0.25">
      <c r="A111" s="125"/>
      <c r="B111" s="453"/>
      <c r="C111" s="453"/>
      <c r="D111" s="454"/>
      <c r="E111" s="456"/>
      <c r="F111" s="154" t="str">
        <f>IF(OR($D111="",$N111="",$O111="",$G111=""),"",IF(VLOOKUP($D111,Res_Req!$A$2:$K$15,2)&lt;=9,IF($K111="","",IF($K111&lt;=$Q111,$O111*$G111,IF(AND($K111&gt;$Q111,$K111&lt;=$T111),$G111*($O111+((($N111-$O111)/($T111-$Q111))*($K111-$Q111))),0))),""))</f>
        <v/>
      </c>
      <c r="G111" s="148" t="str">
        <f>IF(OR($D111="",$T111="",$K111=""),"",IF(VLOOKUP($D111,Res_Req!$A$2:$K$15,2)&gt;=8,VLOOKUP($D111,Res_Req!$A$2:$K$15,3),IF($K111&lt;=$R111,VLOOKUP($D111,Res_Req!$A$2:$K$15,3),IF(AND($K111&gt;$R111,$K111&lt;=$S111),VLOOKUP($D111,Res_Req!$A$2:$K$15,3)+(((VLOOKUP($D111,Res_Req!$A$2:$K$15,4)-VLOOKUP($D111,Res_Req!$A$2:$K$15,3))/($S111-$R111))*($K111-$R111)),0))))</f>
        <v/>
      </c>
      <c r="H111" s="455"/>
      <c r="I111" s="147" t="str">
        <f>IF(OR($D111="",$J111="",$P111=""),"",IF(VLOOKUP($D111,Res_Req!$A$2:$K$15,2)&lt;=7,$J111*P111,""))</f>
        <v/>
      </c>
      <c r="J111" s="148" t="str">
        <f>IF($D111="","",IF(VLOOKUP($D111,Res_Req!$A$2:$K$15,2)&lt;=7,VLOOKUP($D111,Res_Req!$A$2:$K$15,7),""))</f>
        <v/>
      </c>
      <c r="K111" s="149" t="str">
        <f t="shared" si="2"/>
        <v/>
      </c>
      <c r="L111" s="150" t="str">
        <f t="shared" si="3"/>
        <v/>
      </c>
      <c r="M111" s="151"/>
      <c r="N111" s="453"/>
      <c r="O111" s="453"/>
      <c r="P111" s="453"/>
      <c r="Q111" s="453"/>
      <c r="R111" s="152" t="str">
        <f>IF(OR($D111="",$T111=""),"",IF(VLOOKUP($D111,Res_Req!$A$2:$K$15,2)&lt;=7,MIN($T111,VLOOKUP($D111,Res_Req!$A$2:$K$15,8)),$T111))</f>
        <v/>
      </c>
      <c r="S111" s="152" t="str">
        <f>IF(OR($D111="",$T111=""),"",IF(VLOOKUP($D111,Res_Req!$A$2:$K$15,2)&lt;=7,MIN($T111,VLOOKUP($D111,Res_Req!$A$2:$K$15,9)),$T111))</f>
        <v/>
      </c>
      <c r="T111" s="453"/>
      <c r="U111" s="453"/>
      <c r="V111" s="185"/>
      <c r="W111" s="185"/>
      <c r="X111" s="185"/>
      <c r="Y111" s="185"/>
      <c r="Z111" s="185"/>
      <c r="AA111" s="185"/>
      <c r="AB111" s="126" t="e">
        <f>VLOOKUP($D111,Res_Req!$A$2:$K$10,2)</f>
        <v>#N/A</v>
      </c>
    </row>
    <row r="112" spans="1:28" x14ac:dyDescent="0.25">
      <c r="A112" s="125"/>
      <c r="B112" s="453"/>
      <c r="C112" s="453"/>
      <c r="D112" s="454"/>
      <c r="E112" s="456"/>
      <c r="F112" s="154" t="str">
        <f>IF(OR($D112="",$N112="",$O112="",$G112=""),"",IF(VLOOKUP($D112,Res_Req!$A$2:$K$15,2)&lt;=9,IF($K112="","",IF($K112&lt;=$Q112,$O112*$G112,IF(AND($K112&gt;$Q112,$K112&lt;=$T112),$G112*($O112+((($N112-$O112)/($T112-$Q112))*($K112-$Q112))),0))),""))</f>
        <v/>
      </c>
      <c r="G112" s="148" t="str">
        <f>IF(OR($D112="",$T112="",$K112=""),"",IF(VLOOKUP($D112,Res_Req!$A$2:$K$15,2)&gt;=8,VLOOKUP($D112,Res_Req!$A$2:$K$15,3),IF($K112&lt;=$R112,VLOOKUP($D112,Res_Req!$A$2:$K$15,3),IF(AND($K112&gt;$R112,$K112&lt;=$S112),VLOOKUP($D112,Res_Req!$A$2:$K$15,3)+(((VLOOKUP($D112,Res_Req!$A$2:$K$15,4)-VLOOKUP($D112,Res_Req!$A$2:$K$15,3))/($S112-$R112))*($K112-$R112)),0))))</f>
        <v/>
      </c>
      <c r="H112" s="455"/>
      <c r="I112" s="147" t="str">
        <f>IF(OR($D112="",$J112="",$P112=""),"",IF(VLOOKUP($D112,Res_Req!$A$2:$K$15,2)&lt;=7,$J112*P112,""))</f>
        <v/>
      </c>
      <c r="J112" s="148" t="str">
        <f>IF($D112="","",IF(VLOOKUP($D112,Res_Req!$A$2:$K$15,2)&lt;=7,VLOOKUP($D112,Res_Req!$A$2:$K$15,7),""))</f>
        <v/>
      </c>
      <c r="K112" s="149" t="str">
        <f t="shared" si="2"/>
        <v/>
      </c>
      <c r="L112" s="150" t="str">
        <f t="shared" si="3"/>
        <v/>
      </c>
      <c r="M112" s="151"/>
      <c r="N112" s="453"/>
      <c r="O112" s="453"/>
      <c r="P112" s="453"/>
      <c r="Q112" s="453"/>
      <c r="R112" s="152" t="str">
        <f>IF(OR($D112="",$T112=""),"",IF(VLOOKUP($D112,Res_Req!$A$2:$K$15,2)&lt;=7,MIN($T112,VLOOKUP($D112,Res_Req!$A$2:$K$15,8)),$T112))</f>
        <v/>
      </c>
      <c r="S112" s="152" t="str">
        <f>IF(OR($D112="",$T112=""),"",IF(VLOOKUP($D112,Res_Req!$A$2:$K$15,2)&lt;=7,MIN($T112,VLOOKUP($D112,Res_Req!$A$2:$K$15,9)),$T112))</f>
        <v/>
      </c>
      <c r="T112" s="453"/>
      <c r="U112" s="453"/>
      <c r="V112" s="185"/>
      <c r="W112" s="185"/>
      <c r="X112" s="185"/>
      <c r="Y112" s="185"/>
      <c r="Z112" s="185"/>
      <c r="AA112" s="185"/>
      <c r="AB112" s="126" t="e">
        <f>VLOOKUP($D112,Res_Req!$A$2:$K$10,2)</f>
        <v>#N/A</v>
      </c>
    </row>
    <row r="113" spans="1:28" x14ac:dyDescent="0.25">
      <c r="A113" s="125"/>
      <c r="B113" s="453"/>
      <c r="C113" s="453"/>
      <c r="D113" s="454"/>
      <c r="E113" s="456"/>
      <c r="F113" s="154" t="str">
        <f>IF(OR($D113="",$N113="",$O113="",$G113=""),"",IF(VLOOKUP($D113,Res_Req!$A$2:$K$15,2)&lt;=9,IF($K113="","",IF($K113&lt;=$Q113,$O113*$G113,IF(AND($K113&gt;$Q113,$K113&lt;=$T113),$G113*($O113+((($N113-$O113)/($T113-$Q113))*($K113-$Q113))),0))),""))</f>
        <v/>
      </c>
      <c r="G113" s="148" t="str">
        <f>IF(OR($D113="",$T113="",$K113=""),"",IF(VLOOKUP($D113,Res_Req!$A$2:$K$15,2)&gt;=8,VLOOKUP($D113,Res_Req!$A$2:$K$15,3),IF($K113&lt;=$R113,VLOOKUP($D113,Res_Req!$A$2:$K$15,3),IF(AND($K113&gt;$R113,$K113&lt;=$S113),VLOOKUP($D113,Res_Req!$A$2:$K$15,3)+(((VLOOKUP($D113,Res_Req!$A$2:$K$15,4)-VLOOKUP($D113,Res_Req!$A$2:$K$15,3))/($S113-$R113))*($K113-$R113)),0))))</f>
        <v/>
      </c>
      <c r="H113" s="455"/>
      <c r="I113" s="147" t="str">
        <f>IF(OR($D113="",$J113="",$P113=""),"",IF(VLOOKUP($D113,Res_Req!$A$2:$K$15,2)&lt;=7,$J113*P113,""))</f>
        <v/>
      </c>
      <c r="J113" s="148" t="str">
        <f>IF($D113="","",IF(VLOOKUP($D113,Res_Req!$A$2:$K$15,2)&lt;=7,VLOOKUP($D113,Res_Req!$A$2:$K$15,7),""))</f>
        <v/>
      </c>
      <c r="K113" s="149" t="str">
        <f t="shared" si="2"/>
        <v/>
      </c>
      <c r="L113" s="150" t="str">
        <f t="shared" si="3"/>
        <v/>
      </c>
      <c r="M113" s="151"/>
      <c r="N113" s="453"/>
      <c r="O113" s="453"/>
      <c r="P113" s="453"/>
      <c r="Q113" s="453"/>
      <c r="R113" s="152" t="str">
        <f>IF(OR($D113="",$T113=""),"",IF(VLOOKUP($D113,Res_Req!$A$2:$K$15,2)&lt;=7,MIN($T113,VLOOKUP($D113,Res_Req!$A$2:$K$15,8)),$T113))</f>
        <v/>
      </c>
      <c r="S113" s="152" t="str">
        <f>IF(OR($D113="",$T113=""),"",IF(VLOOKUP($D113,Res_Req!$A$2:$K$15,2)&lt;=7,MIN($T113,VLOOKUP($D113,Res_Req!$A$2:$K$15,9)),$T113))</f>
        <v/>
      </c>
      <c r="T113" s="453"/>
      <c r="U113" s="453"/>
      <c r="V113" s="185"/>
      <c r="W113" s="185"/>
      <c r="X113" s="185"/>
      <c r="Y113" s="185"/>
      <c r="Z113" s="185"/>
      <c r="AA113" s="185"/>
      <c r="AB113" s="126" t="e">
        <f>VLOOKUP($D113,Res_Req!$A$2:$K$10,2)</f>
        <v>#N/A</v>
      </c>
    </row>
    <row r="114" spans="1:28" x14ac:dyDescent="0.25">
      <c r="A114" s="125"/>
      <c r="B114" s="453"/>
      <c r="C114" s="453"/>
      <c r="D114" s="454"/>
      <c r="E114" s="456"/>
      <c r="F114" s="154" t="str">
        <f>IF(OR($D114="",$N114="",$O114="",$G114=""),"",IF(VLOOKUP($D114,Res_Req!$A$2:$K$15,2)&lt;=9,IF($K114="","",IF($K114&lt;=$Q114,$O114*$G114,IF(AND($K114&gt;$Q114,$K114&lt;=$T114),$G114*($O114+((($N114-$O114)/($T114-$Q114))*($K114-$Q114))),0))),""))</f>
        <v/>
      </c>
      <c r="G114" s="148" t="str">
        <f>IF(OR($D114="",$T114="",$K114=""),"",IF(VLOOKUP($D114,Res_Req!$A$2:$K$15,2)&gt;=8,VLOOKUP($D114,Res_Req!$A$2:$K$15,3),IF($K114&lt;=$R114,VLOOKUP($D114,Res_Req!$A$2:$K$15,3),IF(AND($K114&gt;$R114,$K114&lt;=$S114),VLOOKUP($D114,Res_Req!$A$2:$K$15,3)+(((VLOOKUP($D114,Res_Req!$A$2:$K$15,4)-VLOOKUP($D114,Res_Req!$A$2:$K$15,3))/($S114-$R114))*($K114-$R114)),0))))</f>
        <v/>
      </c>
      <c r="H114" s="455"/>
      <c r="I114" s="147" t="str">
        <f>IF(OR($D114="",$J114="",$P114=""),"",IF(VLOOKUP($D114,Res_Req!$A$2:$K$15,2)&lt;=7,$J114*P114,""))</f>
        <v/>
      </c>
      <c r="J114" s="148" t="str">
        <f>IF($D114="","",IF(VLOOKUP($D114,Res_Req!$A$2:$K$15,2)&lt;=7,VLOOKUP($D114,Res_Req!$A$2:$K$15,7),""))</f>
        <v/>
      </c>
      <c r="K114" s="149" t="str">
        <f t="shared" si="2"/>
        <v/>
      </c>
      <c r="L114" s="150" t="str">
        <f t="shared" si="3"/>
        <v/>
      </c>
      <c r="M114" s="151"/>
      <c r="N114" s="453"/>
      <c r="O114" s="453"/>
      <c r="P114" s="453"/>
      <c r="Q114" s="453"/>
      <c r="R114" s="152" t="str">
        <f>IF(OR($D114="",$T114=""),"",IF(VLOOKUP($D114,Res_Req!$A$2:$K$15,2)&lt;=7,MIN($T114,VLOOKUP($D114,Res_Req!$A$2:$K$15,8)),$T114))</f>
        <v/>
      </c>
      <c r="S114" s="152" t="str">
        <f>IF(OR($D114="",$T114=""),"",IF(VLOOKUP($D114,Res_Req!$A$2:$K$15,2)&lt;=7,MIN($T114,VLOOKUP($D114,Res_Req!$A$2:$K$15,9)),$T114))</f>
        <v/>
      </c>
      <c r="T114" s="453"/>
      <c r="U114" s="453"/>
      <c r="V114" s="185"/>
      <c r="W114" s="185"/>
      <c r="X114" s="185"/>
      <c r="Y114" s="185"/>
      <c r="Z114" s="185"/>
      <c r="AA114" s="185"/>
      <c r="AB114" s="126" t="e">
        <f>VLOOKUP($D114,Res_Req!$A$2:$K$10,2)</f>
        <v>#N/A</v>
      </c>
    </row>
    <row r="115" spans="1:28" x14ac:dyDescent="0.25">
      <c r="A115" s="125"/>
      <c r="B115" s="453"/>
      <c r="C115" s="453"/>
      <c r="D115" s="454"/>
      <c r="E115" s="456"/>
      <c r="F115" s="154" t="str">
        <f>IF(OR($D115="",$N115="",$O115="",$G115=""),"",IF(VLOOKUP($D115,Res_Req!$A$2:$K$15,2)&lt;=9,IF($K115="","",IF($K115&lt;=$Q115,$O115*$G115,IF(AND($K115&gt;$Q115,$K115&lt;=$T115),$G115*($O115+((($N115-$O115)/($T115-$Q115))*($K115-$Q115))),0))),""))</f>
        <v/>
      </c>
      <c r="G115" s="148" t="str">
        <f>IF(OR($D115="",$T115="",$K115=""),"",IF(VLOOKUP($D115,Res_Req!$A$2:$K$15,2)&gt;=8,VLOOKUP($D115,Res_Req!$A$2:$K$15,3),IF($K115&lt;=$R115,VLOOKUP($D115,Res_Req!$A$2:$K$15,3),IF(AND($K115&gt;$R115,$K115&lt;=$S115),VLOOKUP($D115,Res_Req!$A$2:$K$15,3)+(((VLOOKUP($D115,Res_Req!$A$2:$K$15,4)-VLOOKUP($D115,Res_Req!$A$2:$K$15,3))/($S115-$R115))*($K115-$R115)),0))))</f>
        <v/>
      </c>
      <c r="H115" s="455"/>
      <c r="I115" s="147" t="str">
        <f>IF(OR($D115="",$J115="",$P115=""),"",IF(VLOOKUP($D115,Res_Req!$A$2:$K$15,2)&lt;=7,$J115*P115,""))</f>
        <v/>
      </c>
      <c r="J115" s="148" t="str">
        <f>IF($D115="","",IF(VLOOKUP($D115,Res_Req!$A$2:$K$15,2)&lt;=7,VLOOKUP($D115,Res_Req!$A$2:$K$15,7),""))</f>
        <v/>
      </c>
      <c r="K115" s="149" t="str">
        <f t="shared" si="2"/>
        <v/>
      </c>
      <c r="L115" s="150" t="str">
        <f t="shared" si="3"/>
        <v/>
      </c>
      <c r="M115" s="151"/>
      <c r="N115" s="453"/>
      <c r="O115" s="453"/>
      <c r="P115" s="453"/>
      <c r="Q115" s="453"/>
      <c r="R115" s="152" t="str">
        <f>IF(OR($D115="",$T115=""),"",IF(VLOOKUP($D115,Res_Req!$A$2:$K$15,2)&lt;=7,MIN($T115,VLOOKUP($D115,Res_Req!$A$2:$K$15,8)),$T115))</f>
        <v/>
      </c>
      <c r="S115" s="152" t="str">
        <f>IF(OR($D115="",$T115=""),"",IF(VLOOKUP($D115,Res_Req!$A$2:$K$15,2)&lt;=7,MIN($T115,VLOOKUP($D115,Res_Req!$A$2:$K$15,9)),$T115))</f>
        <v/>
      </c>
      <c r="T115" s="453"/>
      <c r="U115" s="453"/>
      <c r="V115" s="185"/>
      <c r="W115" s="185"/>
      <c r="X115" s="185"/>
      <c r="Y115" s="185"/>
      <c r="Z115" s="185"/>
      <c r="AA115" s="185"/>
      <c r="AB115" s="126" t="e">
        <f>VLOOKUP($D115,Res_Req!$A$2:$K$10,2)</f>
        <v>#N/A</v>
      </c>
    </row>
    <row r="116" spans="1:28" x14ac:dyDescent="0.25">
      <c r="A116" s="125"/>
      <c r="B116" s="453"/>
      <c r="C116" s="453"/>
      <c r="D116" s="454"/>
      <c r="E116" s="456"/>
      <c r="F116" s="154" t="str">
        <f>IF(OR($D116="",$N116="",$O116="",$G116=""),"",IF(VLOOKUP($D116,Res_Req!$A$2:$K$15,2)&lt;=9,IF($K116="","",IF($K116&lt;=$Q116,$O116*$G116,IF(AND($K116&gt;$Q116,$K116&lt;=$T116),$G116*($O116+((($N116-$O116)/($T116-$Q116))*($K116-$Q116))),0))),""))</f>
        <v/>
      </c>
      <c r="G116" s="148" t="str">
        <f>IF(OR($D116="",$T116="",$K116=""),"",IF(VLOOKUP($D116,Res_Req!$A$2:$K$15,2)&gt;=8,VLOOKUP($D116,Res_Req!$A$2:$K$15,3),IF($K116&lt;=$R116,VLOOKUP($D116,Res_Req!$A$2:$K$15,3),IF(AND($K116&gt;$R116,$K116&lt;=$S116),VLOOKUP($D116,Res_Req!$A$2:$K$15,3)+(((VLOOKUP($D116,Res_Req!$A$2:$K$15,4)-VLOOKUP($D116,Res_Req!$A$2:$K$15,3))/($S116-$R116))*($K116-$R116)),0))))</f>
        <v/>
      </c>
      <c r="H116" s="455"/>
      <c r="I116" s="147" t="str">
        <f>IF(OR($D116="",$J116="",$P116=""),"",IF(VLOOKUP($D116,Res_Req!$A$2:$K$15,2)&lt;=7,$J116*P116,""))</f>
        <v/>
      </c>
      <c r="J116" s="148" t="str">
        <f>IF($D116="","",IF(VLOOKUP($D116,Res_Req!$A$2:$K$15,2)&lt;=7,VLOOKUP($D116,Res_Req!$A$2:$K$15,7),""))</f>
        <v/>
      </c>
      <c r="K116" s="149" t="str">
        <f t="shared" si="2"/>
        <v/>
      </c>
      <c r="L116" s="150" t="str">
        <f t="shared" si="3"/>
        <v/>
      </c>
      <c r="M116" s="151"/>
      <c r="N116" s="453"/>
      <c r="O116" s="453"/>
      <c r="P116" s="453"/>
      <c r="Q116" s="453"/>
      <c r="R116" s="152" t="str">
        <f>IF(OR($D116="",$T116=""),"",IF(VLOOKUP($D116,Res_Req!$A$2:$K$15,2)&lt;=7,MIN($T116,VLOOKUP($D116,Res_Req!$A$2:$K$15,8)),$T116))</f>
        <v/>
      </c>
      <c r="S116" s="152" t="str">
        <f>IF(OR($D116="",$T116=""),"",IF(VLOOKUP($D116,Res_Req!$A$2:$K$15,2)&lt;=7,MIN($T116,VLOOKUP($D116,Res_Req!$A$2:$K$15,9)),$T116))</f>
        <v/>
      </c>
      <c r="T116" s="453"/>
      <c r="U116" s="453"/>
      <c r="V116" s="185"/>
      <c r="W116" s="185"/>
      <c r="X116" s="185"/>
      <c r="Y116" s="185"/>
      <c r="Z116" s="185"/>
      <c r="AA116" s="185"/>
      <c r="AB116" s="126" t="e">
        <f>VLOOKUP($D116,Res_Req!$A$2:$K$10,2)</f>
        <v>#N/A</v>
      </c>
    </row>
    <row r="117" spans="1:28" x14ac:dyDescent="0.25">
      <c r="A117" s="125"/>
      <c r="B117" s="453"/>
      <c r="C117" s="453"/>
      <c r="D117" s="454"/>
      <c r="E117" s="456"/>
      <c r="F117" s="154" t="str">
        <f>IF(OR($D117="",$N117="",$O117="",$G117=""),"",IF(VLOOKUP($D117,Res_Req!$A$2:$K$15,2)&lt;=9,IF($K117="","",IF($K117&lt;=$Q117,$O117*$G117,IF(AND($K117&gt;$Q117,$K117&lt;=$T117),$G117*($O117+((($N117-$O117)/($T117-$Q117))*($K117-$Q117))),0))),""))</f>
        <v/>
      </c>
      <c r="G117" s="148" t="str">
        <f>IF(OR($D117="",$T117="",$K117=""),"",IF(VLOOKUP($D117,Res_Req!$A$2:$K$15,2)&gt;=8,VLOOKUP($D117,Res_Req!$A$2:$K$15,3),IF($K117&lt;=$R117,VLOOKUP($D117,Res_Req!$A$2:$K$15,3),IF(AND($K117&gt;$R117,$K117&lt;=$S117),VLOOKUP($D117,Res_Req!$A$2:$K$15,3)+(((VLOOKUP($D117,Res_Req!$A$2:$K$15,4)-VLOOKUP($D117,Res_Req!$A$2:$K$15,3))/($S117-$R117))*($K117-$R117)),0))))</f>
        <v/>
      </c>
      <c r="H117" s="455"/>
      <c r="I117" s="147" t="str">
        <f>IF(OR($D117="",$J117="",$P117=""),"",IF(VLOOKUP($D117,Res_Req!$A$2:$K$15,2)&lt;=7,$J117*P117,""))</f>
        <v/>
      </c>
      <c r="J117" s="148" t="str">
        <f>IF($D117="","",IF(VLOOKUP($D117,Res_Req!$A$2:$K$15,2)&lt;=7,VLOOKUP($D117,Res_Req!$A$2:$K$15,7),""))</f>
        <v/>
      </c>
      <c r="K117" s="149" t="str">
        <f t="shared" si="2"/>
        <v/>
      </c>
      <c r="L117" s="150" t="str">
        <f t="shared" si="3"/>
        <v/>
      </c>
      <c r="M117" s="151"/>
      <c r="N117" s="453"/>
      <c r="O117" s="453"/>
      <c r="P117" s="453"/>
      <c r="Q117" s="453"/>
      <c r="R117" s="152" t="str">
        <f>IF(OR($D117="",$T117=""),"",IF(VLOOKUP($D117,Res_Req!$A$2:$K$15,2)&lt;=7,MIN($T117,VLOOKUP($D117,Res_Req!$A$2:$K$15,8)),$T117))</f>
        <v/>
      </c>
      <c r="S117" s="152" t="str">
        <f>IF(OR($D117="",$T117=""),"",IF(VLOOKUP($D117,Res_Req!$A$2:$K$15,2)&lt;=7,MIN($T117,VLOOKUP($D117,Res_Req!$A$2:$K$15,9)),$T117))</f>
        <v/>
      </c>
      <c r="T117" s="453"/>
      <c r="U117" s="453"/>
      <c r="V117" s="185"/>
      <c r="W117" s="185"/>
      <c r="X117" s="185"/>
      <c r="Y117" s="185"/>
      <c r="Z117" s="185"/>
      <c r="AA117" s="185"/>
      <c r="AB117" s="126" t="e">
        <f>VLOOKUP($D117,Res_Req!$A$2:$K$10,2)</f>
        <v>#N/A</v>
      </c>
    </row>
    <row r="118" spans="1:28" x14ac:dyDescent="0.25">
      <c r="A118" s="125"/>
      <c r="B118" s="453"/>
      <c r="C118" s="453"/>
      <c r="D118" s="454"/>
      <c r="E118" s="456"/>
      <c r="F118" s="154" t="str">
        <f>IF(OR($D118="",$N118="",$O118="",$G118=""),"",IF(VLOOKUP($D118,Res_Req!$A$2:$K$15,2)&lt;=9,IF($K118="","",IF($K118&lt;=$Q118,$O118*$G118,IF(AND($K118&gt;$Q118,$K118&lt;=$T118),$G118*($O118+((($N118-$O118)/($T118-$Q118))*($K118-$Q118))),0))),""))</f>
        <v/>
      </c>
      <c r="G118" s="148" t="str">
        <f>IF(OR($D118="",$T118="",$K118=""),"",IF(VLOOKUP($D118,Res_Req!$A$2:$K$15,2)&gt;=8,VLOOKUP($D118,Res_Req!$A$2:$K$15,3),IF($K118&lt;=$R118,VLOOKUP($D118,Res_Req!$A$2:$K$15,3),IF(AND($K118&gt;$R118,$K118&lt;=$S118),VLOOKUP($D118,Res_Req!$A$2:$K$15,3)+(((VLOOKUP($D118,Res_Req!$A$2:$K$15,4)-VLOOKUP($D118,Res_Req!$A$2:$K$15,3))/($S118-$R118))*($K118-$R118)),0))))</f>
        <v/>
      </c>
      <c r="H118" s="455"/>
      <c r="I118" s="147" t="str">
        <f>IF(OR($D118="",$J118="",$P118=""),"",IF(VLOOKUP($D118,Res_Req!$A$2:$K$15,2)&lt;=7,$J118*P118,""))</f>
        <v/>
      </c>
      <c r="J118" s="148" t="str">
        <f>IF($D118="","",IF(VLOOKUP($D118,Res_Req!$A$2:$K$15,2)&lt;=7,VLOOKUP($D118,Res_Req!$A$2:$K$15,7),""))</f>
        <v/>
      </c>
      <c r="K118" s="149" t="str">
        <f t="shared" si="2"/>
        <v/>
      </c>
      <c r="L118" s="150" t="str">
        <f t="shared" si="3"/>
        <v/>
      </c>
      <c r="M118" s="151"/>
      <c r="N118" s="453"/>
      <c r="O118" s="453"/>
      <c r="P118" s="453"/>
      <c r="Q118" s="453"/>
      <c r="R118" s="152" t="str">
        <f>IF(OR($D118="",$T118=""),"",IF(VLOOKUP($D118,Res_Req!$A$2:$K$15,2)&lt;=7,MIN($T118,VLOOKUP($D118,Res_Req!$A$2:$K$15,8)),$T118))</f>
        <v/>
      </c>
      <c r="S118" s="152" t="str">
        <f>IF(OR($D118="",$T118=""),"",IF(VLOOKUP($D118,Res_Req!$A$2:$K$15,2)&lt;=7,MIN($T118,VLOOKUP($D118,Res_Req!$A$2:$K$15,9)),$T118))</f>
        <v/>
      </c>
      <c r="T118" s="453"/>
      <c r="U118" s="453"/>
      <c r="V118" s="185"/>
      <c r="W118" s="185"/>
      <c r="X118" s="185"/>
      <c r="Y118" s="185"/>
      <c r="Z118" s="185"/>
      <c r="AA118" s="185"/>
      <c r="AB118" s="126" t="e">
        <f>VLOOKUP($D118,Res_Req!$A$2:$K$10,2)</f>
        <v>#N/A</v>
      </c>
    </row>
    <row r="119" spans="1:28" x14ac:dyDescent="0.25">
      <c r="A119" s="125"/>
      <c r="B119" s="453"/>
      <c r="C119" s="453"/>
      <c r="D119" s="454"/>
      <c r="E119" s="456"/>
      <c r="F119" s="154" t="str">
        <f>IF(OR($D119="",$N119="",$O119="",$G119=""),"",IF(VLOOKUP($D119,Res_Req!$A$2:$K$15,2)&lt;=9,IF($K119="","",IF($K119&lt;=$Q119,$O119*$G119,IF(AND($K119&gt;$Q119,$K119&lt;=$T119),$G119*($O119+((($N119-$O119)/($T119-$Q119))*($K119-$Q119))),0))),""))</f>
        <v/>
      </c>
      <c r="G119" s="148" t="str">
        <f>IF(OR($D119="",$T119="",$K119=""),"",IF(VLOOKUP($D119,Res_Req!$A$2:$K$15,2)&gt;=8,VLOOKUP($D119,Res_Req!$A$2:$K$15,3),IF($K119&lt;=$R119,VLOOKUP($D119,Res_Req!$A$2:$K$15,3),IF(AND($K119&gt;$R119,$K119&lt;=$S119),VLOOKUP($D119,Res_Req!$A$2:$K$15,3)+(((VLOOKUP($D119,Res_Req!$A$2:$K$15,4)-VLOOKUP($D119,Res_Req!$A$2:$K$15,3))/($S119-$R119))*($K119-$R119)),0))))</f>
        <v/>
      </c>
      <c r="H119" s="455"/>
      <c r="I119" s="147" t="str">
        <f>IF(OR($D119="",$J119="",$P119=""),"",IF(VLOOKUP($D119,Res_Req!$A$2:$K$15,2)&lt;=7,$J119*P119,""))</f>
        <v/>
      </c>
      <c r="J119" s="148" t="str">
        <f>IF($D119="","",IF(VLOOKUP($D119,Res_Req!$A$2:$K$15,2)&lt;=7,VLOOKUP($D119,Res_Req!$A$2:$K$15,7),""))</f>
        <v/>
      </c>
      <c r="K119" s="149" t="str">
        <f t="shared" si="2"/>
        <v/>
      </c>
      <c r="L119" s="150" t="str">
        <f t="shared" si="3"/>
        <v/>
      </c>
      <c r="M119" s="151"/>
      <c r="N119" s="453"/>
      <c r="O119" s="453"/>
      <c r="P119" s="453"/>
      <c r="Q119" s="453"/>
      <c r="R119" s="152" t="str">
        <f>IF(OR($D119="",$T119=""),"",IF(VLOOKUP($D119,Res_Req!$A$2:$K$15,2)&lt;=7,MIN($T119,VLOOKUP($D119,Res_Req!$A$2:$K$15,8)),$T119))</f>
        <v/>
      </c>
      <c r="S119" s="152" t="str">
        <f>IF(OR($D119="",$T119=""),"",IF(VLOOKUP($D119,Res_Req!$A$2:$K$15,2)&lt;=7,MIN($T119,VLOOKUP($D119,Res_Req!$A$2:$K$15,9)),$T119))</f>
        <v/>
      </c>
      <c r="T119" s="453"/>
      <c r="U119" s="453"/>
      <c r="V119" s="185"/>
      <c r="W119" s="185"/>
      <c r="X119" s="185"/>
      <c r="Y119" s="185"/>
      <c r="Z119" s="185"/>
      <c r="AA119" s="185"/>
      <c r="AB119" s="126" t="e">
        <f>VLOOKUP($D119,Res_Req!$A$2:$K$10,2)</f>
        <v>#N/A</v>
      </c>
    </row>
    <row r="120" spans="1:28" x14ac:dyDescent="0.25">
      <c r="A120" s="125"/>
      <c r="B120" s="453"/>
      <c r="C120" s="453"/>
      <c r="D120" s="454"/>
      <c r="E120" s="456"/>
      <c r="F120" s="154" t="str">
        <f>IF(OR($D120="",$N120="",$O120="",$G120=""),"",IF(VLOOKUP($D120,Res_Req!$A$2:$K$15,2)&lt;=9,IF($K120="","",IF($K120&lt;=$Q120,$O120*$G120,IF(AND($K120&gt;$Q120,$K120&lt;=$T120),$G120*($O120+((($N120-$O120)/($T120-$Q120))*($K120-$Q120))),0))),""))</f>
        <v/>
      </c>
      <c r="G120" s="148" t="str">
        <f>IF(OR($D120="",$T120="",$K120=""),"",IF(VLOOKUP($D120,Res_Req!$A$2:$K$15,2)&gt;=8,VLOOKUP($D120,Res_Req!$A$2:$K$15,3),IF($K120&lt;=$R120,VLOOKUP($D120,Res_Req!$A$2:$K$15,3),IF(AND($K120&gt;$R120,$K120&lt;=$S120),VLOOKUP($D120,Res_Req!$A$2:$K$15,3)+(((VLOOKUP($D120,Res_Req!$A$2:$K$15,4)-VLOOKUP($D120,Res_Req!$A$2:$K$15,3))/($S120-$R120))*($K120-$R120)),0))))</f>
        <v/>
      </c>
      <c r="H120" s="455"/>
      <c r="I120" s="147" t="str">
        <f>IF(OR($D120="",$J120="",$P120=""),"",IF(VLOOKUP($D120,Res_Req!$A$2:$K$15,2)&lt;=7,$J120*P120,""))</f>
        <v/>
      </c>
      <c r="J120" s="148" t="str">
        <f>IF($D120="","",IF(VLOOKUP($D120,Res_Req!$A$2:$K$15,2)&lt;=7,VLOOKUP($D120,Res_Req!$A$2:$K$15,7),""))</f>
        <v/>
      </c>
      <c r="K120" s="149" t="str">
        <f t="shared" si="2"/>
        <v/>
      </c>
      <c r="L120" s="150" t="str">
        <f t="shared" si="3"/>
        <v/>
      </c>
      <c r="M120" s="151"/>
      <c r="N120" s="453"/>
      <c r="O120" s="453"/>
      <c r="P120" s="453"/>
      <c r="Q120" s="453"/>
      <c r="R120" s="152" t="str">
        <f>IF(OR($D120="",$T120=""),"",IF(VLOOKUP($D120,Res_Req!$A$2:$K$15,2)&lt;=7,MIN($T120,VLOOKUP($D120,Res_Req!$A$2:$K$15,8)),$T120))</f>
        <v/>
      </c>
      <c r="S120" s="152" t="str">
        <f>IF(OR($D120="",$T120=""),"",IF(VLOOKUP($D120,Res_Req!$A$2:$K$15,2)&lt;=7,MIN($T120,VLOOKUP($D120,Res_Req!$A$2:$K$15,9)),$T120))</f>
        <v/>
      </c>
      <c r="T120" s="453"/>
      <c r="U120" s="453"/>
      <c r="V120" s="185"/>
      <c r="W120" s="185"/>
      <c r="X120" s="185"/>
      <c r="Y120" s="185"/>
      <c r="Z120" s="185"/>
      <c r="AA120" s="185"/>
      <c r="AB120" s="126" t="e">
        <f>VLOOKUP($D120,Res_Req!$A$2:$K$10,2)</f>
        <v>#N/A</v>
      </c>
    </row>
    <row r="121" spans="1:28" x14ac:dyDescent="0.25">
      <c r="A121" s="125"/>
      <c r="B121" s="453"/>
      <c r="C121" s="453"/>
      <c r="D121" s="454"/>
      <c r="E121" s="456"/>
      <c r="F121" s="154" t="str">
        <f>IF(OR($D121="",$N121="",$O121="",$G121=""),"",IF(VLOOKUP($D121,Res_Req!$A$2:$K$15,2)&lt;=9,IF($K121="","",IF($K121&lt;=$Q121,$O121*$G121,IF(AND($K121&gt;$Q121,$K121&lt;=$T121),$G121*($O121+((($N121-$O121)/($T121-$Q121))*($K121-$Q121))),0))),""))</f>
        <v/>
      </c>
      <c r="G121" s="148" t="str">
        <f>IF(OR($D121="",$T121="",$K121=""),"",IF(VLOOKUP($D121,Res_Req!$A$2:$K$15,2)&gt;=8,VLOOKUP($D121,Res_Req!$A$2:$K$15,3),IF($K121&lt;=$R121,VLOOKUP($D121,Res_Req!$A$2:$K$15,3),IF(AND($K121&gt;$R121,$K121&lt;=$S121),VLOOKUP($D121,Res_Req!$A$2:$K$15,3)+(((VLOOKUP($D121,Res_Req!$A$2:$K$15,4)-VLOOKUP($D121,Res_Req!$A$2:$K$15,3))/($S121-$R121))*($K121-$R121)),0))))</f>
        <v/>
      </c>
      <c r="H121" s="455"/>
      <c r="I121" s="147" t="str">
        <f>IF(OR($D121="",$J121="",$P121=""),"",IF(VLOOKUP($D121,Res_Req!$A$2:$K$15,2)&lt;=7,$J121*P121,""))</f>
        <v/>
      </c>
      <c r="J121" s="148" t="str">
        <f>IF($D121="","",IF(VLOOKUP($D121,Res_Req!$A$2:$K$15,2)&lt;=7,VLOOKUP($D121,Res_Req!$A$2:$K$15,7),""))</f>
        <v/>
      </c>
      <c r="K121" s="149" t="str">
        <f t="shared" si="2"/>
        <v/>
      </c>
      <c r="L121" s="150" t="str">
        <f t="shared" si="3"/>
        <v/>
      </c>
      <c r="M121" s="151"/>
      <c r="N121" s="453"/>
      <c r="O121" s="453"/>
      <c r="P121" s="453"/>
      <c r="Q121" s="453"/>
      <c r="R121" s="152" t="str">
        <f>IF(OR($D121="",$T121=""),"",IF(VLOOKUP($D121,Res_Req!$A$2:$K$15,2)&lt;=7,MIN($T121,VLOOKUP($D121,Res_Req!$A$2:$K$15,8)),$T121))</f>
        <v/>
      </c>
      <c r="S121" s="152" t="str">
        <f>IF(OR($D121="",$T121=""),"",IF(VLOOKUP($D121,Res_Req!$A$2:$K$15,2)&lt;=7,MIN($T121,VLOOKUP($D121,Res_Req!$A$2:$K$15,9)),$T121))</f>
        <v/>
      </c>
      <c r="T121" s="453"/>
      <c r="U121" s="453"/>
      <c r="V121" s="185"/>
      <c r="W121" s="185"/>
      <c r="X121" s="185"/>
      <c r="Y121" s="185"/>
      <c r="Z121" s="185"/>
      <c r="AA121" s="185"/>
      <c r="AB121" s="126" t="e">
        <f>VLOOKUP($D121,Res_Req!$A$2:$K$10,2)</f>
        <v>#N/A</v>
      </c>
    </row>
    <row r="122" spans="1:28" x14ac:dyDescent="0.25">
      <c r="A122" s="125"/>
      <c r="B122" s="453"/>
      <c r="C122" s="453"/>
      <c r="D122" s="454"/>
      <c r="E122" s="456"/>
      <c r="F122" s="154" t="str">
        <f>IF(OR($D122="",$N122="",$O122="",$G122=""),"",IF(VLOOKUP($D122,Res_Req!$A$2:$K$15,2)&lt;=9,IF($K122="","",IF($K122&lt;=$Q122,$O122*$G122,IF(AND($K122&gt;$Q122,$K122&lt;=$T122),$G122*($O122+((($N122-$O122)/($T122-$Q122))*($K122-$Q122))),0))),""))</f>
        <v/>
      </c>
      <c r="G122" s="148" t="str">
        <f>IF(OR($D122="",$T122="",$K122=""),"",IF(VLOOKUP($D122,Res_Req!$A$2:$K$15,2)&gt;=8,VLOOKUP($D122,Res_Req!$A$2:$K$15,3),IF($K122&lt;=$R122,VLOOKUP($D122,Res_Req!$A$2:$K$15,3),IF(AND($K122&gt;$R122,$K122&lt;=$S122),VLOOKUP($D122,Res_Req!$A$2:$K$15,3)+(((VLOOKUP($D122,Res_Req!$A$2:$K$15,4)-VLOOKUP($D122,Res_Req!$A$2:$K$15,3))/($S122-$R122))*($K122-$R122)),0))))</f>
        <v/>
      </c>
      <c r="H122" s="455"/>
      <c r="I122" s="147" t="str">
        <f>IF(OR($D122="",$J122="",$P122=""),"",IF(VLOOKUP($D122,Res_Req!$A$2:$K$15,2)&lt;=7,$J122*P122,""))</f>
        <v/>
      </c>
      <c r="J122" s="148" t="str">
        <f>IF($D122="","",IF(VLOOKUP($D122,Res_Req!$A$2:$K$15,2)&lt;=7,VLOOKUP($D122,Res_Req!$A$2:$K$15,7),""))</f>
        <v/>
      </c>
      <c r="K122" s="149" t="str">
        <f t="shared" si="2"/>
        <v/>
      </c>
      <c r="L122" s="150" t="str">
        <f t="shared" si="3"/>
        <v/>
      </c>
      <c r="M122" s="151"/>
      <c r="N122" s="453"/>
      <c r="O122" s="453"/>
      <c r="P122" s="453"/>
      <c r="Q122" s="453"/>
      <c r="R122" s="152" t="str">
        <f>IF(OR($D122="",$T122=""),"",IF(VLOOKUP($D122,Res_Req!$A$2:$K$15,2)&lt;=7,MIN($T122,VLOOKUP($D122,Res_Req!$A$2:$K$15,8)),$T122))</f>
        <v/>
      </c>
      <c r="S122" s="152" t="str">
        <f>IF(OR($D122="",$T122=""),"",IF(VLOOKUP($D122,Res_Req!$A$2:$K$15,2)&lt;=7,MIN($T122,VLOOKUP($D122,Res_Req!$A$2:$K$15,9)),$T122))</f>
        <v/>
      </c>
      <c r="T122" s="453"/>
      <c r="U122" s="453"/>
      <c r="V122" s="185"/>
      <c r="W122" s="185"/>
      <c r="X122" s="185"/>
      <c r="Y122" s="185"/>
      <c r="Z122" s="185"/>
      <c r="AA122" s="185"/>
      <c r="AB122" s="126" t="e">
        <f>VLOOKUP($D122,Res_Req!$A$2:$K$10,2)</f>
        <v>#N/A</v>
      </c>
    </row>
    <row r="123" spans="1:28" x14ac:dyDescent="0.25">
      <c r="A123" s="125"/>
      <c r="B123" s="453"/>
      <c r="C123" s="453"/>
      <c r="D123" s="454"/>
      <c r="E123" s="456"/>
      <c r="F123" s="154" t="str">
        <f>IF(OR($D123="",$N123="",$O123="",$G123=""),"",IF(VLOOKUP($D123,Res_Req!$A$2:$K$15,2)&lt;=9,IF($K123="","",IF($K123&lt;=$Q123,$O123*$G123,IF(AND($K123&gt;$Q123,$K123&lt;=$T123),$G123*($O123+((($N123-$O123)/($T123-$Q123))*($K123-$Q123))),0))),""))</f>
        <v/>
      </c>
      <c r="G123" s="148" t="str">
        <f>IF(OR($D123="",$T123="",$K123=""),"",IF(VLOOKUP($D123,Res_Req!$A$2:$K$15,2)&gt;=8,VLOOKUP($D123,Res_Req!$A$2:$K$15,3),IF($K123&lt;=$R123,VLOOKUP($D123,Res_Req!$A$2:$K$15,3),IF(AND($K123&gt;$R123,$K123&lt;=$S123),VLOOKUP($D123,Res_Req!$A$2:$K$15,3)+(((VLOOKUP($D123,Res_Req!$A$2:$K$15,4)-VLOOKUP($D123,Res_Req!$A$2:$K$15,3))/($S123-$R123))*($K123-$R123)),0))))</f>
        <v/>
      </c>
      <c r="H123" s="455"/>
      <c r="I123" s="147" t="str">
        <f>IF(OR($D123="",$J123="",$P123=""),"",IF(VLOOKUP($D123,Res_Req!$A$2:$K$15,2)&lt;=7,$J123*P123,""))</f>
        <v/>
      </c>
      <c r="J123" s="148" t="str">
        <f>IF($D123="","",IF(VLOOKUP($D123,Res_Req!$A$2:$K$15,2)&lt;=7,VLOOKUP($D123,Res_Req!$A$2:$K$15,7),""))</f>
        <v/>
      </c>
      <c r="K123" s="149" t="str">
        <f t="shared" si="2"/>
        <v/>
      </c>
      <c r="L123" s="150" t="str">
        <f t="shared" si="3"/>
        <v/>
      </c>
      <c r="M123" s="151"/>
      <c r="N123" s="453"/>
      <c r="O123" s="453"/>
      <c r="P123" s="453"/>
      <c r="Q123" s="453"/>
      <c r="R123" s="152" t="str">
        <f>IF(OR($D123="",$T123=""),"",IF(VLOOKUP($D123,Res_Req!$A$2:$K$15,2)&lt;=7,MIN($T123,VLOOKUP($D123,Res_Req!$A$2:$K$15,8)),$T123))</f>
        <v/>
      </c>
      <c r="S123" s="152" t="str">
        <f>IF(OR($D123="",$T123=""),"",IF(VLOOKUP($D123,Res_Req!$A$2:$K$15,2)&lt;=7,MIN($T123,VLOOKUP($D123,Res_Req!$A$2:$K$15,9)),$T123))</f>
        <v/>
      </c>
      <c r="T123" s="453"/>
      <c r="U123" s="453"/>
      <c r="V123" s="185"/>
      <c r="W123" s="185"/>
      <c r="X123" s="185"/>
      <c r="Y123" s="185"/>
      <c r="Z123" s="185"/>
      <c r="AA123" s="185"/>
      <c r="AB123" s="126" t="e">
        <f>VLOOKUP($D123,Res_Req!$A$2:$K$10,2)</f>
        <v>#N/A</v>
      </c>
    </row>
    <row r="124" spans="1:28" x14ac:dyDescent="0.25">
      <c r="A124" s="125"/>
      <c r="B124" s="453"/>
      <c r="C124" s="453"/>
      <c r="D124" s="454"/>
      <c r="E124" s="456"/>
      <c r="F124" s="154" t="str">
        <f>IF(OR($D124="",$N124="",$O124="",$G124=""),"",IF(VLOOKUP($D124,Res_Req!$A$2:$K$15,2)&lt;=9,IF($K124="","",IF($K124&lt;=$Q124,$O124*$G124,IF(AND($K124&gt;$Q124,$K124&lt;=$T124),$G124*($O124+((($N124-$O124)/($T124-$Q124))*($K124-$Q124))),0))),""))</f>
        <v/>
      </c>
      <c r="G124" s="148" t="str">
        <f>IF(OR($D124="",$T124="",$K124=""),"",IF(VLOOKUP($D124,Res_Req!$A$2:$K$15,2)&gt;=8,VLOOKUP($D124,Res_Req!$A$2:$K$15,3),IF($K124&lt;=$R124,VLOOKUP($D124,Res_Req!$A$2:$K$15,3),IF(AND($K124&gt;$R124,$K124&lt;=$S124),VLOOKUP($D124,Res_Req!$A$2:$K$15,3)+(((VLOOKUP($D124,Res_Req!$A$2:$K$15,4)-VLOOKUP($D124,Res_Req!$A$2:$K$15,3))/($S124-$R124))*($K124-$R124)),0))))</f>
        <v/>
      </c>
      <c r="H124" s="455"/>
      <c r="I124" s="147" t="str">
        <f>IF(OR($D124="",$J124="",$P124=""),"",IF(VLOOKUP($D124,Res_Req!$A$2:$K$15,2)&lt;=7,$J124*P124,""))</f>
        <v/>
      </c>
      <c r="J124" s="148" t="str">
        <f>IF($D124="","",IF(VLOOKUP($D124,Res_Req!$A$2:$K$15,2)&lt;=7,VLOOKUP($D124,Res_Req!$A$2:$K$15,7),""))</f>
        <v/>
      </c>
      <c r="K124" s="149" t="str">
        <f t="shared" si="2"/>
        <v/>
      </c>
      <c r="L124" s="150" t="str">
        <f t="shared" si="3"/>
        <v/>
      </c>
      <c r="M124" s="151"/>
      <c r="N124" s="453"/>
      <c r="O124" s="453"/>
      <c r="P124" s="453"/>
      <c r="Q124" s="453"/>
      <c r="R124" s="152" t="str">
        <f>IF(OR($D124="",$T124=""),"",IF(VLOOKUP($D124,Res_Req!$A$2:$K$15,2)&lt;=7,MIN($T124,VLOOKUP($D124,Res_Req!$A$2:$K$15,8)),$T124))</f>
        <v/>
      </c>
      <c r="S124" s="152" t="str">
        <f>IF(OR($D124="",$T124=""),"",IF(VLOOKUP($D124,Res_Req!$A$2:$K$15,2)&lt;=7,MIN($T124,VLOOKUP($D124,Res_Req!$A$2:$K$15,9)),$T124))</f>
        <v/>
      </c>
      <c r="T124" s="453"/>
      <c r="U124" s="453"/>
      <c r="V124" s="185"/>
      <c r="W124" s="185"/>
      <c r="X124" s="185"/>
      <c r="Y124" s="185"/>
      <c r="Z124" s="185"/>
      <c r="AA124" s="185"/>
      <c r="AB124" s="126" t="e">
        <f>VLOOKUP($D124,Res_Req!$A$2:$K$10,2)</f>
        <v>#N/A</v>
      </c>
    </row>
    <row r="125" spans="1:28" x14ac:dyDescent="0.25">
      <c r="A125" s="125"/>
      <c r="B125" s="453"/>
      <c r="C125" s="453"/>
      <c r="D125" s="454"/>
      <c r="E125" s="456"/>
      <c r="F125" s="154" t="str">
        <f>IF(OR($D125="",$N125="",$O125="",$G125=""),"",IF(VLOOKUP($D125,Res_Req!$A$2:$K$15,2)&lt;=9,IF($K125="","",IF($K125&lt;=$Q125,$O125*$G125,IF(AND($K125&gt;$Q125,$K125&lt;=$T125),$G125*($O125+((($N125-$O125)/($T125-$Q125))*($K125-$Q125))),0))),""))</f>
        <v/>
      </c>
      <c r="G125" s="148" t="str">
        <f>IF(OR($D125="",$T125="",$K125=""),"",IF(VLOOKUP($D125,Res_Req!$A$2:$K$15,2)&gt;=8,VLOOKUP($D125,Res_Req!$A$2:$K$15,3),IF($K125&lt;=$R125,VLOOKUP($D125,Res_Req!$A$2:$K$15,3),IF(AND($K125&gt;$R125,$K125&lt;=$S125),VLOOKUP($D125,Res_Req!$A$2:$K$15,3)+(((VLOOKUP($D125,Res_Req!$A$2:$K$15,4)-VLOOKUP($D125,Res_Req!$A$2:$K$15,3))/($S125-$R125))*($K125-$R125)),0))))</f>
        <v/>
      </c>
      <c r="H125" s="455"/>
      <c r="I125" s="147" t="str">
        <f>IF(OR($D125="",$J125="",$P125=""),"",IF(VLOOKUP($D125,Res_Req!$A$2:$K$15,2)&lt;=7,$J125*P125,""))</f>
        <v/>
      </c>
      <c r="J125" s="148" t="str">
        <f>IF($D125="","",IF(VLOOKUP($D125,Res_Req!$A$2:$K$15,2)&lt;=7,VLOOKUP($D125,Res_Req!$A$2:$K$15,7),""))</f>
        <v/>
      </c>
      <c r="K125" s="149" t="str">
        <f t="shared" si="2"/>
        <v/>
      </c>
      <c r="L125" s="150" t="str">
        <f t="shared" si="3"/>
        <v/>
      </c>
      <c r="M125" s="151"/>
      <c r="N125" s="453"/>
      <c r="O125" s="453"/>
      <c r="P125" s="453"/>
      <c r="Q125" s="453"/>
      <c r="R125" s="152" t="str">
        <f>IF(OR($D125="",$T125=""),"",IF(VLOOKUP($D125,Res_Req!$A$2:$K$15,2)&lt;=7,MIN($T125,VLOOKUP($D125,Res_Req!$A$2:$K$15,8)),$T125))</f>
        <v/>
      </c>
      <c r="S125" s="152" t="str">
        <f>IF(OR($D125="",$T125=""),"",IF(VLOOKUP($D125,Res_Req!$A$2:$K$15,2)&lt;=7,MIN($T125,VLOOKUP($D125,Res_Req!$A$2:$K$15,9)),$T125))</f>
        <v/>
      </c>
      <c r="T125" s="453"/>
      <c r="U125" s="453"/>
      <c r="V125" s="185"/>
      <c r="W125" s="185"/>
      <c r="X125" s="185"/>
      <c r="Y125" s="185"/>
      <c r="Z125" s="185"/>
      <c r="AA125" s="185"/>
      <c r="AB125" s="126" t="e">
        <f>VLOOKUP($D125,Res_Req!$A$2:$K$10,2)</f>
        <v>#N/A</v>
      </c>
    </row>
    <row r="126" spans="1:28" x14ac:dyDescent="0.25">
      <c r="A126" s="125"/>
      <c r="B126" s="453"/>
      <c r="C126" s="453"/>
      <c r="D126" s="454"/>
      <c r="E126" s="456"/>
      <c r="F126" s="154" t="str">
        <f>IF(OR($D126="",$N126="",$O126="",$G126=""),"",IF(VLOOKUP($D126,Res_Req!$A$2:$K$15,2)&lt;=9,IF($K126="","",IF($K126&lt;=$Q126,$O126*$G126,IF(AND($K126&gt;$Q126,$K126&lt;=$T126),$G126*($O126+((($N126-$O126)/($T126-$Q126))*($K126-$Q126))),0))),""))</f>
        <v/>
      </c>
      <c r="G126" s="148" t="str">
        <f>IF(OR($D126="",$T126="",$K126=""),"",IF(VLOOKUP($D126,Res_Req!$A$2:$K$15,2)&gt;=8,VLOOKUP($D126,Res_Req!$A$2:$K$15,3),IF($K126&lt;=$R126,VLOOKUP($D126,Res_Req!$A$2:$K$15,3),IF(AND($K126&gt;$R126,$K126&lt;=$S126),VLOOKUP($D126,Res_Req!$A$2:$K$15,3)+(((VLOOKUP($D126,Res_Req!$A$2:$K$15,4)-VLOOKUP($D126,Res_Req!$A$2:$K$15,3))/($S126-$R126))*($K126-$R126)),0))))</f>
        <v/>
      </c>
      <c r="H126" s="455"/>
      <c r="I126" s="147" t="str">
        <f>IF(OR($D126="",$J126="",$P126=""),"",IF(VLOOKUP($D126,Res_Req!$A$2:$K$15,2)&lt;=7,$J126*P126,""))</f>
        <v/>
      </c>
      <c r="J126" s="148" t="str">
        <f>IF($D126="","",IF(VLOOKUP($D126,Res_Req!$A$2:$K$15,2)&lt;=7,VLOOKUP($D126,Res_Req!$A$2:$K$15,7),""))</f>
        <v/>
      </c>
      <c r="K126" s="149" t="str">
        <f t="shared" si="2"/>
        <v/>
      </c>
      <c r="L126" s="150" t="str">
        <f t="shared" si="3"/>
        <v/>
      </c>
      <c r="M126" s="151"/>
      <c r="N126" s="453"/>
      <c r="O126" s="453"/>
      <c r="P126" s="453"/>
      <c r="Q126" s="453"/>
      <c r="R126" s="152" t="str">
        <f>IF(OR($D126="",$T126=""),"",IF(VLOOKUP($D126,Res_Req!$A$2:$K$15,2)&lt;=7,MIN($T126,VLOOKUP($D126,Res_Req!$A$2:$K$15,8)),$T126))</f>
        <v/>
      </c>
      <c r="S126" s="152" t="str">
        <f>IF(OR($D126="",$T126=""),"",IF(VLOOKUP($D126,Res_Req!$A$2:$K$15,2)&lt;=7,MIN($T126,VLOOKUP($D126,Res_Req!$A$2:$K$15,9)),$T126))</f>
        <v/>
      </c>
      <c r="T126" s="453"/>
      <c r="U126" s="453"/>
      <c r="V126" s="185"/>
      <c r="W126" s="185"/>
      <c r="X126" s="185"/>
      <c r="Y126" s="185"/>
      <c r="Z126" s="185"/>
      <c r="AA126" s="185"/>
      <c r="AB126" s="126" t="e">
        <f>VLOOKUP($D126,Res_Req!$A$2:$K$10,2)</f>
        <v>#N/A</v>
      </c>
    </row>
    <row r="127" spans="1:28" x14ac:dyDescent="0.25">
      <c r="A127" s="125"/>
      <c r="B127" s="453"/>
      <c r="C127" s="453"/>
      <c r="D127" s="454"/>
      <c r="E127" s="456"/>
      <c r="F127" s="154" t="str">
        <f>IF(OR($D127="",$N127="",$O127="",$G127=""),"",IF(VLOOKUP($D127,Res_Req!$A$2:$K$15,2)&lt;=9,IF($K127="","",IF($K127&lt;=$Q127,$O127*$G127,IF(AND($K127&gt;$Q127,$K127&lt;=$T127),$G127*($O127+((($N127-$O127)/($T127-$Q127))*($K127-$Q127))),0))),""))</f>
        <v/>
      </c>
      <c r="G127" s="148" t="str">
        <f>IF(OR($D127="",$T127="",$K127=""),"",IF(VLOOKUP($D127,Res_Req!$A$2:$K$15,2)&gt;=8,VLOOKUP($D127,Res_Req!$A$2:$K$15,3),IF($K127&lt;=$R127,VLOOKUP($D127,Res_Req!$A$2:$K$15,3),IF(AND($K127&gt;$R127,$K127&lt;=$S127),VLOOKUP($D127,Res_Req!$A$2:$K$15,3)+(((VLOOKUP($D127,Res_Req!$A$2:$K$15,4)-VLOOKUP($D127,Res_Req!$A$2:$K$15,3))/($S127-$R127))*($K127-$R127)),0))))</f>
        <v/>
      </c>
      <c r="H127" s="455"/>
      <c r="I127" s="147" t="str">
        <f>IF(OR($D127="",$J127="",$P127=""),"",IF(VLOOKUP($D127,Res_Req!$A$2:$K$15,2)&lt;=7,$J127*P127,""))</f>
        <v/>
      </c>
      <c r="J127" s="148" t="str">
        <f>IF($D127="","",IF(VLOOKUP($D127,Res_Req!$A$2:$K$15,2)&lt;=7,VLOOKUP($D127,Res_Req!$A$2:$K$15,7),""))</f>
        <v/>
      </c>
      <c r="K127" s="149" t="str">
        <f t="shared" si="2"/>
        <v/>
      </c>
      <c r="L127" s="150" t="str">
        <f t="shared" si="3"/>
        <v/>
      </c>
      <c r="M127" s="151"/>
      <c r="N127" s="453"/>
      <c r="O127" s="453"/>
      <c r="P127" s="453"/>
      <c r="Q127" s="453"/>
      <c r="R127" s="152" t="str">
        <f>IF(OR($D127="",$T127=""),"",IF(VLOOKUP($D127,Res_Req!$A$2:$K$15,2)&lt;=7,MIN($T127,VLOOKUP($D127,Res_Req!$A$2:$K$15,8)),$T127))</f>
        <v/>
      </c>
      <c r="S127" s="152" t="str">
        <f>IF(OR($D127="",$T127=""),"",IF(VLOOKUP($D127,Res_Req!$A$2:$K$15,2)&lt;=7,MIN($T127,VLOOKUP($D127,Res_Req!$A$2:$K$15,9)),$T127))</f>
        <v/>
      </c>
      <c r="T127" s="453"/>
      <c r="U127" s="453"/>
      <c r="V127" s="185"/>
      <c r="W127" s="185"/>
      <c r="X127" s="185"/>
      <c r="Y127" s="185"/>
      <c r="Z127" s="185"/>
      <c r="AA127" s="185"/>
      <c r="AB127" s="126" t="e">
        <f>VLOOKUP($D127,Res_Req!$A$2:$K$10,2)</f>
        <v>#N/A</v>
      </c>
    </row>
    <row r="128" spans="1:28" x14ac:dyDescent="0.25">
      <c r="A128" s="125"/>
      <c r="B128" s="453"/>
      <c r="C128" s="453"/>
      <c r="D128" s="454"/>
      <c r="E128" s="456"/>
      <c r="F128" s="154" t="str">
        <f>IF(OR($D128="",$N128="",$O128="",$G128=""),"",IF(VLOOKUP($D128,Res_Req!$A$2:$K$15,2)&lt;=9,IF($K128="","",IF($K128&lt;=$Q128,$O128*$G128,IF(AND($K128&gt;$Q128,$K128&lt;=$T128),$G128*($O128+((($N128-$O128)/($T128-$Q128))*($K128-$Q128))),0))),""))</f>
        <v/>
      </c>
      <c r="G128" s="148" t="str">
        <f>IF(OR($D128="",$T128="",$K128=""),"",IF(VLOOKUP($D128,Res_Req!$A$2:$K$15,2)&gt;=8,VLOOKUP($D128,Res_Req!$A$2:$K$15,3),IF($K128&lt;=$R128,VLOOKUP($D128,Res_Req!$A$2:$K$15,3),IF(AND($K128&gt;$R128,$K128&lt;=$S128),VLOOKUP($D128,Res_Req!$A$2:$K$15,3)+(((VLOOKUP($D128,Res_Req!$A$2:$K$15,4)-VLOOKUP($D128,Res_Req!$A$2:$K$15,3))/($S128-$R128))*($K128-$R128)),0))))</f>
        <v/>
      </c>
      <c r="H128" s="455"/>
      <c r="I128" s="147" t="str">
        <f>IF(OR($D128="",$J128="",$P128=""),"",IF(VLOOKUP($D128,Res_Req!$A$2:$K$15,2)&lt;=7,$J128*P128,""))</f>
        <v/>
      </c>
      <c r="J128" s="148" t="str">
        <f>IF($D128="","",IF(VLOOKUP($D128,Res_Req!$A$2:$K$15,2)&lt;=7,VLOOKUP($D128,Res_Req!$A$2:$K$15,7),""))</f>
        <v/>
      </c>
      <c r="K128" s="149" t="str">
        <f t="shared" si="2"/>
        <v/>
      </c>
      <c r="L128" s="150" t="str">
        <f t="shared" si="3"/>
        <v/>
      </c>
      <c r="M128" s="151"/>
      <c r="N128" s="453"/>
      <c r="O128" s="453"/>
      <c r="P128" s="453"/>
      <c r="Q128" s="453"/>
      <c r="R128" s="152" t="str">
        <f>IF(OR($D128="",$T128=""),"",IF(VLOOKUP($D128,Res_Req!$A$2:$K$15,2)&lt;=7,MIN($T128,VLOOKUP($D128,Res_Req!$A$2:$K$15,8)),$T128))</f>
        <v/>
      </c>
      <c r="S128" s="152" t="str">
        <f>IF(OR($D128="",$T128=""),"",IF(VLOOKUP($D128,Res_Req!$A$2:$K$15,2)&lt;=7,MIN($T128,VLOOKUP($D128,Res_Req!$A$2:$K$15,9)),$T128))</f>
        <v/>
      </c>
      <c r="T128" s="453"/>
      <c r="U128" s="453"/>
      <c r="V128" s="185"/>
      <c r="W128" s="185"/>
      <c r="X128" s="185"/>
      <c r="Y128" s="185"/>
      <c r="Z128" s="185"/>
      <c r="AA128" s="185"/>
      <c r="AB128" s="126" t="e">
        <f>VLOOKUP($D128,Res_Req!$A$2:$K$10,2)</f>
        <v>#N/A</v>
      </c>
    </row>
    <row r="129" spans="1:28" x14ac:dyDescent="0.25">
      <c r="A129" s="125"/>
      <c r="B129" s="453"/>
      <c r="C129" s="453"/>
      <c r="D129" s="454"/>
      <c r="E129" s="456"/>
      <c r="F129" s="154" t="str">
        <f>IF(OR($D129="",$N129="",$O129="",$G129=""),"",IF(VLOOKUP($D129,Res_Req!$A$2:$K$15,2)&lt;=9,IF($K129="","",IF($K129&lt;=$Q129,$O129*$G129,IF(AND($K129&gt;$Q129,$K129&lt;=$T129),$G129*($O129+((($N129-$O129)/($T129-$Q129))*($K129-$Q129))),0))),""))</f>
        <v/>
      </c>
      <c r="G129" s="148" t="str">
        <f>IF(OR($D129="",$T129="",$K129=""),"",IF(VLOOKUP($D129,Res_Req!$A$2:$K$15,2)&gt;=8,VLOOKUP($D129,Res_Req!$A$2:$K$15,3),IF($K129&lt;=$R129,VLOOKUP($D129,Res_Req!$A$2:$K$15,3),IF(AND($K129&gt;$R129,$K129&lt;=$S129),VLOOKUP($D129,Res_Req!$A$2:$K$15,3)+(((VLOOKUP($D129,Res_Req!$A$2:$K$15,4)-VLOOKUP($D129,Res_Req!$A$2:$K$15,3))/($S129-$R129))*($K129-$R129)),0))))</f>
        <v/>
      </c>
      <c r="H129" s="455"/>
      <c r="I129" s="147" t="str">
        <f>IF(OR($D129="",$J129="",$P129=""),"",IF(VLOOKUP($D129,Res_Req!$A$2:$K$15,2)&lt;=7,$J129*P129,""))</f>
        <v/>
      </c>
      <c r="J129" s="148" t="str">
        <f>IF($D129="","",IF(VLOOKUP($D129,Res_Req!$A$2:$K$15,2)&lt;=7,VLOOKUP($D129,Res_Req!$A$2:$K$15,7),""))</f>
        <v/>
      </c>
      <c r="K129" s="149" t="str">
        <f t="shared" si="2"/>
        <v/>
      </c>
      <c r="L129" s="150" t="str">
        <f t="shared" si="3"/>
        <v/>
      </c>
      <c r="M129" s="151"/>
      <c r="N129" s="453"/>
      <c r="O129" s="453"/>
      <c r="P129" s="453"/>
      <c r="Q129" s="453"/>
      <c r="R129" s="152" t="str">
        <f>IF(OR($D129="",$T129=""),"",IF(VLOOKUP($D129,Res_Req!$A$2:$K$15,2)&lt;=7,MIN($T129,VLOOKUP($D129,Res_Req!$A$2:$K$15,8)),$T129))</f>
        <v/>
      </c>
      <c r="S129" s="152" t="str">
        <f>IF(OR($D129="",$T129=""),"",IF(VLOOKUP($D129,Res_Req!$A$2:$K$15,2)&lt;=7,MIN($T129,VLOOKUP($D129,Res_Req!$A$2:$K$15,9)),$T129))</f>
        <v/>
      </c>
      <c r="T129" s="453"/>
      <c r="U129" s="453"/>
      <c r="V129" s="185"/>
      <c r="W129" s="185"/>
      <c r="X129" s="185"/>
      <c r="Y129" s="185"/>
      <c r="Z129" s="185"/>
      <c r="AA129" s="185"/>
      <c r="AB129" s="126" t="e">
        <f>VLOOKUP($D129,Res_Req!$A$2:$K$10,2)</f>
        <v>#N/A</v>
      </c>
    </row>
    <row r="130" spans="1:28" x14ac:dyDescent="0.25">
      <c r="A130" s="125"/>
      <c r="B130" s="453"/>
      <c r="C130" s="453"/>
      <c r="D130" s="454"/>
      <c r="E130" s="456"/>
      <c r="F130" s="154" t="str">
        <f>IF(OR($D130="",$N130="",$O130="",$G130=""),"",IF(VLOOKUP($D130,Res_Req!$A$2:$K$15,2)&lt;=9,IF($K130="","",IF($K130&lt;=$Q130,$O130*$G130,IF(AND($K130&gt;$Q130,$K130&lt;=$T130),$G130*($O130+((($N130-$O130)/($T130-$Q130))*($K130-$Q130))),0))),""))</f>
        <v/>
      </c>
      <c r="G130" s="148" t="str">
        <f>IF(OR($D130="",$T130="",$K130=""),"",IF(VLOOKUP($D130,Res_Req!$A$2:$K$15,2)&gt;=8,VLOOKUP($D130,Res_Req!$A$2:$K$15,3),IF($K130&lt;=$R130,VLOOKUP($D130,Res_Req!$A$2:$K$15,3),IF(AND($K130&gt;$R130,$K130&lt;=$S130),VLOOKUP($D130,Res_Req!$A$2:$K$15,3)+(((VLOOKUP($D130,Res_Req!$A$2:$K$15,4)-VLOOKUP($D130,Res_Req!$A$2:$K$15,3))/($S130-$R130))*($K130-$R130)),0))))</f>
        <v/>
      </c>
      <c r="H130" s="455"/>
      <c r="I130" s="147" t="str">
        <f>IF(OR($D130="",$J130="",$P130=""),"",IF(VLOOKUP($D130,Res_Req!$A$2:$K$15,2)&lt;=7,$J130*P130,""))</f>
        <v/>
      </c>
      <c r="J130" s="148" t="str">
        <f>IF($D130="","",IF(VLOOKUP($D130,Res_Req!$A$2:$K$15,2)&lt;=7,VLOOKUP($D130,Res_Req!$A$2:$K$15,7),""))</f>
        <v/>
      </c>
      <c r="K130" s="149" t="str">
        <f t="shared" si="2"/>
        <v/>
      </c>
      <c r="L130" s="150" t="str">
        <f t="shared" si="3"/>
        <v/>
      </c>
      <c r="M130" s="151"/>
      <c r="N130" s="453"/>
      <c r="O130" s="453"/>
      <c r="P130" s="453"/>
      <c r="Q130" s="453"/>
      <c r="R130" s="152" t="str">
        <f>IF(OR($D130="",$T130=""),"",IF(VLOOKUP($D130,Res_Req!$A$2:$K$15,2)&lt;=7,MIN($T130,VLOOKUP($D130,Res_Req!$A$2:$K$15,8)),$T130))</f>
        <v/>
      </c>
      <c r="S130" s="152" t="str">
        <f>IF(OR($D130="",$T130=""),"",IF(VLOOKUP($D130,Res_Req!$A$2:$K$15,2)&lt;=7,MIN($T130,VLOOKUP($D130,Res_Req!$A$2:$K$15,9)),$T130))</f>
        <v/>
      </c>
      <c r="T130" s="453"/>
      <c r="U130" s="453"/>
      <c r="V130" s="185"/>
      <c r="W130" s="185"/>
      <c r="X130" s="185"/>
      <c r="Y130" s="185"/>
      <c r="Z130" s="185"/>
      <c r="AA130" s="185"/>
      <c r="AB130" s="126" t="e">
        <f>VLOOKUP($D130,Res_Req!$A$2:$K$10,2)</f>
        <v>#N/A</v>
      </c>
    </row>
    <row r="131" spans="1:28" x14ac:dyDescent="0.25">
      <c r="A131" s="125"/>
      <c r="B131" s="453"/>
      <c r="C131" s="453"/>
      <c r="D131" s="454"/>
      <c r="E131" s="456"/>
      <c r="F131" s="154" t="str">
        <f>IF(OR($D131="",$N131="",$O131="",$G131=""),"",IF(VLOOKUP($D131,Res_Req!$A$2:$K$15,2)&lt;=9,IF($K131="","",IF($K131&lt;=$Q131,$O131*$G131,IF(AND($K131&gt;$Q131,$K131&lt;=$T131),$G131*($O131+((($N131-$O131)/($T131-$Q131))*($K131-$Q131))),0))),""))</f>
        <v/>
      </c>
      <c r="G131" s="148" t="str">
        <f>IF(OR($D131="",$T131="",$K131=""),"",IF(VLOOKUP($D131,Res_Req!$A$2:$K$15,2)&gt;=8,VLOOKUP($D131,Res_Req!$A$2:$K$15,3),IF($K131&lt;=$R131,VLOOKUP($D131,Res_Req!$A$2:$K$15,3),IF(AND($K131&gt;$R131,$K131&lt;=$S131),VLOOKUP($D131,Res_Req!$A$2:$K$15,3)+(((VLOOKUP($D131,Res_Req!$A$2:$K$15,4)-VLOOKUP($D131,Res_Req!$A$2:$K$15,3))/($S131-$R131))*($K131-$R131)),0))))</f>
        <v/>
      </c>
      <c r="H131" s="455"/>
      <c r="I131" s="147" t="str">
        <f>IF(OR($D131="",$J131="",$P131=""),"",IF(VLOOKUP($D131,Res_Req!$A$2:$K$15,2)&lt;=7,$J131*P131,""))</f>
        <v/>
      </c>
      <c r="J131" s="148" t="str">
        <f>IF($D131="","",IF(VLOOKUP($D131,Res_Req!$A$2:$K$15,2)&lt;=7,VLOOKUP($D131,Res_Req!$A$2:$K$15,7),""))</f>
        <v/>
      </c>
      <c r="K131" s="149" t="str">
        <f t="shared" si="2"/>
        <v/>
      </c>
      <c r="L131" s="150" t="str">
        <f t="shared" si="3"/>
        <v/>
      </c>
      <c r="M131" s="151"/>
      <c r="N131" s="453"/>
      <c r="O131" s="453"/>
      <c r="P131" s="453"/>
      <c r="Q131" s="453"/>
      <c r="R131" s="152" t="str">
        <f>IF(OR($D131="",$T131=""),"",IF(VLOOKUP($D131,Res_Req!$A$2:$K$15,2)&lt;=7,MIN($T131,VLOOKUP($D131,Res_Req!$A$2:$K$15,8)),$T131))</f>
        <v/>
      </c>
      <c r="S131" s="152" t="str">
        <f>IF(OR($D131="",$T131=""),"",IF(VLOOKUP($D131,Res_Req!$A$2:$K$15,2)&lt;=7,MIN($T131,VLOOKUP($D131,Res_Req!$A$2:$K$15,9)),$T131))</f>
        <v/>
      </c>
      <c r="T131" s="453"/>
      <c r="U131" s="453"/>
      <c r="V131" s="185"/>
      <c r="W131" s="185"/>
      <c r="X131" s="185"/>
      <c r="Y131" s="185"/>
      <c r="Z131" s="185"/>
      <c r="AA131" s="185"/>
      <c r="AB131" s="126" t="e">
        <f>VLOOKUP($D131,Res_Req!$A$2:$K$10,2)</f>
        <v>#N/A</v>
      </c>
    </row>
    <row r="132" spans="1:28" x14ac:dyDescent="0.25">
      <c r="A132" s="125"/>
      <c r="B132" s="453"/>
      <c r="C132" s="453"/>
      <c r="D132" s="454"/>
      <c r="E132" s="456"/>
      <c r="F132" s="154" t="str">
        <f>IF(OR($D132="",$N132="",$O132="",$G132=""),"",IF(VLOOKUP($D132,Res_Req!$A$2:$K$15,2)&lt;=9,IF($K132="","",IF($K132&lt;=$Q132,$O132*$G132,IF(AND($K132&gt;$Q132,$K132&lt;=$T132),$G132*($O132+((($N132-$O132)/($T132-$Q132))*($K132-$Q132))),0))),""))</f>
        <v/>
      </c>
      <c r="G132" s="148" t="str">
        <f>IF(OR($D132="",$T132="",$K132=""),"",IF(VLOOKUP($D132,Res_Req!$A$2:$K$15,2)&gt;=8,VLOOKUP($D132,Res_Req!$A$2:$K$15,3),IF($K132&lt;=$R132,VLOOKUP($D132,Res_Req!$A$2:$K$15,3),IF(AND($K132&gt;$R132,$K132&lt;=$S132),VLOOKUP($D132,Res_Req!$A$2:$K$15,3)+(((VLOOKUP($D132,Res_Req!$A$2:$K$15,4)-VLOOKUP($D132,Res_Req!$A$2:$K$15,3))/($S132-$R132))*($K132-$R132)),0))))</f>
        <v/>
      </c>
      <c r="H132" s="455"/>
      <c r="I132" s="147" t="str">
        <f>IF(OR($D132="",$J132="",$P132=""),"",IF(VLOOKUP($D132,Res_Req!$A$2:$K$15,2)&lt;=7,$J132*P132,""))</f>
        <v/>
      </c>
      <c r="J132" s="148" t="str">
        <f>IF($D132="","",IF(VLOOKUP($D132,Res_Req!$A$2:$K$15,2)&lt;=7,VLOOKUP($D132,Res_Req!$A$2:$K$15,7),""))</f>
        <v/>
      </c>
      <c r="K132" s="149" t="str">
        <f t="shared" si="2"/>
        <v/>
      </c>
      <c r="L132" s="150" t="str">
        <f t="shared" si="3"/>
        <v/>
      </c>
      <c r="M132" s="151"/>
      <c r="N132" s="453"/>
      <c r="O132" s="453"/>
      <c r="P132" s="453"/>
      <c r="Q132" s="453"/>
      <c r="R132" s="152" t="str">
        <f>IF(OR($D132="",$T132=""),"",IF(VLOOKUP($D132,Res_Req!$A$2:$K$15,2)&lt;=7,MIN($T132,VLOOKUP($D132,Res_Req!$A$2:$K$15,8)),$T132))</f>
        <v/>
      </c>
      <c r="S132" s="152" t="str">
        <f>IF(OR($D132="",$T132=""),"",IF(VLOOKUP($D132,Res_Req!$A$2:$K$15,2)&lt;=7,MIN($T132,VLOOKUP($D132,Res_Req!$A$2:$K$15,9)),$T132))</f>
        <v/>
      </c>
      <c r="T132" s="453"/>
      <c r="U132" s="453"/>
      <c r="V132" s="185"/>
      <c r="W132" s="185"/>
      <c r="X132" s="185"/>
      <c r="Y132" s="185"/>
      <c r="Z132" s="185"/>
      <c r="AA132" s="185"/>
      <c r="AB132" s="126" t="e">
        <f>VLOOKUP($D132,Res_Req!$A$2:$K$10,2)</f>
        <v>#N/A</v>
      </c>
    </row>
    <row r="133" spans="1:28" x14ac:dyDescent="0.25">
      <c r="A133" s="125"/>
      <c r="B133" s="453"/>
      <c r="C133" s="453"/>
      <c r="D133" s="454"/>
      <c r="E133" s="456"/>
      <c r="F133" s="154" t="str">
        <f>IF(OR($D133="",$N133="",$O133="",$G133=""),"",IF(VLOOKUP($D133,Res_Req!$A$2:$K$15,2)&lt;=9,IF($K133="","",IF($K133&lt;=$Q133,$O133*$G133,IF(AND($K133&gt;$Q133,$K133&lt;=$T133),$G133*($O133+((($N133-$O133)/($T133-$Q133))*($K133-$Q133))),0))),""))</f>
        <v/>
      </c>
      <c r="G133" s="148" t="str">
        <f>IF(OR($D133="",$T133="",$K133=""),"",IF(VLOOKUP($D133,Res_Req!$A$2:$K$15,2)&gt;=8,VLOOKUP($D133,Res_Req!$A$2:$K$15,3),IF($K133&lt;=$R133,VLOOKUP($D133,Res_Req!$A$2:$K$15,3),IF(AND($K133&gt;$R133,$K133&lt;=$S133),VLOOKUP($D133,Res_Req!$A$2:$K$15,3)+(((VLOOKUP($D133,Res_Req!$A$2:$K$15,4)-VLOOKUP($D133,Res_Req!$A$2:$K$15,3))/($S133-$R133))*($K133-$R133)),0))))</f>
        <v/>
      </c>
      <c r="H133" s="455"/>
      <c r="I133" s="147" t="str">
        <f>IF(OR($D133="",$J133="",$P133=""),"",IF(VLOOKUP($D133,Res_Req!$A$2:$K$15,2)&lt;=7,$J133*P133,""))</f>
        <v/>
      </c>
      <c r="J133" s="148" t="str">
        <f>IF($D133="","",IF(VLOOKUP($D133,Res_Req!$A$2:$K$15,2)&lt;=7,VLOOKUP($D133,Res_Req!$A$2:$K$15,7),""))</f>
        <v/>
      </c>
      <c r="K133" s="149" t="str">
        <f t="shared" si="2"/>
        <v/>
      </c>
      <c r="L133" s="150" t="str">
        <f t="shared" si="3"/>
        <v/>
      </c>
      <c r="M133" s="151"/>
      <c r="N133" s="453"/>
      <c r="O133" s="453"/>
      <c r="P133" s="453"/>
      <c r="Q133" s="453"/>
      <c r="R133" s="152" t="str">
        <f>IF(OR($D133="",$T133=""),"",IF(VLOOKUP($D133,Res_Req!$A$2:$K$15,2)&lt;=7,MIN($T133,VLOOKUP($D133,Res_Req!$A$2:$K$15,8)),$T133))</f>
        <v/>
      </c>
      <c r="S133" s="152" t="str">
        <f>IF(OR($D133="",$T133=""),"",IF(VLOOKUP($D133,Res_Req!$A$2:$K$15,2)&lt;=7,MIN($T133,VLOOKUP($D133,Res_Req!$A$2:$K$15,9)),$T133))</f>
        <v/>
      </c>
      <c r="T133" s="453"/>
      <c r="U133" s="453"/>
      <c r="V133" s="185"/>
      <c r="W133" s="185"/>
      <c r="X133" s="185"/>
      <c r="Y133" s="185"/>
      <c r="Z133" s="185"/>
      <c r="AA133" s="185"/>
      <c r="AB133" s="126" t="e">
        <f>VLOOKUP($D133,Res_Req!$A$2:$K$10,2)</f>
        <v>#N/A</v>
      </c>
    </row>
    <row r="134" spans="1:28" x14ac:dyDescent="0.25">
      <c r="A134" s="125"/>
      <c r="B134" s="453"/>
      <c r="C134" s="453"/>
      <c r="D134" s="454"/>
      <c r="E134" s="456"/>
      <c r="F134" s="154" t="str">
        <f>IF(OR($D134="",$N134="",$O134="",$G134=""),"",IF(VLOOKUP($D134,Res_Req!$A$2:$K$15,2)&lt;=9,IF($K134="","",IF($K134&lt;=$Q134,$O134*$G134,IF(AND($K134&gt;$Q134,$K134&lt;=$T134),$G134*($O134+((($N134-$O134)/($T134-$Q134))*($K134-$Q134))),0))),""))</f>
        <v/>
      </c>
      <c r="G134" s="148" t="str">
        <f>IF(OR($D134="",$T134="",$K134=""),"",IF(VLOOKUP($D134,Res_Req!$A$2:$K$15,2)&gt;=8,VLOOKUP($D134,Res_Req!$A$2:$K$15,3),IF($K134&lt;=$R134,VLOOKUP($D134,Res_Req!$A$2:$K$15,3),IF(AND($K134&gt;$R134,$K134&lt;=$S134),VLOOKUP($D134,Res_Req!$A$2:$K$15,3)+(((VLOOKUP($D134,Res_Req!$A$2:$K$15,4)-VLOOKUP($D134,Res_Req!$A$2:$K$15,3))/($S134-$R134))*($K134-$R134)),0))))</f>
        <v/>
      </c>
      <c r="H134" s="455"/>
      <c r="I134" s="147" t="str">
        <f>IF(OR($D134="",$J134="",$P134=""),"",IF(VLOOKUP($D134,Res_Req!$A$2:$K$15,2)&lt;=7,$J134*P134,""))</f>
        <v/>
      </c>
      <c r="J134" s="148" t="str">
        <f>IF($D134="","",IF(VLOOKUP($D134,Res_Req!$A$2:$K$15,2)&lt;=7,VLOOKUP($D134,Res_Req!$A$2:$K$15,7),""))</f>
        <v/>
      </c>
      <c r="K134" s="149" t="str">
        <f t="shared" si="2"/>
        <v/>
      </c>
      <c r="L134" s="150" t="str">
        <f t="shared" si="3"/>
        <v/>
      </c>
      <c r="M134" s="151"/>
      <c r="N134" s="453"/>
      <c r="O134" s="453"/>
      <c r="P134" s="453"/>
      <c r="Q134" s="453"/>
      <c r="R134" s="152" t="str">
        <f>IF(OR($D134="",$T134=""),"",IF(VLOOKUP($D134,Res_Req!$A$2:$K$15,2)&lt;=7,MIN($T134,VLOOKUP($D134,Res_Req!$A$2:$K$15,8)),$T134))</f>
        <v/>
      </c>
      <c r="S134" s="152" t="str">
        <f>IF(OR($D134="",$T134=""),"",IF(VLOOKUP($D134,Res_Req!$A$2:$K$15,2)&lt;=7,MIN($T134,VLOOKUP($D134,Res_Req!$A$2:$K$15,9)),$T134))</f>
        <v/>
      </c>
      <c r="T134" s="453"/>
      <c r="U134" s="453"/>
      <c r="V134" s="185"/>
      <c r="W134" s="185"/>
      <c r="X134" s="185"/>
      <c r="Y134" s="185"/>
      <c r="Z134" s="185"/>
      <c r="AA134" s="185"/>
      <c r="AB134" s="126" t="e">
        <f>VLOOKUP($D134,Res_Req!$A$2:$K$10,2)</f>
        <v>#N/A</v>
      </c>
    </row>
    <row r="135" spans="1:28" x14ac:dyDescent="0.25">
      <c r="A135" s="125"/>
      <c r="B135" s="453"/>
      <c r="C135" s="453"/>
      <c r="D135" s="454"/>
      <c r="E135" s="456"/>
      <c r="F135" s="154" t="str">
        <f>IF(OR($D135="",$N135="",$O135="",$G135=""),"",IF(VLOOKUP($D135,Res_Req!$A$2:$K$15,2)&lt;=9,IF($K135="","",IF($K135&lt;=$Q135,$O135*$G135,IF(AND($K135&gt;$Q135,$K135&lt;=$T135),$G135*($O135+((($N135-$O135)/($T135-$Q135))*($K135-$Q135))),0))),""))</f>
        <v/>
      </c>
      <c r="G135" s="148" t="str">
        <f>IF(OR($D135="",$T135="",$K135=""),"",IF(VLOOKUP($D135,Res_Req!$A$2:$K$15,2)&gt;=8,VLOOKUP($D135,Res_Req!$A$2:$K$15,3),IF($K135&lt;=$R135,VLOOKUP($D135,Res_Req!$A$2:$K$15,3),IF(AND($K135&gt;$R135,$K135&lt;=$S135),VLOOKUP($D135,Res_Req!$A$2:$K$15,3)+(((VLOOKUP($D135,Res_Req!$A$2:$K$15,4)-VLOOKUP($D135,Res_Req!$A$2:$K$15,3))/($S135-$R135))*($K135-$R135)),0))))</f>
        <v/>
      </c>
      <c r="H135" s="455"/>
      <c r="I135" s="147" t="str">
        <f>IF(OR($D135="",$J135="",$P135=""),"",IF(VLOOKUP($D135,Res_Req!$A$2:$K$15,2)&lt;=7,$J135*P135,""))</f>
        <v/>
      </c>
      <c r="J135" s="148" t="str">
        <f>IF($D135="","",IF(VLOOKUP($D135,Res_Req!$A$2:$K$15,2)&lt;=7,VLOOKUP($D135,Res_Req!$A$2:$K$15,7),""))</f>
        <v/>
      </c>
      <c r="K135" s="149" t="str">
        <f t="shared" si="2"/>
        <v/>
      </c>
      <c r="L135" s="150" t="str">
        <f t="shared" si="3"/>
        <v/>
      </c>
      <c r="M135" s="151"/>
      <c r="N135" s="453"/>
      <c r="O135" s="453"/>
      <c r="P135" s="453"/>
      <c r="Q135" s="453"/>
      <c r="R135" s="152" t="str">
        <f>IF(OR($D135="",$T135=""),"",IF(VLOOKUP($D135,Res_Req!$A$2:$K$15,2)&lt;=7,MIN($T135,VLOOKUP($D135,Res_Req!$A$2:$K$15,8)),$T135))</f>
        <v/>
      </c>
      <c r="S135" s="152" t="str">
        <f>IF(OR($D135="",$T135=""),"",IF(VLOOKUP($D135,Res_Req!$A$2:$K$15,2)&lt;=7,MIN($T135,VLOOKUP($D135,Res_Req!$A$2:$K$15,9)),$T135))</f>
        <v/>
      </c>
      <c r="T135" s="453"/>
      <c r="U135" s="453"/>
      <c r="V135" s="185"/>
      <c r="W135" s="185"/>
      <c r="X135" s="185"/>
      <c r="Y135" s="185"/>
      <c r="Z135" s="185"/>
      <c r="AA135" s="185"/>
      <c r="AB135" s="126" t="e">
        <f>VLOOKUP($D135,Res_Req!$A$2:$K$10,2)</f>
        <v>#N/A</v>
      </c>
    </row>
    <row r="136" spans="1:28" x14ac:dyDescent="0.25">
      <c r="A136" s="125"/>
      <c r="B136" s="453"/>
      <c r="C136" s="453"/>
      <c r="D136" s="454"/>
      <c r="E136" s="456"/>
      <c r="F136" s="154" t="str">
        <f>IF(OR($D136="",$N136="",$O136="",$G136=""),"",IF(VLOOKUP($D136,Res_Req!$A$2:$K$15,2)&lt;=9,IF($K136="","",IF($K136&lt;=$Q136,$O136*$G136,IF(AND($K136&gt;$Q136,$K136&lt;=$T136),$G136*($O136+((($N136-$O136)/($T136-$Q136))*($K136-$Q136))),0))),""))</f>
        <v/>
      </c>
      <c r="G136" s="148" t="str">
        <f>IF(OR($D136="",$T136="",$K136=""),"",IF(VLOOKUP($D136,Res_Req!$A$2:$K$15,2)&gt;=8,VLOOKUP($D136,Res_Req!$A$2:$K$15,3),IF($K136&lt;=$R136,VLOOKUP($D136,Res_Req!$A$2:$K$15,3),IF(AND($K136&gt;$R136,$K136&lt;=$S136),VLOOKUP($D136,Res_Req!$A$2:$K$15,3)+(((VLOOKUP($D136,Res_Req!$A$2:$K$15,4)-VLOOKUP($D136,Res_Req!$A$2:$K$15,3))/($S136-$R136))*($K136-$R136)),0))))</f>
        <v/>
      </c>
      <c r="H136" s="455"/>
      <c r="I136" s="147" t="str">
        <f>IF(OR($D136="",$J136="",$P136=""),"",IF(VLOOKUP($D136,Res_Req!$A$2:$K$15,2)&lt;=7,$J136*P136,""))</f>
        <v/>
      </c>
      <c r="J136" s="148" t="str">
        <f>IF($D136="","",IF(VLOOKUP($D136,Res_Req!$A$2:$K$15,2)&lt;=7,VLOOKUP($D136,Res_Req!$A$2:$K$15,7),""))</f>
        <v/>
      </c>
      <c r="K136" s="149" t="str">
        <f t="shared" si="2"/>
        <v/>
      </c>
      <c r="L136" s="150" t="str">
        <f t="shared" si="3"/>
        <v/>
      </c>
      <c r="M136" s="151"/>
      <c r="N136" s="453"/>
      <c r="O136" s="453"/>
      <c r="P136" s="453"/>
      <c r="Q136" s="453"/>
      <c r="R136" s="152" t="str">
        <f>IF(OR($D136="",$T136=""),"",IF(VLOOKUP($D136,Res_Req!$A$2:$K$15,2)&lt;=7,MIN($T136,VLOOKUP($D136,Res_Req!$A$2:$K$15,8)),$T136))</f>
        <v/>
      </c>
      <c r="S136" s="152" t="str">
        <f>IF(OR($D136="",$T136=""),"",IF(VLOOKUP($D136,Res_Req!$A$2:$K$15,2)&lt;=7,MIN($T136,VLOOKUP($D136,Res_Req!$A$2:$K$15,9)),$T136))</f>
        <v/>
      </c>
      <c r="T136" s="453"/>
      <c r="U136" s="453"/>
      <c r="V136" s="185"/>
      <c r="W136" s="185"/>
      <c r="X136" s="185"/>
      <c r="Y136" s="185"/>
      <c r="Z136" s="185"/>
      <c r="AA136" s="185"/>
      <c r="AB136" s="126" t="e">
        <f>VLOOKUP($D136,Res_Req!$A$2:$K$10,2)</f>
        <v>#N/A</v>
      </c>
    </row>
    <row r="137" spans="1:28" x14ac:dyDescent="0.25">
      <c r="A137" s="125"/>
      <c r="B137" s="453"/>
      <c r="C137" s="453"/>
      <c r="D137" s="454"/>
      <c r="E137" s="456"/>
      <c r="F137" s="154" t="str">
        <f>IF(OR($D137="",$N137="",$O137="",$G137=""),"",IF(VLOOKUP($D137,Res_Req!$A$2:$K$15,2)&lt;=9,IF($K137="","",IF($K137&lt;=$Q137,$O137*$G137,IF(AND($K137&gt;$Q137,$K137&lt;=$T137),$G137*($O137+((($N137-$O137)/($T137-$Q137))*($K137-$Q137))),0))),""))</f>
        <v/>
      </c>
      <c r="G137" s="148" t="str">
        <f>IF(OR($D137="",$T137="",$K137=""),"",IF(VLOOKUP($D137,Res_Req!$A$2:$K$15,2)&gt;=8,VLOOKUP($D137,Res_Req!$A$2:$K$15,3),IF($K137&lt;=$R137,VLOOKUP($D137,Res_Req!$A$2:$K$15,3),IF(AND($K137&gt;$R137,$K137&lt;=$S137),VLOOKUP($D137,Res_Req!$A$2:$K$15,3)+(((VLOOKUP($D137,Res_Req!$A$2:$K$15,4)-VLOOKUP($D137,Res_Req!$A$2:$K$15,3))/($S137-$R137))*($K137-$R137)),0))))</f>
        <v/>
      </c>
      <c r="H137" s="455"/>
      <c r="I137" s="147" t="str">
        <f>IF(OR($D137="",$J137="",$P137=""),"",IF(VLOOKUP($D137,Res_Req!$A$2:$K$15,2)&lt;=7,$J137*P137,""))</f>
        <v/>
      </c>
      <c r="J137" s="148" t="str">
        <f>IF($D137="","",IF(VLOOKUP($D137,Res_Req!$A$2:$K$15,2)&lt;=7,VLOOKUP($D137,Res_Req!$A$2:$K$15,7),""))</f>
        <v/>
      </c>
      <c r="K137" s="149" t="str">
        <f t="shared" si="2"/>
        <v/>
      </c>
      <c r="L137" s="150" t="str">
        <f t="shared" si="3"/>
        <v/>
      </c>
      <c r="M137" s="151"/>
      <c r="N137" s="453"/>
      <c r="O137" s="453"/>
      <c r="P137" s="453"/>
      <c r="Q137" s="453"/>
      <c r="R137" s="152" t="str">
        <f>IF(OR($D137="",$T137=""),"",IF(VLOOKUP($D137,Res_Req!$A$2:$K$15,2)&lt;=7,MIN($T137,VLOOKUP($D137,Res_Req!$A$2:$K$15,8)),$T137))</f>
        <v/>
      </c>
      <c r="S137" s="152" t="str">
        <f>IF(OR($D137="",$T137=""),"",IF(VLOOKUP($D137,Res_Req!$A$2:$K$15,2)&lt;=7,MIN($T137,VLOOKUP($D137,Res_Req!$A$2:$K$15,9)),$T137))</f>
        <v/>
      </c>
      <c r="T137" s="453"/>
      <c r="U137" s="453"/>
      <c r="V137" s="185"/>
      <c r="W137" s="185"/>
      <c r="X137" s="185"/>
      <c r="Y137" s="185"/>
      <c r="Z137" s="185"/>
      <c r="AA137" s="185"/>
      <c r="AB137" s="126" t="e">
        <f>VLOOKUP($D137,Res_Req!$A$2:$K$10,2)</f>
        <v>#N/A</v>
      </c>
    </row>
    <row r="138" spans="1:28" x14ac:dyDescent="0.25">
      <c r="A138" s="125"/>
      <c r="B138" s="453"/>
      <c r="C138" s="453"/>
      <c r="D138" s="454"/>
      <c r="E138" s="456"/>
      <c r="F138" s="154" t="str">
        <f>IF(OR($D138="",$N138="",$O138="",$G138=""),"",IF(VLOOKUP($D138,Res_Req!$A$2:$K$15,2)&lt;=9,IF($K138="","",IF($K138&lt;=$Q138,$O138*$G138,IF(AND($K138&gt;$Q138,$K138&lt;=$T138),$G138*($O138+((($N138-$O138)/($T138-$Q138))*($K138-$Q138))),0))),""))</f>
        <v/>
      </c>
      <c r="G138" s="148" t="str">
        <f>IF(OR($D138="",$T138="",$K138=""),"",IF(VLOOKUP($D138,Res_Req!$A$2:$K$15,2)&gt;=8,VLOOKUP($D138,Res_Req!$A$2:$K$15,3),IF($K138&lt;=$R138,VLOOKUP($D138,Res_Req!$A$2:$K$15,3),IF(AND($K138&gt;$R138,$K138&lt;=$S138),VLOOKUP($D138,Res_Req!$A$2:$K$15,3)+(((VLOOKUP($D138,Res_Req!$A$2:$K$15,4)-VLOOKUP($D138,Res_Req!$A$2:$K$15,3))/($S138-$R138))*($K138-$R138)),0))))</f>
        <v/>
      </c>
      <c r="H138" s="455"/>
      <c r="I138" s="147" t="str">
        <f>IF(OR($D138="",$J138="",$P138=""),"",IF(VLOOKUP($D138,Res_Req!$A$2:$K$15,2)&lt;=7,$J138*P138,""))</f>
        <v/>
      </c>
      <c r="J138" s="148" t="str">
        <f>IF($D138="","",IF(VLOOKUP($D138,Res_Req!$A$2:$K$15,2)&lt;=7,VLOOKUP($D138,Res_Req!$A$2:$K$15,7),""))</f>
        <v/>
      </c>
      <c r="K138" s="149" t="str">
        <f t="shared" si="2"/>
        <v/>
      </c>
      <c r="L138" s="150" t="str">
        <f t="shared" si="3"/>
        <v/>
      </c>
      <c r="M138" s="151"/>
      <c r="N138" s="453"/>
      <c r="O138" s="453"/>
      <c r="P138" s="453"/>
      <c r="Q138" s="453"/>
      <c r="R138" s="152" t="str">
        <f>IF(OR($D138="",$T138=""),"",IF(VLOOKUP($D138,Res_Req!$A$2:$K$15,2)&lt;=7,MIN($T138,VLOOKUP($D138,Res_Req!$A$2:$K$15,8)),$T138))</f>
        <v/>
      </c>
      <c r="S138" s="152" t="str">
        <f>IF(OR($D138="",$T138=""),"",IF(VLOOKUP($D138,Res_Req!$A$2:$K$15,2)&lt;=7,MIN($T138,VLOOKUP($D138,Res_Req!$A$2:$K$15,9)),$T138))</f>
        <v/>
      </c>
      <c r="T138" s="453"/>
      <c r="U138" s="453"/>
      <c r="V138" s="185"/>
      <c r="W138" s="185"/>
      <c r="X138" s="185"/>
      <c r="Y138" s="185"/>
      <c r="Z138" s="185"/>
      <c r="AA138" s="185"/>
      <c r="AB138" s="126" t="e">
        <f>VLOOKUP($D138,Res_Req!$A$2:$K$10,2)</f>
        <v>#N/A</v>
      </c>
    </row>
    <row r="139" spans="1:28" x14ac:dyDescent="0.25">
      <c r="A139" s="125"/>
      <c r="B139" s="453"/>
      <c r="C139" s="453"/>
      <c r="D139" s="454"/>
      <c r="E139" s="456"/>
      <c r="F139" s="154" t="str">
        <f>IF(OR($D139="",$N139="",$O139="",$G139=""),"",IF(VLOOKUP($D139,Res_Req!$A$2:$K$15,2)&lt;=9,IF($K139="","",IF($K139&lt;=$Q139,$O139*$G139,IF(AND($K139&gt;$Q139,$K139&lt;=$T139),$G139*($O139+((($N139-$O139)/($T139-$Q139))*($K139-$Q139))),0))),""))</f>
        <v/>
      </c>
      <c r="G139" s="148" t="str">
        <f>IF(OR($D139="",$T139="",$K139=""),"",IF(VLOOKUP($D139,Res_Req!$A$2:$K$15,2)&gt;=8,VLOOKUP($D139,Res_Req!$A$2:$K$15,3),IF($K139&lt;=$R139,VLOOKUP($D139,Res_Req!$A$2:$K$15,3),IF(AND($K139&gt;$R139,$K139&lt;=$S139),VLOOKUP($D139,Res_Req!$A$2:$K$15,3)+(((VLOOKUP($D139,Res_Req!$A$2:$K$15,4)-VLOOKUP($D139,Res_Req!$A$2:$K$15,3))/($S139-$R139))*($K139-$R139)),0))))</f>
        <v/>
      </c>
      <c r="H139" s="455"/>
      <c r="I139" s="147" t="str">
        <f>IF(OR($D139="",$J139="",$P139=""),"",IF(VLOOKUP($D139,Res_Req!$A$2:$K$15,2)&lt;=7,$J139*P139,""))</f>
        <v/>
      </c>
      <c r="J139" s="148" t="str">
        <f>IF($D139="","",IF(VLOOKUP($D139,Res_Req!$A$2:$K$15,2)&lt;=7,VLOOKUP($D139,Res_Req!$A$2:$K$15,7),""))</f>
        <v/>
      </c>
      <c r="K139" s="149" t="str">
        <f t="shared" si="2"/>
        <v/>
      </c>
      <c r="L139" s="150" t="str">
        <f t="shared" si="3"/>
        <v/>
      </c>
      <c r="M139" s="151"/>
      <c r="N139" s="453"/>
      <c r="O139" s="453"/>
      <c r="P139" s="453"/>
      <c r="Q139" s="453"/>
      <c r="R139" s="152" t="str">
        <f>IF(OR($D139="",$T139=""),"",IF(VLOOKUP($D139,Res_Req!$A$2:$K$15,2)&lt;=7,MIN($T139,VLOOKUP($D139,Res_Req!$A$2:$K$15,8)),$T139))</f>
        <v/>
      </c>
      <c r="S139" s="152" t="str">
        <f>IF(OR($D139="",$T139=""),"",IF(VLOOKUP($D139,Res_Req!$A$2:$K$15,2)&lt;=7,MIN($T139,VLOOKUP($D139,Res_Req!$A$2:$K$15,9)),$T139))</f>
        <v/>
      </c>
      <c r="T139" s="453"/>
      <c r="U139" s="453"/>
      <c r="V139" s="185"/>
      <c r="W139" s="185"/>
      <c r="X139" s="185"/>
      <c r="Y139" s="185"/>
      <c r="Z139" s="185"/>
      <c r="AA139" s="185"/>
      <c r="AB139" s="126" t="e">
        <f>VLOOKUP($D139,Res_Req!$A$2:$K$10,2)</f>
        <v>#N/A</v>
      </c>
    </row>
    <row r="140" spans="1:28" x14ac:dyDescent="0.25">
      <c r="A140" s="125"/>
      <c r="B140" s="453"/>
      <c r="C140" s="453"/>
      <c r="D140" s="454"/>
      <c r="E140" s="456"/>
      <c r="F140" s="154" t="str">
        <f>IF(OR($D140="",$N140="",$O140="",$G140=""),"",IF(VLOOKUP($D140,Res_Req!$A$2:$K$15,2)&lt;=9,IF($K140="","",IF($K140&lt;=$Q140,$O140*$G140,IF(AND($K140&gt;$Q140,$K140&lt;=$T140),$G140*($O140+((($N140-$O140)/($T140-$Q140))*($K140-$Q140))),0))),""))</f>
        <v/>
      </c>
      <c r="G140" s="148" t="str">
        <f>IF(OR($D140="",$T140="",$K140=""),"",IF(VLOOKUP($D140,Res_Req!$A$2:$K$15,2)&gt;=8,VLOOKUP($D140,Res_Req!$A$2:$K$15,3),IF($K140&lt;=$R140,VLOOKUP($D140,Res_Req!$A$2:$K$15,3),IF(AND($K140&gt;$R140,$K140&lt;=$S140),VLOOKUP($D140,Res_Req!$A$2:$K$15,3)+(((VLOOKUP($D140,Res_Req!$A$2:$K$15,4)-VLOOKUP($D140,Res_Req!$A$2:$K$15,3))/($S140-$R140))*($K140-$R140)),0))))</f>
        <v/>
      </c>
      <c r="H140" s="455"/>
      <c r="I140" s="147" t="str">
        <f>IF(OR($D140="",$J140="",$P140=""),"",IF(VLOOKUP($D140,Res_Req!$A$2:$K$15,2)&lt;=7,$J140*P140,""))</f>
        <v/>
      </c>
      <c r="J140" s="148" t="str">
        <f>IF($D140="","",IF(VLOOKUP($D140,Res_Req!$A$2:$K$15,2)&lt;=7,VLOOKUP($D140,Res_Req!$A$2:$K$15,7),""))</f>
        <v/>
      </c>
      <c r="K140" s="149" t="str">
        <f t="shared" si="2"/>
        <v/>
      </c>
      <c r="L140" s="150" t="str">
        <f t="shared" si="3"/>
        <v/>
      </c>
      <c r="M140" s="151"/>
      <c r="N140" s="453"/>
      <c r="O140" s="453"/>
      <c r="P140" s="453"/>
      <c r="Q140" s="453"/>
      <c r="R140" s="152" t="str">
        <f>IF(OR($D140="",$T140=""),"",IF(VLOOKUP($D140,Res_Req!$A$2:$K$15,2)&lt;=7,MIN($T140,VLOOKUP($D140,Res_Req!$A$2:$K$15,8)),$T140))</f>
        <v/>
      </c>
      <c r="S140" s="152" t="str">
        <f>IF(OR($D140="",$T140=""),"",IF(VLOOKUP($D140,Res_Req!$A$2:$K$15,2)&lt;=7,MIN($T140,VLOOKUP($D140,Res_Req!$A$2:$K$15,9)),$T140))</f>
        <v/>
      </c>
      <c r="T140" s="453"/>
      <c r="U140" s="453"/>
      <c r="V140" s="185"/>
      <c r="W140" s="185"/>
      <c r="X140" s="185"/>
      <c r="Y140" s="185"/>
      <c r="Z140" s="185"/>
      <c r="AA140" s="185"/>
      <c r="AB140" s="126" t="e">
        <f>VLOOKUP($D140,Res_Req!$A$2:$K$10,2)</f>
        <v>#N/A</v>
      </c>
    </row>
    <row r="141" spans="1:28" x14ac:dyDescent="0.25">
      <c r="A141" s="125"/>
      <c r="B141" s="453"/>
      <c r="C141" s="453"/>
      <c r="D141" s="454"/>
      <c r="E141" s="456"/>
      <c r="F141" s="154" t="str">
        <f>IF(OR($D141="",$N141="",$O141="",$G141=""),"",IF(VLOOKUP($D141,Res_Req!$A$2:$K$15,2)&lt;=9,IF($K141="","",IF($K141&lt;=$Q141,$O141*$G141,IF(AND($K141&gt;$Q141,$K141&lt;=$T141),$G141*($O141+((($N141-$O141)/($T141-$Q141))*($K141-$Q141))),0))),""))</f>
        <v/>
      </c>
      <c r="G141" s="148" t="str">
        <f>IF(OR($D141="",$T141="",$K141=""),"",IF(VLOOKUP($D141,Res_Req!$A$2:$K$15,2)&gt;=8,VLOOKUP($D141,Res_Req!$A$2:$K$15,3),IF($K141&lt;=$R141,VLOOKUP($D141,Res_Req!$A$2:$K$15,3),IF(AND($K141&gt;$R141,$K141&lt;=$S141),VLOOKUP($D141,Res_Req!$A$2:$K$15,3)+(((VLOOKUP($D141,Res_Req!$A$2:$K$15,4)-VLOOKUP($D141,Res_Req!$A$2:$K$15,3))/($S141-$R141))*($K141-$R141)),0))))</f>
        <v/>
      </c>
      <c r="H141" s="455"/>
      <c r="I141" s="147" t="str">
        <f>IF(OR($D141="",$J141="",$P141=""),"",IF(VLOOKUP($D141,Res_Req!$A$2:$K$15,2)&lt;=7,$J141*P141,""))</f>
        <v/>
      </c>
      <c r="J141" s="148" t="str">
        <f>IF($D141="","",IF(VLOOKUP($D141,Res_Req!$A$2:$K$15,2)&lt;=7,VLOOKUP($D141,Res_Req!$A$2:$K$15,7),""))</f>
        <v/>
      </c>
      <c r="K141" s="149" t="str">
        <f t="shared" si="2"/>
        <v/>
      </c>
      <c r="L141" s="150" t="str">
        <f t="shared" si="3"/>
        <v/>
      </c>
      <c r="M141" s="151"/>
      <c r="N141" s="453"/>
      <c r="O141" s="453"/>
      <c r="P141" s="453"/>
      <c r="Q141" s="453"/>
      <c r="R141" s="152" t="str">
        <f>IF(OR($D141="",$T141=""),"",IF(VLOOKUP($D141,Res_Req!$A$2:$K$15,2)&lt;=7,MIN($T141,VLOOKUP($D141,Res_Req!$A$2:$K$15,8)),$T141))</f>
        <v/>
      </c>
      <c r="S141" s="152" t="str">
        <f>IF(OR($D141="",$T141=""),"",IF(VLOOKUP($D141,Res_Req!$A$2:$K$15,2)&lt;=7,MIN($T141,VLOOKUP($D141,Res_Req!$A$2:$K$15,9)),$T141))</f>
        <v/>
      </c>
      <c r="T141" s="453"/>
      <c r="U141" s="453"/>
      <c r="V141" s="185"/>
      <c r="W141" s="185"/>
      <c r="X141" s="185"/>
      <c r="Y141" s="185"/>
      <c r="Z141" s="185"/>
      <c r="AA141" s="185"/>
      <c r="AB141" s="126" t="e">
        <f>VLOOKUP($D141,Res_Req!$A$2:$K$10,2)</f>
        <v>#N/A</v>
      </c>
    </row>
    <row r="142" spans="1:28" x14ac:dyDescent="0.25">
      <c r="A142" s="125"/>
      <c r="B142" s="453"/>
      <c r="C142" s="453"/>
      <c r="D142" s="454"/>
      <c r="E142" s="456"/>
      <c r="F142" s="154" t="str">
        <f>IF(OR($D142="",$N142="",$O142="",$G142=""),"",IF(VLOOKUP($D142,Res_Req!$A$2:$K$15,2)&lt;=9,IF($K142="","",IF($K142&lt;=$Q142,$O142*$G142,IF(AND($K142&gt;$Q142,$K142&lt;=$T142),$G142*($O142+((($N142-$O142)/($T142-$Q142))*($K142-$Q142))),0))),""))</f>
        <v/>
      </c>
      <c r="G142" s="148" t="str">
        <f>IF(OR($D142="",$T142="",$K142=""),"",IF(VLOOKUP($D142,Res_Req!$A$2:$K$15,2)&gt;=8,VLOOKUP($D142,Res_Req!$A$2:$K$15,3),IF($K142&lt;=$R142,VLOOKUP($D142,Res_Req!$A$2:$K$15,3),IF(AND($K142&gt;$R142,$K142&lt;=$S142),VLOOKUP($D142,Res_Req!$A$2:$K$15,3)+(((VLOOKUP($D142,Res_Req!$A$2:$K$15,4)-VLOOKUP($D142,Res_Req!$A$2:$K$15,3))/($S142-$R142))*($K142-$R142)),0))))</f>
        <v/>
      </c>
      <c r="H142" s="455"/>
      <c r="I142" s="147" t="str">
        <f>IF(OR($D142="",$J142="",$P142=""),"",IF(VLOOKUP($D142,Res_Req!$A$2:$K$15,2)&lt;=7,$J142*P142,""))</f>
        <v/>
      </c>
      <c r="J142" s="148" t="str">
        <f>IF($D142="","",IF(VLOOKUP($D142,Res_Req!$A$2:$K$15,2)&lt;=7,VLOOKUP($D142,Res_Req!$A$2:$K$15,7),""))</f>
        <v/>
      </c>
      <c r="K142" s="149" t="str">
        <f t="shared" si="2"/>
        <v/>
      </c>
      <c r="L142" s="150" t="str">
        <f t="shared" si="3"/>
        <v/>
      </c>
      <c r="M142" s="151"/>
      <c r="N142" s="453"/>
      <c r="O142" s="453"/>
      <c r="P142" s="453"/>
      <c r="Q142" s="453"/>
      <c r="R142" s="152" t="str">
        <f>IF(OR($D142="",$T142=""),"",IF(VLOOKUP($D142,Res_Req!$A$2:$K$15,2)&lt;=7,MIN($T142,VLOOKUP($D142,Res_Req!$A$2:$K$15,8)),$T142))</f>
        <v/>
      </c>
      <c r="S142" s="152" t="str">
        <f>IF(OR($D142="",$T142=""),"",IF(VLOOKUP($D142,Res_Req!$A$2:$K$15,2)&lt;=7,MIN($T142,VLOOKUP($D142,Res_Req!$A$2:$K$15,9)),$T142))</f>
        <v/>
      </c>
      <c r="T142" s="453"/>
      <c r="U142" s="453"/>
      <c r="V142" s="185"/>
      <c r="W142" s="185"/>
      <c r="X142" s="185"/>
      <c r="Y142" s="185"/>
      <c r="Z142" s="185"/>
      <c r="AA142" s="185"/>
      <c r="AB142" s="126" t="e">
        <f>VLOOKUP($D142,Res_Req!$A$2:$K$10,2)</f>
        <v>#N/A</v>
      </c>
    </row>
    <row r="143" spans="1:28" x14ac:dyDescent="0.25">
      <c r="A143" s="125"/>
      <c r="B143" s="453"/>
      <c r="C143" s="453"/>
      <c r="D143" s="454"/>
      <c r="E143" s="456"/>
      <c r="F143" s="154" t="str">
        <f>IF(OR($D143="",$N143="",$O143="",$G143=""),"",IF(VLOOKUP($D143,Res_Req!$A$2:$K$15,2)&lt;=9,IF($K143="","",IF($K143&lt;=$Q143,$O143*$G143,IF(AND($K143&gt;$Q143,$K143&lt;=$T143),$G143*($O143+((($N143-$O143)/($T143-$Q143))*($K143-$Q143))),0))),""))</f>
        <v/>
      </c>
      <c r="G143" s="148" t="str">
        <f>IF(OR($D143="",$T143="",$K143=""),"",IF(VLOOKUP($D143,Res_Req!$A$2:$K$15,2)&gt;=8,VLOOKUP($D143,Res_Req!$A$2:$K$15,3),IF($K143&lt;=$R143,VLOOKUP($D143,Res_Req!$A$2:$K$15,3),IF(AND($K143&gt;$R143,$K143&lt;=$S143),VLOOKUP($D143,Res_Req!$A$2:$K$15,3)+(((VLOOKUP($D143,Res_Req!$A$2:$K$15,4)-VLOOKUP($D143,Res_Req!$A$2:$K$15,3))/($S143-$R143))*($K143-$R143)),0))))</f>
        <v/>
      </c>
      <c r="H143" s="455"/>
      <c r="I143" s="147" t="str">
        <f>IF(OR($D143="",$J143="",$P143=""),"",IF(VLOOKUP($D143,Res_Req!$A$2:$K$15,2)&lt;=7,$J143*P143,""))</f>
        <v/>
      </c>
      <c r="J143" s="148" t="str">
        <f>IF($D143="","",IF(VLOOKUP($D143,Res_Req!$A$2:$K$15,2)&lt;=7,VLOOKUP($D143,Res_Req!$A$2:$K$15,7),""))</f>
        <v/>
      </c>
      <c r="K143" s="149" t="str">
        <f t="shared" si="2"/>
        <v/>
      </c>
      <c r="L143" s="150" t="str">
        <f t="shared" si="3"/>
        <v/>
      </c>
      <c r="M143" s="151"/>
      <c r="N143" s="453"/>
      <c r="O143" s="453"/>
      <c r="P143" s="453"/>
      <c r="Q143" s="453"/>
      <c r="R143" s="152" t="str">
        <f>IF(OR($D143="",$T143=""),"",IF(VLOOKUP($D143,Res_Req!$A$2:$K$15,2)&lt;=7,MIN($T143,VLOOKUP($D143,Res_Req!$A$2:$K$15,8)),$T143))</f>
        <v/>
      </c>
      <c r="S143" s="152" t="str">
        <f>IF(OR($D143="",$T143=""),"",IF(VLOOKUP($D143,Res_Req!$A$2:$K$15,2)&lt;=7,MIN($T143,VLOOKUP($D143,Res_Req!$A$2:$K$15,9)),$T143))</f>
        <v/>
      </c>
      <c r="T143" s="453"/>
      <c r="U143" s="453"/>
      <c r="V143" s="185"/>
      <c r="W143" s="185"/>
      <c r="X143" s="185"/>
      <c r="Y143" s="185"/>
      <c r="Z143" s="185"/>
      <c r="AA143" s="185"/>
      <c r="AB143" s="126" t="e">
        <f>VLOOKUP($D143,Res_Req!$A$2:$K$10,2)</f>
        <v>#N/A</v>
      </c>
    </row>
    <row r="144" spans="1:28" x14ac:dyDescent="0.25">
      <c r="A144" s="125"/>
      <c r="B144" s="453"/>
      <c r="C144" s="453"/>
      <c r="D144" s="454"/>
      <c r="E144" s="456"/>
      <c r="F144" s="154" t="str">
        <f>IF(OR($D144="",$N144="",$O144="",$G144=""),"",IF(VLOOKUP($D144,Res_Req!$A$2:$K$15,2)&lt;=9,IF($K144="","",IF($K144&lt;=$Q144,$O144*$G144,IF(AND($K144&gt;$Q144,$K144&lt;=$T144),$G144*($O144+((($N144-$O144)/($T144-$Q144))*($K144-$Q144))),0))),""))</f>
        <v/>
      </c>
      <c r="G144" s="148" t="str">
        <f>IF(OR($D144="",$T144="",$K144=""),"",IF(VLOOKUP($D144,Res_Req!$A$2:$K$15,2)&gt;=8,VLOOKUP($D144,Res_Req!$A$2:$K$15,3),IF($K144&lt;=$R144,VLOOKUP($D144,Res_Req!$A$2:$K$15,3),IF(AND($K144&gt;$R144,$K144&lt;=$S144),VLOOKUP($D144,Res_Req!$A$2:$K$15,3)+(((VLOOKUP($D144,Res_Req!$A$2:$K$15,4)-VLOOKUP($D144,Res_Req!$A$2:$K$15,3))/($S144-$R144))*($K144-$R144)),0))))</f>
        <v/>
      </c>
      <c r="H144" s="455"/>
      <c r="I144" s="147" t="str">
        <f>IF(OR($D144="",$J144="",$P144=""),"",IF(VLOOKUP($D144,Res_Req!$A$2:$K$15,2)&lt;=7,$J144*P144,""))</f>
        <v/>
      </c>
      <c r="J144" s="148" t="str">
        <f>IF($D144="","",IF(VLOOKUP($D144,Res_Req!$A$2:$K$15,2)&lt;=7,VLOOKUP($D144,Res_Req!$A$2:$K$15,7),""))</f>
        <v/>
      </c>
      <c r="K144" s="149" t="str">
        <f t="shared" ref="K144:K207" si="4">IF($D144="","",$K$6+U144)</f>
        <v/>
      </c>
      <c r="L144" s="150" t="str">
        <f t="shared" ref="L144:L207" si="5">IF($D144="","",$S144)</f>
        <v/>
      </c>
      <c r="M144" s="151"/>
      <c r="N144" s="453"/>
      <c r="O144" s="453"/>
      <c r="P144" s="453"/>
      <c r="Q144" s="453"/>
      <c r="R144" s="152" t="str">
        <f>IF(OR($D144="",$T144=""),"",IF(VLOOKUP($D144,Res_Req!$A$2:$K$15,2)&lt;=7,MIN($T144,VLOOKUP($D144,Res_Req!$A$2:$K$15,8)),$T144))</f>
        <v/>
      </c>
      <c r="S144" s="152" t="str">
        <f>IF(OR($D144="",$T144=""),"",IF(VLOOKUP($D144,Res_Req!$A$2:$K$15,2)&lt;=7,MIN($T144,VLOOKUP($D144,Res_Req!$A$2:$K$15,9)),$T144))</f>
        <v/>
      </c>
      <c r="T144" s="453"/>
      <c r="U144" s="453"/>
      <c r="V144" s="185"/>
      <c r="W144" s="185"/>
      <c r="X144" s="185"/>
      <c r="Y144" s="185"/>
      <c r="Z144" s="185"/>
      <c r="AA144" s="185"/>
      <c r="AB144" s="126" t="e">
        <f>VLOOKUP($D144,Res_Req!$A$2:$K$10,2)</f>
        <v>#N/A</v>
      </c>
    </row>
    <row r="145" spans="1:28" x14ac:dyDescent="0.25">
      <c r="A145" s="125"/>
      <c r="B145" s="453"/>
      <c r="C145" s="453"/>
      <c r="D145" s="454"/>
      <c r="E145" s="456"/>
      <c r="F145" s="154" t="str">
        <f>IF(OR($D145="",$N145="",$O145="",$G145=""),"",IF(VLOOKUP($D145,Res_Req!$A$2:$K$15,2)&lt;=9,IF($K145="","",IF($K145&lt;=$Q145,$O145*$G145,IF(AND($K145&gt;$Q145,$K145&lt;=$T145),$G145*($O145+((($N145-$O145)/($T145-$Q145))*($K145-$Q145))),0))),""))</f>
        <v/>
      </c>
      <c r="G145" s="148" t="str">
        <f>IF(OR($D145="",$T145="",$K145=""),"",IF(VLOOKUP($D145,Res_Req!$A$2:$K$15,2)&gt;=8,VLOOKUP($D145,Res_Req!$A$2:$K$15,3),IF($K145&lt;=$R145,VLOOKUP($D145,Res_Req!$A$2:$K$15,3),IF(AND($K145&gt;$R145,$K145&lt;=$S145),VLOOKUP($D145,Res_Req!$A$2:$K$15,3)+(((VLOOKUP($D145,Res_Req!$A$2:$K$15,4)-VLOOKUP($D145,Res_Req!$A$2:$K$15,3))/($S145-$R145))*($K145-$R145)),0))))</f>
        <v/>
      </c>
      <c r="H145" s="455"/>
      <c r="I145" s="147" t="str">
        <f>IF(OR($D145="",$J145="",$P145=""),"",IF(VLOOKUP($D145,Res_Req!$A$2:$K$15,2)&lt;=7,$J145*P145,""))</f>
        <v/>
      </c>
      <c r="J145" s="148" t="str">
        <f>IF($D145="","",IF(VLOOKUP($D145,Res_Req!$A$2:$K$15,2)&lt;=7,VLOOKUP($D145,Res_Req!$A$2:$K$15,7),""))</f>
        <v/>
      </c>
      <c r="K145" s="149" t="str">
        <f t="shared" si="4"/>
        <v/>
      </c>
      <c r="L145" s="150" t="str">
        <f t="shared" si="5"/>
        <v/>
      </c>
      <c r="M145" s="151"/>
      <c r="N145" s="453"/>
      <c r="O145" s="453"/>
      <c r="P145" s="453"/>
      <c r="Q145" s="453"/>
      <c r="R145" s="152" t="str">
        <f>IF(OR($D145="",$T145=""),"",IF(VLOOKUP($D145,Res_Req!$A$2:$K$15,2)&lt;=7,MIN($T145,VLOOKUP($D145,Res_Req!$A$2:$K$15,8)),$T145))</f>
        <v/>
      </c>
      <c r="S145" s="152" t="str">
        <f>IF(OR($D145="",$T145=""),"",IF(VLOOKUP($D145,Res_Req!$A$2:$K$15,2)&lt;=7,MIN($T145,VLOOKUP($D145,Res_Req!$A$2:$K$15,9)),$T145))</f>
        <v/>
      </c>
      <c r="T145" s="453"/>
      <c r="U145" s="453"/>
      <c r="V145" s="185"/>
      <c r="W145" s="185"/>
      <c r="X145" s="185"/>
      <c r="Y145" s="185"/>
      <c r="Z145" s="185"/>
      <c r="AA145" s="185"/>
      <c r="AB145" s="126" t="e">
        <f>VLOOKUP($D145,Res_Req!$A$2:$K$10,2)</f>
        <v>#N/A</v>
      </c>
    </row>
    <row r="146" spans="1:28" x14ac:dyDescent="0.25">
      <c r="A146" s="125"/>
      <c r="B146" s="453"/>
      <c r="C146" s="453"/>
      <c r="D146" s="454"/>
      <c r="E146" s="456"/>
      <c r="F146" s="154" t="str">
        <f>IF(OR($D146="",$N146="",$O146="",$G146=""),"",IF(VLOOKUP($D146,Res_Req!$A$2:$K$15,2)&lt;=9,IF($K146="","",IF($K146&lt;=$Q146,$O146*$G146,IF(AND($K146&gt;$Q146,$K146&lt;=$T146),$G146*($O146+((($N146-$O146)/($T146-$Q146))*($K146-$Q146))),0))),""))</f>
        <v/>
      </c>
      <c r="G146" s="148" t="str">
        <f>IF(OR($D146="",$T146="",$K146=""),"",IF(VLOOKUP($D146,Res_Req!$A$2:$K$15,2)&gt;=8,VLOOKUP($D146,Res_Req!$A$2:$K$15,3),IF($K146&lt;=$R146,VLOOKUP($D146,Res_Req!$A$2:$K$15,3),IF(AND($K146&gt;$R146,$K146&lt;=$S146),VLOOKUP($D146,Res_Req!$A$2:$K$15,3)+(((VLOOKUP($D146,Res_Req!$A$2:$K$15,4)-VLOOKUP($D146,Res_Req!$A$2:$K$15,3))/($S146-$R146))*($K146-$R146)),0))))</f>
        <v/>
      </c>
      <c r="H146" s="455"/>
      <c r="I146" s="147" t="str">
        <f>IF(OR($D146="",$J146="",$P146=""),"",IF(VLOOKUP($D146,Res_Req!$A$2:$K$15,2)&lt;=7,$J146*P146,""))</f>
        <v/>
      </c>
      <c r="J146" s="148" t="str">
        <f>IF($D146="","",IF(VLOOKUP($D146,Res_Req!$A$2:$K$15,2)&lt;=7,VLOOKUP($D146,Res_Req!$A$2:$K$15,7),""))</f>
        <v/>
      </c>
      <c r="K146" s="149" t="str">
        <f t="shared" si="4"/>
        <v/>
      </c>
      <c r="L146" s="150" t="str">
        <f t="shared" si="5"/>
        <v/>
      </c>
      <c r="M146" s="151"/>
      <c r="N146" s="453"/>
      <c r="O146" s="453"/>
      <c r="P146" s="453"/>
      <c r="Q146" s="453"/>
      <c r="R146" s="152" t="str">
        <f>IF(OR($D146="",$T146=""),"",IF(VLOOKUP($D146,Res_Req!$A$2:$K$15,2)&lt;=7,MIN($T146,VLOOKUP($D146,Res_Req!$A$2:$K$15,8)),$T146))</f>
        <v/>
      </c>
      <c r="S146" s="152" t="str">
        <f>IF(OR($D146="",$T146=""),"",IF(VLOOKUP($D146,Res_Req!$A$2:$K$15,2)&lt;=7,MIN($T146,VLOOKUP($D146,Res_Req!$A$2:$K$15,9)),$T146))</f>
        <v/>
      </c>
      <c r="T146" s="453"/>
      <c r="U146" s="453"/>
      <c r="V146" s="185"/>
      <c r="W146" s="185"/>
      <c r="X146" s="185"/>
      <c r="Y146" s="185"/>
      <c r="Z146" s="185"/>
      <c r="AA146" s="185"/>
      <c r="AB146" s="126" t="e">
        <f>VLOOKUP($D146,Res_Req!$A$2:$K$10,2)</f>
        <v>#N/A</v>
      </c>
    </row>
    <row r="147" spans="1:28" x14ac:dyDescent="0.25">
      <c r="A147" s="125"/>
      <c r="B147" s="453"/>
      <c r="C147" s="453"/>
      <c r="D147" s="454"/>
      <c r="E147" s="456"/>
      <c r="F147" s="154" t="str">
        <f>IF(OR($D147="",$N147="",$O147="",$G147=""),"",IF(VLOOKUP($D147,Res_Req!$A$2:$K$15,2)&lt;=9,IF($K147="","",IF($K147&lt;=$Q147,$O147*$G147,IF(AND($K147&gt;$Q147,$K147&lt;=$T147),$G147*($O147+((($N147-$O147)/($T147-$Q147))*($K147-$Q147))),0))),""))</f>
        <v/>
      </c>
      <c r="G147" s="148" t="str">
        <f>IF(OR($D147="",$T147="",$K147=""),"",IF(VLOOKUP($D147,Res_Req!$A$2:$K$15,2)&gt;=8,VLOOKUP($D147,Res_Req!$A$2:$K$15,3),IF($K147&lt;=$R147,VLOOKUP($D147,Res_Req!$A$2:$K$15,3),IF(AND($K147&gt;$R147,$K147&lt;=$S147),VLOOKUP($D147,Res_Req!$A$2:$K$15,3)+(((VLOOKUP($D147,Res_Req!$A$2:$K$15,4)-VLOOKUP($D147,Res_Req!$A$2:$K$15,3))/($S147-$R147))*($K147-$R147)),0))))</f>
        <v/>
      </c>
      <c r="H147" s="455"/>
      <c r="I147" s="147" t="str">
        <f>IF(OR($D147="",$J147="",$P147=""),"",IF(VLOOKUP($D147,Res_Req!$A$2:$K$15,2)&lt;=7,$J147*P147,""))</f>
        <v/>
      </c>
      <c r="J147" s="148" t="str">
        <f>IF($D147="","",IF(VLOOKUP($D147,Res_Req!$A$2:$K$15,2)&lt;=7,VLOOKUP($D147,Res_Req!$A$2:$K$15,7),""))</f>
        <v/>
      </c>
      <c r="K147" s="149" t="str">
        <f t="shared" si="4"/>
        <v/>
      </c>
      <c r="L147" s="150" t="str">
        <f t="shared" si="5"/>
        <v/>
      </c>
      <c r="M147" s="151"/>
      <c r="N147" s="453"/>
      <c r="O147" s="453"/>
      <c r="P147" s="453"/>
      <c r="Q147" s="453"/>
      <c r="R147" s="152" t="str">
        <f>IF(OR($D147="",$T147=""),"",IF(VLOOKUP($D147,Res_Req!$A$2:$K$15,2)&lt;=7,MIN($T147,VLOOKUP($D147,Res_Req!$A$2:$K$15,8)),$T147))</f>
        <v/>
      </c>
      <c r="S147" s="152" t="str">
        <f>IF(OR($D147="",$T147=""),"",IF(VLOOKUP($D147,Res_Req!$A$2:$K$15,2)&lt;=7,MIN($T147,VLOOKUP($D147,Res_Req!$A$2:$K$15,9)),$T147))</f>
        <v/>
      </c>
      <c r="T147" s="453"/>
      <c r="U147" s="453"/>
      <c r="V147" s="185"/>
      <c r="W147" s="185"/>
      <c r="X147" s="185"/>
      <c r="Y147" s="185"/>
      <c r="Z147" s="185"/>
      <c r="AA147" s="185"/>
      <c r="AB147" s="126" t="e">
        <f>VLOOKUP($D147,Res_Req!$A$2:$K$10,2)</f>
        <v>#N/A</v>
      </c>
    </row>
    <row r="148" spans="1:28" x14ac:dyDescent="0.25">
      <c r="A148" s="125"/>
      <c r="B148" s="453"/>
      <c r="C148" s="453"/>
      <c r="D148" s="454"/>
      <c r="E148" s="456"/>
      <c r="F148" s="154" t="str">
        <f>IF(OR($D148="",$N148="",$O148="",$G148=""),"",IF(VLOOKUP($D148,Res_Req!$A$2:$K$15,2)&lt;=9,IF($K148="","",IF($K148&lt;=$Q148,$O148*$G148,IF(AND($K148&gt;$Q148,$K148&lt;=$T148),$G148*($O148+((($N148-$O148)/($T148-$Q148))*($K148-$Q148))),0))),""))</f>
        <v/>
      </c>
      <c r="G148" s="148" t="str">
        <f>IF(OR($D148="",$T148="",$K148=""),"",IF(VLOOKUP($D148,Res_Req!$A$2:$K$15,2)&gt;=8,VLOOKUP($D148,Res_Req!$A$2:$K$15,3),IF($K148&lt;=$R148,VLOOKUP($D148,Res_Req!$A$2:$K$15,3),IF(AND($K148&gt;$R148,$K148&lt;=$S148),VLOOKUP($D148,Res_Req!$A$2:$K$15,3)+(((VLOOKUP($D148,Res_Req!$A$2:$K$15,4)-VLOOKUP($D148,Res_Req!$A$2:$K$15,3))/($S148-$R148))*($K148-$R148)),0))))</f>
        <v/>
      </c>
      <c r="H148" s="455"/>
      <c r="I148" s="147" t="str">
        <f>IF(OR($D148="",$J148="",$P148=""),"",IF(VLOOKUP($D148,Res_Req!$A$2:$K$15,2)&lt;=7,$J148*P148,""))</f>
        <v/>
      </c>
      <c r="J148" s="148" t="str">
        <f>IF($D148="","",IF(VLOOKUP($D148,Res_Req!$A$2:$K$15,2)&lt;=7,VLOOKUP($D148,Res_Req!$A$2:$K$15,7),""))</f>
        <v/>
      </c>
      <c r="K148" s="149" t="str">
        <f t="shared" si="4"/>
        <v/>
      </c>
      <c r="L148" s="150" t="str">
        <f t="shared" si="5"/>
        <v/>
      </c>
      <c r="M148" s="151"/>
      <c r="N148" s="453"/>
      <c r="O148" s="453"/>
      <c r="P148" s="453"/>
      <c r="Q148" s="453"/>
      <c r="R148" s="152" t="str">
        <f>IF(OR($D148="",$T148=""),"",IF(VLOOKUP($D148,Res_Req!$A$2:$K$15,2)&lt;=7,MIN($T148,VLOOKUP($D148,Res_Req!$A$2:$K$15,8)),$T148))</f>
        <v/>
      </c>
      <c r="S148" s="152" t="str">
        <f>IF(OR($D148="",$T148=""),"",IF(VLOOKUP($D148,Res_Req!$A$2:$K$15,2)&lt;=7,MIN($T148,VLOOKUP($D148,Res_Req!$A$2:$K$15,9)),$T148))</f>
        <v/>
      </c>
      <c r="T148" s="453"/>
      <c r="U148" s="453"/>
      <c r="V148" s="185"/>
      <c r="W148" s="185"/>
      <c r="X148" s="185"/>
      <c r="Y148" s="185"/>
      <c r="Z148" s="185"/>
      <c r="AA148" s="185"/>
      <c r="AB148" s="126" t="e">
        <f>VLOOKUP($D148,Res_Req!$A$2:$K$10,2)</f>
        <v>#N/A</v>
      </c>
    </row>
    <row r="149" spans="1:28" x14ac:dyDescent="0.25">
      <c r="A149" s="125"/>
      <c r="B149" s="453"/>
      <c r="C149" s="453"/>
      <c r="D149" s="454"/>
      <c r="E149" s="456"/>
      <c r="F149" s="154" t="str">
        <f>IF(OR($D149="",$N149="",$O149="",$G149=""),"",IF(VLOOKUP($D149,Res_Req!$A$2:$K$15,2)&lt;=9,IF($K149="","",IF($K149&lt;=$Q149,$O149*$G149,IF(AND($K149&gt;$Q149,$K149&lt;=$T149),$G149*($O149+((($N149-$O149)/($T149-$Q149))*($K149-$Q149))),0))),""))</f>
        <v/>
      </c>
      <c r="G149" s="148" t="str">
        <f>IF(OR($D149="",$T149="",$K149=""),"",IF(VLOOKUP($D149,Res_Req!$A$2:$K$15,2)&gt;=8,VLOOKUP($D149,Res_Req!$A$2:$K$15,3),IF($K149&lt;=$R149,VLOOKUP($D149,Res_Req!$A$2:$K$15,3),IF(AND($K149&gt;$R149,$K149&lt;=$S149),VLOOKUP($D149,Res_Req!$A$2:$K$15,3)+(((VLOOKUP($D149,Res_Req!$A$2:$K$15,4)-VLOOKUP($D149,Res_Req!$A$2:$K$15,3))/($S149-$R149))*($K149-$R149)),0))))</f>
        <v/>
      </c>
      <c r="H149" s="455"/>
      <c r="I149" s="147" t="str">
        <f>IF(OR($D149="",$J149="",$P149=""),"",IF(VLOOKUP($D149,Res_Req!$A$2:$K$15,2)&lt;=7,$J149*P149,""))</f>
        <v/>
      </c>
      <c r="J149" s="148" t="str">
        <f>IF($D149="","",IF(VLOOKUP($D149,Res_Req!$A$2:$K$15,2)&lt;=7,VLOOKUP($D149,Res_Req!$A$2:$K$15,7),""))</f>
        <v/>
      </c>
      <c r="K149" s="149" t="str">
        <f t="shared" si="4"/>
        <v/>
      </c>
      <c r="L149" s="150" t="str">
        <f t="shared" si="5"/>
        <v/>
      </c>
      <c r="M149" s="151"/>
      <c r="N149" s="453"/>
      <c r="O149" s="453"/>
      <c r="P149" s="453"/>
      <c r="Q149" s="453"/>
      <c r="R149" s="152" t="str">
        <f>IF(OR($D149="",$T149=""),"",IF(VLOOKUP($D149,Res_Req!$A$2:$K$15,2)&lt;=7,MIN($T149,VLOOKUP($D149,Res_Req!$A$2:$K$15,8)),$T149))</f>
        <v/>
      </c>
      <c r="S149" s="152" t="str">
        <f>IF(OR($D149="",$T149=""),"",IF(VLOOKUP($D149,Res_Req!$A$2:$K$15,2)&lt;=7,MIN($T149,VLOOKUP($D149,Res_Req!$A$2:$K$15,9)),$T149))</f>
        <v/>
      </c>
      <c r="T149" s="453"/>
      <c r="U149" s="453"/>
      <c r="V149" s="185"/>
      <c r="W149" s="185"/>
      <c r="X149" s="185"/>
      <c r="Y149" s="185"/>
      <c r="Z149" s="185"/>
      <c r="AA149" s="185"/>
      <c r="AB149" s="126" t="e">
        <f>VLOOKUP($D149,Res_Req!$A$2:$K$10,2)</f>
        <v>#N/A</v>
      </c>
    </row>
    <row r="150" spans="1:28" x14ac:dyDescent="0.25">
      <c r="A150" s="125"/>
      <c r="B150" s="453"/>
      <c r="C150" s="453"/>
      <c r="D150" s="454"/>
      <c r="E150" s="456"/>
      <c r="F150" s="154" t="str">
        <f>IF(OR($D150="",$N150="",$O150="",$G150=""),"",IF(VLOOKUP($D150,Res_Req!$A$2:$K$15,2)&lt;=9,IF($K150="","",IF($K150&lt;=$Q150,$O150*$G150,IF(AND($K150&gt;$Q150,$K150&lt;=$T150),$G150*($O150+((($N150-$O150)/($T150-$Q150))*($K150-$Q150))),0))),""))</f>
        <v/>
      </c>
      <c r="G150" s="148" t="str">
        <f>IF(OR($D150="",$T150="",$K150=""),"",IF(VLOOKUP($D150,Res_Req!$A$2:$K$15,2)&gt;=8,VLOOKUP($D150,Res_Req!$A$2:$K$15,3),IF($K150&lt;=$R150,VLOOKUP($D150,Res_Req!$A$2:$K$15,3),IF(AND($K150&gt;$R150,$K150&lt;=$S150),VLOOKUP($D150,Res_Req!$A$2:$K$15,3)+(((VLOOKUP($D150,Res_Req!$A$2:$K$15,4)-VLOOKUP($D150,Res_Req!$A$2:$K$15,3))/($S150-$R150))*($K150-$R150)),0))))</f>
        <v/>
      </c>
      <c r="H150" s="455"/>
      <c r="I150" s="147" t="str">
        <f>IF(OR($D150="",$J150="",$P150=""),"",IF(VLOOKUP($D150,Res_Req!$A$2:$K$15,2)&lt;=7,$J150*P150,""))</f>
        <v/>
      </c>
      <c r="J150" s="148" t="str">
        <f>IF($D150="","",IF(VLOOKUP($D150,Res_Req!$A$2:$K$15,2)&lt;=7,VLOOKUP($D150,Res_Req!$A$2:$K$15,7),""))</f>
        <v/>
      </c>
      <c r="K150" s="149" t="str">
        <f t="shared" si="4"/>
        <v/>
      </c>
      <c r="L150" s="150" t="str">
        <f t="shared" si="5"/>
        <v/>
      </c>
      <c r="M150" s="151"/>
      <c r="N150" s="453"/>
      <c r="O150" s="453"/>
      <c r="P150" s="453"/>
      <c r="Q150" s="453"/>
      <c r="R150" s="152" t="str">
        <f>IF(OR($D150="",$T150=""),"",IF(VLOOKUP($D150,Res_Req!$A$2:$K$15,2)&lt;=7,MIN($T150,VLOOKUP($D150,Res_Req!$A$2:$K$15,8)),$T150))</f>
        <v/>
      </c>
      <c r="S150" s="152" t="str">
        <f>IF(OR($D150="",$T150=""),"",IF(VLOOKUP($D150,Res_Req!$A$2:$K$15,2)&lt;=7,MIN($T150,VLOOKUP($D150,Res_Req!$A$2:$K$15,9)),$T150))</f>
        <v/>
      </c>
      <c r="T150" s="453"/>
      <c r="U150" s="453"/>
      <c r="V150" s="185"/>
      <c r="W150" s="185"/>
      <c r="X150" s="185"/>
      <c r="Y150" s="185"/>
      <c r="Z150" s="185"/>
      <c r="AA150" s="185"/>
      <c r="AB150" s="126" t="e">
        <f>VLOOKUP($D150,Res_Req!$A$2:$K$10,2)</f>
        <v>#N/A</v>
      </c>
    </row>
    <row r="151" spans="1:28" x14ac:dyDescent="0.25">
      <c r="A151" s="125"/>
      <c r="B151" s="453"/>
      <c r="C151" s="453"/>
      <c r="D151" s="454"/>
      <c r="E151" s="456"/>
      <c r="F151" s="154" t="str">
        <f>IF(OR($D151="",$N151="",$O151="",$G151=""),"",IF(VLOOKUP($D151,Res_Req!$A$2:$K$15,2)&lt;=9,IF($K151="","",IF($K151&lt;=$Q151,$O151*$G151,IF(AND($K151&gt;$Q151,$K151&lt;=$T151),$G151*($O151+((($N151-$O151)/($T151-$Q151))*($K151-$Q151))),0))),""))</f>
        <v/>
      </c>
      <c r="G151" s="148" t="str">
        <f>IF(OR($D151="",$T151="",$K151=""),"",IF(VLOOKUP($D151,Res_Req!$A$2:$K$15,2)&gt;=8,VLOOKUP($D151,Res_Req!$A$2:$K$15,3),IF($K151&lt;=$R151,VLOOKUP($D151,Res_Req!$A$2:$K$15,3),IF(AND($K151&gt;$R151,$K151&lt;=$S151),VLOOKUP($D151,Res_Req!$A$2:$K$15,3)+(((VLOOKUP($D151,Res_Req!$A$2:$K$15,4)-VLOOKUP($D151,Res_Req!$A$2:$K$15,3))/($S151-$R151))*($K151-$R151)),0))))</f>
        <v/>
      </c>
      <c r="H151" s="455"/>
      <c r="I151" s="147" t="str">
        <f>IF(OR($D151="",$J151="",$P151=""),"",IF(VLOOKUP($D151,Res_Req!$A$2:$K$15,2)&lt;=7,$J151*P151,""))</f>
        <v/>
      </c>
      <c r="J151" s="148" t="str">
        <f>IF($D151="","",IF(VLOOKUP($D151,Res_Req!$A$2:$K$15,2)&lt;=7,VLOOKUP($D151,Res_Req!$A$2:$K$15,7),""))</f>
        <v/>
      </c>
      <c r="K151" s="149" t="str">
        <f t="shared" si="4"/>
        <v/>
      </c>
      <c r="L151" s="150" t="str">
        <f t="shared" si="5"/>
        <v/>
      </c>
      <c r="M151" s="151"/>
      <c r="N151" s="453"/>
      <c r="O151" s="453"/>
      <c r="P151" s="453"/>
      <c r="Q151" s="453"/>
      <c r="R151" s="152" t="str">
        <f>IF(OR($D151="",$T151=""),"",IF(VLOOKUP($D151,Res_Req!$A$2:$K$15,2)&lt;=7,MIN($T151,VLOOKUP($D151,Res_Req!$A$2:$K$15,8)),$T151))</f>
        <v/>
      </c>
      <c r="S151" s="152" t="str">
        <f>IF(OR($D151="",$T151=""),"",IF(VLOOKUP($D151,Res_Req!$A$2:$K$15,2)&lt;=7,MIN($T151,VLOOKUP($D151,Res_Req!$A$2:$K$15,9)),$T151))</f>
        <v/>
      </c>
      <c r="T151" s="453"/>
      <c r="U151" s="453"/>
      <c r="V151" s="185"/>
      <c r="W151" s="185"/>
      <c r="X151" s="185"/>
      <c r="Y151" s="185"/>
      <c r="Z151" s="185"/>
      <c r="AA151" s="185"/>
      <c r="AB151" s="126" t="e">
        <f>VLOOKUP($D151,Res_Req!$A$2:$K$10,2)</f>
        <v>#N/A</v>
      </c>
    </row>
    <row r="152" spans="1:28" x14ac:dyDescent="0.25">
      <c r="A152" s="125"/>
      <c r="B152" s="453"/>
      <c r="C152" s="453"/>
      <c r="D152" s="454"/>
      <c r="E152" s="456"/>
      <c r="F152" s="154" t="str">
        <f>IF(OR($D152="",$N152="",$O152="",$G152=""),"",IF(VLOOKUP($D152,Res_Req!$A$2:$K$15,2)&lt;=9,IF($K152="","",IF($K152&lt;=$Q152,$O152*$G152,IF(AND($K152&gt;$Q152,$K152&lt;=$T152),$G152*($O152+((($N152-$O152)/($T152-$Q152))*($K152-$Q152))),0))),""))</f>
        <v/>
      </c>
      <c r="G152" s="148" t="str">
        <f>IF(OR($D152="",$T152="",$K152=""),"",IF(VLOOKUP($D152,Res_Req!$A$2:$K$15,2)&gt;=8,VLOOKUP($D152,Res_Req!$A$2:$K$15,3),IF($K152&lt;=$R152,VLOOKUP($D152,Res_Req!$A$2:$K$15,3),IF(AND($K152&gt;$R152,$K152&lt;=$S152),VLOOKUP($D152,Res_Req!$A$2:$K$15,3)+(((VLOOKUP($D152,Res_Req!$A$2:$K$15,4)-VLOOKUP($D152,Res_Req!$A$2:$K$15,3))/($S152-$R152))*($K152-$R152)),0))))</f>
        <v/>
      </c>
      <c r="H152" s="455"/>
      <c r="I152" s="147" t="str">
        <f>IF(OR($D152="",$J152="",$P152=""),"",IF(VLOOKUP($D152,Res_Req!$A$2:$K$15,2)&lt;=7,$J152*P152,""))</f>
        <v/>
      </c>
      <c r="J152" s="148" t="str">
        <f>IF($D152="","",IF(VLOOKUP($D152,Res_Req!$A$2:$K$15,2)&lt;=7,VLOOKUP($D152,Res_Req!$A$2:$K$15,7),""))</f>
        <v/>
      </c>
      <c r="K152" s="149" t="str">
        <f t="shared" si="4"/>
        <v/>
      </c>
      <c r="L152" s="150" t="str">
        <f t="shared" si="5"/>
        <v/>
      </c>
      <c r="M152" s="151"/>
      <c r="N152" s="453"/>
      <c r="O152" s="453"/>
      <c r="P152" s="453"/>
      <c r="Q152" s="453"/>
      <c r="R152" s="152" t="str">
        <f>IF(OR($D152="",$T152=""),"",IF(VLOOKUP($D152,Res_Req!$A$2:$K$15,2)&lt;=7,MIN($T152,VLOOKUP($D152,Res_Req!$A$2:$K$15,8)),$T152))</f>
        <v/>
      </c>
      <c r="S152" s="152" t="str">
        <f>IF(OR($D152="",$T152=""),"",IF(VLOOKUP($D152,Res_Req!$A$2:$K$15,2)&lt;=7,MIN($T152,VLOOKUP($D152,Res_Req!$A$2:$K$15,9)),$T152))</f>
        <v/>
      </c>
      <c r="T152" s="453"/>
      <c r="U152" s="453"/>
      <c r="V152" s="185"/>
      <c r="W152" s="185"/>
      <c r="X152" s="185"/>
      <c r="Y152" s="185"/>
      <c r="Z152" s="185"/>
      <c r="AA152" s="185"/>
      <c r="AB152" s="126" t="e">
        <f>VLOOKUP($D152,Res_Req!$A$2:$K$10,2)</f>
        <v>#N/A</v>
      </c>
    </row>
    <row r="153" spans="1:28" x14ac:dyDescent="0.25">
      <c r="A153" s="125"/>
      <c r="B153" s="453"/>
      <c r="C153" s="453"/>
      <c r="D153" s="454"/>
      <c r="E153" s="456"/>
      <c r="F153" s="154" t="str">
        <f>IF(OR($D153="",$N153="",$O153="",$G153=""),"",IF(VLOOKUP($D153,Res_Req!$A$2:$K$15,2)&lt;=9,IF($K153="","",IF($K153&lt;=$Q153,$O153*$G153,IF(AND($K153&gt;$Q153,$K153&lt;=$T153),$G153*($O153+((($N153-$O153)/($T153-$Q153))*($K153-$Q153))),0))),""))</f>
        <v/>
      </c>
      <c r="G153" s="148" t="str">
        <f>IF(OR($D153="",$T153="",$K153=""),"",IF(VLOOKUP($D153,Res_Req!$A$2:$K$15,2)&gt;=8,VLOOKUP($D153,Res_Req!$A$2:$K$15,3),IF($K153&lt;=$R153,VLOOKUP($D153,Res_Req!$A$2:$K$15,3),IF(AND($K153&gt;$R153,$K153&lt;=$S153),VLOOKUP($D153,Res_Req!$A$2:$K$15,3)+(((VLOOKUP($D153,Res_Req!$A$2:$K$15,4)-VLOOKUP($D153,Res_Req!$A$2:$K$15,3))/($S153-$R153))*($K153-$R153)),0))))</f>
        <v/>
      </c>
      <c r="H153" s="455"/>
      <c r="I153" s="147" t="str">
        <f>IF(OR($D153="",$J153="",$P153=""),"",IF(VLOOKUP($D153,Res_Req!$A$2:$K$15,2)&lt;=7,$J153*P153,""))</f>
        <v/>
      </c>
      <c r="J153" s="148" t="str">
        <f>IF($D153="","",IF(VLOOKUP($D153,Res_Req!$A$2:$K$15,2)&lt;=7,VLOOKUP($D153,Res_Req!$A$2:$K$15,7),""))</f>
        <v/>
      </c>
      <c r="K153" s="149" t="str">
        <f t="shared" si="4"/>
        <v/>
      </c>
      <c r="L153" s="150" t="str">
        <f t="shared" si="5"/>
        <v/>
      </c>
      <c r="M153" s="151"/>
      <c r="N153" s="453"/>
      <c r="O153" s="453"/>
      <c r="P153" s="453"/>
      <c r="Q153" s="453"/>
      <c r="R153" s="152" t="str">
        <f>IF(OR($D153="",$T153=""),"",IF(VLOOKUP($D153,Res_Req!$A$2:$K$15,2)&lt;=7,MIN($T153,VLOOKUP($D153,Res_Req!$A$2:$K$15,8)),$T153))</f>
        <v/>
      </c>
      <c r="S153" s="152" t="str">
        <f>IF(OR($D153="",$T153=""),"",IF(VLOOKUP($D153,Res_Req!$A$2:$K$15,2)&lt;=7,MIN($T153,VLOOKUP($D153,Res_Req!$A$2:$K$15,9)),$T153))</f>
        <v/>
      </c>
      <c r="T153" s="453"/>
      <c r="U153" s="453"/>
      <c r="V153" s="185"/>
      <c r="W153" s="185"/>
      <c r="X153" s="185"/>
      <c r="Y153" s="185"/>
      <c r="Z153" s="185"/>
      <c r="AA153" s="185"/>
      <c r="AB153" s="126" t="e">
        <f>VLOOKUP($D153,Res_Req!$A$2:$K$10,2)</f>
        <v>#N/A</v>
      </c>
    </row>
    <row r="154" spans="1:28" x14ac:dyDescent="0.25">
      <c r="A154" s="125"/>
      <c r="B154" s="453"/>
      <c r="C154" s="453"/>
      <c r="D154" s="454"/>
      <c r="E154" s="456"/>
      <c r="F154" s="154" t="str">
        <f>IF(OR($D154="",$N154="",$O154="",$G154=""),"",IF(VLOOKUP($D154,Res_Req!$A$2:$K$15,2)&lt;=9,IF($K154="","",IF($K154&lt;=$Q154,$O154*$G154,IF(AND($K154&gt;$Q154,$K154&lt;=$T154),$G154*($O154+((($N154-$O154)/($T154-$Q154))*($K154-$Q154))),0))),""))</f>
        <v/>
      </c>
      <c r="G154" s="148" t="str">
        <f>IF(OR($D154="",$T154="",$K154=""),"",IF(VLOOKUP($D154,Res_Req!$A$2:$K$15,2)&gt;=8,VLOOKUP($D154,Res_Req!$A$2:$K$15,3),IF($K154&lt;=$R154,VLOOKUP($D154,Res_Req!$A$2:$K$15,3),IF(AND($K154&gt;$R154,$K154&lt;=$S154),VLOOKUP($D154,Res_Req!$A$2:$K$15,3)+(((VLOOKUP($D154,Res_Req!$A$2:$K$15,4)-VLOOKUP($D154,Res_Req!$A$2:$K$15,3))/($S154-$R154))*($K154-$R154)),0))))</f>
        <v/>
      </c>
      <c r="H154" s="455"/>
      <c r="I154" s="147" t="str">
        <f>IF(OR($D154="",$J154="",$P154=""),"",IF(VLOOKUP($D154,Res_Req!$A$2:$K$15,2)&lt;=7,$J154*P154,""))</f>
        <v/>
      </c>
      <c r="J154" s="148" t="str">
        <f>IF($D154="","",IF(VLOOKUP($D154,Res_Req!$A$2:$K$15,2)&lt;=7,VLOOKUP($D154,Res_Req!$A$2:$K$15,7),""))</f>
        <v/>
      </c>
      <c r="K154" s="149" t="str">
        <f t="shared" si="4"/>
        <v/>
      </c>
      <c r="L154" s="150" t="str">
        <f t="shared" si="5"/>
        <v/>
      </c>
      <c r="M154" s="151"/>
      <c r="N154" s="453"/>
      <c r="O154" s="453"/>
      <c r="P154" s="453"/>
      <c r="Q154" s="453"/>
      <c r="R154" s="152" t="str">
        <f>IF(OR($D154="",$T154=""),"",IF(VLOOKUP($D154,Res_Req!$A$2:$K$15,2)&lt;=7,MIN($T154,VLOOKUP($D154,Res_Req!$A$2:$K$15,8)),$T154))</f>
        <v/>
      </c>
      <c r="S154" s="152" t="str">
        <f>IF(OR($D154="",$T154=""),"",IF(VLOOKUP($D154,Res_Req!$A$2:$K$15,2)&lt;=7,MIN($T154,VLOOKUP($D154,Res_Req!$A$2:$K$15,9)),$T154))</f>
        <v/>
      </c>
      <c r="T154" s="453"/>
      <c r="U154" s="453"/>
      <c r="V154" s="185"/>
      <c r="W154" s="185"/>
      <c r="X154" s="185"/>
      <c r="Y154" s="185"/>
      <c r="Z154" s="185"/>
      <c r="AA154" s="185"/>
      <c r="AB154" s="126" t="e">
        <f>VLOOKUP($D154,Res_Req!$A$2:$K$10,2)</f>
        <v>#N/A</v>
      </c>
    </row>
    <row r="155" spans="1:28" x14ac:dyDescent="0.25">
      <c r="A155" s="125"/>
      <c r="B155" s="453"/>
      <c r="C155" s="453"/>
      <c r="D155" s="454"/>
      <c r="E155" s="456"/>
      <c r="F155" s="154" t="str">
        <f>IF(OR($D155="",$N155="",$O155="",$G155=""),"",IF(VLOOKUP($D155,Res_Req!$A$2:$K$15,2)&lt;=9,IF($K155="","",IF($K155&lt;=$Q155,$O155*$G155,IF(AND($K155&gt;$Q155,$K155&lt;=$T155),$G155*($O155+((($N155-$O155)/($T155-$Q155))*($K155-$Q155))),0))),""))</f>
        <v/>
      </c>
      <c r="G155" s="148" t="str">
        <f>IF(OR($D155="",$T155="",$K155=""),"",IF(VLOOKUP($D155,Res_Req!$A$2:$K$15,2)&gt;=8,VLOOKUP($D155,Res_Req!$A$2:$K$15,3),IF($K155&lt;=$R155,VLOOKUP($D155,Res_Req!$A$2:$K$15,3),IF(AND($K155&gt;$R155,$K155&lt;=$S155),VLOOKUP($D155,Res_Req!$A$2:$K$15,3)+(((VLOOKUP($D155,Res_Req!$A$2:$K$15,4)-VLOOKUP($D155,Res_Req!$A$2:$K$15,3))/($S155-$R155))*($K155-$R155)),0))))</f>
        <v/>
      </c>
      <c r="H155" s="455"/>
      <c r="I155" s="147" t="str">
        <f>IF(OR($D155="",$J155="",$P155=""),"",IF(VLOOKUP($D155,Res_Req!$A$2:$K$15,2)&lt;=7,$J155*P155,""))</f>
        <v/>
      </c>
      <c r="J155" s="148" t="str">
        <f>IF($D155="","",IF(VLOOKUP($D155,Res_Req!$A$2:$K$15,2)&lt;=7,VLOOKUP($D155,Res_Req!$A$2:$K$15,7),""))</f>
        <v/>
      </c>
      <c r="K155" s="149" t="str">
        <f t="shared" si="4"/>
        <v/>
      </c>
      <c r="L155" s="150" t="str">
        <f t="shared" si="5"/>
        <v/>
      </c>
      <c r="M155" s="151"/>
      <c r="N155" s="453"/>
      <c r="O155" s="453"/>
      <c r="P155" s="453"/>
      <c r="Q155" s="453"/>
      <c r="R155" s="152" t="str">
        <f>IF(OR($D155="",$T155=""),"",IF(VLOOKUP($D155,Res_Req!$A$2:$K$15,2)&lt;=7,MIN($T155,VLOOKUP($D155,Res_Req!$A$2:$K$15,8)),$T155))</f>
        <v/>
      </c>
      <c r="S155" s="152" t="str">
        <f>IF(OR($D155="",$T155=""),"",IF(VLOOKUP($D155,Res_Req!$A$2:$K$15,2)&lt;=7,MIN($T155,VLOOKUP($D155,Res_Req!$A$2:$K$15,9)),$T155))</f>
        <v/>
      </c>
      <c r="T155" s="453"/>
      <c r="U155" s="453"/>
      <c r="V155" s="185"/>
      <c r="W155" s="185"/>
      <c r="X155" s="185"/>
      <c r="Y155" s="185"/>
      <c r="Z155" s="185"/>
      <c r="AA155" s="185"/>
      <c r="AB155" s="126" t="e">
        <f>VLOOKUP($D155,Res_Req!$A$2:$K$10,2)</f>
        <v>#N/A</v>
      </c>
    </row>
    <row r="156" spans="1:28" x14ac:dyDescent="0.25">
      <c r="A156" s="125"/>
      <c r="B156" s="453"/>
      <c r="C156" s="453"/>
      <c r="D156" s="454"/>
      <c r="E156" s="456"/>
      <c r="F156" s="154" t="str">
        <f>IF(OR($D156="",$N156="",$O156="",$G156=""),"",IF(VLOOKUP($D156,Res_Req!$A$2:$K$15,2)&lt;=9,IF($K156="","",IF($K156&lt;=$Q156,$O156*$G156,IF(AND($K156&gt;$Q156,$K156&lt;=$T156),$G156*($O156+((($N156-$O156)/($T156-$Q156))*($K156-$Q156))),0))),""))</f>
        <v/>
      </c>
      <c r="G156" s="148" t="str">
        <f>IF(OR($D156="",$T156="",$K156=""),"",IF(VLOOKUP($D156,Res_Req!$A$2:$K$15,2)&gt;=8,VLOOKUP($D156,Res_Req!$A$2:$K$15,3),IF($K156&lt;=$R156,VLOOKUP($D156,Res_Req!$A$2:$K$15,3),IF(AND($K156&gt;$R156,$K156&lt;=$S156),VLOOKUP($D156,Res_Req!$A$2:$K$15,3)+(((VLOOKUP($D156,Res_Req!$A$2:$K$15,4)-VLOOKUP($D156,Res_Req!$A$2:$K$15,3))/($S156-$R156))*($K156-$R156)),0))))</f>
        <v/>
      </c>
      <c r="H156" s="455"/>
      <c r="I156" s="147" t="str">
        <f>IF(OR($D156="",$J156="",$P156=""),"",IF(VLOOKUP($D156,Res_Req!$A$2:$K$15,2)&lt;=7,$J156*P156,""))</f>
        <v/>
      </c>
      <c r="J156" s="148" t="str">
        <f>IF($D156="","",IF(VLOOKUP($D156,Res_Req!$A$2:$K$15,2)&lt;=7,VLOOKUP($D156,Res_Req!$A$2:$K$15,7),""))</f>
        <v/>
      </c>
      <c r="K156" s="149" t="str">
        <f t="shared" si="4"/>
        <v/>
      </c>
      <c r="L156" s="150" t="str">
        <f t="shared" si="5"/>
        <v/>
      </c>
      <c r="M156" s="151"/>
      <c r="N156" s="453"/>
      <c r="O156" s="453"/>
      <c r="P156" s="453"/>
      <c r="Q156" s="453"/>
      <c r="R156" s="152" t="str">
        <f>IF(OR($D156="",$T156=""),"",IF(VLOOKUP($D156,Res_Req!$A$2:$K$15,2)&lt;=7,MIN($T156,VLOOKUP($D156,Res_Req!$A$2:$K$15,8)),$T156))</f>
        <v/>
      </c>
      <c r="S156" s="152" t="str">
        <f>IF(OR($D156="",$T156=""),"",IF(VLOOKUP($D156,Res_Req!$A$2:$K$15,2)&lt;=7,MIN($T156,VLOOKUP($D156,Res_Req!$A$2:$K$15,9)),$T156))</f>
        <v/>
      </c>
      <c r="T156" s="453"/>
      <c r="U156" s="453"/>
      <c r="V156" s="185"/>
      <c r="W156" s="185"/>
      <c r="X156" s="185"/>
      <c r="Y156" s="185"/>
      <c r="Z156" s="185"/>
      <c r="AA156" s="185"/>
      <c r="AB156" s="126" t="e">
        <f>VLOOKUP($D156,Res_Req!$A$2:$K$10,2)</f>
        <v>#N/A</v>
      </c>
    </row>
    <row r="157" spans="1:28" x14ac:dyDescent="0.25">
      <c r="A157" s="125"/>
      <c r="B157" s="453"/>
      <c r="C157" s="453"/>
      <c r="D157" s="454"/>
      <c r="E157" s="456"/>
      <c r="F157" s="154" t="str">
        <f>IF(OR($D157="",$N157="",$O157="",$G157=""),"",IF(VLOOKUP($D157,Res_Req!$A$2:$K$15,2)&lt;=9,IF($K157="","",IF($K157&lt;=$Q157,$O157*$G157,IF(AND($K157&gt;$Q157,$K157&lt;=$T157),$G157*($O157+((($N157-$O157)/($T157-$Q157))*($K157-$Q157))),0))),""))</f>
        <v/>
      </c>
      <c r="G157" s="148" t="str">
        <f>IF(OR($D157="",$T157="",$K157=""),"",IF(VLOOKUP($D157,Res_Req!$A$2:$K$15,2)&gt;=8,VLOOKUP($D157,Res_Req!$A$2:$K$15,3),IF($K157&lt;=$R157,VLOOKUP($D157,Res_Req!$A$2:$K$15,3),IF(AND($K157&gt;$R157,$K157&lt;=$S157),VLOOKUP($D157,Res_Req!$A$2:$K$15,3)+(((VLOOKUP($D157,Res_Req!$A$2:$K$15,4)-VLOOKUP($D157,Res_Req!$A$2:$K$15,3))/($S157-$R157))*($K157-$R157)),0))))</f>
        <v/>
      </c>
      <c r="H157" s="455"/>
      <c r="I157" s="147" t="str">
        <f>IF(OR($D157="",$J157="",$P157=""),"",IF(VLOOKUP($D157,Res_Req!$A$2:$K$15,2)&lt;=7,$J157*P157,""))</f>
        <v/>
      </c>
      <c r="J157" s="148" t="str">
        <f>IF($D157="","",IF(VLOOKUP($D157,Res_Req!$A$2:$K$15,2)&lt;=7,VLOOKUP($D157,Res_Req!$A$2:$K$15,7),""))</f>
        <v/>
      </c>
      <c r="K157" s="149" t="str">
        <f t="shared" si="4"/>
        <v/>
      </c>
      <c r="L157" s="150" t="str">
        <f t="shared" si="5"/>
        <v/>
      </c>
      <c r="M157" s="151"/>
      <c r="N157" s="453"/>
      <c r="O157" s="453"/>
      <c r="P157" s="453"/>
      <c r="Q157" s="453"/>
      <c r="R157" s="152" t="str">
        <f>IF(OR($D157="",$T157=""),"",IF(VLOOKUP($D157,Res_Req!$A$2:$K$15,2)&lt;=7,MIN($T157,VLOOKUP($D157,Res_Req!$A$2:$K$15,8)),$T157))</f>
        <v/>
      </c>
      <c r="S157" s="152" t="str">
        <f>IF(OR($D157="",$T157=""),"",IF(VLOOKUP($D157,Res_Req!$A$2:$K$15,2)&lt;=7,MIN($T157,VLOOKUP($D157,Res_Req!$A$2:$K$15,9)),$T157))</f>
        <v/>
      </c>
      <c r="T157" s="453"/>
      <c r="U157" s="453"/>
      <c r="V157" s="185"/>
      <c r="W157" s="185"/>
      <c r="X157" s="185"/>
      <c r="Y157" s="185"/>
      <c r="Z157" s="185"/>
      <c r="AA157" s="185"/>
      <c r="AB157" s="126" t="e">
        <f>VLOOKUP($D157,Res_Req!$A$2:$K$10,2)</f>
        <v>#N/A</v>
      </c>
    </row>
    <row r="158" spans="1:28" x14ac:dyDescent="0.25">
      <c r="A158" s="125"/>
      <c r="B158" s="453"/>
      <c r="C158" s="453"/>
      <c r="D158" s="454"/>
      <c r="E158" s="456"/>
      <c r="F158" s="154" t="str">
        <f>IF(OR($D158="",$N158="",$O158="",$G158=""),"",IF(VLOOKUP($D158,Res_Req!$A$2:$K$15,2)&lt;=9,IF($K158="","",IF($K158&lt;=$Q158,$O158*$G158,IF(AND($K158&gt;$Q158,$K158&lt;=$T158),$G158*($O158+((($N158-$O158)/($T158-$Q158))*($K158-$Q158))),0))),""))</f>
        <v/>
      </c>
      <c r="G158" s="148" t="str">
        <f>IF(OR($D158="",$T158="",$K158=""),"",IF(VLOOKUP($D158,Res_Req!$A$2:$K$15,2)&gt;=8,VLOOKUP($D158,Res_Req!$A$2:$K$15,3),IF($K158&lt;=$R158,VLOOKUP($D158,Res_Req!$A$2:$K$15,3),IF(AND($K158&gt;$R158,$K158&lt;=$S158),VLOOKUP($D158,Res_Req!$A$2:$K$15,3)+(((VLOOKUP($D158,Res_Req!$A$2:$K$15,4)-VLOOKUP($D158,Res_Req!$A$2:$K$15,3))/($S158-$R158))*($K158-$R158)),0))))</f>
        <v/>
      </c>
      <c r="H158" s="455"/>
      <c r="I158" s="147" t="str">
        <f>IF(OR($D158="",$J158="",$P158=""),"",IF(VLOOKUP($D158,Res_Req!$A$2:$K$15,2)&lt;=7,$J158*P158,""))</f>
        <v/>
      </c>
      <c r="J158" s="148" t="str">
        <f>IF($D158="","",IF(VLOOKUP($D158,Res_Req!$A$2:$K$15,2)&lt;=7,VLOOKUP($D158,Res_Req!$A$2:$K$15,7),""))</f>
        <v/>
      </c>
      <c r="K158" s="149" t="str">
        <f t="shared" si="4"/>
        <v/>
      </c>
      <c r="L158" s="150" t="str">
        <f t="shared" si="5"/>
        <v/>
      </c>
      <c r="M158" s="151"/>
      <c r="N158" s="453"/>
      <c r="O158" s="453"/>
      <c r="P158" s="453"/>
      <c r="Q158" s="453"/>
      <c r="R158" s="152" t="str">
        <f>IF(OR($D158="",$T158=""),"",IF(VLOOKUP($D158,Res_Req!$A$2:$K$15,2)&lt;=7,MIN($T158,VLOOKUP($D158,Res_Req!$A$2:$K$15,8)),$T158))</f>
        <v/>
      </c>
      <c r="S158" s="152" t="str">
        <f>IF(OR($D158="",$T158=""),"",IF(VLOOKUP($D158,Res_Req!$A$2:$K$15,2)&lt;=7,MIN($T158,VLOOKUP($D158,Res_Req!$A$2:$K$15,9)),$T158))</f>
        <v/>
      </c>
      <c r="T158" s="453"/>
      <c r="U158" s="453"/>
      <c r="V158" s="185"/>
      <c r="W158" s="185"/>
      <c r="X158" s="185"/>
      <c r="Y158" s="185"/>
      <c r="Z158" s="185"/>
      <c r="AA158" s="185"/>
      <c r="AB158" s="126" t="e">
        <f>VLOOKUP($D158,Res_Req!$A$2:$K$10,2)</f>
        <v>#N/A</v>
      </c>
    </row>
    <row r="159" spans="1:28" x14ac:dyDescent="0.25">
      <c r="A159" s="125"/>
      <c r="B159" s="453"/>
      <c r="C159" s="453"/>
      <c r="D159" s="454"/>
      <c r="E159" s="456"/>
      <c r="F159" s="154" t="str">
        <f>IF(OR($D159="",$N159="",$O159="",$G159=""),"",IF(VLOOKUP($D159,Res_Req!$A$2:$K$15,2)&lt;=9,IF($K159="","",IF($K159&lt;=$Q159,$O159*$G159,IF(AND($K159&gt;$Q159,$K159&lt;=$T159),$G159*($O159+((($N159-$O159)/($T159-$Q159))*($K159-$Q159))),0))),""))</f>
        <v/>
      </c>
      <c r="G159" s="148" t="str">
        <f>IF(OR($D159="",$T159="",$K159=""),"",IF(VLOOKUP($D159,Res_Req!$A$2:$K$15,2)&gt;=8,VLOOKUP($D159,Res_Req!$A$2:$K$15,3),IF($K159&lt;=$R159,VLOOKUP($D159,Res_Req!$A$2:$K$15,3),IF(AND($K159&gt;$R159,$K159&lt;=$S159),VLOOKUP($D159,Res_Req!$A$2:$K$15,3)+(((VLOOKUP($D159,Res_Req!$A$2:$K$15,4)-VLOOKUP($D159,Res_Req!$A$2:$K$15,3))/($S159-$R159))*($K159-$R159)),0))))</f>
        <v/>
      </c>
      <c r="H159" s="455"/>
      <c r="I159" s="147" t="str">
        <f>IF(OR($D159="",$J159="",$P159=""),"",IF(VLOOKUP($D159,Res_Req!$A$2:$K$15,2)&lt;=7,$J159*P159,""))</f>
        <v/>
      </c>
      <c r="J159" s="148" t="str">
        <f>IF($D159="","",IF(VLOOKUP($D159,Res_Req!$A$2:$K$15,2)&lt;=7,VLOOKUP($D159,Res_Req!$A$2:$K$15,7),""))</f>
        <v/>
      </c>
      <c r="K159" s="149" t="str">
        <f t="shared" si="4"/>
        <v/>
      </c>
      <c r="L159" s="150" t="str">
        <f t="shared" si="5"/>
        <v/>
      </c>
      <c r="M159" s="151"/>
      <c r="N159" s="453"/>
      <c r="O159" s="453"/>
      <c r="P159" s="453"/>
      <c r="Q159" s="453"/>
      <c r="R159" s="152" t="str">
        <f>IF(OR($D159="",$T159=""),"",IF(VLOOKUP($D159,Res_Req!$A$2:$K$15,2)&lt;=7,MIN($T159,VLOOKUP($D159,Res_Req!$A$2:$K$15,8)),$T159))</f>
        <v/>
      </c>
      <c r="S159" s="152" t="str">
        <f>IF(OR($D159="",$T159=""),"",IF(VLOOKUP($D159,Res_Req!$A$2:$K$15,2)&lt;=7,MIN($T159,VLOOKUP($D159,Res_Req!$A$2:$K$15,9)),$T159))</f>
        <v/>
      </c>
      <c r="T159" s="453"/>
      <c r="U159" s="453"/>
      <c r="V159" s="185"/>
      <c r="W159" s="185"/>
      <c r="X159" s="185"/>
      <c r="Y159" s="185"/>
      <c r="Z159" s="185"/>
      <c r="AA159" s="185"/>
      <c r="AB159" s="126" t="e">
        <f>VLOOKUP($D159,Res_Req!$A$2:$K$10,2)</f>
        <v>#N/A</v>
      </c>
    </row>
    <row r="160" spans="1:28" x14ac:dyDescent="0.25">
      <c r="A160" s="125"/>
      <c r="B160" s="453"/>
      <c r="C160" s="453"/>
      <c r="D160" s="454"/>
      <c r="E160" s="456"/>
      <c r="F160" s="154" t="str">
        <f>IF(OR($D160="",$N160="",$O160="",$G160=""),"",IF(VLOOKUP($D160,Res_Req!$A$2:$K$15,2)&lt;=9,IF($K160="","",IF($K160&lt;=$Q160,$O160*$G160,IF(AND($K160&gt;$Q160,$K160&lt;=$T160),$G160*($O160+((($N160-$O160)/($T160-$Q160))*($K160-$Q160))),0))),""))</f>
        <v/>
      </c>
      <c r="G160" s="148" t="str">
        <f>IF(OR($D160="",$T160="",$K160=""),"",IF(VLOOKUP($D160,Res_Req!$A$2:$K$15,2)&gt;=8,VLOOKUP($D160,Res_Req!$A$2:$K$15,3),IF($K160&lt;=$R160,VLOOKUP($D160,Res_Req!$A$2:$K$15,3),IF(AND($K160&gt;$R160,$K160&lt;=$S160),VLOOKUP($D160,Res_Req!$A$2:$K$15,3)+(((VLOOKUP($D160,Res_Req!$A$2:$K$15,4)-VLOOKUP($D160,Res_Req!$A$2:$K$15,3))/($S160-$R160))*($K160-$R160)),0))))</f>
        <v/>
      </c>
      <c r="H160" s="455"/>
      <c r="I160" s="147" t="str">
        <f>IF(OR($D160="",$J160="",$P160=""),"",IF(VLOOKUP($D160,Res_Req!$A$2:$K$15,2)&lt;=7,$J160*P160,""))</f>
        <v/>
      </c>
      <c r="J160" s="148" t="str">
        <f>IF($D160="","",IF(VLOOKUP($D160,Res_Req!$A$2:$K$15,2)&lt;=7,VLOOKUP($D160,Res_Req!$A$2:$K$15,7),""))</f>
        <v/>
      </c>
      <c r="K160" s="149" t="str">
        <f t="shared" si="4"/>
        <v/>
      </c>
      <c r="L160" s="150" t="str">
        <f t="shared" si="5"/>
        <v/>
      </c>
      <c r="M160" s="151"/>
      <c r="N160" s="453"/>
      <c r="O160" s="453"/>
      <c r="P160" s="453"/>
      <c r="Q160" s="453"/>
      <c r="R160" s="152" t="str">
        <f>IF(OR($D160="",$T160=""),"",IF(VLOOKUP($D160,Res_Req!$A$2:$K$15,2)&lt;=7,MIN($T160,VLOOKUP($D160,Res_Req!$A$2:$K$15,8)),$T160))</f>
        <v/>
      </c>
      <c r="S160" s="152" t="str">
        <f>IF(OR($D160="",$T160=""),"",IF(VLOOKUP($D160,Res_Req!$A$2:$K$15,2)&lt;=7,MIN($T160,VLOOKUP($D160,Res_Req!$A$2:$K$15,9)),$T160))</f>
        <v/>
      </c>
      <c r="T160" s="453"/>
      <c r="U160" s="453"/>
      <c r="V160" s="185"/>
      <c r="W160" s="185"/>
      <c r="X160" s="185"/>
      <c r="Y160" s="185"/>
      <c r="Z160" s="185"/>
      <c r="AA160" s="185"/>
      <c r="AB160" s="126" t="e">
        <f>VLOOKUP($D160,Res_Req!$A$2:$K$10,2)</f>
        <v>#N/A</v>
      </c>
    </row>
    <row r="161" spans="1:28" x14ac:dyDescent="0.25">
      <c r="A161" s="125"/>
      <c r="B161" s="453"/>
      <c r="C161" s="453"/>
      <c r="D161" s="454"/>
      <c r="E161" s="456"/>
      <c r="F161" s="154" t="str">
        <f>IF(OR($D161="",$N161="",$O161="",$G161=""),"",IF(VLOOKUP($D161,Res_Req!$A$2:$K$15,2)&lt;=9,IF($K161="","",IF($K161&lt;=$Q161,$O161*$G161,IF(AND($K161&gt;$Q161,$K161&lt;=$T161),$G161*($O161+((($N161-$O161)/($T161-$Q161))*($K161-$Q161))),0))),""))</f>
        <v/>
      </c>
      <c r="G161" s="148" t="str">
        <f>IF(OR($D161="",$T161="",$K161=""),"",IF(VLOOKUP($D161,Res_Req!$A$2:$K$15,2)&gt;=8,VLOOKUP($D161,Res_Req!$A$2:$K$15,3),IF($K161&lt;=$R161,VLOOKUP($D161,Res_Req!$A$2:$K$15,3),IF(AND($K161&gt;$R161,$K161&lt;=$S161),VLOOKUP($D161,Res_Req!$A$2:$K$15,3)+(((VLOOKUP($D161,Res_Req!$A$2:$K$15,4)-VLOOKUP($D161,Res_Req!$A$2:$K$15,3))/($S161-$R161))*($K161-$R161)),0))))</f>
        <v/>
      </c>
      <c r="H161" s="455"/>
      <c r="I161" s="147" t="str">
        <f>IF(OR($D161="",$J161="",$P161=""),"",IF(VLOOKUP($D161,Res_Req!$A$2:$K$15,2)&lt;=7,$J161*P161,""))</f>
        <v/>
      </c>
      <c r="J161" s="148" t="str">
        <f>IF($D161="","",IF(VLOOKUP($D161,Res_Req!$A$2:$K$15,2)&lt;=7,VLOOKUP($D161,Res_Req!$A$2:$K$15,7),""))</f>
        <v/>
      </c>
      <c r="K161" s="149" t="str">
        <f t="shared" si="4"/>
        <v/>
      </c>
      <c r="L161" s="150" t="str">
        <f t="shared" si="5"/>
        <v/>
      </c>
      <c r="M161" s="151"/>
      <c r="N161" s="453"/>
      <c r="O161" s="453"/>
      <c r="P161" s="453"/>
      <c r="Q161" s="453"/>
      <c r="R161" s="152" t="str">
        <f>IF(OR($D161="",$T161=""),"",IF(VLOOKUP($D161,Res_Req!$A$2:$K$15,2)&lt;=7,MIN($T161,VLOOKUP($D161,Res_Req!$A$2:$K$15,8)),$T161))</f>
        <v/>
      </c>
      <c r="S161" s="152" t="str">
        <f>IF(OR($D161="",$T161=""),"",IF(VLOOKUP($D161,Res_Req!$A$2:$K$15,2)&lt;=7,MIN($T161,VLOOKUP($D161,Res_Req!$A$2:$K$15,9)),$T161))</f>
        <v/>
      </c>
      <c r="T161" s="453"/>
      <c r="U161" s="453"/>
      <c r="V161" s="185"/>
      <c r="W161" s="185"/>
      <c r="X161" s="185"/>
      <c r="Y161" s="185"/>
      <c r="Z161" s="185"/>
      <c r="AA161" s="185"/>
      <c r="AB161" s="126" t="e">
        <f>VLOOKUP($D161,Res_Req!$A$2:$K$10,2)</f>
        <v>#N/A</v>
      </c>
    </row>
    <row r="162" spans="1:28" x14ac:dyDescent="0.25">
      <c r="A162" s="125"/>
      <c r="B162" s="453"/>
      <c r="C162" s="453"/>
      <c r="D162" s="454"/>
      <c r="E162" s="456"/>
      <c r="F162" s="154" t="str">
        <f>IF(OR($D162="",$N162="",$O162="",$G162=""),"",IF(VLOOKUP($D162,Res_Req!$A$2:$K$15,2)&lt;=9,IF($K162="","",IF($K162&lt;=$Q162,$O162*$G162,IF(AND($K162&gt;$Q162,$K162&lt;=$T162),$G162*($O162+((($N162-$O162)/($T162-$Q162))*($K162-$Q162))),0))),""))</f>
        <v/>
      </c>
      <c r="G162" s="148" t="str">
        <f>IF(OR($D162="",$T162="",$K162=""),"",IF(VLOOKUP($D162,Res_Req!$A$2:$K$15,2)&gt;=8,VLOOKUP($D162,Res_Req!$A$2:$K$15,3),IF($K162&lt;=$R162,VLOOKUP($D162,Res_Req!$A$2:$K$15,3),IF(AND($K162&gt;$R162,$K162&lt;=$S162),VLOOKUP($D162,Res_Req!$A$2:$K$15,3)+(((VLOOKUP($D162,Res_Req!$A$2:$K$15,4)-VLOOKUP($D162,Res_Req!$A$2:$K$15,3))/($S162-$R162))*($K162-$R162)),0))))</f>
        <v/>
      </c>
      <c r="H162" s="455"/>
      <c r="I162" s="147" t="str">
        <f>IF(OR($D162="",$J162="",$P162=""),"",IF(VLOOKUP($D162,Res_Req!$A$2:$K$15,2)&lt;=7,$J162*P162,""))</f>
        <v/>
      </c>
      <c r="J162" s="148" t="str">
        <f>IF($D162="","",IF(VLOOKUP($D162,Res_Req!$A$2:$K$15,2)&lt;=7,VLOOKUP($D162,Res_Req!$A$2:$K$15,7),""))</f>
        <v/>
      </c>
      <c r="K162" s="149" t="str">
        <f t="shared" si="4"/>
        <v/>
      </c>
      <c r="L162" s="150" t="str">
        <f t="shared" si="5"/>
        <v/>
      </c>
      <c r="M162" s="151"/>
      <c r="N162" s="453"/>
      <c r="O162" s="453"/>
      <c r="P162" s="453"/>
      <c r="Q162" s="453"/>
      <c r="R162" s="152" t="str">
        <f>IF(OR($D162="",$T162=""),"",IF(VLOOKUP($D162,Res_Req!$A$2:$K$15,2)&lt;=7,MIN($T162,VLOOKUP($D162,Res_Req!$A$2:$K$15,8)),$T162))</f>
        <v/>
      </c>
      <c r="S162" s="152" t="str">
        <f>IF(OR($D162="",$T162=""),"",IF(VLOOKUP($D162,Res_Req!$A$2:$K$15,2)&lt;=7,MIN($T162,VLOOKUP($D162,Res_Req!$A$2:$K$15,9)),$T162))</f>
        <v/>
      </c>
      <c r="T162" s="453"/>
      <c r="U162" s="453"/>
      <c r="V162" s="185"/>
      <c r="W162" s="185"/>
      <c r="X162" s="185"/>
      <c r="Y162" s="185"/>
      <c r="Z162" s="185"/>
      <c r="AA162" s="185"/>
      <c r="AB162" s="126" t="e">
        <f>VLOOKUP($D162,Res_Req!$A$2:$K$10,2)</f>
        <v>#N/A</v>
      </c>
    </row>
    <row r="163" spans="1:28" x14ac:dyDescent="0.25">
      <c r="A163" s="125"/>
      <c r="B163" s="453"/>
      <c r="C163" s="453"/>
      <c r="D163" s="454"/>
      <c r="E163" s="456"/>
      <c r="F163" s="154" t="str">
        <f>IF(OR($D163="",$N163="",$O163="",$G163=""),"",IF(VLOOKUP($D163,Res_Req!$A$2:$K$15,2)&lt;=9,IF($K163="","",IF($K163&lt;=$Q163,$O163*$G163,IF(AND($K163&gt;$Q163,$K163&lt;=$T163),$G163*($O163+((($N163-$O163)/($T163-$Q163))*($K163-$Q163))),0))),""))</f>
        <v/>
      </c>
      <c r="G163" s="148" t="str">
        <f>IF(OR($D163="",$T163="",$K163=""),"",IF(VLOOKUP($D163,Res_Req!$A$2:$K$15,2)&gt;=8,VLOOKUP($D163,Res_Req!$A$2:$K$15,3),IF($K163&lt;=$R163,VLOOKUP($D163,Res_Req!$A$2:$K$15,3),IF(AND($K163&gt;$R163,$K163&lt;=$S163),VLOOKUP($D163,Res_Req!$A$2:$K$15,3)+(((VLOOKUP($D163,Res_Req!$A$2:$K$15,4)-VLOOKUP($D163,Res_Req!$A$2:$K$15,3))/($S163-$R163))*($K163-$R163)),0))))</f>
        <v/>
      </c>
      <c r="H163" s="455"/>
      <c r="I163" s="147" t="str">
        <f>IF(OR($D163="",$J163="",$P163=""),"",IF(VLOOKUP($D163,Res_Req!$A$2:$K$15,2)&lt;=7,$J163*P163,""))</f>
        <v/>
      </c>
      <c r="J163" s="148" t="str">
        <f>IF($D163="","",IF(VLOOKUP($D163,Res_Req!$A$2:$K$15,2)&lt;=7,VLOOKUP($D163,Res_Req!$A$2:$K$15,7),""))</f>
        <v/>
      </c>
      <c r="K163" s="149" t="str">
        <f t="shared" si="4"/>
        <v/>
      </c>
      <c r="L163" s="150" t="str">
        <f t="shared" si="5"/>
        <v/>
      </c>
      <c r="M163" s="151"/>
      <c r="N163" s="453"/>
      <c r="O163" s="453"/>
      <c r="P163" s="453"/>
      <c r="Q163" s="453"/>
      <c r="R163" s="152" t="str">
        <f>IF(OR($D163="",$T163=""),"",IF(VLOOKUP($D163,Res_Req!$A$2:$K$15,2)&lt;=7,MIN($T163,VLOOKUP($D163,Res_Req!$A$2:$K$15,8)),$T163))</f>
        <v/>
      </c>
      <c r="S163" s="152" t="str">
        <f>IF(OR($D163="",$T163=""),"",IF(VLOOKUP($D163,Res_Req!$A$2:$K$15,2)&lt;=7,MIN($T163,VLOOKUP($D163,Res_Req!$A$2:$K$15,9)),$T163))</f>
        <v/>
      </c>
      <c r="T163" s="453"/>
      <c r="U163" s="453"/>
      <c r="V163" s="185"/>
      <c r="W163" s="185"/>
      <c r="X163" s="185"/>
      <c r="Y163" s="185"/>
      <c r="Z163" s="185"/>
      <c r="AA163" s="185"/>
      <c r="AB163" s="126" t="e">
        <f>VLOOKUP($D163,Res_Req!$A$2:$K$10,2)</f>
        <v>#N/A</v>
      </c>
    </row>
    <row r="164" spans="1:28" x14ac:dyDescent="0.25">
      <c r="A164" s="125"/>
      <c r="B164" s="453"/>
      <c r="C164" s="453"/>
      <c r="D164" s="454"/>
      <c r="E164" s="456"/>
      <c r="F164" s="154" t="str">
        <f>IF(OR($D164="",$N164="",$O164="",$G164=""),"",IF(VLOOKUP($D164,Res_Req!$A$2:$K$15,2)&lt;=9,IF($K164="","",IF($K164&lt;=$Q164,$O164*$G164,IF(AND($K164&gt;$Q164,$K164&lt;=$T164),$G164*($O164+((($N164-$O164)/($T164-$Q164))*($K164-$Q164))),0))),""))</f>
        <v/>
      </c>
      <c r="G164" s="148" t="str">
        <f>IF(OR($D164="",$T164="",$K164=""),"",IF(VLOOKUP($D164,Res_Req!$A$2:$K$15,2)&gt;=8,VLOOKUP($D164,Res_Req!$A$2:$K$15,3),IF($K164&lt;=$R164,VLOOKUP($D164,Res_Req!$A$2:$K$15,3),IF(AND($K164&gt;$R164,$K164&lt;=$S164),VLOOKUP($D164,Res_Req!$A$2:$K$15,3)+(((VLOOKUP($D164,Res_Req!$A$2:$K$15,4)-VLOOKUP($D164,Res_Req!$A$2:$K$15,3))/($S164-$R164))*($K164-$R164)),0))))</f>
        <v/>
      </c>
      <c r="H164" s="455"/>
      <c r="I164" s="147" t="str">
        <f>IF(OR($D164="",$J164="",$P164=""),"",IF(VLOOKUP($D164,Res_Req!$A$2:$K$15,2)&lt;=7,$J164*P164,""))</f>
        <v/>
      </c>
      <c r="J164" s="148" t="str">
        <f>IF($D164="","",IF(VLOOKUP($D164,Res_Req!$A$2:$K$15,2)&lt;=7,VLOOKUP($D164,Res_Req!$A$2:$K$15,7),""))</f>
        <v/>
      </c>
      <c r="K164" s="149" t="str">
        <f t="shared" si="4"/>
        <v/>
      </c>
      <c r="L164" s="150" t="str">
        <f t="shared" si="5"/>
        <v/>
      </c>
      <c r="M164" s="151"/>
      <c r="N164" s="453"/>
      <c r="O164" s="453"/>
      <c r="P164" s="453"/>
      <c r="Q164" s="453"/>
      <c r="R164" s="152" t="str">
        <f>IF(OR($D164="",$T164=""),"",IF(VLOOKUP($D164,Res_Req!$A$2:$K$15,2)&lt;=7,MIN($T164,VLOOKUP($D164,Res_Req!$A$2:$K$15,8)),$T164))</f>
        <v/>
      </c>
      <c r="S164" s="152" t="str">
        <f>IF(OR($D164="",$T164=""),"",IF(VLOOKUP($D164,Res_Req!$A$2:$K$15,2)&lt;=7,MIN($T164,VLOOKUP($D164,Res_Req!$A$2:$K$15,9)),$T164))</f>
        <v/>
      </c>
      <c r="T164" s="453"/>
      <c r="U164" s="453"/>
      <c r="V164" s="185"/>
      <c r="W164" s="185"/>
      <c r="X164" s="185"/>
      <c r="Y164" s="185"/>
      <c r="Z164" s="185"/>
      <c r="AA164" s="185"/>
      <c r="AB164" s="126" t="e">
        <f>VLOOKUP($D164,Res_Req!$A$2:$K$10,2)</f>
        <v>#N/A</v>
      </c>
    </row>
    <row r="165" spans="1:28" x14ac:dyDescent="0.25">
      <c r="A165" s="125"/>
      <c r="B165" s="453"/>
      <c r="C165" s="453"/>
      <c r="D165" s="454"/>
      <c r="E165" s="456"/>
      <c r="F165" s="154" t="str">
        <f>IF(OR($D165="",$N165="",$O165="",$G165=""),"",IF(VLOOKUP($D165,Res_Req!$A$2:$K$15,2)&lt;=9,IF($K165="","",IF($K165&lt;=$Q165,$O165*$G165,IF(AND($K165&gt;$Q165,$K165&lt;=$T165),$G165*($O165+((($N165-$O165)/($T165-$Q165))*($K165-$Q165))),0))),""))</f>
        <v/>
      </c>
      <c r="G165" s="148" t="str">
        <f>IF(OR($D165="",$T165="",$K165=""),"",IF(VLOOKUP($D165,Res_Req!$A$2:$K$15,2)&gt;=8,VLOOKUP($D165,Res_Req!$A$2:$K$15,3),IF($K165&lt;=$R165,VLOOKUP($D165,Res_Req!$A$2:$K$15,3),IF(AND($K165&gt;$R165,$K165&lt;=$S165),VLOOKUP($D165,Res_Req!$A$2:$K$15,3)+(((VLOOKUP($D165,Res_Req!$A$2:$K$15,4)-VLOOKUP($D165,Res_Req!$A$2:$K$15,3))/($S165-$R165))*($K165-$R165)),0))))</f>
        <v/>
      </c>
      <c r="H165" s="455"/>
      <c r="I165" s="147" t="str">
        <f>IF(OR($D165="",$J165="",$P165=""),"",IF(VLOOKUP($D165,Res_Req!$A$2:$K$15,2)&lt;=7,$J165*P165,""))</f>
        <v/>
      </c>
      <c r="J165" s="148" t="str">
        <f>IF($D165="","",IF(VLOOKUP($D165,Res_Req!$A$2:$K$15,2)&lt;=7,VLOOKUP($D165,Res_Req!$A$2:$K$15,7),""))</f>
        <v/>
      </c>
      <c r="K165" s="149" t="str">
        <f t="shared" si="4"/>
        <v/>
      </c>
      <c r="L165" s="150" t="str">
        <f t="shared" si="5"/>
        <v/>
      </c>
      <c r="M165" s="151"/>
      <c r="N165" s="453"/>
      <c r="O165" s="453"/>
      <c r="P165" s="453"/>
      <c r="Q165" s="453"/>
      <c r="R165" s="152" t="str">
        <f>IF(OR($D165="",$T165=""),"",IF(VLOOKUP($D165,Res_Req!$A$2:$K$15,2)&lt;=7,MIN($T165,VLOOKUP($D165,Res_Req!$A$2:$K$15,8)),$T165))</f>
        <v/>
      </c>
      <c r="S165" s="152" t="str">
        <f>IF(OR($D165="",$T165=""),"",IF(VLOOKUP($D165,Res_Req!$A$2:$K$15,2)&lt;=7,MIN($T165,VLOOKUP($D165,Res_Req!$A$2:$K$15,9)),$T165))</f>
        <v/>
      </c>
      <c r="T165" s="453"/>
      <c r="U165" s="453"/>
      <c r="V165" s="185"/>
      <c r="W165" s="185"/>
      <c r="X165" s="185"/>
      <c r="Y165" s="185"/>
      <c r="Z165" s="185"/>
      <c r="AA165" s="185"/>
      <c r="AB165" s="126" t="e">
        <f>VLOOKUP($D165,Res_Req!$A$2:$K$10,2)</f>
        <v>#N/A</v>
      </c>
    </row>
    <row r="166" spans="1:28" x14ac:dyDescent="0.25">
      <c r="A166" s="125"/>
      <c r="B166" s="453"/>
      <c r="C166" s="453"/>
      <c r="D166" s="454"/>
      <c r="E166" s="456"/>
      <c r="F166" s="154" t="str">
        <f>IF(OR($D166="",$N166="",$O166="",$G166=""),"",IF(VLOOKUP($D166,Res_Req!$A$2:$K$15,2)&lt;=9,IF($K166="","",IF($K166&lt;=$Q166,$O166*$G166,IF(AND($K166&gt;$Q166,$K166&lt;=$T166),$G166*($O166+((($N166-$O166)/($T166-$Q166))*($K166-$Q166))),0))),""))</f>
        <v/>
      </c>
      <c r="G166" s="148" t="str">
        <f>IF(OR($D166="",$T166="",$K166=""),"",IF(VLOOKUP($D166,Res_Req!$A$2:$K$15,2)&gt;=8,VLOOKUP($D166,Res_Req!$A$2:$K$15,3),IF($K166&lt;=$R166,VLOOKUP($D166,Res_Req!$A$2:$K$15,3),IF(AND($K166&gt;$R166,$K166&lt;=$S166),VLOOKUP($D166,Res_Req!$A$2:$K$15,3)+(((VLOOKUP($D166,Res_Req!$A$2:$K$15,4)-VLOOKUP($D166,Res_Req!$A$2:$K$15,3))/($S166-$R166))*($K166-$R166)),0))))</f>
        <v/>
      </c>
      <c r="H166" s="455"/>
      <c r="I166" s="147" t="str">
        <f>IF(OR($D166="",$J166="",$P166=""),"",IF(VLOOKUP($D166,Res_Req!$A$2:$K$15,2)&lt;=7,$J166*P166,""))</f>
        <v/>
      </c>
      <c r="J166" s="148" t="str">
        <f>IF($D166="","",IF(VLOOKUP($D166,Res_Req!$A$2:$K$15,2)&lt;=7,VLOOKUP($D166,Res_Req!$A$2:$K$15,7),""))</f>
        <v/>
      </c>
      <c r="K166" s="149" t="str">
        <f t="shared" si="4"/>
        <v/>
      </c>
      <c r="L166" s="150" t="str">
        <f t="shared" si="5"/>
        <v/>
      </c>
      <c r="M166" s="151"/>
      <c r="N166" s="453"/>
      <c r="O166" s="453"/>
      <c r="P166" s="453"/>
      <c r="Q166" s="453"/>
      <c r="R166" s="152" t="str">
        <f>IF(OR($D166="",$T166=""),"",IF(VLOOKUP($D166,Res_Req!$A$2:$K$15,2)&lt;=7,MIN($T166,VLOOKUP($D166,Res_Req!$A$2:$K$15,8)),$T166))</f>
        <v/>
      </c>
      <c r="S166" s="152" t="str">
        <f>IF(OR($D166="",$T166=""),"",IF(VLOOKUP($D166,Res_Req!$A$2:$K$15,2)&lt;=7,MIN($T166,VLOOKUP($D166,Res_Req!$A$2:$K$15,9)),$T166))</f>
        <v/>
      </c>
      <c r="T166" s="453"/>
      <c r="U166" s="453"/>
      <c r="V166" s="185"/>
      <c r="W166" s="185"/>
      <c r="X166" s="185"/>
      <c r="Y166" s="185"/>
      <c r="Z166" s="185"/>
      <c r="AA166" s="185"/>
      <c r="AB166" s="126" t="e">
        <f>VLOOKUP($D166,Res_Req!$A$2:$K$10,2)</f>
        <v>#N/A</v>
      </c>
    </row>
    <row r="167" spans="1:28" x14ac:dyDescent="0.25">
      <c r="A167" s="125"/>
      <c r="B167" s="453"/>
      <c r="C167" s="453"/>
      <c r="D167" s="454"/>
      <c r="E167" s="456"/>
      <c r="F167" s="154" t="str">
        <f>IF(OR($D167="",$N167="",$O167="",$G167=""),"",IF(VLOOKUP($D167,Res_Req!$A$2:$K$15,2)&lt;=9,IF($K167="","",IF($K167&lt;=$Q167,$O167*$G167,IF(AND($K167&gt;$Q167,$K167&lt;=$T167),$G167*($O167+((($N167-$O167)/($T167-$Q167))*($K167-$Q167))),0))),""))</f>
        <v/>
      </c>
      <c r="G167" s="148" t="str">
        <f>IF(OR($D167="",$T167="",$K167=""),"",IF(VLOOKUP($D167,Res_Req!$A$2:$K$15,2)&gt;=8,VLOOKUP($D167,Res_Req!$A$2:$K$15,3),IF($K167&lt;=$R167,VLOOKUP($D167,Res_Req!$A$2:$K$15,3),IF(AND($K167&gt;$R167,$K167&lt;=$S167),VLOOKUP($D167,Res_Req!$A$2:$K$15,3)+(((VLOOKUP($D167,Res_Req!$A$2:$K$15,4)-VLOOKUP($D167,Res_Req!$A$2:$K$15,3))/($S167-$R167))*($K167-$R167)),0))))</f>
        <v/>
      </c>
      <c r="H167" s="455"/>
      <c r="I167" s="147" t="str">
        <f>IF(OR($D167="",$J167="",$P167=""),"",IF(VLOOKUP($D167,Res_Req!$A$2:$K$15,2)&lt;=7,$J167*P167,""))</f>
        <v/>
      </c>
      <c r="J167" s="148" t="str">
        <f>IF($D167="","",IF(VLOOKUP($D167,Res_Req!$A$2:$K$15,2)&lt;=7,VLOOKUP($D167,Res_Req!$A$2:$K$15,7),""))</f>
        <v/>
      </c>
      <c r="K167" s="149" t="str">
        <f t="shared" si="4"/>
        <v/>
      </c>
      <c r="L167" s="150" t="str">
        <f t="shared" si="5"/>
        <v/>
      </c>
      <c r="M167" s="151"/>
      <c r="N167" s="453"/>
      <c r="O167" s="453"/>
      <c r="P167" s="453"/>
      <c r="Q167" s="453"/>
      <c r="R167" s="152" t="str">
        <f>IF(OR($D167="",$T167=""),"",IF(VLOOKUP($D167,Res_Req!$A$2:$K$15,2)&lt;=7,MIN($T167,VLOOKUP($D167,Res_Req!$A$2:$K$15,8)),$T167))</f>
        <v/>
      </c>
      <c r="S167" s="152" t="str">
        <f>IF(OR($D167="",$T167=""),"",IF(VLOOKUP($D167,Res_Req!$A$2:$K$15,2)&lt;=7,MIN($T167,VLOOKUP($D167,Res_Req!$A$2:$K$15,9)),$T167))</f>
        <v/>
      </c>
      <c r="T167" s="453"/>
      <c r="U167" s="453"/>
      <c r="V167" s="185"/>
      <c r="W167" s="185"/>
      <c r="X167" s="185"/>
      <c r="Y167" s="185"/>
      <c r="Z167" s="185"/>
      <c r="AA167" s="185"/>
      <c r="AB167" s="126" t="e">
        <f>VLOOKUP($D167,Res_Req!$A$2:$K$10,2)</f>
        <v>#N/A</v>
      </c>
    </row>
    <row r="168" spans="1:28" x14ac:dyDescent="0.25">
      <c r="A168" s="125"/>
      <c r="B168" s="453"/>
      <c r="C168" s="453"/>
      <c r="D168" s="454"/>
      <c r="E168" s="456"/>
      <c r="F168" s="154" t="str">
        <f>IF(OR($D168="",$N168="",$O168="",$G168=""),"",IF(VLOOKUP($D168,Res_Req!$A$2:$K$15,2)&lt;=9,IF($K168="","",IF($K168&lt;=$Q168,$O168*$G168,IF(AND($K168&gt;$Q168,$K168&lt;=$T168),$G168*($O168+((($N168-$O168)/($T168-$Q168))*($K168-$Q168))),0))),""))</f>
        <v/>
      </c>
      <c r="G168" s="148" t="str">
        <f>IF(OR($D168="",$T168="",$K168=""),"",IF(VLOOKUP($D168,Res_Req!$A$2:$K$15,2)&gt;=8,VLOOKUP($D168,Res_Req!$A$2:$K$15,3),IF($K168&lt;=$R168,VLOOKUP($D168,Res_Req!$A$2:$K$15,3),IF(AND($K168&gt;$R168,$K168&lt;=$S168),VLOOKUP($D168,Res_Req!$A$2:$K$15,3)+(((VLOOKUP($D168,Res_Req!$A$2:$K$15,4)-VLOOKUP($D168,Res_Req!$A$2:$K$15,3))/($S168-$R168))*($K168-$R168)),0))))</f>
        <v/>
      </c>
      <c r="H168" s="455"/>
      <c r="I168" s="147" t="str">
        <f>IF(OR($D168="",$J168="",$P168=""),"",IF(VLOOKUP($D168,Res_Req!$A$2:$K$15,2)&lt;=7,$J168*P168,""))</f>
        <v/>
      </c>
      <c r="J168" s="148" t="str">
        <f>IF($D168="","",IF(VLOOKUP($D168,Res_Req!$A$2:$K$15,2)&lt;=7,VLOOKUP($D168,Res_Req!$A$2:$K$15,7),""))</f>
        <v/>
      </c>
      <c r="K168" s="149" t="str">
        <f t="shared" si="4"/>
        <v/>
      </c>
      <c r="L168" s="150" t="str">
        <f t="shared" si="5"/>
        <v/>
      </c>
      <c r="M168" s="151"/>
      <c r="N168" s="453"/>
      <c r="O168" s="453"/>
      <c r="P168" s="453"/>
      <c r="Q168" s="453"/>
      <c r="R168" s="152" t="str">
        <f>IF(OR($D168="",$T168=""),"",IF(VLOOKUP($D168,Res_Req!$A$2:$K$15,2)&lt;=7,MIN($T168,VLOOKUP($D168,Res_Req!$A$2:$K$15,8)),$T168))</f>
        <v/>
      </c>
      <c r="S168" s="152" t="str">
        <f>IF(OR($D168="",$T168=""),"",IF(VLOOKUP($D168,Res_Req!$A$2:$K$15,2)&lt;=7,MIN($T168,VLOOKUP($D168,Res_Req!$A$2:$K$15,9)),$T168))</f>
        <v/>
      </c>
      <c r="T168" s="453"/>
      <c r="U168" s="453"/>
      <c r="V168" s="185"/>
      <c r="W168" s="185"/>
      <c r="X168" s="185"/>
      <c r="Y168" s="185"/>
      <c r="Z168" s="185"/>
      <c r="AA168" s="185"/>
      <c r="AB168" s="126" t="e">
        <f>VLOOKUP($D168,Res_Req!$A$2:$K$10,2)</f>
        <v>#N/A</v>
      </c>
    </row>
    <row r="169" spans="1:28" x14ac:dyDescent="0.25">
      <c r="A169" s="125"/>
      <c r="B169" s="453"/>
      <c r="C169" s="453"/>
      <c r="D169" s="454"/>
      <c r="E169" s="456"/>
      <c r="F169" s="154" t="str">
        <f>IF(OR($D169="",$N169="",$O169="",$G169=""),"",IF(VLOOKUP($D169,Res_Req!$A$2:$K$15,2)&lt;=9,IF($K169="","",IF($K169&lt;=$Q169,$O169*$G169,IF(AND($K169&gt;$Q169,$K169&lt;=$T169),$G169*($O169+((($N169-$O169)/($T169-$Q169))*($K169-$Q169))),0))),""))</f>
        <v/>
      </c>
      <c r="G169" s="148" t="str">
        <f>IF(OR($D169="",$T169="",$K169=""),"",IF(VLOOKUP($D169,Res_Req!$A$2:$K$15,2)&gt;=8,VLOOKUP($D169,Res_Req!$A$2:$K$15,3),IF($K169&lt;=$R169,VLOOKUP($D169,Res_Req!$A$2:$K$15,3),IF(AND($K169&gt;$R169,$K169&lt;=$S169),VLOOKUP($D169,Res_Req!$A$2:$K$15,3)+(((VLOOKUP($D169,Res_Req!$A$2:$K$15,4)-VLOOKUP($D169,Res_Req!$A$2:$K$15,3))/($S169-$R169))*($K169-$R169)),0))))</f>
        <v/>
      </c>
      <c r="H169" s="455"/>
      <c r="I169" s="147" t="str">
        <f>IF(OR($D169="",$J169="",$P169=""),"",IF(VLOOKUP($D169,Res_Req!$A$2:$K$15,2)&lt;=7,$J169*P169,""))</f>
        <v/>
      </c>
      <c r="J169" s="148" t="str">
        <f>IF($D169="","",IF(VLOOKUP($D169,Res_Req!$A$2:$K$15,2)&lt;=7,VLOOKUP($D169,Res_Req!$A$2:$K$15,7),""))</f>
        <v/>
      </c>
      <c r="K169" s="149" t="str">
        <f t="shared" si="4"/>
        <v/>
      </c>
      <c r="L169" s="150" t="str">
        <f t="shared" si="5"/>
        <v/>
      </c>
      <c r="M169" s="151"/>
      <c r="N169" s="453"/>
      <c r="O169" s="453"/>
      <c r="P169" s="453"/>
      <c r="Q169" s="453"/>
      <c r="R169" s="152" t="str">
        <f>IF(OR($D169="",$T169=""),"",IF(VLOOKUP($D169,Res_Req!$A$2:$K$15,2)&lt;=7,MIN($T169,VLOOKUP($D169,Res_Req!$A$2:$K$15,8)),$T169))</f>
        <v/>
      </c>
      <c r="S169" s="152" t="str">
        <f>IF(OR($D169="",$T169=""),"",IF(VLOOKUP($D169,Res_Req!$A$2:$K$15,2)&lt;=7,MIN($T169,VLOOKUP($D169,Res_Req!$A$2:$K$15,9)),$T169))</f>
        <v/>
      </c>
      <c r="T169" s="453"/>
      <c r="U169" s="453"/>
      <c r="V169" s="185"/>
      <c r="W169" s="185"/>
      <c r="X169" s="185"/>
      <c r="Y169" s="185"/>
      <c r="Z169" s="185"/>
      <c r="AA169" s="185"/>
      <c r="AB169" s="126" t="e">
        <f>VLOOKUP($D169,Res_Req!$A$2:$K$10,2)</f>
        <v>#N/A</v>
      </c>
    </row>
    <row r="170" spans="1:28" x14ac:dyDescent="0.25">
      <c r="A170" s="125"/>
      <c r="B170" s="453"/>
      <c r="C170" s="453"/>
      <c r="D170" s="454"/>
      <c r="E170" s="456"/>
      <c r="F170" s="154" t="str">
        <f>IF(OR($D170="",$N170="",$O170="",$G170=""),"",IF(VLOOKUP($D170,Res_Req!$A$2:$K$15,2)&lt;=9,IF($K170="","",IF($K170&lt;=$Q170,$O170*$G170,IF(AND($K170&gt;$Q170,$K170&lt;=$T170),$G170*($O170+((($N170-$O170)/($T170-$Q170))*($K170-$Q170))),0))),""))</f>
        <v/>
      </c>
      <c r="G170" s="148" t="str">
        <f>IF(OR($D170="",$T170="",$K170=""),"",IF(VLOOKUP($D170,Res_Req!$A$2:$K$15,2)&gt;=8,VLOOKUP($D170,Res_Req!$A$2:$K$15,3),IF($K170&lt;=$R170,VLOOKUP($D170,Res_Req!$A$2:$K$15,3),IF(AND($K170&gt;$R170,$K170&lt;=$S170),VLOOKUP($D170,Res_Req!$A$2:$K$15,3)+(((VLOOKUP($D170,Res_Req!$A$2:$K$15,4)-VLOOKUP($D170,Res_Req!$A$2:$K$15,3))/($S170-$R170))*($K170-$R170)),0))))</f>
        <v/>
      </c>
      <c r="H170" s="455"/>
      <c r="I170" s="147" t="str">
        <f>IF(OR($D170="",$J170="",$P170=""),"",IF(VLOOKUP($D170,Res_Req!$A$2:$K$15,2)&lt;=7,$J170*P170,""))</f>
        <v/>
      </c>
      <c r="J170" s="148" t="str">
        <f>IF($D170="","",IF(VLOOKUP($D170,Res_Req!$A$2:$K$15,2)&lt;=7,VLOOKUP($D170,Res_Req!$A$2:$K$15,7),""))</f>
        <v/>
      </c>
      <c r="K170" s="149" t="str">
        <f t="shared" si="4"/>
        <v/>
      </c>
      <c r="L170" s="150" t="str">
        <f t="shared" si="5"/>
        <v/>
      </c>
      <c r="M170" s="151"/>
      <c r="N170" s="453"/>
      <c r="O170" s="453"/>
      <c r="P170" s="453"/>
      <c r="Q170" s="453"/>
      <c r="R170" s="152" t="str">
        <f>IF(OR($D170="",$T170=""),"",IF(VLOOKUP($D170,Res_Req!$A$2:$K$15,2)&lt;=7,MIN($T170,VLOOKUP($D170,Res_Req!$A$2:$K$15,8)),$T170))</f>
        <v/>
      </c>
      <c r="S170" s="152" t="str">
        <f>IF(OR($D170="",$T170=""),"",IF(VLOOKUP($D170,Res_Req!$A$2:$K$15,2)&lt;=7,MIN($T170,VLOOKUP($D170,Res_Req!$A$2:$K$15,9)),$T170))</f>
        <v/>
      </c>
      <c r="T170" s="453"/>
      <c r="U170" s="453"/>
      <c r="V170" s="185"/>
      <c r="W170" s="185"/>
      <c r="X170" s="185"/>
      <c r="Y170" s="185"/>
      <c r="Z170" s="185"/>
      <c r="AA170" s="185"/>
      <c r="AB170" s="126" t="e">
        <f>VLOOKUP($D170,Res_Req!$A$2:$K$10,2)</f>
        <v>#N/A</v>
      </c>
    </row>
    <row r="171" spans="1:28" x14ac:dyDescent="0.25">
      <c r="A171" s="125"/>
      <c r="B171" s="453"/>
      <c r="C171" s="453"/>
      <c r="D171" s="454"/>
      <c r="E171" s="456"/>
      <c r="F171" s="154" t="str">
        <f>IF(OR($D171="",$N171="",$O171="",$G171=""),"",IF(VLOOKUP($D171,Res_Req!$A$2:$K$15,2)&lt;=9,IF($K171="","",IF($K171&lt;=$Q171,$O171*$G171,IF(AND($K171&gt;$Q171,$K171&lt;=$T171),$G171*($O171+((($N171-$O171)/($T171-$Q171))*($K171-$Q171))),0))),""))</f>
        <v/>
      </c>
      <c r="G171" s="148" t="str">
        <f>IF(OR($D171="",$T171="",$K171=""),"",IF(VLOOKUP($D171,Res_Req!$A$2:$K$15,2)&gt;=8,VLOOKUP($D171,Res_Req!$A$2:$K$15,3),IF($K171&lt;=$R171,VLOOKUP($D171,Res_Req!$A$2:$K$15,3),IF(AND($K171&gt;$R171,$K171&lt;=$S171),VLOOKUP($D171,Res_Req!$A$2:$K$15,3)+(((VLOOKUP($D171,Res_Req!$A$2:$K$15,4)-VLOOKUP($D171,Res_Req!$A$2:$K$15,3))/($S171-$R171))*($K171-$R171)),0))))</f>
        <v/>
      </c>
      <c r="H171" s="455"/>
      <c r="I171" s="147" t="str">
        <f>IF(OR($D171="",$J171="",$P171=""),"",IF(VLOOKUP($D171,Res_Req!$A$2:$K$15,2)&lt;=7,$J171*P171,""))</f>
        <v/>
      </c>
      <c r="J171" s="148" t="str">
        <f>IF($D171="","",IF(VLOOKUP($D171,Res_Req!$A$2:$K$15,2)&lt;=7,VLOOKUP($D171,Res_Req!$A$2:$K$15,7),""))</f>
        <v/>
      </c>
      <c r="K171" s="149" t="str">
        <f t="shared" si="4"/>
        <v/>
      </c>
      <c r="L171" s="150" t="str">
        <f t="shared" si="5"/>
        <v/>
      </c>
      <c r="M171" s="151"/>
      <c r="N171" s="453"/>
      <c r="O171" s="453"/>
      <c r="P171" s="453"/>
      <c r="Q171" s="453"/>
      <c r="R171" s="152" t="str">
        <f>IF(OR($D171="",$T171=""),"",IF(VLOOKUP($D171,Res_Req!$A$2:$K$15,2)&lt;=7,MIN($T171,VLOOKUP($D171,Res_Req!$A$2:$K$15,8)),$T171))</f>
        <v/>
      </c>
      <c r="S171" s="152" t="str">
        <f>IF(OR($D171="",$T171=""),"",IF(VLOOKUP($D171,Res_Req!$A$2:$K$15,2)&lt;=7,MIN($T171,VLOOKUP($D171,Res_Req!$A$2:$K$15,9)),$T171))</f>
        <v/>
      </c>
      <c r="T171" s="453"/>
      <c r="U171" s="453"/>
      <c r="V171" s="185"/>
      <c r="W171" s="185"/>
      <c r="X171" s="185"/>
      <c r="Y171" s="185"/>
      <c r="Z171" s="185"/>
      <c r="AA171" s="185"/>
      <c r="AB171" s="126" t="e">
        <f>VLOOKUP($D171,Res_Req!$A$2:$K$10,2)</f>
        <v>#N/A</v>
      </c>
    </row>
    <row r="172" spans="1:28" x14ac:dyDescent="0.25">
      <c r="A172" s="125"/>
      <c r="B172" s="453"/>
      <c r="C172" s="453"/>
      <c r="D172" s="454"/>
      <c r="E172" s="456"/>
      <c r="F172" s="154" t="str">
        <f>IF(OR($D172="",$N172="",$O172="",$G172=""),"",IF(VLOOKUP($D172,Res_Req!$A$2:$K$15,2)&lt;=9,IF($K172="","",IF($K172&lt;=$Q172,$O172*$G172,IF(AND($K172&gt;$Q172,$K172&lt;=$T172),$G172*($O172+((($N172-$O172)/($T172-$Q172))*($K172-$Q172))),0))),""))</f>
        <v/>
      </c>
      <c r="G172" s="148" t="str">
        <f>IF(OR($D172="",$T172="",$K172=""),"",IF(VLOOKUP($D172,Res_Req!$A$2:$K$15,2)&gt;=8,VLOOKUP($D172,Res_Req!$A$2:$K$15,3),IF($K172&lt;=$R172,VLOOKUP($D172,Res_Req!$A$2:$K$15,3),IF(AND($K172&gt;$R172,$K172&lt;=$S172),VLOOKUP($D172,Res_Req!$A$2:$K$15,3)+(((VLOOKUP($D172,Res_Req!$A$2:$K$15,4)-VLOOKUP($D172,Res_Req!$A$2:$K$15,3))/($S172-$R172))*($K172-$R172)),0))))</f>
        <v/>
      </c>
      <c r="H172" s="455"/>
      <c r="I172" s="147" t="str">
        <f>IF(OR($D172="",$J172="",$P172=""),"",IF(VLOOKUP($D172,Res_Req!$A$2:$K$15,2)&lt;=7,$J172*P172,""))</f>
        <v/>
      </c>
      <c r="J172" s="148" t="str">
        <f>IF($D172="","",IF(VLOOKUP($D172,Res_Req!$A$2:$K$15,2)&lt;=7,VLOOKUP($D172,Res_Req!$A$2:$K$15,7),""))</f>
        <v/>
      </c>
      <c r="K172" s="149" t="str">
        <f t="shared" si="4"/>
        <v/>
      </c>
      <c r="L172" s="150" t="str">
        <f t="shared" si="5"/>
        <v/>
      </c>
      <c r="M172" s="151"/>
      <c r="N172" s="453"/>
      <c r="O172" s="453"/>
      <c r="P172" s="453"/>
      <c r="Q172" s="453"/>
      <c r="R172" s="152" t="str">
        <f>IF(OR($D172="",$T172=""),"",IF(VLOOKUP($D172,Res_Req!$A$2:$K$15,2)&lt;=7,MIN($T172,VLOOKUP($D172,Res_Req!$A$2:$K$15,8)),$T172))</f>
        <v/>
      </c>
      <c r="S172" s="152" t="str">
        <f>IF(OR($D172="",$T172=""),"",IF(VLOOKUP($D172,Res_Req!$A$2:$K$15,2)&lt;=7,MIN($T172,VLOOKUP($D172,Res_Req!$A$2:$K$15,9)),$T172))</f>
        <v/>
      </c>
      <c r="T172" s="453"/>
      <c r="U172" s="453"/>
      <c r="V172" s="185"/>
      <c r="W172" s="185"/>
      <c r="X172" s="185"/>
      <c r="Y172" s="185"/>
      <c r="Z172" s="185"/>
      <c r="AA172" s="185"/>
      <c r="AB172" s="126" t="e">
        <f>VLOOKUP($D172,Res_Req!$A$2:$K$10,2)</f>
        <v>#N/A</v>
      </c>
    </row>
    <row r="173" spans="1:28" x14ac:dyDescent="0.25">
      <c r="A173" s="125"/>
      <c r="B173" s="453"/>
      <c r="C173" s="453"/>
      <c r="D173" s="454"/>
      <c r="E173" s="456"/>
      <c r="F173" s="154" t="str">
        <f>IF(OR($D173="",$N173="",$O173="",$G173=""),"",IF(VLOOKUP($D173,Res_Req!$A$2:$K$15,2)&lt;=9,IF($K173="","",IF($K173&lt;=$Q173,$O173*$G173,IF(AND($K173&gt;$Q173,$K173&lt;=$T173),$G173*($O173+((($N173-$O173)/($T173-$Q173))*($K173-$Q173))),0))),""))</f>
        <v/>
      </c>
      <c r="G173" s="148" t="str">
        <f>IF(OR($D173="",$T173="",$K173=""),"",IF(VLOOKUP($D173,Res_Req!$A$2:$K$15,2)&gt;=8,VLOOKUP($D173,Res_Req!$A$2:$K$15,3),IF($K173&lt;=$R173,VLOOKUP($D173,Res_Req!$A$2:$K$15,3),IF(AND($K173&gt;$R173,$K173&lt;=$S173),VLOOKUP($D173,Res_Req!$A$2:$K$15,3)+(((VLOOKUP($D173,Res_Req!$A$2:$K$15,4)-VLOOKUP($D173,Res_Req!$A$2:$K$15,3))/($S173-$R173))*($K173-$R173)),0))))</f>
        <v/>
      </c>
      <c r="H173" s="455"/>
      <c r="I173" s="147" t="str">
        <f>IF(OR($D173="",$J173="",$P173=""),"",IF(VLOOKUP($D173,Res_Req!$A$2:$K$15,2)&lt;=7,$J173*P173,""))</f>
        <v/>
      </c>
      <c r="J173" s="148" t="str">
        <f>IF($D173="","",IF(VLOOKUP($D173,Res_Req!$A$2:$K$15,2)&lt;=7,VLOOKUP($D173,Res_Req!$A$2:$K$15,7),""))</f>
        <v/>
      </c>
      <c r="K173" s="149" t="str">
        <f t="shared" si="4"/>
        <v/>
      </c>
      <c r="L173" s="150" t="str">
        <f t="shared" si="5"/>
        <v/>
      </c>
      <c r="M173" s="151"/>
      <c r="N173" s="453"/>
      <c r="O173" s="453"/>
      <c r="P173" s="453"/>
      <c r="Q173" s="453"/>
      <c r="R173" s="152" t="str">
        <f>IF(OR($D173="",$T173=""),"",IF(VLOOKUP($D173,Res_Req!$A$2:$K$15,2)&lt;=7,MIN($T173,VLOOKUP($D173,Res_Req!$A$2:$K$15,8)),$T173))</f>
        <v/>
      </c>
      <c r="S173" s="152" t="str">
        <f>IF(OR($D173="",$T173=""),"",IF(VLOOKUP($D173,Res_Req!$A$2:$K$15,2)&lt;=7,MIN($T173,VLOOKUP($D173,Res_Req!$A$2:$K$15,9)),$T173))</f>
        <v/>
      </c>
      <c r="T173" s="453"/>
      <c r="U173" s="453"/>
      <c r="V173" s="185"/>
      <c r="W173" s="185"/>
      <c r="X173" s="185"/>
      <c r="Y173" s="185"/>
      <c r="Z173" s="185"/>
      <c r="AA173" s="185"/>
      <c r="AB173" s="126" t="e">
        <f>VLOOKUP($D173,Res_Req!$A$2:$K$10,2)</f>
        <v>#N/A</v>
      </c>
    </row>
    <row r="174" spans="1:28" x14ac:dyDescent="0.25">
      <c r="A174" s="125"/>
      <c r="B174" s="453"/>
      <c r="C174" s="453"/>
      <c r="D174" s="454"/>
      <c r="E174" s="456"/>
      <c r="F174" s="154" t="str">
        <f>IF(OR($D174="",$N174="",$O174="",$G174=""),"",IF(VLOOKUP($D174,Res_Req!$A$2:$K$15,2)&lt;=9,IF($K174="","",IF($K174&lt;=$Q174,$O174*$G174,IF(AND($K174&gt;$Q174,$K174&lt;=$T174),$G174*($O174+((($N174-$O174)/($T174-$Q174))*($K174-$Q174))),0))),""))</f>
        <v/>
      </c>
      <c r="G174" s="148" t="str">
        <f>IF(OR($D174="",$T174="",$K174=""),"",IF(VLOOKUP($D174,Res_Req!$A$2:$K$15,2)&gt;=8,VLOOKUP($D174,Res_Req!$A$2:$K$15,3),IF($K174&lt;=$R174,VLOOKUP($D174,Res_Req!$A$2:$K$15,3),IF(AND($K174&gt;$R174,$K174&lt;=$S174),VLOOKUP($D174,Res_Req!$A$2:$K$15,3)+(((VLOOKUP($D174,Res_Req!$A$2:$K$15,4)-VLOOKUP($D174,Res_Req!$A$2:$K$15,3))/($S174-$R174))*($K174-$R174)),0))))</f>
        <v/>
      </c>
      <c r="H174" s="455"/>
      <c r="I174" s="147" t="str">
        <f>IF(OR($D174="",$J174="",$P174=""),"",IF(VLOOKUP($D174,Res_Req!$A$2:$K$15,2)&lt;=7,$J174*P174,""))</f>
        <v/>
      </c>
      <c r="J174" s="148" t="str">
        <f>IF($D174="","",IF(VLOOKUP($D174,Res_Req!$A$2:$K$15,2)&lt;=7,VLOOKUP($D174,Res_Req!$A$2:$K$15,7),""))</f>
        <v/>
      </c>
      <c r="K174" s="149" t="str">
        <f t="shared" si="4"/>
        <v/>
      </c>
      <c r="L174" s="150" t="str">
        <f t="shared" si="5"/>
        <v/>
      </c>
      <c r="M174" s="151"/>
      <c r="N174" s="453"/>
      <c r="O174" s="453"/>
      <c r="P174" s="453"/>
      <c r="Q174" s="453"/>
      <c r="R174" s="152" t="str">
        <f>IF(OR($D174="",$T174=""),"",IF(VLOOKUP($D174,Res_Req!$A$2:$K$15,2)&lt;=7,MIN($T174,VLOOKUP($D174,Res_Req!$A$2:$K$15,8)),$T174))</f>
        <v/>
      </c>
      <c r="S174" s="152" t="str">
        <f>IF(OR($D174="",$T174=""),"",IF(VLOOKUP($D174,Res_Req!$A$2:$K$15,2)&lt;=7,MIN($T174,VLOOKUP($D174,Res_Req!$A$2:$K$15,9)),$T174))</f>
        <v/>
      </c>
      <c r="T174" s="453"/>
      <c r="U174" s="453"/>
      <c r="V174" s="185"/>
      <c r="W174" s="185"/>
      <c r="X174" s="185"/>
      <c r="Y174" s="185"/>
      <c r="Z174" s="185"/>
      <c r="AA174" s="185"/>
      <c r="AB174" s="126" t="e">
        <f>VLOOKUP($D174,Res_Req!$A$2:$K$10,2)</f>
        <v>#N/A</v>
      </c>
    </row>
    <row r="175" spans="1:28" x14ac:dyDescent="0.25">
      <c r="A175" s="125"/>
      <c r="B175" s="453"/>
      <c r="C175" s="453"/>
      <c r="D175" s="454"/>
      <c r="E175" s="456"/>
      <c r="F175" s="154" t="str">
        <f>IF(OR($D175="",$N175="",$O175="",$G175=""),"",IF(VLOOKUP($D175,Res_Req!$A$2:$K$15,2)&lt;=9,IF($K175="","",IF($K175&lt;=$Q175,$O175*$G175,IF(AND($K175&gt;$Q175,$K175&lt;=$T175),$G175*($O175+((($N175-$O175)/($T175-$Q175))*($K175-$Q175))),0))),""))</f>
        <v/>
      </c>
      <c r="G175" s="148" t="str">
        <f>IF(OR($D175="",$T175="",$K175=""),"",IF(VLOOKUP($D175,Res_Req!$A$2:$K$15,2)&gt;=8,VLOOKUP($D175,Res_Req!$A$2:$K$15,3),IF($K175&lt;=$R175,VLOOKUP($D175,Res_Req!$A$2:$K$15,3),IF(AND($K175&gt;$R175,$K175&lt;=$S175),VLOOKUP($D175,Res_Req!$A$2:$K$15,3)+(((VLOOKUP($D175,Res_Req!$A$2:$K$15,4)-VLOOKUP($D175,Res_Req!$A$2:$K$15,3))/($S175-$R175))*($K175-$R175)),0))))</f>
        <v/>
      </c>
      <c r="H175" s="455"/>
      <c r="I175" s="147" t="str">
        <f>IF(OR($D175="",$J175="",$P175=""),"",IF(VLOOKUP($D175,Res_Req!$A$2:$K$15,2)&lt;=7,$J175*P175,""))</f>
        <v/>
      </c>
      <c r="J175" s="148" t="str">
        <f>IF($D175="","",IF(VLOOKUP($D175,Res_Req!$A$2:$K$15,2)&lt;=7,VLOOKUP($D175,Res_Req!$A$2:$K$15,7),""))</f>
        <v/>
      </c>
      <c r="K175" s="149" t="str">
        <f t="shared" si="4"/>
        <v/>
      </c>
      <c r="L175" s="150" t="str">
        <f t="shared" si="5"/>
        <v/>
      </c>
      <c r="M175" s="151"/>
      <c r="N175" s="453"/>
      <c r="O175" s="453"/>
      <c r="P175" s="453"/>
      <c r="Q175" s="453"/>
      <c r="R175" s="152" t="str">
        <f>IF(OR($D175="",$T175=""),"",IF(VLOOKUP($D175,Res_Req!$A$2:$K$15,2)&lt;=7,MIN($T175,VLOOKUP($D175,Res_Req!$A$2:$K$15,8)),$T175))</f>
        <v/>
      </c>
      <c r="S175" s="152" t="str">
        <f>IF(OR($D175="",$T175=""),"",IF(VLOOKUP($D175,Res_Req!$A$2:$K$15,2)&lt;=7,MIN($T175,VLOOKUP($D175,Res_Req!$A$2:$K$15,9)),$T175))</f>
        <v/>
      </c>
      <c r="T175" s="453"/>
      <c r="U175" s="453"/>
      <c r="V175" s="185"/>
      <c r="W175" s="185"/>
      <c r="X175" s="185"/>
      <c r="Y175" s="185"/>
      <c r="Z175" s="185"/>
      <c r="AA175" s="185"/>
      <c r="AB175" s="126" t="e">
        <f>VLOOKUP($D175,Res_Req!$A$2:$K$10,2)</f>
        <v>#N/A</v>
      </c>
    </row>
    <row r="176" spans="1:28" x14ac:dyDescent="0.25">
      <c r="A176" s="125"/>
      <c r="B176" s="453"/>
      <c r="C176" s="453"/>
      <c r="D176" s="454"/>
      <c r="E176" s="456"/>
      <c r="F176" s="154" t="str">
        <f>IF(OR($D176="",$N176="",$O176="",$G176=""),"",IF(VLOOKUP($D176,Res_Req!$A$2:$K$15,2)&lt;=9,IF($K176="","",IF($K176&lt;=$Q176,$O176*$G176,IF(AND($K176&gt;$Q176,$K176&lt;=$T176),$G176*($O176+((($N176-$O176)/($T176-$Q176))*($K176-$Q176))),0))),""))</f>
        <v/>
      </c>
      <c r="G176" s="148" t="str">
        <f>IF(OR($D176="",$T176="",$K176=""),"",IF(VLOOKUP($D176,Res_Req!$A$2:$K$15,2)&gt;=8,VLOOKUP($D176,Res_Req!$A$2:$K$15,3),IF($K176&lt;=$R176,VLOOKUP($D176,Res_Req!$A$2:$K$15,3),IF(AND($K176&gt;$R176,$K176&lt;=$S176),VLOOKUP($D176,Res_Req!$A$2:$K$15,3)+(((VLOOKUP($D176,Res_Req!$A$2:$K$15,4)-VLOOKUP($D176,Res_Req!$A$2:$K$15,3))/($S176-$R176))*($K176-$R176)),0))))</f>
        <v/>
      </c>
      <c r="H176" s="455"/>
      <c r="I176" s="147" t="str">
        <f>IF(OR($D176="",$J176="",$P176=""),"",IF(VLOOKUP($D176,Res_Req!$A$2:$K$15,2)&lt;=7,$J176*P176,""))</f>
        <v/>
      </c>
      <c r="J176" s="148" t="str">
        <f>IF($D176="","",IF(VLOOKUP($D176,Res_Req!$A$2:$K$15,2)&lt;=7,VLOOKUP($D176,Res_Req!$A$2:$K$15,7),""))</f>
        <v/>
      </c>
      <c r="K176" s="149" t="str">
        <f t="shared" si="4"/>
        <v/>
      </c>
      <c r="L176" s="150" t="str">
        <f t="shared" si="5"/>
        <v/>
      </c>
      <c r="M176" s="151"/>
      <c r="N176" s="453"/>
      <c r="O176" s="453"/>
      <c r="P176" s="453"/>
      <c r="Q176" s="453"/>
      <c r="R176" s="152" t="str">
        <f>IF(OR($D176="",$T176=""),"",IF(VLOOKUP($D176,Res_Req!$A$2:$K$15,2)&lt;=7,MIN($T176,VLOOKUP($D176,Res_Req!$A$2:$K$15,8)),$T176))</f>
        <v/>
      </c>
      <c r="S176" s="152" t="str">
        <f>IF(OR($D176="",$T176=""),"",IF(VLOOKUP($D176,Res_Req!$A$2:$K$15,2)&lt;=7,MIN($T176,VLOOKUP($D176,Res_Req!$A$2:$K$15,9)),$T176))</f>
        <v/>
      </c>
      <c r="T176" s="453"/>
      <c r="U176" s="453"/>
      <c r="V176" s="185"/>
      <c r="W176" s="185"/>
      <c r="X176" s="185"/>
      <c r="Y176" s="185"/>
      <c r="Z176" s="185"/>
      <c r="AA176" s="185"/>
      <c r="AB176" s="126" t="e">
        <f>VLOOKUP($D176,Res_Req!$A$2:$K$10,2)</f>
        <v>#N/A</v>
      </c>
    </row>
    <row r="177" spans="1:28" x14ac:dyDescent="0.25">
      <c r="A177" s="125"/>
      <c r="B177" s="453"/>
      <c r="C177" s="453"/>
      <c r="D177" s="454"/>
      <c r="E177" s="456"/>
      <c r="F177" s="154" t="str">
        <f>IF(OR($D177="",$N177="",$O177="",$G177=""),"",IF(VLOOKUP($D177,Res_Req!$A$2:$K$15,2)&lt;=9,IF($K177="","",IF($K177&lt;=$Q177,$O177*$G177,IF(AND($K177&gt;$Q177,$K177&lt;=$T177),$G177*($O177+((($N177-$O177)/($T177-$Q177))*($K177-$Q177))),0))),""))</f>
        <v/>
      </c>
      <c r="G177" s="148" t="str">
        <f>IF(OR($D177="",$T177="",$K177=""),"",IF(VLOOKUP($D177,Res_Req!$A$2:$K$15,2)&gt;=8,VLOOKUP($D177,Res_Req!$A$2:$K$15,3),IF($K177&lt;=$R177,VLOOKUP($D177,Res_Req!$A$2:$K$15,3),IF(AND($K177&gt;$R177,$K177&lt;=$S177),VLOOKUP($D177,Res_Req!$A$2:$K$15,3)+(((VLOOKUP($D177,Res_Req!$A$2:$K$15,4)-VLOOKUP($D177,Res_Req!$A$2:$K$15,3))/($S177-$R177))*($K177-$R177)),0))))</f>
        <v/>
      </c>
      <c r="H177" s="455"/>
      <c r="I177" s="147" t="str">
        <f>IF(OR($D177="",$J177="",$P177=""),"",IF(VLOOKUP($D177,Res_Req!$A$2:$K$15,2)&lt;=7,$J177*P177,""))</f>
        <v/>
      </c>
      <c r="J177" s="148" t="str">
        <f>IF($D177="","",IF(VLOOKUP($D177,Res_Req!$A$2:$K$15,2)&lt;=7,VLOOKUP($D177,Res_Req!$A$2:$K$15,7),""))</f>
        <v/>
      </c>
      <c r="K177" s="149" t="str">
        <f t="shared" si="4"/>
        <v/>
      </c>
      <c r="L177" s="150" t="str">
        <f t="shared" si="5"/>
        <v/>
      </c>
      <c r="M177" s="151"/>
      <c r="N177" s="453"/>
      <c r="O177" s="453"/>
      <c r="P177" s="453"/>
      <c r="Q177" s="453"/>
      <c r="R177" s="152" t="str">
        <f>IF(OR($D177="",$T177=""),"",IF(VLOOKUP($D177,Res_Req!$A$2:$K$15,2)&lt;=7,MIN($T177,VLOOKUP($D177,Res_Req!$A$2:$K$15,8)),$T177))</f>
        <v/>
      </c>
      <c r="S177" s="152" t="str">
        <f>IF(OR($D177="",$T177=""),"",IF(VLOOKUP($D177,Res_Req!$A$2:$K$15,2)&lt;=7,MIN($T177,VLOOKUP($D177,Res_Req!$A$2:$K$15,9)),$T177))</f>
        <v/>
      </c>
      <c r="T177" s="453"/>
      <c r="U177" s="453"/>
      <c r="V177" s="185"/>
      <c r="W177" s="185"/>
      <c r="X177" s="185"/>
      <c r="Y177" s="185"/>
      <c r="Z177" s="185"/>
      <c r="AA177" s="185"/>
      <c r="AB177" s="126" t="e">
        <f>VLOOKUP($D177,Res_Req!$A$2:$K$10,2)</f>
        <v>#N/A</v>
      </c>
    </row>
    <row r="178" spans="1:28" x14ac:dyDescent="0.25">
      <c r="A178" s="125"/>
      <c r="B178" s="453"/>
      <c r="C178" s="453"/>
      <c r="D178" s="454"/>
      <c r="E178" s="456"/>
      <c r="F178" s="154" t="str">
        <f>IF(OR($D178="",$N178="",$O178="",$G178=""),"",IF(VLOOKUP($D178,Res_Req!$A$2:$K$15,2)&lt;=9,IF($K178="","",IF($K178&lt;=$Q178,$O178*$G178,IF(AND($K178&gt;$Q178,$K178&lt;=$T178),$G178*($O178+((($N178-$O178)/($T178-$Q178))*($K178-$Q178))),0))),""))</f>
        <v/>
      </c>
      <c r="G178" s="148" t="str">
        <f>IF(OR($D178="",$T178="",$K178=""),"",IF(VLOOKUP($D178,Res_Req!$A$2:$K$15,2)&gt;=8,VLOOKUP($D178,Res_Req!$A$2:$K$15,3),IF($K178&lt;=$R178,VLOOKUP($D178,Res_Req!$A$2:$K$15,3),IF(AND($K178&gt;$R178,$K178&lt;=$S178),VLOOKUP($D178,Res_Req!$A$2:$K$15,3)+(((VLOOKUP($D178,Res_Req!$A$2:$K$15,4)-VLOOKUP($D178,Res_Req!$A$2:$K$15,3))/($S178-$R178))*($K178-$R178)),0))))</f>
        <v/>
      </c>
      <c r="H178" s="455"/>
      <c r="I178" s="147" t="str">
        <f>IF(OR($D178="",$J178="",$P178=""),"",IF(VLOOKUP($D178,Res_Req!$A$2:$K$15,2)&lt;=7,$J178*P178,""))</f>
        <v/>
      </c>
      <c r="J178" s="148" t="str">
        <f>IF($D178="","",IF(VLOOKUP($D178,Res_Req!$A$2:$K$15,2)&lt;=7,VLOOKUP($D178,Res_Req!$A$2:$K$15,7),""))</f>
        <v/>
      </c>
      <c r="K178" s="149" t="str">
        <f t="shared" si="4"/>
        <v/>
      </c>
      <c r="L178" s="150" t="str">
        <f t="shared" si="5"/>
        <v/>
      </c>
      <c r="M178" s="151"/>
      <c r="N178" s="453"/>
      <c r="O178" s="453"/>
      <c r="P178" s="453"/>
      <c r="Q178" s="453"/>
      <c r="R178" s="152" t="str">
        <f>IF(OR($D178="",$T178=""),"",IF(VLOOKUP($D178,Res_Req!$A$2:$K$15,2)&lt;=7,MIN($T178,VLOOKUP($D178,Res_Req!$A$2:$K$15,8)),$T178))</f>
        <v/>
      </c>
      <c r="S178" s="152" t="str">
        <f>IF(OR($D178="",$T178=""),"",IF(VLOOKUP($D178,Res_Req!$A$2:$K$15,2)&lt;=7,MIN($T178,VLOOKUP($D178,Res_Req!$A$2:$K$15,9)),$T178))</f>
        <v/>
      </c>
      <c r="T178" s="453"/>
      <c r="U178" s="453"/>
      <c r="V178" s="185"/>
      <c r="W178" s="185"/>
      <c r="X178" s="185"/>
      <c r="Y178" s="185"/>
      <c r="Z178" s="185"/>
      <c r="AA178" s="185"/>
      <c r="AB178" s="126" t="e">
        <f>VLOOKUP($D178,Res_Req!$A$2:$K$10,2)</f>
        <v>#N/A</v>
      </c>
    </row>
    <row r="179" spans="1:28" x14ac:dyDescent="0.25">
      <c r="A179" s="125"/>
      <c r="B179" s="453"/>
      <c r="C179" s="453"/>
      <c r="D179" s="454"/>
      <c r="E179" s="456"/>
      <c r="F179" s="154" t="str">
        <f>IF(OR($D179="",$N179="",$O179="",$G179=""),"",IF(VLOOKUP($D179,Res_Req!$A$2:$K$15,2)&lt;=9,IF($K179="","",IF($K179&lt;=$Q179,$O179*$G179,IF(AND($K179&gt;$Q179,$K179&lt;=$T179),$G179*($O179+((($N179-$O179)/($T179-$Q179))*($K179-$Q179))),0))),""))</f>
        <v/>
      </c>
      <c r="G179" s="148" t="str">
        <f>IF(OR($D179="",$T179="",$K179=""),"",IF(VLOOKUP($D179,Res_Req!$A$2:$K$15,2)&gt;=8,VLOOKUP($D179,Res_Req!$A$2:$K$15,3),IF($K179&lt;=$R179,VLOOKUP($D179,Res_Req!$A$2:$K$15,3),IF(AND($K179&gt;$R179,$K179&lt;=$S179),VLOOKUP($D179,Res_Req!$A$2:$K$15,3)+(((VLOOKUP($D179,Res_Req!$A$2:$K$15,4)-VLOOKUP($D179,Res_Req!$A$2:$K$15,3))/($S179-$R179))*($K179-$R179)),0))))</f>
        <v/>
      </c>
      <c r="H179" s="455"/>
      <c r="I179" s="147" t="str">
        <f>IF(OR($D179="",$J179="",$P179=""),"",IF(VLOOKUP($D179,Res_Req!$A$2:$K$15,2)&lt;=7,$J179*P179,""))</f>
        <v/>
      </c>
      <c r="J179" s="148" t="str">
        <f>IF($D179="","",IF(VLOOKUP($D179,Res_Req!$A$2:$K$15,2)&lt;=7,VLOOKUP($D179,Res_Req!$A$2:$K$15,7),""))</f>
        <v/>
      </c>
      <c r="K179" s="149" t="str">
        <f t="shared" si="4"/>
        <v/>
      </c>
      <c r="L179" s="150" t="str">
        <f t="shared" si="5"/>
        <v/>
      </c>
      <c r="M179" s="151"/>
      <c r="N179" s="453"/>
      <c r="O179" s="453"/>
      <c r="P179" s="453"/>
      <c r="Q179" s="453"/>
      <c r="R179" s="152" t="str">
        <f>IF(OR($D179="",$T179=""),"",IF(VLOOKUP($D179,Res_Req!$A$2:$K$15,2)&lt;=7,MIN($T179,VLOOKUP($D179,Res_Req!$A$2:$K$15,8)),$T179))</f>
        <v/>
      </c>
      <c r="S179" s="152" t="str">
        <f>IF(OR($D179="",$T179=""),"",IF(VLOOKUP($D179,Res_Req!$A$2:$K$15,2)&lt;=7,MIN($T179,VLOOKUP($D179,Res_Req!$A$2:$K$15,9)),$T179))</f>
        <v/>
      </c>
      <c r="T179" s="453"/>
      <c r="U179" s="453"/>
      <c r="V179" s="185"/>
      <c r="W179" s="185"/>
      <c r="X179" s="185"/>
      <c r="Y179" s="185"/>
      <c r="Z179" s="185"/>
      <c r="AA179" s="185"/>
      <c r="AB179" s="126" t="e">
        <f>VLOOKUP($D179,Res_Req!$A$2:$K$10,2)</f>
        <v>#N/A</v>
      </c>
    </row>
    <row r="180" spans="1:28" x14ac:dyDescent="0.25">
      <c r="A180" s="125"/>
      <c r="B180" s="453"/>
      <c r="C180" s="453"/>
      <c r="D180" s="454"/>
      <c r="E180" s="456"/>
      <c r="F180" s="154" t="str">
        <f>IF(OR($D180="",$N180="",$O180="",$G180=""),"",IF(VLOOKUP($D180,Res_Req!$A$2:$K$15,2)&lt;=9,IF($K180="","",IF($K180&lt;=$Q180,$O180*$G180,IF(AND($K180&gt;$Q180,$K180&lt;=$T180),$G180*($O180+((($N180-$O180)/($T180-$Q180))*($K180-$Q180))),0))),""))</f>
        <v/>
      </c>
      <c r="G180" s="148" t="str">
        <f>IF(OR($D180="",$T180="",$K180=""),"",IF(VLOOKUP($D180,Res_Req!$A$2:$K$15,2)&gt;=8,VLOOKUP($D180,Res_Req!$A$2:$K$15,3),IF($K180&lt;=$R180,VLOOKUP($D180,Res_Req!$A$2:$K$15,3),IF(AND($K180&gt;$R180,$K180&lt;=$S180),VLOOKUP($D180,Res_Req!$A$2:$K$15,3)+(((VLOOKUP($D180,Res_Req!$A$2:$K$15,4)-VLOOKUP($D180,Res_Req!$A$2:$K$15,3))/($S180-$R180))*($K180-$R180)),0))))</f>
        <v/>
      </c>
      <c r="H180" s="455"/>
      <c r="I180" s="147" t="str">
        <f>IF(OR($D180="",$J180="",$P180=""),"",IF(VLOOKUP($D180,Res_Req!$A$2:$K$15,2)&lt;=7,$J180*P180,""))</f>
        <v/>
      </c>
      <c r="J180" s="148" t="str">
        <f>IF($D180="","",IF(VLOOKUP($D180,Res_Req!$A$2:$K$15,2)&lt;=7,VLOOKUP($D180,Res_Req!$A$2:$K$15,7),""))</f>
        <v/>
      </c>
      <c r="K180" s="149" t="str">
        <f t="shared" si="4"/>
        <v/>
      </c>
      <c r="L180" s="150" t="str">
        <f t="shared" si="5"/>
        <v/>
      </c>
      <c r="M180" s="151"/>
      <c r="N180" s="453"/>
      <c r="O180" s="453"/>
      <c r="P180" s="453"/>
      <c r="Q180" s="453"/>
      <c r="R180" s="152" t="str">
        <f>IF(OR($D180="",$T180=""),"",IF(VLOOKUP($D180,Res_Req!$A$2:$K$15,2)&lt;=7,MIN($T180,VLOOKUP($D180,Res_Req!$A$2:$K$15,8)),$T180))</f>
        <v/>
      </c>
      <c r="S180" s="152" t="str">
        <f>IF(OR($D180="",$T180=""),"",IF(VLOOKUP($D180,Res_Req!$A$2:$K$15,2)&lt;=7,MIN($T180,VLOOKUP($D180,Res_Req!$A$2:$K$15,9)),$T180))</f>
        <v/>
      </c>
      <c r="T180" s="453"/>
      <c r="U180" s="453"/>
      <c r="V180" s="185"/>
      <c r="W180" s="185"/>
      <c r="X180" s="185"/>
      <c r="Y180" s="185"/>
      <c r="Z180" s="185"/>
      <c r="AA180" s="185"/>
      <c r="AB180" s="126" t="e">
        <f>VLOOKUP($D180,Res_Req!$A$2:$K$10,2)</f>
        <v>#N/A</v>
      </c>
    </row>
    <row r="181" spans="1:28" x14ac:dyDescent="0.25">
      <c r="A181" s="125"/>
      <c r="B181" s="453"/>
      <c r="C181" s="453"/>
      <c r="D181" s="454"/>
      <c r="E181" s="456"/>
      <c r="F181" s="154" t="str">
        <f>IF(OR($D181="",$N181="",$O181="",$G181=""),"",IF(VLOOKUP($D181,Res_Req!$A$2:$K$15,2)&lt;=9,IF($K181="","",IF($K181&lt;=$Q181,$O181*$G181,IF(AND($K181&gt;$Q181,$K181&lt;=$T181),$G181*($O181+((($N181-$O181)/($T181-$Q181))*($K181-$Q181))),0))),""))</f>
        <v/>
      </c>
      <c r="G181" s="148" t="str">
        <f>IF(OR($D181="",$T181="",$K181=""),"",IF(VLOOKUP($D181,Res_Req!$A$2:$K$15,2)&gt;=8,VLOOKUP($D181,Res_Req!$A$2:$K$15,3),IF($K181&lt;=$R181,VLOOKUP($D181,Res_Req!$A$2:$K$15,3),IF(AND($K181&gt;$R181,$K181&lt;=$S181),VLOOKUP($D181,Res_Req!$A$2:$K$15,3)+(((VLOOKUP($D181,Res_Req!$A$2:$K$15,4)-VLOOKUP($D181,Res_Req!$A$2:$K$15,3))/($S181-$R181))*($K181-$R181)),0))))</f>
        <v/>
      </c>
      <c r="H181" s="455"/>
      <c r="I181" s="147" t="str">
        <f>IF(OR($D181="",$J181="",$P181=""),"",IF(VLOOKUP($D181,Res_Req!$A$2:$K$15,2)&lt;=7,$J181*P181,""))</f>
        <v/>
      </c>
      <c r="J181" s="148" t="str">
        <f>IF($D181="","",IF(VLOOKUP($D181,Res_Req!$A$2:$K$15,2)&lt;=7,VLOOKUP($D181,Res_Req!$A$2:$K$15,7),""))</f>
        <v/>
      </c>
      <c r="K181" s="149" t="str">
        <f t="shared" si="4"/>
        <v/>
      </c>
      <c r="L181" s="150" t="str">
        <f t="shared" si="5"/>
        <v/>
      </c>
      <c r="M181" s="151"/>
      <c r="N181" s="453"/>
      <c r="O181" s="453"/>
      <c r="P181" s="453"/>
      <c r="Q181" s="453"/>
      <c r="R181" s="152" t="str">
        <f>IF(OR($D181="",$T181=""),"",IF(VLOOKUP($D181,Res_Req!$A$2:$K$15,2)&lt;=7,MIN($T181,VLOOKUP($D181,Res_Req!$A$2:$K$15,8)),$T181))</f>
        <v/>
      </c>
      <c r="S181" s="152" t="str">
        <f>IF(OR($D181="",$T181=""),"",IF(VLOOKUP($D181,Res_Req!$A$2:$K$15,2)&lt;=7,MIN($T181,VLOOKUP($D181,Res_Req!$A$2:$K$15,9)),$T181))</f>
        <v/>
      </c>
      <c r="T181" s="453"/>
      <c r="U181" s="453"/>
      <c r="V181" s="185"/>
      <c r="W181" s="185"/>
      <c r="X181" s="185"/>
      <c r="Y181" s="185"/>
      <c r="Z181" s="185"/>
      <c r="AA181" s="185"/>
      <c r="AB181" s="126" t="e">
        <f>VLOOKUP($D181,Res_Req!$A$2:$K$10,2)</f>
        <v>#N/A</v>
      </c>
    </row>
    <row r="182" spans="1:28" x14ac:dyDescent="0.25">
      <c r="A182" s="125"/>
      <c r="B182" s="453"/>
      <c r="C182" s="453"/>
      <c r="D182" s="454"/>
      <c r="E182" s="456"/>
      <c r="F182" s="154" t="str">
        <f>IF(OR($D182="",$N182="",$O182="",$G182=""),"",IF(VLOOKUP($D182,Res_Req!$A$2:$K$15,2)&lt;=9,IF($K182="","",IF($K182&lt;=$Q182,$O182*$G182,IF(AND($K182&gt;$Q182,$K182&lt;=$T182),$G182*($O182+((($N182-$O182)/($T182-$Q182))*($K182-$Q182))),0))),""))</f>
        <v/>
      </c>
      <c r="G182" s="148" t="str">
        <f>IF(OR($D182="",$T182="",$K182=""),"",IF(VLOOKUP($D182,Res_Req!$A$2:$K$15,2)&gt;=8,VLOOKUP($D182,Res_Req!$A$2:$K$15,3),IF($K182&lt;=$R182,VLOOKUP($D182,Res_Req!$A$2:$K$15,3),IF(AND($K182&gt;$R182,$K182&lt;=$S182),VLOOKUP($D182,Res_Req!$A$2:$K$15,3)+(((VLOOKUP($D182,Res_Req!$A$2:$K$15,4)-VLOOKUP($D182,Res_Req!$A$2:$K$15,3))/($S182-$R182))*($K182-$R182)),0))))</f>
        <v/>
      </c>
      <c r="H182" s="455"/>
      <c r="I182" s="147" t="str">
        <f>IF(OR($D182="",$J182="",$P182=""),"",IF(VLOOKUP($D182,Res_Req!$A$2:$K$15,2)&lt;=7,$J182*P182,""))</f>
        <v/>
      </c>
      <c r="J182" s="148" t="str">
        <f>IF($D182="","",IF(VLOOKUP($D182,Res_Req!$A$2:$K$15,2)&lt;=7,VLOOKUP($D182,Res_Req!$A$2:$K$15,7),""))</f>
        <v/>
      </c>
      <c r="K182" s="149" t="str">
        <f t="shared" si="4"/>
        <v/>
      </c>
      <c r="L182" s="150" t="str">
        <f t="shared" si="5"/>
        <v/>
      </c>
      <c r="M182" s="151"/>
      <c r="N182" s="453"/>
      <c r="O182" s="453"/>
      <c r="P182" s="453"/>
      <c r="Q182" s="453"/>
      <c r="R182" s="152" t="str">
        <f>IF(OR($D182="",$T182=""),"",IF(VLOOKUP($D182,Res_Req!$A$2:$K$15,2)&lt;=7,MIN($T182,VLOOKUP($D182,Res_Req!$A$2:$K$15,8)),$T182))</f>
        <v/>
      </c>
      <c r="S182" s="152" t="str">
        <f>IF(OR($D182="",$T182=""),"",IF(VLOOKUP($D182,Res_Req!$A$2:$K$15,2)&lt;=7,MIN($T182,VLOOKUP($D182,Res_Req!$A$2:$K$15,9)),$T182))</f>
        <v/>
      </c>
      <c r="T182" s="453"/>
      <c r="U182" s="453"/>
      <c r="V182" s="185"/>
      <c r="W182" s="185"/>
      <c r="X182" s="185"/>
      <c r="Y182" s="185"/>
      <c r="Z182" s="185"/>
      <c r="AA182" s="185"/>
      <c r="AB182" s="126" t="e">
        <f>VLOOKUP($D182,Res_Req!$A$2:$K$10,2)</f>
        <v>#N/A</v>
      </c>
    </row>
    <row r="183" spans="1:28" x14ac:dyDescent="0.25">
      <c r="A183" s="125"/>
      <c r="B183" s="453"/>
      <c r="C183" s="453"/>
      <c r="D183" s="454"/>
      <c r="E183" s="456"/>
      <c r="F183" s="154" t="str">
        <f>IF(OR($D183="",$N183="",$O183="",$G183=""),"",IF(VLOOKUP($D183,Res_Req!$A$2:$K$15,2)&lt;=9,IF($K183="","",IF($K183&lt;=$Q183,$O183*$G183,IF(AND($K183&gt;$Q183,$K183&lt;=$T183),$G183*($O183+((($N183-$O183)/($T183-$Q183))*($K183-$Q183))),0))),""))</f>
        <v/>
      </c>
      <c r="G183" s="148" t="str">
        <f>IF(OR($D183="",$T183="",$K183=""),"",IF(VLOOKUP($D183,Res_Req!$A$2:$K$15,2)&gt;=8,VLOOKUP($D183,Res_Req!$A$2:$K$15,3),IF($K183&lt;=$R183,VLOOKUP($D183,Res_Req!$A$2:$K$15,3),IF(AND($K183&gt;$R183,$K183&lt;=$S183),VLOOKUP($D183,Res_Req!$A$2:$K$15,3)+(((VLOOKUP($D183,Res_Req!$A$2:$K$15,4)-VLOOKUP($D183,Res_Req!$A$2:$K$15,3))/($S183-$R183))*($K183-$R183)),0))))</f>
        <v/>
      </c>
      <c r="H183" s="455"/>
      <c r="I183" s="147" t="str">
        <f>IF(OR($D183="",$J183="",$P183=""),"",IF(VLOOKUP($D183,Res_Req!$A$2:$K$15,2)&lt;=7,$J183*P183,""))</f>
        <v/>
      </c>
      <c r="J183" s="148" t="str">
        <f>IF($D183="","",IF(VLOOKUP($D183,Res_Req!$A$2:$K$15,2)&lt;=7,VLOOKUP($D183,Res_Req!$A$2:$K$15,7),""))</f>
        <v/>
      </c>
      <c r="K183" s="149" t="str">
        <f t="shared" si="4"/>
        <v/>
      </c>
      <c r="L183" s="150" t="str">
        <f t="shared" si="5"/>
        <v/>
      </c>
      <c r="M183" s="151"/>
      <c r="N183" s="453"/>
      <c r="O183" s="453"/>
      <c r="P183" s="453"/>
      <c r="Q183" s="453"/>
      <c r="R183" s="152" t="str">
        <f>IF(OR($D183="",$T183=""),"",IF(VLOOKUP($D183,Res_Req!$A$2:$K$15,2)&lt;=7,MIN($T183,VLOOKUP($D183,Res_Req!$A$2:$K$15,8)),$T183))</f>
        <v/>
      </c>
      <c r="S183" s="152" t="str">
        <f>IF(OR($D183="",$T183=""),"",IF(VLOOKUP($D183,Res_Req!$A$2:$K$15,2)&lt;=7,MIN($T183,VLOOKUP($D183,Res_Req!$A$2:$K$15,9)),$T183))</f>
        <v/>
      </c>
      <c r="T183" s="453"/>
      <c r="U183" s="453"/>
      <c r="V183" s="185"/>
      <c r="W183" s="185"/>
      <c r="X183" s="185"/>
      <c r="Y183" s="185"/>
      <c r="Z183" s="185"/>
      <c r="AA183" s="185"/>
      <c r="AB183" s="126" t="e">
        <f>VLOOKUP($D183,Res_Req!$A$2:$K$10,2)</f>
        <v>#N/A</v>
      </c>
    </row>
    <row r="184" spans="1:28" x14ac:dyDescent="0.25">
      <c r="A184" s="125"/>
      <c r="B184" s="453"/>
      <c r="C184" s="453"/>
      <c r="D184" s="454"/>
      <c r="E184" s="456"/>
      <c r="F184" s="154" t="str">
        <f>IF(OR($D184="",$N184="",$O184="",$G184=""),"",IF(VLOOKUP($D184,Res_Req!$A$2:$K$15,2)&lt;=9,IF($K184="","",IF($K184&lt;=$Q184,$O184*$G184,IF(AND($K184&gt;$Q184,$K184&lt;=$T184),$G184*($O184+((($N184-$O184)/($T184-$Q184))*($K184-$Q184))),0))),""))</f>
        <v/>
      </c>
      <c r="G184" s="148" t="str">
        <f>IF(OR($D184="",$T184="",$K184=""),"",IF(VLOOKUP($D184,Res_Req!$A$2:$K$15,2)&gt;=8,VLOOKUP($D184,Res_Req!$A$2:$K$15,3),IF($K184&lt;=$R184,VLOOKUP($D184,Res_Req!$A$2:$K$15,3),IF(AND($K184&gt;$R184,$K184&lt;=$S184),VLOOKUP($D184,Res_Req!$A$2:$K$15,3)+(((VLOOKUP($D184,Res_Req!$A$2:$K$15,4)-VLOOKUP($D184,Res_Req!$A$2:$K$15,3))/($S184-$R184))*($K184-$R184)),0))))</f>
        <v/>
      </c>
      <c r="H184" s="455"/>
      <c r="I184" s="147" t="str">
        <f>IF(OR($D184="",$J184="",$P184=""),"",IF(VLOOKUP($D184,Res_Req!$A$2:$K$15,2)&lt;=7,$J184*P184,""))</f>
        <v/>
      </c>
      <c r="J184" s="148" t="str">
        <f>IF($D184="","",IF(VLOOKUP($D184,Res_Req!$A$2:$K$15,2)&lt;=7,VLOOKUP($D184,Res_Req!$A$2:$K$15,7),""))</f>
        <v/>
      </c>
      <c r="K184" s="149" t="str">
        <f t="shared" si="4"/>
        <v/>
      </c>
      <c r="L184" s="150" t="str">
        <f t="shared" si="5"/>
        <v/>
      </c>
      <c r="M184" s="151"/>
      <c r="N184" s="453"/>
      <c r="O184" s="453"/>
      <c r="P184" s="453"/>
      <c r="Q184" s="453"/>
      <c r="R184" s="152" t="str">
        <f>IF(OR($D184="",$T184=""),"",IF(VLOOKUP($D184,Res_Req!$A$2:$K$15,2)&lt;=7,MIN($T184,VLOOKUP($D184,Res_Req!$A$2:$K$15,8)),$T184))</f>
        <v/>
      </c>
      <c r="S184" s="152" t="str">
        <f>IF(OR($D184="",$T184=""),"",IF(VLOOKUP($D184,Res_Req!$A$2:$K$15,2)&lt;=7,MIN($T184,VLOOKUP($D184,Res_Req!$A$2:$K$15,9)),$T184))</f>
        <v/>
      </c>
      <c r="T184" s="453"/>
      <c r="U184" s="453"/>
      <c r="V184" s="185"/>
      <c r="W184" s="185"/>
      <c r="X184" s="185"/>
      <c r="Y184" s="185"/>
      <c r="Z184" s="185"/>
      <c r="AA184" s="185"/>
      <c r="AB184" s="126" t="e">
        <f>VLOOKUP($D184,Res_Req!$A$2:$K$10,2)</f>
        <v>#N/A</v>
      </c>
    </row>
    <row r="185" spans="1:28" x14ac:dyDescent="0.25">
      <c r="A185" s="125"/>
      <c r="B185" s="453"/>
      <c r="C185" s="453"/>
      <c r="D185" s="454"/>
      <c r="E185" s="456"/>
      <c r="F185" s="154" t="str">
        <f>IF(OR($D185="",$N185="",$O185="",$G185=""),"",IF(VLOOKUP($D185,Res_Req!$A$2:$K$15,2)&lt;=9,IF($K185="","",IF($K185&lt;=$Q185,$O185*$G185,IF(AND($K185&gt;$Q185,$K185&lt;=$T185),$G185*($O185+((($N185-$O185)/($T185-$Q185))*($K185-$Q185))),0))),""))</f>
        <v/>
      </c>
      <c r="G185" s="148" t="str">
        <f>IF(OR($D185="",$T185="",$K185=""),"",IF(VLOOKUP($D185,Res_Req!$A$2:$K$15,2)&gt;=8,VLOOKUP($D185,Res_Req!$A$2:$K$15,3),IF($K185&lt;=$R185,VLOOKUP($D185,Res_Req!$A$2:$K$15,3),IF(AND($K185&gt;$R185,$K185&lt;=$S185),VLOOKUP($D185,Res_Req!$A$2:$K$15,3)+(((VLOOKUP($D185,Res_Req!$A$2:$K$15,4)-VLOOKUP($D185,Res_Req!$A$2:$K$15,3))/($S185-$R185))*($K185-$R185)),0))))</f>
        <v/>
      </c>
      <c r="H185" s="455"/>
      <c r="I185" s="147" t="str">
        <f>IF(OR($D185="",$J185="",$P185=""),"",IF(VLOOKUP($D185,Res_Req!$A$2:$K$15,2)&lt;=7,$J185*P185,""))</f>
        <v/>
      </c>
      <c r="J185" s="148" t="str">
        <f>IF($D185="","",IF(VLOOKUP($D185,Res_Req!$A$2:$K$15,2)&lt;=7,VLOOKUP($D185,Res_Req!$A$2:$K$15,7),""))</f>
        <v/>
      </c>
      <c r="K185" s="149" t="str">
        <f t="shared" si="4"/>
        <v/>
      </c>
      <c r="L185" s="150" t="str">
        <f t="shared" si="5"/>
        <v/>
      </c>
      <c r="M185" s="151"/>
      <c r="N185" s="453"/>
      <c r="O185" s="453"/>
      <c r="P185" s="453"/>
      <c r="Q185" s="453"/>
      <c r="R185" s="152" t="str">
        <f>IF(OR($D185="",$T185=""),"",IF(VLOOKUP($D185,Res_Req!$A$2:$K$15,2)&lt;=7,MIN($T185,VLOOKUP($D185,Res_Req!$A$2:$K$15,8)),$T185))</f>
        <v/>
      </c>
      <c r="S185" s="152" t="str">
        <f>IF(OR($D185="",$T185=""),"",IF(VLOOKUP($D185,Res_Req!$A$2:$K$15,2)&lt;=7,MIN($T185,VLOOKUP($D185,Res_Req!$A$2:$K$15,9)),$T185))</f>
        <v/>
      </c>
      <c r="T185" s="453"/>
      <c r="U185" s="453"/>
      <c r="V185" s="185"/>
      <c r="W185" s="185"/>
      <c r="X185" s="185"/>
      <c r="Y185" s="185"/>
      <c r="Z185" s="185"/>
      <c r="AA185" s="185"/>
      <c r="AB185" s="126" t="e">
        <f>VLOOKUP($D185,Res_Req!$A$2:$K$10,2)</f>
        <v>#N/A</v>
      </c>
    </row>
    <row r="186" spans="1:28" x14ac:dyDescent="0.25">
      <c r="A186" s="125"/>
      <c r="B186" s="453"/>
      <c r="C186" s="453"/>
      <c r="D186" s="454"/>
      <c r="E186" s="456"/>
      <c r="F186" s="154" t="str">
        <f>IF(OR($D186="",$N186="",$O186="",$G186=""),"",IF(VLOOKUP($D186,Res_Req!$A$2:$K$15,2)&lt;=9,IF($K186="","",IF($K186&lt;=$Q186,$O186*$G186,IF(AND($K186&gt;$Q186,$K186&lt;=$T186),$G186*($O186+((($N186-$O186)/($T186-$Q186))*($K186-$Q186))),0))),""))</f>
        <v/>
      </c>
      <c r="G186" s="148" t="str">
        <f>IF(OR($D186="",$T186="",$K186=""),"",IF(VLOOKUP($D186,Res_Req!$A$2:$K$15,2)&gt;=8,VLOOKUP($D186,Res_Req!$A$2:$K$15,3),IF($K186&lt;=$R186,VLOOKUP($D186,Res_Req!$A$2:$K$15,3),IF(AND($K186&gt;$R186,$K186&lt;=$S186),VLOOKUP($D186,Res_Req!$A$2:$K$15,3)+(((VLOOKUP($D186,Res_Req!$A$2:$K$15,4)-VLOOKUP($D186,Res_Req!$A$2:$K$15,3))/($S186-$R186))*($K186-$R186)),0))))</f>
        <v/>
      </c>
      <c r="H186" s="455"/>
      <c r="I186" s="147" t="str">
        <f>IF(OR($D186="",$J186="",$P186=""),"",IF(VLOOKUP($D186,Res_Req!$A$2:$K$15,2)&lt;=7,$J186*P186,""))</f>
        <v/>
      </c>
      <c r="J186" s="148" t="str">
        <f>IF($D186="","",IF(VLOOKUP($D186,Res_Req!$A$2:$K$15,2)&lt;=7,VLOOKUP($D186,Res_Req!$A$2:$K$15,7),""))</f>
        <v/>
      </c>
      <c r="K186" s="149" t="str">
        <f t="shared" si="4"/>
        <v/>
      </c>
      <c r="L186" s="150" t="str">
        <f t="shared" si="5"/>
        <v/>
      </c>
      <c r="M186" s="151"/>
      <c r="N186" s="453"/>
      <c r="O186" s="453"/>
      <c r="P186" s="453"/>
      <c r="Q186" s="453"/>
      <c r="R186" s="152" t="str">
        <f>IF(OR($D186="",$T186=""),"",IF(VLOOKUP($D186,Res_Req!$A$2:$K$15,2)&lt;=7,MIN($T186,VLOOKUP($D186,Res_Req!$A$2:$K$15,8)),$T186))</f>
        <v/>
      </c>
      <c r="S186" s="152" t="str">
        <f>IF(OR($D186="",$T186=""),"",IF(VLOOKUP($D186,Res_Req!$A$2:$K$15,2)&lt;=7,MIN($T186,VLOOKUP($D186,Res_Req!$A$2:$K$15,9)),$T186))</f>
        <v/>
      </c>
      <c r="T186" s="453"/>
      <c r="U186" s="453"/>
      <c r="V186" s="185"/>
      <c r="W186" s="185"/>
      <c r="X186" s="185"/>
      <c r="Y186" s="185"/>
      <c r="Z186" s="185"/>
      <c r="AA186" s="185"/>
      <c r="AB186" s="126" t="e">
        <f>VLOOKUP($D186,Res_Req!$A$2:$K$10,2)</f>
        <v>#N/A</v>
      </c>
    </row>
    <row r="187" spans="1:28" x14ac:dyDescent="0.25">
      <c r="A187" s="125"/>
      <c r="B187" s="453"/>
      <c r="C187" s="453"/>
      <c r="D187" s="454"/>
      <c r="E187" s="456"/>
      <c r="F187" s="154" t="str">
        <f>IF(OR($D187="",$N187="",$O187="",$G187=""),"",IF(VLOOKUP($D187,Res_Req!$A$2:$K$15,2)&lt;=9,IF($K187="","",IF($K187&lt;=$Q187,$O187*$G187,IF(AND($K187&gt;$Q187,$K187&lt;=$T187),$G187*($O187+((($N187-$O187)/($T187-$Q187))*($K187-$Q187))),0))),""))</f>
        <v/>
      </c>
      <c r="G187" s="148" t="str">
        <f>IF(OR($D187="",$T187="",$K187=""),"",IF(VLOOKUP($D187,Res_Req!$A$2:$K$15,2)&gt;=8,VLOOKUP($D187,Res_Req!$A$2:$K$15,3),IF($K187&lt;=$R187,VLOOKUP($D187,Res_Req!$A$2:$K$15,3),IF(AND($K187&gt;$R187,$K187&lt;=$S187),VLOOKUP($D187,Res_Req!$A$2:$K$15,3)+(((VLOOKUP($D187,Res_Req!$A$2:$K$15,4)-VLOOKUP($D187,Res_Req!$A$2:$K$15,3))/($S187-$R187))*($K187-$R187)),0))))</f>
        <v/>
      </c>
      <c r="H187" s="455"/>
      <c r="I187" s="147" t="str">
        <f>IF(OR($D187="",$J187="",$P187=""),"",IF(VLOOKUP($D187,Res_Req!$A$2:$K$15,2)&lt;=7,$J187*P187,""))</f>
        <v/>
      </c>
      <c r="J187" s="148" t="str">
        <f>IF($D187="","",IF(VLOOKUP($D187,Res_Req!$A$2:$K$15,2)&lt;=7,VLOOKUP($D187,Res_Req!$A$2:$K$15,7),""))</f>
        <v/>
      </c>
      <c r="K187" s="149" t="str">
        <f t="shared" si="4"/>
        <v/>
      </c>
      <c r="L187" s="150" t="str">
        <f t="shared" si="5"/>
        <v/>
      </c>
      <c r="M187" s="151"/>
      <c r="N187" s="453"/>
      <c r="O187" s="453"/>
      <c r="P187" s="453"/>
      <c r="Q187" s="453"/>
      <c r="R187" s="152" t="str">
        <f>IF(OR($D187="",$T187=""),"",IF(VLOOKUP($D187,Res_Req!$A$2:$K$15,2)&lt;=7,MIN($T187,VLOOKUP($D187,Res_Req!$A$2:$K$15,8)),$T187))</f>
        <v/>
      </c>
      <c r="S187" s="152" t="str">
        <f>IF(OR($D187="",$T187=""),"",IF(VLOOKUP($D187,Res_Req!$A$2:$K$15,2)&lt;=7,MIN($T187,VLOOKUP($D187,Res_Req!$A$2:$K$15,9)),$T187))</f>
        <v/>
      </c>
      <c r="T187" s="453"/>
      <c r="U187" s="453"/>
      <c r="V187" s="185"/>
      <c r="W187" s="185"/>
      <c r="X187" s="185"/>
      <c r="Y187" s="185"/>
      <c r="Z187" s="185"/>
      <c r="AA187" s="185"/>
      <c r="AB187" s="126" t="e">
        <f>VLOOKUP($D187,Res_Req!$A$2:$K$10,2)</f>
        <v>#N/A</v>
      </c>
    </row>
    <row r="188" spans="1:28" x14ac:dyDescent="0.25">
      <c r="A188" s="125"/>
      <c r="B188" s="453"/>
      <c r="C188" s="453"/>
      <c r="D188" s="454"/>
      <c r="E188" s="456"/>
      <c r="F188" s="154" t="str">
        <f>IF(OR($D188="",$N188="",$O188="",$G188=""),"",IF(VLOOKUP($D188,Res_Req!$A$2:$K$15,2)&lt;=9,IF($K188="","",IF($K188&lt;=$Q188,$O188*$G188,IF(AND($K188&gt;$Q188,$K188&lt;=$T188),$G188*($O188+((($N188-$O188)/($T188-$Q188))*($K188-$Q188))),0))),""))</f>
        <v/>
      </c>
      <c r="G188" s="148" t="str">
        <f>IF(OR($D188="",$T188="",$K188=""),"",IF(VLOOKUP($D188,Res_Req!$A$2:$K$15,2)&gt;=8,VLOOKUP($D188,Res_Req!$A$2:$K$15,3),IF($K188&lt;=$R188,VLOOKUP($D188,Res_Req!$A$2:$K$15,3),IF(AND($K188&gt;$R188,$K188&lt;=$S188),VLOOKUP($D188,Res_Req!$A$2:$K$15,3)+(((VLOOKUP($D188,Res_Req!$A$2:$K$15,4)-VLOOKUP($D188,Res_Req!$A$2:$K$15,3))/($S188-$R188))*($K188-$R188)),0))))</f>
        <v/>
      </c>
      <c r="H188" s="455"/>
      <c r="I188" s="147" t="str">
        <f>IF(OR($D188="",$J188="",$P188=""),"",IF(VLOOKUP($D188,Res_Req!$A$2:$K$15,2)&lt;=7,$J188*P188,""))</f>
        <v/>
      </c>
      <c r="J188" s="148" t="str">
        <f>IF($D188="","",IF(VLOOKUP($D188,Res_Req!$A$2:$K$15,2)&lt;=7,VLOOKUP($D188,Res_Req!$A$2:$K$15,7),""))</f>
        <v/>
      </c>
      <c r="K188" s="149" t="str">
        <f t="shared" si="4"/>
        <v/>
      </c>
      <c r="L188" s="150" t="str">
        <f t="shared" si="5"/>
        <v/>
      </c>
      <c r="M188" s="151"/>
      <c r="N188" s="453"/>
      <c r="O188" s="453"/>
      <c r="P188" s="453"/>
      <c r="Q188" s="453"/>
      <c r="R188" s="152" t="str">
        <f>IF(OR($D188="",$T188=""),"",IF(VLOOKUP($D188,Res_Req!$A$2:$K$15,2)&lt;=7,MIN($T188,VLOOKUP($D188,Res_Req!$A$2:$K$15,8)),$T188))</f>
        <v/>
      </c>
      <c r="S188" s="152" t="str">
        <f>IF(OR($D188="",$T188=""),"",IF(VLOOKUP($D188,Res_Req!$A$2:$K$15,2)&lt;=7,MIN($T188,VLOOKUP($D188,Res_Req!$A$2:$K$15,9)),$T188))</f>
        <v/>
      </c>
      <c r="T188" s="453"/>
      <c r="U188" s="453"/>
      <c r="V188" s="185"/>
      <c r="W188" s="185"/>
      <c r="X188" s="185"/>
      <c r="Y188" s="185"/>
      <c r="Z188" s="185"/>
      <c r="AA188" s="185"/>
      <c r="AB188" s="126" t="e">
        <f>VLOOKUP($D188,Res_Req!$A$2:$K$10,2)</f>
        <v>#N/A</v>
      </c>
    </row>
    <row r="189" spans="1:28" x14ac:dyDescent="0.25">
      <c r="A189" s="125"/>
      <c r="B189" s="453"/>
      <c r="C189" s="453"/>
      <c r="D189" s="454"/>
      <c r="E189" s="456"/>
      <c r="F189" s="154" t="str">
        <f>IF(OR($D189="",$N189="",$O189="",$G189=""),"",IF(VLOOKUP($D189,Res_Req!$A$2:$K$15,2)&lt;=9,IF($K189="","",IF($K189&lt;=$Q189,$O189*$G189,IF(AND($K189&gt;$Q189,$K189&lt;=$T189),$G189*($O189+((($N189-$O189)/($T189-$Q189))*($K189-$Q189))),0))),""))</f>
        <v/>
      </c>
      <c r="G189" s="148" t="str">
        <f>IF(OR($D189="",$T189="",$K189=""),"",IF(VLOOKUP($D189,Res_Req!$A$2:$K$15,2)&gt;=8,VLOOKUP($D189,Res_Req!$A$2:$K$15,3),IF($K189&lt;=$R189,VLOOKUP($D189,Res_Req!$A$2:$K$15,3),IF(AND($K189&gt;$R189,$K189&lt;=$S189),VLOOKUP($D189,Res_Req!$A$2:$K$15,3)+(((VLOOKUP($D189,Res_Req!$A$2:$K$15,4)-VLOOKUP($D189,Res_Req!$A$2:$K$15,3))/($S189-$R189))*($K189-$R189)),0))))</f>
        <v/>
      </c>
      <c r="H189" s="455"/>
      <c r="I189" s="147" t="str">
        <f>IF(OR($D189="",$J189="",$P189=""),"",IF(VLOOKUP($D189,Res_Req!$A$2:$K$15,2)&lt;=7,$J189*P189,""))</f>
        <v/>
      </c>
      <c r="J189" s="148" t="str">
        <f>IF($D189="","",IF(VLOOKUP($D189,Res_Req!$A$2:$K$15,2)&lt;=7,VLOOKUP($D189,Res_Req!$A$2:$K$15,7),""))</f>
        <v/>
      </c>
      <c r="K189" s="149" t="str">
        <f t="shared" si="4"/>
        <v/>
      </c>
      <c r="L189" s="150" t="str">
        <f t="shared" si="5"/>
        <v/>
      </c>
      <c r="M189" s="151"/>
      <c r="N189" s="453"/>
      <c r="O189" s="453"/>
      <c r="P189" s="453"/>
      <c r="Q189" s="453"/>
      <c r="R189" s="152" t="str">
        <f>IF(OR($D189="",$T189=""),"",IF(VLOOKUP($D189,Res_Req!$A$2:$K$15,2)&lt;=7,MIN($T189,VLOOKUP($D189,Res_Req!$A$2:$K$15,8)),$T189))</f>
        <v/>
      </c>
      <c r="S189" s="152" t="str">
        <f>IF(OR($D189="",$T189=""),"",IF(VLOOKUP($D189,Res_Req!$A$2:$K$15,2)&lt;=7,MIN($T189,VLOOKUP($D189,Res_Req!$A$2:$K$15,9)),$T189))</f>
        <v/>
      </c>
      <c r="T189" s="453"/>
      <c r="U189" s="453"/>
      <c r="V189" s="185"/>
      <c r="W189" s="185"/>
      <c r="X189" s="185"/>
      <c r="Y189" s="185"/>
      <c r="Z189" s="185"/>
      <c r="AA189" s="185"/>
      <c r="AB189" s="126" t="e">
        <f>VLOOKUP($D189,Res_Req!$A$2:$K$10,2)</f>
        <v>#N/A</v>
      </c>
    </row>
    <row r="190" spans="1:28" x14ac:dyDescent="0.25">
      <c r="A190" s="125"/>
      <c r="B190" s="453"/>
      <c r="C190" s="453"/>
      <c r="D190" s="454"/>
      <c r="E190" s="456"/>
      <c r="F190" s="154" t="str">
        <f>IF(OR($D190="",$N190="",$O190="",$G190=""),"",IF(VLOOKUP($D190,Res_Req!$A$2:$K$15,2)&lt;=9,IF($K190="","",IF($K190&lt;=$Q190,$O190*$G190,IF(AND($K190&gt;$Q190,$K190&lt;=$T190),$G190*($O190+((($N190-$O190)/($T190-$Q190))*($K190-$Q190))),0))),""))</f>
        <v/>
      </c>
      <c r="G190" s="148" t="str">
        <f>IF(OR($D190="",$T190="",$K190=""),"",IF(VLOOKUP($D190,Res_Req!$A$2:$K$15,2)&gt;=8,VLOOKUP($D190,Res_Req!$A$2:$K$15,3),IF($K190&lt;=$R190,VLOOKUP($D190,Res_Req!$A$2:$K$15,3),IF(AND($K190&gt;$R190,$K190&lt;=$S190),VLOOKUP($D190,Res_Req!$A$2:$K$15,3)+(((VLOOKUP($D190,Res_Req!$A$2:$K$15,4)-VLOOKUP($D190,Res_Req!$A$2:$K$15,3))/($S190-$R190))*($K190-$R190)),0))))</f>
        <v/>
      </c>
      <c r="H190" s="455"/>
      <c r="I190" s="147" t="str">
        <f>IF(OR($D190="",$J190="",$P190=""),"",IF(VLOOKUP($D190,Res_Req!$A$2:$K$15,2)&lt;=7,$J190*P190,""))</f>
        <v/>
      </c>
      <c r="J190" s="148" t="str">
        <f>IF($D190="","",IF(VLOOKUP($D190,Res_Req!$A$2:$K$15,2)&lt;=7,VLOOKUP($D190,Res_Req!$A$2:$K$15,7),""))</f>
        <v/>
      </c>
      <c r="K190" s="149" t="str">
        <f t="shared" si="4"/>
        <v/>
      </c>
      <c r="L190" s="150" t="str">
        <f t="shared" si="5"/>
        <v/>
      </c>
      <c r="M190" s="151"/>
      <c r="N190" s="453"/>
      <c r="O190" s="453"/>
      <c r="P190" s="453"/>
      <c r="Q190" s="453"/>
      <c r="R190" s="152" t="str">
        <f>IF(OR($D190="",$T190=""),"",IF(VLOOKUP($D190,Res_Req!$A$2:$K$15,2)&lt;=7,MIN($T190,VLOOKUP($D190,Res_Req!$A$2:$K$15,8)),$T190))</f>
        <v/>
      </c>
      <c r="S190" s="152" t="str">
        <f>IF(OR($D190="",$T190=""),"",IF(VLOOKUP($D190,Res_Req!$A$2:$K$15,2)&lt;=7,MIN($T190,VLOOKUP($D190,Res_Req!$A$2:$K$15,9)),$T190))</f>
        <v/>
      </c>
      <c r="T190" s="453"/>
      <c r="U190" s="453"/>
      <c r="V190" s="185"/>
      <c r="W190" s="185"/>
      <c r="X190" s="185"/>
      <c r="Y190" s="185"/>
      <c r="Z190" s="185"/>
      <c r="AA190" s="185"/>
      <c r="AB190" s="126" t="e">
        <f>VLOOKUP($D190,Res_Req!$A$2:$K$10,2)</f>
        <v>#N/A</v>
      </c>
    </row>
    <row r="191" spans="1:28" x14ac:dyDescent="0.25">
      <c r="A191" s="125"/>
      <c r="B191" s="453"/>
      <c r="C191" s="453"/>
      <c r="D191" s="454"/>
      <c r="E191" s="456"/>
      <c r="F191" s="154" t="str">
        <f>IF(OR($D191="",$N191="",$O191="",$G191=""),"",IF(VLOOKUP($D191,Res_Req!$A$2:$K$15,2)&lt;=9,IF($K191="","",IF($K191&lt;=$Q191,$O191*$G191,IF(AND($K191&gt;$Q191,$K191&lt;=$T191),$G191*($O191+((($N191-$O191)/($T191-$Q191))*($K191-$Q191))),0))),""))</f>
        <v/>
      </c>
      <c r="G191" s="148" t="str">
        <f>IF(OR($D191="",$T191="",$K191=""),"",IF(VLOOKUP($D191,Res_Req!$A$2:$K$15,2)&gt;=8,VLOOKUP($D191,Res_Req!$A$2:$K$15,3),IF($K191&lt;=$R191,VLOOKUP($D191,Res_Req!$A$2:$K$15,3),IF(AND($K191&gt;$R191,$K191&lt;=$S191),VLOOKUP($D191,Res_Req!$A$2:$K$15,3)+(((VLOOKUP($D191,Res_Req!$A$2:$K$15,4)-VLOOKUP($D191,Res_Req!$A$2:$K$15,3))/($S191-$R191))*($K191-$R191)),0))))</f>
        <v/>
      </c>
      <c r="H191" s="455"/>
      <c r="I191" s="147" t="str">
        <f>IF(OR($D191="",$J191="",$P191=""),"",IF(VLOOKUP($D191,Res_Req!$A$2:$K$15,2)&lt;=7,$J191*P191,""))</f>
        <v/>
      </c>
      <c r="J191" s="148" t="str">
        <f>IF($D191="","",IF(VLOOKUP($D191,Res_Req!$A$2:$K$15,2)&lt;=7,VLOOKUP($D191,Res_Req!$A$2:$K$15,7),""))</f>
        <v/>
      </c>
      <c r="K191" s="149" t="str">
        <f t="shared" si="4"/>
        <v/>
      </c>
      <c r="L191" s="150" t="str">
        <f t="shared" si="5"/>
        <v/>
      </c>
      <c r="M191" s="151"/>
      <c r="N191" s="453"/>
      <c r="O191" s="453"/>
      <c r="P191" s="453"/>
      <c r="Q191" s="453"/>
      <c r="R191" s="152" t="str">
        <f>IF(OR($D191="",$T191=""),"",IF(VLOOKUP($D191,Res_Req!$A$2:$K$15,2)&lt;=7,MIN($T191,VLOOKUP($D191,Res_Req!$A$2:$K$15,8)),$T191))</f>
        <v/>
      </c>
      <c r="S191" s="152" t="str">
        <f>IF(OR($D191="",$T191=""),"",IF(VLOOKUP($D191,Res_Req!$A$2:$K$15,2)&lt;=7,MIN($T191,VLOOKUP($D191,Res_Req!$A$2:$K$15,9)),$T191))</f>
        <v/>
      </c>
      <c r="T191" s="453"/>
      <c r="U191" s="453"/>
      <c r="V191" s="185"/>
      <c r="W191" s="185"/>
      <c r="X191" s="185"/>
      <c r="Y191" s="185"/>
      <c r="Z191" s="185"/>
      <c r="AA191" s="185"/>
      <c r="AB191" s="126" t="e">
        <f>VLOOKUP($D191,Res_Req!$A$2:$K$10,2)</f>
        <v>#N/A</v>
      </c>
    </row>
    <row r="192" spans="1:28" x14ac:dyDescent="0.25">
      <c r="A192" s="125"/>
      <c r="B192" s="453"/>
      <c r="C192" s="453"/>
      <c r="D192" s="454"/>
      <c r="E192" s="456"/>
      <c r="F192" s="154" t="str">
        <f>IF(OR($D192="",$N192="",$O192="",$G192=""),"",IF(VLOOKUP($D192,Res_Req!$A$2:$K$15,2)&lt;=9,IF($K192="","",IF($K192&lt;=$Q192,$O192*$G192,IF(AND($K192&gt;$Q192,$K192&lt;=$T192),$G192*($O192+((($N192-$O192)/($T192-$Q192))*($K192-$Q192))),0))),""))</f>
        <v/>
      </c>
      <c r="G192" s="148" t="str">
        <f>IF(OR($D192="",$T192="",$K192=""),"",IF(VLOOKUP($D192,Res_Req!$A$2:$K$15,2)&gt;=8,VLOOKUP($D192,Res_Req!$A$2:$K$15,3),IF($K192&lt;=$R192,VLOOKUP($D192,Res_Req!$A$2:$K$15,3),IF(AND($K192&gt;$R192,$K192&lt;=$S192),VLOOKUP($D192,Res_Req!$A$2:$K$15,3)+(((VLOOKUP($D192,Res_Req!$A$2:$K$15,4)-VLOOKUP($D192,Res_Req!$A$2:$K$15,3))/($S192-$R192))*($K192-$R192)),0))))</f>
        <v/>
      </c>
      <c r="H192" s="455"/>
      <c r="I192" s="147" t="str">
        <f>IF(OR($D192="",$J192="",$P192=""),"",IF(VLOOKUP($D192,Res_Req!$A$2:$K$15,2)&lt;=7,$J192*P192,""))</f>
        <v/>
      </c>
      <c r="J192" s="148" t="str">
        <f>IF($D192="","",IF(VLOOKUP($D192,Res_Req!$A$2:$K$15,2)&lt;=7,VLOOKUP($D192,Res_Req!$A$2:$K$15,7),""))</f>
        <v/>
      </c>
      <c r="K192" s="149" t="str">
        <f t="shared" si="4"/>
        <v/>
      </c>
      <c r="L192" s="150" t="str">
        <f t="shared" si="5"/>
        <v/>
      </c>
      <c r="M192" s="151"/>
      <c r="N192" s="453"/>
      <c r="O192" s="453"/>
      <c r="P192" s="453"/>
      <c r="Q192" s="453"/>
      <c r="R192" s="152" t="str">
        <f>IF(OR($D192="",$T192=""),"",IF(VLOOKUP($D192,Res_Req!$A$2:$K$15,2)&lt;=7,MIN($T192,VLOOKUP($D192,Res_Req!$A$2:$K$15,8)),$T192))</f>
        <v/>
      </c>
      <c r="S192" s="152" t="str">
        <f>IF(OR($D192="",$T192=""),"",IF(VLOOKUP($D192,Res_Req!$A$2:$K$15,2)&lt;=7,MIN($T192,VLOOKUP($D192,Res_Req!$A$2:$K$15,9)),$T192))</f>
        <v/>
      </c>
      <c r="T192" s="453"/>
      <c r="U192" s="453"/>
      <c r="V192" s="185"/>
      <c r="W192" s="185"/>
      <c r="X192" s="185"/>
      <c r="Y192" s="185"/>
      <c r="Z192" s="185"/>
      <c r="AA192" s="185"/>
      <c r="AB192" s="126" t="e">
        <f>VLOOKUP($D192,Res_Req!$A$2:$K$10,2)</f>
        <v>#N/A</v>
      </c>
    </row>
    <row r="193" spans="1:28" x14ac:dyDescent="0.25">
      <c r="A193" s="125"/>
      <c r="B193" s="453"/>
      <c r="C193" s="453"/>
      <c r="D193" s="454"/>
      <c r="E193" s="456"/>
      <c r="F193" s="154" t="str">
        <f>IF(OR($D193="",$N193="",$O193="",$G193=""),"",IF(VLOOKUP($D193,Res_Req!$A$2:$K$15,2)&lt;=9,IF($K193="","",IF($K193&lt;=$Q193,$O193*$G193,IF(AND($K193&gt;$Q193,$K193&lt;=$T193),$G193*($O193+((($N193-$O193)/($T193-$Q193))*($K193-$Q193))),0))),""))</f>
        <v/>
      </c>
      <c r="G193" s="148" t="str">
        <f>IF(OR($D193="",$T193="",$K193=""),"",IF(VLOOKUP($D193,Res_Req!$A$2:$K$15,2)&gt;=8,VLOOKUP($D193,Res_Req!$A$2:$K$15,3),IF($K193&lt;=$R193,VLOOKUP($D193,Res_Req!$A$2:$K$15,3),IF(AND($K193&gt;$R193,$K193&lt;=$S193),VLOOKUP($D193,Res_Req!$A$2:$K$15,3)+(((VLOOKUP($D193,Res_Req!$A$2:$K$15,4)-VLOOKUP($D193,Res_Req!$A$2:$K$15,3))/($S193-$R193))*($K193-$R193)),0))))</f>
        <v/>
      </c>
      <c r="H193" s="455"/>
      <c r="I193" s="147" t="str">
        <f>IF(OR($D193="",$J193="",$P193=""),"",IF(VLOOKUP($D193,Res_Req!$A$2:$K$15,2)&lt;=7,$J193*P193,""))</f>
        <v/>
      </c>
      <c r="J193" s="148" t="str">
        <f>IF($D193="","",IF(VLOOKUP($D193,Res_Req!$A$2:$K$15,2)&lt;=7,VLOOKUP($D193,Res_Req!$A$2:$K$15,7),""))</f>
        <v/>
      </c>
      <c r="K193" s="149" t="str">
        <f t="shared" si="4"/>
        <v/>
      </c>
      <c r="L193" s="150" t="str">
        <f t="shared" si="5"/>
        <v/>
      </c>
      <c r="M193" s="151"/>
      <c r="N193" s="453"/>
      <c r="O193" s="453"/>
      <c r="P193" s="453"/>
      <c r="Q193" s="453"/>
      <c r="R193" s="152" t="str">
        <f>IF(OR($D193="",$T193=""),"",IF(VLOOKUP($D193,Res_Req!$A$2:$K$15,2)&lt;=7,MIN($T193,VLOOKUP($D193,Res_Req!$A$2:$K$15,8)),$T193))</f>
        <v/>
      </c>
      <c r="S193" s="152" t="str">
        <f>IF(OR($D193="",$T193=""),"",IF(VLOOKUP($D193,Res_Req!$A$2:$K$15,2)&lt;=7,MIN($T193,VLOOKUP($D193,Res_Req!$A$2:$K$15,9)),$T193))</f>
        <v/>
      </c>
      <c r="T193" s="453"/>
      <c r="U193" s="453"/>
      <c r="V193" s="185"/>
      <c r="W193" s="185"/>
      <c r="X193" s="185"/>
      <c r="Y193" s="185"/>
      <c r="Z193" s="185"/>
      <c r="AA193" s="185"/>
      <c r="AB193" s="126" t="e">
        <f>VLOOKUP($D193,Res_Req!$A$2:$K$10,2)</f>
        <v>#N/A</v>
      </c>
    </row>
    <row r="194" spans="1:28" x14ac:dyDescent="0.25">
      <c r="A194" s="125"/>
      <c r="B194" s="453"/>
      <c r="C194" s="453"/>
      <c r="D194" s="454"/>
      <c r="E194" s="456"/>
      <c r="F194" s="154" t="str">
        <f>IF(OR($D194="",$N194="",$O194="",$G194=""),"",IF(VLOOKUP($D194,Res_Req!$A$2:$K$15,2)&lt;=9,IF($K194="","",IF($K194&lt;=$Q194,$O194*$G194,IF(AND($K194&gt;$Q194,$K194&lt;=$T194),$G194*($O194+((($N194-$O194)/($T194-$Q194))*($K194-$Q194))),0))),""))</f>
        <v/>
      </c>
      <c r="G194" s="148" t="str">
        <f>IF(OR($D194="",$T194="",$K194=""),"",IF(VLOOKUP($D194,Res_Req!$A$2:$K$15,2)&gt;=8,VLOOKUP($D194,Res_Req!$A$2:$K$15,3),IF($K194&lt;=$R194,VLOOKUP($D194,Res_Req!$A$2:$K$15,3),IF(AND($K194&gt;$R194,$K194&lt;=$S194),VLOOKUP($D194,Res_Req!$A$2:$K$15,3)+(((VLOOKUP($D194,Res_Req!$A$2:$K$15,4)-VLOOKUP($D194,Res_Req!$A$2:$K$15,3))/($S194-$R194))*($K194-$R194)),0))))</f>
        <v/>
      </c>
      <c r="H194" s="455"/>
      <c r="I194" s="147" t="str">
        <f>IF(OR($D194="",$J194="",$P194=""),"",IF(VLOOKUP($D194,Res_Req!$A$2:$K$15,2)&lt;=7,$J194*P194,""))</f>
        <v/>
      </c>
      <c r="J194" s="148" t="str">
        <f>IF($D194="","",IF(VLOOKUP($D194,Res_Req!$A$2:$K$15,2)&lt;=7,VLOOKUP($D194,Res_Req!$A$2:$K$15,7),""))</f>
        <v/>
      </c>
      <c r="K194" s="149" t="str">
        <f t="shared" si="4"/>
        <v/>
      </c>
      <c r="L194" s="150" t="str">
        <f t="shared" si="5"/>
        <v/>
      </c>
      <c r="M194" s="151"/>
      <c r="N194" s="453"/>
      <c r="O194" s="453"/>
      <c r="P194" s="453"/>
      <c r="Q194" s="453"/>
      <c r="R194" s="152" t="str">
        <f>IF(OR($D194="",$T194=""),"",IF(VLOOKUP($D194,Res_Req!$A$2:$K$15,2)&lt;=7,MIN($T194,VLOOKUP($D194,Res_Req!$A$2:$K$15,8)),$T194))</f>
        <v/>
      </c>
      <c r="S194" s="152" t="str">
        <f>IF(OR($D194="",$T194=""),"",IF(VLOOKUP($D194,Res_Req!$A$2:$K$15,2)&lt;=7,MIN($T194,VLOOKUP($D194,Res_Req!$A$2:$K$15,9)),$T194))</f>
        <v/>
      </c>
      <c r="T194" s="453"/>
      <c r="U194" s="453"/>
      <c r="V194" s="185"/>
      <c r="W194" s="185"/>
      <c r="X194" s="185"/>
      <c r="Y194" s="185"/>
      <c r="Z194" s="185"/>
      <c r="AA194" s="185"/>
      <c r="AB194" s="126" t="e">
        <f>VLOOKUP($D194,Res_Req!$A$2:$K$10,2)</f>
        <v>#N/A</v>
      </c>
    </row>
    <row r="195" spans="1:28" x14ac:dyDescent="0.25">
      <c r="A195" s="125"/>
      <c r="B195" s="453"/>
      <c r="C195" s="453"/>
      <c r="D195" s="454"/>
      <c r="E195" s="456"/>
      <c r="F195" s="154" t="str">
        <f>IF(OR($D195="",$N195="",$O195="",$G195=""),"",IF(VLOOKUP($D195,Res_Req!$A$2:$K$15,2)&lt;=9,IF($K195="","",IF($K195&lt;=$Q195,$O195*$G195,IF(AND($K195&gt;$Q195,$K195&lt;=$T195),$G195*($O195+((($N195-$O195)/($T195-$Q195))*($K195-$Q195))),0))),""))</f>
        <v/>
      </c>
      <c r="G195" s="148" t="str">
        <f>IF(OR($D195="",$T195="",$K195=""),"",IF(VLOOKUP($D195,Res_Req!$A$2:$K$15,2)&gt;=8,VLOOKUP($D195,Res_Req!$A$2:$K$15,3),IF($K195&lt;=$R195,VLOOKUP($D195,Res_Req!$A$2:$K$15,3),IF(AND($K195&gt;$R195,$K195&lt;=$S195),VLOOKUP($D195,Res_Req!$A$2:$K$15,3)+(((VLOOKUP($D195,Res_Req!$A$2:$K$15,4)-VLOOKUP($D195,Res_Req!$A$2:$K$15,3))/($S195-$R195))*($K195-$R195)),0))))</f>
        <v/>
      </c>
      <c r="H195" s="455"/>
      <c r="I195" s="147" t="str">
        <f>IF(OR($D195="",$J195="",$P195=""),"",IF(VLOOKUP($D195,Res_Req!$A$2:$K$15,2)&lt;=7,$J195*P195,""))</f>
        <v/>
      </c>
      <c r="J195" s="148" t="str">
        <f>IF($D195="","",IF(VLOOKUP($D195,Res_Req!$A$2:$K$15,2)&lt;=7,VLOOKUP($D195,Res_Req!$A$2:$K$15,7),""))</f>
        <v/>
      </c>
      <c r="K195" s="149" t="str">
        <f t="shared" si="4"/>
        <v/>
      </c>
      <c r="L195" s="150" t="str">
        <f t="shared" si="5"/>
        <v/>
      </c>
      <c r="M195" s="151"/>
      <c r="N195" s="453"/>
      <c r="O195" s="453"/>
      <c r="P195" s="453"/>
      <c r="Q195" s="453"/>
      <c r="R195" s="152" t="str">
        <f>IF(OR($D195="",$T195=""),"",IF(VLOOKUP($D195,Res_Req!$A$2:$K$15,2)&lt;=7,MIN($T195,VLOOKUP($D195,Res_Req!$A$2:$K$15,8)),$T195))</f>
        <v/>
      </c>
      <c r="S195" s="152" t="str">
        <f>IF(OR($D195="",$T195=""),"",IF(VLOOKUP($D195,Res_Req!$A$2:$K$15,2)&lt;=7,MIN($T195,VLOOKUP($D195,Res_Req!$A$2:$K$15,9)),$T195))</f>
        <v/>
      </c>
      <c r="T195" s="453"/>
      <c r="U195" s="453"/>
      <c r="V195" s="185"/>
      <c r="W195" s="185"/>
      <c r="X195" s="185"/>
      <c r="Y195" s="185"/>
      <c r="Z195" s="185"/>
      <c r="AA195" s="185"/>
      <c r="AB195" s="126" t="e">
        <f>VLOOKUP($D195,Res_Req!$A$2:$K$10,2)</f>
        <v>#N/A</v>
      </c>
    </row>
    <row r="196" spans="1:28" x14ac:dyDescent="0.25">
      <c r="A196" s="125"/>
      <c r="B196" s="453"/>
      <c r="C196" s="453"/>
      <c r="D196" s="454"/>
      <c r="E196" s="456"/>
      <c r="F196" s="154" t="str">
        <f>IF(OR($D196="",$N196="",$O196="",$G196=""),"",IF(VLOOKUP($D196,Res_Req!$A$2:$K$15,2)&lt;=9,IF($K196="","",IF($K196&lt;=$Q196,$O196*$G196,IF(AND($K196&gt;$Q196,$K196&lt;=$T196),$G196*($O196+((($N196-$O196)/($T196-$Q196))*($K196-$Q196))),0))),""))</f>
        <v/>
      </c>
      <c r="G196" s="148" t="str">
        <f>IF(OR($D196="",$T196="",$K196=""),"",IF(VLOOKUP($D196,Res_Req!$A$2:$K$15,2)&gt;=8,VLOOKUP($D196,Res_Req!$A$2:$K$15,3),IF($K196&lt;=$R196,VLOOKUP($D196,Res_Req!$A$2:$K$15,3),IF(AND($K196&gt;$R196,$K196&lt;=$S196),VLOOKUP($D196,Res_Req!$A$2:$K$15,3)+(((VLOOKUP($D196,Res_Req!$A$2:$K$15,4)-VLOOKUP($D196,Res_Req!$A$2:$K$15,3))/($S196-$R196))*($K196-$R196)),0))))</f>
        <v/>
      </c>
      <c r="H196" s="455"/>
      <c r="I196" s="147" t="str">
        <f>IF(OR($D196="",$J196="",$P196=""),"",IF(VLOOKUP($D196,Res_Req!$A$2:$K$15,2)&lt;=7,$J196*P196,""))</f>
        <v/>
      </c>
      <c r="J196" s="148" t="str">
        <f>IF($D196="","",IF(VLOOKUP($D196,Res_Req!$A$2:$K$15,2)&lt;=7,VLOOKUP($D196,Res_Req!$A$2:$K$15,7),""))</f>
        <v/>
      </c>
      <c r="K196" s="149" t="str">
        <f t="shared" si="4"/>
        <v/>
      </c>
      <c r="L196" s="150" t="str">
        <f t="shared" si="5"/>
        <v/>
      </c>
      <c r="M196" s="151"/>
      <c r="N196" s="453"/>
      <c r="O196" s="453"/>
      <c r="P196" s="453"/>
      <c r="Q196" s="453"/>
      <c r="R196" s="152" t="str">
        <f>IF(OR($D196="",$T196=""),"",IF(VLOOKUP($D196,Res_Req!$A$2:$K$15,2)&lt;=7,MIN($T196,VLOOKUP($D196,Res_Req!$A$2:$K$15,8)),$T196))</f>
        <v/>
      </c>
      <c r="S196" s="152" t="str">
        <f>IF(OR($D196="",$T196=""),"",IF(VLOOKUP($D196,Res_Req!$A$2:$K$15,2)&lt;=7,MIN($T196,VLOOKUP($D196,Res_Req!$A$2:$K$15,9)),$T196))</f>
        <v/>
      </c>
      <c r="T196" s="453"/>
      <c r="U196" s="453"/>
      <c r="V196" s="185"/>
      <c r="W196" s="185"/>
      <c r="X196" s="185"/>
      <c r="Y196" s="185"/>
      <c r="Z196" s="185"/>
      <c r="AA196" s="185"/>
      <c r="AB196" s="126" t="e">
        <f>VLOOKUP($D196,Res_Req!$A$2:$K$10,2)</f>
        <v>#N/A</v>
      </c>
    </row>
    <row r="197" spans="1:28" x14ac:dyDescent="0.25">
      <c r="A197" s="125"/>
      <c r="B197" s="453"/>
      <c r="C197" s="453"/>
      <c r="D197" s="454"/>
      <c r="E197" s="456"/>
      <c r="F197" s="154" t="str">
        <f>IF(OR($D197="",$N197="",$O197="",$G197=""),"",IF(VLOOKUP($D197,Res_Req!$A$2:$K$15,2)&lt;=9,IF($K197="","",IF($K197&lt;=$Q197,$O197*$G197,IF(AND($K197&gt;$Q197,$K197&lt;=$T197),$G197*($O197+((($N197-$O197)/($T197-$Q197))*($K197-$Q197))),0))),""))</f>
        <v/>
      </c>
      <c r="G197" s="148" t="str">
        <f>IF(OR($D197="",$T197="",$K197=""),"",IF(VLOOKUP($D197,Res_Req!$A$2:$K$15,2)&gt;=8,VLOOKUP($D197,Res_Req!$A$2:$K$15,3),IF($K197&lt;=$R197,VLOOKUP($D197,Res_Req!$A$2:$K$15,3),IF(AND($K197&gt;$R197,$K197&lt;=$S197),VLOOKUP($D197,Res_Req!$A$2:$K$15,3)+(((VLOOKUP($D197,Res_Req!$A$2:$K$15,4)-VLOOKUP($D197,Res_Req!$A$2:$K$15,3))/($S197-$R197))*($K197-$R197)),0))))</f>
        <v/>
      </c>
      <c r="H197" s="455"/>
      <c r="I197" s="147" t="str">
        <f>IF(OR($D197="",$J197="",$P197=""),"",IF(VLOOKUP($D197,Res_Req!$A$2:$K$15,2)&lt;=7,$J197*P197,""))</f>
        <v/>
      </c>
      <c r="J197" s="148" t="str">
        <f>IF($D197="","",IF(VLOOKUP($D197,Res_Req!$A$2:$K$15,2)&lt;=7,VLOOKUP($D197,Res_Req!$A$2:$K$15,7),""))</f>
        <v/>
      </c>
      <c r="K197" s="149" t="str">
        <f t="shared" si="4"/>
        <v/>
      </c>
      <c r="L197" s="150" t="str">
        <f t="shared" si="5"/>
        <v/>
      </c>
      <c r="M197" s="151"/>
      <c r="N197" s="453"/>
      <c r="O197" s="453"/>
      <c r="P197" s="453"/>
      <c r="Q197" s="453"/>
      <c r="R197" s="152" t="str">
        <f>IF(OR($D197="",$T197=""),"",IF(VLOOKUP($D197,Res_Req!$A$2:$K$15,2)&lt;=7,MIN($T197,VLOOKUP($D197,Res_Req!$A$2:$K$15,8)),$T197))</f>
        <v/>
      </c>
      <c r="S197" s="152" t="str">
        <f>IF(OR($D197="",$T197=""),"",IF(VLOOKUP($D197,Res_Req!$A$2:$K$15,2)&lt;=7,MIN($T197,VLOOKUP($D197,Res_Req!$A$2:$K$15,9)),$T197))</f>
        <v/>
      </c>
      <c r="T197" s="453"/>
      <c r="U197" s="453"/>
      <c r="V197" s="185"/>
      <c r="W197" s="185"/>
      <c r="X197" s="185"/>
      <c r="Y197" s="185"/>
      <c r="Z197" s="185"/>
      <c r="AA197" s="185"/>
      <c r="AB197" s="126" t="e">
        <f>VLOOKUP($D197,Res_Req!$A$2:$K$10,2)</f>
        <v>#N/A</v>
      </c>
    </row>
    <row r="198" spans="1:28" x14ac:dyDescent="0.25">
      <c r="A198" s="125"/>
      <c r="B198" s="453"/>
      <c r="C198" s="453"/>
      <c r="D198" s="454"/>
      <c r="E198" s="456"/>
      <c r="F198" s="154" t="str">
        <f>IF(OR($D198="",$N198="",$O198="",$G198=""),"",IF(VLOOKUP($D198,Res_Req!$A$2:$K$15,2)&lt;=9,IF($K198="","",IF($K198&lt;=$Q198,$O198*$G198,IF(AND($K198&gt;$Q198,$K198&lt;=$T198),$G198*($O198+((($N198-$O198)/($T198-$Q198))*($K198-$Q198))),0))),""))</f>
        <v/>
      </c>
      <c r="G198" s="148" t="str">
        <f>IF(OR($D198="",$T198="",$K198=""),"",IF(VLOOKUP($D198,Res_Req!$A$2:$K$15,2)&gt;=8,VLOOKUP($D198,Res_Req!$A$2:$K$15,3),IF($K198&lt;=$R198,VLOOKUP($D198,Res_Req!$A$2:$K$15,3),IF(AND($K198&gt;$R198,$K198&lt;=$S198),VLOOKUP($D198,Res_Req!$A$2:$K$15,3)+(((VLOOKUP($D198,Res_Req!$A$2:$K$15,4)-VLOOKUP($D198,Res_Req!$A$2:$K$15,3))/($S198-$R198))*($K198-$R198)),0))))</f>
        <v/>
      </c>
      <c r="H198" s="455"/>
      <c r="I198" s="147" t="str">
        <f>IF(OR($D198="",$J198="",$P198=""),"",IF(VLOOKUP($D198,Res_Req!$A$2:$K$15,2)&lt;=7,$J198*P198,""))</f>
        <v/>
      </c>
      <c r="J198" s="148" t="str">
        <f>IF($D198="","",IF(VLOOKUP($D198,Res_Req!$A$2:$K$15,2)&lt;=7,VLOOKUP($D198,Res_Req!$A$2:$K$15,7),""))</f>
        <v/>
      </c>
      <c r="K198" s="149" t="str">
        <f t="shared" si="4"/>
        <v/>
      </c>
      <c r="L198" s="150" t="str">
        <f t="shared" si="5"/>
        <v/>
      </c>
      <c r="M198" s="151"/>
      <c r="N198" s="453"/>
      <c r="O198" s="453"/>
      <c r="P198" s="453"/>
      <c r="Q198" s="453"/>
      <c r="R198" s="152" t="str">
        <f>IF(OR($D198="",$T198=""),"",IF(VLOOKUP($D198,Res_Req!$A$2:$K$15,2)&lt;=7,MIN($T198,VLOOKUP($D198,Res_Req!$A$2:$K$15,8)),$T198))</f>
        <v/>
      </c>
      <c r="S198" s="152" t="str">
        <f>IF(OR($D198="",$T198=""),"",IF(VLOOKUP($D198,Res_Req!$A$2:$K$15,2)&lt;=7,MIN($T198,VLOOKUP($D198,Res_Req!$A$2:$K$15,9)),$T198))</f>
        <v/>
      </c>
      <c r="T198" s="453"/>
      <c r="U198" s="453"/>
      <c r="V198" s="185"/>
      <c r="W198" s="185"/>
      <c r="X198" s="185"/>
      <c r="Y198" s="185"/>
      <c r="Z198" s="185"/>
      <c r="AA198" s="185"/>
      <c r="AB198" s="126" t="e">
        <f>VLOOKUP($D198,Res_Req!$A$2:$K$10,2)</f>
        <v>#N/A</v>
      </c>
    </row>
    <row r="199" spans="1:28" x14ac:dyDescent="0.25">
      <c r="A199" s="125"/>
      <c r="B199" s="453"/>
      <c r="C199" s="453"/>
      <c r="D199" s="454"/>
      <c r="E199" s="456"/>
      <c r="F199" s="154" t="str">
        <f>IF(OR($D199="",$N199="",$O199="",$G199=""),"",IF(VLOOKUP($D199,Res_Req!$A$2:$K$15,2)&lt;=9,IF($K199="","",IF($K199&lt;=$Q199,$O199*$G199,IF(AND($K199&gt;$Q199,$K199&lt;=$T199),$G199*($O199+((($N199-$O199)/($T199-$Q199))*($K199-$Q199))),0))),""))</f>
        <v/>
      </c>
      <c r="G199" s="148" t="str">
        <f>IF(OR($D199="",$T199="",$K199=""),"",IF(VLOOKUP($D199,Res_Req!$A$2:$K$15,2)&gt;=8,VLOOKUP($D199,Res_Req!$A$2:$K$15,3),IF($K199&lt;=$R199,VLOOKUP($D199,Res_Req!$A$2:$K$15,3),IF(AND($K199&gt;$R199,$K199&lt;=$S199),VLOOKUP($D199,Res_Req!$A$2:$K$15,3)+(((VLOOKUP($D199,Res_Req!$A$2:$K$15,4)-VLOOKUP($D199,Res_Req!$A$2:$K$15,3))/($S199-$R199))*($K199-$R199)),0))))</f>
        <v/>
      </c>
      <c r="H199" s="455"/>
      <c r="I199" s="147" t="str">
        <f>IF(OR($D199="",$J199="",$P199=""),"",IF(VLOOKUP($D199,Res_Req!$A$2:$K$15,2)&lt;=7,$J199*P199,""))</f>
        <v/>
      </c>
      <c r="J199" s="148" t="str">
        <f>IF($D199="","",IF(VLOOKUP($D199,Res_Req!$A$2:$K$15,2)&lt;=7,VLOOKUP($D199,Res_Req!$A$2:$K$15,7),""))</f>
        <v/>
      </c>
      <c r="K199" s="149" t="str">
        <f t="shared" si="4"/>
        <v/>
      </c>
      <c r="L199" s="150" t="str">
        <f t="shared" si="5"/>
        <v/>
      </c>
      <c r="M199" s="151"/>
      <c r="N199" s="453"/>
      <c r="O199" s="453"/>
      <c r="P199" s="453"/>
      <c r="Q199" s="453"/>
      <c r="R199" s="152" t="str">
        <f>IF(OR($D199="",$T199=""),"",IF(VLOOKUP($D199,Res_Req!$A$2:$K$15,2)&lt;=7,MIN($T199,VLOOKUP($D199,Res_Req!$A$2:$K$15,8)),$T199))</f>
        <v/>
      </c>
      <c r="S199" s="152" t="str">
        <f>IF(OR($D199="",$T199=""),"",IF(VLOOKUP($D199,Res_Req!$A$2:$K$15,2)&lt;=7,MIN($T199,VLOOKUP($D199,Res_Req!$A$2:$K$15,9)),$T199))</f>
        <v/>
      </c>
      <c r="T199" s="453"/>
      <c r="U199" s="453"/>
      <c r="V199" s="185"/>
      <c r="W199" s="185"/>
      <c r="X199" s="185"/>
      <c r="Y199" s="185"/>
      <c r="Z199" s="185"/>
      <c r="AA199" s="185"/>
      <c r="AB199" s="126" t="e">
        <f>VLOOKUP($D199,Res_Req!$A$2:$K$10,2)</f>
        <v>#N/A</v>
      </c>
    </row>
    <row r="200" spans="1:28" x14ac:dyDescent="0.25">
      <c r="A200" s="125"/>
      <c r="B200" s="453"/>
      <c r="C200" s="453"/>
      <c r="D200" s="454"/>
      <c r="E200" s="456"/>
      <c r="F200" s="154" t="str">
        <f>IF(OR($D200="",$N200="",$O200="",$G200=""),"",IF(VLOOKUP($D200,Res_Req!$A$2:$K$15,2)&lt;=9,IF($K200="","",IF($K200&lt;=$Q200,$O200*$G200,IF(AND($K200&gt;$Q200,$K200&lt;=$T200),$G200*($O200+((($N200-$O200)/($T200-$Q200))*($K200-$Q200))),0))),""))</f>
        <v/>
      </c>
      <c r="G200" s="148" t="str">
        <f>IF(OR($D200="",$T200="",$K200=""),"",IF(VLOOKUP($D200,Res_Req!$A$2:$K$15,2)&gt;=8,VLOOKUP($D200,Res_Req!$A$2:$K$15,3),IF($K200&lt;=$R200,VLOOKUP($D200,Res_Req!$A$2:$K$15,3),IF(AND($K200&gt;$R200,$K200&lt;=$S200),VLOOKUP($D200,Res_Req!$A$2:$K$15,3)+(((VLOOKUP($D200,Res_Req!$A$2:$K$15,4)-VLOOKUP($D200,Res_Req!$A$2:$K$15,3))/($S200-$R200))*($K200-$R200)),0))))</f>
        <v/>
      </c>
      <c r="H200" s="455"/>
      <c r="I200" s="147" t="str">
        <f>IF(OR($D200="",$J200="",$P200=""),"",IF(VLOOKUP($D200,Res_Req!$A$2:$K$15,2)&lt;=7,$J200*P200,""))</f>
        <v/>
      </c>
      <c r="J200" s="148" t="str">
        <f>IF($D200="","",IF(VLOOKUP($D200,Res_Req!$A$2:$K$15,2)&lt;=7,VLOOKUP($D200,Res_Req!$A$2:$K$15,7),""))</f>
        <v/>
      </c>
      <c r="K200" s="149" t="str">
        <f t="shared" si="4"/>
        <v/>
      </c>
      <c r="L200" s="150" t="str">
        <f t="shared" si="5"/>
        <v/>
      </c>
      <c r="M200" s="151"/>
      <c r="N200" s="453"/>
      <c r="O200" s="453"/>
      <c r="P200" s="453"/>
      <c r="Q200" s="453"/>
      <c r="R200" s="152" t="str">
        <f>IF(OR($D200="",$T200=""),"",IF(VLOOKUP($D200,Res_Req!$A$2:$K$15,2)&lt;=7,MIN($T200,VLOOKUP($D200,Res_Req!$A$2:$K$15,8)),$T200))</f>
        <v/>
      </c>
      <c r="S200" s="152" t="str">
        <f>IF(OR($D200="",$T200=""),"",IF(VLOOKUP($D200,Res_Req!$A$2:$K$15,2)&lt;=7,MIN($T200,VLOOKUP($D200,Res_Req!$A$2:$K$15,9)),$T200))</f>
        <v/>
      </c>
      <c r="T200" s="453"/>
      <c r="U200" s="453"/>
      <c r="V200" s="185"/>
      <c r="W200" s="185"/>
      <c r="X200" s="185"/>
      <c r="Y200" s="185"/>
      <c r="Z200" s="185"/>
      <c r="AA200" s="185"/>
      <c r="AB200" s="126" t="e">
        <f>VLOOKUP($D200,Res_Req!$A$2:$K$10,2)</f>
        <v>#N/A</v>
      </c>
    </row>
    <row r="201" spans="1:28" x14ac:dyDescent="0.25">
      <c r="A201" s="125"/>
      <c r="B201" s="453"/>
      <c r="C201" s="453"/>
      <c r="D201" s="454"/>
      <c r="E201" s="456"/>
      <c r="F201" s="154" t="str">
        <f>IF(OR($D201="",$N201="",$O201="",$G201=""),"",IF(VLOOKUP($D201,Res_Req!$A$2:$K$15,2)&lt;=9,IF($K201="","",IF($K201&lt;=$Q201,$O201*$G201,IF(AND($K201&gt;$Q201,$K201&lt;=$T201),$G201*($O201+((($N201-$O201)/($T201-$Q201))*($K201-$Q201))),0))),""))</f>
        <v/>
      </c>
      <c r="G201" s="148" t="str">
        <f>IF(OR($D201="",$T201="",$K201=""),"",IF(VLOOKUP($D201,Res_Req!$A$2:$K$15,2)&gt;=8,VLOOKUP($D201,Res_Req!$A$2:$K$15,3),IF($K201&lt;=$R201,VLOOKUP($D201,Res_Req!$A$2:$K$15,3),IF(AND($K201&gt;$R201,$K201&lt;=$S201),VLOOKUP($D201,Res_Req!$A$2:$K$15,3)+(((VLOOKUP($D201,Res_Req!$A$2:$K$15,4)-VLOOKUP($D201,Res_Req!$A$2:$K$15,3))/($S201-$R201))*($K201-$R201)),0))))</f>
        <v/>
      </c>
      <c r="H201" s="455"/>
      <c r="I201" s="147" t="str">
        <f>IF(OR($D201="",$J201="",$P201=""),"",IF(VLOOKUP($D201,Res_Req!$A$2:$K$15,2)&lt;=7,$J201*P201,""))</f>
        <v/>
      </c>
      <c r="J201" s="148" t="str">
        <f>IF($D201="","",IF(VLOOKUP($D201,Res_Req!$A$2:$K$15,2)&lt;=7,VLOOKUP($D201,Res_Req!$A$2:$K$15,7),""))</f>
        <v/>
      </c>
      <c r="K201" s="149" t="str">
        <f t="shared" si="4"/>
        <v/>
      </c>
      <c r="L201" s="150" t="str">
        <f t="shared" si="5"/>
        <v/>
      </c>
      <c r="M201" s="151"/>
      <c r="N201" s="453"/>
      <c r="O201" s="453"/>
      <c r="P201" s="453"/>
      <c r="Q201" s="453"/>
      <c r="R201" s="152" t="str">
        <f>IF(OR($D201="",$T201=""),"",IF(VLOOKUP($D201,Res_Req!$A$2:$K$15,2)&lt;=7,MIN($T201,VLOOKUP($D201,Res_Req!$A$2:$K$15,8)),$T201))</f>
        <v/>
      </c>
      <c r="S201" s="152" t="str">
        <f>IF(OR($D201="",$T201=""),"",IF(VLOOKUP($D201,Res_Req!$A$2:$K$15,2)&lt;=7,MIN($T201,VLOOKUP($D201,Res_Req!$A$2:$K$15,9)),$T201))</f>
        <v/>
      </c>
      <c r="T201" s="453"/>
      <c r="U201" s="453"/>
      <c r="V201" s="185"/>
      <c r="W201" s="185"/>
      <c r="X201" s="185"/>
      <c r="Y201" s="185"/>
      <c r="Z201" s="185"/>
      <c r="AA201" s="185"/>
      <c r="AB201" s="126" t="e">
        <f>VLOOKUP($D201,Res_Req!$A$2:$K$10,2)</f>
        <v>#N/A</v>
      </c>
    </row>
    <row r="202" spans="1:28" x14ac:dyDescent="0.25">
      <c r="A202" s="125"/>
      <c r="B202" s="453"/>
      <c r="C202" s="453"/>
      <c r="D202" s="454"/>
      <c r="E202" s="456"/>
      <c r="F202" s="154" t="str">
        <f>IF(OR($D202="",$N202="",$O202="",$G202=""),"",IF(VLOOKUP($D202,Res_Req!$A$2:$K$15,2)&lt;=9,IF($K202="","",IF($K202&lt;=$Q202,$O202*$G202,IF(AND($K202&gt;$Q202,$K202&lt;=$T202),$G202*($O202+((($N202-$O202)/($T202-$Q202))*($K202-$Q202))),0))),""))</f>
        <v/>
      </c>
      <c r="G202" s="148" t="str">
        <f>IF(OR($D202="",$T202="",$K202=""),"",IF(VLOOKUP($D202,Res_Req!$A$2:$K$15,2)&gt;=8,VLOOKUP($D202,Res_Req!$A$2:$K$15,3),IF($K202&lt;=$R202,VLOOKUP($D202,Res_Req!$A$2:$K$15,3),IF(AND($K202&gt;$R202,$K202&lt;=$S202),VLOOKUP($D202,Res_Req!$A$2:$K$15,3)+(((VLOOKUP($D202,Res_Req!$A$2:$K$15,4)-VLOOKUP($D202,Res_Req!$A$2:$K$15,3))/($S202-$R202))*($K202-$R202)),0))))</f>
        <v/>
      </c>
      <c r="H202" s="455"/>
      <c r="I202" s="147" t="str">
        <f>IF(OR($D202="",$J202="",$P202=""),"",IF(VLOOKUP($D202,Res_Req!$A$2:$K$15,2)&lt;=7,$J202*P202,""))</f>
        <v/>
      </c>
      <c r="J202" s="148" t="str">
        <f>IF($D202="","",IF(VLOOKUP($D202,Res_Req!$A$2:$K$15,2)&lt;=7,VLOOKUP($D202,Res_Req!$A$2:$K$15,7),""))</f>
        <v/>
      </c>
      <c r="K202" s="149" t="str">
        <f t="shared" si="4"/>
        <v/>
      </c>
      <c r="L202" s="150" t="str">
        <f t="shared" si="5"/>
        <v/>
      </c>
      <c r="M202" s="151"/>
      <c r="N202" s="453"/>
      <c r="O202" s="453"/>
      <c r="P202" s="453"/>
      <c r="Q202" s="453"/>
      <c r="R202" s="152" t="str">
        <f>IF(OR($D202="",$T202=""),"",IF(VLOOKUP($D202,Res_Req!$A$2:$K$15,2)&lt;=7,MIN($T202,VLOOKUP($D202,Res_Req!$A$2:$K$15,8)),$T202))</f>
        <v/>
      </c>
      <c r="S202" s="152" t="str">
        <f>IF(OR($D202="",$T202=""),"",IF(VLOOKUP($D202,Res_Req!$A$2:$K$15,2)&lt;=7,MIN($T202,VLOOKUP($D202,Res_Req!$A$2:$K$15,9)),$T202))</f>
        <v/>
      </c>
      <c r="T202" s="453"/>
      <c r="U202" s="453"/>
      <c r="V202" s="185"/>
      <c r="W202" s="185"/>
      <c r="X202" s="185"/>
      <c r="Y202" s="185"/>
      <c r="Z202" s="185"/>
      <c r="AA202" s="185"/>
      <c r="AB202" s="126" t="e">
        <f>VLOOKUP($D202,Res_Req!$A$2:$K$10,2)</f>
        <v>#N/A</v>
      </c>
    </row>
    <row r="203" spans="1:28" x14ac:dyDescent="0.25">
      <c r="A203" s="125"/>
      <c r="B203" s="453"/>
      <c r="C203" s="453"/>
      <c r="D203" s="454"/>
      <c r="E203" s="456"/>
      <c r="F203" s="154" t="str">
        <f>IF(OR($D203="",$N203="",$O203="",$G203=""),"",IF(VLOOKUP($D203,Res_Req!$A$2:$K$15,2)&lt;=9,IF($K203="","",IF($K203&lt;=$Q203,$O203*$G203,IF(AND($K203&gt;$Q203,$K203&lt;=$T203),$G203*($O203+((($N203-$O203)/($T203-$Q203))*($K203-$Q203))),0))),""))</f>
        <v/>
      </c>
      <c r="G203" s="148" t="str">
        <f>IF(OR($D203="",$T203="",$K203=""),"",IF(VLOOKUP($D203,Res_Req!$A$2:$K$15,2)&gt;=8,VLOOKUP($D203,Res_Req!$A$2:$K$15,3),IF($K203&lt;=$R203,VLOOKUP($D203,Res_Req!$A$2:$K$15,3),IF(AND($K203&gt;$R203,$K203&lt;=$S203),VLOOKUP($D203,Res_Req!$A$2:$K$15,3)+(((VLOOKUP($D203,Res_Req!$A$2:$K$15,4)-VLOOKUP($D203,Res_Req!$A$2:$K$15,3))/($S203-$R203))*($K203-$R203)),0))))</f>
        <v/>
      </c>
      <c r="H203" s="455"/>
      <c r="I203" s="147" t="str">
        <f>IF(OR($D203="",$J203="",$P203=""),"",IF(VLOOKUP($D203,Res_Req!$A$2:$K$15,2)&lt;=7,$J203*P203,""))</f>
        <v/>
      </c>
      <c r="J203" s="148" t="str">
        <f>IF($D203="","",IF(VLOOKUP($D203,Res_Req!$A$2:$K$15,2)&lt;=7,VLOOKUP($D203,Res_Req!$A$2:$K$15,7),""))</f>
        <v/>
      </c>
      <c r="K203" s="149" t="str">
        <f t="shared" si="4"/>
        <v/>
      </c>
      <c r="L203" s="150" t="str">
        <f t="shared" si="5"/>
        <v/>
      </c>
      <c r="M203" s="151"/>
      <c r="N203" s="453"/>
      <c r="O203" s="453"/>
      <c r="P203" s="453"/>
      <c r="Q203" s="453"/>
      <c r="R203" s="152" t="str">
        <f>IF(OR($D203="",$T203=""),"",IF(VLOOKUP($D203,Res_Req!$A$2:$K$15,2)&lt;=7,MIN($T203,VLOOKUP($D203,Res_Req!$A$2:$K$15,8)),$T203))</f>
        <v/>
      </c>
      <c r="S203" s="152" t="str">
        <f>IF(OR($D203="",$T203=""),"",IF(VLOOKUP($D203,Res_Req!$A$2:$K$15,2)&lt;=7,MIN($T203,VLOOKUP($D203,Res_Req!$A$2:$K$15,9)),$T203))</f>
        <v/>
      </c>
      <c r="T203" s="453"/>
      <c r="U203" s="453"/>
      <c r="V203" s="185"/>
      <c r="W203" s="185"/>
      <c r="X203" s="185"/>
      <c r="Y203" s="185"/>
      <c r="Z203" s="185"/>
      <c r="AA203" s="185"/>
      <c r="AB203" s="126" t="e">
        <f>VLOOKUP($D203,Res_Req!$A$2:$K$10,2)</f>
        <v>#N/A</v>
      </c>
    </row>
    <row r="204" spans="1:28" x14ac:dyDescent="0.25">
      <c r="A204" s="125"/>
      <c r="B204" s="453"/>
      <c r="C204" s="453"/>
      <c r="D204" s="454"/>
      <c r="E204" s="456"/>
      <c r="F204" s="154" t="str">
        <f>IF(OR($D204="",$N204="",$O204="",$G204=""),"",IF(VLOOKUP($D204,Res_Req!$A$2:$K$15,2)&lt;=9,IF($K204="","",IF($K204&lt;=$Q204,$O204*$G204,IF(AND($K204&gt;$Q204,$K204&lt;=$T204),$G204*($O204+((($N204-$O204)/($T204-$Q204))*($K204-$Q204))),0))),""))</f>
        <v/>
      </c>
      <c r="G204" s="148" t="str">
        <f>IF(OR($D204="",$T204="",$K204=""),"",IF(VLOOKUP($D204,Res_Req!$A$2:$K$15,2)&gt;=8,VLOOKUP($D204,Res_Req!$A$2:$K$15,3),IF($K204&lt;=$R204,VLOOKUP($D204,Res_Req!$A$2:$K$15,3),IF(AND($K204&gt;$R204,$K204&lt;=$S204),VLOOKUP($D204,Res_Req!$A$2:$K$15,3)+(((VLOOKUP($D204,Res_Req!$A$2:$K$15,4)-VLOOKUP($D204,Res_Req!$A$2:$K$15,3))/($S204-$R204))*($K204-$R204)),0))))</f>
        <v/>
      </c>
      <c r="H204" s="455"/>
      <c r="I204" s="147" t="str">
        <f>IF(OR($D204="",$J204="",$P204=""),"",IF(VLOOKUP($D204,Res_Req!$A$2:$K$15,2)&lt;=7,$J204*P204,""))</f>
        <v/>
      </c>
      <c r="J204" s="148" t="str">
        <f>IF($D204="","",IF(VLOOKUP($D204,Res_Req!$A$2:$K$15,2)&lt;=7,VLOOKUP($D204,Res_Req!$A$2:$K$15,7),""))</f>
        <v/>
      </c>
      <c r="K204" s="149" t="str">
        <f t="shared" si="4"/>
        <v/>
      </c>
      <c r="L204" s="150" t="str">
        <f t="shared" si="5"/>
        <v/>
      </c>
      <c r="M204" s="151"/>
      <c r="N204" s="453"/>
      <c r="O204" s="453"/>
      <c r="P204" s="453"/>
      <c r="Q204" s="453"/>
      <c r="R204" s="152" t="str">
        <f>IF(OR($D204="",$T204=""),"",IF(VLOOKUP($D204,Res_Req!$A$2:$K$15,2)&lt;=7,MIN($T204,VLOOKUP($D204,Res_Req!$A$2:$K$15,8)),$T204))</f>
        <v/>
      </c>
      <c r="S204" s="152" t="str">
        <f>IF(OR($D204="",$T204=""),"",IF(VLOOKUP($D204,Res_Req!$A$2:$K$15,2)&lt;=7,MIN($T204,VLOOKUP($D204,Res_Req!$A$2:$K$15,9)),$T204))</f>
        <v/>
      </c>
      <c r="T204" s="453"/>
      <c r="U204" s="453"/>
      <c r="V204" s="185"/>
      <c r="W204" s="185"/>
      <c r="X204" s="185"/>
      <c r="Y204" s="185"/>
      <c r="Z204" s="185"/>
      <c r="AA204" s="185"/>
      <c r="AB204" s="126" t="e">
        <f>VLOOKUP($D204,Res_Req!$A$2:$K$10,2)</f>
        <v>#N/A</v>
      </c>
    </row>
    <row r="205" spans="1:28" x14ac:dyDescent="0.25">
      <c r="A205" s="125"/>
      <c r="B205" s="453"/>
      <c r="C205" s="453"/>
      <c r="D205" s="454"/>
      <c r="E205" s="456"/>
      <c r="F205" s="154" t="str">
        <f>IF(OR($D205="",$N205="",$O205="",$G205=""),"",IF(VLOOKUP($D205,Res_Req!$A$2:$K$15,2)&lt;=9,IF($K205="","",IF($K205&lt;=$Q205,$O205*$G205,IF(AND($K205&gt;$Q205,$K205&lt;=$T205),$G205*($O205+((($N205-$O205)/($T205-$Q205))*($K205-$Q205))),0))),""))</f>
        <v/>
      </c>
      <c r="G205" s="148" t="str">
        <f>IF(OR($D205="",$T205="",$K205=""),"",IF(VLOOKUP($D205,Res_Req!$A$2:$K$15,2)&gt;=8,VLOOKUP($D205,Res_Req!$A$2:$K$15,3),IF($K205&lt;=$R205,VLOOKUP($D205,Res_Req!$A$2:$K$15,3),IF(AND($K205&gt;$R205,$K205&lt;=$S205),VLOOKUP($D205,Res_Req!$A$2:$K$15,3)+(((VLOOKUP($D205,Res_Req!$A$2:$K$15,4)-VLOOKUP($D205,Res_Req!$A$2:$K$15,3))/($S205-$R205))*($K205-$R205)),0))))</f>
        <v/>
      </c>
      <c r="H205" s="455"/>
      <c r="I205" s="147" t="str">
        <f>IF(OR($D205="",$J205="",$P205=""),"",IF(VLOOKUP($D205,Res_Req!$A$2:$K$15,2)&lt;=7,$J205*P205,""))</f>
        <v/>
      </c>
      <c r="J205" s="148" t="str">
        <f>IF($D205="","",IF(VLOOKUP($D205,Res_Req!$A$2:$K$15,2)&lt;=7,VLOOKUP($D205,Res_Req!$A$2:$K$15,7),""))</f>
        <v/>
      </c>
      <c r="K205" s="149" t="str">
        <f t="shared" si="4"/>
        <v/>
      </c>
      <c r="L205" s="150" t="str">
        <f t="shared" si="5"/>
        <v/>
      </c>
      <c r="M205" s="151"/>
      <c r="N205" s="453"/>
      <c r="O205" s="453"/>
      <c r="P205" s="453"/>
      <c r="Q205" s="453"/>
      <c r="R205" s="152" t="str">
        <f>IF(OR($D205="",$T205=""),"",IF(VLOOKUP($D205,Res_Req!$A$2:$K$15,2)&lt;=7,MIN($T205,VLOOKUP($D205,Res_Req!$A$2:$K$15,8)),$T205))</f>
        <v/>
      </c>
      <c r="S205" s="152" t="str">
        <f>IF(OR($D205="",$T205=""),"",IF(VLOOKUP($D205,Res_Req!$A$2:$K$15,2)&lt;=7,MIN($T205,VLOOKUP($D205,Res_Req!$A$2:$K$15,9)),$T205))</f>
        <v/>
      </c>
      <c r="T205" s="453"/>
      <c r="U205" s="453"/>
      <c r="V205" s="185"/>
      <c r="W205" s="185"/>
      <c r="X205" s="185"/>
      <c r="Y205" s="185"/>
      <c r="Z205" s="185"/>
      <c r="AA205" s="185"/>
      <c r="AB205" s="126" t="e">
        <f>VLOOKUP($D205,Res_Req!$A$2:$K$10,2)</f>
        <v>#N/A</v>
      </c>
    </row>
    <row r="206" spans="1:28" x14ac:dyDescent="0.25">
      <c r="A206" s="125"/>
      <c r="B206" s="453"/>
      <c r="C206" s="453"/>
      <c r="D206" s="454"/>
      <c r="E206" s="456"/>
      <c r="F206" s="154" t="str">
        <f>IF(OR($D206="",$N206="",$O206="",$G206=""),"",IF(VLOOKUP($D206,Res_Req!$A$2:$K$15,2)&lt;=9,IF($K206="","",IF($K206&lt;=$Q206,$O206*$G206,IF(AND($K206&gt;$Q206,$K206&lt;=$T206),$G206*($O206+((($N206-$O206)/($T206-$Q206))*($K206-$Q206))),0))),""))</f>
        <v/>
      </c>
      <c r="G206" s="148" t="str">
        <f>IF(OR($D206="",$T206="",$K206=""),"",IF(VLOOKUP($D206,Res_Req!$A$2:$K$15,2)&gt;=8,VLOOKUP($D206,Res_Req!$A$2:$K$15,3),IF($K206&lt;=$R206,VLOOKUP($D206,Res_Req!$A$2:$K$15,3),IF(AND($K206&gt;$R206,$K206&lt;=$S206),VLOOKUP($D206,Res_Req!$A$2:$K$15,3)+(((VLOOKUP($D206,Res_Req!$A$2:$K$15,4)-VLOOKUP($D206,Res_Req!$A$2:$K$15,3))/($S206-$R206))*($K206-$R206)),0))))</f>
        <v/>
      </c>
      <c r="H206" s="455"/>
      <c r="I206" s="147" t="str">
        <f>IF(OR($D206="",$J206="",$P206=""),"",IF(VLOOKUP($D206,Res_Req!$A$2:$K$15,2)&lt;=7,$J206*P206,""))</f>
        <v/>
      </c>
      <c r="J206" s="148" t="str">
        <f>IF($D206="","",IF(VLOOKUP($D206,Res_Req!$A$2:$K$15,2)&lt;=7,VLOOKUP($D206,Res_Req!$A$2:$K$15,7),""))</f>
        <v/>
      </c>
      <c r="K206" s="149" t="str">
        <f t="shared" si="4"/>
        <v/>
      </c>
      <c r="L206" s="150" t="str">
        <f t="shared" si="5"/>
        <v/>
      </c>
      <c r="M206" s="151"/>
      <c r="N206" s="453"/>
      <c r="O206" s="453"/>
      <c r="P206" s="453"/>
      <c r="Q206" s="453"/>
      <c r="R206" s="152" t="str">
        <f>IF(OR($D206="",$T206=""),"",IF(VLOOKUP($D206,Res_Req!$A$2:$K$15,2)&lt;=7,MIN($T206,VLOOKUP($D206,Res_Req!$A$2:$K$15,8)),$T206))</f>
        <v/>
      </c>
      <c r="S206" s="152" t="str">
        <f>IF(OR($D206="",$T206=""),"",IF(VLOOKUP($D206,Res_Req!$A$2:$K$15,2)&lt;=7,MIN($T206,VLOOKUP($D206,Res_Req!$A$2:$K$15,9)),$T206))</f>
        <v/>
      </c>
      <c r="T206" s="453"/>
      <c r="U206" s="453"/>
      <c r="V206" s="185"/>
      <c r="W206" s="185"/>
      <c r="X206" s="185"/>
      <c r="Y206" s="185"/>
      <c r="Z206" s="185"/>
      <c r="AA206" s="185"/>
      <c r="AB206" s="126" t="e">
        <f>VLOOKUP($D206,Res_Req!$A$2:$K$10,2)</f>
        <v>#N/A</v>
      </c>
    </row>
    <row r="207" spans="1:28" x14ac:dyDescent="0.25">
      <c r="A207" s="125"/>
      <c r="B207" s="453"/>
      <c r="C207" s="453"/>
      <c r="D207" s="454"/>
      <c r="E207" s="456"/>
      <c r="F207" s="154" t="str">
        <f>IF(OR($D207="",$N207="",$O207="",$G207=""),"",IF(VLOOKUP($D207,Res_Req!$A$2:$K$15,2)&lt;=9,IF($K207="","",IF($K207&lt;=$Q207,$O207*$G207,IF(AND($K207&gt;$Q207,$K207&lt;=$T207),$G207*($O207+((($N207-$O207)/($T207-$Q207))*($K207-$Q207))),0))),""))</f>
        <v/>
      </c>
      <c r="G207" s="148" t="str">
        <f>IF(OR($D207="",$T207="",$K207=""),"",IF(VLOOKUP($D207,Res_Req!$A$2:$K$15,2)&gt;=8,VLOOKUP($D207,Res_Req!$A$2:$K$15,3),IF($K207&lt;=$R207,VLOOKUP($D207,Res_Req!$A$2:$K$15,3),IF(AND($K207&gt;$R207,$K207&lt;=$S207),VLOOKUP($D207,Res_Req!$A$2:$K$15,3)+(((VLOOKUP($D207,Res_Req!$A$2:$K$15,4)-VLOOKUP($D207,Res_Req!$A$2:$K$15,3))/($S207-$R207))*($K207-$R207)),0))))</f>
        <v/>
      </c>
      <c r="H207" s="455"/>
      <c r="I207" s="147" t="str">
        <f>IF(OR($D207="",$J207="",$P207=""),"",IF(VLOOKUP($D207,Res_Req!$A$2:$K$15,2)&lt;=7,$J207*P207,""))</f>
        <v/>
      </c>
      <c r="J207" s="148" t="str">
        <f>IF($D207="","",IF(VLOOKUP($D207,Res_Req!$A$2:$K$15,2)&lt;=7,VLOOKUP($D207,Res_Req!$A$2:$K$15,7),""))</f>
        <v/>
      </c>
      <c r="K207" s="149" t="str">
        <f t="shared" si="4"/>
        <v/>
      </c>
      <c r="L207" s="150" t="str">
        <f t="shared" si="5"/>
        <v/>
      </c>
      <c r="M207" s="151"/>
      <c r="N207" s="453"/>
      <c r="O207" s="453"/>
      <c r="P207" s="453"/>
      <c r="Q207" s="453"/>
      <c r="R207" s="152" t="str">
        <f>IF(OR($D207="",$T207=""),"",IF(VLOOKUP($D207,Res_Req!$A$2:$K$15,2)&lt;=7,MIN($T207,VLOOKUP($D207,Res_Req!$A$2:$K$15,8)),$T207))</f>
        <v/>
      </c>
      <c r="S207" s="152" t="str">
        <f>IF(OR($D207="",$T207=""),"",IF(VLOOKUP($D207,Res_Req!$A$2:$K$15,2)&lt;=7,MIN($T207,VLOOKUP($D207,Res_Req!$A$2:$K$15,9)),$T207))</f>
        <v/>
      </c>
      <c r="T207" s="453"/>
      <c r="U207" s="453"/>
      <c r="V207" s="185"/>
      <c r="W207" s="185"/>
      <c r="X207" s="185"/>
      <c r="Y207" s="185"/>
      <c r="Z207" s="185"/>
      <c r="AA207" s="185"/>
      <c r="AB207" s="126" t="e">
        <f>VLOOKUP($D207,Res_Req!$A$2:$K$10,2)</f>
        <v>#N/A</v>
      </c>
    </row>
    <row r="208" spans="1:28" x14ac:dyDescent="0.25">
      <c r="A208" s="125"/>
      <c r="B208" s="453"/>
      <c r="C208" s="453"/>
      <c r="D208" s="454"/>
      <c r="E208" s="456"/>
      <c r="F208" s="154" t="str">
        <f>IF(OR($D208="",$N208="",$O208="",$G208=""),"",IF(VLOOKUP($D208,Res_Req!$A$2:$K$15,2)&lt;=9,IF($K208="","",IF($K208&lt;=$Q208,$O208*$G208,IF(AND($K208&gt;$Q208,$K208&lt;=$T208),$G208*($O208+((($N208-$O208)/($T208-$Q208))*($K208-$Q208))),0))),""))</f>
        <v/>
      </c>
      <c r="G208" s="148" t="str">
        <f>IF(OR($D208="",$T208="",$K208=""),"",IF(VLOOKUP($D208,Res_Req!$A$2:$K$15,2)&gt;=8,VLOOKUP($D208,Res_Req!$A$2:$K$15,3),IF($K208&lt;=$R208,VLOOKUP($D208,Res_Req!$A$2:$K$15,3),IF(AND($K208&gt;$R208,$K208&lt;=$S208),VLOOKUP($D208,Res_Req!$A$2:$K$15,3)+(((VLOOKUP($D208,Res_Req!$A$2:$K$15,4)-VLOOKUP($D208,Res_Req!$A$2:$K$15,3))/($S208-$R208))*($K208-$R208)),0))))</f>
        <v/>
      </c>
      <c r="H208" s="455"/>
      <c r="I208" s="147" t="str">
        <f>IF(OR($D208="",$J208="",$P208=""),"",IF(VLOOKUP($D208,Res_Req!$A$2:$K$15,2)&lt;=7,$J208*P208,""))</f>
        <v/>
      </c>
      <c r="J208" s="148" t="str">
        <f>IF($D208="","",IF(VLOOKUP($D208,Res_Req!$A$2:$K$15,2)&lt;=7,VLOOKUP($D208,Res_Req!$A$2:$K$15,7),""))</f>
        <v/>
      </c>
      <c r="K208" s="149" t="str">
        <f t="shared" ref="K208:K271" si="6">IF($D208="","",$K$6+U208)</f>
        <v/>
      </c>
      <c r="L208" s="150" t="str">
        <f t="shared" ref="L208:L271" si="7">IF($D208="","",$S208)</f>
        <v/>
      </c>
      <c r="M208" s="151"/>
      <c r="N208" s="453"/>
      <c r="O208" s="453"/>
      <c r="P208" s="453"/>
      <c r="Q208" s="453"/>
      <c r="R208" s="152" t="str">
        <f>IF(OR($D208="",$T208=""),"",IF(VLOOKUP($D208,Res_Req!$A$2:$K$15,2)&lt;=7,MIN($T208,VLOOKUP($D208,Res_Req!$A$2:$K$15,8)),$T208))</f>
        <v/>
      </c>
      <c r="S208" s="152" t="str">
        <f>IF(OR($D208="",$T208=""),"",IF(VLOOKUP($D208,Res_Req!$A$2:$K$15,2)&lt;=7,MIN($T208,VLOOKUP($D208,Res_Req!$A$2:$K$15,9)),$T208))</f>
        <v/>
      </c>
      <c r="T208" s="453"/>
      <c r="U208" s="453"/>
      <c r="V208" s="185"/>
      <c r="W208" s="185"/>
      <c r="X208" s="185"/>
      <c r="Y208" s="185"/>
      <c r="Z208" s="185"/>
      <c r="AA208" s="185"/>
      <c r="AB208" s="126" t="e">
        <f>VLOOKUP($D208,Res_Req!$A$2:$K$10,2)</f>
        <v>#N/A</v>
      </c>
    </row>
    <row r="209" spans="1:28" x14ac:dyDescent="0.25">
      <c r="A209" s="125"/>
      <c r="B209" s="453"/>
      <c r="C209" s="453"/>
      <c r="D209" s="454"/>
      <c r="E209" s="456"/>
      <c r="F209" s="154" t="str">
        <f>IF(OR($D209="",$N209="",$O209="",$G209=""),"",IF(VLOOKUP($D209,Res_Req!$A$2:$K$15,2)&lt;=9,IF($K209="","",IF($K209&lt;=$Q209,$O209*$G209,IF(AND($K209&gt;$Q209,$K209&lt;=$T209),$G209*($O209+((($N209-$O209)/($T209-$Q209))*($K209-$Q209))),0))),""))</f>
        <v/>
      </c>
      <c r="G209" s="148" t="str">
        <f>IF(OR($D209="",$T209="",$K209=""),"",IF(VLOOKUP($D209,Res_Req!$A$2:$K$15,2)&gt;=8,VLOOKUP($D209,Res_Req!$A$2:$K$15,3),IF($K209&lt;=$R209,VLOOKUP($D209,Res_Req!$A$2:$K$15,3),IF(AND($K209&gt;$R209,$K209&lt;=$S209),VLOOKUP($D209,Res_Req!$A$2:$K$15,3)+(((VLOOKUP($D209,Res_Req!$A$2:$K$15,4)-VLOOKUP($D209,Res_Req!$A$2:$K$15,3))/($S209-$R209))*($K209-$R209)),0))))</f>
        <v/>
      </c>
      <c r="H209" s="455"/>
      <c r="I209" s="147" t="str">
        <f>IF(OR($D209="",$J209="",$P209=""),"",IF(VLOOKUP($D209,Res_Req!$A$2:$K$15,2)&lt;=7,$J209*P209,""))</f>
        <v/>
      </c>
      <c r="J209" s="148" t="str">
        <f>IF($D209="","",IF(VLOOKUP($D209,Res_Req!$A$2:$K$15,2)&lt;=7,VLOOKUP($D209,Res_Req!$A$2:$K$15,7),""))</f>
        <v/>
      </c>
      <c r="K209" s="149" t="str">
        <f t="shared" si="6"/>
        <v/>
      </c>
      <c r="L209" s="150" t="str">
        <f t="shared" si="7"/>
        <v/>
      </c>
      <c r="M209" s="151"/>
      <c r="N209" s="453"/>
      <c r="O209" s="453"/>
      <c r="P209" s="453"/>
      <c r="Q209" s="453"/>
      <c r="R209" s="152" t="str">
        <f>IF(OR($D209="",$T209=""),"",IF(VLOOKUP($D209,Res_Req!$A$2:$K$15,2)&lt;=7,MIN($T209,VLOOKUP($D209,Res_Req!$A$2:$K$15,8)),$T209))</f>
        <v/>
      </c>
      <c r="S209" s="152" t="str">
        <f>IF(OR($D209="",$T209=""),"",IF(VLOOKUP($D209,Res_Req!$A$2:$K$15,2)&lt;=7,MIN($T209,VLOOKUP($D209,Res_Req!$A$2:$K$15,9)),$T209))</f>
        <v/>
      </c>
      <c r="T209" s="453"/>
      <c r="U209" s="453"/>
      <c r="V209" s="185"/>
      <c r="W209" s="185"/>
      <c r="X209" s="185"/>
      <c r="Y209" s="185"/>
      <c r="Z209" s="185"/>
      <c r="AA209" s="185"/>
      <c r="AB209" s="126" t="e">
        <f>VLOOKUP($D209,Res_Req!$A$2:$K$10,2)</f>
        <v>#N/A</v>
      </c>
    </row>
    <row r="210" spans="1:28" x14ac:dyDescent="0.25">
      <c r="A210" s="125"/>
      <c r="B210" s="453"/>
      <c r="C210" s="453"/>
      <c r="D210" s="454"/>
      <c r="E210" s="456"/>
      <c r="F210" s="154" t="str">
        <f>IF(OR($D210="",$N210="",$O210="",$G210=""),"",IF(VLOOKUP($D210,Res_Req!$A$2:$K$15,2)&lt;=9,IF($K210="","",IF($K210&lt;=$Q210,$O210*$G210,IF(AND($K210&gt;$Q210,$K210&lt;=$T210),$G210*($O210+((($N210-$O210)/($T210-$Q210))*($K210-$Q210))),0))),""))</f>
        <v/>
      </c>
      <c r="G210" s="148" t="str">
        <f>IF(OR($D210="",$T210="",$K210=""),"",IF(VLOOKUP($D210,Res_Req!$A$2:$K$15,2)&gt;=8,VLOOKUP($D210,Res_Req!$A$2:$K$15,3),IF($K210&lt;=$R210,VLOOKUP($D210,Res_Req!$A$2:$K$15,3),IF(AND($K210&gt;$R210,$K210&lt;=$S210),VLOOKUP($D210,Res_Req!$A$2:$K$15,3)+(((VLOOKUP($D210,Res_Req!$A$2:$K$15,4)-VLOOKUP($D210,Res_Req!$A$2:$K$15,3))/($S210-$R210))*($K210-$R210)),0))))</f>
        <v/>
      </c>
      <c r="H210" s="455"/>
      <c r="I210" s="147" t="str">
        <f>IF(OR($D210="",$J210="",$P210=""),"",IF(VLOOKUP($D210,Res_Req!$A$2:$K$15,2)&lt;=7,$J210*P210,""))</f>
        <v/>
      </c>
      <c r="J210" s="148" t="str">
        <f>IF($D210="","",IF(VLOOKUP($D210,Res_Req!$A$2:$K$15,2)&lt;=7,VLOOKUP($D210,Res_Req!$A$2:$K$15,7),""))</f>
        <v/>
      </c>
      <c r="K210" s="149" t="str">
        <f t="shared" si="6"/>
        <v/>
      </c>
      <c r="L210" s="150" t="str">
        <f t="shared" si="7"/>
        <v/>
      </c>
      <c r="M210" s="151"/>
      <c r="N210" s="453"/>
      <c r="O210" s="453"/>
      <c r="P210" s="453"/>
      <c r="Q210" s="453"/>
      <c r="R210" s="152" t="str">
        <f>IF(OR($D210="",$T210=""),"",IF(VLOOKUP($D210,Res_Req!$A$2:$K$15,2)&lt;=7,MIN($T210,VLOOKUP($D210,Res_Req!$A$2:$K$15,8)),$T210))</f>
        <v/>
      </c>
      <c r="S210" s="152" t="str">
        <f>IF(OR($D210="",$T210=""),"",IF(VLOOKUP($D210,Res_Req!$A$2:$K$15,2)&lt;=7,MIN($T210,VLOOKUP($D210,Res_Req!$A$2:$K$15,9)),$T210))</f>
        <v/>
      </c>
      <c r="T210" s="453"/>
      <c r="U210" s="453"/>
      <c r="V210" s="185"/>
      <c r="W210" s="185"/>
      <c r="X210" s="185"/>
      <c r="Y210" s="185"/>
      <c r="Z210" s="185"/>
      <c r="AA210" s="185"/>
      <c r="AB210" s="126" t="e">
        <f>VLOOKUP($D210,Res_Req!$A$2:$K$10,2)</f>
        <v>#N/A</v>
      </c>
    </row>
    <row r="211" spans="1:28" x14ac:dyDescent="0.25">
      <c r="A211" s="125"/>
      <c r="B211" s="453"/>
      <c r="C211" s="453"/>
      <c r="D211" s="454"/>
      <c r="E211" s="456"/>
      <c r="F211" s="154" t="str">
        <f>IF(OR($D211="",$N211="",$O211="",$G211=""),"",IF(VLOOKUP($D211,Res_Req!$A$2:$K$15,2)&lt;=9,IF($K211="","",IF($K211&lt;=$Q211,$O211*$G211,IF(AND($K211&gt;$Q211,$K211&lt;=$T211),$G211*($O211+((($N211-$O211)/($T211-$Q211))*($K211-$Q211))),0))),""))</f>
        <v/>
      </c>
      <c r="G211" s="148" t="str">
        <f>IF(OR($D211="",$T211="",$K211=""),"",IF(VLOOKUP($D211,Res_Req!$A$2:$K$15,2)&gt;=8,VLOOKUP($D211,Res_Req!$A$2:$K$15,3),IF($K211&lt;=$R211,VLOOKUP($D211,Res_Req!$A$2:$K$15,3),IF(AND($K211&gt;$R211,$K211&lt;=$S211),VLOOKUP($D211,Res_Req!$A$2:$K$15,3)+(((VLOOKUP($D211,Res_Req!$A$2:$K$15,4)-VLOOKUP($D211,Res_Req!$A$2:$K$15,3))/($S211-$R211))*($K211-$R211)),0))))</f>
        <v/>
      </c>
      <c r="H211" s="455"/>
      <c r="I211" s="147" t="str">
        <f>IF(OR($D211="",$J211="",$P211=""),"",IF(VLOOKUP($D211,Res_Req!$A$2:$K$15,2)&lt;=7,$J211*P211,""))</f>
        <v/>
      </c>
      <c r="J211" s="148" t="str">
        <f>IF($D211="","",IF(VLOOKUP($D211,Res_Req!$A$2:$K$15,2)&lt;=7,VLOOKUP($D211,Res_Req!$A$2:$K$15,7),""))</f>
        <v/>
      </c>
      <c r="K211" s="149" t="str">
        <f t="shared" si="6"/>
        <v/>
      </c>
      <c r="L211" s="150" t="str">
        <f t="shared" si="7"/>
        <v/>
      </c>
      <c r="M211" s="151"/>
      <c r="N211" s="453"/>
      <c r="O211" s="453"/>
      <c r="P211" s="453"/>
      <c r="Q211" s="453"/>
      <c r="R211" s="152" t="str">
        <f>IF(OR($D211="",$T211=""),"",IF(VLOOKUP($D211,Res_Req!$A$2:$K$15,2)&lt;=7,MIN($T211,VLOOKUP($D211,Res_Req!$A$2:$K$15,8)),$T211))</f>
        <v/>
      </c>
      <c r="S211" s="152" t="str">
        <f>IF(OR($D211="",$T211=""),"",IF(VLOOKUP($D211,Res_Req!$A$2:$K$15,2)&lt;=7,MIN($T211,VLOOKUP($D211,Res_Req!$A$2:$K$15,9)),$T211))</f>
        <v/>
      </c>
      <c r="T211" s="453"/>
      <c r="U211" s="453"/>
      <c r="V211" s="185"/>
      <c r="W211" s="185"/>
      <c r="X211" s="185"/>
      <c r="Y211" s="185"/>
      <c r="Z211" s="185"/>
      <c r="AA211" s="185"/>
      <c r="AB211" s="126" t="e">
        <f>VLOOKUP($D211,Res_Req!$A$2:$K$10,2)</f>
        <v>#N/A</v>
      </c>
    </row>
    <row r="212" spans="1:28" x14ac:dyDescent="0.25">
      <c r="A212" s="125"/>
      <c r="B212" s="453"/>
      <c r="C212" s="453"/>
      <c r="D212" s="454"/>
      <c r="E212" s="456"/>
      <c r="F212" s="154" t="str">
        <f>IF(OR($D212="",$N212="",$O212="",$G212=""),"",IF(VLOOKUP($D212,Res_Req!$A$2:$K$15,2)&lt;=9,IF($K212="","",IF($K212&lt;=$Q212,$O212*$G212,IF(AND($K212&gt;$Q212,$K212&lt;=$T212),$G212*($O212+((($N212-$O212)/($T212-$Q212))*($K212-$Q212))),0))),""))</f>
        <v/>
      </c>
      <c r="G212" s="148" t="str">
        <f>IF(OR($D212="",$T212="",$K212=""),"",IF(VLOOKUP($D212,Res_Req!$A$2:$K$15,2)&gt;=8,VLOOKUP($D212,Res_Req!$A$2:$K$15,3),IF($K212&lt;=$R212,VLOOKUP($D212,Res_Req!$A$2:$K$15,3),IF(AND($K212&gt;$R212,$K212&lt;=$S212),VLOOKUP($D212,Res_Req!$A$2:$K$15,3)+(((VLOOKUP($D212,Res_Req!$A$2:$K$15,4)-VLOOKUP($D212,Res_Req!$A$2:$K$15,3))/($S212-$R212))*($K212-$R212)),0))))</f>
        <v/>
      </c>
      <c r="H212" s="455"/>
      <c r="I212" s="147" t="str">
        <f>IF(OR($D212="",$J212="",$P212=""),"",IF(VLOOKUP($D212,Res_Req!$A$2:$K$15,2)&lt;=7,$J212*P212,""))</f>
        <v/>
      </c>
      <c r="J212" s="148" t="str">
        <f>IF($D212="","",IF(VLOOKUP($D212,Res_Req!$A$2:$K$15,2)&lt;=7,VLOOKUP($D212,Res_Req!$A$2:$K$15,7),""))</f>
        <v/>
      </c>
      <c r="K212" s="149" t="str">
        <f t="shared" si="6"/>
        <v/>
      </c>
      <c r="L212" s="150" t="str">
        <f t="shared" si="7"/>
        <v/>
      </c>
      <c r="M212" s="151"/>
      <c r="N212" s="453"/>
      <c r="O212" s="453"/>
      <c r="P212" s="453"/>
      <c r="Q212" s="453"/>
      <c r="R212" s="152" t="str">
        <f>IF(OR($D212="",$T212=""),"",IF(VLOOKUP($D212,Res_Req!$A$2:$K$15,2)&lt;=7,MIN($T212,VLOOKUP($D212,Res_Req!$A$2:$K$15,8)),$T212))</f>
        <v/>
      </c>
      <c r="S212" s="152" t="str">
        <f>IF(OR($D212="",$T212=""),"",IF(VLOOKUP($D212,Res_Req!$A$2:$K$15,2)&lt;=7,MIN($T212,VLOOKUP($D212,Res_Req!$A$2:$K$15,9)),$T212))</f>
        <v/>
      </c>
      <c r="T212" s="453"/>
      <c r="U212" s="453"/>
      <c r="V212" s="185"/>
      <c r="W212" s="185"/>
      <c r="X212" s="185"/>
      <c r="Y212" s="185"/>
      <c r="Z212" s="185"/>
      <c r="AA212" s="185"/>
      <c r="AB212" s="126" t="e">
        <f>VLOOKUP($D212,Res_Req!$A$2:$K$10,2)</f>
        <v>#N/A</v>
      </c>
    </row>
    <row r="213" spans="1:28" x14ac:dyDescent="0.25">
      <c r="A213" s="125"/>
      <c r="B213" s="453"/>
      <c r="C213" s="453"/>
      <c r="D213" s="454"/>
      <c r="E213" s="456"/>
      <c r="F213" s="154" t="str">
        <f>IF(OR($D213="",$N213="",$O213="",$G213=""),"",IF(VLOOKUP($D213,Res_Req!$A$2:$K$15,2)&lt;=9,IF($K213="","",IF($K213&lt;=$Q213,$O213*$G213,IF(AND($K213&gt;$Q213,$K213&lt;=$T213),$G213*($O213+((($N213-$O213)/($T213-$Q213))*($K213-$Q213))),0))),""))</f>
        <v/>
      </c>
      <c r="G213" s="148" t="str">
        <f>IF(OR($D213="",$T213="",$K213=""),"",IF(VLOOKUP($D213,Res_Req!$A$2:$K$15,2)&gt;=8,VLOOKUP($D213,Res_Req!$A$2:$K$15,3),IF($K213&lt;=$R213,VLOOKUP($D213,Res_Req!$A$2:$K$15,3),IF(AND($K213&gt;$R213,$K213&lt;=$S213),VLOOKUP($D213,Res_Req!$A$2:$K$15,3)+(((VLOOKUP($D213,Res_Req!$A$2:$K$15,4)-VLOOKUP($D213,Res_Req!$A$2:$K$15,3))/($S213-$R213))*($K213-$R213)),0))))</f>
        <v/>
      </c>
      <c r="H213" s="455"/>
      <c r="I213" s="147" t="str">
        <f>IF(OR($D213="",$J213="",$P213=""),"",IF(VLOOKUP($D213,Res_Req!$A$2:$K$15,2)&lt;=7,$J213*P213,""))</f>
        <v/>
      </c>
      <c r="J213" s="148" t="str">
        <f>IF($D213="","",IF(VLOOKUP($D213,Res_Req!$A$2:$K$15,2)&lt;=7,VLOOKUP($D213,Res_Req!$A$2:$K$15,7),""))</f>
        <v/>
      </c>
      <c r="K213" s="149" t="str">
        <f t="shared" si="6"/>
        <v/>
      </c>
      <c r="L213" s="150" t="str">
        <f t="shared" si="7"/>
        <v/>
      </c>
      <c r="M213" s="151"/>
      <c r="N213" s="453"/>
      <c r="O213" s="453"/>
      <c r="P213" s="453"/>
      <c r="Q213" s="453"/>
      <c r="R213" s="152" t="str">
        <f>IF(OR($D213="",$T213=""),"",IF(VLOOKUP($D213,Res_Req!$A$2:$K$15,2)&lt;=7,MIN($T213,VLOOKUP($D213,Res_Req!$A$2:$K$15,8)),$T213))</f>
        <v/>
      </c>
      <c r="S213" s="152" t="str">
        <f>IF(OR($D213="",$T213=""),"",IF(VLOOKUP($D213,Res_Req!$A$2:$K$15,2)&lt;=7,MIN($T213,VLOOKUP($D213,Res_Req!$A$2:$K$15,9)),$T213))</f>
        <v/>
      </c>
      <c r="T213" s="453"/>
      <c r="U213" s="453"/>
      <c r="V213" s="185"/>
      <c r="W213" s="185"/>
      <c r="X213" s="185"/>
      <c r="Y213" s="185"/>
      <c r="Z213" s="185"/>
      <c r="AA213" s="185"/>
      <c r="AB213" s="126" t="e">
        <f>VLOOKUP($D213,Res_Req!$A$2:$K$10,2)</f>
        <v>#N/A</v>
      </c>
    </row>
    <row r="214" spans="1:28" x14ac:dyDescent="0.25">
      <c r="A214" s="125"/>
      <c r="B214" s="453"/>
      <c r="C214" s="453"/>
      <c r="D214" s="454"/>
      <c r="E214" s="456"/>
      <c r="F214" s="154" t="str">
        <f>IF(OR($D214="",$N214="",$O214="",$G214=""),"",IF(VLOOKUP($D214,Res_Req!$A$2:$K$15,2)&lt;=9,IF($K214="","",IF($K214&lt;=$Q214,$O214*$G214,IF(AND($K214&gt;$Q214,$K214&lt;=$T214),$G214*($O214+((($N214-$O214)/($T214-$Q214))*($K214-$Q214))),0))),""))</f>
        <v/>
      </c>
      <c r="G214" s="148" t="str">
        <f>IF(OR($D214="",$T214="",$K214=""),"",IF(VLOOKUP($D214,Res_Req!$A$2:$K$15,2)&gt;=8,VLOOKUP($D214,Res_Req!$A$2:$K$15,3),IF($K214&lt;=$R214,VLOOKUP($D214,Res_Req!$A$2:$K$15,3),IF(AND($K214&gt;$R214,$K214&lt;=$S214),VLOOKUP($D214,Res_Req!$A$2:$K$15,3)+(((VLOOKUP($D214,Res_Req!$A$2:$K$15,4)-VLOOKUP($D214,Res_Req!$A$2:$K$15,3))/($S214-$R214))*($K214-$R214)),0))))</f>
        <v/>
      </c>
      <c r="H214" s="455"/>
      <c r="I214" s="147" t="str">
        <f>IF(OR($D214="",$J214="",$P214=""),"",IF(VLOOKUP($D214,Res_Req!$A$2:$K$15,2)&lt;=7,$J214*P214,""))</f>
        <v/>
      </c>
      <c r="J214" s="148" t="str">
        <f>IF($D214="","",IF(VLOOKUP($D214,Res_Req!$A$2:$K$15,2)&lt;=7,VLOOKUP($D214,Res_Req!$A$2:$K$15,7),""))</f>
        <v/>
      </c>
      <c r="K214" s="149" t="str">
        <f t="shared" si="6"/>
        <v/>
      </c>
      <c r="L214" s="150" t="str">
        <f t="shared" si="7"/>
        <v/>
      </c>
      <c r="M214" s="151"/>
      <c r="N214" s="453"/>
      <c r="O214" s="453"/>
      <c r="P214" s="453"/>
      <c r="Q214" s="453"/>
      <c r="R214" s="152" t="str">
        <f>IF(OR($D214="",$T214=""),"",IF(VLOOKUP($D214,Res_Req!$A$2:$K$15,2)&lt;=7,MIN($T214,VLOOKUP($D214,Res_Req!$A$2:$K$15,8)),$T214))</f>
        <v/>
      </c>
      <c r="S214" s="152" t="str">
        <f>IF(OR($D214="",$T214=""),"",IF(VLOOKUP($D214,Res_Req!$A$2:$K$15,2)&lt;=7,MIN($T214,VLOOKUP($D214,Res_Req!$A$2:$K$15,9)),$T214))</f>
        <v/>
      </c>
      <c r="T214" s="453"/>
      <c r="U214" s="453"/>
      <c r="V214" s="185"/>
      <c r="W214" s="185"/>
      <c r="X214" s="185"/>
      <c r="Y214" s="185"/>
      <c r="Z214" s="185"/>
      <c r="AA214" s="185"/>
      <c r="AB214" s="126" t="e">
        <f>VLOOKUP($D214,Res_Req!$A$2:$K$10,2)</f>
        <v>#N/A</v>
      </c>
    </row>
    <row r="215" spans="1:28" x14ac:dyDescent="0.25">
      <c r="A215" s="125"/>
      <c r="B215" s="453"/>
      <c r="C215" s="453"/>
      <c r="D215" s="454"/>
      <c r="E215" s="456"/>
      <c r="F215" s="154" t="str">
        <f>IF(OR($D215="",$N215="",$O215="",$G215=""),"",IF(VLOOKUP($D215,Res_Req!$A$2:$K$15,2)&lt;=9,IF($K215="","",IF($K215&lt;=$Q215,$O215*$G215,IF(AND($K215&gt;$Q215,$K215&lt;=$T215),$G215*($O215+((($N215-$O215)/($T215-$Q215))*($K215-$Q215))),0))),""))</f>
        <v/>
      </c>
      <c r="G215" s="148" t="str">
        <f>IF(OR($D215="",$T215="",$K215=""),"",IF(VLOOKUP($D215,Res_Req!$A$2:$K$15,2)&gt;=8,VLOOKUP($D215,Res_Req!$A$2:$K$15,3),IF($K215&lt;=$R215,VLOOKUP($D215,Res_Req!$A$2:$K$15,3),IF(AND($K215&gt;$R215,$K215&lt;=$S215),VLOOKUP($D215,Res_Req!$A$2:$K$15,3)+(((VLOOKUP($D215,Res_Req!$A$2:$K$15,4)-VLOOKUP($D215,Res_Req!$A$2:$K$15,3))/($S215-$R215))*($K215-$R215)),0))))</f>
        <v/>
      </c>
      <c r="H215" s="455"/>
      <c r="I215" s="147" t="str">
        <f>IF(OR($D215="",$J215="",$P215=""),"",IF(VLOOKUP($D215,Res_Req!$A$2:$K$15,2)&lt;=7,$J215*P215,""))</f>
        <v/>
      </c>
      <c r="J215" s="148" t="str">
        <f>IF($D215="","",IF(VLOOKUP($D215,Res_Req!$A$2:$K$15,2)&lt;=7,VLOOKUP($D215,Res_Req!$A$2:$K$15,7),""))</f>
        <v/>
      </c>
      <c r="K215" s="149" t="str">
        <f t="shared" si="6"/>
        <v/>
      </c>
      <c r="L215" s="150" t="str">
        <f t="shared" si="7"/>
        <v/>
      </c>
      <c r="M215" s="151"/>
      <c r="N215" s="453"/>
      <c r="O215" s="453"/>
      <c r="P215" s="453"/>
      <c r="Q215" s="453"/>
      <c r="R215" s="152" t="str">
        <f>IF(OR($D215="",$T215=""),"",IF(VLOOKUP($D215,Res_Req!$A$2:$K$15,2)&lt;=7,MIN($T215,VLOOKUP($D215,Res_Req!$A$2:$K$15,8)),$T215))</f>
        <v/>
      </c>
      <c r="S215" s="152" t="str">
        <f>IF(OR($D215="",$T215=""),"",IF(VLOOKUP($D215,Res_Req!$A$2:$K$15,2)&lt;=7,MIN($T215,VLOOKUP($D215,Res_Req!$A$2:$K$15,9)),$T215))</f>
        <v/>
      </c>
      <c r="T215" s="453"/>
      <c r="U215" s="453"/>
      <c r="V215" s="185"/>
      <c r="W215" s="185"/>
      <c r="X215" s="185"/>
      <c r="Y215" s="185"/>
      <c r="Z215" s="185"/>
      <c r="AA215" s="185"/>
      <c r="AB215" s="126" t="e">
        <f>VLOOKUP($D215,Res_Req!$A$2:$K$10,2)</f>
        <v>#N/A</v>
      </c>
    </row>
    <row r="216" spans="1:28" x14ac:dyDescent="0.25">
      <c r="A216" s="125"/>
      <c r="B216" s="453"/>
      <c r="C216" s="453"/>
      <c r="D216" s="454"/>
      <c r="E216" s="456"/>
      <c r="F216" s="154" t="str">
        <f>IF(OR($D216="",$N216="",$O216="",$G216=""),"",IF(VLOOKUP($D216,Res_Req!$A$2:$K$15,2)&lt;=9,IF($K216="","",IF($K216&lt;=$Q216,$O216*$G216,IF(AND($K216&gt;$Q216,$K216&lt;=$T216),$G216*($O216+((($N216-$O216)/($T216-$Q216))*($K216-$Q216))),0))),""))</f>
        <v/>
      </c>
      <c r="G216" s="148" t="str">
        <f>IF(OR($D216="",$T216="",$K216=""),"",IF(VLOOKUP($D216,Res_Req!$A$2:$K$15,2)&gt;=8,VLOOKUP($D216,Res_Req!$A$2:$K$15,3),IF($K216&lt;=$R216,VLOOKUP($D216,Res_Req!$A$2:$K$15,3),IF(AND($K216&gt;$R216,$K216&lt;=$S216),VLOOKUP($D216,Res_Req!$A$2:$K$15,3)+(((VLOOKUP($D216,Res_Req!$A$2:$K$15,4)-VLOOKUP($D216,Res_Req!$A$2:$K$15,3))/($S216-$R216))*($K216-$R216)),0))))</f>
        <v/>
      </c>
      <c r="H216" s="455"/>
      <c r="I216" s="147" t="str">
        <f>IF(OR($D216="",$J216="",$P216=""),"",IF(VLOOKUP($D216,Res_Req!$A$2:$K$15,2)&lt;=7,$J216*P216,""))</f>
        <v/>
      </c>
      <c r="J216" s="148" t="str">
        <f>IF($D216="","",IF(VLOOKUP($D216,Res_Req!$A$2:$K$15,2)&lt;=7,VLOOKUP($D216,Res_Req!$A$2:$K$15,7),""))</f>
        <v/>
      </c>
      <c r="K216" s="149" t="str">
        <f t="shared" si="6"/>
        <v/>
      </c>
      <c r="L216" s="150" t="str">
        <f t="shared" si="7"/>
        <v/>
      </c>
      <c r="M216" s="151"/>
      <c r="N216" s="453"/>
      <c r="O216" s="453"/>
      <c r="P216" s="453"/>
      <c r="Q216" s="453"/>
      <c r="R216" s="152" t="str">
        <f>IF(OR($D216="",$T216=""),"",IF(VLOOKUP($D216,Res_Req!$A$2:$K$15,2)&lt;=7,MIN($T216,VLOOKUP($D216,Res_Req!$A$2:$K$15,8)),$T216))</f>
        <v/>
      </c>
      <c r="S216" s="152" t="str">
        <f>IF(OR($D216="",$T216=""),"",IF(VLOOKUP($D216,Res_Req!$A$2:$K$15,2)&lt;=7,MIN($T216,VLOOKUP($D216,Res_Req!$A$2:$K$15,9)),$T216))</f>
        <v/>
      </c>
      <c r="T216" s="453"/>
      <c r="U216" s="453"/>
      <c r="V216" s="185"/>
      <c r="W216" s="185"/>
      <c r="X216" s="185"/>
      <c r="Y216" s="185"/>
      <c r="Z216" s="185"/>
      <c r="AA216" s="185"/>
      <c r="AB216" s="126" t="e">
        <f>VLOOKUP($D216,Res_Req!$A$2:$K$10,2)</f>
        <v>#N/A</v>
      </c>
    </row>
    <row r="217" spans="1:28" x14ac:dyDescent="0.25">
      <c r="A217" s="125"/>
      <c r="B217" s="453"/>
      <c r="C217" s="453"/>
      <c r="D217" s="454"/>
      <c r="E217" s="456"/>
      <c r="F217" s="154" t="str">
        <f>IF(OR($D217="",$N217="",$O217="",$G217=""),"",IF(VLOOKUP($D217,Res_Req!$A$2:$K$15,2)&lt;=9,IF($K217="","",IF($K217&lt;=$Q217,$O217*$G217,IF(AND($K217&gt;$Q217,$K217&lt;=$T217),$G217*($O217+((($N217-$O217)/($T217-$Q217))*($K217-$Q217))),0))),""))</f>
        <v/>
      </c>
      <c r="G217" s="148" t="str">
        <f>IF(OR($D217="",$T217="",$K217=""),"",IF(VLOOKUP($D217,Res_Req!$A$2:$K$15,2)&gt;=8,VLOOKUP($D217,Res_Req!$A$2:$K$15,3),IF($K217&lt;=$R217,VLOOKUP($D217,Res_Req!$A$2:$K$15,3),IF(AND($K217&gt;$R217,$K217&lt;=$S217),VLOOKUP($D217,Res_Req!$A$2:$K$15,3)+(((VLOOKUP($D217,Res_Req!$A$2:$K$15,4)-VLOOKUP($D217,Res_Req!$A$2:$K$15,3))/($S217-$R217))*($K217-$R217)),0))))</f>
        <v/>
      </c>
      <c r="H217" s="455"/>
      <c r="I217" s="147" t="str">
        <f>IF(OR($D217="",$J217="",$P217=""),"",IF(VLOOKUP($D217,Res_Req!$A$2:$K$15,2)&lt;=7,$J217*P217,""))</f>
        <v/>
      </c>
      <c r="J217" s="148" t="str">
        <f>IF($D217="","",IF(VLOOKUP($D217,Res_Req!$A$2:$K$15,2)&lt;=7,VLOOKUP($D217,Res_Req!$A$2:$K$15,7),""))</f>
        <v/>
      </c>
      <c r="K217" s="149" t="str">
        <f t="shared" si="6"/>
        <v/>
      </c>
      <c r="L217" s="150" t="str">
        <f t="shared" si="7"/>
        <v/>
      </c>
      <c r="M217" s="151"/>
      <c r="N217" s="453"/>
      <c r="O217" s="453"/>
      <c r="P217" s="453"/>
      <c r="Q217" s="453"/>
      <c r="R217" s="152" t="str">
        <f>IF(OR($D217="",$T217=""),"",IF(VLOOKUP($D217,Res_Req!$A$2:$K$15,2)&lt;=7,MIN($T217,VLOOKUP($D217,Res_Req!$A$2:$K$15,8)),$T217))</f>
        <v/>
      </c>
      <c r="S217" s="152" t="str">
        <f>IF(OR($D217="",$T217=""),"",IF(VLOOKUP($D217,Res_Req!$A$2:$K$15,2)&lt;=7,MIN($T217,VLOOKUP($D217,Res_Req!$A$2:$K$15,9)),$T217))</f>
        <v/>
      </c>
      <c r="T217" s="453"/>
      <c r="U217" s="453"/>
      <c r="V217" s="185"/>
      <c r="W217" s="185"/>
      <c r="X217" s="185"/>
      <c r="Y217" s="185"/>
      <c r="Z217" s="185"/>
      <c r="AA217" s="185"/>
      <c r="AB217" s="126" t="e">
        <f>VLOOKUP($D217,Res_Req!$A$2:$K$10,2)</f>
        <v>#N/A</v>
      </c>
    </row>
    <row r="218" spans="1:28" x14ac:dyDescent="0.25">
      <c r="A218" s="125"/>
      <c r="B218" s="453"/>
      <c r="C218" s="453"/>
      <c r="D218" s="454"/>
      <c r="E218" s="456"/>
      <c r="F218" s="154" t="str">
        <f>IF(OR($D218="",$N218="",$O218="",$G218=""),"",IF(VLOOKUP($D218,Res_Req!$A$2:$K$15,2)&lt;=9,IF($K218="","",IF($K218&lt;=$Q218,$O218*$G218,IF(AND($K218&gt;$Q218,$K218&lt;=$T218),$G218*($O218+((($N218-$O218)/($T218-$Q218))*($K218-$Q218))),0))),""))</f>
        <v/>
      </c>
      <c r="G218" s="148" t="str">
        <f>IF(OR($D218="",$T218="",$K218=""),"",IF(VLOOKUP($D218,Res_Req!$A$2:$K$15,2)&gt;=8,VLOOKUP($D218,Res_Req!$A$2:$K$15,3),IF($K218&lt;=$R218,VLOOKUP($D218,Res_Req!$A$2:$K$15,3),IF(AND($K218&gt;$R218,$K218&lt;=$S218),VLOOKUP($D218,Res_Req!$A$2:$K$15,3)+(((VLOOKUP($D218,Res_Req!$A$2:$K$15,4)-VLOOKUP($D218,Res_Req!$A$2:$K$15,3))/($S218-$R218))*($K218-$R218)),0))))</f>
        <v/>
      </c>
      <c r="H218" s="455"/>
      <c r="I218" s="147" t="str">
        <f>IF(OR($D218="",$J218="",$P218=""),"",IF(VLOOKUP($D218,Res_Req!$A$2:$K$15,2)&lt;=7,$J218*P218,""))</f>
        <v/>
      </c>
      <c r="J218" s="148" t="str">
        <f>IF($D218="","",IF(VLOOKUP($D218,Res_Req!$A$2:$K$15,2)&lt;=7,VLOOKUP($D218,Res_Req!$A$2:$K$15,7),""))</f>
        <v/>
      </c>
      <c r="K218" s="149" t="str">
        <f t="shared" si="6"/>
        <v/>
      </c>
      <c r="L218" s="150" t="str">
        <f t="shared" si="7"/>
        <v/>
      </c>
      <c r="M218" s="151"/>
      <c r="N218" s="453"/>
      <c r="O218" s="453"/>
      <c r="P218" s="453"/>
      <c r="Q218" s="453"/>
      <c r="R218" s="152" t="str">
        <f>IF(OR($D218="",$T218=""),"",IF(VLOOKUP($D218,Res_Req!$A$2:$K$15,2)&lt;=7,MIN($T218,VLOOKUP($D218,Res_Req!$A$2:$K$15,8)),$T218))</f>
        <v/>
      </c>
      <c r="S218" s="152" t="str">
        <f>IF(OR($D218="",$T218=""),"",IF(VLOOKUP($D218,Res_Req!$A$2:$K$15,2)&lt;=7,MIN($T218,VLOOKUP($D218,Res_Req!$A$2:$K$15,9)),$T218))</f>
        <v/>
      </c>
      <c r="T218" s="453"/>
      <c r="U218" s="453"/>
      <c r="V218" s="185"/>
      <c r="W218" s="185"/>
      <c r="X218" s="185"/>
      <c r="Y218" s="185"/>
      <c r="Z218" s="185"/>
      <c r="AA218" s="185"/>
      <c r="AB218" s="126" t="e">
        <f>VLOOKUP($D218,Res_Req!$A$2:$K$10,2)</f>
        <v>#N/A</v>
      </c>
    </row>
    <row r="219" spans="1:28" x14ac:dyDescent="0.25">
      <c r="A219" s="125"/>
      <c r="B219" s="453"/>
      <c r="C219" s="453"/>
      <c r="D219" s="454"/>
      <c r="E219" s="456"/>
      <c r="F219" s="154" t="str">
        <f>IF(OR($D219="",$N219="",$O219="",$G219=""),"",IF(VLOOKUP($D219,Res_Req!$A$2:$K$15,2)&lt;=9,IF($K219="","",IF($K219&lt;=$Q219,$O219*$G219,IF(AND($K219&gt;$Q219,$K219&lt;=$T219),$G219*($O219+((($N219-$O219)/($T219-$Q219))*($K219-$Q219))),0))),""))</f>
        <v/>
      </c>
      <c r="G219" s="148" t="str">
        <f>IF(OR($D219="",$T219="",$K219=""),"",IF(VLOOKUP($D219,Res_Req!$A$2:$K$15,2)&gt;=8,VLOOKUP($D219,Res_Req!$A$2:$K$15,3),IF($K219&lt;=$R219,VLOOKUP($D219,Res_Req!$A$2:$K$15,3),IF(AND($K219&gt;$R219,$K219&lt;=$S219),VLOOKUP($D219,Res_Req!$A$2:$K$15,3)+(((VLOOKUP($D219,Res_Req!$A$2:$K$15,4)-VLOOKUP($D219,Res_Req!$A$2:$K$15,3))/($S219-$R219))*($K219-$R219)),0))))</f>
        <v/>
      </c>
      <c r="H219" s="455"/>
      <c r="I219" s="147" t="str">
        <f>IF(OR($D219="",$J219="",$P219=""),"",IF(VLOOKUP($D219,Res_Req!$A$2:$K$15,2)&lt;=7,$J219*P219,""))</f>
        <v/>
      </c>
      <c r="J219" s="148" t="str">
        <f>IF($D219="","",IF(VLOOKUP($D219,Res_Req!$A$2:$K$15,2)&lt;=7,VLOOKUP($D219,Res_Req!$A$2:$K$15,7),""))</f>
        <v/>
      </c>
      <c r="K219" s="149" t="str">
        <f t="shared" si="6"/>
        <v/>
      </c>
      <c r="L219" s="150" t="str">
        <f t="shared" si="7"/>
        <v/>
      </c>
      <c r="M219" s="151"/>
      <c r="N219" s="453"/>
      <c r="O219" s="453"/>
      <c r="P219" s="453"/>
      <c r="Q219" s="453"/>
      <c r="R219" s="152" t="str">
        <f>IF(OR($D219="",$T219=""),"",IF(VLOOKUP($D219,Res_Req!$A$2:$K$15,2)&lt;=7,MIN($T219,VLOOKUP($D219,Res_Req!$A$2:$K$15,8)),$T219))</f>
        <v/>
      </c>
      <c r="S219" s="152" t="str">
        <f>IF(OR($D219="",$T219=""),"",IF(VLOOKUP($D219,Res_Req!$A$2:$K$15,2)&lt;=7,MIN($T219,VLOOKUP($D219,Res_Req!$A$2:$K$15,9)),$T219))</f>
        <v/>
      </c>
      <c r="T219" s="453"/>
      <c r="U219" s="453"/>
      <c r="V219" s="185"/>
      <c r="W219" s="185"/>
      <c r="X219" s="185"/>
      <c r="Y219" s="185"/>
      <c r="Z219" s="185"/>
      <c r="AA219" s="185"/>
      <c r="AB219" s="126" t="e">
        <f>VLOOKUP($D219,Res_Req!$A$2:$K$10,2)</f>
        <v>#N/A</v>
      </c>
    </row>
    <row r="220" spans="1:28" x14ac:dyDescent="0.25">
      <c r="A220" s="125"/>
      <c r="B220" s="453"/>
      <c r="C220" s="453"/>
      <c r="D220" s="454"/>
      <c r="E220" s="456"/>
      <c r="F220" s="154" t="str">
        <f>IF(OR($D220="",$N220="",$O220="",$G220=""),"",IF(VLOOKUP($D220,Res_Req!$A$2:$K$15,2)&lt;=9,IF($K220="","",IF($K220&lt;=$Q220,$O220*$G220,IF(AND($K220&gt;$Q220,$K220&lt;=$T220),$G220*($O220+((($N220-$O220)/($T220-$Q220))*($K220-$Q220))),0))),""))</f>
        <v/>
      </c>
      <c r="G220" s="148" t="str">
        <f>IF(OR($D220="",$T220="",$K220=""),"",IF(VLOOKUP($D220,Res_Req!$A$2:$K$15,2)&gt;=8,VLOOKUP($D220,Res_Req!$A$2:$K$15,3),IF($K220&lt;=$R220,VLOOKUP($D220,Res_Req!$A$2:$K$15,3),IF(AND($K220&gt;$R220,$K220&lt;=$S220),VLOOKUP($D220,Res_Req!$A$2:$K$15,3)+(((VLOOKUP($D220,Res_Req!$A$2:$K$15,4)-VLOOKUP($D220,Res_Req!$A$2:$K$15,3))/($S220-$R220))*($K220-$R220)),0))))</f>
        <v/>
      </c>
      <c r="H220" s="455"/>
      <c r="I220" s="147" t="str">
        <f>IF(OR($D220="",$J220="",$P220=""),"",IF(VLOOKUP($D220,Res_Req!$A$2:$K$15,2)&lt;=7,$J220*P220,""))</f>
        <v/>
      </c>
      <c r="J220" s="148" t="str">
        <f>IF($D220="","",IF(VLOOKUP($D220,Res_Req!$A$2:$K$15,2)&lt;=7,VLOOKUP($D220,Res_Req!$A$2:$K$15,7),""))</f>
        <v/>
      </c>
      <c r="K220" s="149" t="str">
        <f t="shared" si="6"/>
        <v/>
      </c>
      <c r="L220" s="150" t="str">
        <f t="shared" si="7"/>
        <v/>
      </c>
      <c r="M220" s="151"/>
      <c r="N220" s="453"/>
      <c r="O220" s="453"/>
      <c r="P220" s="453"/>
      <c r="Q220" s="453"/>
      <c r="R220" s="152" t="str">
        <f>IF(OR($D220="",$T220=""),"",IF(VLOOKUP($D220,Res_Req!$A$2:$K$15,2)&lt;=7,MIN($T220,VLOOKUP($D220,Res_Req!$A$2:$K$15,8)),$T220))</f>
        <v/>
      </c>
      <c r="S220" s="152" t="str">
        <f>IF(OR($D220="",$T220=""),"",IF(VLOOKUP($D220,Res_Req!$A$2:$K$15,2)&lt;=7,MIN($T220,VLOOKUP($D220,Res_Req!$A$2:$K$15,9)),$T220))</f>
        <v/>
      </c>
      <c r="T220" s="453"/>
      <c r="U220" s="453"/>
      <c r="V220" s="185"/>
      <c r="W220" s="185"/>
      <c r="X220" s="185"/>
      <c r="Y220" s="185"/>
      <c r="Z220" s="185"/>
      <c r="AA220" s="185"/>
      <c r="AB220" s="126" t="e">
        <f>VLOOKUP($D220,Res_Req!$A$2:$K$10,2)</f>
        <v>#N/A</v>
      </c>
    </row>
    <row r="221" spans="1:28" x14ac:dyDescent="0.25">
      <c r="A221" s="125"/>
      <c r="B221" s="453"/>
      <c r="C221" s="453"/>
      <c r="D221" s="454"/>
      <c r="E221" s="456"/>
      <c r="F221" s="154" t="str">
        <f>IF(OR($D221="",$N221="",$O221="",$G221=""),"",IF(VLOOKUP($D221,Res_Req!$A$2:$K$15,2)&lt;=9,IF($K221="","",IF($K221&lt;=$Q221,$O221*$G221,IF(AND($K221&gt;$Q221,$K221&lt;=$T221),$G221*($O221+((($N221-$O221)/($T221-$Q221))*($K221-$Q221))),0))),""))</f>
        <v/>
      </c>
      <c r="G221" s="148" t="str">
        <f>IF(OR($D221="",$T221="",$K221=""),"",IF(VLOOKUP($D221,Res_Req!$A$2:$K$15,2)&gt;=8,VLOOKUP($D221,Res_Req!$A$2:$K$15,3),IF($K221&lt;=$R221,VLOOKUP($D221,Res_Req!$A$2:$K$15,3),IF(AND($K221&gt;$R221,$K221&lt;=$S221),VLOOKUP($D221,Res_Req!$A$2:$K$15,3)+(((VLOOKUP($D221,Res_Req!$A$2:$K$15,4)-VLOOKUP($D221,Res_Req!$A$2:$K$15,3))/($S221-$R221))*($K221-$R221)),0))))</f>
        <v/>
      </c>
      <c r="H221" s="455"/>
      <c r="I221" s="147" t="str">
        <f>IF(OR($D221="",$J221="",$P221=""),"",IF(VLOOKUP($D221,Res_Req!$A$2:$K$15,2)&lt;=7,$J221*P221,""))</f>
        <v/>
      </c>
      <c r="J221" s="148" t="str">
        <f>IF($D221="","",IF(VLOOKUP($D221,Res_Req!$A$2:$K$15,2)&lt;=7,VLOOKUP($D221,Res_Req!$A$2:$K$15,7),""))</f>
        <v/>
      </c>
      <c r="K221" s="149" t="str">
        <f t="shared" si="6"/>
        <v/>
      </c>
      <c r="L221" s="150" t="str">
        <f t="shared" si="7"/>
        <v/>
      </c>
      <c r="M221" s="151"/>
      <c r="N221" s="453"/>
      <c r="O221" s="453"/>
      <c r="P221" s="453"/>
      <c r="Q221" s="453"/>
      <c r="R221" s="152" t="str">
        <f>IF(OR($D221="",$T221=""),"",IF(VLOOKUP($D221,Res_Req!$A$2:$K$15,2)&lt;=7,MIN($T221,VLOOKUP($D221,Res_Req!$A$2:$K$15,8)),$T221))</f>
        <v/>
      </c>
      <c r="S221" s="152" t="str">
        <f>IF(OR($D221="",$T221=""),"",IF(VLOOKUP($D221,Res_Req!$A$2:$K$15,2)&lt;=7,MIN($T221,VLOOKUP($D221,Res_Req!$A$2:$K$15,9)),$T221))</f>
        <v/>
      </c>
      <c r="T221" s="453"/>
      <c r="U221" s="453"/>
      <c r="V221" s="185"/>
      <c r="W221" s="185"/>
      <c r="X221" s="185"/>
      <c r="Y221" s="185"/>
      <c r="Z221" s="185"/>
      <c r="AA221" s="185"/>
      <c r="AB221" s="126" t="e">
        <f>VLOOKUP($D221,Res_Req!$A$2:$K$10,2)</f>
        <v>#N/A</v>
      </c>
    </row>
    <row r="222" spans="1:28" x14ac:dyDescent="0.25">
      <c r="A222" s="125"/>
      <c r="B222" s="453"/>
      <c r="C222" s="453"/>
      <c r="D222" s="454"/>
      <c r="E222" s="456"/>
      <c r="F222" s="154" t="str">
        <f>IF(OR($D222="",$N222="",$O222="",$G222=""),"",IF(VLOOKUP($D222,Res_Req!$A$2:$K$15,2)&lt;=9,IF($K222="","",IF($K222&lt;=$Q222,$O222*$G222,IF(AND($K222&gt;$Q222,$K222&lt;=$T222),$G222*($O222+((($N222-$O222)/($T222-$Q222))*($K222-$Q222))),0))),""))</f>
        <v/>
      </c>
      <c r="G222" s="148" t="str">
        <f>IF(OR($D222="",$T222="",$K222=""),"",IF(VLOOKUP($D222,Res_Req!$A$2:$K$15,2)&gt;=8,VLOOKUP($D222,Res_Req!$A$2:$K$15,3),IF($K222&lt;=$R222,VLOOKUP($D222,Res_Req!$A$2:$K$15,3),IF(AND($K222&gt;$R222,$K222&lt;=$S222),VLOOKUP($D222,Res_Req!$A$2:$K$15,3)+(((VLOOKUP($D222,Res_Req!$A$2:$K$15,4)-VLOOKUP($D222,Res_Req!$A$2:$K$15,3))/($S222-$R222))*($K222-$R222)),0))))</f>
        <v/>
      </c>
      <c r="H222" s="455"/>
      <c r="I222" s="147" t="str">
        <f>IF(OR($D222="",$J222="",$P222=""),"",IF(VLOOKUP($D222,Res_Req!$A$2:$K$15,2)&lt;=7,$J222*P222,""))</f>
        <v/>
      </c>
      <c r="J222" s="148" t="str">
        <f>IF($D222="","",IF(VLOOKUP($D222,Res_Req!$A$2:$K$15,2)&lt;=7,VLOOKUP($D222,Res_Req!$A$2:$K$15,7),""))</f>
        <v/>
      </c>
      <c r="K222" s="149" t="str">
        <f t="shared" si="6"/>
        <v/>
      </c>
      <c r="L222" s="150" t="str">
        <f t="shared" si="7"/>
        <v/>
      </c>
      <c r="M222" s="151"/>
      <c r="N222" s="453"/>
      <c r="O222" s="453"/>
      <c r="P222" s="453"/>
      <c r="Q222" s="453"/>
      <c r="R222" s="152" t="str">
        <f>IF(OR($D222="",$T222=""),"",IF(VLOOKUP($D222,Res_Req!$A$2:$K$15,2)&lt;=7,MIN($T222,VLOOKUP($D222,Res_Req!$A$2:$K$15,8)),$T222))</f>
        <v/>
      </c>
      <c r="S222" s="152" t="str">
        <f>IF(OR($D222="",$T222=""),"",IF(VLOOKUP($D222,Res_Req!$A$2:$K$15,2)&lt;=7,MIN($T222,VLOOKUP($D222,Res_Req!$A$2:$K$15,9)),$T222))</f>
        <v/>
      </c>
      <c r="T222" s="453"/>
      <c r="U222" s="453"/>
      <c r="V222" s="185"/>
      <c r="W222" s="185"/>
      <c r="X222" s="185"/>
      <c r="Y222" s="185"/>
      <c r="Z222" s="185"/>
      <c r="AA222" s="185"/>
      <c r="AB222" s="126" t="e">
        <f>VLOOKUP($D222,Res_Req!$A$2:$K$10,2)</f>
        <v>#N/A</v>
      </c>
    </row>
    <row r="223" spans="1:28" x14ac:dyDescent="0.25">
      <c r="A223" s="125"/>
      <c r="B223" s="453"/>
      <c r="C223" s="453"/>
      <c r="D223" s="454"/>
      <c r="E223" s="456"/>
      <c r="F223" s="154" t="str">
        <f>IF(OR($D223="",$N223="",$O223="",$G223=""),"",IF(VLOOKUP($D223,Res_Req!$A$2:$K$15,2)&lt;=9,IF($K223="","",IF($K223&lt;=$Q223,$O223*$G223,IF(AND($K223&gt;$Q223,$K223&lt;=$T223),$G223*($O223+((($N223-$O223)/($T223-$Q223))*($K223-$Q223))),0))),""))</f>
        <v/>
      </c>
      <c r="G223" s="148" t="str">
        <f>IF(OR($D223="",$T223="",$K223=""),"",IF(VLOOKUP($D223,Res_Req!$A$2:$K$15,2)&gt;=8,VLOOKUP($D223,Res_Req!$A$2:$K$15,3),IF($K223&lt;=$R223,VLOOKUP($D223,Res_Req!$A$2:$K$15,3),IF(AND($K223&gt;$R223,$K223&lt;=$S223),VLOOKUP($D223,Res_Req!$A$2:$K$15,3)+(((VLOOKUP($D223,Res_Req!$A$2:$K$15,4)-VLOOKUP($D223,Res_Req!$A$2:$K$15,3))/($S223-$R223))*($K223-$R223)),0))))</f>
        <v/>
      </c>
      <c r="H223" s="455"/>
      <c r="I223" s="147" t="str">
        <f>IF(OR($D223="",$J223="",$P223=""),"",IF(VLOOKUP($D223,Res_Req!$A$2:$K$15,2)&lt;=7,$J223*P223,""))</f>
        <v/>
      </c>
      <c r="J223" s="148" t="str">
        <f>IF($D223="","",IF(VLOOKUP($D223,Res_Req!$A$2:$K$15,2)&lt;=7,VLOOKUP($D223,Res_Req!$A$2:$K$15,7),""))</f>
        <v/>
      </c>
      <c r="K223" s="149" t="str">
        <f t="shared" si="6"/>
        <v/>
      </c>
      <c r="L223" s="150" t="str">
        <f t="shared" si="7"/>
        <v/>
      </c>
      <c r="M223" s="151"/>
      <c r="N223" s="453"/>
      <c r="O223" s="453"/>
      <c r="P223" s="453"/>
      <c r="Q223" s="453"/>
      <c r="R223" s="152" t="str">
        <f>IF(OR($D223="",$T223=""),"",IF(VLOOKUP($D223,Res_Req!$A$2:$K$15,2)&lt;=7,MIN($T223,VLOOKUP($D223,Res_Req!$A$2:$K$15,8)),$T223))</f>
        <v/>
      </c>
      <c r="S223" s="152" t="str">
        <f>IF(OR($D223="",$T223=""),"",IF(VLOOKUP($D223,Res_Req!$A$2:$K$15,2)&lt;=7,MIN($T223,VLOOKUP($D223,Res_Req!$A$2:$K$15,9)),$T223))</f>
        <v/>
      </c>
      <c r="T223" s="453"/>
      <c r="U223" s="453"/>
      <c r="V223" s="185"/>
      <c r="W223" s="185"/>
      <c r="X223" s="185"/>
      <c r="Y223" s="185"/>
      <c r="Z223" s="185"/>
      <c r="AA223" s="185"/>
      <c r="AB223" s="126" t="e">
        <f>VLOOKUP($D223,Res_Req!$A$2:$K$10,2)</f>
        <v>#N/A</v>
      </c>
    </row>
    <row r="224" spans="1:28" x14ac:dyDescent="0.25">
      <c r="A224" s="125"/>
      <c r="B224" s="453"/>
      <c r="C224" s="453"/>
      <c r="D224" s="454"/>
      <c r="E224" s="456"/>
      <c r="F224" s="154" t="str">
        <f>IF(OR($D224="",$N224="",$O224="",$G224=""),"",IF(VLOOKUP($D224,Res_Req!$A$2:$K$15,2)&lt;=9,IF($K224="","",IF($K224&lt;=$Q224,$O224*$G224,IF(AND($K224&gt;$Q224,$K224&lt;=$T224),$G224*($O224+((($N224-$O224)/($T224-$Q224))*($K224-$Q224))),0))),""))</f>
        <v/>
      </c>
      <c r="G224" s="148" t="str">
        <f>IF(OR($D224="",$T224="",$K224=""),"",IF(VLOOKUP($D224,Res_Req!$A$2:$K$15,2)&gt;=8,VLOOKUP($D224,Res_Req!$A$2:$K$15,3),IF($K224&lt;=$R224,VLOOKUP($D224,Res_Req!$A$2:$K$15,3),IF(AND($K224&gt;$R224,$K224&lt;=$S224),VLOOKUP($D224,Res_Req!$A$2:$K$15,3)+(((VLOOKUP($D224,Res_Req!$A$2:$K$15,4)-VLOOKUP($D224,Res_Req!$A$2:$K$15,3))/($S224-$R224))*($K224-$R224)),0))))</f>
        <v/>
      </c>
      <c r="H224" s="455"/>
      <c r="I224" s="147" t="str">
        <f>IF(OR($D224="",$J224="",$P224=""),"",IF(VLOOKUP($D224,Res_Req!$A$2:$K$15,2)&lt;=7,$J224*P224,""))</f>
        <v/>
      </c>
      <c r="J224" s="148" t="str">
        <f>IF($D224="","",IF(VLOOKUP($D224,Res_Req!$A$2:$K$15,2)&lt;=7,VLOOKUP($D224,Res_Req!$A$2:$K$15,7),""))</f>
        <v/>
      </c>
      <c r="K224" s="149" t="str">
        <f t="shared" si="6"/>
        <v/>
      </c>
      <c r="L224" s="150" t="str">
        <f t="shared" si="7"/>
        <v/>
      </c>
      <c r="M224" s="151"/>
      <c r="N224" s="453"/>
      <c r="O224" s="453"/>
      <c r="P224" s="453"/>
      <c r="Q224" s="453"/>
      <c r="R224" s="152" t="str">
        <f>IF(OR($D224="",$T224=""),"",IF(VLOOKUP($D224,Res_Req!$A$2:$K$15,2)&lt;=7,MIN($T224,VLOOKUP($D224,Res_Req!$A$2:$K$15,8)),$T224))</f>
        <v/>
      </c>
      <c r="S224" s="152" t="str">
        <f>IF(OR($D224="",$T224=""),"",IF(VLOOKUP($D224,Res_Req!$A$2:$K$15,2)&lt;=7,MIN($T224,VLOOKUP($D224,Res_Req!$A$2:$K$15,9)),$T224))</f>
        <v/>
      </c>
      <c r="T224" s="453"/>
      <c r="U224" s="453"/>
      <c r="V224" s="185"/>
      <c r="W224" s="185"/>
      <c r="X224" s="185"/>
      <c r="Y224" s="185"/>
      <c r="Z224" s="185"/>
      <c r="AA224" s="185"/>
      <c r="AB224" s="126" t="e">
        <f>VLOOKUP($D224,Res_Req!$A$2:$K$10,2)</f>
        <v>#N/A</v>
      </c>
    </row>
    <row r="225" spans="1:28" x14ac:dyDescent="0.25">
      <c r="A225" s="125"/>
      <c r="B225" s="453"/>
      <c r="C225" s="453"/>
      <c r="D225" s="454"/>
      <c r="E225" s="456"/>
      <c r="F225" s="154" t="str">
        <f>IF(OR($D225="",$N225="",$O225="",$G225=""),"",IF(VLOOKUP($D225,Res_Req!$A$2:$K$15,2)&lt;=9,IF($K225="","",IF($K225&lt;=$Q225,$O225*$G225,IF(AND($K225&gt;$Q225,$K225&lt;=$T225),$G225*($O225+((($N225-$O225)/($T225-$Q225))*($K225-$Q225))),0))),""))</f>
        <v/>
      </c>
      <c r="G225" s="148" t="str">
        <f>IF(OR($D225="",$T225="",$K225=""),"",IF(VLOOKUP($D225,Res_Req!$A$2:$K$15,2)&gt;=8,VLOOKUP($D225,Res_Req!$A$2:$K$15,3),IF($K225&lt;=$R225,VLOOKUP($D225,Res_Req!$A$2:$K$15,3),IF(AND($K225&gt;$R225,$K225&lt;=$S225),VLOOKUP($D225,Res_Req!$A$2:$K$15,3)+(((VLOOKUP($D225,Res_Req!$A$2:$K$15,4)-VLOOKUP($D225,Res_Req!$A$2:$K$15,3))/($S225-$R225))*($K225-$R225)),0))))</f>
        <v/>
      </c>
      <c r="H225" s="455"/>
      <c r="I225" s="147" t="str">
        <f>IF(OR($D225="",$J225="",$P225=""),"",IF(VLOOKUP($D225,Res_Req!$A$2:$K$15,2)&lt;=7,$J225*P225,""))</f>
        <v/>
      </c>
      <c r="J225" s="148" t="str">
        <f>IF($D225="","",IF(VLOOKUP($D225,Res_Req!$A$2:$K$15,2)&lt;=7,VLOOKUP($D225,Res_Req!$A$2:$K$15,7),""))</f>
        <v/>
      </c>
      <c r="K225" s="149" t="str">
        <f t="shared" si="6"/>
        <v/>
      </c>
      <c r="L225" s="150" t="str">
        <f t="shared" si="7"/>
        <v/>
      </c>
      <c r="M225" s="151"/>
      <c r="N225" s="453"/>
      <c r="O225" s="453"/>
      <c r="P225" s="453"/>
      <c r="Q225" s="453"/>
      <c r="R225" s="152" t="str">
        <f>IF(OR($D225="",$T225=""),"",IF(VLOOKUP($D225,Res_Req!$A$2:$K$15,2)&lt;=7,MIN($T225,VLOOKUP($D225,Res_Req!$A$2:$K$15,8)),$T225))</f>
        <v/>
      </c>
      <c r="S225" s="152" t="str">
        <f>IF(OR($D225="",$T225=""),"",IF(VLOOKUP($D225,Res_Req!$A$2:$K$15,2)&lt;=7,MIN($T225,VLOOKUP($D225,Res_Req!$A$2:$K$15,9)),$T225))</f>
        <v/>
      </c>
      <c r="T225" s="453"/>
      <c r="U225" s="453"/>
      <c r="V225" s="185"/>
      <c r="W225" s="185"/>
      <c r="X225" s="185"/>
      <c r="Y225" s="185"/>
      <c r="Z225" s="185"/>
      <c r="AA225" s="185"/>
      <c r="AB225" s="126" t="e">
        <f>VLOOKUP($D225,Res_Req!$A$2:$K$10,2)</f>
        <v>#N/A</v>
      </c>
    </row>
    <row r="226" spans="1:28" x14ac:dyDescent="0.25">
      <c r="A226" s="125"/>
      <c r="B226" s="453"/>
      <c r="C226" s="453"/>
      <c r="D226" s="454"/>
      <c r="E226" s="456"/>
      <c r="F226" s="154" t="str">
        <f>IF(OR($D226="",$N226="",$O226="",$G226=""),"",IF(VLOOKUP($D226,Res_Req!$A$2:$K$15,2)&lt;=9,IF($K226="","",IF($K226&lt;=$Q226,$O226*$G226,IF(AND($K226&gt;$Q226,$K226&lt;=$T226),$G226*($O226+((($N226-$O226)/($T226-$Q226))*($K226-$Q226))),0))),""))</f>
        <v/>
      </c>
      <c r="G226" s="148" t="str">
        <f>IF(OR($D226="",$T226="",$K226=""),"",IF(VLOOKUP($D226,Res_Req!$A$2:$K$15,2)&gt;=8,VLOOKUP($D226,Res_Req!$A$2:$K$15,3),IF($K226&lt;=$R226,VLOOKUP($D226,Res_Req!$A$2:$K$15,3),IF(AND($K226&gt;$R226,$K226&lt;=$S226),VLOOKUP($D226,Res_Req!$A$2:$K$15,3)+(((VLOOKUP($D226,Res_Req!$A$2:$K$15,4)-VLOOKUP($D226,Res_Req!$A$2:$K$15,3))/($S226-$R226))*($K226-$R226)),0))))</f>
        <v/>
      </c>
      <c r="H226" s="455"/>
      <c r="I226" s="147" t="str">
        <f>IF(OR($D226="",$J226="",$P226=""),"",IF(VLOOKUP($D226,Res_Req!$A$2:$K$15,2)&lt;=7,$J226*P226,""))</f>
        <v/>
      </c>
      <c r="J226" s="148" t="str">
        <f>IF($D226="","",IF(VLOOKUP($D226,Res_Req!$A$2:$K$15,2)&lt;=7,VLOOKUP($D226,Res_Req!$A$2:$K$15,7),""))</f>
        <v/>
      </c>
      <c r="K226" s="149" t="str">
        <f t="shared" si="6"/>
        <v/>
      </c>
      <c r="L226" s="150" t="str">
        <f t="shared" si="7"/>
        <v/>
      </c>
      <c r="M226" s="151"/>
      <c r="N226" s="453"/>
      <c r="O226" s="453"/>
      <c r="P226" s="453"/>
      <c r="Q226" s="453"/>
      <c r="R226" s="152" t="str">
        <f>IF(OR($D226="",$T226=""),"",IF(VLOOKUP($D226,Res_Req!$A$2:$K$15,2)&lt;=7,MIN($T226,VLOOKUP($D226,Res_Req!$A$2:$K$15,8)),$T226))</f>
        <v/>
      </c>
      <c r="S226" s="152" t="str">
        <f>IF(OR($D226="",$T226=""),"",IF(VLOOKUP($D226,Res_Req!$A$2:$K$15,2)&lt;=7,MIN($T226,VLOOKUP($D226,Res_Req!$A$2:$K$15,9)),$T226))</f>
        <v/>
      </c>
      <c r="T226" s="453"/>
      <c r="U226" s="453"/>
      <c r="V226" s="185"/>
      <c r="W226" s="185"/>
      <c r="X226" s="185"/>
      <c r="Y226" s="185"/>
      <c r="Z226" s="185"/>
      <c r="AA226" s="185"/>
      <c r="AB226" s="126" t="e">
        <f>VLOOKUP($D226,Res_Req!$A$2:$K$10,2)</f>
        <v>#N/A</v>
      </c>
    </row>
    <row r="227" spans="1:28" x14ac:dyDescent="0.25">
      <c r="A227" s="125"/>
      <c r="B227" s="453"/>
      <c r="C227" s="453"/>
      <c r="D227" s="454"/>
      <c r="E227" s="456"/>
      <c r="F227" s="154" t="str">
        <f>IF(OR($D227="",$N227="",$O227="",$G227=""),"",IF(VLOOKUP($D227,Res_Req!$A$2:$K$15,2)&lt;=9,IF($K227="","",IF($K227&lt;=$Q227,$O227*$G227,IF(AND($K227&gt;$Q227,$K227&lt;=$T227),$G227*($O227+((($N227-$O227)/($T227-$Q227))*($K227-$Q227))),0))),""))</f>
        <v/>
      </c>
      <c r="G227" s="148" t="str">
        <f>IF(OR($D227="",$T227="",$K227=""),"",IF(VLOOKUP($D227,Res_Req!$A$2:$K$15,2)&gt;=8,VLOOKUP($D227,Res_Req!$A$2:$K$15,3),IF($K227&lt;=$R227,VLOOKUP($D227,Res_Req!$A$2:$K$15,3),IF(AND($K227&gt;$R227,$K227&lt;=$S227),VLOOKUP($D227,Res_Req!$A$2:$K$15,3)+(((VLOOKUP($D227,Res_Req!$A$2:$K$15,4)-VLOOKUP($D227,Res_Req!$A$2:$K$15,3))/($S227-$R227))*($K227-$R227)),0))))</f>
        <v/>
      </c>
      <c r="H227" s="455"/>
      <c r="I227" s="147" t="str">
        <f>IF(OR($D227="",$J227="",$P227=""),"",IF(VLOOKUP($D227,Res_Req!$A$2:$K$15,2)&lt;=7,$J227*P227,""))</f>
        <v/>
      </c>
      <c r="J227" s="148" t="str">
        <f>IF($D227="","",IF(VLOOKUP($D227,Res_Req!$A$2:$K$15,2)&lt;=7,VLOOKUP($D227,Res_Req!$A$2:$K$15,7),""))</f>
        <v/>
      </c>
      <c r="K227" s="149" t="str">
        <f t="shared" si="6"/>
        <v/>
      </c>
      <c r="L227" s="150" t="str">
        <f t="shared" si="7"/>
        <v/>
      </c>
      <c r="M227" s="151"/>
      <c r="N227" s="453"/>
      <c r="O227" s="453"/>
      <c r="P227" s="453"/>
      <c r="Q227" s="453"/>
      <c r="R227" s="152" t="str">
        <f>IF(OR($D227="",$T227=""),"",IF(VLOOKUP($D227,Res_Req!$A$2:$K$15,2)&lt;=7,MIN($T227,VLOOKUP($D227,Res_Req!$A$2:$K$15,8)),$T227))</f>
        <v/>
      </c>
      <c r="S227" s="152" t="str">
        <f>IF(OR($D227="",$T227=""),"",IF(VLOOKUP($D227,Res_Req!$A$2:$K$15,2)&lt;=7,MIN($T227,VLOOKUP($D227,Res_Req!$A$2:$K$15,9)),$T227))</f>
        <v/>
      </c>
      <c r="T227" s="453"/>
      <c r="U227" s="453"/>
      <c r="V227" s="185"/>
      <c r="W227" s="185"/>
      <c r="X227" s="185"/>
      <c r="Y227" s="185"/>
      <c r="Z227" s="185"/>
      <c r="AA227" s="185"/>
      <c r="AB227" s="126" t="e">
        <f>VLOOKUP($D227,Res_Req!$A$2:$K$10,2)</f>
        <v>#N/A</v>
      </c>
    </row>
    <row r="228" spans="1:28" x14ac:dyDescent="0.25">
      <c r="A228" s="125"/>
      <c r="B228" s="453"/>
      <c r="C228" s="453"/>
      <c r="D228" s="454"/>
      <c r="E228" s="456"/>
      <c r="F228" s="154" t="str">
        <f>IF(OR($D228="",$N228="",$O228="",$G228=""),"",IF(VLOOKUP($D228,Res_Req!$A$2:$K$15,2)&lt;=9,IF($K228="","",IF($K228&lt;=$Q228,$O228*$G228,IF(AND($K228&gt;$Q228,$K228&lt;=$T228),$G228*($O228+((($N228-$O228)/($T228-$Q228))*($K228-$Q228))),0))),""))</f>
        <v/>
      </c>
      <c r="G228" s="148" t="str">
        <f>IF(OR($D228="",$T228="",$K228=""),"",IF(VLOOKUP($D228,Res_Req!$A$2:$K$15,2)&gt;=8,VLOOKUP($D228,Res_Req!$A$2:$K$15,3),IF($K228&lt;=$R228,VLOOKUP($D228,Res_Req!$A$2:$K$15,3),IF(AND($K228&gt;$R228,$K228&lt;=$S228),VLOOKUP($D228,Res_Req!$A$2:$K$15,3)+(((VLOOKUP($D228,Res_Req!$A$2:$K$15,4)-VLOOKUP($D228,Res_Req!$A$2:$K$15,3))/($S228-$R228))*($K228-$R228)),0))))</f>
        <v/>
      </c>
      <c r="H228" s="455"/>
      <c r="I228" s="147" t="str">
        <f>IF(OR($D228="",$J228="",$P228=""),"",IF(VLOOKUP($D228,Res_Req!$A$2:$K$15,2)&lt;=7,$J228*P228,""))</f>
        <v/>
      </c>
      <c r="J228" s="148" t="str">
        <f>IF($D228="","",IF(VLOOKUP($D228,Res_Req!$A$2:$K$15,2)&lt;=7,VLOOKUP($D228,Res_Req!$A$2:$K$15,7),""))</f>
        <v/>
      </c>
      <c r="K228" s="149" t="str">
        <f t="shared" si="6"/>
        <v/>
      </c>
      <c r="L228" s="150" t="str">
        <f t="shared" si="7"/>
        <v/>
      </c>
      <c r="M228" s="151"/>
      <c r="N228" s="453"/>
      <c r="O228" s="453"/>
      <c r="P228" s="453"/>
      <c r="Q228" s="453"/>
      <c r="R228" s="152" t="str">
        <f>IF(OR($D228="",$T228=""),"",IF(VLOOKUP($D228,Res_Req!$A$2:$K$15,2)&lt;=7,MIN($T228,VLOOKUP($D228,Res_Req!$A$2:$K$15,8)),$T228))</f>
        <v/>
      </c>
      <c r="S228" s="152" t="str">
        <f>IF(OR($D228="",$T228=""),"",IF(VLOOKUP($D228,Res_Req!$A$2:$K$15,2)&lt;=7,MIN($T228,VLOOKUP($D228,Res_Req!$A$2:$K$15,9)),$T228))</f>
        <v/>
      </c>
      <c r="T228" s="453"/>
      <c r="U228" s="453"/>
      <c r="V228" s="185"/>
      <c r="W228" s="185"/>
      <c r="X228" s="185"/>
      <c r="Y228" s="185"/>
      <c r="Z228" s="185"/>
      <c r="AA228" s="185"/>
      <c r="AB228" s="126" t="e">
        <f>VLOOKUP($D228,Res_Req!$A$2:$K$10,2)</f>
        <v>#N/A</v>
      </c>
    </row>
    <row r="229" spans="1:28" x14ac:dyDescent="0.25">
      <c r="A229" s="125"/>
      <c r="B229" s="453"/>
      <c r="C229" s="453"/>
      <c r="D229" s="454"/>
      <c r="E229" s="456"/>
      <c r="F229" s="154" t="str">
        <f>IF(OR($D229="",$N229="",$O229="",$G229=""),"",IF(VLOOKUP($D229,Res_Req!$A$2:$K$15,2)&lt;=9,IF($K229="","",IF($K229&lt;=$Q229,$O229*$G229,IF(AND($K229&gt;$Q229,$K229&lt;=$T229),$G229*($O229+((($N229-$O229)/($T229-$Q229))*($K229-$Q229))),0))),""))</f>
        <v/>
      </c>
      <c r="G229" s="148" t="str">
        <f>IF(OR($D229="",$T229="",$K229=""),"",IF(VLOOKUP($D229,Res_Req!$A$2:$K$15,2)&gt;=8,VLOOKUP($D229,Res_Req!$A$2:$K$15,3),IF($K229&lt;=$R229,VLOOKUP($D229,Res_Req!$A$2:$K$15,3),IF(AND($K229&gt;$R229,$K229&lt;=$S229),VLOOKUP($D229,Res_Req!$A$2:$K$15,3)+(((VLOOKUP($D229,Res_Req!$A$2:$K$15,4)-VLOOKUP($D229,Res_Req!$A$2:$K$15,3))/($S229-$R229))*($K229-$R229)),0))))</f>
        <v/>
      </c>
      <c r="H229" s="455"/>
      <c r="I229" s="147" t="str">
        <f>IF(OR($D229="",$J229="",$P229=""),"",IF(VLOOKUP($D229,Res_Req!$A$2:$K$15,2)&lt;=7,$J229*P229,""))</f>
        <v/>
      </c>
      <c r="J229" s="148" t="str">
        <f>IF($D229="","",IF(VLOOKUP($D229,Res_Req!$A$2:$K$15,2)&lt;=7,VLOOKUP($D229,Res_Req!$A$2:$K$15,7),""))</f>
        <v/>
      </c>
      <c r="K229" s="149" t="str">
        <f t="shared" si="6"/>
        <v/>
      </c>
      <c r="L229" s="150" t="str">
        <f t="shared" si="7"/>
        <v/>
      </c>
      <c r="M229" s="151"/>
      <c r="N229" s="453"/>
      <c r="O229" s="453"/>
      <c r="P229" s="453"/>
      <c r="Q229" s="453"/>
      <c r="R229" s="152" t="str">
        <f>IF(OR($D229="",$T229=""),"",IF(VLOOKUP($D229,Res_Req!$A$2:$K$15,2)&lt;=7,MIN($T229,VLOOKUP($D229,Res_Req!$A$2:$K$15,8)),$T229))</f>
        <v/>
      </c>
      <c r="S229" s="152" t="str">
        <f>IF(OR($D229="",$T229=""),"",IF(VLOOKUP($D229,Res_Req!$A$2:$K$15,2)&lt;=7,MIN($T229,VLOOKUP($D229,Res_Req!$A$2:$K$15,9)),$T229))</f>
        <v/>
      </c>
      <c r="T229" s="453"/>
      <c r="U229" s="453"/>
      <c r="V229" s="185"/>
      <c r="W229" s="185"/>
      <c r="X229" s="185"/>
      <c r="Y229" s="185"/>
      <c r="Z229" s="185"/>
      <c r="AA229" s="185"/>
      <c r="AB229" s="126" t="e">
        <f>VLOOKUP($D229,Res_Req!$A$2:$K$10,2)</f>
        <v>#N/A</v>
      </c>
    </row>
    <row r="230" spans="1:28" x14ac:dyDescent="0.25">
      <c r="A230" s="125"/>
      <c r="B230" s="453"/>
      <c r="C230" s="453"/>
      <c r="D230" s="454"/>
      <c r="E230" s="456"/>
      <c r="F230" s="154" t="str">
        <f>IF(OR($D230="",$N230="",$O230="",$G230=""),"",IF(VLOOKUP($D230,Res_Req!$A$2:$K$15,2)&lt;=9,IF($K230="","",IF($K230&lt;=$Q230,$O230*$G230,IF(AND($K230&gt;$Q230,$K230&lt;=$T230),$G230*($O230+((($N230-$O230)/($T230-$Q230))*($K230-$Q230))),0))),""))</f>
        <v/>
      </c>
      <c r="G230" s="148" t="str">
        <f>IF(OR($D230="",$T230="",$K230=""),"",IF(VLOOKUP($D230,Res_Req!$A$2:$K$15,2)&gt;=8,VLOOKUP($D230,Res_Req!$A$2:$K$15,3),IF($K230&lt;=$R230,VLOOKUP($D230,Res_Req!$A$2:$K$15,3),IF(AND($K230&gt;$R230,$K230&lt;=$S230),VLOOKUP($D230,Res_Req!$A$2:$K$15,3)+(((VLOOKUP($D230,Res_Req!$A$2:$K$15,4)-VLOOKUP($D230,Res_Req!$A$2:$K$15,3))/($S230-$R230))*($K230-$R230)),0))))</f>
        <v/>
      </c>
      <c r="H230" s="455"/>
      <c r="I230" s="147" t="str">
        <f>IF(OR($D230="",$J230="",$P230=""),"",IF(VLOOKUP($D230,Res_Req!$A$2:$K$15,2)&lt;=7,$J230*P230,""))</f>
        <v/>
      </c>
      <c r="J230" s="148" t="str">
        <f>IF($D230="","",IF(VLOOKUP($D230,Res_Req!$A$2:$K$15,2)&lt;=7,VLOOKUP($D230,Res_Req!$A$2:$K$15,7),""))</f>
        <v/>
      </c>
      <c r="K230" s="149" t="str">
        <f t="shared" si="6"/>
        <v/>
      </c>
      <c r="L230" s="150" t="str">
        <f t="shared" si="7"/>
        <v/>
      </c>
      <c r="M230" s="151"/>
      <c r="N230" s="453"/>
      <c r="O230" s="453"/>
      <c r="P230" s="453"/>
      <c r="Q230" s="453"/>
      <c r="R230" s="152" t="str">
        <f>IF(OR($D230="",$T230=""),"",IF(VLOOKUP($D230,Res_Req!$A$2:$K$15,2)&lt;=7,MIN($T230,VLOOKUP($D230,Res_Req!$A$2:$K$15,8)),$T230))</f>
        <v/>
      </c>
      <c r="S230" s="152" t="str">
        <f>IF(OR($D230="",$T230=""),"",IF(VLOOKUP($D230,Res_Req!$A$2:$K$15,2)&lt;=7,MIN($T230,VLOOKUP($D230,Res_Req!$A$2:$K$15,9)),$T230))</f>
        <v/>
      </c>
      <c r="T230" s="453"/>
      <c r="U230" s="453"/>
      <c r="V230" s="185"/>
      <c r="W230" s="185"/>
      <c r="X230" s="185"/>
      <c r="Y230" s="185"/>
      <c r="Z230" s="185"/>
      <c r="AA230" s="185"/>
      <c r="AB230" s="126" t="e">
        <f>VLOOKUP($D230,Res_Req!$A$2:$K$10,2)</f>
        <v>#N/A</v>
      </c>
    </row>
    <row r="231" spans="1:28" x14ac:dyDescent="0.25">
      <c r="A231" s="125"/>
      <c r="B231" s="453"/>
      <c r="C231" s="453"/>
      <c r="D231" s="454"/>
      <c r="E231" s="456"/>
      <c r="F231" s="154" t="str">
        <f>IF(OR($D231="",$N231="",$O231="",$G231=""),"",IF(VLOOKUP($D231,Res_Req!$A$2:$K$15,2)&lt;=9,IF($K231="","",IF($K231&lt;=$Q231,$O231*$G231,IF(AND($K231&gt;$Q231,$K231&lt;=$T231),$G231*($O231+((($N231-$O231)/($T231-$Q231))*($K231-$Q231))),0))),""))</f>
        <v/>
      </c>
      <c r="G231" s="148" t="str">
        <f>IF(OR($D231="",$T231="",$K231=""),"",IF(VLOOKUP($D231,Res_Req!$A$2:$K$15,2)&gt;=8,VLOOKUP($D231,Res_Req!$A$2:$K$15,3),IF($K231&lt;=$R231,VLOOKUP($D231,Res_Req!$A$2:$K$15,3),IF(AND($K231&gt;$R231,$K231&lt;=$S231),VLOOKUP($D231,Res_Req!$A$2:$K$15,3)+(((VLOOKUP($D231,Res_Req!$A$2:$K$15,4)-VLOOKUP($D231,Res_Req!$A$2:$K$15,3))/($S231-$R231))*($K231-$R231)),0))))</f>
        <v/>
      </c>
      <c r="H231" s="455"/>
      <c r="I231" s="147" t="str">
        <f>IF(OR($D231="",$J231="",$P231=""),"",IF(VLOOKUP($D231,Res_Req!$A$2:$K$15,2)&lt;=7,$J231*P231,""))</f>
        <v/>
      </c>
      <c r="J231" s="148" t="str">
        <f>IF($D231="","",IF(VLOOKUP($D231,Res_Req!$A$2:$K$15,2)&lt;=7,VLOOKUP($D231,Res_Req!$A$2:$K$15,7),""))</f>
        <v/>
      </c>
      <c r="K231" s="149" t="str">
        <f t="shared" si="6"/>
        <v/>
      </c>
      <c r="L231" s="150" t="str">
        <f t="shared" si="7"/>
        <v/>
      </c>
      <c r="M231" s="151"/>
      <c r="N231" s="453"/>
      <c r="O231" s="453"/>
      <c r="P231" s="453"/>
      <c r="Q231" s="453"/>
      <c r="R231" s="152" t="str">
        <f>IF(OR($D231="",$T231=""),"",IF(VLOOKUP($D231,Res_Req!$A$2:$K$15,2)&lt;=7,MIN($T231,VLOOKUP($D231,Res_Req!$A$2:$K$15,8)),$T231))</f>
        <v/>
      </c>
      <c r="S231" s="152" t="str">
        <f>IF(OR($D231="",$T231=""),"",IF(VLOOKUP($D231,Res_Req!$A$2:$K$15,2)&lt;=7,MIN($T231,VLOOKUP($D231,Res_Req!$A$2:$K$15,9)),$T231))</f>
        <v/>
      </c>
      <c r="T231" s="453"/>
      <c r="U231" s="453"/>
      <c r="V231" s="185"/>
      <c r="W231" s="185"/>
      <c r="X231" s="185"/>
      <c r="Y231" s="185"/>
      <c r="Z231" s="185"/>
      <c r="AA231" s="185"/>
      <c r="AB231" s="126" t="e">
        <f>VLOOKUP($D231,Res_Req!$A$2:$K$10,2)</f>
        <v>#N/A</v>
      </c>
    </row>
    <row r="232" spans="1:28" x14ac:dyDescent="0.25">
      <c r="A232" s="125"/>
      <c r="B232" s="453"/>
      <c r="C232" s="453"/>
      <c r="D232" s="454"/>
      <c r="E232" s="456"/>
      <c r="F232" s="154" t="str">
        <f>IF(OR($D232="",$N232="",$O232="",$G232=""),"",IF(VLOOKUP($D232,Res_Req!$A$2:$K$15,2)&lt;=9,IF($K232="","",IF($K232&lt;=$Q232,$O232*$G232,IF(AND($K232&gt;$Q232,$K232&lt;=$T232),$G232*($O232+((($N232-$O232)/($T232-$Q232))*($K232-$Q232))),0))),""))</f>
        <v/>
      </c>
      <c r="G232" s="148" t="str">
        <f>IF(OR($D232="",$T232="",$K232=""),"",IF(VLOOKUP($D232,Res_Req!$A$2:$K$15,2)&gt;=8,VLOOKUP($D232,Res_Req!$A$2:$K$15,3),IF($K232&lt;=$R232,VLOOKUP($D232,Res_Req!$A$2:$K$15,3),IF(AND($K232&gt;$R232,$K232&lt;=$S232),VLOOKUP($D232,Res_Req!$A$2:$K$15,3)+(((VLOOKUP($D232,Res_Req!$A$2:$K$15,4)-VLOOKUP($D232,Res_Req!$A$2:$K$15,3))/($S232-$R232))*($K232-$R232)),0))))</f>
        <v/>
      </c>
      <c r="H232" s="455"/>
      <c r="I232" s="147" t="str">
        <f>IF(OR($D232="",$J232="",$P232=""),"",IF(VLOOKUP($D232,Res_Req!$A$2:$K$15,2)&lt;=7,$J232*P232,""))</f>
        <v/>
      </c>
      <c r="J232" s="148" t="str">
        <f>IF($D232="","",IF(VLOOKUP($D232,Res_Req!$A$2:$K$15,2)&lt;=7,VLOOKUP($D232,Res_Req!$A$2:$K$15,7),""))</f>
        <v/>
      </c>
      <c r="K232" s="149" t="str">
        <f t="shared" si="6"/>
        <v/>
      </c>
      <c r="L232" s="150" t="str">
        <f t="shared" si="7"/>
        <v/>
      </c>
      <c r="M232" s="151"/>
      <c r="N232" s="453"/>
      <c r="O232" s="453"/>
      <c r="P232" s="453"/>
      <c r="Q232" s="453"/>
      <c r="R232" s="152" t="str">
        <f>IF(OR($D232="",$T232=""),"",IF(VLOOKUP($D232,Res_Req!$A$2:$K$15,2)&lt;=7,MIN($T232,VLOOKUP($D232,Res_Req!$A$2:$K$15,8)),$T232))</f>
        <v/>
      </c>
      <c r="S232" s="152" t="str">
        <f>IF(OR($D232="",$T232=""),"",IF(VLOOKUP($D232,Res_Req!$A$2:$K$15,2)&lt;=7,MIN($T232,VLOOKUP($D232,Res_Req!$A$2:$K$15,9)),$T232))</f>
        <v/>
      </c>
      <c r="T232" s="453"/>
      <c r="U232" s="453"/>
      <c r="V232" s="185"/>
      <c r="W232" s="185"/>
      <c r="X232" s="185"/>
      <c r="Y232" s="185"/>
      <c r="Z232" s="185"/>
      <c r="AA232" s="185"/>
      <c r="AB232" s="126" t="e">
        <f>VLOOKUP($D232,Res_Req!$A$2:$K$10,2)</f>
        <v>#N/A</v>
      </c>
    </row>
    <row r="233" spans="1:28" x14ac:dyDescent="0.25">
      <c r="A233" s="125"/>
      <c r="B233" s="453"/>
      <c r="C233" s="453"/>
      <c r="D233" s="454"/>
      <c r="E233" s="456"/>
      <c r="F233" s="154" t="str">
        <f>IF(OR($D233="",$N233="",$O233="",$G233=""),"",IF(VLOOKUP($D233,Res_Req!$A$2:$K$15,2)&lt;=9,IF($K233="","",IF($K233&lt;=$Q233,$O233*$G233,IF(AND($K233&gt;$Q233,$K233&lt;=$T233),$G233*($O233+((($N233-$O233)/($T233-$Q233))*($K233-$Q233))),0))),""))</f>
        <v/>
      </c>
      <c r="G233" s="148" t="str">
        <f>IF(OR($D233="",$T233="",$K233=""),"",IF(VLOOKUP($D233,Res_Req!$A$2:$K$15,2)&gt;=8,VLOOKUP($D233,Res_Req!$A$2:$K$15,3),IF($K233&lt;=$R233,VLOOKUP($D233,Res_Req!$A$2:$K$15,3),IF(AND($K233&gt;$R233,$K233&lt;=$S233),VLOOKUP($D233,Res_Req!$A$2:$K$15,3)+(((VLOOKUP($D233,Res_Req!$A$2:$K$15,4)-VLOOKUP($D233,Res_Req!$A$2:$K$15,3))/($S233-$R233))*($K233-$R233)),0))))</f>
        <v/>
      </c>
      <c r="H233" s="455"/>
      <c r="I233" s="147" t="str">
        <f>IF(OR($D233="",$J233="",$P233=""),"",IF(VLOOKUP($D233,Res_Req!$A$2:$K$15,2)&lt;=7,$J233*P233,""))</f>
        <v/>
      </c>
      <c r="J233" s="148" t="str">
        <f>IF($D233="","",IF(VLOOKUP($D233,Res_Req!$A$2:$K$15,2)&lt;=7,VLOOKUP($D233,Res_Req!$A$2:$K$15,7),""))</f>
        <v/>
      </c>
      <c r="K233" s="149" t="str">
        <f t="shared" si="6"/>
        <v/>
      </c>
      <c r="L233" s="150" t="str">
        <f t="shared" si="7"/>
        <v/>
      </c>
      <c r="M233" s="151"/>
      <c r="N233" s="453"/>
      <c r="O233" s="453"/>
      <c r="P233" s="453"/>
      <c r="Q233" s="453"/>
      <c r="R233" s="152" t="str">
        <f>IF(OR($D233="",$T233=""),"",IF(VLOOKUP($D233,Res_Req!$A$2:$K$15,2)&lt;=7,MIN($T233,VLOOKUP($D233,Res_Req!$A$2:$K$15,8)),$T233))</f>
        <v/>
      </c>
      <c r="S233" s="152" t="str">
        <f>IF(OR($D233="",$T233=""),"",IF(VLOOKUP($D233,Res_Req!$A$2:$K$15,2)&lt;=7,MIN($T233,VLOOKUP($D233,Res_Req!$A$2:$K$15,9)),$T233))</f>
        <v/>
      </c>
      <c r="T233" s="453"/>
      <c r="U233" s="453"/>
      <c r="V233" s="185"/>
      <c r="W233" s="185"/>
      <c r="X233" s="185"/>
      <c r="Y233" s="185"/>
      <c r="Z233" s="185"/>
      <c r="AA233" s="185"/>
      <c r="AB233" s="126" t="e">
        <f>VLOOKUP($D233,Res_Req!$A$2:$K$10,2)</f>
        <v>#N/A</v>
      </c>
    </row>
    <row r="234" spans="1:28" x14ac:dyDescent="0.25">
      <c r="A234" s="125"/>
      <c r="B234" s="453"/>
      <c r="C234" s="453"/>
      <c r="D234" s="454"/>
      <c r="E234" s="456"/>
      <c r="F234" s="154" t="str">
        <f>IF(OR($D234="",$N234="",$O234="",$G234=""),"",IF(VLOOKUP($D234,Res_Req!$A$2:$K$15,2)&lt;=9,IF($K234="","",IF($K234&lt;=$Q234,$O234*$G234,IF(AND($K234&gt;$Q234,$K234&lt;=$T234),$G234*($O234+((($N234-$O234)/($T234-$Q234))*($K234-$Q234))),0))),""))</f>
        <v/>
      </c>
      <c r="G234" s="148" t="str">
        <f>IF(OR($D234="",$T234="",$K234=""),"",IF(VLOOKUP($D234,Res_Req!$A$2:$K$15,2)&gt;=8,VLOOKUP($D234,Res_Req!$A$2:$K$15,3),IF($K234&lt;=$R234,VLOOKUP($D234,Res_Req!$A$2:$K$15,3),IF(AND($K234&gt;$R234,$K234&lt;=$S234),VLOOKUP($D234,Res_Req!$A$2:$K$15,3)+(((VLOOKUP($D234,Res_Req!$A$2:$K$15,4)-VLOOKUP($D234,Res_Req!$A$2:$K$15,3))/($S234-$R234))*($K234-$R234)),0))))</f>
        <v/>
      </c>
      <c r="H234" s="455"/>
      <c r="I234" s="147" t="str">
        <f>IF(OR($D234="",$J234="",$P234=""),"",IF(VLOOKUP($D234,Res_Req!$A$2:$K$15,2)&lt;=7,$J234*P234,""))</f>
        <v/>
      </c>
      <c r="J234" s="148" t="str">
        <f>IF($D234="","",IF(VLOOKUP($D234,Res_Req!$A$2:$K$15,2)&lt;=7,VLOOKUP($D234,Res_Req!$A$2:$K$15,7),""))</f>
        <v/>
      </c>
      <c r="K234" s="149" t="str">
        <f t="shared" si="6"/>
        <v/>
      </c>
      <c r="L234" s="150" t="str">
        <f t="shared" si="7"/>
        <v/>
      </c>
      <c r="M234" s="151"/>
      <c r="N234" s="453"/>
      <c r="O234" s="453"/>
      <c r="P234" s="453"/>
      <c r="Q234" s="453"/>
      <c r="R234" s="152" t="str">
        <f>IF(OR($D234="",$T234=""),"",IF(VLOOKUP($D234,Res_Req!$A$2:$K$15,2)&lt;=7,MIN($T234,VLOOKUP($D234,Res_Req!$A$2:$K$15,8)),$T234))</f>
        <v/>
      </c>
      <c r="S234" s="152" t="str">
        <f>IF(OR($D234="",$T234=""),"",IF(VLOOKUP($D234,Res_Req!$A$2:$K$15,2)&lt;=7,MIN($T234,VLOOKUP($D234,Res_Req!$A$2:$K$15,9)),$T234))</f>
        <v/>
      </c>
      <c r="T234" s="453"/>
      <c r="U234" s="453"/>
      <c r="V234" s="185"/>
      <c r="W234" s="185"/>
      <c r="X234" s="185"/>
      <c r="Y234" s="185"/>
      <c r="Z234" s="185"/>
      <c r="AA234" s="185"/>
      <c r="AB234" s="126" t="e">
        <f>VLOOKUP($D234,Res_Req!$A$2:$K$10,2)</f>
        <v>#N/A</v>
      </c>
    </row>
    <row r="235" spans="1:28" x14ac:dyDescent="0.25">
      <c r="A235" s="125"/>
      <c r="B235" s="453"/>
      <c r="C235" s="453"/>
      <c r="D235" s="454"/>
      <c r="E235" s="456"/>
      <c r="F235" s="154" t="str">
        <f>IF(OR($D235="",$N235="",$O235="",$G235=""),"",IF(VLOOKUP($D235,Res_Req!$A$2:$K$15,2)&lt;=9,IF($K235="","",IF($K235&lt;=$Q235,$O235*$G235,IF(AND($K235&gt;$Q235,$K235&lt;=$T235),$G235*($O235+((($N235-$O235)/($T235-$Q235))*($K235-$Q235))),0))),""))</f>
        <v/>
      </c>
      <c r="G235" s="148" t="str">
        <f>IF(OR($D235="",$T235="",$K235=""),"",IF(VLOOKUP($D235,Res_Req!$A$2:$K$15,2)&gt;=8,VLOOKUP($D235,Res_Req!$A$2:$K$15,3),IF($K235&lt;=$R235,VLOOKUP($D235,Res_Req!$A$2:$K$15,3),IF(AND($K235&gt;$R235,$K235&lt;=$S235),VLOOKUP($D235,Res_Req!$A$2:$K$15,3)+(((VLOOKUP($D235,Res_Req!$A$2:$K$15,4)-VLOOKUP($D235,Res_Req!$A$2:$K$15,3))/($S235-$R235))*($K235-$R235)),0))))</f>
        <v/>
      </c>
      <c r="H235" s="455"/>
      <c r="I235" s="147" t="str">
        <f>IF(OR($D235="",$J235="",$P235=""),"",IF(VLOOKUP($D235,Res_Req!$A$2:$K$15,2)&lt;=7,$J235*P235,""))</f>
        <v/>
      </c>
      <c r="J235" s="148" t="str">
        <f>IF($D235="","",IF(VLOOKUP($D235,Res_Req!$A$2:$K$15,2)&lt;=7,VLOOKUP($D235,Res_Req!$A$2:$K$15,7),""))</f>
        <v/>
      </c>
      <c r="K235" s="149" t="str">
        <f t="shared" si="6"/>
        <v/>
      </c>
      <c r="L235" s="150" t="str">
        <f t="shared" si="7"/>
        <v/>
      </c>
      <c r="M235" s="151"/>
      <c r="N235" s="453"/>
      <c r="O235" s="453"/>
      <c r="P235" s="453"/>
      <c r="Q235" s="453"/>
      <c r="R235" s="152" t="str">
        <f>IF(OR($D235="",$T235=""),"",IF(VLOOKUP($D235,Res_Req!$A$2:$K$15,2)&lt;=7,MIN($T235,VLOOKUP($D235,Res_Req!$A$2:$K$15,8)),$T235))</f>
        <v/>
      </c>
      <c r="S235" s="152" t="str">
        <f>IF(OR($D235="",$T235=""),"",IF(VLOOKUP($D235,Res_Req!$A$2:$K$15,2)&lt;=7,MIN($T235,VLOOKUP($D235,Res_Req!$A$2:$K$15,9)),$T235))</f>
        <v/>
      </c>
      <c r="T235" s="453"/>
      <c r="U235" s="453"/>
      <c r="V235" s="185"/>
      <c r="W235" s="185"/>
      <c r="X235" s="185"/>
      <c r="Y235" s="185"/>
      <c r="Z235" s="185"/>
      <c r="AA235" s="185"/>
      <c r="AB235" s="126" t="e">
        <f>VLOOKUP($D235,Res_Req!$A$2:$K$10,2)</f>
        <v>#N/A</v>
      </c>
    </row>
    <row r="236" spans="1:28" x14ac:dyDescent="0.25">
      <c r="A236" s="125"/>
      <c r="B236" s="453"/>
      <c r="C236" s="453"/>
      <c r="D236" s="454"/>
      <c r="E236" s="456"/>
      <c r="F236" s="154" t="str">
        <f>IF(OR($D236="",$N236="",$O236="",$G236=""),"",IF(VLOOKUP($D236,Res_Req!$A$2:$K$15,2)&lt;=9,IF($K236="","",IF($K236&lt;=$Q236,$O236*$G236,IF(AND($K236&gt;$Q236,$K236&lt;=$T236),$G236*($O236+((($N236-$O236)/($T236-$Q236))*($K236-$Q236))),0))),""))</f>
        <v/>
      </c>
      <c r="G236" s="148" t="str">
        <f>IF(OR($D236="",$T236="",$K236=""),"",IF(VLOOKUP($D236,Res_Req!$A$2:$K$15,2)&gt;=8,VLOOKUP($D236,Res_Req!$A$2:$K$15,3),IF($K236&lt;=$R236,VLOOKUP($D236,Res_Req!$A$2:$K$15,3),IF(AND($K236&gt;$R236,$K236&lt;=$S236),VLOOKUP($D236,Res_Req!$A$2:$K$15,3)+(((VLOOKUP($D236,Res_Req!$A$2:$K$15,4)-VLOOKUP($D236,Res_Req!$A$2:$K$15,3))/($S236-$R236))*($K236-$R236)),0))))</f>
        <v/>
      </c>
      <c r="H236" s="455"/>
      <c r="I236" s="147" t="str">
        <f>IF(OR($D236="",$J236="",$P236=""),"",IF(VLOOKUP($D236,Res_Req!$A$2:$K$15,2)&lt;=7,$J236*P236,""))</f>
        <v/>
      </c>
      <c r="J236" s="148" t="str">
        <f>IF($D236="","",IF(VLOOKUP($D236,Res_Req!$A$2:$K$15,2)&lt;=7,VLOOKUP($D236,Res_Req!$A$2:$K$15,7),""))</f>
        <v/>
      </c>
      <c r="K236" s="149" t="str">
        <f t="shared" si="6"/>
        <v/>
      </c>
      <c r="L236" s="150" t="str">
        <f t="shared" si="7"/>
        <v/>
      </c>
      <c r="M236" s="151"/>
      <c r="N236" s="453"/>
      <c r="O236" s="453"/>
      <c r="P236" s="453"/>
      <c r="Q236" s="453"/>
      <c r="R236" s="152" t="str">
        <f>IF(OR($D236="",$T236=""),"",IF(VLOOKUP($D236,Res_Req!$A$2:$K$15,2)&lt;=7,MIN($T236,VLOOKUP($D236,Res_Req!$A$2:$K$15,8)),$T236))</f>
        <v/>
      </c>
      <c r="S236" s="152" t="str">
        <f>IF(OR($D236="",$T236=""),"",IF(VLOOKUP($D236,Res_Req!$A$2:$K$15,2)&lt;=7,MIN($T236,VLOOKUP($D236,Res_Req!$A$2:$K$15,9)),$T236))</f>
        <v/>
      </c>
      <c r="T236" s="453"/>
      <c r="U236" s="453"/>
      <c r="V236" s="185"/>
      <c r="W236" s="185"/>
      <c r="X236" s="185"/>
      <c r="Y236" s="185"/>
      <c r="Z236" s="185"/>
      <c r="AA236" s="185"/>
      <c r="AB236" s="126" t="e">
        <f>VLOOKUP($D236,Res_Req!$A$2:$K$10,2)</f>
        <v>#N/A</v>
      </c>
    </row>
    <row r="237" spans="1:28" x14ac:dyDescent="0.25">
      <c r="A237" s="125"/>
      <c r="B237" s="453"/>
      <c r="C237" s="453"/>
      <c r="D237" s="454"/>
      <c r="E237" s="456"/>
      <c r="F237" s="154" t="str">
        <f>IF(OR($D237="",$N237="",$O237="",$G237=""),"",IF(VLOOKUP($D237,Res_Req!$A$2:$K$15,2)&lt;=9,IF($K237="","",IF($K237&lt;=$Q237,$O237*$G237,IF(AND($K237&gt;$Q237,$K237&lt;=$T237),$G237*($O237+((($N237-$O237)/($T237-$Q237))*($K237-$Q237))),0))),""))</f>
        <v/>
      </c>
      <c r="G237" s="148" t="str">
        <f>IF(OR($D237="",$T237="",$K237=""),"",IF(VLOOKUP($D237,Res_Req!$A$2:$K$15,2)&gt;=8,VLOOKUP($D237,Res_Req!$A$2:$K$15,3),IF($K237&lt;=$R237,VLOOKUP($D237,Res_Req!$A$2:$K$15,3),IF(AND($K237&gt;$R237,$K237&lt;=$S237),VLOOKUP($D237,Res_Req!$A$2:$K$15,3)+(((VLOOKUP($D237,Res_Req!$A$2:$K$15,4)-VLOOKUP($D237,Res_Req!$A$2:$K$15,3))/($S237-$R237))*($K237-$R237)),0))))</f>
        <v/>
      </c>
      <c r="H237" s="455"/>
      <c r="I237" s="147" t="str">
        <f>IF(OR($D237="",$J237="",$P237=""),"",IF(VLOOKUP($D237,Res_Req!$A$2:$K$15,2)&lt;=7,$J237*P237,""))</f>
        <v/>
      </c>
      <c r="J237" s="148" t="str">
        <f>IF($D237="","",IF(VLOOKUP($D237,Res_Req!$A$2:$K$15,2)&lt;=7,VLOOKUP($D237,Res_Req!$A$2:$K$15,7),""))</f>
        <v/>
      </c>
      <c r="K237" s="149" t="str">
        <f t="shared" si="6"/>
        <v/>
      </c>
      <c r="L237" s="150" t="str">
        <f t="shared" si="7"/>
        <v/>
      </c>
      <c r="M237" s="151"/>
      <c r="N237" s="453"/>
      <c r="O237" s="453"/>
      <c r="P237" s="453"/>
      <c r="Q237" s="453"/>
      <c r="R237" s="152" t="str">
        <f>IF(OR($D237="",$T237=""),"",IF(VLOOKUP($D237,Res_Req!$A$2:$K$15,2)&lt;=7,MIN($T237,VLOOKUP($D237,Res_Req!$A$2:$K$15,8)),$T237))</f>
        <v/>
      </c>
      <c r="S237" s="152" t="str">
        <f>IF(OR($D237="",$T237=""),"",IF(VLOOKUP($D237,Res_Req!$A$2:$K$15,2)&lt;=7,MIN($T237,VLOOKUP($D237,Res_Req!$A$2:$K$15,9)),$T237))</f>
        <v/>
      </c>
      <c r="T237" s="453"/>
      <c r="U237" s="453"/>
      <c r="V237" s="185"/>
      <c r="W237" s="185"/>
      <c r="X237" s="185"/>
      <c r="Y237" s="185"/>
      <c r="Z237" s="185"/>
      <c r="AA237" s="185"/>
      <c r="AB237" s="126" t="e">
        <f>VLOOKUP($D237,Res_Req!$A$2:$K$10,2)</f>
        <v>#N/A</v>
      </c>
    </row>
    <row r="238" spans="1:28" x14ac:dyDescent="0.25">
      <c r="A238" s="125"/>
      <c r="B238" s="453"/>
      <c r="C238" s="453"/>
      <c r="D238" s="454"/>
      <c r="E238" s="456"/>
      <c r="F238" s="154" t="str">
        <f>IF(OR($D238="",$N238="",$O238="",$G238=""),"",IF(VLOOKUP($D238,Res_Req!$A$2:$K$15,2)&lt;=9,IF($K238="","",IF($K238&lt;=$Q238,$O238*$G238,IF(AND($K238&gt;$Q238,$K238&lt;=$T238),$G238*($O238+((($N238-$O238)/($T238-$Q238))*($K238-$Q238))),0))),""))</f>
        <v/>
      </c>
      <c r="G238" s="148" t="str">
        <f>IF(OR($D238="",$T238="",$K238=""),"",IF(VLOOKUP($D238,Res_Req!$A$2:$K$15,2)&gt;=8,VLOOKUP($D238,Res_Req!$A$2:$K$15,3),IF($K238&lt;=$R238,VLOOKUP($D238,Res_Req!$A$2:$K$15,3),IF(AND($K238&gt;$R238,$K238&lt;=$S238),VLOOKUP($D238,Res_Req!$A$2:$K$15,3)+(((VLOOKUP($D238,Res_Req!$A$2:$K$15,4)-VLOOKUP($D238,Res_Req!$A$2:$K$15,3))/($S238-$R238))*($K238-$R238)),0))))</f>
        <v/>
      </c>
      <c r="H238" s="455"/>
      <c r="I238" s="147" t="str">
        <f>IF(OR($D238="",$J238="",$P238=""),"",IF(VLOOKUP($D238,Res_Req!$A$2:$K$15,2)&lt;=7,$J238*P238,""))</f>
        <v/>
      </c>
      <c r="J238" s="148" t="str">
        <f>IF($D238="","",IF(VLOOKUP($D238,Res_Req!$A$2:$K$15,2)&lt;=7,VLOOKUP($D238,Res_Req!$A$2:$K$15,7),""))</f>
        <v/>
      </c>
      <c r="K238" s="149" t="str">
        <f t="shared" si="6"/>
        <v/>
      </c>
      <c r="L238" s="150" t="str">
        <f t="shared" si="7"/>
        <v/>
      </c>
      <c r="M238" s="151"/>
      <c r="N238" s="453"/>
      <c r="O238" s="453"/>
      <c r="P238" s="453"/>
      <c r="Q238" s="453"/>
      <c r="R238" s="152" t="str">
        <f>IF(OR($D238="",$T238=""),"",IF(VLOOKUP($D238,Res_Req!$A$2:$K$15,2)&lt;=7,MIN($T238,VLOOKUP($D238,Res_Req!$A$2:$K$15,8)),$T238))</f>
        <v/>
      </c>
      <c r="S238" s="152" t="str">
        <f>IF(OR($D238="",$T238=""),"",IF(VLOOKUP($D238,Res_Req!$A$2:$K$15,2)&lt;=7,MIN($T238,VLOOKUP($D238,Res_Req!$A$2:$K$15,9)),$T238))</f>
        <v/>
      </c>
      <c r="T238" s="453"/>
      <c r="U238" s="453"/>
      <c r="V238" s="185"/>
      <c r="W238" s="185"/>
      <c r="X238" s="185"/>
      <c r="Y238" s="185"/>
      <c r="Z238" s="185"/>
      <c r="AA238" s="185"/>
      <c r="AB238" s="126" t="e">
        <f>VLOOKUP($D238,Res_Req!$A$2:$K$10,2)</f>
        <v>#N/A</v>
      </c>
    </row>
    <row r="239" spans="1:28" x14ac:dyDescent="0.25">
      <c r="A239" s="125"/>
      <c r="B239" s="453"/>
      <c r="C239" s="453"/>
      <c r="D239" s="454"/>
      <c r="E239" s="456"/>
      <c r="F239" s="154" t="str">
        <f>IF(OR($D239="",$N239="",$O239="",$G239=""),"",IF(VLOOKUP($D239,Res_Req!$A$2:$K$15,2)&lt;=9,IF($K239="","",IF($K239&lt;=$Q239,$O239*$G239,IF(AND($K239&gt;$Q239,$K239&lt;=$T239),$G239*($O239+((($N239-$O239)/($T239-$Q239))*($K239-$Q239))),0))),""))</f>
        <v/>
      </c>
      <c r="G239" s="148" t="str">
        <f>IF(OR($D239="",$T239="",$K239=""),"",IF(VLOOKUP($D239,Res_Req!$A$2:$K$15,2)&gt;=8,VLOOKUP($D239,Res_Req!$A$2:$K$15,3),IF($K239&lt;=$R239,VLOOKUP($D239,Res_Req!$A$2:$K$15,3),IF(AND($K239&gt;$R239,$K239&lt;=$S239),VLOOKUP($D239,Res_Req!$A$2:$K$15,3)+(((VLOOKUP($D239,Res_Req!$A$2:$K$15,4)-VLOOKUP($D239,Res_Req!$A$2:$K$15,3))/($S239-$R239))*($K239-$R239)),0))))</f>
        <v/>
      </c>
      <c r="H239" s="455"/>
      <c r="I239" s="147" t="str">
        <f>IF(OR($D239="",$J239="",$P239=""),"",IF(VLOOKUP($D239,Res_Req!$A$2:$K$15,2)&lt;=7,$J239*P239,""))</f>
        <v/>
      </c>
      <c r="J239" s="148" t="str">
        <f>IF($D239="","",IF(VLOOKUP($D239,Res_Req!$A$2:$K$15,2)&lt;=7,VLOOKUP($D239,Res_Req!$A$2:$K$15,7),""))</f>
        <v/>
      </c>
      <c r="K239" s="149" t="str">
        <f t="shared" si="6"/>
        <v/>
      </c>
      <c r="L239" s="150" t="str">
        <f t="shared" si="7"/>
        <v/>
      </c>
      <c r="M239" s="151"/>
      <c r="N239" s="453"/>
      <c r="O239" s="453"/>
      <c r="P239" s="453"/>
      <c r="Q239" s="453"/>
      <c r="R239" s="152" t="str">
        <f>IF(OR($D239="",$T239=""),"",IF(VLOOKUP($D239,Res_Req!$A$2:$K$15,2)&lt;=7,MIN($T239,VLOOKUP($D239,Res_Req!$A$2:$K$15,8)),$T239))</f>
        <v/>
      </c>
      <c r="S239" s="152" t="str">
        <f>IF(OR($D239="",$T239=""),"",IF(VLOOKUP($D239,Res_Req!$A$2:$K$15,2)&lt;=7,MIN($T239,VLOOKUP($D239,Res_Req!$A$2:$K$15,9)),$T239))</f>
        <v/>
      </c>
      <c r="T239" s="453"/>
      <c r="U239" s="453"/>
      <c r="V239" s="185"/>
      <c r="W239" s="185"/>
      <c r="X239" s="185"/>
      <c r="Y239" s="185"/>
      <c r="Z239" s="185"/>
      <c r="AA239" s="185"/>
      <c r="AB239" s="126" t="e">
        <f>VLOOKUP($D239,Res_Req!$A$2:$K$10,2)</f>
        <v>#N/A</v>
      </c>
    </row>
    <row r="240" spans="1:28" x14ac:dyDescent="0.25">
      <c r="A240" s="125"/>
      <c r="B240" s="453"/>
      <c r="C240" s="453"/>
      <c r="D240" s="454"/>
      <c r="E240" s="456"/>
      <c r="F240" s="154" t="str">
        <f>IF(OR($D240="",$N240="",$O240="",$G240=""),"",IF(VLOOKUP($D240,Res_Req!$A$2:$K$15,2)&lt;=9,IF($K240="","",IF($K240&lt;=$Q240,$O240*$G240,IF(AND($K240&gt;$Q240,$K240&lt;=$T240),$G240*($O240+((($N240-$O240)/($T240-$Q240))*($K240-$Q240))),0))),""))</f>
        <v/>
      </c>
      <c r="G240" s="148" t="str">
        <f>IF(OR($D240="",$T240="",$K240=""),"",IF(VLOOKUP($D240,Res_Req!$A$2:$K$15,2)&gt;=8,VLOOKUP($D240,Res_Req!$A$2:$K$15,3),IF($K240&lt;=$R240,VLOOKUP($D240,Res_Req!$A$2:$K$15,3),IF(AND($K240&gt;$R240,$K240&lt;=$S240),VLOOKUP($D240,Res_Req!$A$2:$K$15,3)+(((VLOOKUP($D240,Res_Req!$A$2:$K$15,4)-VLOOKUP($D240,Res_Req!$A$2:$K$15,3))/($S240-$R240))*($K240-$R240)),0))))</f>
        <v/>
      </c>
      <c r="H240" s="455"/>
      <c r="I240" s="147" t="str">
        <f>IF(OR($D240="",$J240="",$P240=""),"",IF(VLOOKUP($D240,Res_Req!$A$2:$K$15,2)&lt;=7,$J240*P240,""))</f>
        <v/>
      </c>
      <c r="J240" s="148" t="str">
        <f>IF($D240="","",IF(VLOOKUP($D240,Res_Req!$A$2:$K$15,2)&lt;=7,VLOOKUP($D240,Res_Req!$A$2:$K$15,7),""))</f>
        <v/>
      </c>
      <c r="K240" s="149" t="str">
        <f t="shared" si="6"/>
        <v/>
      </c>
      <c r="L240" s="150" t="str">
        <f t="shared" si="7"/>
        <v/>
      </c>
      <c r="M240" s="151"/>
      <c r="N240" s="453"/>
      <c r="O240" s="453"/>
      <c r="P240" s="453"/>
      <c r="Q240" s="453"/>
      <c r="R240" s="152" t="str">
        <f>IF(OR($D240="",$T240=""),"",IF(VLOOKUP($D240,Res_Req!$A$2:$K$15,2)&lt;=7,MIN($T240,VLOOKUP($D240,Res_Req!$A$2:$K$15,8)),$T240))</f>
        <v/>
      </c>
      <c r="S240" s="152" t="str">
        <f>IF(OR($D240="",$T240=""),"",IF(VLOOKUP($D240,Res_Req!$A$2:$K$15,2)&lt;=7,MIN($T240,VLOOKUP($D240,Res_Req!$A$2:$K$15,9)),$T240))</f>
        <v/>
      </c>
      <c r="T240" s="453"/>
      <c r="U240" s="453"/>
      <c r="V240" s="185"/>
      <c r="W240" s="185"/>
      <c r="X240" s="185"/>
      <c r="Y240" s="185"/>
      <c r="Z240" s="185"/>
      <c r="AA240" s="185"/>
      <c r="AB240" s="126" t="e">
        <f>VLOOKUP($D240,Res_Req!$A$2:$K$10,2)</f>
        <v>#N/A</v>
      </c>
    </row>
    <row r="241" spans="1:28" x14ac:dyDescent="0.25">
      <c r="A241" s="125"/>
      <c r="B241" s="453"/>
      <c r="C241" s="453"/>
      <c r="D241" s="454"/>
      <c r="E241" s="456"/>
      <c r="F241" s="154" t="str">
        <f>IF(OR($D241="",$N241="",$O241="",$G241=""),"",IF(VLOOKUP($D241,Res_Req!$A$2:$K$15,2)&lt;=9,IF($K241="","",IF($K241&lt;=$Q241,$O241*$G241,IF(AND($K241&gt;$Q241,$K241&lt;=$T241),$G241*($O241+((($N241-$O241)/($T241-$Q241))*($K241-$Q241))),0))),""))</f>
        <v/>
      </c>
      <c r="G241" s="148" t="str">
        <f>IF(OR($D241="",$T241="",$K241=""),"",IF(VLOOKUP($D241,Res_Req!$A$2:$K$15,2)&gt;=8,VLOOKUP($D241,Res_Req!$A$2:$K$15,3),IF($K241&lt;=$R241,VLOOKUP($D241,Res_Req!$A$2:$K$15,3),IF(AND($K241&gt;$R241,$K241&lt;=$S241),VLOOKUP($D241,Res_Req!$A$2:$K$15,3)+(((VLOOKUP($D241,Res_Req!$A$2:$K$15,4)-VLOOKUP($D241,Res_Req!$A$2:$K$15,3))/($S241-$R241))*($K241-$R241)),0))))</f>
        <v/>
      </c>
      <c r="H241" s="455"/>
      <c r="I241" s="147" t="str">
        <f>IF(OR($D241="",$J241="",$P241=""),"",IF(VLOOKUP($D241,Res_Req!$A$2:$K$15,2)&lt;=7,$J241*P241,""))</f>
        <v/>
      </c>
      <c r="J241" s="148" t="str">
        <f>IF($D241="","",IF(VLOOKUP($D241,Res_Req!$A$2:$K$15,2)&lt;=7,VLOOKUP($D241,Res_Req!$A$2:$K$15,7),""))</f>
        <v/>
      </c>
      <c r="K241" s="149" t="str">
        <f t="shared" si="6"/>
        <v/>
      </c>
      <c r="L241" s="150" t="str">
        <f t="shared" si="7"/>
        <v/>
      </c>
      <c r="M241" s="151"/>
      <c r="N241" s="453"/>
      <c r="O241" s="453"/>
      <c r="P241" s="453"/>
      <c r="Q241" s="453"/>
      <c r="R241" s="152" t="str">
        <f>IF(OR($D241="",$T241=""),"",IF(VLOOKUP($D241,Res_Req!$A$2:$K$15,2)&lt;=7,MIN($T241,VLOOKUP($D241,Res_Req!$A$2:$K$15,8)),$T241))</f>
        <v/>
      </c>
      <c r="S241" s="152" t="str">
        <f>IF(OR($D241="",$T241=""),"",IF(VLOOKUP($D241,Res_Req!$A$2:$K$15,2)&lt;=7,MIN($T241,VLOOKUP($D241,Res_Req!$A$2:$K$15,9)),$T241))</f>
        <v/>
      </c>
      <c r="T241" s="453"/>
      <c r="U241" s="453"/>
      <c r="V241" s="185"/>
      <c r="W241" s="185"/>
      <c r="X241" s="185"/>
      <c r="Y241" s="185"/>
      <c r="Z241" s="185"/>
      <c r="AA241" s="185"/>
      <c r="AB241" s="126" t="e">
        <f>VLOOKUP($D241,Res_Req!$A$2:$K$10,2)</f>
        <v>#N/A</v>
      </c>
    </row>
    <row r="242" spans="1:28" x14ac:dyDescent="0.25">
      <c r="A242" s="125"/>
      <c r="B242" s="453"/>
      <c r="C242" s="453"/>
      <c r="D242" s="454"/>
      <c r="E242" s="456"/>
      <c r="F242" s="154" t="str">
        <f>IF(OR($D242="",$N242="",$O242="",$G242=""),"",IF(VLOOKUP($D242,Res_Req!$A$2:$K$15,2)&lt;=9,IF($K242="","",IF($K242&lt;=$Q242,$O242*$G242,IF(AND($K242&gt;$Q242,$K242&lt;=$T242),$G242*($O242+((($N242-$O242)/($T242-$Q242))*($K242-$Q242))),0))),""))</f>
        <v/>
      </c>
      <c r="G242" s="148" t="str">
        <f>IF(OR($D242="",$T242="",$K242=""),"",IF(VLOOKUP($D242,Res_Req!$A$2:$K$15,2)&gt;=8,VLOOKUP($D242,Res_Req!$A$2:$K$15,3),IF($K242&lt;=$R242,VLOOKUP($D242,Res_Req!$A$2:$K$15,3),IF(AND($K242&gt;$R242,$K242&lt;=$S242),VLOOKUP($D242,Res_Req!$A$2:$K$15,3)+(((VLOOKUP($D242,Res_Req!$A$2:$K$15,4)-VLOOKUP($D242,Res_Req!$A$2:$K$15,3))/($S242-$R242))*($K242-$R242)),0))))</f>
        <v/>
      </c>
      <c r="H242" s="455"/>
      <c r="I242" s="147" t="str">
        <f>IF(OR($D242="",$J242="",$P242=""),"",IF(VLOOKUP($D242,Res_Req!$A$2:$K$15,2)&lt;=7,$J242*P242,""))</f>
        <v/>
      </c>
      <c r="J242" s="148" t="str">
        <f>IF($D242="","",IF(VLOOKUP($D242,Res_Req!$A$2:$K$15,2)&lt;=7,VLOOKUP($D242,Res_Req!$A$2:$K$15,7),""))</f>
        <v/>
      </c>
      <c r="K242" s="149" t="str">
        <f t="shared" si="6"/>
        <v/>
      </c>
      <c r="L242" s="150" t="str">
        <f t="shared" si="7"/>
        <v/>
      </c>
      <c r="M242" s="151"/>
      <c r="N242" s="453"/>
      <c r="O242" s="453"/>
      <c r="P242" s="453"/>
      <c r="Q242" s="453"/>
      <c r="R242" s="152" t="str">
        <f>IF(OR($D242="",$T242=""),"",IF(VLOOKUP($D242,Res_Req!$A$2:$K$15,2)&lt;=7,MIN($T242,VLOOKUP($D242,Res_Req!$A$2:$K$15,8)),$T242))</f>
        <v/>
      </c>
      <c r="S242" s="152" t="str">
        <f>IF(OR($D242="",$T242=""),"",IF(VLOOKUP($D242,Res_Req!$A$2:$K$15,2)&lt;=7,MIN($T242,VLOOKUP($D242,Res_Req!$A$2:$K$15,9)),$T242))</f>
        <v/>
      </c>
      <c r="T242" s="453"/>
      <c r="U242" s="453"/>
      <c r="V242" s="185"/>
      <c r="W242" s="185"/>
      <c r="X242" s="185"/>
      <c r="Y242" s="185"/>
      <c r="Z242" s="185"/>
      <c r="AA242" s="185"/>
      <c r="AB242" s="126" t="e">
        <f>VLOOKUP($D242,Res_Req!$A$2:$K$10,2)</f>
        <v>#N/A</v>
      </c>
    </row>
    <row r="243" spans="1:28" x14ac:dyDescent="0.25">
      <c r="A243" s="125"/>
      <c r="B243" s="453"/>
      <c r="C243" s="453"/>
      <c r="D243" s="454"/>
      <c r="E243" s="456"/>
      <c r="F243" s="154" t="str">
        <f>IF(OR($D243="",$N243="",$O243="",$G243=""),"",IF(VLOOKUP($D243,Res_Req!$A$2:$K$15,2)&lt;=9,IF($K243="","",IF($K243&lt;=$Q243,$O243*$G243,IF(AND($K243&gt;$Q243,$K243&lt;=$T243),$G243*($O243+((($N243-$O243)/($T243-$Q243))*($K243-$Q243))),0))),""))</f>
        <v/>
      </c>
      <c r="G243" s="148" t="str">
        <f>IF(OR($D243="",$T243="",$K243=""),"",IF(VLOOKUP($D243,Res_Req!$A$2:$K$15,2)&gt;=8,VLOOKUP($D243,Res_Req!$A$2:$K$15,3),IF($K243&lt;=$R243,VLOOKUP($D243,Res_Req!$A$2:$K$15,3),IF(AND($K243&gt;$R243,$K243&lt;=$S243),VLOOKUP($D243,Res_Req!$A$2:$K$15,3)+(((VLOOKUP($D243,Res_Req!$A$2:$K$15,4)-VLOOKUP($D243,Res_Req!$A$2:$K$15,3))/($S243-$R243))*($K243-$R243)),0))))</f>
        <v/>
      </c>
      <c r="H243" s="455"/>
      <c r="I243" s="147" t="str">
        <f>IF(OR($D243="",$J243="",$P243=""),"",IF(VLOOKUP($D243,Res_Req!$A$2:$K$15,2)&lt;=7,$J243*P243,""))</f>
        <v/>
      </c>
      <c r="J243" s="148" t="str">
        <f>IF($D243="","",IF(VLOOKUP($D243,Res_Req!$A$2:$K$15,2)&lt;=7,VLOOKUP($D243,Res_Req!$A$2:$K$15,7),""))</f>
        <v/>
      </c>
      <c r="K243" s="149" t="str">
        <f t="shared" si="6"/>
        <v/>
      </c>
      <c r="L243" s="150" t="str">
        <f t="shared" si="7"/>
        <v/>
      </c>
      <c r="M243" s="151"/>
      <c r="N243" s="453"/>
      <c r="O243" s="453"/>
      <c r="P243" s="453"/>
      <c r="Q243" s="453"/>
      <c r="R243" s="152" t="str">
        <f>IF(OR($D243="",$T243=""),"",IF(VLOOKUP($D243,Res_Req!$A$2:$K$15,2)&lt;=7,MIN($T243,VLOOKUP($D243,Res_Req!$A$2:$K$15,8)),$T243))</f>
        <v/>
      </c>
      <c r="S243" s="152" t="str">
        <f>IF(OR($D243="",$T243=""),"",IF(VLOOKUP($D243,Res_Req!$A$2:$K$15,2)&lt;=7,MIN($T243,VLOOKUP($D243,Res_Req!$A$2:$K$15,9)),$T243))</f>
        <v/>
      </c>
      <c r="T243" s="453"/>
      <c r="U243" s="453"/>
      <c r="V243" s="185"/>
      <c r="W243" s="185"/>
      <c r="X243" s="185"/>
      <c r="Y243" s="185"/>
      <c r="Z243" s="185"/>
      <c r="AA243" s="185"/>
      <c r="AB243" s="126" t="e">
        <f>VLOOKUP($D243,Res_Req!$A$2:$K$10,2)</f>
        <v>#N/A</v>
      </c>
    </row>
    <row r="244" spans="1:28" x14ac:dyDescent="0.25">
      <c r="A244" s="125"/>
      <c r="B244" s="453"/>
      <c r="C244" s="453"/>
      <c r="D244" s="454"/>
      <c r="E244" s="456"/>
      <c r="F244" s="154" t="str">
        <f>IF(OR($D244="",$N244="",$O244="",$G244=""),"",IF(VLOOKUP($D244,Res_Req!$A$2:$K$15,2)&lt;=9,IF($K244="","",IF($K244&lt;=$Q244,$O244*$G244,IF(AND($K244&gt;$Q244,$K244&lt;=$T244),$G244*($O244+((($N244-$O244)/($T244-$Q244))*($K244-$Q244))),0))),""))</f>
        <v/>
      </c>
      <c r="G244" s="148" t="str">
        <f>IF(OR($D244="",$T244="",$K244=""),"",IF(VLOOKUP($D244,Res_Req!$A$2:$K$15,2)&gt;=8,VLOOKUP($D244,Res_Req!$A$2:$K$15,3),IF($K244&lt;=$R244,VLOOKUP($D244,Res_Req!$A$2:$K$15,3),IF(AND($K244&gt;$R244,$K244&lt;=$S244),VLOOKUP($D244,Res_Req!$A$2:$K$15,3)+(((VLOOKUP($D244,Res_Req!$A$2:$K$15,4)-VLOOKUP($D244,Res_Req!$A$2:$K$15,3))/($S244-$R244))*($K244-$R244)),0))))</f>
        <v/>
      </c>
      <c r="H244" s="455"/>
      <c r="I244" s="147" t="str">
        <f>IF(OR($D244="",$J244="",$P244=""),"",IF(VLOOKUP($D244,Res_Req!$A$2:$K$15,2)&lt;=7,$J244*P244,""))</f>
        <v/>
      </c>
      <c r="J244" s="148" t="str">
        <f>IF($D244="","",IF(VLOOKUP($D244,Res_Req!$A$2:$K$15,2)&lt;=7,VLOOKUP($D244,Res_Req!$A$2:$K$15,7),""))</f>
        <v/>
      </c>
      <c r="K244" s="149" t="str">
        <f t="shared" si="6"/>
        <v/>
      </c>
      <c r="L244" s="150" t="str">
        <f t="shared" si="7"/>
        <v/>
      </c>
      <c r="M244" s="151"/>
      <c r="N244" s="453"/>
      <c r="O244" s="453"/>
      <c r="P244" s="453"/>
      <c r="Q244" s="453"/>
      <c r="R244" s="152" t="str">
        <f>IF(OR($D244="",$T244=""),"",IF(VLOOKUP($D244,Res_Req!$A$2:$K$15,2)&lt;=7,MIN($T244,VLOOKUP($D244,Res_Req!$A$2:$K$15,8)),$T244))</f>
        <v/>
      </c>
      <c r="S244" s="152" t="str">
        <f>IF(OR($D244="",$T244=""),"",IF(VLOOKUP($D244,Res_Req!$A$2:$K$15,2)&lt;=7,MIN($T244,VLOOKUP($D244,Res_Req!$A$2:$K$15,9)),$T244))</f>
        <v/>
      </c>
      <c r="T244" s="453"/>
      <c r="U244" s="453"/>
      <c r="V244" s="185"/>
      <c r="W244" s="185"/>
      <c r="X244" s="185"/>
      <c r="Y244" s="185"/>
      <c r="Z244" s="185"/>
      <c r="AA244" s="185"/>
      <c r="AB244" s="126" t="e">
        <f>VLOOKUP($D244,Res_Req!$A$2:$K$10,2)</f>
        <v>#N/A</v>
      </c>
    </row>
    <row r="245" spans="1:28" x14ac:dyDescent="0.25">
      <c r="A245" s="125"/>
      <c r="B245" s="453"/>
      <c r="C245" s="453"/>
      <c r="D245" s="454"/>
      <c r="E245" s="456"/>
      <c r="F245" s="154" t="str">
        <f>IF(OR($D245="",$N245="",$O245="",$G245=""),"",IF(VLOOKUP($D245,Res_Req!$A$2:$K$15,2)&lt;=9,IF($K245="","",IF($K245&lt;=$Q245,$O245*$G245,IF(AND($K245&gt;$Q245,$K245&lt;=$T245),$G245*($O245+((($N245-$O245)/($T245-$Q245))*($K245-$Q245))),0))),""))</f>
        <v/>
      </c>
      <c r="G245" s="148" t="str">
        <f>IF(OR($D245="",$T245="",$K245=""),"",IF(VLOOKUP($D245,Res_Req!$A$2:$K$15,2)&gt;=8,VLOOKUP($D245,Res_Req!$A$2:$K$15,3),IF($K245&lt;=$R245,VLOOKUP($D245,Res_Req!$A$2:$K$15,3),IF(AND($K245&gt;$R245,$K245&lt;=$S245),VLOOKUP($D245,Res_Req!$A$2:$K$15,3)+(((VLOOKUP($D245,Res_Req!$A$2:$K$15,4)-VLOOKUP($D245,Res_Req!$A$2:$K$15,3))/($S245-$R245))*($K245-$R245)),0))))</f>
        <v/>
      </c>
      <c r="H245" s="455"/>
      <c r="I245" s="147" t="str">
        <f>IF(OR($D245="",$J245="",$P245=""),"",IF(VLOOKUP($D245,Res_Req!$A$2:$K$15,2)&lt;=7,$J245*P245,""))</f>
        <v/>
      </c>
      <c r="J245" s="148" t="str">
        <f>IF($D245="","",IF(VLOOKUP($D245,Res_Req!$A$2:$K$15,2)&lt;=7,VLOOKUP($D245,Res_Req!$A$2:$K$15,7),""))</f>
        <v/>
      </c>
      <c r="K245" s="149" t="str">
        <f t="shared" si="6"/>
        <v/>
      </c>
      <c r="L245" s="150" t="str">
        <f t="shared" si="7"/>
        <v/>
      </c>
      <c r="M245" s="151"/>
      <c r="N245" s="453"/>
      <c r="O245" s="453"/>
      <c r="P245" s="453"/>
      <c r="Q245" s="453"/>
      <c r="R245" s="152" t="str">
        <f>IF(OR($D245="",$T245=""),"",IF(VLOOKUP($D245,Res_Req!$A$2:$K$15,2)&lt;=7,MIN($T245,VLOOKUP($D245,Res_Req!$A$2:$K$15,8)),$T245))</f>
        <v/>
      </c>
      <c r="S245" s="152" t="str">
        <f>IF(OR($D245="",$T245=""),"",IF(VLOOKUP($D245,Res_Req!$A$2:$K$15,2)&lt;=7,MIN($T245,VLOOKUP($D245,Res_Req!$A$2:$K$15,9)),$T245))</f>
        <v/>
      </c>
      <c r="T245" s="453"/>
      <c r="U245" s="453"/>
      <c r="V245" s="185"/>
      <c r="W245" s="185"/>
      <c r="X245" s="185"/>
      <c r="Y245" s="185"/>
      <c r="Z245" s="185"/>
      <c r="AA245" s="185"/>
      <c r="AB245" s="126" t="e">
        <f>VLOOKUP($D245,Res_Req!$A$2:$K$10,2)</f>
        <v>#N/A</v>
      </c>
    </row>
    <row r="246" spans="1:28" x14ac:dyDescent="0.25">
      <c r="A246" s="125"/>
      <c r="B246" s="453"/>
      <c r="C246" s="453"/>
      <c r="D246" s="454"/>
      <c r="E246" s="456"/>
      <c r="F246" s="154" t="str">
        <f>IF(OR($D246="",$N246="",$O246="",$G246=""),"",IF(VLOOKUP($D246,Res_Req!$A$2:$K$15,2)&lt;=9,IF($K246="","",IF($K246&lt;=$Q246,$O246*$G246,IF(AND($K246&gt;$Q246,$K246&lt;=$T246),$G246*($O246+((($N246-$O246)/($T246-$Q246))*($K246-$Q246))),0))),""))</f>
        <v/>
      </c>
      <c r="G246" s="148" t="str">
        <f>IF(OR($D246="",$T246="",$K246=""),"",IF(VLOOKUP($D246,Res_Req!$A$2:$K$15,2)&gt;=8,VLOOKUP($D246,Res_Req!$A$2:$K$15,3),IF($K246&lt;=$R246,VLOOKUP($D246,Res_Req!$A$2:$K$15,3),IF(AND($K246&gt;$R246,$K246&lt;=$S246),VLOOKUP($D246,Res_Req!$A$2:$K$15,3)+(((VLOOKUP($D246,Res_Req!$A$2:$K$15,4)-VLOOKUP($D246,Res_Req!$A$2:$K$15,3))/($S246-$R246))*($K246-$R246)),0))))</f>
        <v/>
      </c>
      <c r="H246" s="455"/>
      <c r="I246" s="147" t="str">
        <f>IF(OR($D246="",$J246="",$P246=""),"",IF(VLOOKUP($D246,Res_Req!$A$2:$K$15,2)&lt;=7,$J246*P246,""))</f>
        <v/>
      </c>
      <c r="J246" s="148" t="str">
        <f>IF($D246="","",IF(VLOOKUP($D246,Res_Req!$A$2:$K$15,2)&lt;=7,VLOOKUP($D246,Res_Req!$A$2:$K$15,7),""))</f>
        <v/>
      </c>
      <c r="K246" s="149" t="str">
        <f t="shared" si="6"/>
        <v/>
      </c>
      <c r="L246" s="150" t="str">
        <f t="shared" si="7"/>
        <v/>
      </c>
      <c r="M246" s="151"/>
      <c r="N246" s="453"/>
      <c r="O246" s="453"/>
      <c r="P246" s="453"/>
      <c r="Q246" s="453"/>
      <c r="R246" s="152" t="str">
        <f>IF(OR($D246="",$T246=""),"",IF(VLOOKUP($D246,Res_Req!$A$2:$K$15,2)&lt;=7,MIN($T246,VLOOKUP($D246,Res_Req!$A$2:$K$15,8)),$T246))</f>
        <v/>
      </c>
      <c r="S246" s="152" t="str">
        <f>IF(OR($D246="",$T246=""),"",IF(VLOOKUP($D246,Res_Req!$A$2:$K$15,2)&lt;=7,MIN($T246,VLOOKUP($D246,Res_Req!$A$2:$K$15,9)),$T246))</f>
        <v/>
      </c>
      <c r="T246" s="453"/>
      <c r="U246" s="453"/>
      <c r="V246" s="185"/>
      <c r="W246" s="185"/>
      <c r="X246" s="185"/>
      <c r="Y246" s="185"/>
      <c r="Z246" s="185"/>
      <c r="AA246" s="185"/>
      <c r="AB246" s="126" t="e">
        <f>VLOOKUP($D246,Res_Req!$A$2:$K$10,2)</f>
        <v>#N/A</v>
      </c>
    </row>
    <row r="247" spans="1:28" x14ac:dyDescent="0.25">
      <c r="A247" s="125"/>
      <c r="B247" s="453"/>
      <c r="C247" s="453"/>
      <c r="D247" s="454"/>
      <c r="E247" s="456"/>
      <c r="F247" s="154" t="str">
        <f>IF(OR($D247="",$N247="",$O247="",$G247=""),"",IF(VLOOKUP($D247,Res_Req!$A$2:$K$15,2)&lt;=9,IF($K247="","",IF($K247&lt;=$Q247,$O247*$G247,IF(AND($K247&gt;$Q247,$K247&lt;=$T247),$G247*($O247+((($N247-$O247)/($T247-$Q247))*($K247-$Q247))),0))),""))</f>
        <v/>
      </c>
      <c r="G247" s="148" t="str">
        <f>IF(OR($D247="",$T247="",$K247=""),"",IF(VLOOKUP($D247,Res_Req!$A$2:$K$15,2)&gt;=8,VLOOKUP($D247,Res_Req!$A$2:$K$15,3),IF($K247&lt;=$R247,VLOOKUP($D247,Res_Req!$A$2:$K$15,3),IF(AND($K247&gt;$R247,$K247&lt;=$S247),VLOOKUP($D247,Res_Req!$A$2:$K$15,3)+(((VLOOKUP($D247,Res_Req!$A$2:$K$15,4)-VLOOKUP($D247,Res_Req!$A$2:$K$15,3))/($S247-$R247))*($K247-$R247)),0))))</f>
        <v/>
      </c>
      <c r="H247" s="455"/>
      <c r="I247" s="147" t="str">
        <f>IF(OR($D247="",$J247="",$P247=""),"",IF(VLOOKUP($D247,Res_Req!$A$2:$K$15,2)&lt;=7,$J247*P247,""))</f>
        <v/>
      </c>
      <c r="J247" s="148" t="str">
        <f>IF($D247="","",IF(VLOOKUP($D247,Res_Req!$A$2:$K$15,2)&lt;=7,VLOOKUP($D247,Res_Req!$A$2:$K$15,7),""))</f>
        <v/>
      </c>
      <c r="K247" s="149" t="str">
        <f t="shared" si="6"/>
        <v/>
      </c>
      <c r="L247" s="150" t="str">
        <f t="shared" si="7"/>
        <v/>
      </c>
      <c r="M247" s="151"/>
      <c r="N247" s="453"/>
      <c r="O247" s="453"/>
      <c r="P247" s="453"/>
      <c r="Q247" s="453"/>
      <c r="R247" s="152" t="str">
        <f>IF(OR($D247="",$T247=""),"",IF(VLOOKUP($D247,Res_Req!$A$2:$K$15,2)&lt;=7,MIN($T247,VLOOKUP($D247,Res_Req!$A$2:$K$15,8)),$T247))</f>
        <v/>
      </c>
      <c r="S247" s="152" t="str">
        <f>IF(OR($D247="",$T247=""),"",IF(VLOOKUP($D247,Res_Req!$A$2:$K$15,2)&lt;=7,MIN($T247,VLOOKUP($D247,Res_Req!$A$2:$K$15,9)),$T247))</f>
        <v/>
      </c>
      <c r="T247" s="453"/>
      <c r="U247" s="453"/>
      <c r="V247" s="185"/>
      <c r="W247" s="185"/>
      <c r="X247" s="185"/>
      <c r="Y247" s="185"/>
      <c r="Z247" s="185"/>
      <c r="AA247" s="185"/>
      <c r="AB247" s="126" t="e">
        <f>VLOOKUP($D247,Res_Req!$A$2:$K$10,2)</f>
        <v>#N/A</v>
      </c>
    </row>
    <row r="248" spans="1:28" x14ac:dyDescent="0.25">
      <c r="A248" s="125"/>
      <c r="B248" s="453"/>
      <c r="C248" s="453"/>
      <c r="D248" s="454"/>
      <c r="E248" s="456"/>
      <c r="F248" s="154" t="str">
        <f>IF(OR($D248="",$N248="",$O248="",$G248=""),"",IF(VLOOKUP($D248,Res_Req!$A$2:$K$15,2)&lt;=9,IF($K248="","",IF($K248&lt;=$Q248,$O248*$G248,IF(AND($K248&gt;$Q248,$K248&lt;=$T248),$G248*($O248+((($N248-$O248)/($T248-$Q248))*($K248-$Q248))),0))),""))</f>
        <v/>
      </c>
      <c r="G248" s="148" t="str">
        <f>IF(OR($D248="",$T248="",$K248=""),"",IF(VLOOKUP($D248,Res_Req!$A$2:$K$15,2)&gt;=8,VLOOKUP($D248,Res_Req!$A$2:$K$15,3),IF($K248&lt;=$R248,VLOOKUP($D248,Res_Req!$A$2:$K$15,3),IF(AND($K248&gt;$R248,$K248&lt;=$S248),VLOOKUP($D248,Res_Req!$A$2:$K$15,3)+(((VLOOKUP($D248,Res_Req!$A$2:$K$15,4)-VLOOKUP($D248,Res_Req!$A$2:$K$15,3))/($S248-$R248))*($K248-$R248)),0))))</f>
        <v/>
      </c>
      <c r="H248" s="455"/>
      <c r="I248" s="147" t="str">
        <f>IF(OR($D248="",$J248="",$P248=""),"",IF(VLOOKUP($D248,Res_Req!$A$2:$K$15,2)&lt;=7,$J248*P248,""))</f>
        <v/>
      </c>
      <c r="J248" s="148" t="str">
        <f>IF($D248="","",IF(VLOOKUP($D248,Res_Req!$A$2:$K$15,2)&lt;=7,VLOOKUP($D248,Res_Req!$A$2:$K$15,7),""))</f>
        <v/>
      </c>
      <c r="K248" s="149" t="str">
        <f t="shared" si="6"/>
        <v/>
      </c>
      <c r="L248" s="150" t="str">
        <f t="shared" si="7"/>
        <v/>
      </c>
      <c r="M248" s="151"/>
      <c r="N248" s="453"/>
      <c r="O248" s="453"/>
      <c r="P248" s="453"/>
      <c r="Q248" s="453"/>
      <c r="R248" s="152" t="str">
        <f>IF(OR($D248="",$T248=""),"",IF(VLOOKUP($D248,Res_Req!$A$2:$K$15,2)&lt;=7,MIN($T248,VLOOKUP($D248,Res_Req!$A$2:$K$15,8)),$T248))</f>
        <v/>
      </c>
      <c r="S248" s="152" t="str">
        <f>IF(OR($D248="",$T248=""),"",IF(VLOOKUP($D248,Res_Req!$A$2:$K$15,2)&lt;=7,MIN($T248,VLOOKUP($D248,Res_Req!$A$2:$K$15,9)),$T248))</f>
        <v/>
      </c>
      <c r="T248" s="453"/>
      <c r="U248" s="453"/>
      <c r="V248" s="185"/>
      <c r="W248" s="185"/>
      <c r="X248" s="185"/>
      <c r="Y248" s="185"/>
      <c r="Z248" s="185"/>
      <c r="AA248" s="185"/>
      <c r="AB248" s="126" t="e">
        <f>VLOOKUP($D248,Res_Req!$A$2:$K$10,2)</f>
        <v>#N/A</v>
      </c>
    </row>
    <row r="249" spans="1:28" x14ac:dyDescent="0.25">
      <c r="A249" s="125"/>
      <c r="B249" s="453"/>
      <c r="C249" s="453"/>
      <c r="D249" s="454"/>
      <c r="E249" s="456"/>
      <c r="F249" s="154" t="str">
        <f>IF(OR($D249="",$N249="",$O249="",$G249=""),"",IF(VLOOKUP($D249,Res_Req!$A$2:$K$15,2)&lt;=9,IF($K249="","",IF($K249&lt;=$Q249,$O249*$G249,IF(AND($K249&gt;$Q249,$K249&lt;=$T249),$G249*($O249+((($N249-$O249)/($T249-$Q249))*($K249-$Q249))),0))),""))</f>
        <v/>
      </c>
      <c r="G249" s="148" t="str">
        <f>IF(OR($D249="",$T249="",$K249=""),"",IF(VLOOKUP($D249,Res_Req!$A$2:$K$15,2)&gt;=8,VLOOKUP($D249,Res_Req!$A$2:$K$15,3),IF($K249&lt;=$R249,VLOOKUP($D249,Res_Req!$A$2:$K$15,3),IF(AND($K249&gt;$R249,$K249&lt;=$S249),VLOOKUP($D249,Res_Req!$A$2:$K$15,3)+(((VLOOKUP($D249,Res_Req!$A$2:$K$15,4)-VLOOKUP($D249,Res_Req!$A$2:$K$15,3))/($S249-$R249))*($K249-$R249)),0))))</f>
        <v/>
      </c>
      <c r="H249" s="455"/>
      <c r="I249" s="147" t="str">
        <f>IF(OR($D249="",$J249="",$P249=""),"",IF(VLOOKUP($D249,Res_Req!$A$2:$K$15,2)&lt;=7,$J249*P249,""))</f>
        <v/>
      </c>
      <c r="J249" s="148" t="str">
        <f>IF($D249="","",IF(VLOOKUP($D249,Res_Req!$A$2:$K$15,2)&lt;=7,VLOOKUP($D249,Res_Req!$A$2:$K$15,7),""))</f>
        <v/>
      </c>
      <c r="K249" s="149" t="str">
        <f t="shared" si="6"/>
        <v/>
      </c>
      <c r="L249" s="150" t="str">
        <f t="shared" si="7"/>
        <v/>
      </c>
      <c r="M249" s="151"/>
      <c r="N249" s="453"/>
      <c r="O249" s="453"/>
      <c r="P249" s="453"/>
      <c r="Q249" s="453"/>
      <c r="R249" s="152" t="str">
        <f>IF(OR($D249="",$T249=""),"",IF(VLOOKUP($D249,Res_Req!$A$2:$K$15,2)&lt;=7,MIN($T249,VLOOKUP($D249,Res_Req!$A$2:$K$15,8)),$T249))</f>
        <v/>
      </c>
      <c r="S249" s="152" t="str">
        <f>IF(OR($D249="",$T249=""),"",IF(VLOOKUP($D249,Res_Req!$A$2:$K$15,2)&lt;=7,MIN($T249,VLOOKUP($D249,Res_Req!$A$2:$K$15,9)),$T249))</f>
        <v/>
      </c>
      <c r="T249" s="453"/>
      <c r="U249" s="453"/>
      <c r="V249" s="185"/>
      <c r="W249" s="185"/>
      <c r="X249" s="185"/>
      <c r="Y249" s="185"/>
      <c r="Z249" s="185"/>
      <c r="AA249" s="185"/>
      <c r="AB249" s="126" t="e">
        <f>VLOOKUP($D249,Res_Req!$A$2:$K$10,2)</f>
        <v>#N/A</v>
      </c>
    </row>
    <row r="250" spans="1:28" x14ac:dyDescent="0.25">
      <c r="A250" s="125"/>
      <c r="B250" s="453"/>
      <c r="C250" s="453"/>
      <c r="D250" s="454"/>
      <c r="E250" s="456"/>
      <c r="F250" s="154" t="str">
        <f>IF(OR($D250="",$N250="",$O250="",$G250=""),"",IF(VLOOKUP($D250,Res_Req!$A$2:$K$15,2)&lt;=9,IF($K250="","",IF($K250&lt;=$Q250,$O250*$G250,IF(AND($K250&gt;$Q250,$K250&lt;=$T250),$G250*($O250+((($N250-$O250)/($T250-$Q250))*($K250-$Q250))),0))),""))</f>
        <v/>
      </c>
      <c r="G250" s="148" t="str">
        <f>IF(OR($D250="",$T250="",$K250=""),"",IF(VLOOKUP($D250,Res_Req!$A$2:$K$15,2)&gt;=8,VLOOKUP($D250,Res_Req!$A$2:$K$15,3),IF($K250&lt;=$R250,VLOOKUP($D250,Res_Req!$A$2:$K$15,3),IF(AND($K250&gt;$R250,$K250&lt;=$S250),VLOOKUP($D250,Res_Req!$A$2:$K$15,3)+(((VLOOKUP($D250,Res_Req!$A$2:$K$15,4)-VLOOKUP($D250,Res_Req!$A$2:$K$15,3))/($S250-$R250))*($K250-$R250)),0))))</f>
        <v/>
      </c>
      <c r="H250" s="455"/>
      <c r="I250" s="147" t="str">
        <f>IF(OR($D250="",$J250="",$P250=""),"",IF(VLOOKUP($D250,Res_Req!$A$2:$K$15,2)&lt;=7,$J250*P250,""))</f>
        <v/>
      </c>
      <c r="J250" s="148" t="str">
        <f>IF($D250="","",IF(VLOOKUP($D250,Res_Req!$A$2:$K$15,2)&lt;=7,VLOOKUP($D250,Res_Req!$A$2:$K$15,7),""))</f>
        <v/>
      </c>
      <c r="K250" s="149" t="str">
        <f t="shared" si="6"/>
        <v/>
      </c>
      <c r="L250" s="150" t="str">
        <f t="shared" si="7"/>
        <v/>
      </c>
      <c r="M250" s="151"/>
      <c r="N250" s="453"/>
      <c r="O250" s="453"/>
      <c r="P250" s="453"/>
      <c r="Q250" s="453"/>
      <c r="R250" s="152" t="str">
        <f>IF(OR($D250="",$T250=""),"",IF(VLOOKUP($D250,Res_Req!$A$2:$K$15,2)&lt;=7,MIN($T250,VLOOKUP($D250,Res_Req!$A$2:$K$15,8)),$T250))</f>
        <v/>
      </c>
      <c r="S250" s="152" t="str">
        <f>IF(OR($D250="",$T250=""),"",IF(VLOOKUP($D250,Res_Req!$A$2:$K$15,2)&lt;=7,MIN($T250,VLOOKUP($D250,Res_Req!$A$2:$K$15,9)),$T250))</f>
        <v/>
      </c>
      <c r="T250" s="453"/>
      <c r="U250" s="453"/>
      <c r="V250" s="185"/>
      <c r="W250" s="185"/>
      <c r="X250" s="185"/>
      <c r="Y250" s="185"/>
      <c r="Z250" s="185"/>
      <c r="AA250" s="185"/>
      <c r="AB250" s="126" t="e">
        <f>VLOOKUP($D250,Res_Req!$A$2:$K$10,2)</f>
        <v>#N/A</v>
      </c>
    </row>
    <row r="251" spans="1:28" x14ac:dyDescent="0.25">
      <c r="A251" s="125"/>
      <c r="B251" s="453"/>
      <c r="C251" s="453"/>
      <c r="D251" s="454"/>
      <c r="E251" s="456"/>
      <c r="F251" s="154" t="str">
        <f>IF(OR($D251="",$N251="",$O251="",$G251=""),"",IF(VLOOKUP($D251,Res_Req!$A$2:$K$15,2)&lt;=9,IF($K251="","",IF($K251&lt;=$Q251,$O251*$G251,IF(AND($K251&gt;$Q251,$K251&lt;=$T251),$G251*($O251+((($N251-$O251)/($T251-$Q251))*($K251-$Q251))),0))),""))</f>
        <v/>
      </c>
      <c r="G251" s="148" t="str">
        <f>IF(OR($D251="",$T251="",$K251=""),"",IF(VLOOKUP($D251,Res_Req!$A$2:$K$15,2)&gt;=8,VLOOKUP($D251,Res_Req!$A$2:$K$15,3),IF($K251&lt;=$R251,VLOOKUP($D251,Res_Req!$A$2:$K$15,3),IF(AND($K251&gt;$R251,$K251&lt;=$S251),VLOOKUP($D251,Res_Req!$A$2:$K$15,3)+(((VLOOKUP($D251,Res_Req!$A$2:$K$15,4)-VLOOKUP($D251,Res_Req!$A$2:$K$15,3))/($S251-$R251))*($K251-$R251)),0))))</f>
        <v/>
      </c>
      <c r="H251" s="455"/>
      <c r="I251" s="147" t="str">
        <f>IF(OR($D251="",$J251="",$P251=""),"",IF(VLOOKUP($D251,Res_Req!$A$2:$K$15,2)&lt;=7,$J251*P251,""))</f>
        <v/>
      </c>
      <c r="J251" s="148" t="str">
        <f>IF($D251="","",IF(VLOOKUP($D251,Res_Req!$A$2:$K$15,2)&lt;=7,VLOOKUP($D251,Res_Req!$A$2:$K$15,7),""))</f>
        <v/>
      </c>
      <c r="K251" s="149" t="str">
        <f t="shared" si="6"/>
        <v/>
      </c>
      <c r="L251" s="150" t="str">
        <f t="shared" si="7"/>
        <v/>
      </c>
      <c r="M251" s="151"/>
      <c r="N251" s="453"/>
      <c r="O251" s="453"/>
      <c r="P251" s="453"/>
      <c r="Q251" s="453"/>
      <c r="R251" s="152" t="str">
        <f>IF(OR($D251="",$T251=""),"",IF(VLOOKUP($D251,Res_Req!$A$2:$K$15,2)&lt;=7,MIN($T251,VLOOKUP($D251,Res_Req!$A$2:$K$15,8)),$T251))</f>
        <v/>
      </c>
      <c r="S251" s="152" t="str">
        <f>IF(OR($D251="",$T251=""),"",IF(VLOOKUP($D251,Res_Req!$A$2:$K$15,2)&lt;=7,MIN($T251,VLOOKUP($D251,Res_Req!$A$2:$K$15,9)),$T251))</f>
        <v/>
      </c>
      <c r="T251" s="453"/>
      <c r="U251" s="453"/>
      <c r="V251" s="185"/>
      <c r="W251" s="185"/>
      <c r="X251" s="185"/>
      <c r="Y251" s="185"/>
      <c r="Z251" s="185"/>
      <c r="AA251" s="185"/>
      <c r="AB251" s="126" t="e">
        <f>VLOOKUP($D251,Res_Req!$A$2:$K$10,2)</f>
        <v>#N/A</v>
      </c>
    </row>
    <row r="252" spans="1:28" x14ac:dyDescent="0.25">
      <c r="A252" s="125"/>
      <c r="B252" s="453"/>
      <c r="C252" s="453"/>
      <c r="D252" s="454"/>
      <c r="E252" s="456"/>
      <c r="F252" s="154" t="str">
        <f>IF(OR($D252="",$N252="",$O252="",$G252=""),"",IF(VLOOKUP($D252,Res_Req!$A$2:$K$15,2)&lt;=9,IF($K252="","",IF($K252&lt;=$Q252,$O252*$G252,IF(AND($K252&gt;$Q252,$K252&lt;=$T252),$G252*($O252+((($N252-$O252)/($T252-$Q252))*($K252-$Q252))),0))),""))</f>
        <v/>
      </c>
      <c r="G252" s="148" t="str">
        <f>IF(OR($D252="",$T252="",$K252=""),"",IF(VLOOKUP($D252,Res_Req!$A$2:$K$15,2)&gt;=8,VLOOKUP($D252,Res_Req!$A$2:$K$15,3),IF($K252&lt;=$R252,VLOOKUP($D252,Res_Req!$A$2:$K$15,3),IF(AND($K252&gt;$R252,$K252&lt;=$S252),VLOOKUP($D252,Res_Req!$A$2:$K$15,3)+(((VLOOKUP($D252,Res_Req!$A$2:$K$15,4)-VLOOKUP($D252,Res_Req!$A$2:$K$15,3))/($S252-$R252))*($K252-$R252)),0))))</f>
        <v/>
      </c>
      <c r="H252" s="455"/>
      <c r="I252" s="147" t="str">
        <f>IF(OR($D252="",$J252="",$P252=""),"",IF(VLOOKUP($D252,Res_Req!$A$2:$K$15,2)&lt;=7,$J252*P252,""))</f>
        <v/>
      </c>
      <c r="J252" s="148" t="str">
        <f>IF($D252="","",IF(VLOOKUP($D252,Res_Req!$A$2:$K$15,2)&lt;=7,VLOOKUP($D252,Res_Req!$A$2:$K$15,7),""))</f>
        <v/>
      </c>
      <c r="K252" s="149" t="str">
        <f t="shared" si="6"/>
        <v/>
      </c>
      <c r="L252" s="150" t="str">
        <f t="shared" si="7"/>
        <v/>
      </c>
      <c r="M252" s="151"/>
      <c r="N252" s="453"/>
      <c r="O252" s="453"/>
      <c r="P252" s="453"/>
      <c r="Q252" s="453"/>
      <c r="R252" s="152" t="str">
        <f>IF(OR($D252="",$T252=""),"",IF(VLOOKUP($D252,Res_Req!$A$2:$K$15,2)&lt;=7,MIN($T252,VLOOKUP($D252,Res_Req!$A$2:$K$15,8)),$T252))</f>
        <v/>
      </c>
      <c r="S252" s="152" t="str">
        <f>IF(OR($D252="",$T252=""),"",IF(VLOOKUP($D252,Res_Req!$A$2:$K$15,2)&lt;=7,MIN($T252,VLOOKUP($D252,Res_Req!$A$2:$K$15,9)),$T252))</f>
        <v/>
      </c>
      <c r="T252" s="453"/>
      <c r="U252" s="453"/>
      <c r="V252" s="185"/>
      <c r="W252" s="185"/>
      <c r="X252" s="185"/>
      <c r="Y252" s="185"/>
      <c r="Z252" s="185"/>
      <c r="AA252" s="185"/>
      <c r="AB252" s="126" t="e">
        <f>VLOOKUP($D252,Res_Req!$A$2:$K$10,2)</f>
        <v>#N/A</v>
      </c>
    </row>
    <row r="253" spans="1:28" x14ac:dyDescent="0.25">
      <c r="A253" s="125"/>
      <c r="B253" s="453"/>
      <c r="C253" s="453"/>
      <c r="D253" s="454"/>
      <c r="E253" s="456"/>
      <c r="F253" s="154" t="str">
        <f>IF(OR($D253="",$N253="",$O253="",$G253=""),"",IF(VLOOKUP($D253,Res_Req!$A$2:$K$15,2)&lt;=9,IF($K253="","",IF($K253&lt;=$Q253,$O253*$G253,IF(AND($K253&gt;$Q253,$K253&lt;=$T253),$G253*($O253+((($N253-$O253)/($T253-$Q253))*($K253-$Q253))),0))),""))</f>
        <v/>
      </c>
      <c r="G253" s="148" t="str">
        <f>IF(OR($D253="",$T253="",$K253=""),"",IF(VLOOKUP($D253,Res_Req!$A$2:$K$15,2)&gt;=8,VLOOKUP($D253,Res_Req!$A$2:$K$15,3),IF($K253&lt;=$R253,VLOOKUP($D253,Res_Req!$A$2:$K$15,3),IF(AND($K253&gt;$R253,$K253&lt;=$S253),VLOOKUP($D253,Res_Req!$A$2:$K$15,3)+(((VLOOKUP($D253,Res_Req!$A$2:$K$15,4)-VLOOKUP($D253,Res_Req!$A$2:$K$15,3))/($S253-$R253))*($K253-$R253)),0))))</f>
        <v/>
      </c>
      <c r="H253" s="455"/>
      <c r="I253" s="147" t="str">
        <f>IF(OR($D253="",$J253="",$P253=""),"",IF(VLOOKUP($D253,Res_Req!$A$2:$K$15,2)&lt;=7,$J253*P253,""))</f>
        <v/>
      </c>
      <c r="J253" s="148" t="str">
        <f>IF($D253="","",IF(VLOOKUP($D253,Res_Req!$A$2:$K$15,2)&lt;=7,VLOOKUP($D253,Res_Req!$A$2:$K$15,7),""))</f>
        <v/>
      </c>
      <c r="K253" s="149" t="str">
        <f t="shared" si="6"/>
        <v/>
      </c>
      <c r="L253" s="150" t="str">
        <f t="shared" si="7"/>
        <v/>
      </c>
      <c r="M253" s="151"/>
      <c r="N253" s="453"/>
      <c r="O253" s="453"/>
      <c r="P253" s="453"/>
      <c r="Q253" s="453"/>
      <c r="R253" s="152" t="str">
        <f>IF(OR($D253="",$T253=""),"",IF(VLOOKUP($D253,Res_Req!$A$2:$K$15,2)&lt;=7,MIN($T253,VLOOKUP($D253,Res_Req!$A$2:$K$15,8)),$T253))</f>
        <v/>
      </c>
      <c r="S253" s="152" t="str">
        <f>IF(OR($D253="",$T253=""),"",IF(VLOOKUP($D253,Res_Req!$A$2:$K$15,2)&lt;=7,MIN($T253,VLOOKUP($D253,Res_Req!$A$2:$K$15,9)),$T253))</f>
        <v/>
      </c>
      <c r="T253" s="453"/>
      <c r="U253" s="453"/>
      <c r="V253" s="185"/>
      <c r="W253" s="185"/>
      <c r="X253" s="185"/>
      <c r="Y253" s="185"/>
      <c r="Z253" s="185"/>
      <c r="AA253" s="185"/>
      <c r="AB253" s="126" t="e">
        <f>VLOOKUP($D253,Res_Req!$A$2:$K$10,2)</f>
        <v>#N/A</v>
      </c>
    </row>
    <row r="254" spans="1:28" x14ac:dyDescent="0.25">
      <c r="A254" s="125"/>
      <c r="B254" s="453"/>
      <c r="C254" s="453"/>
      <c r="D254" s="454"/>
      <c r="E254" s="456"/>
      <c r="F254" s="154" t="str">
        <f>IF(OR($D254="",$N254="",$O254="",$G254=""),"",IF(VLOOKUP($D254,Res_Req!$A$2:$K$15,2)&lt;=9,IF($K254="","",IF($K254&lt;=$Q254,$O254*$G254,IF(AND($K254&gt;$Q254,$K254&lt;=$T254),$G254*($O254+((($N254-$O254)/($T254-$Q254))*($K254-$Q254))),0))),""))</f>
        <v/>
      </c>
      <c r="G254" s="148" t="str">
        <f>IF(OR($D254="",$T254="",$K254=""),"",IF(VLOOKUP($D254,Res_Req!$A$2:$K$15,2)&gt;=8,VLOOKUP($D254,Res_Req!$A$2:$K$15,3),IF($K254&lt;=$R254,VLOOKUP($D254,Res_Req!$A$2:$K$15,3),IF(AND($K254&gt;$R254,$K254&lt;=$S254),VLOOKUP($D254,Res_Req!$A$2:$K$15,3)+(((VLOOKUP($D254,Res_Req!$A$2:$K$15,4)-VLOOKUP($D254,Res_Req!$A$2:$K$15,3))/($S254-$R254))*($K254-$R254)),0))))</f>
        <v/>
      </c>
      <c r="H254" s="455"/>
      <c r="I254" s="147" t="str">
        <f>IF(OR($D254="",$J254="",$P254=""),"",IF(VLOOKUP($D254,Res_Req!$A$2:$K$15,2)&lt;=7,$J254*P254,""))</f>
        <v/>
      </c>
      <c r="J254" s="148" t="str">
        <f>IF($D254="","",IF(VLOOKUP($D254,Res_Req!$A$2:$K$15,2)&lt;=7,VLOOKUP($D254,Res_Req!$A$2:$K$15,7),""))</f>
        <v/>
      </c>
      <c r="K254" s="149" t="str">
        <f t="shared" si="6"/>
        <v/>
      </c>
      <c r="L254" s="150" t="str">
        <f t="shared" si="7"/>
        <v/>
      </c>
      <c r="M254" s="151"/>
      <c r="N254" s="453"/>
      <c r="O254" s="453"/>
      <c r="P254" s="453"/>
      <c r="Q254" s="453"/>
      <c r="R254" s="152" t="str">
        <f>IF(OR($D254="",$T254=""),"",IF(VLOOKUP($D254,Res_Req!$A$2:$K$15,2)&lt;=7,MIN($T254,VLOOKUP($D254,Res_Req!$A$2:$K$15,8)),$T254))</f>
        <v/>
      </c>
      <c r="S254" s="152" t="str">
        <f>IF(OR($D254="",$T254=""),"",IF(VLOOKUP($D254,Res_Req!$A$2:$K$15,2)&lt;=7,MIN($T254,VLOOKUP($D254,Res_Req!$A$2:$K$15,9)),$T254))</f>
        <v/>
      </c>
      <c r="T254" s="453"/>
      <c r="U254" s="453"/>
      <c r="V254" s="185"/>
      <c r="W254" s="185"/>
      <c r="X254" s="185"/>
      <c r="Y254" s="185"/>
      <c r="Z254" s="185"/>
      <c r="AA254" s="185"/>
      <c r="AB254" s="126" t="e">
        <f>VLOOKUP($D254,Res_Req!$A$2:$K$10,2)</f>
        <v>#N/A</v>
      </c>
    </row>
    <row r="255" spans="1:28" x14ac:dyDescent="0.25">
      <c r="A255" s="125"/>
      <c r="B255" s="453"/>
      <c r="C255" s="453"/>
      <c r="D255" s="454"/>
      <c r="E255" s="456"/>
      <c r="F255" s="154" t="str">
        <f>IF(OR($D255="",$N255="",$O255="",$G255=""),"",IF(VLOOKUP($D255,Res_Req!$A$2:$K$15,2)&lt;=9,IF($K255="","",IF($K255&lt;=$Q255,$O255*$G255,IF(AND($K255&gt;$Q255,$K255&lt;=$T255),$G255*($O255+((($N255-$O255)/($T255-$Q255))*($K255-$Q255))),0))),""))</f>
        <v/>
      </c>
      <c r="G255" s="148" t="str">
        <f>IF(OR($D255="",$T255="",$K255=""),"",IF(VLOOKUP($D255,Res_Req!$A$2:$K$15,2)&gt;=8,VLOOKUP($D255,Res_Req!$A$2:$K$15,3),IF($K255&lt;=$R255,VLOOKUP($D255,Res_Req!$A$2:$K$15,3),IF(AND($K255&gt;$R255,$K255&lt;=$S255),VLOOKUP($D255,Res_Req!$A$2:$K$15,3)+(((VLOOKUP($D255,Res_Req!$A$2:$K$15,4)-VLOOKUP($D255,Res_Req!$A$2:$K$15,3))/($S255-$R255))*($K255-$R255)),0))))</f>
        <v/>
      </c>
      <c r="H255" s="455"/>
      <c r="I255" s="147" t="str">
        <f>IF(OR($D255="",$J255="",$P255=""),"",IF(VLOOKUP($D255,Res_Req!$A$2:$K$15,2)&lt;=7,$J255*P255,""))</f>
        <v/>
      </c>
      <c r="J255" s="148" t="str">
        <f>IF($D255="","",IF(VLOOKUP($D255,Res_Req!$A$2:$K$15,2)&lt;=7,VLOOKUP($D255,Res_Req!$A$2:$K$15,7),""))</f>
        <v/>
      </c>
      <c r="K255" s="149" t="str">
        <f t="shared" si="6"/>
        <v/>
      </c>
      <c r="L255" s="150" t="str">
        <f t="shared" si="7"/>
        <v/>
      </c>
      <c r="M255" s="151"/>
      <c r="N255" s="453"/>
      <c r="O255" s="453"/>
      <c r="P255" s="453"/>
      <c r="Q255" s="453"/>
      <c r="R255" s="152" t="str">
        <f>IF(OR($D255="",$T255=""),"",IF(VLOOKUP($D255,Res_Req!$A$2:$K$15,2)&lt;=7,MIN($T255,VLOOKUP($D255,Res_Req!$A$2:$K$15,8)),$T255))</f>
        <v/>
      </c>
      <c r="S255" s="152" t="str">
        <f>IF(OR($D255="",$T255=""),"",IF(VLOOKUP($D255,Res_Req!$A$2:$K$15,2)&lt;=7,MIN($T255,VLOOKUP($D255,Res_Req!$A$2:$K$15,9)),$T255))</f>
        <v/>
      </c>
      <c r="T255" s="453"/>
      <c r="U255" s="453"/>
      <c r="V255" s="185"/>
      <c r="W255" s="185"/>
      <c r="X255" s="185"/>
      <c r="Y255" s="185"/>
      <c r="Z255" s="185"/>
      <c r="AA255" s="185"/>
      <c r="AB255" s="126" t="e">
        <f>VLOOKUP($D255,Res_Req!$A$2:$K$10,2)</f>
        <v>#N/A</v>
      </c>
    </row>
    <row r="256" spans="1:28" x14ac:dyDescent="0.25">
      <c r="A256" s="125"/>
      <c r="B256" s="453"/>
      <c r="C256" s="453"/>
      <c r="D256" s="454"/>
      <c r="E256" s="456"/>
      <c r="F256" s="154" t="str">
        <f>IF(OR($D256="",$N256="",$O256="",$G256=""),"",IF(VLOOKUP($D256,Res_Req!$A$2:$K$15,2)&lt;=9,IF($K256="","",IF($K256&lt;=$Q256,$O256*$G256,IF(AND($K256&gt;$Q256,$K256&lt;=$T256),$G256*($O256+((($N256-$O256)/($T256-$Q256))*($K256-$Q256))),0))),""))</f>
        <v/>
      </c>
      <c r="G256" s="148" t="str">
        <f>IF(OR($D256="",$T256="",$K256=""),"",IF(VLOOKUP($D256,Res_Req!$A$2:$K$15,2)&gt;=8,VLOOKUP($D256,Res_Req!$A$2:$K$15,3),IF($K256&lt;=$R256,VLOOKUP($D256,Res_Req!$A$2:$K$15,3),IF(AND($K256&gt;$R256,$K256&lt;=$S256),VLOOKUP($D256,Res_Req!$A$2:$K$15,3)+(((VLOOKUP($D256,Res_Req!$A$2:$K$15,4)-VLOOKUP($D256,Res_Req!$A$2:$K$15,3))/($S256-$R256))*($K256-$R256)),0))))</f>
        <v/>
      </c>
      <c r="H256" s="455"/>
      <c r="I256" s="147" t="str">
        <f>IF(OR($D256="",$J256="",$P256=""),"",IF(VLOOKUP($D256,Res_Req!$A$2:$K$15,2)&lt;=7,$J256*P256,""))</f>
        <v/>
      </c>
      <c r="J256" s="148" t="str">
        <f>IF($D256="","",IF(VLOOKUP($D256,Res_Req!$A$2:$K$15,2)&lt;=7,VLOOKUP($D256,Res_Req!$A$2:$K$15,7),""))</f>
        <v/>
      </c>
      <c r="K256" s="149" t="str">
        <f t="shared" si="6"/>
        <v/>
      </c>
      <c r="L256" s="150" t="str">
        <f t="shared" si="7"/>
        <v/>
      </c>
      <c r="M256" s="151"/>
      <c r="N256" s="453"/>
      <c r="O256" s="453"/>
      <c r="P256" s="453"/>
      <c r="Q256" s="453"/>
      <c r="R256" s="152" t="str">
        <f>IF(OR($D256="",$T256=""),"",IF(VLOOKUP($D256,Res_Req!$A$2:$K$15,2)&lt;=7,MIN($T256,VLOOKUP($D256,Res_Req!$A$2:$K$15,8)),$T256))</f>
        <v/>
      </c>
      <c r="S256" s="152" t="str">
        <f>IF(OR($D256="",$T256=""),"",IF(VLOOKUP($D256,Res_Req!$A$2:$K$15,2)&lt;=7,MIN($T256,VLOOKUP($D256,Res_Req!$A$2:$K$15,9)),$T256))</f>
        <v/>
      </c>
      <c r="T256" s="453"/>
      <c r="U256" s="453"/>
      <c r="V256" s="185"/>
      <c r="W256" s="185"/>
      <c r="X256" s="185"/>
      <c r="Y256" s="185"/>
      <c r="Z256" s="185"/>
      <c r="AA256" s="185"/>
      <c r="AB256" s="126" t="e">
        <f>VLOOKUP($D256,Res_Req!$A$2:$K$10,2)</f>
        <v>#N/A</v>
      </c>
    </row>
    <row r="257" spans="1:28" x14ac:dyDescent="0.25">
      <c r="A257" s="125"/>
      <c r="B257" s="453"/>
      <c r="C257" s="453"/>
      <c r="D257" s="454"/>
      <c r="E257" s="456"/>
      <c r="F257" s="154" t="str">
        <f>IF(OR($D257="",$N257="",$O257="",$G257=""),"",IF(VLOOKUP($D257,Res_Req!$A$2:$K$15,2)&lt;=9,IF($K257="","",IF($K257&lt;=$Q257,$O257*$G257,IF(AND($K257&gt;$Q257,$K257&lt;=$T257),$G257*($O257+((($N257-$O257)/($T257-$Q257))*($K257-$Q257))),0))),""))</f>
        <v/>
      </c>
      <c r="G257" s="148" t="str">
        <f>IF(OR($D257="",$T257="",$K257=""),"",IF(VLOOKUP($D257,Res_Req!$A$2:$K$15,2)&gt;=8,VLOOKUP($D257,Res_Req!$A$2:$K$15,3),IF($K257&lt;=$R257,VLOOKUP($D257,Res_Req!$A$2:$K$15,3),IF(AND($K257&gt;$R257,$K257&lt;=$S257),VLOOKUP($D257,Res_Req!$A$2:$K$15,3)+(((VLOOKUP($D257,Res_Req!$A$2:$K$15,4)-VLOOKUP($D257,Res_Req!$A$2:$K$15,3))/($S257-$R257))*($K257-$R257)),0))))</f>
        <v/>
      </c>
      <c r="H257" s="455"/>
      <c r="I257" s="147" t="str">
        <f>IF(OR($D257="",$J257="",$P257=""),"",IF(VLOOKUP($D257,Res_Req!$A$2:$K$15,2)&lt;=7,$J257*P257,""))</f>
        <v/>
      </c>
      <c r="J257" s="148" t="str">
        <f>IF($D257="","",IF(VLOOKUP($D257,Res_Req!$A$2:$K$15,2)&lt;=7,VLOOKUP($D257,Res_Req!$A$2:$K$15,7),""))</f>
        <v/>
      </c>
      <c r="K257" s="149" t="str">
        <f t="shared" si="6"/>
        <v/>
      </c>
      <c r="L257" s="150" t="str">
        <f t="shared" si="7"/>
        <v/>
      </c>
      <c r="M257" s="151"/>
      <c r="N257" s="453"/>
      <c r="O257" s="453"/>
      <c r="P257" s="453"/>
      <c r="Q257" s="453"/>
      <c r="R257" s="152" t="str">
        <f>IF(OR($D257="",$T257=""),"",IF(VLOOKUP($D257,Res_Req!$A$2:$K$15,2)&lt;=7,MIN($T257,VLOOKUP($D257,Res_Req!$A$2:$K$15,8)),$T257))</f>
        <v/>
      </c>
      <c r="S257" s="152" t="str">
        <f>IF(OR($D257="",$T257=""),"",IF(VLOOKUP($D257,Res_Req!$A$2:$K$15,2)&lt;=7,MIN($T257,VLOOKUP($D257,Res_Req!$A$2:$K$15,9)),$T257))</f>
        <v/>
      </c>
      <c r="T257" s="453"/>
      <c r="U257" s="453"/>
      <c r="V257" s="185"/>
      <c r="W257" s="185"/>
      <c r="X257" s="185"/>
      <c r="Y257" s="185"/>
      <c r="Z257" s="185"/>
      <c r="AA257" s="185"/>
      <c r="AB257" s="126" t="e">
        <f>VLOOKUP($D257,Res_Req!$A$2:$K$10,2)</f>
        <v>#N/A</v>
      </c>
    </row>
    <row r="258" spans="1:28" x14ac:dyDescent="0.25">
      <c r="A258" s="125"/>
      <c r="B258" s="453"/>
      <c r="C258" s="453"/>
      <c r="D258" s="454"/>
      <c r="E258" s="456"/>
      <c r="F258" s="154" t="str">
        <f>IF(OR($D258="",$N258="",$O258="",$G258=""),"",IF(VLOOKUP($D258,Res_Req!$A$2:$K$15,2)&lt;=9,IF($K258="","",IF($K258&lt;=$Q258,$O258*$G258,IF(AND($K258&gt;$Q258,$K258&lt;=$T258),$G258*($O258+((($N258-$O258)/($T258-$Q258))*($K258-$Q258))),0))),""))</f>
        <v/>
      </c>
      <c r="G258" s="148" t="str">
        <f>IF(OR($D258="",$T258="",$K258=""),"",IF(VLOOKUP($D258,Res_Req!$A$2:$K$15,2)&gt;=8,VLOOKUP($D258,Res_Req!$A$2:$K$15,3),IF($K258&lt;=$R258,VLOOKUP($D258,Res_Req!$A$2:$K$15,3),IF(AND($K258&gt;$R258,$K258&lt;=$S258),VLOOKUP($D258,Res_Req!$A$2:$K$15,3)+(((VLOOKUP($D258,Res_Req!$A$2:$K$15,4)-VLOOKUP($D258,Res_Req!$A$2:$K$15,3))/($S258-$R258))*($K258-$R258)),0))))</f>
        <v/>
      </c>
      <c r="H258" s="455"/>
      <c r="I258" s="147" t="str">
        <f>IF(OR($D258="",$J258="",$P258=""),"",IF(VLOOKUP($D258,Res_Req!$A$2:$K$15,2)&lt;=7,$J258*P258,""))</f>
        <v/>
      </c>
      <c r="J258" s="148" t="str">
        <f>IF($D258="","",IF(VLOOKUP($D258,Res_Req!$A$2:$K$15,2)&lt;=7,VLOOKUP($D258,Res_Req!$A$2:$K$15,7),""))</f>
        <v/>
      </c>
      <c r="K258" s="149" t="str">
        <f t="shared" si="6"/>
        <v/>
      </c>
      <c r="L258" s="150" t="str">
        <f t="shared" si="7"/>
        <v/>
      </c>
      <c r="M258" s="151"/>
      <c r="N258" s="453"/>
      <c r="O258" s="453"/>
      <c r="P258" s="453"/>
      <c r="Q258" s="453"/>
      <c r="R258" s="152" t="str">
        <f>IF(OR($D258="",$T258=""),"",IF(VLOOKUP($D258,Res_Req!$A$2:$K$15,2)&lt;=7,MIN($T258,VLOOKUP($D258,Res_Req!$A$2:$K$15,8)),$T258))</f>
        <v/>
      </c>
      <c r="S258" s="152" t="str">
        <f>IF(OR($D258="",$T258=""),"",IF(VLOOKUP($D258,Res_Req!$A$2:$K$15,2)&lt;=7,MIN($T258,VLOOKUP($D258,Res_Req!$A$2:$K$15,9)),$T258))</f>
        <v/>
      </c>
      <c r="T258" s="453"/>
      <c r="U258" s="453"/>
      <c r="V258" s="185"/>
      <c r="W258" s="185"/>
      <c r="X258" s="185"/>
      <c r="Y258" s="185"/>
      <c r="Z258" s="185"/>
      <c r="AA258" s="185"/>
      <c r="AB258" s="126" t="e">
        <f>VLOOKUP($D258,Res_Req!$A$2:$K$10,2)</f>
        <v>#N/A</v>
      </c>
    </row>
    <row r="259" spans="1:28" x14ac:dyDescent="0.25">
      <c r="A259" s="125"/>
      <c r="B259" s="453"/>
      <c r="C259" s="453"/>
      <c r="D259" s="454"/>
      <c r="E259" s="456"/>
      <c r="F259" s="154" t="str">
        <f>IF(OR($D259="",$N259="",$O259="",$G259=""),"",IF(VLOOKUP($D259,Res_Req!$A$2:$K$15,2)&lt;=9,IF($K259="","",IF($K259&lt;=$Q259,$O259*$G259,IF(AND($K259&gt;$Q259,$K259&lt;=$T259),$G259*($O259+((($N259-$O259)/($T259-$Q259))*($K259-$Q259))),0))),""))</f>
        <v/>
      </c>
      <c r="G259" s="148" t="str">
        <f>IF(OR($D259="",$T259="",$K259=""),"",IF(VLOOKUP($D259,Res_Req!$A$2:$K$15,2)&gt;=8,VLOOKUP($D259,Res_Req!$A$2:$K$15,3),IF($K259&lt;=$R259,VLOOKUP($D259,Res_Req!$A$2:$K$15,3),IF(AND($K259&gt;$R259,$K259&lt;=$S259),VLOOKUP($D259,Res_Req!$A$2:$K$15,3)+(((VLOOKUP($D259,Res_Req!$A$2:$K$15,4)-VLOOKUP($D259,Res_Req!$A$2:$K$15,3))/($S259-$R259))*($K259-$R259)),0))))</f>
        <v/>
      </c>
      <c r="H259" s="455"/>
      <c r="I259" s="147" t="str">
        <f>IF(OR($D259="",$J259="",$P259=""),"",IF(VLOOKUP($D259,Res_Req!$A$2:$K$15,2)&lt;=7,$J259*P259,""))</f>
        <v/>
      </c>
      <c r="J259" s="148" t="str">
        <f>IF($D259="","",IF(VLOOKUP($D259,Res_Req!$A$2:$K$15,2)&lt;=7,VLOOKUP($D259,Res_Req!$A$2:$K$15,7),""))</f>
        <v/>
      </c>
      <c r="K259" s="149" t="str">
        <f t="shared" si="6"/>
        <v/>
      </c>
      <c r="L259" s="150" t="str">
        <f t="shared" si="7"/>
        <v/>
      </c>
      <c r="M259" s="151"/>
      <c r="N259" s="453"/>
      <c r="O259" s="453"/>
      <c r="P259" s="453"/>
      <c r="Q259" s="453"/>
      <c r="R259" s="152" t="str">
        <f>IF(OR($D259="",$T259=""),"",IF(VLOOKUP($D259,Res_Req!$A$2:$K$15,2)&lt;=7,MIN($T259,VLOOKUP($D259,Res_Req!$A$2:$K$15,8)),$T259))</f>
        <v/>
      </c>
      <c r="S259" s="152" t="str">
        <f>IF(OR($D259="",$T259=""),"",IF(VLOOKUP($D259,Res_Req!$A$2:$K$15,2)&lt;=7,MIN($T259,VLOOKUP($D259,Res_Req!$A$2:$K$15,9)),$T259))</f>
        <v/>
      </c>
      <c r="T259" s="453"/>
      <c r="U259" s="453"/>
      <c r="V259" s="185"/>
      <c r="W259" s="185"/>
      <c r="X259" s="185"/>
      <c r="Y259" s="185"/>
      <c r="Z259" s="185"/>
      <c r="AA259" s="185"/>
      <c r="AB259" s="126" t="e">
        <f>VLOOKUP($D259,Res_Req!$A$2:$K$10,2)</f>
        <v>#N/A</v>
      </c>
    </row>
    <row r="260" spans="1:28" x14ac:dyDescent="0.25">
      <c r="A260" s="125"/>
      <c r="B260" s="453"/>
      <c r="C260" s="453"/>
      <c r="D260" s="454"/>
      <c r="E260" s="456"/>
      <c r="F260" s="154" t="str">
        <f>IF(OR($D260="",$N260="",$O260="",$G260=""),"",IF(VLOOKUP($D260,Res_Req!$A$2:$K$15,2)&lt;=9,IF($K260="","",IF($K260&lt;=$Q260,$O260*$G260,IF(AND($K260&gt;$Q260,$K260&lt;=$T260),$G260*($O260+((($N260-$O260)/($T260-$Q260))*($K260-$Q260))),0))),""))</f>
        <v/>
      </c>
      <c r="G260" s="148" t="str">
        <f>IF(OR($D260="",$T260="",$K260=""),"",IF(VLOOKUP($D260,Res_Req!$A$2:$K$15,2)&gt;=8,VLOOKUP($D260,Res_Req!$A$2:$K$15,3),IF($K260&lt;=$R260,VLOOKUP($D260,Res_Req!$A$2:$K$15,3),IF(AND($K260&gt;$R260,$K260&lt;=$S260),VLOOKUP($D260,Res_Req!$A$2:$K$15,3)+(((VLOOKUP($D260,Res_Req!$A$2:$K$15,4)-VLOOKUP($D260,Res_Req!$A$2:$K$15,3))/($S260-$R260))*($K260-$R260)),0))))</f>
        <v/>
      </c>
      <c r="H260" s="455"/>
      <c r="I260" s="147" t="str">
        <f>IF(OR($D260="",$J260="",$P260=""),"",IF(VLOOKUP($D260,Res_Req!$A$2:$K$15,2)&lt;=7,$J260*P260,""))</f>
        <v/>
      </c>
      <c r="J260" s="148" t="str">
        <f>IF($D260="","",IF(VLOOKUP($D260,Res_Req!$A$2:$K$15,2)&lt;=7,VLOOKUP($D260,Res_Req!$A$2:$K$15,7),""))</f>
        <v/>
      </c>
      <c r="K260" s="149" t="str">
        <f t="shared" si="6"/>
        <v/>
      </c>
      <c r="L260" s="150" t="str">
        <f t="shared" si="7"/>
        <v/>
      </c>
      <c r="M260" s="151"/>
      <c r="N260" s="453"/>
      <c r="O260" s="453"/>
      <c r="P260" s="453"/>
      <c r="Q260" s="453"/>
      <c r="R260" s="152" t="str">
        <f>IF(OR($D260="",$T260=""),"",IF(VLOOKUP($D260,Res_Req!$A$2:$K$15,2)&lt;=7,MIN($T260,VLOOKUP($D260,Res_Req!$A$2:$K$15,8)),$T260))</f>
        <v/>
      </c>
      <c r="S260" s="152" t="str">
        <f>IF(OR($D260="",$T260=""),"",IF(VLOOKUP($D260,Res_Req!$A$2:$K$15,2)&lt;=7,MIN($T260,VLOOKUP($D260,Res_Req!$A$2:$K$15,9)),$T260))</f>
        <v/>
      </c>
      <c r="T260" s="453"/>
      <c r="U260" s="453"/>
      <c r="V260" s="185"/>
      <c r="W260" s="185"/>
      <c r="X260" s="185"/>
      <c r="Y260" s="185"/>
      <c r="Z260" s="185"/>
      <c r="AA260" s="185"/>
      <c r="AB260" s="126" t="e">
        <f>VLOOKUP($D260,Res_Req!$A$2:$K$10,2)</f>
        <v>#N/A</v>
      </c>
    </row>
    <row r="261" spans="1:28" x14ac:dyDescent="0.25">
      <c r="A261" s="125"/>
      <c r="B261" s="453"/>
      <c r="C261" s="453"/>
      <c r="D261" s="454"/>
      <c r="E261" s="456"/>
      <c r="F261" s="154" t="str">
        <f>IF(OR($D261="",$N261="",$O261="",$G261=""),"",IF(VLOOKUP($D261,Res_Req!$A$2:$K$15,2)&lt;=9,IF($K261="","",IF($K261&lt;=$Q261,$O261*$G261,IF(AND($K261&gt;$Q261,$K261&lt;=$T261),$G261*($O261+((($N261-$O261)/($T261-$Q261))*($K261-$Q261))),0))),""))</f>
        <v/>
      </c>
      <c r="G261" s="148" t="str">
        <f>IF(OR($D261="",$T261="",$K261=""),"",IF(VLOOKUP($D261,Res_Req!$A$2:$K$15,2)&gt;=8,VLOOKUP($D261,Res_Req!$A$2:$K$15,3),IF($K261&lt;=$R261,VLOOKUP($D261,Res_Req!$A$2:$K$15,3),IF(AND($K261&gt;$R261,$K261&lt;=$S261),VLOOKUP($D261,Res_Req!$A$2:$K$15,3)+(((VLOOKUP($D261,Res_Req!$A$2:$K$15,4)-VLOOKUP($D261,Res_Req!$A$2:$K$15,3))/($S261-$R261))*($K261-$R261)),0))))</f>
        <v/>
      </c>
      <c r="H261" s="455"/>
      <c r="I261" s="147" t="str">
        <f>IF(OR($D261="",$J261="",$P261=""),"",IF(VLOOKUP($D261,Res_Req!$A$2:$K$15,2)&lt;=7,$J261*P261,""))</f>
        <v/>
      </c>
      <c r="J261" s="148" t="str">
        <f>IF($D261="","",IF(VLOOKUP($D261,Res_Req!$A$2:$K$15,2)&lt;=7,VLOOKUP($D261,Res_Req!$A$2:$K$15,7),""))</f>
        <v/>
      </c>
      <c r="K261" s="149" t="str">
        <f t="shared" si="6"/>
        <v/>
      </c>
      <c r="L261" s="150" t="str">
        <f t="shared" si="7"/>
        <v/>
      </c>
      <c r="M261" s="151"/>
      <c r="N261" s="453"/>
      <c r="O261" s="453"/>
      <c r="P261" s="453"/>
      <c r="Q261" s="453"/>
      <c r="R261" s="152" t="str">
        <f>IF(OR($D261="",$T261=""),"",IF(VLOOKUP($D261,Res_Req!$A$2:$K$15,2)&lt;=7,MIN($T261,VLOOKUP($D261,Res_Req!$A$2:$K$15,8)),$T261))</f>
        <v/>
      </c>
      <c r="S261" s="152" t="str">
        <f>IF(OR($D261="",$T261=""),"",IF(VLOOKUP($D261,Res_Req!$A$2:$K$15,2)&lt;=7,MIN($T261,VLOOKUP($D261,Res_Req!$A$2:$K$15,9)),$T261))</f>
        <v/>
      </c>
      <c r="T261" s="453"/>
      <c r="U261" s="453"/>
      <c r="V261" s="185"/>
      <c r="W261" s="185"/>
      <c r="X261" s="185"/>
      <c r="Y261" s="185"/>
      <c r="Z261" s="185"/>
      <c r="AA261" s="185"/>
      <c r="AB261" s="126" t="e">
        <f>VLOOKUP($D261,Res_Req!$A$2:$K$10,2)</f>
        <v>#N/A</v>
      </c>
    </row>
    <row r="262" spans="1:28" x14ac:dyDescent="0.25">
      <c r="A262" s="125"/>
      <c r="B262" s="453"/>
      <c r="C262" s="453"/>
      <c r="D262" s="454"/>
      <c r="E262" s="456"/>
      <c r="F262" s="154" t="str">
        <f>IF(OR($D262="",$N262="",$O262="",$G262=""),"",IF(VLOOKUP($D262,Res_Req!$A$2:$K$15,2)&lt;=9,IF($K262="","",IF($K262&lt;=$Q262,$O262*$G262,IF(AND($K262&gt;$Q262,$K262&lt;=$T262),$G262*($O262+((($N262-$O262)/($T262-$Q262))*($K262-$Q262))),0))),""))</f>
        <v/>
      </c>
      <c r="G262" s="148" t="str">
        <f>IF(OR($D262="",$T262="",$K262=""),"",IF(VLOOKUP($D262,Res_Req!$A$2:$K$15,2)&gt;=8,VLOOKUP($D262,Res_Req!$A$2:$K$15,3),IF($K262&lt;=$R262,VLOOKUP($D262,Res_Req!$A$2:$K$15,3),IF(AND($K262&gt;$R262,$K262&lt;=$S262),VLOOKUP($D262,Res_Req!$A$2:$K$15,3)+(((VLOOKUP($D262,Res_Req!$A$2:$K$15,4)-VLOOKUP($D262,Res_Req!$A$2:$K$15,3))/($S262-$R262))*($K262-$R262)),0))))</f>
        <v/>
      </c>
      <c r="H262" s="455"/>
      <c r="I262" s="147" t="str">
        <f>IF(OR($D262="",$J262="",$P262=""),"",IF(VLOOKUP($D262,Res_Req!$A$2:$K$15,2)&lt;=7,$J262*P262,""))</f>
        <v/>
      </c>
      <c r="J262" s="148" t="str">
        <f>IF($D262="","",IF(VLOOKUP($D262,Res_Req!$A$2:$K$15,2)&lt;=7,VLOOKUP($D262,Res_Req!$A$2:$K$15,7),""))</f>
        <v/>
      </c>
      <c r="K262" s="149" t="str">
        <f t="shared" si="6"/>
        <v/>
      </c>
      <c r="L262" s="150" t="str">
        <f t="shared" si="7"/>
        <v/>
      </c>
      <c r="M262" s="151"/>
      <c r="N262" s="453"/>
      <c r="O262" s="453"/>
      <c r="P262" s="453"/>
      <c r="Q262" s="453"/>
      <c r="R262" s="152" t="str">
        <f>IF(OR($D262="",$T262=""),"",IF(VLOOKUP($D262,Res_Req!$A$2:$K$15,2)&lt;=7,MIN($T262,VLOOKUP($D262,Res_Req!$A$2:$K$15,8)),$T262))</f>
        <v/>
      </c>
      <c r="S262" s="152" t="str">
        <f>IF(OR($D262="",$T262=""),"",IF(VLOOKUP($D262,Res_Req!$A$2:$K$15,2)&lt;=7,MIN($T262,VLOOKUP($D262,Res_Req!$A$2:$K$15,9)),$T262))</f>
        <v/>
      </c>
      <c r="T262" s="453"/>
      <c r="U262" s="453"/>
      <c r="V262" s="185"/>
      <c r="W262" s="185"/>
      <c r="X262" s="185"/>
      <c r="Y262" s="185"/>
      <c r="Z262" s="185"/>
      <c r="AA262" s="185"/>
      <c r="AB262" s="126" t="e">
        <f>VLOOKUP($D262,Res_Req!$A$2:$K$10,2)</f>
        <v>#N/A</v>
      </c>
    </row>
    <row r="263" spans="1:28" x14ac:dyDescent="0.25">
      <c r="A263" s="125"/>
      <c r="B263" s="453"/>
      <c r="C263" s="453"/>
      <c r="D263" s="454"/>
      <c r="E263" s="456"/>
      <c r="F263" s="154" t="str">
        <f>IF(OR($D263="",$N263="",$O263="",$G263=""),"",IF(VLOOKUP($D263,Res_Req!$A$2:$K$15,2)&lt;=9,IF($K263="","",IF($K263&lt;=$Q263,$O263*$G263,IF(AND($K263&gt;$Q263,$K263&lt;=$T263),$G263*($O263+((($N263-$O263)/($T263-$Q263))*($K263-$Q263))),0))),""))</f>
        <v/>
      </c>
      <c r="G263" s="148" t="str">
        <f>IF(OR($D263="",$T263="",$K263=""),"",IF(VLOOKUP($D263,Res_Req!$A$2:$K$15,2)&gt;=8,VLOOKUP($D263,Res_Req!$A$2:$K$15,3),IF($K263&lt;=$R263,VLOOKUP($D263,Res_Req!$A$2:$K$15,3),IF(AND($K263&gt;$R263,$K263&lt;=$S263),VLOOKUP($D263,Res_Req!$A$2:$K$15,3)+(((VLOOKUP($D263,Res_Req!$A$2:$K$15,4)-VLOOKUP($D263,Res_Req!$A$2:$K$15,3))/($S263-$R263))*($K263-$R263)),0))))</f>
        <v/>
      </c>
      <c r="H263" s="455"/>
      <c r="I263" s="147" t="str">
        <f>IF(OR($D263="",$J263="",$P263=""),"",IF(VLOOKUP($D263,Res_Req!$A$2:$K$15,2)&lt;=7,$J263*P263,""))</f>
        <v/>
      </c>
      <c r="J263" s="148" t="str">
        <f>IF($D263="","",IF(VLOOKUP($D263,Res_Req!$A$2:$K$15,2)&lt;=7,VLOOKUP($D263,Res_Req!$A$2:$K$15,7),""))</f>
        <v/>
      </c>
      <c r="K263" s="149" t="str">
        <f t="shared" si="6"/>
        <v/>
      </c>
      <c r="L263" s="150" t="str">
        <f t="shared" si="7"/>
        <v/>
      </c>
      <c r="M263" s="151"/>
      <c r="N263" s="453"/>
      <c r="O263" s="453"/>
      <c r="P263" s="453"/>
      <c r="Q263" s="453"/>
      <c r="R263" s="152" t="str">
        <f>IF(OR($D263="",$T263=""),"",IF(VLOOKUP($D263,Res_Req!$A$2:$K$15,2)&lt;=7,MIN($T263,VLOOKUP($D263,Res_Req!$A$2:$K$15,8)),$T263))</f>
        <v/>
      </c>
      <c r="S263" s="152" t="str">
        <f>IF(OR($D263="",$T263=""),"",IF(VLOOKUP($D263,Res_Req!$A$2:$K$15,2)&lt;=7,MIN($T263,VLOOKUP($D263,Res_Req!$A$2:$K$15,9)),$T263))</f>
        <v/>
      </c>
      <c r="T263" s="453"/>
      <c r="U263" s="453"/>
      <c r="V263" s="185"/>
      <c r="W263" s="185"/>
      <c r="X263" s="185"/>
      <c r="Y263" s="185"/>
      <c r="Z263" s="185"/>
      <c r="AA263" s="185"/>
      <c r="AB263" s="126" t="e">
        <f>VLOOKUP($D263,Res_Req!$A$2:$K$10,2)</f>
        <v>#N/A</v>
      </c>
    </row>
    <row r="264" spans="1:28" x14ac:dyDescent="0.25">
      <c r="A264" s="125"/>
      <c r="B264" s="453"/>
      <c r="C264" s="453"/>
      <c r="D264" s="454"/>
      <c r="E264" s="456"/>
      <c r="F264" s="154" t="str">
        <f>IF(OR($D264="",$N264="",$O264="",$G264=""),"",IF(VLOOKUP($D264,Res_Req!$A$2:$K$15,2)&lt;=9,IF($K264="","",IF($K264&lt;=$Q264,$O264*$G264,IF(AND($K264&gt;$Q264,$K264&lt;=$T264),$G264*($O264+((($N264-$O264)/($T264-$Q264))*($K264-$Q264))),0))),""))</f>
        <v/>
      </c>
      <c r="G264" s="148" t="str">
        <f>IF(OR($D264="",$T264="",$K264=""),"",IF(VLOOKUP($D264,Res_Req!$A$2:$K$15,2)&gt;=8,VLOOKUP($D264,Res_Req!$A$2:$K$15,3),IF($K264&lt;=$R264,VLOOKUP($D264,Res_Req!$A$2:$K$15,3),IF(AND($K264&gt;$R264,$K264&lt;=$S264),VLOOKUP($D264,Res_Req!$A$2:$K$15,3)+(((VLOOKUP($D264,Res_Req!$A$2:$K$15,4)-VLOOKUP($D264,Res_Req!$A$2:$K$15,3))/($S264-$R264))*($K264-$R264)),0))))</f>
        <v/>
      </c>
      <c r="H264" s="455"/>
      <c r="I264" s="147" t="str">
        <f>IF(OR($D264="",$J264="",$P264=""),"",IF(VLOOKUP($D264,Res_Req!$A$2:$K$15,2)&lt;=7,$J264*P264,""))</f>
        <v/>
      </c>
      <c r="J264" s="148" t="str">
        <f>IF($D264="","",IF(VLOOKUP($D264,Res_Req!$A$2:$K$15,2)&lt;=7,VLOOKUP($D264,Res_Req!$A$2:$K$15,7),""))</f>
        <v/>
      </c>
      <c r="K264" s="149" t="str">
        <f t="shared" si="6"/>
        <v/>
      </c>
      <c r="L264" s="150" t="str">
        <f t="shared" si="7"/>
        <v/>
      </c>
      <c r="M264" s="151"/>
      <c r="N264" s="453"/>
      <c r="O264" s="453"/>
      <c r="P264" s="453"/>
      <c r="Q264" s="453"/>
      <c r="R264" s="152" t="str">
        <f>IF(OR($D264="",$T264=""),"",IF(VLOOKUP($D264,Res_Req!$A$2:$K$15,2)&lt;=7,MIN($T264,VLOOKUP($D264,Res_Req!$A$2:$K$15,8)),$T264))</f>
        <v/>
      </c>
      <c r="S264" s="152" t="str">
        <f>IF(OR($D264="",$T264=""),"",IF(VLOOKUP($D264,Res_Req!$A$2:$K$15,2)&lt;=7,MIN($T264,VLOOKUP($D264,Res_Req!$A$2:$K$15,9)),$T264))</f>
        <v/>
      </c>
      <c r="T264" s="453"/>
      <c r="U264" s="453"/>
      <c r="V264" s="185"/>
      <c r="W264" s="185"/>
      <c r="X264" s="185"/>
      <c r="Y264" s="185"/>
      <c r="Z264" s="185"/>
      <c r="AA264" s="185"/>
      <c r="AB264" s="126" t="e">
        <f>VLOOKUP($D264,Res_Req!$A$2:$K$10,2)</f>
        <v>#N/A</v>
      </c>
    </row>
    <row r="265" spans="1:28" x14ac:dyDescent="0.25">
      <c r="A265" s="125"/>
      <c r="B265" s="453"/>
      <c r="C265" s="453"/>
      <c r="D265" s="454"/>
      <c r="E265" s="456"/>
      <c r="F265" s="154" t="str">
        <f>IF(OR($D265="",$N265="",$O265="",$G265=""),"",IF(VLOOKUP($D265,Res_Req!$A$2:$K$15,2)&lt;=9,IF($K265="","",IF($K265&lt;=$Q265,$O265*$G265,IF(AND($K265&gt;$Q265,$K265&lt;=$T265),$G265*($O265+((($N265-$O265)/($T265-$Q265))*($K265-$Q265))),0))),""))</f>
        <v/>
      </c>
      <c r="G265" s="148" t="str">
        <f>IF(OR($D265="",$T265="",$K265=""),"",IF(VLOOKUP($D265,Res_Req!$A$2:$K$15,2)&gt;=8,VLOOKUP($D265,Res_Req!$A$2:$K$15,3),IF($K265&lt;=$R265,VLOOKUP($D265,Res_Req!$A$2:$K$15,3),IF(AND($K265&gt;$R265,$K265&lt;=$S265),VLOOKUP($D265,Res_Req!$A$2:$K$15,3)+(((VLOOKUP($D265,Res_Req!$A$2:$K$15,4)-VLOOKUP($D265,Res_Req!$A$2:$K$15,3))/($S265-$R265))*($K265-$R265)),0))))</f>
        <v/>
      </c>
      <c r="H265" s="455"/>
      <c r="I265" s="147" t="str">
        <f>IF(OR($D265="",$J265="",$P265=""),"",IF(VLOOKUP($D265,Res_Req!$A$2:$K$15,2)&lt;=7,$J265*P265,""))</f>
        <v/>
      </c>
      <c r="J265" s="148" t="str">
        <f>IF($D265="","",IF(VLOOKUP($D265,Res_Req!$A$2:$K$15,2)&lt;=7,VLOOKUP($D265,Res_Req!$A$2:$K$15,7),""))</f>
        <v/>
      </c>
      <c r="K265" s="149" t="str">
        <f t="shared" si="6"/>
        <v/>
      </c>
      <c r="L265" s="150" t="str">
        <f t="shared" si="7"/>
        <v/>
      </c>
      <c r="M265" s="151"/>
      <c r="N265" s="453"/>
      <c r="O265" s="453"/>
      <c r="P265" s="453"/>
      <c r="Q265" s="453"/>
      <c r="R265" s="152" t="str">
        <f>IF(OR($D265="",$T265=""),"",IF(VLOOKUP($D265,Res_Req!$A$2:$K$15,2)&lt;=7,MIN($T265,VLOOKUP($D265,Res_Req!$A$2:$K$15,8)),$T265))</f>
        <v/>
      </c>
      <c r="S265" s="152" t="str">
        <f>IF(OR($D265="",$T265=""),"",IF(VLOOKUP($D265,Res_Req!$A$2:$K$15,2)&lt;=7,MIN($T265,VLOOKUP($D265,Res_Req!$A$2:$K$15,9)),$T265))</f>
        <v/>
      </c>
      <c r="T265" s="453"/>
      <c r="U265" s="453"/>
      <c r="V265" s="185"/>
      <c r="W265" s="185"/>
      <c r="X265" s="185"/>
      <c r="Y265" s="185"/>
      <c r="Z265" s="185"/>
      <c r="AA265" s="185"/>
      <c r="AB265" s="126" t="e">
        <f>VLOOKUP($D265,Res_Req!$A$2:$K$10,2)</f>
        <v>#N/A</v>
      </c>
    </row>
    <row r="266" spans="1:28" x14ac:dyDescent="0.25">
      <c r="A266" s="125"/>
      <c r="B266" s="453"/>
      <c r="C266" s="453"/>
      <c r="D266" s="454"/>
      <c r="E266" s="456"/>
      <c r="F266" s="154" t="str">
        <f>IF(OR($D266="",$N266="",$O266="",$G266=""),"",IF(VLOOKUP($D266,Res_Req!$A$2:$K$15,2)&lt;=9,IF($K266="","",IF($K266&lt;=$Q266,$O266*$G266,IF(AND($K266&gt;$Q266,$K266&lt;=$T266),$G266*($O266+((($N266-$O266)/($T266-$Q266))*($K266-$Q266))),0))),""))</f>
        <v/>
      </c>
      <c r="G266" s="148" t="str">
        <f>IF(OR($D266="",$T266="",$K266=""),"",IF(VLOOKUP($D266,Res_Req!$A$2:$K$15,2)&gt;=8,VLOOKUP($D266,Res_Req!$A$2:$K$15,3),IF($K266&lt;=$R266,VLOOKUP($D266,Res_Req!$A$2:$K$15,3),IF(AND($K266&gt;$R266,$K266&lt;=$S266),VLOOKUP($D266,Res_Req!$A$2:$K$15,3)+(((VLOOKUP($D266,Res_Req!$A$2:$K$15,4)-VLOOKUP($D266,Res_Req!$A$2:$K$15,3))/($S266-$R266))*($K266-$R266)),0))))</f>
        <v/>
      </c>
      <c r="H266" s="455"/>
      <c r="I266" s="147" t="str">
        <f>IF(OR($D266="",$J266="",$P266=""),"",IF(VLOOKUP($D266,Res_Req!$A$2:$K$15,2)&lt;=7,$J266*P266,""))</f>
        <v/>
      </c>
      <c r="J266" s="148" t="str">
        <f>IF($D266="","",IF(VLOOKUP($D266,Res_Req!$A$2:$K$15,2)&lt;=7,VLOOKUP($D266,Res_Req!$A$2:$K$15,7),""))</f>
        <v/>
      </c>
      <c r="K266" s="149" t="str">
        <f t="shared" si="6"/>
        <v/>
      </c>
      <c r="L266" s="150" t="str">
        <f t="shared" si="7"/>
        <v/>
      </c>
      <c r="M266" s="151"/>
      <c r="N266" s="453"/>
      <c r="O266" s="453"/>
      <c r="P266" s="453"/>
      <c r="Q266" s="453"/>
      <c r="R266" s="152" t="str">
        <f>IF(OR($D266="",$T266=""),"",IF(VLOOKUP($D266,Res_Req!$A$2:$K$15,2)&lt;=7,MIN($T266,VLOOKUP($D266,Res_Req!$A$2:$K$15,8)),$T266))</f>
        <v/>
      </c>
      <c r="S266" s="152" t="str">
        <f>IF(OR($D266="",$T266=""),"",IF(VLOOKUP($D266,Res_Req!$A$2:$K$15,2)&lt;=7,MIN($T266,VLOOKUP($D266,Res_Req!$A$2:$K$15,9)),$T266))</f>
        <v/>
      </c>
      <c r="T266" s="453"/>
      <c r="U266" s="453"/>
      <c r="V266" s="185"/>
      <c r="W266" s="185"/>
      <c r="X266" s="185"/>
      <c r="Y266" s="185"/>
      <c r="Z266" s="185"/>
      <c r="AA266" s="185"/>
      <c r="AB266" s="126" t="e">
        <f>VLOOKUP($D266,Res_Req!$A$2:$K$10,2)</f>
        <v>#N/A</v>
      </c>
    </row>
    <row r="267" spans="1:28" x14ac:dyDescent="0.25">
      <c r="A267" s="125"/>
      <c r="B267" s="453"/>
      <c r="C267" s="453"/>
      <c r="D267" s="454"/>
      <c r="E267" s="456"/>
      <c r="F267" s="154" t="str">
        <f>IF(OR($D267="",$N267="",$O267="",$G267=""),"",IF(VLOOKUP($D267,Res_Req!$A$2:$K$15,2)&lt;=9,IF($K267="","",IF($K267&lt;=$Q267,$O267*$G267,IF(AND($K267&gt;$Q267,$K267&lt;=$T267),$G267*($O267+((($N267-$O267)/($T267-$Q267))*($K267-$Q267))),0))),""))</f>
        <v/>
      </c>
      <c r="G267" s="148" t="str">
        <f>IF(OR($D267="",$T267="",$K267=""),"",IF(VLOOKUP($D267,Res_Req!$A$2:$K$15,2)&gt;=8,VLOOKUP($D267,Res_Req!$A$2:$K$15,3),IF($K267&lt;=$R267,VLOOKUP($D267,Res_Req!$A$2:$K$15,3),IF(AND($K267&gt;$R267,$K267&lt;=$S267),VLOOKUP($D267,Res_Req!$A$2:$K$15,3)+(((VLOOKUP($D267,Res_Req!$A$2:$K$15,4)-VLOOKUP($D267,Res_Req!$A$2:$K$15,3))/($S267-$R267))*($K267-$R267)),0))))</f>
        <v/>
      </c>
      <c r="H267" s="455"/>
      <c r="I267" s="147" t="str">
        <f>IF(OR($D267="",$J267="",$P267=""),"",IF(VLOOKUP($D267,Res_Req!$A$2:$K$15,2)&lt;=7,$J267*P267,""))</f>
        <v/>
      </c>
      <c r="J267" s="148" t="str">
        <f>IF($D267="","",IF(VLOOKUP($D267,Res_Req!$A$2:$K$15,2)&lt;=7,VLOOKUP($D267,Res_Req!$A$2:$K$15,7),""))</f>
        <v/>
      </c>
      <c r="K267" s="149" t="str">
        <f t="shared" si="6"/>
        <v/>
      </c>
      <c r="L267" s="150" t="str">
        <f t="shared" si="7"/>
        <v/>
      </c>
      <c r="M267" s="151"/>
      <c r="N267" s="453"/>
      <c r="O267" s="453"/>
      <c r="P267" s="453"/>
      <c r="Q267" s="453"/>
      <c r="R267" s="152" t="str">
        <f>IF(OR($D267="",$T267=""),"",IF(VLOOKUP($D267,Res_Req!$A$2:$K$15,2)&lt;=7,MIN($T267,VLOOKUP($D267,Res_Req!$A$2:$K$15,8)),$T267))</f>
        <v/>
      </c>
      <c r="S267" s="152" t="str">
        <f>IF(OR($D267="",$T267=""),"",IF(VLOOKUP($D267,Res_Req!$A$2:$K$15,2)&lt;=7,MIN($T267,VLOOKUP($D267,Res_Req!$A$2:$K$15,9)),$T267))</f>
        <v/>
      </c>
      <c r="T267" s="453"/>
      <c r="U267" s="453"/>
      <c r="V267" s="185"/>
      <c r="W267" s="185"/>
      <c r="X267" s="185"/>
      <c r="Y267" s="185"/>
      <c r="Z267" s="185"/>
      <c r="AA267" s="185"/>
      <c r="AB267" s="126" t="e">
        <f>VLOOKUP($D267,Res_Req!$A$2:$K$10,2)</f>
        <v>#N/A</v>
      </c>
    </row>
    <row r="268" spans="1:28" x14ac:dyDescent="0.25">
      <c r="A268" s="125"/>
      <c r="B268" s="453"/>
      <c r="C268" s="453"/>
      <c r="D268" s="454"/>
      <c r="E268" s="456"/>
      <c r="F268" s="154" t="str">
        <f>IF(OR($D268="",$N268="",$O268="",$G268=""),"",IF(VLOOKUP($D268,Res_Req!$A$2:$K$15,2)&lt;=9,IF($K268="","",IF($K268&lt;=$Q268,$O268*$G268,IF(AND($K268&gt;$Q268,$K268&lt;=$T268),$G268*($O268+((($N268-$O268)/($T268-$Q268))*($K268-$Q268))),0))),""))</f>
        <v/>
      </c>
      <c r="G268" s="148" t="str">
        <f>IF(OR($D268="",$T268="",$K268=""),"",IF(VLOOKUP($D268,Res_Req!$A$2:$K$15,2)&gt;=8,VLOOKUP($D268,Res_Req!$A$2:$K$15,3),IF($K268&lt;=$R268,VLOOKUP($D268,Res_Req!$A$2:$K$15,3),IF(AND($K268&gt;$R268,$K268&lt;=$S268),VLOOKUP($D268,Res_Req!$A$2:$K$15,3)+(((VLOOKUP($D268,Res_Req!$A$2:$K$15,4)-VLOOKUP($D268,Res_Req!$A$2:$K$15,3))/($S268-$R268))*($K268-$R268)),0))))</f>
        <v/>
      </c>
      <c r="H268" s="455"/>
      <c r="I268" s="147" t="str">
        <f>IF(OR($D268="",$J268="",$P268=""),"",IF(VLOOKUP($D268,Res_Req!$A$2:$K$15,2)&lt;=7,$J268*P268,""))</f>
        <v/>
      </c>
      <c r="J268" s="148" t="str">
        <f>IF($D268="","",IF(VLOOKUP($D268,Res_Req!$A$2:$K$15,2)&lt;=7,VLOOKUP($D268,Res_Req!$A$2:$K$15,7),""))</f>
        <v/>
      </c>
      <c r="K268" s="149" t="str">
        <f t="shared" si="6"/>
        <v/>
      </c>
      <c r="L268" s="150" t="str">
        <f t="shared" si="7"/>
        <v/>
      </c>
      <c r="M268" s="151"/>
      <c r="N268" s="453"/>
      <c r="O268" s="453"/>
      <c r="P268" s="453"/>
      <c r="Q268" s="453"/>
      <c r="R268" s="152" t="str">
        <f>IF(OR($D268="",$T268=""),"",IF(VLOOKUP($D268,Res_Req!$A$2:$K$15,2)&lt;=7,MIN($T268,VLOOKUP($D268,Res_Req!$A$2:$K$15,8)),$T268))</f>
        <v/>
      </c>
      <c r="S268" s="152" t="str">
        <f>IF(OR($D268="",$T268=""),"",IF(VLOOKUP($D268,Res_Req!$A$2:$K$15,2)&lt;=7,MIN($T268,VLOOKUP($D268,Res_Req!$A$2:$K$15,9)),$T268))</f>
        <v/>
      </c>
      <c r="T268" s="453"/>
      <c r="U268" s="453"/>
      <c r="V268" s="185"/>
      <c r="W268" s="185"/>
      <c r="X268" s="185"/>
      <c r="Y268" s="185"/>
      <c r="Z268" s="185"/>
      <c r="AA268" s="185"/>
      <c r="AB268" s="126" t="e">
        <f>VLOOKUP($D268,Res_Req!$A$2:$K$10,2)</f>
        <v>#N/A</v>
      </c>
    </row>
    <row r="269" spans="1:28" x14ac:dyDescent="0.25">
      <c r="A269" s="125"/>
      <c r="B269" s="453"/>
      <c r="C269" s="453"/>
      <c r="D269" s="454"/>
      <c r="E269" s="456"/>
      <c r="F269" s="154" t="str">
        <f>IF(OR($D269="",$N269="",$O269="",$G269=""),"",IF(VLOOKUP($D269,Res_Req!$A$2:$K$15,2)&lt;=9,IF($K269="","",IF($K269&lt;=$Q269,$O269*$G269,IF(AND($K269&gt;$Q269,$K269&lt;=$T269),$G269*($O269+((($N269-$O269)/($T269-$Q269))*($K269-$Q269))),0))),""))</f>
        <v/>
      </c>
      <c r="G269" s="148" t="str">
        <f>IF(OR($D269="",$T269="",$K269=""),"",IF(VLOOKUP($D269,Res_Req!$A$2:$K$15,2)&gt;=8,VLOOKUP($D269,Res_Req!$A$2:$K$15,3),IF($K269&lt;=$R269,VLOOKUP($D269,Res_Req!$A$2:$K$15,3),IF(AND($K269&gt;$R269,$K269&lt;=$S269),VLOOKUP($D269,Res_Req!$A$2:$K$15,3)+(((VLOOKUP($D269,Res_Req!$A$2:$K$15,4)-VLOOKUP($D269,Res_Req!$A$2:$K$15,3))/($S269-$R269))*($K269-$R269)),0))))</f>
        <v/>
      </c>
      <c r="H269" s="455"/>
      <c r="I269" s="147" t="str">
        <f>IF(OR($D269="",$J269="",$P269=""),"",IF(VLOOKUP($D269,Res_Req!$A$2:$K$15,2)&lt;=7,$J269*P269,""))</f>
        <v/>
      </c>
      <c r="J269" s="148" t="str">
        <f>IF($D269="","",IF(VLOOKUP($D269,Res_Req!$A$2:$K$15,2)&lt;=7,VLOOKUP($D269,Res_Req!$A$2:$K$15,7),""))</f>
        <v/>
      </c>
      <c r="K269" s="149" t="str">
        <f t="shared" si="6"/>
        <v/>
      </c>
      <c r="L269" s="150" t="str">
        <f t="shared" si="7"/>
        <v/>
      </c>
      <c r="M269" s="151"/>
      <c r="N269" s="453"/>
      <c r="O269" s="453"/>
      <c r="P269" s="453"/>
      <c r="Q269" s="453"/>
      <c r="R269" s="152" t="str">
        <f>IF(OR($D269="",$T269=""),"",IF(VLOOKUP($D269,Res_Req!$A$2:$K$15,2)&lt;=7,MIN($T269,VLOOKUP($D269,Res_Req!$A$2:$K$15,8)),$T269))</f>
        <v/>
      </c>
      <c r="S269" s="152" t="str">
        <f>IF(OR($D269="",$T269=""),"",IF(VLOOKUP($D269,Res_Req!$A$2:$K$15,2)&lt;=7,MIN($T269,VLOOKUP($D269,Res_Req!$A$2:$K$15,9)),$T269))</f>
        <v/>
      </c>
      <c r="T269" s="453"/>
      <c r="U269" s="453"/>
      <c r="V269" s="185"/>
      <c r="W269" s="185"/>
      <c r="X269" s="185"/>
      <c r="Y269" s="185"/>
      <c r="Z269" s="185"/>
      <c r="AA269" s="185"/>
      <c r="AB269" s="126" t="e">
        <f>VLOOKUP($D269,Res_Req!$A$2:$K$10,2)</f>
        <v>#N/A</v>
      </c>
    </row>
    <row r="270" spans="1:28" x14ac:dyDescent="0.25">
      <c r="A270" s="125"/>
      <c r="B270" s="453"/>
      <c r="C270" s="453"/>
      <c r="D270" s="454"/>
      <c r="E270" s="456"/>
      <c r="F270" s="154" t="str">
        <f>IF(OR($D270="",$N270="",$O270="",$G270=""),"",IF(VLOOKUP($D270,Res_Req!$A$2:$K$15,2)&lt;=9,IF($K270="","",IF($K270&lt;=$Q270,$O270*$G270,IF(AND($K270&gt;$Q270,$K270&lt;=$T270),$G270*($O270+((($N270-$O270)/($T270-$Q270))*($K270-$Q270))),0))),""))</f>
        <v/>
      </c>
      <c r="G270" s="148" t="str">
        <f>IF(OR($D270="",$T270="",$K270=""),"",IF(VLOOKUP($D270,Res_Req!$A$2:$K$15,2)&gt;=8,VLOOKUP($D270,Res_Req!$A$2:$K$15,3),IF($K270&lt;=$R270,VLOOKUP($D270,Res_Req!$A$2:$K$15,3),IF(AND($K270&gt;$R270,$K270&lt;=$S270),VLOOKUP($D270,Res_Req!$A$2:$K$15,3)+(((VLOOKUP($D270,Res_Req!$A$2:$K$15,4)-VLOOKUP($D270,Res_Req!$A$2:$K$15,3))/($S270-$R270))*($K270-$R270)),0))))</f>
        <v/>
      </c>
      <c r="H270" s="455"/>
      <c r="I270" s="147" t="str">
        <f>IF(OR($D270="",$J270="",$P270=""),"",IF(VLOOKUP($D270,Res_Req!$A$2:$K$15,2)&lt;=7,$J270*P270,""))</f>
        <v/>
      </c>
      <c r="J270" s="148" t="str">
        <f>IF($D270="","",IF(VLOOKUP($D270,Res_Req!$A$2:$K$15,2)&lt;=7,VLOOKUP($D270,Res_Req!$A$2:$K$15,7),""))</f>
        <v/>
      </c>
      <c r="K270" s="149" t="str">
        <f t="shared" si="6"/>
        <v/>
      </c>
      <c r="L270" s="150" t="str">
        <f t="shared" si="7"/>
        <v/>
      </c>
      <c r="M270" s="151"/>
      <c r="N270" s="453"/>
      <c r="O270" s="453"/>
      <c r="P270" s="453"/>
      <c r="Q270" s="453"/>
      <c r="R270" s="152" t="str">
        <f>IF(OR($D270="",$T270=""),"",IF(VLOOKUP($D270,Res_Req!$A$2:$K$15,2)&lt;=7,MIN($T270,VLOOKUP($D270,Res_Req!$A$2:$K$15,8)),$T270))</f>
        <v/>
      </c>
      <c r="S270" s="152" t="str">
        <f>IF(OR($D270="",$T270=""),"",IF(VLOOKUP($D270,Res_Req!$A$2:$K$15,2)&lt;=7,MIN($T270,VLOOKUP($D270,Res_Req!$A$2:$K$15,9)),$T270))</f>
        <v/>
      </c>
      <c r="T270" s="453"/>
      <c r="U270" s="453"/>
      <c r="V270" s="185"/>
      <c r="W270" s="185"/>
      <c r="X270" s="185"/>
      <c r="Y270" s="185"/>
      <c r="Z270" s="185"/>
      <c r="AA270" s="185"/>
      <c r="AB270" s="126" t="e">
        <f>VLOOKUP($D270,Res_Req!$A$2:$K$10,2)</f>
        <v>#N/A</v>
      </c>
    </row>
    <row r="271" spans="1:28" x14ac:dyDescent="0.25">
      <c r="A271" s="125"/>
      <c r="B271" s="453"/>
      <c r="C271" s="453"/>
      <c r="D271" s="454"/>
      <c r="E271" s="456"/>
      <c r="F271" s="154" t="str">
        <f>IF(OR($D271="",$N271="",$O271="",$G271=""),"",IF(VLOOKUP($D271,Res_Req!$A$2:$K$15,2)&lt;=9,IF($K271="","",IF($K271&lt;=$Q271,$O271*$G271,IF(AND($K271&gt;$Q271,$K271&lt;=$T271),$G271*($O271+((($N271-$O271)/($T271-$Q271))*($K271-$Q271))),0))),""))</f>
        <v/>
      </c>
      <c r="G271" s="148" t="str">
        <f>IF(OR($D271="",$T271="",$K271=""),"",IF(VLOOKUP($D271,Res_Req!$A$2:$K$15,2)&gt;=8,VLOOKUP($D271,Res_Req!$A$2:$K$15,3),IF($K271&lt;=$R271,VLOOKUP($D271,Res_Req!$A$2:$K$15,3),IF(AND($K271&gt;$R271,$K271&lt;=$S271),VLOOKUP($D271,Res_Req!$A$2:$K$15,3)+(((VLOOKUP($D271,Res_Req!$A$2:$K$15,4)-VLOOKUP($D271,Res_Req!$A$2:$K$15,3))/($S271-$R271))*($K271-$R271)),0))))</f>
        <v/>
      </c>
      <c r="H271" s="455"/>
      <c r="I271" s="147" t="str">
        <f>IF(OR($D271="",$J271="",$P271=""),"",IF(VLOOKUP($D271,Res_Req!$A$2:$K$15,2)&lt;=7,$J271*P271,""))</f>
        <v/>
      </c>
      <c r="J271" s="148" t="str">
        <f>IF($D271="","",IF(VLOOKUP($D271,Res_Req!$A$2:$K$15,2)&lt;=7,VLOOKUP($D271,Res_Req!$A$2:$K$15,7),""))</f>
        <v/>
      </c>
      <c r="K271" s="149" t="str">
        <f t="shared" si="6"/>
        <v/>
      </c>
      <c r="L271" s="150" t="str">
        <f t="shared" si="7"/>
        <v/>
      </c>
      <c r="M271" s="151"/>
      <c r="N271" s="453"/>
      <c r="O271" s="453"/>
      <c r="P271" s="453"/>
      <c r="Q271" s="453"/>
      <c r="R271" s="152" t="str">
        <f>IF(OR($D271="",$T271=""),"",IF(VLOOKUP($D271,Res_Req!$A$2:$K$15,2)&lt;=7,MIN($T271,VLOOKUP($D271,Res_Req!$A$2:$K$15,8)),$T271))</f>
        <v/>
      </c>
      <c r="S271" s="152" t="str">
        <f>IF(OR($D271="",$T271=""),"",IF(VLOOKUP($D271,Res_Req!$A$2:$K$15,2)&lt;=7,MIN($T271,VLOOKUP($D271,Res_Req!$A$2:$K$15,9)),$T271))</f>
        <v/>
      </c>
      <c r="T271" s="453"/>
      <c r="U271" s="453"/>
      <c r="V271" s="185"/>
      <c r="W271" s="185"/>
      <c r="X271" s="185"/>
      <c r="Y271" s="185"/>
      <c r="Z271" s="185"/>
      <c r="AA271" s="185"/>
      <c r="AB271" s="126" t="e">
        <f>VLOOKUP($D271,Res_Req!$A$2:$K$10,2)</f>
        <v>#N/A</v>
      </c>
    </row>
    <row r="272" spans="1:28" x14ac:dyDescent="0.25">
      <c r="A272" s="125"/>
      <c r="B272" s="453"/>
      <c r="C272" s="453"/>
      <c r="D272" s="454"/>
      <c r="E272" s="456"/>
      <c r="F272" s="154" t="str">
        <f>IF(OR($D272="",$N272="",$O272="",$G272=""),"",IF(VLOOKUP($D272,Res_Req!$A$2:$K$15,2)&lt;=9,IF($K272="","",IF($K272&lt;=$Q272,$O272*$G272,IF(AND($K272&gt;$Q272,$K272&lt;=$T272),$G272*($O272+((($N272-$O272)/($T272-$Q272))*($K272-$Q272))),0))),""))</f>
        <v/>
      </c>
      <c r="G272" s="148" t="str">
        <f>IF(OR($D272="",$T272="",$K272=""),"",IF(VLOOKUP($D272,Res_Req!$A$2:$K$15,2)&gt;=8,VLOOKUP($D272,Res_Req!$A$2:$K$15,3),IF($K272&lt;=$R272,VLOOKUP($D272,Res_Req!$A$2:$K$15,3),IF(AND($K272&gt;$R272,$K272&lt;=$S272),VLOOKUP($D272,Res_Req!$A$2:$K$15,3)+(((VLOOKUP($D272,Res_Req!$A$2:$K$15,4)-VLOOKUP($D272,Res_Req!$A$2:$K$15,3))/($S272-$R272))*($K272-$R272)),0))))</f>
        <v/>
      </c>
      <c r="H272" s="455"/>
      <c r="I272" s="147" t="str">
        <f>IF(OR($D272="",$J272="",$P272=""),"",IF(VLOOKUP($D272,Res_Req!$A$2:$K$15,2)&lt;=7,$J272*P272,""))</f>
        <v/>
      </c>
      <c r="J272" s="148" t="str">
        <f>IF($D272="","",IF(VLOOKUP($D272,Res_Req!$A$2:$K$15,2)&lt;=7,VLOOKUP($D272,Res_Req!$A$2:$K$15,7),""))</f>
        <v/>
      </c>
      <c r="K272" s="149" t="str">
        <f t="shared" ref="K272:K315" si="8">IF($D272="","",$K$6+U272)</f>
        <v/>
      </c>
      <c r="L272" s="150" t="str">
        <f t="shared" ref="L272:L315" si="9">IF($D272="","",$S272)</f>
        <v/>
      </c>
      <c r="M272" s="151"/>
      <c r="N272" s="453"/>
      <c r="O272" s="453"/>
      <c r="P272" s="453"/>
      <c r="Q272" s="453"/>
      <c r="R272" s="152" t="str">
        <f>IF(OR($D272="",$T272=""),"",IF(VLOOKUP($D272,Res_Req!$A$2:$K$15,2)&lt;=7,MIN($T272,VLOOKUP($D272,Res_Req!$A$2:$K$15,8)),$T272))</f>
        <v/>
      </c>
      <c r="S272" s="152" t="str">
        <f>IF(OR($D272="",$T272=""),"",IF(VLOOKUP($D272,Res_Req!$A$2:$K$15,2)&lt;=7,MIN($T272,VLOOKUP($D272,Res_Req!$A$2:$K$15,9)),$T272))</f>
        <v/>
      </c>
      <c r="T272" s="453"/>
      <c r="U272" s="453"/>
      <c r="V272" s="185"/>
      <c r="W272" s="185"/>
      <c r="X272" s="185"/>
      <c r="Y272" s="185"/>
      <c r="Z272" s="185"/>
      <c r="AA272" s="185"/>
      <c r="AB272" s="126" t="e">
        <f>VLOOKUP($D272,Res_Req!$A$2:$K$10,2)</f>
        <v>#N/A</v>
      </c>
    </row>
    <row r="273" spans="1:28" x14ac:dyDescent="0.25">
      <c r="A273" s="125"/>
      <c r="B273" s="453"/>
      <c r="C273" s="453"/>
      <c r="D273" s="454"/>
      <c r="E273" s="456"/>
      <c r="F273" s="154" t="str">
        <f>IF(OR($D273="",$N273="",$O273="",$G273=""),"",IF(VLOOKUP($D273,Res_Req!$A$2:$K$15,2)&lt;=9,IF($K273="","",IF($K273&lt;=$Q273,$O273*$G273,IF(AND($K273&gt;$Q273,$K273&lt;=$T273),$G273*($O273+((($N273-$O273)/($T273-$Q273))*($K273-$Q273))),0))),""))</f>
        <v/>
      </c>
      <c r="G273" s="148" t="str">
        <f>IF(OR($D273="",$T273="",$K273=""),"",IF(VLOOKUP($D273,Res_Req!$A$2:$K$15,2)&gt;=8,VLOOKUP($D273,Res_Req!$A$2:$K$15,3),IF($K273&lt;=$R273,VLOOKUP($D273,Res_Req!$A$2:$K$15,3),IF(AND($K273&gt;$R273,$K273&lt;=$S273),VLOOKUP($D273,Res_Req!$A$2:$K$15,3)+(((VLOOKUP($D273,Res_Req!$A$2:$K$15,4)-VLOOKUP($D273,Res_Req!$A$2:$K$15,3))/($S273-$R273))*($K273-$R273)),0))))</f>
        <v/>
      </c>
      <c r="H273" s="455"/>
      <c r="I273" s="147" t="str">
        <f>IF(OR($D273="",$J273="",$P273=""),"",IF(VLOOKUP($D273,Res_Req!$A$2:$K$15,2)&lt;=7,$J273*P273,""))</f>
        <v/>
      </c>
      <c r="J273" s="148" t="str">
        <f>IF($D273="","",IF(VLOOKUP($D273,Res_Req!$A$2:$K$15,2)&lt;=7,VLOOKUP($D273,Res_Req!$A$2:$K$15,7),""))</f>
        <v/>
      </c>
      <c r="K273" s="149" t="str">
        <f t="shared" si="8"/>
        <v/>
      </c>
      <c r="L273" s="150" t="str">
        <f t="shared" si="9"/>
        <v/>
      </c>
      <c r="M273" s="151"/>
      <c r="N273" s="453"/>
      <c r="O273" s="453"/>
      <c r="P273" s="453"/>
      <c r="Q273" s="453"/>
      <c r="R273" s="152" t="str">
        <f>IF(OR($D273="",$T273=""),"",IF(VLOOKUP($D273,Res_Req!$A$2:$K$15,2)&lt;=7,MIN($T273,VLOOKUP($D273,Res_Req!$A$2:$K$15,8)),$T273))</f>
        <v/>
      </c>
      <c r="S273" s="152" t="str">
        <f>IF(OR($D273="",$T273=""),"",IF(VLOOKUP($D273,Res_Req!$A$2:$K$15,2)&lt;=7,MIN($T273,VLOOKUP($D273,Res_Req!$A$2:$K$15,9)),$T273))</f>
        <v/>
      </c>
      <c r="T273" s="453"/>
      <c r="U273" s="453"/>
      <c r="V273" s="185"/>
      <c r="W273" s="185"/>
      <c r="X273" s="185"/>
      <c r="Y273" s="185"/>
      <c r="Z273" s="185"/>
      <c r="AA273" s="185"/>
      <c r="AB273" s="126" t="e">
        <f>VLOOKUP($D273,Res_Req!$A$2:$K$10,2)</f>
        <v>#N/A</v>
      </c>
    </row>
    <row r="274" spans="1:28" x14ac:dyDescent="0.25">
      <c r="A274" s="125"/>
      <c r="B274" s="453"/>
      <c r="C274" s="453"/>
      <c r="D274" s="454"/>
      <c r="E274" s="456"/>
      <c r="F274" s="154" t="str">
        <f>IF(OR($D274="",$N274="",$O274="",$G274=""),"",IF(VLOOKUP($D274,Res_Req!$A$2:$K$15,2)&lt;=9,IF($K274="","",IF($K274&lt;=$Q274,$O274*$G274,IF(AND($K274&gt;$Q274,$K274&lt;=$T274),$G274*($O274+((($N274-$O274)/($T274-$Q274))*($K274-$Q274))),0))),""))</f>
        <v/>
      </c>
      <c r="G274" s="148" t="str">
        <f>IF(OR($D274="",$T274="",$K274=""),"",IF(VLOOKUP($D274,Res_Req!$A$2:$K$15,2)&gt;=8,VLOOKUP($D274,Res_Req!$A$2:$K$15,3),IF($K274&lt;=$R274,VLOOKUP($D274,Res_Req!$A$2:$K$15,3),IF(AND($K274&gt;$R274,$K274&lt;=$S274),VLOOKUP($D274,Res_Req!$A$2:$K$15,3)+(((VLOOKUP($D274,Res_Req!$A$2:$K$15,4)-VLOOKUP($D274,Res_Req!$A$2:$K$15,3))/($S274-$R274))*($K274-$R274)),0))))</f>
        <v/>
      </c>
      <c r="H274" s="455"/>
      <c r="I274" s="147" t="str">
        <f>IF(OR($D274="",$J274="",$P274=""),"",IF(VLOOKUP($D274,Res_Req!$A$2:$K$15,2)&lt;=7,$J274*P274,""))</f>
        <v/>
      </c>
      <c r="J274" s="148" t="str">
        <f>IF($D274="","",IF(VLOOKUP($D274,Res_Req!$A$2:$K$15,2)&lt;=7,VLOOKUP($D274,Res_Req!$A$2:$K$15,7),""))</f>
        <v/>
      </c>
      <c r="K274" s="149" t="str">
        <f t="shared" si="8"/>
        <v/>
      </c>
      <c r="L274" s="150" t="str">
        <f t="shared" si="9"/>
        <v/>
      </c>
      <c r="M274" s="151"/>
      <c r="N274" s="453"/>
      <c r="O274" s="453"/>
      <c r="P274" s="453"/>
      <c r="Q274" s="453"/>
      <c r="R274" s="152" t="str">
        <f>IF(OR($D274="",$T274=""),"",IF(VLOOKUP($D274,Res_Req!$A$2:$K$15,2)&lt;=7,MIN($T274,VLOOKUP($D274,Res_Req!$A$2:$K$15,8)),$T274))</f>
        <v/>
      </c>
      <c r="S274" s="152" t="str">
        <f>IF(OR($D274="",$T274=""),"",IF(VLOOKUP($D274,Res_Req!$A$2:$K$15,2)&lt;=7,MIN($T274,VLOOKUP($D274,Res_Req!$A$2:$K$15,9)),$T274))</f>
        <v/>
      </c>
      <c r="T274" s="453"/>
      <c r="U274" s="453"/>
      <c r="V274" s="185"/>
      <c r="W274" s="185"/>
      <c r="X274" s="185"/>
      <c r="Y274" s="185"/>
      <c r="Z274" s="185"/>
      <c r="AA274" s="185"/>
      <c r="AB274" s="126" t="e">
        <f>VLOOKUP($D274,Res_Req!$A$2:$K$10,2)</f>
        <v>#N/A</v>
      </c>
    </row>
    <row r="275" spans="1:28" x14ac:dyDescent="0.25">
      <c r="A275" s="125"/>
      <c r="B275" s="453"/>
      <c r="C275" s="453"/>
      <c r="D275" s="454"/>
      <c r="E275" s="456"/>
      <c r="F275" s="154" t="str">
        <f>IF(OR($D275="",$N275="",$O275="",$G275=""),"",IF(VLOOKUP($D275,Res_Req!$A$2:$K$15,2)&lt;=9,IF($K275="","",IF($K275&lt;=$Q275,$O275*$G275,IF(AND($K275&gt;$Q275,$K275&lt;=$T275),$G275*($O275+((($N275-$O275)/($T275-$Q275))*($K275-$Q275))),0))),""))</f>
        <v/>
      </c>
      <c r="G275" s="148" t="str">
        <f>IF(OR($D275="",$T275="",$K275=""),"",IF(VLOOKUP($D275,Res_Req!$A$2:$K$15,2)&gt;=8,VLOOKUP($D275,Res_Req!$A$2:$K$15,3),IF($K275&lt;=$R275,VLOOKUP($D275,Res_Req!$A$2:$K$15,3),IF(AND($K275&gt;$R275,$K275&lt;=$S275),VLOOKUP($D275,Res_Req!$A$2:$K$15,3)+(((VLOOKUP($D275,Res_Req!$A$2:$K$15,4)-VLOOKUP($D275,Res_Req!$A$2:$K$15,3))/($S275-$R275))*($K275-$R275)),0))))</f>
        <v/>
      </c>
      <c r="H275" s="455"/>
      <c r="I275" s="147" t="str">
        <f>IF(OR($D275="",$J275="",$P275=""),"",IF(VLOOKUP($D275,Res_Req!$A$2:$K$15,2)&lt;=7,$J275*P275,""))</f>
        <v/>
      </c>
      <c r="J275" s="148" t="str">
        <f>IF($D275="","",IF(VLOOKUP($D275,Res_Req!$A$2:$K$15,2)&lt;=7,VLOOKUP($D275,Res_Req!$A$2:$K$15,7),""))</f>
        <v/>
      </c>
      <c r="K275" s="149" t="str">
        <f t="shared" si="8"/>
        <v/>
      </c>
      <c r="L275" s="150" t="str">
        <f t="shared" si="9"/>
        <v/>
      </c>
      <c r="M275" s="151"/>
      <c r="N275" s="453"/>
      <c r="O275" s="453"/>
      <c r="P275" s="453"/>
      <c r="Q275" s="453"/>
      <c r="R275" s="152" t="str">
        <f>IF(OR($D275="",$T275=""),"",IF(VLOOKUP($D275,Res_Req!$A$2:$K$15,2)&lt;=7,MIN($T275,VLOOKUP($D275,Res_Req!$A$2:$K$15,8)),$T275))</f>
        <v/>
      </c>
      <c r="S275" s="152" t="str">
        <f>IF(OR($D275="",$T275=""),"",IF(VLOOKUP($D275,Res_Req!$A$2:$K$15,2)&lt;=7,MIN($T275,VLOOKUP($D275,Res_Req!$A$2:$K$15,9)),$T275))</f>
        <v/>
      </c>
      <c r="T275" s="453"/>
      <c r="U275" s="453"/>
      <c r="V275" s="185"/>
      <c r="W275" s="185"/>
      <c r="X275" s="185"/>
      <c r="Y275" s="185"/>
      <c r="Z275" s="185"/>
      <c r="AA275" s="185"/>
      <c r="AB275" s="126" t="e">
        <f>VLOOKUP($D275,Res_Req!$A$2:$K$10,2)</f>
        <v>#N/A</v>
      </c>
    </row>
    <row r="276" spans="1:28" x14ac:dyDescent="0.25">
      <c r="A276" s="125"/>
      <c r="B276" s="453"/>
      <c r="C276" s="453"/>
      <c r="D276" s="454"/>
      <c r="E276" s="456"/>
      <c r="F276" s="154" t="str">
        <f>IF(OR($D276="",$N276="",$O276="",$G276=""),"",IF(VLOOKUP($D276,Res_Req!$A$2:$K$15,2)&lt;=9,IF($K276="","",IF($K276&lt;=$Q276,$O276*$G276,IF(AND($K276&gt;$Q276,$K276&lt;=$T276),$G276*($O276+((($N276-$O276)/($T276-$Q276))*($K276-$Q276))),0))),""))</f>
        <v/>
      </c>
      <c r="G276" s="148" t="str">
        <f>IF(OR($D276="",$T276="",$K276=""),"",IF(VLOOKUP($D276,Res_Req!$A$2:$K$15,2)&gt;=8,VLOOKUP($D276,Res_Req!$A$2:$K$15,3),IF($K276&lt;=$R276,VLOOKUP($D276,Res_Req!$A$2:$K$15,3),IF(AND($K276&gt;$R276,$K276&lt;=$S276),VLOOKUP($D276,Res_Req!$A$2:$K$15,3)+(((VLOOKUP($D276,Res_Req!$A$2:$K$15,4)-VLOOKUP($D276,Res_Req!$A$2:$K$15,3))/($S276-$R276))*($K276-$R276)),0))))</f>
        <v/>
      </c>
      <c r="H276" s="455"/>
      <c r="I276" s="147" t="str">
        <f>IF(OR($D276="",$J276="",$P276=""),"",IF(VLOOKUP($D276,Res_Req!$A$2:$K$15,2)&lt;=7,$J276*P276,""))</f>
        <v/>
      </c>
      <c r="J276" s="148" t="str">
        <f>IF($D276="","",IF(VLOOKUP($D276,Res_Req!$A$2:$K$15,2)&lt;=7,VLOOKUP($D276,Res_Req!$A$2:$K$15,7),""))</f>
        <v/>
      </c>
      <c r="K276" s="149" t="str">
        <f t="shared" si="8"/>
        <v/>
      </c>
      <c r="L276" s="150" t="str">
        <f t="shared" si="9"/>
        <v/>
      </c>
      <c r="M276" s="151"/>
      <c r="N276" s="453"/>
      <c r="O276" s="453"/>
      <c r="P276" s="453"/>
      <c r="Q276" s="453"/>
      <c r="R276" s="152" t="str">
        <f>IF(OR($D276="",$T276=""),"",IF(VLOOKUP($D276,Res_Req!$A$2:$K$15,2)&lt;=7,MIN($T276,VLOOKUP($D276,Res_Req!$A$2:$K$15,8)),$T276))</f>
        <v/>
      </c>
      <c r="S276" s="152" t="str">
        <f>IF(OR($D276="",$T276=""),"",IF(VLOOKUP($D276,Res_Req!$A$2:$K$15,2)&lt;=7,MIN($T276,VLOOKUP($D276,Res_Req!$A$2:$K$15,9)),$T276))</f>
        <v/>
      </c>
      <c r="T276" s="453"/>
      <c r="U276" s="453"/>
      <c r="V276" s="185"/>
      <c r="W276" s="185"/>
      <c r="X276" s="185"/>
      <c r="Y276" s="185"/>
      <c r="Z276" s="185"/>
      <c r="AA276" s="185"/>
      <c r="AB276" s="126" t="e">
        <f>VLOOKUP($D276,Res_Req!$A$2:$K$10,2)</f>
        <v>#N/A</v>
      </c>
    </row>
    <row r="277" spans="1:28" x14ac:dyDescent="0.25">
      <c r="A277" s="125"/>
      <c r="B277" s="453"/>
      <c r="C277" s="453"/>
      <c r="D277" s="454"/>
      <c r="E277" s="456"/>
      <c r="F277" s="154" t="str">
        <f>IF(OR($D277="",$N277="",$O277="",$G277=""),"",IF(VLOOKUP($D277,Res_Req!$A$2:$K$15,2)&lt;=9,IF($K277="","",IF($K277&lt;=$Q277,$O277*$G277,IF(AND($K277&gt;$Q277,$K277&lt;=$T277),$G277*($O277+((($N277-$O277)/($T277-$Q277))*($K277-$Q277))),0))),""))</f>
        <v/>
      </c>
      <c r="G277" s="148" t="str">
        <f>IF(OR($D277="",$T277="",$K277=""),"",IF(VLOOKUP($D277,Res_Req!$A$2:$K$15,2)&gt;=8,VLOOKUP($D277,Res_Req!$A$2:$K$15,3),IF($K277&lt;=$R277,VLOOKUP($D277,Res_Req!$A$2:$K$15,3),IF(AND($K277&gt;$R277,$K277&lt;=$S277),VLOOKUP($D277,Res_Req!$A$2:$K$15,3)+(((VLOOKUP($D277,Res_Req!$A$2:$K$15,4)-VLOOKUP($D277,Res_Req!$A$2:$K$15,3))/($S277-$R277))*($K277-$R277)),0))))</f>
        <v/>
      </c>
      <c r="H277" s="455"/>
      <c r="I277" s="147" t="str">
        <f>IF(OR($D277="",$J277="",$P277=""),"",IF(VLOOKUP($D277,Res_Req!$A$2:$K$15,2)&lt;=7,$J277*P277,""))</f>
        <v/>
      </c>
      <c r="J277" s="148" t="str">
        <f>IF($D277="","",IF(VLOOKUP($D277,Res_Req!$A$2:$K$15,2)&lt;=7,VLOOKUP($D277,Res_Req!$A$2:$K$15,7),""))</f>
        <v/>
      </c>
      <c r="K277" s="149" t="str">
        <f t="shared" si="8"/>
        <v/>
      </c>
      <c r="L277" s="150" t="str">
        <f t="shared" si="9"/>
        <v/>
      </c>
      <c r="M277" s="151"/>
      <c r="N277" s="453"/>
      <c r="O277" s="453"/>
      <c r="P277" s="453"/>
      <c r="Q277" s="453"/>
      <c r="R277" s="152" t="str">
        <f>IF(OR($D277="",$T277=""),"",IF(VLOOKUP($D277,Res_Req!$A$2:$K$15,2)&lt;=7,MIN($T277,VLOOKUP($D277,Res_Req!$A$2:$K$15,8)),$T277))</f>
        <v/>
      </c>
      <c r="S277" s="152" t="str">
        <f>IF(OR($D277="",$T277=""),"",IF(VLOOKUP($D277,Res_Req!$A$2:$K$15,2)&lt;=7,MIN($T277,VLOOKUP($D277,Res_Req!$A$2:$K$15,9)),$T277))</f>
        <v/>
      </c>
      <c r="T277" s="453"/>
      <c r="U277" s="453"/>
      <c r="V277" s="185"/>
      <c r="W277" s="185"/>
      <c r="X277" s="185"/>
      <c r="Y277" s="185"/>
      <c r="Z277" s="185"/>
      <c r="AA277" s="185"/>
      <c r="AB277" s="126" t="e">
        <f>VLOOKUP($D277,Res_Req!$A$2:$K$10,2)</f>
        <v>#N/A</v>
      </c>
    </row>
    <row r="278" spans="1:28" x14ac:dyDescent="0.25">
      <c r="A278" s="125"/>
      <c r="B278" s="453"/>
      <c r="C278" s="453"/>
      <c r="D278" s="454"/>
      <c r="E278" s="456"/>
      <c r="F278" s="154" t="str">
        <f>IF(OR($D278="",$N278="",$O278="",$G278=""),"",IF(VLOOKUP($D278,Res_Req!$A$2:$K$15,2)&lt;=9,IF($K278="","",IF($K278&lt;=$Q278,$O278*$G278,IF(AND($K278&gt;$Q278,$K278&lt;=$T278),$G278*($O278+((($N278-$O278)/($T278-$Q278))*($K278-$Q278))),0))),""))</f>
        <v/>
      </c>
      <c r="G278" s="148" t="str">
        <f>IF(OR($D278="",$T278="",$K278=""),"",IF(VLOOKUP($D278,Res_Req!$A$2:$K$15,2)&gt;=8,VLOOKUP($D278,Res_Req!$A$2:$K$15,3),IF($K278&lt;=$R278,VLOOKUP($D278,Res_Req!$A$2:$K$15,3),IF(AND($K278&gt;$R278,$K278&lt;=$S278),VLOOKUP($D278,Res_Req!$A$2:$K$15,3)+(((VLOOKUP($D278,Res_Req!$A$2:$K$15,4)-VLOOKUP($D278,Res_Req!$A$2:$K$15,3))/($S278-$R278))*($K278-$R278)),0))))</f>
        <v/>
      </c>
      <c r="H278" s="455"/>
      <c r="I278" s="147" t="str">
        <f>IF(OR($D278="",$J278="",$P278=""),"",IF(VLOOKUP($D278,Res_Req!$A$2:$K$15,2)&lt;=7,$J278*P278,""))</f>
        <v/>
      </c>
      <c r="J278" s="148" t="str">
        <f>IF($D278="","",IF(VLOOKUP($D278,Res_Req!$A$2:$K$15,2)&lt;=7,VLOOKUP($D278,Res_Req!$A$2:$K$15,7),""))</f>
        <v/>
      </c>
      <c r="K278" s="149" t="str">
        <f t="shared" si="8"/>
        <v/>
      </c>
      <c r="L278" s="150" t="str">
        <f t="shared" si="9"/>
        <v/>
      </c>
      <c r="M278" s="151"/>
      <c r="N278" s="453"/>
      <c r="O278" s="453"/>
      <c r="P278" s="453"/>
      <c r="Q278" s="453"/>
      <c r="R278" s="152" t="str">
        <f>IF(OR($D278="",$T278=""),"",IF(VLOOKUP($D278,Res_Req!$A$2:$K$15,2)&lt;=7,MIN($T278,VLOOKUP($D278,Res_Req!$A$2:$K$15,8)),$T278))</f>
        <v/>
      </c>
      <c r="S278" s="152" t="str">
        <f>IF(OR($D278="",$T278=""),"",IF(VLOOKUP($D278,Res_Req!$A$2:$K$15,2)&lt;=7,MIN($T278,VLOOKUP($D278,Res_Req!$A$2:$K$15,9)),$T278))</f>
        <v/>
      </c>
      <c r="T278" s="453"/>
      <c r="U278" s="453"/>
      <c r="V278" s="185"/>
      <c r="W278" s="185"/>
      <c r="X278" s="185"/>
      <c r="Y278" s="185"/>
      <c r="Z278" s="185"/>
      <c r="AA278" s="185"/>
      <c r="AB278" s="126" t="e">
        <f>VLOOKUP($D278,Res_Req!$A$2:$K$10,2)</f>
        <v>#N/A</v>
      </c>
    </row>
    <row r="279" spans="1:28" x14ac:dyDescent="0.25">
      <c r="A279" s="125"/>
      <c r="B279" s="453"/>
      <c r="C279" s="453"/>
      <c r="D279" s="454"/>
      <c r="E279" s="456"/>
      <c r="F279" s="154" t="str">
        <f>IF(OR($D279="",$N279="",$O279="",$G279=""),"",IF(VLOOKUP($D279,Res_Req!$A$2:$K$15,2)&lt;=9,IF($K279="","",IF($K279&lt;=$Q279,$O279*$G279,IF(AND($K279&gt;$Q279,$K279&lt;=$T279),$G279*($O279+((($N279-$O279)/($T279-$Q279))*($K279-$Q279))),0))),""))</f>
        <v/>
      </c>
      <c r="G279" s="148" t="str">
        <f>IF(OR($D279="",$T279="",$K279=""),"",IF(VLOOKUP($D279,Res_Req!$A$2:$K$15,2)&gt;=8,VLOOKUP($D279,Res_Req!$A$2:$K$15,3),IF($K279&lt;=$R279,VLOOKUP($D279,Res_Req!$A$2:$K$15,3),IF(AND($K279&gt;$R279,$K279&lt;=$S279),VLOOKUP($D279,Res_Req!$A$2:$K$15,3)+(((VLOOKUP($D279,Res_Req!$A$2:$K$15,4)-VLOOKUP($D279,Res_Req!$A$2:$K$15,3))/($S279-$R279))*($K279-$R279)),0))))</f>
        <v/>
      </c>
      <c r="H279" s="455"/>
      <c r="I279" s="147" t="str">
        <f>IF(OR($D279="",$J279="",$P279=""),"",IF(VLOOKUP($D279,Res_Req!$A$2:$K$15,2)&lt;=7,$J279*P279,""))</f>
        <v/>
      </c>
      <c r="J279" s="148" t="str">
        <f>IF($D279="","",IF(VLOOKUP($D279,Res_Req!$A$2:$K$15,2)&lt;=7,VLOOKUP($D279,Res_Req!$A$2:$K$15,7),""))</f>
        <v/>
      </c>
      <c r="K279" s="149" t="str">
        <f t="shared" si="8"/>
        <v/>
      </c>
      <c r="L279" s="150" t="str">
        <f t="shared" si="9"/>
        <v/>
      </c>
      <c r="M279" s="151"/>
      <c r="N279" s="453"/>
      <c r="O279" s="453"/>
      <c r="P279" s="453"/>
      <c r="Q279" s="453"/>
      <c r="R279" s="152" t="str">
        <f>IF(OR($D279="",$T279=""),"",IF(VLOOKUP($D279,Res_Req!$A$2:$K$15,2)&lt;=7,MIN($T279,VLOOKUP($D279,Res_Req!$A$2:$K$15,8)),$T279))</f>
        <v/>
      </c>
      <c r="S279" s="152" t="str">
        <f>IF(OR($D279="",$T279=""),"",IF(VLOOKUP($D279,Res_Req!$A$2:$K$15,2)&lt;=7,MIN($T279,VLOOKUP($D279,Res_Req!$A$2:$K$15,9)),$T279))</f>
        <v/>
      </c>
      <c r="T279" s="453"/>
      <c r="U279" s="453"/>
      <c r="V279" s="185"/>
      <c r="W279" s="185"/>
      <c r="X279" s="185"/>
      <c r="Y279" s="185"/>
      <c r="Z279" s="185"/>
      <c r="AA279" s="185"/>
      <c r="AB279" s="126" t="e">
        <f>VLOOKUP($D279,Res_Req!$A$2:$K$10,2)</f>
        <v>#N/A</v>
      </c>
    </row>
    <row r="280" spans="1:28" x14ac:dyDescent="0.25">
      <c r="A280" s="125"/>
      <c r="B280" s="453"/>
      <c r="C280" s="453"/>
      <c r="D280" s="454"/>
      <c r="E280" s="456"/>
      <c r="F280" s="154" t="str">
        <f>IF(OR($D280="",$N280="",$O280="",$G280=""),"",IF(VLOOKUP($D280,Res_Req!$A$2:$K$15,2)&lt;=9,IF($K280="","",IF($K280&lt;=$Q280,$O280*$G280,IF(AND($K280&gt;$Q280,$K280&lt;=$T280),$G280*($O280+((($N280-$O280)/($T280-$Q280))*($K280-$Q280))),0))),""))</f>
        <v/>
      </c>
      <c r="G280" s="148" t="str">
        <f>IF(OR($D280="",$T280="",$K280=""),"",IF(VLOOKUP($D280,Res_Req!$A$2:$K$15,2)&gt;=8,VLOOKUP($D280,Res_Req!$A$2:$K$15,3),IF($K280&lt;=$R280,VLOOKUP($D280,Res_Req!$A$2:$K$15,3),IF(AND($K280&gt;$R280,$K280&lt;=$S280),VLOOKUP($D280,Res_Req!$A$2:$K$15,3)+(((VLOOKUP($D280,Res_Req!$A$2:$K$15,4)-VLOOKUP($D280,Res_Req!$A$2:$K$15,3))/($S280-$R280))*($K280-$R280)),0))))</f>
        <v/>
      </c>
      <c r="H280" s="455"/>
      <c r="I280" s="147" t="str">
        <f>IF(OR($D280="",$J280="",$P280=""),"",IF(VLOOKUP($D280,Res_Req!$A$2:$K$15,2)&lt;=7,$J280*P280,""))</f>
        <v/>
      </c>
      <c r="J280" s="148" t="str">
        <f>IF($D280="","",IF(VLOOKUP($D280,Res_Req!$A$2:$K$15,2)&lt;=7,VLOOKUP($D280,Res_Req!$A$2:$K$15,7),""))</f>
        <v/>
      </c>
      <c r="K280" s="149" t="str">
        <f t="shared" si="8"/>
        <v/>
      </c>
      <c r="L280" s="150" t="str">
        <f t="shared" si="9"/>
        <v/>
      </c>
      <c r="M280" s="151"/>
      <c r="N280" s="453"/>
      <c r="O280" s="453"/>
      <c r="P280" s="453"/>
      <c r="Q280" s="453"/>
      <c r="R280" s="152" t="str">
        <f>IF(OR($D280="",$T280=""),"",IF(VLOOKUP($D280,Res_Req!$A$2:$K$15,2)&lt;=7,MIN($T280,VLOOKUP($D280,Res_Req!$A$2:$K$15,8)),$T280))</f>
        <v/>
      </c>
      <c r="S280" s="152" t="str">
        <f>IF(OR($D280="",$T280=""),"",IF(VLOOKUP($D280,Res_Req!$A$2:$K$15,2)&lt;=7,MIN($T280,VLOOKUP($D280,Res_Req!$A$2:$K$15,9)),$T280))</f>
        <v/>
      </c>
      <c r="T280" s="453"/>
      <c r="U280" s="453"/>
      <c r="V280" s="185"/>
      <c r="W280" s="185"/>
      <c r="X280" s="185"/>
      <c r="Y280" s="185"/>
      <c r="Z280" s="185"/>
      <c r="AA280" s="185"/>
      <c r="AB280" s="126" t="e">
        <f>VLOOKUP($D280,Res_Req!$A$2:$K$10,2)</f>
        <v>#N/A</v>
      </c>
    </row>
    <row r="281" spans="1:28" x14ac:dyDescent="0.25">
      <c r="A281" s="125"/>
      <c r="B281" s="453"/>
      <c r="C281" s="453"/>
      <c r="D281" s="454"/>
      <c r="E281" s="456"/>
      <c r="F281" s="154" t="str">
        <f>IF(OR($D281="",$N281="",$O281="",$G281=""),"",IF(VLOOKUP($D281,Res_Req!$A$2:$K$15,2)&lt;=9,IF($K281="","",IF($K281&lt;=$Q281,$O281*$G281,IF(AND($K281&gt;$Q281,$K281&lt;=$T281),$G281*($O281+((($N281-$O281)/($T281-$Q281))*($K281-$Q281))),0))),""))</f>
        <v/>
      </c>
      <c r="G281" s="148" t="str">
        <f>IF(OR($D281="",$T281="",$K281=""),"",IF(VLOOKUP($D281,Res_Req!$A$2:$K$15,2)&gt;=8,VLOOKUP($D281,Res_Req!$A$2:$K$15,3),IF($K281&lt;=$R281,VLOOKUP($D281,Res_Req!$A$2:$K$15,3),IF(AND($K281&gt;$R281,$K281&lt;=$S281),VLOOKUP($D281,Res_Req!$A$2:$K$15,3)+(((VLOOKUP($D281,Res_Req!$A$2:$K$15,4)-VLOOKUP($D281,Res_Req!$A$2:$K$15,3))/($S281-$R281))*($K281-$R281)),0))))</f>
        <v/>
      </c>
      <c r="H281" s="455"/>
      <c r="I281" s="147" t="str">
        <f>IF(OR($D281="",$J281="",$P281=""),"",IF(VLOOKUP($D281,Res_Req!$A$2:$K$15,2)&lt;=7,$J281*P281,""))</f>
        <v/>
      </c>
      <c r="J281" s="148" t="str">
        <f>IF($D281="","",IF(VLOOKUP($D281,Res_Req!$A$2:$K$15,2)&lt;=7,VLOOKUP($D281,Res_Req!$A$2:$K$15,7),""))</f>
        <v/>
      </c>
      <c r="K281" s="149" t="str">
        <f t="shared" si="8"/>
        <v/>
      </c>
      <c r="L281" s="150" t="str">
        <f t="shared" si="9"/>
        <v/>
      </c>
      <c r="M281" s="151"/>
      <c r="N281" s="453"/>
      <c r="O281" s="453"/>
      <c r="P281" s="453"/>
      <c r="Q281" s="453"/>
      <c r="R281" s="152" t="str">
        <f>IF(OR($D281="",$T281=""),"",IF(VLOOKUP($D281,Res_Req!$A$2:$K$15,2)&lt;=7,MIN($T281,VLOOKUP($D281,Res_Req!$A$2:$K$15,8)),$T281))</f>
        <v/>
      </c>
      <c r="S281" s="152" t="str">
        <f>IF(OR($D281="",$T281=""),"",IF(VLOOKUP($D281,Res_Req!$A$2:$K$15,2)&lt;=7,MIN($T281,VLOOKUP($D281,Res_Req!$A$2:$K$15,9)),$T281))</f>
        <v/>
      </c>
      <c r="T281" s="453"/>
      <c r="U281" s="453"/>
      <c r="V281" s="185"/>
      <c r="W281" s="185"/>
      <c r="X281" s="185"/>
      <c r="Y281" s="185"/>
      <c r="Z281" s="185"/>
      <c r="AA281" s="185"/>
      <c r="AB281" s="126" t="e">
        <f>VLOOKUP($D281,Res_Req!$A$2:$K$10,2)</f>
        <v>#N/A</v>
      </c>
    </row>
    <row r="282" spans="1:28" x14ac:dyDescent="0.25">
      <c r="A282" s="125"/>
      <c r="B282" s="453"/>
      <c r="C282" s="453"/>
      <c r="D282" s="454"/>
      <c r="E282" s="456"/>
      <c r="F282" s="154" t="str">
        <f>IF(OR($D282="",$N282="",$O282="",$G282=""),"",IF(VLOOKUP($D282,Res_Req!$A$2:$K$15,2)&lt;=9,IF($K282="","",IF($K282&lt;=$Q282,$O282*$G282,IF(AND($K282&gt;$Q282,$K282&lt;=$T282),$G282*($O282+((($N282-$O282)/($T282-$Q282))*($K282-$Q282))),0))),""))</f>
        <v/>
      </c>
      <c r="G282" s="148" t="str">
        <f>IF(OR($D282="",$T282="",$K282=""),"",IF(VLOOKUP($D282,Res_Req!$A$2:$K$15,2)&gt;=8,VLOOKUP($D282,Res_Req!$A$2:$K$15,3),IF($K282&lt;=$R282,VLOOKUP($D282,Res_Req!$A$2:$K$15,3),IF(AND($K282&gt;$R282,$K282&lt;=$S282),VLOOKUP($D282,Res_Req!$A$2:$K$15,3)+(((VLOOKUP($D282,Res_Req!$A$2:$K$15,4)-VLOOKUP($D282,Res_Req!$A$2:$K$15,3))/($S282-$R282))*($K282-$R282)),0))))</f>
        <v/>
      </c>
      <c r="H282" s="455"/>
      <c r="I282" s="147" t="str">
        <f>IF(OR($D282="",$J282="",$P282=""),"",IF(VLOOKUP($D282,Res_Req!$A$2:$K$15,2)&lt;=7,$J282*P282,""))</f>
        <v/>
      </c>
      <c r="J282" s="148" t="str">
        <f>IF($D282="","",IF(VLOOKUP($D282,Res_Req!$A$2:$K$15,2)&lt;=7,VLOOKUP($D282,Res_Req!$A$2:$K$15,7),""))</f>
        <v/>
      </c>
      <c r="K282" s="149" t="str">
        <f t="shared" si="8"/>
        <v/>
      </c>
      <c r="L282" s="150" t="str">
        <f t="shared" si="9"/>
        <v/>
      </c>
      <c r="M282" s="151"/>
      <c r="N282" s="453"/>
      <c r="O282" s="453"/>
      <c r="P282" s="453"/>
      <c r="Q282" s="453"/>
      <c r="R282" s="152" t="str">
        <f>IF(OR($D282="",$T282=""),"",IF(VLOOKUP($D282,Res_Req!$A$2:$K$15,2)&lt;=7,MIN($T282,VLOOKUP($D282,Res_Req!$A$2:$K$15,8)),$T282))</f>
        <v/>
      </c>
      <c r="S282" s="152" t="str">
        <f>IF(OR($D282="",$T282=""),"",IF(VLOOKUP($D282,Res_Req!$A$2:$K$15,2)&lt;=7,MIN($T282,VLOOKUP($D282,Res_Req!$A$2:$K$15,9)),$T282))</f>
        <v/>
      </c>
      <c r="T282" s="453"/>
      <c r="U282" s="453"/>
      <c r="V282" s="185"/>
      <c r="W282" s="185"/>
      <c r="X282" s="185"/>
      <c r="Y282" s="185"/>
      <c r="Z282" s="185"/>
      <c r="AA282" s="185"/>
      <c r="AB282" s="126" t="e">
        <f>VLOOKUP($D282,Res_Req!$A$2:$K$10,2)</f>
        <v>#N/A</v>
      </c>
    </row>
    <row r="283" spans="1:28" x14ac:dyDescent="0.25">
      <c r="A283" s="125"/>
      <c r="B283" s="453"/>
      <c r="C283" s="453"/>
      <c r="D283" s="454"/>
      <c r="E283" s="456"/>
      <c r="F283" s="154" t="str">
        <f>IF(OR($D283="",$N283="",$O283="",$G283=""),"",IF(VLOOKUP($D283,Res_Req!$A$2:$K$15,2)&lt;=9,IF($K283="","",IF($K283&lt;=$Q283,$O283*$G283,IF(AND($K283&gt;$Q283,$K283&lt;=$T283),$G283*($O283+((($N283-$O283)/($T283-$Q283))*($K283-$Q283))),0))),""))</f>
        <v/>
      </c>
      <c r="G283" s="148" t="str">
        <f>IF(OR($D283="",$T283="",$K283=""),"",IF(VLOOKUP($D283,Res_Req!$A$2:$K$15,2)&gt;=8,VLOOKUP($D283,Res_Req!$A$2:$K$15,3),IF($K283&lt;=$R283,VLOOKUP($D283,Res_Req!$A$2:$K$15,3),IF(AND($K283&gt;$R283,$K283&lt;=$S283),VLOOKUP($D283,Res_Req!$A$2:$K$15,3)+(((VLOOKUP($D283,Res_Req!$A$2:$K$15,4)-VLOOKUP($D283,Res_Req!$A$2:$K$15,3))/($S283-$R283))*($K283-$R283)),0))))</f>
        <v/>
      </c>
      <c r="H283" s="455"/>
      <c r="I283" s="147" t="str">
        <f>IF(OR($D283="",$J283="",$P283=""),"",IF(VLOOKUP($D283,Res_Req!$A$2:$K$15,2)&lt;=7,$J283*P283,""))</f>
        <v/>
      </c>
      <c r="J283" s="148" t="str">
        <f>IF($D283="","",IF(VLOOKUP($D283,Res_Req!$A$2:$K$15,2)&lt;=7,VLOOKUP($D283,Res_Req!$A$2:$K$15,7),""))</f>
        <v/>
      </c>
      <c r="K283" s="149" t="str">
        <f t="shared" si="8"/>
        <v/>
      </c>
      <c r="L283" s="150" t="str">
        <f t="shared" si="9"/>
        <v/>
      </c>
      <c r="M283" s="151"/>
      <c r="N283" s="453"/>
      <c r="O283" s="453"/>
      <c r="P283" s="453"/>
      <c r="Q283" s="453"/>
      <c r="R283" s="152" t="str">
        <f>IF(OR($D283="",$T283=""),"",IF(VLOOKUP($D283,Res_Req!$A$2:$K$15,2)&lt;=7,MIN($T283,VLOOKUP($D283,Res_Req!$A$2:$K$15,8)),$T283))</f>
        <v/>
      </c>
      <c r="S283" s="152" t="str">
        <f>IF(OR($D283="",$T283=""),"",IF(VLOOKUP($D283,Res_Req!$A$2:$K$15,2)&lt;=7,MIN($T283,VLOOKUP($D283,Res_Req!$A$2:$K$15,9)),$T283))</f>
        <v/>
      </c>
      <c r="T283" s="453"/>
      <c r="U283" s="453"/>
      <c r="V283" s="185"/>
      <c r="W283" s="185"/>
      <c r="X283" s="185"/>
      <c r="Y283" s="185"/>
      <c r="Z283" s="185"/>
      <c r="AA283" s="185"/>
      <c r="AB283" s="126" t="e">
        <f>VLOOKUP($D283,Res_Req!$A$2:$K$10,2)</f>
        <v>#N/A</v>
      </c>
    </row>
    <row r="284" spans="1:28" x14ac:dyDescent="0.25">
      <c r="A284" s="125"/>
      <c r="B284" s="453"/>
      <c r="C284" s="453"/>
      <c r="D284" s="454"/>
      <c r="E284" s="456"/>
      <c r="F284" s="154" t="str">
        <f>IF(OR($D284="",$N284="",$O284="",$G284=""),"",IF(VLOOKUP($D284,Res_Req!$A$2:$K$15,2)&lt;=9,IF($K284="","",IF($K284&lt;=$Q284,$O284*$G284,IF(AND($K284&gt;$Q284,$K284&lt;=$T284),$G284*($O284+((($N284-$O284)/($T284-$Q284))*($K284-$Q284))),0))),""))</f>
        <v/>
      </c>
      <c r="G284" s="148" t="str">
        <f>IF(OR($D284="",$T284="",$K284=""),"",IF(VLOOKUP($D284,Res_Req!$A$2:$K$15,2)&gt;=8,VLOOKUP($D284,Res_Req!$A$2:$K$15,3),IF($K284&lt;=$R284,VLOOKUP($D284,Res_Req!$A$2:$K$15,3),IF(AND($K284&gt;$R284,$K284&lt;=$S284),VLOOKUP($D284,Res_Req!$A$2:$K$15,3)+(((VLOOKUP($D284,Res_Req!$A$2:$K$15,4)-VLOOKUP($D284,Res_Req!$A$2:$K$15,3))/($S284-$R284))*($K284-$R284)),0))))</f>
        <v/>
      </c>
      <c r="H284" s="455"/>
      <c r="I284" s="147" t="str">
        <f>IF(OR($D284="",$J284="",$P284=""),"",IF(VLOOKUP($D284,Res_Req!$A$2:$K$15,2)&lt;=7,$J284*P284,""))</f>
        <v/>
      </c>
      <c r="J284" s="148" t="str">
        <f>IF($D284="","",IF(VLOOKUP($D284,Res_Req!$A$2:$K$15,2)&lt;=7,VLOOKUP($D284,Res_Req!$A$2:$K$15,7),""))</f>
        <v/>
      </c>
      <c r="K284" s="149" t="str">
        <f t="shared" si="8"/>
        <v/>
      </c>
      <c r="L284" s="150" t="str">
        <f t="shared" si="9"/>
        <v/>
      </c>
      <c r="M284" s="151"/>
      <c r="N284" s="453"/>
      <c r="O284" s="453"/>
      <c r="P284" s="453"/>
      <c r="Q284" s="453"/>
      <c r="R284" s="152" t="str">
        <f>IF(OR($D284="",$T284=""),"",IF(VLOOKUP($D284,Res_Req!$A$2:$K$15,2)&lt;=7,MIN($T284,VLOOKUP($D284,Res_Req!$A$2:$K$15,8)),$T284))</f>
        <v/>
      </c>
      <c r="S284" s="152" t="str">
        <f>IF(OR($D284="",$T284=""),"",IF(VLOOKUP($D284,Res_Req!$A$2:$K$15,2)&lt;=7,MIN($T284,VLOOKUP($D284,Res_Req!$A$2:$K$15,9)),$T284))</f>
        <v/>
      </c>
      <c r="T284" s="453"/>
      <c r="U284" s="453"/>
      <c r="V284" s="185"/>
      <c r="W284" s="185"/>
      <c r="X284" s="185"/>
      <c r="Y284" s="185"/>
      <c r="Z284" s="185"/>
      <c r="AA284" s="185"/>
      <c r="AB284" s="126" t="e">
        <f>VLOOKUP($D284,Res_Req!$A$2:$K$10,2)</f>
        <v>#N/A</v>
      </c>
    </row>
    <row r="285" spans="1:28" x14ac:dyDescent="0.25">
      <c r="A285" s="125"/>
      <c r="B285" s="453"/>
      <c r="C285" s="453"/>
      <c r="D285" s="454"/>
      <c r="E285" s="456"/>
      <c r="F285" s="154" t="str">
        <f>IF(OR($D285="",$N285="",$O285="",$G285=""),"",IF(VLOOKUP($D285,Res_Req!$A$2:$K$15,2)&lt;=9,IF($K285="","",IF($K285&lt;=$Q285,$O285*$G285,IF(AND($K285&gt;$Q285,$K285&lt;=$T285),$G285*($O285+((($N285-$O285)/($T285-$Q285))*($K285-$Q285))),0))),""))</f>
        <v/>
      </c>
      <c r="G285" s="148" t="str">
        <f>IF(OR($D285="",$T285="",$K285=""),"",IF(VLOOKUP($D285,Res_Req!$A$2:$K$15,2)&gt;=8,VLOOKUP($D285,Res_Req!$A$2:$K$15,3),IF($K285&lt;=$R285,VLOOKUP($D285,Res_Req!$A$2:$K$15,3),IF(AND($K285&gt;$R285,$K285&lt;=$S285),VLOOKUP($D285,Res_Req!$A$2:$K$15,3)+(((VLOOKUP($D285,Res_Req!$A$2:$K$15,4)-VLOOKUP($D285,Res_Req!$A$2:$K$15,3))/($S285-$R285))*($K285-$R285)),0))))</f>
        <v/>
      </c>
      <c r="H285" s="455"/>
      <c r="I285" s="147" t="str">
        <f>IF(OR($D285="",$J285="",$P285=""),"",IF(VLOOKUP($D285,Res_Req!$A$2:$K$15,2)&lt;=7,$J285*P285,""))</f>
        <v/>
      </c>
      <c r="J285" s="148" t="str">
        <f>IF($D285="","",IF(VLOOKUP($D285,Res_Req!$A$2:$K$15,2)&lt;=7,VLOOKUP($D285,Res_Req!$A$2:$K$15,7),""))</f>
        <v/>
      </c>
      <c r="K285" s="149" t="str">
        <f t="shared" si="8"/>
        <v/>
      </c>
      <c r="L285" s="150" t="str">
        <f t="shared" si="9"/>
        <v/>
      </c>
      <c r="M285" s="151"/>
      <c r="N285" s="453"/>
      <c r="O285" s="453"/>
      <c r="P285" s="453"/>
      <c r="Q285" s="453"/>
      <c r="R285" s="152" t="str">
        <f>IF(OR($D285="",$T285=""),"",IF(VLOOKUP($D285,Res_Req!$A$2:$K$15,2)&lt;=7,MIN($T285,VLOOKUP($D285,Res_Req!$A$2:$K$15,8)),$T285))</f>
        <v/>
      </c>
      <c r="S285" s="152" t="str">
        <f>IF(OR($D285="",$T285=""),"",IF(VLOOKUP($D285,Res_Req!$A$2:$K$15,2)&lt;=7,MIN($T285,VLOOKUP($D285,Res_Req!$A$2:$K$15,9)),$T285))</f>
        <v/>
      </c>
      <c r="T285" s="453"/>
      <c r="U285" s="453"/>
      <c r="V285" s="185"/>
      <c r="W285" s="185"/>
      <c r="X285" s="185"/>
      <c r="Y285" s="185"/>
      <c r="Z285" s="185"/>
      <c r="AA285" s="185"/>
      <c r="AB285" s="126" t="e">
        <f>VLOOKUP($D285,Res_Req!$A$2:$K$10,2)</f>
        <v>#N/A</v>
      </c>
    </row>
    <row r="286" spans="1:28" x14ac:dyDescent="0.25">
      <c r="A286" s="125"/>
      <c r="B286" s="453"/>
      <c r="C286" s="453"/>
      <c r="D286" s="454"/>
      <c r="E286" s="456"/>
      <c r="F286" s="154" t="str">
        <f>IF(OR($D286="",$N286="",$O286="",$G286=""),"",IF(VLOOKUP($D286,Res_Req!$A$2:$K$15,2)&lt;=9,IF($K286="","",IF($K286&lt;=$Q286,$O286*$G286,IF(AND($K286&gt;$Q286,$K286&lt;=$T286),$G286*($O286+((($N286-$O286)/($T286-$Q286))*($K286-$Q286))),0))),""))</f>
        <v/>
      </c>
      <c r="G286" s="148" t="str">
        <f>IF(OR($D286="",$T286="",$K286=""),"",IF(VLOOKUP($D286,Res_Req!$A$2:$K$15,2)&gt;=8,VLOOKUP($D286,Res_Req!$A$2:$K$15,3),IF($K286&lt;=$R286,VLOOKUP($D286,Res_Req!$A$2:$K$15,3),IF(AND($K286&gt;$R286,$K286&lt;=$S286),VLOOKUP($D286,Res_Req!$A$2:$K$15,3)+(((VLOOKUP($D286,Res_Req!$A$2:$K$15,4)-VLOOKUP($D286,Res_Req!$A$2:$K$15,3))/($S286-$R286))*($K286-$R286)),0))))</f>
        <v/>
      </c>
      <c r="H286" s="455"/>
      <c r="I286" s="147" t="str">
        <f>IF(OR($D286="",$J286="",$P286=""),"",IF(VLOOKUP($D286,Res_Req!$A$2:$K$15,2)&lt;=7,$J286*P286,""))</f>
        <v/>
      </c>
      <c r="J286" s="148" t="str">
        <f>IF($D286="","",IF(VLOOKUP($D286,Res_Req!$A$2:$K$15,2)&lt;=7,VLOOKUP($D286,Res_Req!$A$2:$K$15,7),""))</f>
        <v/>
      </c>
      <c r="K286" s="149" t="str">
        <f t="shared" si="8"/>
        <v/>
      </c>
      <c r="L286" s="150" t="str">
        <f t="shared" si="9"/>
        <v/>
      </c>
      <c r="M286" s="151"/>
      <c r="N286" s="453"/>
      <c r="O286" s="453"/>
      <c r="P286" s="453"/>
      <c r="Q286" s="453"/>
      <c r="R286" s="152" t="str">
        <f>IF(OR($D286="",$T286=""),"",IF(VLOOKUP($D286,Res_Req!$A$2:$K$15,2)&lt;=7,MIN($T286,VLOOKUP($D286,Res_Req!$A$2:$K$15,8)),$T286))</f>
        <v/>
      </c>
      <c r="S286" s="152" t="str">
        <f>IF(OR($D286="",$T286=""),"",IF(VLOOKUP($D286,Res_Req!$A$2:$K$15,2)&lt;=7,MIN($T286,VLOOKUP($D286,Res_Req!$A$2:$K$15,9)),$T286))</f>
        <v/>
      </c>
      <c r="T286" s="453"/>
      <c r="U286" s="453"/>
      <c r="V286" s="185"/>
      <c r="W286" s="185"/>
      <c r="X286" s="185"/>
      <c r="Y286" s="185"/>
      <c r="Z286" s="185"/>
      <c r="AA286" s="185"/>
      <c r="AB286" s="126" t="e">
        <f>VLOOKUP($D286,Res_Req!$A$2:$K$10,2)</f>
        <v>#N/A</v>
      </c>
    </row>
    <row r="287" spans="1:28" x14ac:dyDescent="0.25">
      <c r="A287" s="125"/>
      <c r="B287" s="453"/>
      <c r="C287" s="453"/>
      <c r="D287" s="454"/>
      <c r="E287" s="456"/>
      <c r="F287" s="154" t="str">
        <f>IF(OR($D287="",$N287="",$O287="",$G287=""),"",IF(VLOOKUP($D287,Res_Req!$A$2:$K$15,2)&lt;=9,IF($K287="","",IF($K287&lt;=$Q287,$O287*$G287,IF(AND($K287&gt;$Q287,$K287&lt;=$T287),$G287*($O287+((($N287-$O287)/($T287-$Q287))*($K287-$Q287))),0))),""))</f>
        <v/>
      </c>
      <c r="G287" s="148" t="str">
        <f>IF(OR($D287="",$T287="",$K287=""),"",IF(VLOOKUP($D287,Res_Req!$A$2:$K$15,2)&gt;=8,VLOOKUP($D287,Res_Req!$A$2:$K$15,3),IF($K287&lt;=$R287,VLOOKUP($D287,Res_Req!$A$2:$K$15,3),IF(AND($K287&gt;$R287,$K287&lt;=$S287),VLOOKUP($D287,Res_Req!$A$2:$K$15,3)+(((VLOOKUP($D287,Res_Req!$A$2:$K$15,4)-VLOOKUP($D287,Res_Req!$A$2:$K$15,3))/($S287-$R287))*($K287-$R287)),0))))</f>
        <v/>
      </c>
      <c r="H287" s="455"/>
      <c r="I287" s="147" t="str">
        <f>IF(OR($D287="",$J287="",$P287=""),"",IF(VLOOKUP($D287,Res_Req!$A$2:$K$15,2)&lt;=7,$J287*P287,""))</f>
        <v/>
      </c>
      <c r="J287" s="148" t="str">
        <f>IF($D287="","",IF(VLOOKUP($D287,Res_Req!$A$2:$K$15,2)&lt;=7,VLOOKUP($D287,Res_Req!$A$2:$K$15,7),""))</f>
        <v/>
      </c>
      <c r="K287" s="149" t="str">
        <f t="shared" si="8"/>
        <v/>
      </c>
      <c r="L287" s="150" t="str">
        <f t="shared" si="9"/>
        <v/>
      </c>
      <c r="M287" s="151"/>
      <c r="N287" s="453"/>
      <c r="O287" s="453"/>
      <c r="P287" s="453"/>
      <c r="Q287" s="453"/>
      <c r="R287" s="152" t="str">
        <f>IF(OR($D287="",$T287=""),"",IF(VLOOKUP($D287,Res_Req!$A$2:$K$15,2)&lt;=7,MIN($T287,VLOOKUP($D287,Res_Req!$A$2:$K$15,8)),$T287))</f>
        <v/>
      </c>
      <c r="S287" s="152" t="str">
        <f>IF(OR($D287="",$T287=""),"",IF(VLOOKUP($D287,Res_Req!$A$2:$K$15,2)&lt;=7,MIN($T287,VLOOKUP($D287,Res_Req!$A$2:$K$15,9)),$T287))</f>
        <v/>
      </c>
      <c r="T287" s="453"/>
      <c r="U287" s="453"/>
      <c r="V287" s="185"/>
      <c r="W287" s="185"/>
      <c r="X287" s="185"/>
      <c r="Y287" s="185"/>
      <c r="Z287" s="185"/>
      <c r="AA287" s="185"/>
      <c r="AB287" s="126" t="e">
        <f>VLOOKUP($D287,Res_Req!$A$2:$K$10,2)</f>
        <v>#N/A</v>
      </c>
    </row>
    <row r="288" spans="1:28" x14ac:dyDescent="0.25">
      <c r="A288" s="125"/>
      <c r="B288" s="453"/>
      <c r="C288" s="453"/>
      <c r="D288" s="454"/>
      <c r="E288" s="456"/>
      <c r="F288" s="154" t="str">
        <f>IF(OR($D288="",$N288="",$O288="",$G288=""),"",IF(VLOOKUP($D288,Res_Req!$A$2:$K$15,2)&lt;=9,IF($K288="","",IF($K288&lt;=$Q288,$O288*$G288,IF(AND($K288&gt;$Q288,$K288&lt;=$T288),$G288*($O288+((($N288-$O288)/($T288-$Q288))*($K288-$Q288))),0))),""))</f>
        <v/>
      </c>
      <c r="G288" s="148" t="str">
        <f>IF(OR($D288="",$T288="",$K288=""),"",IF(VLOOKUP($D288,Res_Req!$A$2:$K$15,2)&gt;=8,VLOOKUP($D288,Res_Req!$A$2:$K$15,3),IF($K288&lt;=$R288,VLOOKUP($D288,Res_Req!$A$2:$K$15,3),IF(AND($K288&gt;$R288,$K288&lt;=$S288),VLOOKUP($D288,Res_Req!$A$2:$K$15,3)+(((VLOOKUP($D288,Res_Req!$A$2:$K$15,4)-VLOOKUP($D288,Res_Req!$A$2:$K$15,3))/($S288-$R288))*($K288-$R288)),0))))</f>
        <v/>
      </c>
      <c r="H288" s="455"/>
      <c r="I288" s="147" t="str">
        <f>IF(OR($D288="",$J288="",$P288=""),"",IF(VLOOKUP($D288,Res_Req!$A$2:$K$15,2)&lt;=7,$J288*P288,""))</f>
        <v/>
      </c>
      <c r="J288" s="148" t="str">
        <f>IF($D288="","",IF(VLOOKUP($D288,Res_Req!$A$2:$K$15,2)&lt;=7,VLOOKUP($D288,Res_Req!$A$2:$K$15,7),""))</f>
        <v/>
      </c>
      <c r="K288" s="149" t="str">
        <f t="shared" si="8"/>
        <v/>
      </c>
      <c r="L288" s="150" t="str">
        <f t="shared" si="9"/>
        <v/>
      </c>
      <c r="M288" s="151"/>
      <c r="N288" s="453"/>
      <c r="O288" s="453"/>
      <c r="P288" s="453"/>
      <c r="Q288" s="453"/>
      <c r="R288" s="152" t="str">
        <f>IF(OR($D288="",$T288=""),"",IF(VLOOKUP($D288,Res_Req!$A$2:$K$15,2)&lt;=7,MIN($T288,VLOOKUP($D288,Res_Req!$A$2:$K$15,8)),$T288))</f>
        <v/>
      </c>
      <c r="S288" s="152" t="str">
        <f>IF(OR($D288="",$T288=""),"",IF(VLOOKUP($D288,Res_Req!$A$2:$K$15,2)&lt;=7,MIN($T288,VLOOKUP($D288,Res_Req!$A$2:$K$15,9)),$T288))</f>
        <v/>
      </c>
      <c r="T288" s="453"/>
      <c r="U288" s="453"/>
      <c r="V288" s="185"/>
      <c r="W288" s="185"/>
      <c r="X288" s="185"/>
      <c r="Y288" s="185"/>
      <c r="Z288" s="185"/>
      <c r="AA288" s="185"/>
      <c r="AB288" s="126" t="e">
        <f>VLOOKUP($D288,Res_Req!$A$2:$K$10,2)</f>
        <v>#N/A</v>
      </c>
    </row>
    <row r="289" spans="1:28" x14ac:dyDescent="0.25">
      <c r="A289" s="125"/>
      <c r="B289" s="453"/>
      <c r="C289" s="453"/>
      <c r="D289" s="454"/>
      <c r="E289" s="456"/>
      <c r="F289" s="154" t="str">
        <f>IF(OR($D289="",$N289="",$O289="",$G289=""),"",IF(VLOOKUP($D289,Res_Req!$A$2:$K$15,2)&lt;=9,IF($K289="","",IF($K289&lt;=$Q289,$O289*$G289,IF(AND($K289&gt;$Q289,$K289&lt;=$T289),$G289*($O289+((($N289-$O289)/($T289-$Q289))*($K289-$Q289))),0))),""))</f>
        <v/>
      </c>
      <c r="G289" s="148" t="str">
        <f>IF(OR($D289="",$T289="",$K289=""),"",IF(VLOOKUP($D289,Res_Req!$A$2:$K$15,2)&gt;=8,VLOOKUP($D289,Res_Req!$A$2:$K$15,3),IF($K289&lt;=$R289,VLOOKUP($D289,Res_Req!$A$2:$K$15,3),IF(AND($K289&gt;$R289,$K289&lt;=$S289),VLOOKUP($D289,Res_Req!$A$2:$K$15,3)+(((VLOOKUP($D289,Res_Req!$A$2:$K$15,4)-VLOOKUP($D289,Res_Req!$A$2:$K$15,3))/($S289-$R289))*($K289-$R289)),0))))</f>
        <v/>
      </c>
      <c r="H289" s="455"/>
      <c r="I289" s="147" t="str">
        <f>IF(OR($D289="",$J289="",$P289=""),"",IF(VLOOKUP($D289,Res_Req!$A$2:$K$15,2)&lt;=7,$J289*P289,""))</f>
        <v/>
      </c>
      <c r="J289" s="148" t="str">
        <f>IF($D289="","",IF(VLOOKUP($D289,Res_Req!$A$2:$K$15,2)&lt;=7,VLOOKUP($D289,Res_Req!$A$2:$K$15,7),""))</f>
        <v/>
      </c>
      <c r="K289" s="149" t="str">
        <f t="shared" si="8"/>
        <v/>
      </c>
      <c r="L289" s="150" t="str">
        <f t="shared" si="9"/>
        <v/>
      </c>
      <c r="M289" s="151"/>
      <c r="N289" s="453"/>
      <c r="O289" s="453"/>
      <c r="P289" s="453"/>
      <c r="Q289" s="453"/>
      <c r="R289" s="152" t="str">
        <f>IF(OR($D289="",$T289=""),"",IF(VLOOKUP($D289,Res_Req!$A$2:$K$15,2)&lt;=7,MIN($T289,VLOOKUP($D289,Res_Req!$A$2:$K$15,8)),$T289))</f>
        <v/>
      </c>
      <c r="S289" s="152" t="str">
        <f>IF(OR($D289="",$T289=""),"",IF(VLOOKUP($D289,Res_Req!$A$2:$K$15,2)&lt;=7,MIN($T289,VLOOKUP($D289,Res_Req!$A$2:$K$15,9)),$T289))</f>
        <v/>
      </c>
      <c r="T289" s="453"/>
      <c r="U289" s="453"/>
      <c r="V289" s="185"/>
      <c r="W289" s="185"/>
      <c r="X289" s="185"/>
      <c r="Y289" s="185"/>
      <c r="Z289" s="185"/>
      <c r="AA289" s="185"/>
      <c r="AB289" s="126" t="e">
        <f>VLOOKUP($D289,Res_Req!$A$2:$K$10,2)</f>
        <v>#N/A</v>
      </c>
    </row>
    <row r="290" spans="1:28" x14ac:dyDescent="0.25">
      <c r="A290" s="125"/>
      <c r="B290" s="453"/>
      <c r="C290" s="453"/>
      <c r="D290" s="454"/>
      <c r="E290" s="456"/>
      <c r="F290" s="154" t="str">
        <f>IF(OR($D290="",$N290="",$O290="",$G290=""),"",IF(VLOOKUP($D290,Res_Req!$A$2:$K$15,2)&lt;=9,IF($K290="","",IF($K290&lt;=$Q290,$O290*$G290,IF(AND($K290&gt;$Q290,$K290&lt;=$T290),$G290*($O290+((($N290-$O290)/($T290-$Q290))*($K290-$Q290))),0))),""))</f>
        <v/>
      </c>
      <c r="G290" s="148" t="str">
        <f>IF(OR($D290="",$T290="",$K290=""),"",IF(VLOOKUP($D290,Res_Req!$A$2:$K$15,2)&gt;=8,VLOOKUP($D290,Res_Req!$A$2:$K$15,3),IF($K290&lt;=$R290,VLOOKUP($D290,Res_Req!$A$2:$K$15,3),IF(AND($K290&gt;$R290,$K290&lt;=$S290),VLOOKUP($D290,Res_Req!$A$2:$K$15,3)+(((VLOOKUP($D290,Res_Req!$A$2:$K$15,4)-VLOOKUP($D290,Res_Req!$A$2:$K$15,3))/($S290-$R290))*($K290-$R290)),0))))</f>
        <v/>
      </c>
      <c r="H290" s="455"/>
      <c r="I290" s="147" t="str">
        <f>IF(OR($D290="",$J290="",$P290=""),"",IF(VLOOKUP($D290,Res_Req!$A$2:$K$15,2)&lt;=7,$J290*P290,""))</f>
        <v/>
      </c>
      <c r="J290" s="148" t="str">
        <f>IF($D290="","",IF(VLOOKUP($D290,Res_Req!$A$2:$K$15,2)&lt;=7,VLOOKUP($D290,Res_Req!$A$2:$K$15,7),""))</f>
        <v/>
      </c>
      <c r="K290" s="149" t="str">
        <f t="shared" si="8"/>
        <v/>
      </c>
      <c r="L290" s="150" t="str">
        <f t="shared" si="9"/>
        <v/>
      </c>
      <c r="M290" s="151"/>
      <c r="N290" s="453"/>
      <c r="O290" s="453"/>
      <c r="P290" s="453"/>
      <c r="Q290" s="453"/>
      <c r="R290" s="152" t="str">
        <f>IF(OR($D290="",$T290=""),"",IF(VLOOKUP($D290,Res_Req!$A$2:$K$15,2)&lt;=7,MIN($T290,VLOOKUP($D290,Res_Req!$A$2:$K$15,8)),$T290))</f>
        <v/>
      </c>
      <c r="S290" s="152" t="str">
        <f>IF(OR($D290="",$T290=""),"",IF(VLOOKUP($D290,Res_Req!$A$2:$K$15,2)&lt;=7,MIN($T290,VLOOKUP($D290,Res_Req!$A$2:$K$15,9)),$T290))</f>
        <v/>
      </c>
      <c r="T290" s="453"/>
      <c r="U290" s="453"/>
      <c r="V290" s="185"/>
      <c r="W290" s="185"/>
      <c r="X290" s="185"/>
      <c r="Y290" s="185"/>
      <c r="Z290" s="185"/>
      <c r="AA290" s="185"/>
      <c r="AB290" s="126" t="e">
        <f>VLOOKUP($D290,Res_Req!$A$2:$K$10,2)</f>
        <v>#N/A</v>
      </c>
    </row>
    <row r="291" spans="1:28" x14ac:dyDescent="0.25">
      <c r="A291" s="125"/>
      <c r="B291" s="453"/>
      <c r="C291" s="453"/>
      <c r="D291" s="454"/>
      <c r="E291" s="456"/>
      <c r="F291" s="154" t="str">
        <f>IF(OR($D291="",$N291="",$O291="",$G291=""),"",IF(VLOOKUP($D291,Res_Req!$A$2:$K$15,2)&lt;=9,IF($K291="","",IF($K291&lt;=$Q291,$O291*$G291,IF(AND($K291&gt;$Q291,$K291&lt;=$T291),$G291*($O291+((($N291-$O291)/($T291-$Q291))*($K291-$Q291))),0))),""))</f>
        <v/>
      </c>
      <c r="G291" s="148" t="str">
        <f>IF(OR($D291="",$T291="",$K291=""),"",IF(VLOOKUP($D291,Res_Req!$A$2:$K$15,2)&gt;=8,VLOOKUP($D291,Res_Req!$A$2:$K$15,3),IF($K291&lt;=$R291,VLOOKUP($D291,Res_Req!$A$2:$K$15,3),IF(AND($K291&gt;$R291,$K291&lt;=$S291),VLOOKUP($D291,Res_Req!$A$2:$K$15,3)+(((VLOOKUP($D291,Res_Req!$A$2:$K$15,4)-VLOOKUP($D291,Res_Req!$A$2:$K$15,3))/($S291-$R291))*($K291-$R291)),0))))</f>
        <v/>
      </c>
      <c r="H291" s="455"/>
      <c r="I291" s="147" t="str">
        <f>IF(OR($D291="",$J291="",$P291=""),"",IF(VLOOKUP($D291,Res_Req!$A$2:$K$15,2)&lt;=7,$J291*P291,""))</f>
        <v/>
      </c>
      <c r="J291" s="148" t="str">
        <f>IF($D291="","",IF(VLOOKUP($D291,Res_Req!$A$2:$K$15,2)&lt;=7,VLOOKUP($D291,Res_Req!$A$2:$K$15,7),""))</f>
        <v/>
      </c>
      <c r="K291" s="149" t="str">
        <f t="shared" si="8"/>
        <v/>
      </c>
      <c r="L291" s="150" t="str">
        <f t="shared" si="9"/>
        <v/>
      </c>
      <c r="M291" s="151"/>
      <c r="N291" s="453"/>
      <c r="O291" s="453"/>
      <c r="P291" s="453"/>
      <c r="Q291" s="453"/>
      <c r="R291" s="152" t="str">
        <f>IF(OR($D291="",$T291=""),"",IF(VLOOKUP($D291,Res_Req!$A$2:$K$15,2)&lt;=7,MIN($T291,VLOOKUP($D291,Res_Req!$A$2:$K$15,8)),$T291))</f>
        <v/>
      </c>
      <c r="S291" s="152" t="str">
        <f>IF(OR($D291="",$T291=""),"",IF(VLOOKUP($D291,Res_Req!$A$2:$K$15,2)&lt;=7,MIN($T291,VLOOKUP($D291,Res_Req!$A$2:$K$15,9)),$T291))</f>
        <v/>
      </c>
      <c r="T291" s="453"/>
      <c r="U291" s="453"/>
      <c r="V291" s="185"/>
      <c r="W291" s="185"/>
      <c r="X291" s="185"/>
      <c r="Y291" s="185"/>
      <c r="Z291" s="185"/>
      <c r="AA291" s="185"/>
      <c r="AB291" s="126" t="e">
        <f>VLOOKUP($D291,Res_Req!$A$2:$K$10,2)</f>
        <v>#N/A</v>
      </c>
    </row>
    <row r="292" spans="1:28" x14ac:dyDescent="0.25">
      <c r="A292" s="125"/>
      <c r="B292" s="453"/>
      <c r="C292" s="453"/>
      <c r="D292" s="454"/>
      <c r="E292" s="456"/>
      <c r="F292" s="154" t="str">
        <f>IF(OR($D292="",$N292="",$O292="",$G292=""),"",IF(VLOOKUP($D292,Res_Req!$A$2:$K$15,2)&lt;=9,IF($K292="","",IF($K292&lt;=$Q292,$O292*$G292,IF(AND($K292&gt;$Q292,$K292&lt;=$T292),$G292*($O292+((($N292-$O292)/($T292-$Q292))*($K292-$Q292))),0))),""))</f>
        <v/>
      </c>
      <c r="G292" s="148" t="str">
        <f>IF(OR($D292="",$T292="",$K292=""),"",IF(VLOOKUP($D292,Res_Req!$A$2:$K$15,2)&gt;=8,VLOOKUP($D292,Res_Req!$A$2:$K$15,3),IF($K292&lt;=$R292,VLOOKUP($D292,Res_Req!$A$2:$K$15,3),IF(AND($K292&gt;$R292,$K292&lt;=$S292),VLOOKUP($D292,Res_Req!$A$2:$K$15,3)+(((VLOOKUP($D292,Res_Req!$A$2:$K$15,4)-VLOOKUP($D292,Res_Req!$A$2:$K$15,3))/($S292-$R292))*($K292-$R292)),0))))</f>
        <v/>
      </c>
      <c r="H292" s="455"/>
      <c r="I292" s="147" t="str">
        <f>IF(OR($D292="",$J292="",$P292=""),"",IF(VLOOKUP($D292,Res_Req!$A$2:$K$15,2)&lt;=7,$J292*P292,""))</f>
        <v/>
      </c>
      <c r="J292" s="148" t="str">
        <f>IF($D292="","",IF(VLOOKUP($D292,Res_Req!$A$2:$K$15,2)&lt;=7,VLOOKUP($D292,Res_Req!$A$2:$K$15,7),""))</f>
        <v/>
      </c>
      <c r="K292" s="149" t="str">
        <f t="shared" si="8"/>
        <v/>
      </c>
      <c r="L292" s="150" t="str">
        <f t="shared" si="9"/>
        <v/>
      </c>
      <c r="M292" s="151"/>
      <c r="N292" s="453"/>
      <c r="O292" s="453"/>
      <c r="P292" s="453"/>
      <c r="Q292" s="453"/>
      <c r="R292" s="152" t="str">
        <f>IF(OR($D292="",$T292=""),"",IF(VLOOKUP($D292,Res_Req!$A$2:$K$15,2)&lt;=7,MIN($T292,VLOOKUP($D292,Res_Req!$A$2:$K$15,8)),$T292))</f>
        <v/>
      </c>
      <c r="S292" s="152" t="str">
        <f>IF(OR($D292="",$T292=""),"",IF(VLOOKUP($D292,Res_Req!$A$2:$K$15,2)&lt;=7,MIN($T292,VLOOKUP($D292,Res_Req!$A$2:$K$15,9)),$T292))</f>
        <v/>
      </c>
      <c r="T292" s="453"/>
      <c r="U292" s="453"/>
      <c r="V292" s="185"/>
      <c r="W292" s="185"/>
      <c r="X292" s="185"/>
      <c r="Y292" s="185"/>
      <c r="Z292" s="185"/>
      <c r="AA292" s="185"/>
      <c r="AB292" s="126" t="e">
        <f>VLOOKUP($D292,Res_Req!$A$2:$K$10,2)</f>
        <v>#N/A</v>
      </c>
    </row>
    <row r="293" spans="1:28" x14ac:dyDescent="0.25">
      <c r="A293" s="125"/>
      <c r="B293" s="453"/>
      <c r="C293" s="453"/>
      <c r="D293" s="454"/>
      <c r="E293" s="456"/>
      <c r="F293" s="154" t="str">
        <f>IF(OR($D293="",$N293="",$O293="",$G293=""),"",IF(VLOOKUP($D293,Res_Req!$A$2:$K$15,2)&lt;=9,IF($K293="","",IF($K293&lt;=$Q293,$O293*$G293,IF(AND($K293&gt;$Q293,$K293&lt;=$T293),$G293*($O293+((($N293-$O293)/($T293-$Q293))*($K293-$Q293))),0))),""))</f>
        <v/>
      </c>
      <c r="G293" s="148" t="str">
        <f>IF(OR($D293="",$T293="",$K293=""),"",IF(VLOOKUP($D293,Res_Req!$A$2:$K$15,2)&gt;=8,VLOOKUP($D293,Res_Req!$A$2:$K$15,3),IF($K293&lt;=$R293,VLOOKUP($D293,Res_Req!$A$2:$K$15,3),IF(AND($K293&gt;$R293,$K293&lt;=$S293),VLOOKUP($D293,Res_Req!$A$2:$K$15,3)+(((VLOOKUP($D293,Res_Req!$A$2:$K$15,4)-VLOOKUP($D293,Res_Req!$A$2:$K$15,3))/($S293-$R293))*($K293-$R293)),0))))</f>
        <v/>
      </c>
      <c r="H293" s="455"/>
      <c r="I293" s="147" t="str">
        <f>IF(OR($D293="",$J293="",$P293=""),"",IF(VLOOKUP($D293,Res_Req!$A$2:$K$15,2)&lt;=7,$J293*P293,""))</f>
        <v/>
      </c>
      <c r="J293" s="148" t="str">
        <f>IF($D293="","",IF(VLOOKUP($D293,Res_Req!$A$2:$K$15,2)&lt;=7,VLOOKUP($D293,Res_Req!$A$2:$K$15,7),""))</f>
        <v/>
      </c>
      <c r="K293" s="149" t="str">
        <f t="shared" si="8"/>
        <v/>
      </c>
      <c r="L293" s="150" t="str">
        <f t="shared" si="9"/>
        <v/>
      </c>
      <c r="M293" s="151"/>
      <c r="N293" s="453"/>
      <c r="O293" s="453"/>
      <c r="P293" s="453"/>
      <c r="Q293" s="453"/>
      <c r="R293" s="152" t="str">
        <f>IF(OR($D293="",$T293=""),"",IF(VLOOKUP($D293,Res_Req!$A$2:$K$15,2)&lt;=7,MIN($T293,VLOOKUP($D293,Res_Req!$A$2:$K$15,8)),$T293))</f>
        <v/>
      </c>
      <c r="S293" s="152" t="str">
        <f>IF(OR($D293="",$T293=""),"",IF(VLOOKUP($D293,Res_Req!$A$2:$K$15,2)&lt;=7,MIN($T293,VLOOKUP($D293,Res_Req!$A$2:$K$15,9)),$T293))</f>
        <v/>
      </c>
      <c r="T293" s="453"/>
      <c r="U293" s="453"/>
      <c r="V293" s="185"/>
      <c r="W293" s="185"/>
      <c r="X293" s="185"/>
      <c r="Y293" s="185"/>
      <c r="Z293" s="185"/>
      <c r="AA293" s="185"/>
      <c r="AB293" s="126" t="e">
        <f>VLOOKUP($D293,Res_Req!$A$2:$K$10,2)</f>
        <v>#N/A</v>
      </c>
    </row>
    <row r="294" spans="1:28" x14ac:dyDescent="0.25">
      <c r="A294" s="125"/>
      <c r="B294" s="453"/>
      <c r="C294" s="453"/>
      <c r="D294" s="454"/>
      <c r="E294" s="456"/>
      <c r="F294" s="154" t="str">
        <f>IF(OR($D294="",$N294="",$O294="",$G294=""),"",IF(VLOOKUP($D294,Res_Req!$A$2:$K$15,2)&lt;=9,IF($K294="","",IF($K294&lt;=$Q294,$O294*$G294,IF(AND($K294&gt;$Q294,$K294&lt;=$T294),$G294*($O294+((($N294-$O294)/($T294-$Q294))*($K294-$Q294))),0))),""))</f>
        <v/>
      </c>
      <c r="G294" s="148" t="str">
        <f>IF(OR($D294="",$T294="",$K294=""),"",IF(VLOOKUP($D294,Res_Req!$A$2:$K$15,2)&gt;=8,VLOOKUP($D294,Res_Req!$A$2:$K$15,3),IF($K294&lt;=$R294,VLOOKUP($D294,Res_Req!$A$2:$K$15,3),IF(AND($K294&gt;$R294,$K294&lt;=$S294),VLOOKUP($D294,Res_Req!$A$2:$K$15,3)+(((VLOOKUP($D294,Res_Req!$A$2:$K$15,4)-VLOOKUP($D294,Res_Req!$A$2:$K$15,3))/($S294-$R294))*($K294-$R294)),0))))</f>
        <v/>
      </c>
      <c r="H294" s="455"/>
      <c r="I294" s="147" t="str">
        <f>IF(OR($D294="",$J294="",$P294=""),"",IF(VLOOKUP($D294,Res_Req!$A$2:$K$15,2)&lt;=7,$J294*P294,""))</f>
        <v/>
      </c>
      <c r="J294" s="148" t="str">
        <f>IF($D294="","",IF(VLOOKUP($D294,Res_Req!$A$2:$K$15,2)&lt;=7,VLOOKUP($D294,Res_Req!$A$2:$K$15,7),""))</f>
        <v/>
      </c>
      <c r="K294" s="149" t="str">
        <f t="shared" si="8"/>
        <v/>
      </c>
      <c r="L294" s="150" t="str">
        <f t="shared" si="9"/>
        <v/>
      </c>
      <c r="M294" s="151"/>
      <c r="N294" s="453"/>
      <c r="O294" s="453"/>
      <c r="P294" s="453"/>
      <c r="Q294" s="453"/>
      <c r="R294" s="152" t="str">
        <f>IF(OR($D294="",$T294=""),"",IF(VLOOKUP($D294,Res_Req!$A$2:$K$15,2)&lt;=7,MIN($T294,VLOOKUP($D294,Res_Req!$A$2:$K$15,8)),$T294))</f>
        <v/>
      </c>
      <c r="S294" s="152" t="str">
        <f>IF(OR($D294="",$T294=""),"",IF(VLOOKUP($D294,Res_Req!$A$2:$K$15,2)&lt;=7,MIN($T294,VLOOKUP($D294,Res_Req!$A$2:$K$15,9)),$T294))</f>
        <v/>
      </c>
      <c r="T294" s="453"/>
      <c r="U294" s="453"/>
      <c r="V294" s="185"/>
      <c r="W294" s="185"/>
      <c r="X294" s="185"/>
      <c r="Y294" s="185"/>
      <c r="Z294" s="185"/>
      <c r="AA294" s="185"/>
      <c r="AB294" s="126" t="e">
        <f>VLOOKUP($D294,Res_Req!$A$2:$K$10,2)</f>
        <v>#N/A</v>
      </c>
    </row>
    <row r="295" spans="1:28" x14ac:dyDescent="0.25">
      <c r="A295" s="125"/>
      <c r="B295" s="453"/>
      <c r="C295" s="453"/>
      <c r="D295" s="454"/>
      <c r="E295" s="456"/>
      <c r="F295" s="154" t="str">
        <f>IF(OR($D295="",$N295="",$O295="",$G295=""),"",IF(VLOOKUP($D295,Res_Req!$A$2:$K$15,2)&lt;=9,IF($K295="","",IF($K295&lt;=$Q295,$O295*$G295,IF(AND($K295&gt;$Q295,$K295&lt;=$T295),$G295*($O295+((($N295-$O295)/($T295-$Q295))*($K295-$Q295))),0))),""))</f>
        <v/>
      </c>
      <c r="G295" s="148" t="str">
        <f>IF(OR($D295="",$T295="",$K295=""),"",IF(VLOOKUP($D295,Res_Req!$A$2:$K$15,2)&gt;=8,VLOOKUP($D295,Res_Req!$A$2:$K$15,3),IF($K295&lt;=$R295,VLOOKUP($D295,Res_Req!$A$2:$K$15,3),IF(AND($K295&gt;$R295,$K295&lt;=$S295),VLOOKUP($D295,Res_Req!$A$2:$K$15,3)+(((VLOOKUP($D295,Res_Req!$A$2:$K$15,4)-VLOOKUP($D295,Res_Req!$A$2:$K$15,3))/($S295-$R295))*($K295-$R295)),0))))</f>
        <v/>
      </c>
      <c r="H295" s="455"/>
      <c r="I295" s="147" t="str">
        <f>IF(OR($D295="",$J295="",$P295=""),"",IF(VLOOKUP($D295,Res_Req!$A$2:$K$15,2)&lt;=7,$J295*P295,""))</f>
        <v/>
      </c>
      <c r="J295" s="148" t="str">
        <f>IF($D295="","",IF(VLOOKUP($D295,Res_Req!$A$2:$K$15,2)&lt;=7,VLOOKUP($D295,Res_Req!$A$2:$K$15,7),""))</f>
        <v/>
      </c>
      <c r="K295" s="149" t="str">
        <f t="shared" si="8"/>
        <v/>
      </c>
      <c r="L295" s="150" t="str">
        <f t="shared" si="9"/>
        <v/>
      </c>
      <c r="M295" s="151"/>
      <c r="N295" s="453"/>
      <c r="O295" s="453"/>
      <c r="P295" s="453"/>
      <c r="Q295" s="453"/>
      <c r="R295" s="152" t="str">
        <f>IF(OR($D295="",$T295=""),"",IF(VLOOKUP($D295,Res_Req!$A$2:$K$15,2)&lt;=7,MIN($T295,VLOOKUP($D295,Res_Req!$A$2:$K$15,8)),$T295))</f>
        <v/>
      </c>
      <c r="S295" s="152" t="str">
        <f>IF(OR($D295="",$T295=""),"",IF(VLOOKUP($D295,Res_Req!$A$2:$K$15,2)&lt;=7,MIN($T295,VLOOKUP($D295,Res_Req!$A$2:$K$15,9)),$T295))</f>
        <v/>
      </c>
      <c r="T295" s="453"/>
      <c r="U295" s="453"/>
      <c r="V295" s="185"/>
      <c r="W295" s="185"/>
      <c r="X295" s="185"/>
      <c r="Y295" s="185"/>
      <c r="Z295" s="185"/>
      <c r="AA295" s="185"/>
      <c r="AB295" s="126" t="e">
        <f>VLOOKUP($D295,Res_Req!$A$2:$K$10,2)</f>
        <v>#N/A</v>
      </c>
    </row>
    <row r="296" spans="1:28" x14ac:dyDescent="0.25">
      <c r="A296" s="125"/>
      <c r="B296" s="453"/>
      <c r="C296" s="453"/>
      <c r="D296" s="454"/>
      <c r="E296" s="456"/>
      <c r="F296" s="154" t="str">
        <f>IF(OR($D296="",$N296="",$O296="",$G296=""),"",IF(VLOOKUP($D296,Res_Req!$A$2:$K$15,2)&lt;=9,IF($K296="","",IF($K296&lt;=$Q296,$O296*$G296,IF(AND($K296&gt;$Q296,$K296&lt;=$T296),$G296*($O296+((($N296-$O296)/($T296-$Q296))*($K296-$Q296))),0))),""))</f>
        <v/>
      </c>
      <c r="G296" s="148" t="str">
        <f>IF(OR($D296="",$T296="",$K296=""),"",IF(VLOOKUP($D296,Res_Req!$A$2:$K$15,2)&gt;=8,VLOOKUP($D296,Res_Req!$A$2:$K$15,3),IF($K296&lt;=$R296,VLOOKUP($D296,Res_Req!$A$2:$K$15,3),IF(AND($K296&gt;$R296,$K296&lt;=$S296),VLOOKUP($D296,Res_Req!$A$2:$K$15,3)+(((VLOOKUP($D296,Res_Req!$A$2:$K$15,4)-VLOOKUP($D296,Res_Req!$A$2:$K$15,3))/($S296-$R296))*($K296-$R296)),0))))</f>
        <v/>
      </c>
      <c r="H296" s="455"/>
      <c r="I296" s="147" t="str">
        <f>IF(OR($D296="",$J296="",$P296=""),"",IF(VLOOKUP($D296,Res_Req!$A$2:$K$15,2)&lt;=7,$J296*P296,""))</f>
        <v/>
      </c>
      <c r="J296" s="148" t="str">
        <f>IF($D296="","",IF(VLOOKUP($D296,Res_Req!$A$2:$K$15,2)&lt;=7,VLOOKUP($D296,Res_Req!$A$2:$K$15,7),""))</f>
        <v/>
      </c>
      <c r="K296" s="149" t="str">
        <f t="shared" si="8"/>
        <v/>
      </c>
      <c r="L296" s="150" t="str">
        <f t="shared" si="9"/>
        <v/>
      </c>
      <c r="M296" s="151"/>
      <c r="N296" s="453"/>
      <c r="O296" s="453"/>
      <c r="P296" s="453"/>
      <c r="Q296" s="453"/>
      <c r="R296" s="152" t="str">
        <f>IF(OR($D296="",$T296=""),"",IF(VLOOKUP($D296,Res_Req!$A$2:$K$15,2)&lt;=7,MIN($T296,VLOOKUP($D296,Res_Req!$A$2:$K$15,8)),$T296))</f>
        <v/>
      </c>
      <c r="S296" s="152" t="str">
        <f>IF(OR($D296="",$T296=""),"",IF(VLOOKUP($D296,Res_Req!$A$2:$K$15,2)&lt;=7,MIN($T296,VLOOKUP($D296,Res_Req!$A$2:$K$15,9)),$T296))</f>
        <v/>
      </c>
      <c r="T296" s="453"/>
      <c r="U296" s="453"/>
      <c r="V296" s="185"/>
      <c r="W296" s="185"/>
      <c r="X296" s="185"/>
      <c r="Y296" s="185"/>
      <c r="Z296" s="185"/>
      <c r="AA296" s="185"/>
      <c r="AB296" s="126" t="e">
        <f>VLOOKUP($D296,Res_Req!$A$2:$K$10,2)</f>
        <v>#N/A</v>
      </c>
    </row>
    <row r="297" spans="1:28" x14ac:dyDescent="0.25">
      <c r="A297" s="125"/>
      <c r="B297" s="453"/>
      <c r="C297" s="453"/>
      <c r="D297" s="454"/>
      <c r="E297" s="456"/>
      <c r="F297" s="154" t="str">
        <f>IF(OR($D297="",$N297="",$O297="",$G297=""),"",IF(VLOOKUP($D297,Res_Req!$A$2:$K$15,2)&lt;=9,IF($K297="","",IF($K297&lt;=$Q297,$O297*$G297,IF(AND($K297&gt;$Q297,$K297&lt;=$T297),$G297*($O297+((($N297-$O297)/($T297-$Q297))*($K297-$Q297))),0))),""))</f>
        <v/>
      </c>
      <c r="G297" s="148" t="str">
        <f>IF(OR($D297="",$T297="",$K297=""),"",IF(VLOOKUP($D297,Res_Req!$A$2:$K$15,2)&gt;=8,VLOOKUP($D297,Res_Req!$A$2:$K$15,3),IF($K297&lt;=$R297,VLOOKUP($D297,Res_Req!$A$2:$K$15,3),IF(AND($K297&gt;$R297,$K297&lt;=$S297),VLOOKUP($D297,Res_Req!$A$2:$K$15,3)+(((VLOOKUP($D297,Res_Req!$A$2:$K$15,4)-VLOOKUP($D297,Res_Req!$A$2:$K$15,3))/($S297-$R297))*($K297-$R297)),0))))</f>
        <v/>
      </c>
      <c r="H297" s="455"/>
      <c r="I297" s="147" t="str">
        <f>IF(OR($D297="",$J297="",$P297=""),"",IF(VLOOKUP($D297,Res_Req!$A$2:$K$15,2)&lt;=7,$J297*P297,""))</f>
        <v/>
      </c>
      <c r="J297" s="148" t="str">
        <f>IF($D297="","",IF(VLOOKUP($D297,Res_Req!$A$2:$K$15,2)&lt;=7,VLOOKUP($D297,Res_Req!$A$2:$K$15,7),""))</f>
        <v/>
      </c>
      <c r="K297" s="149" t="str">
        <f t="shared" si="8"/>
        <v/>
      </c>
      <c r="L297" s="150" t="str">
        <f t="shared" si="9"/>
        <v/>
      </c>
      <c r="M297" s="151"/>
      <c r="N297" s="453"/>
      <c r="O297" s="453"/>
      <c r="P297" s="453"/>
      <c r="Q297" s="453"/>
      <c r="R297" s="152" t="str">
        <f>IF(OR($D297="",$T297=""),"",IF(VLOOKUP($D297,Res_Req!$A$2:$K$15,2)&lt;=7,MIN($T297,VLOOKUP($D297,Res_Req!$A$2:$K$15,8)),$T297))</f>
        <v/>
      </c>
      <c r="S297" s="152" t="str">
        <f>IF(OR($D297="",$T297=""),"",IF(VLOOKUP($D297,Res_Req!$A$2:$K$15,2)&lt;=7,MIN($T297,VLOOKUP($D297,Res_Req!$A$2:$K$15,9)),$T297))</f>
        <v/>
      </c>
      <c r="T297" s="453"/>
      <c r="U297" s="453"/>
      <c r="V297" s="185"/>
      <c r="W297" s="185"/>
      <c r="X297" s="185"/>
      <c r="Y297" s="185"/>
      <c r="Z297" s="185"/>
      <c r="AA297" s="185"/>
      <c r="AB297" s="126" t="e">
        <f>VLOOKUP($D297,Res_Req!$A$2:$K$10,2)</f>
        <v>#N/A</v>
      </c>
    </row>
    <row r="298" spans="1:28" x14ac:dyDescent="0.25">
      <c r="A298" s="125"/>
      <c r="B298" s="453"/>
      <c r="C298" s="453"/>
      <c r="D298" s="454"/>
      <c r="E298" s="456"/>
      <c r="F298" s="154" t="str">
        <f>IF(OR($D298="",$N298="",$O298="",$G298=""),"",IF(VLOOKUP($D298,Res_Req!$A$2:$K$15,2)&lt;=9,IF($K298="","",IF($K298&lt;=$Q298,$O298*$G298,IF(AND($K298&gt;$Q298,$K298&lt;=$T298),$G298*($O298+((($N298-$O298)/($T298-$Q298))*($K298-$Q298))),0))),""))</f>
        <v/>
      </c>
      <c r="G298" s="148" t="str">
        <f>IF(OR($D298="",$T298="",$K298=""),"",IF(VLOOKUP($D298,Res_Req!$A$2:$K$15,2)&gt;=8,VLOOKUP($D298,Res_Req!$A$2:$K$15,3),IF($K298&lt;=$R298,VLOOKUP($D298,Res_Req!$A$2:$K$15,3),IF(AND($K298&gt;$R298,$K298&lt;=$S298),VLOOKUP($D298,Res_Req!$A$2:$K$15,3)+(((VLOOKUP($D298,Res_Req!$A$2:$K$15,4)-VLOOKUP($D298,Res_Req!$A$2:$K$15,3))/($S298-$R298))*($K298-$R298)),0))))</f>
        <v/>
      </c>
      <c r="H298" s="455"/>
      <c r="I298" s="147" t="str">
        <f>IF(OR($D298="",$J298="",$P298=""),"",IF(VLOOKUP($D298,Res_Req!$A$2:$K$15,2)&lt;=7,$J298*P298,""))</f>
        <v/>
      </c>
      <c r="J298" s="148" t="str">
        <f>IF($D298="","",IF(VLOOKUP($D298,Res_Req!$A$2:$K$15,2)&lt;=7,VLOOKUP($D298,Res_Req!$A$2:$K$15,7),""))</f>
        <v/>
      </c>
      <c r="K298" s="149" t="str">
        <f t="shared" si="8"/>
        <v/>
      </c>
      <c r="L298" s="150" t="str">
        <f t="shared" si="9"/>
        <v/>
      </c>
      <c r="M298" s="151"/>
      <c r="N298" s="453"/>
      <c r="O298" s="453"/>
      <c r="P298" s="453"/>
      <c r="Q298" s="453"/>
      <c r="R298" s="152" t="str">
        <f>IF(OR($D298="",$T298=""),"",IF(VLOOKUP($D298,Res_Req!$A$2:$K$15,2)&lt;=7,MIN($T298,VLOOKUP($D298,Res_Req!$A$2:$K$15,8)),$T298))</f>
        <v/>
      </c>
      <c r="S298" s="152" t="str">
        <f>IF(OR($D298="",$T298=""),"",IF(VLOOKUP($D298,Res_Req!$A$2:$K$15,2)&lt;=7,MIN($T298,VLOOKUP($D298,Res_Req!$A$2:$K$15,9)),$T298))</f>
        <v/>
      </c>
      <c r="T298" s="453"/>
      <c r="U298" s="453"/>
      <c r="V298" s="185"/>
      <c r="W298" s="185"/>
      <c r="X298" s="185"/>
      <c r="Y298" s="185"/>
      <c r="Z298" s="185"/>
      <c r="AA298" s="185"/>
      <c r="AB298" s="126" t="e">
        <f>VLOOKUP($D298,Res_Req!$A$2:$K$10,2)</f>
        <v>#N/A</v>
      </c>
    </row>
    <row r="299" spans="1:28" x14ac:dyDescent="0.25">
      <c r="A299" s="125"/>
      <c r="B299" s="453"/>
      <c r="C299" s="453"/>
      <c r="D299" s="454"/>
      <c r="E299" s="456"/>
      <c r="F299" s="154" t="str">
        <f>IF(OR($D299="",$N299="",$O299="",$G299=""),"",IF(VLOOKUP($D299,Res_Req!$A$2:$K$15,2)&lt;=9,IF($K299="","",IF($K299&lt;=$Q299,$O299*$G299,IF(AND($K299&gt;$Q299,$K299&lt;=$T299),$G299*($O299+((($N299-$O299)/($T299-$Q299))*($K299-$Q299))),0))),""))</f>
        <v/>
      </c>
      <c r="G299" s="148" t="str">
        <f>IF(OR($D299="",$T299="",$K299=""),"",IF(VLOOKUP($D299,Res_Req!$A$2:$K$15,2)&gt;=8,VLOOKUP($D299,Res_Req!$A$2:$K$15,3),IF($K299&lt;=$R299,VLOOKUP($D299,Res_Req!$A$2:$K$15,3),IF(AND($K299&gt;$R299,$K299&lt;=$S299),VLOOKUP($D299,Res_Req!$A$2:$K$15,3)+(((VLOOKUP($D299,Res_Req!$A$2:$K$15,4)-VLOOKUP($D299,Res_Req!$A$2:$K$15,3))/($S299-$R299))*($K299-$R299)),0))))</f>
        <v/>
      </c>
      <c r="H299" s="455"/>
      <c r="I299" s="147" t="str">
        <f>IF(OR($D299="",$J299="",$P299=""),"",IF(VLOOKUP($D299,Res_Req!$A$2:$K$15,2)&lt;=7,$J299*P299,""))</f>
        <v/>
      </c>
      <c r="J299" s="148" t="str">
        <f>IF($D299="","",IF(VLOOKUP($D299,Res_Req!$A$2:$K$15,2)&lt;=7,VLOOKUP($D299,Res_Req!$A$2:$K$15,7),""))</f>
        <v/>
      </c>
      <c r="K299" s="149" t="str">
        <f t="shared" si="8"/>
        <v/>
      </c>
      <c r="L299" s="150" t="str">
        <f t="shared" si="9"/>
        <v/>
      </c>
      <c r="M299" s="151"/>
      <c r="N299" s="453"/>
      <c r="O299" s="453"/>
      <c r="P299" s="453"/>
      <c r="Q299" s="453"/>
      <c r="R299" s="152" t="str">
        <f>IF(OR($D299="",$T299=""),"",IF(VLOOKUP($D299,Res_Req!$A$2:$K$15,2)&lt;=7,MIN($T299,VLOOKUP($D299,Res_Req!$A$2:$K$15,8)),$T299))</f>
        <v/>
      </c>
      <c r="S299" s="152" t="str">
        <f>IF(OR($D299="",$T299=""),"",IF(VLOOKUP($D299,Res_Req!$A$2:$K$15,2)&lt;=7,MIN($T299,VLOOKUP($D299,Res_Req!$A$2:$K$15,9)),$T299))</f>
        <v/>
      </c>
      <c r="T299" s="453"/>
      <c r="U299" s="453"/>
      <c r="V299" s="185"/>
      <c r="W299" s="185"/>
      <c r="X299" s="185"/>
      <c r="Y299" s="185"/>
      <c r="Z299" s="185"/>
      <c r="AA299" s="185"/>
      <c r="AB299" s="126" t="e">
        <f>VLOOKUP($D299,Res_Req!$A$2:$K$10,2)</f>
        <v>#N/A</v>
      </c>
    </row>
    <row r="300" spans="1:28" x14ac:dyDescent="0.25">
      <c r="A300" s="125"/>
      <c r="B300" s="453"/>
      <c r="C300" s="453"/>
      <c r="D300" s="454"/>
      <c r="E300" s="456"/>
      <c r="F300" s="154" t="str">
        <f>IF(OR($D300="",$N300="",$O300="",$G300=""),"",IF(VLOOKUP($D300,Res_Req!$A$2:$K$15,2)&lt;=9,IF($K300="","",IF($K300&lt;=$Q300,$O300*$G300,IF(AND($K300&gt;$Q300,$K300&lt;=$T300),$G300*($O300+((($N300-$O300)/($T300-$Q300))*($K300-$Q300))),0))),""))</f>
        <v/>
      </c>
      <c r="G300" s="148" t="str">
        <f>IF(OR($D300="",$T300="",$K300=""),"",IF(VLOOKUP($D300,Res_Req!$A$2:$K$15,2)&gt;=8,VLOOKUP($D300,Res_Req!$A$2:$K$15,3),IF($K300&lt;=$R300,VLOOKUP($D300,Res_Req!$A$2:$K$15,3),IF(AND($K300&gt;$R300,$K300&lt;=$S300),VLOOKUP($D300,Res_Req!$A$2:$K$15,3)+(((VLOOKUP($D300,Res_Req!$A$2:$K$15,4)-VLOOKUP($D300,Res_Req!$A$2:$K$15,3))/($S300-$R300))*($K300-$R300)),0))))</f>
        <v/>
      </c>
      <c r="H300" s="455"/>
      <c r="I300" s="147" t="str">
        <f>IF(OR($D300="",$J300="",$P300=""),"",IF(VLOOKUP($D300,Res_Req!$A$2:$K$15,2)&lt;=7,$J300*P300,""))</f>
        <v/>
      </c>
      <c r="J300" s="148" t="str">
        <f>IF($D300="","",IF(VLOOKUP($D300,Res_Req!$A$2:$K$15,2)&lt;=7,VLOOKUP($D300,Res_Req!$A$2:$K$15,7),""))</f>
        <v/>
      </c>
      <c r="K300" s="149" t="str">
        <f t="shared" si="8"/>
        <v/>
      </c>
      <c r="L300" s="150" t="str">
        <f t="shared" si="9"/>
        <v/>
      </c>
      <c r="M300" s="151"/>
      <c r="N300" s="453"/>
      <c r="O300" s="453"/>
      <c r="P300" s="453"/>
      <c r="Q300" s="453"/>
      <c r="R300" s="152" t="str">
        <f>IF(OR($D300="",$T300=""),"",IF(VLOOKUP($D300,Res_Req!$A$2:$K$15,2)&lt;=7,MIN($T300,VLOOKUP($D300,Res_Req!$A$2:$K$15,8)),$T300))</f>
        <v/>
      </c>
      <c r="S300" s="152" t="str">
        <f>IF(OR($D300="",$T300=""),"",IF(VLOOKUP($D300,Res_Req!$A$2:$K$15,2)&lt;=7,MIN($T300,VLOOKUP($D300,Res_Req!$A$2:$K$15,9)),$T300))</f>
        <v/>
      </c>
      <c r="T300" s="453"/>
      <c r="U300" s="453"/>
      <c r="V300" s="185"/>
      <c r="W300" s="185"/>
      <c r="X300" s="185"/>
      <c r="Y300" s="185"/>
      <c r="Z300" s="185"/>
      <c r="AA300" s="185"/>
      <c r="AB300" s="126" t="e">
        <f>VLOOKUP($D300,Res_Req!$A$2:$K$10,2)</f>
        <v>#N/A</v>
      </c>
    </row>
    <row r="301" spans="1:28" x14ac:dyDescent="0.25">
      <c r="A301" s="125"/>
      <c r="B301" s="453"/>
      <c r="C301" s="453"/>
      <c r="D301" s="454"/>
      <c r="E301" s="456"/>
      <c r="F301" s="154" t="str">
        <f>IF(OR($D301="",$N301="",$O301="",$G301=""),"",IF(VLOOKUP($D301,Res_Req!$A$2:$K$15,2)&lt;=9,IF($K301="","",IF($K301&lt;=$Q301,$O301*$G301,IF(AND($K301&gt;$Q301,$K301&lt;=$T301),$G301*($O301+((($N301-$O301)/($T301-$Q301))*($K301-$Q301))),0))),""))</f>
        <v/>
      </c>
      <c r="G301" s="148" t="str">
        <f>IF(OR($D301="",$T301="",$K301=""),"",IF(VLOOKUP($D301,Res_Req!$A$2:$K$15,2)&gt;=8,VLOOKUP($D301,Res_Req!$A$2:$K$15,3),IF($K301&lt;=$R301,VLOOKUP($D301,Res_Req!$A$2:$K$15,3),IF(AND($K301&gt;$R301,$K301&lt;=$S301),VLOOKUP($D301,Res_Req!$A$2:$K$15,3)+(((VLOOKUP($D301,Res_Req!$A$2:$K$15,4)-VLOOKUP($D301,Res_Req!$A$2:$K$15,3))/($S301-$R301))*($K301-$R301)),0))))</f>
        <v/>
      </c>
      <c r="H301" s="455"/>
      <c r="I301" s="147" t="str">
        <f>IF(OR($D301="",$J301="",$P301=""),"",IF(VLOOKUP($D301,Res_Req!$A$2:$K$15,2)&lt;=7,$J301*P301,""))</f>
        <v/>
      </c>
      <c r="J301" s="148" t="str">
        <f>IF($D301="","",IF(VLOOKUP($D301,Res_Req!$A$2:$K$15,2)&lt;=7,VLOOKUP($D301,Res_Req!$A$2:$K$15,7),""))</f>
        <v/>
      </c>
      <c r="K301" s="149" t="str">
        <f t="shared" si="8"/>
        <v/>
      </c>
      <c r="L301" s="150" t="str">
        <f t="shared" si="9"/>
        <v/>
      </c>
      <c r="M301" s="151"/>
      <c r="N301" s="453"/>
      <c r="O301" s="453"/>
      <c r="P301" s="453"/>
      <c r="Q301" s="453"/>
      <c r="R301" s="152" t="str">
        <f>IF(OR($D301="",$T301=""),"",IF(VLOOKUP($D301,Res_Req!$A$2:$K$15,2)&lt;=7,MIN($T301,VLOOKUP($D301,Res_Req!$A$2:$K$15,8)),$T301))</f>
        <v/>
      </c>
      <c r="S301" s="152" t="str">
        <f>IF(OR($D301="",$T301=""),"",IF(VLOOKUP($D301,Res_Req!$A$2:$K$15,2)&lt;=7,MIN($T301,VLOOKUP($D301,Res_Req!$A$2:$K$15,9)),$T301))</f>
        <v/>
      </c>
      <c r="T301" s="453"/>
      <c r="U301" s="453"/>
      <c r="V301" s="185"/>
      <c r="W301" s="185"/>
      <c r="X301" s="185"/>
      <c r="Y301" s="185"/>
      <c r="Z301" s="185"/>
      <c r="AA301" s="185"/>
      <c r="AB301" s="126" t="e">
        <f>VLOOKUP($D301,Res_Req!$A$2:$K$10,2)</f>
        <v>#N/A</v>
      </c>
    </row>
    <row r="302" spans="1:28" x14ac:dyDescent="0.25">
      <c r="A302" s="125"/>
      <c r="B302" s="453"/>
      <c r="C302" s="453"/>
      <c r="D302" s="454"/>
      <c r="E302" s="456"/>
      <c r="F302" s="154" t="str">
        <f>IF(OR($D302="",$N302="",$O302="",$G302=""),"",IF(VLOOKUP($D302,Res_Req!$A$2:$K$15,2)&lt;=9,IF($K302="","",IF($K302&lt;=$Q302,$O302*$G302,IF(AND($K302&gt;$Q302,$K302&lt;=$T302),$G302*($O302+((($N302-$O302)/($T302-$Q302))*($K302-$Q302))),0))),""))</f>
        <v/>
      </c>
      <c r="G302" s="148" t="str">
        <f>IF(OR($D302="",$T302="",$K302=""),"",IF(VLOOKUP($D302,Res_Req!$A$2:$K$15,2)&gt;=8,VLOOKUP($D302,Res_Req!$A$2:$K$15,3),IF($K302&lt;=$R302,VLOOKUP($D302,Res_Req!$A$2:$K$15,3),IF(AND($K302&gt;$R302,$K302&lt;=$S302),VLOOKUP($D302,Res_Req!$A$2:$K$15,3)+(((VLOOKUP($D302,Res_Req!$A$2:$K$15,4)-VLOOKUP($D302,Res_Req!$A$2:$K$15,3))/($S302-$R302))*($K302-$R302)),0))))</f>
        <v/>
      </c>
      <c r="H302" s="455"/>
      <c r="I302" s="147" t="str">
        <f>IF(OR($D302="",$J302="",$P302=""),"",IF(VLOOKUP($D302,Res_Req!$A$2:$K$15,2)&lt;=7,$J302*P302,""))</f>
        <v/>
      </c>
      <c r="J302" s="148" t="str">
        <f>IF($D302="","",IF(VLOOKUP($D302,Res_Req!$A$2:$K$15,2)&lt;=7,VLOOKUP($D302,Res_Req!$A$2:$K$15,7),""))</f>
        <v/>
      </c>
      <c r="K302" s="149" t="str">
        <f t="shared" si="8"/>
        <v/>
      </c>
      <c r="L302" s="150" t="str">
        <f t="shared" si="9"/>
        <v/>
      </c>
      <c r="M302" s="151"/>
      <c r="N302" s="453"/>
      <c r="O302" s="453"/>
      <c r="P302" s="453"/>
      <c r="Q302" s="453"/>
      <c r="R302" s="152" t="str">
        <f>IF(OR($D302="",$T302=""),"",IF(VLOOKUP($D302,Res_Req!$A$2:$K$15,2)&lt;=7,MIN($T302,VLOOKUP($D302,Res_Req!$A$2:$K$15,8)),$T302))</f>
        <v/>
      </c>
      <c r="S302" s="152" t="str">
        <f>IF(OR($D302="",$T302=""),"",IF(VLOOKUP($D302,Res_Req!$A$2:$K$15,2)&lt;=7,MIN($T302,VLOOKUP($D302,Res_Req!$A$2:$K$15,9)),$T302))</f>
        <v/>
      </c>
      <c r="T302" s="453"/>
      <c r="U302" s="453"/>
      <c r="V302" s="185"/>
      <c r="W302" s="185"/>
      <c r="X302" s="185"/>
      <c r="Y302" s="185"/>
      <c r="Z302" s="185"/>
      <c r="AA302" s="185"/>
      <c r="AB302" s="126" t="e">
        <f>VLOOKUP($D302,Res_Req!$A$2:$K$10,2)</f>
        <v>#N/A</v>
      </c>
    </row>
    <row r="303" spans="1:28" x14ac:dyDescent="0.25">
      <c r="A303" s="125"/>
      <c r="B303" s="453"/>
      <c r="C303" s="453"/>
      <c r="D303" s="454"/>
      <c r="E303" s="456"/>
      <c r="F303" s="154" t="str">
        <f>IF(OR($D303="",$N303="",$O303="",$G303=""),"",IF(VLOOKUP($D303,Res_Req!$A$2:$K$15,2)&lt;=9,IF($K303="","",IF($K303&lt;=$Q303,$O303*$G303,IF(AND($K303&gt;$Q303,$K303&lt;=$T303),$G303*($O303+((($N303-$O303)/($T303-$Q303))*($K303-$Q303))),0))),""))</f>
        <v/>
      </c>
      <c r="G303" s="148" t="str">
        <f>IF(OR($D303="",$T303="",$K303=""),"",IF(VLOOKUP($D303,Res_Req!$A$2:$K$15,2)&gt;=8,VLOOKUP($D303,Res_Req!$A$2:$K$15,3),IF($K303&lt;=$R303,VLOOKUP($D303,Res_Req!$A$2:$K$15,3),IF(AND($K303&gt;$R303,$K303&lt;=$S303),VLOOKUP($D303,Res_Req!$A$2:$K$15,3)+(((VLOOKUP($D303,Res_Req!$A$2:$K$15,4)-VLOOKUP($D303,Res_Req!$A$2:$K$15,3))/($S303-$R303))*($K303-$R303)),0))))</f>
        <v/>
      </c>
      <c r="H303" s="455"/>
      <c r="I303" s="147" t="str">
        <f>IF(OR($D303="",$J303="",$P303=""),"",IF(VLOOKUP($D303,Res_Req!$A$2:$K$15,2)&lt;=7,$J303*P303,""))</f>
        <v/>
      </c>
      <c r="J303" s="148" t="str">
        <f>IF($D303="","",IF(VLOOKUP($D303,Res_Req!$A$2:$K$15,2)&lt;=7,VLOOKUP($D303,Res_Req!$A$2:$K$15,7),""))</f>
        <v/>
      </c>
      <c r="K303" s="149" t="str">
        <f t="shared" si="8"/>
        <v/>
      </c>
      <c r="L303" s="150" t="str">
        <f t="shared" si="9"/>
        <v/>
      </c>
      <c r="M303" s="151"/>
      <c r="N303" s="453"/>
      <c r="O303" s="453"/>
      <c r="P303" s="453"/>
      <c r="Q303" s="453"/>
      <c r="R303" s="152" t="str">
        <f>IF(OR($D303="",$T303=""),"",IF(VLOOKUP($D303,Res_Req!$A$2:$K$15,2)&lt;=7,MIN($T303,VLOOKUP($D303,Res_Req!$A$2:$K$15,8)),$T303))</f>
        <v/>
      </c>
      <c r="S303" s="152" t="str">
        <f>IF(OR($D303="",$T303=""),"",IF(VLOOKUP($D303,Res_Req!$A$2:$K$15,2)&lt;=7,MIN($T303,VLOOKUP($D303,Res_Req!$A$2:$K$15,9)),$T303))</f>
        <v/>
      </c>
      <c r="T303" s="453"/>
      <c r="U303" s="453"/>
      <c r="V303" s="185"/>
      <c r="W303" s="185"/>
      <c r="X303" s="185"/>
      <c r="Y303" s="185"/>
      <c r="Z303" s="185"/>
      <c r="AA303" s="185"/>
      <c r="AB303" s="126" t="e">
        <f>VLOOKUP($D303,Res_Req!$A$2:$K$10,2)</f>
        <v>#N/A</v>
      </c>
    </row>
    <row r="304" spans="1:28" x14ac:dyDescent="0.25">
      <c r="A304" s="125"/>
      <c r="B304" s="453"/>
      <c r="C304" s="453"/>
      <c r="D304" s="454"/>
      <c r="E304" s="456"/>
      <c r="F304" s="154" t="str">
        <f>IF(OR($D304="",$N304="",$O304="",$G304=""),"",IF(VLOOKUP($D304,Res_Req!$A$2:$K$15,2)&lt;=9,IF($K304="","",IF($K304&lt;=$Q304,$O304*$G304,IF(AND($K304&gt;$Q304,$K304&lt;=$T304),$G304*($O304+((($N304-$O304)/($T304-$Q304))*($K304-$Q304))),0))),""))</f>
        <v/>
      </c>
      <c r="G304" s="148" t="str">
        <f>IF(OR($D304="",$T304="",$K304=""),"",IF(VLOOKUP($D304,Res_Req!$A$2:$K$15,2)&gt;=8,VLOOKUP($D304,Res_Req!$A$2:$K$15,3),IF($K304&lt;=$R304,VLOOKUP($D304,Res_Req!$A$2:$K$15,3),IF(AND($K304&gt;$R304,$K304&lt;=$S304),VLOOKUP($D304,Res_Req!$A$2:$K$15,3)+(((VLOOKUP($D304,Res_Req!$A$2:$K$15,4)-VLOOKUP($D304,Res_Req!$A$2:$K$15,3))/($S304-$R304))*($K304-$R304)),0))))</f>
        <v/>
      </c>
      <c r="H304" s="455"/>
      <c r="I304" s="147" t="str">
        <f>IF(OR($D304="",$J304="",$P304=""),"",IF(VLOOKUP($D304,Res_Req!$A$2:$K$15,2)&lt;=7,$J304*P304,""))</f>
        <v/>
      </c>
      <c r="J304" s="148" t="str">
        <f>IF($D304="","",IF(VLOOKUP($D304,Res_Req!$A$2:$K$15,2)&lt;=7,VLOOKUP($D304,Res_Req!$A$2:$K$15,7),""))</f>
        <v/>
      </c>
      <c r="K304" s="149" t="str">
        <f t="shared" si="8"/>
        <v/>
      </c>
      <c r="L304" s="150" t="str">
        <f t="shared" si="9"/>
        <v/>
      </c>
      <c r="M304" s="151"/>
      <c r="N304" s="453"/>
      <c r="O304" s="453"/>
      <c r="P304" s="453"/>
      <c r="Q304" s="453"/>
      <c r="R304" s="152" t="str">
        <f>IF(OR($D304="",$T304=""),"",IF(VLOOKUP($D304,Res_Req!$A$2:$K$15,2)&lt;=7,MIN($T304,VLOOKUP($D304,Res_Req!$A$2:$K$15,8)),$T304))</f>
        <v/>
      </c>
      <c r="S304" s="152" t="str">
        <f>IF(OR($D304="",$T304=""),"",IF(VLOOKUP($D304,Res_Req!$A$2:$K$15,2)&lt;=7,MIN($T304,VLOOKUP($D304,Res_Req!$A$2:$K$15,9)),$T304))</f>
        <v/>
      </c>
      <c r="T304" s="453"/>
      <c r="U304" s="453"/>
      <c r="V304" s="185"/>
      <c r="W304" s="185"/>
      <c r="X304" s="185"/>
      <c r="Y304" s="185"/>
      <c r="Z304" s="185"/>
      <c r="AA304" s="185"/>
      <c r="AB304" s="126" t="e">
        <f>VLOOKUP($D304,Res_Req!$A$2:$K$10,2)</f>
        <v>#N/A</v>
      </c>
    </row>
    <row r="305" spans="1:28" x14ac:dyDescent="0.25">
      <c r="A305" s="125"/>
      <c r="B305" s="453"/>
      <c r="C305" s="453"/>
      <c r="D305" s="454"/>
      <c r="E305" s="456"/>
      <c r="F305" s="154" t="str">
        <f>IF(OR($D305="",$N305="",$O305="",$G305=""),"",IF(VLOOKUP($D305,Res_Req!$A$2:$K$15,2)&lt;=9,IF($K305="","",IF($K305&lt;=$Q305,$O305*$G305,IF(AND($K305&gt;$Q305,$K305&lt;=$T305),$G305*($O305+((($N305-$O305)/($T305-$Q305))*($K305-$Q305))),0))),""))</f>
        <v/>
      </c>
      <c r="G305" s="148" t="str">
        <f>IF(OR($D305="",$T305="",$K305=""),"",IF(VLOOKUP($D305,Res_Req!$A$2:$K$15,2)&gt;=8,VLOOKUP($D305,Res_Req!$A$2:$K$15,3),IF($K305&lt;=$R305,VLOOKUP($D305,Res_Req!$A$2:$K$15,3),IF(AND($K305&gt;$R305,$K305&lt;=$S305),VLOOKUP($D305,Res_Req!$A$2:$K$15,3)+(((VLOOKUP($D305,Res_Req!$A$2:$K$15,4)-VLOOKUP($D305,Res_Req!$A$2:$K$15,3))/($S305-$R305))*($K305-$R305)),0))))</f>
        <v/>
      </c>
      <c r="H305" s="455"/>
      <c r="I305" s="147" t="str">
        <f>IF(OR($D305="",$J305="",$P305=""),"",IF(VLOOKUP($D305,Res_Req!$A$2:$K$15,2)&lt;=7,$J305*P305,""))</f>
        <v/>
      </c>
      <c r="J305" s="148" t="str">
        <f>IF($D305="","",IF(VLOOKUP($D305,Res_Req!$A$2:$K$15,2)&lt;=7,VLOOKUP($D305,Res_Req!$A$2:$K$15,7),""))</f>
        <v/>
      </c>
      <c r="K305" s="149" t="str">
        <f t="shared" si="8"/>
        <v/>
      </c>
      <c r="L305" s="150" t="str">
        <f t="shared" si="9"/>
        <v/>
      </c>
      <c r="M305" s="151"/>
      <c r="N305" s="453"/>
      <c r="O305" s="453"/>
      <c r="P305" s="453"/>
      <c r="Q305" s="453"/>
      <c r="R305" s="152" t="str">
        <f>IF(OR($D305="",$T305=""),"",IF(VLOOKUP($D305,Res_Req!$A$2:$K$15,2)&lt;=7,MIN($T305,VLOOKUP($D305,Res_Req!$A$2:$K$15,8)),$T305))</f>
        <v/>
      </c>
      <c r="S305" s="152" t="str">
        <f>IF(OR($D305="",$T305=""),"",IF(VLOOKUP($D305,Res_Req!$A$2:$K$15,2)&lt;=7,MIN($T305,VLOOKUP($D305,Res_Req!$A$2:$K$15,9)),$T305))</f>
        <v/>
      </c>
      <c r="T305" s="453"/>
      <c r="U305" s="453"/>
      <c r="V305" s="185"/>
      <c r="W305" s="185"/>
      <c r="X305" s="185"/>
      <c r="Y305" s="185"/>
      <c r="Z305" s="185"/>
      <c r="AA305" s="185"/>
      <c r="AB305" s="126" t="e">
        <f>VLOOKUP($D305,Res_Req!$A$2:$K$10,2)</f>
        <v>#N/A</v>
      </c>
    </row>
    <row r="306" spans="1:28" x14ac:dyDescent="0.25">
      <c r="A306" s="125"/>
      <c r="B306" s="453"/>
      <c r="C306" s="453"/>
      <c r="D306" s="454"/>
      <c r="E306" s="456"/>
      <c r="F306" s="154" t="str">
        <f>IF(OR($D306="",$N306="",$O306="",$G306=""),"",IF(VLOOKUP($D306,Res_Req!$A$2:$K$15,2)&lt;=9,IF($K306="","",IF($K306&lt;=$Q306,$O306*$G306,IF(AND($K306&gt;$Q306,$K306&lt;=$T306),$G306*($O306+((($N306-$O306)/($T306-$Q306))*($K306-$Q306))),0))),""))</f>
        <v/>
      </c>
      <c r="G306" s="148" t="str">
        <f>IF(OR($D306="",$T306="",$K306=""),"",IF(VLOOKUP($D306,Res_Req!$A$2:$K$15,2)&gt;=8,VLOOKUP($D306,Res_Req!$A$2:$K$15,3),IF($K306&lt;=$R306,VLOOKUP($D306,Res_Req!$A$2:$K$15,3),IF(AND($K306&gt;$R306,$K306&lt;=$S306),VLOOKUP($D306,Res_Req!$A$2:$K$15,3)+(((VLOOKUP($D306,Res_Req!$A$2:$K$15,4)-VLOOKUP($D306,Res_Req!$A$2:$K$15,3))/($S306-$R306))*($K306-$R306)),0))))</f>
        <v/>
      </c>
      <c r="H306" s="455"/>
      <c r="I306" s="147" t="str">
        <f>IF(OR($D306="",$J306="",$P306=""),"",IF(VLOOKUP($D306,Res_Req!$A$2:$K$15,2)&lt;=7,$J306*P306,""))</f>
        <v/>
      </c>
      <c r="J306" s="148" t="str">
        <f>IF($D306="","",IF(VLOOKUP($D306,Res_Req!$A$2:$K$15,2)&lt;=7,VLOOKUP($D306,Res_Req!$A$2:$K$15,7),""))</f>
        <v/>
      </c>
      <c r="K306" s="149" t="str">
        <f t="shared" si="8"/>
        <v/>
      </c>
      <c r="L306" s="150" t="str">
        <f t="shared" si="9"/>
        <v/>
      </c>
      <c r="M306" s="151"/>
      <c r="N306" s="453"/>
      <c r="O306" s="453"/>
      <c r="P306" s="453"/>
      <c r="Q306" s="453"/>
      <c r="R306" s="152" t="str">
        <f>IF(OR($D306="",$T306=""),"",IF(VLOOKUP($D306,Res_Req!$A$2:$K$15,2)&lt;=7,MIN($T306,VLOOKUP($D306,Res_Req!$A$2:$K$15,8)),$T306))</f>
        <v/>
      </c>
      <c r="S306" s="152" t="str">
        <f>IF(OR($D306="",$T306=""),"",IF(VLOOKUP($D306,Res_Req!$A$2:$K$15,2)&lt;=7,MIN($T306,VLOOKUP($D306,Res_Req!$A$2:$K$15,9)),$T306))</f>
        <v/>
      </c>
      <c r="T306" s="453"/>
      <c r="U306" s="453"/>
      <c r="V306" s="185"/>
      <c r="W306" s="185"/>
      <c r="X306" s="185"/>
      <c r="Y306" s="185"/>
      <c r="Z306" s="185"/>
      <c r="AA306" s="185"/>
      <c r="AB306" s="126" t="e">
        <f>VLOOKUP($D306,Res_Req!$A$2:$K$10,2)</f>
        <v>#N/A</v>
      </c>
    </row>
    <row r="307" spans="1:28" x14ac:dyDescent="0.25">
      <c r="A307" s="125"/>
      <c r="B307" s="453"/>
      <c r="C307" s="453"/>
      <c r="D307" s="454"/>
      <c r="E307" s="456"/>
      <c r="F307" s="154" t="str">
        <f>IF(OR($D307="",$N307="",$O307="",$G307=""),"",IF(VLOOKUP($D307,Res_Req!$A$2:$K$15,2)&lt;=9,IF($K307="","",IF($K307&lt;=$Q307,$O307*$G307,IF(AND($K307&gt;$Q307,$K307&lt;=$T307),$G307*($O307+((($N307-$O307)/($T307-$Q307))*($K307-$Q307))),0))),""))</f>
        <v/>
      </c>
      <c r="G307" s="148" t="str">
        <f>IF(OR($D307="",$T307="",$K307=""),"",IF(VLOOKUP($D307,Res_Req!$A$2:$K$15,2)&gt;=8,VLOOKUP($D307,Res_Req!$A$2:$K$15,3),IF($K307&lt;=$R307,VLOOKUP($D307,Res_Req!$A$2:$K$15,3),IF(AND($K307&gt;$R307,$K307&lt;=$S307),VLOOKUP($D307,Res_Req!$A$2:$K$15,3)+(((VLOOKUP($D307,Res_Req!$A$2:$K$15,4)-VLOOKUP($D307,Res_Req!$A$2:$K$15,3))/($S307-$R307))*($K307-$R307)),0))))</f>
        <v/>
      </c>
      <c r="H307" s="455"/>
      <c r="I307" s="147" t="str">
        <f>IF(OR($D307="",$J307="",$P307=""),"",IF(VLOOKUP($D307,Res_Req!$A$2:$K$15,2)&lt;=7,$J307*P307,""))</f>
        <v/>
      </c>
      <c r="J307" s="148" t="str">
        <f>IF($D307="","",IF(VLOOKUP($D307,Res_Req!$A$2:$K$15,2)&lt;=7,VLOOKUP($D307,Res_Req!$A$2:$K$15,7),""))</f>
        <v/>
      </c>
      <c r="K307" s="149" t="str">
        <f t="shared" si="8"/>
        <v/>
      </c>
      <c r="L307" s="150" t="str">
        <f t="shared" si="9"/>
        <v/>
      </c>
      <c r="M307" s="151"/>
      <c r="N307" s="453"/>
      <c r="O307" s="453"/>
      <c r="P307" s="453"/>
      <c r="Q307" s="453"/>
      <c r="R307" s="152" t="str">
        <f>IF(OR($D307="",$T307=""),"",IF(VLOOKUP($D307,Res_Req!$A$2:$K$15,2)&lt;=7,MIN($T307,VLOOKUP($D307,Res_Req!$A$2:$K$15,8)),$T307))</f>
        <v/>
      </c>
      <c r="S307" s="152" t="str">
        <f>IF(OR($D307="",$T307=""),"",IF(VLOOKUP($D307,Res_Req!$A$2:$K$15,2)&lt;=7,MIN($T307,VLOOKUP($D307,Res_Req!$A$2:$K$15,9)),$T307))</f>
        <v/>
      </c>
      <c r="T307" s="453"/>
      <c r="U307" s="453"/>
      <c r="V307" s="185"/>
      <c r="W307" s="185"/>
      <c r="X307" s="185"/>
      <c r="Y307" s="185"/>
      <c r="Z307" s="185"/>
      <c r="AA307" s="185"/>
      <c r="AB307" s="126" t="e">
        <f>VLOOKUP($D307,Res_Req!$A$2:$K$10,2)</f>
        <v>#N/A</v>
      </c>
    </row>
    <row r="308" spans="1:28" x14ac:dyDescent="0.25">
      <c r="A308" s="125"/>
      <c r="B308" s="453"/>
      <c r="C308" s="453"/>
      <c r="D308" s="454"/>
      <c r="E308" s="456"/>
      <c r="F308" s="154" t="str">
        <f>IF(OR($D308="",$N308="",$O308="",$G308=""),"",IF(VLOOKUP($D308,Res_Req!$A$2:$K$15,2)&lt;=9,IF($K308="","",IF($K308&lt;=$Q308,$O308*$G308,IF(AND($K308&gt;$Q308,$K308&lt;=$T308),$G308*($O308+((($N308-$O308)/($T308-$Q308))*($K308-$Q308))),0))),""))</f>
        <v/>
      </c>
      <c r="G308" s="148" t="str">
        <f>IF(OR($D308="",$T308="",$K308=""),"",IF(VLOOKUP($D308,Res_Req!$A$2:$K$15,2)&gt;=8,VLOOKUP($D308,Res_Req!$A$2:$K$15,3),IF($K308&lt;=$R308,VLOOKUP($D308,Res_Req!$A$2:$K$15,3),IF(AND($K308&gt;$R308,$K308&lt;=$S308),VLOOKUP($D308,Res_Req!$A$2:$K$15,3)+(((VLOOKUP($D308,Res_Req!$A$2:$K$15,4)-VLOOKUP($D308,Res_Req!$A$2:$K$15,3))/($S308-$R308))*($K308-$R308)),0))))</f>
        <v/>
      </c>
      <c r="H308" s="455"/>
      <c r="I308" s="147" t="str">
        <f>IF(OR($D308="",$J308="",$P308=""),"",IF(VLOOKUP($D308,Res_Req!$A$2:$K$15,2)&lt;=7,$J308*P308,""))</f>
        <v/>
      </c>
      <c r="J308" s="148" t="str">
        <f>IF($D308="","",IF(VLOOKUP($D308,Res_Req!$A$2:$K$15,2)&lt;=7,VLOOKUP($D308,Res_Req!$A$2:$K$15,7),""))</f>
        <v/>
      </c>
      <c r="K308" s="149" t="str">
        <f t="shared" si="8"/>
        <v/>
      </c>
      <c r="L308" s="150" t="str">
        <f t="shared" si="9"/>
        <v/>
      </c>
      <c r="M308" s="151"/>
      <c r="N308" s="453"/>
      <c r="O308" s="453"/>
      <c r="P308" s="453"/>
      <c r="Q308" s="453"/>
      <c r="R308" s="152" t="str">
        <f>IF(OR($D308="",$T308=""),"",IF(VLOOKUP($D308,Res_Req!$A$2:$K$15,2)&lt;=7,MIN($T308,VLOOKUP($D308,Res_Req!$A$2:$K$15,8)),$T308))</f>
        <v/>
      </c>
      <c r="S308" s="152" t="str">
        <f>IF(OR($D308="",$T308=""),"",IF(VLOOKUP($D308,Res_Req!$A$2:$K$15,2)&lt;=7,MIN($T308,VLOOKUP($D308,Res_Req!$A$2:$K$15,9)),$T308))</f>
        <v/>
      </c>
      <c r="T308" s="453"/>
      <c r="U308" s="453"/>
      <c r="V308" s="185"/>
      <c r="W308" s="185"/>
      <c r="X308" s="185"/>
      <c r="Y308" s="185"/>
      <c r="Z308" s="185"/>
      <c r="AA308" s="185"/>
      <c r="AB308" s="126" t="e">
        <f>VLOOKUP($D308,Res_Req!$A$2:$K$10,2)</f>
        <v>#N/A</v>
      </c>
    </row>
    <row r="309" spans="1:28" x14ac:dyDescent="0.25">
      <c r="A309" s="125"/>
      <c r="B309" s="453"/>
      <c r="C309" s="453"/>
      <c r="D309" s="454"/>
      <c r="E309" s="456"/>
      <c r="F309" s="154" t="str">
        <f>IF(OR($D309="",$N309="",$O309="",$G309=""),"",IF(VLOOKUP($D309,Res_Req!$A$2:$K$15,2)&lt;=9,IF($K309="","",IF($K309&lt;=$Q309,$O309*$G309,IF(AND($K309&gt;$Q309,$K309&lt;=$T309),$G309*($O309+((($N309-$O309)/($T309-$Q309))*($K309-$Q309))),0))),""))</f>
        <v/>
      </c>
      <c r="G309" s="148" t="str">
        <f>IF(OR($D309="",$T309="",$K309=""),"",IF(VLOOKUP($D309,Res_Req!$A$2:$K$15,2)&gt;=8,VLOOKUP($D309,Res_Req!$A$2:$K$15,3),IF($K309&lt;=$R309,VLOOKUP($D309,Res_Req!$A$2:$K$15,3),IF(AND($K309&gt;$R309,$K309&lt;=$S309),VLOOKUP($D309,Res_Req!$A$2:$K$15,3)+(((VLOOKUP($D309,Res_Req!$A$2:$K$15,4)-VLOOKUP($D309,Res_Req!$A$2:$K$15,3))/($S309-$R309))*($K309-$R309)),0))))</f>
        <v/>
      </c>
      <c r="H309" s="455"/>
      <c r="I309" s="147" t="str">
        <f>IF(OR($D309="",$J309="",$P309=""),"",IF(VLOOKUP($D309,Res_Req!$A$2:$K$15,2)&lt;=7,$J309*P309,""))</f>
        <v/>
      </c>
      <c r="J309" s="148" t="str">
        <f>IF($D309="","",IF(VLOOKUP($D309,Res_Req!$A$2:$K$15,2)&lt;=7,VLOOKUP($D309,Res_Req!$A$2:$K$15,7),""))</f>
        <v/>
      </c>
      <c r="K309" s="149" t="str">
        <f t="shared" si="8"/>
        <v/>
      </c>
      <c r="L309" s="150" t="str">
        <f t="shared" si="9"/>
        <v/>
      </c>
      <c r="M309" s="151"/>
      <c r="N309" s="453"/>
      <c r="O309" s="453"/>
      <c r="P309" s="453"/>
      <c r="Q309" s="453"/>
      <c r="R309" s="152" t="str">
        <f>IF(OR($D309="",$T309=""),"",IF(VLOOKUP($D309,Res_Req!$A$2:$K$15,2)&lt;=7,MIN($T309,VLOOKUP($D309,Res_Req!$A$2:$K$15,8)),$T309))</f>
        <v/>
      </c>
      <c r="S309" s="152" t="str">
        <f>IF(OR($D309="",$T309=""),"",IF(VLOOKUP($D309,Res_Req!$A$2:$K$15,2)&lt;=7,MIN($T309,VLOOKUP($D309,Res_Req!$A$2:$K$15,9)),$T309))</f>
        <v/>
      </c>
      <c r="T309" s="453"/>
      <c r="U309" s="453"/>
      <c r="V309" s="185"/>
      <c r="W309" s="185"/>
      <c r="X309" s="185"/>
      <c r="Y309" s="185"/>
      <c r="Z309" s="185"/>
      <c r="AA309" s="185"/>
      <c r="AB309" s="126" t="e">
        <f>VLOOKUP($D309,Res_Req!$A$2:$K$10,2)</f>
        <v>#N/A</v>
      </c>
    </row>
    <row r="310" spans="1:28" x14ac:dyDescent="0.25">
      <c r="A310" s="125"/>
      <c r="B310" s="453"/>
      <c r="C310" s="453"/>
      <c r="D310" s="454"/>
      <c r="E310" s="456"/>
      <c r="F310" s="154" t="str">
        <f>IF(OR($D310="",$N310="",$O310="",$G310=""),"",IF(VLOOKUP($D310,Res_Req!$A$2:$K$15,2)&lt;=9,IF($K310="","",IF($K310&lt;=$Q310,$O310*$G310,IF(AND($K310&gt;$Q310,$K310&lt;=$T310),$G310*($O310+((($N310-$O310)/($T310-$Q310))*($K310-$Q310))),0))),""))</f>
        <v/>
      </c>
      <c r="G310" s="148" t="str">
        <f>IF(OR($D310="",$T310="",$K310=""),"",IF(VLOOKUP($D310,Res_Req!$A$2:$K$15,2)&gt;=8,VLOOKUP($D310,Res_Req!$A$2:$K$15,3),IF($K310&lt;=$R310,VLOOKUP($D310,Res_Req!$A$2:$K$15,3),IF(AND($K310&gt;$R310,$K310&lt;=$S310),VLOOKUP($D310,Res_Req!$A$2:$K$15,3)+(((VLOOKUP($D310,Res_Req!$A$2:$K$15,4)-VLOOKUP($D310,Res_Req!$A$2:$K$15,3))/($S310-$R310))*($K310-$R310)),0))))</f>
        <v/>
      </c>
      <c r="H310" s="455"/>
      <c r="I310" s="147" t="str">
        <f>IF(OR($D310="",$J310="",$P310=""),"",IF(VLOOKUP($D310,Res_Req!$A$2:$K$15,2)&lt;=7,$J310*P310,""))</f>
        <v/>
      </c>
      <c r="J310" s="148" t="str">
        <f>IF($D310="","",IF(VLOOKUP($D310,Res_Req!$A$2:$K$15,2)&lt;=7,VLOOKUP($D310,Res_Req!$A$2:$K$15,7),""))</f>
        <v/>
      </c>
      <c r="K310" s="149" t="str">
        <f t="shared" si="8"/>
        <v/>
      </c>
      <c r="L310" s="150" t="str">
        <f t="shared" si="9"/>
        <v/>
      </c>
      <c r="M310" s="151"/>
      <c r="N310" s="453"/>
      <c r="O310" s="453"/>
      <c r="P310" s="453"/>
      <c r="Q310" s="453"/>
      <c r="R310" s="152" t="str">
        <f>IF(OR($D310="",$T310=""),"",IF(VLOOKUP($D310,Res_Req!$A$2:$K$15,2)&lt;=7,MIN($T310,VLOOKUP($D310,Res_Req!$A$2:$K$15,8)),$T310))</f>
        <v/>
      </c>
      <c r="S310" s="152" t="str">
        <f>IF(OR($D310="",$T310=""),"",IF(VLOOKUP($D310,Res_Req!$A$2:$K$15,2)&lt;=7,MIN($T310,VLOOKUP($D310,Res_Req!$A$2:$K$15,9)),$T310))</f>
        <v/>
      </c>
      <c r="T310" s="453"/>
      <c r="U310" s="453"/>
      <c r="V310" s="185"/>
      <c r="W310" s="185"/>
      <c r="X310" s="185"/>
      <c r="Y310" s="185"/>
      <c r="Z310" s="185"/>
      <c r="AA310" s="185"/>
      <c r="AB310" s="126" t="e">
        <f>VLOOKUP($D310,Res_Req!$A$2:$K$10,2)</f>
        <v>#N/A</v>
      </c>
    </row>
    <row r="311" spans="1:28" x14ac:dyDescent="0.25">
      <c r="A311" s="125"/>
      <c r="B311" s="453"/>
      <c r="C311" s="453"/>
      <c r="D311" s="454"/>
      <c r="E311" s="456"/>
      <c r="F311" s="154" t="str">
        <f>IF(OR($D311="",$N311="",$O311="",$G311=""),"",IF(VLOOKUP($D311,Res_Req!$A$2:$K$15,2)&lt;=9,IF($K311="","",IF($K311&lt;=$Q311,$O311*$G311,IF(AND($K311&gt;$Q311,$K311&lt;=$T311),$G311*($O311+((($N311-$O311)/($T311-$Q311))*($K311-$Q311))),0))),""))</f>
        <v/>
      </c>
      <c r="G311" s="148" t="str">
        <f>IF(OR($D311="",$T311="",$K311=""),"",IF(VLOOKUP($D311,Res_Req!$A$2:$K$15,2)&gt;=8,VLOOKUP($D311,Res_Req!$A$2:$K$15,3),IF($K311&lt;=$R311,VLOOKUP($D311,Res_Req!$A$2:$K$15,3),IF(AND($K311&gt;$R311,$K311&lt;=$S311),VLOOKUP($D311,Res_Req!$A$2:$K$15,3)+(((VLOOKUP($D311,Res_Req!$A$2:$K$15,4)-VLOOKUP($D311,Res_Req!$A$2:$K$15,3))/($S311-$R311))*($K311-$R311)),0))))</f>
        <v/>
      </c>
      <c r="H311" s="455"/>
      <c r="I311" s="147" t="str">
        <f>IF(OR($D311="",$J311="",$P311=""),"",IF(VLOOKUP($D311,Res_Req!$A$2:$K$15,2)&lt;=7,$J311*P311,""))</f>
        <v/>
      </c>
      <c r="J311" s="148" t="str">
        <f>IF($D311="","",IF(VLOOKUP($D311,Res_Req!$A$2:$K$15,2)&lt;=7,VLOOKUP($D311,Res_Req!$A$2:$K$15,7),""))</f>
        <v/>
      </c>
      <c r="K311" s="149" t="str">
        <f t="shared" si="8"/>
        <v/>
      </c>
      <c r="L311" s="150" t="str">
        <f t="shared" si="9"/>
        <v/>
      </c>
      <c r="M311" s="151"/>
      <c r="N311" s="453"/>
      <c r="O311" s="453"/>
      <c r="P311" s="453"/>
      <c r="Q311" s="453"/>
      <c r="R311" s="152" t="str">
        <f>IF(OR($D311="",$T311=""),"",IF(VLOOKUP($D311,Res_Req!$A$2:$K$15,2)&lt;=7,MIN($T311,VLOOKUP($D311,Res_Req!$A$2:$K$15,8)),$T311))</f>
        <v/>
      </c>
      <c r="S311" s="152" t="str">
        <f>IF(OR($D311="",$T311=""),"",IF(VLOOKUP($D311,Res_Req!$A$2:$K$15,2)&lt;=7,MIN($T311,VLOOKUP($D311,Res_Req!$A$2:$K$15,9)),$T311))</f>
        <v/>
      </c>
      <c r="T311" s="453"/>
      <c r="U311" s="453"/>
      <c r="V311" s="185"/>
      <c r="W311" s="185"/>
      <c r="X311" s="185"/>
      <c r="Y311" s="185"/>
      <c r="Z311" s="185"/>
      <c r="AA311" s="185"/>
      <c r="AB311" s="126" t="e">
        <f>VLOOKUP($D311,Res_Req!$A$2:$K$10,2)</f>
        <v>#N/A</v>
      </c>
    </row>
    <row r="312" spans="1:28" x14ac:dyDescent="0.25">
      <c r="A312" s="125"/>
      <c r="B312" s="453"/>
      <c r="C312" s="453"/>
      <c r="D312" s="454"/>
      <c r="E312" s="456"/>
      <c r="F312" s="154" t="str">
        <f>IF(OR($D312="",$N312="",$O312="",$G312=""),"",IF(VLOOKUP($D312,Res_Req!$A$2:$K$15,2)&lt;=9,IF($K312="","",IF($K312&lt;=$Q312,$O312*$G312,IF(AND($K312&gt;$Q312,$K312&lt;=$T312),$G312*($O312+((($N312-$O312)/($T312-$Q312))*($K312-$Q312))),0))),""))</f>
        <v/>
      </c>
      <c r="G312" s="148" t="str">
        <f>IF(OR($D312="",$T312="",$K312=""),"",IF(VLOOKUP($D312,Res_Req!$A$2:$K$15,2)&gt;=8,VLOOKUP($D312,Res_Req!$A$2:$K$15,3),IF($K312&lt;=$R312,VLOOKUP($D312,Res_Req!$A$2:$K$15,3),IF(AND($K312&gt;$R312,$K312&lt;=$S312),VLOOKUP($D312,Res_Req!$A$2:$K$15,3)+(((VLOOKUP($D312,Res_Req!$A$2:$K$15,4)-VLOOKUP($D312,Res_Req!$A$2:$K$15,3))/($S312-$R312))*($K312-$R312)),0))))</f>
        <v/>
      </c>
      <c r="H312" s="455"/>
      <c r="I312" s="147" t="str">
        <f>IF(OR($D312="",$J312="",$P312=""),"",IF(VLOOKUP($D312,Res_Req!$A$2:$K$15,2)&lt;=7,$J312*P312,""))</f>
        <v/>
      </c>
      <c r="J312" s="148" t="str">
        <f>IF($D312="","",IF(VLOOKUP($D312,Res_Req!$A$2:$K$15,2)&lt;=7,VLOOKUP($D312,Res_Req!$A$2:$K$15,7),""))</f>
        <v/>
      </c>
      <c r="K312" s="149" t="str">
        <f t="shared" si="8"/>
        <v/>
      </c>
      <c r="L312" s="150" t="str">
        <f t="shared" si="9"/>
        <v/>
      </c>
      <c r="M312" s="151"/>
      <c r="N312" s="453"/>
      <c r="O312" s="453"/>
      <c r="P312" s="453"/>
      <c r="Q312" s="453"/>
      <c r="R312" s="152" t="str">
        <f>IF(OR($D312="",$T312=""),"",IF(VLOOKUP($D312,Res_Req!$A$2:$K$15,2)&lt;=7,MIN($T312,VLOOKUP($D312,Res_Req!$A$2:$K$15,8)),$T312))</f>
        <v/>
      </c>
      <c r="S312" s="152" t="str">
        <f>IF(OR($D312="",$T312=""),"",IF(VLOOKUP($D312,Res_Req!$A$2:$K$15,2)&lt;=7,MIN($T312,VLOOKUP($D312,Res_Req!$A$2:$K$15,9)),$T312))</f>
        <v/>
      </c>
      <c r="T312" s="453"/>
      <c r="U312" s="453"/>
      <c r="V312" s="185"/>
      <c r="W312" s="185"/>
      <c r="X312" s="185"/>
      <c r="Y312" s="185"/>
      <c r="Z312" s="185"/>
      <c r="AA312" s="185"/>
      <c r="AB312" s="126" t="e">
        <f>VLOOKUP($D312,Res_Req!$A$2:$K$10,2)</f>
        <v>#N/A</v>
      </c>
    </row>
    <row r="313" spans="1:28" x14ac:dyDescent="0.25">
      <c r="A313" s="125"/>
      <c r="B313" s="453"/>
      <c r="C313" s="453"/>
      <c r="D313" s="454"/>
      <c r="E313" s="456"/>
      <c r="F313" s="154" t="str">
        <f>IF(OR($D313="",$N313="",$O313="",$G313=""),"",IF(VLOOKUP($D313,Res_Req!$A$2:$K$15,2)&lt;=9,IF($K313="","",IF($K313&lt;=$Q313,$O313*$G313,IF(AND($K313&gt;$Q313,$K313&lt;=$T313),$G313*($O313+((($N313-$O313)/($T313-$Q313))*($K313-$Q313))),0))),""))</f>
        <v/>
      </c>
      <c r="G313" s="148" t="str">
        <f>IF(OR($D313="",$T313="",$K313=""),"",IF(VLOOKUP($D313,Res_Req!$A$2:$K$15,2)&gt;=8,VLOOKUP($D313,Res_Req!$A$2:$K$15,3),IF($K313&lt;=$R313,VLOOKUP($D313,Res_Req!$A$2:$K$15,3),IF(AND($K313&gt;$R313,$K313&lt;=$S313),VLOOKUP($D313,Res_Req!$A$2:$K$15,3)+(((VLOOKUP($D313,Res_Req!$A$2:$K$15,4)-VLOOKUP($D313,Res_Req!$A$2:$K$15,3))/($S313-$R313))*($K313-$R313)),0))))</f>
        <v/>
      </c>
      <c r="H313" s="455"/>
      <c r="I313" s="147" t="str">
        <f>IF(OR($D313="",$J313="",$P313=""),"",IF(VLOOKUP($D313,Res_Req!$A$2:$K$15,2)&lt;=7,$J313*P313,""))</f>
        <v/>
      </c>
      <c r="J313" s="148" t="str">
        <f>IF($D313="","",IF(VLOOKUP($D313,Res_Req!$A$2:$K$15,2)&lt;=7,VLOOKUP($D313,Res_Req!$A$2:$K$15,7),""))</f>
        <v/>
      </c>
      <c r="K313" s="149" t="str">
        <f t="shared" si="8"/>
        <v/>
      </c>
      <c r="L313" s="150" t="str">
        <f t="shared" si="9"/>
        <v/>
      </c>
      <c r="M313" s="151"/>
      <c r="N313" s="453"/>
      <c r="O313" s="453"/>
      <c r="P313" s="453"/>
      <c r="Q313" s="453"/>
      <c r="R313" s="152" t="str">
        <f>IF(OR($D313="",$T313=""),"",IF(VLOOKUP($D313,Res_Req!$A$2:$K$15,2)&lt;=7,MIN($T313,VLOOKUP($D313,Res_Req!$A$2:$K$15,8)),$T313))</f>
        <v/>
      </c>
      <c r="S313" s="152" t="str">
        <f>IF(OR($D313="",$T313=""),"",IF(VLOOKUP($D313,Res_Req!$A$2:$K$15,2)&lt;=7,MIN($T313,VLOOKUP($D313,Res_Req!$A$2:$K$15,9)),$T313))</f>
        <v/>
      </c>
      <c r="T313" s="453"/>
      <c r="U313" s="453"/>
      <c r="V313" s="185"/>
      <c r="W313" s="185"/>
      <c r="X313" s="185"/>
      <c r="Y313" s="185"/>
      <c r="Z313" s="185"/>
      <c r="AA313" s="185"/>
      <c r="AB313" s="126" t="e">
        <f>VLOOKUP($D313,Res_Req!$A$2:$K$10,2)</f>
        <v>#N/A</v>
      </c>
    </row>
    <row r="314" spans="1:28" x14ac:dyDescent="0.25">
      <c r="A314" s="125"/>
      <c r="B314" s="453"/>
      <c r="C314" s="453"/>
      <c r="D314" s="454"/>
      <c r="E314" s="456"/>
      <c r="F314" s="154" t="str">
        <f>IF(OR($D314="",$N314="",$O314="",$G314=""),"",IF(VLOOKUP($D314,Res_Req!$A$2:$K$15,2)&lt;=9,IF($K314="","",IF($K314&lt;=$Q314,$O314*$G314,IF(AND($K314&gt;$Q314,$K314&lt;=$T314),$G314*($O314+((($N314-$O314)/($T314-$Q314))*($K314-$Q314))),0))),""))</f>
        <v/>
      </c>
      <c r="G314" s="148" t="str">
        <f>IF(OR($D314="",$T314="",$K314=""),"",IF(VLOOKUP($D314,Res_Req!$A$2:$K$15,2)&gt;=8,VLOOKUP($D314,Res_Req!$A$2:$K$15,3),IF($K314&lt;=$R314,VLOOKUP($D314,Res_Req!$A$2:$K$15,3),IF(AND($K314&gt;$R314,$K314&lt;=$S314),VLOOKUP($D314,Res_Req!$A$2:$K$15,3)+(((VLOOKUP($D314,Res_Req!$A$2:$K$15,4)-VLOOKUP($D314,Res_Req!$A$2:$K$15,3))/($S314-$R314))*($K314-$R314)),0))))</f>
        <v/>
      </c>
      <c r="H314" s="455"/>
      <c r="I314" s="147" t="str">
        <f>IF(OR($D314="",$J314="",$P314=""),"",IF(VLOOKUP($D314,Res_Req!$A$2:$K$15,2)&lt;=7,$J314*P314,""))</f>
        <v/>
      </c>
      <c r="J314" s="148" t="str">
        <f>IF($D314="","",IF(VLOOKUP($D314,Res_Req!$A$2:$K$15,2)&lt;=7,VLOOKUP($D314,Res_Req!$A$2:$K$15,7),""))</f>
        <v/>
      </c>
      <c r="K314" s="149" t="str">
        <f t="shared" si="8"/>
        <v/>
      </c>
      <c r="L314" s="150" t="str">
        <f t="shared" si="9"/>
        <v/>
      </c>
      <c r="M314" s="151"/>
      <c r="N314" s="453"/>
      <c r="O314" s="453"/>
      <c r="P314" s="453"/>
      <c r="Q314" s="453"/>
      <c r="R314" s="152" t="str">
        <f>IF(OR($D314="",$T314=""),"",IF(VLOOKUP($D314,Res_Req!$A$2:$K$15,2)&lt;=7,MIN($T314,VLOOKUP($D314,Res_Req!$A$2:$K$15,8)),$T314))</f>
        <v/>
      </c>
      <c r="S314" s="152" t="str">
        <f>IF(OR($D314="",$T314=""),"",IF(VLOOKUP($D314,Res_Req!$A$2:$K$15,2)&lt;=7,MIN($T314,VLOOKUP($D314,Res_Req!$A$2:$K$15,9)),$T314))</f>
        <v/>
      </c>
      <c r="T314" s="453"/>
      <c r="U314" s="453"/>
      <c r="V314" s="185"/>
      <c r="W314" s="185"/>
      <c r="X314" s="185"/>
      <c r="Y314" s="185"/>
      <c r="Z314" s="185"/>
      <c r="AA314" s="185"/>
      <c r="AB314" s="126" t="e">
        <f>VLOOKUP($D314,Res_Req!$A$2:$K$10,2)</f>
        <v>#N/A</v>
      </c>
    </row>
    <row r="315" spans="1:28" x14ac:dyDescent="0.25">
      <c r="A315" s="125"/>
      <c r="B315" s="453"/>
      <c r="C315" s="453"/>
      <c r="D315" s="454"/>
      <c r="E315" s="456"/>
      <c r="F315" s="154" t="str">
        <f>IF(OR($D315="",$N315="",$O315="",$G315=""),"",IF(VLOOKUP($D315,Res_Req!$A$2:$K$15,2)&lt;=9,IF($K315="","",IF($K315&lt;=$Q315,$O315*$G315,IF(AND($K315&gt;$Q315,$K315&lt;=$T315),$G315*($O315+((($N315-$O315)/($T315-$Q315))*($K315-$Q315))),0))),""))</f>
        <v/>
      </c>
      <c r="G315" s="148" t="str">
        <f>IF(OR($D315="",$T315="",$K315=""),"",IF(VLOOKUP($D315,Res_Req!$A$2:$K$15,2)&gt;=8,VLOOKUP($D315,Res_Req!$A$2:$K$15,3),IF($K315&lt;=$R315,VLOOKUP($D315,Res_Req!$A$2:$K$15,3),IF(AND($K315&gt;$R315,$K315&lt;=$S315),VLOOKUP($D315,Res_Req!$A$2:$K$15,3)+(((VLOOKUP($D315,Res_Req!$A$2:$K$15,4)-VLOOKUP($D315,Res_Req!$A$2:$K$15,3))/($S315-$R315))*($K315-$R315)),0))))</f>
        <v/>
      </c>
      <c r="H315" s="455"/>
      <c r="I315" s="147" t="str">
        <f>IF(OR($D315="",$J315="",$P315=""),"",IF(VLOOKUP($D315,Res_Req!$A$2:$K$15,2)&lt;=7,$J315*P315,""))</f>
        <v/>
      </c>
      <c r="J315" s="148" t="str">
        <f>IF($D315="","",IF(VLOOKUP($D315,Res_Req!$A$2:$K$15,2)&lt;=7,VLOOKUP($D315,Res_Req!$A$2:$K$15,7),""))</f>
        <v/>
      </c>
      <c r="K315" s="149" t="str">
        <f t="shared" si="8"/>
        <v/>
      </c>
      <c r="L315" s="150" t="str">
        <f t="shared" si="9"/>
        <v/>
      </c>
      <c r="M315" s="151"/>
      <c r="N315" s="453"/>
      <c r="O315" s="453"/>
      <c r="P315" s="453"/>
      <c r="Q315" s="453"/>
      <c r="R315" s="152" t="str">
        <f>IF(OR($D315="",$T315=""),"",IF(VLOOKUP($D315,Res_Req!$A$2:$K$15,2)&lt;=7,MIN($T315,VLOOKUP($D315,Res_Req!$A$2:$K$15,8)),$T315))</f>
        <v/>
      </c>
      <c r="S315" s="152" t="str">
        <f>IF(OR($D315="",$T315=""),"",IF(VLOOKUP($D315,Res_Req!$A$2:$K$15,2)&lt;=7,MIN($T315,VLOOKUP($D315,Res_Req!$A$2:$K$15,9)),$T315))</f>
        <v/>
      </c>
      <c r="T315" s="453"/>
      <c r="U315" s="453"/>
      <c r="V315" s="185"/>
      <c r="W315" s="185"/>
      <c r="X315" s="185"/>
      <c r="Y315" s="185"/>
      <c r="Z315" s="185"/>
      <c r="AA315" s="185"/>
      <c r="AB315" s="126" t="e">
        <f>VLOOKUP($D315,Res_Req!$A$2:$K$10,2)</f>
        <v>#N/A</v>
      </c>
    </row>
    <row r="316" spans="1:28"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row>
    <row r="317" spans="1:28"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row>
    <row r="318" spans="1:28"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row>
    <row r="319" spans="1:28"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row>
    <row r="320" spans="1:28"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row>
    <row r="321" spans="1:27"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row>
    <row r="322" spans="1:27"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row>
    <row r="323" spans="1:27"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row>
    <row r="324" spans="1:27"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row>
    <row r="325" spans="1:27" x14ac:dyDescent="0.25">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row>
  </sheetData>
  <sheetProtection algorithmName="SHA-512" hashValue="BpKvrXNBAaeIcx1u+Gn4GVlRJgNxfb6nxTgI83zSnFnhRTUAJky9zn9NU5k9MzWvX5/pt/I3u+9wWa3frxfLYg==" saltValue="1e4SnBfQvFD6sn7FC8ZK4g==" spinCount="100000" sheet="1" objects="1" scenarios="1"/>
  <mergeCells count="18">
    <mergeCell ref="C3:E3"/>
    <mergeCell ref="H3:J3"/>
    <mergeCell ref="K3:N3"/>
    <mergeCell ref="C4:E4"/>
    <mergeCell ref="H4:J4"/>
    <mergeCell ref="K4:N4"/>
    <mergeCell ref="C6:E6"/>
    <mergeCell ref="H6:J6"/>
    <mergeCell ref="H14:J14"/>
    <mergeCell ref="K14:L14"/>
    <mergeCell ref="N14:T14"/>
    <mergeCell ref="E14:G14"/>
    <mergeCell ref="E8:N12"/>
    <mergeCell ref="H5:J5"/>
    <mergeCell ref="K5:N5"/>
    <mergeCell ref="P5:Y5"/>
    <mergeCell ref="P4:Y4"/>
    <mergeCell ref="P3:Y3"/>
  </mergeCells>
  <conditionalFormatting sqref="H16:H315">
    <cfRule type="expression" dxfId="727" priority="717">
      <formula>OR($H16="",$I16="")</formula>
    </cfRule>
    <cfRule type="cellIs" dxfId="726" priority="718" operator="between">
      <formula>0</formula>
      <formula>$I16</formula>
    </cfRule>
    <cfRule type="cellIs" dxfId="725" priority="719" operator="greaterThan">
      <formula>$I16</formula>
    </cfRule>
  </conditionalFormatting>
  <conditionalFormatting sqref="E16:E315">
    <cfRule type="expression" dxfId="724" priority="512">
      <formula>OR($E16="",$F16="")</formula>
    </cfRule>
    <cfRule type="cellIs" dxfId="723" priority="513" operator="between">
      <formula>0</formula>
      <formula>$F16</formula>
    </cfRule>
    <cfRule type="cellIs" dxfId="722" priority="514" operator="greaterThan">
      <formula>$F16</formula>
    </cfRule>
  </conditionalFormatting>
  <conditionalFormatting sqref="K16:K315">
    <cfRule type="expression" dxfId="721" priority="358">
      <formula>OR($K16="",$L16="")</formula>
    </cfRule>
    <cfRule type="cellIs" dxfId="720" priority="359" operator="between">
      <formula>0</formula>
      <formula>$L16</formula>
    </cfRule>
    <cfRule type="cellIs" dxfId="719" priority="360" operator="greaterThan">
      <formula>$L16</formula>
    </cfRule>
  </conditionalFormatting>
  <conditionalFormatting sqref="J16:J315">
    <cfRule type="expression" dxfId="718" priority="480">
      <formula>$AB16&gt;=8</formula>
    </cfRule>
  </conditionalFormatting>
  <conditionalFormatting sqref="I16:I315">
    <cfRule type="expression" dxfId="717" priority="724">
      <formula>$AB16&gt;=8</formula>
    </cfRule>
  </conditionalFormatting>
  <conditionalFormatting sqref="H16:H315">
    <cfRule type="expression" dxfId="716" priority="692">
      <formula>$AB16&gt;=8</formula>
    </cfRule>
  </conditionalFormatting>
  <conditionalFormatting sqref="P16:P315">
    <cfRule type="expression" dxfId="715" priority="11">
      <formula>$AB16&gt;=8</formula>
    </cfRule>
  </conditionalFormatting>
  <dataValidations count="6">
    <dataValidation type="decimal" operator="greaterThanOrEqual" allowBlank="1" showInputMessage="1" showErrorMessage="1" error="Data must be a numeric value greater than or equal to 0" sqref="H16:H315 P16:P315 T16:T315 E16:E315">
      <formula1>0</formula1>
    </dataValidation>
    <dataValidation type="decimal" operator="lessThanOrEqual" allowBlank="1" showInputMessage="1" showErrorMessage="1" error="Ts must be less than or equal to the Maximum Rated Temperature" prompt="Breakpoint Temperature (Ts) must be less than or equal to the Maximum Rated Temperature" sqref="Q16:Q315">
      <formula1>T16</formula1>
    </dataValidation>
    <dataValidation type="decimal" operator="greaterThanOrEqual" allowBlank="1" showInputMessage="1" showErrorMessage="1" error="Data must be a numeric value greater than or equal to 0" prompt="Maximum Rated Power at the Breakpoint Temperature (Ts) must be greater than or equal to the Maximum Rated Power at the Maximum Operating Temperature (Tmax)" sqref="O16:O315">
      <formula1>0</formula1>
    </dataValidation>
    <dataValidation type="decimal" operator="greaterThanOrEqual" allowBlank="1" showInputMessage="1" showErrorMessage="1" error="Data must be a numeric value greater than or equal to 0" prompt="Maximum Rated Power at the Maximum Operating Temperature (Tmax) must be less than or equal to the Maximum Rated Power at the Breakpoint Temperature (Ts)" sqref="N16:N315">
      <formula1>0</formula1>
    </dataValidation>
    <dataValidation type="list" allowBlank="1" showInputMessage="1" showErrorMessage="1" sqref="D16:D315">
      <formula1>$AE$16:$AE$24</formula1>
    </dataValidation>
    <dataValidation type="decimal" allowBlank="1" showInputMessage="1" showErrorMessage="1" error="Data must be a numeric value" sqref="U16:AA315">
      <formula1>-500</formula1>
      <formula2>500</formula2>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R24"/>
  <sheetViews>
    <sheetView workbookViewId="0">
      <selection activeCell="H18" sqref="H18"/>
    </sheetView>
  </sheetViews>
  <sheetFormatPr defaultRowHeight="15" x14ac:dyDescent="0.25"/>
  <cols>
    <col min="2" max="2" width="25.7109375" customWidth="1"/>
    <col min="3" max="3" width="15.7109375" customWidth="1"/>
    <col min="4" max="4" width="9.140625" style="52"/>
    <col min="5" max="5" width="9.140625" style="54"/>
    <col min="12" max="12" width="25.7109375" customWidth="1"/>
    <col min="13" max="13" width="9.7109375" customWidth="1"/>
    <col min="14" max="14" width="15.7109375" customWidth="1"/>
    <col min="15" max="15" width="9.7109375" customWidth="1"/>
    <col min="16" max="16" width="15.7109375" customWidth="1"/>
    <col min="17" max="17" width="9.7109375" customWidth="1"/>
  </cols>
  <sheetData>
    <row r="1" spans="1:18" ht="46.5" x14ac:dyDescent="0.35">
      <c r="A1" s="53" t="s">
        <v>82</v>
      </c>
      <c r="C1" s="53" t="s">
        <v>500</v>
      </c>
      <c r="D1" s="199" t="s">
        <v>23</v>
      </c>
      <c r="E1" s="200" t="s">
        <v>502</v>
      </c>
      <c r="F1" s="53"/>
      <c r="G1" s="53"/>
      <c r="H1" s="53"/>
      <c r="I1" s="53" t="s">
        <v>164</v>
      </c>
      <c r="L1" s="51" t="s">
        <v>24</v>
      </c>
      <c r="M1" s="53" t="s">
        <v>78</v>
      </c>
      <c r="N1" s="53" t="s">
        <v>496</v>
      </c>
      <c r="O1" s="53" t="s">
        <v>499</v>
      </c>
      <c r="P1" s="51" t="s">
        <v>500</v>
      </c>
      <c r="Q1" s="53" t="s">
        <v>501</v>
      </c>
      <c r="R1" s="53" t="s">
        <v>513</v>
      </c>
    </row>
    <row r="2" spans="1:18" x14ac:dyDescent="0.25">
      <c r="A2">
        <v>1103</v>
      </c>
      <c r="B2" s="49" t="s">
        <v>497</v>
      </c>
      <c r="C2" s="49">
        <v>8</v>
      </c>
      <c r="D2" s="52">
        <v>0.5</v>
      </c>
      <c r="E2" s="54">
        <v>36</v>
      </c>
      <c r="F2" s="52"/>
      <c r="G2" s="52"/>
      <c r="H2" s="54"/>
      <c r="I2">
        <v>50</v>
      </c>
      <c r="L2" s="49" t="s">
        <v>493</v>
      </c>
      <c r="M2" s="49">
        <v>1000</v>
      </c>
      <c r="N2" s="49" t="s">
        <v>497</v>
      </c>
      <c r="O2" s="49">
        <v>100</v>
      </c>
      <c r="P2" s="49">
        <v>4</v>
      </c>
      <c r="Q2">
        <v>1</v>
      </c>
      <c r="R2" s="49">
        <v>1</v>
      </c>
    </row>
    <row r="3" spans="1:18" x14ac:dyDescent="0.25">
      <c r="A3">
        <v>1104</v>
      </c>
      <c r="B3" s="49" t="s">
        <v>497</v>
      </c>
      <c r="C3" s="49">
        <v>10</v>
      </c>
      <c r="D3" s="52">
        <v>0.5</v>
      </c>
      <c r="E3" s="54">
        <v>25.6</v>
      </c>
      <c r="F3" s="52"/>
      <c r="G3" s="52"/>
      <c r="H3" s="54"/>
      <c r="I3">
        <v>50</v>
      </c>
      <c r="L3" s="49" t="s">
        <v>494</v>
      </c>
      <c r="M3" s="49">
        <v>1000</v>
      </c>
      <c r="N3" s="49" t="s">
        <v>498</v>
      </c>
      <c r="O3" s="49">
        <v>200</v>
      </c>
      <c r="P3" s="49">
        <v>6</v>
      </c>
      <c r="Q3">
        <v>2</v>
      </c>
      <c r="R3" s="49">
        <v>1</v>
      </c>
    </row>
    <row r="4" spans="1:18" x14ac:dyDescent="0.25">
      <c r="A4">
        <v>1105</v>
      </c>
      <c r="B4" s="49" t="s">
        <v>497</v>
      </c>
      <c r="C4" s="49">
        <v>12</v>
      </c>
      <c r="D4" s="52">
        <v>0.5</v>
      </c>
      <c r="E4" s="54">
        <v>18.399999999999999</v>
      </c>
      <c r="F4" s="52"/>
      <c r="G4" s="52"/>
      <c r="H4" s="54"/>
      <c r="I4">
        <v>50</v>
      </c>
      <c r="L4" s="49" t="s">
        <v>495</v>
      </c>
      <c r="M4" s="49">
        <v>1000</v>
      </c>
      <c r="N4" s="49"/>
      <c r="O4" s="49"/>
      <c r="P4" s="49">
        <v>8</v>
      </c>
      <c r="Q4">
        <v>3</v>
      </c>
      <c r="R4" s="49">
        <v>1</v>
      </c>
    </row>
    <row r="5" spans="1:18" x14ac:dyDescent="0.25">
      <c r="A5">
        <v>1106</v>
      </c>
      <c r="B5" s="49" t="s">
        <v>497</v>
      </c>
      <c r="C5" s="49">
        <v>14</v>
      </c>
      <c r="D5" s="52">
        <v>0.5</v>
      </c>
      <c r="E5" s="54">
        <v>13.6</v>
      </c>
      <c r="F5" s="52"/>
      <c r="G5" s="52"/>
      <c r="H5" s="54"/>
      <c r="I5">
        <v>50</v>
      </c>
      <c r="L5" s="49"/>
      <c r="M5" s="49"/>
      <c r="N5" s="49"/>
      <c r="O5" s="49"/>
      <c r="P5" s="49">
        <v>10</v>
      </c>
      <c r="Q5">
        <v>4</v>
      </c>
      <c r="R5" s="49">
        <v>1</v>
      </c>
    </row>
    <row r="6" spans="1:18" x14ac:dyDescent="0.25">
      <c r="A6">
        <v>1107</v>
      </c>
      <c r="B6" s="49" t="s">
        <v>497</v>
      </c>
      <c r="C6" s="49">
        <v>16</v>
      </c>
      <c r="D6" s="52">
        <v>0.5</v>
      </c>
      <c r="E6" s="54">
        <v>10.4</v>
      </c>
      <c r="F6" s="52"/>
      <c r="G6" s="52"/>
      <c r="H6" s="54"/>
      <c r="I6">
        <v>50</v>
      </c>
      <c r="L6" s="49"/>
      <c r="M6" s="49"/>
      <c r="N6" s="49"/>
      <c r="O6" s="49"/>
      <c r="P6" s="49">
        <v>12</v>
      </c>
      <c r="Q6">
        <v>5</v>
      </c>
      <c r="R6" s="49">
        <v>2</v>
      </c>
    </row>
    <row r="7" spans="1:18" x14ac:dyDescent="0.25">
      <c r="A7">
        <v>1108</v>
      </c>
      <c r="B7" s="49" t="s">
        <v>497</v>
      </c>
      <c r="C7" s="49">
        <v>18</v>
      </c>
      <c r="D7" s="52">
        <v>0.5</v>
      </c>
      <c r="E7" s="54">
        <v>8</v>
      </c>
      <c r="F7" s="52"/>
      <c r="G7" s="52"/>
      <c r="H7" s="54"/>
      <c r="I7">
        <v>50</v>
      </c>
      <c r="M7" s="49"/>
      <c r="N7" s="49"/>
      <c r="O7" s="49"/>
      <c r="P7" s="49">
        <v>14</v>
      </c>
      <c r="Q7">
        <v>6</v>
      </c>
      <c r="R7" s="49">
        <v>2</v>
      </c>
    </row>
    <row r="8" spans="1:18" x14ac:dyDescent="0.25">
      <c r="A8">
        <v>1109</v>
      </c>
      <c r="B8" s="49" t="s">
        <v>497</v>
      </c>
      <c r="C8" s="49">
        <v>20</v>
      </c>
      <c r="D8" s="52">
        <v>0.5</v>
      </c>
      <c r="E8" s="54">
        <v>6</v>
      </c>
      <c r="F8" s="52"/>
      <c r="G8" s="52"/>
      <c r="H8" s="52"/>
      <c r="I8">
        <v>50</v>
      </c>
      <c r="M8" s="49"/>
      <c r="N8" s="49"/>
      <c r="O8" s="49"/>
      <c r="P8" s="49">
        <v>16</v>
      </c>
      <c r="Q8">
        <v>7</v>
      </c>
      <c r="R8" s="49">
        <v>2</v>
      </c>
    </row>
    <row r="9" spans="1:18" x14ac:dyDescent="0.25">
      <c r="A9">
        <v>1110</v>
      </c>
      <c r="B9" s="49" t="s">
        <v>497</v>
      </c>
      <c r="C9" s="49">
        <v>22</v>
      </c>
      <c r="D9" s="52">
        <v>0.5</v>
      </c>
      <c r="E9" s="54">
        <v>4</v>
      </c>
      <c r="F9" s="52"/>
      <c r="G9" s="52"/>
      <c r="H9" s="52"/>
      <c r="I9">
        <v>50</v>
      </c>
      <c r="M9" s="49"/>
      <c r="N9" s="49"/>
      <c r="O9" s="49"/>
      <c r="P9" s="49">
        <v>18</v>
      </c>
      <c r="Q9">
        <v>8</v>
      </c>
      <c r="R9" s="49">
        <v>2</v>
      </c>
    </row>
    <row r="10" spans="1:18" x14ac:dyDescent="0.25">
      <c r="A10">
        <v>1201</v>
      </c>
      <c r="B10" s="49" t="s">
        <v>498</v>
      </c>
      <c r="C10" s="49">
        <v>4</v>
      </c>
      <c r="D10" s="52">
        <v>0.5</v>
      </c>
      <c r="E10" s="54">
        <v>81</v>
      </c>
      <c r="F10" s="52"/>
      <c r="G10" s="52"/>
      <c r="H10" s="52"/>
      <c r="I10">
        <v>50</v>
      </c>
      <c r="M10" s="49"/>
      <c r="N10" s="49"/>
      <c r="O10" s="49"/>
      <c r="P10" s="49">
        <v>20</v>
      </c>
      <c r="Q10">
        <v>9</v>
      </c>
      <c r="R10" s="49">
        <v>2</v>
      </c>
    </row>
    <row r="11" spans="1:18" x14ac:dyDescent="0.25">
      <c r="A11">
        <v>1202</v>
      </c>
      <c r="B11" s="49" t="s">
        <v>498</v>
      </c>
      <c r="C11" s="49">
        <v>6</v>
      </c>
      <c r="D11" s="52">
        <v>0.5</v>
      </c>
      <c r="E11" s="54">
        <v>60</v>
      </c>
      <c r="F11" s="52"/>
      <c r="G11" s="52"/>
      <c r="H11" s="52"/>
      <c r="I11">
        <v>50</v>
      </c>
      <c r="M11" s="49"/>
      <c r="N11" s="49"/>
      <c r="O11" s="49"/>
      <c r="P11" s="49">
        <v>22</v>
      </c>
      <c r="Q11">
        <v>10</v>
      </c>
      <c r="R11" s="49">
        <v>2</v>
      </c>
    </row>
    <row r="12" spans="1:18" x14ac:dyDescent="0.25">
      <c r="A12">
        <v>1203</v>
      </c>
      <c r="B12" s="49" t="s">
        <v>498</v>
      </c>
      <c r="C12" s="49">
        <v>8</v>
      </c>
      <c r="D12" s="52">
        <v>0.5</v>
      </c>
      <c r="E12" s="54">
        <v>45</v>
      </c>
      <c r="F12" s="52"/>
      <c r="G12" s="52"/>
      <c r="H12" s="52"/>
      <c r="I12">
        <v>50</v>
      </c>
      <c r="M12" s="49"/>
      <c r="N12" s="49"/>
      <c r="O12" s="49"/>
      <c r="P12" s="49">
        <v>24</v>
      </c>
      <c r="Q12">
        <v>11</v>
      </c>
      <c r="R12" s="49">
        <v>2</v>
      </c>
    </row>
    <row r="13" spans="1:18" x14ac:dyDescent="0.25">
      <c r="A13">
        <v>1204</v>
      </c>
      <c r="B13" s="49" t="s">
        <v>498</v>
      </c>
      <c r="C13" s="49">
        <v>10</v>
      </c>
      <c r="D13" s="52">
        <v>0.5</v>
      </c>
      <c r="E13" s="190">
        <v>32</v>
      </c>
      <c r="F13" s="57"/>
      <c r="G13" s="57"/>
      <c r="H13" s="52"/>
      <c r="I13">
        <v>50</v>
      </c>
      <c r="M13" s="49"/>
      <c r="N13" s="49"/>
      <c r="O13" s="49"/>
      <c r="P13" s="49">
        <v>26</v>
      </c>
      <c r="Q13">
        <v>12</v>
      </c>
      <c r="R13" s="49">
        <v>2</v>
      </c>
    </row>
    <row r="14" spans="1:18" x14ac:dyDescent="0.25">
      <c r="A14">
        <v>1205</v>
      </c>
      <c r="B14" s="49" t="s">
        <v>498</v>
      </c>
      <c r="C14" s="49">
        <v>12</v>
      </c>
      <c r="D14" s="52">
        <v>0.5</v>
      </c>
      <c r="E14" s="190">
        <v>25</v>
      </c>
      <c r="F14" s="52"/>
      <c r="G14" s="52"/>
      <c r="H14" s="54"/>
      <c r="I14">
        <v>50</v>
      </c>
      <c r="M14" s="49"/>
      <c r="N14" s="49"/>
      <c r="O14" s="49"/>
      <c r="P14" s="49">
        <v>28</v>
      </c>
      <c r="Q14">
        <v>13</v>
      </c>
      <c r="R14" s="49">
        <v>2</v>
      </c>
    </row>
    <row r="15" spans="1:18" x14ac:dyDescent="0.25">
      <c r="A15">
        <v>1206</v>
      </c>
      <c r="B15" s="49" t="s">
        <v>498</v>
      </c>
      <c r="C15" s="49">
        <v>14</v>
      </c>
      <c r="D15" s="52">
        <v>0.5</v>
      </c>
      <c r="E15" s="190">
        <v>17</v>
      </c>
      <c r="F15" s="52"/>
      <c r="G15" s="52"/>
      <c r="H15" s="54"/>
      <c r="I15">
        <v>50</v>
      </c>
      <c r="P15" s="49">
        <v>30</v>
      </c>
      <c r="Q15">
        <v>14</v>
      </c>
      <c r="R15" s="49">
        <v>2</v>
      </c>
    </row>
    <row r="16" spans="1:18" x14ac:dyDescent="0.25">
      <c r="A16">
        <v>1207</v>
      </c>
      <c r="B16" s="49" t="s">
        <v>498</v>
      </c>
      <c r="C16" s="49">
        <v>16</v>
      </c>
      <c r="D16" s="52">
        <v>0.5</v>
      </c>
      <c r="E16" s="190">
        <v>13</v>
      </c>
      <c r="F16" s="52"/>
      <c r="G16" s="52"/>
      <c r="H16" s="54"/>
      <c r="I16">
        <v>50</v>
      </c>
      <c r="P16" s="49">
        <v>32</v>
      </c>
      <c r="Q16">
        <v>15</v>
      </c>
      <c r="R16" s="49">
        <v>2</v>
      </c>
    </row>
    <row r="17" spans="1:9" x14ac:dyDescent="0.25">
      <c r="A17">
        <v>1208</v>
      </c>
      <c r="B17" s="49" t="s">
        <v>498</v>
      </c>
      <c r="C17" s="49">
        <v>18</v>
      </c>
      <c r="D17" s="52">
        <v>0.5</v>
      </c>
      <c r="E17" s="190">
        <v>10</v>
      </c>
      <c r="F17" s="52"/>
      <c r="G17" s="52"/>
      <c r="H17" s="52"/>
      <c r="I17">
        <v>50</v>
      </c>
    </row>
    <row r="18" spans="1:9" x14ac:dyDescent="0.25">
      <c r="A18">
        <v>1209</v>
      </c>
      <c r="B18" s="49" t="s">
        <v>498</v>
      </c>
      <c r="C18" s="49">
        <v>20</v>
      </c>
      <c r="D18" s="52">
        <v>0.5</v>
      </c>
      <c r="E18" s="190">
        <v>7.5</v>
      </c>
      <c r="I18">
        <v>50</v>
      </c>
    </row>
    <row r="19" spans="1:9" x14ac:dyDescent="0.25">
      <c r="A19">
        <v>1210</v>
      </c>
      <c r="B19" s="49" t="s">
        <v>498</v>
      </c>
      <c r="C19" s="49">
        <v>22</v>
      </c>
      <c r="D19" s="52">
        <v>0.5</v>
      </c>
      <c r="E19" s="190">
        <v>5</v>
      </c>
      <c r="I19">
        <v>50</v>
      </c>
    </row>
    <row r="20" spans="1:9" x14ac:dyDescent="0.25">
      <c r="A20">
        <v>1211</v>
      </c>
      <c r="B20" s="49" t="s">
        <v>498</v>
      </c>
      <c r="C20" s="49">
        <v>24</v>
      </c>
      <c r="D20" s="52">
        <v>0.5</v>
      </c>
      <c r="E20" s="190">
        <v>3.5</v>
      </c>
      <c r="I20">
        <v>50</v>
      </c>
    </row>
    <row r="21" spans="1:9" x14ac:dyDescent="0.25">
      <c r="A21">
        <v>1212</v>
      </c>
      <c r="B21" s="49" t="s">
        <v>498</v>
      </c>
      <c r="C21" s="49">
        <v>26</v>
      </c>
      <c r="D21" s="52">
        <v>0.5</v>
      </c>
      <c r="E21" s="190">
        <v>2.5</v>
      </c>
      <c r="I21">
        <v>50</v>
      </c>
    </row>
    <row r="22" spans="1:9" x14ac:dyDescent="0.25">
      <c r="A22">
        <v>1213</v>
      </c>
      <c r="B22" s="49" t="s">
        <v>498</v>
      </c>
      <c r="C22" s="49">
        <v>28</v>
      </c>
      <c r="D22" s="52">
        <v>0.5</v>
      </c>
      <c r="E22" s="190">
        <v>1.5</v>
      </c>
      <c r="I22">
        <v>50</v>
      </c>
    </row>
    <row r="23" spans="1:9" x14ac:dyDescent="0.25">
      <c r="A23">
        <v>1214</v>
      </c>
      <c r="B23" s="49" t="s">
        <v>498</v>
      </c>
      <c r="C23" s="49">
        <v>30</v>
      </c>
      <c r="D23" s="52">
        <v>0.5</v>
      </c>
      <c r="E23" s="190">
        <v>1.3</v>
      </c>
      <c r="I23">
        <v>50</v>
      </c>
    </row>
    <row r="24" spans="1:9" x14ac:dyDescent="0.25">
      <c r="A24">
        <v>1215</v>
      </c>
      <c r="B24" s="49" t="s">
        <v>498</v>
      </c>
      <c r="C24" s="49">
        <v>32</v>
      </c>
      <c r="D24" s="52">
        <v>0.5</v>
      </c>
      <c r="E24" s="190">
        <v>1.2</v>
      </c>
      <c r="I24">
        <v>50</v>
      </c>
    </row>
  </sheetData>
  <sheetProtection algorithmName="SHA-512" hashValue="C19w8tLnpk4Q0IU9fQP2kwLWeFzn0Te6Nn+YaCU6dKzLrFBGZEr5RcAMZQDJr3wfry9frFWbr3FSFaF8zRG8Cg==" saltValue="/66KYBUSFXfkgEAZCIclxg==" spinCount="100000" sheet="1" objects="1" scenarios="1"/>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3:K8"/>
  <sheetViews>
    <sheetView workbookViewId="0">
      <selection activeCell="I34" sqref="I34"/>
    </sheetView>
  </sheetViews>
  <sheetFormatPr defaultRowHeight="15" x14ac:dyDescent="0.25"/>
  <cols>
    <col min="1" max="2" width="9.140625" style="126" customWidth="1"/>
    <col min="3" max="9" width="9.140625" style="126"/>
    <col min="10" max="11" width="9.140625" style="126" customWidth="1"/>
    <col min="12" max="16384" width="9.140625" style="126"/>
  </cols>
  <sheetData>
    <row r="3" spans="1:11" x14ac:dyDescent="0.25">
      <c r="A3" s="464"/>
      <c r="C3" s="465"/>
      <c r="D3" s="465"/>
      <c r="E3" s="465"/>
      <c r="F3" s="465"/>
    </row>
    <row r="4" spans="1:11" x14ac:dyDescent="0.25">
      <c r="A4" s="465"/>
      <c r="B4" s="466"/>
    </row>
    <row r="8" spans="1:11" x14ac:dyDescent="0.25">
      <c r="C8" s="467"/>
      <c r="D8" s="467"/>
      <c r="E8" s="467"/>
      <c r="F8" s="467"/>
      <c r="G8" s="465"/>
      <c r="H8" s="467"/>
      <c r="I8" s="467"/>
      <c r="J8" s="468"/>
      <c r="K8" s="468"/>
    </row>
  </sheetData>
  <sheetProtection algorithmName="SHA-512" hashValue="+8WqbPtbuzbHCz7wAgzvZsafaqivREwKocMlr2FgdZlbMzIuI9O6rXz3yqxDE9VI8j2ufacSLnKaZD5DdtJ4Ew==" saltValue="zdc2A2qm5BlK3cmwtMM9+g==" spinCount="100000" sheet="1" objects="1" scenarios="1"/>
  <printOptions horizontalCentered="1"/>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O322"/>
  <sheetViews>
    <sheetView zoomScale="80" zoomScaleNormal="80" workbookViewId="0">
      <pane ySplit="12" topLeftCell="A13" activePane="bottomLeft" state="frozen"/>
      <selection pane="bottomLeft" activeCell="D11" sqref="D11"/>
    </sheetView>
  </sheetViews>
  <sheetFormatPr defaultRowHeight="15" x14ac:dyDescent="0.25"/>
  <cols>
    <col min="1" max="1" width="3.140625" style="126" customWidth="1"/>
    <col min="2" max="2" width="9.140625" style="126" customWidth="1"/>
    <col min="3" max="3" width="23.42578125" style="126" customWidth="1"/>
    <col min="4" max="4" width="30.7109375" style="126" customWidth="1"/>
    <col min="5" max="5" width="15.7109375" style="126" customWidth="1"/>
    <col min="6" max="27" width="9.140625" style="126"/>
    <col min="28" max="28" width="9.140625" style="126" customWidth="1"/>
    <col min="29" max="29" width="9.7109375" style="126" customWidth="1"/>
    <col min="30" max="31" width="9.140625" style="126"/>
    <col min="32" max="35" width="0" style="126" hidden="1" customWidth="1"/>
    <col min="36" max="36" width="0" style="170" hidden="1" customWidth="1"/>
    <col min="37" max="37" width="9.140625" style="126" hidden="1" customWidth="1"/>
    <col min="38" max="39" width="9.140625" style="126"/>
    <col min="40" max="41" width="9.140625" style="170" customWidth="1"/>
    <col min="42" max="16384" width="9.140625" style="126"/>
  </cols>
  <sheetData>
    <row r="1" spans="1:41" x14ac:dyDescent="0.25">
      <c r="A1" s="125"/>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43"/>
      <c r="AG1" s="143"/>
      <c r="AH1" s="143"/>
      <c r="AI1" s="143"/>
      <c r="AL1" s="218"/>
      <c r="AM1" s="217"/>
      <c r="AN1" s="217"/>
      <c r="AO1" s="126"/>
    </row>
    <row r="2" spans="1:41" ht="15.75" thickBot="1" x14ac:dyDescent="0.3">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43"/>
      <c r="AG2" s="143"/>
      <c r="AH2" s="143"/>
      <c r="AI2" s="143"/>
      <c r="AL2" s="218"/>
      <c r="AM2" s="217"/>
      <c r="AN2" s="217"/>
      <c r="AO2" s="126"/>
    </row>
    <row r="3" spans="1:41" ht="15.75" thickBot="1" x14ac:dyDescent="0.3">
      <c r="A3" s="125"/>
      <c r="B3" s="125"/>
      <c r="C3" s="271" t="s">
        <v>16</v>
      </c>
      <c r="D3" s="263"/>
      <c r="E3" s="264"/>
      <c r="F3" s="127"/>
      <c r="G3" s="127"/>
      <c r="H3" s="271" t="s">
        <v>18</v>
      </c>
      <c r="I3" s="272"/>
      <c r="J3" s="273"/>
      <c r="K3" s="277" t="str">
        <f>IF(GlobalParameters!$C$8="","",GlobalParameters!$C$8)</f>
        <v/>
      </c>
      <c r="L3" s="328"/>
      <c r="M3" s="328"/>
      <c r="N3" s="329"/>
      <c r="O3" s="127"/>
      <c r="P3" s="330" t="s">
        <v>186</v>
      </c>
      <c r="Q3" s="331"/>
      <c r="R3" s="331"/>
      <c r="S3" s="331"/>
      <c r="T3" s="331"/>
      <c r="U3" s="331"/>
      <c r="V3" s="331"/>
      <c r="W3" s="331"/>
      <c r="X3" s="331"/>
      <c r="Y3" s="331"/>
      <c r="Z3" s="331"/>
      <c r="AA3" s="331"/>
      <c r="AB3" s="332"/>
      <c r="AC3" s="125"/>
      <c r="AD3" s="125"/>
      <c r="AE3" s="125"/>
      <c r="AF3" s="143"/>
      <c r="AG3" s="143"/>
      <c r="AH3" s="143"/>
      <c r="AI3" s="143"/>
      <c r="AL3" s="218"/>
      <c r="AM3" s="217"/>
      <c r="AN3" s="217"/>
      <c r="AO3" s="126"/>
    </row>
    <row r="4" spans="1:41" ht="15.75" thickBot="1" x14ac:dyDescent="0.3">
      <c r="A4" s="125"/>
      <c r="B4" s="125"/>
      <c r="C4" s="271" t="s">
        <v>238</v>
      </c>
      <c r="D4" s="263"/>
      <c r="E4" s="264"/>
      <c r="F4" s="127"/>
      <c r="G4" s="128"/>
      <c r="H4" s="271" t="s">
        <v>19</v>
      </c>
      <c r="I4" s="272"/>
      <c r="J4" s="273"/>
      <c r="K4" s="277" t="str">
        <f>IF(GlobalParameters!$E$8="","",GlobalParameters!$E$8)</f>
        <v/>
      </c>
      <c r="L4" s="328"/>
      <c r="M4" s="328"/>
      <c r="N4" s="329"/>
      <c r="O4" s="155"/>
      <c r="P4" s="303" t="s">
        <v>205</v>
      </c>
      <c r="Q4" s="304"/>
      <c r="R4" s="304"/>
      <c r="S4" s="304"/>
      <c r="T4" s="304"/>
      <c r="U4" s="304"/>
      <c r="V4" s="304"/>
      <c r="W4" s="304"/>
      <c r="X4" s="304"/>
      <c r="Y4" s="304"/>
      <c r="Z4" s="304"/>
      <c r="AA4" s="304"/>
      <c r="AB4" s="305"/>
      <c r="AC4" s="125"/>
      <c r="AD4" s="125"/>
      <c r="AE4" s="125"/>
      <c r="AF4" s="143"/>
      <c r="AG4" s="143"/>
      <c r="AH4" s="143"/>
      <c r="AI4" s="143"/>
      <c r="AL4" s="218"/>
      <c r="AM4" s="217"/>
      <c r="AN4" s="217"/>
      <c r="AO4" s="126"/>
    </row>
    <row r="5" spans="1:41" ht="15.75" thickBot="1" x14ac:dyDescent="0.3">
      <c r="A5" s="125"/>
      <c r="B5" s="125"/>
      <c r="C5" s="125"/>
      <c r="D5" s="125"/>
      <c r="E5" s="125"/>
      <c r="F5" s="125"/>
      <c r="G5" s="125"/>
      <c r="H5" s="271" t="s">
        <v>20</v>
      </c>
      <c r="I5" s="263"/>
      <c r="J5" s="264"/>
      <c r="K5" s="277" t="str">
        <f>IF(GlobalParameters!$C$12="","",GlobalParameters!$C$12)</f>
        <v/>
      </c>
      <c r="L5" s="289"/>
      <c r="M5" s="289"/>
      <c r="N5" s="290"/>
      <c r="O5" s="127"/>
      <c r="P5" s="303" t="s">
        <v>201</v>
      </c>
      <c r="Q5" s="304"/>
      <c r="R5" s="304"/>
      <c r="S5" s="304"/>
      <c r="T5" s="304"/>
      <c r="U5" s="304"/>
      <c r="V5" s="304"/>
      <c r="W5" s="304"/>
      <c r="X5" s="304"/>
      <c r="Y5" s="304"/>
      <c r="Z5" s="304"/>
      <c r="AA5" s="304"/>
      <c r="AB5" s="305"/>
      <c r="AC5" s="125"/>
      <c r="AD5" s="125"/>
      <c r="AE5" s="125"/>
      <c r="AF5" s="143"/>
      <c r="AG5" s="143"/>
      <c r="AH5" s="143"/>
      <c r="AI5" s="143"/>
      <c r="AL5" s="218"/>
      <c r="AM5" s="217"/>
      <c r="AN5" s="217"/>
      <c r="AO5" s="126"/>
    </row>
    <row r="6" spans="1:41" ht="15.75" customHeight="1" thickBot="1" x14ac:dyDescent="0.3">
      <c r="A6" s="125"/>
      <c r="B6" s="125"/>
      <c r="C6" s="294" t="s">
        <v>272</v>
      </c>
      <c r="D6" s="295"/>
      <c r="E6" s="296"/>
      <c r="F6" s="129"/>
      <c r="G6" s="129"/>
      <c r="H6" s="271" t="s">
        <v>195</v>
      </c>
      <c r="I6" s="272"/>
      <c r="J6" s="273"/>
      <c r="K6" s="130" t="str">
        <f>IF(GlobalParameters!$K$11="","",GlobalParameters!$K$11)</f>
        <v/>
      </c>
      <c r="L6" s="125"/>
      <c r="M6" s="125"/>
      <c r="N6" s="125"/>
      <c r="O6" s="125"/>
      <c r="P6" s="339" t="s">
        <v>202</v>
      </c>
      <c r="Q6" s="340"/>
      <c r="R6" s="340"/>
      <c r="S6" s="340"/>
      <c r="T6" s="340"/>
      <c r="U6" s="340"/>
      <c r="V6" s="340"/>
      <c r="W6" s="340"/>
      <c r="X6" s="340"/>
      <c r="Y6" s="340"/>
      <c r="Z6" s="340"/>
      <c r="AA6" s="340"/>
      <c r="AB6" s="341"/>
      <c r="AC6" s="125"/>
      <c r="AD6" s="125"/>
      <c r="AE6" s="125"/>
      <c r="AF6" s="143"/>
      <c r="AG6" s="143"/>
      <c r="AH6" s="143"/>
      <c r="AI6" s="143"/>
      <c r="AL6" s="218"/>
      <c r="AM6" s="217"/>
      <c r="AN6" s="217"/>
      <c r="AO6" s="126"/>
    </row>
    <row r="7" spans="1:41" ht="15.75" thickBot="1" x14ac:dyDescent="0.3">
      <c r="A7" s="125"/>
      <c r="B7" s="125"/>
      <c r="C7" s="131"/>
      <c r="D7" s="132"/>
      <c r="E7" s="132"/>
      <c r="F7" s="127"/>
      <c r="G7" s="127"/>
      <c r="H7" s="128"/>
      <c r="I7" s="125"/>
      <c r="J7" s="125"/>
      <c r="K7" s="125"/>
      <c r="L7" s="125"/>
      <c r="M7" s="125"/>
      <c r="N7" s="125"/>
      <c r="O7" s="125"/>
      <c r="P7" s="125"/>
      <c r="Q7" s="125"/>
      <c r="R7" s="125"/>
      <c r="S7" s="125"/>
      <c r="T7" s="125"/>
      <c r="U7" s="125"/>
      <c r="V7" s="125"/>
      <c r="W7" s="125"/>
      <c r="X7" s="125"/>
      <c r="Y7" s="125"/>
      <c r="Z7" s="125"/>
      <c r="AA7" s="125"/>
      <c r="AB7" s="125"/>
      <c r="AC7" s="125"/>
      <c r="AD7" s="125"/>
      <c r="AE7" s="125"/>
      <c r="AF7" s="143"/>
      <c r="AG7" s="143"/>
      <c r="AH7" s="143"/>
      <c r="AI7" s="143"/>
      <c r="AL7" s="218"/>
      <c r="AM7" s="217"/>
      <c r="AN7" s="217"/>
      <c r="AO7" s="126"/>
    </row>
    <row r="8" spans="1:41" x14ac:dyDescent="0.25">
      <c r="A8" s="125"/>
      <c r="B8" s="133" t="s">
        <v>170</v>
      </c>
      <c r="C8" s="134" t="s">
        <v>169</v>
      </c>
      <c r="D8" s="127"/>
      <c r="E8" s="333" t="s">
        <v>273</v>
      </c>
      <c r="F8" s="334"/>
      <c r="G8" s="334"/>
      <c r="H8" s="334"/>
      <c r="I8" s="334"/>
      <c r="J8" s="335"/>
      <c r="K8" s="125"/>
      <c r="L8" s="125"/>
      <c r="M8" s="125"/>
      <c r="N8" s="125"/>
      <c r="O8" s="125"/>
      <c r="P8" s="125"/>
      <c r="Q8" s="125"/>
      <c r="R8" s="125"/>
      <c r="S8" s="125"/>
      <c r="T8" s="125"/>
      <c r="U8" s="125"/>
      <c r="V8" s="125"/>
      <c r="W8" s="125"/>
      <c r="X8" s="125"/>
      <c r="Y8" s="125"/>
      <c r="Z8" s="125"/>
      <c r="AA8" s="125"/>
      <c r="AB8" s="125"/>
      <c r="AC8" s="125"/>
      <c r="AD8" s="125"/>
      <c r="AE8" s="125"/>
      <c r="AF8" s="143"/>
      <c r="AG8" s="143"/>
      <c r="AH8" s="143"/>
      <c r="AI8" s="143"/>
      <c r="AL8" s="218"/>
      <c r="AM8" s="217"/>
      <c r="AN8" s="217"/>
      <c r="AO8" s="126"/>
    </row>
    <row r="9" spans="1:41" ht="18.75" thickBot="1" x14ac:dyDescent="0.4">
      <c r="A9" s="125"/>
      <c r="B9" s="125"/>
      <c r="C9" s="135" t="s">
        <v>119</v>
      </c>
      <c r="D9" s="127"/>
      <c r="E9" s="336" t="s">
        <v>274</v>
      </c>
      <c r="F9" s="337"/>
      <c r="G9" s="337"/>
      <c r="H9" s="337"/>
      <c r="I9" s="337"/>
      <c r="J9" s="338"/>
      <c r="K9" s="125"/>
      <c r="L9" s="125"/>
      <c r="M9" s="125"/>
      <c r="N9" s="125"/>
      <c r="O9" s="125"/>
      <c r="P9" s="125"/>
      <c r="Q9" s="125"/>
      <c r="R9" s="125"/>
      <c r="S9" s="125"/>
      <c r="T9" s="125"/>
      <c r="U9" s="125"/>
      <c r="V9" s="125"/>
      <c r="W9" s="125"/>
      <c r="X9" s="125"/>
      <c r="Y9" s="125"/>
      <c r="Z9" s="125"/>
      <c r="AA9" s="125"/>
      <c r="AB9" s="125"/>
      <c r="AC9" s="125"/>
      <c r="AD9" s="125"/>
      <c r="AE9" s="125"/>
      <c r="AF9" s="143"/>
      <c r="AG9" s="143"/>
      <c r="AH9" s="143"/>
      <c r="AI9" s="143"/>
      <c r="AL9" s="218"/>
      <c r="AM9" s="217"/>
      <c r="AN9" s="217"/>
      <c r="AO9" s="126"/>
    </row>
    <row r="10" spans="1:41" x14ac:dyDescent="0.25">
      <c r="A10" s="125"/>
      <c r="B10" s="125"/>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43"/>
      <c r="AG10" s="143"/>
      <c r="AH10" s="143"/>
      <c r="AI10" s="143"/>
      <c r="AL10" s="218"/>
      <c r="AM10" s="217"/>
      <c r="AN10" s="217"/>
      <c r="AO10" s="126"/>
    </row>
    <row r="11" spans="1:41" ht="21" x14ac:dyDescent="0.35">
      <c r="A11" s="125"/>
      <c r="B11" s="125"/>
      <c r="C11" s="462" t="s">
        <v>598</v>
      </c>
      <c r="D11" s="125"/>
      <c r="E11" s="268" t="s">
        <v>172</v>
      </c>
      <c r="F11" s="344"/>
      <c r="G11" s="345"/>
      <c r="H11" s="315" t="s">
        <v>173</v>
      </c>
      <c r="I11" s="269"/>
      <c r="J11" s="270"/>
      <c r="K11" s="268" t="s">
        <v>174</v>
      </c>
      <c r="L11" s="346"/>
      <c r="M11" s="347"/>
      <c r="N11" s="268" t="s">
        <v>251</v>
      </c>
      <c r="O11" s="346"/>
      <c r="P11" s="347"/>
      <c r="Q11" s="342" t="s">
        <v>87</v>
      </c>
      <c r="R11" s="343"/>
      <c r="S11" s="125"/>
      <c r="T11" s="265" t="s">
        <v>171</v>
      </c>
      <c r="U11" s="316"/>
      <c r="V11" s="316"/>
      <c r="W11" s="316"/>
      <c r="X11" s="316"/>
      <c r="Y11" s="316"/>
      <c r="Z11" s="316"/>
      <c r="AA11" s="316"/>
      <c r="AB11" s="317"/>
      <c r="AC11" s="183"/>
      <c r="AD11" s="125"/>
      <c r="AE11" s="125"/>
      <c r="AF11" s="143"/>
      <c r="AK11" s="170"/>
      <c r="AL11" s="218"/>
      <c r="AM11" s="218"/>
      <c r="AN11" s="218"/>
      <c r="AO11" s="126"/>
    </row>
    <row r="12" spans="1:41" ht="48.75" x14ac:dyDescent="0.25">
      <c r="A12" s="136"/>
      <c r="B12" s="214" t="s">
        <v>21</v>
      </c>
      <c r="C12" s="214" t="s">
        <v>22</v>
      </c>
      <c r="D12" s="214" t="s">
        <v>24</v>
      </c>
      <c r="E12" s="213" t="s">
        <v>85</v>
      </c>
      <c r="F12" s="213" t="s">
        <v>86</v>
      </c>
      <c r="G12" s="213" t="s">
        <v>27</v>
      </c>
      <c r="H12" s="213" t="s">
        <v>25</v>
      </c>
      <c r="I12" s="213" t="s">
        <v>26</v>
      </c>
      <c r="J12" s="213" t="s">
        <v>27</v>
      </c>
      <c r="K12" s="213" t="s">
        <v>63</v>
      </c>
      <c r="L12" s="213" t="s">
        <v>64</v>
      </c>
      <c r="M12" s="213" t="s">
        <v>27</v>
      </c>
      <c r="N12" s="213" t="s">
        <v>85</v>
      </c>
      <c r="O12" s="213" t="s">
        <v>86</v>
      </c>
      <c r="P12" s="213" t="s">
        <v>27</v>
      </c>
      <c r="Q12" s="213" t="s">
        <v>557</v>
      </c>
      <c r="R12" s="213" t="s">
        <v>558</v>
      </c>
      <c r="S12" s="215"/>
      <c r="T12" s="216" t="s">
        <v>88</v>
      </c>
      <c r="U12" s="216" t="s">
        <v>89</v>
      </c>
      <c r="V12" s="216" t="s">
        <v>90</v>
      </c>
      <c r="W12" s="216" t="s">
        <v>66</v>
      </c>
      <c r="X12" s="216" t="s">
        <v>65</v>
      </c>
      <c r="Y12" s="216" t="s">
        <v>559</v>
      </c>
      <c r="Z12" s="216" t="s">
        <v>560</v>
      </c>
      <c r="AA12" s="216" t="s">
        <v>561</v>
      </c>
      <c r="AB12" s="216" t="s">
        <v>562</v>
      </c>
      <c r="AC12" s="213" t="s">
        <v>563</v>
      </c>
      <c r="AD12" s="184"/>
      <c r="AE12" s="125"/>
      <c r="AF12" s="156" t="s">
        <v>82</v>
      </c>
      <c r="AG12" s="187" t="s">
        <v>267</v>
      </c>
      <c r="AH12" s="187" t="s">
        <v>268</v>
      </c>
      <c r="AI12" s="187" t="s">
        <v>269</v>
      </c>
      <c r="AK12" s="170"/>
      <c r="AL12" s="218"/>
      <c r="AM12" s="218"/>
      <c r="AN12" s="218"/>
      <c r="AO12" s="126"/>
    </row>
    <row r="13" spans="1:41" x14ac:dyDescent="0.25">
      <c r="A13" s="125"/>
      <c r="B13" s="144" t="s">
        <v>596</v>
      </c>
      <c r="C13" s="144"/>
      <c r="D13" s="145"/>
      <c r="E13" s="157"/>
      <c r="F13" s="158" t="str">
        <f>IF(OR($D13="",$T13="",$U13="",$G13="",$Z13="",$AB13=""),"",IF($AG13=2,IF($Q13&lt;=$Z13,$U13*$G13,IF(AND($Q13&gt;$Z13,$Q13&lt;=$AB13),$G13*($U13+((($T13-$U13)/($AB13-$Z13))*($Q13-$Z13))),0)),""))</f>
        <v/>
      </c>
      <c r="G13" s="148" t="str">
        <f>IF($D13="","",VLOOKUP($AF13,SiSem_Req!$A$2:$P$16,6))</f>
        <v/>
      </c>
      <c r="H13" s="146"/>
      <c r="I13" s="147" t="str">
        <f>IF(OR($D13="",$V13="",$J13=""),"",IF($AH13=2,$V13*$J13,""))</f>
        <v/>
      </c>
      <c r="J13" s="148" t="str">
        <f>IF($D13="","",VLOOKUP($AF13,SiSem_Req!$A$2:$P$16,7))</f>
        <v/>
      </c>
      <c r="K13" s="153"/>
      <c r="L13" s="154" t="str">
        <f>IF(OR($D13="",$W13="",$X13="",$M13="",$Z13="",$AB13=""),"",IF($Q13&lt;=$Z13,$X13*$M13,IF(AND($Q13&gt;$Z13,$Q13&lt;=$AB13),$M13*($X13+((($W13-$X13)/($AB13-$Z13))*($Q13-$Z13))),0)))</f>
        <v/>
      </c>
      <c r="M13" s="148" t="str">
        <f>IF($D13="","",VLOOKUP($AF13,SiSem_Req!$A$2:$P$16,9))</f>
        <v/>
      </c>
      <c r="N13" s="157"/>
      <c r="O13" s="158" t="str">
        <f>IF(OR($D13="",$Y13="",$P13=""),"",IF($AI13=2,$Y13*$P13,""))</f>
        <v/>
      </c>
      <c r="P13" s="148" t="str">
        <f>IF($D13="","",VLOOKUP($AF13,SiSem_Req!$A$2:$P$16,8))</f>
        <v/>
      </c>
      <c r="Q13" s="149" t="str">
        <f t="shared" ref="Q13:Q76" si="0">IF($D13="","",$K$6+AC13)</f>
        <v/>
      </c>
      <c r="R13" s="150" t="str">
        <f>IF(OR($D13="",$AA13=""),"",$AA13)</f>
        <v/>
      </c>
      <c r="S13" s="151"/>
      <c r="T13" s="144"/>
      <c r="U13" s="144"/>
      <c r="V13" s="144"/>
      <c r="W13" s="144"/>
      <c r="X13" s="144"/>
      <c r="Y13" s="144"/>
      <c r="Z13" s="144"/>
      <c r="AA13" s="152" t="str">
        <f>IF(OR($D13="",$AB13=""),"",MIN(110,$AB13-VLOOKUP($AF13,SiSem_Req!$A$2:$P$16,16)))</f>
        <v/>
      </c>
      <c r="AB13" s="144"/>
      <c r="AC13" s="144"/>
      <c r="AD13" s="185"/>
      <c r="AE13" s="151"/>
      <c r="AF13" s="126" t="e">
        <f>VLOOKUP($D13,SiSem_Req!$T$2:$U$16,2)</f>
        <v>#N/A</v>
      </c>
      <c r="AG13" s="126" t="e">
        <f>VLOOKUP($D13,SiSem_Req!$B$2:$P$16,2)</f>
        <v>#N/A</v>
      </c>
      <c r="AH13" s="126" t="e">
        <f>VLOOKUP($D13,SiSem_Req!$B$2:$P$16,3)</f>
        <v>#N/A</v>
      </c>
      <c r="AI13" s="126" t="e">
        <f>VLOOKUP($D13,SiSem_Req!$B$2:$P$16,4)</f>
        <v>#N/A</v>
      </c>
      <c r="AJ13" s="170" t="s">
        <v>252</v>
      </c>
      <c r="AK13" s="170"/>
      <c r="AL13" s="218"/>
      <c r="AM13" s="218"/>
      <c r="AN13" s="218"/>
      <c r="AO13" s="126"/>
    </row>
    <row r="14" spans="1:41" x14ac:dyDescent="0.25">
      <c r="A14" s="125"/>
      <c r="B14" s="144" t="s">
        <v>597</v>
      </c>
      <c r="C14" s="144"/>
      <c r="D14" s="145"/>
      <c r="E14" s="157"/>
      <c r="F14" s="158" t="str">
        <f t="shared" ref="F14:F77" si="1">IF(OR($D14="",$T14="",$U14="",$G14="",$Z14="",$AB14=""),"",IF($AG14=2,IF($Q14&lt;=$Z14,$U14*$G14,IF(AND($Q14&gt;$Z14,$Q14&lt;=$AB14),$G14*($U14+((($T14-$U14)/($AB14-$Z14))*($Q14-$Z14))),0)),""))</f>
        <v/>
      </c>
      <c r="G14" s="148" t="str">
        <f>IF($D14="","",VLOOKUP($AF14,SiSem_Req!$A$2:$P$16,6))</f>
        <v/>
      </c>
      <c r="H14" s="146"/>
      <c r="I14" s="147" t="str">
        <f t="shared" ref="I14:I77" si="2">IF(OR($D14="",$V14="",$J14=""),"",IF($AH14=2,$V14*$J14,""))</f>
        <v/>
      </c>
      <c r="J14" s="148" t="str">
        <f>IF($D14="","",VLOOKUP($AF14,SiSem_Req!$A$2:$P$16,7))</f>
        <v/>
      </c>
      <c r="K14" s="153"/>
      <c r="L14" s="154" t="str">
        <f t="shared" ref="L14:L77" si="3">IF(OR($D14="",$W14="",$X14="",$M14="",$Z14="",$AB14=""),"",IF($Q14&lt;=$Z14,$X14*$M14,IF(AND($Q14&gt;$Z14,$Q14&lt;=$AB14),$M14*($X14+((($W14-$X14)/($AB14-$Z14))*($Q14-$Z14))),0)))</f>
        <v/>
      </c>
      <c r="M14" s="148" t="str">
        <f>IF($D14="","",VLOOKUP($AF14,SiSem_Req!$A$2:$P$16,9))</f>
        <v/>
      </c>
      <c r="N14" s="157"/>
      <c r="O14" s="158" t="str">
        <f t="shared" ref="O14:O77" si="4">IF(OR($D14="",$Y14="",$P14=""),"",IF($AI14=2,$Y14*$P14,""))</f>
        <v/>
      </c>
      <c r="P14" s="148" t="str">
        <f>IF($D14="","",VLOOKUP($AF14,SiSem_Req!$A$2:$P$16,8))</f>
        <v/>
      </c>
      <c r="Q14" s="149" t="str">
        <f t="shared" si="0"/>
        <v/>
      </c>
      <c r="R14" s="150" t="str">
        <f t="shared" ref="R14:R77" si="5">IF(OR($D14="",$AA14=""),"",$AA14)</f>
        <v/>
      </c>
      <c r="S14" s="151"/>
      <c r="T14" s="144"/>
      <c r="U14" s="144"/>
      <c r="V14" s="144"/>
      <c r="W14" s="144"/>
      <c r="X14" s="144"/>
      <c r="Y14" s="144"/>
      <c r="Z14" s="144"/>
      <c r="AA14" s="152" t="str">
        <f>IF(OR($D14="",$AB14=""),"",MIN(110,$AB14-VLOOKUP($AF14,SiSem_Req!$A$2:$P$16,16)))</f>
        <v/>
      </c>
      <c r="AB14" s="144"/>
      <c r="AC14" s="144"/>
      <c r="AD14" s="185"/>
      <c r="AE14" s="151"/>
      <c r="AF14" s="126" t="e">
        <f>VLOOKUP($D14,SiSem_Req!$T$2:$U$16,2)</f>
        <v>#N/A</v>
      </c>
      <c r="AG14" s="126" t="e">
        <f>VLOOKUP($D14,SiSem_Req!$B$2:$P$16,2)</f>
        <v>#N/A</v>
      </c>
      <c r="AH14" s="126" t="e">
        <f>VLOOKUP($D14,SiSem_Req!$B$2:$P$16,3)</f>
        <v>#N/A</v>
      </c>
      <c r="AI14" s="126" t="e">
        <f>VLOOKUP($D14,SiSem_Req!$B$2:$P$16,4)</f>
        <v>#N/A</v>
      </c>
      <c r="AJ14" s="170" t="s">
        <v>253</v>
      </c>
      <c r="AK14" s="170"/>
      <c r="AL14" s="218"/>
      <c r="AM14" s="218"/>
      <c r="AN14" s="218"/>
      <c r="AO14" s="126"/>
    </row>
    <row r="15" spans="1:41" x14ac:dyDescent="0.25">
      <c r="A15" s="125"/>
      <c r="B15" s="453"/>
      <c r="C15" s="453"/>
      <c r="D15" s="454"/>
      <c r="E15" s="457"/>
      <c r="F15" s="158" t="str">
        <f t="shared" si="1"/>
        <v/>
      </c>
      <c r="G15" s="148" t="str">
        <f>IF($D15="","",VLOOKUP($AF15,SiSem_Req!$A$2:$P$16,6))</f>
        <v/>
      </c>
      <c r="H15" s="455"/>
      <c r="I15" s="147" t="str">
        <f t="shared" si="2"/>
        <v/>
      </c>
      <c r="J15" s="148" t="str">
        <f>IF($D15="","",VLOOKUP($AF15,SiSem_Req!$A$2:$P$16,7))</f>
        <v/>
      </c>
      <c r="K15" s="456"/>
      <c r="L15" s="154" t="str">
        <f t="shared" si="3"/>
        <v/>
      </c>
      <c r="M15" s="148" t="str">
        <f>IF($D15="","",VLOOKUP($AF15,SiSem_Req!$A$2:$P$16,9))</f>
        <v/>
      </c>
      <c r="N15" s="457"/>
      <c r="O15" s="158" t="str">
        <f t="shared" si="4"/>
        <v/>
      </c>
      <c r="P15" s="148" t="str">
        <f>IF($D15="","",VLOOKUP($AF15,SiSem_Req!$A$2:$P$16,8))</f>
        <v/>
      </c>
      <c r="Q15" s="149" t="str">
        <f t="shared" si="0"/>
        <v/>
      </c>
      <c r="R15" s="150" t="str">
        <f t="shared" si="5"/>
        <v/>
      </c>
      <c r="S15" s="151"/>
      <c r="T15" s="453"/>
      <c r="U15" s="453"/>
      <c r="V15" s="453"/>
      <c r="W15" s="453"/>
      <c r="X15" s="453"/>
      <c r="Y15" s="453"/>
      <c r="Z15" s="453"/>
      <c r="AA15" s="152" t="str">
        <f>IF(OR($D15="",$AB15=""),"",MIN(110,$AB15-VLOOKUP($AF15,SiSem_Req!$A$2:$P$16,16)))</f>
        <v/>
      </c>
      <c r="AB15" s="453"/>
      <c r="AC15" s="453"/>
      <c r="AD15" s="185"/>
      <c r="AE15" s="151"/>
      <c r="AF15" s="126" t="e">
        <f>VLOOKUP($D15,SiSem_Req!$T$2:$U$16,2)</f>
        <v>#N/A</v>
      </c>
      <c r="AG15" s="126" t="e">
        <f>VLOOKUP($D15,SiSem_Req!$B$2:$P$16,2)</f>
        <v>#N/A</v>
      </c>
      <c r="AH15" s="126" t="e">
        <f>VLOOKUP($D15,SiSem_Req!$B$2:$P$16,3)</f>
        <v>#N/A</v>
      </c>
      <c r="AI15" s="126" t="e">
        <f>VLOOKUP($D15,SiSem_Req!$B$2:$P$16,4)</f>
        <v>#N/A</v>
      </c>
      <c r="AJ15" s="170" t="s">
        <v>255</v>
      </c>
      <c r="AK15" s="170"/>
      <c r="AL15" s="218"/>
      <c r="AM15" s="218"/>
      <c r="AN15" s="218"/>
      <c r="AO15" s="126"/>
    </row>
    <row r="16" spans="1:41" x14ac:dyDescent="0.25">
      <c r="A16" s="125"/>
      <c r="B16" s="453"/>
      <c r="C16" s="453"/>
      <c r="D16" s="454"/>
      <c r="E16" s="457"/>
      <c r="F16" s="158" t="str">
        <f t="shared" si="1"/>
        <v/>
      </c>
      <c r="G16" s="148" t="str">
        <f>IF($D16="","",VLOOKUP($AF16,SiSem_Req!$A$2:$P$16,6))</f>
        <v/>
      </c>
      <c r="H16" s="455"/>
      <c r="I16" s="147" t="str">
        <f t="shared" si="2"/>
        <v/>
      </c>
      <c r="J16" s="148" t="str">
        <f>IF($D16="","",VLOOKUP($AF16,SiSem_Req!$A$2:$P$16,7))</f>
        <v/>
      </c>
      <c r="K16" s="456"/>
      <c r="L16" s="154" t="str">
        <f t="shared" si="3"/>
        <v/>
      </c>
      <c r="M16" s="148" t="str">
        <f>IF($D16="","",VLOOKUP($AF16,SiSem_Req!$A$2:$P$16,9))</f>
        <v/>
      </c>
      <c r="N16" s="457"/>
      <c r="O16" s="158" t="str">
        <f t="shared" si="4"/>
        <v/>
      </c>
      <c r="P16" s="148" t="str">
        <f>IF($D16="","",VLOOKUP($AF16,SiSem_Req!$A$2:$P$16,8))</f>
        <v/>
      </c>
      <c r="Q16" s="149" t="str">
        <f t="shared" si="0"/>
        <v/>
      </c>
      <c r="R16" s="150" t="str">
        <f t="shared" si="5"/>
        <v/>
      </c>
      <c r="S16" s="151"/>
      <c r="T16" s="453"/>
      <c r="U16" s="453"/>
      <c r="V16" s="453"/>
      <c r="W16" s="453"/>
      <c r="X16" s="453"/>
      <c r="Y16" s="453"/>
      <c r="Z16" s="453"/>
      <c r="AA16" s="152" t="str">
        <f>IF(OR($D16="",$AB16=""),"",MIN(110,$AB16-VLOOKUP($AF16,SiSem_Req!$A$2:$P$16,16)))</f>
        <v/>
      </c>
      <c r="AB16" s="453"/>
      <c r="AC16" s="453"/>
      <c r="AD16" s="185"/>
      <c r="AE16" s="151"/>
      <c r="AF16" s="126" t="e">
        <f>VLOOKUP($D16,SiSem_Req!$T$2:$U$16,2)</f>
        <v>#N/A</v>
      </c>
      <c r="AG16" s="126" t="e">
        <f>VLOOKUP($D16,SiSem_Req!$B$2:$P$16,2)</f>
        <v>#N/A</v>
      </c>
      <c r="AH16" s="126" t="e">
        <f>VLOOKUP($D16,SiSem_Req!$B$2:$P$16,3)</f>
        <v>#N/A</v>
      </c>
      <c r="AI16" s="126" t="e">
        <f>VLOOKUP($D16,SiSem_Req!$B$2:$P$16,4)</f>
        <v>#N/A</v>
      </c>
      <c r="AJ16" s="170" t="s">
        <v>254</v>
      </c>
      <c r="AK16" s="170"/>
      <c r="AL16" s="218"/>
      <c r="AM16" s="218"/>
      <c r="AN16" s="218"/>
      <c r="AO16" s="126"/>
    </row>
    <row r="17" spans="1:41" x14ac:dyDescent="0.25">
      <c r="A17" s="125"/>
      <c r="B17" s="453"/>
      <c r="C17" s="453"/>
      <c r="D17" s="454"/>
      <c r="E17" s="457"/>
      <c r="F17" s="158" t="str">
        <f t="shared" si="1"/>
        <v/>
      </c>
      <c r="G17" s="148" t="str">
        <f>IF($D17="","",VLOOKUP($AF17,SiSem_Req!$A$2:$P$16,6))</f>
        <v/>
      </c>
      <c r="H17" s="455"/>
      <c r="I17" s="147" t="str">
        <f t="shared" si="2"/>
        <v/>
      </c>
      <c r="J17" s="148" t="str">
        <f>IF($D17="","",VLOOKUP($AF17,SiSem_Req!$A$2:$P$16,7))</f>
        <v/>
      </c>
      <c r="K17" s="456"/>
      <c r="L17" s="154" t="str">
        <f t="shared" si="3"/>
        <v/>
      </c>
      <c r="M17" s="148" t="str">
        <f>IF($D17="","",VLOOKUP($AF17,SiSem_Req!$A$2:$P$16,9))</f>
        <v/>
      </c>
      <c r="N17" s="457"/>
      <c r="O17" s="158" t="str">
        <f t="shared" si="4"/>
        <v/>
      </c>
      <c r="P17" s="148" t="str">
        <f>IF($D17="","",VLOOKUP($AF17,SiSem_Req!$A$2:$P$16,8))</f>
        <v/>
      </c>
      <c r="Q17" s="149" t="str">
        <f t="shared" si="0"/>
        <v/>
      </c>
      <c r="R17" s="150" t="str">
        <f t="shared" si="5"/>
        <v/>
      </c>
      <c r="S17" s="151"/>
      <c r="T17" s="453"/>
      <c r="U17" s="453"/>
      <c r="V17" s="453"/>
      <c r="W17" s="453"/>
      <c r="X17" s="453"/>
      <c r="Y17" s="453"/>
      <c r="Z17" s="453"/>
      <c r="AA17" s="152" t="str">
        <f>IF(OR($D17="",$AB17=""),"",MIN(110,$AB17-VLOOKUP($AF17,SiSem_Req!$A$2:$P$16,16)))</f>
        <v/>
      </c>
      <c r="AB17" s="453"/>
      <c r="AC17" s="453"/>
      <c r="AD17" s="185"/>
      <c r="AE17" s="151"/>
      <c r="AF17" s="126" t="e">
        <f>VLOOKUP($D17,SiSem_Req!$T$2:$U$16,2)</f>
        <v>#N/A</v>
      </c>
      <c r="AG17" s="126" t="e">
        <f>VLOOKUP($D17,SiSem_Req!$B$2:$P$16,2)</f>
        <v>#N/A</v>
      </c>
      <c r="AH17" s="126" t="e">
        <f>VLOOKUP($D17,SiSem_Req!$B$2:$P$16,3)</f>
        <v>#N/A</v>
      </c>
      <c r="AI17" s="126" t="e">
        <f>VLOOKUP($D17,SiSem_Req!$B$2:$P$16,4)</f>
        <v>#N/A</v>
      </c>
      <c r="AJ17" s="170" t="s">
        <v>256</v>
      </c>
      <c r="AK17" s="170"/>
      <c r="AL17" s="218"/>
      <c r="AM17" s="218"/>
      <c r="AN17" s="218"/>
      <c r="AO17" s="126"/>
    </row>
    <row r="18" spans="1:41" x14ac:dyDescent="0.25">
      <c r="A18" s="125"/>
      <c r="B18" s="453"/>
      <c r="C18" s="453"/>
      <c r="D18" s="454"/>
      <c r="E18" s="457"/>
      <c r="F18" s="158" t="str">
        <f t="shared" si="1"/>
        <v/>
      </c>
      <c r="G18" s="148" t="str">
        <f>IF($D18="","",VLOOKUP($AF18,SiSem_Req!$A$2:$P$16,6))</f>
        <v/>
      </c>
      <c r="H18" s="455"/>
      <c r="I18" s="147" t="str">
        <f t="shared" si="2"/>
        <v/>
      </c>
      <c r="J18" s="148" t="str">
        <f>IF($D18="","",VLOOKUP($AF18,SiSem_Req!$A$2:$P$16,7))</f>
        <v/>
      </c>
      <c r="K18" s="456"/>
      <c r="L18" s="154" t="str">
        <f t="shared" si="3"/>
        <v/>
      </c>
      <c r="M18" s="148" t="str">
        <f>IF($D18="","",VLOOKUP($AF18,SiSem_Req!$A$2:$P$16,9))</f>
        <v/>
      </c>
      <c r="N18" s="457"/>
      <c r="O18" s="158" t="str">
        <f t="shared" si="4"/>
        <v/>
      </c>
      <c r="P18" s="148" t="str">
        <f>IF($D18="","",VLOOKUP($AF18,SiSem_Req!$A$2:$P$16,8))</f>
        <v/>
      </c>
      <c r="Q18" s="149" t="str">
        <f t="shared" si="0"/>
        <v/>
      </c>
      <c r="R18" s="150" t="str">
        <f t="shared" si="5"/>
        <v/>
      </c>
      <c r="S18" s="151"/>
      <c r="T18" s="453"/>
      <c r="U18" s="453"/>
      <c r="V18" s="453"/>
      <c r="W18" s="453"/>
      <c r="X18" s="453"/>
      <c r="Y18" s="453"/>
      <c r="Z18" s="453"/>
      <c r="AA18" s="152" t="str">
        <f>IF(OR($D18="",$AB18=""),"",MIN(110,$AB18-VLOOKUP($AF18,SiSem_Req!$A$2:$P$16,16)))</f>
        <v/>
      </c>
      <c r="AB18" s="453"/>
      <c r="AC18" s="453"/>
      <c r="AD18" s="185"/>
      <c r="AE18" s="151"/>
      <c r="AF18" s="126" t="e">
        <f>VLOOKUP($D18,SiSem_Req!$T$2:$U$16,2)</f>
        <v>#N/A</v>
      </c>
      <c r="AG18" s="126" t="e">
        <f>VLOOKUP($D18,SiSem_Req!$B$2:$P$16,2)</f>
        <v>#N/A</v>
      </c>
      <c r="AH18" s="126" t="e">
        <f>VLOOKUP($D18,SiSem_Req!$B$2:$P$16,3)</f>
        <v>#N/A</v>
      </c>
      <c r="AI18" s="126" t="e">
        <f>VLOOKUP($D18,SiSem_Req!$B$2:$P$16,4)</f>
        <v>#N/A</v>
      </c>
      <c r="AJ18" s="170" t="s">
        <v>265</v>
      </c>
      <c r="AK18" s="170"/>
      <c r="AL18" s="218"/>
      <c r="AM18" s="218"/>
      <c r="AN18" s="218"/>
      <c r="AO18" s="126"/>
    </row>
    <row r="19" spans="1:41" x14ac:dyDescent="0.25">
      <c r="A19" s="125"/>
      <c r="B19" s="453"/>
      <c r="C19" s="453"/>
      <c r="D19" s="454"/>
      <c r="E19" s="457"/>
      <c r="F19" s="158" t="str">
        <f t="shared" si="1"/>
        <v/>
      </c>
      <c r="G19" s="148" t="str">
        <f>IF($D19="","",VLOOKUP($AF19,SiSem_Req!$A$2:$P$16,6))</f>
        <v/>
      </c>
      <c r="H19" s="455"/>
      <c r="I19" s="147" t="str">
        <f t="shared" si="2"/>
        <v/>
      </c>
      <c r="J19" s="148" t="str">
        <f>IF($D19="","",VLOOKUP($AF19,SiSem_Req!$A$2:$P$16,7))</f>
        <v/>
      </c>
      <c r="K19" s="456"/>
      <c r="L19" s="154" t="str">
        <f t="shared" si="3"/>
        <v/>
      </c>
      <c r="M19" s="148" t="str">
        <f>IF($D19="","",VLOOKUP($AF19,SiSem_Req!$A$2:$P$16,9))</f>
        <v/>
      </c>
      <c r="N19" s="457"/>
      <c r="O19" s="158" t="str">
        <f t="shared" si="4"/>
        <v/>
      </c>
      <c r="P19" s="148" t="str">
        <f>IF($D19="","",VLOOKUP($AF19,SiSem_Req!$A$2:$P$16,8))</f>
        <v/>
      </c>
      <c r="Q19" s="149" t="str">
        <f t="shared" si="0"/>
        <v/>
      </c>
      <c r="R19" s="150" t="str">
        <f t="shared" si="5"/>
        <v/>
      </c>
      <c r="S19" s="151"/>
      <c r="T19" s="453"/>
      <c r="U19" s="453"/>
      <c r="V19" s="453"/>
      <c r="W19" s="453"/>
      <c r="X19" s="453"/>
      <c r="Y19" s="453"/>
      <c r="Z19" s="453"/>
      <c r="AA19" s="152" t="str">
        <f>IF(OR($D19="",$AB19=""),"",MIN(110,$AB19-VLOOKUP($AF19,SiSem_Req!$A$2:$P$16,16)))</f>
        <v/>
      </c>
      <c r="AB19" s="453"/>
      <c r="AC19" s="453"/>
      <c r="AD19" s="185"/>
      <c r="AE19" s="151"/>
      <c r="AF19" s="126" t="e">
        <f>VLOOKUP($D19,SiSem_Req!$T$2:$U$16,2)</f>
        <v>#N/A</v>
      </c>
      <c r="AG19" s="126" t="e">
        <f>VLOOKUP($D19,SiSem_Req!$B$2:$P$16,2)</f>
        <v>#N/A</v>
      </c>
      <c r="AH19" s="126" t="e">
        <f>VLOOKUP($D19,SiSem_Req!$B$2:$P$16,3)</f>
        <v>#N/A</v>
      </c>
      <c r="AI19" s="126" t="e">
        <f>VLOOKUP($D19,SiSem_Req!$B$2:$P$16,4)</f>
        <v>#N/A</v>
      </c>
      <c r="AJ19" s="170" t="s">
        <v>257</v>
      </c>
      <c r="AK19" s="170"/>
      <c r="AL19" s="218"/>
      <c r="AM19" s="218"/>
      <c r="AN19" s="218"/>
      <c r="AO19" s="126"/>
    </row>
    <row r="20" spans="1:41" x14ac:dyDescent="0.25">
      <c r="A20" s="125"/>
      <c r="B20" s="453"/>
      <c r="C20" s="453"/>
      <c r="D20" s="454"/>
      <c r="E20" s="457"/>
      <c r="F20" s="158" t="str">
        <f t="shared" si="1"/>
        <v/>
      </c>
      <c r="G20" s="148" t="str">
        <f>IF($D20="","",VLOOKUP($AF20,SiSem_Req!$A$2:$P$16,6))</f>
        <v/>
      </c>
      <c r="H20" s="455"/>
      <c r="I20" s="147" t="str">
        <f t="shared" si="2"/>
        <v/>
      </c>
      <c r="J20" s="148" t="str">
        <f>IF($D20="","",VLOOKUP($AF20,SiSem_Req!$A$2:$P$16,7))</f>
        <v/>
      </c>
      <c r="K20" s="456"/>
      <c r="L20" s="154" t="str">
        <f t="shared" si="3"/>
        <v/>
      </c>
      <c r="M20" s="148" t="str">
        <f>IF($D20="","",VLOOKUP($AF20,SiSem_Req!$A$2:$P$16,9))</f>
        <v/>
      </c>
      <c r="N20" s="457"/>
      <c r="O20" s="158" t="str">
        <f t="shared" si="4"/>
        <v/>
      </c>
      <c r="P20" s="148" t="str">
        <f>IF($D20="","",VLOOKUP($AF20,SiSem_Req!$A$2:$P$16,8))</f>
        <v/>
      </c>
      <c r="Q20" s="149" t="str">
        <f t="shared" si="0"/>
        <v/>
      </c>
      <c r="R20" s="150" t="str">
        <f t="shared" si="5"/>
        <v/>
      </c>
      <c r="S20" s="151"/>
      <c r="T20" s="453"/>
      <c r="U20" s="453"/>
      <c r="V20" s="453"/>
      <c r="W20" s="453"/>
      <c r="X20" s="453"/>
      <c r="Y20" s="453"/>
      <c r="Z20" s="453"/>
      <c r="AA20" s="152" t="str">
        <f>IF(OR($D20="",$AB20=""),"",MIN(110,$AB20-VLOOKUP($AF20,SiSem_Req!$A$2:$P$16,16)))</f>
        <v/>
      </c>
      <c r="AB20" s="453"/>
      <c r="AC20" s="453"/>
      <c r="AD20" s="185"/>
      <c r="AE20" s="151"/>
      <c r="AF20" s="126" t="e">
        <f>VLOOKUP($D20,SiSem_Req!$T$2:$U$16,2)</f>
        <v>#N/A</v>
      </c>
      <c r="AG20" s="126" t="e">
        <f>VLOOKUP($D20,SiSem_Req!$B$2:$P$16,2)</f>
        <v>#N/A</v>
      </c>
      <c r="AH20" s="126" t="e">
        <f>VLOOKUP($D20,SiSem_Req!$B$2:$P$16,3)</f>
        <v>#N/A</v>
      </c>
      <c r="AI20" s="126" t="e">
        <f>VLOOKUP($D20,SiSem_Req!$B$2:$P$16,4)</f>
        <v>#N/A</v>
      </c>
      <c r="AJ20" s="170" t="s">
        <v>258</v>
      </c>
      <c r="AK20" s="170"/>
      <c r="AL20" s="218"/>
      <c r="AM20" s="218"/>
      <c r="AN20" s="218"/>
      <c r="AO20" s="126"/>
    </row>
    <row r="21" spans="1:41" x14ac:dyDescent="0.25">
      <c r="A21" s="125"/>
      <c r="B21" s="453"/>
      <c r="C21" s="453"/>
      <c r="D21" s="454"/>
      <c r="E21" s="457"/>
      <c r="F21" s="158" t="str">
        <f t="shared" si="1"/>
        <v/>
      </c>
      <c r="G21" s="148" t="str">
        <f>IF($D21="","",VLOOKUP($AF21,SiSem_Req!$A$2:$P$16,6))</f>
        <v/>
      </c>
      <c r="H21" s="455"/>
      <c r="I21" s="147" t="str">
        <f t="shared" si="2"/>
        <v/>
      </c>
      <c r="J21" s="148" t="str">
        <f>IF($D21="","",VLOOKUP($AF21,SiSem_Req!$A$2:$P$16,7))</f>
        <v/>
      </c>
      <c r="K21" s="456"/>
      <c r="L21" s="154" t="str">
        <f t="shared" si="3"/>
        <v/>
      </c>
      <c r="M21" s="148" t="str">
        <f>IF($D21="","",VLOOKUP($AF21,SiSem_Req!$A$2:$P$16,9))</f>
        <v/>
      </c>
      <c r="N21" s="457"/>
      <c r="O21" s="158" t="str">
        <f t="shared" si="4"/>
        <v/>
      </c>
      <c r="P21" s="148" t="str">
        <f>IF($D21="","",VLOOKUP($AF21,SiSem_Req!$A$2:$P$16,8))</f>
        <v/>
      </c>
      <c r="Q21" s="149" t="str">
        <f t="shared" si="0"/>
        <v/>
      </c>
      <c r="R21" s="150" t="str">
        <f t="shared" si="5"/>
        <v/>
      </c>
      <c r="S21" s="151"/>
      <c r="T21" s="453"/>
      <c r="U21" s="453"/>
      <c r="V21" s="453"/>
      <c r="W21" s="453"/>
      <c r="X21" s="453"/>
      <c r="Y21" s="453"/>
      <c r="Z21" s="453"/>
      <c r="AA21" s="152" t="str">
        <f>IF(OR($D21="",$AB21=""),"",MIN(110,$AB21-VLOOKUP($AF21,SiSem_Req!$A$2:$P$16,16)))</f>
        <v/>
      </c>
      <c r="AB21" s="453"/>
      <c r="AC21" s="453"/>
      <c r="AD21" s="185"/>
      <c r="AE21" s="151"/>
      <c r="AF21" s="126" t="e">
        <f>VLOOKUP($D21,SiSem_Req!$T$2:$U$16,2)</f>
        <v>#N/A</v>
      </c>
      <c r="AG21" s="126" t="e">
        <f>VLOOKUP($D21,SiSem_Req!$B$2:$P$16,2)</f>
        <v>#N/A</v>
      </c>
      <c r="AH21" s="126" t="e">
        <f>VLOOKUP($D21,SiSem_Req!$B$2:$P$16,3)</f>
        <v>#N/A</v>
      </c>
      <c r="AI21" s="126" t="e">
        <f>VLOOKUP($D21,SiSem_Req!$B$2:$P$16,4)</f>
        <v>#N/A</v>
      </c>
      <c r="AJ21" s="170" t="s">
        <v>259</v>
      </c>
      <c r="AK21" s="170"/>
      <c r="AL21" s="218"/>
      <c r="AM21" s="218"/>
      <c r="AN21" s="218"/>
      <c r="AO21" s="126"/>
    </row>
    <row r="22" spans="1:41" x14ac:dyDescent="0.25">
      <c r="A22" s="125"/>
      <c r="B22" s="453"/>
      <c r="C22" s="453"/>
      <c r="D22" s="454"/>
      <c r="E22" s="457"/>
      <c r="F22" s="158" t="str">
        <f t="shared" si="1"/>
        <v/>
      </c>
      <c r="G22" s="148" t="str">
        <f>IF($D22="","",VLOOKUP($AF22,SiSem_Req!$A$2:$P$16,6))</f>
        <v/>
      </c>
      <c r="H22" s="455"/>
      <c r="I22" s="147" t="str">
        <f t="shared" si="2"/>
        <v/>
      </c>
      <c r="J22" s="148" t="str">
        <f>IF($D22="","",VLOOKUP($AF22,SiSem_Req!$A$2:$P$16,7))</f>
        <v/>
      </c>
      <c r="K22" s="456"/>
      <c r="L22" s="154" t="str">
        <f t="shared" si="3"/>
        <v/>
      </c>
      <c r="M22" s="148" t="str">
        <f>IF($D22="","",VLOOKUP($AF22,SiSem_Req!$A$2:$P$16,9))</f>
        <v/>
      </c>
      <c r="N22" s="457"/>
      <c r="O22" s="158" t="str">
        <f t="shared" si="4"/>
        <v/>
      </c>
      <c r="P22" s="148" t="str">
        <f>IF($D22="","",VLOOKUP($AF22,SiSem_Req!$A$2:$P$16,8))</f>
        <v/>
      </c>
      <c r="Q22" s="149" t="str">
        <f t="shared" si="0"/>
        <v/>
      </c>
      <c r="R22" s="150" t="str">
        <f t="shared" si="5"/>
        <v/>
      </c>
      <c r="S22" s="151"/>
      <c r="T22" s="453"/>
      <c r="U22" s="453"/>
      <c r="V22" s="453"/>
      <c r="W22" s="453"/>
      <c r="X22" s="453"/>
      <c r="Y22" s="453"/>
      <c r="Z22" s="453"/>
      <c r="AA22" s="152" t="str">
        <f>IF(OR($D22="",$AB22=""),"",MIN(110,$AB22-VLOOKUP($AF22,SiSem_Req!$A$2:$P$16,16)))</f>
        <v/>
      </c>
      <c r="AB22" s="453"/>
      <c r="AC22" s="453"/>
      <c r="AD22" s="185"/>
      <c r="AE22" s="151"/>
      <c r="AF22" s="126" t="e">
        <f>VLOOKUP($D22,SiSem_Req!$T$2:$U$16,2)</f>
        <v>#N/A</v>
      </c>
      <c r="AG22" s="126" t="e">
        <f>VLOOKUP($D22,SiSem_Req!$B$2:$P$16,2)</f>
        <v>#N/A</v>
      </c>
      <c r="AH22" s="126" t="e">
        <f>VLOOKUP($D22,SiSem_Req!$B$2:$P$16,3)</f>
        <v>#N/A</v>
      </c>
      <c r="AI22" s="126" t="e">
        <f>VLOOKUP($D22,SiSem_Req!$B$2:$P$16,4)</f>
        <v>#N/A</v>
      </c>
      <c r="AJ22" s="170" t="s">
        <v>260</v>
      </c>
      <c r="AK22" s="170"/>
      <c r="AL22" s="218"/>
      <c r="AM22" s="218"/>
      <c r="AN22" s="218"/>
      <c r="AO22" s="126"/>
    </row>
    <row r="23" spans="1:41" x14ac:dyDescent="0.25">
      <c r="A23" s="125"/>
      <c r="B23" s="453"/>
      <c r="C23" s="453"/>
      <c r="D23" s="454"/>
      <c r="E23" s="457"/>
      <c r="F23" s="158" t="str">
        <f t="shared" si="1"/>
        <v/>
      </c>
      <c r="G23" s="148" t="str">
        <f>IF($D23="","",VLOOKUP($AF23,SiSem_Req!$A$2:$P$16,6))</f>
        <v/>
      </c>
      <c r="H23" s="455"/>
      <c r="I23" s="147" t="str">
        <f t="shared" si="2"/>
        <v/>
      </c>
      <c r="J23" s="148" t="str">
        <f>IF($D23="","",VLOOKUP($AF23,SiSem_Req!$A$2:$P$16,7))</f>
        <v/>
      </c>
      <c r="K23" s="456"/>
      <c r="L23" s="154" t="str">
        <f t="shared" si="3"/>
        <v/>
      </c>
      <c r="M23" s="148" t="str">
        <f>IF($D23="","",VLOOKUP($AF23,SiSem_Req!$A$2:$P$16,9))</f>
        <v/>
      </c>
      <c r="N23" s="457"/>
      <c r="O23" s="158" t="str">
        <f t="shared" si="4"/>
        <v/>
      </c>
      <c r="P23" s="148" t="str">
        <f>IF($D23="","",VLOOKUP($AF23,SiSem_Req!$A$2:$P$16,8))</f>
        <v/>
      </c>
      <c r="Q23" s="149" t="str">
        <f t="shared" si="0"/>
        <v/>
      </c>
      <c r="R23" s="150" t="str">
        <f t="shared" si="5"/>
        <v/>
      </c>
      <c r="S23" s="151"/>
      <c r="T23" s="453"/>
      <c r="U23" s="453"/>
      <c r="V23" s="453"/>
      <c r="W23" s="453"/>
      <c r="X23" s="453"/>
      <c r="Y23" s="453"/>
      <c r="Z23" s="453"/>
      <c r="AA23" s="152" t="str">
        <f>IF(OR($D23="",$AB23=""),"",MIN(110,$AB23-VLOOKUP($AF23,SiSem_Req!$A$2:$P$16,16)))</f>
        <v/>
      </c>
      <c r="AB23" s="453"/>
      <c r="AC23" s="453"/>
      <c r="AD23" s="185"/>
      <c r="AE23" s="151"/>
      <c r="AF23" s="126" t="e">
        <f>VLOOKUP($D23,SiSem_Req!$T$2:$U$16,2)</f>
        <v>#N/A</v>
      </c>
      <c r="AG23" s="126" t="e">
        <f>VLOOKUP($D23,SiSem_Req!$B$2:$P$16,2)</f>
        <v>#N/A</v>
      </c>
      <c r="AH23" s="126" t="e">
        <f>VLOOKUP($D23,SiSem_Req!$B$2:$P$16,3)</f>
        <v>#N/A</v>
      </c>
      <c r="AI23" s="126" t="e">
        <f>VLOOKUP($D23,SiSem_Req!$B$2:$P$16,4)</f>
        <v>#N/A</v>
      </c>
      <c r="AJ23" s="170" t="s">
        <v>261</v>
      </c>
      <c r="AK23" s="170"/>
      <c r="AL23" s="218"/>
      <c r="AM23" s="218"/>
      <c r="AN23" s="218"/>
      <c r="AO23" s="126"/>
    </row>
    <row r="24" spans="1:41" x14ac:dyDescent="0.25">
      <c r="A24" s="125"/>
      <c r="B24" s="453"/>
      <c r="C24" s="453"/>
      <c r="D24" s="454"/>
      <c r="E24" s="457"/>
      <c r="F24" s="158" t="str">
        <f t="shared" si="1"/>
        <v/>
      </c>
      <c r="G24" s="148" t="str">
        <f>IF($D24="","",VLOOKUP($AF24,SiSem_Req!$A$2:$P$16,6))</f>
        <v/>
      </c>
      <c r="H24" s="455"/>
      <c r="I24" s="147" t="str">
        <f t="shared" si="2"/>
        <v/>
      </c>
      <c r="J24" s="148" t="str">
        <f>IF($D24="","",VLOOKUP($AF24,SiSem_Req!$A$2:$P$16,7))</f>
        <v/>
      </c>
      <c r="K24" s="456"/>
      <c r="L24" s="154" t="str">
        <f t="shared" si="3"/>
        <v/>
      </c>
      <c r="M24" s="148" t="str">
        <f>IF($D24="","",VLOOKUP($AF24,SiSem_Req!$A$2:$P$16,9))</f>
        <v/>
      </c>
      <c r="N24" s="457"/>
      <c r="O24" s="158" t="str">
        <f t="shared" si="4"/>
        <v/>
      </c>
      <c r="P24" s="148" t="str">
        <f>IF($D24="","",VLOOKUP($AF24,SiSem_Req!$A$2:$P$16,8))</f>
        <v/>
      </c>
      <c r="Q24" s="149" t="str">
        <f t="shared" si="0"/>
        <v/>
      </c>
      <c r="R24" s="150" t="str">
        <f t="shared" si="5"/>
        <v/>
      </c>
      <c r="S24" s="151"/>
      <c r="T24" s="453"/>
      <c r="U24" s="453"/>
      <c r="V24" s="453"/>
      <c r="W24" s="453"/>
      <c r="X24" s="453"/>
      <c r="Y24" s="453"/>
      <c r="Z24" s="453"/>
      <c r="AA24" s="152" t="str">
        <f>IF(OR($D24="",$AB24=""),"",MIN(110,$AB24-VLOOKUP($AF24,SiSem_Req!$A$2:$P$16,16)))</f>
        <v/>
      </c>
      <c r="AB24" s="453"/>
      <c r="AC24" s="453"/>
      <c r="AD24" s="185"/>
      <c r="AE24" s="151"/>
      <c r="AF24" s="126" t="e">
        <f>VLOOKUP($D24,SiSem_Req!$T$2:$U$16,2)</f>
        <v>#N/A</v>
      </c>
      <c r="AG24" s="126" t="e">
        <f>VLOOKUP($D24,SiSem_Req!$B$2:$P$16,2)</f>
        <v>#N/A</v>
      </c>
      <c r="AH24" s="126" t="e">
        <f>VLOOKUP($D24,SiSem_Req!$B$2:$P$16,3)</f>
        <v>#N/A</v>
      </c>
      <c r="AI24" s="126" t="e">
        <f>VLOOKUP($D24,SiSem_Req!$B$2:$P$16,4)</f>
        <v>#N/A</v>
      </c>
      <c r="AJ24" s="170" t="s">
        <v>262</v>
      </c>
      <c r="AK24" s="170"/>
      <c r="AL24" s="218"/>
      <c r="AM24" s="218"/>
      <c r="AN24" s="218"/>
      <c r="AO24" s="126"/>
    </row>
    <row r="25" spans="1:41" x14ac:dyDescent="0.25">
      <c r="A25" s="125"/>
      <c r="B25" s="453"/>
      <c r="C25" s="453"/>
      <c r="D25" s="454"/>
      <c r="E25" s="457"/>
      <c r="F25" s="158" t="str">
        <f t="shared" si="1"/>
        <v/>
      </c>
      <c r="G25" s="148" t="str">
        <f>IF($D25="","",VLOOKUP($AF25,SiSem_Req!$A$2:$P$16,6))</f>
        <v/>
      </c>
      <c r="H25" s="455"/>
      <c r="I25" s="147" t="str">
        <f t="shared" si="2"/>
        <v/>
      </c>
      <c r="J25" s="148" t="str">
        <f>IF($D25="","",VLOOKUP($AF25,SiSem_Req!$A$2:$P$16,7))</f>
        <v/>
      </c>
      <c r="K25" s="456"/>
      <c r="L25" s="154" t="str">
        <f t="shared" si="3"/>
        <v/>
      </c>
      <c r="M25" s="148" t="str">
        <f>IF($D25="","",VLOOKUP($AF25,SiSem_Req!$A$2:$P$16,9))</f>
        <v/>
      </c>
      <c r="N25" s="457"/>
      <c r="O25" s="158" t="str">
        <f t="shared" si="4"/>
        <v/>
      </c>
      <c r="P25" s="148" t="str">
        <f>IF($D25="","",VLOOKUP($AF25,SiSem_Req!$A$2:$P$16,8))</f>
        <v/>
      </c>
      <c r="Q25" s="149" t="str">
        <f t="shared" si="0"/>
        <v/>
      </c>
      <c r="R25" s="150" t="str">
        <f t="shared" si="5"/>
        <v/>
      </c>
      <c r="S25" s="151"/>
      <c r="T25" s="453"/>
      <c r="U25" s="453"/>
      <c r="V25" s="453"/>
      <c r="W25" s="453"/>
      <c r="X25" s="453"/>
      <c r="Y25" s="453"/>
      <c r="Z25" s="453"/>
      <c r="AA25" s="152" t="str">
        <f>IF(OR($D25="",$AB25=""),"",MIN(110,$AB25-VLOOKUP($AF25,SiSem_Req!$A$2:$P$16,16)))</f>
        <v/>
      </c>
      <c r="AB25" s="453"/>
      <c r="AC25" s="453"/>
      <c r="AD25" s="185"/>
      <c r="AE25" s="151"/>
      <c r="AF25" s="126" t="e">
        <f>VLOOKUP($D25,SiSem_Req!$T$2:$U$16,2)</f>
        <v>#N/A</v>
      </c>
      <c r="AG25" s="126" t="e">
        <f>VLOOKUP($D25,SiSem_Req!$B$2:$P$16,2)</f>
        <v>#N/A</v>
      </c>
      <c r="AH25" s="126" t="e">
        <f>VLOOKUP($D25,SiSem_Req!$B$2:$P$16,3)</f>
        <v>#N/A</v>
      </c>
      <c r="AI25" s="126" t="e">
        <f>VLOOKUP($D25,SiSem_Req!$B$2:$P$16,4)</f>
        <v>#N/A</v>
      </c>
      <c r="AJ25" s="170" t="s">
        <v>263</v>
      </c>
      <c r="AK25" s="170"/>
      <c r="AL25" s="218"/>
      <c r="AM25" s="218"/>
      <c r="AN25" s="218"/>
      <c r="AO25" s="126"/>
    </row>
    <row r="26" spans="1:41" x14ac:dyDescent="0.25">
      <c r="A26" s="125"/>
      <c r="B26" s="453"/>
      <c r="C26" s="453"/>
      <c r="D26" s="454"/>
      <c r="E26" s="457"/>
      <c r="F26" s="158" t="str">
        <f t="shared" si="1"/>
        <v/>
      </c>
      <c r="G26" s="148" t="str">
        <f>IF($D26="","",VLOOKUP($AF26,SiSem_Req!$A$2:$P$16,6))</f>
        <v/>
      </c>
      <c r="H26" s="455"/>
      <c r="I26" s="147" t="str">
        <f t="shared" si="2"/>
        <v/>
      </c>
      <c r="J26" s="148" t="str">
        <f>IF($D26="","",VLOOKUP($AF26,SiSem_Req!$A$2:$P$16,7))</f>
        <v/>
      </c>
      <c r="K26" s="456"/>
      <c r="L26" s="154" t="str">
        <f t="shared" si="3"/>
        <v/>
      </c>
      <c r="M26" s="148" t="str">
        <f>IF($D26="","",VLOOKUP($AF26,SiSem_Req!$A$2:$P$16,9))</f>
        <v/>
      </c>
      <c r="N26" s="457"/>
      <c r="O26" s="158" t="str">
        <f t="shared" si="4"/>
        <v/>
      </c>
      <c r="P26" s="148" t="str">
        <f>IF($D26="","",VLOOKUP($AF26,SiSem_Req!$A$2:$P$16,8))</f>
        <v/>
      </c>
      <c r="Q26" s="149" t="str">
        <f t="shared" si="0"/>
        <v/>
      </c>
      <c r="R26" s="150" t="str">
        <f t="shared" si="5"/>
        <v/>
      </c>
      <c r="S26" s="151"/>
      <c r="T26" s="453"/>
      <c r="U26" s="453"/>
      <c r="V26" s="453"/>
      <c r="W26" s="453"/>
      <c r="X26" s="453"/>
      <c r="Y26" s="453"/>
      <c r="Z26" s="453"/>
      <c r="AA26" s="152" t="str">
        <f>IF(OR($D26="",$AB26=""),"",MIN(110,$AB26-VLOOKUP($AF26,SiSem_Req!$A$2:$P$16,16)))</f>
        <v/>
      </c>
      <c r="AB26" s="453"/>
      <c r="AC26" s="453"/>
      <c r="AD26" s="185"/>
      <c r="AE26" s="151"/>
      <c r="AF26" s="126" t="e">
        <f>VLOOKUP($D26,SiSem_Req!$T$2:$U$16,2)</f>
        <v>#N/A</v>
      </c>
      <c r="AG26" s="126" t="e">
        <f>VLOOKUP($D26,SiSem_Req!$B$2:$P$16,2)</f>
        <v>#N/A</v>
      </c>
      <c r="AH26" s="126" t="e">
        <f>VLOOKUP($D26,SiSem_Req!$B$2:$P$16,3)</f>
        <v>#N/A</v>
      </c>
      <c r="AI26" s="126" t="e">
        <f>VLOOKUP($D26,SiSem_Req!$B$2:$P$16,4)</f>
        <v>#N/A</v>
      </c>
      <c r="AJ26" s="170" t="s">
        <v>264</v>
      </c>
      <c r="AK26" s="170"/>
      <c r="AL26" s="218"/>
      <c r="AM26" s="218"/>
      <c r="AN26" s="218"/>
      <c r="AO26" s="126"/>
    </row>
    <row r="27" spans="1:41" x14ac:dyDescent="0.25">
      <c r="A27" s="125"/>
      <c r="B27" s="453"/>
      <c r="C27" s="453"/>
      <c r="D27" s="454"/>
      <c r="E27" s="457"/>
      <c r="F27" s="158" t="str">
        <f t="shared" si="1"/>
        <v/>
      </c>
      <c r="G27" s="148" t="str">
        <f>IF($D27="","",VLOOKUP($AF27,SiSem_Req!$A$2:$P$16,6))</f>
        <v/>
      </c>
      <c r="H27" s="455"/>
      <c r="I27" s="147" t="str">
        <f t="shared" si="2"/>
        <v/>
      </c>
      <c r="J27" s="148" t="str">
        <f>IF($D27="","",VLOOKUP($AF27,SiSem_Req!$A$2:$P$16,7))</f>
        <v/>
      </c>
      <c r="K27" s="456"/>
      <c r="L27" s="154" t="str">
        <f t="shared" si="3"/>
        <v/>
      </c>
      <c r="M27" s="148" t="str">
        <f>IF($D27="","",VLOOKUP($AF27,SiSem_Req!$A$2:$P$16,9))</f>
        <v/>
      </c>
      <c r="N27" s="457"/>
      <c r="O27" s="158" t="str">
        <f t="shared" si="4"/>
        <v/>
      </c>
      <c r="P27" s="148" t="str">
        <f>IF($D27="","",VLOOKUP($AF27,SiSem_Req!$A$2:$P$16,8))</f>
        <v/>
      </c>
      <c r="Q27" s="149" t="str">
        <f t="shared" si="0"/>
        <v/>
      </c>
      <c r="R27" s="150" t="str">
        <f t="shared" si="5"/>
        <v/>
      </c>
      <c r="S27" s="151"/>
      <c r="T27" s="453"/>
      <c r="U27" s="453"/>
      <c r="V27" s="453"/>
      <c r="W27" s="453"/>
      <c r="X27" s="453"/>
      <c r="Y27" s="453"/>
      <c r="Z27" s="453"/>
      <c r="AA27" s="152" t="str">
        <f>IF(OR($D27="",$AB27=""),"",MIN(110,$AB27-VLOOKUP($AF27,SiSem_Req!$A$2:$P$16,16)))</f>
        <v/>
      </c>
      <c r="AB27" s="453"/>
      <c r="AC27" s="453"/>
      <c r="AD27" s="185"/>
      <c r="AE27" s="151"/>
      <c r="AF27" s="126" t="e">
        <f>VLOOKUP($D27,SiSem_Req!$T$2:$U$16,2)</f>
        <v>#N/A</v>
      </c>
      <c r="AG27" s="126" t="e">
        <f>VLOOKUP($D27,SiSem_Req!$B$2:$P$16,2)</f>
        <v>#N/A</v>
      </c>
      <c r="AH27" s="126" t="e">
        <f>VLOOKUP($D27,SiSem_Req!$B$2:$P$16,3)</f>
        <v>#N/A</v>
      </c>
      <c r="AI27" s="126" t="e">
        <f>VLOOKUP($D27,SiSem_Req!$B$2:$P$16,4)</f>
        <v>#N/A</v>
      </c>
      <c r="AJ27" s="170" t="s">
        <v>266</v>
      </c>
      <c r="AK27" s="170"/>
      <c r="AL27" s="218"/>
      <c r="AM27" s="218"/>
      <c r="AN27" s="218"/>
      <c r="AO27" s="126"/>
    </row>
    <row r="28" spans="1:41" x14ac:dyDescent="0.25">
      <c r="A28" s="125"/>
      <c r="B28" s="453"/>
      <c r="C28" s="453"/>
      <c r="D28" s="454"/>
      <c r="E28" s="457"/>
      <c r="F28" s="158" t="str">
        <f t="shared" si="1"/>
        <v/>
      </c>
      <c r="G28" s="148" t="str">
        <f>IF($D28="","",VLOOKUP($AF28,SiSem_Req!$A$2:$P$16,6))</f>
        <v/>
      </c>
      <c r="H28" s="455"/>
      <c r="I28" s="147" t="str">
        <f t="shared" si="2"/>
        <v/>
      </c>
      <c r="J28" s="148" t="str">
        <f>IF($D28="","",VLOOKUP($AF28,SiSem_Req!$A$2:$P$16,7))</f>
        <v/>
      </c>
      <c r="K28" s="456"/>
      <c r="L28" s="154" t="str">
        <f t="shared" si="3"/>
        <v/>
      </c>
      <c r="M28" s="148" t="str">
        <f>IF($D28="","",VLOOKUP($AF28,SiSem_Req!$A$2:$P$16,9))</f>
        <v/>
      </c>
      <c r="N28" s="457"/>
      <c r="O28" s="158" t="str">
        <f t="shared" si="4"/>
        <v/>
      </c>
      <c r="P28" s="148" t="str">
        <f>IF($D28="","",VLOOKUP($AF28,SiSem_Req!$A$2:$P$16,8))</f>
        <v/>
      </c>
      <c r="Q28" s="149" t="str">
        <f t="shared" si="0"/>
        <v/>
      </c>
      <c r="R28" s="150" t="str">
        <f t="shared" si="5"/>
        <v/>
      </c>
      <c r="S28" s="151"/>
      <c r="T28" s="453"/>
      <c r="U28" s="453"/>
      <c r="V28" s="453"/>
      <c r="W28" s="453"/>
      <c r="X28" s="453"/>
      <c r="Y28" s="453"/>
      <c r="Z28" s="453"/>
      <c r="AA28" s="152" t="str">
        <f>IF(OR($D28="",$AB28=""),"",MIN(110,$AB28-VLOOKUP($AF28,SiSem_Req!$A$2:$P$16,16)))</f>
        <v/>
      </c>
      <c r="AB28" s="453"/>
      <c r="AC28" s="453"/>
      <c r="AD28" s="185"/>
      <c r="AE28" s="151"/>
      <c r="AF28" s="126" t="e">
        <f>VLOOKUP($D28,SiSem_Req!$T$2:$U$16,2)</f>
        <v>#N/A</v>
      </c>
      <c r="AG28" s="126" t="e">
        <f>VLOOKUP($D28,SiSem_Req!$B$2:$P$16,2)</f>
        <v>#N/A</v>
      </c>
      <c r="AH28" s="126" t="e">
        <f>VLOOKUP($D28,SiSem_Req!$B$2:$P$16,3)</f>
        <v>#N/A</v>
      </c>
      <c r="AI28" s="126" t="e">
        <f>VLOOKUP($D28,SiSem_Req!$B$2:$P$16,4)</f>
        <v>#N/A</v>
      </c>
      <c r="AK28" s="170"/>
      <c r="AL28" s="218"/>
      <c r="AM28" s="218"/>
      <c r="AN28" s="218"/>
      <c r="AO28" s="126"/>
    </row>
    <row r="29" spans="1:41" x14ac:dyDescent="0.25">
      <c r="A29" s="125"/>
      <c r="B29" s="453"/>
      <c r="C29" s="453"/>
      <c r="D29" s="454"/>
      <c r="E29" s="457"/>
      <c r="F29" s="158" t="str">
        <f t="shared" si="1"/>
        <v/>
      </c>
      <c r="G29" s="148" t="str">
        <f>IF($D29="","",VLOOKUP($AF29,SiSem_Req!$A$2:$P$16,6))</f>
        <v/>
      </c>
      <c r="H29" s="455"/>
      <c r="I29" s="147" t="str">
        <f t="shared" si="2"/>
        <v/>
      </c>
      <c r="J29" s="148" t="str">
        <f>IF($D29="","",VLOOKUP($AF29,SiSem_Req!$A$2:$P$16,7))</f>
        <v/>
      </c>
      <c r="K29" s="456"/>
      <c r="L29" s="154" t="str">
        <f t="shared" si="3"/>
        <v/>
      </c>
      <c r="M29" s="148" t="str">
        <f>IF($D29="","",VLOOKUP($AF29,SiSem_Req!$A$2:$P$16,9))</f>
        <v/>
      </c>
      <c r="N29" s="457"/>
      <c r="O29" s="158" t="str">
        <f t="shared" si="4"/>
        <v/>
      </c>
      <c r="P29" s="148" t="str">
        <f>IF($D29="","",VLOOKUP($AF29,SiSem_Req!$A$2:$P$16,8))</f>
        <v/>
      </c>
      <c r="Q29" s="149" t="str">
        <f t="shared" si="0"/>
        <v/>
      </c>
      <c r="R29" s="150" t="str">
        <f t="shared" si="5"/>
        <v/>
      </c>
      <c r="S29" s="151"/>
      <c r="T29" s="453"/>
      <c r="U29" s="453"/>
      <c r="V29" s="453"/>
      <c r="W29" s="453"/>
      <c r="X29" s="453"/>
      <c r="Y29" s="453"/>
      <c r="Z29" s="453"/>
      <c r="AA29" s="152" t="str">
        <f>IF(OR($D29="",$AB29=""),"",MIN(110,$AB29-VLOOKUP($AF29,SiSem_Req!$A$2:$P$16,16)))</f>
        <v/>
      </c>
      <c r="AB29" s="453"/>
      <c r="AC29" s="453"/>
      <c r="AD29" s="185"/>
      <c r="AE29" s="151"/>
      <c r="AF29" s="126" t="e">
        <f>VLOOKUP($D29,SiSem_Req!$T$2:$U$16,2)</f>
        <v>#N/A</v>
      </c>
      <c r="AG29" s="126" t="e">
        <f>VLOOKUP($D29,SiSem_Req!$B$2:$P$16,2)</f>
        <v>#N/A</v>
      </c>
      <c r="AH29" s="126" t="e">
        <f>VLOOKUP($D29,SiSem_Req!$B$2:$P$16,3)</f>
        <v>#N/A</v>
      </c>
      <c r="AI29" s="126" t="e">
        <f>VLOOKUP($D29,SiSem_Req!$B$2:$P$16,4)</f>
        <v>#N/A</v>
      </c>
      <c r="AK29" s="170"/>
      <c r="AL29" s="218"/>
      <c r="AM29" s="218"/>
      <c r="AN29" s="218"/>
      <c r="AO29" s="126"/>
    </row>
    <row r="30" spans="1:41" x14ac:dyDescent="0.25">
      <c r="A30" s="125"/>
      <c r="B30" s="453"/>
      <c r="C30" s="453"/>
      <c r="D30" s="454"/>
      <c r="E30" s="457"/>
      <c r="F30" s="158" t="str">
        <f t="shared" si="1"/>
        <v/>
      </c>
      <c r="G30" s="148" t="str">
        <f>IF($D30="","",VLOOKUP($AF30,SiSem_Req!$A$2:$P$16,6))</f>
        <v/>
      </c>
      <c r="H30" s="455"/>
      <c r="I30" s="147" t="str">
        <f t="shared" si="2"/>
        <v/>
      </c>
      <c r="J30" s="148" t="str">
        <f>IF($D30="","",VLOOKUP($AF30,SiSem_Req!$A$2:$P$16,7))</f>
        <v/>
      </c>
      <c r="K30" s="456"/>
      <c r="L30" s="154" t="str">
        <f t="shared" si="3"/>
        <v/>
      </c>
      <c r="M30" s="148" t="str">
        <f>IF($D30="","",VLOOKUP($AF30,SiSem_Req!$A$2:$P$16,9))</f>
        <v/>
      </c>
      <c r="N30" s="457"/>
      <c r="O30" s="158" t="str">
        <f t="shared" si="4"/>
        <v/>
      </c>
      <c r="P30" s="148" t="str">
        <f>IF($D30="","",VLOOKUP($AF30,SiSem_Req!$A$2:$P$16,8))</f>
        <v/>
      </c>
      <c r="Q30" s="149" t="str">
        <f t="shared" si="0"/>
        <v/>
      </c>
      <c r="R30" s="150" t="str">
        <f t="shared" si="5"/>
        <v/>
      </c>
      <c r="S30" s="151"/>
      <c r="T30" s="453"/>
      <c r="U30" s="453"/>
      <c r="V30" s="453"/>
      <c r="W30" s="453"/>
      <c r="X30" s="453"/>
      <c r="Y30" s="453"/>
      <c r="Z30" s="453"/>
      <c r="AA30" s="152" t="str">
        <f>IF(OR($D30="",$AB30=""),"",MIN(110,$AB30-VLOOKUP($AF30,SiSem_Req!$A$2:$P$16,16)))</f>
        <v/>
      </c>
      <c r="AB30" s="453"/>
      <c r="AC30" s="453"/>
      <c r="AD30" s="185"/>
      <c r="AE30" s="151"/>
      <c r="AF30" s="126" t="e">
        <f>VLOOKUP($D30,SiSem_Req!$T$2:$U$16,2)</f>
        <v>#N/A</v>
      </c>
      <c r="AG30" s="126" t="e">
        <f>VLOOKUP($D30,SiSem_Req!$B$2:$P$16,2)</f>
        <v>#N/A</v>
      </c>
      <c r="AH30" s="126" t="e">
        <f>VLOOKUP($D30,SiSem_Req!$B$2:$P$16,3)</f>
        <v>#N/A</v>
      </c>
      <c r="AI30" s="126" t="e">
        <f>VLOOKUP($D30,SiSem_Req!$B$2:$P$16,4)</f>
        <v>#N/A</v>
      </c>
      <c r="AK30" s="170"/>
      <c r="AL30" s="218"/>
      <c r="AM30" s="218"/>
      <c r="AN30" s="218"/>
      <c r="AO30" s="126"/>
    </row>
    <row r="31" spans="1:41" x14ac:dyDescent="0.25">
      <c r="A31" s="125"/>
      <c r="B31" s="453"/>
      <c r="C31" s="453"/>
      <c r="D31" s="454"/>
      <c r="E31" s="457"/>
      <c r="F31" s="158" t="str">
        <f t="shared" si="1"/>
        <v/>
      </c>
      <c r="G31" s="148" t="str">
        <f>IF($D31="","",VLOOKUP($AF31,SiSem_Req!$A$2:$P$16,6))</f>
        <v/>
      </c>
      <c r="H31" s="455"/>
      <c r="I31" s="147" t="str">
        <f t="shared" si="2"/>
        <v/>
      </c>
      <c r="J31" s="148" t="str">
        <f>IF($D31="","",VLOOKUP($AF31,SiSem_Req!$A$2:$P$16,7))</f>
        <v/>
      </c>
      <c r="K31" s="456"/>
      <c r="L31" s="154" t="str">
        <f t="shared" si="3"/>
        <v/>
      </c>
      <c r="M31" s="148" t="str">
        <f>IF($D31="","",VLOOKUP($AF31,SiSem_Req!$A$2:$P$16,9))</f>
        <v/>
      </c>
      <c r="N31" s="457"/>
      <c r="O31" s="158" t="str">
        <f t="shared" si="4"/>
        <v/>
      </c>
      <c r="P31" s="148" t="str">
        <f>IF($D31="","",VLOOKUP($AF31,SiSem_Req!$A$2:$P$16,8))</f>
        <v/>
      </c>
      <c r="Q31" s="149" t="str">
        <f t="shared" si="0"/>
        <v/>
      </c>
      <c r="R31" s="150" t="str">
        <f t="shared" si="5"/>
        <v/>
      </c>
      <c r="S31" s="151"/>
      <c r="T31" s="453"/>
      <c r="U31" s="453"/>
      <c r="V31" s="453"/>
      <c r="W31" s="453"/>
      <c r="X31" s="453"/>
      <c r="Y31" s="453"/>
      <c r="Z31" s="453"/>
      <c r="AA31" s="152" t="str">
        <f>IF(OR($D31="",$AB31=""),"",MIN(110,$AB31-VLOOKUP($AF31,SiSem_Req!$A$2:$P$16,16)))</f>
        <v/>
      </c>
      <c r="AB31" s="453"/>
      <c r="AC31" s="453"/>
      <c r="AD31" s="185"/>
      <c r="AE31" s="151"/>
      <c r="AF31" s="126" t="e">
        <f>VLOOKUP($D31,SiSem_Req!$T$2:$U$16,2)</f>
        <v>#N/A</v>
      </c>
      <c r="AG31" s="126" t="e">
        <f>VLOOKUP($D31,SiSem_Req!$B$2:$P$16,2)</f>
        <v>#N/A</v>
      </c>
      <c r="AH31" s="126" t="e">
        <f>VLOOKUP($D31,SiSem_Req!$B$2:$P$16,3)</f>
        <v>#N/A</v>
      </c>
      <c r="AI31" s="126" t="e">
        <f>VLOOKUP($D31,SiSem_Req!$B$2:$P$16,4)</f>
        <v>#N/A</v>
      </c>
      <c r="AK31" s="170"/>
      <c r="AL31" s="218"/>
      <c r="AM31" s="218"/>
      <c r="AN31" s="218"/>
      <c r="AO31" s="126"/>
    </row>
    <row r="32" spans="1:41" x14ac:dyDescent="0.25">
      <c r="A32" s="125"/>
      <c r="B32" s="453"/>
      <c r="C32" s="453"/>
      <c r="D32" s="454"/>
      <c r="E32" s="457"/>
      <c r="F32" s="158" t="str">
        <f t="shared" si="1"/>
        <v/>
      </c>
      <c r="G32" s="148" t="str">
        <f>IF($D32="","",VLOOKUP($AF32,SiSem_Req!$A$2:$P$16,6))</f>
        <v/>
      </c>
      <c r="H32" s="455"/>
      <c r="I32" s="147" t="str">
        <f t="shared" si="2"/>
        <v/>
      </c>
      <c r="J32" s="148" t="str">
        <f>IF($D32="","",VLOOKUP($AF32,SiSem_Req!$A$2:$P$16,7))</f>
        <v/>
      </c>
      <c r="K32" s="456"/>
      <c r="L32" s="154" t="str">
        <f t="shared" si="3"/>
        <v/>
      </c>
      <c r="M32" s="148" t="str">
        <f>IF($D32="","",VLOOKUP($AF32,SiSem_Req!$A$2:$P$16,9))</f>
        <v/>
      </c>
      <c r="N32" s="457"/>
      <c r="O32" s="158" t="str">
        <f t="shared" si="4"/>
        <v/>
      </c>
      <c r="P32" s="148" t="str">
        <f>IF($D32="","",VLOOKUP($AF32,SiSem_Req!$A$2:$P$16,8))</f>
        <v/>
      </c>
      <c r="Q32" s="149" t="str">
        <f t="shared" si="0"/>
        <v/>
      </c>
      <c r="R32" s="150" t="str">
        <f t="shared" si="5"/>
        <v/>
      </c>
      <c r="S32" s="151"/>
      <c r="T32" s="453"/>
      <c r="U32" s="453"/>
      <c r="V32" s="453"/>
      <c r="W32" s="453"/>
      <c r="X32" s="453"/>
      <c r="Y32" s="453"/>
      <c r="Z32" s="453"/>
      <c r="AA32" s="152" t="str">
        <f>IF(OR($D32="",$AB32=""),"",MIN(110,$AB32-VLOOKUP($AF32,SiSem_Req!$A$2:$P$16,16)))</f>
        <v/>
      </c>
      <c r="AB32" s="453"/>
      <c r="AC32" s="453"/>
      <c r="AD32" s="185"/>
      <c r="AE32" s="151"/>
      <c r="AF32" s="126" t="e">
        <f>VLOOKUP($D32,SiSem_Req!$T$2:$U$16,2)</f>
        <v>#N/A</v>
      </c>
      <c r="AG32" s="126" t="e">
        <f>VLOOKUP($D32,SiSem_Req!$B$2:$P$16,2)</f>
        <v>#N/A</v>
      </c>
      <c r="AH32" s="126" t="e">
        <f>VLOOKUP($D32,SiSem_Req!$B$2:$P$16,3)</f>
        <v>#N/A</v>
      </c>
      <c r="AI32" s="126" t="e">
        <f>VLOOKUP($D32,SiSem_Req!$B$2:$P$16,4)</f>
        <v>#N/A</v>
      </c>
      <c r="AK32" s="170"/>
      <c r="AL32" s="218"/>
      <c r="AM32" s="218"/>
      <c r="AN32" s="218"/>
      <c r="AO32" s="126"/>
    </row>
    <row r="33" spans="1:41" x14ac:dyDescent="0.25">
      <c r="A33" s="125"/>
      <c r="B33" s="453"/>
      <c r="C33" s="453"/>
      <c r="D33" s="454"/>
      <c r="E33" s="457"/>
      <c r="F33" s="158" t="str">
        <f t="shared" si="1"/>
        <v/>
      </c>
      <c r="G33" s="148" t="str">
        <f>IF($D33="","",VLOOKUP($AF33,SiSem_Req!$A$2:$P$16,6))</f>
        <v/>
      </c>
      <c r="H33" s="455"/>
      <c r="I33" s="147" t="str">
        <f t="shared" si="2"/>
        <v/>
      </c>
      <c r="J33" s="148" t="str">
        <f>IF($D33="","",VLOOKUP($AF33,SiSem_Req!$A$2:$P$16,7))</f>
        <v/>
      </c>
      <c r="K33" s="456"/>
      <c r="L33" s="154" t="str">
        <f t="shared" si="3"/>
        <v/>
      </c>
      <c r="M33" s="148" t="str">
        <f>IF($D33="","",VLOOKUP($AF33,SiSem_Req!$A$2:$P$16,9))</f>
        <v/>
      </c>
      <c r="N33" s="457"/>
      <c r="O33" s="158" t="str">
        <f t="shared" si="4"/>
        <v/>
      </c>
      <c r="P33" s="148" t="str">
        <f>IF($D33="","",VLOOKUP($AF33,SiSem_Req!$A$2:$P$16,8))</f>
        <v/>
      </c>
      <c r="Q33" s="149" t="str">
        <f t="shared" si="0"/>
        <v/>
      </c>
      <c r="R33" s="150" t="str">
        <f t="shared" si="5"/>
        <v/>
      </c>
      <c r="S33" s="151"/>
      <c r="T33" s="453"/>
      <c r="U33" s="453"/>
      <c r="V33" s="453"/>
      <c r="W33" s="453"/>
      <c r="X33" s="453"/>
      <c r="Y33" s="453"/>
      <c r="Z33" s="453"/>
      <c r="AA33" s="152" t="str">
        <f>IF(OR($D33="",$AB33=""),"",MIN(110,$AB33-VLOOKUP($AF33,SiSem_Req!$A$2:$P$16,16)))</f>
        <v/>
      </c>
      <c r="AB33" s="453"/>
      <c r="AC33" s="453"/>
      <c r="AD33" s="185"/>
      <c r="AE33" s="151"/>
      <c r="AF33" s="126" t="e">
        <f>VLOOKUP($D33,SiSem_Req!$T$2:$U$16,2)</f>
        <v>#N/A</v>
      </c>
      <c r="AG33" s="126" t="e">
        <f>VLOOKUP($D33,SiSem_Req!$B$2:$P$16,2)</f>
        <v>#N/A</v>
      </c>
      <c r="AH33" s="126" t="e">
        <f>VLOOKUP($D33,SiSem_Req!$B$2:$P$16,3)</f>
        <v>#N/A</v>
      </c>
      <c r="AI33" s="126" t="e">
        <f>VLOOKUP($D33,SiSem_Req!$B$2:$P$16,4)</f>
        <v>#N/A</v>
      </c>
      <c r="AK33" s="170"/>
      <c r="AL33" s="218"/>
      <c r="AM33" s="218"/>
      <c r="AN33" s="218"/>
      <c r="AO33" s="126"/>
    </row>
    <row r="34" spans="1:41" x14ac:dyDescent="0.25">
      <c r="A34" s="125"/>
      <c r="B34" s="453"/>
      <c r="C34" s="453"/>
      <c r="D34" s="454"/>
      <c r="E34" s="457"/>
      <c r="F34" s="158" t="str">
        <f t="shared" si="1"/>
        <v/>
      </c>
      <c r="G34" s="148" t="str">
        <f>IF($D34="","",VLOOKUP($AF34,SiSem_Req!$A$2:$P$16,6))</f>
        <v/>
      </c>
      <c r="H34" s="455"/>
      <c r="I34" s="147" t="str">
        <f t="shared" si="2"/>
        <v/>
      </c>
      <c r="J34" s="148" t="str">
        <f>IF($D34="","",VLOOKUP($AF34,SiSem_Req!$A$2:$P$16,7))</f>
        <v/>
      </c>
      <c r="K34" s="456"/>
      <c r="L34" s="154" t="str">
        <f t="shared" si="3"/>
        <v/>
      </c>
      <c r="M34" s="148" t="str">
        <f>IF($D34="","",VLOOKUP($AF34,SiSem_Req!$A$2:$P$16,9))</f>
        <v/>
      </c>
      <c r="N34" s="457"/>
      <c r="O34" s="158" t="str">
        <f t="shared" si="4"/>
        <v/>
      </c>
      <c r="P34" s="148" t="str">
        <f>IF($D34="","",VLOOKUP($AF34,SiSem_Req!$A$2:$P$16,8))</f>
        <v/>
      </c>
      <c r="Q34" s="149" t="str">
        <f t="shared" si="0"/>
        <v/>
      </c>
      <c r="R34" s="150" t="str">
        <f t="shared" si="5"/>
        <v/>
      </c>
      <c r="S34" s="151"/>
      <c r="T34" s="453"/>
      <c r="U34" s="453"/>
      <c r="V34" s="453"/>
      <c r="W34" s="453"/>
      <c r="X34" s="453"/>
      <c r="Y34" s="453"/>
      <c r="Z34" s="453"/>
      <c r="AA34" s="152" t="str">
        <f>IF(OR($D34="",$AB34=""),"",MIN(110,$AB34-VLOOKUP($AF34,SiSem_Req!$A$2:$P$16,16)))</f>
        <v/>
      </c>
      <c r="AB34" s="453"/>
      <c r="AC34" s="453"/>
      <c r="AD34" s="185"/>
      <c r="AE34" s="151"/>
      <c r="AF34" s="126" t="e">
        <f>VLOOKUP($D34,SiSem_Req!$T$2:$U$16,2)</f>
        <v>#N/A</v>
      </c>
      <c r="AG34" s="126" t="e">
        <f>VLOOKUP($D34,SiSem_Req!$B$2:$P$16,2)</f>
        <v>#N/A</v>
      </c>
      <c r="AH34" s="126" t="e">
        <f>VLOOKUP($D34,SiSem_Req!$B$2:$P$16,3)</f>
        <v>#N/A</v>
      </c>
      <c r="AI34" s="126" t="e">
        <f>VLOOKUP($D34,SiSem_Req!$B$2:$P$16,4)</f>
        <v>#N/A</v>
      </c>
      <c r="AK34" s="170"/>
      <c r="AL34" s="218"/>
      <c r="AM34" s="218"/>
      <c r="AN34" s="218"/>
      <c r="AO34" s="126"/>
    </row>
    <row r="35" spans="1:41" x14ac:dyDescent="0.25">
      <c r="A35" s="125"/>
      <c r="B35" s="453"/>
      <c r="C35" s="453"/>
      <c r="D35" s="454"/>
      <c r="E35" s="457"/>
      <c r="F35" s="158" t="str">
        <f t="shared" si="1"/>
        <v/>
      </c>
      <c r="G35" s="148" t="str">
        <f>IF($D35="","",VLOOKUP($AF35,SiSem_Req!$A$2:$P$16,6))</f>
        <v/>
      </c>
      <c r="H35" s="455"/>
      <c r="I35" s="147" t="str">
        <f t="shared" si="2"/>
        <v/>
      </c>
      <c r="J35" s="148" t="str">
        <f>IF($D35="","",VLOOKUP($AF35,SiSem_Req!$A$2:$P$16,7))</f>
        <v/>
      </c>
      <c r="K35" s="456"/>
      <c r="L35" s="154" t="str">
        <f t="shared" si="3"/>
        <v/>
      </c>
      <c r="M35" s="148" t="str">
        <f>IF($D35="","",VLOOKUP($AF35,SiSem_Req!$A$2:$P$16,9))</f>
        <v/>
      </c>
      <c r="N35" s="457"/>
      <c r="O35" s="158" t="str">
        <f t="shared" si="4"/>
        <v/>
      </c>
      <c r="P35" s="148" t="str">
        <f>IF($D35="","",VLOOKUP($AF35,SiSem_Req!$A$2:$P$16,8))</f>
        <v/>
      </c>
      <c r="Q35" s="149" t="str">
        <f t="shared" si="0"/>
        <v/>
      </c>
      <c r="R35" s="150" t="str">
        <f t="shared" si="5"/>
        <v/>
      </c>
      <c r="S35" s="151"/>
      <c r="T35" s="453"/>
      <c r="U35" s="453"/>
      <c r="V35" s="453"/>
      <c r="W35" s="453"/>
      <c r="X35" s="453"/>
      <c r="Y35" s="453"/>
      <c r="Z35" s="453"/>
      <c r="AA35" s="152" t="str">
        <f>IF(OR($D35="",$AB35=""),"",MIN(110,$AB35-VLOOKUP($AF35,SiSem_Req!$A$2:$P$16,16)))</f>
        <v/>
      </c>
      <c r="AB35" s="453"/>
      <c r="AC35" s="453"/>
      <c r="AD35" s="185"/>
      <c r="AE35" s="151"/>
      <c r="AF35" s="126" t="e">
        <f>VLOOKUP($D35,SiSem_Req!$T$2:$U$16,2)</f>
        <v>#N/A</v>
      </c>
      <c r="AG35" s="126" t="e">
        <f>VLOOKUP($D35,SiSem_Req!$B$2:$P$16,2)</f>
        <v>#N/A</v>
      </c>
      <c r="AH35" s="126" t="e">
        <f>VLOOKUP($D35,SiSem_Req!$B$2:$P$16,3)</f>
        <v>#N/A</v>
      </c>
      <c r="AI35" s="126" t="e">
        <f>VLOOKUP($D35,SiSem_Req!$B$2:$P$16,4)</f>
        <v>#N/A</v>
      </c>
      <c r="AK35" s="170"/>
      <c r="AL35" s="218"/>
      <c r="AM35" s="218"/>
      <c r="AN35" s="218"/>
      <c r="AO35" s="126"/>
    </row>
    <row r="36" spans="1:41" x14ac:dyDescent="0.25">
      <c r="A36" s="125"/>
      <c r="B36" s="453"/>
      <c r="C36" s="453"/>
      <c r="D36" s="454"/>
      <c r="E36" s="457"/>
      <c r="F36" s="158" t="str">
        <f t="shared" si="1"/>
        <v/>
      </c>
      <c r="G36" s="148" t="str">
        <f>IF($D36="","",VLOOKUP($AF36,SiSem_Req!$A$2:$P$16,6))</f>
        <v/>
      </c>
      <c r="H36" s="455"/>
      <c r="I36" s="147" t="str">
        <f t="shared" si="2"/>
        <v/>
      </c>
      <c r="J36" s="148" t="str">
        <f>IF($D36="","",VLOOKUP($AF36,SiSem_Req!$A$2:$P$16,7))</f>
        <v/>
      </c>
      <c r="K36" s="456"/>
      <c r="L36" s="154" t="str">
        <f t="shared" si="3"/>
        <v/>
      </c>
      <c r="M36" s="148" t="str">
        <f>IF($D36="","",VLOOKUP($AF36,SiSem_Req!$A$2:$P$16,9))</f>
        <v/>
      </c>
      <c r="N36" s="457"/>
      <c r="O36" s="158" t="str">
        <f t="shared" si="4"/>
        <v/>
      </c>
      <c r="P36" s="148" t="str">
        <f>IF($D36="","",VLOOKUP($AF36,SiSem_Req!$A$2:$P$16,8))</f>
        <v/>
      </c>
      <c r="Q36" s="149" t="str">
        <f t="shared" si="0"/>
        <v/>
      </c>
      <c r="R36" s="150" t="str">
        <f t="shared" si="5"/>
        <v/>
      </c>
      <c r="S36" s="151"/>
      <c r="T36" s="453"/>
      <c r="U36" s="453"/>
      <c r="V36" s="453"/>
      <c r="W36" s="453"/>
      <c r="X36" s="453"/>
      <c r="Y36" s="453"/>
      <c r="Z36" s="453"/>
      <c r="AA36" s="152" t="str">
        <f>IF(OR($D36="",$AB36=""),"",MIN(110,$AB36-VLOOKUP($AF36,SiSem_Req!$A$2:$P$16,16)))</f>
        <v/>
      </c>
      <c r="AB36" s="453"/>
      <c r="AC36" s="453"/>
      <c r="AD36" s="185"/>
      <c r="AE36" s="151"/>
      <c r="AF36" s="126" t="e">
        <f>VLOOKUP($D36,SiSem_Req!$T$2:$U$16,2)</f>
        <v>#N/A</v>
      </c>
      <c r="AG36" s="126" t="e">
        <f>VLOOKUP($D36,SiSem_Req!$B$2:$P$16,2)</f>
        <v>#N/A</v>
      </c>
      <c r="AH36" s="126" t="e">
        <f>VLOOKUP($D36,SiSem_Req!$B$2:$P$16,3)</f>
        <v>#N/A</v>
      </c>
      <c r="AI36" s="126" t="e">
        <f>VLOOKUP($D36,SiSem_Req!$B$2:$P$16,4)</f>
        <v>#N/A</v>
      </c>
      <c r="AK36" s="170"/>
      <c r="AL36" s="218"/>
      <c r="AM36" s="218"/>
      <c r="AN36" s="218"/>
      <c r="AO36" s="126"/>
    </row>
    <row r="37" spans="1:41" x14ac:dyDescent="0.25">
      <c r="A37" s="125"/>
      <c r="B37" s="453"/>
      <c r="C37" s="453"/>
      <c r="D37" s="454"/>
      <c r="E37" s="457"/>
      <c r="F37" s="158" t="str">
        <f t="shared" si="1"/>
        <v/>
      </c>
      <c r="G37" s="148" t="str">
        <f>IF($D37="","",VLOOKUP($AF37,SiSem_Req!$A$2:$P$16,6))</f>
        <v/>
      </c>
      <c r="H37" s="455"/>
      <c r="I37" s="147" t="str">
        <f t="shared" si="2"/>
        <v/>
      </c>
      <c r="J37" s="148" t="str">
        <f>IF($D37="","",VLOOKUP($AF37,SiSem_Req!$A$2:$P$16,7))</f>
        <v/>
      </c>
      <c r="K37" s="456"/>
      <c r="L37" s="154" t="str">
        <f t="shared" si="3"/>
        <v/>
      </c>
      <c r="M37" s="148" t="str">
        <f>IF($D37="","",VLOOKUP($AF37,SiSem_Req!$A$2:$P$16,9))</f>
        <v/>
      </c>
      <c r="N37" s="457"/>
      <c r="O37" s="158" t="str">
        <f t="shared" si="4"/>
        <v/>
      </c>
      <c r="P37" s="148" t="str">
        <f>IF($D37="","",VLOOKUP($AF37,SiSem_Req!$A$2:$P$16,8))</f>
        <v/>
      </c>
      <c r="Q37" s="149" t="str">
        <f t="shared" si="0"/>
        <v/>
      </c>
      <c r="R37" s="150" t="str">
        <f t="shared" si="5"/>
        <v/>
      </c>
      <c r="S37" s="151"/>
      <c r="T37" s="453"/>
      <c r="U37" s="453"/>
      <c r="V37" s="453"/>
      <c r="W37" s="453"/>
      <c r="X37" s="453"/>
      <c r="Y37" s="453"/>
      <c r="Z37" s="453"/>
      <c r="AA37" s="152" t="str">
        <f>IF(OR($D37="",$AB37=""),"",MIN(110,$AB37-VLOOKUP($AF37,SiSem_Req!$A$2:$P$16,16)))</f>
        <v/>
      </c>
      <c r="AB37" s="453"/>
      <c r="AC37" s="453"/>
      <c r="AD37" s="185"/>
      <c r="AE37" s="151"/>
      <c r="AF37" s="126" t="e">
        <f>VLOOKUP($D37,SiSem_Req!$T$2:$U$16,2)</f>
        <v>#N/A</v>
      </c>
      <c r="AG37" s="126" t="e">
        <f>VLOOKUP($D37,SiSem_Req!$B$2:$P$16,2)</f>
        <v>#N/A</v>
      </c>
      <c r="AH37" s="126" t="e">
        <f>VLOOKUP($D37,SiSem_Req!$B$2:$P$16,3)</f>
        <v>#N/A</v>
      </c>
      <c r="AI37" s="126" t="e">
        <f>VLOOKUP($D37,SiSem_Req!$B$2:$P$16,4)</f>
        <v>#N/A</v>
      </c>
      <c r="AK37" s="170"/>
      <c r="AL37" s="218"/>
      <c r="AM37" s="218"/>
      <c r="AN37" s="218"/>
      <c r="AO37" s="126"/>
    </row>
    <row r="38" spans="1:41" x14ac:dyDescent="0.25">
      <c r="A38" s="125"/>
      <c r="B38" s="453"/>
      <c r="C38" s="453"/>
      <c r="D38" s="454"/>
      <c r="E38" s="457"/>
      <c r="F38" s="158" t="str">
        <f t="shared" si="1"/>
        <v/>
      </c>
      <c r="G38" s="148" t="str">
        <f>IF($D38="","",VLOOKUP($AF38,SiSem_Req!$A$2:$P$16,6))</f>
        <v/>
      </c>
      <c r="H38" s="455"/>
      <c r="I38" s="147" t="str">
        <f t="shared" si="2"/>
        <v/>
      </c>
      <c r="J38" s="148" t="str">
        <f>IF($D38="","",VLOOKUP($AF38,SiSem_Req!$A$2:$P$16,7))</f>
        <v/>
      </c>
      <c r="K38" s="456"/>
      <c r="L38" s="154" t="str">
        <f t="shared" si="3"/>
        <v/>
      </c>
      <c r="M38" s="148" t="str">
        <f>IF($D38="","",VLOOKUP($AF38,SiSem_Req!$A$2:$P$16,9))</f>
        <v/>
      </c>
      <c r="N38" s="457"/>
      <c r="O38" s="158" t="str">
        <f t="shared" si="4"/>
        <v/>
      </c>
      <c r="P38" s="148" t="str">
        <f>IF($D38="","",VLOOKUP($AF38,SiSem_Req!$A$2:$P$16,8))</f>
        <v/>
      </c>
      <c r="Q38" s="149" t="str">
        <f t="shared" si="0"/>
        <v/>
      </c>
      <c r="R38" s="150" t="str">
        <f t="shared" si="5"/>
        <v/>
      </c>
      <c r="S38" s="151"/>
      <c r="T38" s="453"/>
      <c r="U38" s="453"/>
      <c r="V38" s="453"/>
      <c r="W38" s="453"/>
      <c r="X38" s="453"/>
      <c r="Y38" s="453"/>
      <c r="Z38" s="453"/>
      <c r="AA38" s="152" t="str">
        <f>IF(OR($D38="",$AB38=""),"",MIN(110,$AB38-VLOOKUP($AF38,SiSem_Req!$A$2:$P$16,16)))</f>
        <v/>
      </c>
      <c r="AB38" s="453"/>
      <c r="AC38" s="453"/>
      <c r="AD38" s="185"/>
      <c r="AE38" s="151"/>
      <c r="AF38" s="126" t="e">
        <f>VLOOKUP($D38,SiSem_Req!$T$2:$U$16,2)</f>
        <v>#N/A</v>
      </c>
      <c r="AG38" s="126" t="e">
        <f>VLOOKUP($D38,SiSem_Req!$B$2:$P$16,2)</f>
        <v>#N/A</v>
      </c>
      <c r="AH38" s="126" t="e">
        <f>VLOOKUP($D38,SiSem_Req!$B$2:$P$16,3)</f>
        <v>#N/A</v>
      </c>
      <c r="AI38" s="126" t="e">
        <f>VLOOKUP($D38,SiSem_Req!$B$2:$P$16,4)</f>
        <v>#N/A</v>
      </c>
      <c r="AK38" s="170"/>
      <c r="AL38" s="218"/>
      <c r="AM38" s="218"/>
      <c r="AN38" s="218"/>
      <c r="AO38" s="126"/>
    </row>
    <row r="39" spans="1:41" x14ac:dyDescent="0.25">
      <c r="A39" s="125"/>
      <c r="B39" s="453"/>
      <c r="C39" s="453"/>
      <c r="D39" s="454"/>
      <c r="E39" s="457"/>
      <c r="F39" s="158" t="str">
        <f t="shared" si="1"/>
        <v/>
      </c>
      <c r="G39" s="148" t="str">
        <f>IF($D39="","",VLOOKUP($AF39,SiSem_Req!$A$2:$P$16,6))</f>
        <v/>
      </c>
      <c r="H39" s="455"/>
      <c r="I39" s="147" t="str">
        <f t="shared" si="2"/>
        <v/>
      </c>
      <c r="J39" s="148" t="str">
        <f>IF($D39="","",VLOOKUP($AF39,SiSem_Req!$A$2:$P$16,7))</f>
        <v/>
      </c>
      <c r="K39" s="456"/>
      <c r="L39" s="154" t="str">
        <f t="shared" si="3"/>
        <v/>
      </c>
      <c r="M39" s="148" t="str">
        <f>IF($D39="","",VLOOKUP($AF39,SiSem_Req!$A$2:$P$16,9))</f>
        <v/>
      </c>
      <c r="N39" s="457"/>
      <c r="O39" s="158" t="str">
        <f t="shared" si="4"/>
        <v/>
      </c>
      <c r="P39" s="148" t="str">
        <f>IF($D39="","",VLOOKUP($AF39,SiSem_Req!$A$2:$P$16,8))</f>
        <v/>
      </c>
      <c r="Q39" s="149" t="str">
        <f t="shared" si="0"/>
        <v/>
      </c>
      <c r="R39" s="150" t="str">
        <f t="shared" si="5"/>
        <v/>
      </c>
      <c r="S39" s="151"/>
      <c r="T39" s="453"/>
      <c r="U39" s="453"/>
      <c r="V39" s="453"/>
      <c r="W39" s="453"/>
      <c r="X39" s="453"/>
      <c r="Y39" s="453"/>
      <c r="Z39" s="453"/>
      <c r="AA39" s="152" t="str">
        <f>IF(OR($D39="",$AB39=""),"",MIN(110,$AB39-VLOOKUP($AF39,SiSem_Req!$A$2:$P$16,16)))</f>
        <v/>
      </c>
      <c r="AB39" s="453"/>
      <c r="AC39" s="453"/>
      <c r="AD39" s="185"/>
      <c r="AE39" s="151"/>
      <c r="AF39" s="126" t="e">
        <f>VLOOKUP($D39,SiSem_Req!$T$2:$U$16,2)</f>
        <v>#N/A</v>
      </c>
      <c r="AG39" s="126" t="e">
        <f>VLOOKUP($D39,SiSem_Req!$B$2:$P$16,2)</f>
        <v>#N/A</v>
      </c>
      <c r="AH39" s="126" t="e">
        <f>VLOOKUP($D39,SiSem_Req!$B$2:$P$16,3)</f>
        <v>#N/A</v>
      </c>
      <c r="AI39" s="126" t="e">
        <f>VLOOKUP($D39,SiSem_Req!$B$2:$P$16,4)</f>
        <v>#N/A</v>
      </c>
      <c r="AK39" s="170"/>
      <c r="AL39" s="218"/>
      <c r="AM39" s="218"/>
      <c r="AN39" s="218"/>
      <c r="AO39" s="126"/>
    </row>
    <row r="40" spans="1:41" x14ac:dyDescent="0.25">
      <c r="A40" s="125"/>
      <c r="B40" s="453"/>
      <c r="C40" s="453"/>
      <c r="D40" s="454"/>
      <c r="E40" s="457"/>
      <c r="F40" s="158" t="str">
        <f t="shared" si="1"/>
        <v/>
      </c>
      <c r="G40" s="148" t="str">
        <f>IF($D40="","",VLOOKUP($AF40,SiSem_Req!$A$2:$P$16,6))</f>
        <v/>
      </c>
      <c r="H40" s="455"/>
      <c r="I40" s="147" t="str">
        <f t="shared" si="2"/>
        <v/>
      </c>
      <c r="J40" s="148" t="str">
        <f>IF($D40="","",VLOOKUP($AF40,SiSem_Req!$A$2:$P$16,7))</f>
        <v/>
      </c>
      <c r="K40" s="456"/>
      <c r="L40" s="154" t="str">
        <f t="shared" si="3"/>
        <v/>
      </c>
      <c r="M40" s="148" t="str">
        <f>IF($D40="","",VLOOKUP($AF40,SiSem_Req!$A$2:$P$16,9))</f>
        <v/>
      </c>
      <c r="N40" s="457"/>
      <c r="O40" s="158" t="str">
        <f t="shared" si="4"/>
        <v/>
      </c>
      <c r="P40" s="148" t="str">
        <f>IF($D40="","",VLOOKUP($AF40,SiSem_Req!$A$2:$P$16,8))</f>
        <v/>
      </c>
      <c r="Q40" s="149" t="str">
        <f t="shared" si="0"/>
        <v/>
      </c>
      <c r="R40" s="150" t="str">
        <f t="shared" si="5"/>
        <v/>
      </c>
      <c r="S40" s="151"/>
      <c r="T40" s="453"/>
      <c r="U40" s="453"/>
      <c r="V40" s="453"/>
      <c r="W40" s="453"/>
      <c r="X40" s="453"/>
      <c r="Y40" s="453"/>
      <c r="Z40" s="453"/>
      <c r="AA40" s="152" t="str">
        <f>IF(OR($D40="",$AB40=""),"",MIN(110,$AB40-VLOOKUP($AF40,SiSem_Req!$A$2:$P$16,16)))</f>
        <v/>
      </c>
      <c r="AB40" s="453"/>
      <c r="AC40" s="453"/>
      <c r="AD40" s="185"/>
      <c r="AE40" s="151"/>
      <c r="AF40" s="126" t="e">
        <f>VLOOKUP($D40,SiSem_Req!$T$2:$U$16,2)</f>
        <v>#N/A</v>
      </c>
      <c r="AG40" s="126" t="e">
        <f>VLOOKUP($D40,SiSem_Req!$B$2:$P$16,2)</f>
        <v>#N/A</v>
      </c>
      <c r="AH40" s="126" t="e">
        <f>VLOOKUP($D40,SiSem_Req!$B$2:$P$16,3)</f>
        <v>#N/A</v>
      </c>
      <c r="AI40" s="126" t="e">
        <f>VLOOKUP($D40,SiSem_Req!$B$2:$P$16,4)</f>
        <v>#N/A</v>
      </c>
      <c r="AK40" s="170"/>
      <c r="AL40" s="218"/>
      <c r="AM40" s="218"/>
      <c r="AN40" s="218"/>
      <c r="AO40" s="126"/>
    </row>
    <row r="41" spans="1:41" x14ac:dyDescent="0.25">
      <c r="A41" s="125"/>
      <c r="B41" s="453"/>
      <c r="C41" s="453"/>
      <c r="D41" s="454"/>
      <c r="E41" s="457"/>
      <c r="F41" s="158" t="str">
        <f t="shared" si="1"/>
        <v/>
      </c>
      <c r="G41" s="148" t="str">
        <f>IF($D41="","",VLOOKUP($AF41,SiSem_Req!$A$2:$P$16,6))</f>
        <v/>
      </c>
      <c r="H41" s="455"/>
      <c r="I41" s="147" t="str">
        <f t="shared" si="2"/>
        <v/>
      </c>
      <c r="J41" s="148" t="str">
        <f>IF($D41="","",VLOOKUP($AF41,SiSem_Req!$A$2:$P$16,7))</f>
        <v/>
      </c>
      <c r="K41" s="456"/>
      <c r="L41" s="154" t="str">
        <f t="shared" si="3"/>
        <v/>
      </c>
      <c r="M41" s="148" t="str">
        <f>IF($D41="","",VLOOKUP($AF41,SiSem_Req!$A$2:$P$16,9))</f>
        <v/>
      </c>
      <c r="N41" s="457"/>
      <c r="O41" s="158" t="str">
        <f t="shared" si="4"/>
        <v/>
      </c>
      <c r="P41" s="148" t="str">
        <f>IF($D41="","",VLOOKUP($AF41,SiSem_Req!$A$2:$P$16,8))</f>
        <v/>
      </c>
      <c r="Q41" s="149" t="str">
        <f t="shared" si="0"/>
        <v/>
      </c>
      <c r="R41" s="150" t="str">
        <f t="shared" si="5"/>
        <v/>
      </c>
      <c r="S41" s="151"/>
      <c r="T41" s="453"/>
      <c r="U41" s="453"/>
      <c r="V41" s="453"/>
      <c r="W41" s="453"/>
      <c r="X41" s="453"/>
      <c r="Y41" s="453"/>
      <c r="Z41" s="453"/>
      <c r="AA41" s="152" t="str">
        <f>IF(OR($D41="",$AB41=""),"",MIN(110,$AB41-VLOOKUP($AF41,SiSem_Req!$A$2:$P$16,16)))</f>
        <v/>
      </c>
      <c r="AB41" s="453"/>
      <c r="AC41" s="453"/>
      <c r="AD41" s="185"/>
      <c r="AE41" s="151"/>
      <c r="AF41" s="126" t="e">
        <f>VLOOKUP($D41,SiSem_Req!$T$2:$U$16,2)</f>
        <v>#N/A</v>
      </c>
      <c r="AG41" s="126" t="e">
        <f>VLOOKUP($D41,SiSem_Req!$B$2:$P$16,2)</f>
        <v>#N/A</v>
      </c>
      <c r="AH41" s="126" t="e">
        <f>VLOOKUP($D41,SiSem_Req!$B$2:$P$16,3)</f>
        <v>#N/A</v>
      </c>
      <c r="AI41" s="126" t="e">
        <f>VLOOKUP($D41,SiSem_Req!$B$2:$P$16,4)</f>
        <v>#N/A</v>
      </c>
      <c r="AK41" s="170"/>
      <c r="AL41" s="218"/>
      <c r="AM41" s="218"/>
      <c r="AN41" s="218"/>
      <c r="AO41" s="126"/>
    </row>
    <row r="42" spans="1:41" x14ac:dyDescent="0.25">
      <c r="A42" s="125"/>
      <c r="B42" s="453"/>
      <c r="C42" s="453"/>
      <c r="D42" s="454"/>
      <c r="E42" s="457"/>
      <c r="F42" s="158" t="str">
        <f t="shared" si="1"/>
        <v/>
      </c>
      <c r="G42" s="148" t="str">
        <f>IF($D42="","",VLOOKUP($AF42,SiSem_Req!$A$2:$P$16,6))</f>
        <v/>
      </c>
      <c r="H42" s="455"/>
      <c r="I42" s="147" t="str">
        <f t="shared" si="2"/>
        <v/>
      </c>
      <c r="J42" s="148" t="str">
        <f>IF($D42="","",VLOOKUP($AF42,SiSem_Req!$A$2:$P$16,7))</f>
        <v/>
      </c>
      <c r="K42" s="456"/>
      <c r="L42" s="154" t="str">
        <f t="shared" si="3"/>
        <v/>
      </c>
      <c r="M42" s="148" t="str">
        <f>IF($D42="","",VLOOKUP($AF42,SiSem_Req!$A$2:$P$16,9))</f>
        <v/>
      </c>
      <c r="N42" s="457"/>
      <c r="O42" s="158" t="str">
        <f t="shared" si="4"/>
        <v/>
      </c>
      <c r="P42" s="148" t="str">
        <f>IF($D42="","",VLOOKUP($AF42,SiSem_Req!$A$2:$P$16,8))</f>
        <v/>
      </c>
      <c r="Q42" s="149" t="str">
        <f t="shared" si="0"/>
        <v/>
      </c>
      <c r="R42" s="150" t="str">
        <f t="shared" si="5"/>
        <v/>
      </c>
      <c r="S42" s="151"/>
      <c r="T42" s="453"/>
      <c r="U42" s="453"/>
      <c r="V42" s="453"/>
      <c r="W42" s="453"/>
      <c r="X42" s="453"/>
      <c r="Y42" s="453"/>
      <c r="Z42" s="453"/>
      <c r="AA42" s="152" t="str">
        <f>IF(OR($D42="",$AB42=""),"",MIN(110,$AB42-VLOOKUP($AF42,SiSem_Req!$A$2:$P$16,16)))</f>
        <v/>
      </c>
      <c r="AB42" s="453"/>
      <c r="AC42" s="453"/>
      <c r="AD42" s="185"/>
      <c r="AE42" s="151"/>
      <c r="AF42" s="126" t="e">
        <f>VLOOKUP($D42,SiSem_Req!$T$2:$U$16,2)</f>
        <v>#N/A</v>
      </c>
      <c r="AG42" s="126" t="e">
        <f>VLOOKUP($D42,SiSem_Req!$B$2:$P$16,2)</f>
        <v>#N/A</v>
      </c>
      <c r="AH42" s="126" t="e">
        <f>VLOOKUP($D42,SiSem_Req!$B$2:$P$16,3)</f>
        <v>#N/A</v>
      </c>
      <c r="AI42" s="126" t="e">
        <f>VLOOKUP($D42,SiSem_Req!$B$2:$P$16,4)</f>
        <v>#N/A</v>
      </c>
      <c r="AK42" s="170"/>
      <c r="AL42" s="218"/>
      <c r="AM42" s="218"/>
      <c r="AN42" s="218"/>
      <c r="AO42" s="126"/>
    </row>
    <row r="43" spans="1:41" x14ac:dyDescent="0.25">
      <c r="A43" s="125"/>
      <c r="B43" s="453"/>
      <c r="C43" s="453"/>
      <c r="D43" s="454"/>
      <c r="E43" s="457"/>
      <c r="F43" s="158" t="str">
        <f t="shared" si="1"/>
        <v/>
      </c>
      <c r="G43" s="148" t="str">
        <f>IF($D43="","",VLOOKUP($AF43,SiSem_Req!$A$2:$P$16,6))</f>
        <v/>
      </c>
      <c r="H43" s="455"/>
      <c r="I43" s="147" t="str">
        <f t="shared" si="2"/>
        <v/>
      </c>
      <c r="J43" s="148" t="str">
        <f>IF($D43="","",VLOOKUP($AF43,SiSem_Req!$A$2:$P$16,7))</f>
        <v/>
      </c>
      <c r="K43" s="456"/>
      <c r="L43" s="154" t="str">
        <f t="shared" si="3"/>
        <v/>
      </c>
      <c r="M43" s="148" t="str">
        <f>IF($D43="","",VLOOKUP($AF43,SiSem_Req!$A$2:$P$16,9))</f>
        <v/>
      </c>
      <c r="N43" s="457"/>
      <c r="O43" s="158" t="str">
        <f t="shared" si="4"/>
        <v/>
      </c>
      <c r="P43" s="148" t="str">
        <f>IF($D43="","",VLOOKUP($AF43,SiSem_Req!$A$2:$P$16,8))</f>
        <v/>
      </c>
      <c r="Q43" s="149" t="str">
        <f t="shared" si="0"/>
        <v/>
      </c>
      <c r="R43" s="150" t="str">
        <f t="shared" si="5"/>
        <v/>
      </c>
      <c r="S43" s="151"/>
      <c r="T43" s="453"/>
      <c r="U43" s="453"/>
      <c r="V43" s="453"/>
      <c r="W43" s="453"/>
      <c r="X43" s="453"/>
      <c r="Y43" s="453"/>
      <c r="Z43" s="453"/>
      <c r="AA43" s="152" t="str">
        <f>IF(OR($D43="",$AB43=""),"",MIN(110,$AB43-VLOOKUP($AF43,SiSem_Req!$A$2:$P$16,16)))</f>
        <v/>
      </c>
      <c r="AB43" s="453"/>
      <c r="AC43" s="453"/>
      <c r="AD43" s="185"/>
      <c r="AE43" s="151"/>
      <c r="AF43" s="126" t="e">
        <f>VLOOKUP($D43,SiSem_Req!$T$2:$U$16,2)</f>
        <v>#N/A</v>
      </c>
      <c r="AG43" s="126" t="e">
        <f>VLOOKUP($D43,SiSem_Req!$B$2:$P$16,2)</f>
        <v>#N/A</v>
      </c>
      <c r="AH43" s="126" t="e">
        <f>VLOOKUP($D43,SiSem_Req!$B$2:$P$16,3)</f>
        <v>#N/A</v>
      </c>
      <c r="AI43" s="126" t="e">
        <f>VLOOKUP($D43,SiSem_Req!$B$2:$P$16,4)</f>
        <v>#N/A</v>
      </c>
      <c r="AK43" s="170"/>
      <c r="AL43" s="218"/>
      <c r="AM43" s="218"/>
      <c r="AN43" s="218"/>
      <c r="AO43" s="126"/>
    </row>
    <row r="44" spans="1:41" x14ac:dyDescent="0.25">
      <c r="A44" s="125"/>
      <c r="B44" s="453"/>
      <c r="C44" s="453"/>
      <c r="D44" s="454"/>
      <c r="E44" s="457"/>
      <c r="F44" s="158" t="str">
        <f t="shared" si="1"/>
        <v/>
      </c>
      <c r="G44" s="148" t="str">
        <f>IF($D44="","",VLOOKUP($AF44,SiSem_Req!$A$2:$P$16,6))</f>
        <v/>
      </c>
      <c r="H44" s="455"/>
      <c r="I44" s="147" t="str">
        <f t="shared" si="2"/>
        <v/>
      </c>
      <c r="J44" s="148" t="str">
        <f>IF($D44="","",VLOOKUP($AF44,SiSem_Req!$A$2:$P$16,7))</f>
        <v/>
      </c>
      <c r="K44" s="456"/>
      <c r="L44" s="154" t="str">
        <f t="shared" si="3"/>
        <v/>
      </c>
      <c r="M44" s="148" t="str">
        <f>IF($D44="","",VLOOKUP($AF44,SiSem_Req!$A$2:$P$16,9))</f>
        <v/>
      </c>
      <c r="N44" s="457"/>
      <c r="O44" s="158" t="str">
        <f t="shared" si="4"/>
        <v/>
      </c>
      <c r="P44" s="148" t="str">
        <f>IF($D44="","",VLOOKUP($AF44,SiSem_Req!$A$2:$P$16,8))</f>
        <v/>
      </c>
      <c r="Q44" s="149" t="str">
        <f t="shared" si="0"/>
        <v/>
      </c>
      <c r="R44" s="150" t="str">
        <f t="shared" si="5"/>
        <v/>
      </c>
      <c r="S44" s="151"/>
      <c r="T44" s="453"/>
      <c r="U44" s="453"/>
      <c r="V44" s="453"/>
      <c r="W44" s="453"/>
      <c r="X44" s="453"/>
      <c r="Y44" s="453"/>
      <c r="Z44" s="453"/>
      <c r="AA44" s="152" t="str">
        <f>IF(OR($D44="",$AB44=""),"",MIN(110,$AB44-VLOOKUP($AF44,SiSem_Req!$A$2:$P$16,16)))</f>
        <v/>
      </c>
      <c r="AB44" s="453"/>
      <c r="AC44" s="453"/>
      <c r="AD44" s="185"/>
      <c r="AE44" s="151"/>
      <c r="AF44" s="126" t="e">
        <f>VLOOKUP($D44,SiSem_Req!$T$2:$U$16,2)</f>
        <v>#N/A</v>
      </c>
      <c r="AG44" s="126" t="e">
        <f>VLOOKUP($D44,SiSem_Req!$B$2:$P$16,2)</f>
        <v>#N/A</v>
      </c>
      <c r="AH44" s="126" t="e">
        <f>VLOOKUP($D44,SiSem_Req!$B$2:$P$16,3)</f>
        <v>#N/A</v>
      </c>
      <c r="AI44" s="126" t="e">
        <f>VLOOKUP($D44,SiSem_Req!$B$2:$P$16,4)</f>
        <v>#N/A</v>
      </c>
      <c r="AK44" s="170"/>
      <c r="AL44" s="218"/>
      <c r="AM44" s="218"/>
      <c r="AN44" s="218"/>
      <c r="AO44" s="126"/>
    </row>
    <row r="45" spans="1:41" x14ac:dyDescent="0.25">
      <c r="A45" s="125"/>
      <c r="B45" s="453"/>
      <c r="C45" s="453"/>
      <c r="D45" s="454"/>
      <c r="E45" s="457"/>
      <c r="F45" s="158" t="str">
        <f t="shared" si="1"/>
        <v/>
      </c>
      <c r="G45" s="148" t="str">
        <f>IF($D45="","",VLOOKUP($AF45,SiSem_Req!$A$2:$P$16,6))</f>
        <v/>
      </c>
      <c r="H45" s="455"/>
      <c r="I45" s="147" t="str">
        <f t="shared" si="2"/>
        <v/>
      </c>
      <c r="J45" s="148" t="str">
        <f>IF($D45="","",VLOOKUP($AF45,SiSem_Req!$A$2:$P$16,7))</f>
        <v/>
      </c>
      <c r="K45" s="456"/>
      <c r="L45" s="154" t="str">
        <f t="shared" si="3"/>
        <v/>
      </c>
      <c r="M45" s="148" t="str">
        <f>IF($D45="","",VLOOKUP($AF45,SiSem_Req!$A$2:$P$16,9))</f>
        <v/>
      </c>
      <c r="N45" s="457"/>
      <c r="O45" s="158" t="str">
        <f t="shared" si="4"/>
        <v/>
      </c>
      <c r="P45" s="148" t="str">
        <f>IF($D45="","",VLOOKUP($AF45,SiSem_Req!$A$2:$P$16,8))</f>
        <v/>
      </c>
      <c r="Q45" s="149" t="str">
        <f t="shared" si="0"/>
        <v/>
      </c>
      <c r="R45" s="150" t="str">
        <f t="shared" si="5"/>
        <v/>
      </c>
      <c r="S45" s="151"/>
      <c r="T45" s="453"/>
      <c r="U45" s="453"/>
      <c r="V45" s="453"/>
      <c r="W45" s="453"/>
      <c r="X45" s="453"/>
      <c r="Y45" s="453"/>
      <c r="Z45" s="453"/>
      <c r="AA45" s="152" t="str">
        <f>IF(OR($D45="",$AB45=""),"",MIN(110,$AB45-VLOOKUP($AF45,SiSem_Req!$A$2:$P$16,16)))</f>
        <v/>
      </c>
      <c r="AB45" s="453"/>
      <c r="AC45" s="453"/>
      <c r="AD45" s="185"/>
      <c r="AE45" s="151"/>
      <c r="AF45" s="126" t="e">
        <f>VLOOKUP($D45,SiSem_Req!$T$2:$U$16,2)</f>
        <v>#N/A</v>
      </c>
      <c r="AG45" s="126" t="e">
        <f>VLOOKUP($D45,SiSem_Req!$B$2:$P$16,2)</f>
        <v>#N/A</v>
      </c>
      <c r="AH45" s="126" t="e">
        <f>VLOOKUP($D45,SiSem_Req!$B$2:$P$16,3)</f>
        <v>#N/A</v>
      </c>
      <c r="AI45" s="126" t="e">
        <f>VLOOKUP($D45,SiSem_Req!$B$2:$P$16,4)</f>
        <v>#N/A</v>
      </c>
      <c r="AK45" s="170"/>
      <c r="AL45" s="218"/>
      <c r="AM45" s="218"/>
      <c r="AN45" s="218"/>
      <c r="AO45" s="126"/>
    </row>
    <row r="46" spans="1:41" x14ac:dyDescent="0.25">
      <c r="A46" s="125"/>
      <c r="B46" s="453"/>
      <c r="C46" s="453"/>
      <c r="D46" s="454"/>
      <c r="E46" s="457"/>
      <c r="F46" s="158" t="str">
        <f t="shared" si="1"/>
        <v/>
      </c>
      <c r="G46" s="148" t="str">
        <f>IF($D46="","",VLOOKUP($AF46,SiSem_Req!$A$2:$P$16,6))</f>
        <v/>
      </c>
      <c r="H46" s="455"/>
      <c r="I46" s="147" t="str">
        <f t="shared" si="2"/>
        <v/>
      </c>
      <c r="J46" s="148" t="str">
        <f>IF($D46="","",VLOOKUP($AF46,SiSem_Req!$A$2:$P$16,7))</f>
        <v/>
      </c>
      <c r="K46" s="456"/>
      <c r="L46" s="154" t="str">
        <f t="shared" si="3"/>
        <v/>
      </c>
      <c r="M46" s="148" t="str">
        <f>IF($D46="","",VLOOKUP($AF46,SiSem_Req!$A$2:$P$16,9))</f>
        <v/>
      </c>
      <c r="N46" s="457"/>
      <c r="O46" s="158" t="str">
        <f t="shared" si="4"/>
        <v/>
      </c>
      <c r="P46" s="148" t="str">
        <f>IF($D46="","",VLOOKUP($AF46,SiSem_Req!$A$2:$P$16,8))</f>
        <v/>
      </c>
      <c r="Q46" s="149" t="str">
        <f t="shared" si="0"/>
        <v/>
      </c>
      <c r="R46" s="150" t="str">
        <f t="shared" si="5"/>
        <v/>
      </c>
      <c r="S46" s="151"/>
      <c r="T46" s="453"/>
      <c r="U46" s="453"/>
      <c r="V46" s="453"/>
      <c r="W46" s="453"/>
      <c r="X46" s="453"/>
      <c r="Y46" s="453"/>
      <c r="Z46" s="453"/>
      <c r="AA46" s="152" t="str">
        <f>IF(OR($D46="",$AB46=""),"",MIN(110,$AB46-VLOOKUP($AF46,SiSem_Req!$A$2:$P$16,16)))</f>
        <v/>
      </c>
      <c r="AB46" s="453"/>
      <c r="AC46" s="453"/>
      <c r="AD46" s="185"/>
      <c r="AE46" s="151"/>
      <c r="AF46" s="126" t="e">
        <f>VLOOKUP($D46,SiSem_Req!$T$2:$U$16,2)</f>
        <v>#N/A</v>
      </c>
      <c r="AG46" s="126" t="e">
        <f>VLOOKUP($D46,SiSem_Req!$B$2:$P$16,2)</f>
        <v>#N/A</v>
      </c>
      <c r="AH46" s="126" t="e">
        <f>VLOOKUP($D46,SiSem_Req!$B$2:$P$16,3)</f>
        <v>#N/A</v>
      </c>
      <c r="AI46" s="126" t="e">
        <f>VLOOKUP($D46,SiSem_Req!$B$2:$P$16,4)</f>
        <v>#N/A</v>
      </c>
      <c r="AK46" s="170"/>
      <c r="AL46" s="218"/>
      <c r="AM46" s="218"/>
      <c r="AN46" s="218"/>
      <c r="AO46" s="126"/>
    </row>
    <row r="47" spans="1:41" x14ac:dyDescent="0.25">
      <c r="A47" s="125"/>
      <c r="B47" s="453"/>
      <c r="C47" s="453"/>
      <c r="D47" s="454"/>
      <c r="E47" s="457"/>
      <c r="F47" s="158" t="str">
        <f t="shared" si="1"/>
        <v/>
      </c>
      <c r="G47" s="148" t="str">
        <f>IF($D47="","",VLOOKUP($AF47,SiSem_Req!$A$2:$P$16,6))</f>
        <v/>
      </c>
      <c r="H47" s="455"/>
      <c r="I47" s="147" t="str">
        <f t="shared" si="2"/>
        <v/>
      </c>
      <c r="J47" s="148" t="str">
        <f>IF($D47="","",VLOOKUP($AF47,SiSem_Req!$A$2:$P$16,7))</f>
        <v/>
      </c>
      <c r="K47" s="456"/>
      <c r="L47" s="154" t="str">
        <f t="shared" si="3"/>
        <v/>
      </c>
      <c r="M47" s="148" t="str">
        <f>IF($D47="","",VLOOKUP($AF47,SiSem_Req!$A$2:$P$16,9))</f>
        <v/>
      </c>
      <c r="N47" s="457"/>
      <c r="O47" s="158" t="str">
        <f t="shared" si="4"/>
        <v/>
      </c>
      <c r="P47" s="148" t="str">
        <f>IF($D47="","",VLOOKUP($AF47,SiSem_Req!$A$2:$P$16,8))</f>
        <v/>
      </c>
      <c r="Q47" s="149" t="str">
        <f t="shared" si="0"/>
        <v/>
      </c>
      <c r="R47" s="150" t="str">
        <f t="shared" si="5"/>
        <v/>
      </c>
      <c r="S47" s="151"/>
      <c r="T47" s="453"/>
      <c r="U47" s="453"/>
      <c r="V47" s="453"/>
      <c r="W47" s="453"/>
      <c r="X47" s="453"/>
      <c r="Y47" s="453"/>
      <c r="Z47" s="453"/>
      <c r="AA47" s="152" t="str">
        <f>IF(OR($D47="",$AB47=""),"",MIN(110,$AB47-VLOOKUP($AF47,SiSem_Req!$A$2:$P$16,16)))</f>
        <v/>
      </c>
      <c r="AB47" s="453"/>
      <c r="AC47" s="453"/>
      <c r="AD47" s="185"/>
      <c r="AE47" s="151"/>
      <c r="AF47" s="126" t="e">
        <f>VLOOKUP($D47,SiSem_Req!$T$2:$U$16,2)</f>
        <v>#N/A</v>
      </c>
      <c r="AG47" s="126" t="e">
        <f>VLOOKUP($D47,SiSem_Req!$B$2:$P$16,2)</f>
        <v>#N/A</v>
      </c>
      <c r="AH47" s="126" t="e">
        <f>VLOOKUP($D47,SiSem_Req!$B$2:$P$16,3)</f>
        <v>#N/A</v>
      </c>
      <c r="AI47" s="126" t="e">
        <f>VLOOKUP($D47,SiSem_Req!$B$2:$P$16,4)</f>
        <v>#N/A</v>
      </c>
      <c r="AK47" s="170"/>
      <c r="AL47" s="218"/>
      <c r="AM47" s="218"/>
      <c r="AN47" s="218"/>
      <c r="AO47" s="126"/>
    </row>
    <row r="48" spans="1:41" x14ac:dyDescent="0.25">
      <c r="A48" s="125"/>
      <c r="B48" s="453"/>
      <c r="C48" s="453"/>
      <c r="D48" s="454"/>
      <c r="E48" s="457"/>
      <c r="F48" s="158" t="str">
        <f t="shared" si="1"/>
        <v/>
      </c>
      <c r="G48" s="148" t="str">
        <f>IF($D48="","",VLOOKUP($AF48,SiSem_Req!$A$2:$P$16,6))</f>
        <v/>
      </c>
      <c r="H48" s="455"/>
      <c r="I48" s="147" t="str">
        <f t="shared" si="2"/>
        <v/>
      </c>
      <c r="J48" s="148" t="str">
        <f>IF($D48="","",VLOOKUP($AF48,SiSem_Req!$A$2:$P$16,7))</f>
        <v/>
      </c>
      <c r="K48" s="456"/>
      <c r="L48" s="154" t="str">
        <f t="shared" si="3"/>
        <v/>
      </c>
      <c r="M48" s="148" t="str">
        <f>IF($D48="","",VLOOKUP($AF48,SiSem_Req!$A$2:$P$16,9))</f>
        <v/>
      </c>
      <c r="N48" s="457"/>
      <c r="O48" s="158" t="str">
        <f t="shared" si="4"/>
        <v/>
      </c>
      <c r="P48" s="148" t="str">
        <f>IF($D48="","",VLOOKUP($AF48,SiSem_Req!$A$2:$P$16,8))</f>
        <v/>
      </c>
      <c r="Q48" s="149" t="str">
        <f t="shared" si="0"/>
        <v/>
      </c>
      <c r="R48" s="150" t="str">
        <f t="shared" si="5"/>
        <v/>
      </c>
      <c r="S48" s="151"/>
      <c r="T48" s="453"/>
      <c r="U48" s="453"/>
      <c r="V48" s="453"/>
      <c r="W48" s="453"/>
      <c r="X48" s="453"/>
      <c r="Y48" s="453"/>
      <c r="Z48" s="453"/>
      <c r="AA48" s="152" t="str">
        <f>IF(OR($D48="",$AB48=""),"",MIN(110,$AB48-VLOOKUP($AF48,SiSem_Req!$A$2:$P$16,16)))</f>
        <v/>
      </c>
      <c r="AB48" s="453"/>
      <c r="AC48" s="453"/>
      <c r="AD48" s="185"/>
      <c r="AE48" s="151"/>
      <c r="AF48" s="126" t="e">
        <f>VLOOKUP($D48,SiSem_Req!$T$2:$U$16,2)</f>
        <v>#N/A</v>
      </c>
      <c r="AG48" s="126" t="e">
        <f>VLOOKUP($D48,SiSem_Req!$B$2:$P$16,2)</f>
        <v>#N/A</v>
      </c>
      <c r="AH48" s="126" t="e">
        <f>VLOOKUP($D48,SiSem_Req!$B$2:$P$16,3)</f>
        <v>#N/A</v>
      </c>
      <c r="AI48" s="126" t="e">
        <f>VLOOKUP($D48,SiSem_Req!$B$2:$P$16,4)</f>
        <v>#N/A</v>
      </c>
      <c r="AK48" s="170"/>
      <c r="AL48" s="218"/>
      <c r="AM48" s="218"/>
      <c r="AN48" s="218"/>
      <c r="AO48" s="126"/>
    </row>
    <row r="49" spans="1:41" x14ac:dyDescent="0.25">
      <c r="A49" s="125"/>
      <c r="B49" s="453"/>
      <c r="C49" s="453"/>
      <c r="D49" s="454"/>
      <c r="E49" s="457"/>
      <c r="F49" s="158" t="str">
        <f t="shared" si="1"/>
        <v/>
      </c>
      <c r="G49" s="148" t="str">
        <f>IF($D49="","",VLOOKUP($AF49,SiSem_Req!$A$2:$P$16,6))</f>
        <v/>
      </c>
      <c r="H49" s="455"/>
      <c r="I49" s="147" t="str">
        <f t="shared" si="2"/>
        <v/>
      </c>
      <c r="J49" s="148" t="str">
        <f>IF($D49="","",VLOOKUP($AF49,SiSem_Req!$A$2:$P$16,7))</f>
        <v/>
      </c>
      <c r="K49" s="456"/>
      <c r="L49" s="154" t="str">
        <f t="shared" si="3"/>
        <v/>
      </c>
      <c r="M49" s="148" t="str">
        <f>IF($D49="","",VLOOKUP($AF49,SiSem_Req!$A$2:$P$16,9))</f>
        <v/>
      </c>
      <c r="N49" s="457"/>
      <c r="O49" s="158" t="str">
        <f t="shared" si="4"/>
        <v/>
      </c>
      <c r="P49" s="148" t="str">
        <f>IF($D49="","",VLOOKUP($AF49,SiSem_Req!$A$2:$P$16,8))</f>
        <v/>
      </c>
      <c r="Q49" s="149" t="str">
        <f t="shared" si="0"/>
        <v/>
      </c>
      <c r="R49" s="150" t="str">
        <f t="shared" si="5"/>
        <v/>
      </c>
      <c r="S49" s="151"/>
      <c r="T49" s="453"/>
      <c r="U49" s="453"/>
      <c r="V49" s="453"/>
      <c r="W49" s="453"/>
      <c r="X49" s="453"/>
      <c r="Y49" s="453"/>
      <c r="Z49" s="453"/>
      <c r="AA49" s="152" t="str">
        <f>IF(OR($D49="",$AB49=""),"",MIN(110,$AB49-VLOOKUP($AF49,SiSem_Req!$A$2:$P$16,16)))</f>
        <v/>
      </c>
      <c r="AB49" s="453"/>
      <c r="AC49" s="453"/>
      <c r="AD49" s="185"/>
      <c r="AE49" s="151"/>
      <c r="AF49" s="126" t="e">
        <f>VLOOKUP($D49,SiSem_Req!$T$2:$U$16,2)</f>
        <v>#N/A</v>
      </c>
      <c r="AG49" s="126" t="e">
        <f>VLOOKUP($D49,SiSem_Req!$B$2:$P$16,2)</f>
        <v>#N/A</v>
      </c>
      <c r="AH49" s="126" t="e">
        <f>VLOOKUP($D49,SiSem_Req!$B$2:$P$16,3)</f>
        <v>#N/A</v>
      </c>
      <c r="AI49" s="126" t="e">
        <f>VLOOKUP($D49,SiSem_Req!$B$2:$P$16,4)</f>
        <v>#N/A</v>
      </c>
      <c r="AK49" s="170"/>
      <c r="AL49" s="218"/>
      <c r="AM49" s="218"/>
      <c r="AN49" s="218"/>
      <c r="AO49" s="126"/>
    </row>
    <row r="50" spans="1:41" x14ac:dyDescent="0.25">
      <c r="A50" s="125"/>
      <c r="B50" s="453"/>
      <c r="C50" s="453"/>
      <c r="D50" s="454"/>
      <c r="E50" s="457"/>
      <c r="F50" s="158" t="str">
        <f t="shared" si="1"/>
        <v/>
      </c>
      <c r="G50" s="148" t="str">
        <f>IF($D50="","",VLOOKUP($AF50,SiSem_Req!$A$2:$P$16,6))</f>
        <v/>
      </c>
      <c r="H50" s="455"/>
      <c r="I50" s="147" t="str">
        <f t="shared" si="2"/>
        <v/>
      </c>
      <c r="J50" s="148" t="str">
        <f>IF($D50="","",VLOOKUP($AF50,SiSem_Req!$A$2:$P$16,7))</f>
        <v/>
      </c>
      <c r="K50" s="456"/>
      <c r="L50" s="154" t="str">
        <f t="shared" si="3"/>
        <v/>
      </c>
      <c r="M50" s="148" t="str">
        <f>IF($D50="","",VLOOKUP($AF50,SiSem_Req!$A$2:$P$16,9))</f>
        <v/>
      </c>
      <c r="N50" s="457"/>
      <c r="O50" s="158" t="str">
        <f t="shared" si="4"/>
        <v/>
      </c>
      <c r="P50" s="148" t="str">
        <f>IF($D50="","",VLOOKUP($AF50,SiSem_Req!$A$2:$P$16,8))</f>
        <v/>
      </c>
      <c r="Q50" s="149" t="str">
        <f t="shared" si="0"/>
        <v/>
      </c>
      <c r="R50" s="150" t="str">
        <f t="shared" si="5"/>
        <v/>
      </c>
      <c r="S50" s="151"/>
      <c r="T50" s="453"/>
      <c r="U50" s="453"/>
      <c r="V50" s="453"/>
      <c r="W50" s="453"/>
      <c r="X50" s="453"/>
      <c r="Y50" s="453"/>
      <c r="Z50" s="453"/>
      <c r="AA50" s="152" t="str">
        <f>IF(OR($D50="",$AB50=""),"",MIN(110,$AB50-VLOOKUP($AF50,SiSem_Req!$A$2:$P$16,16)))</f>
        <v/>
      </c>
      <c r="AB50" s="453"/>
      <c r="AC50" s="453"/>
      <c r="AD50" s="185"/>
      <c r="AE50" s="151"/>
      <c r="AF50" s="126" t="e">
        <f>VLOOKUP($D50,SiSem_Req!$T$2:$U$16,2)</f>
        <v>#N/A</v>
      </c>
      <c r="AG50" s="126" t="e">
        <f>VLOOKUP($D50,SiSem_Req!$B$2:$P$16,2)</f>
        <v>#N/A</v>
      </c>
      <c r="AH50" s="126" t="e">
        <f>VLOOKUP($D50,SiSem_Req!$B$2:$P$16,3)</f>
        <v>#N/A</v>
      </c>
      <c r="AI50" s="126" t="e">
        <f>VLOOKUP($D50,SiSem_Req!$B$2:$P$16,4)</f>
        <v>#N/A</v>
      </c>
      <c r="AK50" s="170"/>
      <c r="AL50" s="218"/>
      <c r="AM50" s="218"/>
      <c r="AN50" s="218"/>
      <c r="AO50" s="126"/>
    </row>
    <row r="51" spans="1:41" x14ac:dyDescent="0.25">
      <c r="A51" s="125"/>
      <c r="B51" s="453"/>
      <c r="C51" s="453"/>
      <c r="D51" s="454"/>
      <c r="E51" s="457"/>
      <c r="F51" s="158" t="str">
        <f t="shared" si="1"/>
        <v/>
      </c>
      <c r="G51" s="148" t="str">
        <f>IF($D51="","",VLOOKUP($AF51,SiSem_Req!$A$2:$P$16,6))</f>
        <v/>
      </c>
      <c r="H51" s="455"/>
      <c r="I51" s="147" t="str">
        <f t="shared" si="2"/>
        <v/>
      </c>
      <c r="J51" s="148" t="str">
        <f>IF($D51="","",VLOOKUP($AF51,SiSem_Req!$A$2:$P$16,7))</f>
        <v/>
      </c>
      <c r="K51" s="456"/>
      <c r="L51" s="154" t="str">
        <f t="shared" si="3"/>
        <v/>
      </c>
      <c r="M51" s="148" t="str">
        <f>IF($D51="","",VLOOKUP($AF51,SiSem_Req!$A$2:$P$16,9))</f>
        <v/>
      </c>
      <c r="N51" s="457"/>
      <c r="O51" s="158" t="str">
        <f t="shared" si="4"/>
        <v/>
      </c>
      <c r="P51" s="148" t="str">
        <f>IF($D51="","",VLOOKUP($AF51,SiSem_Req!$A$2:$P$16,8))</f>
        <v/>
      </c>
      <c r="Q51" s="149" t="str">
        <f t="shared" si="0"/>
        <v/>
      </c>
      <c r="R51" s="150" t="str">
        <f t="shared" si="5"/>
        <v/>
      </c>
      <c r="S51" s="151"/>
      <c r="T51" s="453"/>
      <c r="U51" s="453"/>
      <c r="V51" s="453"/>
      <c r="W51" s="453"/>
      <c r="X51" s="453"/>
      <c r="Y51" s="453"/>
      <c r="Z51" s="453"/>
      <c r="AA51" s="152" t="str">
        <f>IF(OR($D51="",$AB51=""),"",MIN(110,$AB51-VLOOKUP($AF51,SiSem_Req!$A$2:$P$16,16)))</f>
        <v/>
      </c>
      <c r="AB51" s="453"/>
      <c r="AC51" s="453"/>
      <c r="AD51" s="185"/>
      <c r="AE51" s="151"/>
      <c r="AF51" s="126" t="e">
        <f>VLOOKUP($D51,SiSem_Req!$T$2:$U$16,2)</f>
        <v>#N/A</v>
      </c>
      <c r="AG51" s="126" t="e">
        <f>VLOOKUP($D51,SiSem_Req!$B$2:$P$16,2)</f>
        <v>#N/A</v>
      </c>
      <c r="AH51" s="126" t="e">
        <f>VLOOKUP($D51,SiSem_Req!$B$2:$P$16,3)</f>
        <v>#N/A</v>
      </c>
      <c r="AI51" s="126" t="e">
        <f>VLOOKUP($D51,SiSem_Req!$B$2:$P$16,4)</f>
        <v>#N/A</v>
      </c>
      <c r="AK51" s="170"/>
      <c r="AL51" s="218"/>
      <c r="AM51" s="218"/>
      <c r="AN51" s="218"/>
      <c r="AO51" s="126"/>
    </row>
    <row r="52" spans="1:41" x14ac:dyDescent="0.25">
      <c r="A52" s="125"/>
      <c r="B52" s="453"/>
      <c r="C52" s="453"/>
      <c r="D52" s="454"/>
      <c r="E52" s="457"/>
      <c r="F52" s="158" t="str">
        <f t="shared" si="1"/>
        <v/>
      </c>
      <c r="G52" s="148" t="str">
        <f>IF($D52="","",VLOOKUP($AF52,SiSem_Req!$A$2:$P$16,6))</f>
        <v/>
      </c>
      <c r="H52" s="455"/>
      <c r="I52" s="147" t="str">
        <f t="shared" si="2"/>
        <v/>
      </c>
      <c r="J52" s="148" t="str">
        <f>IF($D52="","",VLOOKUP($AF52,SiSem_Req!$A$2:$P$16,7))</f>
        <v/>
      </c>
      <c r="K52" s="456"/>
      <c r="L52" s="154" t="str">
        <f t="shared" si="3"/>
        <v/>
      </c>
      <c r="M52" s="148" t="str">
        <f>IF($D52="","",VLOOKUP($AF52,SiSem_Req!$A$2:$P$16,9))</f>
        <v/>
      </c>
      <c r="N52" s="457"/>
      <c r="O52" s="158" t="str">
        <f t="shared" si="4"/>
        <v/>
      </c>
      <c r="P52" s="148" t="str">
        <f>IF($D52="","",VLOOKUP($AF52,SiSem_Req!$A$2:$P$16,8))</f>
        <v/>
      </c>
      <c r="Q52" s="149" t="str">
        <f t="shared" si="0"/>
        <v/>
      </c>
      <c r="R52" s="150" t="str">
        <f t="shared" si="5"/>
        <v/>
      </c>
      <c r="S52" s="151"/>
      <c r="T52" s="453"/>
      <c r="U52" s="453"/>
      <c r="V52" s="453"/>
      <c r="W52" s="453"/>
      <c r="X52" s="453"/>
      <c r="Y52" s="453"/>
      <c r="Z52" s="453"/>
      <c r="AA52" s="152" t="str">
        <f>IF(OR($D52="",$AB52=""),"",MIN(110,$AB52-VLOOKUP($AF52,SiSem_Req!$A$2:$P$16,16)))</f>
        <v/>
      </c>
      <c r="AB52" s="453"/>
      <c r="AC52" s="453"/>
      <c r="AD52" s="185"/>
      <c r="AE52" s="151"/>
      <c r="AF52" s="126" t="e">
        <f>VLOOKUP($D52,SiSem_Req!$T$2:$U$16,2)</f>
        <v>#N/A</v>
      </c>
      <c r="AG52" s="126" t="e">
        <f>VLOOKUP($D52,SiSem_Req!$B$2:$P$16,2)</f>
        <v>#N/A</v>
      </c>
      <c r="AH52" s="126" t="e">
        <f>VLOOKUP($D52,SiSem_Req!$B$2:$P$16,3)</f>
        <v>#N/A</v>
      </c>
      <c r="AI52" s="126" t="e">
        <f>VLOOKUP($D52,SiSem_Req!$B$2:$P$16,4)</f>
        <v>#N/A</v>
      </c>
      <c r="AK52" s="170"/>
      <c r="AL52" s="218"/>
      <c r="AM52" s="218"/>
      <c r="AN52" s="218"/>
      <c r="AO52" s="126"/>
    </row>
    <row r="53" spans="1:41" x14ac:dyDescent="0.25">
      <c r="A53" s="125"/>
      <c r="B53" s="453"/>
      <c r="C53" s="453"/>
      <c r="D53" s="454"/>
      <c r="E53" s="457"/>
      <c r="F53" s="158" t="str">
        <f t="shared" si="1"/>
        <v/>
      </c>
      <c r="G53" s="148" t="str">
        <f>IF($D53="","",VLOOKUP($AF53,SiSem_Req!$A$2:$P$16,6))</f>
        <v/>
      </c>
      <c r="H53" s="455"/>
      <c r="I53" s="147" t="str">
        <f t="shared" si="2"/>
        <v/>
      </c>
      <c r="J53" s="148" t="str">
        <f>IF($D53="","",VLOOKUP($AF53,SiSem_Req!$A$2:$P$16,7))</f>
        <v/>
      </c>
      <c r="K53" s="456"/>
      <c r="L53" s="154" t="str">
        <f t="shared" si="3"/>
        <v/>
      </c>
      <c r="M53" s="148" t="str">
        <f>IF($D53="","",VLOOKUP($AF53,SiSem_Req!$A$2:$P$16,9))</f>
        <v/>
      </c>
      <c r="N53" s="457"/>
      <c r="O53" s="158" t="str">
        <f t="shared" si="4"/>
        <v/>
      </c>
      <c r="P53" s="148" t="str">
        <f>IF($D53="","",VLOOKUP($AF53,SiSem_Req!$A$2:$P$16,8))</f>
        <v/>
      </c>
      <c r="Q53" s="149" t="str">
        <f t="shared" si="0"/>
        <v/>
      </c>
      <c r="R53" s="150" t="str">
        <f t="shared" si="5"/>
        <v/>
      </c>
      <c r="S53" s="151"/>
      <c r="T53" s="453"/>
      <c r="U53" s="453"/>
      <c r="V53" s="453"/>
      <c r="W53" s="453"/>
      <c r="X53" s="453"/>
      <c r="Y53" s="453"/>
      <c r="Z53" s="453"/>
      <c r="AA53" s="152" t="str">
        <f>IF(OR($D53="",$AB53=""),"",MIN(110,$AB53-VLOOKUP($AF53,SiSem_Req!$A$2:$P$16,16)))</f>
        <v/>
      </c>
      <c r="AB53" s="453"/>
      <c r="AC53" s="453"/>
      <c r="AD53" s="185"/>
      <c r="AE53" s="151"/>
      <c r="AF53" s="126" t="e">
        <f>VLOOKUP($D53,SiSem_Req!$T$2:$U$16,2)</f>
        <v>#N/A</v>
      </c>
      <c r="AG53" s="126" t="e">
        <f>VLOOKUP($D53,SiSem_Req!$B$2:$P$16,2)</f>
        <v>#N/A</v>
      </c>
      <c r="AH53" s="126" t="e">
        <f>VLOOKUP($D53,SiSem_Req!$B$2:$P$16,3)</f>
        <v>#N/A</v>
      </c>
      <c r="AI53" s="126" t="e">
        <f>VLOOKUP($D53,SiSem_Req!$B$2:$P$16,4)</f>
        <v>#N/A</v>
      </c>
      <c r="AK53" s="170"/>
      <c r="AL53" s="218"/>
      <c r="AM53" s="218"/>
      <c r="AN53" s="218"/>
      <c r="AO53" s="126"/>
    </row>
    <row r="54" spans="1:41" x14ac:dyDescent="0.25">
      <c r="A54" s="125"/>
      <c r="B54" s="453"/>
      <c r="C54" s="453"/>
      <c r="D54" s="454"/>
      <c r="E54" s="457"/>
      <c r="F54" s="158" t="str">
        <f t="shared" si="1"/>
        <v/>
      </c>
      <c r="G54" s="148" t="str">
        <f>IF($D54="","",VLOOKUP($AF54,SiSem_Req!$A$2:$P$16,6))</f>
        <v/>
      </c>
      <c r="H54" s="455"/>
      <c r="I54" s="147" t="str">
        <f t="shared" si="2"/>
        <v/>
      </c>
      <c r="J54" s="148" t="str">
        <f>IF($D54="","",VLOOKUP($AF54,SiSem_Req!$A$2:$P$16,7))</f>
        <v/>
      </c>
      <c r="K54" s="456"/>
      <c r="L54" s="154" t="str">
        <f t="shared" si="3"/>
        <v/>
      </c>
      <c r="M54" s="148" t="str">
        <f>IF($D54="","",VLOOKUP($AF54,SiSem_Req!$A$2:$P$16,9))</f>
        <v/>
      </c>
      <c r="N54" s="457"/>
      <c r="O54" s="158" t="str">
        <f t="shared" si="4"/>
        <v/>
      </c>
      <c r="P54" s="148" t="str">
        <f>IF($D54="","",VLOOKUP($AF54,SiSem_Req!$A$2:$P$16,8))</f>
        <v/>
      </c>
      <c r="Q54" s="149" t="str">
        <f t="shared" si="0"/>
        <v/>
      </c>
      <c r="R54" s="150" t="str">
        <f t="shared" si="5"/>
        <v/>
      </c>
      <c r="S54" s="151"/>
      <c r="T54" s="453"/>
      <c r="U54" s="453"/>
      <c r="V54" s="453"/>
      <c r="W54" s="453"/>
      <c r="X54" s="453"/>
      <c r="Y54" s="453"/>
      <c r="Z54" s="453"/>
      <c r="AA54" s="152" t="str">
        <f>IF(OR($D54="",$AB54=""),"",MIN(110,$AB54-VLOOKUP($AF54,SiSem_Req!$A$2:$P$16,16)))</f>
        <v/>
      </c>
      <c r="AB54" s="453"/>
      <c r="AC54" s="453"/>
      <c r="AD54" s="185"/>
      <c r="AE54" s="151"/>
      <c r="AF54" s="126" t="e">
        <f>VLOOKUP($D54,SiSem_Req!$T$2:$U$16,2)</f>
        <v>#N/A</v>
      </c>
      <c r="AG54" s="126" t="e">
        <f>VLOOKUP($D54,SiSem_Req!$B$2:$P$16,2)</f>
        <v>#N/A</v>
      </c>
      <c r="AH54" s="126" t="e">
        <f>VLOOKUP($D54,SiSem_Req!$B$2:$P$16,3)</f>
        <v>#N/A</v>
      </c>
      <c r="AI54" s="126" t="e">
        <f>VLOOKUP($D54,SiSem_Req!$B$2:$P$16,4)</f>
        <v>#N/A</v>
      </c>
      <c r="AK54" s="170"/>
      <c r="AL54" s="218"/>
      <c r="AM54" s="218"/>
      <c r="AN54" s="218"/>
      <c r="AO54" s="126"/>
    </row>
    <row r="55" spans="1:41" x14ac:dyDescent="0.25">
      <c r="A55" s="125"/>
      <c r="B55" s="453"/>
      <c r="C55" s="453"/>
      <c r="D55" s="454"/>
      <c r="E55" s="457"/>
      <c r="F55" s="158" t="str">
        <f t="shared" si="1"/>
        <v/>
      </c>
      <c r="G55" s="148" t="str">
        <f>IF($D55="","",VLOOKUP($AF55,SiSem_Req!$A$2:$P$16,6))</f>
        <v/>
      </c>
      <c r="H55" s="455"/>
      <c r="I55" s="147" t="str">
        <f t="shared" si="2"/>
        <v/>
      </c>
      <c r="J55" s="148" t="str">
        <f>IF($D55="","",VLOOKUP($AF55,SiSem_Req!$A$2:$P$16,7))</f>
        <v/>
      </c>
      <c r="K55" s="456"/>
      <c r="L55" s="154" t="str">
        <f t="shared" si="3"/>
        <v/>
      </c>
      <c r="M55" s="148" t="str">
        <f>IF($D55="","",VLOOKUP($AF55,SiSem_Req!$A$2:$P$16,9))</f>
        <v/>
      </c>
      <c r="N55" s="457"/>
      <c r="O55" s="158" t="str">
        <f t="shared" si="4"/>
        <v/>
      </c>
      <c r="P55" s="148" t="str">
        <f>IF($D55="","",VLOOKUP($AF55,SiSem_Req!$A$2:$P$16,8))</f>
        <v/>
      </c>
      <c r="Q55" s="149" t="str">
        <f t="shared" si="0"/>
        <v/>
      </c>
      <c r="R55" s="150" t="str">
        <f t="shared" si="5"/>
        <v/>
      </c>
      <c r="S55" s="151"/>
      <c r="T55" s="453"/>
      <c r="U55" s="453"/>
      <c r="V55" s="453"/>
      <c r="W55" s="453"/>
      <c r="X55" s="453"/>
      <c r="Y55" s="453"/>
      <c r="Z55" s="453"/>
      <c r="AA55" s="152" t="str">
        <f>IF(OR($D55="",$AB55=""),"",MIN(110,$AB55-VLOOKUP($AF55,SiSem_Req!$A$2:$P$16,16)))</f>
        <v/>
      </c>
      <c r="AB55" s="453"/>
      <c r="AC55" s="453"/>
      <c r="AD55" s="185"/>
      <c r="AE55" s="151"/>
      <c r="AF55" s="126" t="e">
        <f>VLOOKUP($D55,SiSem_Req!$T$2:$U$16,2)</f>
        <v>#N/A</v>
      </c>
      <c r="AG55" s="126" t="e">
        <f>VLOOKUP($D55,SiSem_Req!$B$2:$P$16,2)</f>
        <v>#N/A</v>
      </c>
      <c r="AH55" s="126" t="e">
        <f>VLOOKUP($D55,SiSem_Req!$B$2:$P$16,3)</f>
        <v>#N/A</v>
      </c>
      <c r="AI55" s="126" t="e">
        <f>VLOOKUP($D55,SiSem_Req!$B$2:$P$16,4)</f>
        <v>#N/A</v>
      </c>
      <c r="AK55" s="170"/>
      <c r="AL55" s="218"/>
      <c r="AM55" s="218"/>
      <c r="AN55" s="218"/>
      <c r="AO55" s="126"/>
    </row>
    <row r="56" spans="1:41" x14ac:dyDescent="0.25">
      <c r="A56" s="125"/>
      <c r="B56" s="453"/>
      <c r="C56" s="453"/>
      <c r="D56" s="454"/>
      <c r="E56" s="457"/>
      <c r="F56" s="158" t="str">
        <f t="shared" si="1"/>
        <v/>
      </c>
      <c r="G56" s="148" t="str">
        <f>IF($D56="","",VLOOKUP($AF56,SiSem_Req!$A$2:$P$16,6))</f>
        <v/>
      </c>
      <c r="H56" s="455"/>
      <c r="I56" s="147" t="str">
        <f t="shared" si="2"/>
        <v/>
      </c>
      <c r="J56" s="148" t="str">
        <f>IF($D56="","",VLOOKUP($AF56,SiSem_Req!$A$2:$P$16,7))</f>
        <v/>
      </c>
      <c r="K56" s="456"/>
      <c r="L56" s="154" t="str">
        <f t="shared" si="3"/>
        <v/>
      </c>
      <c r="M56" s="148" t="str">
        <f>IF($D56="","",VLOOKUP($AF56,SiSem_Req!$A$2:$P$16,9))</f>
        <v/>
      </c>
      <c r="N56" s="457"/>
      <c r="O56" s="158" t="str">
        <f t="shared" si="4"/>
        <v/>
      </c>
      <c r="P56" s="148" t="str">
        <f>IF($D56="","",VLOOKUP($AF56,SiSem_Req!$A$2:$P$16,8))</f>
        <v/>
      </c>
      <c r="Q56" s="149" t="str">
        <f t="shared" si="0"/>
        <v/>
      </c>
      <c r="R56" s="150" t="str">
        <f t="shared" si="5"/>
        <v/>
      </c>
      <c r="S56" s="151"/>
      <c r="T56" s="453"/>
      <c r="U56" s="453"/>
      <c r="V56" s="453"/>
      <c r="W56" s="453"/>
      <c r="X56" s="453"/>
      <c r="Y56" s="453"/>
      <c r="Z56" s="453"/>
      <c r="AA56" s="152" t="str">
        <f>IF(OR($D56="",$AB56=""),"",MIN(110,$AB56-VLOOKUP($AF56,SiSem_Req!$A$2:$P$16,16)))</f>
        <v/>
      </c>
      <c r="AB56" s="453"/>
      <c r="AC56" s="453"/>
      <c r="AD56" s="185"/>
      <c r="AE56" s="151"/>
      <c r="AF56" s="126" t="e">
        <f>VLOOKUP($D56,SiSem_Req!$T$2:$U$16,2)</f>
        <v>#N/A</v>
      </c>
      <c r="AG56" s="126" t="e">
        <f>VLOOKUP($D56,SiSem_Req!$B$2:$P$16,2)</f>
        <v>#N/A</v>
      </c>
      <c r="AH56" s="126" t="e">
        <f>VLOOKUP($D56,SiSem_Req!$B$2:$P$16,3)</f>
        <v>#N/A</v>
      </c>
      <c r="AI56" s="126" t="e">
        <f>VLOOKUP($D56,SiSem_Req!$B$2:$P$16,4)</f>
        <v>#N/A</v>
      </c>
      <c r="AK56" s="170"/>
      <c r="AL56" s="218"/>
      <c r="AM56" s="218"/>
      <c r="AN56" s="218"/>
      <c r="AO56" s="126"/>
    </row>
    <row r="57" spans="1:41" x14ac:dyDescent="0.25">
      <c r="A57" s="125"/>
      <c r="B57" s="453"/>
      <c r="C57" s="453"/>
      <c r="D57" s="454"/>
      <c r="E57" s="457"/>
      <c r="F57" s="158" t="str">
        <f t="shared" si="1"/>
        <v/>
      </c>
      <c r="G57" s="148" t="str">
        <f>IF($D57="","",VLOOKUP($AF57,SiSem_Req!$A$2:$P$16,6))</f>
        <v/>
      </c>
      <c r="H57" s="455"/>
      <c r="I57" s="147" t="str">
        <f t="shared" si="2"/>
        <v/>
      </c>
      <c r="J57" s="148" t="str">
        <f>IF($D57="","",VLOOKUP($AF57,SiSem_Req!$A$2:$P$16,7))</f>
        <v/>
      </c>
      <c r="K57" s="456"/>
      <c r="L57" s="154" t="str">
        <f t="shared" si="3"/>
        <v/>
      </c>
      <c r="M57" s="148" t="str">
        <f>IF($D57="","",VLOOKUP($AF57,SiSem_Req!$A$2:$P$16,9))</f>
        <v/>
      </c>
      <c r="N57" s="457"/>
      <c r="O57" s="158" t="str">
        <f t="shared" si="4"/>
        <v/>
      </c>
      <c r="P57" s="148" t="str">
        <f>IF($D57="","",VLOOKUP($AF57,SiSem_Req!$A$2:$P$16,8))</f>
        <v/>
      </c>
      <c r="Q57" s="149" t="str">
        <f t="shared" si="0"/>
        <v/>
      </c>
      <c r="R57" s="150" t="str">
        <f t="shared" si="5"/>
        <v/>
      </c>
      <c r="S57" s="151"/>
      <c r="T57" s="453"/>
      <c r="U57" s="453"/>
      <c r="V57" s="453"/>
      <c r="W57" s="453"/>
      <c r="X57" s="453"/>
      <c r="Y57" s="453"/>
      <c r="Z57" s="453"/>
      <c r="AA57" s="152" t="str">
        <f>IF(OR($D57="",$AB57=""),"",MIN(110,$AB57-VLOOKUP($AF57,SiSem_Req!$A$2:$P$16,16)))</f>
        <v/>
      </c>
      <c r="AB57" s="453"/>
      <c r="AC57" s="453"/>
      <c r="AD57" s="185"/>
      <c r="AE57" s="151"/>
      <c r="AF57" s="126" t="e">
        <f>VLOOKUP($D57,SiSem_Req!$T$2:$U$16,2)</f>
        <v>#N/A</v>
      </c>
      <c r="AG57" s="126" t="e">
        <f>VLOOKUP($D57,SiSem_Req!$B$2:$P$16,2)</f>
        <v>#N/A</v>
      </c>
      <c r="AH57" s="126" t="e">
        <f>VLOOKUP($D57,SiSem_Req!$B$2:$P$16,3)</f>
        <v>#N/A</v>
      </c>
      <c r="AI57" s="126" t="e">
        <f>VLOOKUP($D57,SiSem_Req!$B$2:$P$16,4)</f>
        <v>#N/A</v>
      </c>
      <c r="AK57" s="170"/>
      <c r="AL57" s="218"/>
      <c r="AM57" s="218"/>
      <c r="AN57" s="218"/>
      <c r="AO57" s="126"/>
    </row>
    <row r="58" spans="1:41" x14ac:dyDescent="0.25">
      <c r="A58" s="125"/>
      <c r="B58" s="453"/>
      <c r="C58" s="453"/>
      <c r="D58" s="454"/>
      <c r="E58" s="457"/>
      <c r="F58" s="158" t="str">
        <f t="shared" si="1"/>
        <v/>
      </c>
      <c r="G58" s="148" t="str">
        <f>IF($D58="","",VLOOKUP($AF58,SiSem_Req!$A$2:$P$16,6))</f>
        <v/>
      </c>
      <c r="H58" s="455"/>
      <c r="I58" s="147" t="str">
        <f t="shared" si="2"/>
        <v/>
      </c>
      <c r="J58" s="148" t="str">
        <f>IF($D58="","",VLOOKUP($AF58,SiSem_Req!$A$2:$P$16,7))</f>
        <v/>
      </c>
      <c r="K58" s="456"/>
      <c r="L58" s="154" t="str">
        <f t="shared" si="3"/>
        <v/>
      </c>
      <c r="M58" s="148" t="str">
        <f>IF($D58="","",VLOOKUP($AF58,SiSem_Req!$A$2:$P$16,9))</f>
        <v/>
      </c>
      <c r="N58" s="457"/>
      <c r="O58" s="158" t="str">
        <f t="shared" si="4"/>
        <v/>
      </c>
      <c r="P58" s="148" t="str">
        <f>IF($D58="","",VLOOKUP($AF58,SiSem_Req!$A$2:$P$16,8))</f>
        <v/>
      </c>
      <c r="Q58" s="149" t="str">
        <f t="shared" si="0"/>
        <v/>
      </c>
      <c r="R58" s="150" t="str">
        <f t="shared" si="5"/>
        <v/>
      </c>
      <c r="S58" s="151"/>
      <c r="T58" s="453"/>
      <c r="U58" s="453"/>
      <c r="V58" s="453"/>
      <c r="W58" s="453"/>
      <c r="X58" s="453"/>
      <c r="Y58" s="453"/>
      <c r="Z58" s="453"/>
      <c r="AA58" s="152" t="str">
        <f>IF(OR($D58="",$AB58=""),"",MIN(110,$AB58-VLOOKUP($AF58,SiSem_Req!$A$2:$P$16,16)))</f>
        <v/>
      </c>
      <c r="AB58" s="453"/>
      <c r="AC58" s="453"/>
      <c r="AD58" s="185"/>
      <c r="AE58" s="151"/>
      <c r="AF58" s="126" t="e">
        <f>VLOOKUP($D58,SiSem_Req!$T$2:$U$16,2)</f>
        <v>#N/A</v>
      </c>
      <c r="AG58" s="126" t="e">
        <f>VLOOKUP($D58,SiSem_Req!$B$2:$P$16,2)</f>
        <v>#N/A</v>
      </c>
      <c r="AH58" s="126" t="e">
        <f>VLOOKUP($D58,SiSem_Req!$B$2:$P$16,3)</f>
        <v>#N/A</v>
      </c>
      <c r="AI58" s="126" t="e">
        <f>VLOOKUP($D58,SiSem_Req!$B$2:$P$16,4)</f>
        <v>#N/A</v>
      </c>
      <c r="AK58" s="170"/>
      <c r="AL58" s="218"/>
      <c r="AM58" s="218"/>
      <c r="AN58" s="218"/>
      <c r="AO58" s="126"/>
    </row>
    <row r="59" spans="1:41" x14ac:dyDescent="0.25">
      <c r="A59" s="125"/>
      <c r="B59" s="453"/>
      <c r="C59" s="453"/>
      <c r="D59" s="454"/>
      <c r="E59" s="457"/>
      <c r="F59" s="158" t="str">
        <f t="shared" si="1"/>
        <v/>
      </c>
      <c r="G59" s="148" t="str">
        <f>IF($D59="","",VLOOKUP($AF59,SiSem_Req!$A$2:$P$16,6))</f>
        <v/>
      </c>
      <c r="H59" s="455"/>
      <c r="I59" s="147" t="str">
        <f t="shared" si="2"/>
        <v/>
      </c>
      <c r="J59" s="148" t="str">
        <f>IF($D59="","",VLOOKUP($AF59,SiSem_Req!$A$2:$P$16,7))</f>
        <v/>
      </c>
      <c r="K59" s="456"/>
      <c r="L59" s="154" t="str">
        <f t="shared" si="3"/>
        <v/>
      </c>
      <c r="M59" s="148" t="str">
        <f>IF($D59="","",VLOOKUP($AF59,SiSem_Req!$A$2:$P$16,9))</f>
        <v/>
      </c>
      <c r="N59" s="457"/>
      <c r="O59" s="158" t="str">
        <f t="shared" si="4"/>
        <v/>
      </c>
      <c r="P59" s="148" t="str">
        <f>IF($D59="","",VLOOKUP($AF59,SiSem_Req!$A$2:$P$16,8))</f>
        <v/>
      </c>
      <c r="Q59" s="149" t="str">
        <f t="shared" si="0"/>
        <v/>
      </c>
      <c r="R59" s="150" t="str">
        <f t="shared" si="5"/>
        <v/>
      </c>
      <c r="S59" s="151"/>
      <c r="T59" s="453"/>
      <c r="U59" s="453"/>
      <c r="V59" s="453"/>
      <c r="W59" s="453"/>
      <c r="X59" s="453"/>
      <c r="Y59" s="453"/>
      <c r="Z59" s="453"/>
      <c r="AA59" s="152" t="str">
        <f>IF(OR($D59="",$AB59=""),"",MIN(110,$AB59-VLOOKUP($AF59,SiSem_Req!$A$2:$P$16,16)))</f>
        <v/>
      </c>
      <c r="AB59" s="453"/>
      <c r="AC59" s="453"/>
      <c r="AD59" s="185"/>
      <c r="AE59" s="151"/>
      <c r="AF59" s="126" t="e">
        <f>VLOOKUP($D59,SiSem_Req!$T$2:$U$16,2)</f>
        <v>#N/A</v>
      </c>
      <c r="AG59" s="126" t="e">
        <f>VLOOKUP($D59,SiSem_Req!$B$2:$P$16,2)</f>
        <v>#N/A</v>
      </c>
      <c r="AH59" s="126" t="e">
        <f>VLOOKUP($D59,SiSem_Req!$B$2:$P$16,3)</f>
        <v>#N/A</v>
      </c>
      <c r="AI59" s="126" t="e">
        <f>VLOOKUP($D59,SiSem_Req!$B$2:$P$16,4)</f>
        <v>#N/A</v>
      </c>
      <c r="AK59" s="170"/>
      <c r="AL59" s="218"/>
      <c r="AM59" s="218"/>
      <c r="AN59" s="218"/>
      <c r="AO59" s="126"/>
    </row>
    <row r="60" spans="1:41" x14ac:dyDescent="0.25">
      <c r="A60" s="125"/>
      <c r="B60" s="453"/>
      <c r="C60" s="453"/>
      <c r="D60" s="454"/>
      <c r="E60" s="457"/>
      <c r="F60" s="158" t="str">
        <f t="shared" si="1"/>
        <v/>
      </c>
      <c r="G60" s="148" t="str">
        <f>IF($D60="","",VLOOKUP($AF60,SiSem_Req!$A$2:$P$16,6))</f>
        <v/>
      </c>
      <c r="H60" s="455"/>
      <c r="I60" s="147" t="str">
        <f t="shared" si="2"/>
        <v/>
      </c>
      <c r="J60" s="148" t="str">
        <f>IF($D60="","",VLOOKUP($AF60,SiSem_Req!$A$2:$P$16,7))</f>
        <v/>
      </c>
      <c r="K60" s="456"/>
      <c r="L60" s="154" t="str">
        <f t="shared" si="3"/>
        <v/>
      </c>
      <c r="M60" s="148" t="str">
        <f>IF($D60="","",VLOOKUP($AF60,SiSem_Req!$A$2:$P$16,9))</f>
        <v/>
      </c>
      <c r="N60" s="457"/>
      <c r="O60" s="158" t="str">
        <f t="shared" si="4"/>
        <v/>
      </c>
      <c r="P60" s="148" t="str">
        <f>IF($D60="","",VLOOKUP($AF60,SiSem_Req!$A$2:$P$16,8))</f>
        <v/>
      </c>
      <c r="Q60" s="149" t="str">
        <f t="shared" si="0"/>
        <v/>
      </c>
      <c r="R60" s="150" t="str">
        <f t="shared" si="5"/>
        <v/>
      </c>
      <c r="S60" s="151"/>
      <c r="T60" s="453"/>
      <c r="U60" s="453"/>
      <c r="V60" s="453"/>
      <c r="W60" s="453"/>
      <c r="X60" s="453"/>
      <c r="Y60" s="453"/>
      <c r="Z60" s="453"/>
      <c r="AA60" s="152" t="str">
        <f>IF(OR($D60="",$AB60=""),"",MIN(110,$AB60-VLOOKUP($AF60,SiSem_Req!$A$2:$P$16,16)))</f>
        <v/>
      </c>
      <c r="AB60" s="453"/>
      <c r="AC60" s="453"/>
      <c r="AD60" s="185"/>
      <c r="AE60" s="151"/>
      <c r="AF60" s="126" t="e">
        <f>VLOOKUP($D60,SiSem_Req!$T$2:$U$16,2)</f>
        <v>#N/A</v>
      </c>
      <c r="AG60" s="126" t="e">
        <f>VLOOKUP($D60,SiSem_Req!$B$2:$P$16,2)</f>
        <v>#N/A</v>
      </c>
      <c r="AH60" s="126" t="e">
        <f>VLOOKUP($D60,SiSem_Req!$B$2:$P$16,3)</f>
        <v>#N/A</v>
      </c>
      <c r="AI60" s="126" t="e">
        <f>VLOOKUP($D60,SiSem_Req!$B$2:$P$16,4)</f>
        <v>#N/A</v>
      </c>
      <c r="AK60" s="170"/>
      <c r="AL60" s="218"/>
      <c r="AM60" s="218"/>
      <c r="AN60" s="218"/>
      <c r="AO60" s="126"/>
    </row>
    <row r="61" spans="1:41" x14ac:dyDescent="0.25">
      <c r="A61" s="125"/>
      <c r="B61" s="453"/>
      <c r="C61" s="453"/>
      <c r="D61" s="454"/>
      <c r="E61" s="457"/>
      <c r="F61" s="158" t="str">
        <f t="shared" si="1"/>
        <v/>
      </c>
      <c r="G61" s="148" t="str">
        <f>IF($D61="","",VLOOKUP($AF61,SiSem_Req!$A$2:$P$16,6))</f>
        <v/>
      </c>
      <c r="H61" s="455"/>
      <c r="I61" s="147" t="str">
        <f t="shared" si="2"/>
        <v/>
      </c>
      <c r="J61" s="148" t="str">
        <f>IF($D61="","",VLOOKUP($AF61,SiSem_Req!$A$2:$P$16,7))</f>
        <v/>
      </c>
      <c r="K61" s="456"/>
      <c r="L61" s="154" t="str">
        <f t="shared" si="3"/>
        <v/>
      </c>
      <c r="M61" s="148" t="str">
        <f>IF($D61="","",VLOOKUP($AF61,SiSem_Req!$A$2:$P$16,9))</f>
        <v/>
      </c>
      <c r="N61" s="457"/>
      <c r="O61" s="158" t="str">
        <f t="shared" si="4"/>
        <v/>
      </c>
      <c r="P61" s="148" t="str">
        <f>IF($D61="","",VLOOKUP($AF61,SiSem_Req!$A$2:$P$16,8))</f>
        <v/>
      </c>
      <c r="Q61" s="149" t="str">
        <f t="shared" si="0"/>
        <v/>
      </c>
      <c r="R61" s="150" t="str">
        <f t="shared" si="5"/>
        <v/>
      </c>
      <c r="S61" s="151"/>
      <c r="T61" s="453"/>
      <c r="U61" s="453"/>
      <c r="V61" s="453"/>
      <c r="W61" s="453"/>
      <c r="X61" s="453"/>
      <c r="Y61" s="453"/>
      <c r="Z61" s="453"/>
      <c r="AA61" s="152" t="str">
        <f>IF(OR($D61="",$AB61=""),"",MIN(110,$AB61-VLOOKUP($AF61,SiSem_Req!$A$2:$P$16,16)))</f>
        <v/>
      </c>
      <c r="AB61" s="453"/>
      <c r="AC61" s="453"/>
      <c r="AD61" s="185"/>
      <c r="AE61" s="151"/>
      <c r="AF61" s="126" t="e">
        <f>VLOOKUP($D61,SiSem_Req!$T$2:$U$16,2)</f>
        <v>#N/A</v>
      </c>
      <c r="AG61" s="126" t="e">
        <f>VLOOKUP($D61,SiSem_Req!$B$2:$P$16,2)</f>
        <v>#N/A</v>
      </c>
      <c r="AH61" s="126" t="e">
        <f>VLOOKUP($D61,SiSem_Req!$B$2:$P$16,3)</f>
        <v>#N/A</v>
      </c>
      <c r="AI61" s="126" t="e">
        <f>VLOOKUP($D61,SiSem_Req!$B$2:$P$16,4)</f>
        <v>#N/A</v>
      </c>
      <c r="AK61" s="170"/>
      <c r="AL61" s="218"/>
      <c r="AM61" s="218"/>
      <c r="AN61" s="218"/>
      <c r="AO61" s="126"/>
    </row>
    <row r="62" spans="1:41" x14ac:dyDescent="0.25">
      <c r="A62" s="125"/>
      <c r="B62" s="453"/>
      <c r="C62" s="453"/>
      <c r="D62" s="454"/>
      <c r="E62" s="457"/>
      <c r="F62" s="158" t="str">
        <f t="shared" si="1"/>
        <v/>
      </c>
      <c r="G62" s="148" t="str">
        <f>IF($D62="","",VLOOKUP($AF62,SiSem_Req!$A$2:$P$16,6))</f>
        <v/>
      </c>
      <c r="H62" s="455"/>
      <c r="I62" s="147" t="str">
        <f t="shared" si="2"/>
        <v/>
      </c>
      <c r="J62" s="148" t="str">
        <f>IF($D62="","",VLOOKUP($AF62,SiSem_Req!$A$2:$P$16,7))</f>
        <v/>
      </c>
      <c r="K62" s="456"/>
      <c r="L62" s="154" t="str">
        <f t="shared" si="3"/>
        <v/>
      </c>
      <c r="M62" s="148" t="str">
        <f>IF($D62="","",VLOOKUP($AF62,SiSem_Req!$A$2:$P$16,9))</f>
        <v/>
      </c>
      <c r="N62" s="457"/>
      <c r="O62" s="158" t="str">
        <f t="shared" si="4"/>
        <v/>
      </c>
      <c r="P62" s="148" t="str">
        <f>IF($D62="","",VLOOKUP($AF62,SiSem_Req!$A$2:$P$16,8))</f>
        <v/>
      </c>
      <c r="Q62" s="149" t="str">
        <f t="shared" si="0"/>
        <v/>
      </c>
      <c r="R62" s="150" t="str">
        <f t="shared" si="5"/>
        <v/>
      </c>
      <c r="S62" s="151"/>
      <c r="T62" s="453"/>
      <c r="U62" s="453"/>
      <c r="V62" s="453"/>
      <c r="W62" s="453"/>
      <c r="X62" s="453"/>
      <c r="Y62" s="453"/>
      <c r="Z62" s="453"/>
      <c r="AA62" s="152" t="str">
        <f>IF(OR($D62="",$AB62=""),"",MIN(110,$AB62-VLOOKUP($AF62,SiSem_Req!$A$2:$P$16,16)))</f>
        <v/>
      </c>
      <c r="AB62" s="453"/>
      <c r="AC62" s="453"/>
      <c r="AD62" s="185"/>
      <c r="AE62" s="151"/>
      <c r="AF62" s="126" t="e">
        <f>VLOOKUP($D62,SiSem_Req!$T$2:$U$16,2)</f>
        <v>#N/A</v>
      </c>
      <c r="AG62" s="126" t="e">
        <f>VLOOKUP($D62,SiSem_Req!$B$2:$P$16,2)</f>
        <v>#N/A</v>
      </c>
      <c r="AH62" s="126" t="e">
        <f>VLOOKUP($D62,SiSem_Req!$B$2:$P$16,3)</f>
        <v>#N/A</v>
      </c>
      <c r="AI62" s="126" t="e">
        <f>VLOOKUP($D62,SiSem_Req!$B$2:$P$16,4)</f>
        <v>#N/A</v>
      </c>
      <c r="AK62" s="170"/>
      <c r="AL62" s="218"/>
      <c r="AM62" s="218"/>
      <c r="AN62" s="218"/>
      <c r="AO62" s="126"/>
    </row>
    <row r="63" spans="1:41" x14ac:dyDescent="0.25">
      <c r="A63" s="125"/>
      <c r="B63" s="453"/>
      <c r="C63" s="453"/>
      <c r="D63" s="454"/>
      <c r="E63" s="457"/>
      <c r="F63" s="158" t="str">
        <f t="shared" si="1"/>
        <v/>
      </c>
      <c r="G63" s="148" t="str">
        <f>IF($D63="","",VLOOKUP($AF63,SiSem_Req!$A$2:$P$16,6))</f>
        <v/>
      </c>
      <c r="H63" s="455"/>
      <c r="I63" s="147" t="str">
        <f t="shared" si="2"/>
        <v/>
      </c>
      <c r="J63" s="148" t="str">
        <f>IF($D63="","",VLOOKUP($AF63,SiSem_Req!$A$2:$P$16,7))</f>
        <v/>
      </c>
      <c r="K63" s="456"/>
      <c r="L63" s="154" t="str">
        <f t="shared" si="3"/>
        <v/>
      </c>
      <c r="M63" s="148" t="str">
        <f>IF($D63="","",VLOOKUP($AF63,SiSem_Req!$A$2:$P$16,9))</f>
        <v/>
      </c>
      <c r="N63" s="457"/>
      <c r="O63" s="158" t="str">
        <f t="shared" si="4"/>
        <v/>
      </c>
      <c r="P63" s="148" t="str">
        <f>IF($D63="","",VLOOKUP($AF63,SiSem_Req!$A$2:$P$16,8))</f>
        <v/>
      </c>
      <c r="Q63" s="149" t="str">
        <f t="shared" si="0"/>
        <v/>
      </c>
      <c r="R63" s="150" t="str">
        <f t="shared" si="5"/>
        <v/>
      </c>
      <c r="S63" s="151"/>
      <c r="T63" s="453"/>
      <c r="U63" s="453"/>
      <c r="V63" s="453"/>
      <c r="W63" s="453"/>
      <c r="X63" s="453"/>
      <c r="Y63" s="453"/>
      <c r="Z63" s="453"/>
      <c r="AA63" s="152" t="str">
        <f>IF(OR($D63="",$AB63=""),"",MIN(110,$AB63-VLOOKUP($AF63,SiSem_Req!$A$2:$P$16,16)))</f>
        <v/>
      </c>
      <c r="AB63" s="453"/>
      <c r="AC63" s="453"/>
      <c r="AD63" s="185"/>
      <c r="AE63" s="151"/>
      <c r="AF63" s="126" t="e">
        <f>VLOOKUP($D63,SiSem_Req!$T$2:$U$16,2)</f>
        <v>#N/A</v>
      </c>
      <c r="AG63" s="126" t="e">
        <f>VLOOKUP($D63,SiSem_Req!$B$2:$P$16,2)</f>
        <v>#N/A</v>
      </c>
      <c r="AH63" s="126" t="e">
        <f>VLOOKUP($D63,SiSem_Req!$B$2:$P$16,3)</f>
        <v>#N/A</v>
      </c>
      <c r="AI63" s="126" t="e">
        <f>VLOOKUP($D63,SiSem_Req!$B$2:$P$16,4)</f>
        <v>#N/A</v>
      </c>
      <c r="AK63" s="170"/>
      <c r="AL63" s="218"/>
      <c r="AM63" s="218"/>
      <c r="AN63" s="218"/>
      <c r="AO63" s="126"/>
    </row>
    <row r="64" spans="1:41" x14ac:dyDescent="0.25">
      <c r="A64" s="125"/>
      <c r="B64" s="453"/>
      <c r="C64" s="453"/>
      <c r="D64" s="454"/>
      <c r="E64" s="457"/>
      <c r="F64" s="158" t="str">
        <f t="shared" si="1"/>
        <v/>
      </c>
      <c r="G64" s="148" t="str">
        <f>IF($D64="","",VLOOKUP($AF64,SiSem_Req!$A$2:$P$16,6))</f>
        <v/>
      </c>
      <c r="H64" s="455"/>
      <c r="I64" s="147" t="str">
        <f t="shared" si="2"/>
        <v/>
      </c>
      <c r="J64" s="148" t="str">
        <f>IF($D64="","",VLOOKUP($AF64,SiSem_Req!$A$2:$P$16,7))</f>
        <v/>
      </c>
      <c r="K64" s="456"/>
      <c r="L64" s="154" t="str">
        <f t="shared" si="3"/>
        <v/>
      </c>
      <c r="M64" s="148" t="str">
        <f>IF($D64="","",VLOOKUP($AF64,SiSem_Req!$A$2:$P$16,9))</f>
        <v/>
      </c>
      <c r="N64" s="457"/>
      <c r="O64" s="158" t="str">
        <f t="shared" si="4"/>
        <v/>
      </c>
      <c r="P64" s="148" t="str">
        <f>IF($D64="","",VLOOKUP($AF64,SiSem_Req!$A$2:$P$16,8))</f>
        <v/>
      </c>
      <c r="Q64" s="149" t="str">
        <f t="shared" si="0"/>
        <v/>
      </c>
      <c r="R64" s="150" t="str">
        <f t="shared" si="5"/>
        <v/>
      </c>
      <c r="S64" s="151"/>
      <c r="T64" s="453"/>
      <c r="U64" s="453"/>
      <c r="V64" s="453"/>
      <c r="W64" s="453"/>
      <c r="X64" s="453"/>
      <c r="Y64" s="453"/>
      <c r="Z64" s="453"/>
      <c r="AA64" s="152" t="str">
        <f>IF(OR($D64="",$AB64=""),"",MIN(110,$AB64-VLOOKUP($AF64,SiSem_Req!$A$2:$P$16,16)))</f>
        <v/>
      </c>
      <c r="AB64" s="453"/>
      <c r="AC64" s="453"/>
      <c r="AD64" s="185"/>
      <c r="AE64" s="151"/>
      <c r="AF64" s="126" t="e">
        <f>VLOOKUP($D64,SiSem_Req!$T$2:$U$16,2)</f>
        <v>#N/A</v>
      </c>
      <c r="AG64" s="126" t="e">
        <f>VLOOKUP($D64,SiSem_Req!$B$2:$P$16,2)</f>
        <v>#N/A</v>
      </c>
      <c r="AH64" s="126" t="e">
        <f>VLOOKUP($D64,SiSem_Req!$B$2:$P$16,3)</f>
        <v>#N/A</v>
      </c>
      <c r="AI64" s="126" t="e">
        <f>VLOOKUP($D64,SiSem_Req!$B$2:$P$16,4)</f>
        <v>#N/A</v>
      </c>
      <c r="AK64" s="170"/>
      <c r="AL64" s="218"/>
      <c r="AM64" s="218"/>
      <c r="AN64" s="218"/>
      <c r="AO64" s="126"/>
    </row>
    <row r="65" spans="1:41" x14ac:dyDescent="0.25">
      <c r="A65" s="125"/>
      <c r="B65" s="453"/>
      <c r="C65" s="453"/>
      <c r="D65" s="454"/>
      <c r="E65" s="457"/>
      <c r="F65" s="158" t="str">
        <f t="shared" si="1"/>
        <v/>
      </c>
      <c r="G65" s="148" t="str">
        <f>IF($D65="","",VLOOKUP($AF65,SiSem_Req!$A$2:$P$16,6))</f>
        <v/>
      </c>
      <c r="H65" s="455"/>
      <c r="I65" s="147" t="str">
        <f t="shared" si="2"/>
        <v/>
      </c>
      <c r="J65" s="148" t="str">
        <f>IF($D65="","",VLOOKUP($AF65,SiSem_Req!$A$2:$P$16,7))</f>
        <v/>
      </c>
      <c r="K65" s="456"/>
      <c r="L65" s="154" t="str">
        <f t="shared" si="3"/>
        <v/>
      </c>
      <c r="M65" s="148" t="str">
        <f>IF($D65="","",VLOOKUP($AF65,SiSem_Req!$A$2:$P$16,9))</f>
        <v/>
      </c>
      <c r="N65" s="457"/>
      <c r="O65" s="158" t="str">
        <f t="shared" si="4"/>
        <v/>
      </c>
      <c r="P65" s="148" t="str">
        <f>IF($D65="","",VLOOKUP($AF65,SiSem_Req!$A$2:$P$16,8))</f>
        <v/>
      </c>
      <c r="Q65" s="149" t="str">
        <f t="shared" si="0"/>
        <v/>
      </c>
      <c r="R65" s="150" t="str">
        <f t="shared" si="5"/>
        <v/>
      </c>
      <c r="S65" s="151"/>
      <c r="T65" s="453"/>
      <c r="U65" s="453"/>
      <c r="V65" s="453"/>
      <c r="W65" s="453"/>
      <c r="X65" s="453"/>
      <c r="Y65" s="453"/>
      <c r="Z65" s="453"/>
      <c r="AA65" s="152" t="str">
        <f>IF(OR($D65="",$AB65=""),"",MIN(110,$AB65-VLOOKUP($AF65,SiSem_Req!$A$2:$P$16,16)))</f>
        <v/>
      </c>
      <c r="AB65" s="453"/>
      <c r="AC65" s="453"/>
      <c r="AD65" s="185"/>
      <c r="AE65" s="151"/>
      <c r="AF65" s="126" t="e">
        <f>VLOOKUP($D65,SiSem_Req!$T$2:$U$16,2)</f>
        <v>#N/A</v>
      </c>
      <c r="AG65" s="126" t="e">
        <f>VLOOKUP($D65,SiSem_Req!$B$2:$P$16,2)</f>
        <v>#N/A</v>
      </c>
      <c r="AH65" s="126" t="e">
        <f>VLOOKUP($D65,SiSem_Req!$B$2:$P$16,3)</f>
        <v>#N/A</v>
      </c>
      <c r="AI65" s="126" t="e">
        <f>VLOOKUP($D65,SiSem_Req!$B$2:$P$16,4)</f>
        <v>#N/A</v>
      </c>
      <c r="AK65" s="170"/>
      <c r="AL65" s="218"/>
      <c r="AM65" s="218"/>
      <c r="AN65" s="218"/>
      <c r="AO65" s="126"/>
    </row>
    <row r="66" spans="1:41" x14ac:dyDescent="0.25">
      <c r="A66" s="125"/>
      <c r="B66" s="453"/>
      <c r="C66" s="453"/>
      <c r="D66" s="454"/>
      <c r="E66" s="457"/>
      <c r="F66" s="158" t="str">
        <f t="shared" si="1"/>
        <v/>
      </c>
      <c r="G66" s="148" t="str">
        <f>IF($D66="","",VLOOKUP($AF66,SiSem_Req!$A$2:$P$16,6))</f>
        <v/>
      </c>
      <c r="H66" s="455"/>
      <c r="I66" s="147" t="str">
        <f t="shared" si="2"/>
        <v/>
      </c>
      <c r="J66" s="148" t="str">
        <f>IF($D66="","",VLOOKUP($AF66,SiSem_Req!$A$2:$P$16,7))</f>
        <v/>
      </c>
      <c r="K66" s="456"/>
      <c r="L66" s="154" t="str">
        <f t="shared" si="3"/>
        <v/>
      </c>
      <c r="M66" s="148" t="str">
        <f>IF($D66="","",VLOOKUP($AF66,SiSem_Req!$A$2:$P$16,9))</f>
        <v/>
      </c>
      <c r="N66" s="457"/>
      <c r="O66" s="158" t="str">
        <f t="shared" si="4"/>
        <v/>
      </c>
      <c r="P66" s="148" t="str">
        <f>IF($D66="","",VLOOKUP($AF66,SiSem_Req!$A$2:$P$16,8))</f>
        <v/>
      </c>
      <c r="Q66" s="149" t="str">
        <f t="shared" si="0"/>
        <v/>
      </c>
      <c r="R66" s="150" t="str">
        <f t="shared" si="5"/>
        <v/>
      </c>
      <c r="S66" s="151"/>
      <c r="T66" s="453"/>
      <c r="U66" s="453"/>
      <c r="V66" s="453"/>
      <c r="W66" s="453"/>
      <c r="X66" s="453"/>
      <c r="Y66" s="453"/>
      <c r="Z66" s="453"/>
      <c r="AA66" s="152" t="str">
        <f>IF(OR($D66="",$AB66=""),"",MIN(110,$AB66-VLOOKUP($AF66,SiSem_Req!$A$2:$P$16,16)))</f>
        <v/>
      </c>
      <c r="AB66" s="453"/>
      <c r="AC66" s="453"/>
      <c r="AD66" s="185"/>
      <c r="AE66" s="151"/>
      <c r="AF66" s="126" t="e">
        <f>VLOOKUP($D66,SiSem_Req!$T$2:$U$16,2)</f>
        <v>#N/A</v>
      </c>
      <c r="AG66" s="126" t="e">
        <f>VLOOKUP($D66,SiSem_Req!$B$2:$P$16,2)</f>
        <v>#N/A</v>
      </c>
      <c r="AH66" s="126" t="e">
        <f>VLOOKUP($D66,SiSem_Req!$B$2:$P$16,3)</f>
        <v>#N/A</v>
      </c>
      <c r="AI66" s="126" t="e">
        <f>VLOOKUP($D66,SiSem_Req!$B$2:$P$16,4)</f>
        <v>#N/A</v>
      </c>
      <c r="AK66" s="170"/>
      <c r="AL66" s="218"/>
      <c r="AM66" s="218"/>
      <c r="AN66" s="218"/>
      <c r="AO66" s="126"/>
    </row>
    <row r="67" spans="1:41" x14ac:dyDescent="0.25">
      <c r="A67" s="125"/>
      <c r="B67" s="453"/>
      <c r="C67" s="453"/>
      <c r="D67" s="454"/>
      <c r="E67" s="457"/>
      <c r="F67" s="158" t="str">
        <f t="shared" si="1"/>
        <v/>
      </c>
      <c r="G67" s="148" t="str">
        <f>IF($D67="","",VLOOKUP($AF67,SiSem_Req!$A$2:$P$16,6))</f>
        <v/>
      </c>
      <c r="H67" s="455"/>
      <c r="I67" s="147" t="str">
        <f t="shared" si="2"/>
        <v/>
      </c>
      <c r="J67" s="148" t="str">
        <f>IF($D67="","",VLOOKUP($AF67,SiSem_Req!$A$2:$P$16,7))</f>
        <v/>
      </c>
      <c r="K67" s="456"/>
      <c r="L67" s="154" t="str">
        <f t="shared" si="3"/>
        <v/>
      </c>
      <c r="M67" s="148" t="str">
        <f>IF($D67="","",VLOOKUP($AF67,SiSem_Req!$A$2:$P$16,9))</f>
        <v/>
      </c>
      <c r="N67" s="457"/>
      <c r="O67" s="158" t="str">
        <f t="shared" si="4"/>
        <v/>
      </c>
      <c r="P67" s="148" t="str">
        <f>IF($D67="","",VLOOKUP($AF67,SiSem_Req!$A$2:$P$16,8))</f>
        <v/>
      </c>
      <c r="Q67" s="149" t="str">
        <f t="shared" si="0"/>
        <v/>
      </c>
      <c r="R67" s="150" t="str">
        <f t="shared" si="5"/>
        <v/>
      </c>
      <c r="S67" s="151"/>
      <c r="T67" s="453"/>
      <c r="U67" s="453"/>
      <c r="V67" s="453"/>
      <c r="W67" s="453"/>
      <c r="X67" s="453"/>
      <c r="Y67" s="453"/>
      <c r="Z67" s="453"/>
      <c r="AA67" s="152" t="str">
        <f>IF(OR($D67="",$AB67=""),"",MIN(110,$AB67-VLOOKUP($AF67,SiSem_Req!$A$2:$P$16,16)))</f>
        <v/>
      </c>
      <c r="AB67" s="453"/>
      <c r="AC67" s="453"/>
      <c r="AD67" s="185"/>
      <c r="AE67" s="151"/>
      <c r="AF67" s="126" t="e">
        <f>VLOOKUP($D67,SiSem_Req!$T$2:$U$16,2)</f>
        <v>#N/A</v>
      </c>
      <c r="AG67" s="126" t="e">
        <f>VLOOKUP($D67,SiSem_Req!$B$2:$P$16,2)</f>
        <v>#N/A</v>
      </c>
      <c r="AH67" s="126" t="e">
        <f>VLOOKUP($D67,SiSem_Req!$B$2:$P$16,3)</f>
        <v>#N/A</v>
      </c>
      <c r="AI67" s="126" t="e">
        <f>VLOOKUP($D67,SiSem_Req!$B$2:$P$16,4)</f>
        <v>#N/A</v>
      </c>
      <c r="AK67" s="170"/>
      <c r="AL67" s="218"/>
      <c r="AM67" s="218"/>
      <c r="AN67" s="218"/>
      <c r="AO67" s="126"/>
    </row>
    <row r="68" spans="1:41" x14ac:dyDescent="0.25">
      <c r="A68" s="125"/>
      <c r="B68" s="453"/>
      <c r="C68" s="453"/>
      <c r="D68" s="454"/>
      <c r="E68" s="457"/>
      <c r="F68" s="158" t="str">
        <f t="shared" si="1"/>
        <v/>
      </c>
      <c r="G68" s="148" t="str">
        <f>IF($D68="","",VLOOKUP($AF68,SiSem_Req!$A$2:$P$16,6))</f>
        <v/>
      </c>
      <c r="H68" s="455"/>
      <c r="I68" s="147" t="str">
        <f t="shared" si="2"/>
        <v/>
      </c>
      <c r="J68" s="148" t="str">
        <f>IF($D68="","",VLOOKUP($AF68,SiSem_Req!$A$2:$P$16,7))</f>
        <v/>
      </c>
      <c r="K68" s="456"/>
      <c r="L68" s="154" t="str">
        <f t="shared" si="3"/>
        <v/>
      </c>
      <c r="M68" s="148" t="str">
        <f>IF($D68="","",VLOOKUP($AF68,SiSem_Req!$A$2:$P$16,9))</f>
        <v/>
      </c>
      <c r="N68" s="457"/>
      <c r="O68" s="158" t="str">
        <f t="shared" si="4"/>
        <v/>
      </c>
      <c r="P68" s="148" t="str">
        <f>IF($D68="","",VLOOKUP($AF68,SiSem_Req!$A$2:$P$16,8))</f>
        <v/>
      </c>
      <c r="Q68" s="149" t="str">
        <f t="shared" si="0"/>
        <v/>
      </c>
      <c r="R68" s="150" t="str">
        <f t="shared" si="5"/>
        <v/>
      </c>
      <c r="S68" s="151"/>
      <c r="T68" s="453"/>
      <c r="U68" s="453"/>
      <c r="V68" s="453"/>
      <c r="W68" s="453"/>
      <c r="X68" s="453"/>
      <c r="Y68" s="453"/>
      <c r="Z68" s="453"/>
      <c r="AA68" s="152" t="str">
        <f>IF(OR($D68="",$AB68=""),"",MIN(110,$AB68-VLOOKUP($AF68,SiSem_Req!$A$2:$P$16,16)))</f>
        <v/>
      </c>
      <c r="AB68" s="453"/>
      <c r="AC68" s="453"/>
      <c r="AD68" s="185"/>
      <c r="AE68" s="151"/>
      <c r="AF68" s="126" t="e">
        <f>VLOOKUP($D68,SiSem_Req!$T$2:$U$16,2)</f>
        <v>#N/A</v>
      </c>
      <c r="AG68" s="126" t="e">
        <f>VLOOKUP($D68,SiSem_Req!$B$2:$P$16,2)</f>
        <v>#N/A</v>
      </c>
      <c r="AH68" s="126" t="e">
        <f>VLOOKUP($D68,SiSem_Req!$B$2:$P$16,3)</f>
        <v>#N/A</v>
      </c>
      <c r="AI68" s="126" t="e">
        <f>VLOOKUP($D68,SiSem_Req!$B$2:$P$16,4)</f>
        <v>#N/A</v>
      </c>
      <c r="AK68" s="170"/>
      <c r="AL68" s="218"/>
      <c r="AM68" s="218"/>
      <c r="AN68" s="218"/>
      <c r="AO68" s="126"/>
    </row>
    <row r="69" spans="1:41" x14ac:dyDescent="0.25">
      <c r="A69" s="125"/>
      <c r="B69" s="453"/>
      <c r="C69" s="453"/>
      <c r="D69" s="454"/>
      <c r="E69" s="457"/>
      <c r="F69" s="158" t="str">
        <f t="shared" si="1"/>
        <v/>
      </c>
      <c r="G69" s="148" t="str">
        <f>IF($D69="","",VLOOKUP($AF69,SiSem_Req!$A$2:$P$16,6))</f>
        <v/>
      </c>
      <c r="H69" s="455"/>
      <c r="I69" s="147" t="str">
        <f t="shared" si="2"/>
        <v/>
      </c>
      <c r="J69" s="148" t="str">
        <f>IF($D69="","",VLOOKUP($AF69,SiSem_Req!$A$2:$P$16,7))</f>
        <v/>
      </c>
      <c r="K69" s="456"/>
      <c r="L69" s="154" t="str">
        <f t="shared" si="3"/>
        <v/>
      </c>
      <c r="M69" s="148" t="str">
        <f>IF($D69="","",VLOOKUP($AF69,SiSem_Req!$A$2:$P$16,9))</f>
        <v/>
      </c>
      <c r="N69" s="457"/>
      <c r="O69" s="158" t="str">
        <f t="shared" si="4"/>
        <v/>
      </c>
      <c r="P69" s="148" t="str">
        <f>IF($D69="","",VLOOKUP($AF69,SiSem_Req!$A$2:$P$16,8))</f>
        <v/>
      </c>
      <c r="Q69" s="149" t="str">
        <f t="shared" si="0"/>
        <v/>
      </c>
      <c r="R69" s="150" t="str">
        <f t="shared" si="5"/>
        <v/>
      </c>
      <c r="S69" s="151"/>
      <c r="T69" s="453"/>
      <c r="U69" s="453"/>
      <c r="V69" s="453"/>
      <c r="W69" s="453"/>
      <c r="X69" s="453"/>
      <c r="Y69" s="453"/>
      <c r="Z69" s="453"/>
      <c r="AA69" s="152" t="str">
        <f>IF(OR($D69="",$AB69=""),"",MIN(110,$AB69-VLOOKUP($AF69,SiSem_Req!$A$2:$P$16,16)))</f>
        <v/>
      </c>
      <c r="AB69" s="453"/>
      <c r="AC69" s="453"/>
      <c r="AD69" s="185"/>
      <c r="AE69" s="151"/>
      <c r="AF69" s="126" t="e">
        <f>VLOOKUP($D69,SiSem_Req!$T$2:$U$16,2)</f>
        <v>#N/A</v>
      </c>
      <c r="AG69" s="126" t="e">
        <f>VLOOKUP($D69,SiSem_Req!$B$2:$P$16,2)</f>
        <v>#N/A</v>
      </c>
      <c r="AH69" s="126" t="e">
        <f>VLOOKUP($D69,SiSem_Req!$B$2:$P$16,3)</f>
        <v>#N/A</v>
      </c>
      <c r="AI69" s="126" t="e">
        <f>VLOOKUP($D69,SiSem_Req!$B$2:$P$16,4)</f>
        <v>#N/A</v>
      </c>
      <c r="AK69" s="170"/>
      <c r="AL69" s="218"/>
      <c r="AM69" s="218"/>
      <c r="AN69" s="218"/>
      <c r="AO69" s="126"/>
    </row>
    <row r="70" spans="1:41" x14ac:dyDescent="0.25">
      <c r="A70" s="125"/>
      <c r="B70" s="453"/>
      <c r="C70" s="453"/>
      <c r="D70" s="454"/>
      <c r="E70" s="457"/>
      <c r="F70" s="158" t="str">
        <f t="shared" si="1"/>
        <v/>
      </c>
      <c r="G70" s="148" t="str">
        <f>IF($D70="","",VLOOKUP($AF70,SiSem_Req!$A$2:$P$16,6))</f>
        <v/>
      </c>
      <c r="H70" s="455"/>
      <c r="I70" s="147" t="str">
        <f t="shared" si="2"/>
        <v/>
      </c>
      <c r="J70" s="148" t="str">
        <f>IF($D70="","",VLOOKUP($AF70,SiSem_Req!$A$2:$P$16,7))</f>
        <v/>
      </c>
      <c r="K70" s="456"/>
      <c r="L70" s="154" t="str">
        <f t="shared" si="3"/>
        <v/>
      </c>
      <c r="M70" s="148" t="str">
        <f>IF($D70="","",VLOOKUP($AF70,SiSem_Req!$A$2:$P$16,9))</f>
        <v/>
      </c>
      <c r="N70" s="457"/>
      <c r="O70" s="158" t="str">
        <f t="shared" si="4"/>
        <v/>
      </c>
      <c r="P70" s="148" t="str">
        <f>IF($D70="","",VLOOKUP($AF70,SiSem_Req!$A$2:$P$16,8))</f>
        <v/>
      </c>
      <c r="Q70" s="149" t="str">
        <f t="shared" si="0"/>
        <v/>
      </c>
      <c r="R70" s="150" t="str">
        <f t="shared" si="5"/>
        <v/>
      </c>
      <c r="S70" s="151"/>
      <c r="T70" s="453"/>
      <c r="U70" s="453"/>
      <c r="V70" s="453"/>
      <c r="W70" s="453"/>
      <c r="X70" s="453"/>
      <c r="Y70" s="453"/>
      <c r="Z70" s="453"/>
      <c r="AA70" s="152" t="str">
        <f>IF(OR($D70="",$AB70=""),"",MIN(110,$AB70-VLOOKUP($AF70,SiSem_Req!$A$2:$P$16,16)))</f>
        <v/>
      </c>
      <c r="AB70" s="453"/>
      <c r="AC70" s="453"/>
      <c r="AD70" s="185"/>
      <c r="AE70" s="151"/>
      <c r="AF70" s="126" t="e">
        <f>VLOOKUP($D70,SiSem_Req!$T$2:$U$16,2)</f>
        <v>#N/A</v>
      </c>
      <c r="AG70" s="126" t="e">
        <f>VLOOKUP($D70,SiSem_Req!$B$2:$P$16,2)</f>
        <v>#N/A</v>
      </c>
      <c r="AH70" s="126" t="e">
        <f>VLOOKUP($D70,SiSem_Req!$B$2:$P$16,3)</f>
        <v>#N/A</v>
      </c>
      <c r="AI70" s="126" t="e">
        <f>VLOOKUP($D70,SiSem_Req!$B$2:$P$16,4)</f>
        <v>#N/A</v>
      </c>
      <c r="AK70" s="170"/>
      <c r="AL70" s="218"/>
      <c r="AM70" s="218"/>
      <c r="AN70" s="218"/>
      <c r="AO70" s="126"/>
    </row>
    <row r="71" spans="1:41" x14ac:dyDescent="0.25">
      <c r="A71" s="125"/>
      <c r="B71" s="453"/>
      <c r="C71" s="453"/>
      <c r="D71" s="454"/>
      <c r="E71" s="457"/>
      <c r="F71" s="158" t="str">
        <f t="shared" si="1"/>
        <v/>
      </c>
      <c r="G71" s="148" t="str">
        <f>IF($D71="","",VLOOKUP($AF71,SiSem_Req!$A$2:$P$16,6))</f>
        <v/>
      </c>
      <c r="H71" s="455"/>
      <c r="I71" s="147" t="str">
        <f t="shared" si="2"/>
        <v/>
      </c>
      <c r="J71" s="148" t="str">
        <f>IF($D71="","",VLOOKUP($AF71,SiSem_Req!$A$2:$P$16,7))</f>
        <v/>
      </c>
      <c r="K71" s="456"/>
      <c r="L71" s="154" t="str">
        <f t="shared" si="3"/>
        <v/>
      </c>
      <c r="M71" s="148" t="str">
        <f>IF($D71="","",VLOOKUP($AF71,SiSem_Req!$A$2:$P$16,9))</f>
        <v/>
      </c>
      <c r="N71" s="457"/>
      <c r="O71" s="158" t="str">
        <f t="shared" si="4"/>
        <v/>
      </c>
      <c r="P71" s="148" t="str">
        <f>IF($D71="","",VLOOKUP($AF71,SiSem_Req!$A$2:$P$16,8))</f>
        <v/>
      </c>
      <c r="Q71" s="149" t="str">
        <f t="shared" si="0"/>
        <v/>
      </c>
      <c r="R71" s="150" t="str">
        <f t="shared" si="5"/>
        <v/>
      </c>
      <c r="S71" s="151"/>
      <c r="T71" s="453"/>
      <c r="U71" s="453"/>
      <c r="V71" s="453"/>
      <c r="W71" s="453"/>
      <c r="X71" s="453"/>
      <c r="Y71" s="453"/>
      <c r="Z71" s="453"/>
      <c r="AA71" s="152" t="str">
        <f>IF(OR($D71="",$AB71=""),"",MIN(110,$AB71-VLOOKUP($AF71,SiSem_Req!$A$2:$P$16,16)))</f>
        <v/>
      </c>
      <c r="AB71" s="453"/>
      <c r="AC71" s="453"/>
      <c r="AD71" s="185"/>
      <c r="AE71" s="151"/>
      <c r="AF71" s="126" t="e">
        <f>VLOOKUP($D71,SiSem_Req!$T$2:$U$16,2)</f>
        <v>#N/A</v>
      </c>
      <c r="AG71" s="126" t="e">
        <f>VLOOKUP($D71,SiSem_Req!$B$2:$P$16,2)</f>
        <v>#N/A</v>
      </c>
      <c r="AH71" s="126" t="e">
        <f>VLOOKUP($D71,SiSem_Req!$B$2:$P$16,3)</f>
        <v>#N/A</v>
      </c>
      <c r="AI71" s="126" t="e">
        <f>VLOOKUP($D71,SiSem_Req!$B$2:$P$16,4)</f>
        <v>#N/A</v>
      </c>
      <c r="AK71" s="170"/>
      <c r="AL71" s="218"/>
      <c r="AM71" s="218"/>
      <c r="AN71" s="218"/>
      <c r="AO71" s="126"/>
    </row>
    <row r="72" spans="1:41" x14ac:dyDescent="0.25">
      <c r="A72" s="125"/>
      <c r="B72" s="453"/>
      <c r="C72" s="453"/>
      <c r="D72" s="454"/>
      <c r="E72" s="457"/>
      <c r="F72" s="158" t="str">
        <f t="shared" si="1"/>
        <v/>
      </c>
      <c r="G72" s="148" t="str">
        <f>IF($D72="","",VLOOKUP($AF72,SiSem_Req!$A$2:$P$16,6))</f>
        <v/>
      </c>
      <c r="H72" s="455"/>
      <c r="I72" s="147" t="str">
        <f t="shared" si="2"/>
        <v/>
      </c>
      <c r="J72" s="148" t="str">
        <f>IF($D72="","",VLOOKUP($AF72,SiSem_Req!$A$2:$P$16,7))</f>
        <v/>
      </c>
      <c r="K72" s="456"/>
      <c r="L72" s="154" t="str">
        <f t="shared" si="3"/>
        <v/>
      </c>
      <c r="M72" s="148" t="str">
        <f>IF($D72="","",VLOOKUP($AF72,SiSem_Req!$A$2:$P$16,9))</f>
        <v/>
      </c>
      <c r="N72" s="457"/>
      <c r="O72" s="158" t="str">
        <f t="shared" si="4"/>
        <v/>
      </c>
      <c r="P72" s="148" t="str">
        <f>IF($D72="","",VLOOKUP($AF72,SiSem_Req!$A$2:$P$16,8))</f>
        <v/>
      </c>
      <c r="Q72" s="149" t="str">
        <f t="shared" si="0"/>
        <v/>
      </c>
      <c r="R72" s="150" t="str">
        <f t="shared" si="5"/>
        <v/>
      </c>
      <c r="S72" s="151"/>
      <c r="T72" s="453"/>
      <c r="U72" s="453"/>
      <c r="V72" s="453"/>
      <c r="W72" s="453"/>
      <c r="X72" s="453"/>
      <c r="Y72" s="453"/>
      <c r="Z72" s="453"/>
      <c r="AA72" s="152" t="str">
        <f>IF(OR($D72="",$AB72=""),"",MIN(110,$AB72-VLOOKUP($AF72,SiSem_Req!$A$2:$P$16,16)))</f>
        <v/>
      </c>
      <c r="AB72" s="453"/>
      <c r="AC72" s="453"/>
      <c r="AD72" s="185"/>
      <c r="AE72" s="151"/>
      <c r="AF72" s="126" t="e">
        <f>VLOOKUP($D72,SiSem_Req!$T$2:$U$16,2)</f>
        <v>#N/A</v>
      </c>
      <c r="AG72" s="126" t="e">
        <f>VLOOKUP($D72,SiSem_Req!$B$2:$P$16,2)</f>
        <v>#N/A</v>
      </c>
      <c r="AH72" s="126" t="e">
        <f>VLOOKUP($D72,SiSem_Req!$B$2:$P$16,3)</f>
        <v>#N/A</v>
      </c>
      <c r="AI72" s="126" t="e">
        <f>VLOOKUP($D72,SiSem_Req!$B$2:$P$16,4)</f>
        <v>#N/A</v>
      </c>
      <c r="AK72" s="170"/>
      <c r="AL72" s="218"/>
      <c r="AM72" s="218"/>
      <c r="AN72" s="218"/>
      <c r="AO72" s="126"/>
    </row>
    <row r="73" spans="1:41" x14ac:dyDescent="0.25">
      <c r="A73" s="125"/>
      <c r="B73" s="453"/>
      <c r="C73" s="453"/>
      <c r="D73" s="454"/>
      <c r="E73" s="457"/>
      <c r="F73" s="158" t="str">
        <f t="shared" si="1"/>
        <v/>
      </c>
      <c r="G73" s="148" t="str">
        <f>IF($D73="","",VLOOKUP($AF73,SiSem_Req!$A$2:$P$16,6))</f>
        <v/>
      </c>
      <c r="H73" s="455"/>
      <c r="I73" s="147" t="str">
        <f t="shared" si="2"/>
        <v/>
      </c>
      <c r="J73" s="148" t="str">
        <f>IF($D73="","",VLOOKUP($AF73,SiSem_Req!$A$2:$P$16,7))</f>
        <v/>
      </c>
      <c r="K73" s="456"/>
      <c r="L73" s="154" t="str">
        <f t="shared" si="3"/>
        <v/>
      </c>
      <c r="M73" s="148" t="str">
        <f>IF($D73="","",VLOOKUP($AF73,SiSem_Req!$A$2:$P$16,9))</f>
        <v/>
      </c>
      <c r="N73" s="457"/>
      <c r="O73" s="158" t="str">
        <f t="shared" si="4"/>
        <v/>
      </c>
      <c r="P73" s="148" t="str">
        <f>IF($D73="","",VLOOKUP($AF73,SiSem_Req!$A$2:$P$16,8))</f>
        <v/>
      </c>
      <c r="Q73" s="149" t="str">
        <f t="shared" si="0"/>
        <v/>
      </c>
      <c r="R73" s="150" t="str">
        <f t="shared" si="5"/>
        <v/>
      </c>
      <c r="S73" s="151"/>
      <c r="T73" s="453"/>
      <c r="U73" s="453"/>
      <c r="V73" s="453"/>
      <c r="W73" s="453"/>
      <c r="X73" s="453"/>
      <c r="Y73" s="453"/>
      <c r="Z73" s="453"/>
      <c r="AA73" s="152" t="str">
        <f>IF(OR($D73="",$AB73=""),"",MIN(110,$AB73-VLOOKUP($AF73,SiSem_Req!$A$2:$P$16,16)))</f>
        <v/>
      </c>
      <c r="AB73" s="453"/>
      <c r="AC73" s="453"/>
      <c r="AD73" s="185"/>
      <c r="AE73" s="151"/>
      <c r="AF73" s="126" t="e">
        <f>VLOOKUP($D73,SiSem_Req!$T$2:$U$16,2)</f>
        <v>#N/A</v>
      </c>
      <c r="AG73" s="126" t="e">
        <f>VLOOKUP($D73,SiSem_Req!$B$2:$P$16,2)</f>
        <v>#N/A</v>
      </c>
      <c r="AH73" s="126" t="e">
        <f>VLOOKUP($D73,SiSem_Req!$B$2:$P$16,3)</f>
        <v>#N/A</v>
      </c>
      <c r="AI73" s="126" t="e">
        <f>VLOOKUP($D73,SiSem_Req!$B$2:$P$16,4)</f>
        <v>#N/A</v>
      </c>
      <c r="AK73" s="170"/>
      <c r="AL73" s="218"/>
      <c r="AM73" s="218"/>
      <c r="AN73" s="218"/>
      <c r="AO73" s="126"/>
    </row>
    <row r="74" spans="1:41" x14ac:dyDescent="0.25">
      <c r="A74" s="125"/>
      <c r="B74" s="453"/>
      <c r="C74" s="453"/>
      <c r="D74" s="454"/>
      <c r="E74" s="457"/>
      <c r="F74" s="158" t="str">
        <f t="shared" si="1"/>
        <v/>
      </c>
      <c r="G74" s="148" t="str">
        <f>IF($D74="","",VLOOKUP($AF74,SiSem_Req!$A$2:$P$16,6))</f>
        <v/>
      </c>
      <c r="H74" s="455"/>
      <c r="I74" s="147" t="str">
        <f t="shared" si="2"/>
        <v/>
      </c>
      <c r="J74" s="148" t="str">
        <f>IF($D74="","",VLOOKUP($AF74,SiSem_Req!$A$2:$P$16,7))</f>
        <v/>
      </c>
      <c r="K74" s="456"/>
      <c r="L74" s="154" t="str">
        <f t="shared" si="3"/>
        <v/>
      </c>
      <c r="M74" s="148" t="str">
        <f>IF($D74="","",VLOOKUP($AF74,SiSem_Req!$A$2:$P$16,9))</f>
        <v/>
      </c>
      <c r="N74" s="457"/>
      <c r="O74" s="158" t="str">
        <f t="shared" si="4"/>
        <v/>
      </c>
      <c r="P74" s="148" t="str">
        <f>IF($D74="","",VLOOKUP($AF74,SiSem_Req!$A$2:$P$16,8))</f>
        <v/>
      </c>
      <c r="Q74" s="149" t="str">
        <f t="shared" si="0"/>
        <v/>
      </c>
      <c r="R74" s="150" t="str">
        <f t="shared" si="5"/>
        <v/>
      </c>
      <c r="S74" s="151"/>
      <c r="T74" s="453"/>
      <c r="U74" s="453"/>
      <c r="V74" s="453"/>
      <c r="W74" s="453"/>
      <c r="X74" s="453"/>
      <c r="Y74" s="453"/>
      <c r="Z74" s="453"/>
      <c r="AA74" s="152" t="str">
        <f>IF(OR($D74="",$AB74=""),"",MIN(110,$AB74-VLOOKUP($AF74,SiSem_Req!$A$2:$P$16,16)))</f>
        <v/>
      </c>
      <c r="AB74" s="453"/>
      <c r="AC74" s="453"/>
      <c r="AD74" s="185"/>
      <c r="AE74" s="151"/>
      <c r="AF74" s="126" t="e">
        <f>VLOOKUP($D74,SiSem_Req!$T$2:$U$16,2)</f>
        <v>#N/A</v>
      </c>
      <c r="AG74" s="126" t="e">
        <f>VLOOKUP($D74,SiSem_Req!$B$2:$P$16,2)</f>
        <v>#N/A</v>
      </c>
      <c r="AH74" s="126" t="e">
        <f>VLOOKUP($D74,SiSem_Req!$B$2:$P$16,3)</f>
        <v>#N/A</v>
      </c>
      <c r="AI74" s="126" t="e">
        <f>VLOOKUP($D74,SiSem_Req!$B$2:$P$16,4)</f>
        <v>#N/A</v>
      </c>
      <c r="AK74" s="170"/>
      <c r="AL74" s="218"/>
      <c r="AM74" s="218"/>
      <c r="AN74" s="218"/>
      <c r="AO74" s="126"/>
    </row>
    <row r="75" spans="1:41" x14ac:dyDescent="0.25">
      <c r="A75" s="125"/>
      <c r="B75" s="453"/>
      <c r="C75" s="453"/>
      <c r="D75" s="454"/>
      <c r="E75" s="457"/>
      <c r="F75" s="158" t="str">
        <f t="shared" si="1"/>
        <v/>
      </c>
      <c r="G75" s="148" t="str">
        <f>IF($D75="","",VLOOKUP($AF75,SiSem_Req!$A$2:$P$16,6))</f>
        <v/>
      </c>
      <c r="H75" s="455"/>
      <c r="I75" s="147" t="str">
        <f t="shared" si="2"/>
        <v/>
      </c>
      <c r="J75" s="148" t="str">
        <f>IF($D75="","",VLOOKUP($AF75,SiSem_Req!$A$2:$P$16,7))</f>
        <v/>
      </c>
      <c r="K75" s="456"/>
      <c r="L75" s="154" t="str">
        <f t="shared" si="3"/>
        <v/>
      </c>
      <c r="M75" s="148" t="str">
        <f>IF($D75="","",VLOOKUP($AF75,SiSem_Req!$A$2:$P$16,9))</f>
        <v/>
      </c>
      <c r="N75" s="457"/>
      <c r="O75" s="158" t="str">
        <f t="shared" si="4"/>
        <v/>
      </c>
      <c r="P75" s="148" t="str">
        <f>IF($D75="","",VLOOKUP($AF75,SiSem_Req!$A$2:$P$16,8))</f>
        <v/>
      </c>
      <c r="Q75" s="149" t="str">
        <f t="shared" si="0"/>
        <v/>
      </c>
      <c r="R75" s="150" t="str">
        <f t="shared" si="5"/>
        <v/>
      </c>
      <c r="S75" s="151"/>
      <c r="T75" s="453"/>
      <c r="U75" s="453"/>
      <c r="V75" s="453"/>
      <c r="W75" s="453"/>
      <c r="X75" s="453"/>
      <c r="Y75" s="453"/>
      <c r="Z75" s="453"/>
      <c r="AA75" s="152" t="str">
        <f>IF(OR($D75="",$AB75=""),"",MIN(110,$AB75-VLOOKUP($AF75,SiSem_Req!$A$2:$P$16,16)))</f>
        <v/>
      </c>
      <c r="AB75" s="453"/>
      <c r="AC75" s="453"/>
      <c r="AD75" s="185"/>
      <c r="AE75" s="151"/>
      <c r="AF75" s="126" t="e">
        <f>VLOOKUP($D75,SiSem_Req!$T$2:$U$16,2)</f>
        <v>#N/A</v>
      </c>
      <c r="AG75" s="126" t="e">
        <f>VLOOKUP($D75,SiSem_Req!$B$2:$P$16,2)</f>
        <v>#N/A</v>
      </c>
      <c r="AH75" s="126" t="e">
        <f>VLOOKUP($D75,SiSem_Req!$B$2:$P$16,3)</f>
        <v>#N/A</v>
      </c>
      <c r="AI75" s="126" t="e">
        <f>VLOOKUP($D75,SiSem_Req!$B$2:$P$16,4)</f>
        <v>#N/A</v>
      </c>
      <c r="AK75" s="170"/>
      <c r="AL75" s="218"/>
      <c r="AM75" s="218"/>
      <c r="AN75" s="218"/>
      <c r="AO75" s="126"/>
    </row>
    <row r="76" spans="1:41" x14ac:dyDescent="0.25">
      <c r="A76" s="125"/>
      <c r="B76" s="453"/>
      <c r="C76" s="453"/>
      <c r="D76" s="454"/>
      <c r="E76" s="457"/>
      <c r="F76" s="158" t="str">
        <f t="shared" si="1"/>
        <v/>
      </c>
      <c r="G76" s="148" t="str">
        <f>IF($D76="","",VLOOKUP($AF76,SiSem_Req!$A$2:$P$16,6))</f>
        <v/>
      </c>
      <c r="H76" s="455"/>
      <c r="I76" s="147" t="str">
        <f t="shared" si="2"/>
        <v/>
      </c>
      <c r="J76" s="148" t="str">
        <f>IF($D76="","",VLOOKUP($AF76,SiSem_Req!$A$2:$P$16,7))</f>
        <v/>
      </c>
      <c r="K76" s="456"/>
      <c r="L76" s="154" t="str">
        <f t="shared" si="3"/>
        <v/>
      </c>
      <c r="M76" s="148" t="str">
        <f>IF($D76="","",VLOOKUP($AF76,SiSem_Req!$A$2:$P$16,9))</f>
        <v/>
      </c>
      <c r="N76" s="457"/>
      <c r="O76" s="158" t="str">
        <f t="shared" si="4"/>
        <v/>
      </c>
      <c r="P76" s="148" t="str">
        <f>IF($D76="","",VLOOKUP($AF76,SiSem_Req!$A$2:$P$16,8))</f>
        <v/>
      </c>
      <c r="Q76" s="149" t="str">
        <f t="shared" si="0"/>
        <v/>
      </c>
      <c r="R76" s="150" t="str">
        <f t="shared" si="5"/>
        <v/>
      </c>
      <c r="S76" s="151"/>
      <c r="T76" s="453"/>
      <c r="U76" s="453"/>
      <c r="V76" s="453"/>
      <c r="W76" s="453"/>
      <c r="X76" s="453"/>
      <c r="Y76" s="453"/>
      <c r="Z76" s="453"/>
      <c r="AA76" s="152" t="str">
        <f>IF(OR($D76="",$AB76=""),"",MIN(110,$AB76-VLOOKUP($AF76,SiSem_Req!$A$2:$P$16,16)))</f>
        <v/>
      </c>
      <c r="AB76" s="453"/>
      <c r="AC76" s="453"/>
      <c r="AD76" s="185"/>
      <c r="AE76" s="151"/>
      <c r="AF76" s="126" t="e">
        <f>VLOOKUP($D76,SiSem_Req!$T$2:$U$16,2)</f>
        <v>#N/A</v>
      </c>
      <c r="AG76" s="126" t="e">
        <f>VLOOKUP($D76,SiSem_Req!$B$2:$P$16,2)</f>
        <v>#N/A</v>
      </c>
      <c r="AH76" s="126" t="e">
        <f>VLOOKUP($D76,SiSem_Req!$B$2:$P$16,3)</f>
        <v>#N/A</v>
      </c>
      <c r="AI76" s="126" t="e">
        <f>VLOOKUP($D76,SiSem_Req!$B$2:$P$16,4)</f>
        <v>#N/A</v>
      </c>
      <c r="AK76" s="170"/>
      <c r="AL76" s="218"/>
      <c r="AM76" s="218"/>
      <c r="AN76" s="218"/>
      <c r="AO76" s="126"/>
    </row>
    <row r="77" spans="1:41" x14ac:dyDescent="0.25">
      <c r="A77" s="125"/>
      <c r="B77" s="453"/>
      <c r="C77" s="453"/>
      <c r="D77" s="454"/>
      <c r="E77" s="457"/>
      <c r="F77" s="158" t="str">
        <f t="shared" si="1"/>
        <v/>
      </c>
      <c r="G77" s="148" t="str">
        <f>IF($D77="","",VLOOKUP($AF77,SiSem_Req!$A$2:$P$16,6))</f>
        <v/>
      </c>
      <c r="H77" s="455"/>
      <c r="I77" s="147" t="str">
        <f t="shared" si="2"/>
        <v/>
      </c>
      <c r="J77" s="148" t="str">
        <f>IF($D77="","",VLOOKUP($AF77,SiSem_Req!$A$2:$P$16,7))</f>
        <v/>
      </c>
      <c r="K77" s="456"/>
      <c r="L77" s="154" t="str">
        <f t="shared" si="3"/>
        <v/>
      </c>
      <c r="M77" s="148" t="str">
        <f>IF($D77="","",VLOOKUP($AF77,SiSem_Req!$A$2:$P$16,9))</f>
        <v/>
      </c>
      <c r="N77" s="457"/>
      <c r="O77" s="158" t="str">
        <f t="shared" si="4"/>
        <v/>
      </c>
      <c r="P77" s="148" t="str">
        <f>IF($D77="","",VLOOKUP($AF77,SiSem_Req!$A$2:$P$16,8))</f>
        <v/>
      </c>
      <c r="Q77" s="149" t="str">
        <f t="shared" ref="Q77:Q140" si="6">IF($D77="","",$K$6+AC77)</f>
        <v/>
      </c>
      <c r="R77" s="150" t="str">
        <f t="shared" si="5"/>
        <v/>
      </c>
      <c r="S77" s="151"/>
      <c r="T77" s="453"/>
      <c r="U77" s="453"/>
      <c r="V77" s="453"/>
      <c r="W77" s="453"/>
      <c r="X77" s="453"/>
      <c r="Y77" s="453"/>
      <c r="Z77" s="453"/>
      <c r="AA77" s="152" t="str">
        <f>IF(OR($D77="",$AB77=""),"",MIN(110,$AB77-VLOOKUP($AF77,SiSem_Req!$A$2:$P$16,16)))</f>
        <v/>
      </c>
      <c r="AB77" s="453"/>
      <c r="AC77" s="453"/>
      <c r="AD77" s="185"/>
      <c r="AE77" s="151"/>
      <c r="AF77" s="126" t="e">
        <f>VLOOKUP($D77,SiSem_Req!$T$2:$U$16,2)</f>
        <v>#N/A</v>
      </c>
      <c r="AG77" s="126" t="e">
        <f>VLOOKUP($D77,SiSem_Req!$B$2:$P$16,2)</f>
        <v>#N/A</v>
      </c>
      <c r="AH77" s="126" t="e">
        <f>VLOOKUP($D77,SiSem_Req!$B$2:$P$16,3)</f>
        <v>#N/A</v>
      </c>
      <c r="AI77" s="126" t="e">
        <f>VLOOKUP($D77,SiSem_Req!$B$2:$P$16,4)</f>
        <v>#N/A</v>
      </c>
      <c r="AK77" s="170"/>
      <c r="AL77" s="218"/>
      <c r="AM77" s="218"/>
      <c r="AN77" s="218"/>
      <c r="AO77" s="126"/>
    </row>
    <row r="78" spans="1:41" x14ac:dyDescent="0.25">
      <c r="A78" s="125"/>
      <c r="B78" s="453"/>
      <c r="C78" s="453"/>
      <c r="D78" s="454"/>
      <c r="E78" s="457"/>
      <c r="F78" s="158" t="str">
        <f t="shared" ref="F78:F141" si="7">IF(OR($D78="",$T78="",$U78="",$G78="",$Z78="",$AB78=""),"",IF($AG78=2,IF($Q78&lt;=$Z78,$U78*$G78,IF(AND($Q78&gt;$Z78,$Q78&lt;=$AB78),$G78*($U78+((($T78-$U78)/($AB78-$Z78))*($Q78-$Z78))),0)),""))</f>
        <v/>
      </c>
      <c r="G78" s="148" t="str">
        <f>IF($D78="","",VLOOKUP($AF78,SiSem_Req!$A$2:$P$16,6))</f>
        <v/>
      </c>
      <c r="H78" s="455"/>
      <c r="I78" s="147" t="str">
        <f t="shared" ref="I78:I141" si="8">IF(OR($D78="",$V78="",$J78=""),"",IF($AH78=2,$V78*$J78,""))</f>
        <v/>
      </c>
      <c r="J78" s="148" t="str">
        <f>IF($D78="","",VLOOKUP($AF78,SiSem_Req!$A$2:$P$16,7))</f>
        <v/>
      </c>
      <c r="K78" s="456"/>
      <c r="L78" s="154" t="str">
        <f t="shared" ref="L78:L141" si="9">IF(OR($D78="",$W78="",$X78="",$M78="",$Z78="",$AB78=""),"",IF($Q78&lt;=$Z78,$X78*$M78,IF(AND($Q78&gt;$Z78,$Q78&lt;=$AB78),$M78*($X78+((($W78-$X78)/($AB78-$Z78))*($Q78-$Z78))),0)))</f>
        <v/>
      </c>
      <c r="M78" s="148" t="str">
        <f>IF($D78="","",VLOOKUP($AF78,SiSem_Req!$A$2:$P$16,9))</f>
        <v/>
      </c>
      <c r="N78" s="457"/>
      <c r="O78" s="158" t="str">
        <f t="shared" ref="O78:O141" si="10">IF(OR($D78="",$Y78="",$P78=""),"",IF($AI78=2,$Y78*$P78,""))</f>
        <v/>
      </c>
      <c r="P78" s="148" t="str">
        <f>IF($D78="","",VLOOKUP($AF78,SiSem_Req!$A$2:$P$16,8))</f>
        <v/>
      </c>
      <c r="Q78" s="149" t="str">
        <f t="shared" si="6"/>
        <v/>
      </c>
      <c r="R78" s="150" t="str">
        <f t="shared" ref="R78:R141" si="11">IF(OR($D78="",$AA78=""),"",$AA78)</f>
        <v/>
      </c>
      <c r="S78" s="151"/>
      <c r="T78" s="453"/>
      <c r="U78" s="453"/>
      <c r="V78" s="453"/>
      <c r="W78" s="453"/>
      <c r="X78" s="453"/>
      <c r="Y78" s="453"/>
      <c r="Z78" s="453"/>
      <c r="AA78" s="152" t="str">
        <f>IF(OR($D78="",$AB78=""),"",MIN(110,$AB78-VLOOKUP($AF78,SiSem_Req!$A$2:$P$16,16)))</f>
        <v/>
      </c>
      <c r="AB78" s="453"/>
      <c r="AC78" s="453"/>
      <c r="AD78" s="185"/>
      <c r="AE78" s="151"/>
      <c r="AF78" s="126" t="e">
        <f>VLOOKUP($D78,SiSem_Req!$T$2:$U$16,2)</f>
        <v>#N/A</v>
      </c>
      <c r="AG78" s="126" t="e">
        <f>VLOOKUP($D78,SiSem_Req!$B$2:$P$16,2)</f>
        <v>#N/A</v>
      </c>
      <c r="AH78" s="126" t="e">
        <f>VLOOKUP($D78,SiSem_Req!$B$2:$P$16,3)</f>
        <v>#N/A</v>
      </c>
      <c r="AI78" s="126" t="e">
        <f>VLOOKUP($D78,SiSem_Req!$B$2:$P$16,4)</f>
        <v>#N/A</v>
      </c>
      <c r="AK78" s="170"/>
      <c r="AL78" s="218"/>
      <c r="AM78" s="218"/>
      <c r="AN78" s="218"/>
      <c r="AO78" s="126"/>
    </row>
    <row r="79" spans="1:41" x14ac:dyDescent="0.25">
      <c r="A79" s="125"/>
      <c r="B79" s="453"/>
      <c r="C79" s="453"/>
      <c r="D79" s="454"/>
      <c r="E79" s="457"/>
      <c r="F79" s="158" t="str">
        <f t="shared" si="7"/>
        <v/>
      </c>
      <c r="G79" s="148" t="str">
        <f>IF($D79="","",VLOOKUP($AF79,SiSem_Req!$A$2:$P$16,6))</f>
        <v/>
      </c>
      <c r="H79" s="455"/>
      <c r="I79" s="147" t="str">
        <f t="shared" si="8"/>
        <v/>
      </c>
      <c r="J79" s="148" t="str">
        <f>IF($D79="","",VLOOKUP($AF79,SiSem_Req!$A$2:$P$16,7))</f>
        <v/>
      </c>
      <c r="K79" s="456"/>
      <c r="L79" s="154" t="str">
        <f t="shared" si="9"/>
        <v/>
      </c>
      <c r="M79" s="148" t="str">
        <f>IF($D79="","",VLOOKUP($AF79,SiSem_Req!$A$2:$P$16,9))</f>
        <v/>
      </c>
      <c r="N79" s="457"/>
      <c r="O79" s="158" t="str">
        <f t="shared" si="10"/>
        <v/>
      </c>
      <c r="P79" s="148" t="str">
        <f>IF($D79="","",VLOOKUP($AF79,SiSem_Req!$A$2:$P$16,8))</f>
        <v/>
      </c>
      <c r="Q79" s="149" t="str">
        <f t="shared" si="6"/>
        <v/>
      </c>
      <c r="R79" s="150" t="str">
        <f t="shared" si="11"/>
        <v/>
      </c>
      <c r="S79" s="151"/>
      <c r="T79" s="453"/>
      <c r="U79" s="453"/>
      <c r="V79" s="453"/>
      <c r="W79" s="453"/>
      <c r="X79" s="453"/>
      <c r="Y79" s="453"/>
      <c r="Z79" s="453"/>
      <c r="AA79" s="152" t="str">
        <f>IF(OR($D79="",$AB79=""),"",MIN(110,$AB79-VLOOKUP($AF79,SiSem_Req!$A$2:$P$16,16)))</f>
        <v/>
      </c>
      <c r="AB79" s="453"/>
      <c r="AC79" s="453"/>
      <c r="AD79" s="185"/>
      <c r="AE79" s="151"/>
      <c r="AF79" s="126" t="e">
        <f>VLOOKUP($D79,SiSem_Req!$T$2:$U$16,2)</f>
        <v>#N/A</v>
      </c>
      <c r="AG79" s="126" t="e">
        <f>VLOOKUP($D79,SiSem_Req!$B$2:$P$16,2)</f>
        <v>#N/A</v>
      </c>
      <c r="AH79" s="126" t="e">
        <f>VLOOKUP($D79,SiSem_Req!$B$2:$P$16,3)</f>
        <v>#N/A</v>
      </c>
      <c r="AI79" s="126" t="e">
        <f>VLOOKUP($D79,SiSem_Req!$B$2:$P$16,4)</f>
        <v>#N/A</v>
      </c>
      <c r="AK79" s="170"/>
      <c r="AL79" s="218"/>
      <c r="AM79" s="218"/>
      <c r="AN79" s="218"/>
      <c r="AO79" s="126"/>
    </row>
    <row r="80" spans="1:41" x14ac:dyDescent="0.25">
      <c r="A80" s="125"/>
      <c r="B80" s="453"/>
      <c r="C80" s="453"/>
      <c r="D80" s="454"/>
      <c r="E80" s="457"/>
      <c r="F80" s="158" t="str">
        <f t="shared" si="7"/>
        <v/>
      </c>
      <c r="G80" s="148" t="str">
        <f>IF($D80="","",VLOOKUP($AF80,SiSem_Req!$A$2:$P$16,6))</f>
        <v/>
      </c>
      <c r="H80" s="455"/>
      <c r="I80" s="147" t="str">
        <f t="shared" si="8"/>
        <v/>
      </c>
      <c r="J80" s="148" t="str">
        <f>IF($D80="","",VLOOKUP($AF80,SiSem_Req!$A$2:$P$16,7))</f>
        <v/>
      </c>
      <c r="K80" s="456"/>
      <c r="L80" s="154" t="str">
        <f t="shared" si="9"/>
        <v/>
      </c>
      <c r="M80" s="148" t="str">
        <f>IF($D80="","",VLOOKUP($AF80,SiSem_Req!$A$2:$P$16,9))</f>
        <v/>
      </c>
      <c r="N80" s="457"/>
      <c r="O80" s="158" t="str">
        <f t="shared" si="10"/>
        <v/>
      </c>
      <c r="P80" s="148" t="str">
        <f>IF($D80="","",VLOOKUP($AF80,SiSem_Req!$A$2:$P$16,8))</f>
        <v/>
      </c>
      <c r="Q80" s="149" t="str">
        <f t="shared" si="6"/>
        <v/>
      </c>
      <c r="R80" s="150" t="str">
        <f t="shared" si="11"/>
        <v/>
      </c>
      <c r="S80" s="151"/>
      <c r="T80" s="453"/>
      <c r="U80" s="453"/>
      <c r="V80" s="453"/>
      <c r="W80" s="453"/>
      <c r="X80" s="453"/>
      <c r="Y80" s="453"/>
      <c r="Z80" s="453"/>
      <c r="AA80" s="152" t="str">
        <f>IF(OR($D80="",$AB80=""),"",MIN(110,$AB80-VLOOKUP($AF80,SiSem_Req!$A$2:$P$16,16)))</f>
        <v/>
      </c>
      <c r="AB80" s="453"/>
      <c r="AC80" s="453"/>
      <c r="AD80" s="185"/>
      <c r="AE80" s="151"/>
      <c r="AF80" s="126" t="e">
        <f>VLOOKUP($D80,SiSem_Req!$T$2:$U$16,2)</f>
        <v>#N/A</v>
      </c>
      <c r="AG80" s="126" t="e">
        <f>VLOOKUP($D80,SiSem_Req!$B$2:$P$16,2)</f>
        <v>#N/A</v>
      </c>
      <c r="AH80" s="126" t="e">
        <f>VLOOKUP($D80,SiSem_Req!$B$2:$P$16,3)</f>
        <v>#N/A</v>
      </c>
      <c r="AI80" s="126" t="e">
        <f>VLOOKUP($D80,SiSem_Req!$B$2:$P$16,4)</f>
        <v>#N/A</v>
      </c>
      <c r="AK80" s="170"/>
      <c r="AL80" s="218"/>
      <c r="AM80" s="218"/>
      <c r="AN80" s="218"/>
      <c r="AO80" s="126"/>
    </row>
    <row r="81" spans="1:41" x14ac:dyDescent="0.25">
      <c r="A81" s="125"/>
      <c r="B81" s="453"/>
      <c r="C81" s="453"/>
      <c r="D81" s="454"/>
      <c r="E81" s="457"/>
      <c r="F81" s="158" t="str">
        <f t="shared" si="7"/>
        <v/>
      </c>
      <c r="G81" s="148" t="str">
        <f>IF($D81="","",VLOOKUP($AF81,SiSem_Req!$A$2:$P$16,6))</f>
        <v/>
      </c>
      <c r="H81" s="455"/>
      <c r="I81" s="147" t="str">
        <f t="shared" si="8"/>
        <v/>
      </c>
      <c r="J81" s="148" t="str">
        <f>IF($D81="","",VLOOKUP($AF81,SiSem_Req!$A$2:$P$16,7))</f>
        <v/>
      </c>
      <c r="K81" s="456"/>
      <c r="L81" s="154" t="str">
        <f t="shared" si="9"/>
        <v/>
      </c>
      <c r="M81" s="148" t="str">
        <f>IF($D81="","",VLOOKUP($AF81,SiSem_Req!$A$2:$P$16,9))</f>
        <v/>
      </c>
      <c r="N81" s="457"/>
      <c r="O81" s="158" t="str">
        <f t="shared" si="10"/>
        <v/>
      </c>
      <c r="P81" s="148" t="str">
        <f>IF($D81="","",VLOOKUP($AF81,SiSem_Req!$A$2:$P$16,8))</f>
        <v/>
      </c>
      <c r="Q81" s="149" t="str">
        <f t="shared" si="6"/>
        <v/>
      </c>
      <c r="R81" s="150" t="str">
        <f t="shared" si="11"/>
        <v/>
      </c>
      <c r="S81" s="151"/>
      <c r="T81" s="453"/>
      <c r="U81" s="453"/>
      <c r="V81" s="453"/>
      <c r="W81" s="453"/>
      <c r="X81" s="453"/>
      <c r="Y81" s="453"/>
      <c r="Z81" s="453"/>
      <c r="AA81" s="152" t="str">
        <f>IF(OR($D81="",$AB81=""),"",MIN(110,$AB81-VLOOKUP($AF81,SiSem_Req!$A$2:$P$16,16)))</f>
        <v/>
      </c>
      <c r="AB81" s="453"/>
      <c r="AC81" s="453"/>
      <c r="AD81" s="185"/>
      <c r="AE81" s="151"/>
      <c r="AF81" s="126" t="e">
        <f>VLOOKUP($D81,SiSem_Req!$T$2:$U$16,2)</f>
        <v>#N/A</v>
      </c>
      <c r="AG81" s="126" t="e">
        <f>VLOOKUP($D81,SiSem_Req!$B$2:$P$16,2)</f>
        <v>#N/A</v>
      </c>
      <c r="AH81" s="126" t="e">
        <f>VLOOKUP($D81,SiSem_Req!$B$2:$P$16,3)</f>
        <v>#N/A</v>
      </c>
      <c r="AI81" s="126" t="e">
        <f>VLOOKUP($D81,SiSem_Req!$B$2:$P$16,4)</f>
        <v>#N/A</v>
      </c>
      <c r="AK81" s="170"/>
      <c r="AL81" s="218"/>
      <c r="AM81" s="218"/>
      <c r="AN81" s="218"/>
      <c r="AO81" s="126"/>
    </row>
    <row r="82" spans="1:41" x14ac:dyDescent="0.25">
      <c r="A82" s="125"/>
      <c r="B82" s="453"/>
      <c r="C82" s="453"/>
      <c r="D82" s="454"/>
      <c r="E82" s="457"/>
      <c r="F82" s="158" t="str">
        <f t="shared" si="7"/>
        <v/>
      </c>
      <c r="G82" s="148" t="str">
        <f>IF($D82="","",VLOOKUP($AF82,SiSem_Req!$A$2:$P$16,6))</f>
        <v/>
      </c>
      <c r="H82" s="455"/>
      <c r="I82" s="147" t="str">
        <f t="shared" si="8"/>
        <v/>
      </c>
      <c r="J82" s="148" t="str">
        <f>IF($D82="","",VLOOKUP($AF82,SiSem_Req!$A$2:$P$16,7))</f>
        <v/>
      </c>
      <c r="K82" s="456"/>
      <c r="L82" s="154" t="str">
        <f t="shared" si="9"/>
        <v/>
      </c>
      <c r="M82" s="148" t="str">
        <f>IF($D82="","",VLOOKUP($AF82,SiSem_Req!$A$2:$P$16,9))</f>
        <v/>
      </c>
      <c r="N82" s="457"/>
      <c r="O82" s="158" t="str">
        <f t="shared" si="10"/>
        <v/>
      </c>
      <c r="P82" s="148" t="str">
        <f>IF($D82="","",VLOOKUP($AF82,SiSem_Req!$A$2:$P$16,8))</f>
        <v/>
      </c>
      <c r="Q82" s="149" t="str">
        <f t="shared" si="6"/>
        <v/>
      </c>
      <c r="R82" s="150" t="str">
        <f t="shared" si="11"/>
        <v/>
      </c>
      <c r="S82" s="151"/>
      <c r="T82" s="453"/>
      <c r="U82" s="453"/>
      <c r="V82" s="453"/>
      <c r="W82" s="453"/>
      <c r="X82" s="453"/>
      <c r="Y82" s="453"/>
      <c r="Z82" s="453"/>
      <c r="AA82" s="152" t="str">
        <f>IF(OR($D82="",$AB82=""),"",MIN(110,$AB82-VLOOKUP($AF82,SiSem_Req!$A$2:$P$16,16)))</f>
        <v/>
      </c>
      <c r="AB82" s="453"/>
      <c r="AC82" s="453"/>
      <c r="AD82" s="185"/>
      <c r="AE82" s="151"/>
      <c r="AF82" s="126" t="e">
        <f>VLOOKUP($D82,SiSem_Req!$T$2:$U$16,2)</f>
        <v>#N/A</v>
      </c>
      <c r="AG82" s="126" t="e">
        <f>VLOOKUP($D82,SiSem_Req!$B$2:$P$16,2)</f>
        <v>#N/A</v>
      </c>
      <c r="AH82" s="126" t="e">
        <f>VLOOKUP($D82,SiSem_Req!$B$2:$P$16,3)</f>
        <v>#N/A</v>
      </c>
      <c r="AI82" s="126" t="e">
        <f>VLOOKUP($D82,SiSem_Req!$B$2:$P$16,4)</f>
        <v>#N/A</v>
      </c>
      <c r="AK82" s="170"/>
      <c r="AL82" s="218"/>
      <c r="AM82" s="218"/>
      <c r="AN82" s="218"/>
      <c r="AO82" s="126"/>
    </row>
    <row r="83" spans="1:41" x14ac:dyDescent="0.25">
      <c r="A83" s="125"/>
      <c r="B83" s="453"/>
      <c r="C83" s="453"/>
      <c r="D83" s="454"/>
      <c r="E83" s="457"/>
      <c r="F83" s="158" t="str">
        <f t="shared" si="7"/>
        <v/>
      </c>
      <c r="G83" s="148" t="str">
        <f>IF($D83="","",VLOOKUP($AF83,SiSem_Req!$A$2:$P$16,6))</f>
        <v/>
      </c>
      <c r="H83" s="455"/>
      <c r="I83" s="147" t="str">
        <f t="shared" si="8"/>
        <v/>
      </c>
      <c r="J83" s="148" t="str">
        <f>IF($D83="","",VLOOKUP($AF83,SiSem_Req!$A$2:$P$16,7))</f>
        <v/>
      </c>
      <c r="K83" s="456"/>
      <c r="L83" s="154" t="str">
        <f t="shared" si="9"/>
        <v/>
      </c>
      <c r="M83" s="148" t="str">
        <f>IF($D83="","",VLOOKUP($AF83,SiSem_Req!$A$2:$P$16,9))</f>
        <v/>
      </c>
      <c r="N83" s="457"/>
      <c r="O83" s="158" t="str">
        <f t="shared" si="10"/>
        <v/>
      </c>
      <c r="P83" s="148" t="str">
        <f>IF($D83="","",VLOOKUP($AF83,SiSem_Req!$A$2:$P$16,8))</f>
        <v/>
      </c>
      <c r="Q83" s="149" t="str">
        <f t="shared" si="6"/>
        <v/>
      </c>
      <c r="R83" s="150" t="str">
        <f t="shared" si="11"/>
        <v/>
      </c>
      <c r="S83" s="151"/>
      <c r="T83" s="453"/>
      <c r="U83" s="453"/>
      <c r="V83" s="453"/>
      <c r="W83" s="453"/>
      <c r="X83" s="453"/>
      <c r="Y83" s="453"/>
      <c r="Z83" s="453"/>
      <c r="AA83" s="152" t="str">
        <f>IF(OR($D83="",$AB83=""),"",MIN(110,$AB83-VLOOKUP($AF83,SiSem_Req!$A$2:$P$16,16)))</f>
        <v/>
      </c>
      <c r="AB83" s="453"/>
      <c r="AC83" s="453"/>
      <c r="AD83" s="185"/>
      <c r="AE83" s="151"/>
      <c r="AF83" s="126" t="e">
        <f>VLOOKUP($D83,SiSem_Req!$T$2:$U$16,2)</f>
        <v>#N/A</v>
      </c>
      <c r="AG83" s="126" t="e">
        <f>VLOOKUP($D83,SiSem_Req!$B$2:$P$16,2)</f>
        <v>#N/A</v>
      </c>
      <c r="AH83" s="126" t="e">
        <f>VLOOKUP($D83,SiSem_Req!$B$2:$P$16,3)</f>
        <v>#N/A</v>
      </c>
      <c r="AI83" s="126" t="e">
        <f>VLOOKUP($D83,SiSem_Req!$B$2:$P$16,4)</f>
        <v>#N/A</v>
      </c>
      <c r="AK83" s="170"/>
      <c r="AL83" s="218"/>
      <c r="AM83" s="218"/>
      <c r="AN83" s="218"/>
      <c r="AO83" s="126"/>
    </row>
    <row r="84" spans="1:41" x14ac:dyDescent="0.25">
      <c r="A84" s="125"/>
      <c r="B84" s="453"/>
      <c r="C84" s="453"/>
      <c r="D84" s="454"/>
      <c r="E84" s="457"/>
      <c r="F84" s="158" t="str">
        <f t="shared" si="7"/>
        <v/>
      </c>
      <c r="G84" s="148" t="str">
        <f>IF($D84="","",VLOOKUP($AF84,SiSem_Req!$A$2:$P$16,6))</f>
        <v/>
      </c>
      <c r="H84" s="455"/>
      <c r="I84" s="147" t="str">
        <f t="shared" si="8"/>
        <v/>
      </c>
      <c r="J84" s="148" t="str">
        <f>IF($D84="","",VLOOKUP($AF84,SiSem_Req!$A$2:$P$16,7))</f>
        <v/>
      </c>
      <c r="K84" s="456"/>
      <c r="L84" s="154" t="str">
        <f t="shared" si="9"/>
        <v/>
      </c>
      <c r="M84" s="148" t="str">
        <f>IF($D84="","",VLOOKUP($AF84,SiSem_Req!$A$2:$P$16,9))</f>
        <v/>
      </c>
      <c r="N84" s="457"/>
      <c r="O84" s="158" t="str">
        <f t="shared" si="10"/>
        <v/>
      </c>
      <c r="P84" s="148" t="str">
        <f>IF($D84="","",VLOOKUP($AF84,SiSem_Req!$A$2:$P$16,8))</f>
        <v/>
      </c>
      <c r="Q84" s="149" t="str">
        <f t="shared" si="6"/>
        <v/>
      </c>
      <c r="R84" s="150" t="str">
        <f t="shared" si="11"/>
        <v/>
      </c>
      <c r="S84" s="151"/>
      <c r="T84" s="453"/>
      <c r="U84" s="453"/>
      <c r="V84" s="453"/>
      <c r="W84" s="453"/>
      <c r="X84" s="453"/>
      <c r="Y84" s="453"/>
      <c r="Z84" s="453"/>
      <c r="AA84" s="152" t="str">
        <f>IF(OR($D84="",$AB84=""),"",MIN(110,$AB84-VLOOKUP($AF84,SiSem_Req!$A$2:$P$16,16)))</f>
        <v/>
      </c>
      <c r="AB84" s="453"/>
      <c r="AC84" s="453"/>
      <c r="AD84" s="185"/>
      <c r="AE84" s="151"/>
      <c r="AF84" s="126" t="e">
        <f>VLOOKUP($D84,SiSem_Req!$T$2:$U$16,2)</f>
        <v>#N/A</v>
      </c>
      <c r="AG84" s="126" t="e">
        <f>VLOOKUP($D84,SiSem_Req!$B$2:$P$16,2)</f>
        <v>#N/A</v>
      </c>
      <c r="AH84" s="126" t="e">
        <f>VLOOKUP($D84,SiSem_Req!$B$2:$P$16,3)</f>
        <v>#N/A</v>
      </c>
      <c r="AI84" s="126" t="e">
        <f>VLOOKUP($D84,SiSem_Req!$B$2:$P$16,4)</f>
        <v>#N/A</v>
      </c>
      <c r="AK84" s="170"/>
      <c r="AL84" s="218"/>
      <c r="AM84" s="218"/>
      <c r="AN84" s="218"/>
      <c r="AO84" s="126"/>
    </row>
    <row r="85" spans="1:41" x14ac:dyDescent="0.25">
      <c r="A85" s="125"/>
      <c r="B85" s="453"/>
      <c r="C85" s="453"/>
      <c r="D85" s="454"/>
      <c r="E85" s="457"/>
      <c r="F85" s="158" t="str">
        <f t="shared" si="7"/>
        <v/>
      </c>
      <c r="G85" s="148" t="str">
        <f>IF($D85="","",VLOOKUP($AF85,SiSem_Req!$A$2:$P$16,6))</f>
        <v/>
      </c>
      <c r="H85" s="455"/>
      <c r="I85" s="147" t="str">
        <f t="shared" si="8"/>
        <v/>
      </c>
      <c r="J85" s="148" t="str">
        <f>IF($D85="","",VLOOKUP($AF85,SiSem_Req!$A$2:$P$16,7))</f>
        <v/>
      </c>
      <c r="K85" s="456"/>
      <c r="L85" s="154" t="str">
        <f t="shared" si="9"/>
        <v/>
      </c>
      <c r="M85" s="148" t="str">
        <f>IF($D85="","",VLOOKUP($AF85,SiSem_Req!$A$2:$P$16,9))</f>
        <v/>
      </c>
      <c r="N85" s="457"/>
      <c r="O85" s="158" t="str">
        <f t="shared" si="10"/>
        <v/>
      </c>
      <c r="P85" s="148" t="str">
        <f>IF($D85="","",VLOOKUP($AF85,SiSem_Req!$A$2:$P$16,8))</f>
        <v/>
      </c>
      <c r="Q85" s="149" t="str">
        <f t="shared" si="6"/>
        <v/>
      </c>
      <c r="R85" s="150" t="str">
        <f t="shared" si="11"/>
        <v/>
      </c>
      <c r="S85" s="151"/>
      <c r="T85" s="453"/>
      <c r="U85" s="453"/>
      <c r="V85" s="453"/>
      <c r="W85" s="453"/>
      <c r="X85" s="453"/>
      <c r="Y85" s="453"/>
      <c r="Z85" s="453"/>
      <c r="AA85" s="152" t="str">
        <f>IF(OR($D85="",$AB85=""),"",MIN(110,$AB85-VLOOKUP($AF85,SiSem_Req!$A$2:$P$16,16)))</f>
        <v/>
      </c>
      <c r="AB85" s="453"/>
      <c r="AC85" s="453"/>
      <c r="AD85" s="185"/>
      <c r="AE85" s="151"/>
      <c r="AF85" s="126" t="e">
        <f>VLOOKUP($D85,SiSem_Req!$T$2:$U$16,2)</f>
        <v>#N/A</v>
      </c>
      <c r="AG85" s="126" t="e">
        <f>VLOOKUP($D85,SiSem_Req!$B$2:$P$16,2)</f>
        <v>#N/A</v>
      </c>
      <c r="AH85" s="126" t="e">
        <f>VLOOKUP($D85,SiSem_Req!$B$2:$P$16,3)</f>
        <v>#N/A</v>
      </c>
      <c r="AI85" s="126" t="e">
        <f>VLOOKUP($D85,SiSem_Req!$B$2:$P$16,4)</f>
        <v>#N/A</v>
      </c>
      <c r="AK85" s="170"/>
      <c r="AL85" s="218"/>
      <c r="AM85" s="218"/>
      <c r="AN85" s="218"/>
      <c r="AO85" s="126"/>
    </row>
    <row r="86" spans="1:41" x14ac:dyDescent="0.25">
      <c r="A86" s="125"/>
      <c r="B86" s="453"/>
      <c r="C86" s="453"/>
      <c r="D86" s="454"/>
      <c r="E86" s="457"/>
      <c r="F86" s="158" t="str">
        <f t="shared" si="7"/>
        <v/>
      </c>
      <c r="G86" s="148" t="str">
        <f>IF($D86="","",VLOOKUP($AF86,SiSem_Req!$A$2:$P$16,6))</f>
        <v/>
      </c>
      <c r="H86" s="455"/>
      <c r="I86" s="147" t="str">
        <f t="shared" si="8"/>
        <v/>
      </c>
      <c r="J86" s="148" t="str">
        <f>IF($D86="","",VLOOKUP($AF86,SiSem_Req!$A$2:$P$16,7))</f>
        <v/>
      </c>
      <c r="K86" s="456"/>
      <c r="L86" s="154" t="str">
        <f t="shared" si="9"/>
        <v/>
      </c>
      <c r="M86" s="148" t="str">
        <f>IF($D86="","",VLOOKUP($AF86,SiSem_Req!$A$2:$P$16,9))</f>
        <v/>
      </c>
      <c r="N86" s="457"/>
      <c r="O86" s="158" t="str">
        <f t="shared" si="10"/>
        <v/>
      </c>
      <c r="P86" s="148" t="str">
        <f>IF($D86="","",VLOOKUP($AF86,SiSem_Req!$A$2:$P$16,8))</f>
        <v/>
      </c>
      <c r="Q86" s="149" t="str">
        <f t="shared" si="6"/>
        <v/>
      </c>
      <c r="R86" s="150" t="str">
        <f t="shared" si="11"/>
        <v/>
      </c>
      <c r="S86" s="151"/>
      <c r="T86" s="453"/>
      <c r="U86" s="453"/>
      <c r="V86" s="453"/>
      <c r="W86" s="453"/>
      <c r="X86" s="453"/>
      <c r="Y86" s="453"/>
      <c r="Z86" s="453"/>
      <c r="AA86" s="152" t="str">
        <f>IF(OR($D86="",$AB86=""),"",MIN(110,$AB86-VLOOKUP($AF86,SiSem_Req!$A$2:$P$16,16)))</f>
        <v/>
      </c>
      <c r="AB86" s="453"/>
      <c r="AC86" s="453"/>
      <c r="AD86" s="185"/>
      <c r="AE86" s="151"/>
      <c r="AF86" s="126" t="e">
        <f>VLOOKUP($D86,SiSem_Req!$T$2:$U$16,2)</f>
        <v>#N/A</v>
      </c>
      <c r="AG86" s="126" t="e">
        <f>VLOOKUP($D86,SiSem_Req!$B$2:$P$16,2)</f>
        <v>#N/A</v>
      </c>
      <c r="AH86" s="126" t="e">
        <f>VLOOKUP($D86,SiSem_Req!$B$2:$P$16,3)</f>
        <v>#N/A</v>
      </c>
      <c r="AI86" s="126" t="e">
        <f>VLOOKUP($D86,SiSem_Req!$B$2:$P$16,4)</f>
        <v>#N/A</v>
      </c>
      <c r="AK86" s="170"/>
      <c r="AL86" s="218"/>
      <c r="AM86" s="218"/>
      <c r="AN86" s="218"/>
      <c r="AO86" s="126"/>
    </row>
    <row r="87" spans="1:41" x14ac:dyDescent="0.25">
      <c r="A87" s="125"/>
      <c r="B87" s="453"/>
      <c r="C87" s="453"/>
      <c r="D87" s="454"/>
      <c r="E87" s="457"/>
      <c r="F87" s="158" t="str">
        <f t="shared" si="7"/>
        <v/>
      </c>
      <c r="G87" s="148" t="str">
        <f>IF($D87="","",VLOOKUP($AF87,SiSem_Req!$A$2:$P$16,6))</f>
        <v/>
      </c>
      <c r="H87" s="455"/>
      <c r="I87" s="147" t="str">
        <f t="shared" si="8"/>
        <v/>
      </c>
      <c r="J87" s="148" t="str">
        <f>IF($D87="","",VLOOKUP($AF87,SiSem_Req!$A$2:$P$16,7))</f>
        <v/>
      </c>
      <c r="K87" s="456"/>
      <c r="L87" s="154" t="str">
        <f t="shared" si="9"/>
        <v/>
      </c>
      <c r="M87" s="148" t="str">
        <f>IF($D87="","",VLOOKUP($AF87,SiSem_Req!$A$2:$P$16,9))</f>
        <v/>
      </c>
      <c r="N87" s="457"/>
      <c r="O87" s="158" t="str">
        <f t="shared" si="10"/>
        <v/>
      </c>
      <c r="P87" s="148" t="str">
        <f>IF($D87="","",VLOOKUP($AF87,SiSem_Req!$A$2:$P$16,8))</f>
        <v/>
      </c>
      <c r="Q87" s="149" t="str">
        <f t="shared" si="6"/>
        <v/>
      </c>
      <c r="R87" s="150" t="str">
        <f t="shared" si="11"/>
        <v/>
      </c>
      <c r="S87" s="151"/>
      <c r="T87" s="453"/>
      <c r="U87" s="453"/>
      <c r="V87" s="453"/>
      <c r="W87" s="453"/>
      <c r="X87" s="453"/>
      <c r="Y87" s="453"/>
      <c r="Z87" s="453"/>
      <c r="AA87" s="152" t="str">
        <f>IF(OR($D87="",$AB87=""),"",MIN(110,$AB87-VLOOKUP($AF87,SiSem_Req!$A$2:$P$16,16)))</f>
        <v/>
      </c>
      <c r="AB87" s="453"/>
      <c r="AC87" s="453"/>
      <c r="AD87" s="185"/>
      <c r="AE87" s="151"/>
      <c r="AF87" s="126" t="e">
        <f>VLOOKUP($D87,SiSem_Req!$T$2:$U$16,2)</f>
        <v>#N/A</v>
      </c>
      <c r="AG87" s="126" t="e">
        <f>VLOOKUP($D87,SiSem_Req!$B$2:$P$16,2)</f>
        <v>#N/A</v>
      </c>
      <c r="AH87" s="126" t="e">
        <f>VLOOKUP($D87,SiSem_Req!$B$2:$P$16,3)</f>
        <v>#N/A</v>
      </c>
      <c r="AI87" s="126" t="e">
        <f>VLOOKUP($D87,SiSem_Req!$B$2:$P$16,4)</f>
        <v>#N/A</v>
      </c>
      <c r="AK87" s="170"/>
      <c r="AL87" s="218"/>
      <c r="AM87" s="218"/>
      <c r="AN87" s="218"/>
      <c r="AO87" s="126"/>
    </row>
    <row r="88" spans="1:41" x14ac:dyDescent="0.25">
      <c r="A88" s="125"/>
      <c r="B88" s="453"/>
      <c r="C88" s="453"/>
      <c r="D88" s="454"/>
      <c r="E88" s="457"/>
      <c r="F88" s="158" t="str">
        <f t="shared" si="7"/>
        <v/>
      </c>
      <c r="G88" s="148" t="str">
        <f>IF($D88="","",VLOOKUP($AF88,SiSem_Req!$A$2:$P$16,6))</f>
        <v/>
      </c>
      <c r="H88" s="455"/>
      <c r="I88" s="147" t="str">
        <f t="shared" si="8"/>
        <v/>
      </c>
      <c r="J88" s="148" t="str">
        <f>IF($D88="","",VLOOKUP($AF88,SiSem_Req!$A$2:$P$16,7))</f>
        <v/>
      </c>
      <c r="K88" s="456"/>
      <c r="L88" s="154" t="str">
        <f t="shared" si="9"/>
        <v/>
      </c>
      <c r="M88" s="148" t="str">
        <f>IF($D88="","",VLOOKUP($AF88,SiSem_Req!$A$2:$P$16,9))</f>
        <v/>
      </c>
      <c r="N88" s="457"/>
      <c r="O88" s="158" t="str">
        <f t="shared" si="10"/>
        <v/>
      </c>
      <c r="P88" s="148" t="str">
        <f>IF($D88="","",VLOOKUP($AF88,SiSem_Req!$A$2:$P$16,8))</f>
        <v/>
      </c>
      <c r="Q88" s="149" t="str">
        <f t="shared" si="6"/>
        <v/>
      </c>
      <c r="R88" s="150" t="str">
        <f t="shared" si="11"/>
        <v/>
      </c>
      <c r="S88" s="151"/>
      <c r="T88" s="453"/>
      <c r="U88" s="453"/>
      <c r="V88" s="453"/>
      <c r="W88" s="453"/>
      <c r="X88" s="453"/>
      <c r="Y88" s="453"/>
      <c r="Z88" s="453"/>
      <c r="AA88" s="152" t="str">
        <f>IF(OR($D88="",$AB88=""),"",MIN(110,$AB88-VLOOKUP($AF88,SiSem_Req!$A$2:$P$16,16)))</f>
        <v/>
      </c>
      <c r="AB88" s="453"/>
      <c r="AC88" s="453"/>
      <c r="AD88" s="185"/>
      <c r="AE88" s="151"/>
      <c r="AF88" s="126" t="e">
        <f>VLOOKUP($D88,SiSem_Req!$T$2:$U$16,2)</f>
        <v>#N/A</v>
      </c>
      <c r="AG88" s="126" t="e">
        <f>VLOOKUP($D88,SiSem_Req!$B$2:$P$16,2)</f>
        <v>#N/A</v>
      </c>
      <c r="AH88" s="126" t="e">
        <f>VLOOKUP($D88,SiSem_Req!$B$2:$P$16,3)</f>
        <v>#N/A</v>
      </c>
      <c r="AI88" s="126" t="e">
        <f>VLOOKUP($D88,SiSem_Req!$B$2:$P$16,4)</f>
        <v>#N/A</v>
      </c>
      <c r="AK88" s="170"/>
      <c r="AL88" s="218"/>
      <c r="AM88" s="218"/>
      <c r="AN88" s="218"/>
      <c r="AO88" s="126"/>
    </row>
    <row r="89" spans="1:41" x14ac:dyDescent="0.25">
      <c r="A89" s="125"/>
      <c r="B89" s="453"/>
      <c r="C89" s="453"/>
      <c r="D89" s="454"/>
      <c r="E89" s="457"/>
      <c r="F89" s="158" t="str">
        <f t="shared" si="7"/>
        <v/>
      </c>
      <c r="G89" s="148" t="str">
        <f>IF($D89="","",VLOOKUP($AF89,SiSem_Req!$A$2:$P$16,6))</f>
        <v/>
      </c>
      <c r="H89" s="455"/>
      <c r="I89" s="147" t="str">
        <f t="shared" si="8"/>
        <v/>
      </c>
      <c r="J89" s="148" t="str">
        <f>IF($D89="","",VLOOKUP($AF89,SiSem_Req!$A$2:$P$16,7))</f>
        <v/>
      </c>
      <c r="K89" s="456"/>
      <c r="L89" s="154" t="str">
        <f t="shared" si="9"/>
        <v/>
      </c>
      <c r="M89" s="148" t="str">
        <f>IF($D89="","",VLOOKUP($AF89,SiSem_Req!$A$2:$P$16,9))</f>
        <v/>
      </c>
      <c r="N89" s="457"/>
      <c r="O89" s="158" t="str">
        <f t="shared" si="10"/>
        <v/>
      </c>
      <c r="P89" s="148" t="str">
        <f>IF($D89="","",VLOOKUP($AF89,SiSem_Req!$A$2:$P$16,8))</f>
        <v/>
      </c>
      <c r="Q89" s="149" t="str">
        <f t="shared" si="6"/>
        <v/>
      </c>
      <c r="R89" s="150" t="str">
        <f t="shared" si="11"/>
        <v/>
      </c>
      <c r="S89" s="151"/>
      <c r="T89" s="453"/>
      <c r="U89" s="453"/>
      <c r="V89" s="453"/>
      <c r="W89" s="453"/>
      <c r="X89" s="453"/>
      <c r="Y89" s="453"/>
      <c r="Z89" s="453"/>
      <c r="AA89" s="152" t="str">
        <f>IF(OR($D89="",$AB89=""),"",MIN(110,$AB89-VLOOKUP($AF89,SiSem_Req!$A$2:$P$16,16)))</f>
        <v/>
      </c>
      <c r="AB89" s="453"/>
      <c r="AC89" s="453"/>
      <c r="AD89" s="185"/>
      <c r="AE89" s="151"/>
      <c r="AF89" s="126" t="e">
        <f>VLOOKUP($D89,SiSem_Req!$T$2:$U$16,2)</f>
        <v>#N/A</v>
      </c>
      <c r="AG89" s="126" t="e">
        <f>VLOOKUP($D89,SiSem_Req!$B$2:$P$16,2)</f>
        <v>#N/A</v>
      </c>
      <c r="AH89" s="126" t="e">
        <f>VLOOKUP($D89,SiSem_Req!$B$2:$P$16,3)</f>
        <v>#N/A</v>
      </c>
      <c r="AI89" s="126" t="e">
        <f>VLOOKUP($D89,SiSem_Req!$B$2:$P$16,4)</f>
        <v>#N/A</v>
      </c>
      <c r="AK89" s="170"/>
      <c r="AL89" s="218"/>
      <c r="AM89" s="218"/>
      <c r="AN89" s="218"/>
      <c r="AO89" s="126"/>
    </row>
    <row r="90" spans="1:41" x14ac:dyDescent="0.25">
      <c r="A90" s="125"/>
      <c r="B90" s="453"/>
      <c r="C90" s="453"/>
      <c r="D90" s="454"/>
      <c r="E90" s="457"/>
      <c r="F90" s="158" t="str">
        <f t="shared" si="7"/>
        <v/>
      </c>
      <c r="G90" s="148" t="str">
        <f>IF($D90="","",VLOOKUP($AF90,SiSem_Req!$A$2:$P$16,6))</f>
        <v/>
      </c>
      <c r="H90" s="455"/>
      <c r="I90" s="147" t="str">
        <f t="shared" si="8"/>
        <v/>
      </c>
      <c r="J90" s="148" t="str">
        <f>IF($D90="","",VLOOKUP($AF90,SiSem_Req!$A$2:$P$16,7))</f>
        <v/>
      </c>
      <c r="K90" s="456"/>
      <c r="L90" s="154" t="str">
        <f t="shared" si="9"/>
        <v/>
      </c>
      <c r="M90" s="148" t="str">
        <f>IF($D90="","",VLOOKUP($AF90,SiSem_Req!$A$2:$P$16,9))</f>
        <v/>
      </c>
      <c r="N90" s="457"/>
      <c r="O90" s="158" t="str">
        <f t="shared" si="10"/>
        <v/>
      </c>
      <c r="P90" s="148" t="str">
        <f>IF($D90="","",VLOOKUP($AF90,SiSem_Req!$A$2:$P$16,8))</f>
        <v/>
      </c>
      <c r="Q90" s="149" t="str">
        <f t="shared" si="6"/>
        <v/>
      </c>
      <c r="R90" s="150" t="str">
        <f t="shared" si="11"/>
        <v/>
      </c>
      <c r="S90" s="151"/>
      <c r="T90" s="453"/>
      <c r="U90" s="453"/>
      <c r="V90" s="453"/>
      <c r="W90" s="453"/>
      <c r="X90" s="453"/>
      <c r="Y90" s="453"/>
      <c r="Z90" s="453"/>
      <c r="AA90" s="152" t="str">
        <f>IF(OR($D90="",$AB90=""),"",MIN(110,$AB90-VLOOKUP($AF90,SiSem_Req!$A$2:$P$16,16)))</f>
        <v/>
      </c>
      <c r="AB90" s="453"/>
      <c r="AC90" s="453"/>
      <c r="AD90" s="185"/>
      <c r="AE90" s="151"/>
      <c r="AF90" s="126" t="e">
        <f>VLOOKUP($D90,SiSem_Req!$T$2:$U$16,2)</f>
        <v>#N/A</v>
      </c>
      <c r="AG90" s="126" t="e">
        <f>VLOOKUP($D90,SiSem_Req!$B$2:$P$16,2)</f>
        <v>#N/A</v>
      </c>
      <c r="AH90" s="126" t="e">
        <f>VLOOKUP($D90,SiSem_Req!$B$2:$P$16,3)</f>
        <v>#N/A</v>
      </c>
      <c r="AI90" s="126" t="e">
        <f>VLOOKUP($D90,SiSem_Req!$B$2:$P$16,4)</f>
        <v>#N/A</v>
      </c>
      <c r="AK90" s="170"/>
      <c r="AL90" s="218"/>
      <c r="AM90" s="218"/>
      <c r="AN90" s="218"/>
      <c r="AO90" s="126"/>
    </row>
    <row r="91" spans="1:41" x14ac:dyDescent="0.25">
      <c r="A91" s="125"/>
      <c r="B91" s="453"/>
      <c r="C91" s="453"/>
      <c r="D91" s="454"/>
      <c r="E91" s="457"/>
      <c r="F91" s="158" t="str">
        <f t="shared" si="7"/>
        <v/>
      </c>
      <c r="G91" s="148" t="str">
        <f>IF($D91="","",VLOOKUP($AF91,SiSem_Req!$A$2:$P$16,6))</f>
        <v/>
      </c>
      <c r="H91" s="455"/>
      <c r="I91" s="147" t="str">
        <f t="shared" si="8"/>
        <v/>
      </c>
      <c r="J91" s="148" t="str">
        <f>IF($D91="","",VLOOKUP($AF91,SiSem_Req!$A$2:$P$16,7))</f>
        <v/>
      </c>
      <c r="K91" s="456"/>
      <c r="L91" s="154" t="str">
        <f t="shared" si="9"/>
        <v/>
      </c>
      <c r="M91" s="148" t="str">
        <f>IF($D91="","",VLOOKUP($AF91,SiSem_Req!$A$2:$P$16,9))</f>
        <v/>
      </c>
      <c r="N91" s="457"/>
      <c r="O91" s="158" t="str">
        <f t="shared" si="10"/>
        <v/>
      </c>
      <c r="P91" s="148" t="str">
        <f>IF($D91="","",VLOOKUP($AF91,SiSem_Req!$A$2:$P$16,8))</f>
        <v/>
      </c>
      <c r="Q91" s="149" t="str">
        <f t="shared" si="6"/>
        <v/>
      </c>
      <c r="R91" s="150" t="str">
        <f t="shared" si="11"/>
        <v/>
      </c>
      <c r="S91" s="151"/>
      <c r="T91" s="453"/>
      <c r="U91" s="453"/>
      <c r="V91" s="453"/>
      <c r="W91" s="453"/>
      <c r="X91" s="453"/>
      <c r="Y91" s="453"/>
      <c r="Z91" s="453"/>
      <c r="AA91" s="152" t="str">
        <f>IF(OR($D91="",$AB91=""),"",MIN(110,$AB91-VLOOKUP($AF91,SiSem_Req!$A$2:$P$16,16)))</f>
        <v/>
      </c>
      <c r="AB91" s="453"/>
      <c r="AC91" s="453"/>
      <c r="AD91" s="185"/>
      <c r="AE91" s="151"/>
      <c r="AF91" s="126" t="e">
        <f>VLOOKUP($D91,SiSem_Req!$T$2:$U$16,2)</f>
        <v>#N/A</v>
      </c>
      <c r="AG91" s="126" t="e">
        <f>VLOOKUP($D91,SiSem_Req!$B$2:$P$16,2)</f>
        <v>#N/A</v>
      </c>
      <c r="AH91" s="126" t="e">
        <f>VLOOKUP($D91,SiSem_Req!$B$2:$P$16,3)</f>
        <v>#N/A</v>
      </c>
      <c r="AI91" s="126" t="e">
        <f>VLOOKUP($D91,SiSem_Req!$B$2:$P$16,4)</f>
        <v>#N/A</v>
      </c>
      <c r="AK91" s="170"/>
      <c r="AL91" s="218"/>
      <c r="AM91" s="218"/>
      <c r="AN91" s="218"/>
      <c r="AO91" s="126"/>
    </row>
    <row r="92" spans="1:41" x14ac:dyDescent="0.25">
      <c r="A92" s="125"/>
      <c r="B92" s="453"/>
      <c r="C92" s="453"/>
      <c r="D92" s="454"/>
      <c r="E92" s="457"/>
      <c r="F92" s="158" t="str">
        <f t="shared" si="7"/>
        <v/>
      </c>
      <c r="G92" s="148" t="str">
        <f>IF($D92="","",VLOOKUP($AF92,SiSem_Req!$A$2:$P$16,6))</f>
        <v/>
      </c>
      <c r="H92" s="455"/>
      <c r="I92" s="147" t="str">
        <f t="shared" si="8"/>
        <v/>
      </c>
      <c r="J92" s="148" t="str">
        <f>IF($D92="","",VLOOKUP($AF92,SiSem_Req!$A$2:$P$16,7))</f>
        <v/>
      </c>
      <c r="K92" s="456"/>
      <c r="L92" s="154" t="str">
        <f t="shared" si="9"/>
        <v/>
      </c>
      <c r="M92" s="148" t="str">
        <f>IF($D92="","",VLOOKUP($AF92,SiSem_Req!$A$2:$P$16,9))</f>
        <v/>
      </c>
      <c r="N92" s="457"/>
      <c r="O92" s="158" t="str">
        <f t="shared" si="10"/>
        <v/>
      </c>
      <c r="P92" s="148" t="str">
        <f>IF($D92="","",VLOOKUP($AF92,SiSem_Req!$A$2:$P$16,8))</f>
        <v/>
      </c>
      <c r="Q92" s="149" t="str">
        <f t="shared" si="6"/>
        <v/>
      </c>
      <c r="R92" s="150" t="str">
        <f t="shared" si="11"/>
        <v/>
      </c>
      <c r="S92" s="151"/>
      <c r="T92" s="453"/>
      <c r="U92" s="453"/>
      <c r="V92" s="453"/>
      <c r="W92" s="453"/>
      <c r="X92" s="453"/>
      <c r="Y92" s="453"/>
      <c r="Z92" s="453"/>
      <c r="AA92" s="152" t="str">
        <f>IF(OR($D92="",$AB92=""),"",MIN(110,$AB92-VLOOKUP($AF92,SiSem_Req!$A$2:$P$16,16)))</f>
        <v/>
      </c>
      <c r="AB92" s="453"/>
      <c r="AC92" s="453"/>
      <c r="AD92" s="185"/>
      <c r="AE92" s="151"/>
      <c r="AF92" s="126" t="e">
        <f>VLOOKUP($D92,SiSem_Req!$T$2:$U$16,2)</f>
        <v>#N/A</v>
      </c>
      <c r="AG92" s="126" t="e">
        <f>VLOOKUP($D92,SiSem_Req!$B$2:$P$16,2)</f>
        <v>#N/A</v>
      </c>
      <c r="AH92" s="126" t="e">
        <f>VLOOKUP($D92,SiSem_Req!$B$2:$P$16,3)</f>
        <v>#N/A</v>
      </c>
      <c r="AI92" s="126" t="e">
        <f>VLOOKUP($D92,SiSem_Req!$B$2:$P$16,4)</f>
        <v>#N/A</v>
      </c>
      <c r="AK92" s="170"/>
      <c r="AL92" s="218"/>
      <c r="AM92" s="218"/>
      <c r="AN92" s="218"/>
      <c r="AO92" s="126"/>
    </row>
    <row r="93" spans="1:41" x14ac:dyDescent="0.25">
      <c r="A93" s="125"/>
      <c r="B93" s="453"/>
      <c r="C93" s="453"/>
      <c r="D93" s="454"/>
      <c r="E93" s="457"/>
      <c r="F93" s="158" t="str">
        <f t="shared" si="7"/>
        <v/>
      </c>
      <c r="G93" s="148" t="str">
        <f>IF($D93="","",VLOOKUP($AF93,SiSem_Req!$A$2:$P$16,6))</f>
        <v/>
      </c>
      <c r="H93" s="455"/>
      <c r="I93" s="147" t="str">
        <f t="shared" si="8"/>
        <v/>
      </c>
      <c r="J93" s="148" t="str">
        <f>IF($D93="","",VLOOKUP($AF93,SiSem_Req!$A$2:$P$16,7))</f>
        <v/>
      </c>
      <c r="K93" s="456"/>
      <c r="L93" s="154" t="str">
        <f t="shared" si="9"/>
        <v/>
      </c>
      <c r="M93" s="148" t="str">
        <f>IF($D93="","",VLOOKUP($AF93,SiSem_Req!$A$2:$P$16,9))</f>
        <v/>
      </c>
      <c r="N93" s="457"/>
      <c r="O93" s="158" t="str">
        <f t="shared" si="10"/>
        <v/>
      </c>
      <c r="P93" s="148" t="str">
        <f>IF($D93="","",VLOOKUP($AF93,SiSem_Req!$A$2:$P$16,8))</f>
        <v/>
      </c>
      <c r="Q93" s="149" t="str">
        <f t="shared" si="6"/>
        <v/>
      </c>
      <c r="R93" s="150" t="str">
        <f t="shared" si="11"/>
        <v/>
      </c>
      <c r="S93" s="151"/>
      <c r="T93" s="453"/>
      <c r="U93" s="453"/>
      <c r="V93" s="453"/>
      <c r="W93" s="453"/>
      <c r="X93" s="453"/>
      <c r="Y93" s="453"/>
      <c r="Z93" s="453"/>
      <c r="AA93" s="152" t="str">
        <f>IF(OR($D93="",$AB93=""),"",MIN(110,$AB93-VLOOKUP($AF93,SiSem_Req!$A$2:$P$16,16)))</f>
        <v/>
      </c>
      <c r="AB93" s="453"/>
      <c r="AC93" s="453"/>
      <c r="AD93" s="185"/>
      <c r="AE93" s="151"/>
      <c r="AF93" s="126" t="e">
        <f>VLOOKUP($D93,SiSem_Req!$T$2:$U$16,2)</f>
        <v>#N/A</v>
      </c>
      <c r="AG93" s="126" t="e">
        <f>VLOOKUP($D93,SiSem_Req!$B$2:$P$16,2)</f>
        <v>#N/A</v>
      </c>
      <c r="AH93" s="126" t="e">
        <f>VLOOKUP($D93,SiSem_Req!$B$2:$P$16,3)</f>
        <v>#N/A</v>
      </c>
      <c r="AI93" s="126" t="e">
        <f>VLOOKUP($D93,SiSem_Req!$B$2:$P$16,4)</f>
        <v>#N/A</v>
      </c>
      <c r="AK93" s="170"/>
      <c r="AL93" s="218"/>
      <c r="AM93" s="218"/>
      <c r="AN93" s="218"/>
      <c r="AO93" s="126"/>
    </row>
    <row r="94" spans="1:41" x14ac:dyDescent="0.25">
      <c r="A94" s="125"/>
      <c r="B94" s="453"/>
      <c r="C94" s="453"/>
      <c r="D94" s="454"/>
      <c r="E94" s="457"/>
      <c r="F94" s="158" t="str">
        <f t="shared" si="7"/>
        <v/>
      </c>
      <c r="G94" s="148" t="str">
        <f>IF($D94="","",VLOOKUP($AF94,SiSem_Req!$A$2:$P$16,6))</f>
        <v/>
      </c>
      <c r="H94" s="455"/>
      <c r="I94" s="147" t="str">
        <f t="shared" si="8"/>
        <v/>
      </c>
      <c r="J94" s="148" t="str">
        <f>IF($D94="","",VLOOKUP($AF94,SiSem_Req!$A$2:$P$16,7))</f>
        <v/>
      </c>
      <c r="K94" s="456"/>
      <c r="L94" s="154" t="str">
        <f t="shared" si="9"/>
        <v/>
      </c>
      <c r="M94" s="148" t="str">
        <f>IF($D94="","",VLOOKUP($AF94,SiSem_Req!$A$2:$P$16,9))</f>
        <v/>
      </c>
      <c r="N94" s="457"/>
      <c r="O94" s="158" t="str">
        <f t="shared" si="10"/>
        <v/>
      </c>
      <c r="P94" s="148" t="str">
        <f>IF($D94="","",VLOOKUP($AF94,SiSem_Req!$A$2:$P$16,8))</f>
        <v/>
      </c>
      <c r="Q94" s="149" t="str">
        <f t="shared" si="6"/>
        <v/>
      </c>
      <c r="R94" s="150" t="str">
        <f t="shared" si="11"/>
        <v/>
      </c>
      <c r="S94" s="151"/>
      <c r="T94" s="453"/>
      <c r="U94" s="453"/>
      <c r="V94" s="453"/>
      <c r="W94" s="453"/>
      <c r="X94" s="453"/>
      <c r="Y94" s="453"/>
      <c r="Z94" s="453"/>
      <c r="AA94" s="152" t="str">
        <f>IF(OR($D94="",$AB94=""),"",MIN(110,$AB94-VLOOKUP($AF94,SiSem_Req!$A$2:$P$16,16)))</f>
        <v/>
      </c>
      <c r="AB94" s="453"/>
      <c r="AC94" s="453"/>
      <c r="AD94" s="185"/>
      <c r="AE94" s="151"/>
      <c r="AF94" s="126" t="e">
        <f>VLOOKUP($D94,SiSem_Req!$T$2:$U$16,2)</f>
        <v>#N/A</v>
      </c>
      <c r="AG94" s="126" t="e">
        <f>VLOOKUP($D94,SiSem_Req!$B$2:$P$16,2)</f>
        <v>#N/A</v>
      </c>
      <c r="AH94" s="126" t="e">
        <f>VLOOKUP($D94,SiSem_Req!$B$2:$P$16,3)</f>
        <v>#N/A</v>
      </c>
      <c r="AI94" s="126" t="e">
        <f>VLOOKUP($D94,SiSem_Req!$B$2:$P$16,4)</f>
        <v>#N/A</v>
      </c>
      <c r="AK94" s="170"/>
      <c r="AL94" s="218"/>
      <c r="AM94" s="218"/>
      <c r="AN94" s="218"/>
      <c r="AO94" s="126"/>
    </row>
    <row r="95" spans="1:41" x14ac:dyDescent="0.25">
      <c r="A95" s="125"/>
      <c r="B95" s="453"/>
      <c r="C95" s="453"/>
      <c r="D95" s="454"/>
      <c r="E95" s="457"/>
      <c r="F95" s="158" t="str">
        <f t="shared" si="7"/>
        <v/>
      </c>
      <c r="G95" s="148" t="str">
        <f>IF($D95="","",VLOOKUP($AF95,SiSem_Req!$A$2:$P$16,6))</f>
        <v/>
      </c>
      <c r="H95" s="455"/>
      <c r="I95" s="147" t="str">
        <f t="shared" si="8"/>
        <v/>
      </c>
      <c r="J95" s="148" t="str">
        <f>IF($D95="","",VLOOKUP($AF95,SiSem_Req!$A$2:$P$16,7))</f>
        <v/>
      </c>
      <c r="K95" s="456"/>
      <c r="L95" s="154" t="str">
        <f t="shared" si="9"/>
        <v/>
      </c>
      <c r="M95" s="148" t="str">
        <f>IF($D95="","",VLOOKUP($AF95,SiSem_Req!$A$2:$P$16,9))</f>
        <v/>
      </c>
      <c r="N95" s="457"/>
      <c r="O95" s="158" t="str">
        <f t="shared" si="10"/>
        <v/>
      </c>
      <c r="P95" s="148" t="str">
        <f>IF($D95="","",VLOOKUP($AF95,SiSem_Req!$A$2:$P$16,8))</f>
        <v/>
      </c>
      <c r="Q95" s="149" t="str">
        <f t="shared" si="6"/>
        <v/>
      </c>
      <c r="R95" s="150" t="str">
        <f t="shared" si="11"/>
        <v/>
      </c>
      <c r="S95" s="151"/>
      <c r="T95" s="453"/>
      <c r="U95" s="453"/>
      <c r="V95" s="453"/>
      <c r="W95" s="453"/>
      <c r="X95" s="453"/>
      <c r="Y95" s="453"/>
      <c r="Z95" s="453"/>
      <c r="AA95" s="152" t="str">
        <f>IF(OR($D95="",$AB95=""),"",MIN(110,$AB95-VLOOKUP($AF95,SiSem_Req!$A$2:$P$16,16)))</f>
        <v/>
      </c>
      <c r="AB95" s="453"/>
      <c r="AC95" s="453"/>
      <c r="AD95" s="185"/>
      <c r="AE95" s="151"/>
      <c r="AF95" s="126" t="e">
        <f>VLOOKUP($D95,SiSem_Req!$T$2:$U$16,2)</f>
        <v>#N/A</v>
      </c>
      <c r="AG95" s="126" t="e">
        <f>VLOOKUP($D95,SiSem_Req!$B$2:$P$16,2)</f>
        <v>#N/A</v>
      </c>
      <c r="AH95" s="126" t="e">
        <f>VLOOKUP($D95,SiSem_Req!$B$2:$P$16,3)</f>
        <v>#N/A</v>
      </c>
      <c r="AI95" s="126" t="e">
        <f>VLOOKUP($D95,SiSem_Req!$B$2:$P$16,4)</f>
        <v>#N/A</v>
      </c>
      <c r="AK95" s="170"/>
      <c r="AL95" s="218"/>
      <c r="AM95" s="218"/>
      <c r="AN95" s="218"/>
      <c r="AO95" s="126"/>
    </row>
    <row r="96" spans="1:41" x14ac:dyDescent="0.25">
      <c r="A96" s="125"/>
      <c r="B96" s="453"/>
      <c r="C96" s="453"/>
      <c r="D96" s="454"/>
      <c r="E96" s="457"/>
      <c r="F96" s="158" t="str">
        <f t="shared" si="7"/>
        <v/>
      </c>
      <c r="G96" s="148" t="str">
        <f>IF($D96="","",VLOOKUP($AF96,SiSem_Req!$A$2:$P$16,6))</f>
        <v/>
      </c>
      <c r="H96" s="455"/>
      <c r="I96" s="147" t="str">
        <f t="shared" si="8"/>
        <v/>
      </c>
      <c r="J96" s="148" t="str">
        <f>IF($D96="","",VLOOKUP($AF96,SiSem_Req!$A$2:$P$16,7))</f>
        <v/>
      </c>
      <c r="K96" s="456"/>
      <c r="L96" s="154" t="str">
        <f t="shared" si="9"/>
        <v/>
      </c>
      <c r="M96" s="148" t="str">
        <f>IF($D96="","",VLOOKUP($AF96,SiSem_Req!$A$2:$P$16,9))</f>
        <v/>
      </c>
      <c r="N96" s="457"/>
      <c r="O96" s="158" t="str">
        <f t="shared" si="10"/>
        <v/>
      </c>
      <c r="P96" s="148" t="str">
        <f>IF($D96="","",VLOOKUP($AF96,SiSem_Req!$A$2:$P$16,8))</f>
        <v/>
      </c>
      <c r="Q96" s="149" t="str">
        <f t="shared" si="6"/>
        <v/>
      </c>
      <c r="R96" s="150" t="str">
        <f t="shared" si="11"/>
        <v/>
      </c>
      <c r="S96" s="151"/>
      <c r="T96" s="453"/>
      <c r="U96" s="453"/>
      <c r="V96" s="453"/>
      <c r="W96" s="453"/>
      <c r="X96" s="453"/>
      <c r="Y96" s="453"/>
      <c r="Z96" s="453"/>
      <c r="AA96" s="152" t="str">
        <f>IF(OR($D96="",$AB96=""),"",MIN(110,$AB96-VLOOKUP($AF96,SiSem_Req!$A$2:$P$16,16)))</f>
        <v/>
      </c>
      <c r="AB96" s="453"/>
      <c r="AC96" s="453"/>
      <c r="AD96" s="185"/>
      <c r="AE96" s="151"/>
      <c r="AF96" s="126" t="e">
        <f>VLOOKUP($D96,SiSem_Req!$T$2:$U$16,2)</f>
        <v>#N/A</v>
      </c>
      <c r="AG96" s="126" t="e">
        <f>VLOOKUP($D96,SiSem_Req!$B$2:$P$16,2)</f>
        <v>#N/A</v>
      </c>
      <c r="AH96" s="126" t="e">
        <f>VLOOKUP($D96,SiSem_Req!$B$2:$P$16,3)</f>
        <v>#N/A</v>
      </c>
      <c r="AI96" s="126" t="e">
        <f>VLOOKUP($D96,SiSem_Req!$B$2:$P$16,4)</f>
        <v>#N/A</v>
      </c>
      <c r="AK96" s="170"/>
      <c r="AL96" s="218"/>
      <c r="AM96" s="218"/>
      <c r="AN96" s="218"/>
      <c r="AO96" s="126"/>
    </row>
    <row r="97" spans="1:41" x14ac:dyDescent="0.25">
      <c r="A97" s="125"/>
      <c r="B97" s="453"/>
      <c r="C97" s="453"/>
      <c r="D97" s="454"/>
      <c r="E97" s="457"/>
      <c r="F97" s="158" t="str">
        <f t="shared" si="7"/>
        <v/>
      </c>
      <c r="G97" s="148" t="str">
        <f>IF($D97="","",VLOOKUP($AF97,SiSem_Req!$A$2:$P$16,6))</f>
        <v/>
      </c>
      <c r="H97" s="455"/>
      <c r="I97" s="147" t="str">
        <f t="shared" si="8"/>
        <v/>
      </c>
      <c r="J97" s="148" t="str">
        <f>IF($D97="","",VLOOKUP($AF97,SiSem_Req!$A$2:$P$16,7))</f>
        <v/>
      </c>
      <c r="K97" s="456"/>
      <c r="L97" s="154" t="str">
        <f t="shared" si="9"/>
        <v/>
      </c>
      <c r="M97" s="148" t="str">
        <f>IF($D97="","",VLOOKUP($AF97,SiSem_Req!$A$2:$P$16,9))</f>
        <v/>
      </c>
      <c r="N97" s="457"/>
      <c r="O97" s="158" t="str">
        <f t="shared" si="10"/>
        <v/>
      </c>
      <c r="P97" s="148" t="str">
        <f>IF($D97="","",VLOOKUP($AF97,SiSem_Req!$A$2:$P$16,8))</f>
        <v/>
      </c>
      <c r="Q97" s="149" t="str">
        <f t="shared" si="6"/>
        <v/>
      </c>
      <c r="R97" s="150" t="str">
        <f t="shared" si="11"/>
        <v/>
      </c>
      <c r="S97" s="151"/>
      <c r="T97" s="453"/>
      <c r="U97" s="453"/>
      <c r="V97" s="453"/>
      <c r="W97" s="453"/>
      <c r="X97" s="453"/>
      <c r="Y97" s="453"/>
      <c r="Z97" s="453"/>
      <c r="AA97" s="152" t="str">
        <f>IF(OR($D97="",$AB97=""),"",MIN(110,$AB97-VLOOKUP($AF97,SiSem_Req!$A$2:$P$16,16)))</f>
        <v/>
      </c>
      <c r="AB97" s="453"/>
      <c r="AC97" s="453"/>
      <c r="AD97" s="185"/>
      <c r="AE97" s="151"/>
      <c r="AF97" s="126" t="e">
        <f>VLOOKUP($D97,SiSem_Req!$T$2:$U$16,2)</f>
        <v>#N/A</v>
      </c>
      <c r="AG97" s="126" t="e">
        <f>VLOOKUP($D97,SiSem_Req!$B$2:$P$16,2)</f>
        <v>#N/A</v>
      </c>
      <c r="AH97" s="126" t="e">
        <f>VLOOKUP($D97,SiSem_Req!$B$2:$P$16,3)</f>
        <v>#N/A</v>
      </c>
      <c r="AI97" s="126" t="e">
        <f>VLOOKUP($D97,SiSem_Req!$B$2:$P$16,4)</f>
        <v>#N/A</v>
      </c>
      <c r="AK97" s="170"/>
      <c r="AL97" s="218"/>
      <c r="AM97" s="218"/>
      <c r="AN97" s="218"/>
      <c r="AO97" s="126"/>
    </row>
    <row r="98" spans="1:41" x14ac:dyDescent="0.25">
      <c r="A98" s="125"/>
      <c r="B98" s="453"/>
      <c r="C98" s="453"/>
      <c r="D98" s="454"/>
      <c r="E98" s="457"/>
      <c r="F98" s="158" t="str">
        <f t="shared" si="7"/>
        <v/>
      </c>
      <c r="G98" s="148" t="str">
        <f>IF($D98="","",VLOOKUP($AF98,SiSem_Req!$A$2:$P$16,6))</f>
        <v/>
      </c>
      <c r="H98" s="455"/>
      <c r="I98" s="147" t="str">
        <f t="shared" si="8"/>
        <v/>
      </c>
      <c r="J98" s="148" t="str">
        <f>IF($D98="","",VLOOKUP($AF98,SiSem_Req!$A$2:$P$16,7))</f>
        <v/>
      </c>
      <c r="K98" s="456"/>
      <c r="L98" s="154" t="str">
        <f t="shared" si="9"/>
        <v/>
      </c>
      <c r="M98" s="148" t="str">
        <f>IF($D98="","",VLOOKUP($AF98,SiSem_Req!$A$2:$P$16,9))</f>
        <v/>
      </c>
      <c r="N98" s="457"/>
      <c r="O98" s="158" t="str">
        <f t="shared" si="10"/>
        <v/>
      </c>
      <c r="P98" s="148" t="str">
        <f>IF($D98="","",VLOOKUP($AF98,SiSem_Req!$A$2:$P$16,8))</f>
        <v/>
      </c>
      <c r="Q98" s="149" t="str">
        <f t="shared" si="6"/>
        <v/>
      </c>
      <c r="R98" s="150" t="str">
        <f t="shared" si="11"/>
        <v/>
      </c>
      <c r="S98" s="151"/>
      <c r="T98" s="453"/>
      <c r="U98" s="453"/>
      <c r="V98" s="453"/>
      <c r="W98" s="453"/>
      <c r="X98" s="453"/>
      <c r="Y98" s="453"/>
      <c r="Z98" s="453"/>
      <c r="AA98" s="152" t="str">
        <f>IF(OR($D98="",$AB98=""),"",MIN(110,$AB98-VLOOKUP($AF98,SiSem_Req!$A$2:$P$16,16)))</f>
        <v/>
      </c>
      <c r="AB98" s="453"/>
      <c r="AC98" s="453"/>
      <c r="AD98" s="185"/>
      <c r="AE98" s="151"/>
      <c r="AF98" s="126" t="e">
        <f>VLOOKUP($D98,SiSem_Req!$T$2:$U$16,2)</f>
        <v>#N/A</v>
      </c>
      <c r="AG98" s="126" t="e">
        <f>VLOOKUP($D98,SiSem_Req!$B$2:$P$16,2)</f>
        <v>#N/A</v>
      </c>
      <c r="AH98" s="126" t="e">
        <f>VLOOKUP($D98,SiSem_Req!$B$2:$P$16,3)</f>
        <v>#N/A</v>
      </c>
      <c r="AI98" s="126" t="e">
        <f>VLOOKUP($D98,SiSem_Req!$B$2:$P$16,4)</f>
        <v>#N/A</v>
      </c>
      <c r="AK98" s="170"/>
      <c r="AL98" s="218"/>
      <c r="AM98" s="218"/>
      <c r="AN98" s="218"/>
      <c r="AO98" s="126"/>
    </row>
    <row r="99" spans="1:41" x14ac:dyDescent="0.25">
      <c r="A99" s="125"/>
      <c r="B99" s="453"/>
      <c r="C99" s="453"/>
      <c r="D99" s="454"/>
      <c r="E99" s="457"/>
      <c r="F99" s="158" t="str">
        <f t="shared" si="7"/>
        <v/>
      </c>
      <c r="G99" s="148" t="str">
        <f>IF($D99="","",VLOOKUP($AF99,SiSem_Req!$A$2:$P$16,6))</f>
        <v/>
      </c>
      <c r="H99" s="455"/>
      <c r="I99" s="147" t="str">
        <f t="shared" si="8"/>
        <v/>
      </c>
      <c r="J99" s="148" t="str">
        <f>IF($D99="","",VLOOKUP($AF99,SiSem_Req!$A$2:$P$16,7))</f>
        <v/>
      </c>
      <c r="K99" s="456"/>
      <c r="L99" s="154" t="str">
        <f t="shared" si="9"/>
        <v/>
      </c>
      <c r="M99" s="148" t="str">
        <f>IF($D99="","",VLOOKUP($AF99,SiSem_Req!$A$2:$P$16,9))</f>
        <v/>
      </c>
      <c r="N99" s="457"/>
      <c r="O99" s="158" t="str">
        <f t="shared" si="10"/>
        <v/>
      </c>
      <c r="P99" s="148" t="str">
        <f>IF($D99="","",VLOOKUP($AF99,SiSem_Req!$A$2:$P$16,8))</f>
        <v/>
      </c>
      <c r="Q99" s="149" t="str">
        <f t="shared" si="6"/>
        <v/>
      </c>
      <c r="R99" s="150" t="str">
        <f t="shared" si="11"/>
        <v/>
      </c>
      <c r="S99" s="151"/>
      <c r="T99" s="453"/>
      <c r="U99" s="453"/>
      <c r="V99" s="453"/>
      <c r="W99" s="453"/>
      <c r="X99" s="453"/>
      <c r="Y99" s="453"/>
      <c r="Z99" s="453"/>
      <c r="AA99" s="152" t="str">
        <f>IF(OR($D99="",$AB99=""),"",MIN(110,$AB99-VLOOKUP($AF99,SiSem_Req!$A$2:$P$16,16)))</f>
        <v/>
      </c>
      <c r="AB99" s="453"/>
      <c r="AC99" s="453"/>
      <c r="AD99" s="185"/>
      <c r="AE99" s="151"/>
      <c r="AF99" s="126" t="e">
        <f>VLOOKUP($D99,SiSem_Req!$T$2:$U$16,2)</f>
        <v>#N/A</v>
      </c>
      <c r="AG99" s="126" t="e">
        <f>VLOOKUP($D99,SiSem_Req!$B$2:$P$16,2)</f>
        <v>#N/A</v>
      </c>
      <c r="AH99" s="126" t="e">
        <f>VLOOKUP($D99,SiSem_Req!$B$2:$P$16,3)</f>
        <v>#N/A</v>
      </c>
      <c r="AI99" s="126" t="e">
        <f>VLOOKUP($D99,SiSem_Req!$B$2:$P$16,4)</f>
        <v>#N/A</v>
      </c>
      <c r="AK99" s="170"/>
      <c r="AL99" s="218"/>
      <c r="AM99" s="218"/>
      <c r="AN99" s="218"/>
      <c r="AO99" s="126"/>
    </row>
    <row r="100" spans="1:41" x14ac:dyDescent="0.25">
      <c r="A100" s="125"/>
      <c r="B100" s="453"/>
      <c r="C100" s="453"/>
      <c r="D100" s="454"/>
      <c r="E100" s="457"/>
      <c r="F100" s="158" t="str">
        <f t="shared" si="7"/>
        <v/>
      </c>
      <c r="G100" s="148" t="str">
        <f>IF($D100="","",VLOOKUP($AF100,SiSem_Req!$A$2:$P$16,6))</f>
        <v/>
      </c>
      <c r="H100" s="455"/>
      <c r="I100" s="147" t="str">
        <f t="shared" si="8"/>
        <v/>
      </c>
      <c r="J100" s="148" t="str">
        <f>IF($D100="","",VLOOKUP($AF100,SiSem_Req!$A$2:$P$16,7))</f>
        <v/>
      </c>
      <c r="K100" s="456"/>
      <c r="L100" s="154" t="str">
        <f t="shared" si="9"/>
        <v/>
      </c>
      <c r="M100" s="148" t="str">
        <f>IF($D100="","",VLOOKUP($AF100,SiSem_Req!$A$2:$P$16,9))</f>
        <v/>
      </c>
      <c r="N100" s="457"/>
      <c r="O100" s="158" t="str">
        <f t="shared" si="10"/>
        <v/>
      </c>
      <c r="P100" s="148" t="str">
        <f>IF($D100="","",VLOOKUP($AF100,SiSem_Req!$A$2:$P$16,8))</f>
        <v/>
      </c>
      <c r="Q100" s="149" t="str">
        <f t="shared" si="6"/>
        <v/>
      </c>
      <c r="R100" s="150" t="str">
        <f t="shared" si="11"/>
        <v/>
      </c>
      <c r="S100" s="151"/>
      <c r="T100" s="453"/>
      <c r="U100" s="453"/>
      <c r="V100" s="453"/>
      <c r="W100" s="453"/>
      <c r="X100" s="453"/>
      <c r="Y100" s="453"/>
      <c r="Z100" s="453"/>
      <c r="AA100" s="152" t="str">
        <f>IF(OR($D100="",$AB100=""),"",MIN(110,$AB100-VLOOKUP($AF100,SiSem_Req!$A$2:$P$16,16)))</f>
        <v/>
      </c>
      <c r="AB100" s="453"/>
      <c r="AC100" s="453"/>
      <c r="AD100" s="185"/>
      <c r="AE100" s="151"/>
      <c r="AF100" s="126" t="e">
        <f>VLOOKUP($D100,SiSem_Req!$T$2:$U$16,2)</f>
        <v>#N/A</v>
      </c>
      <c r="AG100" s="126" t="e">
        <f>VLOOKUP($D100,SiSem_Req!$B$2:$P$16,2)</f>
        <v>#N/A</v>
      </c>
      <c r="AH100" s="126" t="e">
        <f>VLOOKUP($D100,SiSem_Req!$B$2:$P$16,3)</f>
        <v>#N/A</v>
      </c>
      <c r="AI100" s="126" t="e">
        <f>VLOOKUP($D100,SiSem_Req!$B$2:$P$16,4)</f>
        <v>#N/A</v>
      </c>
      <c r="AK100" s="170"/>
      <c r="AL100" s="218"/>
      <c r="AM100" s="218"/>
      <c r="AN100" s="218"/>
      <c r="AO100" s="126"/>
    </row>
    <row r="101" spans="1:41" x14ac:dyDescent="0.25">
      <c r="A101" s="125"/>
      <c r="B101" s="453"/>
      <c r="C101" s="453"/>
      <c r="D101" s="454"/>
      <c r="E101" s="457"/>
      <c r="F101" s="158" t="str">
        <f t="shared" si="7"/>
        <v/>
      </c>
      <c r="G101" s="148" t="str">
        <f>IF($D101="","",VLOOKUP($AF101,SiSem_Req!$A$2:$P$16,6))</f>
        <v/>
      </c>
      <c r="H101" s="455"/>
      <c r="I101" s="147" t="str">
        <f t="shared" si="8"/>
        <v/>
      </c>
      <c r="J101" s="148" t="str">
        <f>IF($D101="","",VLOOKUP($AF101,SiSem_Req!$A$2:$P$16,7))</f>
        <v/>
      </c>
      <c r="K101" s="456"/>
      <c r="L101" s="154" t="str">
        <f t="shared" si="9"/>
        <v/>
      </c>
      <c r="M101" s="148" t="str">
        <f>IF($D101="","",VLOOKUP($AF101,SiSem_Req!$A$2:$P$16,9))</f>
        <v/>
      </c>
      <c r="N101" s="457"/>
      <c r="O101" s="158" t="str">
        <f t="shared" si="10"/>
        <v/>
      </c>
      <c r="P101" s="148" t="str">
        <f>IF($D101="","",VLOOKUP($AF101,SiSem_Req!$A$2:$P$16,8))</f>
        <v/>
      </c>
      <c r="Q101" s="149" t="str">
        <f t="shared" si="6"/>
        <v/>
      </c>
      <c r="R101" s="150" t="str">
        <f t="shared" si="11"/>
        <v/>
      </c>
      <c r="S101" s="151"/>
      <c r="T101" s="453"/>
      <c r="U101" s="453"/>
      <c r="V101" s="453"/>
      <c r="W101" s="453"/>
      <c r="X101" s="453"/>
      <c r="Y101" s="453"/>
      <c r="Z101" s="453"/>
      <c r="AA101" s="152" t="str">
        <f>IF(OR($D101="",$AB101=""),"",MIN(110,$AB101-VLOOKUP($AF101,SiSem_Req!$A$2:$P$16,16)))</f>
        <v/>
      </c>
      <c r="AB101" s="453"/>
      <c r="AC101" s="453"/>
      <c r="AD101" s="185"/>
      <c r="AE101" s="151"/>
      <c r="AF101" s="126" t="e">
        <f>VLOOKUP($D101,SiSem_Req!$T$2:$U$16,2)</f>
        <v>#N/A</v>
      </c>
      <c r="AG101" s="126" t="e">
        <f>VLOOKUP($D101,SiSem_Req!$B$2:$P$16,2)</f>
        <v>#N/A</v>
      </c>
      <c r="AH101" s="126" t="e">
        <f>VLOOKUP($D101,SiSem_Req!$B$2:$P$16,3)</f>
        <v>#N/A</v>
      </c>
      <c r="AI101" s="126" t="e">
        <f>VLOOKUP($D101,SiSem_Req!$B$2:$P$16,4)</f>
        <v>#N/A</v>
      </c>
      <c r="AK101" s="170"/>
      <c r="AL101" s="218"/>
      <c r="AM101" s="218"/>
      <c r="AN101" s="218"/>
      <c r="AO101" s="126"/>
    </row>
    <row r="102" spans="1:41" x14ac:dyDescent="0.25">
      <c r="A102" s="125"/>
      <c r="B102" s="453"/>
      <c r="C102" s="453"/>
      <c r="D102" s="454"/>
      <c r="E102" s="457"/>
      <c r="F102" s="158" t="str">
        <f t="shared" si="7"/>
        <v/>
      </c>
      <c r="G102" s="148" t="str">
        <f>IF($D102="","",VLOOKUP($AF102,SiSem_Req!$A$2:$P$16,6))</f>
        <v/>
      </c>
      <c r="H102" s="455"/>
      <c r="I102" s="147" t="str">
        <f t="shared" si="8"/>
        <v/>
      </c>
      <c r="J102" s="148" t="str">
        <f>IF($D102="","",VLOOKUP($AF102,SiSem_Req!$A$2:$P$16,7))</f>
        <v/>
      </c>
      <c r="K102" s="456"/>
      <c r="L102" s="154" t="str">
        <f t="shared" si="9"/>
        <v/>
      </c>
      <c r="M102" s="148" t="str">
        <f>IF($D102="","",VLOOKUP($AF102,SiSem_Req!$A$2:$P$16,9))</f>
        <v/>
      </c>
      <c r="N102" s="457"/>
      <c r="O102" s="158" t="str">
        <f t="shared" si="10"/>
        <v/>
      </c>
      <c r="P102" s="148" t="str">
        <f>IF($D102="","",VLOOKUP($AF102,SiSem_Req!$A$2:$P$16,8))</f>
        <v/>
      </c>
      <c r="Q102" s="149" t="str">
        <f t="shared" si="6"/>
        <v/>
      </c>
      <c r="R102" s="150" t="str">
        <f t="shared" si="11"/>
        <v/>
      </c>
      <c r="S102" s="151"/>
      <c r="T102" s="453"/>
      <c r="U102" s="453"/>
      <c r="V102" s="453"/>
      <c r="W102" s="453"/>
      <c r="X102" s="453"/>
      <c r="Y102" s="453"/>
      <c r="Z102" s="453"/>
      <c r="AA102" s="152" t="str">
        <f>IF(OR($D102="",$AB102=""),"",MIN(110,$AB102-VLOOKUP($AF102,SiSem_Req!$A$2:$P$16,16)))</f>
        <v/>
      </c>
      <c r="AB102" s="453"/>
      <c r="AC102" s="453"/>
      <c r="AD102" s="185"/>
      <c r="AE102" s="151"/>
      <c r="AF102" s="126" t="e">
        <f>VLOOKUP($D102,SiSem_Req!$T$2:$U$16,2)</f>
        <v>#N/A</v>
      </c>
      <c r="AG102" s="126" t="e">
        <f>VLOOKUP($D102,SiSem_Req!$B$2:$P$16,2)</f>
        <v>#N/A</v>
      </c>
      <c r="AH102" s="126" t="e">
        <f>VLOOKUP($D102,SiSem_Req!$B$2:$P$16,3)</f>
        <v>#N/A</v>
      </c>
      <c r="AI102" s="126" t="e">
        <f>VLOOKUP($D102,SiSem_Req!$B$2:$P$16,4)</f>
        <v>#N/A</v>
      </c>
      <c r="AK102" s="170"/>
      <c r="AL102" s="218"/>
      <c r="AM102" s="218"/>
      <c r="AN102" s="218"/>
      <c r="AO102" s="126"/>
    </row>
    <row r="103" spans="1:41" x14ac:dyDescent="0.25">
      <c r="A103" s="125"/>
      <c r="B103" s="453"/>
      <c r="C103" s="453"/>
      <c r="D103" s="454"/>
      <c r="E103" s="457"/>
      <c r="F103" s="158" t="str">
        <f t="shared" si="7"/>
        <v/>
      </c>
      <c r="G103" s="148" t="str">
        <f>IF($D103="","",VLOOKUP($AF103,SiSem_Req!$A$2:$P$16,6))</f>
        <v/>
      </c>
      <c r="H103" s="455"/>
      <c r="I103" s="147" t="str">
        <f t="shared" si="8"/>
        <v/>
      </c>
      <c r="J103" s="148" t="str">
        <f>IF($D103="","",VLOOKUP($AF103,SiSem_Req!$A$2:$P$16,7))</f>
        <v/>
      </c>
      <c r="K103" s="456"/>
      <c r="L103" s="154" t="str">
        <f t="shared" si="9"/>
        <v/>
      </c>
      <c r="M103" s="148" t="str">
        <f>IF($D103="","",VLOOKUP($AF103,SiSem_Req!$A$2:$P$16,9))</f>
        <v/>
      </c>
      <c r="N103" s="457"/>
      <c r="O103" s="158" t="str">
        <f t="shared" si="10"/>
        <v/>
      </c>
      <c r="P103" s="148" t="str">
        <f>IF($D103="","",VLOOKUP($AF103,SiSem_Req!$A$2:$P$16,8))</f>
        <v/>
      </c>
      <c r="Q103" s="149" t="str">
        <f t="shared" si="6"/>
        <v/>
      </c>
      <c r="R103" s="150" t="str">
        <f t="shared" si="11"/>
        <v/>
      </c>
      <c r="S103" s="151"/>
      <c r="T103" s="453"/>
      <c r="U103" s="453"/>
      <c r="V103" s="453"/>
      <c r="W103" s="453"/>
      <c r="X103" s="453"/>
      <c r="Y103" s="453"/>
      <c r="Z103" s="453"/>
      <c r="AA103" s="152" t="str">
        <f>IF(OR($D103="",$AB103=""),"",MIN(110,$AB103-VLOOKUP($AF103,SiSem_Req!$A$2:$P$16,16)))</f>
        <v/>
      </c>
      <c r="AB103" s="453"/>
      <c r="AC103" s="453"/>
      <c r="AD103" s="185"/>
      <c r="AE103" s="151"/>
      <c r="AF103" s="126" t="e">
        <f>VLOOKUP($D103,SiSem_Req!$T$2:$U$16,2)</f>
        <v>#N/A</v>
      </c>
      <c r="AG103" s="126" t="e">
        <f>VLOOKUP($D103,SiSem_Req!$B$2:$P$16,2)</f>
        <v>#N/A</v>
      </c>
      <c r="AH103" s="126" t="e">
        <f>VLOOKUP($D103,SiSem_Req!$B$2:$P$16,3)</f>
        <v>#N/A</v>
      </c>
      <c r="AI103" s="126" t="e">
        <f>VLOOKUP($D103,SiSem_Req!$B$2:$P$16,4)</f>
        <v>#N/A</v>
      </c>
      <c r="AK103" s="170"/>
      <c r="AL103" s="218"/>
      <c r="AM103" s="218"/>
      <c r="AN103" s="218"/>
      <c r="AO103" s="126"/>
    </row>
    <row r="104" spans="1:41" x14ac:dyDescent="0.25">
      <c r="A104" s="125"/>
      <c r="B104" s="453"/>
      <c r="C104" s="453"/>
      <c r="D104" s="454"/>
      <c r="E104" s="457"/>
      <c r="F104" s="158" t="str">
        <f t="shared" si="7"/>
        <v/>
      </c>
      <c r="G104" s="148" t="str">
        <f>IF($D104="","",VLOOKUP($AF104,SiSem_Req!$A$2:$P$16,6))</f>
        <v/>
      </c>
      <c r="H104" s="455"/>
      <c r="I104" s="147" t="str">
        <f t="shared" si="8"/>
        <v/>
      </c>
      <c r="J104" s="148" t="str">
        <f>IF($D104="","",VLOOKUP($AF104,SiSem_Req!$A$2:$P$16,7))</f>
        <v/>
      </c>
      <c r="K104" s="456"/>
      <c r="L104" s="154" t="str">
        <f t="shared" si="9"/>
        <v/>
      </c>
      <c r="M104" s="148" t="str">
        <f>IF($D104="","",VLOOKUP($AF104,SiSem_Req!$A$2:$P$16,9))</f>
        <v/>
      </c>
      <c r="N104" s="457"/>
      <c r="O104" s="158" t="str">
        <f t="shared" si="10"/>
        <v/>
      </c>
      <c r="P104" s="148" t="str">
        <f>IF($D104="","",VLOOKUP($AF104,SiSem_Req!$A$2:$P$16,8))</f>
        <v/>
      </c>
      <c r="Q104" s="149" t="str">
        <f t="shared" si="6"/>
        <v/>
      </c>
      <c r="R104" s="150" t="str">
        <f t="shared" si="11"/>
        <v/>
      </c>
      <c r="S104" s="151"/>
      <c r="T104" s="453"/>
      <c r="U104" s="453"/>
      <c r="V104" s="453"/>
      <c r="W104" s="453"/>
      <c r="X104" s="453"/>
      <c r="Y104" s="453"/>
      <c r="Z104" s="453"/>
      <c r="AA104" s="152" t="str">
        <f>IF(OR($D104="",$AB104=""),"",MIN(110,$AB104-VLOOKUP($AF104,SiSem_Req!$A$2:$P$16,16)))</f>
        <v/>
      </c>
      <c r="AB104" s="453"/>
      <c r="AC104" s="453"/>
      <c r="AD104" s="185"/>
      <c r="AE104" s="151"/>
      <c r="AF104" s="126" t="e">
        <f>VLOOKUP($D104,SiSem_Req!$T$2:$U$16,2)</f>
        <v>#N/A</v>
      </c>
      <c r="AG104" s="126" t="e">
        <f>VLOOKUP($D104,SiSem_Req!$B$2:$P$16,2)</f>
        <v>#N/A</v>
      </c>
      <c r="AH104" s="126" t="e">
        <f>VLOOKUP($D104,SiSem_Req!$B$2:$P$16,3)</f>
        <v>#N/A</v>
      </c>
      <c r="AI104" s="126" t="e">
        <f>VLOOKUP($D104,SiSem_Req!$B$2:$P$16,4)</f>
        <v>#N/A</v>
      </c>
      <c r="AK104" s="170"/>
      <c r="AL104" s="218"/>
      <c r="AM104" s="218"/>
      <c r="AN104" s="218"/>
      <c r="AO104" s="126"/>
    </row>
    <row r="105" spans="1:41" x14ac:dyDescent="0.25">
      <c r="A105" s="125"/>
      <c r="B105" s="453"/>
      <c r="C105" s="453"/>
      <c r="D105" s="454"/>
      <c r="E105" s="457"/>
      <c r="F105" s="158" t="str">
        <f t="shared" si="7"/>
        <v/>
      </c>
      <c r="G105" s="148" t="str">
        <f>IF($D105="","",VLOOKUP($AF105,SiSem_Req!$A$2:$P$16,6))</f>
        <v/>
      </c>
      <c r="H105" s="455"/>
      <c r="I105" s="147" t="str">
        <f t="shared" si="8"/>
        <v/>
      </c>
      <c r="J105" s="148" t="str">
        <f>IF($D105="","",VLOOKUP($AF105,SiSem_Req!$A$2:$P$16,7))</f>
        <v/>
      </c>
      <c r="K105" s="456"/>
      <c r="L105" s="154" t="str">
        <f t="shared" si="9"/>
        <v/>
      </c>
      <c r="M105" s="148" t="str">
        <f>IF($D105="","",VLOOKUP($AF105,SiSem_Req!$A$2:$P$16,9))</f>
        <v/>
      </c>
      <c r="N105" s="457"/>
      <c r="O105" s="158" t="str">
        <f t="shared" si="10"/>
        <v/>
      </c>
      <c r="P105" s="148" t="str">
        <f>IF($D105="","",VLOOKUP($AF105,SiSem_Req!$A$2:$P$16,8))</f>
        <v/>
      </c>
      <c r="Q105" s="149" t="str">
        <f t="shared" si="6"/>
        <v/>
      </c>
      <c r="R105" s="150" t="str">
        <f t="shared" si="11"/>
        <v/>
      </c>
      <c r="S105" s="151"/>
      <c r="T105" s="453"/>
      <c r="U105" s="453"/>
      <c r="V105" s="453"/>
      <c r="W105" s="453"/>
      <c r="X105" s="453"/>
      <c r="Y105" s="453"/>
      <c r="Z105" s="453"/>
      <c r="AA105" s="152" t="str">
        <f>IF(OR($D105="",$AB105=""),"",MIN(110,$AB105-VLOOKUP($AF105,SiSem_Req!$A$2:$P$16,16)))</f>
        <v/>
      </c>
      <c r="AB105" s="453"/>
      <c r="AC105" s="453"/>
      <c r="AD105" s="185"/>
      <c r="AE105" s="151"/>
      <c r="AF105" s="126" t="e">
        <f>VLOOKUP($D105,SiSem_Req!$T$2:$U$16,2)</f>
        <v>#N/A</v>
      </c>
      <c r="AG105" s="126" t="e">
        <f>VLOOKUP($D105,SiSem_Req!$B$2:$P$16,2)</f>
        <v>#N/A</v>
      </c>
      <c r="AH105" s="126" t="e">
        <f>VLOOKUP($D105,SiSem_Req!$B$2:$P$16,3)</f>
        <v>#N/A</v>
      </c>
      <c r="AI105" s="126" t="e">
        <f>VLOOKUP($D105,SiSem_Req!$B$2:$P$16,4)</f>
        <v>#N/A</v>
      </c>
      <c r="AK105" s="170"/>
      <c r="AL105" s="218"/>
      <c r="AM105" s="218"/>
      <c r="AN105" s="218"/>
      <c r="AO105" s="126"/>
    </row>
    <row r="106" spans="1:41" x14ac:dyDescent="0.25">
      <c r="A106" s="125"/>
      <c r="B106" s="453"/>
      <c r="C106" s="453"/>
      <c r="D106" s="454"/>
      <c r="E106" s="457"/>
      <c r="F106" s="158" t="str">
        <f t="shared" si="7"/>
        <v/>
      </c>
      <c r="G106" s="148" t="str">
        <f>IF($D106="","",VLOOKUP($AF106,SiSem_Req!$A$2:$P$16,6))</f>
        <v/>
      </c>
      <c r="H106" s="455"/>
      <c r="I106" s="147" t="str">
        <f t="shared" si="8"/>
        <v/>
      </c>
      <c r="J106" s="148" t="str">
        <f>IF($D106="","",VLOOKUP($AF106,SiSem_Req!$A$2:$P$16,7))</f>
        <v/>
      </c>
      <c r="K106" s="456"/>
      <c r="L106" s="154" t="str">
        <f t="shared" si="9"/>
        <v/>
      </c>
      <c r="M106" s="148" t="str">
        <f>IF($D106="","",VLOOKUP($AF106,SiSem_Req!$A$2:$P$16,9))</f>
        <v/>
      </c>
      <c r="N106" s="457"/>
      <c r="O106" s="158" t="str">
        <f t="shared" si="10"/>
        <v/>
      </c>
      <c r="P106" s="148" t="str">
        <f>IF($D106="","",VLOOKUP($AF106,SiSem_Req!$A$2:$P$16,8))</f>
        <v/>
      </c>
      <c r="Q106" s="149" t="str">
        <f t="shared" si="6"/>
        <v/>
      </c>
      <c r="R106" s="150" t="str">
        <f t="shared" si="11"/>
        <v/>
      </c>
      <c r="S106" s="151"/>
      <c r="T106" s="453"/>
      <c r="U106" s="453"/>
      <c r="V106" s="453"/>
      <c r="W106" s="453"/>
      <c r="X106" s="453"/>
      <c r="Y106" s="453"/>
      <c r="Z106" s="453"/>
      <c r="AA106" s="152" t="str">
        <f>IF(OR($D106="",$AB106=""),"",MIN(110,$AB106-VLOOKUP($AF106,SiSem_Req!$A$2:$P$16,16)))</f>
        <v/>
      </c>
      <c r="AB106" s="453"/>
      <c r="AC106" s="453"/>
      <c r="AD106" s="185"/>
      <c r="AE106" s="151"/>
      <c r="AF106" s="126" t="e">
        <f>VLOOKUP($D106,SiSem_Req!$T$2:$U$16,2)</f>
        <v>#N/A</v>
      </c>
      <c r="AG106" s="126" t="e">
        <f>VLOOKUP($D106,SiSem_Req!$B$2:$P$16,2)</f>
        <v>#N/A</v>
      </c>
      <c r="AH106" s="126" t="e">
        <f>VLOOKUP($D106,SiSem_Req!$B$2:$P$16,3)</f>
        <v>#N/A</v>
      </c>
      <c r="AI106" s="126" t="e">
        <f>VLOOKUP($D106,SiSem_Req!$B$2:$P$16,4)</f>
        <v>#N/A</v>
      </c>
      <c r="AK106" s="170"/>
      <c r="AL106" s="218"/>
      <c r="AM106" s="218"/>
      <c r="AN106" s="218"/>
      <c r="AO106" s="126"/>
    </row>
    <row r="107" spans="1:41" x14ac:dyDescent="0.25">
      <c r="A107" s="125"/>
      <c r="B107" s="453"/>
      <c r="C107" s="453"/>
      <c r="D107" s="454"/>
      <c r="E107" s="457"/>
      <c r="F107" s="158" t="str">
        <f t="shared" si="7"/>
        <v/>
      </c>
      <c r="G107" s="148" t="str">
        <f>IF($D107="","",VLOOKUP($AF107,SiSem_Req!$A$2:$P$16,6))</f>
        <v/>
      </c>
      <c r="H107" s="455"/>
      <c r="I107" s="147" t="str">
        <f t="shared" si="8"/>
        <v/>
      </c>
      <c r="J107" s="148" t="str">
        <f>IF($D107="","",VLOOKUP($AF107,SiSem_Req!$A$2:$P$16,7))</f>
        <v/>
      </c>
      <c r="K107" s="456"/>
      <c r="L107" s="154" t="str">
        <f t="shared" si="9"/>
        <v/>
      </c>
      <c r="M107" s="148" t="str">
        <f>IF($D107="","",VLOOKUP($AF107,SiSem_Req!$A$2:$P$16,9))</f>
        <v/>
      </c>
      <c r="N107" s="457"/>
      <c r="O107" s="158" t="str">
        <f t="shared" si="10"/>
        <v/>
      </c>
      <c r="P107" s="148" t="str">
        <f>IF($D107="","",VLOOKUP($AF107,SiSem_Req!$A$2:$P$16,8))</f>
        <v/>
      </c>
      <c r="Q107" s="149" t="str">
        <f t="shared" si="6"/>
        <v/>
      </c>
      <c r="R107" s="150" t="str">
        <f t="shared" si="11"/>
        <v/>
      </c>
      <c r="S107" s="151"/>
      <c r="T107" s="453"/>
      <c r="U107" s="453"/>
      <c r="V107" s="453"/>
      <c r="W107" s="453"/>
      <c r="X107" s="453"/>
      <c r="Y107" s="453"/>
      <c r="Z107" s="453"/>
      <c r="AA107" s="152" t="str">
        <f>IF(OR($D107="",$AB107=""),"",MIN(110,$AB107-VLOOKUP($AF107,SiSem_Req!$A$2:$P$16,16)))</f>
        <v/>
      </c>
      <c r="AB107" s="453"/>
      <c r="AC107" s="453"/>
      <c r="AD107" s="185"/>
      <c r="AE107" s="151"/>
      <c r="AF107" s="126" t="e">
        <f>VLOOKUP($D107,SiSem_Req!$T$2:$U$16,2)</f>
        <v>#N/A</v>
      </c>
      <c r="AG107" s="126" t="e">
        <f>VLOOKUP($D107,SiSem_Req!$B$2:$P$16,2)</f>
        <v>#N/A</v>
      </c>
      <c r="AH107" s="126" t="e">
        <f>VLOOKUP($D107,SiSem_Req!$B$2:$P$16,3)</f>
        <v>#N/A</v>
      </c>
      <c r="AI107" s="126" t="e">
        <f>VLOOKUP($D107,SiSem_Req!$B$2:$P$16,4)</f>
        <v>#N/A</v>
      </c>
      <c r="AK107" s="170"/>
      <c r="AL107" s="218"/>
      <c r="AM107" s="218"/>
      <c r="AN107" s="218"/>
      <c r="AO107" s="126"/>
    </row>
    <row r="108" spans="1:41" x14ac:dyDescent="0.25">
      <c r="A108" s="125"/>
      <c r="B108" s="453"/>
      <c r="C108" s="453"/>
      <c r="D108" s="454"/>
      <c r="E108" s="457"/>
      <c r="F108" s="158" t="str">
        <f t="shared" si="7"/>
        <v/>
      </c>
      <c r="G108" s="148" t="str">
        <f>IF($D108="","",VLOOKUP($AF108,SiSem_Req!$A$2:$P$16,6))</f>
        <v/>
      </c>
      <c r="H108" s="455"/>
      <c r="I108" s="147" t="str">
        <f t="shared" si="8"/>
        <v/>
      </c>
      <c r="J108" s="148" t="str">
        <f>IF($D108="","",VLOOKUP($AF108,SiSem_Req!$A$2:$P$16,7))</f>
        <v/>
      </c>
      <c r="K108" s="456"/>
      <c r="L108" s="154" t="str">
        <f t="shared" si="9"/>
        <v/>
      </c>
      <c r="M108" s="148" t="str">
        <f>IF($D108="","",VLOOKUP($AF108,SiSem_Req!$A$2:$P$16,9))</f>
        <v/>
      </c>
      <c r="N108" s="457"/>
      <c r="O108" s="158" t="str">
        <f t="shared" si="10"/>
        <v/>
      </c>
      <c r="P108" s="148" t="str">
        <f>IF($D108="","",VLOOKUP($AF108,SiSem_Req!$A$2:$P$16,8))</f>
        <v/>
      </c>
      <c r="Q108" s="149" t="str">
        <f t="shared" si="6"/>
        <v/>
      </c>
      <c r="R108" s="150" t="str">
        <f t="shared" si="11"/>
        <v/>
      </c>
      <c r="S108" s="151"/>
      <c r="T108" s="453"/>
      <c r="U108" s="453"/>
      <c r="V108" s="453"/>
      <c r="W108" s="453"/>
      <c r="X108" s="453"/>
      <c r="Y108" s="453"/>
      <c r="Z108" s="453"/>
      <c r="AA108" s="152" t="str">
        <f>IF(OR($D108="",$AB108=""),"",MIN(110,$AB108-VLOOKUP($AF108,SiSem_Req!$A$2:$P$16,16)))</f>
        <v/>
      </c>
      <c r="AB108" s="453"/>
      <c r="AC108" s="453"/>
      <c r="AD108" s="185"/>
      <c r="AE108" s="151"/>
      <c r="AF108" s="126" t="e">
        <f>VLOOKUP($D108,SiSem_Req!$T$2:$U$16,2)</f>
        <v>#N/A</v>
      </c>
      <c r="AG108" s="126" t="e">
        <f>VLOOKUP($D108,SiSem_Req!$B$2:$P$16,2)</f>
        <v>#N/A</v>
      </c>
      <c r="AH108" s="126" t="e">
        <f>VLOOKUP($D108,SiSem_Req!$B$2:$P$16,3)</f>
        <v>#N/A</v>
      </c>
      <c r="AI108" s="126" t="e">
        <f>VLOOKUP($D108,SiSem_Req!$B$2:$P$16,4)</f>
        <v>#N/A</v>
      </c>
      <c r="AK108" s="170"/>
      <c r="AL108" s="218"/>
      <c r="AM108" s="218"/>
      <c r="AN108" s="218"/>
      <c r="AO108" s="126"/>
    </row>
    <row r="109" spans="1:41" x14ac:dyDescent="0.25">
      <c r="A109" s="125"/>
      <c r="B109" s="453"/>
      <c r="C109" s="453"/>
      <c r="D109" s="454"/>
      <c r="E109" s="457"/>
      <c r="F109" s="158" t="str">
        <f t="shared" si="7"/>
        <v/>
      </c>
      <c r="G109" s="148" t="str">
        <f>IF($D109="","",VLOOKUP($AF109,SiSem_Req!$A$2:$P$16,6))</f>
        <v/>
      </c>
      <c r="H109" s="455"/>
      <c r="I109" s="147" t="str">
        <f t="shared" si="8"/>
        <v/>
      </c>
      <c r="J109" s="148" t="str">
        <f>IF($D109="","",VLOOKUP($AF109,SiSem_Req!$A$2:$P$16,7))</f>
        <v/>
      </c>
      <c r="K109" s="456"/>
      <c r="L109" s="154" t="str">
        <f t="shared" si="9"/>
        <v/>
      </c>
      <c r="M109" s="148" t="str">
        <f>IF($D109="","",VLOOKUP($AF109,SiSem_Req!$A$2:$P$16,9))</f>
        <v/>
      </c>
      <c r="N109" s="457"/>
      <c r="O109" s="158" t="str">
        <f t="shared" si="10"/>
        <v/>
      </c>
      <c r="P109" s="148" t="str">
        <f>IF($D109="","",VLOOKUP($AF109,SiSem_Req!$A$2:$P$16,8))</f>
        <v/>
      </c>
      <c r="Q109" s="149" t="str">
        <f t="shared" si="6"/>
        <v/>
      </c>
      <c r="R109" s="150" t="str">
        <f t="shared" si="11"/>
        <v/>
      </c>
      <c r="S109" s="151"/>
      <c r="T109" s="453"/>
      <c r="U109" s="453"/>
      <c r="V109" s="453"/>
      <c r="W109" s="453"/>
      <c r="X109" s="453"/>
      <c r="Y109" s="453"/>
      <c r="Z109" s="453"/>
      <c r="AA109" s="152" t="str">
        <f>IF(OR($D109="",$AB109=""),"",MIN(110,$AB109-VLOOKUP($AF109,SiSem_Req!$A$2:$P$16,16)))</f>
        <v/>
      </c>
      <c r="AB109" s="453"/>
      <c r="AC109" s="453"/>
      <c r="AD109" s="185"/>
      <c r="AE109" s="151"/>
      <c r="AF109" s="126" t="e">
        <f>VLOOKUP($D109,SiSem_Req!$T$2:$U$16,2)</f>
        <v>#N/A</v>
      </c>
      <c r="AG109" s="126" t="e">
        <f>VLOOKUP($D109,SiSem_Req!$B$2:$P$16,2)</f>
        <v>#N/A</v>
      </c>
      <c r="AH109" s="126" t="e">
        <f>VLOOKUP($D109,SiSem_Req!$B$2:$P$16,3)</f>
        <v>#N/A</v>
      </c>
      <c r="AI109" s="126" t="e">
        <f>VLOOKUP($D109,SiSem_Req!$B$2:$P$16,4)</f>
        <v>#N/A</v>
      </c>
      <c r="AK109" s="170"/>
      <c r="AL109" s="218"/>
      <c r="AM109" s="218"/>
      <c r="AN109" s="218"/>
      <c r="AO109" s="126"/>
    </row>
    <row r="110" spans="1:41" x14ac:dyDescent="0.25">
      <c r="A110" s="125"/>
      <c r="B110" s="453"/>
      <c r="C110" s="453"/>
      <c r="D110" s="454"/>
      <c r="E110" s="457"/>
      <c r="F110" s="158" t="str">
        <f t="shared" si="7"/>
        <v/>
      </c>
      <c r="G110" s="148" t="str">
        <f>IF($D110="","",VLOOKUP($AF110,SiSem_Req!$A$2:$P$16,6))</f>
        <v/>
      </c>
      <c r="H110" s="455"/>
      <c r="I110" s="147" t="str">
        <f t="shared" si="8"/>
        <v/>
      </c>
      <c r="J110" s="148" t="str">
        <f>IF($D110="","",VLOOKUP($AF110,SiSem_Req!$A$2:$P$16,7))</f>
        <v/>
      </c>
      <c r="K110" s="456"/>
      <c r="L110" s="154" t="str">
        <f t="shared" si="9"/>
        <v/>
      </c>
      <c r="M110" s="148" t="str">
        <f>IF($D110="","",VLOOKUP($AF110,SiSem_Req!$A$2:$P$16,9))</f>
        <v/>
      </c>
      <c r="N110" s="457"/>
      <c r="O110" s="158" t="str">
        <f t="shared" si="10"/>
        <v/>
      </c>
      <c r="P110" s="148" t="str">
        <f>IF($D110="","",VLOOKUP($AF110,SiSem_Req!$A$2:$P$16,8))</f>
        <v/>
      </c>
      <c r="Q110" s="149" t="str">
        <f t="shared" si="6"/>
        <v/>
      </c>
      <c r="R110" s="150" t="str">
        <f t="shared" si="11"/>
        <v/>
      </c>
      <c r="S110" s="151"/>
      <c r="T110" s="453"/>
      <c r="U110" s="453"/>
      <c r="V110" s="453"/>
      <c r="W110" s="453"/>
      <c r="X110" s="453"/>
      <c r="Y110" s="453"/>
      <c r="Z110" s="453"/>
      <c r="AA110" s="152" t="str">
        <f>IF(OR($D110="",$AB110=""),"",MIN(110,$AB110-VLOOKUP($AF110,SiSem_Req!$A$2:$P$16,16)))</f>
        <v/>
      </c>
      <c r="AB110" s="453"/>
      <c r="AC110" s="453"/>
      <c r="AD110" s="185"/>
      <c r="AE110" s="151"/>
      <c r="AF110" s="126" t="e">
        <f>VLOOKUP($D110,SiSem_Req!$T$2:$U$16,2)</f>
        <v>#N/A</v>
      </c>
      <c r="AG110" s="126" t="e">
        <f>VLOOKUP($D110,SiSem_Req!$B$2:$P$16,2)</f>
        <v>#N/A</v>
      </c>
      <c r="AH110" s="126" t="e">
        <f>VLOOKUP($D110,SiSem_Req!$B$2:$P$16,3)</f>
        <v>#N/A</v>
      </c>
      <c r="AI110" s="126" t="e">
        <f>VLOOKUP($D110,SiSem_Req!$B$2:$P$16,4)</f>
        <v>#N/A</v>
      </c>
      <c r="AK110" s="170"/>
      <c r="AL110" s="218"/>
      <c r="AM110" s="218"/>
      <c r="AN110" s="218"/>
      <c r="AO110" s="126"/>
    </row>
    <row r="111" spans="1:41" x14ac:dyDescent="0.25">
      <c r="A111" s="125"/>
      <c r="B111" s="453"/>
      <c r="C111" s="453"/>
      <c r="D111" s="454"/>
      <c r="E111" s="457"/>
      <c r="F111" s="158" t="str">
        <f t="shared" si="7"/>
        <v/>
      </c>
      <c r="G111" s="148" t="str">
        <f>IF($D111="","",VLOOKUP($AF111,SiSem_Req!$A$2:$P$16,6))</f>
        <v/>
      </c>
      <c r="H111" s="455"/>
      <c r="I111" s="147" t="str">
        <f t="shared" si="8"/>
        <v/>
      </c>
      <c r="J111" s="148" t="str">
        <f>IF($D111="","",VLOOKUP($AF111,SiSem_Req!$A$2:$P$16,7))</f>
        <v/>
      </c>
      <c r="K111" s="456"/>
      <c r="L111" s="154" t="str">
        <f t="shared" si="9"/>
        <v/>
      </c>
      <c r="M111" s="148" t="str">
        <f>IF($D111="","",VLOOKUP($AF111,SiSem_Req!$A$2:$P$16,9))</f>
        <v/>
      </c>
      <c r="N111" s="457"/>
      <c r="O111" s="158" t="str">
        <f t="shared" si="10"/>
        <v/>
      </c>
      <c r="P111" s="148" t="str">
        <f>IF($D111="","",VLOOKUP($AF111,SiSem_Req!$A$2:$P$16,8))</f>
        <v/>
      </c>
      <c r="Q111" s="149" t="str">
        <f t="shared" si="6"/>
        <v/>
      </c>
      <c r="R111" s="150" t="str">
        <f t="shared" si="11"/>
        <v/>
      </c>
      <c r="S111" s="151"/>
      <c r="T111" s="453"/>
      <c r="U111" s="453"/>
      <c r="V111" s="453"/>
      <c r="W111" s="453"/>
      <c r="X111" s="453"/>
      <c r="Y111" s="453"/>
      <c r="Z111" s="453"/>
      <c r="AA111" s="152" t="str">
        <f>IF(OR($D111="",$AB111=""),"",MIN(110,$AB111-VLOOKUP($AF111,SiSem_Req!$A$2:$P$16,16)))</f>
        <v/>
      </c>
      <c r="AB111" s="453"/>
      <c r="AC111" s="453"/>
      <c r="AD111" s="185"/>
      <c r="AE111" s="151"/>
      <c r="AF111" s="126" t="e">
        <f>VLOOKUP($D111,SiSem_Req!$T$2:$U$16,2)</f>
        <v>#N/A</v>
      </c>
      <c r="AG111" s="126" t="e">
        <f>VLOOKUP($D111,SiSem_Req!$B$2:$P$16,2)</f>
        <v>#N/A</v>
      </c>
      <c r="AH111" s="126" t="e">
        <f>VLOOKUP($D111,SiSem_Req!$B$2:$P$16,3)</f>
        <v>#N/A</v>
      </c>
      <c r="AI111" s="126" t="e">
        <f>VLOOKUP($D111,SiSem_Req!$B$2:$P$16,4)</f>
        <v>#N/A</v>
      </c>
      <c r="AK111" s="170"/>
      <c r="AL111" s="218"/>
      <c r="AM111" s="218"/>
      <c r="AN111" s="218"/>
      <c r="AO111" s="126"/>
    </row>
    <row r="112" spans="1:41" x14ac:dyDescent="0.25">
      <c r="A112" s="125"/>
      <c r="B112" s="453"/>
      <c r="C112" s="453"/>
      <c r="D112" s="454"/>
      <c r="E112" s="457"/>
      <c r="F112" s="158" t="str">
        <f t="shared" si="7"/>
        <v/>
      </c>
      <c r="G112" s="148" t="str">
        <f>IF($D112="","",VLOOKUP($AF112,SiSem_Req!$A$2:$P$16,6))</f>
        <v/>
      </c>
      <c r="H112" s="455"/>
      <c r="I112" s="147" t="str">
        <f t="shared" si="8"/>
        <v/>
      </c>
      <c r="J112" s="148" t="str">
        <f>IF($D112="","",VLOOKUP($AF112,SiSem_Req!$A$2:$P$16,7))</f>
        <v/>
      </c>
      <c r="K112" s="456"/>
      <c r="L112" s="154" t="str">
        <f t="shared" si="9"/>
        <v/>
      </c>
      <c r="M112" s="148" t="str">
        <f>IF($D112="","",VLOOKUP($AF112,SiSem_Req!$A$2:$P$16,9))</f>
        <v/>
      </c>
      <c r="N112" s="457"/>
      <c r="O112" s="158" t="str">
        <f t="shared" si="10"/>
        <v/>
      </c>
      <c r="P112" s="148" t="str">
        <f>IF($D112="","",VLOOKUP($AF112,SiSem_Req!$A$2:$P$16,8))</f>
        <v/>
      </c>
      <c r="Q112" s="149" t="str">
        <f t="shared" si="6"/>
        <v/>
      </c>
      <c r="R112" s="150" t="str">
        <f t="shared" si="11"/>
        <v/>
      </c>
      <c r="S112" s="151"/>
      <c r="T112" s="453"/>
      <c r="U112" s="453"/>
      <c r="V112" s="453"/>
      <c r="W112" s="453"/>
      <c r="X112" s="453"/>
      <c r="Y112" s="453"/>
      <c r="Z112" s="453"/>
      <c r="AA112" s="152" t="str">
        <f>IF(OR($D112="",$AB112=""),"",MIN(110,$AB112-VLOOKUP($AF112,SiSem_Req!$A$2:$P$16,16)))</f>
        <v/>
      </c>
      <c r="AB112" s="453"/>
      <c r="AC112" s="453"/>
      <c r="AD112" s="185"/>
      <c r="AE112" s="151"/>
      <c r="AF112" s="126" t="e">
        <f>VLOOKUP($D112,SiSem_Req!$T$2:$U$16,2)</f>
        <v>#N/A</v>
      </c>
      <c r="AG112" s="126" t="e">
        <f>VLOOKUP($D112,SiSem_Req!$B$2:$P$16,2)</f>
        <v>#N/A</v>
      </c>
      <c r="AH112" s="126" t="e">
        <f>VLOOKUP($D112,SiSem_Req!$B$2:$P$16,3)</f>
        <v>#N/A</v>
      </c>
      <c r="AI112" s="126" t="e">
        <f>VLOOKUP($D112,SiSem_Req!$B$2:$P$16,4)</f>
        <v>#N/A</v>
      </c>
      <c r="AK112" s="170"/>
      <c r="AL112" s="218"/>
      <c r="AM112" s="218"/>
      <c r="AN112" s="218"/>
      <c r="AO112" s="126"/>
    </row>
    <row r="113" spans="1:41" x14ac:dyDescent="0.25">
      <c r="A113" s="125"/>
      <c r="B113" s="453"/>
      <c r="C113" s="453"/>
      <c r="D113" s="454"/>
      <c r="E113" s="457"/>
      <c r="F113" s="158" t="str">
        <f t="shared" si="7"/>
        <v/>
      </c>
      <c r="G113" s="148" t="str">
        <f>IF($D113="","",VLOOKUP($AF113,SiSem_Req!$A$2:$P$16,6))</f>
        <v/>
      </c>
      <c r="H113" s="455"/>
      <c r="I113" s="147" t="str">
        <f t="shared" si="8"/>
        <v/>
      </c>
      <c r="J113" s="148" t="str">
        <f>IF($D113="","",VLOOKUP($AF113,SiSem_Req!$A$2:$P$16,7))</f>
        <v/>
      </c>
      <c r="K113" s="456"/>
      <c r="L113" s="154" t="str">
        <f t="shared" si="9"/>
        <v/>
      </c>
      <c r="M113" s="148" t="str">
        <f>IF($D113="","",VLOOKUP($AF113,SiSem_Req!$A$2:$P$16,9))</f>
        <v/>
      </c>
      <c r="N113" s="457"/>
      <c r="O113" s="158" t="str">
        <f t="shared" si="10"/>
        <v/>
      </c>
      <c r="P113" s="148" t="str">
        <f>IF($D113="","",VLOOKUP($AF113,SiSem_Req!$A$2:$P$16,8))</f>
        <v/>
      </c>
      <c r="Q113" s="149" t="str">
        <f t="shared" si="6"/>
        <v/>
      </c>
      <c r="R113" s="150" t="str">
        <f t="shared" si="11"/>
        <v/>
      </c>
      <c r="S113" s="151"/>
      <c r="T113" s="453"/>
      <c r="U113" s="453"/>
      <c r="V113" s="453"/>
      <c r="W113" s="453"/>
      <c r="X113" s="453"/>
      <c r="Y113" s="453"/>
      <c r="Z113" s="453"/>
      <c r="AA113" s="152" t="str">
        <f>IF(OR($D113="",$AB113=""),"",MIN(110,$AB113-VLOOKUP($AF113,SiSem_Req!$A$2:$P$16,16)))</f>
        <v/>
      </c>
      <c r="AB113" s="453"/>
      <c r="AC113" s="453"/>
      <c r="AD113" s="185"/>
      <c r="AE113" s="151"/>
      <c r="AF113" s="126" t="e">
        <f>VLOOKUP($D113,SiSem_Req!$T$2:$U$16,2)</f>
        <v>#N/A</v>
      </c>
      <c r="AG113" s="126" t="e">
        <f>VLOOKUP($D113,SiSem_Req!$B$2:$P$16,2)</f>
        <v>#N/A</v>
      </c>
      <c r="AH113" s="126" t="e">
        <f>VLOOKUP($D113,SiSem_Req!$B$2:$P$16,3)</f>
        <v>#N/A</v>
      </c>
      <c r="AI113" s="126" t="e">
        <f>VLOOKUP($D113,SiSem_Req!$B$2:$P$16,4)</f>
        <v>#N/A</v>
      </c>
      <c r="AK113" s="170"/>
      <c r="AL113" s="218"/>
      <c r="AM113" s="218"/>
      <c r="AN113" s="218"/>
      <c r="AO113" s="126"/>
    </row>
    <row r="114" spans="1:41" x14ac:dyDescent="0.25">
      <c r="A114" s="125"/>
      <c r="B114" s="453"/>
      <c r="C114" s="453"/>
      <c r="D114" s="454"/>
      <c r="E114" s="457"/>
      <c r="F114" s="158" t="str">
        <f t="shared" si="7"/>
        <v/>
      </c>
      <c r="G114" s="148" t="str">
        <f>IF($D114="","",VLOOKUP($AF114,SiSem_Req!$A$2:$P$16,6))</f>
        <v/>
      </c>
      <c r="H114" s="455"/>
      <c r="I114" s="147" t="str">
        <f t="shared" si="8"/>
        <v/>
      </c>
      <c r="J114" s="148" t="str">
        <f>IF($D114="","",VLOOKUP($AF114,SiSem_Req!$A$2:$P$16,7))</f>
        <v/>
      </c>
      <c r="K114" s="456"/>
      <c r="L114" s="154" t="str">
        <f t="shared" si="9"/>
        <v/>
      </c>
      <c r="M114" s="148" t="str">
        <f>IF($D114="","",VLOOKUP($AF114,SiSem_Req!$A$2:$P$16,9))</f>
        <v/>
      </c>
      <c r="N114" s="457"/>
      <c r="O114" s="158" t="str">
        <f t="shared" si="10"/>
        <v/>
      </c>
      <c r="P114" s="148" t="str">
        <f>IF($D114="","",VLOOKUP($AF114,SiSem_Req!$A$2:$P$16,8))</f>
        <v/>
      </c>
      <c r="Q114" s="149" t="str">
        <f t="shared" si="6"/>
        <v/>
      </c>
      <c r="R114" s="150" t="str">
        <f t="shared" si="11"/>
        <v/>
      </c>
      <c r="S114" s="151"/>
      <c r="T114" s="453"/>
      <c r="U114" s="453"/>
      <c r="V114" s="453"/>
      <c r="W114" s="453"/>
      <c r="X114" s="453"/>
      <c r="Y114" s="453"/>
      <c r="Z114" s="453"/>
      <c r="AA114" s="152" t="str">
        <f>IF(OR($D114="",$AB114=""),"",MIN(110,$AB114-VLOOKUP($AF114,SiSem_Req!$A$2:$P$16,16)))</f>
        <v/>
      </c>
      <c r="AB114" s="453"/>
      <c r="AC114" s="453"/>
      <c r="AD114" s="185"/>
      <c r="AE114" s="151"/>
      <c r="AF114" s="126" t="e">
        <f>VLOOKUP($D114,SiSem_Req!$T$2:$U$16,2)</f>
        <v>#N/A</v>
      </c>
      <c r="AG114" s="126" t="e">
        <f>VLOOKUP($D114,SiSem_Req!$B$2:$P$16,2)</f>
        <v>#N/A</v>
      </c>
      <c r="AH114" s="126" t="e">
        <f>VLOOKUP($D114,SiSem_Req!$B$2:$P$16,3)</f>
        <v>#N/A</v>
      </c>
      <c r="AI114" s="126" t="e">
        <f>VLOOKUP($D114,SiSem_Req!$B$2:$P$16,4)</f>
        <v>#N/A</v>
      </c>
      <c r="AK114" s="170"/>
      <c r="AL114" s="218"/>
      <c r="AM114" s="218"/>
      <c r="AN114" s="218"/>
      <c r="AO114" s="126"/>
    </row>
    <row r="115" spans="1:41" x14ac:dyDescent="0.25">
      <c r="A115" s="125"/>
      <c r="B115" s="453"/>
      <c r="C115" s="453"/>
      <c r="D115" s="454"/>
      <c r="E115" s="457"/>
      <c r="F115" s="158" t="str">
        <f t="shared" si="7"/>
        <v/>
      </c>
      <c r="G115" s="148" t="str">
        <f>IF($D115="","",VLOOKUP($AF115,SiSem_Req!$A$2:$P$16,6))</f>
        <v/>
      </c>
      <c r="H115" s="455"/>
      <c r="I115" s="147" t="str">
        <f t="shared" si="8"/>
        <v/>
      </c>
      <c r="J115" s="148" t="str">
        <f>IF($D115="","",VLOOKUP($AF115,SiSem_Req!$A$2:$P$16,7))</f>
        <v/>
      </c>
      <c r="K115" s="456"/>
      <c r="L115" s="154" t="str">
        <f t="shared" si="9"/>
        <v/>
      </c>
      <c r="M115" s="148" t="str">
        <f>IF($D115="","",VLOOKUP($AF115,SiSem_Req!$A$2:$P$16,9))</f>
        <v/>
      </c>
      <c r="N115" s="457"/>
      <c r="O115" s="158" t="str">
        <f t="shared" si="10"/>
        <v/>
      </c>
      <c r="P115" s="148" t="str">
        <f>IF($D115="","",VLOOKUP($AF115,SiSem_Req!$A$2:$P$16,8))</f>
        <v/>
      </c>
      <c r="Q115" s="149" t="str">
        <f t="shared" si="6"/>
        <v/>
      </c>
      <c r="R115" s="150" t="str">
        <f t="shared" si="11"/>
        <v/>
      </c>
      <c r="S115" s="151"/>
      <c r="T115" s="453"/>
      <c r="U115" s="453"/>
      <c r="V115" s="453"/>
      <c r="W115" s="453"/>
      <c r="X115" s="453"/>
      <c r="Y115" s="453"/>
      <c r="Z115" s="453"/>
      <c r="AA115" s="152" t="str">
        <f>IF(OR($D115="",$AB115=""),"",MIN(110,$AB115-VLOOKUP($AF115,SiSem_Req!$A$2:$P$16,16)))</f>
        <v/>
      </c>
      <c r="AB115" s="453"/>
      <c r="AC115" s="453"/>
      <c r="AD115" s="185"/>
      <c r="AE115" s="151"/>
      <c r="AF115" s="126" t="e">
        <f>VLOOKUP($D115,SiSem_Req!$T$2:$U$16,2)</f>
        <v>#N/A</v>
      </c>
      <c r="AG115" s="126" t="e">
        <f>VLOOKUP($D115,SiSem_Req!$B$2:$P$16,2)</f>
        <v>#N/A</v>
      </c>
      <c r="AH115" s="126" t="e">
        <f>VLOOKUP($D115,SiSem_Req!$B$2:$P$16,3)</f>
        <v>#N/A</v>
      </c>
      <c r="AI115" s="126" t="e">
        <f>VLOOKUP($D115,SiSem_Req!$B$2:$P$16,4)</f>
        <v>#N/A</v>
      </c>
      <c r="AK115" s="170"/>
      <c r="AL115" s="218"/>
      <c r="AM115" s="218"/>
      <c r="AN115" s="218"/>
      <c r="AO115" s="126"/>
    </row>
    <row r="116" spans="1:41" x14ac:dyDescent="0.25">
      <c r="A116" s="125"/>
      <c r="B116" s="453"/>
      <c r="C116" s="453"/>
      <c r="D116" s="454"/>
      <c r="E116" s="457"/>
      <c r="F116" s="158" t="str">
        <f t="shared" si="7"/>
        <v/>
      </c>
      <c r="G116" s="148" t="str">
        <f>IF($D116="","",VLOOKUP($AF116,SiSem_Req!$A$2:$P$16,6))</f>
        <v/>
      </c>
      <c r="H116" s="455"/>
      <c r="I116" s="147" t="str">
        <f t="shared" si="8"/>
        <v/>
      </c>
      <c r="J116" s="148" t="str">
        <f>IF($D116="","",VLOOKUP($AF116,SiSem_Req!$A$2:$P$16,7))</f>
        <v/>
      </c>
      <c r="K116" s="456"/>
      <c r="L116" s="154" t="str">
        <f t="shared" si="9"/>
        <v/>
      </c>
      <c r="M116" s="148" t="str">
        <f>IF($D116="","",VLOOKUP($AF116,SiSem_Req!$A$2:$P$16,9))</f>
        <v/>
      </c>
      <c r="N116" s="457"/>
      <c r="O116" s="158" t="str">
        <f t="shared" si="10"/>
        <v/>
      </c>
      <c r="P116" s="148" t="str">
        <f>IF($D116="","",VLOOKUP($AF116,SiSem_Req!$A$2:$P$16,8))</f>
        <v/>
      </c>
      <c r="Q116" s="149" t="str">
        <f t="shared" si="6"/>
        <v/>
      </c>
      <c r="R116" s="150" t="str">
        <f t="shared" si="11"/>
        <v/>
      </c>
      <c r="S116" s="151"/>
      <c r="T116" s="453"/>
      <c r="U116" s="453"/>
      <c r="V116" s="453"/>
      <c r="W116" s="453"/>
      <c r="X116" s="453"/>
      <c r="Y116" s="453"/>
      <c r="Z116" s="453"/>
      <c r="AA116" s="152" t="str">
        <f>IF(OR($D116="",$AB116=""),"",MIN(110,$AB116-VLOOKUP($AF116,SiSem_Req!$A$2:$P$16,16)))</f>
        <v/>
      </c>
      <c r="AB116" s="453"/>
      <c r="AC116" s="453"/>
      <c r="AD116" s="185"/>
      <c r="AE116" s="151"/>
      <c r="AF116" s="126" t="e">
        <f>VLOOKUP($D116,SiSem_Req!$T$2:$U$16,2)</f>
        <v>#N/A</v>
      </c>
      <c r="AG116" s="126" t="e">
        <f>VLOOKUP($D116,SiSem_Req!$B$2:$P$16,2)</f>
        <v>#N/A</v>
      </c>
      <c r="AH116" s="126" t="e">
        <f>VLOOKUP($D116,SiSem_Req!$B$2:$P$16,3)</f>
        <v>#N/A</v>
      </c>
      <c r="AI116" s="126" t="e">
        <f>VLOOKUP($D116,SiSem_Req!$B$2:$P$16,4)</f>
        <v>#N/A</v>
      </c>
      <c r="AK116" s="170"/>
      <c r="AL116" s="218"/>
      <c r="AM116" s="218"/>
      <c r="AN116" s="218"/>
      <c r="AO116" s="126"/>
    </row>
    <row r="117" spans="1:41" x14ac:dyDescent="0.25">
      <c r="A117" s="125"/>
      <c r="B117" s="453"/>
      <c r="C117" s="453"/>
      <c r="D117" s="454"/>
      <c r="E117" s="457"/>
      <c r="F117" s="158" t="str">
        <f t="shared" si="7"/>
        <v/>
      </c>
      <c r="G117" s="148" t="str">
        <f>IF($D117="","",VLOOKUP($AF117,SiSem_Req!$A$2:$P$16,6))</f>
        <v/>
      </c>
      <c r="H117" s="455"/>
      <c r="I117" s="147" t="str">
        <f t="shared" si="8"/>
        <v/>
      </c>
      <c r="J117" s="148" t="str">
        <f>IF($D117="","",VLOOKUP($AF117,SiSem_Req!$A$2:$P$16,7))</f>
        <v/>
      </c>
      <c r="K117" s="456"/>
      <c r="L117" s="154" t="str">
        <f t="shared" si="9"/>
        <v/>
      </c>
      <c r="M117" s="148" t="str">
        <f>IF($D117="","",VLOOKUP($AF117,SiSem_Req!$A$2:$P$16,9))</f>
        <v/>
      </c>
      <c r="N117" s="457"/>
      <c r="O117" s="158" t="str">
        <f t="shared" si="10"/>
        <v/>
      </c>
      <c r="P117" s="148" t="str">
        <f>IF($D117="","",VLOOKUP($AF117,SiSem_Req!$A$2:$P$16,8))</f>
        <v/>
      </c>
      <c r="Q117" s="149" t="str">
        <f t="shared" si="6"/>
        <v/>
      </c>
      <c r="R117" s="150" t="str">
        <f t="shared" si="11"/>
        <v/>
      </c>
      <c r="S117" s="151"/>
      <c r="T117" s="453"/>
      <c r="U117" s="453"/>
      <c r="V117" s="453"/>
      <c r="W117" s="453"/>
      <c r="X117" s="453"/>
      <c r="Y117" s="453"/>
      <c r="Z117" s="453"/>
      <c r="AA117" s="152" t="str">
        <f>IF(OR($D117="",$AB117=""),"",MIN(110,$AB117-VLOOKUP($AF117,SiSem_Req!$A$2:$P$16,16)))</f>
        <v/>
      </c>
      <c r="AB117" s="453"/>
      <c r="AC117" s="453"/>
      <c r="AD117" s="185"/>
      <c r="AE117" s="151"/>
      <c r="AF117" s="126" t="e">
        <f>VLOOKUP($D117,SiSem_Req!$T$2:$U$16,2)</f>
        <v>#N/A</v>
      </c>
      <c r="AG117" s="126" t="e">
        <f>VLOOKUP($D117,SiSem_Req!$B$2:$P$16,2)</f>
        <v>#N/A</v>
      </c>
      <c r="AH117" s="126" t="e">
        <f>VLOOKUP($D117,SiSem_Req!$B$2:$P$16,3)</f>
        <v>#N/A</v>
      </c>
      <c r="AI117" s="126" t="e">
        <f>VLOOKUP($D117,SiSem_Req!$B$2:$P$16,4)</f>
        <v>#N/A</v>
      </c>
      <c r="AK117" s="170"/>
      <c r="AL117" s="218"/>
      <c r="AM117" s="218"/>
      <c r="AN117" s="218"/>
      <c r="AO117" s="126"/>
    </row>
    <row r="118" spans="1:41" x14ac:dyDescent="0.25">
      <c r="A118" s="125"/>
      <c r="B118" s="453"/>
      <c r="C118" s="453"/>
      <c r="D118" s="454"/>
      <c r="E118" s="457"/>
      <c r="F118" s="158" t="str">
        <f t="shared" si="7"/>
        <v/>
      </c>
      <c r="G118" s="148" t="str">
        <f>IF($D118="","",VLOOKUP($AF118,SiSem_Req!$A$2:$P$16,6))</f>
        <v/>
      </c>
      <c r="H118" s="455"/>
      <c r="I118" s="147" t="str">
        <f t="shared" si="8"/>
        <v/>
      </c>
      <c r="J118" s="148" t="str">
        <f>IF($D118="","",VLOOKUP($AF118,SiSem_Req!$A$2:$P$16,7))</f>
        <v/>
      </c>
      <c r="K118" s="456"/>
      <c r="L118" s="154" t="str">
        <f t="shared" si="9"/>
        <v/>
      </c>
      <c r="M118" s="148" t="str">
        <f>IF($D118="","",VLOOKUP($AF118,SiSem_Req!$A$2:$P$16,9))</f>
        <v/>
      </c>
      <c r="N118" s="457"/>
      <c r="O118" s="158" t="str">
        <f t="shared" si="10"/>
        <v/>
      </c>
      <c r="P118" s="148" t="str">
        <f>IF($D118="","",VLOOKUP($AF118,SiSem_Req!$A$2:$P$16,8))</f>
        <v/>
      </c>
      <c r="Q118" s="149" t="str">
        <f t="shared" si="6"/>
        <v/>
      </c>
      <c r="R118" s="150" t="str">
        <f t="shared" si="11"/>
        <v/>
      </c>
      <c r="S118" s="151"/>
      <c r="T118" s="453"/>
      <c r="U118" s="453"/>
      <c r="V118" s="453"/>
      <c r="W118" s="453"/>
      <c r="X118" s="453"/>
      <c r="Y118" s="453"/>
      <c r="Z118" s="453"/>
      <c r="AA118" s="152" t="str">
        <f>IF(OR($D118="",$AB118=""),"",MIN(110,$AB118-VLOOKUP($AF118,SiSem_Req!$A$2:$P$16,16)))</f>
        <v/>
      </c>
      <c r="AB118" s="453"/>
      <c r="AC118" s="453"/>
      <c r="AD118" s="185"/>
      <c r="AE118" s="151"/>
      <c r="AF118" s="126" t="e">
        <f>VLOOKUP($D118,SiSem_Req!$T$2:$U$16,2)</f>
        <v>#N/A</v>
      </c>
      <c r="AG118" s="126" t="e">
        <f>VLOOKUP($D118,SiSem_Req!$B$2:$P$16,2)</f>
        <v>#N/A</v>
      </c>
      <c r="AH118" s="126" t="e">
        <f>VLOOKUP($D118,SiSem_Req!$B$2:$P$16,3)</f>
        <v>#N/A</v>
      </c>
      <c r="AI118" s="126" t="e">
        <f>VLOOKUP($D118,SiSem_Req!$B$2:$P$16,4)</f>
        <v>#N/A</v>
      </c>
      <c r="AK118" s="170"/>
      <c r="AL118" s="218"/>
      <c r="AM118" s="218"/>
      <c r="AN118" s="218"/>
      <c r="AO118" s="126"/>
    </row>
    <row r="119" spans="1:41" x14ac:dyDescent="0.25">
      <c r="A119" s="125"/>
      <c r="B119" s="453"/>
      <c r="C119" s="453"/>
      <c r="D119" s="454"/>
      <c r="E119" s="457"/>
      <c r="F119" s="158" t="str">
        <f t="shared" si="7"/>
        <v/>
      </c>
      <c r="G119" s="148" t="str">
        <f>IF($D119="","",VLOOKUP($AF119,SiSem_Req!$A$2:$P$16,6))</f>
        <v/>
      </c>
      <c r="H119" s="455"/>
      <c r="I119" s="147" t="str">
        <f t="shared" si="8"/>
        <v/>
      </c>
      <c r="J119" s="148" t="str">
        <f>IF($D119="","",VLOOKUP($AF119,SiSem_Req!$A$2:$P$16,7))</f>
        <v/>
      </c>
      <c r="K119" s="456"/>
      <c r="L119" s="154" t="str">
        <f t="shared" si="9"/>
        <v/>
      </c>
      <c r="M119" s="148" t="str">
        <f>IF($D119="","",VLOOKUP($AF119,SiSem_Req!$A$2:$P$16,9))</f>
        <v/>
      </c>
      <c r="N119" s="457"/>
      <c r="O119" s="158" t="str">
        <f t="shared" si="10"/>
        <v/>
      </c>
      <c r="P119" s="148" t="str">
        <f>IF($D119="","",VLOOKUP($AF119,SiSem_Req!$A$2:$P$16,8))</f>
        <v/>
      </c>
      <c r="Q119" s="149" t="str">
        <f t="shared" si="6"/>
        <v/>
      </c>
      <c r="R119" s="150" t="str">
        <f t="shared" si="11"/>
        <v/>
      </c>
      <c r="S119" s="151"/>
      <c r="T119" s="453"/>
      <c r="U119" s="453"/>
      <c r="V119" s="453"/>
      <c r="W119" s="453"/>
      <c r="X119" s="453"/>
      <c r="Y119" s="453"/>
      <c r="Z119" s="453"/>
      <c r="AA119" s="152" t="str">
        <f>IF(OR($D119="",$AB119=""),"",MIN(110,$AB119-VLOOKUP($AF119,SiSem_Req!$A$2:$P$16,16)))</f>
        <v/>
      </c>
      <c r="AB119" s="453"/>
      <c r="AC119" s="453"/>
      <c r="AD119" s="185"/>
      <c r="AE119" s="151"/>
      <c r="AF119" s="126" t="e">
        <f>VLOOKUP($D119,SiSem_Req!$T$2:$U$16,2)</f>
        <v>#N/A</v>
      </c>
      <c r="AG119" s="126" t="e">
        <f>VLOOKUP($D119,SiSem_Req!$B$2:$P$16,2)</f>
        <v>#N/A</v>
      </c>
      <c r="AH119" s="126" t="e">
        <f>VLOOKUP($D119,SiSem_Req!$B$2:$P$16,3)</f>
        <v>#N/A</v>
      </c>
      <c r="AI119" s="126" t="e">
        <f>VLOOKUP($D119,SiSem_Req!$B$2:$P$16,4)</f>
        <v>#N/A</v>
      </c>
      <c r="AK119" s="170"/>
      <c r="AL119" s="218"/>
      <c r="AM119" s="218"/>
      <c r="AN119" s="218"/>
      <c r="AO119" s="126"/>
    </row>
    <row r="120" spans="1:41" x14ac:dyDescent="0.25">
      <c r="A120" s="125"/>
      <c r="B120" s="453"/>
      <c r="C120" s="453"/>
      <c r="D120" s="454"/>
      <c r="E120" s="457"/>
      <c r="F120" s="158" t="str">
        <f t="shared" si="7"/>
        <v/>
      </c>
      <c r="G120" s="148" t="str">
        <f>IF($D120="","",VLOOKUP($AF120,SiSem_Req!$A$2:$P$16,6))</f>
        <v/>
      </c>
      <c r="H120" s="455"/>
      <c r="I120" s="147" t="str">
        <f t="shared" si="8"/>
        <v/>
      </c>
      <c r="J120" s="148" t="str">
        <f>IF($D120="","",VLOOKUP($AF120,SiSem_Req!$A$2:$P$16,7))</f>
        <v/>
      </c>
      <c r="K120" s="456"/>
      <c r="L120" s="154" t="str">
        <f t="shared" si="9"/>
        <v/>
      </c>
      <c r="M120" s="148" t="str">
        <f>IF($D120="","",VLOOKUP($AF120,SiSem_Req!$A$2:$P$16,9))</f>
        <v/>
      </c>
      <c r="N120" s="457"/>
      <c r="O120" s="158" t="str">
        <f t="shared" si="10"/>
        <v/>
      </c>
      <c r="P120" s="148" t="str">
        <f>IF($D120="","",VLOOKUP($AF120,SiSem_Req!$A$2:$P$16,8))</f>
        <v/>
      </c>
      <c r="Q120" s="149" t="str">
        <f t="shared" si="6"/>
        <v/>
      </c>
      <c r="R120" s="150" t="str">
        <f t="shared" si="11"/>
        <v/>
      </c>
      <c r="S120" s="151"/>
      <c r="T120" s="453"/>
      <c r="U120" s="453"/>
      <c r="V120" s="453"/>
      <c r="W120" s="453"/>
      <c r="X120" s="453"/>
      <c r="Y120" s="453"/>
      <c r="Z120" s="453"/>
      <c r="AA120" s="152" t="str">
        <f>IF(OR($D120="",$AB120=""),"",MIN(110,$AB120-VLOOKUP($AF120,SiSem_Req!$A$2:$P$16,16)))</f>
        <v/>
      </c>
      <c r="AB120" s="453"/>
      <c r="AC120" s="453"/>
      <c r="AD120" s="185"/>
      <c r="AE120" s="151"/>
      <c r="AF120" s="126" t="e">
        <f>VLOOKUP($D120,SiSem_Req!$T$2:$U$16,2)</f>
        <v>#N/A</v>
      </c>
      <c r="AG120" s="126" t="e">
        <f>VLOOKUP($D120,SiSem_Req!$B$2:$P$16,2)</f>
        <v>#N/A</v>
      </c>
      <c r="AH120" s="126" t="e">
        <f>VLOOKUP($D120,SiSem_Req!$B$2:$P$16,3)</f>
        <v>#N/A</v>
      </c>
      <c r="AI120" s="126" t="e">
        <f>VLOOKUP($D120,SiSem_Req!$B$2:$P$16,4)</f>
        <v>#N/A</v>
      </c>
      <c r="AK120" s="170"/>
      <c r="AL120" s="218"/>
      <c r="AM120" s="218"/>
      <c r="AN120" s="218"/>
      <c r="AO120" s="126"/>
    </row>
    <row r="121" spans="1:41" x14ac:dyDescent="0.25">
      <c r="A121" s="125"/>
      <c r="B121" s="453"/>
      <c r="C121" s="453"/>
      <c r="D121" s="454"/>
      <c r="E121" s="457"/>
      <c r="F121" s="158" t="str">
        <f t="shared" si="7"/>
        <v/>
      </c>
      <c r="G121" s="148" t="str">
        <f>IF($D121="","",VLOOKUP($AF121,SiSem_Req!$A$2:$P$16,6))</f>
        <v/>
      </c>
      <c r="H121" s="455"/>
      <c r="I121" s="147" t="str">
        <f t="shared" si="8"/>
        <v/>
      </c>
      <c r="J121" s="148" t="str">
        <f>IF($D121="","",VLOOKUP($AF121,SiSem_Req!$A$2:$P$16,7))</f>
        <v/>
      </c>
      <c r="K121" s="456"/>
      <c r="L121" s="154" t="str">
        <f t="shared" si="9"/>
        <v/>
      </c>
      <c r="M121" s="148" t="str">
        <f>IF($D121="","",VLOOKUP($AF121,SiSem_Req!$A$2:$P$16,9))</f>
        <v/>
      </c>
      <c r="N121" s="457"/>
      <c r="O121" s="158" t="str">
        <f t="shared" si="10"/>
        <v/>
      </c>
      <c r="P121" s="148" t="str">
        <f>IF($D121="","",VLOOKUP($AF121,SiSem_Req!$A$2:$P$16,8))</f>
        <v/>
      </c>
      <c r="Q121" s="149" t="str">
        <f t="shared" si="6"/>
        <v/>
      </c>
      <c r="R121" s="150" t="str">
        <f t="shared" si="11"/>
        <v/>
      </c>
      <c r="S121" s="151"/>
      <c r="T121" s="453"/>
      <c r="U121" s="453"/>
      <c r="V121" s="453"/>
      <c r="W121" s="453"/>
      <c r="X121" s="453"/>
      <c r="Y121" s="453"/>
      <c r="Z121" s="453"/>
      <c r="AA121" s="152" t="str">
        <f>IF(OR($D121="",$AB121=""),"",MIN(110,$AB121-VLOOKUP($AF121,SiSem_Req!$A$2:$P$16,16)))</f>
        <v/>
      </c>
      <c r="AB121" s="453"/>
      <c r="AC121" s="453"/>
      <c r="AD121" s="185"/>
      <c r="AE121" s="151"/>
      <c r="AF121" s="126" t="e">
        <f>VLOOKUP($D121,SiSem_Req!$T$2:$U$16,2)</f>
        <v>#N/A</v>
      </c>
      <c r="AG121" s="126" t="e">
        <f>VLOOKUP($D121,SiSem_Req!$B$2:$P$16,2)</f>
        <v>#N/A</v>
      </c>
      <c r="AH121" s="126" t="e">
        <f>VLOOKUP($D121,SiSem_Req!$B$2:$P$16,3)</f>
        <v>#N/A</v>
      </c>
      <c r="AI121" s="126" t="e">
        <f>VLOOKUP($D121,SiSem_Req!$B$2:$P$16,4)</f>
        <v>#N/A</v>
      </c>
      <c r="AK121" s="170"/>
      <c r="AL121" s="218"/>
      <c r="AM121" s="218"/>
      <c r="AN121" s="218"/>
      <c r="AO121" s="126"/>
    </row>
    <row r="122" spans="1:41" x14ac:dyDescent="0.25">
      <c r="A122" s="125"/>
      <c r="B122" s="453"/>
      <c r="C122" s="453"/>
      <c r="D122" s="454"/>
      <c r="E122" s="457"/>
      <c r="F122" s="158" t="str">
        <f t="shared" si="7"/>
        <v/>
      </c>
      <c r="G122" s="148" t="str">
        <f>IF($D122="","",VLOOKUP($AF122,SiSem_Req!$A$2:$P$16,6))</f>
        <v/>
      </c>
      <c r="H122" s="455"/>
      <c r="I122" s="147" t="str">
        <f t="shared" si="8"/>
        <v/>
      </c>
      <c r="J122" s="148" t="str">
        <f>IF($D122="","",VLOOKUP($AF122,SiSem_Req!$A$2:$P$16,7))</f>
        <v/>
      </c>
      <c r="K122" s="456"/>
      <c r="L122" s="154" t="str">
        <f t="shared" si="9"/>
        <v/>
      </c>
      <c r="M122" s="148" t="str">
        <f>IF($D122="","",VLOOKUP($AF122,SiSem_Req!$A$2:$P$16,9))</f>
        <v/>
      </c>
      <c r="N122" s="457"/>
      <c r="O122" s="158" t="str">
        <f t="shared" si="10"/>
        <v/>
      </c>
      <c r="P122" s="148" t="str">
        <f>IF($D122="","",VLOOKUP($AF122,SiSem_Req!$A$2:$P$16,8))</f>
        <v/>
      </c>
      <c r="Q122" s="149" t="str">
        <f t="shared" si="6"/>
        <v/>
      </c>
      <c r="R122" s="150" t="str">
        <f t="shared" si="11"/>
        <v/>
      </c>
      <c r="S122" s="151"/>
      <c r="T122" s="453"/>
      <c r="U122" s="453"/>
      <c r="V122" s="453"/>
      <c r="W122" s="453"/>
      <c r="X122" s="453"/>
      <c r="Y122" s="453"/>
      <c r="Z122" s="453"/>
      <c r="AA122" s="152" t="str">
        <f>IF(OR($D122="",$AB122=""),"",MIN(110,$AB122-VLOOKUP($AF122,SiSem_Req!$A$2:$P$16,16)))</f>
        <v/>
      </c>
      <c r="AB122" s="453"/>
      <c r="AC122" s="453"/>
      <c r="AD122" s="185"/>
      <c r="AE122" s="151"/>
      <c r="AF122" s="126" t="e">
        <f>VLOOKUP($D122,SiSem_Req!$T$2:$U$16,2)</f>
        <v>#N/A</v>
      </c>
      <c r="AG122" s="126" t="e">
        <f>VLOOKUP($D122,SiSem_Req!$B$2:$P$16,2)</f>
        <v>#N/A</v>
      </c>
      <c r="AH122" s="126" t="e">
        <f>VLOOKUP($D122,SiSem_Req!$B$2:$P$16,3)</f>
        <v>#N/A</v>
      </c>
      <c r="AI122" s="126" t="e">
        <f>VLOOKUP($D122,SiSem_Req!$B$2:$P$16,4)</f>
        <v>#N/A</v>
      </c>
      <c r="AK122" s="170"/>
      <c r="AL122" s="218"/>
      <c r="AM122" s="218"/>
      <c r="AN122" s="218"/>
      <c r="AO122" s="126"/>
    </row>
    <row r="123" spans="1:41" x14ac:dyDescent="0.25">
      <c r="A123" s="125"/>
      <c r="B123" s="453"/>
      <c r="C123" s="453"/>
      <c r="D123" s="454"/>
      <c r="E123" s="457"/>
      <c r="F123" s="158" t="str">
        <f t="shared" si="7"/>
        <v/>
      </c>
      <c r="G123" s="148" t="str">
        <f>IF($D123="","",VLOOKUP($AF123,SiSem_Req!$A$2:$P$16,6))</f>
        <v/>
      </c>
      <c r="H123" s="455"/>
      <c r="I123" s="147" t="str">
        <f t="shared" si="8"/>
        <v/>
      </c>
      <c r="J123" s="148" t="str">
        <f>IF($D123="","",VLOOKUP($AF123,SiSem_Req!$A$2:$P$16,7))</f>
        <v/>
      </c>
      <c r="K123" s="456"/>
      <c r="L123" s="154" t="str">
        <f t="shared" si="9"/>
        <v/>
      </c>
      <c r="M123" s="148" t="str">
        <f>IF($D123="","",VLOOKUP($AF123,SiSem_Req!$A$2:$P$16,9))</f>
        <v/>
      </c>
      <c r="N123" s="457"/>
      <c r="O123" s="158" t="str">
        <f t="shared" si="10"/>
        <v/>
      </c>
      <c r="P123" s="148" t="str">
        <f>IF($D123="","",VLOOKUP($AF123,SiSem_Req!$A$2:$P$16,8))</f>
        <v/>
      </c>
      <c r="Q123" s="149" t="str">
        <f t="shared" si="6"/>
        <v/>
      </c>
      <c r="R123" s="150" t="str">
        <f t="shared" si="11"/>
        <v/>
      </c>
      <c r="S123" s="151"/>
      <c r="T123" s="453"/>
      <c r="U123" s="453"/>
      <c r="V123" s="453"/>
      <c r="W123" s="453"/>
      <c r="X123" s="453"/>
      <c r="Y123" s="453"/>
      <c r="Z123" s="453"/>
      <c r="AA123" s="152" t="str">
        <f>IF(OR($D123="",$AB123=""),"",MIN(110,$AB123-VLOOKUP($AF123,SiSem_Req!$A$2:$P$16,16)))</f>
        <v/>
      </c>
      <c r="AB123" s="453"/>
      <c r="AC123" s="453"/>
      <c r="AD123" s="185"/>
      <c r="AE123" s="151"/>
      <c r="AF123" s="126" t="e">
        <f>VLOOKUP($D123,SiSem_Req!$T$2:$U$16,2)</f>
        <v>#N/A</v>
      </c>
      <c r="AG123" s="126" t="e">
        <f>VLOOKUP($D123,SiSem_Req!$B$2:$P$16,2)</f>
        <v>#N/A</v>
      </c>
      <c r="AH123" s="126" t="e">
        <f>VLOOKUP($D123,SiSem_Req!$B$2:$P$16,3)</f>
        <v>#N/A</v>
      </c>
      <c r="AI123" s="126" t="e">
        <f>VLOOKUP($D123,SiSem_Req!$B$2:$P$16,4)</f>
        <v>#N/A</v>
      </c>
      <c r="AK123" s="170"/>
      <c r="AL123" s="218"/>
      <c r="AM123" s="218"/>
      <c r="AN123" s="218"/>
      <c r="AO123" s="126"/>
    </row>
    <row r="124" spans="1:41" x14ac:dyDescent="0.25">
      <c r="A124" s="125"/>
      <c r="B124" s="453"/>
      <c r="C124" s="453"/>
      <c r="D124" s="454"/>
      <c r="E124" s="457"/>
      <c r="F124" s="158" t="str">
        <f t="shared" si="7"/>
        <v/>
      </c>
      <c r="G124" s="148" t="str">
        <f>IF($D124="","",VLOOKUP($AF124,SiSem_Req!$A$2:$P$16,6))</f>
        <v/>
      </c>
      <c r="H124" s="455"/>
      <c r="I124" s="147" t="str">
        <f t="shared" si="8"/>
        <v/>
      </c>
      <c r="J124" s="148" t="str">
        <f>IF($D124="","",VLOOKUP($AF124,SiSem_Req!$A$2:$P$16,7))</f>
        <v/>
      </c>
      <c r="K124" s="456"/>
      <c r="L124" s="154" t="str">
        <f t="shared" si="9"/>
        <v/>
      </c>
      <c r="M124" s="148" t="str">
        <f>IF($D124="","",VLOOKUP($AF124,SiSem_Req!$A$2:$P$16,9))</f>
        <v/>
      </c>
      <c r="N124" s="457"/>
      <c r="O124" s="158" t="str">
        <f t="shared" si="10"/>
        <v/>
      </c>
      <c r="P124" s="148" t="str">
        <f>IF($D124="","",VLOOKUP($AF124,SiSem_Req!$A$2:$P$16,8))</f>
        <v/>
      </c>
      <c r="Q124" s="149" t="str">
        <f t="shared" si="6"/>
        <v/>
      </c>
      <c r="R124" s="150" t="str">
        <f t="shared" si="11"/>
        <v/>
      </c>
      <c r="S124" s="151"/>
      <c r="T124" s="453"/>
      <c r="U124" s="453"/>
      <c r="V124" s="453"/>
      <c r="W124" s="453"/>
      <c r="X124" s="453"/>
      <c r="Y124" s="453"/>
      <c r="Z124" s="453"/>
      <c r="AA124" s="152" t="str">
        <f>IF(OR($D124="",$AB124=""),"",MIN(110,$AB124-VLOOKUP($AF124,SiSem_Req!$A$2:$P$16,16)))</f>
        <v/>
      </c>
      <c r="AB124" s="453"/>
      <c r="AC124" s="453"/>
      <c r="AD124" s="185"/>
      <c r="AE124" s="151"/>
      <c r="AF124" s="126" t="e">
        <f>VLOOKUP($D124,SiSem_Req!$T$2:$U$16,2)</f>
        <v>#N/A</v>
      </c>
      <c r="AG124" s="126" t="e">
        <f>VLOOKUP($D124,SiSem_Req!$B$2:$P$16,2)</f>
        <v>#N/A</v>
      </c>
      <c r="AH124" s="126" t="e">
        <f>VLOOKUP($D124,SiSem_Req!$B$2:$P$16,3)</f>
        <v>#N/A</v>
      </c>
      <c r="AI124" s="126" t="e">
        <f>VLOOKUP($D124,SiSem_Req!$B$2:$P$16,4)</f>
        <v>#N/A</v>
      </c>
      <c r="AK124" s="170"/>
      <c r="AL124" s="218"/>
      <c r="AM124" s="218"/>
      <c r="AN124" s="218"/>
      <c r="AO124" s="126"/>
    </row>
    <row r="125" spans="1:41" x14ac:dyDescent="0.25">
      <c r="A125" s="125"/>
      <c r="B125" s="453"/>
      <c r="C125" s="453"/>
      <c r="D125" s="454"/>
      <c r="E125" s="457"/>
      <c r="F125" s="158" t="str">
        <f t="shared" si="7"/>
        <v/>
      </c>
      <c r="G125" s="148" t="str">
        <f>IF($D125="","",VLOOKUP($AF125,SiSem_Req!$A$2:$P$16,6))</f>
        <v/>
      </c>
      <c r="H125" s="455"/>
      <c r="I125" s="147" t="str">
        <f t="shared" si="8"/>
        <v/>
      </c>
      <c r="J125" s="148" t="str">
        <f>IF($D125="","",VLOOKUP($AF125,SiSem_Req!$A$2:$P$16,7))</f>
        <v/>
      </c>
      <c r="K125" s="456"/>
      <c r="L125" s="154" t="str">
        <f t="shared" si="9"/>
        <v/>
      </c>
      <c r="M125" s="148" t="str">
        <f>IF($D125="","",VLOOKUP($AF125,SiSem_Req!$A$2:$P$16,9))</f>
        <v/>
      </c>
      <c r="N125" s="457"/>
      <c r="O125" s="158" t="str">
        <f t="shared" si="10"/>
        <v/>
      </c>
      <c r="P125" s="148" t="str">
        <f>IF($D125="","",VLOOKUP($AF125,SiSem_Req!$A$2:$P$16,8))</f>
        <v/>
      </c>
      <c r="Q125" s="149" t="str">
        <f t="shared" si="6"/>
        <v/>
      </c>
      <c r="R125" s="150" t="str">
        <f t="shared" si="11"/>
        <v/>
      </c>
      <c r="S125" s="151"/>
      <c r="T125" s="453"/>
      <c r="U125" s="453"/>
      <c r="V125" s="453"/>
      <c r="W125" s="453"/>
      <c r="X125" s="453"/>
      <c r="Y125" s="453"/>
      <c r="Z125" s="453"/>
      <c r="AA125" s="152" t="str">
        <f>IF(OR($D125="",$AB125=""),"",MIN(110,$AB125-VLOOKUP($AF125,SiSem_Req!$A$2:$P$16,16)))</f>
        <v/>
      </c>
      <c r="AB125" s="453"/>
      <c r="AC125" s="453"/>
      <c r="AD125" s="185"/>
      <c r="AE125" s="151"/>
      <c r="AF125" s="126" t="e">
        <f>VLOOKUP($D125,SiSem_Req!$T$2:$U$16,2)</f>
        <v>#N/A</v>
      </c>
      <c r="AG125" s="126" t="e">
        <f>VLOOKUP($D125,SiSem_Req!$B$2:$P$16,2)</f>
        <v>#N/A</v>
      </c>
      <c r="AH125" s="126" t="e">
        <f>VLOOKUP($D125,SiSem_Req!$B$2:$P$16,3)</f>
        <v>#N/A</v>
      </c>
      <c r="AI125" s="126" t="e">
        <f>VLOOKUP($D125,SiSem_Req!$B$2:$P$16,4)</f>
        <v>#N/A</v>
      </c>
      <c r="AK125" s="170"/>
      <c r="AL125" s="218"/>
      <c r="AM125" s="218"/>
      <c r="AN125" s="218"/>
      <c r="AO125" s="126"/>
    </row>
    <row r="126" spans="1:41" x14ac:dyDescent="0.25">
      <c r="A126" s="125"/>
      <c r="B126" s="453"/>
      <c r="C126" s="453"/>
      <c r="D126" s="454"/>
      <c r="E126" s="457"/>
      <c r="F126" s="158" t="str">
        <f t="shared" si="7"/>
        <v/>
      </c>
      <c r="G126" s="148" t="str">
        <f>IF($D126="","",VLOOKUP($AF126,SiSem_Req!$A$2:$P$16,6))</f>
        <v/>
      </c>
      <c r="H126" s="455"/>
      <c r="I126" s="147" t="str">
        <f t="shared" si="8"/>
        <v/>
      </c>
      <c r="J126" s="148" t="str">
        <f>IF($D126="","",VLOOKUP($AF126,SiSem_Req!$A$2:$P$16,7))</f>
        <v/>
      </c>
      <c r="K126" s="456"/>
      <c r="L126" s="154" t="str">
        <f t="shared" si="9"/>
        <v/>
      </c>
      <c r="M126" s="148" t="str">
        <f>IF($D126="","",VLOOKUP($AF126,SiSem_Req!$A$2:$P$16,9))</f>
        <v/>
      </c>
      <c r="N126" s="457"/>
      <c r="O126" s="158" t="str">
        <f t="shared" si="10"/>
        <v/>
      </c>
      <c r="P126" s="148" t="str">
        <f>IF($D126="","",VLOOKUP($AF126,SiSem_Req!$A$2:$P$16,8))</f>
        <v/>
      </c>
      <c r="Q126" s="149" t="str">
        <f t="shared" si="6"/>
        <v/>
      </c>
      <c r="R126" s="150" t="str">
        <f t="shared" si="11"/>
        <v/>
      </c>
      <c r="S126" s="151"/>
      <c r="T126" s="453"/>
      <c r="U126" s="453"/>
      <c r="V126" s="453"/>
      <c r="W126" s="453"/>
      <c r="X126" s="453"/>
      <c r="Y126" s="453"/>
      <c r="Z126" s="453"/>
      <c r="AA126" s="152" t="str">
        <f>IF(OR($D126="",$AB126=""),"",MIN(110,$AB126-VLOOKUP($AF126,SiSem_Req!$A$2:$P$16,16)))</f>
        <v/>
      </c>
      <c r="AB126" s="453"/>
      <c r="AC126" s="453"/>
      <c r="AD126" s="185"/>
      <c r="AE126" s="151"/>
      <c r="AF126" s="126" t="e">
        <f>VLOOKUP($D126,SiSem_Req!$T$2:$U$16,2)</f>
        <v>#N/A</v>
      </c>
      <c r="AG126" s="126" t="e">
        <f>VLOOKUP($D126,SiSem_Req!$B$2:$P$16,2)</f>
        <v>#N/A</v>
      </c>
      <c r="AH126" s="126" t="e">
        <f>VLOOKUP($D126,SiSem_Req!$B$2:$P$16,3)</f>
        <v>#N/A</v>
      </c>
      <c r="AI126" s="126" t="e">
        <f>VLOOKUP($D126,SiSem_Req!$B$2:$P$16,4)</f>
        <v>#N/A</v>
      </c>
      <c r="AK126" s="170"/>
      <c r="AL126" s="218"/>
      <c r="AM126" s="218"/>
      <c r="AN126" s="218"/>
      <c r="AO126" s="126"/>
    </row>
    <row r="127" spans="1:41" x14ac:dyDescent="0.25">
      <c r="A127" s="125"/>
      <c r="B127" s="453"/>
      <c r="C127" s="453"/>
      <c r="D127" s="454"/>
      <c r="E127" s="457"/>
      <c r="F127" s="158" t="str">
        <f t="shared" si="7"/>
        <v/>
      </c>
      <c r="G127" s="148" t="str">
        <f>IF($D127="","",VLOOKUP($AF127,SiSem_Req!$A$2:$P$16,6))</f>
        <v/>
      </c>
      <c r="H127" s="455"/>
      <c r="I127" s="147" t="str">
        <f t="shared" si="8"/>
        <v/>
      </c>
      <c r="J127" s="148" t="str">
        <f>IF($D127="","",VLOOKUP($AF127,SiSem_Req!$A$2:$P$16,7))</f>
        <v/>
      </c>
      <c r="K127" s="456"/>
      <c r="L127" s="154" t="str">
        <f t="shared" si="9"/>
        <v/>
      </c>
      <c r="M127" s="148" t="str">
        <f>IF($D127="","",VLOOKUP($AF127,SiSem_Req!$A$2:$P$16,9))</f>
        <v/>
      </c>
      <c r="N127" s="457"/>
      <c r="O127" s="158" t="str">
        <f t="shared" si="10"/>
        <v/>
      </c>
      <c r="P127" s="148" t="str">
        <f>IF($D127="","",VLOOKUP($AF127,SiSem_Req!$A$2:$P$16,8))</f>
        <v/>
      </c>
      <c r="Q127" s="149" t="str">
        <f t="shared" si="6"/>
        <v/>
      </c>
      <c r="R127" s="150" t="str">
        <f t="shared" si="11"/>
        <v/>
      </c>
      <c r="S127" s="151"/>
      <c r="T127" s="453"/>
      <c r="U127" s="453"/>
      <c r="V127" s="453"/>
      <c r="W127" s="453"/>
      <c r="X127" s="453"/>
      <c r="Y127" s="453"/>
      <c r="Z127" s="453"/>
      <c r="AA127" s="152" t="str">
        <f>IF(OR($D127="",$AB127=""),"",MIN(110,$AB127-VLOOKUP($AF127,SiSem_Req!$A$2:$P$16,16)))</f>
        <v/>
      </c>
      <c r="AB127" s="453"/>
      <c r="AC127" s="453"/>
      <c r="AD127" s="185"/>
      <c r="AE127" s="151"/>
      <c r="AF127" s="126" t="e">
        <f>VLOOKUP($D127,SiSem_Req!$T$2:$U$16,2)</f>
        <v>#N/A</v>
      </c>
      <c r="AG127" s="126" t="e">
        <f>VLOOKUP($D127,SiSem_Req!$B$2:$P$16,2)</f>
        <v>#N/A</v>
      </c>
      <c r="AH127" s="126" t="e">
        <f>VLOOKUP($D127,SiSem_Req!$B$2:$P$16,3)</f>
        <v>#N/A</v>
      </c>
      <c r="AI127" s="126" t="e">
        <f>VLOOKUP($D127,SiSem_Req!$B$2:$P$16,4)</f>
        <v>#N/A</v>
      </c>
      <c r="AK127" s="170"/>
      <c r="AL127" s="218"/>
      <c r="AM127" s="218"/>
      <c r="AN127" s="218"/>
      <c r="AO127" s="126"/>
    </row>
    <row r="128" spans="1:41" x14ac:dyDescent="0.25">
      <c r="A128" s="125"/>
      <c r="B128" s="453"/>
      <c r="C128" s="453"/>
      <c r="D128" s="454"/>
      <c r="E128" s="457"/>
      <c r="F128" s="158" t="str">
        <f t="shared" si="7"/>
        <v/>
      </c>
      <c r="G128" s="148" t="str">
        <f>IF($D128="","",VLOOKUP($AF128,SiSem_Req!$A$2:$P$16,6))</f>
        <v/>
      </c>
      <c r="H128" s="455"/>
      <c r="I128" s="147" t="str">
        <f t="shared" si="8"/>
        <v/>
      </c>
      <c r="J128" s="148" t="str">
        <f>IF($D128="","",VLOOKUP($AF128,SiSem_Req!$A$2:$P$16,7))</f>
        <v/>
      </c>
      <c r="K128" s="456"/>
      <c r="L128" s="154" t="str">
        <f t="shared" si="9"/>
        <v/>
      </c>
      <c r="M128" s="148" t="str">
        <f>IF($D128="","",VLOOKUP($AF128,SiSem_Req!$A$2:$P$16,9))</f>
        <v/>
      </c>
      <c r="N128" s="457"/>
      <c r="O128" s="158" t="str">
        <f t="shared" si="10"/>
        <v/>
      </c>
      <c r="P128" s="148" t="str">
        <f>IF($D128="","",VLOOKUP($AF128,SiSem_Req!$A$2:$P$16,8))</f>
        <v/>
      </c>
      <c r="Q128" s="149" t="str">
        <f t="shared" si="6"/>
        <v/>
      </c>
      <c r="R128" s="150" t="str">
        <f t="shared" si="11"/>
        <v/>
      </c>
      <c r="S128" s="151"/>
      <c r="T128" s="453"/>
      <c r="U128" s="453"/>
      <c r="V128" s="453"/>
      <c r="W128" s="453"/>
      <c r="X128" s="453"/>
      <c r="Y128" s="453"/>
      <c r="Z128" s="453"/>
      <c r="AA128" s="152" t="str">
        <f>IF(OR($D128="",$AB128=""),"",MIN(110,$AB128-VLOOKUP($AF128,SiSem_Req!$A$2:$P$16,16)))</f>
        <v/>
      </c>
      <c r="AB128" s="453"/>
      <c r="AC128" s="453"/>
      <c r="AD128" s="185"/>
      <c r="AE128" s="151"/>
      <c r="AF128" s="126" t="e">
        <f>VLOOKUP($D128,SiSem_Req!$T$2:$U$16,2)</f>
        <v>#N/A</v>
      </c>
      <c r="AG128" s="126" t="e">
        <f>VLOOKUP($D128,SiSem_Req!$B$2:$P$16,2)</f>
        <v>#N/A</v>
      </c>
      <c r="AH128" s="126" t="e">
        <f>VLOOKUP($D128,SiSem_Req!$B$2:$P$16,3)</f>
        <v>#N/A</v>
      </c>
      <c r="AI128" s="126" t="e">
        <f>VLOOKUP($D128,SiSem_Req!$B$2:$P$16,4)</f>
        <v>#N/A</v>
      </c>
      <c r="AK128" s="170"/>
      <c r="AL128" s="218"/>
      <c r="AM128" s="218"/>
      <c r="AN128" s="218"/>
      <c r="AO128" s="126"/>
    </row>
    <row r="129" spans="1:41" x14ac:dyDescent="0.25">
      <c r="A129" s="125"/>
      <c r="B129" s="453"/>
      <c r="C129" s="453"/>
      <c r="D129" s="454"/>
      <c r="E129" s="457"/>
      <c r="F129" s="158" t="str">
        <f t="shared" si="7"/>
        <v/>
      </c>
      <c r="G129" s="148" t="str">
        <f>IF($D129="","",VLOOKUP($AF129,SiSem_Req!$A$2:$P$16,6))</f>
        <v/>
      </c>
      <c r="H129" s="455"/>
      <c r="I129" s="147" t="str">
        <f t="shared" si="8"/>
        <v/>
      </c>
      <c r="J129" s="148" t="str">
        <f>IF($D129="","",VLOOKUP($AF129,SiSem_Req!$A$2:$P$16,7))</f>
        <v/>
      </c>
      <c r="K129" s="456"/>
      <c r="L129" s="154" t="str">
        <f t="shared" si="9"/>
        <v/>
      </c>
      <c r="M129" s="148" t="str">
        <f>IF($D129="","",VLOOKUP($AF129,SiSem_Req!$A$2:$P$16,9))</f>
        <v/>
      </c>
      <c r="N129" s="457"/>
      <c r="O129" s="158" t="str">
        <f t="shared" si="10"/>
        <v/>
      </c>
      <c r="P129" s="148" t="str">
        <f>IF($D129="","",VLOOKUP($AF129,SiSem_Req!$A$2:$P$16,8))</f>
        <v/>
      </c>
      <c r="Q129" s="149" t="str">
        <f t="shared" si="6"/>
        <v/>
      </c>
      <c r="R129" s="150" t="str">
        <f t="shared" si="11"/>
        <v/>
      </c>
      <c r="S129" s="151"/>
      <c r="T129" s="453"/>
      <c r="U129" s="453"/>
      <c r="V129" s="453"/>
      <c r="W129" s="453"/>
      <c r="X129" s="453"/>
      <c r="Y129" s="453"/>
      <c r="Z129" s="453"/>
      <c r="AA129" s="152" t="str">
        <f>IF(OR($D129="",$AB129=""),"",MIN(110,$AB129-VLOOKUP($AF129,SiSem_Req!$A$2:$P$16,16)))</f>
        <v/>
      </c>
      <c r="AB129" s="453"/>
      <c r="AC129" s="453"/>
      <c r="AD129" s="185"/>
      <c r="AE129" s="151"/>
      <c r="AF129" s="126" t="e">
        <f>VLOOKUP($D129,SiSem_Req!$T$2:$U$16,2)</f>
        <v>#N/A</v>
      </c>
      <c r="AG129" s="126" t="e">
        <f>VLOOKUP($D129,SiSem_Req!$B$2:$P$16,2)</f>
        <v>#N/A</v>
      </c>
      <c r="AH129" s="126" t="e">
        <f>VLOOKUP($D129,SiSem_Req!$B$2:$P$16,3)</f>
        <v>#N/A</v>
      </c>
      <c r="AI129" s="126" t="e">
        <f>VLOOKUP($D129,SiSem_Req!$B$2:$P$16,4)</f>
        <v>#N/A</v>
      </c>
      <c r="AK129" s="170"/>
      <c r="AL129" s="218"/>
      <c r="AM129" s="218"/>
      <c r="AN129" s="218"/>
      <c r="AO129" s="126"/>
    </row>
    <row r="130" spans="1:41" x14ac:dyDescent="0.25">
      <c r="A130" s="125"/>
      <c r="B130" s="453"/>
      <c r="C130" s="453"/>
      <c r="D130" s="454"/>
      <c r="E130" s="457"/>
      <c r="F130" s="158" t="str">
        <f t="shared" si="7"/>
        <v/>
      </c>
      <c r="G130" s="148" t="str">
        <f>IF($D130="","",VLOOKUP($AF130,SiSem_Req!$A$2:$P$16,6))</f>
        <v/>
      </c>
      <c r="H130" s="455"/>
      <c r="I130" s="147" t="str">
        <f t="shared" si="8"/>
        <v/>
      </c>
      <c r="J130" s="148" t="str">
        <f>IF($D130="","",VLOOKUP($AF130,SiSem_Req!$A$2:$P$16,7))</f>
        <v/>
      </c>
      <c r="K130" s="456"/>
      <c r="L130" s="154" t="str">
        <f t="shared" si="9"/>
        <v/>
      </c>
      <c r="M130" s="148" t="str">
        <f>IF($D130="","",VLOOKUP($AF130,SiSem_Req!$A$2:$P$16,9))</f>
        <v/>
      </c>
      <c r="N130" s="457"/>
      <c r="O130" s="158" t="str">
        <f t="shared" si="10"/>
        <v/>
      </c>
      <c r="P130" s="148" t="str">
        <f>IF($D130="","",VLOOKUP($AF130,SiSem_Req!$A$2:$P$16,8))</f>
        <v/>
      </c>
      <c r="Q130" s="149" t="str">
        <f t="shared" si="6"/>
        <v/>
      </c>
      <c r="R130" s="150" t="str">
        <f t="shared" si="11"/>
        <v/>
      </c>
      <c r="S130" s="151"/>
      <c r="T130" s="453"/>
      <c r="U130" s="453"/>
      <c r="V130" s="453"/>
      <c r="W130" s="453"/>
      <c r="X130" s="453"/>
      <c r="Y130" s="453"/>
      <c r="Z130" s="453"/>
      <c r="AA130" s="152" t="str">
        <f>IF(OR($D130="",$AB130=""),"",MIN(110,$AB130-VLOOKUP($AF130,SiSem_Req!$A$2:$P$16,16)))</f>
        <v/>
      </c>
      <c r="AB130" s="453"/>
      <c r="AC130" s="453"/>
      <c r="AD130" s="185"/>
      <c r="AE130" s="151"/>
      <c r="AF130" s="126" t="e">
        <f>VLOOKUP($D130,SiSem_Req!$T$2:$U$16,2)</f>
        <v>#N/A</v>
      </c>
      <c r="AG130" s="126" t="e">
        <f>VLOOKUP($D130,SiSem_Req!$B$2:$P$16,2)</f>
        <v>#N/A</v>
      </c>
      <c r="AH130" s="126" t="e">
        <f>VLOOKUP($D130,SiSem_Req!$B$2:$P$16,3)</f>
        <v>#N/A</v>
      </c>
      <c r="AI130" s="126" t="e">
        <f>VLOOKUP($D130,SiSem_Req!$B$2:$P$16,4)</f>
        <v>#N/A</v>
      </c>
      <c r="AK130" s="170"/>
      <c r="AL130" s="218"/>
      <c r="AM130" s="218"/>
      <c r="AN130" s="218"/>
      <c r="AO130" s="126"/>
    </row>
    <row r="131" spans="1:41" x14ac:dyDescent="0.25">
      <c r="A131" s="125"/>
      <c r="B131" s="453"/>
      <c r="C131" s="453"/>
      <c r="D131" s="454"/>
      <c r="E131" s="457"/>
      <c r="F131" s="158" t="str">
        <f t="shared" si="7"/>
        <v/>
      </c>
      <c r="G131" s="148" t="str">
        <f>IF($D131="","",VLOOKUP($AF131,SiSem_Req!$A$2:$P$16,6))</f>
        <v/>
      </c>
      <c r="H131" s="455"/>
      <c r="I131" s="147" t="str">
        <f t="shared" si="8"/>
        <v/>
      </c>
      <c r="J131" s="148" t="str">
        <f>IF($D131="","",VLOOKUP($AF131,SiSem_Req!$A$2:$P$16,7))</f>
        <v/>
      </c>
      <c r="K131" s="456"/>
      <c r="L131" s="154" t="str">
        <f t="shared" si="9"/>
        <v/>
      </c>
      <c r="M131" s="148" t="str">
        <f>IF($D131="","",VLOOKUP($AF131,SiSem_Req!$A$2:$P$16,9))</f>
        <v/>
      </c>
      <c r="N131" s="457"/>
      <c r="O131" s="158" t="str">
        <f t="shared" si="10"/>
        <v/>
      </c>
      <c r="P131" s="148" t="str">
        <f>IF($D131="","",VLOOKUP($AF131,SiSem_Req!$A$2:$P$16,8))</f>
        <v/>
      </c>
      <c r="Q131" s="149" t="str">
        <f t="shared" si="6"/>
        <v/>
      </c>
      <c r="R131" s="150" t="str">
        <f t="shared" si="11"/>
        <v/>
      </c>
      <c r="S131" s="151"/>
      <c r="T131" s="453"/>
      <c r="U131" s="453"/>
      <c r="V131" s="453"/>
      <c r="W131" s="453"/>
      <c r="X131" s="453"/>
      <c r="Y131" s="453"/>
      <c r="Z131" s="453"/>
      <c r="AA131" s="152" t="str">
        <f>IF(OR($D131="",$AB131=""),"",MIN(110,$AB131-VLOOKUP($AF131,SiSem_Req!$A$2:$P$16,16)))</f>
        <v/>
      </c>
      <c r="AB131" s="453"/>
      <c r="AC131" s="453"/>
      <c r="AD131" s="185"/>
      <c r="AE131" s="151"/>
      <c r="AF131" s="126" t="e">
        <f>VLOOKUP($D131,SiSem_Req!$T$2:$U$16,2)</f>
        <v>#N/A</v>
      </c>
      <c r="AG131" s="126" t="e">
        <f>VLOOKUP($D131,SiSem_Req!$B$2:$P$16,2)</f>
        <v>#N/A</v>
      </c>
      <c r="AH131" s="126" t="e">
        <f>VLOOKUP($D131,SiSem_Req!$B$2:$P$16,3)</f>
        <v>#N/A</v>
      </c>
      <c r="AI131" s="126" t="e">
        <f>VLOOKUP($D131,SiSem_Req!$B$2:$P$16,4)</f>
        <v>#N/A</v>
      </c>
      <c r="AK131" s="170"/>
      <c r="AL131" s="218"/>
      <c r="AM131" s="218"/>
      <c r="AN131" s="218"/>
      <c r="AO131" s="126"/>
    </row>
    <row r="132" spans="1:41" x14ac:dyDescent="0.25">
      <c r="A132" s="125"/>
      <c r="B132" s="453"/>
      <c r="C132" s="453"/>
      <c r="D132" s="454"/>
      <c r="E132" s="457"/>
      <c r="F132" s="158" t="str">
        <f t="shared" si="7"/>
        <v/>
      </c>
      <c r="G132" s="148" t="str">
        <f>IF($D132="","",VLOOKUP($AF132,SiSem_Req!$A$2:$P$16,6))</f>
        <v/>
      </c>
      <c r="H132" s="455"/>
      <c r="I132" s="147" t="str">
        <f t="shared" si="8"/>
        <v/>
      </c>
      <c r="J132" s="148" t="str">
        <f>IF($D132="","",VLOOKUP($AF132,SiSem_Req!$A$2:$P$16,7))</f>
        <v/>
      </c>
      <c r="K132" s="456"/>
      <c r="L132" s="154" t="str">
        <f t="shared" si="9"/>
        <v/>
      </c>
      <c r="M132" s="148" t="str">
        <f>IF($D132="","",VLOOKUP($AF132,SiSem_Req!$A$2:$P$16,9))</f>
        <v/>
      </c>
      <c r="N132" s="457"/>
      <c r="O132" s="158" t="str">
        <f t="shared" si="10"/>
        <v/>
      </c>
      <c r="P132" s="148" t="str">
        <f>IF($D132="","",VLOOKUP($AF132,SiSem_Req!$A$2:$P$16,8))</f>
        <v/>
      </c>
      <c r="Q132" s="149" t="str">
        <f t="shared" si="6"/>
        <v/>
      </c>
      <c r="R132" s="150" t="str">
        <f t="shared" si="11"/>
        <v/>
      </c>
      <c r="S132" s="151"/>
      <c r="T132" s="453"/>
      <c r="U132" s="453"/>
      <c r="V132" s="453"/>
      <c r="W132" s="453"/>
      <c r="X132" s="453"/>
      <c r="Y132" s="453"/>
      <c r="Z132" s="453"/>
      <c r="AA132" s="152" t="str">
        <f>IF(OR($D132="",$AB132=""),"",MIN(110,$AB132-VLOOKUP($AF132,SiSem_Req!$A$2:$P$16,16)))</f>
        <v/>
      </c>
      <c r="AB132" s="453"/>
      <c r="AC132" s="453"/>
      <c r="AD132" s="185"/>
      <c r="AE132" s="151"/>
      <c r="AF132" s="126" t="e">
        <f>VLOOKUP($D132,SiSem_Req!$T$2:$U$16,2)</f>
        <v>#N/A</v>
      </c>
      <c r="AG132" s="126" t="e">
        <f>VLOOKUP($D132,SiSem_Req!$B$2:$P$16,2)</f>
        <v>#N/A</v>
      </c>
      <c r="AH132" s="126" t="e">
        <f>VLOOKUP($D132,SiSem_Req!$B$2:$P$16,3)</f>
        <v>#N/A</v>
      </c>
      <c r="AI132" s="126" t="e">
        <f>VLOOKUP($D132,SiSem_Req!$B$2:$P$16,4)</f>
        <v>#N/A</v>
      </c>
      <c r="AK132" s="170"/>
      <c r="AL132" s="218"/>
      <c r="AM132" s="218"/>
      <c r="AN132" s="218"/>
      <c r="AO132" s="126"/>
    </row>
    <row r="133" spans="1:41" x14ac:dyDescent="0.25">
      <c r="A133" s="125"/>
      <c r="B133" s="453"/>
      <c r="C133" s="453"/>
      <c r="D133" s="454"/>
      <c r="E133" s="457"/>
      <c r="F133" s="158" t="str">
        <f t="shared" si="7"/>
        <v/>
      </c>
      <c r="G133" s="148" t="str">
        <f>IF($D133="","",VLOOKUP($AF133,SiSem_Req!$A$2:$P$16,6))</f>
        <v/>
      </c>
      <c r="H133" s="455"/>
      <c r="I133" s="147" t="str">
        <f t="shared" si="8"/>
        <v/>
      </c>
      <c r="J133" s="148" t="str">
        <f>IF($D133="","",VLOOKUP($AF133,SiSem_Req!$A$2:$P$16,7))</f>
        <v/>
      </c>
      <c r="K133" s="456"/>
      <c r="L133" s="154" t="str">
        <f t="shared" si="9"/>
        <v/>
      </c>
      <c r="M133" s="148" t="str">
        <f>IF($D133="","",VLOOKUP($AF133,SiSem_Req!$A$2:$P$16,9))</f>
        <v/>
      </c>
      <c r="N133" s="457"/>
      <c r="O133" s="158" t="str">
        <f t="shared" si="10"/>
        <v/>
      </c>
      <c r="P133" s="148" t="str">
        <f>IF($D133="","",VLOOKUP($AF133,SiSem_Req!$A$2:$P$16,8))</f>
        <v/>
      </c>
      <c r="Q133" s="149" t="str">
        <f t="shared" si="6"/>
        <v/>
      </c>
      <c r="R133" s="150" t="str">
        <f t="shared" si="11"/>
        <v/>
      </c>
      <c r="S133" s="151"/>
      <c r="T133" s="453"/>
      <c r="U133" s="453"/>
      <c r="V133" s="453"/>
      <c r="W133" s="453"/>
      <c r="X133" s="453"/>
      <c r="Y133" s="453"/>
      <c r="Z133" s="453"/>
      <c r="AA133" s="152" t="str">
        <f>IF(OR($D133="",$AB133=""),"",MIN(110,$AB133-VLOOKUP($AF133,SiSem_Req!$A$2:$P$16,16)))</f>
        <v/>
      </c>
      <c r="AB133" s="453"/>
      <c r="AC133" s="453"/>
      <c r="AD133" s="185"/>
      <c r="AE133" s="151"/>
      <c r="AF133" s="126" t="e">
        <f>VLOOKUP($D133,SiSem_Req!$T$2:$U$16,2)</f>
        <v>#N/A</v>
      </c>
      <c r="AG133" s="126" t="e">
        <f>VLOOKUP($D133,SiSem_Req!$B$2:$P$16,2)</f>
        <v>#N/A</v>
      </c>
      <c r="AH133" s="126" t="e">
        <f>VLOOKUP($D133,SiSem_Req!$B$2:$P$16,3)</f>
        <v>#N/A</v>
      </c>
      <c r="AI133" s="126" t="e">
        <f>VLOOKUP($D133,SiSem_Req!$B$2:$P$16,4)</f>
        <v>#N/A</v>
      </c>
      <c r="AK133" s="170"/>
      <c r="AL133" s="218"/>
      <c r="AM133" s="218"/>
      <c r="AN133" s="218"/>
      <c r="AO133" s="126"/>
    </row>
    <row r="134" spans="1:41" x14ac:dyDescent="0.25">
      <c r="A134" s="125"/>
      <c r="B134" s="453"/>
      <c r="C134" s="453"/>
      <c r="D134" s="454"/>
      <c r="E134" s="457"/>
      <c r="F134" s="158" t="str">
        <f t="shared" si="7"/>
        <v/>
      </c>
      <c r="G134" s="148" t="str">
        <f>IF($D134="","",VLOOKUP($AF134,SiSem_Req!$A$2:$P$16,6))</f>
        <v/>
      </c>
      <c r="H134" s="455"/>
      <c r="I134" s="147" t="str">
        <f t="shared" si="8"/>
        <v/>
      </c>
      <c r="J134" s="148" t="str">
        <f>IF($D134="","",VLOOKUP($AF134,SiSem_Req!$A$2:$P$16,7))</f>
        <v/>
      </c>
      <c r="K134" s="456"/>
      <c r="L134" s="154" t="str">
        <f t="shared" si="9"/>
        <v/>
      </c>
      <c r="M134" s="148" t="str">
        <f>IF($D134="","",VLOOKUP($AF134,SiSem_Req!$A$2:$P$16,9))</f>
        <v/>
      </c>
      <c r="N134" s="457"/>
      <c r="O134" s="158" t="str">
        <f t="shared" si="10"/>
        <v/>
      </c>
      <c r="P134" s="148" t="str">
        <f>IF($D134="","",VLOOKUP($AF134,SiSem_Req!$A$2:$P$16,8))</f>
        <v/>
      </c>
      <c r="Q134" s="149" t="str">
        <f t="shared" si="6"/>
        <v/>
      </c>
      <c r="R134" s="150" t="str">
        <f t="shared" si="11"/>
        <v/>
      </c>
      <c r="S134" s="151"/>
      <c r="T134" s="453"/>
      <c r="U134" s="453"/>
      <c r="V134" s="453"/>
      <c r="W134" s="453"/>
      <c r="X134" s="453"/>
      <c r="Y134" s="453"/>
      <c r="Z134" s="453"/>
      <c r="AA134" s="152" t="str">
        <f>IF(OR($D134="",$AB134=""),"",MIN(110,$AB134-VLOOKUP($AF134,SiSem_Req!$A$2:$P$16,16)))</f>
        <v/>
      </c>
      <c r="AB134" s="453"/>
      <c r="AC134" s="453"/>
      <c r="AD134" s="185"/>
      <c r="AE134" s="151"/>
      <c r="AF134" s="126" t="e">
        <f>VLOOKUP($D134,SiSem_Req!$T$2:$U$16,2)</f>
        <v>#N/A</v>
      </c>
      <c r="AG134" s="126" t="e">
        <f>VLOOKUP($D134,SiSem_Req!$B$2:$P$16,2)</f>
        <v>#N/A</v>
      </c>
      <c r="AH134" s="126" t="e">
        <f>VLOOKUP($D134,SiSem_Req!$B$2:$P$16,3)</f>
        <v>#N/A</v>
      </c>
      <c r="AI134" s="126" t="e">
        <f>VLOOKUP($D134,SiSem_Req!$B$2:$P$16,4)</f>
        <v>#N/A</v>
      </c>
      <c r="AK134" s="170"/>
      <c r="AL134" s="218"/>
      <c r="AM134" s="218"/>
      <c r="AN134" s="218"/>
      <c r="AO134" s="126"/>
    </row>
    <row r="135" spans="1:41" x14ac:dyDescent="0.25">
      <c r="A135" s="125"/>
      <c r="B135" s="453"/>
      <c r="C135" s="453"/>
      <c r="D135" s="454"/>
      <c r="E135" s="457"/>
      <c r="F135" s="158" t="str">
        <f t="shared" si="7"/>
        <v/>
      </c>
      <c r="G135" s="148" t="str">
        <f>IF($D135="","",VLOOKUP($AF135,SiSem_Req!$A$2:$P$16,6))</f>
        <v/>
      </c>
      <c r="H135" s="455"/>
      <c r="I135" s="147" t="str">
        <f t="shared" si="8"/>
        <v/>
      </c>
      <c r="J135" s="148" t="str">
        <f>IF($D135="","",VLOOKUP($AF135,SiSem_Req!$A$2:$P$16,7))</f>
        <v/>
      </c>
      <c r="K135" s="456"/>
      <c r="L135" s="154" t="str">
        <f t="shared" si="9"/>
        <v/>
      </c>
      <c r="M135" s="148" t="str">
        <f>IF($D135="","",VLOOKUP($AF135,SiSem_Req!$A$2:$P$16,9))</f>
        <v/>
      </c>
      <c r="N135" s="457"/>
      <c r="O135" s="158" t="str">
        <f t="shared" si="10"/>
        <v/>
      </c>
      <c r="P135" s="148" t="str">
        <f>IF($D135="","",VLOOKUP($AF135,SiSem_Req!$A$2:$P$16,8))</f>
        <v/>
      </c>
      <c r="Q135" s="149" t="str">
        <f t="shared" si="6"/>
        <v/>
      </c>
      <c r="R135" s="150" t="str">
        <f t="shared" si="11"/>
        <v/>
      </c>
      <c r="S135" s="151"/>
      <c r="T135" s="453"/>
      <c r="U135" s="453"/>
      <c r="V135" s="453"/>
      <c r="W135" s="453"/>
      <c r="X135" s="453"/>
      <c r="Y135" s="453"/>
      <c r="Z135" s="453"/>
      <c r="AA135" s="152" t="str">
        <f>IF(OR($D135="",$AB135=""),"",MIN(110,$AB135-VLOOKUP($AF135,SiSem_Req!$A$2:$P$16,16)))</f>
        <v/>
      </c>
      <c r="AB135" s="453"/>
      <c r="AC135" s="453"/>
      <c r="AD135" s="185"/>
      <c r="AE135" s="151"/>
      <c r="AF135" s="126" t="e">
        <f>VLOOKUP($D135,SiSem_Req!$T$2:$U$16,2)</f>
        <v>#N/A</v>
      </c>
      <c r="AG135" s="126" t="e">
        <f>VLOOKUP($D135,SiSem_Req!$B$2:$P$16,2)</f>
        <v>#N/A</v>
      </c>
      <c r="AH135" s="126" t="e">
        <f>VLOOKUP($D135,SiSem_Req!$B$2:$P$16,3)</f>
        <v>#N/A</v>
      </c>
      <c r="AI135" s="126" t="e">
        <f>VLOOKUP($D135,SiSem_Req!$B$2:$P$16,4)</f>
        <v>#N/A</v>
      </c>
      <c r="AK135" s="170"/>
      <c r="AL135" s="218"/>
      <c r="AM135" s="218"/>
      <c r="AN135" s="218"/>
      <c r="AO135" s="126"/>
    </row>
    <row r="136" spans="1:41" x14ac:dyDescent="0.25">
      <c r="A136" s="125"/>
      <c r="B136" s="453"/>
      <c r="C136" s="453"/>
      <c r="D136" s="454"/>
      <c r="E136" s="457"/>
      <c r="F136" s="158" t="str">
        <f t="shared" si="7"/>
        <v/>
      </c>
      <c r="G136" s="148" t="str">
        <f>IF($D136="","",VLOOKUP($AF136,SiSem_Req!$A$2:$P$16,6))</f>
        <v/>
      </c>
      <c r="H136" s="455"/>
      <c r="I136" s="147" t="str">
        <f t="shared" si="8"/>
        <v/>
      </c>
      <c r="J136" s="148" t="str">
        <f>IF($D136="","",VLOOKUP($AF136,SiSem_Req!$A$2:$P$16,7))</f>
        <v/>
      </c>
      <c r="K136" s="456"/>
      <c r="L136" s="154" t="str">
        <f t="shared" si="9"/>
        <v/>
      </c>
      <c r="M136" s="148" t="str">
        <f>IF($D136="","",VLOOKUP($AF136,SiSem_Req!$A$2:$P$16,9))</f>
        <v/>
      </c>
      <c r="N136" s="457"/>
      <c r="O136" s="158" t="str">
        <f t="shared" si="10"/>
        <v/>
      </c>
      <c r="P136" s="148" t="str">
        <f>IF($D136="","",VLOOKUP($AF136,SiSem_Req!$A$2:$P$16,8))</f>
        <v/>
      </c>
      <c r="Q136" s="149" t="str">
        <f t="shared" si="6"/>
        <v/>
      </c>
      <c r="R136" s="150" t="str">
        <f t="shared" si="11"/>
        <v/>
      </c>
      <c r="S136" s="151"/>
      <c r="T136" s="453"/>
      <c r="U136" s="453"/>
      <c r="V136" s="453"/>
      <c r="W136" s="453"/>
      <c r="X136" s="453"/>
      <c r="Y136" s="453"/>
      <c r="Z136" s="453"/>
      <c r="AA136" s="152" t="str">
        <f>IF(OR($D136="",$AB136=""),"",MIN(110,$AB136-VLOOKUP($AF136,SiSem_Req!$A$2:$P$16,16)))</f>
        <v/>
      </c>
      <c r="AB136" s="453"/>
      <c r="AC136" s="453"/>
      <c r="AD136" s="185"/>
      <c r="AE136" s="151"/>
      <c r="AF136" s="126" t="e">
        <f>VLOOKUP($D136,SiSem_Req!$T$2:$U$16,2)</f>
        <v>#N/A</v>
      </c>
      <c r="AG136" s="126" t="e">
        <f>VLOOKUP($D136,SiSem_Req!$B$2:$P$16,2)</f>
        <v>#N/A</v>
      </c>
      <c r="AH136" s="126" t="e">
        <f>VLOOKUP($D136,SiSem_Req!$B$2:$P$16,3)</f>
        <v>#N/A</v>
      </c>
      <c r="AI136" s="126" t="e">
        <f>VLOOKUP($D136,SiSem_Req!$B$2:$P$16,4)</f>
        <v>#N/A</v>
      </c>
      <c r="AK136" s="170"/>
      <c r="AL136" s="218"/>
      <c r="AM136" s="218"/>
      <c r="AN136" s="218"/>
      <c r="AO136" s="126"/>
    </row>
    <row r="137" spans="1:41" x14ac:dyDescent="0.25">
      <c r="A137" s="125"/>
      <c r="B137" s="453"/>
      <c r="C137" s="453"/>
      <c r="D137" s="454"/>
      <c r="E137" s="457"/>
      <c r="F137" s="158" t="str">
        <f t="shared" si="7"/>
        <v/>
      </c>
      <c r="G137" s="148" t="str">
        <f>IF($D137="","",VLOOKUP($AF137,SiSem_Req!$A$2:$P$16,6))</f>
        <v/>
      </c>
      <c r="H137" s="455"/>
      <c r="I137" s="147" t="str">
        <f t="shared" si="8"/>
        <v/>
      </c>
      <c r="J137" s="148" t="str">
        <f>IF($D137="","",VLOOKUP($AF137,SiSem_Req!$A$2:$P$16,7))</f>
        <v/>
      </c>
      <c r="K137" s="456"/>
      <c r="L137" s="154" t="str">
        <f t="shared" si="9"/>
        <v/>
      </c>
      <c r="M137" s="148" t="str">
        <f>IF($D137="","",VLOOKUP($AF137,SiSem_Req!$A$2:$P$16,9))</f>
        <v/>
      </c>
      <c r="N137" s="457"/>
      <c r="O137" s="158" t="str">
        <f t="shared" si="10"/>
        <v/>
      </c>
      <c r="P137" s="148" t="str">
        <f>IF($D137="","",VLOOKUP($AF137,SiSem_Req!$A$2:$P$16,8))</f>
        <v/>
      </c>
      <c r="Q137" s="149" t="str">
        <f t="shared" si="6"/>
        <v/>
      </c>
      <c r="R137" s="150" t="str">
        <f t="shared" si="11"/>
        <v/>
      </c>
      <c r="S137" s="151"/>
      <c r="T137" s="453"/>
      <c r="U137" s="453"/>
      <c r="V137" s="453"/>
      <c r="W137" s="453"/>
      <c r="X137" s="453"/>
      <c r="Y137" s="453"/>
      <c r="Z137" s="453"/>
      <c r="AA137" s="152" t="str">
        <f>IF(OR($D137="",$AB137=""),"",MIN(110,$AB137-VLOOKUP($AF137,SiSem_Req!$A$2:$P$16,16)))</f>
        <v/>
      </c>
      <c r="AB137" s="453"/>
      <c r="AC137" s="453"/>
      <c r="AD137" s="185"/>
      <c r="AE137" s="151"/>
      <c r="AF137" s="126" t="e">
        <f>VLOOKUP($D137,SiSem_Req!$T$2:$U$16,2)</f>
        <v>#N/A</v>
      </c>
      <c r="AG137" s="126" t="e">
        <f>VLOOKUP($D137,SiSem_Req!$B$2:$P$16,2)</f>
        <v>#N/A</v>
      </c>
      <c r="AH137" s="126" t="e">
        <f>VLOOKUP($D137,SiSem_Req!$B$2:$P$16,3)</f>
        <v>#N/A</v>
      </c>
      <c r="AI137" s="126" t="e">
        <f>VLOOKUP($D137,SiSem_Req!$B$2:$P$16,4)</f>
        <v>#N/A</v>
      </c>
      <c r="AK137" s="170"/>
      <c r="AL137" s="218"/>
      <c r="AM137" s="218"/>
      <c r="AN137" s="218"/>
      <c r="AO137" s="126"/>
    </row>
    <row r="138" spans="1:41" x14ac:dyDescent="0.25">
      <c r="A138" s="125"/>
      <c r="B138" s="453"/>
      <c r="C138" s="453"/>
      <c r="D138" s="454"/>
      <c r="E138" s="457"/>
      <c r="F138" s="158" t="str">
        <f t="shared" si="7"/>
        <v/>
      </c>
      <c r="G138" s="148" t="str">
        <f>IF($D138="","",VLOOKUP($AF138,SiSem_Req!$A$2:$P$16,6))</f>
        <v/>
      </c>
      <c r="H138" s="455"/>
      <c r="I138" s="147" t="str">
        <f t="shared" si="8"/>
        <v/>
      </c>
      <c r="J138" s="148" t="str">
        <f>IF($D138="","",VLOOKUP($AF138,SiSem_Req!$A$2:$P$16,7))</f>
        <v/>
      </c>
      <c r="K138" s="456"/>
      <c r="L138" s="154" t="str">
        <f t="shared" si="9"/>
        <v/>
      </c>
      <c r="M138" s="148" t="str">
        <f>IF($D138="","",VLOOKUP($AF138,SiSem_Req!$A$2:$P$16,9))</f>
        <v/>
      </c>
      <c r="N138" s="457"/>
      <c r="O138" s="158" t="str">
        <f t="shared" si="10"/>
        <v/>
      </c>
      <c r="P138" s="148" t="str">
        <f>IF($D138="","",VLOOKUP($AF138,SiSem_Req!$A$2:$P$16,8))</f>
        <v/>
      </c>
      <c r="Q138" s="149" t="str">
        <f t="shared" si="6"/>
        <v/>
      </c>
      <c r="R138" s="150" t="str">
        <f t="shared" si="11"/>
        <v/>
      </c>
      <c r="S138" s="151"/>
      <c r="T138" s="453"/>
      <c r="U138" s="453"/>
      <c r="V138" s="453"/>
      <c r="W138" s="453"/>
      <c r="X138" s="453"/>
      <c r="Y138" s="453"/>
      <c r="Z138" s="453"/>
      <c r="AA138" s="152" t="str">
        <f>IF(OR($D138="",$AB138=""),"",MIN(110,$AB138-VLOOKUP($AF138,SiSem_Req!$A$2:$P$16,16)))</f>
        <v/>
      </c>
      <c r="AB138" s="453"/>
      <c r="AC138" s="453"/>
      <c r="AD138" s="185"/>
      <c r="AE138" s="151"/>
      <c r="AF138" s="126" t="e">
        <f>VLOOKUP($D138,SiSem_Req!$T$2:$U$16,2)</f>
        <v>#N/A</v>
      </c>
      <c r="AG138" s="126" t="e">
        <f>VLOOKUP($D138,SiSem_Req!$B$2:$P$16,2)</f>
        <v>#N/A</v>
      </c>
      <c r="AH138" s="126" t="e">
        <f>VLOOKUP($D138,SiSem_Req!$B$2:$P$16,3)</f>
        <v>#N/A</v>
      </c>
      <c r="AI138" s="126" t="e">
        <f>VLOOKUP($D138,SiSem_Req!$B$2:$P$16,4)</f>
        <v>#N/A</v>
      </c>
      <c r="AK138" s="170"/>
      <c r="AL138" s="218"/>
      <c r="AM138" s="218"/>
      <c r="AN138" s="218"/>
      <c r="AO138" s="126"/>
    </row>
    <row r="139" spans="1:41" x14ac:dyDescent="0.25">
      <c r="A139" s="125"/>
      <c r="B139" s="453"/>
      <c r="C139" s="453"/>
      <c r="D139" s="454"/>
      <c r="E139" s="457"/>
      <c r="F139" s="158" t="str">
        <f t="shared" si="7"/>
        <v/>
      </c>
      <c r="G139" s="148" t="str">
        <f>IF($D139="","",VLOOKUP($AF139,SiSem_Req!$A$2:$P$16,6))</f>
        <v/>
      </c>
      <c r="H139" s="455"/>
      <c r="I139" s="147" t="str">
        <f t="shared" si="8"/>
        <v/>
      </c>
      <c r="J139" s="148" t="str">
        <f>IF($D139="","",VLOOKUP($AF139,SiSem_Req!$A$2:$P$16,7))</f>
        <v/>
      </c>
      <c r="K139" s="456"/>
      <c r="L139" s="154" t="str">
        <f t="shared" si="9"/>
        <v/>
      </c>
      <c r="M139" s="148" t="str">
        <f>IF($D139="","",VLOOKUP($AF139,SiSem_Req!$A$2:$P$16,9))</f>
        <v/>
      </c>
      <c r="N139" s="457"/>
      <c r="O139" s="158" t="str">
        <f t="shared" si="10"/>
        <v/>
      </c>
      <c r="P139" s="148" t="str">
        <f>IF($D139="","",VLOOKUP($AF139,SiSem_Req!$A$2:$P$16,8))</f>
        <v/>
      </c>
      <c r="Q139" s="149" t="str">
        <f t="shared" si="6"/>
        <v/>
      </c>
      <c r="R139" s="150" t="str">
        <f t="shared" si="11"/>
        <v/>
      </c>
      <c r="S139" s="151"/>
      <c r="T139" s="453"/>
      <c r="U139" s="453"/>
      <c r="V139" s="453"/>
      <c r="W139" s="453"/>
      <c r="X139" s="453"/>
      <c r="Y139" s="453"/>
      <c r="Z139" s="453"/>
      <c r="AA139" s="152" t="str">
        <f>IF(OR($D139="",$AB139=""),"",MIN(110,$AB139-VLOOKUP($AF139,SiSem_Req!$A$2:$P$16,16)))</f>
        <v/>
      </c>
      <c r="AB139" s="453"/>
      <c r="AC139" s="453"/>
      <c r="AD139" s="185"/>
      <c r="AE139" s="151"/>
      <c r="AF139" s="126" t="e">
        <f>VLOOKUP($D139,SiSem_Req!$T$2:$U$16,2)</f>
        <v>#N/A</v>
      </c>
      <c r="AG139" s="126" t="e">
        <f>VLOOKUP($D139,SiSem_Req!$B$2:$P$16,2)</f>
        <v>#N/A</v>
      </c>
      <c r="AH139" s="126" t="e">
        <f>VLOOKUP($D139,SiSem_Req!$B$2:$P$16,3)</f>
        <v>#N/A</v>
      </c>
      <c r="AI139" s="126" t="e">
        <f>VLOOKUP($D139,SiSem_Req!$B$2:$P$16,4)</f>
        <v>#N/A</v>
      </c>
      <c r="AK139" s="170"/>
      <c r="AL139" s="218"/>
      <c r="AM139" s="218"/>
      <c r="AN139" s="218"/>
      <c r="AO139" s="126"/>
    </row>
    <row r="140" spans="1:41" x14ac:dyDescent="0.25">
      <c r="A140" s="125"/>
      <c r="B140" s="453"/>
      <c r="C140" s="453"/>
      <c r="D140" s="454"/>
      <c r="E140" s="457"/>
      <c r="F140" s="158" t="str">
        <f t="shared" si="7"/>
        <v/>
      </c>
      <c r="G140" s="148" t="str">
        <f>IF($D140="","",VLOOKUP($AF140,SiSem_Req!$A$2:$P$16,6))</f>
        <v/>
      </c>
      <c r="H140" s="455"/>
      <c r="I140" s="147" t="str">
        <f t="shared" si="8"/>
        <v/>
      </c>
      <c r="J140" s="148" t="str">
        <f>IF($D140="","",VLOOKUP($AF140,SiSem_Req!$A$2:$P$16,7))</f>
        <v/>
      </c>
      <c r="K140" s="456"/>
      <c r="L140" s="154" t="str">
        <f t="shared" si="9"/>
        <v/>
      </c>
      <c r="M140" s="148" t="str">
        <f>IF($D140="","",VLOOKUP($AF140,SiSem_Req!$A$2:$P$16,9))</f>
        <v/>
      </c>
      <c r="N140" s="457"/>
      <c r="O140" s="158" t="str">
        <f t="shared" si="10"/>
        <v/>
      </c>
      <c r="P140" s="148" t="str">
        <f>IF($D140="","",VLOOKUP($AF140,SiSem_Req!$A$2:$P$16,8))</f>
        <v/>
      </c>
      <c r="Q140" s="149" t="str">
        <f t="shared" si="6"/>
        <v/>
      </c>
      <c r="R140" s="150" t="str">
        <f t="shared" si="11"/>
        <v/>
      </c>
      <c r="S140" s="151"/>
      <c r="T140" s="453"/>
      <c r="U140" s="453"/>
      <c r="V140" s="453"/>
      <c r="W140" s="453"/>
      <c r="X140" s="453"/>
      <c r="Y140" s="453"/>
      <c r="Z140" s="453"/>
      <c r="AA140" s="152" t="str">
        <f>IF(OR($D140="",$AB140=""),"",MIN(110,$AB140-VLOOKUP($AF140,SiSem_Req!$A$2:$P$16,16)))</f>
        <v/>
      </c>
      <c r="AB140" s="453"/>
      <c r="AC140" s="453"/>
      <c r="AD140" s="185"/>
      <c r="AE140" s="151"/>
      <c r="AF140" s="126" t="e">
        <f>VLOOKUP($D140,SiSem_Req!$T$2:$U$16,2)</f>
        <v>#N/A</v>
      </c>
      <c r="AG140" s="126" t="e">
        <f>VLOOKUP($D140,SiSem_Req!$B$2:$P$16,2)</f>
        <v>#N/A</v>
      </c>
      <c r="AH140" s="126" t="e">
        <f>VLOOKUP($D140,SiSem_Req!$B$2:$P$16,3)</f>
        <v>#N/A</v>
      </c>
      <c r="AI140" s="126" t="e">
        <f>VLOOKUP($D140,SiSem_Req!$B$2:$P$16,4)</f>
        <v>#N/A</v>
      </c>
      <c r="AK140" s="170"/>
      <c r="AL140" s="218"/>
      <c r="AM140" s="218"/>
      <c r="AN140" s="218"/>
      <c r="AO140" s="126"/>
    </row>
    <row r="141" spans="1:41" x14ac:dyDescent="0.25">
      <c r="A141" s="125"/>
      <c r="B141" s="453"/>
      <c r="C141" s="453"/>
      <c r="D141" s="454"/>
      <c r="E141" s="457"/>
      <c r="F141" s="158" t="str">
        <f t="shared" si="7"/>
        <v/>
      </c>
      <c r="G141" s="148" t="str">
        <f>IF($D141="","",VLOOKUP($AF141,SiSem_Req!$A$2:$P$16,6))</f>
        <v/>
      </c>
      <c r="H141" s="455"/>
      <c r="I141" s="147" t="str">
        <f t="shared" si="8"/>
        <v/>
      </c>
      <c r="J141" s="148" t="str">
        <f>IF($D141="","",VLOOKUP($AF141,SiSem_Req!$A$2:$P$16,7))</f>
        <v/>
      </c>
      <c r="K141" s="456"/>
      <c r="L141" s="154" t="str">
        <f t="shared" si="9"/>
        <v/>
      </c>
      <c r="M141" s="148" t="str">
        <f>IF($D141="","",VLOOKUP($AF141,SiSem_Req!$A$2:$P$16,9))</f>
        <v/>
      </c>
      <c r="N141" s="457"/>
      <c r="O141" s="158" t="str">
        <f t="shared" si="10"/>
        <v/>
      </c>
      <c r="P141" s="148" t="str">
        <f>IF($D141="","",VLOOKUP($AF141,SiSem_Req!$A$2:$P$16,8))</f>
        <v/>
      </c>
      <c r="Q141" s="149" t="str">
        <f t="shared" ref="Q141:Q204" si="12">IF($D141="","",$K$6+AC141)</f>
        <v/>
      </c>
      <c r="R141" s="150" t="str">
        <f t="shared" si="11"/>
        <v/>
      </c>
      <c r="S141" s="151"/>
      <c r="T141" s="453"/>
      <c r="U141" s="453"/>
      <c r="V141" s="453"/>
      <c r="W141" s="453"/>
      <c r="X141" s="453"/>
      <c r="Y141" s="453"/>
      <c r="Z141" s="453"/>
      <c r="AA141" s="152" t="str">
        <f>IF(OR($D141="",$AB141=""),"",MIN(110,$AB141-VLOOKUP($AF141,SiSem_Req!$A$2:$P$16,16)))</f>
        <v/>
      </c>
      <c r="AB141" s="453"/>
      <c r="AC141" s="453"/>
      <c r="AD141" s="185"/>
      <c r="AE141" s="151"/>
      <c r="AF141" s="126" t="e">
        <f>VLOOKUP($D141,SiSem_Req!$T$2:$U$16,2)</f>
        <v>#N/A</v>
      </c>
      <c r="AG141" s="126" t="e">
        <f>VLOOKUP($D141,SiSem_Req!$B$2:$P$16,2)</f>
        <v>#N/A</v>
      </c>
      <c r="AH141" s="126" t="e">
        <f>VLOOKUP($D141,SiSem_Req!$B$2:$P$16,3)</f>
        <v>#N/A</v>
      </c>
      <c r="AI141" s="126" t="e">
        <f>VLOOKUP($D141,SiSem_Req!$B$2:$P$16,4)</f>
        <v>#N/A</v>
      </c>
      <c r="AK141" s="170"/>
      <c r="AL141" s="218"/>
      <c r="AM141" s="218"/>
      <c r="AN141" s="218"/>
      <c r="AO141" s="126"/>
    </row>
    <row r="142" spans="1:41" x14ac:dyDescent="0.25">
      <c r="A142" s="125"/>
      <c r="B142" s="453"/>
      <c r="C142" s="453"/>
      <c r="D142" s="454"/>
      <c r="E142" s="457"/>
      <c r="F142" s="158" t="str">
        <f t="shared" ref="F142:F205" si="13">IF(OR($D142="",$T142="",$U142="",$G142="",$Z142="",$AB142=""),"",IF($AG142=2,IF($Q142&lt;=$Z142,$U142*$G142,IF(AND($Q142&gt;$Z142,$Q142&lt;=$AB142),$G142*($U142+((($T142-$U142)/($AB142-$Z142))*($Q142-$Z142))),0)),""))</f>
        <v/>
      </c>
      <c r="G142" s="148" t="str">
        <f>IF($D142="","",VLOOKUP($AF142,SiSem_Req!$A$2:$P$16,6))</f>
        <v/>
      </c>
      <c r="H142" s="455"/>
      <c r="I142" s="147" t="str">
        <f t="shared" ref="I142:I205" si="14">IF(OR($D142="",$V142="",$J142=""),"",IF($AH142=2,$V142*$J142,""))</f>
        <v/>
      </c>
      <c r="J142" s="148" t="str">
        <f>IF($D142="","",VLOOKUP($AF142,SiSem_Req!$A$2:$P$16,7))</f>
        <v/>
      </c>
      <c r="K142" s="456"/>
      <c r="L142" s="154" t="str">
        <f t="shared" ref="L142:L205" si="15">IF(OR($D142="",$W142="",$X142="",$M142="",$Z142="",$AB142=""),"",IF($Q142&lt;=$Z142,$X142*$M142,IF(AND($Q142&gt;$Z142,$Q142&lt;=$AB142),$M142*($X142+((($W142-$X142)/($AB142-$Z142))*($Q142-$Z142))),0)))</f>
        <v/>
      </c>
      <c r="M142" s="148" t="str">
        <f>IF($D142="","",VLOOKUP($AF142,SiSem_Req!$A$2:$P$16,9))</f>
        <v/>
      </c>
      <c r="N142" s="457"/>
      <c r="O142" s="158" t="str">
        <f t="shared" ref="O142:O205" si="16">IF(OR($D142="",$Y142="",$P142=""),"",IF($AI142=2,$Y142*$P142,""))</f>
        <v/>
      </c>
      <c r="P142" s="148" t="str">
        <f>IF($D142="","",VLOOKUP($AF142,SiSem_Req!$A$2:$P$16,8))</f>
        <v/>
      </c>
      <c r="Q142" s="149" t="str">
        <f t="shared" si="12"/>
        <v/>
      </c>
      <c r="R142" s="150" t="str">
        <f t="shared" ref="R142:R205" si="17">IF(OR($D142="",$AA142=""),"",$AA142)</f>
        <v/>
      </c>
      <c r="S142" s="151"/>
      <c r="T142" s="453"/>
      <c r="U142" s="453"/>
      <c r="V142" s="453"/>
      <c r="W142" s="453"/>
      <c r="X142" s="453"/>
      <c r="Y142" s="453"/>
      <c r="Z142" s="453"/>
      <c r="AA142" s="152" t="str">
        <f>IF(OR($D142="",$AB142=""),"",MIN(110,$AB142-VLOOKUP($AF142,SiSem_Req!$A$2:$P$16,16)))</f>
        <v/>
      </c>
      <c r="AB142" s="453"/>
      <c r="AC142" s="453"/>
      <c r="AD142" s="185"/>
      <c r="AE142" s="151"/>
      <c r="AF142" s="126" t="e">
        <f>VLOOKUP($D142,SiSem_Req!$T$2:$U$16,2)</f>
        <v>#N/A</v>
      </c>
      <c r="AG142" s="126" t="e">
        <f>VLOOKUP($D142,SiSem_Req!$B$2:$P$16,2)</f>
        <v>#N/A</v>
      </c>
      <c r="AH142" s="126" t="e">
        <f>VLOOKUP($D142,SiSem_Req!$B$2:$P$16,3)</f>
        <v>#N/A</v>
      </c>
      <c r="AI142" s="126" t="e">
        <f>VLOOKUP($D142,SiSem_Req!$B$2:$P$16,4)</f>
        <v>#N/A</v>
      </c>
      <c r="AK142" s="170"/>
      <c r="AL142" s="218"/>
      <c r="AM142" s="218"/>
      <c r="AN142" s="218"/>
      <c r="AO142" s="126"/>
    </row>
    <row r="143" spans="1:41" x14ac:dyDescent="0.25">
      <c r="A143" s="125"/>
      <c r="B143" s="453"/>
      <c r="C143" s="453"/>
      <c r="D143" s="454"/>
      <c r="E143" s="457"/>
      <c r="F143" s="158" t="str">
        <f t="shared" si="13"/>
        <v/>
      </c>
      <c r="G143" s="148" t="str">
        <f>IF($D143="","",VLOOKUP($AF143,SiSem_Req!$A$2:$P$16,6))</f>
        <v/>
      </c>
      <c r="H143" s="455"/>
      <c r="I143" s="147" t="str">
        <f t="shared" si="14"/>
        <v/>
      </c>
      <c r="J143" s="148" t="str">
        <f>IF($D143="","",VLOOKUP($AF143,SiSem_Req!$A$2:$P$16,7))</f>
        <v/>
      </c>
      <c r="K143" s="456"/>
      <c r="L143" s="154" t="str">
        <f t="shared" si="15"/>
        <v/>
      </c>
      <c r="M143" s="148" t="str">
        <f>IF($D143="","",VLOOKUP($AF143,SiSem_Req!$A$2:$P$16,9))</f>
        <v/>
      </c>
      <c r="N143" s="457"/>
      <c r="O143" s="158" t="str">
        <f t="shared" si="16"/>
        <v/>
      </c>
      <c r="P143" s="148" t="str">
        <f>IF($D143="","",VLOOKUP($AF143,SiSem_Req!$A$2:$P$16,8))</f>
        <v/>
      </c>
      <c r="Q143" s="149" t="str">
        <f t="shared" si="12"/>
        <v/>
      </c>
      <c r="R143" s="150" t="str">
        <f t="shared" si="17"/>
        <v/>
      </c>
      <c r="S143" s="151"/>
      <c r="T143" s="453"/>
      <c r="U143" s="453"/>
      <c r="V143" s="453"/>
      <c r="W143" s="453"/>
      <c r="X143" s="453"/>
      <c r="Y143" s="453"/>
      <c r="Z143" s="453"/>
      <c r="AA143" s="152" t="str">
        <f>IF(OR($D143="",$AB143=""),"",MIN(110,$AB143-VLOOKUP($AF143,SiSem_Req!$A$2:$P$16,16)))</f>
        <v/>
      </c>
      <c r="AB143" s="453"/>
      <c r="AC143" s="453"/>
      <c r="AD143" s="185"/>
      <c r="AE143" s="151"/>
      <c r="AF143" s="126" t="e">
        <f>VLOOKUP($D143,SiSem_Req!$T$2:$U$16,2)</f>
        <v>#N/A</v>
      </c>
      <c r="AG143" s="126" t="e">
        <f>VLOOKUP($D143,SiSem_Req!$B$2:$P$16,2)</f>
        <v>#N/A</v>
      </c>
      <c r="AH143" s="126" t="e">
        <f>VLOOKUP($D143,SiSem_Req!$B$2:$P$16,3)</f>
        <v>#N/A</v>
      </c>
      <c r="AI143" s="126" t="e">
        <f>VLOOKUP($D143,SiSem_Req!$B$2:$P$16,4)</f>
        <v>#N/A</v>
      </c>
      <c r="AK143" s="170"/>
      <c r="AL143" s="218"/>
      <c r="AM143" s="218"/>
      <c r="AN143" s="218"/>
      <c r="AO143" s="126"/>
    </row>
    <row r="144" spans="1:41" x14ac:dyDescent="0.25">
      <c r="A144" s="125"/>
      <c r="B144" s="453"/>
      <c r="C144" s="453"/>
      <c r="D144" s="454"/>
      <c r="E144" s="457"/>
      <c r="F144" s="158" t="str">
        <f t="shared" si="13"/>
        <v/>
      </c>
      <c r="G144" s="148" t="str">
        <f>IF($D144="","",VLOOKUP($AF144,SiSem_Req!$A$2:$P$16,6))</f>
        <v/>
      </c>
      <c r="H144" s="455"/>
      <c r="I144" s="147" t="str">
        <f t="shared" si="14"/>
        <v/>
      </c>
      <c r="J144" s="148" t="str">
        <f>IF($D144="","",VLOOKUP($AF144,SiSem_Req!$A$2:$P$16,7))</f>
        <v/>
      </c>
      <c r="K144" s="456"/>
      <c r="L144" s="154" t="str">
        <f t="shared" si="15"/>
        <v/>
      </c>
      <c r="M144" s="148" t="str">
        <f>IF($D144="","",VLOOKUP($AF144,SiSem_Req!$A$2:$P$16,9))</f>
        <v/>
      </c>
      <c r="N144" s="457"/>
      <c r="O144" s="158" t="str">
        <f t="shared" si="16"/>
        <v/>
      </c>
      <c r="P144" s="148" t="str">
        <f>IF($D144="","",VLOOKUP($AF144,SiSem_Req!$A$2:$P$16,8))</f>
        <v/>
      </c>
      <c r="Q144" s="149" t="str">
        <f t="shared" si="12"/>
        <v/>
      </c>
      <c r="R144" s="150" t="str">
        <f t="shared" si="17"/>
        <v/>
      </c>
      <c r="S144" s="151"/>
      <c r="T144" s="453"/>
      <c r="U144" s="453"/>
      <c r="V144" s="453"/>
      <c r="W144" s="453"/>
      <c r="X144" s="453"/>
      <c r="Y144" s="453"/>
      <c r="Z144" s="453"/>
      <c r="AA144" s="152" t="str">
        <f>IF(OR($D144="",$AB144=""),"",MIN(110,$AB144-VLOOKUP($AF144,SiSem_Req!$A$2:$P$16,16)))</f>
        <v/>
      </c>
      <c r="AB144" s="453"/>
      <c r="AC144" s="453"/>
      <c r="AD144" s="185"/>
      <c r="AE144" s="151"/>
      <c r="AF144" s="126" t="e">
        <f>VLOOKUP($D144,SiSem_Req!$T$2:$U$16,2)</f>
        <v>#N/A</v>
      </c>
      <c r="AG144" s="126" t="e">
        <f>VLOOKUP($D144,SiSem_Req!$B$2:$P$16,2)</f>
        <v>#N/A</v>
      </c>
      <c r="AH144" s="126" t="e">
        <f>VLOOKUP($D144,SiSem_Req!$B$2:$P$16,3)</f>
        <v>#N/A</v>
      </c>
      <c r="AI144" s="126" t="e">
        <f>VLOOKUP($D144,SiSem_Req!$B$2:$P$16,4)</f>
        <v>#N/A</v>
      </c>
      <c r="AK144" s="170"/>
      <c r="AL144" s="218"/>
      <c r="AM144" s="218"/>
      <c r="AN144" s="218"/>
      <c r="AO144" s="126"/>
    </row>
    <row r="145" spans="1:41" x14ac:dyDescent="0.25">
      <c r="A145" s="125"/>
      <c r="B145" s="453"/>
      <c r="C145" s="453"/>
      <c r="D145" s="454"/>
      <c r="E145" s="457"/>
      <c r="F145" s="158" t="str">
        <f t="shared" si="13"/>
        <v/>
      </c>
      <c r="G145" s="148" t="str">
        <f>IF($D145="","",VLOOKUP($AF145,SiSem_Req!$A$2:$P$16,6))</f>
        <v/>
      </c>
      <c r="H145" s="455"/>
      <c r="I145" s="147" t="str">
        <f t="shared" si="14"/>
        <v/>
      </c>
      <c r="J145" s="148" t="str">
        <f>IF($D145="","",VLOOKUP($AF145,SiSem_Req!$A$2:$P$16,7))</f>
        <v/>
      </c>
      <c r="K145" s="456"/>
      <c r="L145" s="154" t="str">
        <f t="shared" si="15"/>
        <v/>
      </c>
      <c r="M145" s="148" t="str">
        <f>IF($D145="","",VLOOKUP($AF145,SiSem_Req!$A$2:$P$16,9))</f>
        <v/>
      </c>
      <c r="N145" s="457"/>
      <c r="O145" s="158" t="str">
        <f t="shared" si="16"/>
        <v/>
      </c>
      <c r="P145" s="148" t="str">
        <f>IF($D145="","",VLOOKUP($AF145,SiSem_Req!$A$2:$P$16,8))</f>
        <v/>
      </c>
      <c r="Q145" s="149" t="str">
        <f t="shared" si="12"/>
        <v/>
      </c>
      <c r="R145" s="150" t="str">
        <f t="shared" si="17"/>
        <v/>
      </c>
      <c r="S145" s="151"/>
      <c r="T145" s="453"/>
      <c r="U145" s="453"/>
      <c r="V145" s="453"/>
      <c r="W145" s="453"/>
      <c r="X145" s="453"/>
      <c r="Y145" s="453"/>
      <c r="Z145" s="453"/>
      <c r="AA145" s="152" t="str">
        <f>IF(OR($D145="",$AB145=""),"",MIN(110,$AB145-VLOOKUP($AF145,SiSem_Req!$A$2:$P$16,16)))</f>
        <v/>
      </c>
      <c r="AB145" s="453"/>
      <c r="AC145" s="453"/>
      <c r="AD145" s="185"/>
      <c r="AE145" s="151"/>
      <c r="AF145" s="126" t="e">
        <f>VLOOKUP($D145,SiSem_Req!$T$2:$U$16,2)</f>
        <v>#N/A</v>
      </c>
      <c r="AG145" s="126" t="e">
        <f>VLOOKUP($D145,SiSem_Req!$B$2:$P$16,2)</f>
        <v>#N/A</v>
      </c>
      <c r="AH145" s="126" t="e">
        <f>VLOOKUP($D145,SiSem_Req!$B$2:$P$16,3)</f>
        <v>#N/A</v>
      </c>
      <c r="AI145" s="126" t="e">
        <f>VLOOKUP($D145,SiSem_Req!$B$2:$P$16,4)</f>
        <v>#N/A</v>
      </c>
      <c r="AK145" s="170"/>
      <c r="AL145" s="218"/>
      <c r="AM145" s="218"/>
      <c r="AN145" s="218"/>
      <c r="AO145" s="126"/>
    </row>
    <row r="146" spans="1:41" x14ac:dyDescent="0.25">
      <c r="A146" s="125"/>
      <c r="B146" s="453"/>
      <c r="C146" s="453"/>
      <c r="D146" s="454"/>
      <c r="E146" s="457"/>
      <c r="F146" s="158" t="str">
        <f t="shared" si="13"/>
        <v/>
      </c>
      <c r="G146" s="148" t="str">
        <f>IF($D146="","",VLOOKUP($AF146,SiSem_Req!$A$2:$P$16,6))</f>
        <v/>
      </c>
      <c r="H146" s="455"/>
      <c r="I146" s="147" t="str">
        <f t="shared" si="14"/>
        <v/>
      </c>
      <c r="J146" s="148" t="str">
        <f>IF($D146="","",VLOOKUP($AF146,SiSem_Req!$A$2:$P$16,7))</f>
        <v/>
      </c>
      <c r="K146" s="456"/>
      <c r="L146" s="154" t="str">
        <f t="shared" si="15"/>
        <v/>
      </c>
      <c r="M146" s="148" t="str">
        <f>IF($D146="","",VLOOKUP($AF146,SiSem_Req!$A$2:$P$16,9))</f>
        <v/>
      </c>
      <c r="N146" s="457"/>
      <c r="O146" s="158" t="str">
        <f t="shared" si="16"/>
        <v/>
      </c>
      <c r="P146" s="148" t="str">
        <f>IF($D146="","",VLOOKUP($AF146,SiSem_Req!$A$2:$P$16,8))</f>
        <v/>
      </c>
      <c r="Q146" s="149" t="str">
        <f t="shared" si="12"/>
        <v/>
      </c>
      <c r="R146" s="150" t="str">
        <f t="shared" si="17"/>
        <v/>
      </c>
      <c r="S146" s="151"/>
      <c r="T146" s="453"/>
      <c r="U146" s="453"/>
      <c r="V146" s="453"/>
      <c r="W146" s="453"/>
      <c r="X146" s="453"/>
      <c r="Y146" s="453"/>
      <c r="Z146" s="453"/>
      <c r="AA146" s="152" t="str">
        <f>IF(OR($D146="",$AB146=""),"",MIN(110,$AB146-VLOOKUP($AF146,SiSem_Req!$A$2:$P$16,16)))</f>
        <v/>
      </c>
      <c r="AB146" s="453"/>
      <c r="AC146" s="453"/>
      <c r="AD146" s="185"/>
      <c r="AE146" s="151"/>
      <c r="AF146" s="126" t="e">
        <f>VLOOKUP($D146,SiSem_Req!$T$2:$U$16,2)</f>
        <v>#N/A</v>
      </c>
      <c r="AG146" s="126" t="e">
        <f>VLOOKUP($D146,SiSem_Req!$B$2:$P$16,2)</f>
        <v>#N/A</v>
      </c>
      <c r="AH146" s="126" t="e">
        <f>VLOOKUP($D146,SiSem_Req!$B$2:$P$16,3)</f>
        <v>#N/A</v>
      </c>
      <c r="AI146" s="126" t="e">
        <f>VLOOKUP($D146,SiSem_Req!$B$2:$P$16,4)</f>
        <v>#N/A</v>
      </c>
      <c r="AK146" s="170"/>
      <c r="AL146" s="218"/>
      <c r="AM146" s="218"/>
      <c r="AN146" s="218"/>
      <c r="AO146" s="126"/>
    </row>
    <row r="147" spans="1:41" x14ac:dyDescent="0.25">
      <c r="A147" s="125"/>
      <c r="B147" s="453"/>
      <c r="C147" s="453"/>
      <c r="D147" s="454"/>
      <c r="E147" s="457"/>
      <c r="F147" s="158" t="str">
        <f t="shared" si="13"/>
        <v/>
      </c>
      <c r="G147" s="148" t="str">
        <f>IF($D147="","",VLOOKUP($AF147,SiSem_Req!$A$2:$P$16,6))</f>
        <v/>
      </c>
      <c r="H147" s="455"/>
      <c r="I147" s="147" t="str">
        <f t="shared" si="14"/>
        <v/>
      </c>
      <c r="J147" s="148" t="str">
        <f>IF($D147="","",VLOOKUP($AF147,SiSem_Req!$A$2:$P$16,7))</f>
        <v/>
      </c>
      <c r="K147" s="456"/>
      <c r="L147" s="154" t="str">
        <f t="shared" si="15"/>
        <v/>
      </c>
      <c r="M147" s="148" t="str">
        <f>IF($D147="","",VLOOKUP($AF147,SiSem_Req!$A$2:$P$16,9))</f>
        <v/>
      </c>
      <c r="N147" s="457"/>
      <c r="O147" s="158" t="str">
        <f t="shared" si="16"/>
        <v/>
      </c>
      <c r="P147" s="148" t="str">
        <f>IF($D147="","",VLOOKUP($AF147,SiSem_Req!$A$2:$P$16,8))</f>
        <v/>
      </c>
      <c r="Q147" s="149" t="str">
        <f t="shared" si="12"/>
        <v/>
      </c>
      <c r="R147" s="150" t="str">
        <f t="shared" si="17"/>
        <v/>
      </c>
      <c r="S147" s="151"/>
      <c r="T147" s="453"/>
      <c r="U147" s="453"/>
      <c r="V147" s="453"/>
      <c r="W147" s="453"/>
      <c r="X147" s="453"/>
      <c r="Y147" s="453"/>
      <c r="Z147" s="453"/>
      <c r="AA147" s="152" t="str">
        <f>IF(OR($D147="",$AB147=""),"",MIN(110,$AB147-VLOOKUP($AF147,SiSem_Req!$A$2:$P$16,16)))</f>
        <v/>
      </c>
      <c r="AB147" s="453"/>
      <c r="AC147" s="453"/>
      <c r="AD147" s="185"/>
      <c r="AE147" s="151"/>
      <c r="AF147" s="126" t="e">
        <f>VLOOKUP($D147,SiSem_Req!$T$2:$U$16,2)</f>
        <v>#N/A</v>
      </c>
      <c r="AG147" s="126" t="e">
        <f>VLOOKUP($D147,SiSem_Req!$B$2:$P$16,2)</f>
        <v>#N/A</v>
      </c>
      <c r="AH147" s="126" t="e">
        <f>VLOOKUP($D147,SiSem_Req!$B$2:$P$16,3)</f>
        <v>#N/A</v>
      </c>
      <c r="AI147" s="126" t="e">
        <f>VLOOKUP($D147,SiSem_Req!$B$2:$P$16,4)</f>
        <v>#N/A</v>
      </c>
      <c r="AK147" s="170"/>
      <c r="AL147" s="218"/>
      <c r="AM147" s="218"/>
      <c r="AN147" s="218"/>
      <c r="AO147" s="126"/>
    </row>
    <row r="148" spans="1:41" x14ac:dyDescent="0.25">
      <c r="A148" s="125"/>
      <c r="B148" s="453"/>
      <c r="C148" s="453"/>
      <c r="D148" s="454"/>
      <c r="E148" s="457"/>
      <c r="F148" s="158" t="str">
        <f t="shared" si="13"/>
        <v/>
      </c>
      <c r="G148" s="148" t="str">
        <f>IF($D148="","",VLOOKUP($AF148,SiSem_Req!$A$2:$P$16,6))</f>
        <v/>
      </c>
      <c r="H148" s="455"/>
      <c r="I148" s="147" t="str">
        <f t="shared" si="14"/>
        <v/>
      </c>
      <c r="J148" s="148" t="str">
        <f>IF($D148="","",VLOOKUP($AF148,SiSem_Req!$A$2:$P$16,7))</f>
        <v/>
      </c>
      <c r="K148" s="456"/>
      <c r="L148" s="154" t="str">
        <f t="shared" si="15"/>
        <v/>
      </c>
      <c r="M148" s="148" t="str">
        <f>IF($D148="","",VLOOKUP($AF148,SiSem_Req!$A$2:$P$16,9))</f>
        <v/>
      </c>
      <c r="N148" s="457"/>
      <c r="O148" s="158" t="str">
        <f t="shared" si="16"/>
        <v/>
      </c>
      <c r="P148" s="148" t="str">
        <f>IF($D148="","",VLOOKUP($AF148,SiSem_Req!$A$2:$P$16,8))</f>
        <v/>
      </c>
      <c r="Q148" s="149" t="str">
        <f t="shared" si="12"/>
        <v/>
      </c>
      <c r="R148" s="150" t="str">
        <f t="shared" si="17"/>
        <v/>
      </c>
      <c r="S148" s="151"/>
      <c r="T148" s="453"/>
      <c r="U148" s="453"/>
      <c r="V148" s="453"/>
      <c r="W148" s="453"/>
      <c r="X148" s="453"/>
      <c r="Y148" s="453"/>
      <c r="Z148" s="453"/>
      <c r="AA148" s="152" t="str">
        <f>IF(OR($D148="",$AB148=""),"",MIN(110,$AB148-VLOOKUP($AF148,SiSem_Req!$A$2:$P$16,16)))</f>
        <v/>
      </c>
      <c r="AB148" s="453"/>
      <c r="AC148" s="453"/>
      <c r="AD148" s="185"/>
      <c r="AE148" s="151"/>
      <c r="AF148" s="126" t="e">
        <f>VLOOKUP($D148,SiSem_Req!$T$2:$U$16,2)</f>
        <v>#N/A</v>
      </c>
      <c r="AG148" s="126" t="e">
        <f>VLOOKUP($D148,SiSem_Req!$B$2:$P$16,2)</f>
        <v>#N/A</v>
      </c>
      <c r="AH148" s="126" t="e">
        <f>VLOOKUP($D148,SiSem_Req!$B$2:$P$16,3)</f>
        <v>#N/A</v>
      </c>
      <c r="AI148" s="126" t="e">
        <f>VLOOKUP($D148,SiSem_Req!$B$2:$P$16,4)</f>
        <v>#N/A</v>
      </c>
      <c r="AK148" s="170"/>
      <c r="AL148" s="218"/>
      <c r="AM148" s="218"/>
      <c r="AN148" s="218"/>
      <c r="AO148" s="126"/>
    </row>
    <row r="149" spans="1:41" x14ac:dyDescent="0.25">
      <c r="A149" s="125"/>
      <c r="B149" s="453"/>
      <c r="C149" s="453"/>
      <c r="D149" s="454"/>
      <c r="E149" s="457"/>
      <c r="F149" s="158" t="str">
        <f t="shared" si="13"/>
        <v/>
      </c>
      <c r="G149" s="148" t="str">
        <f>IF($D149="","",VLOOKUP($AF149,SiSem_Req!$A$2:$P$16,6))</f>
        <v/>
      </c>
      <c r="H149" s="455"/>
      <c r="I149" s="147" t="str">
        <f t="shared" si="14"/>
        <v/>
      </c>
      <c r="J149" s="148" t="str">
        <f>IF($D149="","",VLOOKUP($AF149,SiSem_Req!$A$2:$P$16,7))</f>
        <v/>
      </c>
      <c r="K149" s="456"/>
      <c r="L149" s="154" t="str">
        <f t="shared" si="15"/>
        <v/>
      </c>
      <c r="M149" s="148" t="str">
        <f>IF($D149="","",VLOOKUP($AF149,SiSem_Req!$A$2:$P$16,9))</f>
        <v/>
      </c>
      <c r="N149" s="457"/>
      <c r="O149" s="158" t="str">
        <f t="shared" si="16"/>
        <v/>
      </c>
      <c r="P149" s="148" t="str">
        <f>IF($D149="","",VLOOKUP($AF149,SiSem_Req!$A$2:$P$16,8))</f>
        <v/>
      </c>
      <c r="Q149" s="149" t="str">
        <f t="shared" si="12"/>
        <v/>
      </c>
      <c r="R149" s="150" t="str">
        <f t="shared" si="17"/>
        <v/>
      </c>
      <c r="S149" s="151"/>
      <c r="T149" s="453"/>
      <c r="U149" s="453"/>
      <c r="V149" s="453"/>
      <c r="W149" s="453"/>
      <c r="X149" s="453"/>
      <c r="Y149" s="453"/>
      <c r="Z149" s="453"/>
      <c r="AA149" s="152" t="str">
        <f>IF(OR($D149="",$AB149=""),"",MIN(110,$AB149-VLOOKUP($AF149,SiSem_Req!$A$2:$P$16,16)))</f>
        <v/>
      </c>
      <c r="AB149" s="453"/>
      <c r="AC149" s="453"/>
      <c r="AD149" s="185"/>
      <c r="AE149" s="151"/>
      <c r="AF149" s="126" t="e">
        <f>VLOOKUP($D149,SiSem_Req!$T$2:$U$16,2)</f>
        <v>#N/A</v>
      </c>
      <c r="AG149" s="126" t="e">
        <f>VLOOKUP($D149,SiSem_Req!$B$2:$P$16,2)</f>
        <v>#N/A</v>
      </c>
      <c r="AH149" s="126" t="e">
        <f>VLOOKUP($D149,SiSem_Req!$B$2:$P$16,3)</f>
        <v>#N/A</v>
      </c>
      <c r="AI149" s="126" t="e">
        <f>VLOOKUP($D149,SiSem_Req!$B$2:$P$16,4)</f>
        <v>#N/A</v>
      </c>
      <c r="AK149" s="170"/>
      <c r="AL149" s="218"/>
      <c r="AM149" s="218"/>
      <c r="AN149" s="218"/>
      <c r="AO149" s="126"/>
    </row>
    <row r="150" spans="1:41" x14ac:dyDescent="0.25">
      <c r="A150" s="125"/>
      <c r="B150" s="453"/>
      <c r="C150" s="453"/>
      <c r="D150" s="454"/>
      <c r="E150" s="457"/>
      <c r="F150" s="158" t="str">
        <f t="shared" si="13"/>
        <v/>
      </c>
      <c r="G150" s="148" t="str">
        <f>IF($D150="","",VLOOKUP($AF150,SiSem_Req!$A$2:$P$16,6))</f>
        <v/>
      </c>
      <c r="H150" s="455"/>
      <c r="I150" s="147" t="str">
        <f t="shared" si="14"/>
        <v/>
      </c>
      <c r="J150" s="148" t="str">
        <f>IF($D150="","",VLOOKUP($AF150,SiSem_Req!$A$2:$P$16,7))</f>
        <v/>
      </c>
      <c r="K150" s="456"/>
      <c r="L150" s="154" t="str">
        <f t="shared" si="15"/>
        <v/>
      </c>
      <c r="M150" s="148" t="str">
        <f>IF($D150="","",VLOOKUP($AF150,SiSem_Req!$A$2:$P$16,9))</f>
        <v/>
      </c>
      <c r="N150" s="457"/>
      <c r="O150" s="158" t="str">
        <f t="shared" si="16"/>
        <v/>
      </c>
      <c r="P150" s="148" t="str">
        <f>IF($D150="","",VLOOKUP($AF150,SiSem_Req!$A$2:$P$16,8))</f>
        <v/>
      </c>
      <c r="Q150" s="149" t="str">
        <f t="shared" si="12"/>
        <v/>
      </c>
      <c r="R150" s="150" t="str">
        <f t="shared" si="17"/>
        <v/>
      </c>
      <c r="S150" s="151"/>
      <c r="T150" s="453"/>
      <c r="U150" s="453"/>
      <c r="V150" s="453"/>
      <c r="W150" s="453"/>
      <c r="X150" s="453"/>
      <c r="Y150" s="453"/>
      <c r="Z150" s="453"/>
      <c r="AA150" s="152" t="str">
        <f>IF(OR($D150="",$AB150=""),"",MIN(110,$AB150-VLOOKUP($AF150,SiSem_Req!$A$2:$P$16,16)))</f>
        <v/>
      </c>
      <c r="AB150" s="453"/>
      <c r="AC150" s="453"/>
      <c r="AD150" s="185"/>
      <c r="AE150" s="151"/>
      <c r="AF150" s="126" t="e">
        <f>VLOOKUP($D150,SiSem_Req!$T$2:$U$16,2)</f>
        <v>#N/A</v>
      </c>
      <c r="AG150" s="126" t="e">
        <f>VLOOKUP($D150,SiSem_Req!$B$2:$P$16,2)</f>
        <v>#N/A</v>
      </c>
      <c r="AH150" s="126" t="e">
        <f>VLOOKUP($D150,SiSem_Req!$B$2:$P$16,3)</f>
        <v>#N/A</v>
      </c>
      <c r="AI150" s="126" t="e">
        <f>VLOOKUP($D150,SiSem_Req!$B$2:$P$16,4)</f>
        <v>#N/A</v>
      </c>
      <c r="AK150" s="170"/>
      <c r="AL150" s="218"/>
      <c r="AM150" s="218"/>
      <c r="AN150" s="218"/>
      <c r="AO150" s="126"/>
    </row>
    <row r="151" spans="1:41" x14ac:dyDescent="0.25">
      <c r="A151" s="125"/>
      <c r="B151" s="453"/>
      <c r="C151" s="453"/>
      <c r="D151" s="454"/>
      <c r="E151" s="457"/>
      <c r="F151" s="158" t="str">
        <f t="shared" si="13"/>
        <v/>
      </c>
      <c r="G151" s="148" t="str">
        <f>IF($D151="","",VLOOKUP($AF151,SiSem_Req!$A$2:$P$16,6))</f>
        <v/>
      </c>
      <c r="H151" s="455"/>
      <c r="I151" s="147" t="str">
        <f t="shared" si="14"/>
        <v/>
      </c>
      <c r="J151" s="148" t="str">
        <f>IF($D151="","",VLOOKUP($AF151,SiSem_Req!$A$2:$P$16,7))</f>
        <v/>
      </c>
      <c r="K151" s="456"/>
      <c r="L151" s="154" t="str">
        <f t="shared" si="15"/>
        <v/>
      </c>
      <c r="M151" s="148" t="str">
        <f>IF($D151="","",VLOOKUP($AF151,SiSem_Req!$A$2:$P$16,9))</f>
        <v/>
      </c>
      <c r="N151" s="457"/>
      <c r="O151" s="158" t="str">
        <f t="shared" si="16"/>
        <v/>
      </c>
      <c r="P151" s="148" t="str">
        <f>IF($D151="","",VLOOKUP($AF151,SiSem_Req!$A$2:$P$16,8))</f>
        <v/>
      </c>
      <c r="Q151" s="149" t="str">
        <f t="shared" si="12"/>
        <v/>
      </c>
      <c r="R151" s="150" t="str">
        <f t="shared" si="17"/>
        <v/>
      </c>
      <c r="S151" s="151"/>
      <c r="T151" s="453"/>
      <c r="U151" s="453"/>
      <c r="V151" s="453"/>
      <c r="W151" s="453"/>
      <c r="X151" s="453"/>
      <c r="Y151" s="453"/>
      <c r="Z151" s="453"/>
      <c r="AA151" s="152" t="str">
        <f>IF(OR($D151="",$AB151=""),"",MIN(110,$AB151-VLOOKUP($AF151,SiSem_Req!$A$2:$P$16,16)))</f>
        <v/>
      </c>
      <c r="AB151" s="453"/>
      <c r="AC151" s="453"/>
      <c r="AD151" s="185"/>
      <c r="AE151" s="151"/>
      <c r="AF151" s="126" t="e">
        <f>VLOOKUP($D151,SiSem_Req!$T$2:$U$16,2)</f>
        <v>#N/A</v>
      </c>
      <c r="AG151" s="126" t="e">
        <f>VLOOKUP($D151,SiSem_Req!$B$2:$P$16,2)</f>
        <v>#N/A</v>
      </c>
      <c r="AH151" s="126" t="e">
        <f>VLOOKUP($D151,SiSem_Req!$B$2:$P$16,3)</f>
        <v>#N/A</v>
      </c>
      <c r="AI151" s="126" t="e">
        <f>VLOOKUP($D151,SiSem_Req!$B$2:$P$16,4)</f>
        <v>#N/A</v>
      </c>
      <c r="AK151" s="170"/>
      <c r="AL151" s="218"/>
      <c r="AM151" s="218"/>
      <c r="AN151" s="218"/>
      <c r="AO151" s="126"/>
    </row>
    <row r="152" spans="1:41" x14ac:dyDescent="0.25">
      <c r="A152" s="125"/>
      <c r="B152" s="453"/>
      <c r="C152" s="453"/>
      <c r="D152" s="454"/>
      <c r="E152" s="457"/>
      <c r="F152" s="158" t="str">
        <f t="shared" si="13"/>
        <v/>
      </c>
      <c r="G152" s="148" t="str">
        <f>IF($D152="","",VLOOKUP($AF152,SiSem_Req!$A$2:$P$16,6))</f>
        <v/>
      </c>
      <c r="H152" s="455"/>
      <c r="I152" s="147" t="str">
        <f t="shared" si="14"/>
        <v/>
      </c>
      <c r="J152" s="148" t="str">
        <f>IF($D152="","",VLOOKUP($AF152,SiSem_Req!$A$2:$P$16,7))</f>
        <v/>
      </c>
      <c r="K152" s="456"/>
      <c r="L152" s="154" t="str">
        <f t="shared" si="15"/>
        <v/>
      </c>
      <c r="M152" s="148" t="str">
        <f>IF($D152="","",VLOOKUP($AF152,SiSem_Req!$A$2:$P$16,9))</f>
        <v/>
      </c>
      <c r="N152" s="457"/>
      <c r="O152" s="158" t="str">
        <f t="shared" si="16"/>
        <v/>
      </c>
      <c r="P152" s="148" t="str">
        <f>IF($D152="","",VLOOKUP($AF152,SiSem_Req!$A$2:$P$16,8))</f>
        <v/>
      </c>
      <c r="Q152" s="149" t="str">
        <f t="shared" si="12"/>
        <v/>
      </c>
      <c r="R152" s="150" t="str">
        <f t="shared" si="17"/>
        <v/>
      </c>
      <c r="S152" s="151"/>
      <c r="T152" s="453"/>
      <c r="U152" s="453"/>
      <c r="V152" s="453"/>
      <c r="W152" s="453"/>
      <c r="X152" s="453"/>
      <c r="Y152" s="453"/>
      <c r="Z152" s="453"/>
      <c r="AA152" s="152" t="str">
        <f>IF(OR($D152="",$AB152=""),"",MIN(110,$AB152-VLOOKUP($AF152,SiSem_Req!$A$2:$P$16,16)))</f>
        <v/>
      </c>
      <c r="AB152" s="453"/>
      <c r="AC152" s="453"/>
      <c r="AD152" s="185"/>
      <c r="AE152" s="151"/>
      <c r="AF152" s="126" t="e">
        <f>VLOOKUP($D152,SiSem_Req!$T$2:$U$16,2)</f>
        <v>#N/A</v>
      </c>
      <c r="AG152" s="126" t="e">
        <f>VLOOKUP($D152,SiSem_Req!$B$2:$P$16,2)</f>
        <v>#N/A</v>
      </c>
      <c r="AH152" s="126" t="e">
        <f>VLOOKUP($D152,SiSem_Req!$B$2:$P$16,3)</f>
        <v>#N/A</v>
      </c>
      <c r="AI152" s="126" t="e">
        <f>VLOOKUP($D152,SiSem_Req!$B$2:$P$16,4)</f>
        <v>#N/A</v>
      </c>
      <c r="AK152" s="170"/>
      <c r="AL152" s="218"/>
      <c r="AM152" s="218"/>
      <c r="AN152" s="218"/>
      <c r="AO152" s="126"/>
    </row>
    <row r="153" spans="1:41" x14ac:dyDescent="0.25">
      <c r="A153" s="125"/>
      <c r="B153" s="453"/>
      <c r="C153" s="453"/>
      <c r="D153" s="454"/>
      <c r="E153" s="457"/>
      <c r="F153" s="158" t="str">
        <f t="shared" si="13"/>
        <v/>
      </c>
      <c r="G153" s="148" t="str">
        <f>IF($D153="","",VLOOKUP($AF153,SiSem_Req!$A$2:$P$16,6))</f>
        <v/>
      </c>
      <c r="H153" s="455"/>
      <c r="I153" s="147" t="str">
        <f t="shared" si="14"/>
        <v/>
      </c>
      <c r="J153" s="148" t="str">
        <f>IF($D153="","",VLOOKUP($AF153,SiSem_Req!$A$2:$P$16,7))</f>
        <v/>
      </c>
      <c r="K153" s="456"/>
      <c r="L153" s="154" t="str">
        <f t="shared" si="15"/>
        <v/>
      </c>
      <c r="M153" s="148" t="str">
        <f>IF($D153="","",VLOOKUP($AF153,SiSem_Req!$A$2:$P$16,9))</f>
        <v/>
      </c>
      <c r="N153" s="457"/>
      <c r="O153" s="158" t="str">
        <f t="shared" si="16"/>
        <v/>
      </c>
      <c r="P153" s="148" t="str">
        <f>IF($D153="","",VLOOKUP($AF153,SiSem_Req!$A$2:$P$16,8))</f>
        <v/>
      </c>
      <c r="Q153" s="149" t="str">
        <f t="shared" si="12"/>
        <v/>
      </c>
      <c r="R153" s="150" t="str">
        <f t="shared" si="17"/>
        <v/>
      </c>
      <c r="S153" s="151"/>
      <c r="T153" s="453"/>
      <c r="U153" s="453"/>
      <c r="V153" s="453"/>
      <c r="W153" s="453"/>
      <c r="X153" s="453"/>
      <c r="Y153" s="453"/>
      <c r="Z153" s="453"/>
      <c r="AA153" s="152" t="str">
        <f>IF(OR($D153="",$AB153=""),"",MIN(110,$AB153-VLOOKUP($AF153,SiSem_Req!$A$2:$P$16,16)))</f>
        <v/>
      </c>
      <c r="AB153" s="453"/>
      <c r="AC153" s="453"/>
      <c r="AD153" s="185"/>
      <c r="AE153" s="151"/>
      <c r="AF153" s="126" t="e">
        <f>VLOOKUP($D153,SiSem_Req!$T$2:$U$16,2)</f>
        <v>#N/A</v>
      </c>
      <c r="AG153" s="126" t="e">
        <f>VLOOKUP($D153,SiSem_Req!$B$2:$P$16,2)</f>
        <v>#N/A</v>
      </c>
      <c r="AH153" s="126" t="e">
        <f>VLOOKUP($D153,SiSem_Req!$B$2:$P$16,3)</f>
        <v>#N/A</v>
      </c>
      <c r="AI153" s="126" t="e">
        <f>VLOOKUP($D153,SiSem_Req!$B$2:$P$16,4)</f>
        <v>#N/A</v>
      </c>
      <c r="AK153" s="170"/>
      <c r="AL153" s="218"/>
      <c r="AM153" s="218"/>
      <c r="AN153" s="218"/>
      <c r="AO153" s="126"/>
    </row>
    <row r="154" spans="1:41" x14ac:dyDescent="0.25">
      <c r="A154" s="125"/>
      <c r="B154" s="453"/>
      <c r="C154" s="453"/>
      <c r="D154" s="454"/>
      <c r="E154" s="457"/>
      <c r="F154" s="158" t="str">
        <f t="shared" si="13"/>
        <v/>
      </c>
      <c r="G154" s="148" t="str">
        <f>IF($D154="","",VLOOKUP($AF154,SiSem_Req!$A$2:$P$16,6))</f>
        <v/>
      </c>
      <c r="H154" s="455"/>
      <c r="I154" s="147" t="str">
        <f t="shared" si="14"/>
        <v/>
      </c>
      <c r="J154" s="148" t="str">
        <f>IF($D154="","",VLOOKUP($AF154,SiSem_Req!$A$2:$P$16,7))</f>
        <v/>
      </c>
      <c r="K154" s="456"/>
      <c r="L154" s="154" t="str">
        <f t="shared" si="15"/>
        <v/>
      </c>
      <c r="M154" s="148" t="str">
        <f>IF($D154="","",VLOOKUP($AF154,SiSem_Req!$A$2:$P$16,9))</f>
        <v/>
      </c>
      <c r="N154" s="457"/>
      <c r="O154" s="158" t="str">
        <f t="shared" si="16"/>
        <v/>
      </c>
      <c r="P154" s="148" t="str">
        <f>IF($D154="","",VLOOKUP($AF154,SiSem_Req!$A$2:$P$16,8))</f>
        <v/>
      </c>
      <c r="Q154" s="149" t="str">
        <f t="shared" si="12"/>
        <v/>
      </c>
      <c r="R154" s="150" t="str">
        <f t="shared" si="17"/>
        <v/>
      </c>
      <c r="S154" s="151"/>
      <c r="T154" s="453"/>
      <c r="U154" s="453"/>
      <c r="V154" s="453"/>
      <c r="W154" s="453"/>
      <c r="X154" s="453"/>
      <c r="Y154" s="453"/>
      <c r="Z154" s="453"/>
      <c r="AA154" s="152" t="str">
        <f>IF(OR($D154="",$AB154=""),"",MIN(110,$AB154-VLOOKUP($AF154,SiSem_Req!$A$2:$P$16,16)))</f>
        <v/>
      </c>
      <c r="AB154" s="453"/>
      <c r="AC154" s="453"/>
      <c r="AD154" s="185"/>
      <c r="AE154" s="151"/>
      <c r="AF154" s="126" t="e">
        <f>VLOOKUP($D154,SiSem_Req!$T$2:$U$16,2)</f>
        <v>#N/A</v>
      </c>
      <c r="AG154" s="126" t="e">
        <f>VLOOKUP($D154,SiSem_Req!$B$2:$P$16,2)</f>
        <v>#N/A</v>
      </c>
      <c r="AH154" s="126" t="e">
        <f>VLOOKUP($D154,SiSem_Req!$B$2:$P$16,3)</f>
        <v>#N/A</v>
      </c>
      <c r="AI154" s="126" t="e">
        <f>VLOOKUP($D154,SiSem_Req!$B$2:$P$16,4)</f>
        <v>#N/A</v>
      </c>
      <c r="AK154" s="170"/>
      <c r="AL154" s="218"/>
      <c r="AM154" s="218"/>
      <c r="AN154" s="218"/>
      <c r="AO154" s="126"/>
    </row>
    <row r="155" spans="1:41" x14ac:dyDescent="0.25">
      <c r="A155" s="125"/>
      <c r="B155" s="453"/>
      <c r="C155" s="453"/>
      <c r="D155" s="454"/>
      <c r="E155" s="457"/>
      <c r="F155" s="158" t="str">
        <f t="shared" si="13"/>
        <v/>
      </c>
      <c r="G155" s="148" t="str">
        <f>IF($D155="","",VLOOKUP($AF155,SiSem_Req!$A$2:$P$16,6))</f>
        <v/>
      </c>
      <c r="H155" s="455"/>
      <c r="I155" s="147" t="str">
        <f t="shared" si="14"/>
        <v/>
      </c>
      <c r="J155" s="148" t="str">
        <f>IF($D155="","",VLOOKUP($AF155,SiSem_Req!$A$2:$P$16,7))</f>
        <v/>
      </c>
      <c r="K155" s="456"/>
      <c r="L155" s="154" t="str">
        <f t="shared" si="15"/>
        <v/>
      </c>
      <c r="M155" s="148" t="str">
        <f>IF($D155="","",VLOOKUP($AF155,SiSem_Req!$A$2:$P$16,9))</f>
        <v/>
      </c>
      <c r="N155" s="457"/>
      <c r="O155" s="158" t="str">
        <f t="shared" si="16"/>
        <v/>
      </c>
      <c r="P155" s="148" t="str">
        <f>IF($D155="","",VLOOKUP($AF155,SiSem_Req!$A$2:$P$16,8))</f>
        <v/>
      </c>
      <c r="Q155" s="149" t="str">
        <f t="shared" si="12"/>
        <v/>
      </c>
      <c r="R155" s="150" t="str">
        <f t="shared" si="17"/>
        <v/>
      </c>
      <c r="S155" s="151"/>
      <c r="T155" s="453"/>
      <c r="U155" s="453"/>
      <c r="V155" s="453"/>
      <c r="W155" s="453"/>
      <c r="X155" s="453"/>
      <c r="Y155" s="453"/>
      <c r="Z155" s="453"/>
      <c r="AA155" s="152" t="str">
        <f>IF(OR($D155="",$AB155=""),"",MIN(110,$AB155-VLOOKUP($AF155,SiSem_Req!$A$2:$P$16,16)))</f>
        <v/>
      </c>
      <c r="AB155" s="453"/>
      <c r="AC155" s="453"/>
      <c r="AD155" s="185"/>
      <c r="AE155" s="151"/>
      <c r="AF155" s="126" t="e">
        <f>VLOOKUP($D155,SiSem_Req!$T$2:$U$16,2)</f>
        <v>#N/A</v>
      </c>
      <c r="AG155" s="126" t="e">
        <f>VLOOKUP($D155,SiSem_Req!$B$2:$P$16,2)</f>
        <v>#N/A</v>
      </c>
      <c r="AH155" s="126" t="e">
        <f>VLOOKUP($D155,SiSem_Req!$B$2:$P$16,3)</f>
        <v>#N/A</v>
      </c>
      <c r="AI155" s="126" t="e">
        <f>VLOOKUP($D155,SiSem_Req!$B$2:$P$16,4)</f>
        <v>#N/A</v>
      </c>
      <c r="AK155" s="170"/>
      <c r="AL155" s="218"/>
      <c r="AM155" s="218"/>
      <c r="AN155" s="218"/>
      <c r="AO155" s="126"/>
    </row>
    <row r="156" spans="1:41" x14ac:dyDescent="0.25">
      <c r="A156" s="125"/>
      <c r="B156" s="453"/>
      <c r="C156" s="453"/>
      <c r="D156" s="454"/>
      <c r="E156" s="457"/>
      <c r="F156" s="158" t="str">
        <f t="shared" si="13"/>
        <v/>
      </c>
      <c r="G156" s="148" t="str">
        <f>IF($D156="","",VLOOKUP($AF156,SiSem_Req!$A$2:$P$16,6))</f>
        <v/>
      </c>
      <c r="H156" s="455"/>
      <c r="I156" s="147" t="str">
        <f t="shared" si="14"/>
        <v/>
      </c>
      <c r="J156" s="148" t="str">
        <f>IF($D156="","",VLOOKUP($AF156,SiSem_Req!$A$2:$P$16,7))</f>
        <v/>
      </c>
      <c r="K156" s="456"/>
      <c r="L156" s="154" t="str">
        <f t="shared" si="15"/>
        <v/>
      </c>
      <c r="M156" s="148" t="str">
        <f>IF($D156="","",VLOOKUP($AF156,SiSem_Req!$A$2:$P$16,9))</f>
        <v/>
      </c>
      <c r="N156" s="457"/>
      <c r="O156" s="158" t="str">
        <f t="shared" si="16"/>
        <v/>
      </c>
      <c r="P156" s="148" t="str">
        <f>IF($D156="","",VLOOKUP($AF156,SiSem_Req!$A$2:$P$16,8))</f>
        <v/>
      </c>
      <c r="Q156" s="149" t="str">
        <f t="shared" si="12"/>
        <v/>
      </c>
      <c r="R156" s="150" t="str">
        <f t="shared" si="17"/>
        <v/>
      </c>
      <c r="S156" s="151"/>
      <c r="T156" s="453"/>
      <c r="U156" s="453"/>
      <c r="V156" s="453"/>
      <c r="W156" s="453"/>
      <c r="X156" s="453"/>
      <c r="Y156" s="453"/>
      <c r="Z156" s="453"/>
      <c r="AA156" s="152" t="str">
        <f>IF(OR($D156="",$AB156=""),"",MIN(110,$AB156-VLOOKUP($AF156,SiSem_Req!$A$2:$P$16,16)))</f>
        <v/>
      </c>
      <c r="AB156" s="453"/>
      <c r="AC156" s="453"/>
      <c r="AD156" s="185"/>
      <c r="AE156" s="151"/>
      <c r="AF156" s="126" t="e">
        <f>VLOOKUP($D156,SiSem_Req!$T$2:$U$16,2)</f>
        <v>#N/A</v>
      </c>
      <c r="AG156" s="126" t="e">
        <f>VLOOKUP($D156,SiSem_Req!$B$2:$P$16,2)</f>
        <v>#N/A</v>
      </c>
      <c r="AH156" s="126" t="e">
        <f>VLOOKUP($D156,SiSem_Req!$B$2:$P$16,3)</f>
        <v>#N/A</v>
      </c>
      <c r="AI156" s="126" t="e">
        <f>VLOOKUP($D156,SiSem_Req!$B$2:$P$16,4)</f>
        <v>#N/A</v>
      </c>
      <c r="AK156" s="170"/>
      <c r="AL156" s="218"/>
      <c r="AM156" s="218"/>
      <c r="AN156" s="218"/>
      <c r="AO156" s="126"/>
    </row>
    <row r="157" spans="1:41" x14ac:dyDescent="0.25">
      <c r="A157" s="125"/>
      <c r="B157" s="453"/>
      <c r="C157" s="453"/>
      <c r="D157" s="454"/>
      <c r="E157" s="457"/>
      <c r="F157" s="158" t="str">
        <f t="shared" si="13"/>
        <v/>
      </c>
      <c r="G157" s="148" t="str">
        <f>IF($D157="","",VLOOKUP($AF157,SiSem_Req!$A$2:$P$16,6))</f>
        <v/>
      </c>
      <c r="H157" s="455"/>
      <c r="I157" s="147" t="str">
        <f t="shared" si="14"/>
        <v/>
      </c>
      <c r="J157" s="148" t="str">
        <f>IF($D157="","",VLOOKUP($AF157,SiSem_Req!$A$2:$P$16,7))</f>
        <v/>
      </c>
      <c r="K157" s="456"/>
      <c r="L157" s="154" t="str">
        <f t="shared" si="15"/>
        <v/>
      </c>
      <c r="M157" s="148" t="str">
        <f>IF($D157="","",VLOOKUP($AF157,SiSem_Req!$A$2:$P$16,9))</f>
        <v/>
      </c>
      <c r="N157" s="457"/>
      <c r="O157" s="158" t="str">
        <f t="shared" si="16"/>
        <v/>
      </c>
      <c r="P157" s="148" t="str">
        <f>IF($D157="","",VLOOKUP($AF157,SiSem_Req!$A$2:$P$16,8))</f>
        <v/>
      </c>
      <c r="Q157" s="149" t="str">
        <f t="shared" si="12"/>
        <v/>
      </c>
      <c r="R157" s="150" t="str">
        <f t="shared" si="17"/>
        <v/>
      </c>
      <c r="S157" s="151"/>
      <c r="T157" s="453"/>
      <c r="U157" s="453"/>
      <c r="V157" s="453"/>
      <c r="W157" s="453"/>
      <c r="X157" s="453"/>
      <c r="Y157" s="453"/>
      <c r="Z157" s="453"/>
      <c r="AA157" s="152" t="str">
        <f>IF(OR($D157="",$AB157=""),"",MIN(110,$AB157-VLOOKUP($AF157,SiSem_Req!$A$2:$P$16,16)))</f>
        <v/>
      </c>
      <c r="AB157" s="453"/>
      <c r="AC157" s="453"/>
      <c r="AD157" s="185"/>
      <c r="AE157" s="151"/>
      <c r="AF157" s="126" t="e">
        <f>VLOOKUP($D157,SiSem_Req!$T$2:$U$16,2)</f>
        <v>#N/A</v>
      </c>
      <c r="AG157" s="126" t="e">
        <f>VLOOKUP($D157,SiSem_Req!$B$2:$P$16,2)</f>
        <v>#N/A</v>
      </c>
      <c r="AH157" s="126" t="e">
        <f>VLOOKUP($D157,SiSem_Req!$B$2:$P$16,3)</f>
        <v>#N/A</v>
      </c>
      <c r="AI157" s="126" t="e">
        <f>VLOOKUP($D157,SiSem_Req!$B$2:$P$16,4)</f>
        <v>#N/A</v>
      </c>
      <c r="AK157" s="170"/>
      <c r="AL157" s="218"/>
      <c r="AM157" s="218"/>
      <c r="AN157" s="218"/>
      <c r="AO157" s="126"/>
    </row>
    <row r="158" spans="1:41" x14ac:dyDescent="0.25">
      <c r="A158" s="125"/>
      <c r="B158" s="453"/>
      <c r="C158" s="453"/>
      <c r="D158" s="454"/>
      <c r="E158" s="457"/>
      <c r="F158" s="158" t="str">
        <f t="shared" si="13"/>
        <v/>
      </c>
      <c r="G158" s="148" t="str">
        <f>IF($D158="","",VLOOKUP($AF158,SiSem_Req!$A$2:$P$16,6))</f>
        <v/>
      </c>
      <c r="H158" s="455"/>
      <c r="I158" s="147" t="str">
        <f t="shared" si="14"/>
        <v/>
      </c>
      <c r="J158" s="148" t="str">
        <f>IF($D158="","",VLOOKUP($AF158,SiSem_Req!$A$2:$P$16,7))</f>
        <v/>
      </c>
      <c r="K158" s="456"/>
      <c r="L158" s="154" t="str">
        <f t="shared" si="15"/>
        <v/>
      </c>
      <c r="M158" s="148" t="str">
        <f>IF($D158="","",VLOOKUP($AF158,SiSem_Req!$A$2:$P$16,9))</f>
        <v/>
      </c>
      <c r="N158" s="457"/>
      <c r="O158" s="158" t="str">
        <f t="shared" si="16"/>
        <v/>
      </c>
      <c r="P158" s="148" t="str">
        <f>IF($D158="","",VLOOKUP($AF158,SiSem_Req!$A$2:$P$16,8))</f>
        <v/>
      </c>
      <c r="Q158" s="149" t="str">
        <f t="shared" si="12"/>
        <v/>
      </c>
      <c r="R158" s="150" t="str">
        <f t="shared" si="17"/>
        <v/>
      </c>
      <c r="S158" s="151"/>
      <c r="T158" s="453"/>
      <c r="U158" s="453"/>
      <c r="V158" s="453"/>
      <c r="W158" s="453"/>
      <c r="X158" s="453"/>
      <c r="Y158" s="453"/>
      <c r="Z158" s="453"/>
      <c r="AA158" s="152" t="str">
        <f>IF(OR($D158="",$AB158=""),"",MIN(110,$AB158-VLOOKUP($AF158,SiSem_Req!$A$2:$P$16,16)))</f>
        <v/>
      </c>
      <c r="AB158" s="453"/>
      <c r="AC158" s="453"/>
      <c r="AD158" s="185"/>
      <c r="AE158" s="151"/>
      <c r="AF158" s="126" t="e">
        <f>VLOOKUP($D158,SiSem_Req!$T$2:$U$16,2)</f>
        <v>#N/A</v>
      </c>
      <c r="AG158" s="126" t="e">
        <f>VLOOKUP($D158,SiSem_Req!$B$2:$P$16,2)</f>
        <v>#N/A</v>
      </c>
      <c r="AH158" s="126" t="e">
        <f>VLOOKUP($D158,SiSem_Req!$B$2:$P$16,3)</f>
        <v>#N/A</v>
      </c>
      <c r="AI158" s="126" t="e">
        <f>VLOOKUP($D158,SiSem_Req!$B$2:$P$16,4)</f>
        <v>#N/A</v>
      </c>
      <c r="AK158" s="170"/>
      <c r="AL158" s="218"/>
      <c r="AM158" s="218"/>
      <c r="AN158" s="218"/>
      <c r="AO158" s="126"/>
    </row>
    <row r="159" spans="1:41" x14ac:dyDescent="0.25">
      <c r="A159" s="125"/>
      <c r="B159" s="453"/>
      <c r="C159" s="453"/>
      <c r="D159" s="454"/>
      <c r="E159" s="457"/>
      <c r="F159" s="158" t="str">
        <f t="shared" si="13"/>
        <v/>
      </c>
      <c r="G159" s="148" t="str">
        <f>IF($D159="","",VLOOKUP($AF159,SiSem_Req!$A$2:$P$16,6))</f>
        <v/>
      </c>
      <c r="H159" s="455"/>
      <c r="I159" s="147" t="str">
        <f t="shared" si="14"/>
        <v/>
      </c>
      <c r="J159" s="148" t="str">
        <f>IF($D159="","",VLOOKUP($AF159,SiSem_Req!$A$2:$P$16,7))</f>
        <v/>
      </c>
      <c r="K159" s="456"/>
      <c r="L159" s="154" t="str">
        <f t="shared" si="15"/>
        <v/>
      </c>
      <c r="M159" s="148" t="str">
        <f>IF($D159="","",VLOOKUP($AF159,SiSem_Req!$A$2:$P$16,9))</f>
        <v/>
      </c>
      <c r="N159" s="457"/>
      <c r="O159" s="158" t="str">
        <f t="shared" si="16"/>
        <v/>
      </c>
      <c r="P159" s="148" t="str">
        <f>IF($D159="","",VLOOKUP($AF159,SiSem_Req!$A$2:$P$16,8))</f>
        <v/>
      </c>
      <c r="Q159" s="149" t="str">
        <f t="shared" si="12"/>
        <v/>
      </c>
      <c r="R159" s="150" t="str">
        <f t="shared" si="17"/>
        <v/>
      </c>
      <c r="S159" s="151"/>
      <c r="T159" s="453"/>
      <c r="U159" s="453"/>
      <c r="V159" s="453"/>
      <c r="W159" s="453"/>
      <c r="X159" s="453"/>
      <c r="Y159" s="453"/>
      <c r="Z159" s="453"/>
      <c r="AA159" s="152" t="str">
        <f>IF(OR($D159="",$AB159=""),"",MIN(110,$AB159-VLOOKUP($AF159,SiSem_Req!$A$2:$P$16,16)))</f>
        <v/>
      </c>
      <c r="AB159" s="453"/>
      <c r="AC159" s="453"/>
      <c r="AD159" s="185"/>
      <c r="AE159" s="151"/>
      <c r="AF159" s="126" t="e">
        <f>VLOOKUP($D159,SiSem_Req!$T$2:$U$16,2)</f>
        <v>#N/A</v>
      </c>
      <c r="AG159" s="126" t="e">
        <f>VLOOKUP($D159,SiSem_Req!$B$2:$P$16,2)</f>
        <v>#N/A</v>
      </c>
      <c r="AH159" s="126" t="e">
        <f>VLOOKUP($D159,SiSem_Req!$B$2:$P$16,3)</f>
        <v>#N/A</v>
      </c>
      <c r="AI159" s="126" t="e">
        <f>VLOOKUP($D159,SiSem_Req!$B$2:$P$16,4)</f>
        <v>#N/A</v>
      </c>
      <c r="AK159" s="170"/>
      <c r="AL159" s="218"/>
      <c r="AM159" s="218"/>
      <c r="AN159" s="218"/>
      <c r="AO159" s="126"/>
    </row>
    <row r="160" spans="1:41" x14ac:dyDescent="0.25">
      <c r="A160" s="125"/>
      <c r="B160" s="453"/>
      <c r="C160" s="453"/>
      <c r="D160" s="454"/>
      <c r="E160" s="457"/>
      <c r="F160" s="158" t="str">
        <f t="shared" si="13"/>
        <v/>
      </c>
      <c r="G160" s="148" t="str">
        <f>IF($D160="","",VLOOKUP($AF160,SiSem_Req!$A$2:$P$16,6))</f>
        <v/>
      </c>
      <c r="H160" s="455"/>
      <c r="I160" s="147" t="str">
        <f t="shared" si="14"/>
        <v/>
      </c>
      <c r="J160" s="148" t="str">
        <f>IF($D160="","",VLOOKUP($AF160,SiSem_Req!$A$2:$P$16,7))</f>
        <v/>
      </c>
      <c r="K160" s="456"/>
      <c r="L160" s="154" t="str">
        <f t="shared" si="15"/>
        <v/>
      </c>
      <c r="M160" s="148" t="str">
        <f>IF($D160="","",VLOOKUP($AF160,SiSem_Req!$A$2:$P$16,9))</f>
        <v/>
      </c>
      <c r="N160" s="457"/>
      <c r="O160" s="158" t="str">
        <f t="shared" si="16"/>
        <v/>
      </c>
      <c r="P160" s="148" t="str">
        <f>IF($D160="","",VLOOKUP($AF160,SiSem_Req!$A$2:$P$16,8))</f>
        <v/>
      </c>
      <c r="Q160" s="149" t="str">
        <f t="shared" si="12"/>
        <v/>
      </c>
      <c r="R160" s="150" t="str">
        <f t="shared" si="17"/>
        <v/>
      </c>
      <c r="S160" s="151"/>
      <c r="T160" s="453"/>
      <c r="U160" s="453"/>
      <c r="V160" s="453"/>
      <c r="W160" s="453"/>
      <c r="X160" s="453"/>
      <c r="Y160" s="453"/>
      <c r="Z160" s="453"/>
      <c r="AA160" s="152" t="str">
        <f>IF(OR($D160="",$AB160=""),"",MIN(110,$AB160-VLOOKUP($AF160,SiSem_Req!$A$2:$P$16,16)))</f>
        <v/>
      </c>
      <c r="AB160" s="453"/>
      <c r="AC160" s="453"/>
      <c r="AD160" s="185"/>
      <c r="AE160" s="151"/>
      <c r="AF160" s="126" t="e">
        <f>VLOOKUP($D160,SiSem_Req!$T$2:$U$16,2)</f>
        <v>#N/A</v>
      </c>
      <c r="AG160" s="126" t="e">
        <f>VLOOKUP($D160,SiSem_Req!$B$2:$P$16,2)</f>
        <v>#N/A</v>
      </c>
      <c r="AH160" s="126" t="e">
        <f>VLOOKUP($D160,SiSem_Req!$B$2:$P$16,3)</f>
        <v>#N/A</v>
      </c>
      <c r="AI160" s="126" t="e">
        <f>VLOOKUP($D160,SiSem_Req!$B$2:$P$16,4)</f>
        <v>#N/A</v>
      </c>
      <c r="AK160" s="170"/>
      <c r="AL160" s="218"/>
      <c r="AM160" s="218"/>
      <c r="AN160" s="218"/>
      <c r="AO160" s="126"/>
    </row>
    <row r="161" spans="1:41" x14ac:dyDescent="0.25">
      <c r="A161" s="125"/>
      <c r="B161" s="453"/>
      <c r="C161" s="453"/>
      <c r="D161" s="454"/>
      <c r="E161" s="457"/>
      <c r="F161" s="158" t="str">
        <f t="shared" si="13"/>
        <v/>
      </c>
      <c r="G161" s="148" t="str">
        <f>IF($D161="","",VLOOKUP($AF161,SiSem_Req!$A$2:$P$16,6))</f>
        <v/>
      </c>
      <c r="H161" s="455"/>
      <c r="I161" s="147" t="str">
        <f t="shared" si="14"/>
        <v/>
      </c>
      <c r="J161" s="148" t="str">
        <f>IF($D161="","",VLOOKUP($AF161,SiSem_Req!$A$2:$P$16,7))</f>
        <v/>
      </c>
      <c r="K161" s="456"/>
      <c r="L161" s="154" t="str">
        <f t="shared" si="15"/>
        <v/>
      </c>
      <c r="M161" s="148" t="str">
        <f>IF($D161="","",VLOOKUP($AF161,SiSem_Req!$A$2:$P$16,9))</f>
        <v/>
      </c>
      <c r="N161" s="457"/>
      <c r="O161" s="158" t="str">
        <f t="shared" si="16"/>
        <v/>
      </c>
      <c r="P161" s="148" t="str">
        <f>IF($D161="","",VLOOKUP($AF161,SiSem_Req!$A$2:$P$16,8))</f>
        <v/>
      </c>
      <c r="Q161" s="149" t="str">
        <f t="shared" si="12"/>
        <v/>
      </c>
      <c r="R161" s="150" t="str">
        <f t="shared" si="17"/>
        <v/>
      </c>
      <c r="S161" s="151"/>
      <c r="T161" s="453"/>
      <c r="U161" s="453"/>
      <c r="V161" s="453"/>
      <c r="W161" s="453"/>
      <c r="X161" s="453"/>
      <c r="Y161" s="453"/>
      <c r="Z161" s="453"/>
      <c r="AA161" s="152" t="str">
        <f>IF(OR($D161="",$AB161=""),"",MIN(110,$AB161-VLOOKUP($AF161,SiSem_Req!$A$2:$P$16,16)))</f>
        <v/>
      </c>
      <c r="AB161" s="453"/>
      <c r="AC161" s="453"/>
      <c r="AD161" s="185"/>
      <c r="AE161" s="151"/>
      <c r="AF161" s="126" t="e">
        <f>VLOOKUP($D161,SiSem_Req!$T$2:$U$16,2)</f>
        <v>#N/A</v>
      </c>
      <c r="AG161" s="126" t="e">
        <f>VLOOKUP($D161,SiSem_Req!$B$2:$P$16,2)</f>
        <v>#N/A</v>
      </c>
      <c r="AH161" s="126" t="e">
        <f>VLOOKUP($D161,SiSem_Req!$B$2:$P$16,3)</f>
        <v>#N/A</v>
      </c>
      <c r="AI161" s="126" t="e">
        <f>VLOOKUP($D161,SiSem_Req!$B$2:$P$16,4)</f>
        <v>#N/A</v>
      </c>
      <c r="AK161" s="170"/>
      <c r="AL161" s="218"/>
      <c r="AM161" s="218"/>
      <c r="AN161" s="218"/>
      <c r="AO161" s="126"/>
    </row>
    <row r="162" spans="1:41" x14ac:dyDescent="0.25">
      <c r="A162" s="125"/>
      <c r="B162" s="453"/>
      <c r="C162" s="453"/>
      <c r="D162" s="454"/>
      <c r="E162" s="457"/>
      <c r="F162" s="158" t="str">
        <f t="shared" si="13"/>
        <v/>
      </c>
      <c r="G162" s="148" t="str">
        <f>IF($D162="","",VLOOKUP($AF162,SiSem_Req!$A$2:$P$16,6))</f>
        <v/>
      </c>
      <c r="H162" s="455"/>
      <c r="I162" s="147" t="str">
        <f t="shared" si="14"/>
        <v/>
      </c>
      <c r="J162" s="148" t="str">
        <f>IF($D162="","",VLOOKUP($AF162,SiSem_Req!$A$2:$P$16,7))</f>
        <v/>
      </c>
      <c r="K162" s="456"/>
      <c r="L162" s="154" t="str">
        <f t="shared" si="15"/>
        <v/>
      </c>
      <c r="M162" s="148" t="str">
        <f>IF($D162="","",VLOOKUP($AF162,SiSem_Req!$A$2:$P$16,9))</f>
        <v/>
      </c>
      <c r="N162" s="457"/>
      <c r="O162" s="158" t="str">
        <f t="shared" si="16"/>
        <v/>
      </c>
      <c r="P162" s="148" t="str">
        <f>IF($D162="","",VLOOKUP($AF162,SiSem_Req!$A$2:$P$16,8))</f>
        <v/>
      </c>
      <c r="Q162" s="149" t="str">
        <f t="shared" si="12"/>
        <v/>
      </c>
      <c r="R162" s="150" t="str">
        <f t="shared" si="17"/>
        <v/>
      </c>
      <c r="S162" s="151"/>
      <c r="T162" s="453"/>
      <c r="U162" s="453"/>
      <c r="V162" s="453"/>
      <c r="W162" s="453"/>
      <c r="X162" s="453"/>
      <c r="Y162" s="453"/>
      <c r="Z162" s="453"/>
      <c r="AA162" s="152" t="str">
        <f>IF(OR($D162="",$AB162=""),"",MIN(110,$AB162-VLOOKUP($AF162,SiSem_Req!$A$2:$P$16,16)))</f>
        <v/>
      </c>
      <c r="AB162" s="453"/>
      <c r="AC162" s="453"/>
      <c r="AD162" s="185"/>
      <c r="AE162" s="151"/>
      <c r="AF162" s="126" t="e">
        <f>VLOOKUP($D162,SiSem_Req!$T$2:$U$16,2)</f>
        <v>#N/A</v>
      </c>
      <c r="AG162" s="126" t="e">
        <f>VLOOKUP($D162,SiSem_Req!$B$2:$P$16,2)</f>
        <v>#N/A</v>
      </c>
      <c r="AH162" s="126" t="e">
        <f>VLOOKUP($D162,SiSem_Req!$B$2:$P$16,3)</f>
        <v>#N/A</v>
      </c>
      <c r="AI162" s="126" t="e">
        <f>VLOOKUP($D162,SiSem_Req!$B$2:$P$16,4)</f>
        <v>#N/A</v>
      </c>
      <c r="AK162" s="170"/>
      <c r="AL162" s="218"/>
      <c r="AM162" s="218"/>
      <c r="AN162" s="218"/>
      <c r="AO162" s="126"/>
    </row>
    <row r="163" spans="1:41" x14ac:dyDescent="0.25">
      <c r="A163" s="125"/>
      <c r="B163" s="453"/>
      <c r="C163" s="453"/>
      <c r="D163" s="454"/>
      <c r="E163" s="457"/>
      <c r="F163" s="158" t="str">
        <f t="shared" si="13"/>
        <v/>
      </c>
      <c r="G163" s="148" t="str">
        <f>IF($D163="","",VLOOKUP($AF163,SiSem_Req!$A$2:$P$16,6))</f>
        <v/>
      </c>
      <c r="H163" s="455"/>
      <c r="I163" s="147" t="str">
        <f t="shared" si="14"/>
        <v/>
      </c>
      <c r="J163" s="148" t="str">
        <f>IF($D163="","",VLOOKUP($AF163,SiSem_Req!$A$2:$P$16,7))</f>
        <v/>
      </c>
      <c r="K163" s="456"/>
      <c r="L163" s="154" t="str">
        <f t="shared" si="15"/>
        <v/>
      </c>
      <c r="M163" s="148" t="str">
        <f>IF($D163="","",VLOOKUP($AF163,SiSem_Req!$A$2:$P$16,9))</f>
        <v/>
      </c>
      <c r="N163" s="457"/>
      <c r="O163" s="158" t="str">
        <f t="shared" si="16"/>
        <v/>
      </c>
      <c r="P163" s="148" t="str">
        <f>IF($D163="","",VLOOKUP($AF163,SiSem_Req!$A$2:$P$16,8))</f>
        <v/>
      </c>
      <c r="Q163" s="149" t="str">
        <f t="shared" si="12"/>
        <v/>
      </c>
      <c r="R163" s="150" t="str">
        <f t="shared" si="17"/>
        <v/>
      </c>
      <c r="S163" s="151"/>
      <c r="T163" s="453"/>
      <c r="U163" s="453"/>
      <c r="V163" s="453"/>
      <c r="W163" s="453"/>
      <c r="X163" s="453"/>
      <c r="Y163" s="453"/>
      <c r="Z163" s="453"/>
      <c r="AA163" s="152" t="str">
        <f>IF(OR($D163="",$AB163=""),"",MIN(110,$AB163-VLOOKUP($AF163,SiSem_Req!$A$2:$P$16,16)))</f>
        <v/>
      </c>
      <c r="AB163" s="453"/>
      <c r="AC163" s="453"/>
      <c r="AD163" s="185"/>
      <c r="AE163" s="151"/>
      <c r="AF163" s="126" t="e">
        <f>VLOOKUP($D163,SiSem_Req!$T$2:$U$16,2)</f>
        <v>#N/A</v>
      </c>
      <c r="AG163" s="126" t="e">
        <f>VLOOKUP($D163,SiSem_Req!$B$2:$P$16,2)</f>
        <v>#N/A</v>
      </c>
      <c r="AH163" s="126" t="e">
        <f>VLOOKUP($D163,SiSem_Req!$B$2:$P$16,3)</f>
        <v>#N/A</v>
      </c>
      <c r="AI163" s="126" t="e">
        <f>VLOOKUP($D163,SiSem_Req!$B$2:$P$16,4)</f>
        <v>#N/A</v>
      </c>
      <c r="AK163" s="170"/>
      <c r="AL163" s="218"/>
      <c r="AM163" s="218"/>
      <c r="AN163" s="218"/>
      <c r="AO163" s="126"/>
    </row>
    <row r="164" spans="1:41" x14ac:dyDescent="0.25">
      <c r="A164" s="125"/>
      <c r="B164" s="453"/>
      <c r="C164" s="453"/>
      <c r="D164" s="454"/>
      <c r="E164" s="457"/>
      <c r="F164" s="158" t="str">
        <f t="shared" si="13"/>
        <v/>
      </c>
      <c r="G164" s="148" t="str">
        <f>IF($D164="","",VLOOKUP($AF164,SiSem_Req!$A$2:$P$16,6))</f>
        <v/>
      </c>
      <c r="H164" s="455"/>
      <c r="I164" s="147" t="str">
        <f t="shared" si="14"/>
        <v/>
      </c>
      <c r="J164" s="148" t="str">
        <f>IF($D164="","",VLOOKUP($AF164,SiSem_Req!$A$2:$P$16,7))</f>
        <v/>
      </c>
      <c r="K164" s="456"/>
      <c r="L164" s="154" t="str">
        <f t="shared" si="15"/>
        <v/>
      </c>
      <c r="M164" s="148" t="str">
        <f>IF($D164="","",VLOOKUP($AF164,SiSem_Req!$A$2:$P$16,9))</f>
        <v/>
      </c>
      <c r="N164" s="457"/>
      <c r="O164" s="158" t="str">
        <f t="shared" si="16"/>
        <v/>
      </c>
      <c r="P164" s="148" t="str">
        <f>IF($D164="","",VLOOKUP($AF164,SiSem_Req!$A$2:$P$16,8))</f>
        <v/>
      </c>
      <c r="Q164" s="149" t="str">
        <f t="shared" si="12"/>
        <v/>
      </c>
      <c r="R164" s="150" t="str">
        <f t="shared" si="17"/>
        <v/>
      </c>
      <c r="S164" s="151"/>
      <c r="T164" s="453"/>
      <c r="U164" s="453"/>
      <c r="V164" s="453"/>
      <c r="W164" s="453"/>
      <c r="X164" s="453"/>
      <c r="Y164" s="453"/>
      <c r="Z164" s="453"/>
      <c r="AA164" s="152" t="str">
        <f>IF(OR($D164="",$AB164=""),"",MIN(110,$AB164-VLOOKUP($AF164,SiSem_Req!$A$2:$P$16,16)))</f>
        <v/>
      </c>
      <c r="AB164" s="453"/>
      <c r="AC164" s="453"/>
      <c r="AD164" s="185"/>
      <c r="AE164" s="151"/>
      <c r="AF164" s="126" t="e">
        <f>VLOOKUP($D164,SiSem_Req!$T$2:$U$16,2)</f>
        <v>#N/A</v>
      </c>
      <c r="AG164" s="126" t="e">
        <f>VLOOKUP($D164,SiSem_Req!$B$2:$P$16,2)</f>
        <v>#N/A</v>
      </c>
      <c r="AH164" s="126" t="e">
        <f>VLOOKUP($D164,SiSem_Req!$B$2:$P$16,3)</f>
        <v>#N/A</v>
      </c>
      <c r="AI164" s="126" t="e">
        <f>VLOOKUP($D164,SiSem_Req!$B$2:$P$16,4)</f>
        <v>#N/A</v>
      </c>
      <c r="AK164" s="170"/>
      <c r="AL164" s="218"/>
      <c r="AM164" s="218"/>
      <c r="AN164" s="218"/>
      <c r="AO164" s="126"/>
    </row>
    <row r="165" spans="1:41" x14ac:dyDescent="0.25">
      <c r="A165" s="125"/>
      <c r="B165" s="453"/>
      <c r="C165" s="453"/>
      <c r="D165" s="454"/>
      <c r="E165" s="457"/>
      <c r="F165" s="158" t="str">
        <f t="shared" si="13"/>
        <v/>
      </c>
      <c r="G165" s="148" t="str">
        <f>IF($D165="","",VLOOKUP($AF165,SiSem_Req!$A$2:$P$16,6))</f>
        <v/>
      </c>
      <c r="H165" s="455"/>
      <c r="I165" s="147" t="str">
        <f t="shared" si="14"/>
        <v/>
      </c>
      <c r="J165" s="148" t="str">
        <f>IF($D165="","",VLOOKUP($AF165,SiSem_Req!$A$2:$P$16,7))</f>
        <v/>
      </c>
      <c r="K165" s="456"/>
      <c r="L165" s="154" t="str">
        <f t="shared" si="15"/>
        <v/>
      </c>
      <c r="M165" s="148" t="str">
        <f>IF($D165="","",VLOOKUP($AF165,SiSem_Req!$A$2:$P$16,9))</f>
        <v/>
      </c>
      <c r="N165" s="457"/>
      <c r="O165" s="158" t="str">
        <f t="shared" si="16"/>
        <v/>
      </c>
      <c r="P165" s="148" t="str">
        <f>IF($D165="","",VLOOKUP($AF165,SiSem_Req!$A$2:$P$16,8))</f>
        <v/>
      </c>
      <c r="Q165" s="149" t="str">
        <f t="shared" si="12"/>
        <v/>
      </c>
      <c r="R165" s="150" t="str">
        <f t="shared" si="17"/>
        <v/>
      </c>
      <c r="S165" s="151"/>
      <c r="T165" s="453"/>
      <c r="U165" s="453"/>
      <c r="V165" s="453"/>
      <c r="W165" s="453"/>
      <c r="X165" s="453"/>
      <c r="Y165" s="453"/>
      <c r="Z165" s="453"/>
      <c r="AA165" s="152" t="str">
        <f>IF(OR($D165="",$AB165=""),"",MIN(110,$AB165-VLOOKUP($AF165,SiSem_Req!$A$2:$P$16,16)))</f>
        <v/>
      </c>
      <c r="AB165" s="453"/>
      <c r="AC165" s="453"/>
      <c r="AD165" s="185"/>
      <c r="AE165" s="151"/>
      <c r="AF165" s="126" t="e">
        <f>VLOOKUP($D165,SiSem_Req!$T$2:$U$16,2)</f>
        <v>#N/A</v>
      </c>
      <c r="AG165" s="126" t="e">
        <f>VLOOKUP($D165,SiSem_Req!$B$2:$P$16,2)</f>
        <v>#N/A</v>
      </c>
      <c r="AH165" s="126" t="e">
        <f>VLOOKUP($D165,SiSem_Req!$B$2:$P$16,3)</f>
        <v>#N/A</v>
      </c>
      <c r="AI165" s="126" t="e">
        <f>VLOOKUP($D165,SiSem_Req!$B$2:$P$16,4)</f>
        <v>#N/A</v>
      </c>
      <c r="AK165" s="170"/>
      <c r="AL165" s="218"/>
      <c r="AM165" s="218"/>
      <c r="AN165" s="218"/>
      <c r="AO165" s="126"/>
    </row>
    <row r="166" spans="1:41" x14ac:dyDescent="0.25">
      <c r="A166" s="125"/>
      <c r="B166" s="453"/>
      <c r="C166" s="453"/>
      <c r="D166" s="454"/>
      <c r="E166" s="457"/>
      <c r="F166" s="158" t="str">
        <f t="shared" si="13"/>
        <v/>
      </c>
      <c r="G166" s="148" t="str">
        <f>IF($D166="","",VLOOKUP($AF166,SiSem_Req!$A$2:$P$16,6))</f>
        <v/>
      </c>
      <c r="H166" s="455"/>
      <c r="I166" s="147" t="str">
        <f t="shared" si="14"/>
        <v/>
      </c>
      <c r="J166" s="148" t="str">
        <f>IF($D166="","",VLOOKUP($AF166,SiSem_Req!$A$2:$P$16,7))</f>
        <v/>
      </c>
      <c r="K166" s="456"/>
      <c r="L166" s="154" t="str">
        <f t="shared" si="15"/>
        <v/>
      </c>
      <c r="M166" s="148" t="str">
        <f>IF($D166="","",VLOOKUP($AF166,SiSem_Req!$A$2:$P$16,9))</f>
        <v/>
      </c>
      <c r="N166" s="457"/>
      <c r="O166" s="158" t="str">
        <f t="shared" si="16"/>
        <v/>
      </c>
      <c r="P166" s="148" t="str">
        <f>IF($D166="","",VLOOKUP($AF166,SiSem_Req!$A$2:$P$16,8))</f>
        <v/>
      </c>
      <c r="Q166" s="149" t="str">
        <f t="shared" si="12"/>
        <v/>
      </c>
      <c r="R166" s="150" t="str">
        <f t="shared" si="17"/>
        <v/>
      </c>
      <c r="S166" s="151"/>
      <c r="T166" s="453"/>
      <c r="U166" s="453"/>
      <c r="V166" s="453"/>
      <c r="W166" s="453"/>
      <c r="X166" s="453"/>
      <c r="Y166" s="453"/>
      <c r="Z166" s="453"/>
      <c r="AA166" s="152" t="str">
        <f>IF(OR($D166="",$AB166=""),"",MIN(110,$AB166-VLOOKUP($AF166,SiSem_Req!$A$2:$P$16,16)))</f>
        <v/>
      </c>
      <c r="AB166" s="453"/>
      <c r="AC166" s="453"/>
      <c r="AD166" s="185"/>
      <c r="AE166" s="151"/>
      <c r="AF166" s="126" t="e">
        <f>VLOOKUP($D166,SiSem_Req!$T$2:$U$16,2)</f>
        <v>#N/A</v>
      </c>
      <c r="AG166" s="126" t="e">
        <f>VLOOKUP($D166,SiSem_Req!$B$2:$P$16,2)</f>
        <v>#N/A</v>
      </c>
      <c r="AH166" s="126" t="e">
        <f>VLOOKUP($D166,SiSem_Req!$B$2:$P$16,3)</f>
        <v>#N/A</v>
      </c>
      <c r="AI166" s="126" t="e">
        <f>VLOOKUP($D166,SiSem_Req!$B$2:$P$16,4)</f>
        <v>#N/A</v>
      </c>
      <c r="AK166" s="170"/>
      <c r="AL166" s="218"/>
      <c r="AM166" s="218"/>
      <c r="AN166" s="218"/>
      <c r="AO166" s="126"/>
    </row>
    <row r="167" spans="1:41" x14ac:dyDescent="0.25">
      <c r="A167" s="125"/>
      <c r="B167" s="453"/>
      <c r="C167" s="453"/>
      <c r="D167" s="454"/>
      <c r="E167" s="457"/>
      <c r="F167" s="158" t="str">
        <f t="shared" si="13"/>
        <v/>
      </c>
      <c r="G167" s="148" t="str">
        <f>IF($D167="","",VLOOKUP($AF167,SiSem_Req!$A$2:$P$16,6))</f>
        <v/>
      </c>
      <c r="H167" s="455"/>
      <c r="I167" s="147" t="str">
        <f t="shared" si="14"/>
        <v/>
      </c>
      <c r="J167" s="148" t="str">
        <f>IF($D167="","",VLOOKUP($AF167,SiSem_Req!$A$2:$P$16,7))</f>
        <v/>
      </c>
      <c r="K167" s="456"/>
      <c r="L167" s="154" t="str">
        <f t="shared" si="15"/>
        <v/>
      </c>
      <c r="M167" s="148" t="str">
        <f>IF($D167="","",VLOOKUP($AF167,SiSem_Req!$A$2:$P$16,9))</f>
        <v/>
      </c>
      <c r="N167" s="457"/>
      <c r="O167" s="158" t="str">
        <f t="shared" si="16"/>
        <v/>
      </c>
      <c r="P167" s="148" t="str">
        <f>IF($D167="","",VLOOKUP($AF167,SiSem_Req!$A$2:$P$16,8))</f>
        <v/>
      </c>
      <c r="Q167" s="149" t="str">
        <f t="shared" si="12"/>
        <v/>
      </c>
      <c r="R167" s="150" t="str">
        <f t="shared" si="17"/>
        <v/>
      </c>
      <c r="S167" s="151"/>
      <c r="T167" s="453"/>
      <c r="U167" s="453"/>
      <c r="V167" s="453"/>
      <c r="W167" s="453"/>
      <c r="X167" s="453"/>
      <c r="Y167" s="453"/>
      <c r="Z167" s="453"/>
      <c r="AA167" s="152" t="str">
        <f>IF(OR($D167="",$AB167=""),"",MIN(110,$AB167-VLOOKUP($AF167,SiSem_Req!$A$2:$P$16,16)))</f>
        <v/>
      </c>
      <c r="AB167" s="453"/>
      <c r="AC167" s="453"/>
      <c r="AD167" s="185"/>
      <c r="AE167" s="151"/>
      <c r="AF167" s="126" t="e">
        <f>VLOOKUP($D167,SiSem_Req!$T$2:$U$16,2)</f>
        <v>#N/A</v>
      </c>
      <c r="AG167" s="126" t="e">
        <f>VLOOKUP($D167,SiSem_Req!$B$2:$P$16,2)</f>
        <v>#N/A</v>
      </c>
      <c r="AH167" s="126" t="e">
        <f>VLOOKUP($D167,SiSem_Req!$B$2:$P$16,3)</f>
        <v>#N/A</v>
      </c>
      <c r="AI167" s="126" t="e">
        <f>VLOOKUP($D167,SiSem_Req!$B$2:$P$16,4)</f>
        <v>#N/A</v>
      </c>
      <c r="AK167" s="170"/>
      <c r="AL167" s="218"/>
      <c r="AM167" s="218"/>
      <c r="AN167" s="218"/>
      <c r="AO167" s="126"/>
    </row>
    <row r="168" spans="1:41" x14ac:dyDescent="0.25">
      <c r="A168" s="125"/>
      <c r="B168" s="453"/>
      <c r="C168" s="453"/>
      <c r="D168" s="454"/>
      <c r="E168" s="457"/>
      <c r="F168" s="158" t="str">
        <f t="shared" si="13"/>
        <v/>
      </c>
      <c r="G168" s="148" t="str">
        <f>IF($D168="","",VLOOKUP($AF168,SiSem_Req!$A$2:$P$16,6))</f>
        <v/>
      </c>
      <c r="H168" s="455"/>
      <c r="I168" s="147" t="str">
        <f t="shared" si="14"/>
        <v/>
      </c>
      <c r="J168" s="148" t="str">
        <f>IF($D168="","",VLOOKUP($AF168,SiSem_Req!$A$2:$P$16,7))</f>
        <v/>
      </c>
      <c r="K168" s="456"/>
      <c r="L168" s="154" t="str">
        <f t="shared" si="15"/>
        <v/>
      </c>
      <c r="M168" s="148" t="str">
        <f>IF($D168="","",VLOOKUP($AF168,SiSem_Req!$A$2:$P$16,9))</f>
        <v/>
      </c>
      <c r="N168" s="457"/>
      <c r="O168" s="158" t="str">
        <f t="shared" si="16"/>
        <v/>
      </c>
      <c r="P168" s="148" t="str">
        <f>IF($D168="","",VLOOKUP($AF168,SiSem_Req!$A$2:$P$16,8))</f>
        <v/>
      </c>
      <c r="Q168" s="149" t="str">
        <f t="shared" si="12"/>
        <v/>
      </c>
      <c r="R168" s="150" t="str">
        <f t="shared" si="17"/>
        <v/>
      </c>
      <c r="S168" s="151"/>
      <c r="T168" s="453"/>
      <c r="U168" s="453"/>
      <c r="V168" s="453"/>
      <c r="W168" s="453"/>
      <c r="X168" s="453"/>
      <c r="Y168" s="453"/>
      <c r="Z168" s="453"/>
      <c r="AA168" s="152" t="str">
        <f>IF(OR($D168="",$AB168=""),"",MIN(110,$AB168-VLOOKUP($AF168,SiSem_Req!$A$2:$P$16,16)))</f>
        <v/>
      </c>
      <c r="AB168" s="453"/>
      <c r="AC168" s="453"/>
      <c r="AD168" s="185"/>
      <c r="AE168" s="151"/>
      <c r="AF168" s="126" t="e">
        <f>VLOOKUP($D168,SiSem_Req!$T$2:$U$16,2)</f>
        <v>#N/A</v>
      </c>
      <c r="AG168" s="126" t="e">
        <f>VLOOKUP($D168,SiSem_Req!$B$2:$P$16,2)</f>
        <v>#N/A</v>
      </c>
      <c r="AH168" s="126" t="e">
        <f>VLOOKUP($D168,SiSem_Req!$B$2:$P$16,3)</f>
        <v>#N/A</v>
      </c>
      <c r="AI168" s="126" t="e">
        <f>VLOOKUP($D168,SiSem_Req!$B$2:$P$16,4)</f>
        <v>#N/A</v>
      </c>
      <c r="AK168" s="170"/>
      <c r="AL168" s="218"/>
      <c r="AM168" s="218"/>
      <c r="AN168" s="218"/>
      <c r="AO168" s="126"/>
    </row>
    <row r="169" spans="1:41" x14ac:dyDescent="0.25">
      <c r="A169" s="125"/>
      <c r="B169" s="453"/>
      <c r="C169" s="453"/>
      <c r="D169" s="454"/>
      <c r="E169" s="457"/>
      <c r="F169" s="158" t="str">
        <f t="shared" si="13"/>
        <v/>
      </c>
      <c r="G169" s="148" t="str">
        <f>IF($D169="","",VLOOKUP($AF169,SiSem_Req!$A$2:$P$16,6))</f>
        <v/>
      </c>
      <c r="H169" s="455"/>
      <c r="I169" s="147" t="str">
        <f t="shared" si="14"/>
        <v/>
      </c>
      <c r="J169" s="148" t="str">
        <f>IF($D169="","",VLOOKUP($AF169,SiSem_Req!$A$2:$P$16,7))</f>
        <v/>
      </c>
      <c r="K169" s="456"/>
      <c r="L169" s="154" t="str">
        <f t="shared" si="15"/>
        <v/>
      </c>
      <c r="M169" s="148" t="str">
        <f>IF($D169="","",VLOOKUP($AF169,SiSem_Req!$A$2:$P$16,9))</f>
        <v/>
      </c>
      <c r="N169" s="457"/>
      <c r="O169" s="158" t="str">
        <f t="shared" si="16"/>
        <v/>
      </c>
      <c r="P169" s="148" t="str">
        <f>IF($D169="","",VLOOKUP($AF169,SiSem_Req!$A$2:$P$16,8))</f>
        <v/>
      </c>
      <c r="Q169" s="149" t="str">
        <f t="shared" si="12"/>
        <v/>
      </c>
      <c r="R169" s="150" t="str">
        <f t="shared" si="17"/>
        <v/>
      </c>
      <c r="S169" s="151"/>
      <c r="T169" s="453"/>
      <c r="U169" s="453"/>
      <c r="V169" s="453"/>
      <c r="W169" s="453"/>
      <c r="X169" s="453"/>
      <c r="Y169" s="453"/>
      <c r="Z169" s="453"/>
      <c r="AA169" s="152" t="str">
        <f>IF(OR($D169="",$AB169=""),"",MIN(110,$AB169-VLOOKUP($AF169,SiSem_Req!$A$2:$P$16,16)))</f>
        <v/>
      </c>
      <c r="AB169" s="453"/>
      <c r="AC169" s="453"/>
      <c r="AD169" s="185"/>
      <c r="AE169" s="151"/>
      <c r="AF169" s="126" t="e">
        <f>VLOOKUP($D169,SiSem_Req!$T$2:$U$16,2)</f>
        <v>#N/A</v>
      </c>
      <c r="AG169" s="126" t="e">
        <f>VLOOKUP($D169,SiSem_Req!$B$2:$P$16,2)</f>
        <v>#N/A</v>
      </c>
      <c r="AH169" s="126" t="e">
        <f>VLOOKUP($D169,SiSem_Req!$B$2:$P$16,3)</f>
        <v>#N/A</v>
      </c>
      <c r="AI169" s="126" t="e">
        <f>VLOOKUP($D169,SiSem_Req!$B$2:$P$16,4)</f>
        <v>#N/A</v>
      </c>
      <c r="AK169" s="170"/>
      <c r="AL169" s="218"/>
      <c r="AM169" s="218"/>
      <c r="AN169" s="218"/>
      <c r="AO169" s="126"/>
    </row>
    <row r="170" spans="1:41" x14ac:dyDescent="0.25">
      <c r="A170" s="125"/>
      <c r="B170" s="453"/>
      <c r="C170" s="453"/>
      <c r="D170" s="454"/>
      <c r="E170" s="457"/>
      <c r="F170" s="158" t="str">
        <f t="shared" si="13"/>
        <v/>
      </c>
      <c r="G170" s="148" t="str">
        <f>IF($D170="","",VLOOKUP($AF170,SiSem_Req!$A$2:$P$16,6))</f>
        <v/>
      </c>
      <c r="H170" s="455"/>
      <c r="I170" s="147" t="str">
        <f t="shared" si="14"/>
        <v/>
      </c>
      <c r="J170" s="148" t="str">
        <f>IF($D170="","",VLOOKUP($AF170,SiSem_Req!$A$2:$P$16,7))</f>
        <v/>
      </c>
      <c r="K170" s="456"/>
      <c r="L170" s="154" t="str">
        <f t="shared" si="15"/>
        <v/>
      </c>
      <c r="M170" s="148" t="str">
        <f>IF($D170="","",VLOOKUP($AF170,SiSem_Req!$A$2:$P$16,9))</f>
        <v/>
      </c>
      <c r="N170" s="457"/>
      <c r="O170" s="158" t="str">
        <f t="shared" si="16"/>
        <v/>
      </c>
      <c r="P170" s="148" t="str">
        <f>IF($D170="","",VLOOKUP($AF170,SiSem_Req!$A$2:$P$16,8))</f>
        <v/>
      </c>
      <c r="Q170" s="149" t="str">
        <f t="shared" si="12"/>
        <v/>
      </c>
      <c r="R170" s="150" t="str">
        <f t="shared" si="17"/>
        <v/>
      </c>
      <c r="S170" s="151"/>
      <c r="T170" s="453"/>
      <c r="U170" s="453"/>
      <c r="V170" s="453"/>
      <c r="W170" s="453"/>
      <c r="X170" s="453"/>
      <c r="Y170" s="453"/>
      <c r="Z170" s="453"/>
      <c r="AA170" s="152" t="str">
        <f>IF(OR($D170="",$AB170=""),"",MIN(110,$AB170-VLOOKUP($AF170,SiSem_Req!$A$2:$P$16,16)))</f>
        <v/>
      </c>
      <c r="AB170" s="453"/>
      <c r="AC170" s="453"/>
      <c r="AD170" s="185"/>
      <c r="AE170" s="151"/>
      <c r="AF170" s="126" t="e">
        <f>VLOOKUP($D170,SiSem_Req!$T$2:$U$16,2)</f>
        <v>#N/A</v>
      </c>
      <c r="AG170" s="126" t="e">
        <f>VLOOKUP($D170,SiSem_Req!$B$2:$P$16,2)</f>
        <v>#N/A</v>
      </c>
      <c r="AH170" s="126" t="e">
        <f>VLOOKUP($D170,SiSem_Req!$B$2:$P$16,3)</f>
        <v>#N/A</v>
      </c>
      <c r="AI170" s="126" t="e">
        <f>VLOOKUP($D170,SiSem_Req!$B$2:$P$16,4)</f>
        <v>#N/A</v>
      </c>
      <c r="AK170" s="170"/>
      <c r="AL170" s="218"/>
      <c r="AM170" s="218"/>
      <c r="AN170" s="218"/>
      <c r="AO170" s="126"/>
    </row>
    <row r="171" spans="1:41" x14ac:dyDescent="0.25">
      <c r="A171" s="125"/>
      <c r="B171" s="453"/>
      <c r="C171" s="453"/>
      <c r="D171" s="454"/>
      <c r="E171" s="457"/>
      <c r="F171" s="158" t="str">
        <f t="shared" si="13"/>
        <v/>
      </c>
      <c r="G171" s="148" t="str">
        <f>IF($D171="","",VLOOKUP($AF171,SiSem_Req!$A$2:$P$16,6))</f>
        <v/>
      </c>
      <c r="H171" s="455"/>
      <c r="I171" s="147" t="str">
        <f t="shared" si="14"/>
        <v/>
      </c>
      <c r="J171" s="148" t="str">
        <f>IF($D171="","",VLOOKUP($AF171,SiSem_Req!$A$2:$P$16,7))</f>
        <v/>
      </c>
      <c r="K171" s="456"/>
      <c r="L171" s="154" t="str">
        <f t="shared" si="15"/>
        <v/>
      </c>
      <c r="M171" s="148" t="str">
        <f>IF($D171="","",VLOOKUP($AF171,SiSem_Req!$A$2:$P$16,9))</f>
        <v/>
      </c>
      <c r="N171" s="457"/>
      <c r="O171" s="158" t="str">
        <f t="shared" si="16"/>
        <v/>
      </c>
      <c r="P171" s="148" t="str">
        <f>IF($D171="","",VLOOKUP($AF171,SiSem_Req!$A$2:$P$16,8))</f>
        <v/>
      </c>
      <c r="Q171" s="149" t="str">
        <f t="shared" si="12"/>
        <v/>
      </c>
      <c r="R171" s="150" t="str">
        <f t="shared" si="17"/>
        <v/>
      </c>
      <c r="S171" s="151"/>
      <c r="T171" s="453"/>
      <c r="U171" s="453"/>
      <c r="V171" s="453"/>
      <c r="W171" s="453"/>
      <c r="X171" s="453"/>
      <c r="Y171" s="453"/>
      <c r="Z171" s="453"/>
      <c r="AA171" s="152" t="str">
        <f>IF(OR($D171="",$AB171=""),"",MIN(110,$AB171-VLOOKUP($AF171,SiSem_Req!$A$2:$P$16,16)))</f>
        <v/>
      </c>
      <c r="AB171" s="453"/>
      <c r="AC171" s="453"/>
      <c r="AD171" s="185"/>
      <c r="AE171" s="151"/>
      <c r="AF171" s="126" t="e">
        <f>VLOOKUP($D171,SiSem_Req!$T$2:$U$16,2)</f>
        <v>#N/A</v>
      </c>
      <c r="AG171" s="126" t="e">
        <f>VLOOKUP($D171,SiSem_Req!$B$2:$P$16,2)</f>
        <v>#N/A</v>
      </c>
      <c r="AH171" s="126" t="e">
        <f>VLOOKUP($D171,SiSem_Req!$B$2:$P$16,3)</f>
        <v>#N/A</v>
      </c>
      <c r="AI171" s="126" t="e">
        <f>VLOOKUP($D171,SiSem_Req!$B$2:$P$16,4)</f>
        <v>#N/A</v>
      </c>
      <c r="AK171" s="170"/>
      <c r="AL171" s="218"/>
      <c r="AM171" s="218"/>
      <c r="AN171" s="218"/>
      <c r="AO171" s="126"/>
    </row>
    <row r="172" spans="1:41" x14ac:dyDescent="0.25">
      <c r="A172" s="125"/>
      <c r="B172" s="453"/>
      <c r="C172" s="453"/>
      <c r="D172" s="454"/>
      <c r="E172" s="457"/>
      <c r="F172" s="158" t="str">
        <f t="shared" si="13"/>
        <v/>
      </c>
      <c r="G172" s="148" t="str">
        <f>IF($D172="","",VLOOKUP($AF172,SiSem_Req!$A$2:$P$16,6))</f>
        <v/>
      </c>
      <c r="H172" s="455"/>
      <c r="I172" s="147" t="str">
        <f t="shared" si="14"/>
        <v/>
      </c>
      <c r="J172" s="148" t="str">
        <f>IF($D172="","",VLOOKUP($AF172,SiSem_Req!$A$2:$P$16,7))</f>
        <v/>
      </c>
      <c r="K172" s="456"/>
      <c r="L172" s="154" t="str">
        <f t="shared" si="15"/>
        <v/>
      </c>
      <c r="M172" s="148" t="str">
        <f>IF($D172="","",VLOOKUP($AF172,SiSem_Req!$A$2:$P$16,9))</f>
        <v/>
      </c>
      <c r="N172" s="457"/>
      <c r="O172" s="158" t="str">
        <f t="shared" si="16"/>
        <v/>
      </c>
      <c r="P172" s="148" t="str">
        <f>IF($D172="","",VLOOKUP($AF172,SiSem_Req!$A$2:$P$16,8))</f>
        <v/>
      </c>
      <c r="Q172" s="149" t="str">
        <f t="shared" si="12"/>
        <v/>
      </c>
      <c r="R172" s="150" t="str">
        <f t="shared" si="17"/>
        <v/>
      </c>
      <c r="S172" s="151"/>
      <c r="T172" s="453"/>
      <c r="U172" s="453"/>
      <c r="V172" s="453"/>
      <c r="W172" s="453"/>
      <c r="X172" s="453"/>
      <c r="Y172" s="453"/>
      <c r="Z172" s="453"/>
      <c r="AA172" s="152" t="str">
        <f>IF(OR($D172="",$AB172=""),"",MIN(110,$AB172-VLOOKUP($AF172,SiSem_Req!$A$2:$P$16,16)))</f>
        <v/>
      </c>
      <c r="AB172" s="453"/>
      <c r="AC172" s="453"/>
      <c r="AD172" s="185"/>
      <c r="AE172" s="151"/>
      <c r="AF172" s="126" t="e">
        <f>VLOOKUP($D172,SiSem_Req!$T$2:$U$16,2)</f>
        <v>#N/A</v>
      </c>
      <c r="AG172" s="126" t="e">
        <f>VLOOKUP($D172,SiSem_Req!$B$2:$P$16,2)</f>
        <v>#N/A</v>
      </c>
      <c r="AH172" s="126" t="e">
        <f>VLOOKUP($D172,SiSem_Req!$B$2:$P$16,3)</f>
        <v>#N/A</v>
      </c>
      <c r="AI172" s="126" t="e">
        <f>VLOOKUP($D172,SiSem_Req!$B$2:$P$16,4)</f>
        <v>#N/A</v>
      </c>
      <c r="AK172" s="170"/>
      <c r="AL172" s="218"/>
      <c r="AM172" s="218"/>
      <c r="AN172" s="218"/>
      <c r="AO172" s="126"/>
    </row>
    <row r="173" spans="1:41" x14ac:dyDescent="0.25">
      <c r="A173" s="125"/>
      <c r="B173" s="453"/>
      <c r="C173" s="453"/>
      <c r="D173" s="454"/>
      <c r="E173" s="457"/>
      <c r="F173" s="158" t="str">
        <f t="shared" si="13"/>
        <v/>
      </c>
      <c r="G173" s="148" t="str">
        <f>IF($D173="","",VLOOKUP($AF173,SiSem_Req!$A$2:$P$16,6))</f>
        <v/>
      </c>
      <c r="H173" s="455"/>
      <c r="I173" s="147" t="str">
        <f t="shared" si="14"/>
        <v/>
      </c>
      <c r="J173" s="148" t="str">
        <f>IF($D173="","",VLOOKUP($AF173,SiSem_Req!$A$2:$P$16,7))</f>
        <v/>
      </c>
      <c r="K173" s="456"/>
      <c r="L173" s="154" t="str">
        <f t="shared" si="15"/>
        <v/>
      </c>
      <c r="M173" s="148" t="str">
        <f>IF($D173="","",VLOOKUP($AF173,SiSem_Req!$A$2:$P$16,9))</f>
        <v/>
      </c>
      <c r="N173" s="457"/>
      <c r="O173" s="158" t="str">
        <f t="shared" si="16"/>
        <v/>
      </c>
      <c r="P173" s="148" t="str">
        <f>IF($D173="","",VLOOKUP($AF173,SiSem_Req!$A$2:$P$16,8))</f>
        <v/>
      </c>
      <c r="Q173" s="149" t="str">
        <f t="shared" si="12"/>
        <v/>
      </c>
      <c r="R173" s="150" t="str">
        <f t="shared" si="17"/>
        <v/>
      </c>
      <c r="S173" s="151"/>
      <c r="T173" s="453"/>
      <c r="U173" s="453"/>
      <c r="V173" s="453"/>
      <c r="W173" s="453"/>
      <c r="X173" s="453"/>
      <c r="Y173" s="453"/>
      <c r="Z173" s="453"/>
      <c r="AA173" s="152" t="str">
        <f>IF(OR($D173="",$AB173=""),"",MIN(110,$AB173-VLOOKUP($AF173,SiSem_Req!$A$2:$P$16,16)))</f>
        <v/>
      </c>
      <c r="AB173" s="453"/>
      <c r="AC173" s="453"/>
      <c r="AD173" s="185"/>
      <c r="AE173" s="151"/>
      <c r="AF173" s="126" t="e">
        <f>VLOOKUP($D173,SiSem_Req!$T$2:$U$16,2)</f>
        <v>#N/A</v>
      </c>
      <c r="AG173" s="126" t="e">
        <f>VLOOKUP($D173,SiSem_Req!$B$2:$P$16,2)</f>
        <v>#N/A</v>
      </c>
      <c r="AH173" s="126" t="e">
        <f>VLOOKUP($D173,SiSem_Req!$B$2:$P$16,3)</f>
        <v>#N/A</v>
      </c>
      <c r="AI173" s="126" t="e">
        <f>VLOOKUP($D173,SiSem_Req!$B$2:$P$16,4)</f>
        <v>#N/A</v>
      </c>
      <c r="AK173" s="170"/>
      <c r="AL173" s="218"/>
      <c r="AM173" s="218"/>
      <c r="AN173" s="218"/>
      <c r="AO173" s="126"/>
    </row>
    <row r="174" spans="1:41" x14ac:dyDescent="0.25">
      <c r="A174" s="125"/>
      <c r="B174" s="453"/>
      <c r="C174" s="453"/>
      <c r="D174" s="454"/>
      <c r="E174" s="457"/>
      <c r="F174" s="158" t="str">
        <f t="shared" si="13"/>
        <v/>
      </c>
      <c r="G174" s="148" t="str">
        <f>IF($D174="","",VLOOKUP($AF174,SiSem_Req!$A$2:$P$16,6))</f>
        <v/>
      </c>
      <c r="H174" s="455"/>
      <c r="I174" s="147" t="str">
        <f t="shared" si="14"/>
        <v/>
      </c>
      <c r="J174" s="148" t="str">
        <f>IF($D174="","",VLOOKUP($AF174,SiSem_Req!$A$2:$P$16,7))</f>
        <v/>
      </c>
      <c r="K174" s="456"/>
      <c r="L174" s="154" t="str">
        <f t="shared" si="15"/>
        <v/>
      </c>
      <c r="M174" s="148" t="str">
        <f>IF($D174="","",VLOOKUP($AF174,SiSem_Req!$A$2:$P$16,9))</f>
        <v/>
      </c>
      <c r="N174" s="457"/>
      <c r="O174" s="158" t="str">
        <f t="shared" si="16"/>
        <v/>
      </c>
      <c r="P174" s="148" t="str">
        <f>IF($D174="","",VLOOKUP($AF174,SiSem_Req!$A$2:$P$16,8))</f>
        <v/>
      </c>
      <c r="Q174" s="149" t="str">
        <f t="shared" si="12"/>
        <v/>
      </c>
      <c r="R174" s="150" t="str">
        <f t="shared" si="17"/>
        <v/>
      </c>
      <c r="S174" s="151"/>
      <c r="T174" s="453"/>
      <c r="U174" s="453"/>
      <c r="V174" s="453"/>
      <c r="W174" s="453"/>
      <c r="X174" s="453"/>
      <c r="Y174" s="453"/>
      <c r="Z174" s="453"/>
      <c r="AA174" s="152" t="str">
        <f>IF(OR($D174="",$AB174=""),"",MIN(110,$AB174-VLOOKUP($AF174,SiSem_Req!$A$2:$P$16,16)))</f>
        <v/>
      </c>
      <c r="AB174" s="453"/>
      <c r="AC174" s="453"/>
      <c r="AD174" s="185"/>
      <c r="AE174" s="151"/>
      <c r="AF174" s="126" t="e">
        <f>VLOOKUP($D174,SiSem_Req!$T$2:$U$16,2)</f>
        <v>#N/A</v>
      </c>
      <c r="AG174" s="126" t="e">
        <f>VLOOKUP($D174,SiSem_Req!$B$2:$P$16,2)</f>
        <v>#N/A</v>
      </c>
      <c r="AH174" s="126" t="e">
        <f>VLOOKUP($D174,SiSem_Req!$B$2:$P$16,3)</f>
        <v>#N/A</v>
      </c>
      <c r="AI174" s="126" t="e">
        <f>VLOOKUP($D174,SiSem_Req!$B$2:$P$16,4)</f>
        <v>#N/A</v>
      </c>
      <c r="AK174" s="170"/>
      <c r="AL174" s="218"/>
      <c r="AM174" s="218"/>
      <c r="AN174" s="218"/>
      <c r="AO174" s="126"/>
    </row>
    <row r="175" spans="1:41" x14ac:dyDescent="0.25">
      <c r="A175" s="125"/>
      <c r="B175" s="453"/>
      <c r="C175" s="453"/>
      <c r="D175" s="454"/>
      <c r="E175" s="457"/>
      <c r="F175" s="158" t="str">
        <f t="shared" si="13"/>
        <v/>
      </c>
      <c r="G175" s="148" t="str">
        <f>IF($D175="","",VLOOKUP($AF175,SiSem_Req!$A$2:$P$16,6))</f>
        <v/>
      </c>
      <c r="H175" s="455"/>
      <c r="I175" s="147" t="str">
        <f t="shared" si="14"/>
        <v/>
      </c>
      <c r="J175" s="148" t="str">
        <f>IF($D175="","",VLOOKUP($AF175,SiSem_Req!$A$2:$P$16,7))</f>
        <v/>
      </c>
      <c r="K175" s="456"/>
      <c r="L175" s="154" t="str">
        <f t="shared" si="15"/>
        <v/>
      </c>
      <c r="M175" s="148" t="str">
        <f>IF($D175="","",VLOOKUP($AF175,SiSem_Req!$A$2:$P$16,9))</f>
        <v/>
      </c>
      <c r="N175" s="457"/>
      <c r="O175" s="158" t="str">
        <f t="shared" si="16"/>
        <v/>
      </c>
      <c r="P175" s="148" t="str">
        <f>IF($D175="","",VLOOKUP($AF175,SiSem_Req!$A$2:$P$16,8))</f>
        <v/>
      </c>
      <c r="Q175" s="149" t="str">
        <f t="shared" si="12"/>
        <v/>
      </c>
      <c r="R175" s="150" t="str">
        <f t="shared" si="17"/>
        <v/>
      </c>
      <c r="S175" s="151"/>
      <c r="T175" s="453"/>
      <c r="U175" s="453"/>
      <c r="V175" s="453"/>
      <c r="W175" s="453"/>
      <c r="X175" s="453"/>
      <c r="Y175" s="453"/>
      <c r="Z175" s="453"/>
      <c r="AA175" s="152" t="str">
        <f>IF(OR($D175="",$AB175=""),"",MIN(110,$AB175-VLOOKUP($AF175,SiSem_Req!$A$2:$P$16,16)))</f>
        <v/>
      </c>
      <c r="AB175" s="453"/>
      <c r="AC175" s="453"/>
      <c r="AD175" s="185"/>
      <c r="AE175" s="151"/>
      <c r="AF175" s="126" t="e">
        <f>VLOOKUP($D175,SiSem_Req!$T$2:$U$16,2)</f>
        <v>#N/A</v>
      </c>
      <c r="AG175" s="126" t="e">
        <f>VLOOKUP($D175,SiSem_Req!$B$2:$P$16,2)</f>
        <v>#N/A</v>
      </c>
      <c r="AH175" s="126" t="e">
        <f>VLOOKUP($D175,SiSem_Req!$B$2:$P$16,3)</f>
        <v>#N/A</v>
      </c>
      <c r="AI175" s="126" t="e">
        <f>VLOOKUP($D175,SiSem_Req!$B$2:$P$16,4)</f>
        <v>#N/A</v>
      </c>
      <c r="AK175" s="170"/>
      <c r="AL175" s="218"/>
      <c r="AM175" s="218"/>
      <c r="AN175" s="218"/>
      <c r="AO175" s="126"/>
    </row>
    <row r="176" spans="1:41" x14ac:dyDescent="0.25">
      <c r="A176" s="125"/>
      <c r="B176" s="453"/>
      <c r="C176" s="453"/>
      <c r="D176" s="454"/>
      <c r="E176" s="457"/>
      <c r="F176" s="158" t="str">
        <f t="shared" si="13"/>
        <v/>
      </c>
      <c r="G176" s="148" t="str">
        <f>IF($D176="","",VLOOKUP($AF176,SiSem_Req!$A$2:$P$16,6))</f>
        <v/>
      </c>
      <c r="H176" s="455"/>
      <c r="I176" s="147" t="str">
        <f t="shared" si="14"/>
        <v/>
      </c>
      <c r="J176" s="148" t="str">
        <f>IF($D176="","",VLOOKUP($AF176,SiSem_Req!$A$2:$P$16,7))</f>
        <v/>
      </c>
      <c r="K176" s="456"/>
      <c r="L176" s="154" t="str">
        <f t="shared" si="15"/>
        <v/>
      </c>
      <c r="M176" s="148" t="str">
        <f>IF($D176="","",VLOOKUP($AF176,SiSem_Req!$A$2:$P$16,9))</f>
        <v/>
      </c>
      <c r="N176" s="457"/>
      <c r="O176" s="158" t="str">
        <f t="shared" si="16"/>
        <v/>
      </c>
      <c r="P176" s="148" t="str">
        <f>IF($D176="","",VLOOKUP($AF176,SiSem_Req!$A$2:$P$16,8))</f>
        <v/>
      </c>
      <c r="Q176" s="149" t="str">
        <f t="shared" si="12"/>
        <v/>
      </c>
      <c r="R176" s="150" t="str">
        <f t="shared" si="17"/>
        <v/>
      </c>
      <c r="S176" s="151"/>
      <c r="T176" s="453"/>
      <c r="U176" s="453"/>
      <c r="V176" s="453"/>
      <c r="W176" s="453"/>
      <c r="X176" s="453"/>
      <c r="Y176" s="453"/>
      <c r="Z176" s="453"/>
      <c r="AA176" s="152" t="str">
        <f>IF(OR($D176="",$AB176=""),"",MIN(110,$AB176-VLOOKUP($AF176,SiSem_Req!$A$2:$P$16,16)))</f>
        <v/>
      </c>
      <c r="AB176" s="453"/>
      <c r="AC176" s="453"/>
      <c r="AD176" s="185"/>
      <c r="AE176" s="151"/>
      <c r="AF176" s="126" t="e">
        <f>VLOOKUP($D176,SiSem_Req!$T$2:$U$16,2)</f>
        <v>#N/A</v>
      </c>
      <c r="AG176" s="126" t="e">
        <f>VLOOKUP($D176,SiSem_Req!$B$2:$P$16,2)</f>
        <v>#N/A</v>
      </c>
      <c r="AH176" s="126" t="e">
        <f>VLOOKUP($D176,SiSem_Req!$B$2:$P$16,3)</f>
        <v>#N/A</v>
      </c>
      <c r="AI176" s="126" t="e">
        <f>VLOOKUP($D176,SiSem_Req!$B$2:$P$16,4)</f>
        <v>#N/A</v>
      </c>
      <c r="AK176" s="170"/>
      <c r="AL176" s="218"/>
      <c r="AM176" s="218"/>
      <c r="AN176" s="218"/>
      <c r="AO176" s="126"/>
    </row>
    <row r="177" spans="1:41" x14ac:dyDescent="0.25">
      <c r="A177" s="125"/>
      <c r="B177" s="453"/>
      <c r="C177" s="453"/>
      <c r="D177" s="454"/>
      <c r="E177" s="457"/>
      <c r="F177" s="158" t="str">
        <f t="shared" si="13"/>
        <v/>
      </c>
      <c r="G177" s="148" t="str">
        <f>IF($D177="","",VLOOKUP($AF177,SiSem_Req!$A$2:$P$16,6))</f>
        <v/>
      </c>
      <c r="H177" s="455"/>
      <c r="I177" s="147" t="str">
        <f t="shared" si="14"/>
        <v/>
      </c>
      <c r="J177" s="148" t="str">
        <f>IF($D177="","",VLOOKUP($AF177,SiSem_Req!$A$2:$P$16,7))</f>
        <v/>
      </c>
      <c r="K177" s="456"/>
      <c r="L177" s="154" t="str">
        <f t="shared" si="15"/>
        <v/>
      </c>
      <c r="M177" s="148" t="str">
        <f>IF($D177="","",VLOOKUP($AF177,SiSem_Req!$A$2:$P$16,9))</f>
        <v/>
      </c>
      <c r="N177" s="457"/>
      <c r="O177" s="158" t="str">
        <f t="shared" si="16"/>
        <v/>
      </c>
      <c r="P177" s="148" t="str">
        <f>IF($D177="","",VLOOKUP($AF177,SiSem_Req!$A$2:$P$16,8))</f>
        <v/>
      </c>
      <c r="Q177" s="149" t="str">
        <f t="shared" si="12"/>
        <v/>
      </c>
      <c r="R177" s="150" t="str">
        <f t="shared" si="17"/>
        <v/>
      </c>
      <c r="S177" s="151"/>
      <c r="T177" s="453"/>
      <c r="U177" s="453"/>
      <c r="V177" s="453"/>
      <c r="W177" s="453"/>
      <c r="X177" s="453"/>
      <c r="Y177" s="453"/>
      <c r="Z177" s="453"/>
      <c r="AA177" s="152" t="str">
        <f>IF(OR($D177="",$AB177=""),"",MIN(110,$AB177-VLOOKUP($AF177,SiSem_Req!$A$2:$P$16,16)))</f>
        <v/>
      </c>
      <c r="AB177" s="453"/>
      <c r="AC177" s="453"/>
      <c r="AD177" s="185"/>
      <c r="AE177" s="151"/>
      <c r="AF177" s="126" t="e">
        <f>VLOOKUP($D177,SiSem_Req!$T$2:$U$16,2)</f>
        <v>#N/A</v>
      </c>
      <c r="AG177" s="126" t="e">
        <f>VLOOKUP($D177,SiSem_Req!$B$2:$P$16,2)</f>
        <v>#N/A</v>
      </c>
      <c r="AH177" s="126" t="e">
        <f>VLOOKUP($D177,SiSem_Req!$B$2:$P$16,3)</f>
        <v>#N/A</v>
      </c>
      <c r="AI177" s="126" t="e">
        <f>VLOOKUP($D177,SiSem_Req!$B$2:$P$16,4)</f>
        <v>#N/A</v>
      </c>
      <c r="AK177" s="170"/>
      <c r="AL177" s="218"/>
      <c r="AM177" s="218"/>
      <c r="AN177" s="218"/>
      <c r="AO177" s="126"/>
    </row>
    <row r="178" spans="1:41" x14ac:dyDescent="0.25">
      <c r="A178" s="125"/>
      <c r="B178" s="453"/>
      <c r="C178" s="453"/>
      <c r="D178" s="454"/>
      <c r="E178" s="457"/>
      <c r="F178" s="158" t="str">
        <f t="shared" si="13"/>
        <v/>
      </c>
      <c r="G178" s="148" t="str">
        <f>IF($D178="","",VLOOKUP($AF178,SiSem_Req!$A$2:$P$16,6))</f>
        <v/>
      </c>
      <c r="H178" s="455"/>
      <c r="I178" s="147" t="str">
        <f t="shared" si="14"/>
        <v/>
      </c>
      <c r="J178" s="148" t="str">
        <f>IF($D178="","",VLOOKUP($AF178,SiSem_Req!$A$2:$P$16,7))</f>
        <v/>
      </c>
      <c r="K178" s="456"/>
      <c r="L178" s="154" t="str">
        <f t="shared" si="15"/>
        <v/>
      </c>
      <c r="M178" s="148" t="str">
        <f>IF($D178="","",VLOOKUP($AF178,SiSem_Req!$A$2:$P$16,9))</f>
        <v/>
      </c>
      <c r="N178" s="457"/>
      <c r="O178" s="158" t="str">
        <f t="shared" si="16"/>
        <v/>
      </c>
      <c r="P178" s="148" t="str">
        <f>IF($D178="","",VLOOKUP($AF178,SiSem_Req!$A$2:$P$16,8))</f>
        <v/>
      </c>
      <c r="Q178" s="149" t="str">
        <f t="shared" si="12"/>
        <v/>
      </c>
      <c r="R178" s="150" t="str">
        <f t="shared" si="17"/>
        <v/>
      </c>
      <c r="S178" s="151"/>
      <c r="T178" s="453"/>
      <c r="U178" s="453"/>
      <c r="V178" s="453"/>
      <c r="W178" s="453"/>
      <c r="X178" s="453"/>
      <c r="Y178" s="453"/>
      <c r="Z178" s="453"/>
      <c r="AA178" s="152" t="str">
        <f>IF(OR($D178="",$AB178=""),"",MIN(110,$AB178-VLOOKUP($AF178,SiSem_Req!$A$2:$P$16,16)))</f>
        <v/>
      </c>
      <c r="AB178" s="453"/>
      <c r="AC178" s="453"/>
      <c r="AD178" s="185"/>
      <c r="AE178" s="151"/>
      <c r="AF178" s="126" t="e">
        <f>VLOOKUP($D178,SiSem_Req!$T$2:$U$16,2)</f>
        <v>#N/A</v>
      </c>
      <c r="AG178" s="126" t="e">
        <f>VLOOKUP($D178,SiSem_Req!$B$2:$P$16,2)</f>
        <v>#N/A</v>
      </c>
      <c r="AH178" s="126" t="e">
        <f>VLOOKUP($D178,SiSem_Req!$B$2:$P$16,3)</f>
        <v>#N/A</v>
      </c>
      <c r="AI178" s="126" t="e">
        <f>VLOOKUP($D178,SiSem_Req!$B$2:$P$16,4)</f>
        <v>#N/A</v>
      </c>
      <c r="AK178" s="170"/>
      <c r="AL178" s="218"/>
      <c r="AM178" s="218"/>
      <c r="AN178" s="218"/>
      <c r="AO178" s="126"/>
    </row>
    <row r="179" spans="1:41" x14ac:dyDescent="0.25">
      <c r="A179" s="125"/>
      <c r="B179" s="453"/>
      <c r="C179" s="453"/>
      <c r="D179" s="454"/>
      <c r="E179" s="457"/>
      <c r="F179" s="158" t="str">
        <f t="shared" si="13"/>
        <v/>
      </c>
      <c r="G179" s="148" t="str">
        <f>IF($D179="","",VLOOKUP($AF179,SiSem_Req!$A$2:$P$16,6))</f>
        <v/>
      </c>
      <c r="H179" s="455"/>
      <c r="I179" s="147" t="str">
        <f t="shared" si="14"/>
        <v/>
      </c>
      <c r="J179" s="148" t="str">
        <f>IF($D179="","",VLOOKUP($AF179,SiSem_Req!$A$2:$P$16,7))</f>
        <v/>
      </c>
      <c r="K179" s="456"/>
      <c r="L179" s="154" t="str">
        <f t="shared" si="15"/>
        <v/>
      </c>
      <c r="M179" s="148" t="str">
        <f>IF($D179="","",VLOOKUP($AF179,SiSem_Req!$A$2:$P$16,9))</f>
        <v/>
      </c>
      <c r="N179" s="457"/>
      <c r="O179" s="158" t="str">
        <f t="shared" si="16"/>
        <v/>
      </c>
      <c r="P179" s="148" t="str">
        <f>IF($D179="","",VLOOKUP($AF179,SiSem_Req!$A$2:$P$16,8))</f>
        <v/>
      </c>
      <c r="Q179" s="149" t="str">
        <f t="shared" si="12"/>
        <v/>
      </c>
      <c r="R179" s="150" t="str">
        <f t="shared" si="17"/>
        <v/>
      </c>
      <c r="S179" s="151"/>
      <c r="T179" s="453"/>
      <c r="U179" s="453"/>
      <c r="V179" s="453"/>
      <c r="W179" s="453"/>
      <c r="X179" s="453"/>
      <c r="Y179" s="453"/>
      <c r="Z179" s="453"/>
      <c r="AA179" s="152" t="str">
        <f>IF(OR($D179="",$AB179=""),"",MIN(110,$AB179-VLOOKUP($AF179,SiSem_Req!$A$2:$P$16,16)))</f>
        <v/>
      </c>
      <c r="AB179" s="453"/>
      <c r="AC179" s="453"/>
      <c r="AD179" s="185"/>
      <c r="AE179" s="151"/>
      <c r="AF179" s="126" t="e">
        <f>VLOOKUP($D179,SiSem_Req!$T$2:$U$16,2)</f>
        <v>#N/A</v>
      </c>
      <c r="AG179" s="126" t="e">
        <f>VLOOKUP($D179,SiSem_Req!$B$2:$P$16,2)</f>
        <v>#N/A</v>
      </c>
      <c r="AH179" s="126" t="e">
        <f>VLOOKUP($D179,SiSem_Req!$B$2:$P$16,3)</f>
        <v>#N/A</v>
      </c>
      <c r="AI179" s="126" t="e">
        <f>VLOOKUP($D179,SiSem_Req!$B$2:$P$16,4)</f>
        <v>#N/A</v>
      </c>
      <c r="AK179" s="170"/>
      <c r="AL179" s="218"/>
      <c r="AM179" s="218"/>
      <c r="AN179" s="218"/>
      <c r="AO179" s="126"/>
    </row>
    <row r="180" spans="1:41" x14ac:dyDescent="0.25">
      <c r="A180" s="125"/>
      <c r="B180" s="453"/>
      <c r="C180" s="453"/>
      <c r="D180" s="454"/>
      <c r="E180" s="457"/>
      <c r="F180" s="158" t="str">
        <f t="shared" si="13"/>
        <v/>
      </c>
      <c r="G180" s="148" t="str">
        <f>IF($D180="","",VLOOKUP($AF180,SiSem_Req!$A$2:$P$16,6))</f>
        <v/>
      </c>
      <c r="H180" s="455"/>
      <c r="I180" s="147" t="str">
        <f t="shared" si="14"/>
        <v/>
      </c>
      <c r="J180" s="148" t="str">
        <f>IF($D180="","",VLOOKUP($AF180,SiSem_Req!$A$2:$P$16,7))</f>
        <v/>
      </c>
      <c r="K180" s="456"/>
      <c r="L180" s="154" t="str">
        <f t="shared" si="15"/>
        <v/>
      </c>
      <c r="M180" s="148" t="str">
        <f>IF($D180="","",VLOOKUP($AF180,SiSem_Req!$A$2:$P$16,9))</f>
        <v/>
      </c>
      <c r="N180" s="457"/>
      <c r="O180" s="158" t="str">
        <f t="shared" si="16"/>
        <v/>
      </c>
      <c r="P180" s="148" t="str">
        <f>IF($D180="","",VLOOKUP($AF180,SiSem_Req!$A$2:$P$16,8))</f>
        <v/>
      </c>
      <c r="Q180" s="149" t="str">
        <f t="shared" si="12"/>
        <v/>
      </c>
      <c r="R180" s="150" t="str">
        <f t="shared" si="17"/>
        <v/>
      </c>
      <c r="S180" s="151"/>
      <c r="T180" s="453"/>
      <c r="U180" s="453"/>
      <c r="V180" s="453"/>
      <c r="W180" s="453"/>
      <c r="X180" s="453"/>
      <c r="Y180" s="453"/>
      <c r="Z180" s="453"/>
      <c r="AA180" s="152" t="str">
        <f>IF(OR($D180="",$AB180=""),"",MIN(110,$AB180-VLOOKUP($AF180,SiSem_Req!$A$2:$P$16,16)))</f>
        <v/>
      </c>
      <c r="AB180" s="453"/>
      <c r="AC180" s="453"/>
      <c r="AD180" s="185"/>
      <c r="AE180" s="151"/>
      <c r="AF180" s="126" t="e">
        <f>VLOOKUP($D180,SiSem_Req!$T$2:$U$16,2)</f>
        <v>#N/A</v>
      </c>
      <c r="AG180" s="126" t="e">
        <f>VLOOKUP($D180,SiSem_Req!$B$2:$P$16,2)</f>
        <v>#N/A</v>
      </c>
      <c r="AH180" s="126" t="e">
        <f>VLOOKUP($D180,SiSem_Req!$B$2:$P$16,3)</f>
        <v>#N/A</v>
      </c>
      <c r="AI180" s="126" t="e">
        <f>VLOOKUP($D180,SiSem_Req!$B$2:$P$16,4)</f>
        <v>#N/A</v>
      </c>
      <c r="AK180" s="170"/>
      <c r="AL180" s="218"/>
      <c r="AM180" s="218"/>
      <c r="AN180" s="218"/>
      <c r="AO180" s="126"/>
    </row>
    <row r="181" spans="1:41" x14ac:dyDescent="0.25">
      <c r="A181" s="125"/>
      <c r="B181" s="453"/>
      <c r="C181" s="453"/>
      <c r="D181" s="454"/>
      <c r="E181" s="457"/>
      <c r="F181" s="158" t="str">
        <f t="shared" si="13"/>
        <v/>
      </c>
      <c r="G181" s="148" t="str">
        <f>IF($D181="","",VLOOKUP($AF181,SiSem_Req!$A$2:$P$16,6))</f>
        <v/>
      </c>
      <c r="H181" s="455"/>
      <c r="I181" s="147" t="str">
        <f t="shared" si="14"/>
        <v/>
      </c>
      <c r="J181" s="148" t="str">
        <f>IF($D181="","",VLOOKUP($AF181,SiSem_Req!$A$2:$P$16,7))</f>
        <v/>
      </c>
      <c r="K181" s="456"/>
      <c r="L181" s="154" t="str">
        <f t="shared" si="15"/>
        <v/>
      </c>
      <c r="M181" s="148" t="str">
        <f>IF($D181="","",VLOOKUP($AF181,SiSem_Req!$A$2:$P$16,9))</f>
        <v/>
      </c>
      <c r="N181" s="457"/>
      <c r="O181" s="158" t="str">
        <f t="shared" si="16"/>
        <v/>
      </c>
      <c r="P181" s="148" t="str">
        <f>IF($D181="","",VLOOKUP($AF181,SiSem_Req!$A$2:$P$16,8))</f>
        <v/>
      </c>
      <c r="Q181" s="149" t="str">
        <f t="shared" si="12"/>
        <v/>
      </c>
      <c r="R181" s="150" t="str">
        <f t="shared" si="17"/>
        <v/>
      </c>
      <c r="S181" s="151"/>
      <c r="T181" s="453"/>
      <c r="U181" s="453"/>
      <c r="V181" s="453"/>
      <c r="W181" s="453"/>
      <c r="X181" s="453"/>
      <c r="Y181" s="453"/>
      <c r="Z181" s="453"/>
      <c r="AA181" s="152" t="str">
        <f>IF(OR($D181="",$AB181=""),"",MIN(110,$AB181-VLOOKUP($AF181,SiSem_Req!$A$2:$P$16,16)))</f>
        <v/>
      </c>
      <c r="AB181" s="453"/>
      <c r="AC181" s="453"/>
      <c r="AD181" s="185"/>
      <c r="AE181" s="151"/>
      <c r="AF181" s="126" t="e">
        <f>VLOOKUP($D181,SiSem_Req!$T$2:$U$16,2)</f>
        <v>#N/A</v>
      </c>
      <c r="AG181" s="126" t="e">
        <f>VLOOKUP($D181,SiSem_Req!$B$2:$P$16,2)</f>
        <v>#N/A</v>
      </c>
      <c r="AH181" s="126" t="e">
        <f>VLOOKUP($D181,SiSem_Req!$B$2:$P$16,3)</f>
        <v>#N/A</v>
      </c>
      <c r="AI181" s="126" t="e">
        <f>VLOOKUP($D181,SiSem_Req!$B$2:$P$16,4)</f>
        <v>#N/A</v>
      </c>
      <c r="AK181" s="170"/>
      <c r="AL181" s="218"/>
      <c r="AM181" s="218"/>
      <c r="AN181" s="218"/>
      <c r="AO181" s="126"/>
    </row>
    <row r="182" spans="1:41" x14ac:dyDescent="0.25">
      <c r="A182" s="125"/>
      <c r="B182" s="453"/>
      <c r="C182" s="453"/>
      <c r="D182" s="454"/>
      <c r="E182" s="457"/>
      <c r="F182" s="158" t="str">
        <f t="shared" si="13"/>
        <v/>
      </c>
      <c r="G182" s="148" t="str">
        <f>IF($D182="","",VLOOKUP($AF182,SiSem_Req!$A$2:$P$16,6))</f>
        <v/>
      </c>
      <c r="H182" s="455"/>
      <c r="I182" s="147" t="str">
        <f t="shared" si="14"/>
        <v/>
      </c>
      <c r="J182" s="148" t="str">
        <f>IF($D182="","",VLOOKUP($AF182,SiSem_Req!$A$2:$P$16,7))</f>
        <v/>
      </c>
      <c r="K182" s="456"/>
      <c r="L182" s="154" t="str">
        <f t="shared" si="15"/>
        <v/>
      </c>
      <c r="M182" s="148" t="str">
        <f>IF($D182="","",VLOOKUP($AF182,SiSem_Req!$A$2:$P$16,9))</f>
        <v/>
      </c>
      <c r="N182" s="457"/>
      <c r="O182" s="158" t="str">
        <f t="shared" si="16"/>
        <v/>
      </c>
      <c r="P182" s="148" t="str">
        <f>IF($D182="","",VLOOKUP($AF182,SiSem_Req!$A$2:$P$16,8))</f>
        <v/>
      </c>
      <c r="Q182" s="149" t="str">
        <f t="shared" si="12"/>
        <v/>
      </c>
      <c r="R182" s="150" t="str">
        <f t="shared" si="17"/>
        <v/>
      </c>
      <c r="S182" s="151"/>
      <c r="T182" s="453"/>
      <c r="U182" s="453"/>
      <c r="V182" s="453"/>
      <c r="W182" s="453"/>
      <c r="X182" s="453"/>
      <c r="Y182" s="453"/>
      <c r="Z182" s="453"/>
      <c r="AA182" s="152" t="str">
        <f>IF(OR($D182="",$AB182=""),"",MIN(110,$AB182-VLOOKUP($AF182,SiSem_Req!$A$2:$P$16,16)))</f>
        <v/>
      </c>
      <c r="AB182" s="453"/>
      <c r="AC182" s="453"/>
      <c r="AD182" s="185"/>
      <c r="AE182" s="151"/>
      <c r="AF182" s="126" t="e">
        <f>VLOOKUP($D182,SiSem_Req!$T$2:$U$16,2)</f>
        <v>#N/A</v>
      </c>
      <c r="AG182" s="126" t="e">
        <f>VLOOKUP($D182,SiSem_Req!$B$2:$P$16,2)</f>
        <v>#N/A</v>
      </c>
      <c r="AH182" s="126" t="e">
        <f>VLOOKUP($D182,SiSem_Req!$B$2:$P$16,3)</f>
        <v>#N/A</v>
      </c>
      <c r="AI182" s="126" t="e">
        <f>VLOOKUP($D182,SiSem_Req!$B$2:$P$16,4)</f>
        <v>#N/A</v>
      </c>
      <c r="AK182" s="170"/>
      <c r="AL182" s="218"/>
      <c r="AM182" s="218"/>
      <c r="AN182" s="218"/>
      <c r="AO182" s="126"/>
    </row>
    <row r="183" spans="1:41" x14ac:dyDescent="0.25">
      <c r="A183" s="125"/>
      <c r="B183" s="453"/>
      <c r="C183" s="453"/>
      <c r="D183" s="454"/>
      <c r="E183" s="457"/>
      <c r="F183" s="158" t="str">
        <f t="shared" si="13"/>
        <v/>
      </c>
      <c r="G183" s="148" t="str">
        <f>IF($D183="","",VLOOKUP($AF183,SiSem_Req!$A$2:$P$16,6))</f>
        <v/>
      </c>
      <c r="H183" s="455"/>
      <c r="I183" s="147" t="str">
        <f t="shared" si="14"/>
        <v/>
      </c>
      <c r="J183" s="148" t="str">
        <f>IF($D183="","",VLOOKUP($AF183,SiSem_Req!$A$2:$P$16,7))</f>
        <v/>
      </c>
      <c r="K183" s="456"/>
      <c r="L183" s="154" t="str">
        <f t="shared" si="15"/>
        <v/>
      </c>
      <c r="M183" s="148" t="str">
        <f>IF($D183="","",VLOOKUP($AF183,SiSem_Req!$A$2:$P$16,9))</f>
        <v/>
      </c>
      <c r="N183" s="457"/>
      <c r="O183" s="158" t="str">
        <f t="shared" si="16"/>
        <v/>
      </c>
      <c r="P183" s="148" t="str">
        <f>IF($D183="","",VLOOKUP($AF183,SiSem_Req!$A$2:$P$16,8))</f>
        <v/>
      </c>
      <c r="Q183" s="149" t="str">
        <f t="shared" si="12"/>
        <v/>
      </c>
      <c r="R183" s="150" t="str">
        <f t="shared" si="17"/>
        <v/>
      </c>
      <c r="S183" s="151"/>
      <c r="T183" s="453"/>
      <c r="U183" s="453"/>
      <c r="V183" s="453"/>
      <c r="W183" s="453"/>
      <c r="X183" s="453"/>
      <c r="Y183" s="453"/>
      <c r="Z183" s="453"/>
      <c r="AA183" s="152" t="str">
        <f>IF(OR($D183="",$AB183=""),"",MIN(110,$AB183-VLOOKUP($AF183,SiSem_Req!$A$2:$P$16,16)))</f>
        <v/>
      </c>
      <c r="AB183" s="453"/>
      <c r="AC183" s="453"/>
      <c r="AD183" s="185"/>
      <c r="AE183" s="151"/>
      <c r="AF183" s="126" t="e">
        <f>VLOOKUP($D183,SiSem_Req!$T$2:$U$16,2)</f>
        <v>#N/A</v>
      </c>
      <c r="AG183" s="126" t="e">
        <f>VLOOKUP($D183,SiSem_Req!$B$2:$P$16,2)</f>
        <v>#N/A</v>
      </c>
      <c r="AH183" s="126" t="e">
        <f>VLOOKUP($D183,SiSem_Req!$B$2:$P$16,3)</f>
        <v>#N/A</v>
      </c>
      <c r="AI183" s="126" t="e">
        <f>VLOOKUP($D183,SiSem_Req!$B$2:$P$16,4)</f>
        <v>#N/A</v>
      </c>
      <c r="AK183" s="170"/>
      <c r="AL183" s="218"/>
      <c r="AM183" s="218"/>
      <c r="AN183" s="218"/>
      <c r="AO183" s="126"/>
    </row>
    <row r="184" spans="1:41" x14ac:dyDescent="0.25">
      <c r="A184" s="125"/>
      <c r="B184" s="453"/>
      <c r="C184" s="453"/>
      <c r="D184" s="454"/>
      <c r="E184" s="457"/>
      <c r="F184" s="158" t="str">
        <f t="shared" si="13"/>
        <v/>
      </c>
      <c r="G184" s="148" t="str">
        <f>IF($D184="","",VLOOKUP($AF184,SiSem_Req!$A$2:$P$16,6))</f>
        <v/>
      </c>
      <c r="H184" s="455"/>
      <c r="I184" s="147" t="str">
        <f t="shared" si="14"/>
        <v/>
      </c>
      <c r="J184" s="148" t="str">
        <f>IF($D184="","",VLOOKUP($AF184,SiSem_Req!$A$2:$P$16,7))</f>
        <v/>
      </c>
      <c r="K184" s="456"/>
      <c r="L184" s="154" t="str">
        <f t="shared" si="15"/>
        <v/>
      </c>
      <c r="M184" s="148" t="str">
        <f>IF($D184="","",VLOOKUP($AF184,SiSem_Req!$A$2:$P$16,9))</f>
        <v/>
      </c>
      <c r="N184" s="457"/>
      <c r="O184" s="158" t="str">
        <f t="shared" si="16"/>
        <v/>
      </c>
      <c r="P184" s="148" t="str">
        <f>IF($D184="","",VLOOKUP($AF184,SiSem_Req!$A$2:$P$16,8))</f>
        <v/>
      </c>
      <c r="Q184" s="149" t="str">
        <f t="shared" si="12"/>
        <v/>
      </c>
      <c r="R184" s="150" t="str">
        <f t="shared" si="17"/>
        <v/>
      </c>
      <c r="S184" s="151"/>
      <c r="T184" s="453"/>
      <c r="U184" s="453"/>
      <c r="V184" s="453"/>
      <c r="W184" s="453"/>
      <c r="X184" s="453"/>
      <c r="Y184" s="453"/>
      <c r="Z184" s="453"/>
      <c r="AA184" s="152" t="str">
        <f>IF(OR($D184="",$AB184=""),"",MIN(110,$AB184-VLOOKUP($AF184,SiSem_Req!$A$2:$P$16,16)))</f>
        <v/>
      </c>
      <c r="AB184" s="453"/>
      <c r="AC184" s="453"/>
      <c r="AD184" s="185"/>
      <c r="AE184" s="151"/>
      <c r="AF184" s="126" t="e">
        <f>VLOOKUP($D184,SiSem_Req!$T$2:$U$16,2)</f>
        <v>#N/A</v>
      </c>
      <c r="AG184" s="126" t="e">
        <f>VLOOKUP($D184,SiSem_Req!$B$2:$P$16,2)</f>
        <v>#N/A</v>
      </c>
      <c r="AH184" s="126" t="e">
        <f>VLOOKUP($D184,SiSem_Req!$B$2:$P$16,3)</f>
        <v>#N/A</v>
      </c>
      <c r="AI184" s="126" t="e">
        <f>VLOOKUP($D184,SiSem_Req!$B$2:$P$16,4)</f>
        <v>#N/A</v>
      </c>
      <c r="AK184" s="170"/>
      <c r="AL184" s="218"/>
      <c r="AM184" s="218"/>
      <c r="AN184" s="218"/>
      <c r="AO184" s="126"/>
    </row>
    <row r="185" spans="1:41" x14ac:dyDescent="0.25">
      <c r="A185" s="125"/>
      <c r="B185" s="453"/>
      <c r="C185" s="453"/>
      <c r="D185" s="454"/>
      <c r="E185" s="457"/>
      <c r="F185" s="158" t="str">
        <f t="shared" si="13"/>
        <v/>
      </c>
      <c r="G185" s="148" t="str">
        <f>IF($D185="","",VLOOKUP($AF185,SiSem_Req!$A$2:$P$16,6))</f>
        <v/>
      </c>
      <c r="H185" s="455"/>
      <c r="I185" s="147" t="str">
        <f t="shared" si="14"/>
        <v/>
      </c>
      <c r="J185" s="148" t="str">
        <f>IF($D185="","",VLOOKUP($AF185,SiSem_Req!$A$2:$P$16,7))</f>
        <v/>
      </c>
      <c r="K185" s="456"/>
      <c r="L185" s="154" t="str">
        <f t="shared" si="15"/>
        <v/>
      </c>
      <c r="M185" s="148" t="str">
        <f>IF($D185="","",VLOOKUP($AF185,SiSem_Req!$A$2:$P$16,9))</f>
        <v/>
      </c>
      <c r="N185" s="457"/>
      <c r="O185" s="158" t="str">
        <f t="shared" si="16"/>
        <v/>
      </c>
      <c r="P185" s="148" t="str">
        <f>IF($D185="","",VLOOKUP($AF185,SiSem_Req!$A$2:$P$16,8))</f>
        <v/>
      </c>
      <c r="Q185" s="149" t="str">
        <f t="shared" si="12"/>
        <v/>
      </c>
      <c r="R185" s="150" t="str">
        <f t="shared" si="17"/>
        <v/>
      </c>
      <c r="S185" s="151"/>
      <c r="T185" s="453"/>
      <c r="U185" s="453"/>
      <c r="V185" s="453"/>
      <c r="W185" s="453"/>
      <c r="X185" s="453"/>
      <c r="Y185" s="453"/>
      <c r="Z185" s="453"/>
      <c r="AA185" s="152" t="str">
        <f>IF(OR($D185="",$AB185=""),"",MIN(110,$AB185-VLOOKUP($AF185,SiSem_Req!$A$2:$P$16,16)))</f>
        <v/>
      </c>
      <c r="AB185" s="453"/>
      <c r="AC185" s="453"/>
      <c r="AD185" s="185"/>
      <c r="AE185" s="151"/>
      <c r="AF185" s="126" t="e">
        <f>VLOOKUP($D185,SiSem_Req!$T$2:$U$16,2)</f>
        <v>#N/A</v>
      </c>
      <c r="AG185" s="126" t="e">
        <f>VLOOKUP($D185,SiSem_Req!$B$2:$P$16,2)</f>
        <v>#N/A</v>
      </c>
      <c r="AH185" s="126" t="e">
        <f>VLOOKUP($D185,SiSem_Req!$B$2:$P$16,3)</f>
        <v>#N/A</v>
      </c>
      <c r="AI185" s="126" t="e">
        <f>VLOOKUP($D185,SiSem_Req!$B$2:$P$16,4)</f>
        <v>#N/A</v>
      </c>
      <c r="AK185" s="170"/>
      <c r="AL185" s="218"/>
      <c r="AM185" s="218"/>
      <c r="AN185" s="218"/>
      <c r="AO185" s="126"/>
    </row>
    <row r="186" spans="1:41" x14ac:dyDescent="0.25">
      <c r="A186" s="125"/>
      <c r="B186" s="453"/>
      <c r="C186" s="453"/>
      <c r="D186" s="454"/>
      <c r="E186" s="457"/>
      <c r="F186" s="158" t="str">
        <f t="shared" si="13"/>
        <v/>
      </c>
      <c r="G186" s="148" t="str">
        <f>IF($D186="","",VLOOKUP($AF186,SiSem_Req!$A$2:$P$16,6))</f>
        <v/>
      </c>
      <c r="H186" s="455"/>
      <c r="I186" s="147" t="str">
        <f t="shared" si="14"/>
        <v/>
      </c>
      <c r="J186" s="148" t="str">
        <f>IF($D186="","",VLOOKUP($AF186,SiSem_Req!$A$2:$P$16,7))</f>
        <v/>
      </c>
      <c r="K186" s="456"/>
      <c r="L186" s="154" t="str">
        <f t="shared" si="15"/>
        <v/>
      </c>
      <c r="M186" s="148" t="str">
        <f>IF($D186="","",VLOOKUP($AF186,SiSem_Req!$A$2:$P$16,9))</f>
        <v/>
      </c>
      <c r="N186" s="457"/>
      <c r="O186" s="158" t="str">
        <f t="shared" si="16"/>
        <v/>
      </c>
      <c r="P186" s="148" t="str">
        <f>IF($D186="","",VLOOKUP($AF186,SiSem_Req!$A$2:$P$16,8))</f>
        <v/>
      </c>
      <c r="Q186" s="149" t="str">
        <f t="shared" si="12"/>
        <v/>
      </c>
      <c r="R186" s="150" t="str">
        <f t="shared" si="17"/>
        <v/>
      </c>
      <c r="S186" s="151"/>
      <c r="T186" s="453"/>
      <c r="U186" s="453"/>
      <c r="V186" s="453"/>
      <c r="W186" s="453"/>
      <c r="X186" s="453"/>
      <c r="Y186" s="453"/>
      <c r="Z186" s="453"/>
      <c r="AA186" s="152" t="str">
        <f>IF(OR($D186="",$AB186=""),"",MIN(110,$AB186-VLOOKUP($AF186,SiSem_Req!$A$2:$P$16,16)))</f>
        <v/>
      </c>
      <c r="AB186" s="453"/>
      <c r="AC186" s="453"/>
      <c r="AD186" s="185"/>
      <c r="AE186" s="151"/>
      <c r="AF186" s="126" t="e">
        <f>VLOOKUP($D186,SiSem_Req!$T$2:$U$16,2)</f>
        <v>#N/A</v>
      </c>
      <c r="AG186" s="126" t="e">
        <f>VLOOKUP($D186,SiSem_Req!$B$2:$P$16,2)</f>
        <v>#N/A</v>
      </c>
      <c r="AH186" s="126" t="e">
        <f>VLOOKUP($D186,SiSem_Req!$B$2:$P$16,3)</f>
        <v>#N/A</v>
      </c>
      <c r="AI186" s="126" t="e">
        <f>VLOOKUP($D186,SiSem_Req!$B$2:$P$16,4)</f>
        <v>#N/A</v>
      </c>
      <c r="AK186" s="170"/>
      <c r="AL186" s="218"/>
      <c r="AM186" s="218"/>
      <c r="AN186" s="218"/>
      <c r="AO186" s="126"/>
    </row>
    <row r="187" spans="1:41" x14ac:dyDescent="0.25">
      <c r="A187" s="125"/>
      <c r="B187" s="453"/>
      <c r="C187" s="453"/>
      <c r="D187" s="454"/>
      <c r="E187" s="457"/>
      <c r="F187" s="158" t="str">
        <f t="shared" si="13"/>
        <v/>
      </c>
      <c r="G187" s="148" t="str">
        <f>IF($D187="","",VLOOKUP($AF187,SiSem_Req!$A$2:$P$16,6))</f>
        <v/>
      </c>
      <c r="H187" s="455"/>
      <c r="I187" s="147" t="str">
        <f t="shared" si="14"/>
        <v/>
      </c>
      <c r="J187" s="148" t="str">
        <f>IF($D187="","",VLOOKUP($AF187,SiSem_Req!$A$2:$P$16,7))</f>
        <v/>
      </c>
      <c r="K187" s="456"/>
      <c r="L187" s="154" t="str">
        <f t="shared" si="15"/>
        <v/>
      </c>
      <c r="M187" s="148" t="str">
        <f>IF($D187="","",VLOOKUP($AF187,SiSem_Req!$A$2:$P$16,9))</f>
        <v/>
      </c>
      <c r="N187" s="457"/>
      <c r="O187" s="158" t="str">
        <f t="shared" si="16"/>
        <v/>
      </c>
      <c r="P187" s="148" t="str">
        <f>IF($D187="","",VLOOKUP($AF187,SiSem_Req!$A$2:$P$16,8))</f>
        <v/>
      </c>
      <c r="Q187" s="149" t="str">
        <f t="shared" si="12"/>
        <v/>
      </c>
      <c r="R187" s="150" t="str">
        <f t="shared" si="17"/>
        <v/>
      </c>
      <c r="S187" s="151"/>
      <c r="T187" s="453"/>
      <c r="U187" s="453"/>
      <c r="V187" s="453"/>
      <c r="W187" s="453"/>
      <c r="X187" s="453"/>
      <c r="Y187" s="453"/>
      <c r="Z187" s="453"/>
      <c r="AA187" s="152" t="str">
        <f>IF(OR($D187="",$AB187=""),"",MIN(110,$AB187-VLOOKUP($AF187,SiSem_Req!$A$2:$P$16,16)))</f>
        <v/>
      </c>
      <c r="AB187" s="453"/>
      <c r="AC187" s="453"/>
      <c r="AD187" s="185"/>
      <c r="AE187" s="151"/>
      <c r="AF187" s="126" t="e">
        <f>VLOOKUP($D187,SiSem_Req!$T$2:$U$16,2)</f>
        <v>#N/A</v>
      </c>
      <c r="AG187" s="126" t="e">
        <f>VLOOKUP($D187,SiSem_Req!$B$2:$P$16,2)</f>
        <v>#N/A</v>
      </c>
      <c r="AH187" s="126" t="e">
        <f>VLOOKUP($D187,SiSem_Req!$B$2:$P$16,3)</f>
        <v>#N/A</v>
      </c>
      <c r="AI187" s="126" t="e">
        <f>VLOOKUP($D187,SiSem_Req!$B$2:$P$16,4)</f>
        <v>#N/A</v>
      </c>
      <c r="AK187" s="170"/>
      <c r="AL187" s="218"/>
      <c r="AM187" s="218"/>
      <c r="AN187" s="218"/>
      <c r="AO187" s="126"/>
    </row>
    <row r="188" spans="1:41" x14ac:dyDescent="0.25">
      <c r="A188" s="125"/>
      <c r="B188" s="453"/>
      <c r="C188" s="453"/>
      <c r="D188" s="454"/>
      <c r="E188" s="457"/>
      <c r="F188" s="158" t="str">
        <f t="shared" si="13"/>
        <v/>
      </c>
      <c r="G188" s="148" t="str">
        <f>IF($D188="","",VLOOKUP($AF188,SiSem_Req!$A$2:$P$16,6))</f>
        <v/>
      </c>
      <c r="H188" s="455"/>
      <c r="I188" s="147" t="str">
        <f t="shared" si="14"/>
        <v/>
      </c>
      <c r="J188" s="148" t="str">
        <f>IF($D188="","",VLOOKUP($AF188,SiSem_Req!$A$2:$P$16,7))</f>
        <v/>
      </c>
      <c r="K188" s="456"/>
      <c r="L188" s="154" t="str">
        <f t="shared" si="15"/>
        <v/>
      </c>
      <c r="M188" s="148" t="str">
        <f>IF($D188="","",VLOOKUP($AF188,SiSem_Req!$A$2:$P$16,9))</f>
        <v/>
      </c>
      <c r="N188" s="457"/>
      <c r="O188" s="158" t="str">
        <f t="shared" si="16"/>
        <v/>
      </c>
      <c r="P188" s="148" t="str">
        <f>IF($D188="","",VLOOKUP($AF188,SiSem_Req!$A$2:$P$16,8))</f>
        <v/>
      </c>
      <c r="Q188" s="149" t="str">
        <f t="shared" si="12"/>
        <v/>
      </c>
      <c r="R188" s="150" t="str">
        <f t="shared" si="17"/>
        <v/>
      </c>
      <c r="S188" s="151"/>
      <c r="T188" s="453"/>
      <c r="U188" s="453"/>
      <c r="V188" s="453"/>
      <c r="W188" s="453"/>
      <c r="X188" s="453"/>
      <c r="Y188" s="453"/>
      <c r="Z188" s="453"/>
      <c r="AA188" s="152" t="str">
        <f>IF(OR($D188="",$AB188=""),"",MIN(110,$AB188-VLOOKUP($AF188,SiSem_Req!$A$2:$P$16,16)))</f>
        <v/>
      </c>
      <c r="AB188" s="453"/>
      <c r="AC188" s="453"/>
      <c r="AD188" s="185"/>
      <c r="AE188" s="151"/>
      <c r="AF188" s="126" t="e">
        <f>VLOOKUP($D188,SiSem_Req!$T$2:$U$16,2)</f>
        <v>#N/A</v>
      </c>
      <c r="AG188" s="126" t="e">
        <f>VLOOKUP($D188,SiSem_Req!$B$2:$P$16,2)</f>
        <v>#N/A</v>
      </c>
      <c r="AH188" s="126" t="e">
        <f>VLOOKUP($D188,SiSem_Req!$B$2:$P$16,3)</f>
        <v>#N/A</v>
      </c>
      <c r="AI188" s="126" t="e">
        <f>VLOOKUP($D188,SiSem_Req!$B$2:$P$16,4)</f>
        <v>#N/A</v>
      </c>
      <c r="AK188" s="170"/>
      <c r="AL188" s="218"/>
      <c r="AM188" s="218"/>
      <c r="AN188" s="218"/>
      <c r="AO188" s="126"/>
    </row>
    <row r="189" spans="1:41" x14ac:dyDescent="0.25">
      <c r="A189" s="125"/>
      <c r="B189" s="453"/>
      <c r="C189" s="453"/>
      <c r="D189" s="454"/>
      <c r="E189" s="457"/>
      <c r="F189" s="158" t="str">
        <f t="shared" si="13"/>
        <v/>
      </c>
      <c r="G189" s="148" t="str">
        <f>IF($D189="","",VLOOKUP($AF189,SiSem_Req!$A$2:$P$16,6))</f>
        <v/>
      </c>
      <c r="H189" s="455"/>
      <c r="I189" s="147" t="str">
        <f t="shared" si="14"/>
        <v/>
      </c>
      <c r="J189" s="148" t="str">
        <f>IF($D189="","",VLOOKUP($AF189,SiSem_Req!$A$2:$P$16,7))</f>
        <v/>
      </c>
      <c r="K189" s="456"/>
      <c r="L189" s="154" t="str">
        <f t="shared" si="15"/>
        <v/>
      </c>
      <c r="M189" s="148" t="str">
        <f>IF($D189="","",VLOOKUP($AF189,SiSem_Req!$A$2:$P$16,9))</f>
        <v/>
      </c>
      <c r="N189" s="457"/>
      <c r="O189" s="158" t="str">
        <f t="shared" si="16"/>
        <v/>
      </c>
      <c r="P189" s="148" t="str">
        <f>IF($D189="","",VLOOKUP($AF189,SiSem_Req!$A$2:$P$16,8))</f>
        <v/>
      </c>
      <c r="Q189" s="149" t="str">
        <f t="shared" si="12"/>
        <v/>
      </c>
      <c r="R189" s="150" t="str">
        <f t="shared" si="17"/>
        <v/>
      </c>
      <c r="S189" s="151"/>
      <c r="T189" s="453"/>
      <c r="U189" s="453"/>
      <c r="V189" s="453"/>
      <c r="W189" s="453"/>
      <c r="X189" s="453"/>
      <c r="Y189" s="453"/>
      <c r="Z189" s="453"/>
      <c r="AA189" s="152" t="str">
        <f>IF(OR($D189="",$AB189=""),"",MIN(110,$AB189-VLOOKUP($AF189,SiSem_Req!$A$2:$P$16,16)))</f>
        <v/>
      </c>
      <c r="AB189" s="453"/>
      <c r="AC189" s="453"/>
      <c r="AD189" s="185"/>
      <c r="AE189" s="151"/>
      <c r="AF189" s="126" t="e">
        <f>VLOOKUP($D189,SiSem_Req!$T$2:$U$16,2)</f>
        <v>#N/A</v>
      </c>
      <c r="AG189" s="126" t="e">
        <f>VLOOKUP($D189,SiSem_Req!$B$2:$P$16,2)</f>
        <v>#N/A</v>
      </c>
      <c r="AH189" s="126" t="e">
        <f>VLOOKUP($D189,SiSem_Req!$B$2:$P$16,3)</f>
        <v>#N/A</v>
      </c>
      <c r="AI189" s="126" t="e">
        <f>VLOOKUP($D189,SiSem_Req!$B$2:$P$16,4)</f>
        <v>#N/A</v>
      </c>
      <c r="AK189" s="170"/>
      <c r="AL189" s="218"/>
      <c r="AM189" s="218"/>
      <c r="AN189" s="218"/>
      <c r="AO189" s="126"/>
    </row>
    <row r="190" spans="1:41" x14ac:dyDescent="0.25">
      <c r="A190" s="125"/>
      <c r="B190" s="453"/>
      <c r="C190" s="453"/>
      <c r="D190" s="454"/>
      <c r="E190" s="457"/>
      <c r="F190" s="158" t="str">
        <f t="shared" si="13"/>
        <v/>
      </c>
      <c r="G190" s="148" t="str">
        <f>IF($D190="","",VLOOKUP($AF190,SiSem_Req!$A$2:$P$16,6))</f>
        <v/>
      </c>
      <c r="H190" s="455"/>
      <c r="I190" s="147" t="str">
        <f t="shared" si="14"/>
        <v/>
      </c>
      <c r="J190" s="148" t="str">
        <f>IF($D190="","",VLOOKUP($AF190,SiSem_Req!$A$2:$P$16,7))</f>
        <v/>
      </c>
      <c r="K190" s="456"/>
      <c r="L190" s="154" t="str">
        <f t="shared" si="15"/>
        <v/>
      </c>
      <c r="M190" s="148" t="str">
        <f>IF($D190="","",VLOOKUP($AF190,SiSem_Req!$A$2:$P$16,9))</f>
        <v/>
      </c>
      <c r="N190" s="457"/>
      <c r="O190" s="158" t="str">
        <f t="shared" si="16"/>
        <v/>
      </c>
      <c r="P190" s="148" t="str">
        <f>IF($D190="","",VLOOKUP($AF190,SiSem_Req!$A$2:$P$16,8))</f>
        <v/>
      </c>
      <c r="Q190" s="149" t="str">
        <f t="shared" si="12"/>
        <v/>
      </c>
      <c r="R190" s="150" t="str">
        <f t="shared" si="17"/>
        <v/>
      </c>
      <c r="S190" s="151"/>
      <c r="T190" s="453"/>
      <c r="U190" s="453"/>
      <c r="V190" s="453"/>
      <c r="W190" s="453"/>
      <c r="X190" s="453"/>
      <c r="Y190" s="453"/>
      <c r="Z190" s="453"/>
      <c r="AA190" s="152" t="str">
        <f>IF(OR($D190="",$AB190=""),"",MIN(110,$AB190-VLOOKUP($AF190,SiSem_Req!$A$2:$P$16,16)))</f>
        <v/>
      </c>
      <c r="AB190" s="453"/>
      <c r="AC190" s="453"/>
      <c r="AD190" s="185"/>
      <c r="AE190" s="151"/>
      <c r="AF190" s="126" t="e">
        <f>VLOOKUP($D190,SiSem_Req!$T$2:$U$16,2)</f>
        <v>#N/A</v>
      </c>
      <c r="AG190" s="126" t="e">
        <f>VLOOKUP($D190,SiSem_Req!$B$2:$P$16,2)</f>
        <v>#N/A</v>
      </c>
      <c r="AH190" s="126" t="e">
        <f>VLOOKUP($D190,SiSem_Req!$B$2:$P$16,3)</f>
        <v>#N/A</v>
      </c>
      <c r="AI190" s="126" t="e">
        <f>VLOOKUP($D190,SiSem_Req!$B$2:$P$16,4)</f>
        <v>#N/A</v>
      </c>
      <c r="AK190" s="170"/>
      <c r="AL190" s="218"/>
      <c r="AM190" s="218"/>
      <c r="AN190" s="218"/>
      <c r="AO190" s="126"/>
    </row>
    <row r="191" spans="1:41" x14ac:dyDescent="0.25">
      <c r="A191" s="125"/>
      <c r="B191" s="453"/>
      <c r="C191" s="453"/>
      <c r="D191" s="454"/>
      <c r="E191" s="457"/>
      <c r="F191" s="158" t="str">
        <f t="shared" si="13"/>
        <v/>
      </c>
      <c r="G191" s="148" t="str">
        <f>IF($D191="","",VLOOKUP($AF191,SiSem_Req!$A$2:$P$16,6))</f>
        <v/>
      </c>
      <c r="H191" s="455"/>
      <c r="I191" s="147" t="str">
        <f t="shared" si="14"/>
        <v/>
      </c>
      <c r="J191" s="148" t="str">
        <f>IF($D191="","",VLOOKUP($AF191,SiSem_Req!$A$2:$P$16,7))</f>
        <v/>
      </c>
      <c r="K191" s="456"/>
      <c r="L191" s="154" t="str">
        <f t="shared" si="15"/>
        <v/>
      </c>
      <c r="M191" s="148" t="str">
        <f>IF($D191="","",VLOOKUP($AF191,SiSem_Req!$A$2:$P$16,9))</f>
        <v/>
      </c>
      <c r="N191" s="457"/>
      <c r="O191" s="158" t="str">
        <f t="shared" si="16"/>
        <v/>
      </c>
      <c r="P191" s="148" t="str">
        <f>IF($D191="","",VLOOKUP($AF191,SiSem_Req!$A$2:$P$16,8))</f>
        <v/>
      </c>
      <c r="Q191" s="149" t="str">
        <f t="shared" si="12"/>
        <v/>
      </c>
      <c r="R191" s="150" t="str">
        <f t="shared" si="17"/>
        <v/>
      </c>
      <c r="S191" s="151"/>
      <c r="T191" s="453"/>
      <c r="U191" s="453"/>
      <c r="V191" s="453"/>
      <c r="W191" s="453"/>
      <c r="X191" s="453"/>
      <c r="Y191" s="453"/>
      <c r="Z191" s="453"/>
      <c r="AA191" s="152" t="str">
        <f>IF(OR($D191="",$AB191=""),"",MIN(110,$AB191-VLOOKUP($AF191,SiSem_Req!$A$2:$P$16,16)))</f>
        <v/>
      </c>
      <c r="AB191" s="453"/>
      <c r="AC191" s="453"/>
      <c r="AD191" s="185"/>
      <c r="AE191" s="151"/>
      <c r="AF191" s="126" t="e">
        <f>VLOOKUP($D191,SiSem_Req!$T$2:$U$16,2)</f>
        <v>#N/A</v>
      </c>
      <c r="AG191" s="126" t="e">
        <f>VLOOKUP($D191,SiSem_Req!$B$2:$P$16,2)</f>
        <v>#N/A</v>
      </c>
      <c r="AH191" s="126" t="e">
        <f>VLOOKUP($D191,SiSem_Req!$B$2:$P$16,3)</f>
        <v>#N/A</v>
      </c>
      <c r="AI191" s="126" t="e">
        <f>VLOOKUP($D191,SiSem_Req!$B$2:$P$16,4)</f>
        <v>#N/A</v>
      </c>
      <c r="AK191" s="170"/>
      <c r="AL191" s="218"/>
      <c r="AM191" s="218"/>
      <c r="AN191" s="218"/>
      <c r="AO191" s="126"/>
    </row>
    <row r="192" spans="1:41" x14ac:dyDescent="0.25">
      <c r="A192" s="125"/>
      <c r="B192" s="453"/>
      <c r="C192" s="453"/>
      <c r="D192" s="454"/>
      <c r="E192" s="457"/>
      <c r="F192" s="158" t="str">
        <f t="shared" si="13"/>
        <v/>
      </c>
      <c r="G192" s="148" t="str">
        <f>IF($D192="","",VLOOKUP($AF192,SiSem_Req!$A$2:$P$16,6))</f>
        <v/>
      </c>
      <c r="H192" s="455"/>
      <c r="I192" s="147" t="str">
        <f t="shared" si="14"/>
        <v/>
      </c>
      <c r="J192" s="148" t="str">
        <f>IF($D192="","",VLOOKUP($AF192,SiSem_Req!$A$2:$P$16,7))</f>
        <v/>
      </c>
      <c r="K192" s="456"/>
      <c r="L192" s="154" t="str">
        <f t="shared" si="15"/>
        <v/>
      </c>
      <c r="M192" s="148" t="str">
        <f>IF($D192="","",VLOOKUP($AF192,SiSem_Req!$A$2:$P$16,9))</f>
        <v/>
      </c>
      <c r="N192" s="457"/>
      <c r="O192" s="158" t="str">
        <f t="shared" si="16"/>
        <v/>
      </c>
      <c r="P192" s="148" t="str">
        <f>IF($D192="","",VLOOKUP($AF192,SiSem_Req!$A$2:$P$16,8))</f>
        <v/>
      </c>
      <c r="Q192" s="149" t="str">
        <f t="shared" si="12"/>
        <v/>
      </c>
      <c r="R192" s="150" t="str">
        <f t="shared" si="17"/>
        <v/>
      </c>
      <c r="S192" s="151"/>
      <c r="T192" s="453"/>
      <c r="U192" s="453"/>
      <c r="V192" s="453"/>
      <c r="W192" s="453"/>
      <c r="X192" s="453"/>
      <c r="Y192" s="453"/>
      <c r="Z192" s="453"/>
      <c r="AA192" s="152" t="str">
        <f>IF(OR($D192="",$AB192=""),"",MIN(110,$AB192-VLOOKUP($AF192,SiSem_Req!$A$2:$P$16,16)))</f>
        <v/>
      </c>
      <c r="AB192" s="453"/>
      <c r="AC192" s="453"/>
      <c r="AD192" s="185"/>
      <c r="AE192" s="151"/>
      <c r="AF192" s="126" t="e">
        <f>VLOOKUP($D192,SiSem_Req!$T$2:$U$16,2)</f>
        <v>#N/A</v>
      </c>
      <c r="AG192" s="126" t="e">
        <f>VLOOKUP($D192,SiSem_Req!$B$2:$P$16,2)</f>
        <v>#N/A</v>
      </c>
      <c r="AH192" s="126" t="e">
        <f>VLOOKUP($D192,SiSem_Req!$B$2:$P$16,3)</f>
        <v>#N/A</v>
      </c>
      <c r="AI192" s="126" t="e">
        <f>VLOOKUP($D192,SiSem_Req!$B$2:$P$16,4)</f>
        <v>#N/A</v>
      </c>
      <c r="AK192" s="170"/>
      <c r="AL192" s="218"/>
      <c r="AM192" s="218"/>
      <c r="AN192" s="218"/>
      <c r="AO192" s="126"/>
    </row>
    <row r="193" spans="1:41" x14ac:dyDescent="0.25">
      <c r="A193" s="125"/>
      <c r="B193" s="453"/>
      <c r="C193" s="453"/>
      <c r="D193" s="454"/>
      <c r="E193" s="457"/>
      <c r="F193" s="158" t="str">
        <f t="shared" si="13"/>
        <v/>
      </c>
      <c r="G193" s="148" t="str">
        <f>IF($D193="","",VLOOKUP($AF193,SiSem_Req!$A$2:$P$16,6))</f>
        <v/>
      </c>
      <c r="H193" s="455"/>
      <c r="I193" s="147" t="str">
        <f t="shared" si="14"/>
        <v/>
      </c>
      <c r="J193" s="148" t="str">
        <f>IF($D193="","",VLOOKUP($AF193,SiSem_Req!$A$2:$P$16,7))</f>
        <v/>
      </c>
      <c r="K193" s="456"/>
      <c r="L193" s="154" t="str">
        <f t="shared" si="15"/>
        <v/>
      </c>
      <c r="M193" s="148" t="str">
        <f>IF($D193="","",VLOOKUP($AF193,SiSem_Req!$A$2:$P$16,9))</f>
        <v/>
      </c>
      <c r="N193" s="457"/>
      <c r="O193" s="158" t="str">
        <f t="shared" si="16"/>
        <v/>
      </c>
      <c r="P193" s="148" t="str">
        <f>IF($D193="","",VLOOKUP($AF193,SiSem_Req!$A$2:$P$16,8))</f>
        <v/>
      </c>
      <c r="Q193" s="149" t="str">
        <f t="shared" si="12"/>
        <v/>
      </c>
      <c r="R193" s="150" t="str">
        <f t="shared" si="17"/>
        <v/>
      </c>
      <c r="S193" s="151"/>
      <c r="T193" s="453"/>
      <c r="U193" s="453"/>
      <c r="V193" s="453"/>
      <c r="W193" s="453"/>
      <c r="X193" s="453"/>
      <c r="Y193" s="453"/>
      <c r="Z193" s="453"/>
      <c r="AA193" s="152" t="str">
        <f>IF(OR($D193="",$AB193=""),"",MIN(110,$AB193-VLOOKUP($AF193,SiSem_Req!$A$2:$P$16,16)))</f>
        <v/>
      </c>
      <c r="AB193" s="453"/>
      <c r="AC193" s="453"/>
      <c r="AD193" s="185"/>
      <c r="AE193" s="151"/>
      <c r="AF193" s="126" t="e">
        <f>VLOOKUP($D193,SiSem_Req!$T$2:$U$16,2)</f>
        <v>#N/A</v>
      </c>
      <c r="AG193" s="126" t="e">
        <f>VLOOKUP($D193,SiSem_Req!$B$2:$P$16,2)</f>
        <v>#N/A</v>
      </c>
      <c r="AH193" s="126" t="e">
        <f>VLOOKUP($D193,SiSem_Req!$B$2:$P$16,3)</f>
        <v>#N/A</v>
      </c>
      <c r="AI193" s="126" t="e">
        <f>VLOOKUP($D193,SiSem_Req!$B$2:$P$16,4)</f>
        <v>#N/A</v>
      </c>
      <c r="AK193" s="170"/>
      <c r="AL193" s="218"/>
      <c r="AM193" s="218"/>
      <c r="AN193" s="218"/>
      <c r="AO193" s="126"/>
    </row>
    <row r="194" spans="1:41" x14ac:dyDescent="0.25">
      <c r="A194" s="125"/>
      <c r="B194" s="453"/>
      <c r="C194" s="453"/>
      <c r="D194" s="454"/>
      <c r="E194" s="457"/>
      <c r="F194" s="158" t="str">
        <f t="shared" si="13"/>
        <v/>
      </c>
      <c r="G194" s="148" t="str">
        <f>IF($D194="","",VLOOKUP($AF194,SiSem_Req!$A$2:$P$16,6))</f>
        <v/>
      </c>
      <c r="H194" s="455"/>
      <c r="I194" s="147" t="str">
        <f t="shared" si="14"/>
        <v/>
      </c>
      <c r="J194" s="148" t="str">
        <f>IF($D194="","",VLOOKUP($AF194,SiSem_Req!$A$2:$P$16,7))</f>
        <v/>
      </c>
      <c r="K194" s="456"/>
      <c r="L194" s="154" t="str">
        <f t="shared" si="15"/>
        <v/>
      </c>
      <c r="M194" s="148" t="str">
        <f>IF($D194="","",VLOOKUP($AF194,SiSem_Req!$A$2:$P$16,9))</f>
        <v/>
      </c>
      <c r="N194" s="457"/>
      <c r="O194" s="158" t="str">
        <f t="shared" si="16"/>
        <v/>
      </c>
      <c r="P194" s="148" t="str">
        <f>IF($D194="","",VLOOKUP($AF194,SiSem_Req!$A$2:$P$16,8))</f>
        <v/>
      </c>
      <c r="Q194" s="149" t="str">
        <f t="shared" si="12"/>
        <v/>
      </c>
      <c r="R194" s="150" t="str">
        <f t="shared" si="17"/>
        <v/>
      </c>
      <c r="S194" s="151"/>
      <c r="T194" s="453"/>
      <c r="U194" s="453"/>
      <c r="V194" s="453"/>
      <c r="W194" s="453"/>
      <c r="X194" s="453"/>
      <c r="Y194" s="453"/>
      <c r="Z194" s="453"/>
      <c r="AA194" s="152" t="str">
        <f>IF(OR($D194="",$AB194=""),"",MIN(110,$AB194-VLOOKUP($AF194,SiSem_Req!$A$2:$P$16,16)))</f>
        <v/>
      </c>
      <c r="AB194" s="453"/>
      <c r="AC194" s="453"/>
      <c r="AD194" s="185"/>
      <c r="AE194" s="151"/>
      <c r="AF194" s="126" t="e">
        <f>VLOOKUP($D194,SiSem_Req!$T$2:$U$16,2)</f>
        <v>#N/A</v>
      </c>
      <c r="AG194" s="126" t="e">
        <f>VLOOKUP($D194,SiSem_Req!$B$2:$P$16,2)</f>
        <v>#N/A</v>
      </c>
      <c r="AH194" s="126" t="e">
        <f>VLOOKUP($D194,SiSem_Req!$B$2:$P$16,3)</f>
        <v>#N/A</v>
      </c>
      <c r="AI194" s="126" t="e">
        <f>VLOOKUP($D194,SiSem_Req!$B$2:$P$16,4)</f>
        <v>#N/A</v>
      </c>
      <c r="AK194" s="170"/>
      <c r="AL194" s="218"/>
      <c r="AM194" s="218"/>
      <c r="AN194" s="218"/>
      <c r="AO194" s="126"/>
    </row>
    <row r="195" spans="1:41" x14ac:dyDescent="0.25">
      <c r="A195" s="125"/>
      <c r="B195" s="453"/>
      <c r="C195" s="453"/>
      <c r="D195" s="454"/>
      <c r="E195" s="457"/>
      <c r="F195" s="158" t="str">
        <f t="shared" si="13"/>
        <v/>
      </c>
      <c r="G195" s="148" t="str">
        <f>IF($D195="","",VLOOKUP($AF195,SiSem_Req!$A$2:$P$16,6))</f>
        <v/>
      </c>
      <c r="H195" s="455"/>
      <c r="I195" s="147" t="str">
        <f t="shared" si="14"/>
        <v/>
      </c>
      <c r="J195" s="148" t="str">
        <f>IF($D195="","",VLOOKUP($AF195,SiSem_Req!$A$2:$P$16,7))</f>
        <v/>
      </c>
      <c r="K195" s="456"/>
      <c r="L195" s="154" t="str">
        <f t="shared" si="15"/>
        <v/>
      </c>
      <c r="M195" s="148" t="str">
        <f>IF($D195="","",VLOOKUP($AF195,SiSem_Req!$A$2:$P$16,9))</f>
        <v/>
      </c>
      <c r="N195" s="457"/>
      <c r="O195" s="158" t="str">
        <f t="shared" si="16"/>
        <v/>
      </c>
      <c r="P195" s="148" t="str">
        <f>IF($D195="","",VLOOKUP($AF195,SiSem_Req!$A$2:$P$16,8))</f>
        <v/>
      </c>
      <c r="Q195" s="149" t="str">
        <f t="shared" si="12"/>
        <v/>
      </c>
      <c r="R195" s="150" t="str">
        <f t="shared" si="17"/>
        <v/>
      </c>
      <c r="S195" s="151"/>
      <c r="T195" s="453"/>
      <c r="U195" s="453"/>
      <c r="V195" s="453"/>
      <c r="W195" s="453"/>
      <c r="X195" s="453"/>
      <c r="Y195" s="453"/>
      <c r="Z195" s="453"/>
      <c r="AA195" s="152" t="str">
        <f>IF(OR($D195="",$AB195=""),"",MIN(110,$AB195-VLOOKUP($AF195,SiSem_Req!$A$2:$P$16,16)))</f>
        <v/>
      </c>
      <c r="AB195" s="453"/>
      <c r="AC195" s="453"/>
      <c r="AD195" s="185"/>
      <c r="AE195" s="151"/>
      <c r="AF195" s="126" t="e">
        <f>VLOOKUP($D195,SiSem_Req!$T$2:$U$16,2)</f>
        <v>#N/A</v>
      </c>
      <c r="AG195" s="126" t="e">
        <f>VLOOKUP($D195,SiSem_Req!$B$2:$P$16,2)</f>
        <v>#N/A</v>
      </c>
      <c r="AH195" s="126" t="e">
        <f>VLOOKUP($D195,SiSem_Req!$B$2:$P$16,3)</f>
        <v>#N/A</v>
      </c>
      <c r="AI195" s="126" t="e">
        <f>VLOOKUP($D195,SiSem_Req!$B$2:$P$16,4)</f>
        <v>#N/A</v>
      </c>
      <c r="AK195" s="170"/>
      <c r="AL195" s="218"/>
      <c r="AM195" s="218"/>
      <c r="AN195" s="218"/>
      <c r="AO195" s="126"/>
    </row>
    <row r="196" spans="1:41" x14ac:dyDescent="0.25">
      <c r="A196" s="125"/>
      <c r="B196" s="453"/>
      <c r="C196" s="453"/>
      <c r="D196" s="454"/>
      <c r="E196" s="457"/>
      <c r="F196" s="158" t="str">
        <f t="shared" si="13"/>
        <v/>
      </c>
      <c r="G196" s="148" t="str">
        <f>IF($D196="","",VLOOKUP($AF196,SiSem_Req!$A$2:$P$16,6))</f>
        <v/>
      </c>
      <c r="H196" s="455"/>
      <c r="I196" s="147" t="str">
        <f t="shared" si="14"/>
        <v/>
      </c>
      <c r="J196" s="148" t="str">
        <f>IF($D196="","",VLOOKUP($AF196,SiSem_Req!$A$2:$P$16,7))</f>
        <v/>
      </c>
      <c r="K196" s="456"/>
      <c r="L196" s="154" t="str">
        <f t="shared" si="15"/>
        <v/>
      </c>
      <c r="M196" s="148" t="str">
        <f>IF($D196="","",VLOOKUP($AF196,SiSem_Req!$A$2:$P$16,9))</f>
        <v/>
      </c>
      <c r="N196" s="457"/>
      <c r="O196" s="158" t="str">
        <f t="shared" si="16"/>
        <v/>
      </c>
      <c r="P196" s="148" t="str">
        <f>IF($D196="","",VLOOKUP($AF196,SiSem_Req!$A$2:$P$16,8))</f>
        <v/>
      </c>
      <c r="Q196" s="149" t="str">
        <f t="shared" si="12"/>
        <v/>
      </c>
      <c r="R196" s="150" t="str">
        <f t="shared" si="17"/>
        <v/>
      </c>
      <c r="S196" s="151"/>
      <c r="T196" s="453"/>
      <c r="U196" s="453"/>
      <c r="V196" s="453"/>
      <c r="W196" s="453"/>
      <c r="X196" s="453"/>
      <c r="Y196" s="453"/>
      <c r="Z196" s="453"/>
      <c r="AA196" s="152" t="str">
        <f>IF(OR($D196="",$AB196=""),"",MIN(110,$AB196-VLOOKUP($AF196,SiSem_Req!$A$2:$P$16,16)))</f>
        <v/>
      </c>
      <c r="AB196" s="453"/>
      <c r="AC196" s="453"/>
      <c r="AD196" s="185"/>
      <c r="AE196" s="151"/>
      <c r="AF196" s="126" t="e">
        <f>VLOOKUP($D196,SiSem_Req!$T$2:$U$16,2)</f>
        <v>#N/A</v>
      </c>
      <c r="AG196" s="126" t="e">
        <f>VLOOKUP($D196,SiSem_Req!$B$2:$P$16,2)</f>
        <v>#N/A</v>
      </c>
      <c r="AH196" s="126" t="e">
        <f>VLOOKUP($D196,SiSem_Req!$B$2:$P$16,3)</f>
        <v>#N/A</v>
      </c>
      <c r="AI196" s="126" t="e">
        <f>VLOOKUP($D196,SiSem_Req!$B$2:$P$16,4)</f>
        <v>#N/A</v>
      </c>
      <c r="AK196" s="170"/>
      <c r="AL196" s="218"/>
      <c r="AM196" s="218"/>
      <c r="AN196" s="218"/>
      <c r="AO196" s="126"/>
    </row>
    <row r="197" spans="1:41" x14ac:dyDescent="0.25">
      <c r="A197" s="125"/>
      <c r="B197" s="453"/>
      <c r="C197" s="453"/>
      <c r="D197" s="454"/>
      <c r="E197" s="457"/>
      <c r="F197" s="158" t="str">
        <f t="shared" si="13"/>
        <v/>
      </c>
      <c r="G197" s="148" t="str">
        <f>IF($D197="","",VLOOKUP($AF197,SiSem_Req!$A$2:$P$16,6))</f>
        <v/>
      </c>
      <c r="H197" s="455"/>
      <c r="I197" s="147" t="str">
        <f t="shared" si="14"/>
        <v/>
      </c>
      <c r="J197" s="148" t="str">
        <f>IF($D197="","",VLOOKUP($AF197,SiSem_Req!$A$2:$P$16,7))</f>
        <v/>
      </c>
      <c r="K197" s="456"/>
      <c r="L197" s="154" t="str">
        <f t="shared" si="15"/>
        <v/>
      </c>
      <c r="M197" s="148" t="str">
        <f>IF($D197="","",VLOOKUP($AF197,SiSem_Req!$A$2:$P$16,9))</f>
        <v/>
      </c>
      <c r="N197" s="457"/>
      <c r="O197" s="158" t="str">
        <f t="shared" si="16"/>
        <v/>
      </c>
      <c r="P197" s="148" t="str">
        <f>IF($D197="","",VLOOKUP($AF197,SiSem_Req!$A$2:$P$16,8))</f>
        <v/>
      </c>
      <c r="Q197" s="149" t="str">
        <f t="shared" si="12"/>
        <v/>
      </c>
      <c r="R197" s="150" t="str">
        <f t="shared" si="17"/>
        <v/>
      </c>
      <c r="S197" s="151"/>
      <c r="T197" s="453"/>
      <c r="U197" s="453"/>
      <c r="V197" s="453"/>
      <c r="W197" s="453"/>
      <c r="X197" s="453"/>
      <c r="Y197" s="453"/>
      <c r="Z197" s="453"/>
      <c r="AA197" s="152" t="str">
        <f>IF(OR($D197="",$AB197=""),"",MIN(110,$AB197-VLOOKUP($AF197,SiSem_Req!$A$2:$P$16,16)))</f>
        <v/>
      </c>
      <c r="AB197" s="453"/>
      <c r="AC197" s="453"/>
      <c r="AD197" s="185"/>
      <c r="AE197" s="151"/>
      <c r="AF197" s="126" t="e">
        <f>VLOOKUP($D197,SiSem_Req!$T$2:$U$16,2)</f>
        <v>#N/A</v>
      </c>
      <c r="AG197" s="126" t="e">
        <f>VLOOKUP($D197,SiSem_Req!$B$2:$P$16,2)</f>
        <v>#N/A</v>
      </c>
      <c r="AH197" s="126" t="e">
        <f>VLOOKUP($D197,SiSem_Req!$B$2:$P$16,3)</f>
        <v>#N/A</v>
      </c>
      <c r="AI197" s="126" t="e">
        <f>VLOOKUP($D197,SiSem_Req!$B$2:$P$16,4)</f>
        <v>#N/A</v>
      </c>
      <c r="AK197" s="170"/>
      <c r="AL197" s="218"/>
      <c r="AM197" s="218"/>
      <c r="AN197" s="218"/>
      <c r="AO197" s="126"/>
    </row>
    <row r="198" spans="1:41" x14ac:dyDescent="0.25">
      <c r="A198" s="125"/>
      <c r="B198" s="453"/>
      <c r="C198" s="453"/>
      <c r="D198" s="454"/>
      <c r="E198" s="457"/>
      <c r="F198" s="158" t="str">
        <f t="shared" si="13"/>
        <v/>
      </c>
      <c r="G198" s="148" t="str">
        <f>IF($D198="","",VLOOKUP($AF198,SiSem_Req!$A$2:$P$16,6))</f>
        <v/>
      </c>
      <c r="H198" s="455"/>
      <c r="I198" s="147" t="str">
        <f t="shared" si="14"/>
        <v/>
      </c>
      <c r="J198" s="148" t="str">
        <f>IF($D198="","",VLOOKUP($AF198,SiSem_Req!$A$2:$P$16,7))</f>
        <v/>
      </c>
      <c r="K198" s="456"/>
      <c r="L198" s="154" t="str">
        <f t="shared" si="15"/>
        <v/>
      </c>
      <c r="M198" s="148" t="str">
        <f>IF($D198="","",VLOOKUP($AF198,SiSem_Req!$A$2:$P$16,9))</f>
        <v/>
      </c>
      <c r="N198" s="457"/>
      <c r="O198" s="158" t="str">
        <f t="shared" si="16"/>
        <v/>
      </c>
      <c r="P198" s="148" t="str">
        <f>IF($D198="","",VLOOKUP($AF198,SiSem_Req!$A$2:$P$16,8))</f>
        <v/>
      </c>
      <c r="Q198" s="149" t="str">
        <f t="shared" si="12"/>
        <v/>
      </c>
      <c r="R198" s="150" t="str">
        <f t="shared" si="17"/>
        <v/>
      </c>
      <c r="S198" s="151"/>
      <c r="T198" s="453"/>
      <c r="U198" s="453"/>
      <c r="V198" s="453"/>
      <c r="W198" s="453"/>
      <c r="X198" s="453"/>
      <c r="Y198" s="453"/>
      <c r="Z198" s="453"/>
      <c r="AA198" s="152" t="str">
        <f>IF(OR($D198="",$AB198=""),"",MIN(110,$AB198-VLOOKUP($AF198,SiSem_Req!$A$2:$P$16,16)))</f>
        <v/>
      </c>
      <c r="AB198" s="453"/>
      <c r="AC198" s="453"/>
      <c r="AD198" s="185"/>
      <c r="AE198" s="151"/>
      <c r="AF198" s="126" t="e">
        <f>VLOOKUP($D198,SiSem_Req!$T$2:$U$16,2)</f>
        <v>#N/A</v>
      </c>
      <c r="AG198" s="126" t="e">
        <f>VLOOKUP($D198,SiSem_Req!$B$2:$P$16,2)</f>
        <v>#N/A</v>
      </c>
      <c r="AH198" s="126" t="e">
        <f>VLOOKUP($D198,SiSem_Req!$B$2:$P$16,3)</f>
        <v>#N/A</v>
      </c>
      <c r="AI198" s="126" t="e">
        <f>VLOOKUP($D198,SiSem_Req!$B$2:$P$16,4)</f>
        <v>#N/A</v>
      </c>
      <c r="AK198" s="170"/>
      <c r="AL198" s="218"/>
      <c r="AM198" s="218"/>
      <c r="AN198" s="218"/>
      <c r="AO198" s="126"/>
    </row>
    <row r="199" spans="1:41" x14ac:dyDescent="0.25">
      <c r="A199" s="125"/>
      <c r="B199" s="453"/>
      <c r="C199" s="453"/>
      <c r="D199" s="454"/>
      <c r="E199" s="457"/>
      <c r="F199" s="158" t="str">
        <f t="shared" si="13"/>
        <v/>
      </c>
      <c r="G199" s="148" t="str">
        <f>IF($D199="","",VLOOKUP($AF199,SiSem_Req!$A$2:$P$16,6))</f>
        <v/>
      </c>
      <c r="H199" s="455"/>
      <c r="I199" s="147" t="str">
        <f t="shared" si="14"/>
        <v/>
      </c>
      <c r="J199" s="148" t="str">
        <f>IF($D199="","",VLOOKUP($AF199,SiSem_Req!$A$2:$P$16,7))</f>
        <v/>
      </c>
      <c r="K199" s="456"/>
      <c r="L199" s="154" t="str">
        <f t="shared" si="15"/>
        <v/>
      </c>
      <c r="M199" s="148" t="str">
        <f>IF($D199="","",VLOOKUP($AF199,SiSem_Req!$A$2:$P$16,9))</f>
        <v/>
      </c>
      <c r="N199" s="457"/>
      <c r="O199" s="158" t="str">
        <f t="shared" si="16"/>
        <v/>
      </c>
      <c r="P199" s="148" t="str">
        <f>IF($D199="","",VLOOKUP($AF199,SiSem_Req!$A$2:$P$16,8))</f>
        <v/>
      </c>
      <c r="Q199" s="149" t="str">
        <f t="shared" si="12"/>
        <v/>
      </c>
      <c r="R199" s="150" t="str">
        <f t="shared" si="17"/>
        <v/>
      </c>
      <c r="S199" s="151"/>
      <c r="T199" s="453"/>
      <c r="U199" s="453"/>
      <c r="V199" s="453"/>
      <c r="W199" s="453"/>
      <c r="X199" s="453"/>
      <c r="Y199" s="453"/>
      <c r="Z199" s="453"/>
      <c r="AA199" s="152" t="str">
        <f>IF(OR($D199="",$AB199=""),"",MIN(110,$AB199-VLOOKUP($AF199,SiSem_Req!$A$2:$P$16,16)))</f>
        <v/>
      </c>
      <c r="AB199" s="453"/>
      <c r="AC199" s="453"/>
      <c r="AD199" s="185"/>
      <c r="AE199" s="151"/>
      <c r="AF199" s="126" t="e">
        <f>VLOOKUP($D199,SiSem_Req!$T$2:$U$16,2)</f>
        <v>#N/A</v>
      </c>
      <c r="AG199" s="126" t="e">
        <f>VLOOKUP($D199,SiSem_Req!$B$2:$P$16,2)</f>
        <v>#N/A</v>
      </c>
      <c r="AH199" s="126" t="e">
        <f>VLOOKUP($D199,SiSem_Req!$B$2:$P$16,3)</f>
        <v>#N/A</v>
      </c>
      <c r="AI199" s="126" t="e">
        <f>VLOOKUP($D199,SiSem_Req!$B$2:$P$16,4)</f>
        <v>#N/A</v>
      </c>
      <c r="AK199" s="170"/>
      <c r="AL199" s="218"/>
      <c r="AM199" s="218"/>
      <c r="AN199" s="218"/>
      <c r="AO199" s="126"/>
    </row>
    <row r="200" spans="1:41" x14ac:dyDescent="0.25">
      <c r="A200" s="125"/>
      <c r="B200" s="453"/>
      <c r="C200" s="453"/>
      <c r="D200" s="454"/>
      <c r="E200" s="457"/>
      <c r="F200" s="158" t="str">
        <f t="shared" si="13"/>
        <v/>
      </c>
      <c r="G200" s="148" t="str">
        <f>IF($D200="","",VLOOKUP($AF200,SiSem_Req!$A$2:$P$16,6))</f>
        <v/>
      </c>
      <c r="H200" s="455"/>
      <c r="I200" s="147" t="str">
        <f t="shared" si="14"/>
        <v/>
      </c>
      <c r="J200" s="148" t="str">
        <f>IF($D200="","",VLOOKUP($AF200,SiSem_Req!$A$2:$P$16,7))</f>
        <v/>
      </c>
      <c r="K200" s="456"/>
      <c r="L200" s="154" t="str">
        <f t="shared" si="15"/>
        <v/>
      </c>
      <c r="M200" s="148" t="str">
        <f>IF($D200="","",VLOOKUP($AF200,SiSem_Req!$A$2:$P$16,9))</f>
        <v/>
      </c>
      <c r="N200" s="457"/>
      <c r="O200" s="158" t="str">
        <f t="shared" si="16"/>
        <v/>
      </c>
      <c r="P200" s="148" t="str">
        <f>IF($D200="","",VLOOKUP($AF200,SiSem_Req!$A$2:$P$16,8))</f>
        <v/>
      </c>
      <c r="Q200" s="149" t="str">
        <f t="shared" si="12"/>
        <v/>
      </c>
      <c r="R200" s="150" t="str">
        <f t="shared" si="17"/>
        <v/>
      </c>
      <c r="S200" s="151"/>
      <c r="T200" s="453"/>
      <c r="U200" s="453"/>
      <c r="V200" s="453"/>
      <c r="W200" s="453"/>
      <c r="X200" s="453"/>
      <c r="Y200" s="453"/>
      <c r="Z200" s="453"/>
      <c r="AA200" s="152" t="str">
        <f>IF(OR($D200="",$AB200=""),"",MIN(110,$AB200-VLOOKUP($AF200,SiSem_Req!$A$2:$P$16,16)))</f>
        <v/>
      </c>
      <c r="AB200" s="453"/>
      <c r="AC200" s="453"/>
      <c r="AD200" s="185"/>
      <c r="AE200" s="151"/>
      <c r="AF200" s="126" t="e">
        <f>VLOOKUP($D200,SiSem_Req!$T$2:$U$16,2)</f>
        <v>#N/A</v>
      </c>
      <c r="AG200" s="126" t="e">
        <f>VLOOKUP($D200,SiSem_Req!$B$2:$P$16,2)</f>
        <v>#N/A</v>
      </c>
      <c r="AH200" s="126" t="e">
        <f>VLOOKUP($D200,SiSem_Req!$B$2:$P$16,3)</f>
        <v>#N/A</v>
      </c>
      <c r="AI200" s="126" t="e">
        <f>VLOOKUP($D200,SiSem_Req!$B$2:$P$16,4)</f>
        <v>#N/A</v>
      </c>
      <c r="AK200" s="170"/>
      <c r="AL200" s="218"/>
      <c r="AM200" s="218"/>
      <c r="AN200" s="218"/>
      <c r="AO200" s="126"/>
    </row>
    <row r="201" spans="1:41" x14ac:dyDescent="0.25">
      <c r="A201" s="125"/>
      <c r="B201" s="453"/>
      <c r="C201" s="453"/>
      <c r="D201" s="454"/>
      <c r="E201" s="457"/>
      <c r="F201" s="158" t="str">
        <f t="shared" si="13"/>
        <v/>
      </c>
      <c r="G201" s="148" t="str">
        <f>IF($D201="","",VLOOKUP($AF201,SiSem_Req!$A$2:$P$16,6))</f>
        <v/>
      </c>
      <c r="H201" s="455"/>
      <c r="I201" s="147" t="str">
        <f t="shared" si="14"/>
        <v/>
      </c>
      <c r="J201" s="148" t="str">
        <f>IF($D201="","",VLOOKUP($AF201,SiSem_Req!$A$2:$P$16,7))</f>
        <v/>
      </c>
      <c r="K201" s="456"/>
      <c r="L201" s="154" t="str">
        <f t="shared" si="15"/>
        <v/>
      </c>
      <c r="M201" s="148" t="str">
        <f>IF($D201="","",VLOOKUP($AF201,SiSem_Req!$A$2:$P$16,9))</f>
        <v/>
      </c>
      <c r="N201" s="457"/>
      <c r="O201" s="158" t="str">
        <f t="shared" si="16"/>
        <v/>
      </c>
      <c r="P201" s="148" t="str">
        <f>IF($D201="","",VLOOKUP($AF201,SiSem_Req!$A$2:$P$16,8))</f>
        <v/>
      </c>
      <c r="Q201" s="149" t="str">
        <f t="shared" si="12"/>
        <v/>
      </c>
      <c r="R201" s="150" t="str">
        <f t="shared" si="17"/>
        <v/>
      </c>
      <c r="S201" s="151"/>
      <c r="T201" s="453"/>
      <c r="U201" s="453"/>
      <c r="V201" s="453"/>
      <c r="W201" s="453"/>
      <c r="X201" s="453"/>
      <c r="Y201" s="453"/>
      <c r="Z201" s="453"/>
      <c r="AA201" s="152" t="str">
        <f>IF(OR($D201="",$AB201=""),"",MIN(110,$AB201-VLOOKUP($AF201,SiSem_Req!$A$2:$P$16,16)))</f>
        <v/>
      </c>
      <c r="AB201" s="453"/>
      <c r="AC201" s="453"/>
      <c r="AD201" s="185"/>
      <c r="AE201" s="151"/>
      <c r="AF201" s="126" t="e">
        <f>VLOOKUP($D201,SiSem_Req!$T$2:$U$16,2)</f>
        <v>#N/A</v>
      </c>
      <c r="AG201" s="126" t="e">
        <f>VLOOKUP($D201,SiSem_Req!$B$2:$P$16,2)</f>
        <v>#N/A</v>
      </c>
      <c r="AH201" s="126" t="e">
        <f>VLOOKUP($D201,SiSem_Req!$B$2:$P$16,3)</f>
        <v>#N/A</v>
      </c>
      <c r="AI201" s="126" t="e">
        <f>VLOOKUP($D201,SiSem_Req!$B$2:$P$16,4)</f>
        <v>#N/A</v>
      </c>
      <c r="AK201" s="170"/>
      <c r="AL201" s="218"/>
      <c r="AM201" s="218"/>
      <c r="AN201" s="218"/>
      <c r="AO201" s="126"/>
    </row>
    <row r="202" spans="1:41" x14ac:dyDescent="0.25">
      <c r="A202" s="125"/>
      <c r="B202" s="453"/>
      <c r="C202" s="453"/>
      <c r="D202" s="454"/>
      <c r="E202" s="457"/>
      <c r="F202" s="158" t="str">
        <f t="shared" si="13"/>
        <v/>
      </c>
      <c r="G202" s="148" t="str">
        <f>IF($D202="","",VLOOKUP($AF202,SiSem_Req!$A$2:$P$16,6))</f>
        <v/>
      </c>
      <c r="H202" s="455"/>
      <c r="I202" s="147" t="str">
        <f t="shared" si="14"/>
        <v/>
      </c>
      <c r="J202" s="148" t="str">
        <f>IF($D202="","",VLOOKUP($AF202,SiSem_Req!$A$2:$P$16,7))</f>
        <v/>
      </c>
      <c r="K202" s="456"/>
      <c r="L202" s="154" t="str">
        <f t="shared" si="15"/>
        <v/>
      </c>
      <c r="M202" s="148" t="str">
        <f>IF($D202="","",VLOOKUP($AF202,SiSem_Req!$A$2:$P$16,9))</f>
        <v/>
      </c>
      <c r="N202" s="457"/>
      <c r="O202" s="158" t="str">
        <f t="shared" si="16"/>
        <v/>
      </c>
      <c r="P202" s="148" t="str">
        <f>IF($D202="","",VLOOKUP($AF202,SiSem_Req!$A$2:$P$16,8))</f>
        <v/>
      </c>
      <c r="Q202" s="149" t="str">
        <f t="shared" si="12"/>
        <v/>
      </c>
      <c r="R202" s="150" t="str">
        <f t="shared" si="17"/>
        <v/>
      </c>
      <c r="S202" s="151"/>
      <c r="T202" s="453"/>
      <c r="U202" s="453"/>
      <c r="V202" s="453"/>
      <c r="W202" s="453"/>
      <c r="X202" s="453"/>
      <c r="Y202" s="453"/>
      <c r="Z202" s="453"/>
      <c r="AA202" s="152" t="str">
        <f>IF(OR($D202="",$AB202=""),"",MIN(110,$AB202-VLOOKUP($AF202,SiSem_Req!$A$2:$P$16,16)))</f>
        <v/>
      </c>
      <c r="AB202" s="453"/>
      <c r="AC202" s="453"/>
      <c r="AD202" s="185"/>
      <c r="AE202" s="151"/>
      <c r="AF202" s="126" t="e">
        <f>VLOOKUP($D202,SiSem_Req!$T$2:$U$16,2)</f>
        <v>#N/A</v>
      </c>
      <c r="AG202" s="126" t="e">
        <f>VLOOKUP($D202,SiSem_Req!$B$2:$P$16,2)</f>
        <v>#N/A</v>
      </c>
      <c r="AH202" s="126" t="e">
        <f>VLOOKUP($D202,SiSem_Req!$B$2:$P$16,3)</f>
        <v>#N/A</v>
      </c>
      <c r="AI202" s="126" t="e">
        <f>VLOOKUP($D202,SiSem_Req!$B$2:$P$16,4)</f>
        <v>#N/A</v>
      </c>
      <c r="AK202" s="170"/>
      <c r="AL202" s="218"/>
      <c r="AM202" s="218"/>
      <c r="AN202" s="218"/>
      <c r="AO202" s="126"/>
    </row>
    <row r="203" spans="1:41" x14ac:dyDescent="0.25">
      <c r="A203" s="125"/>
      <c r="B203" s="453"/>
      <c r="C203" s="453"/>
      <c r="D203" s="454"/>
      <c r="E203" s="457"/>
      <c r="F203" s="158" t="str">
        <f t="shared" si="13"/>
        <v/>
      </c>
      <c r="G203" s="148" t="str">
        <f>IF($D203="","",VLOOKUP($AF203,SiSem_Req!$A$2:$P$16,6))</f>
        <v/>
      </c>
      <c r="H203" s="455"/>
      <c r="I203" s="147" t="str">
        <f t="shared" si="14"/>
        <v/>
      </c>
      <c r="J203" s="148" t="str">
        <f>IF($D203="","",VLOOKUP($AF203,SiSem_Req!$A$2:$P$16,7))</f>
        <v/>
      </c>
      <c r="K203" s="456"/>
      <c r="L203" s="154" t="str">
        <f t="shared" si="15"/>
        <v/>
      </c>
      <c r="M203" s="148" t="str">
        <f>IF($D203="","",VLOOKUP($AF203,SiSem_Req!$A$2:$P$16,9))</f>
        <v/>
      </c>
      <c r="N203" s="457"/>
      <c r="O203" s="158" t="str">
        <f t="shared" si="16"/>
        <v/>
      </c>
      <c r="P203" s="148" t="str">
        <f>IF($D203="","",VLOOKUP($AF203,SiSem_Req!$A$2:$P$16,8))</f>
        <v/>
      </c>
      <c r="Q203" s="149" t="str">
        <f t="shared" si="12"/>
        <v/>
      </c>
      <c r="R203" s="150" t="str">
        <f t="shared" si="17"/>
        <v/>
      </c>
      <c r="S203" s="151"/>
      <c r="T203" s="453"/>
      <c r="U203" s="453"/>
      <c r="V203" s="453"/>
      <c r="W203" s="453"/>
      <c r="X203" s="453"/>
      <c r="Y203" s="453"/>
      <c r="Z203" s="453"/>
      <c r="AA203" s="152" t="str">
        <f>IF(OR($D203="",$AB203=""),"",MIN(110,$AB203-VLOOKUP($AF203,SiSem_Req!$A$2:$P$16,16)))</f>
        <v/>
      </c>
      <c r="AB203" s="453"/>
      <c r="AC203" s="453"/>
      <c r="AD203" s="185"/>
      <c r="AE203" s="151"/>
      <c r="AF203" s="126" t="e">
        <f>VLOOKUP($D203,SiSem_Req!$T$2:$U$16,2)</f>
        <v>#N/A</v>
      </c>
      <c r="AG203" s="126" t="e">
        <f>VLOOKUP($D203,SiSem_Req!$B$2:$P$16,2)</f>
        <v>#N/A</v>
      </c>
      <c r="AH203" s="126" t="e">
        <f>VLOOKUP($D203,SiSem_Req!$B$2:$P$16,3)</f>
        <v>#N/A</v>
      </c>
      <c r="AI203" s="126" t="e">
        <f>VLOOKUP($D203,SiSem_Req!$B$2:$P$16,4)</f>
        <v>#N/A</v>
      </c>
      <c r="AK203" s="170"/>
      <c r="AL203" s="218"/>
      <c r="AM203" s="218"/>
      <c r="AN203" s="218"/>
      <c r="AO203" s="126"/>
    </row>
    <row r="204" spans="1:41" x14ac:dyDescent="0.25">
      <c r="A204" s="125"/>
      <c r="B204" s="453"/>
      <c r="C204" s="453"/>
      <c r="D204" s="454"/>
      <c r="E204" s="457"/>
      <c r="F204" s="158" t="str">
        <f t="shared" si="13"/>
        <v/>
      </c>
      <c r="G204" s="148" t="str">
        <f>IF($D204="","",VLOOKUP($AF204,SiSem_Req!$A$2:$P$16,6))</f>
        <v/>
      </c>
      <c r="H204" s="455"/>
      <c r="I204" s="147" t="str">
        <f t="shared" si="14"/>
        <v/>
      </c>
      <c r="J204" s="148" t="str">
        <f>IF($D204="","",VLOOKUP($AF204,SiSem_Req!$A$2:$P$16,7))</f>
        <v/>
      </c>
      <c r="K204" s="456"/>
      <c r="L204" s="154" t="str">
        <f t="shared" si="15"/>
        <v/>
      </c>
      <c r="M204" s="148" t="str">
        <f>IF($D204="","",VLOOKUP($AF204,SiSem_Req!$A$2:$P$16,9))</f>
        <v/>
      </c>
      <c r="N204" s="457"/>
      <c r="O204" s="158" t="str">
        <f t="shared" si="16"/>
        <v/>
      </c>
      <c r="P204" s="148" t="str">
        <f>IF($D204="","",VLOOKUP($AF204,SiSem_Req!$A$2:$P$16,8))</f>
        <v/>
      </c>
      <c r="Q204" s="149" t="str">
        <f t="shared" si="12"/>
        <v/>
      </c>
      <c r="R204" s="150" t="str">
        <f t="shared" si="17"/>
        <v/>
      </c>
      <c r="S204" s="151"/>
      <c r="T204" s="453"/>
      <c r="U204" s="453"/>
      <c r="V204" s="453"/>
      <c r="W204" s="453"/>
      <c r="X204" s="453"/>
      <c r="Y204" s="453"/>
      <c r="Z204" s="453"/>
      <c r="AA204" s="152" t="str">
        <f>IF(OR($D204="",$AB204=""),"",MIN(110,$AB204-VLOOKUP($AF204,SiSem_Req!$A$2:$P$16,16)))</f>
        <v/>
      </c>
      <c r="AB204" s="453"/>
      <c r="AC204" s="453"/>
      <c r="AD204" s="185"/>
      <c r="AE204" s="151"/>
      <c r="AF204" s="126" t="e">
        <f>VLOOKUP($D204,SiSem_Req!$T$2:$U$16,2)</f>
        <v>#N/A</v>
      </c>
      <c r="AG204" s="126" t="e">
        <f>VLOOKUP($D204,SiSem_Req!$B$2:$P$16,2)</f>
        <v>#N/A</v>
      </c>
      <c r="AH204" s="126" t="e">
        <f>VLOOKUP($D204,SiSem_Req!$B$2:$P$16,3)</f>
        <v>#N/A</v>
      </c>
      <c r="AI204" s="126" t="e">
        <f>VLOOKUP($D204,SiSem_Req!$B$2:$P$16,4)</f>
        <v>#N/A</v>
      </c>
      <c r="AK204" s="170"/>
      <c r="AL204" s="218"/>
      <c r="AM204" s="218"/>
      <c r="AN204" s="218"/>
      <c r="AO204" s="126"/>
    </row>
    <row r="205" spans="1:41" x14ac:dyDescent="0.25">
      <c r="A205" s="125"/>
      <c r="B205" s="453"/>
      <c r="C205" s="453"/>
      <c r="D205" s="454"/>
      <c r="E205" s="457"/>
      <c r="F205" s="158" t="str">
        <f t="shared" si="13"/>
        <v/>
      </c>
      <c r="G205" s="148" t="str">
        <f>IF($D205="","",VLOOKUP($AF205,SiSem_Req!$A$2:$P$16,6))</f>
        <v/>
      </c>
      <c r="H205" s="455"/>
      <c r="I205" s="147" t="str">
        <f t="shared" si="14"/>
        <v/>
      </c>
      <c r="J205" s="148" t="str">
        <f>IF($D205="","",VLOOKUP($AF205,SiSem_Req!$A$2:$P$16,7))</f>
        <v/>
      </c>
      <c r="K205" s="456"/>
      <c r="L205" s="154" t="str">
        <f t="shared" si="15"/>
        <v/>
      </c>
      <c r="M205" s="148" t="str">
        <f>IF($D205="","",VLOOKUP($AF205,SiSem_Req!$A$2:$P$16,9))</f>
        <v/>
      </c>
      <c r="N205" s="457"/>
      <c r="O205" s="158" t="str">
        <f t="shared" si="16"/>
        <v/>
      </c>
      <c r="P205" s="148" t="str">
        <f>IF($D205="","",VLOOKUP($AF205,SiSem_Req!$A$2:$P$16,8))</f>
        <v/>
      </c>
      <c r="Q205" s="149" t="str">
        <f t="shared" ref="Q205:Q268" si="18">IF($D205="","",$K$6+AC205)</f>
        <v/>
      </c>
      <c r="R205" s="150" t="str">
        <f t="shared" si="17"/>
        <v/>
      </c>
      <c r="S205" s="151"/>
      <c r="T205" s="453"/>
      <c r="U205" s="453"/>
      <c r="V205" s="453"/>
      <c r="W205" s="453"/>
      <c r="X205" s="453"/>
      <c r="Y205" s="453"/>
      <c r="Z205" s="453"/>
      <c r="AA205" s="152" t="str">
        <f>IF(OR($D205="",$AB205=""),"",MIN(110,$AB205-VLOOKUP($AF205,SiSem_Req!$A$2:$P$16,16)))</f>
        <v/>
      </c>
      <c r="AB205" s="453"/>
      <c r="AC205" s="453"/>
      <c r="AD205" s="185"/>
      <c r="AE205" s="151"/>
      <c r="AF205" s="126" t="e">
        <f>VLOOKUP($D205,SiSem_Req!$T$2:$U$16,2)</f>
        <v>#N/A</v>
      </c>
      <c r="AG205" s="126" t="e">
        <f>VLOOKUP($D205,SiSem_Req!$B$2:$P$16,2)</f>
        <v>#N/A</v>
      </c>
      <c r="AH205" s="126" t="e">
        <f>VLOOKUP($D205,SiSem_Req!$B$2:$P$16,3)</f>
        <v>#N/A</v>
      </c>
      <c r="AI205" s="126" t="e">
        <f>VLOOKUP($D205,SiSem_Req!$B$2:$P$16,4)</f>
        <v>#N/A</v>
      </c>
      <c r="AK205" s="170"/>
      <c r="AL205" s="218"/>
      <c r="AM205" s="218"/>
      <c r="AN205" s="218"/>
      <c r="AO205" s="126"/>
    </row>
    <row r="206" spans="1:41" x14ac:dyDescent="0.25">
      <c r="A206" s="125"/>
      <c r="B206" s="453"/>
      <c r="C206" s="453"/>
      <c r="D206" s="454"/>
      <c r="E206" s="457"/>
      <c r="F206" s="158" t="str">
        <f t="shared" ref="F206:F269" si="19">IF(OR($D206="",$T206="",$U206="",$G206="",$Z206="",$AB206=""),"",IF($AG206=2,IF($Q206&lt;=$Z206,$U206*$G206,IF(AND($Q206&gt;$Z206,$Q206&lt;=$AB206),$G206*($U206+((($T206-$U206)/($AB206-$Z206))*($Q206-$Z206))),0)),""))</f>
        <v/>
      </c>
      <c r="G206" s="148" t="str">
        <f>IF($D206="","",VLOOKUP($AF206,SiSem_Req!$A$2:$P$16,6))</f>
        <v/>
      </c>
      <c r="H206" s="455"/>
      <c r="I206" s="147" t="str">
        <f t="shared" ref="I206:I269" si="20">IF(OR($D206="",$V206="",$J206=""),"",IF($AH206=2,$V206*$J206,""))</f>
        <v/>
      </c>
      <c r="J206" s="148" t="str">
        <f>IF($D206="","",VLOOKUP($AF206,SiSem_Req!$A$2:$P$16,7))</f>
        <v/>
      </c>
      <c r="K206" s="456"/>
      <c r="L206" s="154" t="str">
        <f t="shared" ref="L206:L269" si="21">IF(OR($D206="",$W206="",$X206="",$M206="",$Z206="",$AB206=""),"",IF($Q206&lt;=$Z206,$X206*$M206,IF(AND($Q206&gt;$Z206,$Q206&lt;=$AB206),$M206*($X206+((($W206-$X206)/($AB206-$Z206))*($Q206-$Z206))),0)))</f>
        <v/>
      </c>
      <c r="M206" s="148" t="str">
        <f>IF($D206="","",VLOOKUP($AF206,SiSem_Req!$A$2:$P$16,9))</f>
        <v/>
      </c>
      <c r="N206" s="457"/>
      <c r="O206" s="158" t="str">
        <f t="shared" ref="O206:O269" si="22">IF(OR($D206="",$Y206="",$P206=""),"",IF($AI206=2,$Y206*$P206,""))</f>
        <v/>
      </c>
      <c r="P206" s="148" t="str">
        <f>IF($D206="","",VLOOKUP($AF206,SiSem_Req!$A$2:$P$16,8))</f>
        <v/>
      </c>
      <c r="Q206" s="149" t="str">
        <f t="shared" si="18"/>
        <v/>
      </c>
      <c r="R206" s="150" t="str">
        <f t="shared" ref="R206:R269" si="23">IF(OR($D206="",$AA206=""),"",$AA206)</f>
        <v/>
      </c>
      <c r="S206" s="151"/>
      <c r="T206" s="453"/>
      <c r="U206" s="453"/>
      <c r="V206" s="453"/>
      <c r="W206" s="453"/>
      <c r="X206" s="453"/>
      <c r="Y206" s="453"/>
      <c r="Z206" s="453"/>
      <c r="AA206" s="152" t="str">
        <f>IF(OR($D206="",$AB206=""),"",MIN(110,$AB206-VLOOKUP($AF206,SiSem_Req!$A$2:$P$16,16)))</f>
        <v/>
      </c>
      <c r="AB206" s="453"/>
      <c r="AC206" s="453"/>
      <c r="AD206" s="185"/>
      <c r="AE206" s="151"/>
      <c r="AF206" s="126" t="e">
        <f>VLOOKUP($D206,SiSem_Req!$T$2:$U$16,2)</f>
        <v>#N/A</v>
      </c>
      <c r="AG206" s="126" t="e">
        <f>VLOOKUP($D206,SiSem_Req!$B$2:$P$16,2)</f>
        <v>#N/A</v>
      </c>
      <c r="AH206" s="126" t="e">
        <f>VLOOKUP($D206,SiSem_Req!$B$2:$P$16,3)</f>
        <v>#N/A</v>
      </c>
      <c r="AI206" s="126" t="e">
        <f>VLOOKUP($D206,SiSem_Req!$B$2:$P$16,4)</f>
        <v>#N/A</v>
      </c>
      <c r="AK206" s="170"/>
      <c r="AL206" s="218"/>
      <c r="AM206" s="218"/>
      <c r="AN206" s="218"/>
      <c r="AO206" s="126"/>
    </row>
    <row r="207" spans="1:41" x14ac:dyDescent="0.25">
      <c r="A207" s="125"/>
      <c r="B207" s="453"/>
      <c r="C207" s="453"/>
      <c r="D207" s="454"/>
      <c r="E207" s="457"/>
      <c r="F207" s="158" t="str">
        <f t="shared" si="19"/>
        <v/>
      </c>
      <c r="G207" s="148" t="str">
        <f>IF($D207="","",VLOOKUP($AF207,SiSem_Req!$A$2:$P$16,6))</f>
        <v/>
      </c>
      <c r="H207" s="455"/>
      <c r="I207" s="147" t="str">
        <f t="shared" si="20"/>
        <v/>
      </c>
      <c r="J207" s="148" t="str">
        <f>IF($D207="","",VLOOKUP($AF207,SiSem_Req!$A$2:$P$16,7))</f>
        <v/>
      </c>
      <c r="K207" s="456"/>
      <c r="L207" s="154" t="str">
        <f t="shared" si="21"/>
        <v/>
      </c>
      <c r="M207" s="148" t="str">
        <f>IF($D207="","",VLOOKUP($AF207,SiSem_Req!$A$2:$P$16,9))</f>
        <v/>
      </c>
      <c r="N207" s="457"/>
      <c r="O207" s="158" t="str">
        <f t="shared" si="22"/>
        <v/>
      </c>
      <c r="P207" s="148" t="str">
        <f>IF($D207="","",VLOOKUP($AF207,SiSem_Req!$A$2:$P$16,8))</f>
        <v/>
      </c>
      <c r="Q207" s="149" t="str">
        <f t="shared" si="18"/>
        <v/>
      </c>
      <c r="R207" s="150" t="str">
        <f t="shared" si="23"/>
        <v/>
      </c>
      <c r="S207" s="151"/>
      <c r="T207" s="453"/>
      <c r="U207" s="453"/>
      <c r="V207" s="453"/>
      <c r="W207" s="453"/>
      <c r="X207" s="453"/>
      <c r="Y207" s="453"/>
      <c r="Z207" s="453"/>
      <c r="AA207" s="152" t="str">
        <f>IF(OR($D207="",$AB207=""),"",MIN(110,$AB207-VLOOKUP($AF207,SiSem_Req!$A$2:$P$16,16)))</f>
        <v/>
      </c>
      <c r="AB207" s="453"/>
      <c r="AC207" s="453"/>
      <c r="AD207" s="185"/>
      <c r="AE207" s="151"/>
      <c r="AF207" s="126" t="e">
        <f>VLOOKUP($D207,SiSem_Req!$T$2:$U$16,2)</f>
        <v>#N/A</v>
      </c>
      <c r="AG207" s="126" t="e">
        <f>VLOOKUP($D207,SiSem_Req!$B$2:$P$16,2)</f>
        <v>#N/A</v>
      </c>
      <c r="AH207" s="126" t="e">
        <f>VLOOKUP($D207,SiSem_Req!$B$2:$P$16,3)</f>
        <v>#N/A</v>
      </c>
      <c r="AI207" s="126" t="e">
        <f>VLOOKUP($D207,SiSem_Req!$B$2:$P$16,4)</f>
        <v>#N/A</v>
      </c>
      <c r="AK207" s="170"/>
      <c r="AL207" s="218"/>
      <c r="AM207" s="218"/>
      <c r="AN207" s="218"/>
      <c r="AO207" s="126"/>
    </row>
    <row r="208" spans="1:41" x14ac:dyDescent="0.25">
      <c r="A208" s="125"/>
      <c r="B208" s="453"/>
      <c r="C208" s="453"/>
      <c r="D208" s="454"/>
      <c r="E208" s="457"/>
      <c r="F208" s="158" t="str">
        <f t="shared" si="19"/>
        <v/>
      </c>
      <c r="G208" s="148" t="str">
        <f>IF($D208="","",VLOOKUP($AF208,SiSem_Req!$A$2:$P$16,6))</f>
        <v/>
      </c>
      <c r="H208" s="455"/>
      <c r="I208" s="147" t="str">
        <f t="shared" si="20"/>
        <v/>
      </c>
      <c r="J208" s="148" t="str">
        <f>IF($D208="","",VLOOKUP($AF208,SiSem_Req!$A$2:$P$16,7))</f>
        <v/>
      </c>
      <c r="K208" s="456"/>
      <c r="L208" s="154" t="str">
        <f t="shared" si="21"/>
        <v/>
      </c>
      <c r="M208" s="148" t="str">
        <f>IF($D208="","",VLOOKUP($AF208,SiSem_Req!$A$2:$P$16,9))</f>
        <v/>
      </c>
      <c r="N208" s="457"/>
      <c r="O208" s="158" t="str">
        <f t="shared" si="22"/>
        <v/>
      </c>
      <c r="P208" s="148" t="str">
        <f>IF($D208="","",VLOOKUP($AF208,SiSem_Req!$A$2:$P$16,8))</f>
        <v/>
      </c>
      <c r="Q208" s="149" t="str">
        <f t="shared" si="18"/>
        <v/>
      </c>
      <c r="R208" s="150" t="str">
        <f t="shared" si="23"/>
        <v/>
      </c>
      <c r="S208" s="151"/>
      <c r="T208" s="453"/>
      <c r="U208" s="453"/>
      <c r="V208" s="453"/>
      <c r="W208" s="453"/>
      <c r="X208" s="453"/>
      <c r="Y208" s="453"/>
      <c r="Z208" s="453"/>
      <c r="AA208" s="152" t="str">
        <f>IF(OR($D208="",$AB208=""),"",MIN(110,$AB208-VLOOKUP($AF208,SiSem_Req!$A$2:$P$16,16)))</f>
        <v/>
      </c>
      <c r="AB208" s="453"/>
      <c r="AC208" s="453"/>
      <c r="AD208" s="185"/>
      <c r="AE208" s="151"/>
      <c r="AF208" s="126" t="e">
        <f>VLOOKUP($D208,SiSem_Req!$T$2:$U$16,2)</f>
        <v>#N/A</v>
      </c>
      <c r="AG208" s="126" t="e">
        <f>VLOOKUP($D208,SiSem_Req!$B$2:$P$16,2)</f>
        <v>#N/A</v>
      </c>
      <c r="AH208" s="126" t="e">
        <f>VLOOKUP($D208,SiSem_Req!$B$2:$P$16,3)</f>
        <v>#N/A</v>
      </c>
      <c r="AI208" s="126" t="e">
        <f>VLOOKUP($D208,SiSem_Req!$B$2:$P$16,4)</f>
        <v>#N/A</v>
      </c>
      <c r="AK208" s="170"/>
      <c r="AL208" s="218"/>
      <c r="AM208" s="218"/>
      <c r="AN208" s="218"/>
      <c r="AO208" s="126"/>
    </row>
    <row r="209" spans="1:41" x14ac:dyDescent="0.25">
      <c r="A209" s="125"/>
      <c r="B209" s="453"/>
      <c r="C209" s="453"/>
      <c r="D209" s="454"/>
      <c r="E209" s="457"/>
      <c r="F209" s="158" t="str">
        <f t="shared" si="19"/>
        <v/>
      </c>
      <c r="G209" s="148" t="str">
        <f>IF($D209="","",VLOOKUP($AF209,SiSem_Req!$A$2:$P$16,6))</f>
        <v/>
      </c>
      <c r="H209" s="455"/>
      <c r="I209" s="147" t="str">
        <f t="shared" si="20"/>
        <v/>
      </c>
      <c r="J209" s="148" t="str">
        <f>IF($D209="","",VLOOKUP($AF209,SiSem_Req!$A$2:$P$16,7))</f>
        <v/>
      </c>
      <c r="K209" s="456"/>
      <c r="L209" s="154" t="str">
        <f t="shared" si="21"/>
        <v/>
      </c>
      <c r="M209" s="148" t="str">
        <f>IF($D209="","",VLOOKUP($AF209,SiSem_Req!$A$2:$P$16,9))</f>
        <v/>
      </c>
      <c r="N209" s="457"/>
      <c r="O209" s="158" t="str">
        <f t="shared" si="22"/>
        <v/>
      </c>
      <c r="P209" s="148" t="str">
        <f>IF($D209="","",VLOOKUP($AF209,SiSem_Req!$A$2:$P$16,8))</f>
        <v/>
      </c>
      <c r="Q209" s="149" t="str">
        <f t="shared" si="18"/>
        <v/>
      </c>
      <c r="R209" s="150" t="str">
        <f t="shared" si="23"/>
        <v/>
      </c>
      <c r="S209" s="151"/>
      <c r="T209" s="453"/>
      <c r="U209" s="453"/>
      <c r="V209" s="453"/>
      <c r="W209" s="453"/>
      <c r="X209" s="453"/>
      <c r="Y209" s="453"/>
      <c r="Z209" s="453"/>
      <c r="AA209" s="152" t="str">
        <f>IF(OR($D209="",$AB209=""),"",MIN(110,$AB209-VLOOKUP($AF209,SiSem_Req!$A$2:$P$16,16)))</f>
        <v/>
      </c>
      <c r="AB209" s="453"/>
      <c r="AC209" s="453"/>
      <c r="AD209" s="185"/>
      <c r="AE209" s="151"/>
      <c r="AF209" s="126" t="e">
        <f>VLOOKUP($D209,SiSem_Req!$T$2:$U$16,2)</f>
        <v>#N/A</v>
      </c>
      <c r="AG209" s="126" t="e">
        <f>VLOOKUP($D209,SiSem_Req!$B$2:$P$16,2)</f>
        <v>#N/A</v>
      </c>
      <c r="AH209" s="126" t="e">
        <f>VLOOKUP($D209,SiSem_Req!$B$2:$P$16,3)</f>
        <v>#N/A</v>
      </c>
      <c r="AI209" s="126" t="e">
        <f>VLOOKUP($D209,SiSem_Req!$B$2:$P$16,4)</f>
        <v>#N/A</v>
      </c>
      <c r="AK209" s="170"/>
      <c r="AL209" s="218"/>
      <c r="AM209" s="218"/>
      <c r="AN209" s="218"/>
      <c r="AO209" s="126"/>
    </row>
    <row r="210" spans="1:41" x14ac:dyDescent="0.25">
      <c r="A210" s="125"/>
      <c r="B210" s="453"/>
      <c r="C210" s="453"/>
      <c r="D210" s="454"/>
      <c r="E210" s="457"/>
      <c r="F210" s="158" t="str">
        <f t="shared" si="19"/>
        <v/>
      </c>
      <c r="G210" s="148" t="str">
        <f>IF($D210="","",VLOOKUP($AF210,SiSem_Req!$A$2:$P$16,6))</f>
        <v/>
      </c>
      <c r="H210" s="455"/>
      <c r="I210" s="147" t="str">
        <f t="shared" si="20"/>
        <v/>
      </c>
      <c r="J210" s="148" t="str">
        <f>IF($D210="","",VLOOKUP($AF210,SiSem_Req!$A$2:$P$16,7))</f>
        <v/>
      </c>
      <c r="K210" s="456"/>
      <c r="L210" s="154" t="str">
        <f t="shared" si="21"/>
        <v/>
      </c>
      <c r="M210" s="148" t="str">
        <f>IF($D210="","",VLOOKUP($AF210,SiSem_Req!$A$2:$P$16,9))</f>
        <v/>
      </c>
      <c r="N210" s="457"/>
      <c r="O210" s="158" t="str">
        <f t="shared" si="22"/>
        <v/>
      </c>
      <c r="P210" s="148" t="str">
        <f>IF($D210="","",VLOOKUP($AF210,SiSem_Req!$A$2:$P$16,8))</f>
        <v/>
      </c>
      <c r="Q210" s="149" t="str">
        <f t="shared" si="18"/>
        <v/>
      </c>
      <c r="R210" s="150" t="str">
        <f t="shared" si="23"/>
        <v/>
      </c>
      <c r="S210" s="151"/>
      <c r="T210" s="453"/>
      <c r="U210" s="453"/>
      <c r="V210" s="453"/>
      <c r="W210" s="453"/>
      <c r="X210" s="453"/>
      <c r="Y210" s="453"/>
      <c r="Z210" s="453"/>
      <c r="AA210" s="152" t="str">
        <f>IF(OR($D210="",$AB210=""),"",MIN(110,$AB210-VLOOKUP($AF210,SiSem_Req!$A$2:$P$16,16)))</f>
        <v/>
      </c>
      <c r="AB210" s="453"/>
      <c r="AC210" s="453"/>
      <c r="AD210" s="185"/>
      <c r="AE210" s="151"/>
      <c r="AF210" s="126" t="e">
        <f>VLOOKUP($D210,SiSem_Req!$T$2:$U$16,2)</f>
        <v>#N/A</v>
      </c>
      <c r="AG210" s="126" t="e">
        <f>VLOOKUP($D210,SiSem_Req!$B$2:$P$16,2)</f>
        <v>#N/A</v>
      </c>
      <c r="AH210" s="126" t="e">
        <f>VLOOKUP($D210,SiSem_Req!$B$2:$P$16,3)</f>
        <v>#N/A</v>
      </c>
      <c r="AI210" s="126" t="e">
        <f>VLOOKUP($D210,SiSem_Req!$B$2:$P$16,4)</f>
        <v>#N/A</v>
      </c>
      <c r="AK210" s="170"/>
      <c r="AL210" s="218"/>
      <c r="AM210" s="218"/>
      <c r="AN210" s="218"/>
      <c r="AO210" s="126"/>
    </row>
    <row r="211" spans="1:41" x14ac:dyDescent="0.25">
      <c r="A211" s="125"/>
      <c r="B211" s="453"/>
      <c r="C211" s="453"/>
      <c r="D211" s="454"/>
      <c r="E211" s="457"/>
      <c r="F211" s="158" t="str">
        <f t="shared" si="19"/>
        <v/>
      </c>
      <c r="G211" s="148" t="str">
        <f>IF($D211="","",VLOOKUP($AF211,SiSem_Req!$A$2:$P$16,6))</f>
        <v/>
      </c>
      <c r="H211" s="455"/>
      <c r="I211" s="147" t="str">
        <f t="shared" si="20"/>
        <v/>
      </c>
      <c r="J211" s="148" t="str">
        <f>IF($D211="","",VLOOKUP($AF211,SiSem_Req!$A$2:$P$16,7))</f>
        <v/>
      </c>
      <c r="K211" s="456"/>
      <c r="L211" s="154" t="str">
        <f t="shared" si="21"/>
        <v/>
      </c>
      <c r="M211" s="148" t="str">
        <f>IF($D211="","",VLOOKUP($AF211,SiSem_Req!$A$2:$P$16,9))</f>
        <v/>
      </c>
      <c r="N211" s="457"/>
      <c r="O211" s="158" t="str">
        <f t="shared" si="22"/>
        <v/>
      </c>
      <c r="P211" s="148" t="str">
        <f>IF($D211="","",VLOOKUP($AF211,SiSem_Req!$A$2:$P$16,8))</f>
        <v/>
      </c>
      <c r="Q211" s="149" t="str">
        <f t="shared" si="18"/>
        <v/>
      </c>
      <c r="R211" s="150" t="str">
        <f t="shared" si="23"/>
        <v/>
      </c>
      <c r="S211" s="151"/>
      <c r="T211" s="453"/>
      <c r="U211" s="453"/>
      <c r="V211" s="453"/>
      <c r="W211" s="453"/>
      <c r="X211" s="453"/>
      <c r="Y211" s="453"/>
      <c r="Z211" s="453"/>
      <c r="AA211" s="152" t="str">
        <f>IF(OR($D211="",$AB211=""),"",MIN(110,$AB211-VLOOKUP($AF211,SiSem_Req!$A$2:$P$16,16)))</f>
        <v/>
      </c>
      <c r="AB211" s="453"/>
      <c r="AC211" s="453"/>
      <c r="AD211" s="185"/>
      <c r="AE211" s="151"/>
      <c r="AF211" s="126" t="e">
        <f>VLOOKUP($D211,SiSem_Req!$T$2:$U$16,2)</f>
        <v>#N/A</v>
      </c>
      <c r="AG211" s="126" t="e">
        <f>VLOOKUP($D211,SiSem_Req!$B$2:$P$16,2)</f>
        <v>#N/A</v>
      </c>
      <c r="AH211" s="126" t="e">
        <f>VLOOKUP($D211,SiSem_Req!$B$2:$P$16,3)</f>
        <v>#N/A</v>
      </c>
      <c r="AI211" s="126" t="e">
        <f>VLOOKUP($D211,SiSem_Req!$B$2:$P$16,4)</f>
        <v>#N/A</v>
      </c>
      <c r="AK211" s="170"/>
      <c r="AL211" s="218"/>
      <c r="AM211" s="218"/>
      <c r="AN211" s="218"/>
      <c r="AO211" s="126"/>
    </row>
    <row r="212" spans="1:41" x14ac:dyDescent="0.25">
      <c r="A212" s="125"/>
      <c r="B212" s="453"/>
      <c r="C212" s="453"/>
      <c r="D212" s="454"/>
      <c r="E212" s="457"/>
      <c r="F212" s="158" t="str">
        <f t="shared" si="19"/>
        <v/>
      </c>
      <c r="G212" s="148" t="str">
        <f>IF($D212="","",VLOOKUP($AF212,SiSem_Req!$A$2:$P$16,6))</f>
        <v/>
      </c>
      <c r="H212" s="455"/>
      <c r="I212" s="147" t="str">
        <f t="shared" si="20"/>
        <v/>
      </c>
      <c r="J212" s="148" t="str">
        <f>IF($D212="","",VLOOKUP($AF212,SiSem_Req!$A$2:$P$16,7))</f>
        <v/>
      </c>
      <c r="K212" s="456"/>
      <c r="L212" s="154" t="str">
        <f t="shared" si="21"/>
        <v/>
      </c>
      <c r="M212" s="148" t="str">
        <f>IF($D212="","",VLOOKUP($AF212,SiSem_Req!$A$2:$P$16,9))</f>
        <v/>
      </c>
      <c r="N212" s="457"/>
      <c r="O212" s="158" t="str">
        <f t="shared" si="22"/>
        <v/>
      </c>
      <c r="P212" s="148" t="str">
        <f>IF($D212="","",VLOOKUP($AF212,SiSem_Req!$A$2:$P$16,8))</f>
        <v/>
      </c>
      <c r="Q212" s="149" t="str">
        <f t="shared" si="18"/>
        <v/>
      </c>
      <c r="R212" s="150" t="str">
        <f t="shared" si="23"/>
        <v/>
      </c>
      <c r="S212" s="151"/>
      <c r="T212" s="453"/>
      <c r="U212" s="453"/>
      <c r="V212" s="453"/>
      <c r="W212" s="453"/>
      <c r="X212" s="453"/>
      <c r="Y212" s="453"/>
      <c r="Z212" s="453"/>
      <c r="AA212" s="152" t="str">
        <f>IF(OR($D212="",$AB212=""),"",MIN(110,$AB212-VLOOKUP($AF212,SiSem_Req!$A$2:$P$16,16)))</f>
        <v/>
      </c>
      <c r="AB212" s="453"/>
      <c r="AC212" s="453"/>
      <c r="AD212" s="185"/>
      <c r="AE212" s="151"/>
      <c r="AF212" s="126" t="e">
        <f>VLOOKUP($D212,SiSem_Req!$T$2:$U$16,2)</f>
        <v>#N/A</v>
      </c>
      <c r="AG212" s="126" t="e">
        <f>VLOOKUP($D212,SiSem_Req!$B$2:$P$16,2)</f>
        <v>#N/A</v>
      </c>
      <c r="AH212" s="126" t="e">
        <f>VLOOKUP($D212,SiSem_Req!$B$2:$P$16,3)</f>
        <v>#N/A</v>
      </c>
      <c r="AI212" s="126" t="e">
        <f>VLOOKUP($D212,SiSem_Req!$B$2:$P$16,4)</f>
        <v>#N/A</v>
      </c>
      <c r="AK212" s="170"/>
      <c r="AL212" s="218"/>
      <c r="AM212" s="218"/>
      <c r="AN212" s="218"/>
      <c r="AO212" s="126"/>
    </row>
    <row r="213" spans="1:41" x14ac:dyDescent="0.25">
      <c r="A213" s="125"/>
      <c r="B213" s="453"/>
      <c r="C213" s="453"/>
      <c r="D213" s="454"/>
      <c r="E213" s="457"/>
      <c r="F213" s="158" t="str">
        <f t="shared" si="19"/>
        <v/>
      </c>
      <c r="G213" s="148" t="str">
        <f>IF($D213="","",VLOOKUP($AF213,SiSem_Req!$A$2:$P$16,6))</f>
        <v/>
      </c>
      <c r="H213" s="455"/>
      <c r="I213" s="147" t="str">
        <f t="shared" si="20"/>
        <v/>
      </c>
      <c r="J213" s="148" t="str">
        <f>IF($D213="","",VLOOKUP($AF213,SiSem_Req!$A$2:$P$16,7))</f>
        <v/>
      </c>
      <c r="K213" s="456"/>
      <c r="L213" s="154" t="str">
        <f t="shared" si="21"/>
        <v/>
      </c>
      <c r="M213" s="148" t="str">
        <f>IF($D213="","",VLOOKUP($AF213,SiSem_Req!$A$2:$P$16,9))</f>
        <v/>
      </c>
      <c r="N213" s="457"/>
      <c r="O213" s="158" t="str">
        <f t="shared" si="22"/>
        <v/>
      </c>
      <c r="P213" s="148" t="str">
        <f>IF($D213="","",VLOOKUP($AF213,SiSem_Req!$A$2:$P$16,8))</f>
        <v/>
      </c>
      <c r="Q213" s="149" t="str">
        <f t="shared" si="18"/>
        <v/>
      </c>
      <c r="R213" s="150" t="str">
        <f t="shared" si="23"/>
        <v/>
      </c>
      <c r="S213" s="151"/>
      <c r="T213" s="453"/>
      <c r="U213" s="453"/>
      <c r="V213" s="453"/>
      <c r="W213" s="453"/>
      <c r="X213" s="453"/>
      <c r="Y213" s="453"/>
      <c r="Z213" s="453"/>
      <c r="AA213" s="152" t="str">
        <f>IF(OR($D213="",$AB213=""),"",MIN(110,$AB213-VLOOKUP($AF213,SiSem_Req!$A$2:$P$16,16)))</f>
        <v/>
      </c>
      <c r="AB213" s="453"/>
      <c r="AC213" s="453"/>
      <c r="AD213" s="185"/>
      <c r="AE213" s="151"/>
      <c r="AF213" s="126" t="e">
        <f>VLOOKUP($D213,SiSem_Req!$T$2:$U$16,2)</f>
        <v>#N/A</v>
      </c>
      <c r="AG213" s="126" t="e">
        <f>VLOOKUP($D213,SiSem_Req!$B$2:$P$16,2)</f>
        <v>#N/A</v>
      </c>
      <c r="AH213" s="126" t="e">
        <f>VLOOKUP($D213,SiSem_Req!$B$2:$P$16,3)</f>
        <v>#N/A</v>
      </c>
      <c r="AI213" s="126" t="e">
        <f>VLOOKUP($D213,SiSem_Req!$B$2:$P$16,4)</f>
        <v>#N/A</v>
      </c>
      <c r="AK213" s="170"/>
      <c r="AL213" s="218"/>
      <c r="AM213" s="218"/>
      <c r="AN213" s="218"/>
      <c r="AO213" s="126"/>
    </row>
    <row r="214" spans="1:41" x14ac:dyDescent="0.25">
      <c r="A214" s="125"/>
      <c r="B214" s="453"/>
      <c r="C214" s="453"/>
      <c r="D214" s="454"/>
      <c r="E214" s="457"/>
      <c r="F214" s="158" t="str">
        <f t="shared" si="19"/>
        <v/>
      </c>
      <c r="G214" s="148" t="str">
        <f>IF($D214="","",VLOOKUP($AF214,SiSem_Req!$A$2:$P$16,6))</f>
        <v/>
      </c>
      <c r="H214" s="455"/>
      <c r="I214" s="147" t="str">
        <f t="shared" si="20"/>
        <v/>
      </c>
      <c r="J214" s="148" t="str">
        <f>IF($D214="","",VLOOKUP($AF214,SiSem_Req!$A$2:$P$16,7))</f>
        <v/>
      </c>
      <c r="K214" s="456"/>
      <c r="L214" s="154" t="str">
        <f t="shared" si="21"/>
        <v/>
      </c>
      <c r="M214" s="148" t="str">
        <f>IF($D214="","",VLOOKUP($AF214,SiSem_Req!$A$2:$P$16,9))</f>
        <v/>
      </c>
      <c r="N214" s="457"/>
      <c r="O214" s="158" t="str">
        <f t="shared" si="22"/>
        <v/>
      </c>
      <c r="P214" s="148" t="str">
        <f>IF($D214="","",VLOOKUP($AF214,SiSem_Req!$A$2:$P$16,8))</f>
        <v/>
      </c>
      <c r="Q214" s="149" t="str">
        <f t="shared" si="18"/>
        <v/>
      </c>
      <c r="R214" s="150" t="str">
        <f t="shared" si="23"/>
        <v/>
      </c>
      <c r="S214" s="151"/>
      <c r="T214" s="453"/>
      <c r="U214" s="453"/>
      <c r="V214" s="453"/>
      <c r="W214" s="453"/>
      <c r="X214" s="453"/>
      <c r="Y214" s="453"/>
      <c r="Z214" s="453"/>
      <c r="AA214" s="152" t="str">
        <f>IF(OR($D214="",$AB214=""),"",MIN(110,$AB214-VLOOKUP($AF214,SiSem_Req!$A$2:$P$16,16)))</f>
        <v/>
      </c>
      <c r="AB214" s="453"/>
      <c r="AC214" s="453"/>
      <c r="AD214" s="185"/>
      <c r="AE214" s="151"/>
      <c r="AF214" s="126" t="e">
        <f>VLOOKUP($D214,SiSem_Req!$T$2:$U$16,2)</f>
        <v>#N/A</v>
      </c>
      <c r="AG214" s="126" t="e">
        <f>VLOOKUP($D214,SiSem_Req!$B$2:$P$16,2)</f>
        <v>#N/A</v>
      </c>
      <c r="AH214" s="126" t="e">
        <f>VLOOKUP($D214,SiSem_Req!$B$2:$P$16,3)</f>
        <v>#N/A</v>
      </c>
      <c r="AI214" s="126" t="e">
        <f>VLOOKUP($D214,SiSem_Req!$B$2:$P$16,4)</f>
        <v>#N/A</v>
      </c>
      <c r="AK214" s="170"/>
      <c r="AL214" s="218"/>
      <c r="AM214" s="218"/>
      <c r="AN214" s="218"/>
      <c r="AO214" s="126"/>
    </row>
    <row r="215" spans="1:41" x14ac:dyDescent="0.25">
      <c r="A215" s="125"/>
      <c r="B215" s="453"/>
      <c r="C215" s="453"/>
      <c r="D215" s="454"/>
      <c r="E215" s="457"/>
      <c r="F215" s="158" t="str">
        <f t="shared" si="19"/>
        <v/>
      </c>
      <c r="G215" s="148" t="str">
        <f>IF($D215="","",VLOOKUP($AF215,SiSem_Req!$A$2:$P$16,6))</f>
        <v/>
      </c>
      <c r="H215" s="455"/>
      <c r="I215" s="147" t="str">
        <f t="shared" si="20"/>
        <v/>
      </c>
      <c r="J215" s="148" t="str">
        <f>IF($D215="","",VLOOKUP($AF215,SiSem_Req!$A$2:$P$16,7))</f>
        <v/>
      </c>
      <c r="K215" s="456"/>
      <c r="L215" s="154" t="str">
        <f t="shared" si="21"/>
        <v/>
      </c>
      <c r="M215" s="148" t="str">
        <f>IF($D215="","",VLOOKUP($AF215,SiSem_Req!$A$2:$P$16,9))</f>
        <v/>
      </c>
      <c r="N215" s="457"/>
      <c r="O215" s="158" t="str">
        <f t="shared" si="22"/>
        <v/>
      </c>
      <c r="P215" s="148" t="str">
        <f>IF($D215="","",VLOOKUP($AF215,SiSem_Req!$A$2:$P$16,8))</f>
        <v/>
      </c>
      <c r="Q215" s="149" t="str">
        <f t="shared" si="18"/>
        <v/>
      </c>
      <c r="R215" s="150" t="str">
        <f t="shared" si="23"/>
        <v/>
      </c>
      <c r="S215" s="151"/>
      <c r="T215" s="453"/>
      <c r="U215" s="453"/>
      <c r="V215" s="453"/>
      <c r="W215" s="453"/>
      <c r="X215" s="453"/>
      <c r="Y215" s="453"/>
      <c r="Z215" s="453"/>
      <c r="AA215" s="152" t="str">
        <f>IF(OR($D215="",$AB215=""),"",MIN(110,$AB215-VLOOKUP($AF215,SiSem_Req!$A$2:$P$16,16)))</f>
        <v/>
      </c>
      <c r="AB215" s="453"/>
      <c r="AC215" s="453"/>
      <c r="AD215" s="185"/>
      <c r="AE215" s="151"/>
      <c r="AF215" s="126" t="e">
        <f>VLOOKUP($D215,SiSem_Req!$T$2:$U$16,2)</f>
        <v>#N/A</v>
      </c>
      <c r="AG215" s="126" t="e">
        <f>VLOOKUP($D215,SiSem_Req!$B$2:$P$16,2)</f>
        <v>#N/A</v>
      </c>
      <c r="AH215" s="126" t="e">
        <f>VLOOKUP($D215,SiSem_Req!$B$2:$P$16,3)</f>
        <v>#N/A</v>
      </c>
      <c r="AI215" s="126" t="e">
        <f>VLOOKUP($D215,SiSem_Req!$B$2:$P$16,4)</f>
        <v>#N/A</v>
      </c>
      <c r="AK215" s="170"/>
      <c r="AL215" s="218"/>
      <c r="AM215" s="218"/>
      <c r="AN215" s="218"/>
      <c r="AO215" s="126"/>
    </row>
    <row r="216" spans="1:41" x14ac:dyDescent="0.25">
      <c r="A216" s="125"/>
      <c r="B216" s="453"/>
      <c r="C216" s="453"/>
      <c r="D216" s="454"/>
      <c r="E216" s="457"/>
      <c r="F216" s="158" t="str">
        <f t="shared" si="19"/>
        <v/>
      </c>
      <c r="G216" s="148" t="str">
        <f>IF($D216="","",VLOOKUP($AF216,SiSem_Req!$A$2:$P$16,6))</f>
        <v/>
      </c>
      <c r="H216" s="455"/>
      <c r="I216" s="147" t="str">
        <f t="shared" si="20"/>
        <v/>
      </c>
      <c r="J216" s="148" t="str">
        <f>IF($D216="","",VLOOKUP($AF216,SiSem_Req!$A$2:$P$16,7))</f>
        <v/>
      </c>
      <c r="K216" s="456"/>
      <c r="L216" s="154" t="str">
        <f t="shared" si="21"/>
        <v/>
      </c>
      <c r="M216" s="148" t="str">
        <f>IF($D216="","",VLOOKUP($AF216,SiSem_Req!$A$2:$P$16,9))</f>
        <v/>
      </c>
      <c r="N216" s="457"/>
      <c r="O216" s="158" t="str">
        <f t="shared" si="22"/>
        <v/>
      </c>
      <c r="P216" s="148" t="str">
        <f>IF($D216="","",VLOOKUP($AF216,SiSem_Req!$A$2:$P$16,8))</f>
        <v/>
      </c>
      <c r="Q216" s="149" t="str">
        <f t="shared" si="18"/>
        <v/>
      </c>
      <c r="R216" s="150" t="str">
        <f t="shared" si="23"/>
        <v/>
      </c>
      <c r="S216" s="151"/>
      <c r="T216" s="453"/>
      <c r="U216" s="453"/>
      <c r="V216" s="453"/>
      <c r="W216" s="453"/>
      <c r="X216" s="453"/>
      <c r="Y216" s="453"/>
      <c r="Z216" s="453"/>
      <c r="AA216" s="152" t="str">
        <f>IF(OR($D216="",$AB216=""),"",MIN(110,$AB216-VLOOKUP($AF216,SiSem_Req!$A$2:$P$16,16)))</f>
        <v/>
      </c>
      <c r="AB216" s="453"/>
      <c r="AC216" s="453"/>
      <c r="AD216" s="185"/>
      <c r="AE216" s="151"/>
      <c r="AF216" s="126" t="e">
        <f>VLOOKUP($D216,SiSem_Req!$T$2:$U$16,2)</f>
        <v>#N/A</v>
      </c>
      <c r="AG216" s="126" t="e">
        <f>VLOOKUP($D216,SiSem_Req!$B$2:$P$16,2)</f>
        <v>#N/A</v>
      </c>
      <c r="AH216" s="126" t="e">
        <f>VLOOKUP($D216,SiSem_Req!$B$2:$P$16,3)</f>
        <v>#N/A</v>
      </c>
      <c r="AI216" s="126" t="e">
        <f>VLOOKUP($D216,SiSem_Req!$B$2:$P$16,4)</f>
        <v>#N/A</v>
      </c>
      <c r="AK216" s="170"/>
      <c r="AL216" s="218"/>
      <c r="AM216" s="218"/>
      <c r="AN216" s="218"/>
      <c r="AO216" s="126"/>
    </row>
    <row r="217" spans="1:41" x14ac:dyDescent="0.25">
      <c r="A217" s="125"/>
      <c r="B217" s="453"/>
      <c r="C217" s="453"/>
      <c r="D217" s="454"/>
      <c r="E217" s="457"/>
      <c r="F217" s="158" t="str">
        <f t="shared" si="19"/>
        <v/>
      </c>
      <c r="G217" s="148" t="str">
        <f>IF($D217="","",VLOOKUP($AF217,SiSem_Req!$A$2:$P$16,6))</f>
        <v/>
      </c>
      <c r="H217" s="455"/>
      <c r="I217" s="147" t="str">
        <f t="shared" si="20"/>
        <v/>
      </c>
      <c r="J217" s="148" t="str">
        <f>IF($D217="","",VLOOKUP($AF217,SiSem_Req!$A$2:$P$16,7))</f>
        <v/>
      </c>
      <c r="K217" s="456"/>
      <c r="L217" s="154" t="str">
        <f t="shared" si="21"/>
        <v/>
      </c>
      <c r="M217" s="148" t="str">
        <f>IF($D217="","",VLOOKUP($AF217,SiSem_Req!$A$2:$P$16,9))</f>
        <v/>
      </c>
      <c r="N217" s="457"/>
      <c r="O217" s="158" t="str">
        <f t="shared" si="22"/>
        <v/>
      </c>
      <c r="P217" s="148" t="str">
        <f>IF($D217="","",VLOOKUP($AF217,SiSem_Req!$A$2:$P$16,8))</f>
        <v/>
      </c>
      <c r="Q217" s="149" t="str">
        <f t="shared" si="18"/>
        <v/>
      </c>
      <c r="R217" s="150" t="str">
        <f t="shared" si="23"/>
        <v/>
      </c>
      <c r="S217" s="151"/>
      <c r="T217" s="453"/>
      <c r="U217" s="453"/>
      <c r="V217" s="453"/>
      <c r="W217" s="453"/>
      <c r="X217" s="453"/>
      <c r="Y217" s="453"/>
      <c r="Z217" s="453"/>
      <c r="AA217" s="152" t="str">
        <f>IF(OR($D217="",$AB217=""),"",MIN(110,$AB217-VLOOKUP($AF217,SiSem_Req!$A$2:$P$16,16)))</f>
        <v/>
      </c>
      <c r="AB217" s="453"/>
      <c r="AC217" s="453"/>
      <c r="AD217" s="185"/>
      <c r="AE217" s="151"/>
      <c r="AF217" s="126" t="e">
        <f>VLOOKUP($D217,SiSem_Req!$T$2:$U$16,2)</f>
        <v>#N/A</v>
      </c>
      <c r="AG217" s="126" t="e">
        <f>VLOOKUP($D217,SiSem_Req!$B$2:$P$16,2)</f>
        <v>#N/A</v>
      </c>
      <c r="AH217" s="126" t="e">
        <f>VLOOKUP($D217,SiSem_Req!$B$2:$P$16,3)</f>
        <v>#N/A</v>
      </c>
      <c r="AI217" s="126" t="e">
        <f>VLOOKUP($D217,SiSem_Req!$B$2:$P$16,4)</f>
        <v>#N/A</v>
      </c>
      <c r="AK217" s="170"/>
      <c r="AL217" s="218"/>
      <c r="AM217" s="218"/>
      <c r="AN217" s="218"/>
      <c r="AO217" s="126"/>
    </row>
    <row r="218" spans="1:41" x14ac:dyDescent="0.25">
      <c r="A218" s="125"/>
      <c r="B218" s="453"/>
      <c r="C218" s="453"/>
      <c r="D218" s="454"/>
      <c r="E218" s="457"/>
      <c r="F218" s="158" t="str">
        <f t="shared" si="19"/>
        <v/>
      </c>
      <c r="G218" s="148" t="str">
        <f>IF($D218="","",VLOOKUP($AF218,SiSem_Req!$A$2:$P$16,6))</f>
        <v/>
      </c>
      <c r="H218" s="455"/>
      <c r="I218" s="147" t="str">
        <f t="shared" si="20"/>
        <v/>
      </c>
      <c r="J218" s="148" t="str">
        <f>IF($D218="","",VLOOKUP($AF218,SiSem_Req!$A$2:$P$16,7))</f>
        <v/>
      </c>
      <c r="K218" s="456"/>
      <c r="L218" s="154" t="str">
        <f t="shared" si="21"/>
        <v/>
      </c>
      <c r="M218" s="148" t="str">
        <f>IF($D218="","",VLOOKUP($AF218,SiSem_Req!$A$2:$P$16,9))</f>
        <v/>
      </c>
      <c r="N218" s="457"/>
      <c r="O218" s="158" t="str">
        <f t="shared" si="22"/>
        <v/>
      </c>
      <c r="P218" s="148" t="str">
        <f>IF($D218="","",VLOOKUP($AF218,SiSem_Req!$A$2:$P$16,8))</f>
        <v/>
      </c>
      <c r="Q218" s="149" t="str">
        <f t="shared" si="18"/>
        <v/>
      </c>
      <c r="R218" s="150" t="str">
        <f t="shared" si="23"/>
        <v/>
      </c>
      <c r="S218" s="151"/>
      <c r="T218" s="453"/>
      <c r="U218" s="453"/>
      <c r="V218" s="453"/>
      <c r="W218" s="453"/>
      <c r="X218" s="453"/>
      <c r="Y218" s="453"/>
      <c r="Z218" s="453"/>
      <c r="AA218" s="152" t="str">
        <f>IF(OR($D218="",$AB218=""),"",MIN(110,$AB218-VLOOKUP($AF218,SiSem_Req!$A$2:$P$16,16)))</f>
        <v/>
      </c>
      <c r="AB218" s="453"/>
      <c r="AC218" s="453"/>
      <c r="AD218" s="185"/>
      <c r="AE218" s="151"/>
      <c r="AF218" s="126" t="e">
        <f>VLOOKUP($D218,SiSem_Req!$T$2:$U$16,2)</f>
        <v>#N/A</v>
      </c>
      <c r="AG218" s="126" t="e">
        <f>VLOOKUP($D218,SiSem_Req!$B$2:$P$16,2)</f>
        <v>#N/A</v>
      </c>
      <c r="AH218" s="126" t="e">
        <f>VLOOKUP($D218,SiSem_Req!$B$2:$P$16,3)</f>
        <v>#N/A</v>
      </c>
      <c r="AI218" s="126" t="e">
        <f>VLOOKUP($D218,SiSem_Req!$B$2:$P$16,4)</f>
        <v>#N/A</v>
      </c>
      <c r="AK218" s="170"/>
      <c r="AL218" s="218"/>
      <c r="AM218" s="218"/>
      <c r="AN218" s="218"/>
      <c r="AO218" s="126"/>
    </row>
    <row r="219" spans="1:41" x14ac:dyDescent="0.25">
      <c r="A219" s="125"/>
      <c r="B219" s="453"/>
      <c r="C219" s="453"/>
      <c r="D219" s="454"/>
      <c r="E219" s="457"/>
      <c r="F219" s="158" t="str">
        <f t="shared" si="19"/>
        <v/>
      </c>
      <c r="G219" s="148" t="str">
        <f>IF($D219="","",VLOOKUP($AF219,SiSem_Req!$A$2:$P$16,6))</f>
        <v/>
      </c>
      <c r="H219" s="455"/>
      <c r="I219" s="147" t="str">
        <f t="shared" si="20"/>
        <v/>
      </c>
      <c r="J219" s="148" t="str">
        <f>IF($D219="","",VLOOKUP($AF219,SiSem_Req!$A$2:$P$16,7))</f>
        <v/>
      </c>
      <c r="K219" s="456"/>
      <c r="L219" s="154" t="str">
        <f t="shared" si="21"/>
        <v/>
      </c>
      <c r="M219" s="148" t="str">
        <f>IF($D219="","",VLOOKUP($AF219,SiSem_Req!$A$2:$P$16,9))</f>
        <v/>
      </c>
      <c r="N219" s="457"/>
      <c r="O219" s="158" t="str">
        <f t="shared" si="22"/>
        <v/>
      </c>
      <c r="P219" s="148" t="str">
        <f>IF($D219="","",VLOOKUP($AF219,SiSem_Req!$A$2:$P$16,8))</f>
        <v/>
      </c>
      <c r="Q219" s="149" t="str">
        <f t="shared" si="18"/>
        <v/>
      </c>
      <c r="R219" s="150" t="str">
        <f t="shared" si="23"/>
        <v/>
      </c>
      <c r="S219" s="151"/>
      <c r="T219" s="453"/>
      <c r="U219" s="453"/>
      <c r="V219" s="453"/>
      <c r="W219" s="453"/>
      <c r="X219" s="453"/>
      <c r="Y219" s="453"/>
      <c r="Z219" s="453"/>
      <c r="AA219" s="152" t="str">
        <f>IF(OR($D219="",$AB219=""),"",MIN(110,$AB219-VLOOKUP($AF219,SiSem_Req!$A$2:$P$16,16)))</f>
        <v/>
      </c>
      <c r="AB219" s="453"/>
      <c r="AC219" s="453"/>
      <c r="AD219" s="185"/>
      <c r="AE219" s="151"/>
      <c r="AF219" s="126" t="e">
        <f>VLOOKUP($D219,SiSem_Req!$T$2:$U$16,2)</f>
        <v>#N/A</v>
      </c>
      <c r="AG219" s="126" t="e">
        <f>VLOOKUP($D219,SiSem_Req!$B$2:$P$16,2)</f>
        <v>#N/A</v>
      </c>
      <c r="AH219" s="126" t="e">
        <f>VLOOKUP($D219,SiSem_Req!$B$2:$P$16,3)</f>
        <v>#N/A</v>
      </c>
      <c r="AI219" s="126" t="e">
        <f>VLOOKUP($D219,SiSem_Req!$B$2:$P$16,4)</f>
        <v>#N/A</v>
      </c>
      <c r="AK219" s="170"/>
      <c r="AL219" s="218"/>
      <c r="AM219" s="218"/>
      <c r="AN219" s="218"/>
      <c r="AO219" s="126"/>
    </row>
    <row r="220" spans="1:41" x14ac:dyDescent="0.25">
      <c r="A220" s="125"/>
      <c r="B220" s="453"/>
      <c r="C220" s="453"/>
      <c r="D220" s="454"/>
      <c r="E220" s="457"/>
      <c r="F220" s="158" t="str">
        <f t="shared" si="19"/>
        <v/>
      </c>
      <c r="G220" s="148" t="str">
        <f>IF($D220="","",VLOOKUP($AF220,SiSem_Req!$A$2:$P$16,6))</f>
        <v/>
      </c>
      <c r="H220" s="455"/>
      <c r="I220" s="147" t="str">
        <f t="shared" si="20"/>
        <v/>
      </c>
      <c r="J220" s="148" t="str">
        <f>IF($D220="","",VLOOKUP($AF220,SiSem_Req!$A$2:$P$16,7))</f>
        <v/>
      </c>
      <c r="K220" s="456"/>
      <c r="L220" s="154" t="str">
        <f t="shared" si="21"/>
        <v/>
      </c>
      <c r="M220" s="148" t="str">
        <f>IF($D220="","",VLOOKUP($AF220,SiSem_Req!$A$2:$P$16,9))</f>
        <v/>
      </c>
      <c r="N220" s="457"/>
      <c r="O220" s="158" t="str">
        <f t="shared" si="22"/>
        <v/>
      </c>
      <c r="P220" s="148" t="str">
        <f>IF($D220="","",VLOOKUP($AF220,SiSem_Req!$A$2:$P$16,8))</f>
        <v/>
      </c>
      <c r="Q220" s="149" t="str">
        <f t="shared" si="18"/>
        <v/>
      </c>
      <c r="R220" s="150" t="str">
        <f t="shared" si="23"/>
        <v/>
      </c>
      <c r="S220" s="151"/>
      <c r="T220" s="453"/>
      <c r="U220" s="453"/>
      <c r="V220" s="453"/>
      <c r="W220" s="453"/>
      <c r="X220" s="453"/>
      <c r="Y220" s="453"/>
      <c r="Z220" s="453"/>
      <c r="AA220" s="152" t="str">
        <f>IF(OR($D220="",$AB220=""),"",MIN(110,$AB220-VLOOKUP($AF220,SiSem_Req!$A$2:$P$16,16)))</f>
        <v/>
      </c>
      <c r="AB220" s="453"/>
      <c r="AC220" s="453"/>
      <c r="AD220" s="185"/>
      <c r="AE220" s="151"/>
      <c r="AF220" s="126" t="e">
        <f>VLOOKUP($D220,SiSem_Req!$T$2:$U$16,2)</f>
        <v>#N/A</v>
      </c>
      <c r="AG220" s="126" t="e">
        <f>VLOOKUP($D220,SiSem_Req!$B$2:$P$16,2)</f>
        <v>#N/A</v>
      </c>
      <c r="AH220" s="126" t="e">
        <f>VLOOKUP($D220,SiSem_Req!$B$2:$P$16,3)</f>
        <v>#N/A</v>
      </c>
      <c r="AI220" s="126" t="e">
        <f>VLOOKUP($D220,SiSem_Req!$B$2:$P$16,4)</f>
        <v>#N/A</v>
      </c>
      <c r="AK220" s="170"/>
      <c r="AL220" s="218"/>
      <c r="AM220" s="218"/>
      <c r="AN220" s="218"/>
      <c r="AO220" s="126"/>
    </row>
    <row r="221" spans="1:41" x14ac:dyDescent="0.25">
      <c r="A221" s="125"/>
      <c r="B221" s="453"/>
      <c r="C221" s="453"/>
      <c r="D221" s="454"/>
      <c r="E221" s="457"/>
      <c r="F221" s="158" t="str">
        <f t="shared" si="19"/>
        <v/>
      </c>
      <c r="G221" s="148" t="str">
        <f>IF($D221="","",VLOOKUP($AF221,SiSem_Req!$A$2:$P$16,6))</f>
        <v/>
      </c>
      <c r="H221" s="455"/>
      <c r="I221" s="147" t="str">
        <f t="shared" si="20"/>
        <v/>
      </c>
      <c r="J221" s="148" t="str">
        <f>IF($D221="","",VLOOKUP($AF221,SiSem_Req!$A$2:$P$16,7))</f>
        <v/>
      </c>
      <c r="K221" s="456"/>
      <c r="L221" s="154" t="str">
        <f t="shared" si="21"/>
        <v/>
      </c>
      <c r="M221" s="148" t="str">
        <f>IF($D221="","",VLOOKUP($AF221,SiSem_Req!$A$2:$P$16,9))</f>
        <v/>
      </c>
      <c r="N221" s="457"/>
      <c r="O221" s="158" t="str">
        <f t="shared" si="22"/>
        <v/>
      </c>
      <c r="P221" s="148" t="str">
        <f>IF($D221="","",VLOOKUP($AF221,SiSem_Req!$A$2:$P$16,8))</f>
        <v/>
      </c>
      <c r="Q221" s="149" t="str">
        <f t="shared" si="18"/>
        <v/>
      </c>
      <c r="R221" s="150" t="str">
        <f t="shared" si="23"/>
        <v/>
      </c>
      <c r="S221" s="151"/>
      <c r="T221" s="453"/>
      <c r="U221" s="453"/>
      <c r="V221" s="453"/>
      <c r="W221" s="453"/>
      <c r="X221" s="453"/>
      <c r="Y221" s="453"/>
      <c r="Z221" s="453"/>
      <c r="AA221" s="152" t="str">
        <f>IF(OR($D221="",$AB221=""),"",MIN(110,$AB221-VLOOKUP($AF221,SiSem_Req!$A$2:$P$16,16)))</f>
        <v/>
      </c>
      <c r="AB221" s="453"/>
      <c r="AC221" s="453"/>
      <c r="AD221" s="185"/>
      <c r="AE221" s="151"/>
      <c r="AF221" s="126" t="e">
        <f>VLOOKUP($D221,SiSem_Req!$T$2:$U$16,2)</f>
        <v>#N/A</v>
      </c>
      <c r="AG221" s="126" t="e">
        <f>VLOOKUP($D221,SiSem_Req!$B$2:$P$16,2)</f>
        <v>#N/A</v>
      </c>
      <c r="AH221" s="126" t="e">
        <f>VLOOKUP($D221,SiSem_Req!$B$2:$P$16,3)</f>
        <v>#N/A</v>
      </c>
      <c r="AI221" s="126" t="e">
        <f>VLOOKUP($D221,SiSem_Req!$B$2:$P$16,4)</f>
        <v>#N/A</v>
      </c>
      <c r="AK221" s="170"/>
      <c r="AL221" s="218"/>
      <c r="AM221" s="218"/>
      <c r="AN221" s="218"/>
      <c r="AO221" s="126"/>
    </row>
    <row r="222" spans="1:41" x14ac:dyDescent="0.25">
      <c r="A222" s="125"/>
      <c r="B222" s="453"/>
      <c r="C222" s="453"/>
      <c r="D222" s="454"/>
      <c r="E222" s="457"/>
      <c r="F222" s="158" t="str">
        <f t="shared" si="19"/>
        <v/>
      </c>
      <c r="G222" s="148" t="str">
        <f>IF($D222="","",VLOOKUP($AF222,SiSem_Req!$A$2:$P$16,6))</f>
        <v/>
      </c>
      <c r="H222" s="455"/>
      <c r="I222" s="147" t="str">
        <f t="shared" si="20"/>
        <v/>
      </c>
      <c r="J222" s="148" t="str">
        <f>IF($D222="","",VLOOKUP($AF222,SiSem_Req!$A$2:$P$16,7))</f>
        <v/>
      </c>
      <c r="K222" s="456"/>
      <c r="L222" s="154" t="str">
        <f t="shared" si="21"/>
        <v/>
      </c>
      <c r="M222" s="148" t="str">
        <f>IF($D222="","",VLOOKUP($AF222,SiSem_Req!$A$2:$P$16,9))</f>
        <v/>
      </c>
      <c r="N222" s="457"/>
      <c r="O222" s="158" t="str">
        <f t="shared" si="22"/>
        <v/>
      </c>
      <c r="P222" s="148" t="str">
        <f>IF($D222="","",VLOOKUP($AF222,SiSem_Req!$A$2:$P$16,8))</f>
        <v/>
      </c>
      <c r="Q222" s="149" t="str">
        <f t="shared" si="18"/>
        <v/>
      </c>
      <c r="R222" s="150" t="str">
        <f t="shared" si="23"/>
        <v/>
      </c>
      <c r="S222" s="151"/>
      <c r="T222" s="453"/>
      <c r="U222" s="453"/>
      <c r="V222" s="453"/>
      <c r="W222" s="453"/>
      <c r="X222" s="453"/>
      <c r="Y222" s="453"/>
      <c r="Z222" s="453"/>
      <c r="AA222" s="152" t="str">
        <f>IF(OR($D222="",$AB222=""),"",MIN(110,$AB222-VLOOKUP($AF222,SiSem_Req!$A$2:$P$16,16)))</f>
        <v/>
      </c>
      <c r="AB222" s="453"/>
      <c r="AC222" s="453"/>
      <c r="AD222" s="185"/>
      <c r="AE222" s="151"/>
      <c r="AF222" s="126" t="e">
        <f>VLOOKUP($D222,SiSem_Req!$T$2:$U$16,2)</f>
        <v>#N/A</v>
      </c>
      <c r="AG222" s="126" t="e">
        <f>VLOOKUP($D222,SiSem_Req!$B$2:$P$16,2)</f>
        <v>#N/A</v>
      </c>
      <c r="AH222" s="126" t="e">
        <f>VLOOKUP($D222,SiSem_Req!$B$2:$P$16,3)</f>
        <v>#N/A</v>
      </c>
      <c r="AI222" s="126" t="e">
        <f>VLOOKUP($D222,SiSem_Req!$B$2:$P$16,4)</f>
        <v>#N/A</v>
      </c>
      <c r="AK222" s="170"/>
      <c r="AL222" s="218"/>
      <c r="AM222" s="218"/>
      <c r="AN222" s="218"/>
      <c r="AO222" s="126"/>
    </row>
    <row r="223" spans="1:41" x14ac:dyDescent="0.25">
      <c r="A223" s="125"/>
      <c r="B223" s="453"/>
      <c r="C223" s="453"/>
      <c r="D223" s="454"/>
      <c r="E223" s="457"/>
      <c r="F223" s="158" t="str">
        <f t="shared" si="19"/>
        <v/>
      </c>
      <c r="G223" s="148" t="str">
        <f>IF($D223="","",VLOOKUP($AF223,SiSem_Req!$A$2:$P$16,6))</f>
        <v/>
      </c>
      <c r="H223" s="455"/>
      <c r="I223" s="147" t="str">
        <f t="shared" si="20"/>
        <v/>
      </c>
      <c r="J223" s="148" t="str">
        <f>IF($D223="","",VLOOKUP($AF223,SiSem_Req!$A$2:$P$16,7))</f>
        <v/>
      </c>
      <c r="K223" s="456"/>
      <c r="L223" s="154" t="str">
        <f t="shared" si="21"/>
        <v/>
      </c>
      <c r="M223" s="148" t="str">
        <f>IF($D223="","",VLOOKUP($AF223,SiSem_Req!$A$2:$P$16,9))</f>
        <v/>
      </c>
      <c r="N223" s="457"/>
      <c r="O223" s="158" t="str">
        <f t="shared" si="22"/>
        <v/>
      </c>
      <c r="P223" s="148" t="str">
        <f>IF($D223="","",VLOOKUP($AF223,SiSem_Req!$A$2:$P$16,8))</f>
        <v/>
      </c>
      <c r="Q223" s="149" t="str">
        <f t="shared" si="18"/>
        <v/>
      </c>
      <c r="R223" s="150" t="str">
        <f t="shared" si="23"/>
        <v/>
      </c>
      <c r="S223" s="151"/>
      <c r="T223" s="453"/>
      <c r="U223" s="453"/>
      <c r="V223" s="453"/>
      <c r="W223" s="453"/>
      <c r="X223" s="453"/>
      <c r="Y223" s="453"/>
      <c r="Z223" s="453"/>
      <c r="AA223" s="152" t="str">
        <f>IF(OR($D223="",$AB223=""),"",MIN(110,$AB223-VLOOKUP($AF223,SiSem_Req!$A$2:$P$16,16)))</f>
        <v/>
      </c>
      <c r="AB223" s="453"/>
      <c r="AC223" s="453"/>
      <c r="AD223" s="185"/>
      <c r="AE223" s="151"/>
      <c r="AF223" s="126" t="e">
        <f>VLOOKUP($D223,SiSem_Req!$T$2:$U$16,2)</f>
        <v>#N/A</v>
      </c>
      <c r="AG223" s="126" t="e">
        <f>VLOOKUP($D223,SiSem_Req!$B$2:$P$16,2)</f>
        <v>#N/A</v>
      </c>
      <c r="AH223" s="126" t="e">
        <f>VLOOKUP($D223,SiSem_Req!$B$2:$P$16,3)</f>
        <v>#N/A</v>
      </c>
      <c r="AI223" s="126" t="e">
        <f>VLOOKUP($D223,SiSem_Req!$B$2:$P$16,4)</f>
        <v>#N/A</v>
      </c>
      <c r="AK223" s="170"/>
      <c r="AL223" s="218"/>
      <c r="AM223" s="218"/>
      <c r="AN223" s="218"/>
      <c r="AO223" s="126"/>
    </row>
    <row r="224" spans="1:41" x14ac:dyDescent="0.25">
      <c r="A224" s="125"/>
      <c r="B224" s="453"/>
      <c r="C224" s="453"/>
      <c r="D224" s="454"/>
      <c r="E224" s="457"/>
      <c r="F224" s="158" t="str">
        <f t="shared" si="19"/>
        <v/>
      </c>
      <c r="G224" s="148" t="str">
        <f>IF($D224="","",VLOOKUP($AF224,SiSem_Req!$A$2:$P$16,6))</f>
        <v/>
      </c>
      <c r="H224" s="455"/>
      <c r="I224" s="147" t="str">
        <f t="shared" si="20"/>
        <v/>
      </c>
      <c r="J224" s="148" t="str">
        <f>IF($D224="","",VLOOKUP($AF224,SiSem_Req!$A$2:$P$16,7))</f>
        <v/>
      </c>
      <c r="K224" s="456"/>
      <c r="L224" s="154" t="str">
        <f t="shared" si="21"/>
        <v/>
      </c>
      <c r="M224" s="148" t="str">
        <f>IF($D224="","",VLOOKUP($AF224,SiSem_Req!$A$2:$P$16,9))</f>
        <v/>
      </c>
      <c r="N224" s="457"/>
      <c r="O224" s="158" t="str">
        <f t="shared" si="22"/>
        <v/>
      </c>
      <c r="P224" s="148" t="str">
        <f>IF($D224="","",VLOOKUP($AF224,SiSem_Req!$A$2:$P$16,8))</f>
        <v/>
      </c>
      <c r="Q224" s="149" t="str">
        <f t="shared" si="18"/>
        <v/>
      </c>
      <c r="R224" s="150" t="str">
        <f t="shared" si="23"/>
        <v/>
      </c>
      <c r="S224" s="151"/>
      <c r="T224" s="453"/>
      <c r="U224" s="453"/>
      <c r="V224" s="453"/>
      <c r="W224" s="453"/>
      <c r="X224" s="453"/>
      <c r="Y224" s="453"/>
      <c r="Z224" s="453"/>
      <c r="AA224" s="152" t="str">
        <f>IF(OR($D224="",$AB224=""),"",MIN(110,$AB224-VLOOKUP($AF224,SiSem_Req!$A$2:$P$16,16)))</f>
        <v/>
      </c>
      <c r="AB224" s="453"/>
      <c r="AC224" s="453"/>
      <c r="AD224" s="185"/>
      <c r="AE224" s="151"/>
      <c r="AF224" s="126" t="e">
        <f>VLOOKUP($D224,SiSem_Req!$T$2:$U$16,2)</f>
        <v>#N/A</v>
      </c>
      <c r="AG224" s="126" t="e">
        <f>VLOOKUP($D224,SiSem_Req!$B$2:$P$16,2)</f>
        <v>#N/A</v>
      </c>
      <c r="AH224" s="126" t="e">
        <f>VLOOKUP($D224,SiSem_Req!$B$2:$P$16,3)</f>
        <v>#N/A</v>
      </c>
      <c r="AI224" s="126" t="e">
        <f>VLOOKUP($D224,SiSem_Req!$B$2:$P$16,4)</f>
        <v>#N/A</v>
      </c>
      <c r="AK224" s="170"/>
      <c r="AL224" s="218"/>
      <c r="AM224" s="218"/>
      <c r="AN224" s="218"/>
      <c r="AO224" s="126"/>
    </row>
    <row r="225" spans="1:41" x14ac:dyDescent="0.25">
      <c r="A225" s="125"/>
      <c r="B225" s="453"/>
      <c r="C225" s="453"/>
      <c r="D225" s="454"/>
      <c r="E225" s="457"/>
      <c r="F225" s="158" t="str">
        <f t="shared" si="19"/>
        <v/>
      </c>
      <c r="G225" s="148" t="str">
        <f>IF($D225="","",VLOOKUP($AF225,SiSem_Req!$A$2:$P$16,6))</f>
        <v/>
      </c>
      <c r="H225" s="455"/>
      <c r="I225" s="147" t="str">
        <f t="shared" si="20"/>
        <v/>
      </c>
      <c r="J225" s="148" t="str">
        <f>IF($D225="","",VLOOKUP($AF225,SiSem_Req!$A$2:$P$16,7))</f>
        <v/>
      </c>
      <c r="K225" s="456"/>
      <c r="L225" s="154" t="str">
        <f t="shared" si="21"/>
        <v/>
      </c>
      <c r="M225" s="148" t="str">
        <f>IF($D225="","",VLOOKUP($AF225,SiSem_Req!$A$2:$P$16,9))</f>
        <v/>
      </c>
      <c r="N225" s="457"/>
      <c r="O225" s="158" t="str">
        <f t="shared" si="22"/>
        <v/>
      </c>
      <c r="P225" s="148" t="str">
        <f>IF($D225="","",VLOOKUP($AF225,SiSem_Req!$A$2:$P$16,8))</f>
        <v/>
      </c>
      <c r="Q225" s="149" t="str">
        <f t="shared" si="18"/>
        <v/>
      </c>
      <c r="R225" s="150" t="str">
        <f t="shared" si="23"/>
        <v/>
      </c>
      <c r="S225" s="151"/>
      <c r="T225" s="453"/>
      <c r="U225" s="453"/>
      <c r="V225" s="453"/>
      <c r="W225" s="453"/>
      <c r="X225" s="453"/>
      <c r="Y225" s="453"/>
      <c r="Z225" s="453"/>
      <c r="AA225" s="152" t="str">
        <f>IF(OR($D225="",$AB225=""),"",MIN(110,$AB225-VLOOKUP($AF225,SiSem_Req!$A$2:$P$16,16)))</f>
        <v/>
      </c>
      <c r="AB225" s="453"/>
      <c r="AC225" s="453"/>
      <c r="AD225" s="185"/>
      <c r="AE225" s="151"/>
      <c r="AF225" s="126" t="e">
        <f>VLOOKUP($D225,SiSem_Req!$T$2:$U$16,2)</f>
        <v>#N/A</v>
      </c>
      <c r="AG225" s="126" t="e">
        <f>VLOOKUP($D225,SiSem_Req!$B$2:$P$16,2)</f>
        <v>#N/A</v>
      </c>
      <c r="AH225" s="126" t="e">
        <f>VLOOKUP($D225,SiSem_Req!$B$2:$P$16,3)</f>
        <v>#N/A</v>
      </c>
      <c r="AI225" s="126" t="e">
        <f>VLOOKUP($D225,SiSem_Req!$B$2:$P$16,4)</f>
        <v>#N/A</v>
      </c>
      <c r="AK225" s="170"/>
      <c r="AL225" s="218"/>
      <c r="AM225" s="218"/>
      <c r="AN225" s="218"/>
      <c r="AO225" s="126"/>
    </row>
    <row r="226" spans="1:41" x14ac:dyDescent="0.25">
      <c r="A226" s="125"/>
      <c r="B226" s="453"/>
      <c r="C226" s="453"/>
      <c r="D226" s="454"/>
      <c r="E226" s="457"/>
      <c r="F226" s="158" t="str">
        <f t="shared" si="19"/>
        <v/>
      </c>
      <c r="G226" s="148" t="str">
        <f>IF($D226="","",VLOOKUP($AF226,SiSem_Req!$A$2:$P$16,6))</f>
        <v/>
      </c>
      <c r="H226" s="455"/>
      <c r="I226" s="147" t="str">
        <f t="shared" si="20"/>
        <v/>
      </c>
      <c r="J226" s="148" t="str">
        <f>IF($D226="","",VLOOKUP($AF226,SiSem_Req!$A$2:$P$16,7))</f>
        <v/>
      </c>
      <c r="K226" s="456"/>
      <c r="L226" s="154" t="str">
        <f t="shared" si="21"/>
        <v/>
      </c>
      <c r="M226" s="148" t="str">
        <f>IF($D226="","",VLOOKUP($AF226,SiSem_Req!$A$2:$P$16,9))</f>
        <v/>
      </c>
      <c r="N226" s="457"/>
      <c r="O226" s="158" t="str">
        <f t="shared" si="22"/>
        <v/>
      </c>
      <c r="P226" s="148" t="str">
        <f>IF($D226="","",VLOOKUP($AF226,SiSem_Req!$A$2:$P$16,8))</f>
        <v/>
      </c>
      <c r="Q226" s="149" t="str">
        <f t="shared" si="18"/>
        <v/>
      </c>
      <c r="R226" s="150" t="str">
        <f t="shared" si="23"/>
        <v/>
      </c>
      <c r="S226" s="151"/>
      <c r="T226" s="453"/>
      <c r="U226" s="453"/>
      <c r="V226" s="453"/>
      <c r="W226" s="453"/>
      <c r="X226" s="453"/>
      <c r="Y226" s="453"/>
      <c r="Z226" s="453"/>
      <c r="AA226" s="152" t="str">
        <f>IF(OR($D226="",$AB226=""),"",MIN(110,$AB226-VLOOKUP($AF226,SiSem_Req!$A$2:$P$16,16)))</f>
        <v/>
      </c>
      <c r="AB226" s="453"/>
      <c r="AC226" s="453"/>
      <c r="AD226" s="185"/>
      <c r="AE226" s="151"/>
      <c r="AF226" s="126" t="e">
        <f>VLOOKUP($D226,SiSem_Req!$T$2:$U$16,2)</f>
        <v>#N/A</v>
      </c>
      <c r="AG226" s="126" t="e">
        <f>VLOOKUP($D226,SiSem_Req!$B$2:$P$16,2)</f>
        <v>#N/A</v>
      </c>
      <c r="AH226" s="126" t="e">
        <f>VLOOKUP($D226,SiSem_Req!$B$2:$P$16,3)</f>
        <v>#N/A</v>
      </c>
      <c r="AI226" s="126" t="e">
        <f>VLOOKUP($D226,SiSem_Req!$B$2:$P$16,4)</f>
        <v>#N/A</v>
      </c>
      <c r="AK226" s="170"/>
      <c r="AL226" s="218"/>
      <c r="AM226" s="218"/>
      <c r="AN226" s="218"/>
      <c r="AO226" s="126"/>
    </row>
    <row r="227" spans="1:41" x14ac:dyDescent="0.25">
      <c r="A227" s="125"/>
      <c r="B227" s="453"/>
      <c r="C227" s="453"/>
      <c r="D227" s="454"/>
      <c r="E227" s="457"/>
      <c r="F227" s="158" t="str">
        <f t="shared" si="19"/>
        <v/>
      </c>
      <c r="G227" s="148" t="str">
        <f>IF($D227="","",VLOOKUP($AF227,SiSem_Req!$A$2:$P$16,6))</f>
        <v/>
      </c>
      <c r="H227" s="455"/>
      <c r="I227" s="147" t="str">
        <f t="shared" si="20"/>
        <v/>
      </c>
      <c r="J227" s="148" t="str">
        <f>IF($D227="","",VLOOKUP($AF227,SiSem_Req!$A$2:$P$16,7))</f>
        <v/>
      </c>
      <c r="K227" s="456"/>
      <c r="L227" s="154" t="str">
        <f t="shared" si="21"/>
        <v/>
      </c>
      <c r="M227" s="148" t="str">
        <f>IF($D227="","",VLOOKUP($AF227,SiSem_Req!$A$2:$P$16,9))</f>
        <v/>
      </c>
      <c r="N227" s="457"/>
      <c r="O227" s="158" t="str">
        <f t="shared" si="22"/>
        <v/>
      </c>
      <c r="P227" s="148" t="str">
        <f>IF($D227="","",VLOOKUP($AF227,SiSem_Req!$A$2:$P$16,8))</f>
        <v/>
      </c>
      <c r="Q227" s="149" t="str">
        <f t="shared" si="18"/>
        <v/>
      </c>
      <c r="R227" s="150" t="str">
        <f t="shared" si="23"/>
        <v/>
      </c>
      <c r="S227" s="151"/>
      <c r="T227" s="453"/>
      <c r="U227" s="453"/>
      <c r="V227" s="453"/>
      <c r="W227" s="453"/>
      <c r="X227" s="453"/>
      <c r="Y227" s="453"/>
      <c r="Z227" s="453"/>
      <c r="AA227" s="152" t="str">
        <f>IF(OR($D227="",$AB227=""),"",MIN(110,$AB227-VLOOKUP($AF227,SiSem_Req!$A$2:$P$16,16)))</f>
        <v/>
      </c>
      <c r="AB227" s="453"/>
      <c r="AC227" s="453"/>
      <c r="AD227" s="185"/>
      <c r="AE227" s="151"/>
      <c r="AF227" s="126" t="e">
        <f>VLOOKUP($D227,SiSem_Req!$T$2:$U$16,2)</f>
        <v>#N/A</v>
      </c>
      <c r="AG227" s="126" t="e">
        <f>VLOOKUP($D227,SiSem_Req!$B$2:$P$16,2)</f>
        <v>#N/A</v>
      </c>
      <c r="AH227" s="126" t="e">
        <f>VLOOKUP($D227,SiSem_Req!$B$2:$P$16,3)</f>
        <v>#N/A</v>
      </c>
      <c r="AI227" s="126" t="e">
        <f>VLOOKUP($D227,SiSem_Req!$B$2:$P$16,4)</f>
        <v>#N/A</v>
      </c>
      <c r="AK227" s="170"/>
      <c r="AL227" s="218"/>
      <c r="AM227" s="218"/>
      <c r="AN227" s="218"/>
      <c r="AO227" s="126"/>
    </row>
    <row r="228" spans="1:41" x14ac:dyDescent="0.25">
      <c r="A228" s="125"/>
      <c r="B228" s="453"/>
      <c r="C228" s="453"/>
      <c r="D228" s="454"/>
      <c r="E228" s="457"/>
      <c r="F228" s="158" t="str">
        <f t="shared" si="19"/>
        <v/>
      </c>
      <c r="G228" s="148" t="str">
        <f>IF($D228="","",VLOOKUP($AF228,SiSem_Req!$A$2:$P$16,6))</f>
        <v/>
      </c>
      <c r="H228" s="455"/>
      <c r="I228" s="147" t="str">
        <f t="shared" si="20"/>
        <v/>
      </c>
      <c r="J228" s="148" t="str">
        <f>IF($D228="","",VLOOKUP($AF228,SiSem_Req!$A$2:$P$16,7))</f>
        <v/>
      </c>
      <c r="K228" s="456"/>
      <c r="L228" s="154" t="str">
        <f t="shared" si="21"/>
        <v/>
      </c>
      <c r="M228" s="148" t="str">
        <f>IF($D228="","",VLOOKUP($AF228,SiSem_Req!$A$2:$P$16,9))</f>
        <v/>
      </c>
      <c r="N228" s="457"/>
      <c r="O228" s="158" t="str">
        <f t="shared" si="22"/>
        <v/>
      </c>
      <c r="P228" s="148" t="str">
        <f>IF($D228="","",VLOOKUP($AF228,SiSem_Req!$A$2:$P$16,8))</f>
        <v/>
      </c>
      <c r="Q228" s="149" t="str">
        <f t="shared" si="18"/>
        <v/>
      </c>
      <c r="R228" s="150" t="str">
        <f t="shared" si="23"/>
        <v/>
      </c>
      <c r="S228" s="151"/>
      <c r="T228" s="453"/>
      <c r="U228" s="453"/>
      <c r="V228" s="453"/>
      <c r="W228" s="453"/>
      <c r="X228" s="453"/>
      <c r="Y228" s="453"/>
      <c r="Z228" s="453"/>
      <c r="AA228" s="152" t="str">
        <f>IF(OR($D228="",$AB228=""),"",MIN(110,$AB228-VLOOKUP($AF228,SiSem_Req!$A$2:$P$16,16)))</f>
        <v/>
      </c>
      <c r="AB228" s="453"/>
      <c r="AC228" s="453"/>
      <c r="AD228" s="185"/>
      <c r="AE228" s="151"/>
      <c r="AF228" s="126" t="e">
        <f>VLOOKUP($D228,SiSem_Req!$T$2:$U$16,2)</f>
        <v>#N/A</v>
      </c>
      <c r="AG228" s="126" t="e">
        <f>VLOOKUP($D228,SiSem_Req!$B$2:$P$16,2)</f>
        <v>#N/A</v>
      </c>
      <c r="AH228" s="126" t="e">
        <f>VLOOKUP($D228,SiSem_Req!$B$2:$P$16,3)</f>
        <v>#N/A</v>
      </c>
      <c r="AI228" s="126" t="e">
        <f>VLOOKUP($D228,SiSem_Req!$B$2:$P$16,4)</f>
        <v>#N/A</v>
      </c>
      <c r="AK228" s="170"/>
      <c r="AL228" s="218"/>
      <c r="AM228" s="218"/>
      <c r="AN228" s="218"/>
      <c r="AO228" s="126"/>
    </row>
    <row r="229" spans="1:41" x14ac:dyDescent="0.25">
      <c r="A229" s="125"/>
      <c r="B229" s="453"/>
      <c r="C229" s="453"/>
      <c r="D229" s="454"/>
      <c r="E229" s="457"/>
      <c r="F229" s="158" t="str">
        <f t="shared" si="19"/>
        <v/>
      </c>
      <c r="G229" s="148" t="str">
        <f>IF($D229="","",VLOOKUP($AF229,SiSem_Req!$A$2:$P$16,6))</f>
        <v/>
      </c>
      <c r="H229" s="455"/>
      <c r="I229" s="147" t="str">
        <f t="shared" si="20"/>
        <v/>
      </c>
      <c r="J229" s="148" t="str">
        <f>IF($D229="","",VLOOKUP($AF229,SiSem_Req!$A$2:$P$16,7))</f>
        <v/>
      </c>
      <c r="K229" s="456"/>
      <c r="L229" s="154" t="str">
        <f t="shared" si="21"/>
        <v/>
      </c>
      <c r="M229" s="148" t="str">
        <f>IF($D229="","",VLOOKUP($AF229,SiSem_Req!$A$2:$P$16,9))</f>
        <v/>
      </c>
      <c r="N229" s="457"/>
      <c r="O229" s="158" t="str">
        <f t="shared" si="22"/>
        <v/>
      </c>
      <c r="P229" s="148" t="str">
        <f>IF($D229="","",VLOOKUP($AF229,SiSem_Req!$A$2:$P$16,8))</f>
        <v/>
      </c>
      <c r="Q229" s="149" t="str">
        <f t="shared" si="18"/>
        <v/>
      </c>
      <c r="R229" s="150" t="str">
        <f t="shared" si="23"/>
        <v/>
      </c>
      <c r="S229" s="151"/>
      <c r="T229" s="453"/>
      <c r="U229" s="453"/>
      <c r="V229" s="453"/>
      <c r="W229" s="453"/>
      <c r="X229" s="453"/>
      <c r="Y229" s="453"/>
      <c r="Z229" s="453"/>
      <c r="AA229" s="152" t="str">
        <f>IF(OR($D229="",$AB229=""),"",MIN(110,$AB229-VLOOKUP($AF229,SiSem_Req!$A$2:$P$16,16)))</f>
        <v/>
      </c>
      <c r="AB229" s="453"/>
      <c r="AC229" s="453"/>
      <c r="AD229" s="185"/>
      <c r="AE229" s="151"/>
      <c r="AF229" s="126" t="e">
        <f>VLOOKUP($D229,SiSem_Req!$T$2:$U$16,2)</f>
        <v>#N/A</v>
      </c>
      <c r="AG229" s="126" t="e">
        <f>VLOOKUP($D229,SiSem_Req!$B$2:$P$16,2)</f>
        <v>#N/A</v>
      </c>
      <c r="AH229" s="126" t="e">
        <f>VLOOKUP($D229,SiSem_Req!$B$2:$P$16,3)</f>
        <v>#N/A</v>
      </c>
      <c r="AI229" s="126" t="e">
        <f>VLOOKUP($D229,SiSem_Req!$B$2:$P$16,4)</f>
        <v>#N/A</v>
      </c>
      <c r="AK229" s="170"/>
      <c r="AL229" s="218"/>
      <c r="AM229" s="218"/>
      <c r="AN229" s="218"/>
      <c r="AO229" s="126"/>
    </row>
    <row r="230" spans="1:41" x14ac:dyDescent="0.25">
      <c r="A230" s="125"/>
      <c r="B230" s="453"/>
      <c r="C230" s="453"/>
      <c r="D230" s="454"/>
      <c r="E230" s="457"/>
      <c r="F230" s="158" t="str">
        <f t="shared" si="19"/>
        <v/>
      </c>
      <c r="G230" s="148" t="str">
        <f>IF($D230="","",VLOOKUP($AF230,SiSem_Req!$A$2:$P$16,6))</f>
        <v/>
      </c>
      <c r="H230" s="455"/>
      <c r="I230" s="147" t="str">
        <f t="shared" si="20"/>
        <v/>
      </c>
      <c r="J230" s="148" t="str">
        <f>IF($D230="","",VLOOKUP($AF230,SiSem_Req!$A$2:$P$16,7))</f>
        <v/>
      </c>
      <c r="K230" s="456"/>
      <c r="L230" s="154" t="str">
        <f t="shared" si="21"/>
        <v/>
      </c>
      <c r="M230" s="148" t="str">
        <f>IF($D230="","",VLOOKUP($AF230,SiSem_Req!$A$2:$P$16,9))</f>
        <v/>
      </c>
      <c r="N230" s="457"/>
      <c r="O230" s="158" t="str">
        <f t="shared" si="22"/>
        <v/>
      </c>
      <c r="P230" s="148" t="str">
        <f>IF($D230="","",VLOOKUP($AF230,SiSem_Req!$A$2:$P$16,8))</f>
        <v/>
      </c>
      <c r="Q230" s="149" t="str">
        <f t="shared" si="18"/>
        <v/>
      </c>
      <c r="R230" s="150" t="str">
        <f t="shared" si="23"/>
        <v/>
      </c>
      <c r="S230" s="151"/>
      <c r="T230" s="453"/>
      <c r="U230" s="453"/>
      <c r="V230" s="453"/>
      <c r="W230" s="453"/>
      <c r="X230" s="453"/>
      <c r="Y230" s="453"/>
      <c r="Z230" s="453"/>
      <c r="AA230" s="152" t="str">
        <f>IF(OR($D230="",$AB230=""),"",MIN(110,$AB230-VLOOKUP($AF230,SiSem_Req!$A$2:$P$16,16)))</f>
        <v/>
      </c>
      <c r="AB230" s="453"/>
      <c r="AC230" s="453"/>
      <c r="AD230" s="185"/>
      <c r="AE230" s="151"/>
      <c r="AF230" s="126" t="e">
        <f>VLOOKUP($D230,SiSem_Req!$T$2:$U$16,2)</f>
        <v>#N/A</v>
      </c>
      <c r="AG230" s="126" t="e">
        <f>VLOOKUP($D230,SiSem_Req!$B$2:$P$16,2)</f>
        <v>#N/A</v>
      </c>
      <c r="AH230" s="126" t="e">
        <f>VLOOKUP($D230,SiSem_Req!$B$2:$P$16,3)</f>
        <v>#N/A</v>
      </c>
      <c r="AI230" s="126" t="e">
        <f>VLOOKUP($D230,SiSem_Req!$B$2:$P$16,4)</f>
        <v>#N/A</v>
      </c>
      <c r="AK230" s="170"/>
      <c r="AL230" s="218"/>
      <c r="AM230" s="218"/>
      <c r="AN230" s="218"/>
      <c r="AO230" s="126"/>
    </row>
    <row r="231" spans="1:41" x14ac:dyDescent="0.25">
      <c r="A231" s="125"/>
      <c r="B231" s="453"/>
      <c r="C231" s="453"/>
      <c r="D231" s="454"/>
      <c r="E231" s="457"/>
      <c r="F231" s="158" t="str">
        <f t="shared" si="19"/>
        <v/>
      </c>
      <c r="G231" s="148" t="str">
        <f>IF($D231="","",VLOOKUP($AF231,SiSem_Req!$A$2:$P$16,6))</f>
        <v/>
      </c>
      <c r="H231" s="455"/>
      <c r="I231" s="147" t="str">
        <f t="shared" si="20"/>
        <v/>
      </c>
      <c r="J231" s="148" t="str">
        <f>IF($D231="","",VLOOKUP($AF231,SiSem_Req!$A$2:$P$16,7))</f>
        <v/>
      </c>
      <c r="K231" s="456"/>
      <c r="L231" s="154" t="str">
        <f t="shared" si="21"/>
        <v/>
      </c>
      <c r="M231" s="148" t="str">
        <f>IF($D231="","",VLOOKUP($AF231,SiSem_Req!$A$2:$P$16,9))</f>
        <v/>
      </c>
      <c r="N231" s="457"/>
      <c r="O231" s="158" t="str">
        <f t="shared" si="22"/>
        <v/>
      </c>
      <c r="P231" s="148" t="str">
        <f>IF($D231="","",VLOOKUP($AF231,SiSem_Req!$A$2:$P$16,8))</f>
        <v/>
      </c>
      <c r="Q231" s="149" t="str">
        <f t="shared" si="18"/>
        <v/>
      </c>
      <c r="R231" s="150" t="str">
        <f t="shared" si="23"/>
        <v/>
      </c>
      <c r="S231" s="151"/>
      <c r="T231" s="453"/>
      <c r="U231" s="453"/>
      <c r="V231" s="453"/>
      <c r="W231" s="453"/>
      <c r="X231" s="453"/>
      <c r="Y231" s="453"/>
      <c r="Z231" s="453"/>
      <c r="AA231" s="152" t="str">
        <f>IF(OR($D231="",$AB231=""),"",MIN(110,$AB231-VLOOKUP($AF231,SiSem_Req!$A$2:$P$16,16)))</f>
        <v/>
      </c>
      <c r="AB231" s="453"/>
      <c r="AC231" s="453"/>
      <c r="AD231" s="185"/>
      <c r="AE231" s="151"/>
      <c r="AF231" s="126" t="e">
        <f>VLOOKUP($D231,SiSem_Req!$T$2:$U$16,2)</f>
        <v>#N/A</v>
      </c>
      <c r="AG231" s="126" t="e">
        <f>VLOOKUP($D231,SiSem_Req!$B$2:$P$16,2)</f>
        <v>#N/A</v>
      </c>
      <c r="AH231" s="126" t="e">
        <f>VLOOKUP($D231,SiSem_Req!$B$2:$P$16,3)</f>
        <v>#N/A</v>
      </c>
      <c r="AI231" s="126" t="e">
        <f>VLOOKUP($D231,SiSem_Req!$B$2:$P$16,4)</f>
        <v>#N/A</v>
      </c>
      <c r="AK231" s="170"/>
      <c r="AL231" s="218"/>
      <c r="AM231" s="218"/>
      <c r="AN231" s="218"/>
      <c r="AO231" s="126"/>
    </row>
    <row r="232" spans="1:41" x14ac:dyDescent="0.25">
      <c r="A232" s="125"/>
      <c r="B232" s="453"/>
      <c r="C232" s="453"/>
      <c r="D232" s="454"/>
      <c r="E232" s="457"/>
      <c r="F232" s="158" t="str">
        <f t="shared" si="19"/>
        <v/>
      </c>
      <c r="G232" s="148" t="str">
        <f>IF($D232="","",VLOOKUP($AF232,SiSem_Req!$A$2:$P$16,6))</f>
        <v/>
      </c>
      <c r="H232" s="455"/>
      <c r="I232" s="147" t="str">
        <f t="shared" si="20"/>
        <v/>
      </c>
      <c r="J232" s="148" t="str">
        <f>IF($D232="","",VLOOKUP($AF232,SiSem_Req!$A$2:$P$16,7))</f>
        <v/>
      </c>
      <c r="K232" s="456"/>
      <c r="L232" s="154" t="str">
        <f t="shared" si="21"/>
        <v/>
      </c>
      <c r="M232" s="148" t="str">
        <f>IF($D232="","",VLOOKUP($AF232,SiSem_Req!$A$2:$P$16,9))</f>
        <v/>
      </c>
      <c r="N232" s="457"/>
      <c r="O232" s="158" t="str">
        <f t="shared" si="22"/>
        <v/>
      </c>
      <c r="P232" s="148" t="str">
        <f>IF($D232="","",VLOOKUP($AF232,SiSem_Req!$A$2:$P$16,8))</f>
        <v/>
      </c>
      <c r="Q232" s="149" t="str">
        <f t="shared" si="18"/>
        <v/>
      </c>
      <c r="R232" s="150" t="str">
        <f t="shared" si="23"/>
        <v/>
      </c>
      <c r="S232" s="151"/>
      <c r="T232" s="453"/>
      <c r="U232" s="453"/>
      <c r="V232" s="453"/>
      <c r="W232" s="453"/>
      <c r="X232" s="453"/>
      <c r="Y232" s="453"/>
      <c r="Z232" s="453"/>
      <c r="AA232" s="152" t="str">
        <f>IF(OR($D232="",$AB232=""),"",MIN(110,$AB232-VLOOKUP($AF232,SiSem_Req!$A$2:$P$16,16)))</f>
        <v/>
      </c>
      <c r="AB232" s="453"/>
      <c r="AC232" s="453"/>
      <c r="AD232" s="185"/>
      <c r="AE232" s="151"/>
      <c r="AF232" s="126" t="e">
        <f>VLOOKUP($D232,SiSem_Req!$T$2:$U$16,2)</f>
        <v>#N/A</v>
      </c>
      <c r="AG232" s="126" t="e">
        <f>VLOOKUP($D232,SiSem_Req!$B$2:$P$16,2)</f>
        <v>#N/A</v>
      </c>
      <c r="AH232" s="126" t="e">
        <f>VLOOKUP($D232,SiSem_Req!$B$2:$P$16,3)</f>
        <v>#N/A</v>
      </c>
      <c r="AI232" s="126" t="e">
        <f>VLOOKUP($D232,SiSem_Req!$B$2:$P$16,4)</f>
        <v>#N/A</v>
      </c>
      <c r="AK232" s="170"/>
      <c r="AL232" s="218"/>
      <c r="AM232" s="218"/>
      <c r="AN232" s="218"/>
      <c r="AO232" s="126"/>
    </row>
    <row r="233" spans="1:41" x14ac:dyDescent="0.25">
      <c r="A233" s="125"/>
      <c r="B233" s="453"/>
      <c r="C233" s="453"/>
      <c r="D233" s="454"/>
      <c r="E233" s="457"/>
      <c r="F233" s="158" t="str">
        <f t="shared" si="19"/>
        <v/>
      </c>
      <c r="G233" s="148" t="str">
        <f>IF($D233="","",VLOOKUP($AF233,SiSem_Req!$A$2:$P$16,6))</f>
        <v/>
      </c>
      <c r="H233" s="455"/>
      <c r="I233" s="147" t="str">
        <f t="shared" si="20"/>
        <v/>
      </c>
      <c r="J233" s="148" t="str">
        <f>IF($D233="","",VLOOKUP($AF233,SiSem_Req!$A$2:$P$16,7))</f>
        <v/>
      </c>
      <c r="K233" s="456"/>
      <c r="L233" s="154" t="str">
        <f t="shared" si="21"/>
        <v/>
      </c>
      <c r="M233" s="148" t="str">
        <f>IF($D233="","",VLOOKUP($AF233,SiSem_Req!$A$2:$P$16,9))</f>
        <v/>
      </c>
      <c r="N233" s="457"/>
      <c r="O233" s="158" t="str">
        <f t="shared" si="22"/>
        <v/>
      </c>
      <c r="P233" s="148" t="str">
        <f>IF($D233="","",VLOOKUP($AF233,SiSem_Req!$A$2:$P$16,8))</f>
        <v/>
      </c>
      <c r="Q233" s="149" t="str">
        <f t="shared" si="18"/>
        <v/>
      </c>
      <c r="R233" s="150" t="str">
        <f t="shared" si="23"/>
        <v/>
      </c>
      <c r="S233" s="151"/>
      <c r="T233" s="453"/>
      <c r="U233" s="453"/>
      <c r="V233" s="453"/>
      <c r="W233" s="453"/>
      <c r="X233" s="453"/>
      <c r="Y233" s="453"/>
      <c r="Z233" s="453"/>
      <c r="AA233" s="152" t="str">
        <f>IF(OR($D233="",$AB233=""),"",MIN(110,$AB233-VLOOKUP($AF233,SiSem_Req!$A$2:$P$16,16)))</f>
        <v/>
      </c>
      <c r="AB233" s="453"/>
      <c r="AC233" s="453"/>
      <c r="AD233" s="185"/>
      <c r="AE233" s="151"/>
      <c r="AF233" s="126" t="e">
        <f>VLOOKUP($D233,SiSem_Req!$T$2:$U$16,2)</f>
        <v>#N/A</v>
      </c>
      <c r="AG233" s="126" t="e">
        <f>VLOOKUP($D233,SiSem_Req!$B$2:$P$16,2)</f>
        <v>#N/A</v>
      </c>
      <c r="AH233" s="126" t="e">
        <f>VLOOKUP($D233,SiSem_Req!$B$2:$P$16,3)</f>
        <v>#N/A</v>
      </c>
      <c r="AI233" s="126" t="e">
        <f>VLOOKUP($D233,SiSem_Req!$B$2:$P$16,4)</f>
        <v>#N/A</v>
      </c>
      <c r="AK233" s="170"/>
      <c r="AL233" s="218"/>
      <c r="AM233" s="218"/>
      <c r="AN233" s="218"/>
      <c r="AO233" s="126"/>
    </row>
    <row r="234" spans="1:41" x14ac:dyDescent="0.25">
      <c r="A234" s="125"/>
      <c r="B234" s="453"/>
      <c r="C234" s="453"/>
      <c r="D234" s="454"/>
      <c r="E234" s="457"/>
      <c r="F234" s="158" t="str">
        <f t="shared" si="19"/>
        <v/>
      </c>
      <c r="G234" s="148" t="str">
        <f>IF($D234="","",VLOOKUP($AF234,SiSem_Req!$A$2:$P$16,6))</f>
        <v/>
      </c>
      <c r="H234" s="455"/>
      <c r="I234" s="147" t="str">
        <f t="shared" si="20"/>
        <v/>
      </c>
      <c r="J234" s="148" t="str">
        <f>IF($D234="","",VLOOKUP($AF234,SiSem_Req!$A$2:$P$16,7))</f>
        <v/>
      </c>
      <c r="K234" s="456"/>
      <c r="L234" s="154" t="str">
        <f t="shared" si="21"/>
        <v/>
      </c>
      <c r="M234" s="148" t="str">
        <f>IF($D234="","",VLOOKUP($AF234,SiSem_Req!$A$2:$P$16,9))</f>
        <v/>
      </c>
      <c r="N234" s="457"/>
      <c r="O234" s="158" t="str">
        <f t="shared" si="22"/>
        <v/>
      </c>
      <c r="P234" s="148" t="str">
        <f>IF($D234="","",VLOOKUP($AF234,SiSem_Req!$A$2:$P$16,8))</f>
        <v/>
      </c>
      <c r="Q234" s="149" t="str">
        <f t="shared" si="18"/>
        <v/>
      </c>
      <c r="R234" s="150" t="str">
        <f t="shared" si="23"/>
        <v/>
      </c>
      <c r="S234" s="151"/>
      <c r="T234" s="453"/>
      <c r="U234" s="453"/>
      <c r="V234" s="453"/>
      <c r="W234" s="453"/>
      <c r="X234" s="453"/>
      <c r="Y234" s="453"/>
      <c r="Z234" s="453"/>
      <c r="AA234" s="152" t="str">
        <f>IF(OR($D234="",$AB234=""),"",MIN(110,$AB234-VLOOKUP($AF234,SiSem_Req!$A$2:$P$16,16)))</f>
        <v/>
      </c>
      <c r="AB234" s="453"/>
      <c r="AC234" s="453"/>
      <c r="AD234" s="185"/>
      <c r="AE234" s="151"/>
      <c r="AF234" s="126" t="e">
        <f>VLOOKUP($D234,SiSem_Req!$T$2:$U$16,2)</f>
        <v>#N/A</v>
      </c>
      <c r="AG234" s="126" t="e">
        <f>VLOOKUP($D234,SiSem_Req!$B$2:$P$16,2)</f>
        <v>#N/A</v>
      </c>
      <c r="AH234" s="126" t="e">
        <f>VLOOKUP($D234,SiSem_Req!$B$2:$P$16,3)</f>
        <v>#N/A</v>
      </c>
      <c r="AI234" s="126" t="e">
        <f>VLOOKUP($D234,SiSem_Req!$B$2:$P$16,4)</f>
        <v>#N/A</v>
      </c>
      <c r="AK234" s="170"/>
      <c r="AL234" s="218"/>
      <c r="AM234" s="218"/>
      <c r="AN234" s="218"/>
      <c r="AO234" s="126"/>
    </row>
    <row r="235" spans="1:41" x14ac:dyDescent="0.25">
      <c r="A235" s="125"/>
      <c r="B235" s="453"/>
      <c r="C235" s="453"/>
      <c r="D235" s="454"/>
      <c r="E235" s="457"/>
      <c r="F235" s="158" t="str">
        <f t="shared" si="19"/>
        <v/>
      </c>
      <c r="G235" s="148" t="str">
        <f>IF($D235="","",VLOOKUP($AF235,SiSem_Req!$A$2:$P$16,6))</f>
        <v/>
      </c>
      <c r="H235" s="455"/>
      <c r="I235" s="147" t="str">
        <f t="shared" si="20"/>
        <v/>
      </c>
      <c r="J235" s="148" t="str">
        <f>IF($D235="","",VLOOKUP($AF235,SiSem_Req!$A$2:$P$16,7))</f>
        <v/>
      </c>
      <c r="K235" s="456"/>
      <c r="L235" s="154" t="str">
        <f t="shared" si="21"/>
        <v/>
      </c>
      <c r="M235" s="148" t="str">
        <f>IF($D235="","",VLOOKUP($AF235,SiSem_Req!$A$2:$P$16,9))</f>
        <v/>
      </c>
      <c r="N235" s="457"/>
      <c r="O235" s="158" t="str">
        <f t="shared" si="22"/>
        <v/>
      </c>
      <c r="P235" s="148" t="str">
        <f>IF($D235="","",VLOOKUP($AF235,SiSem_Req!$A$2:$P$16,8))</f>
        <v/>
      </c>
      <c r="Q235" s="149" t="str">
        <f t="shared" si="18"/>
        <v/>
      </c>
      <c r="R235" s="150" t="str">
        <f t="shared" si="23"/>
        <v/>
      </c>
      <c r="S235" s="151"/>
      <c r="T235" s="453"/>
      <c r="U235" s="453"/>
      <c r="V235" s="453"/>
      <c r="W235" s="453"/>
      <c r="X235" s="453"/>
      <c r="Y235" s="453"/>
      <c r="Z235" s="453"/>
      <c r="AA235" s="152" t="str">
        <f>IF(OR($D235="",$AB235=""),"",MIN(110,$AB235-VLOOKUP($AF235,SiSem_Req!$A$2:$P$16,16)))</f>
        <v/>
      </c>
      <c r="AB235" s="453"/>
      <c r="AC235" s="453"/>
      <c r="AD235" s="185"/>
      <c r="AE235" s="151"/>
      <c r="AF235" s="126" t="e">
        <f>VLOOKUP($D235,SiSem_Req!$T$2:$U$16,2)</f>
        <v>#N/A</v>
      </c>
      <c r="AG235" s="126" t="e">
        <f>VLOOKUP($D235,SiSem_Req!$B$2:$P$16,2)</f>
        <v>#N/A</v>
      </c>
      <c r="AH235" s="126" t="e">
        <f>VLOOKUP($D235,SiSem_Req!$B$2:$P$16,3)</f>
        <v>#N/A</v>
      </c>
      <c r="AI235" s="126" t="e">
        <f>VLOOKUP($D235,SiSem_Req!$B$2:$P$16,4)</f>
        <v>#N/A</v>
      </c>
      <c r="AK235" s="170"/>
      <c r="AL235" s="218"/>
      <c r="AM235" s="218"/>
      <c r="AN235" s="218"/>
      <c r="AO235" s="126"/>
    </row>
    <row r="236" spans="1:41" x14ac:dyDescent="0.25">
      <c r="A236" s="125"/>
      <c r="B236" s="453"/>
      <c r="C236" s="453"/>
      <c r="D236" s="454"/>
      <c r="E236" s="457"/>
      <c r="F236" s="158" t="str">
        <f t="shared" si="19"/>
        <v/>
      </c>
      <c r="G236" s="148" t="str">
        <f>IF($D236="","",VLOOKUP($AF236,SiSem_Req!$A$2:$P$16,6))</f>
        <v/>
      </c>
      <c r="H236" s="455"/>
      <c r="I236" s="147" t="str">
        <f t="shared" si="20"/>
        <v/>
      </c>
      <c r="J236" s="148" t="str">
        <f>IF($D236="","",VLOOKUP($AF236,SiSem_Req!$A$2:$P$16,7))</f>
        <v/>
      </c>
      <c r="K236" s="456"/>
      <c r="L236" s="154" t="str">
        <f t="shared" si="21"/>
        <v/>
      </c>
      <c r="M236" s="148" t="str">
        <f>IF($D236="","",VLOOKUP($AF236,SiSem_Req!$A$2:$P$16,9))</f>
        <v/>
      </c>
      <c r="N236" s="457"/>
      <c r="O236" s="158" t="str">
        <f t="shared" si="22"/>
        <v/>
      </c>
      <c r="P236" s="148" t="str">
        <f>IF($D236="","",VLOOKUP($AF236,SiSem_Req!$A$2:$P$16,8))</f>
        <v/>
      </c>
      <c r="Q236" s="149" t="str">
        <f t="shared" si="18"/>
        <v/>
      </c>
      <c r="R236" s="150" t="str">
        <f t="shared" si="23"/>
        <v/>
      </c>
      <c r="S236" s="151"/>
      <c r="T236" s="453"/>
      <c r="U236" s="453"/>
      <c r="V236" s="453"/>
      <c r="W236" s="453"/>
      <c r="X236" s="453"/>
      <c r="Y236" s="453"/>
      <c r="Z236" s="453"/>
      <c r="AA236" s="152" t="str">
        <f>IF(OR($D236="",$AB236=""),"",MIN(110,$AB236-VLOOKUP($AF236,SiSem_Req!$A$2:$P$16,16)))</f>
        <v/>
      </c>
      <c r="AB236" s="453"/>
      <c r="AC236" s="453"/>
      <c r="AD236" s="185"/>
      <c r="AE236" s="151"/>
      <c r="AF236" s="126" t="e">
        <f>VLOOKUP($D236,SiSem_Req!$T$2:$U$16,2)</f>
        <v>#N/A</v>
      </c>
      <c r="AG236" s="126" t="e">
        <f>VLOOKUP($D236,SiSem_Req!$B$2:$P$16,2)</f>
        <v>#N/A</v>
      </c>
      <c r="AH236" s="126" t="e">
        <f>VLOOKUP($D236,SiSem_Req!$B$2:$P$16,3)</f>
        <v>#N/A</v>
      </c>
      <c r="AI236" s="126" t="e">
        <f>VLOOKUP($D236,SiSem_Req!$B$2:$P$16,4)</f>
        <v>#N/A</v>
      </c>
      <c r="AK236" s="170"/>
      <c r="AL236" s="218"/>
      <c r="AM236" s="218"/>
      <c r="AN236" s="218"/>
      <c r="AO236" s="126"/>
    </row>
    <row r="237" spans="1:41" x14ac:dyDescent="0.25">
      <c r="A237" s="125"/>
      <c r="B237" s="453"/>
      <c r="C237" s="453"/>
      <c r="D237" s="454"/>
      <c r="E237" s="457"/>
      <c r="F237" s="158" t="str">
        <f t="shared" si="19"/>
        <v/>
      </c>
      <c r="G237" s="148" t="str">
        <f>IF($D237="","",VLOOKUP($AF237,SiSem_Req!$A$2:$P$16,6))</f>
        <v/>
      </c>
      <c r="H237" s="455"/>
      <c r="I237" s="147" t="str">
        <f t="shared" si="20"/>
        <v/>
      </c>
      <c r="J237" s="148" t="str">
        <f>IF($D237="","",VLOOKUP($AF237,SiSem_Req!$A$2:$P$16,7))</f>
        <v/>
      </c>
      <c r="K237" s="456"/>
      <c r="L237" s="154" t="str">
        <f t="shared" si="21"/>
        <v/>
      </c>
      <c r="M237" s="148" t="str">
        <f>IF($D237="","",VLOOKUP($AF237,SiSem_Req!$A$2:$P$16,9))</f>
        <v/>
      </c>
      <c r="N237" s="457"/>
      <c r="O237" s="158" t="str">
        <f t="shared" si="22"/>
        <v/>
      </c>
      <c r="P237" s="148" t="str">
        <f>IF($D237="","",VLOOKUP($AF237,SiSem_Req!$A$2:$P$16,8))</f>
        <v/>
      </c>
      <c r="Q237" s="149" t="str">
        <f t="shared" si="18"/>
        <v/>
      </c>
      <c r="R237" s="150" t="str">
        <f t="shared" si="23"/>
        <v/>
      </c>
      <c r="S237" s="151"/>
      <c r="T237" s="453"/>
      <c r="U237" s="453"/>
      <c r="V237" s="453"/>
      <c r="W237" s="453"/>
      <c r="X237" s="453"/>
      <c r="Y237" s="453"/>
      <c r="Z237" s="453"/>
      <c r="AA237" s="152" t="str">
        <f>IF(OR($D237="",$AB237=""),"",MIN(110,$AB237-VLOOKUP($AF237,SiSem_Req!$A$2:$P$16,16)))</f>
        <v/>
      </c>
      <c r="AB237" s="453"/>
      <c r="AC237" s="453"/>
      <c r="AD237" s="185"/>
      <c r="AE237" s="151"/>
      <c r="AF237" s="126" t="e">
        <f>VLOOKUP($D237,SiSem_Req!$T$2:$U$16,2)</f>
        <v>#N/A</v>
      </c>
      <c r="AG237" s="126" t="e">
        <f>VLOOKUP($D237,SiSem_Req!$B$2:$P$16,2)</f>
        <v>#N/A</v>
      </c>
      <c r="AH237" s="126" t="e">
        <f>VLOOKUP($D237,SiSem_Req!$B$2:$P$16,3)</f>
        <v>#N/A</v>
      </c>
      <c r="AI237" s="126" t="e">
        <f>VLOOKUP($D237,SiSem_Req!$B$2:$P$16,4)</f>
        <v>#N/A</v>
      </c>
      <c r="AK237" s="170"/>
      <c r="AL237" s="218"/>
      <c r="AM237" s="218"/>
      <c r="AN237" s="218"/>
      <c r="AO237" s="126"/>
    </row>
    <row r="238" spans="1:41" x14ac:dyDescent="0.25">
      <c r="A238" s="125"/>
      <c r="B238" s="453"/>
      <c r="C238" s="453"/>
      <c r="D238" s="454"/>
      <c r="E238" s="457"/>
      <c r="F238" s="158" t="str">
        <f t="shared" si="19"/>
        <v/>
      </c>
      <c r="G238" s="148" t="str">
        <f>IF($D238="","",VLOOKUP($AF238,SiSem_Req!$A$2:$P$16,6))</f>
        <v/>
      </c>
      <c r="H238" s="455"/>
      <c r="I238" s="147" t="str">
        <f t="shared" si="20"/>
        <v/>
      </c>
      <c r="J238" s="148" t="str">
        <f>IF($D238="","",VLOOKUP($AF238,SiSem_Req!$A$2:$P$16,7))</f>
        <v/>
      </c>
      <c r="K238" s="456"/>
      <c r="L238" s="154" t="str">
        <f t="shared" si="21"/>
        <v/>
      </c>
      <c r="M238" s="148" t="str">
        <f>IF($D238="","",VLOOKUP($AF238,SiSem_Req!$A$2:$P$16,9))</f>
        <v/>
      </c>
      <c r="N238" s="457"/>
      <c r="O238" s="158" t="str">
        <f t="shared" si="22"/>
        <v/>
      </c>
      <c r="P238" s="148" t="str">
        <f>IF($D238="","",VLOOKUP($AF238,SiSem_Req!$A$2:$P$16,8))</f>
        <v/>
      </c>
      <c r="Q238" s="149" t="str">
        <f t="shared" si="18"/>
        <v/>
      </c>
      <c r="R238" s="150" t="str">
        <f t="shared" si="23"/>
        <v/>
      </c>
      <c r="S238" s="151"/>
      <c r="T238" s="453"/>
      <c r="U238" s="453"/>
      <c r="V238" s="453"/>
      <c r="W238" s="453"/>
      <c r="X238" s="453"/>
      <c r="Y238" s="453"/>
      <c r="Z238" s="453"/>
      <c r="AA238" s="152" t="str">
        <f>IF(OR($D238="",$AB238=""),"",MIN(110,$AB238-VLOOKUP($AF238,SiSem_Req!$A$2:$P$16,16)))</f>
        <v/>
      </c>
      <c r="AB238" s="453"/>
      <c r="AC238" s="453"/>
      <c r="AD238" s="185"/>
      <c r="AE238" s="151"/>
      <c r="AF238" s="126" t="e">
        <f>VLOOKUP($D238,SiSem_Req!$T$2:$U$16,2)</f>
        <v>#N/A</v>
      </c>
      <c r="AG238" s="126" t="e">
        <f>VLOOKUP($D238,SiSem_Req!$B$2:$P$16,2)</f>
        <v>#N/A</v>
      </c>
      <c r="AH238" s="126" t="e">
        <f>VLOOKUP($D238,SiSem_Req!$B$2:$P$16,3)</f>
        <v>#N/A</v>
      </c>
      <c r="AI238" s="126" t="e">
        <f>VLOOKUP($D238,SiSem_Req!$B$2:$P$16,4)</f>
        <v>#N/A</v>
      </c>
      <c r="AK238" s="170"/>
      <c r="AL238" s="218"/>
      <c r="AM238" s="218"/>
      <c r="AN238" s="218"/>
      <c r="AO238" s="126"/>
    </row>
    <row r="239" spans="1:41" x14ac:dyDescent="0.25">
      <c r="A239" s="125"/>
      <c r="B239" s="453"/>
      <c r="C239" s="453"/>
      <c r="D239" s="454"/>
      <c r="E239" s="457"/>
      <c r="F239" s="158" t="str">
        <f t="shared" si="19"/>
        <v/>
      </c>
      <c r="G239" s="148" t="str">
        <f>IF($D239="","",VLOOKUP($AF239,SiSem_Req!$A$2:$P$16,6))</f>
        <v/>
      </c>
      <c r="H239" s="455"/>
      <c r="I239" s="147" t="str">
        <f t="shared" si="20"/>
        <v/>
      </c>
      <c r="J239" s="148" t="str">
        <f>IF($D239="","",VLOOKUP($AF239,SiSem_Req!$A$2:$P$16,7))</f>
        <v/>
      </c>
      <c r="K239" s="456"/>
      <c r="L239" s="154" t="str">
        <f t="shared" si="21"/>
        <v/>
      </c>
      <c r="M239" s="148" t="str">
        <f>IF($D239="","",VLOOKUP($AF239,SiSem_Req!$A$2:$P$16,9))</f>
        <v/>
      </c>
      <c r="N239" s="457"/>
      <c r="O239" s="158" t="str">
        <f t="shared" si="22"/>
        <v/>
      </c>
      <c r="P239" s="148" t="str">
        <f>IF($D239="","",VLOOKUP($AF239,SiSem_Req!$A$2:$P$16,8))</f>
        <v/>
      </c>
      <c r="Q239" s="149" t="str">
        <f t="shared" si="18"/>
        <v/>
      </c>
      <c r="R239" s="150" t="str">
        <f t="shared" si="23"/>
        <v/>
      </c>
      <c r="S239" s="151"/>
      <c r="T239" s="453"/>
      <c r="U239" s="453"/>
      <c r="V239" s="453"/>
      <c r="W239" s="453"/>
      <c r="X239" s="453"/>
      <c r="Y239" s="453"/>
      <c r="Z239" s="453"/>
      <c r="AA239" s="152" t="str">
        <f>IF(OR($D239="",$AB239=""),"",MIN(110,$AB239-VLOOKUP($AF239,SiSem_Req!$A$2:$P$16,16)))</f>
        <v/>
      </c>
      <c r="AB239" s="453"/>
      <c r="AC239" s="453"/>
      <c r="AD239" s="185"/>
      <c r="AE239" s="151"/>
      <c r="AF239" s="126" t="e">
        <f>VLOOKUP($D239,SiSem_Req!$T$2:$U$16,2)</f>
        <v>#N/A</v>
      </c>
      <c r="AG239" s="126" t="e">
        <f>VLOOKUP($D239,SiSem_Req!$B$2:$P$16,2)</f>
        <v>#N/A</v>
      </c>
      <c r="AH239" s="126" t="e">
        <f>VLOOKUP($D239,SiSem_Req!$B$2:$P$16,3)</f>
        <v>#N/A</v>
      </c>
      <c r="AI239" s="126" t="e">
        <f>VLOOKUP($D239,SiSem_Req!$B$2:$P$16,4)</f>
        <v>#N/A</v>
      </c>
      <c r="AK239" s="170"/>
      <c r="AL239" s="218"/>
      <c r="AM239" s="218"/>
      <c r="AN239" s="218"/>
      <c r="AO239" s="126"/>
    </row>
    <row r="240" spans="1:41" x14ac:dyDescent="0.25">
      <c r="A240" s="125"/>
      <c r="B240" s="453"/>
      <c r="C240" s="453"/>
      <c r="D240" s="454"/>
      <c r="E240" s="457"/>
      <c r="F240" s="158" t="str">
        <f t="shared" si="19"/>
        <v/>
      </c>
      <c r="G240" s="148" t="str">
        <f>IF($D240="","",VLOOKUP($AF240,SiSem_Req!$A$2:$P$16,6))</f>
        <v/>
      </c>
      <c r="H240" s="455"/>
      <c r="I240" s="147" t="str">
        <f t="shared" si="20"/>
        <v/>
      </c>
      <c r="J240" s="148" t="str">
        <f>IF($D240="","",VLOOKUP($AF240,SiSem_Req!$A$2:$P$16,7))</f>
        <v/>
      </c>
      <c r="K240" s="456"/>
      <c r="L240" s="154" t="str">
        <f t="shared" si="21"/>
        <v/>
      </c>
      <c r="M240" s="148" t="str">
        <f>IF($D240="","",VLOOKUP($AF240,SiSem_Req!$A$2:$P$16,9))</f>
        <v/>
      </c>
      <c r="N240" s="457"/>
      <c r="O240" s="158" t="str">
        <f t="shared" si="22"/>
        <v/>
      </c>
      <c r="P240" s="148" t="str">
        <f>IF($D240="","",VLOOKUP($AF240,SiSem_Req!$A$2:$P$16,8))</f>
        <v/>
      </c>
      <c r="Q240" s="149" t="str">
        <f t="shared" si="18"/>
        <v/>
      </c>
      <c r="R240" s="150" t="str">
        <f t="shared" si="23"/>
        <v/>
      </c>
      <c r="S240" s="151"/>
      <c r="T240" s="453"/>
      <c r="U240" s="453"/>
      <c r="V240" s="453"/>
      <c r="W240" s="453"/>
      <c r="X240" s="453"/>
      <c r="Y240" s="453"/>
      <c r="Z240" s="453"/>
      <c r="AA240" s="152" t="str">
        <f>IF(OR($D240="",$AB240=""),"",MIN(110,$AB240-VLOOKUP($AF240,SiSem_Req!$A$2:$P$16,16)))</f>
        <v/>
      </c>
      <c r="AB240" s="453"/>
      <c r="AC240" s="453"/>
      <c r="AD240" s="185"/>
      <c r="AE240" s="151"/>
      <c r="AF240" s="126" t="e">
        <f>VLOOKUP($D240,SiSem_Req!$T$2:$U$16,2)</f>
        <v>#N/A</v>
      </c>
      <c r="AG240" s="126" t="e">
        <f>VLOOKUP($D240,SiSem_Req!$B$2:$P$16,2)</f>
        <v>#N/A</v>
      </c>
      <c r="AH240" s="126" t="e">
        <f>VLOOKUP($D240,SiSem_Req!$B$2:$P$16,3)</f>
        <v>#N/A</v>
      </c>
      <c r="AI240" s="126" t="e">
        <f>VLOOKUP($D240,SiSem_Req!$B$2:$P$16,4)</f>
        <v>#N/A</v>
      </c>
      <c r="AK240" s="170"/>
      <c r="AL240" s="218"/>
      <c r="AM240" s="218"/>
      <c r="AN240" s="218"/>
      <c r="AO240" s="126"/>
    </row>
    <row r="241" spans="1:41" x14ac:dyDescent="0.25">
      <c r="A241" s="125"/>
      <c r="B241" s="453"/>
      <c r="C241" s="453"/>
      <c r="D241" s="454"/>
      <c r="E241" s="457"/>
      <c r="F241" s="158" t="str">
        <f t="shared" si="19"/>
        <v/>
      </c>
      <c r="G241" s="148" t="str">
        <f>IF($D241="","",VLOOKUP($AF241,SiSem_Req!$A$2:$P$16,6))</f>
        <v/>
      </c>
      <c r="H241" s="455"/>
      <c r="I241" s="147" t="str">
        <f t="shared" si="20"/>
        <v/>
      </c>
      <c r="J241" s="148" t="str">
        <f>IF($D241="","",VLOOKUP($AF241,SiSem_Req!$A$2:$P$16,7))</f>
        <v/>
      </c>
      <c r="K241" s="456"/>
      <c r="L241" s="154" t="str">
        <f t="shared" si="21"/>
        <v/>
      </c>
      <c r="M241" s="148" t="str">
        <f>IF($D241="","",VLOOKUP($AF241,SiSem_Req!$A$2:$P$16,9))</f>
        <v/>
      </c>
      <c r="N241" s="457"/>
      <c r="O241" s="158" t="str">
        <f t="shared" si="22"/>
        <v/>
      </c>
      <c r="P241" s="148" t="str">
        <f>IF($D241="","",VLOOKUP($AF241,SiSem_Req!$A$2:$P$16,8))</f>
        <v/>
      </c>
      <c r="Q241" s="149" t="str">
        <f t="shared" si="18"/>
        <v/>
      </c>
      <c r="R241" s="150" t="str">
        <f t="shared" si="23"/>
        <v/>
      </c>
      <c r="S241" s="151"/>
      <c r="T241" s="453"/>
      <c r="U241" s="453"/>
      <c r="V241" s="453"/>
      <c r="W241" s="453"/>
      <c r="X241" s="453"/>
      <c r="Y241" s="453"/>
      <c r="Z241" s="453"/>
      <c r="AA241" s="152" t="str">
        <f>IF(OR($D241="",$AB241=""),"",MIN(110,$AB241-VLOOKUP($AF241,SiSem_Req!$A$2:$P$16,16)))</f>
        <v/>
      </c>
      <c r="AB241" s="453"/>
      <c r="AC241" s="453"/>
      <c r="AD241" s="185"/>
      <c r="AE241" s="151"/>
      <c r="AF241" s="126" t="e">
        <f>VLOOKUP($D241,SiSem_Req!$T$2:$U$16,2)</f>
        <v>#N/A</v>
      </c>
      <c r="AG241" s="126" t="e">
        <f>VLOOKUP($D241,SiSem_Req!$B$2:$P$16,2)</f>
        <v>#N/A</v>
      </c>
      <c r="AH241" s="126" t="e">
        <f>VLOOKUP($D241,SiSem_Req!$B$2:$P$16,3)</f>
        <v>#N/A</v>
      </c>
      <c r="AI241" s="126" t="e">
        <f>VLOOKUP($D241,SiSem_Req!$B$2:$P$16,4)</f>
        <v>#N/A</v>
      </c>
      <c r="AK241" s="170"/>
      <c r="AL241" s="218"/>
      <c r="AM241" s="218"/>
      <c r="AN241" s="218"/>
      <c r="AO241" s="126"/>
    </row>
    <row r="242" spans="1:41" x14ac:dyDescent="0.25">
      <c r="A242" s="125"/>
      <c r="B242" s="453"/>
      <c r="C242" s="453"/>
      <c r="D242" s="454"/>
      <c r="E242" s="457"/>
      <c r="F242" s="158" t="str">
        <f t="shared" si="19"/>
        <v/>
      </c>
      <c r="G242" s="148" t="str">
        <f>IF($D242="","",VLOOKUP($AF242,SiSem_Req!$A$2:$P$16,6))</f>
        <v/>
      </c>
      <c r="H242" s="455"/>
      <c r="I242" s="147" t="str">
        <f t="shared" si="20"/>
        <v/>
      </c>
      <c r="J242" s="148" t="str">
        <f>IF($D242="","",VLOOKUP($AF242,SiSem_Req!$A$2:$P$16,7))</f>
        <v/>
      </c>
      <c r="K242" s="456"/>
      <c r="L242" s="154" t="str">
        <f t="shared" si="21"/>
        <v/>
      </c>
      <c r="M242" s="148" t="str">
        <f>IF($D242="","",VLOOKUP($AF242,SiSem_Req!$A$2:$P$16,9))</f>
        <v/>
      </c>
      <c r="N242" s="457"/>
      <c r="O242" s="158" t="str">
        <f t="shared" si="22"/>
        <v/>
      </c>
      <c r="P242" s="148" t="str">
        <f>IF($D242="","",VLOOKUP($AF242,SiSem_Req!$A$2:$P$16,8))</f>
        <v/>
      </c>
      <c r="Q242" s="149" t="str">
        <f t="shared" si="18"/>
        <v/>
      </c>
      <c r="R242" s="150" t="str">
        <f t="shared" si="23"/>
        <v/>
      </c>
      <c r="S242" s="151"/>
      <c r="T242" s="453"/>
      <c r="U242" s="453"/>
      <c r="V242" s="453"/>
      <c r="W242" s="453"/>
      <c r="X242" s="453"/>
      <c r="Y242" s="453"/>
      <c r="Z242" s="453"/>
      <c r="AA242" s="152" t="str">
        <f>IF(OR($D242="",$AB242=""),"",MIN(110,$AB242-VLOOKUP($AF242,SiSem_Req!$A$2:$P$16,16)))</f>
        <v/>
      </c>
      <c r="AB242" s="453"/>
      <c r="AC242" s="453"/>
      <c r="AD242" s="185"/>
      <c r="AE242" s="151"/>
      <c r="AF242" s="126" t="e">
        <f>VLOOKUP($D242,SiSem_Req!$T$2:$U$16,2)</f>
        <v>#N/A</v>
      </c>
      <c r="AG242" s="126" t="e">
        <f>VLOOKUP($D242,SiSem_Req!$B$2:$P$16,2)</f>
        <v>#N/A</v>
      </c>
      <c r="AH242" s="126" t="e">
        <f>VLOOKUP($D242,SiSem_Req!$B$2:$P$16,3)</f>
        <v>#N/A</v>
      </c>
      <c r="AI242" s="126" t="e">
        <f>VLOOKUP($D242,SiSem_Req!$B$2:$P$16,4)</f>
        <v>#N/A</v>
      </c>
      <c r="AK242" s="170"/>
      <c r="AL242" s="218"/>
      <c r="AM242" s="218"/>
      <c r="AN242" s="218"/>
      <c r="AO242" s="126"/>
    </row>
    <row r="243" spans="1:41" x14ac:dyDescent="0.25">
      <c r="A243" s="125"/>
      <c r="B243" s="453"/>
      <c r="C243" s="453"/>
      <c r="D243" s="454"/>
      <c r="E243" s="457"/>
      <c r="F243" s="158" t="str">
        <f t="shared" si="19"/>
        <v/>
      </c>
      <c r="G243" s="148" t="str">
        <f>IF($D243="","",VLOOKUP($AF243,SiSem_Req!$A$2:$P$16,6))</f>
        <v/>
      </c>
      <c r="H243" s="455"/>
      <c r="I243" s="147" t="str">
        <f t="shared" si="20"/>
        <v/>
      </c>
      <c r="J243" s="148" t="str">
        <f>IF($D243="","",VLOOKUP($AF243,SiSem_Req!$A$2:$P$16,7))</f>
        <v/>
      </c>
      <c r="K243" s="456"/>
      <c r="L243" s="154" t="str">
        <f t="shared" si="21"/>
        <v/>
      </c>
      <c r="M243" s="148" t="str">
        <f>IF($D243="","",VLOOKUP($AF243,SiSem_Req!$A$2:$P$16,9))</f>
        <v/>
      </c>
      <c r="N243" s="457"/>
      <c r="O243" s="158" t="str">
        <f t="shared" si="22"/>
        <v/>
      </c>
      <c r="P243" s="148" t="str">
        <f>IF($D243="","",VLOOKUP($AF243,SiSem_Req!$A$2:$P$16,8))</f>
        <v/>
      </c>
      <c r="Q243" s="149" t="str">
        <f t="shared" si="18"/>
        <v/>
      </c>
      <c r="R243" s="150" t="str">
        <f t="shared" si="23"/>
        <v/>
      </c>
      <c r="S243" s="151"/>
      <c r="T243" s="453"/>
      <c r="U243" s="453"/>
      <c r="V243" s="453"/>
      <c r="W243" s="453"/>
      <c r="X243" s="453"/>
      <c r="Y243" s="453"/>
      <c r="Z243" s="453"/>
      <c r="AA243" s="152" t="str">
        <f>IF(OR($D243="",$AB243=""),"",MIN(110,$AB243-VLOOKUP($AF243,SiSem_Req!$A$2:$P$16,16)))</f>
        <v/>
      </c>
      <c r="AB243" s="453"/>
      <c r="AC243" s="453"/>
      <c r="AD243" s="185"/>
      <c r="AE243" s="151"/>
      <c r="AF243" s="126" t="e">
        <f>VLOOKUP($D243,SiSem_Req!$T$2:$U$16,2)</f>
        <v>#N/A</v>
      </c>
      <c r="AG243" s="126" t="e">
        <f>VLOOKUP($D243,SiSem_Req!$B$2:$P$16,2)</f>
        <v>#N/A</v>
      </c>
      <c r="AH243" s="126" t="e">
        <f>VLOOKUP($D243,SiSem_Req!$B$2:$P$16,3)</f>
        <v>#N/A</v>
      </c>
      <c r="AI243" s="126" t="e">
        <f>VLOOKUP($D243,SiSem_Req!$B$2:$P$16,4)</f>
        <v>#N/A</v>
      </c>
      <c r="AK243" s="170"/>
      <c r="AL243" s="218"/>
      <c r="AM243" s="218"/>
      <c r="AN243" s="218"/>
      <c r="AO243" s="126"/>
    </row>
    <row r="244" spans="1:41" x14ac:dyDescent="0.25">
      <c r="A244" s="125"/>
      <c r="B244" s="453"/>
      <c r="C244" s="453"/>
      <c r="D244" s="454"/>
      <c r="E244" s="457"/>
      <c r="F244" s="158" t="str">
        <f t="shared" si="19"/>
        <v/>
      </c>
      <c r="G244" s="148" t="str">
        <f>IF($D244="","",VLOOKUP($AF244,SiSem_Req!$A$2:$P$16,6))</f>
        <v/>
      </c>
      <c r="H244" s="455"/>
      <c r="I244" s="147" t="str">
        <f t="shared" si="20"/>
        <v/>
      </c>
      <c r="J244" s="148" t="str">
        <f>IF($D244="","",VLOOKUP($AF244,SiSem_Req!$A$2:$P$16,7))</f>
        <v/>
      </c>
      <c r="K244" s="456"/>
      <c r="L244" s="154" t="str">
        <f t="shared" si="21"/>
        <v/>
      </c>
      <c r="M244" s="148" t="str">
        <f>IF($D244="","",VLOOKUP($AF244,SiSem_Req!$A$2:$P$16,9))</f>
        <v/>
      </c>
      <c r="N244" s="457"/>
      <c r="O244" s="158" t="str">
        <f t="shared" si="22"/>
        <v/>
      </c>
      <c r="P244" s="148" t="str">
        <f>IF($D244="","",VLOOKUP($AF244,SiSem_Req!$A$2:$P$16,8))</f>
        <v/>
      </c>
      <c r="Q244" s="149" t="str">
        <f t="shared" si="18"/>
        <v/>
      </c>
      <c r="R244" s="150" t="str">
        <f t="shared" si="23"/>
        <v/>
      </c>
      <c r="S244" s="151"/>
      <c r="T244" s="453"/>
      <c r="U244" s="453"/>
      <c r="V244" s="453"/>
      <c r="W244" s="453"/>
      <c r="X244" s="453"/>
      <c r="Y244" s="453"/>
      <c r="Z244" s="453"/>
      <c r="AA244" s="152" t="str">
        <f>IF(OR($D244="",$AB244=""),"",MIN(110,$AB244-VLOOKUP($AF244,SiSem_Req!$A$2:$P$16,16)))</f>
        <v/>
      </c>
      <c r="AB244" s="453"/>
      <c r="AC244" s="453"/>
      <c r="AD244" s="185"/>
      <c r="AE244" s="151"/>
      <c r="AF244" s="126" t="e">
        <f>VLOOKUP($D244,SiSem_Req!$T$2:$U$16,2)</f>
        <v>#N/A</v>
      </c>
      <c r="AG244" s="126" t="e">
        <f>VLOOKUP($D244,SiSem_Req!$B$2:$P$16,2)</f>
        <v>#N/A</v>
      </c>
      <c r="AH244" s="126" t="e">
        <f>VLOOKUP($D244,SiSem_Req!$B$2:$P$16,3)</f>
        <v>#N/A</v>
      </c>
      <c r="AI244" s="126" t="e">
        <f>VLOOKUP($D244,SiSem_Req!$B$2:$P$16,4)</f>
        <v>#N/A</v>
      </c>
      <c r="AK244" s="170"/>
      <c r="AL244" s="218"/>
      <c r="AM244" s="218"/>
      <c r="AN244" s="218"/>
      <c r="AO244" s="126"/>
    </row>
    <row r="245" spans="1:41" x14ac:dyDescent="0.25">
      <c r="A245" s="125"/>
      <c r="B245" s="453"/>
      <c r="C245" s="453"/>
      <c r="D245" s="454"/>
      <c r="E245" s="457"/>
      <c r="F245" s="158" t="str">
        <f t="shared" si="19"/>
        <v/>
      </c>
      <c r="G245" s="148" t="str">
        <f>IF($D245="","",VLOOKUP($AF245,SiSem_Req!$A$2:$P$16,6))</f>
        <v/>
      </c>
      <c r="H245" s="455"/>
      <c r="I245" s="147" t="str">
        <f t="shared" si="20"/>
        <v/>
      </c>
      <c r="J245" s="148" t="str">
        <f>IF($D245="","",VLOOKUP($AF245,SiSem_Req!$A$2:$P$16,7))</f>
        <v/>
      </c>
      <c r="K245" s="456"/>
      <c r="L245" s="154" t="str">
        <f t="shared" si="21"/>
        <v/>
      </c>
      <c r="M245" s="148" t="str">
        <f>IF($D245="","",VLOOKUP($AF245,SiSem_Req!$A$2:$P$16,9))</f>
        <v/>
      </c>
      <c r="N245" s="457"/>
      <c r="O245" s="158" t="str">
        <f t="shared" si="22"/>
        <v/>
      </c>
      <c r="P245" s="148" t="str">
        <f>IF($D245="","",VLOOKUP($AF245,SiSem_Req!$A$2:$P$16,8))</f>
        <v/>
      </c>
      <c r="Q245" s="149" t="str">
        <f t="shared" si="18"/>
        <v/>
      </c>
      <c r="R245" s="150" t="str">
        <f t="shared" si="23"/>
        <v/>
      </c>
      <c r="S245" s="151"/>
      <c r="T245" s="453"/>
      <c r="U245" s="453"/>
      <c r="V245" s="453"/>
      <c r="W245" s="453"/>
      <c r="X245" s="453"/>
      <c r="Y245" s="453"/>
      <c r="Z245" s="453"/>
      <c r="AA245" s="152" t="str">
        <f>IF(OR($D245="",$AB245=""),"",MIN(110,$AB245-VLOOKUP($AF245,SiSem_Req!$A$2:$P$16,16)))</f>
        <v/>
      </c>
      <c r="AB245" s="453"/>
      <c r="AC245" s="453"/>
      <c r="AD245" s="185"/>
      <c r="AE245" s="151"/>
      <c r="AF245" s="126" t="e">
        <f>VLOOKUP($D245,SiSem_Req!$T$2:$U$16,2)</f>
        <v>#N/A</v>
      </c>
      <c r="AG245" s="126" t="e">
        <f>VLOOKUP($D245,SiSem_Req!$B$2:$P$16,2)</f>
        <v>#N/A</v>
      </c>
      <c r="AH245" s="126" t="e">
        <f>VLOOKUP($D245,SiSem_Req!$B$2:$P$16,3)</f>
        <v>#N/A</v>
      </c>
      <c r="AI245" s="126" t="e">
        <f>VLOOKUP($D245,SiSem_Req!$B$2:$P$16,4)</f>
        <v>#N/A</v>
      </c>
      <c r="AK245" s="170"/>
      <c r="AL245" s="218"/>
      <c r="AM245" s="218"/>
      <c r="AN245" s="218"/>
      <c r="AO245" s="126"/>
    </row>
    <row r="246" spans="1:41" x14ac:dyDescent="0.25">
      <c r="A246" s="125"/>
      <c r="B246" s="453"/>
      <c r="C246" s="453"/>
      <c r="D246" s="454"/>
      <c r="E246" s="457"/>
      <c r="F246" s="158" t="str">
        <f t="shared" si="19"/>
        <v/>
      </c>
      <c r="G246" s="148" t="str">
        <f>IF($D246="","",VLOOKUP($AF246,SiSem_Req!$A$2:$P$16,6))</f>
        <v/>
      </c>
      <c r="H246" s="455"/>
      <c r="I246" s="147" t="str">
        <f t="shared" si="20"/>
        <v/>
      </c>
      <c r="J246" s="148" t="str">
        <f>IF($D246="","",VLOOKUP($AF246,SiSem_Req!$A$2:$P$16,7))</f>
        <v/>
      </c>
      <c r="K246" s="456"/>
      <c r="L246" s="154" t="str">
        <f t="shared" si="21"/>
        <v/>
      </c>
      <c r="M246" s="148" t="str">
        <f>IF($D246="","",VLOOKUP($AF246,SiSem_Req!$A$2:$P$16,9))</f>
        <v/>
      </c>
      <c r="N246" s="457"/>
      <c r="O246" s="158" t="str">
        <f t="shared" si="22"/>
        <v/>
      </c>
      <c r="P246" s="148" t="str">
        <f>IF($D246="","",VLOOKUP($AF246,SiSem_Req!$A$2:$P$16,8))</f>
        <v/>
      </c>
      <c r="Q246" s="149" t="str">
        <f t="shared" si="18"/>
        <v/>
      </c>
      <c r="R246" s="150" t="str">
        <f t="shared" si="23"/>
        <v/>
      </c>
      <c r="S246" s="151"/>
      <c r="T246" s="453"/>
      <c r="U246" s="453"/>
      <c r="V246" s="453"/>
      <c r="W246" s="453"/>
      <c r="X246" s="453"/>
      <c r="Y246" s="453"/>
      <c r="Z246" s="453"/>
      <c r="AA246" s="152" t="str">
        <f>IF(OR($D246="",$AB246=""),"",MIN(110,$AB246-VLOOKUP($AF246,SiSem_Req!$A$2:$P$16,16)))</f>
        <v/>
      </c>
      <c r="AB246" s="453"/>
      <c r="AC246" s="453"/>
      <c r="AD246" s="185"/>
      <c r="AE246" s="151"/>
      <c r="AF246" s="126" t="e">
        <f>VLOOKUP($D246,SiSem_Req!$T$2:$U$16,2)</f>
        <v>#N/A</v>
      </c>
      <c r="AG246" s="126" t="e">
        <f>VLOOKUP($D246,SiSem_Req!$B$2:$P$16,2)</f>
        <v>#N/A</v>
      </c>
      <c r="AH246" s="126" t="e">
        <f>VLOOKUP($D246,SiSem_Req!$B$2:$P$16,3)</f>
        <v>#N/A</v>
      </c>
      <c r="AI246" s="126" t="e">
        <f>VLOOKUP($D246,SiSem_Req!$B$2:$P$16,4)</f>
        <v>#N/A</v>
      </c>
      <c r="AK246" s="170"/>
      <c r="AL246" s="218"/>
      <c r="AM246" s="218"/>
      <c r="AN246" s="218"/>
      <c r="AO246" s="126"/>
    </row>
    <row r="247" spans="1:41" x14ac:dyDescent="0.25">
      <c r="A247" s="125"/>
      <c r="B247" s="453"/>
      <c r="C247" s="453"/>
      <c r="D247" s="454"/>
      <c r="E247" s="457"/>
      <c r="F247" s="158" t="str">
        <f t="shared" si="19"/>
        <v/>
      </c>
      <c r="G247" s="148" t="str">
        <f>IF($D247="","",VLOOKUP($AF247,SiSem_Req!$A$2:$P$16,6))</f>
        <v/>
      </c>
      <c r="H247" s="455"/>
      <c r="I247" s="147" t="str">
        <f t="shared" si="20"/>
        <v/>
      </c>
      <c r="J247" s="148" t="str">
        <f>IF($D247="","",VLOOKUP($AF247,SiSem_Req!$A$2:$P$16,7))</f>
        <v/>
      </c>
      <c r="K247" s="456"/>
      <c r="L247" s="154" t="str">
        <f t="shared" si="21"/>
        <v/>
      </c>
      <c r="M247" s="148" t="str">
        <f>IF($D247="","",VLOOKUP($AF247,SiSem_Req!$A$2:$P$16,9))</f>
        <v/>
      </c>
      <c r="N247" s="457"/>
      <c r="O247" s="158" t="str">
        <f t="shared" si="22"/>
        <v/>
      </c>
      <c r="P247" s="148" t="str">
        <f>IF($D247="","",VLOOKUP($AF247,SiSem_Req!$A$2:$P$16,8))</f>
        <v/>
      </c>
      <c r="Q247" s="149" t="str">
        <f t="shared" si="18"/>
        <v/>
      </c>
      <c r="R247" s="150" t="str">
        <f t="shared" si="23"/>
        <v/>
      </c>
      <c r="S247" s="151"/>
      <c r="T247" s="453"/>
      <c r="U247" s="453"/>
      <c r="V247" s="453"/>
      <c r="W247" s="453"/>
      <c r="X247" s="453"/>
      <c r="Y247" s="453"/>
      <c r="Z247" s="453"/>
      <c r="AA247" s="152" t="str">
        <f>IF(OR($D247="",$AB247=""),"",MIN(110,$AB247-VLOOKUP($AF247,SiSem_Req!$A$2:$P$16,16)))</f>
        <v/>
      </c>
      <c r="AB247" s="453"/>
      <c r="AC247" s="453"/>
      <c r="AD247" s="185"/>
      <c r="AE247" s="151"/>
      <c r="AF247" s="126" t="e">
        <f>VLOOKUP($D247,SiSem_Req!$T$2:$U$16,2)</f>
        <v>#N/A</v>
      </c>
      <c r="AG247" s="126" t="e">
        <f>VLOOKUP($D247,SiSem_Req!$B$2:$P$16,2)</f>
        <v>#N/A</v>
      </c>
      <c r="AH247" s="126" t="e">
        <f>VLOOKUP($D247,SiSem_Req!$B$2:$P$16,3)</f>
        <v>#N/A</v>
      </c>
      <c r="AI247" s="126" t="e">
        <f>VLOOKUP($D247,SiSem_Req!$B$2:$P$16,4)</f>
        <v>#N/A</v>
      </c>
      <c r="AK247" s="170"/>
      <c r="AL247" s="218"/>
      <c r="AM247" s="218"/>
      <c r="AN247" s="218"/>
      <c r="AO247" s="126"/>
    </row>
    <row r="248" spans="1:41" x14ac:dyDescent="0.25">
      <c r="A248" s="125"/>
      <c r="B248" s="453"/>
      <c r="C248" s="453"/>
      <c r="D248" s="454"/>
      <c r="E248" s="457"/>
      <c r="F248" s="158" t="str">
        <f t="shared" si="19"/>
        <v/>
      </c>
      <c r="G248" s="148" t="str">
        <f>IF($D248="","",VLOOKUP($AF248,SiSem_Req!$A$2:$P$16,6))</f>
        <v/>
      </c>
      <c r="H248" s="455"/>
      <c r="I248" s="147" t="str">
        <f t="shared" si="20"/>
        <v/>
      </c>
      <c r="J248" s="148" t="str">
        <f>IF($D248="","",VLOOKUP($AF248,SiSem_Req!$A$2:$P$16,7))</f>
        <v/>
      </c>
      <c r="K248" s="456"/>
      <c r="L248" s="154" t="str">
        <f t="shared" si="21"/>
        <v/>
      </c>
      <c r="M248" s="148" t="str">
        <f>IF($D248="","",VLOOKUP($AF248,SiSem_Req!$A$2:$P$16,9))</f>
        <v/>
      </c>
      <c r="N248" s="457"/>
      <c r="O248" s="158" t="str">
        <f t="shared" si="22"/>
        <v/>
      </c>
      <c r="P248" s="148" t="str">
        <f>IF($D248="","",VLOOKUP($AF248,SiSem_Req!$A$2:$P$16,8))</f>
        <v/>
      </c>
      <c r="Q248" s="149" t="str">
        <f t="shared" si="18"/>
        <v/>
      </c>
      <c r="R248" s="150" t="str">
        <f t="shared" si="23"/>
        <v/>
      </c>
      <c r="S248" s="151"/>
      <c r="T248" s="453"/>
      <c r="U248" s="453"/>
      <c r="V248" s="453"/>
      <c r="W248" s="453"/>
      <c r="X248" s="453"/>
      <c r="Y248" s="453"/>
      <c r="Z248" s="453"/>
      <c r="AA248" s="152" t="str">
        <f>IF(OR($D248="",$AB248=""),"",MIN(110,$AB248-VLOOKUP($AF248,SiSem_Req!$A$2:$P$16,16)))</f>
        <v/>
      </c>
      <c r="AB248" s="453"/>
      <c r="AC248" s="453"/>
      <c r="AD248" s="185"/>
      <c r="AE248" s="151"/>
      <c r="AF248" s="126" t="e">
        <f>VLOOKUP($D248,SiSem_Req!$T$2:$U$16,2)</f>
        <v>#N/A</v>
      </c>
      <c r="AG248" s="126" t="e">
        <f>VLOOKUP($D248,SiSem_Req!$B$2:$P$16,2)</f>
        <v>#N/A</v>
      </c>
      <c r="AH248" s="126" t="e">
        <f>VLOOKUP($D248,SiSem_Req!$B$2:$P$16,3)</f>
        <v>#N/A</v>
      </c>
      <c r="AI248" s="126" t="e">
        <f>VLOOKUP($D248,SiSem_Req!$B$2:$P$16,4)</f>
        <v>#N/A</v>
      </c>
      <c r="AK248" s="170"/>
      <c r="AL248" s="218"/>
      <c r="AM248" s="218"/>
      <c r="AN248" s="218"/>
      <c r="AO248" s="126"/>
    </row>
    <row r="249" spans="1:41" x14ac:dyDescent="0.25">
      <c r="A249" s="125"/>
      <c r="B249" s="453"/>
      <c r="C249" s="453"/>
      <c r="D249" s="454"/>
      <c r="E249" s="457"/>
      <c r="F249" s="158" t="str">
        <f t="shared" si="19"/>
        <v/>
      </c>
      <c r="G249" s="148" t="str">
        <f>IF($D249="","",VLOOKUP($AF249,SiSem_Req!$A$2:$P$16,6))</f>
        <v/>
      </c>
      <c r="H249" s="455"/>
      <c r="I249" s="147" t="str">
        <f t="shared" si="20"/>
        <v/>
      </c>
      <c r="J249" s="148" t="str">
        <f>IF($D249="","",VLOOKUP($AF249,SiSem_Req!$A$2:$P$16,7))</f>
        <v/>
      </c>
      <c r="K249" s="456"/>
      <c r="L249" s="154" t="str">
        <f t="shared" si="21"/>
        <v/>
      </c>
      <c r="M249" s="148" t="str">
        <f>IF($D249="","",VLOOKUP($AF249,SiSem_Req!$A$2:$P$16,9))</f>
        <v/>
      </c>
      <c r="N249" s="457"/>
      <c r="O249" s="158" t="str">
        <f t="shared" si="22"/>
        <v/>
      </c>
      <c r="P249" s="148" t="str">
        <f>IF($D249="","",VLOOKUP($AF249,SiSem_Req!$A$2:$P$16,8))</f>
        <v/>
      </c>
      <c r="Q249" s="149" t="str">
        <f t="shared" si="18"/>
        <v/>
      </c>
      <c r="R249" s="150" t="str">
        <f t="shared" si="23"/>
        <v/>
      </c>
      <c r="S249" s="151"/>
      <c r="T249" s="453"/>
      <c r="U249" s="453"/>
      <c r="V249" s="453"/>
      <c r="W249" s="453"/>
      <c r="X249" s="453"/>
      <c r="Y249" s="453"/>
      <c r="Z249" s="453"/>
      <c r="AA249" s="152" t="str">
        <f>IF(OR($D249="",$AB249=""),"",MIN(110,$AB249-VLOOKUP($AF249,SiSem_Req!$A$2:$P$16,16)))</f>
        <v/>
      </c>
      <c r="AB249" s="453"/>
      <c r="AC249" s="453"/>
      <c r="AD249" s="185"/>
      <c r="AE249" s="151"/>
      <c r="AF249" s="126" t="e">
        <f>VLOOKUP($D249,SiSem_Req!$T$2:$U$16,2)</f>
        <v>#N/A</v>
      </c>
      <c r="AG249" s="126" t="e">
        <f>VLOOKUP($D249,SiSem_Req!$B$2:$P$16,2)</f>
        <v>#N/A</v>
      </c>
      <c r="AH249" s="126" t="e">
        <f>VLOOKUP($D249,SiSem_Req!$B$2:$P$16,3)</f>
        <v>#N/A</v>
      </c>
      <c r="AI249" s="126" t="e">
        <f>VLOOKUP($D249,SiSem_Req!$B$2:$P$16,4)</f>
        <v>#N/A</v>
      </c>
      <c r="AK249" s="170"/>
      <c r="AL249" s="218"/>
      <c r="AM249" s="218"/>
      <c r="AN249" s="218"/>
      <c r="AO249" s="126"/>
    </row>
    <row r="250" spans="1:41" x14ac:dyDescent="0.25">
      <c r="A250" s="125"/>
      <c r="B250" s="453"/>
      <c r="C250" s="453"/>
      <c r="D250" s="454"/>
      <c r="E250" s="457"/>
      <c r="F250" s="158" t="str">
        <f t="shared" si="19"/>
        <v/>
      </c>
      <c r="G250" s="148" t="str">
        <f>IF($D250="","",VLOOKUP($AF250,SiSem_Req!$A$2:$P$16,6))</f>
        <v/>
      </c>
      <c r="H250" s="455"/>
      <c r="I250" s="147" t="str">
        <f t="shared" si="20"/>
        <v/>
      </c>
      <c r="J250" s="148" t="str">
        <f>IF($D250="","",VLOOKUP($AF250,SiSem_Req!$A$2:$P$16,7))</f>
        <v/>
      </c>
      <c r="K250" s="456"/>
      <c r="L250" s="154" t="str">
        <f t="shared" si="21"/>
        <v/>
      </c>
      <c r="M250" s="148" t="str">
        <f>IF($D250="","",VLOOKUP($AF250,SiSem_Req!$A$2:$P$16,9))</f>
        <v/>
      </c>
      <c r="N250" s="457"/>
      <c r="O250" s="158" t="str">
        <f t="shared" si="22"/>
        <v/>
      </c>
      <c r="P250" s="148" t="str">
        <f>IF($D250="","",VLOOKUP($AF250,SiSem_Req!$A$2:$P$16,8))</f>
        <v/>
      </c>
      <c r="Q250" s="149" t="str">
        <f t="shared" si="18"/>
        <v/>
      </c>
      <c r="R250" s="150" t="str">
        <f t="shared" si="23"/>
        <v/>
      </c>
      <c r="S250" s="151"/>
      <c r="T250" s="453"/>
      <c r="U250" s="453"/>
      <c r="V250" s="453"/>
      <c r="W250" s="453"/>
      <c r="X250" s="453"/>
      <c r="Y250" s="453"/>
      <c r="Z250" s="453"/>
      <c r="AA250" s="152" t="str">
        <f>IF(OR($D250="",$AB250=""),"",MIN(110,$AB250-VLOOKUP($AF250,SiSem_Req!$A$2:$P$16,16)))</f>
        <v/>
      </c>
      <c r="AB250" s="453"/>
      <c r="AC250" s="453"/>
      <c r="AD250" s="185"/>
      <c r="AE250" s="151"/>
      <c r="AF250" s="126" t="e">
        <f>VLOOKUP($D250,SiSem_Req!$T$2:$U$16,2)</f>
        <v>#N/A</v>
      </c>
      <c r="AG250" s="126" t="e">
        <f>VLOOKUP($D250,SiSem_Req!$B$2:$P$16,2)</f>
        <v>#N/A</v>
      </c>
      <c r="AH250" s="126" t="e">
        <f>VLOOKUP($D250,SiSem_Req!$B$2:$P$16,3)</f>
        <v>#N/A</v>
      </c>
      <c r="AI250" s="126" t="e">
        <f>VLOOKUP($D250,SiSem_Req!$B$2:$P$16,4)</f>
        <v>#N/A</v>
      </c>
      <c r="AK250" s="170"/>
      <c r="AL250" s="218"/>
      <c r="AM250" s="218"/>
      <c r="AN250" s="218"/>
      <c r="AO250" s="126"/>
    </row>
    <row r="251" spans="1:41" x14ac:dyDescent="0.25">
      <c r="A251" s="125"/>
      <c r="B251" s="453"/>
      <c r="C251" s="453"/>
      <c r="D251" s="454"/>
      <c r="E251" s="457"/>
      <c r="F251" s="158" t="str">
        <f t="shared" si="19"/>
        <v/>
      </c>
      <c r="G251" s="148" t="str">
        <f>IF($D251="","",VLOOKUP($AF251,SiSem_Req!$A$2:$P$16,6))</f>
        <v/>
      </c>
      <c r="H251" s="455"/>
      <c r="I251" s="147" t="str">
        <f t="shared" si="20"/>
        <v/>
      </c>
      <c r="J251" s="148" t="str">
        <f>IF($D251="","",VLOOKUP($AF251,SiSem_Req!$A$2:$P$16,7))</f>
        <v/>
      </c>
      <c r="K251" s="456"/>
      <c r="L251" s="154" t="str">
        <f t="shared" si="21"/>
        <v/>
      </c>
      <c r="M251" s="148" t="str">
        <f>IF($D251="","",VLOOKUP($AF251,SiSem_Req!$A$2:$P$16,9))</f>
        <v/>
      </c>
      <c r="N251" s="457"/>
      <c r="O251" s="158" t="str">
        <f t="shared" si="22"/>
        <v/>
      </c>
      <c r="P251" s="148" t="str">
        <f>IF($D251="","",VLOOKUP($AF251,SiSem_Req!$A$2:$P$16,8))</f>
        <v/>
      </c>
      <c r="Q251" s="149" t="str">
        <f t="shared" si="18"/>
        <v/>
      </c>
      <c r="R251" s="150" t="str">
        <f t="shared" si="23"/>
        <v/>
      </c>
      <c r="S251" s="151"/>
      <c r="T251" s="453"/>
      <c r="U251" s="453"/>
      <c r="V251" s="453"/>
      <c r="W251" s="453"/>
      <c r="X251" s="453"/>
      <c r="Y251" s="453"/>
      <c r="Z251" s="453"/>
      <c r="AA251" s="152" t="str">
        <f>IF(OR($D251="",$AB251=""),"",MIN(110,$AB251-VLOOKUP($AF251,SiSem_Req!$A$2:$P$16,16)))</f>
        <v/>
      </c>
      <c r="AB251" s="453"/>
      <c r="AC251" s="453"/>
      <c r="AD251" s="185"/>
      <c r="AE251" s="151"/>
      <c r="AF251" s="126" t="e">
        <f>VLOOKUP($D251,SiSem_Req!$T$2:$U$16,2)</f>
        <v>#N/A</v>
      </c>
      <c r="AG251" s="126" t="e">
        <f>VLOOKUP($D251,SiSem_Req!$B$2:$P$16,2)</f>
        <v>#N/A</v>
      </c>
      <c r="AH251" s="126" t="e">
        <f>VLOOKUP($D251,SiSem_Req!$B$2:$P$16,3)</f>
        <v>#N/A</v>
      </c>
      <c r="AI251" s="126" t="e">
        <f>VLOOKUP($D251,SiSem_Req!$B$2:$P$16,4)</f>
        <v>#N/A</v>
      </c>
      <c r="AK251" s="170"/>
      <c r="AL251" s="218"/>
      <c r="AM251" s="218"/>
      <c r="AN251" s="218"/>
      <c r="AO251" s="126"/>
    </row>
    <row r="252" spans="1:41" x14ac:dyDescent="0.25">
      <c r="A252" s="125"/>
      <c r="B252" s="453"/>
      <c r="C252" s="453"/>
      <c r="D252" s="454"/>
      <c r="E252" s="457"/>
      <c r="F252" s="158" t="str">
        <f t="shared" si="19"/>
        <v/>
      </c>
      <c r="G252" s="148" t="str">
        <f>IF($D252="","",VLOOKUP($AF252,SiSem_Req!$A$2:$P$16,6))</f>
        <v/>
      </c>
      <c r="H252" s="455"/>
      <c r="I252" s="147" t="str">
        <f t="shared" si="20"/>
        <v/>
      </c>
      <c r="J252" s="148" t="str">
        <f>IF($D252="","",VLOOKUP($AF252,SiSem_Req!$A$2:$P$16,7))</f>
        <v/>
      </c>
      <c r="K252" s="456"/>
      <c r="L252" s="154" t="str">
        <f t="shared" si="21"/>
        <v/>
      </c>
      <c r="M252" s="148" t="str">
        <f>IF($D252="","",VLOOKUP($AF252,SiSem_Req!$A$2:$P$16,9))</f>
        <v/>
      </c>
      <c r="N252" s="457"/>
      <c r="O252" s="158" t="str">
        <f t="shared" si="22"/>
        <v/>
      </c>
      <c r="P252" s="148" t="str">
        <f>IF($D252="","",VLOOKUP($AF252,SiSem_Req!$A$2:$P$16,8))</f>
        <v/>
      </c>
      <c r="Q252" s="149" t="str">
        <f t="shared" si="18"/>
        <v/>
      </c>
      <c r="R252" s="150" t="str">
        <f t="shared" si="23"/>
        <v/>
      </c>
      <c r="S252" s="151"/>
      <c r="T252" s="453"/>
      <c r="U252" s="453"/>
      <c r="V252" s="453"/>
      <c r="W252" s="453"/>
      <c r="X252" s="453"/>
      <c r="Y252" s="453"/>
      <c r="Z252" s="453"/>
      <c r="AA252" s="152" t="str">
        <f>IF(OR($D252="",$AB252=""),"",MIN(110,$AB252-VLOOKUP($AF252,SiSem_Req!$A$2:$P$16,16)))</f>
        <v/>
      </c>
      <c r="AB252" s="453"/>
      <c r="AC252" s="453"/>
      <c r="AD252" s="185"/>
      <c r="AE252" s="151"/>
      <c r="AF252" s="126" t="e">
        <f>VLOOKUP($D252,SiSem_Req!$T$2:$U$16,2)</f>
        <v>#N/A</v>
      </c>
      <c r="AG252" s="126" t="e">
        <f>VLOOKUP($D252,SiSem_Req!$B$2:$P$16,2)</f>
        <v>#N/A</v>
      </c>
      <c r="AH252" s="126" t="e">
        <f>VLOOKUP($D252,SiSem_Req!$B$2:$P$16,3)</f>
        <v>#N/A</v>
      </c>
      <c r="AI252" s="126" t="e">
        <f>VLOOKUP($D252,SiSem_Req!$B$2:$P$16,4)</f>
        <v>#N/A</v>
      </c>
      <c r="AK252" s="170"/>
      <c r="AL252" s="218"/>
      <c r="AM252" s="218"/>
      <c r="AN252" s="218"/>
      <c r="AO252" s="126"/>
    </row>
    <row r="253" spans="1:41" x14ac:dyDescent="0.25">
      <c r="A253" s="125"/>
      <c r="B253" s="453"/>
      <c r="C253" s="453"/>
      <c r="D253" s="454"/>
      <c r="E253" s="457"/>
      <c r="F253" s="158" t="str">
        <f t="shared" si="19"/>
        <v/>
      </c>
      <c r="G253" s="148" t="str">
        <f>IF($D253="","",VLOOKUP($AF253,SiSem_Req!$A$2:$P$16,6))</f>
        <v/>
      </c>
      <c r="H253" s="455"/>
      <c r="I253" s="147" t="str">
        <f t="shared" si="20"/>
        <v/>
      </c>
      <c r="J253" s="148" t="str">
        <f>IF($D253="","",VLOOKUP($AF253,SiSem_Req!$A$2:$P$16,7))</f>
        <v/>
      </c>
      <c r="K253" s="456"/>
      <c r="L253" s="154" t="str">
        <f t="shared" si="21"/>
        <v/>
      </c>
      <c r="M253" s="148" t="str">
        <f>IF($D253="","",VLOOKUP($AF253,SiSem_Req!$A$2:$P$16,9))</f>
        <v/>
      </c>
      <c r="N253" s="457"/>
      <c r="O253" s="158" t="str">
        <f t="shared" si="22"/>
        <v/>
      </c>
      <c r="P253" s="148" t="str">
        <f>IF($D253="","",VLOOKUP($AF253,SiSem_Req!$A$2:$P$16,8))</f>
        <v/>
      </c>
      <c r="Q253" s="149" t="str">
        <f t="shared" si="18"/>
        <v/>
      </c>
      <c r="R253" s="150" t="str">
        <f t="shared" si="23"/>
        <v/>
      </c>
      <c r="S253" s="151"/>
      <c r="T253" s="453"/>
      <c r="U253" s="453"/>
      <c r="V253" s="453"/>
      <c r="W253" s="453"/>
      <c r="X253" s="453"/>
      <c r="Y253" s="453"/>
      <c r="Z253" s="453"/>
      <c r="AA253" s="152" t="str">
        <f>IF(OR($D253="",$AB253=""),"",MIN(110,$AB253-VLOOKUP($AF253,SiSem_Req!$A$2:$P$16,16)))</f>
        <v/>
      </c>
      <c r="AB253" s="453"/>
      <c r="AC253" s="453"/>
      <c r="AD253" s="185"/>
      <c r="AE253" s="151"/>
      <c r="AF253" s="126" t="e">
        <f>VLOOKUP($D253,SiSem_Req!$T$2:$U$16,2)</f>
        <v>#N/A</v>
      </c>
      <c r="AG253" s="126" t="e">
        <f>VLOOKUP($D253,SiSem_Req!$B$2:$P$16,2)</f>
        <v>#N/A</v>
      </c>
      <c r="AH253" s="126" t="e">
        <f>VLOOKUP($D253,SiSem_Req!$B$2:$P$16,3)</f>
        <v>#N/A</v>
      </c>
      <c r="AI253" s="126" t="e">
        <f>VLOOKUP($D253,SiSem_Req!$B$2:$P$16,4)</f>
        <v>#N/A</v>
      </c>
      <c r="AK253" s="170"/>
      <c r="AL253" s="218"/>
      <c r="AM253" s="218"/>
      <c r="AN253" s="218"/>
      <c r="AO253" s="126"/>
    </row>
    <row r="254" spans="1:41" x14ac:dyDescent="0.25">
      <c r="A254" s="125"/>
      <c r="B254" s="453"/>
      <c r="C254" s="453"/>
      <c r="D254" s="454"/>
      <c r="E254" s="457"/>
      <c r="F254" s="158" t="str">
        <f t="shared" si="19"/>
        <v/>
      </c>
      <c r="G254" s="148" t="str">
        <f>IF($D254="","",VLOOKUP($AF254,SiSem_Req!$A$2:$P$16,6))</f>
        <v/>
      </c>
      <c r="H254" s="455"/>
      <c r="I254" s="147" t="str">
        <f t="shared" si="20"/>
        <v/>
      </c>
      <c r="J254" s="148" t="str">
        <f>IF($D254="","",VLOOKUP($AF254,SiSem_Req!$A$2:$P$16,7))</f>
        <v/>
      </c>
      <c r="K254" s="456"/>
      <c r="L254" s="154" t="str">
        <f t="shared" si="21"/>
        <v/>
      </c>
      <c r="M254" s="148" t="str">
        <f>IF($D254="","",VLOOKUP($AF254,SiSem_Req!$A$2:$P$16,9))</f>
        <v/>
      </c>
      <c r="N254" s="457"/>
      <c r="O254" s="158" t="str">
        <f t="shared" si="22"/>
        <v/>
      </c>
      <c r="P254" s="148" t="str">
        <f>IF($D254="","",VLOOKUP($AF254,SiSem_Req!$A$2:$P$16,8))</f>
        <v/>
      </c>
      <c r="Q254" s="149" t="str">
        <f t="shared" si="18"/>
        <v/>
      </c>
      <c r="R254" s="150" t="str">
        <f t="shared" si="23"/>
        <v/>
      </c>
      <c r="S254" s="151"/>
      <c r="T254" s="453"/>
      <c r="U254" s="453"/>
      <c r="V254" s="453"/>
      <c r="W254" s="453"/>
      <c r="X254" s="453"/>
      <c r="Y254" s="453"/>
      <c r="Z254" s="453"/>
      <c r="AA254" s="152" t="str">
        <f>IF(OR($D254="",$AB254=""),"",MIN(110,$AB254-VLOOKUP($AF254,SiSem_Req!$A$2:$P$16,16)))</f>
        <v/>
      </c>
      <c r="AB254" s="453"/>
      <c r="AC254" s="453"/>
      <c r="AD254" s="185"/>
      <c r="AE254" s="151"/>
      <c r="AF254" s="126" t="e">
        <f>VLOOKUP($D254,SiSem_Req!$T$2:$U$16,2)</f>
        <v>#N/A</v>
      </c>
      <c r="AG254" s="126" t="e">
        <f>VLOOKUP($D254,SiSem_Req!$B$2:$P$16,2)</f>
        <v>#N/A</v>
      </c>
      <c r="AH254" s="126" t="e">
        <f>VLOOKUP($D254,SiSem_Req!$B$2:$P$16,3)</f>
        <v>#N/A</v>
      </c>
      <c r="AI254" s="126" t="e">
        <f>VLOOKUP($D254,SiSem_Req!$B$2:$P$16,4)</f>
        <v>#N/A</v>
      </c>
      <c r="AK254" s="170"/>
      <c r="AL254" s="218"/>
      <c r="AM254" s="218"/>
      <c r="AN254" s="218"/>
      <c r="AO254" s="126"/>
    </row>
    <row r="255" spans="1:41" x14ac:dyDescent="0.25">
      <c r="A255" s="125"/>
      <c r="B255" s="453"/>
      <c r="C255" s="453"/>
      <c r="D255" s="454"/>
      <c r="E255" s="457"/>
      <c r="F255" s="158" t="str">
        <f t="shared" si="19"/>
        <v/>
      </c>
      <c r="G255" s="148" t="str">
        <f>IF($D255="","",VLOOKUP($AF255,SiSem_Req!$A$2:$P$16,6))</f>
        <v/>
      </c>
      <c r="H255" s="455"/>
      <c r="I255" s="147" t="str">
        <f t="shared" si="20"/>
        <v/>
      </c>
      <c r="J255" s="148" t="str">
        <f>IF($D255="","",VLOOKUP($AF255,SiSem_Req!$A$2:$P$16,7))</f>
        <v/>
      </c>
      <c r="K255" s="456"/>
      <c r="L255" s="154" t="str">
        <f t="shared" si="21"/>
        <v/>
      </c>
      <c r="M255" s="148" t="str">
        <f>IF($D255="","",VLOOKUP($AF255,SiSem_Req!$A$2:$P$16,9))</f>
        <v/>
      </c>
      <c r="N255" s="457"/>
      <c r="O255" s="158" t="str">
        <f t="shared" si="22"/>
        <v/>
      </c>
      <c r="P255" s="148" t="str">
        <f>IF($D255="","",VLOOKUP($AF255,SiSem_Req!$A$2:$P$16,8))</f>
        <v/>
      </c>
      <c r="Q255" s="149" t="str">
        <f t="shared" si="18"/>
        <v/>
      </c>
      <c r="R255" s="150" t="str">
        <f t="shared" si="23"/>
        <v/>
      </c>
      <c r="S255" s="151"/>
      <c r="T255" s="453"/>
      <c r="U255" s="453"/>
      <c r="V255" s="453"/>
      <c r="W255" s="453"/>
      <c r="X255" s="453"/>
      <c r="Y255" s="453"/>
      <c r="Z255" s="453"/>
      <c r="AA255" s="152" t="str">
        <f>IF(OR($D255="",$AB255=""),"",MIN(110,$AB255-VLOOKUP($AF255,SiSem_Req!$A$2:$P$16,16)))</f>
        <v/>
      </c>
      <c r="AB255" s="453"/>
      <c r="AC255" s="453"/>
      <c r="AD255" s="185"/>
      <c r="AE255" s="151"/>
      <c r="AF255" s="126" t="e">
        <f>VLOOKUP($D255,SiSem_Req!$T$2:$U$16,2)</f>
        <v>#N/A</v>
      </c>
      <c r="AG255" s="126" t="e">
        <f>VLOOKUP($D255,SiSem_Req!$B$2:$P$16,2)</f>
        <v>#N/A</v>
      </c>
      <c r="AH255" s="126" t="e">
        <f>VLOOKUP($D255,SiSem_Req!$B$2:$P$16,3)</f>
        <v>#N/A</v>
      </c>
      <c r="AI255" s="126" t="e">
        <f>VLOOKUP($D255,SiSem_Req!$B$2:$P$16,4)</f>
        <v>#N/A</v>
      </c>
      <c r="AK255" s="170"/>
      <c r="AL255" s="218"/>
      <c r="AM255" s="218"/>
      <c r="AN255" s="218"/>
      <c r="AO255" s="126"/>
    </row>
    <row r="256" spans="1:41" x14ac:dyDescent="0.25">
      <c r="A256" s="125"/>
      <c r="B256" s="453"/>
      <c r="C256" s="453"/>
      <c r="D256" s="454"/>
      <c r="E256" s="457"/>
      <c r="F256" s="158" t="str">
        <f t="shared" si="19"/>
        <v/>
      </c>
      <c r="G256" s="148" t="str">
        <f>IF($D256="","",VLOOKUP($AF256,SiSem_Req!$A$2:$P$16,6))</f>
        <v/>
      </c>
      <c r="H256" s="455"/>
      <c r="I256" s="147" t="str">
        <f t="shared" si="20"/>
        <v/>
      </c>
      <c r="J256" s="148" t="str">
        <f>IF($D256="","",VLOOKUP($AF256,SiSem_Req!$A$2:$P$16,7))</f>
        <v/>
      </c>
      <c r="K256" s="456"/>
      <c r="L256" s="154" t="str">
        <f t="shared" si="21"/>
        <v/>
      </c>
      <c r="M256" s="148" t="str">
        <f>IF($D256="","",VLOOKUP($AF256,SiSem_Req!$A$2:$P$16,9))</f>
        <v/>
      </c>
      <c r="N256" s="457"/>
      <c r="O256" s="158" t="str">
        <f t="shared" si="22"/>
        <v/>
      </c>
      <c r="P256" s="148" t="str">
        <f>IF($D256="","",VLOOKUP($AF256,SiSem_Req!$A$2:$P$16,8))</f>
        <v/>
      </c>
      <c r="Q256" s="149" t="str">
        <f t="shared" si="18"/>
        <v/>
      </c>
      <c r="R256" s="150" t="str">
        <f t="shared" si="23"/>
        <v/>
      </c>
      <c r="S256" s="151"/>
      <c r="T256" s="453"/>
      <c r="U256" s="453"/>
      <c r="V256" s="453"/>
      <c r="W256" s="453"/>
      <c r="X256" s="453"/>
      <c r="Y256" s="453"/>
      <c r="Z256" s="453"/>
      <c r="AA256" s="152" t="str">
        <f>IF(OR($D256="",$AB256=""),"",MIN(110,$AB256-VLOOKUP($AF256,SiSem_Req!$A$2:$P$16,16)))</f>
        <v/>
      </c>
      <c r="AB256" s="453"/>
      <c r="AC256" s="453"/>
      <c r="AD256" s="185"/>
      <c r="AE256" s="151"/>
      <c r="AF256" s="126" t="e">
        <f>VLOOKUP($D256,SiSem_Req!$T$2:$U$16,2)</f>
        <v>#N/A</v>
      </c>
      <c r="AG256" s="126" t="e">
        <f>VLOOKUP($D256,SiSem_Req!$B$2:$P$16,2)</f>
        <v>#N/A</v>
      </c>
      <c r="AH256" s="126" t="e">
        <f>VLOOKUP($D256,SiSem_Req!$B$2:$P$16,3)</f>
        <v>#N/A</v>
      </c>
      <c r="AI256" s="126" t="e">
        <f>VLOOKUP($D256,SiSem_Req!$B$2:$P$16,4)</f>
        <v>#N/A</v>
      </c>
      <c r="AK256" s="170"/>
      <c r="AL256" s="218"/>
      <c r="AM256" s="218"/>
      <c r="AN256" s="218"/>
      <c r="AO256" s="126"/>
    </row>
    <row r="257" spans="1:41" x14ac:dyDescent="0.25">
      <c r="A257" s="125"/>
      <c r="B257" s="453"/>
      <c r="C257" s="453"/>
      <c r="D257" s="454"/>
      <c r="E257" s="457"/>
      <c r="F257" s="158" t="str">
        <f t="shared" si="19"/>
        <v/>
      </c>
      <c r="G257" s="148" t="str">
        <f>IF($D257="","",VLOOKUP($AF257,SiSem_Req!$A$2:$P$16,6))</f>
        <v/>
      </c>
      <c r="H257" s="455"/>
      <c r="I257" s="147" t="str">
        <f t="shared" si="20"/>
        <v/>
      </c>
      <c r="J257" s="148" t="str">
        <f>IF($D257="","",VLOOKUP($AF257,SiSem_Req!$A$2:$P$16,7))</f>
        <v/>
      </c>
      <c r="K257" s="456"/>
      <c r="L257" s="154" t="str">
        <f t="shared" si="21"/>
        <v/>
      </c>
      <c r="M257" s="148" t="str">
        <f>IF($D257="","",VLOOKUP($AF257,SiSem_Req!$A$2:$P$16,9))</f>
        <v/>
      </c>
      <c r="N257" s="457"/>
      <c r="O257" s="158" t="str">
        <f t="shared" si="22"/>
        <v/>
      </c>
      <c r="P257" s="148" t="str">
        <f>IF($D257="","",VLOOKUP($AF257,SiSem_Req!$A$2:$P$16,8))</f>
        <v/>
      </c>
      <c r="Q257" s="149" t="str">
        <f t="shared" si="18"/>
        <v/>
      </c>
      <c r="R257" s="150" t="str">
        <f t="shared" si="23"/>
        <v/>
      </c>
      <c r="S257" s="151"/>
      <c r="T257" s="453"/>
      <c r="U257" s="453"/>
      <c r="V257" s="453"/>
      <c r="W257" s="453"/>
      <c r="X257" s="453"/>
      <c r="Y257" s="453"/>
      <c r="Z257" s="453"/>
      <c r="AA257" s="152" t="str">
        <f>IF(OR($D257="",$AB257=""),"",MIN(110,$AB257-VLOOKUP($AF257,SiSem_Req!$A$2:$P$16,16)))</f>
        <v/>
      </c>
      <c r="AB257" s="453"/>
      <c r="AC257" s="453"/>
      <c r="AD257" s="185"/>
      <c r="AE257" s="151"/>
      <c r="AF257" s="126" t="e">
        <f>VLOOKUP($D257,SiSem_Req!$T$2:$U$16,2)</f>
        <v>#N/A</v>
      </c>
      <c r="AG257" s="126" t="e">
        <f>VLOOKUP($D257,SiSem_Req!$B$2:$P$16,2)</f>
        <v>#N/A</v>
      </c>
      <c r="AH257" s="126" t="e">
        <f>VLOOKUP($D257,SiSem_Req!$B$2:$P$16,3)</f>
        <v>#N/A</v>
      </c>
      <c r="AI257" s="126" t="e">
        <f>VLOOKUP($D257,SiSem_Req!$B$2:$P$16,4)</f>
        <v>#N/A</v>
      </c>
      <c r="AK257" s="170"/>
      <c r="AL257" s="218"/>
      <c r="AM257" s="218"/>
      <c r="AN257" s="218"/>
      <c r="AO257" s="126"/>
    </row>
    <row r="258" spans="1:41" x14ac:dyDescent="0.25">
      <c r="A258" s="125"/>
      <c r="B258" s="453"/>
      <c r="C258" s="453"/>
      <c r="D258" s="454"/>
      <c r="E258" s="457"/>
      <c r="F258" s="158" t="str">
        <f t="shared" si="19"/>
        <v/>
      </c>
      <c r="G258" s="148" t="str">
        <f>IF($D258="","",VLOOKUP($AF258,SiSem_Req!$A$2:$P$16,6))</f>
        <v/>
      </c>
      <c r="H258" s="455"/>
      <c r="I258" s="147" t="str">
        <f t="shared" si="20"/>
        <v/>
      </c>
      <c r="J258" s="148" t="str">
        <f>IF($D258="","",VLOOKUP($AF258,SiSem_Req!$A$2:$P$16,7))</f>
        <v/>
      </c>
      <c r="K258" s="456"/>
      <c r="L258" s="154" t="str">
        <f t="shared" si="21"/>
        <v/>
      </c>
      <c r="M258" s="148" t="str">
        <f>IF($D258="","",VLOOKUP($AF258,SiSem_Req!$A$2:$P$16,9))</f>
        <v/>
      </c>
      <c r="N258" s="457"/>
      <c r="O258" s="158" t="str">
        <f t="shared" si="22"/>
        <v/>
      </c>
      <c r="P258" s="148" t="str">
        <f>IF($D258="","",VLOOKUP($AF258,SiSem_Req!$A$2:$P$16,8))</f>
        <v/>
      </c>
      <c r="Q258" s="149" t="str">
        <f t="shared" si="18"/>
        <v/>
      </c>
      <c r="R258" s="150" t="str">
        <f t="shared" si="23"/>
        <v/>
      </c>
      <c r="S258" s="151"/>
      <c r="T258" s="453"/>
      <c r="U258" s="453"/>
      <c r="V258" s="453"/>
      <c r="W258" s="453"/>
      <c r="X258" s="453"/>
      <c r="Y258" s="453"/>
      <c r="Z258" s="453"/>
      <c r="AA258" s="152" t="str">
        <f>IF(OR($D258="",$AB258=""),"",MIN(110,$AB258-VLOOKUP($AF258,SiSem_Req!$A$2:$P$16,16)))</f>
        <v/>
      </c>
      <c r="AB258" s="453"/>
      <c r="AC258" s="453"/>
      <c r="AD258" s="185"/>
      <c r="AE258" s="151"/>
      <c r="AF258" s="126" t="e">
        <f>VLOOKUP($D258,SiSem_Req!$T$2:$U$16,2)</f>
        <v>#N/A</v>
      </c>
      <c r="AG258" s="126" t="e">
        <f>VLOOKUP($D258,SiSem_Req!$B$2:$P$16,2)</f>
        <v>#N/A</v>
      </c>
      <c r="AH258" s="126" t="e">
        <f>VLOOKUP($D258,SiSem_Req!$B$2:$P$16,3)</f>
        <v>#N/A</v>
      </c>
      <c r="AI258" s="126" t="e">
        <f>VLOOKUP($D258,SiSem_Req!$B$2:$P$16,4)</f>
        <v>#N/A</v>
      </c>
      <c r="AK258" s="170"/>
      <c r="AL258" s="218"/>
      <c r="AM258" s="218"/>
      <c r="AN258" s="218"/>
      <c r="AO258" s="126"/>
    </row>
    <row r="259" spans="1:41" x14ac:dyDescent="0.25">
      <c r="A259" s="125"/>
      <c r="B259" s="453"/>
      <c r="C259" s="453"/>
      <c r="D259" s="454"/>
      <c r="E259" s="457"/>
      <c r="F259" s="158" t="str">
        <f t="shared" si="19"/>
        <v/>
      </c>
      <c r="G259" s="148" t="str">
        <f>IF($D259="","",VLOOKUP($AF259,SiSem_Req!$A$2:$P$16,6))</f>
        <v/>
      </c>
      <c r="H259" s="455"/>
      <c r="I259" s="147" t="str">
        <f t="shared" si="20"/>
        <v/>
      </c>
      <c r="J259" s="148" t="str">
        <f>IF($D259="","",VLOOKUP($AF259,SiSem_Req!$A$2:$P$16,7))</f>
        <v/>
      </c>
      <c r="K259" s="456"/>
      <c r="L259" s="154" t="str">
        <f t="shared" si="21"/>
        <v/>
      </c>
      <c r="M259" s="148" t="str">
        <f>IF($D259="","",VLOOKUP($AF259,SiSem_Req!$A$2:$P$16,9))</f>
        <v/>
      </c>
      <c r="N259" s="457"/>
      <c r="O259" s="158" t="str">
        <f t="shared" si="22"/>
        <v/>
      </c>
      <c r="P259" s="148" t="str">
        <f>IF($D259="","",VLOOKUP($AF259,SiSem_Req!$A$2:$P$16,8))</f>
        <v/>
      </c>
      <c r="Q259" s="149" t="str">
        <f t="shared" si="18"/>
        <v/>
      </c>
      <c r="R259" s="150" t="str">
        <f t="shared" si="23"/>
        <v/>
      </c>
      <c r="S259" s="151"/>
      <c r="T259" s="453"/>
      <c r="U259" s="453"/>
      <c r="V259" s="453"/>
      <c r="W259" s="453"/>
      <c r="X259" s="453"/>
      <c r="Y259" s="453"/>
      <c r="Z259" s="453"/>
      <c r="AA259" s="152" t="str">
        <f>IF(OR($D259="",$AB259=""),"",MIN(110,$AB259-VLOOKUP($AF259,SiSem_Req!$A$2:$P$16,16)))</f>
        <v/>
      </c>
      <c r="AB259" s="453"/>
      <c r="AC259" s="453"/>
      <c r="AD259" s="185"/>
      <c r="AE259" s="151"/>
      <c r="AF259" s="126" t="e">
        <f>VLOOKUP($D259,SiSem_Req!$T$2:$U$16,2)</f>
        <v>#N/A</v>
      </c>
      <c r="AG259" s="126" t="e">
        <f>VLOOKUP($D259,SiSem_Req!$B$2:$P$16,2)</f>
        <v>#N/A</v>
      </c>
      <c r="AH259" s="126" t="e">
        <f>VLOOKUP($D259,SiSem_Req!$B$2:$P$16,3)</f>
        <v>#N/A</v>
      </c>
      <c r="AI259" s="126" t="e">
        <f>VLOOKUP($D259,SiSem_Req!$B$2:$P$16,4)</f>
        <v>#N/A</v>
      </c>
      <c r="AK259" s="170"/>
      <c r="AL259" s="218"/>
      <c r="AM259" s="218"/>
      <c r="AN259" s="218"/>
      <c r="AO259" s="126"/>
    </row>
    <row r="260" spans="1:41" x14ac:dyDescent="0.25">
      <c r="A260" s="125"/>
      <c r="B260" s="453"/>
      <c r="C260" s="453"/>
      <c r="D260" s="454"/>
      <c r="E260" s="457"/>
      <c r="F260" s="158" t="str">
        <f t="shared" si="19"/>
        <v/>
      </c>
      <c r="G260" s="148" t="str">
        <f>IF($D260="","",VLOOKUP($AF260,SiSem_Req!$A$2:$P$16,6))</f>
        <v/>
      </c>
      <c r="H260" s="455"/>
      <c r="I260" s="147" t="str">
        <f t="shared" si="20"/>
        <v/>
      </c>
      <c r="J260" s="148" t="str">
        <f>IF($D260="","",VLOOKUP($AF260,SiSem_Req!$A$2:$P$16,7))</f>
        <v/>
      </c>
      <c r="K260" s="456"/>
      <c r="L260" s="154" t="str">
        <f t="shared" si="21"/>
        <v/>
      </c>
      <c r="M260" s="148" t="str">
        <f>IF($D260="","",VLOOKUP($AF260,SiSem_Req!$A$2:$P$16,9))</f>
        <v/>
      </c>
      <c r="N260" s="457"/>
      <c r="O260" s="158" t="str">
        <f t="shared" si="22"/>
        <v/>
      </c>
      <c r="P260" s="148" t="str">
        <f>IF($D260="","",VLOOKUP($AF260,SiSem_Req!$A$2:$P$16,8))</f>
        <v/>
      </c>
      <c r="Q260" s="149" t="str">
        <f t="shared" si="18"/>
        <v/>
      </c>
      <c r="R260" s="150" t="str">
        <f t="shared" si="23"/>
        <v/>
      </c>
      <c r="S260" s="151"/>
      <c r="T260" s="453"/>
      <c r="U260" s="453"/>
      <c r="V260" s="453"/>
      <c r="W260" s="453"/>
      <c r="X260" s="453"/>
      <c r="Y260" s="453"/>
      <c r="Z260" s="453"/>
      <c r="AA260" s="152" t="str">
        <f>IF(OR($D260="",$AB260=""),"",MIN(110,$AB260-VLOOKUP($AF260,SiSem_Req!$A$2:$P$16,16)))</f>
        <v/>
      </c>
      <c r="AB260" s="453"/>
      <c r="AC260" s="453"/>
      <c r="AD260" s="185"/>
      <c r="AE260" s="151"/>
      <c r="AF260" s="126" t="e">
        <f>VLOOKUP($D260,SiSem_Req!$T$2:$U$16,2)</f>
        <v>#N/A</v>
      </c>
      <c r="AG260" s="126" t="e">
        <f>VLOOKUP($D260,SiSem_Req!$B$2:$P$16,2)</f>
        <v>#N/A</v>
      </c>
      <c r="AH260" s="126" t="e">
        <f>VLOOKUP($D260,SiSem_Req!$B$2:$P$16,3)</f>
        <v>#N/A</v>
      </c>
      <c r="AI260" s="126" t="e">
        <f>VLOOKUP($D260,SiSem_Req!$B$2:$P$16,4)</f>
        <v>#N/A</v>
      </c>
      <c r="AK260" s="170"/>
      <c r="AL260" s="218"/>
      <c r="AM260" s="218"/>
      <c r="AN260" s="218"/>
      <c r="AO260" s="126"/>
    </row>
    <row r="261" spans="1:41" x14ac:dyDescent="0.25">
      <c r="A261" s="125"/>
      <c r="B261" s="453"/>
      <c r="C261" s="453"/>
      <c r="D261" s="454"/>
      <c r="E261" s="457"/>
      <c r="F261" s="158" t="str">
        <f t="shared" si="19"/>
        <v/>
      </c>
      <c r="G261" s="148" t="str">
        <f>IF($D261="","",VLOOKUP($AF261,SiSem_Req!$A$2:$P$16,6))</f>
        <v/>
      </c>
      <c r="H261" s="455"/>
      <c r="I261" s="147" t="str">
        <f t="shared" si="20"/>
        <v/>
      </c>
      <c r="J261" s="148" t="str">
        <f>IF($D261="","",VLOOKUP($AF261,SiSem_Req!$A$2:$P$16,7))</f>
        <v/>
      </c>
      <c r="K261" s="456"/>
      <c r="L261" s="154" t="str">
        <f t="shared" si="21"/>
        <v/>
      </c>
      <c r="M261" s="148" t="str">
        <f>IF($D261="","",VLOOKUP($AF261,SiSem_Req!$A$2:$P$16,9))</f>
        <v/>
      </c>
      <c r="N261" s="457"/>
      <c r="O261" s="158" t="str">
        <f t="shared" si="22"/>
        <v/>
      </c>
      <c r="P261" s="148" t="str">
        <f>IF($D261="","",VLOOKUP($AF261,SiSem_Req!$A$2:$P$16,8))</f>
        <v/>
      </c>
      <c r="Q261" s="149" t="str">
        <f t="shared" si="18"/>
        <v/>
      </c>
      <c r="R261" s="150" t="str">
        <f t="shared" si="23"/>
        <v/>
      </c>
      <c r="S261" s="151"/>
      <c r="T261" s="453"/>
      <c r="U261" s="453"/>
      <c r="V261" s="453"/>
      <c r="W261" s="453"/>
      <c r="X261" s="453"/>
      <c r="Y261" s="453"/>
      <c r="Z261" s="453"/>
      <c r="AA261" s="152" t="str">
        <f>IF(OR($D261="",$AB261=""),"",MIN(110,$AB261-VLOOKUP($AF261,SiSem_Req!$A$2:$P$16,16)))</f>
        <v/>
      </c>
      <c r="AB261" s="453"/>
      <c r="AC261" s="453"/>
      <c r="AD261" s="185"/>
      <c r="AE261" s="151"/>
      <c r="AF261" s="126" t="e">
        <f>VLOOKUP($D261,SiSem_Req!$T$2:$U$16,2)</f>
        <v>#N/A</v>
      </c>
      <c r="AG261" s="126" t="e">
        <f>VLOOKUP($D261,SiSem_Req!$B$2:$P$16,2)</f>
        <v>#N/A</v>
      </c>
      <c r="AH261" s="126" t="e">
        <f>VLOOKUP($D261,SiSem_Req!$B$2:$P$16,3)</f>
        <v>#N/A</v>
      </c>
      <c r="AI261" s="126" t="e">
        <f>VLOOKUP($D261,SiSem_Req!$B$2:$P$16,4)</f>
        <v>#N/A</v>
      </c>
      <c r="AK261" s="170"/>
      <c r="AL261" s="218"/>
      <c r="AM261" s="218"/>
      <c r="AN261" s="218"/>
      <c r="AO261" s="126"/>
    </row>
    <row r="262" spans="1:41" x14ac:dyDescent="0.25">
      <c r="A262" s="125"/>
      <c r="B262" s="453"/>
      <c r="C262" s="453"/>
      <c r="D262" s="454"/>
      <c r="E262" s="457"/>
      <c r="F262" s="158" t="str">
        <f t="shared" si="19"/>
        <v/>
      </c>
      <c r="G262" s="148" t="str">
        <f>IF($D262="","",VLOOKUP($AF262,SiSem_Req!$A$2:$P$16,6))</f>
        <v/>
      </c>
      <c r="H262" s="455"/>
      <c r="I262" s="147" t="str">
        <f t="shared" si="20"/>
        <v/>
      </c>
      <c r="J262" s="148" t="str">
        <f>IF($D262="","",VLOOKUP($AF262,SiSem_Req!$A$2:$P$16,7))</f>
        <v/>
      </c>
      <c r="K262" s="456"/>
      <c r="L262" s="154" t="str">
        <f t="shared" si="21"/>
        <v/>
      </c>
      <c r="M262" s="148" t="str">
        <f>IF($D262="","",VLOOKUP($AF262,SiSem_Req!$A$2:$P$16,9))</f>
        <v/>
      </c>
      <c r="N262" s="457"/>
      <c r="O262" s="158" t="str">
        <f t="shared" si="22"/>
        <v/>
      </c>
      <c r="P262" s="148" t="str">
        <f>IF($D262="","",VLOOKUP($AF262,SiSem_Req!$A$2:$P$16,8))</f>
        <v/>
      </c>
      <c r="Q262" s="149" t="str">
        <f t="shared" si="18"/>
        <v/>
      </c>
      <c r="R262" s="150" t="str">
        <f t="shared" si="23"/>
        <v/>
      </c>
      <c r="S262" s="151"/>
      <c r="T262" s="453"/>
      <c r="U262" s="453"/>
      <c r="V262" s="453"/>
      <c r="W262" s="453"/>
      <c r="X262" s="453"/>
      <c r="Y262" s="453"/>
      <c r="Z262" s="453"/>
      <c r="AA262" s="152" t="str">
        <f>IF(OR($D262="",$AB262=""),"",MIN(110,$AB262-VLOOKUP($AF262,SiSem_Req!$A$2:$P$16,16)))</f>
        <v/>
      </c>
      <c r="AB262" s="453"/>
      <c r="AC262" s="453"/>
      <c r="AD262" s="185"/>
      <c r="AE262" s="151"/>
      <c r="AF262" s="126" t="e">
        <f>VLOOKUP($D262,SiSem_Req!$T$2:$U$16,2)</f>
        <v>#N/A</v>
      </c>
      <c r="AG262" s="126" t="e">
        <f>VLOOKUP($D262,SiSem_Req!$B$2:$P$16,2)</f>
        <v>#N/A</v>
      </c>
      <c r="AH262" s="126" t="e">
        <f>VLOOKUP($D262,SiSem_Req!$B$2:$P$16,3)</f>
        <v>#N/A</v>
      </c>
      <c r="AI262" s="126" t="e">
        <f>VLOOKUP($D262,SiSem_Req!$B$2:$P$16,4)</f>
        <v>#N/A</v>
      </c>
      <c r="AK262" s="170"/>
      <c r="AL262" s="218"/>
      <c r="AM262" s="218"/>
      <c r="AN262" s="218"/>
      <c r="AO262" s="126"/>
    </row>
    <row r="263" spans="1:41" x14ac:dyDescent="0.25">
      <c r="A263" s="125"/>
      <c r="B263" s="453"/>
      <c r="C263" s="453"/>
      <c r="D263" s="454"/>
      <c r="E263" s="457"/>
      <c r="F263" s="158" t="str">
        <f t="shared" si="19"/>
        <v/>
      </c>
      <c r="G263" s="148" t="str">
        <f>IF($D263="","",VLOOKUP($AF263,SiSem_Req!$A$2:$P$16,6))</f>
        <v/>
      </c>
      <c r="H263" s="455"/>
      <c r="I263" s="147" t="str">
        <f t="shared" si="20"/>
        <v/>
      </c>
      <c r="J263" s="148" t="str">
        <f>IF($D263="","",VLOOKUP($AF263,SiSem_Req!$A$2:$P$16,7))</f>
        <v/>
      </c>
      <c r="K263" s="456"/>
      <c r="L263" s="154" t="str">
        <f t="shared" si="21"/>
        <v/>
      </c>
      <c r="M263" s="148" t="str">
        <f>IF($D263="","",VLOOKUP($AF263,SiSem_Req!$A$2:$P$16,9))</f>
        <v/>
      </c>
      <c r="N263" s="457"/>
      <c r="O263" s="158" t="str">
        <f t="shared" si="22"/>
        <v/>
      </c>
      <c r="P263" s="148" t="str">
        <f>IF($D263="","",VLOOKUP($AF263,SiSem_Req!$A$2:$P$16,8))</f>
        <v/>
      </c>
      <c r="Q263" s="149" t="str">
        <f t="shared" si="18"/>
        <v/>
      </c>
      <c r="R263" s="150" t="str">
        <f t="shared" si="23"/>
        <v/>
      </c>
      <c r="S263" s="151"/>
      <c r="T263" s="453"/>
      <c r="U263" s="453"/>
      <c r="V263" s="453"/>
      <c r="W263" s="453"/>
      <c r="X263" s="453"/>
      <c r="Y263" s="453"/>
      <c r="Z263" s="453"/>
      <c r="AA263" s="152" t="str">
        <f>IF(OR($D263="",$AB263=""),"",MIN(110,$AB263-VLOOKUP($AF263,SiSem_Req!$A$2:$P$16,16)))</f>
        <v/>
      </c>
      <c r="AB263" s="453"/>
      <c r="AC263" s="453"/>
      <c r="AD263" s="185"/>
      <c r="AE263" s="151"/>
      <c r="AF263" s="126" t="e">
        <f>VLOOKUP($D263,SiSem_Req!$T$2:$U$16,2)</f>
        <v>#N/A</v>
      </c>
      <c r="AG263" s="126" t="e">
        <f>VLOOKUP($D263,SiSem_Req!$B$2:$P$16,2)</f>
        <v>#N/A</v>
      </c>
      <c r="AH263" s="126" t="e">
        <f>VLOOKUP($D263,SiSem_Req!$B$2:$P$16,3)</f>
        <v>#N/A</v>
      </c>
      <c r="AI263" s="126" t="e">
        <f>VLOOKUP($D263,SiSem_Req!$B$2:$P$16,4)</f>
        <v>#N/A</v>
      </c>
      <c r="AK263" s="170"/>
      <c r="AL263" s="218"/>
      <c r="AM263" s="218"/>
      <c r="AN263" s="218"/>
      <c r="AO263" s="126"/>
    </row>
    <row r="264" spans="1:41" x14ac:dyDescent="0.25">
      <c r="A264" s="125"/>
      <c r="B264" s="453"/>
      <c r="C264" s="453"/>
      <c r="D264" s="454"/>
      <c r="E264" s="457"/>
      <c r="F264" s="158" t="str">
        <f t="shared" si="19"/>
        <v/>
      </c>
      <c r="G264" s="148" t="str">
        <f>IF($D264="","",VLOOKUP($AF264,SiSem_Req!$A$2:$P$16,6))</f>
        <v/>
      </c>
      <c r="H264" s="455"/>
      <c r="I264" s="147" t="str">
        <f t="shared" si="20"/>
        <v/>
      </c>
      <c r="J264" s="148" t="str">
        <f>IF($D264="","",VLOOKUP($AF264,SiSem_Req!$A$2:$P$16,7))</f>
        <v/>
      </c>
      <c r="K264" s="456"/>
      <c r="L264" s="154" t="str">
        <f t="shared" si="21"/>
        <v/>
      </c>
      <c r="M264" s="148" t="str">
        <f>IF($D264="","",VLOOKUP($AF264,SiSem_Req!$A$2:$P$16,9))</f>
        <v/>
      </c>
      <c r="N264" s="457"/>
      <c r="O264" s="158" t="str">
        <f t="shared" si="22"/>
        <v/>
      </c>
      <c r="P264" s="148" t="str">
        <f>IF($D264="","",VLOOKUP($AF264,SiSem_Req!$A$2:$P$16,8))</f>
        <v/>
      </c>
      <c r="Q264" s="149" t="str">
        <f t="shared" si="18"/>
        <v/>
      </c>
      <c r="R264" s="150" t="str">
        <f t="shared" si="23"/>
        <v/>
      </c>
      <c r="S264" s="151"/>
      <c r="T264" s="453"/>
      <c r="U264" s="453"/>
      <c r="V264" s="453"/>
      <c r="W264" s="453"/>
      <c r="X264" s="453"/>
      <c r="Y264" s="453"/>
      <c r="Z264" s="453"/>
      <c r="AA264" s="152" t="str">
        <f>IF(OR($D264="",$AB264=""),"",MIN(110,$AB264-VLOOKUP($AF264,SiSem_Req!$A$2:$P$16,16)))</f>
        <v/>
      </c>
      <c r="AB264" s="453"/>
      <c r="AC264" s="453"/>
      <c r="AD264" s="185"/>
      <c r="AE264" s="151"/>
      <c r="AF264" s="126" t="e">
        <f>VLOOKUP($D264,SiSem_Req!$T$2:$U$16,2)</f>
        <v>#N/A</v>
      </c>
      <c r="AG264" s="126" t="e">
        <f>VLOOKUP($D264,SiSem_Req!$B$2:$P$16,2)</f>
        <v>#N/A</v>
      </c>
      <c r="AH264" s="126" t="e">
        <f>VLOOKUP($D264,SiSem_Req!$B$2:$P$16,3)</f>
        <v>#N/A</v>
      </c>
      <c r="AI264" s="126" t="e">
        <f>VLOOKUP($D264,SiSem_Req!$B$2:$P$16,4)</f>
        <v>#N/A</v>
      </c>
      <c r="AK264" s="170"/>
      <c r="AL264" s="218"/>
      <c r="AM264" s="218"/>
      <c r="AN264" s="218"/>
      <c r="AO264" s="126"/>
    </row>
    <row r="265" spans="1:41" x14ac:dyDescent="0.25">
      <c r="A265" s="125"/>
      <c r="B265" s="453"/>
      <c r="C265" s="453"/>
      <c r="D265" s="454"/>
      <c r="E265" s="457"/>
      <c r="F265" s="158" t="str">
        <f t="shared" si="19"/>
        <v/>
      </c>
      <c r="G265" s="148" t="str">
        <f>IF($D265="","",VLOOKUP($AF265,SiSem_Req!$A$2:$P$16,6))</f>
        <v/>
      </c>
      <c r="H265" s="455"/>
      <c r="I265" s="147" t="str">
        <f t="shared" si="20"/>
        <v/>
      </c>
      <c r="J265" s="148" t="str">
        <f>IF($D265="","",VLOOKUP($AF265,SiSem_Req!$A$2:$P$16,7))</f>
        <v/>
      </c>
      <c r="K265" s="456"/>
      <c r="L265" s="154" t="str">
        <f t="shared" si="21"/>
        <v/>
      </c>
      <c r="M265" s="148" t="str">
        <f>IF($D265="","",VLOOKUP($AF265,SiSem_Req!$A$2:$P$16,9))</f>
        <v/>
      </c>
      <c r="N265" s="457"/>
      <c r="O265" s="158" t="str">
        <f t="shared" si="22"/>
        <v/>
      </c>
      <c r="P265" s="148" t="str">
        <f>IF($D265="","",VLOOKUP($AF265,SiSem_Req!$A$2:$P$16,8))</f>
        <v/>
      </c>
      <c r="Q265" s="149" t="str">
        <f t="shared" si="18"/>
        <v/>
      </c>
      <c r="R265" s="150" t="str">
        <f t="shared" si="23"/>
        <v/>
      </c>
      <c r="S265" s="151"/>
      <c r="T265" s="453"/>
      <c r="U265" s="453"/>
      <c r="V265" s="453"/>
      <c r="W265" s="453"/>
      <c r="X265" s="453"/>
      <c r="Y265" s="453"/>
      <c r="Z265" s="453"/>
      <c r="AA265" s="152" t="str">
        <f>IF(OR($D265="",$AB265=""),"",MIN(110,$AB265-VLOOKUP($AF265,SiSem_Req!$A$2:$P$16,16)))</f>
        <v/>
      </c>
      <c r="AB265" s="453"/>
      <c r="AC265" s="453"/>
      <c r="AD265" s="185"/>
      <c r="AE265" s="151"/>
      <c r="AF265" s="126" t="e">
        <f>VLOOKUP($D265,SiSem_Req!$T$2:$U$16,2)</f>
        <v>#N/A</v>
      </c>
      <c r="AG265" s="126" t="e">
        <f>VLOOKUP($D265,SiSem_Req!$B$2:$P$16,2)</f>
        <v>#N/A</v>
      </c>
      <c r="AH265" s="126" t="e">
        <f>VLOOKUP($D265,SiSem_Req!$B$2:$P$16,3)</f>
        <v>#N/A</v>
      </c>
      <c r="AI265" s="126" t="e">
        <f>VLOOKUP($D265,SiSem_Req!$B$2:$P$16,4)</f>
        <v>#N/A</v>
      </c>
      <c r="AK265" s="170"/>
      <c r="AL265" s="218"/>
      <c r="AM265" s="218"/>
      <c r="AN265" s="218"/>
      <c r="AO265" s="126"/>
    </row>
    <row r="266" spans="1:41" x14ac:dyDescent="0.25">
      <c r="A266" s="125"/>
      <c r="B266" s="453"/>
      <c r="C266" s="453"/>
      <c r="D266" s="454"/>
      <c r="E266" s="457"/>
      <c r="F266" s="158" t="str">
        <f t="shared" si="19"/>
        <v/>
      </c>
      <c r="G266" s="148" t="str">
        <f>IF($D266="","",VLOOKUP($AF266,SiSem_Req!$A$2:$P$16,6))</f>
        <v/>
      </c>
      <c r="H266" s="455"/>
      <c r="I266" s="147" t="str">
        <f t="shared" si="20"/>
        <v/>
      </c>
      <c r="J266" s="148" t="str">
        <f>IF($D266="","",VLOOKUP($AF266,SiSem_Req!$A$2:$P$16,7))</f>
        <v/>
      </c>
      <c r="K266" s="456"/>
      <c r="L266" s="154" t="str">
        <f t="shared" si="21"/>
        <v/>
      </c>
      <c r="M266" s="148" t="str">
        <f>IF($D266="","",VLOOKUP($AF266,SiSem_Req!$A$2:$P$16,9))</f>
        <v/>
      </c>
      <c r="N266" s="457"/>
      <c r="O266" s="158" t="str">
        <f t="shared" si="22"/>
        <v/>
      </c>
      <c r="P266" s="148" t="str">
        <f>IF($D266="","",VLOOKUP($AF266,SiSem_Req!$A$2:$P$16,8))</f>
        <v/>
      </c>
      <c r="Q266" s="149" t="str">
        <f t="shared" si="18"/>
        <v/>
      </c>
      <c r="R266" s="150" t="str">
        <f t="shared" si="23"/>
        <v/>
      </c>
      <c r="S266" s="151"/>
      <c r="T266" s="453"/>
      <c r="U266" s="453"/>
      <c r="V266" s="453"/>
      <c r="W266" s="453"/>
      <c r="X266" s="453"/>
      <c r="Y266" s="453"/>
      <c r="Z266" s="453"/>
      <c r="AA266" s="152" t="str">
        <f>IF(OR($D266="",$AB266=""),"",MIN(110,$AB266-VLOOKUP($AF266,SiSem_Req!$A$2:$P$16,16)))</f>
        <v/>
      </c>
      <c r="AB266" s="453"/>
      <c r="AC266" s="453"/>
      <c r="AD266" s="185"/>
      <c r="AE266" s="151"/>
      <c r="AF266" s="126" t="e">
        <f>VLOOKUP($D266,SiSem_Req!$T$2:$U$16,2)</f>
        <v>#N/A</v>
      </c>
      <c r="AG266" s="126" t="e">
        <f>VLOOKUP($D266,SiSem_Req!$B$2:$P$16,2)</f>
        <v>#N/A</v>
      </c>
      <c r="AH266" s="126" t="e">
        <f>VLOOKUP($D266,SiSem_Req!$B$2:$P$16,3)</f>
        <v>#N/A</v>
      </c>
      <c r="AI266" s="126" t="e">
        <f>VLOOKUP($D266,SiSem_Req!$B$2:$P$16,4)</f>
        <v>#N/A</v>
      </c>
      <c r="AK266" s="170"/>
      <c r="AL266" s="218"/>
      <c r="AM266" s="218"/>
      <c r="AN266" s="218"/>
      <c r="AO266" s="126"/>
    </row>
    <row r="267" spans="1:41" x14ac:dyDescent="0.25">
      <c r="A267" s="125"/>
      <c r="B267" s="453"/>
      <c r="C267" s="453"/>
      <c r="D267" s="454"/>
      <c r="E267" s="457"/>
      <c r="F267" s="158" t="str">
        <f t="shared" si="19"/>
        <v/>
      </c>
      <c r="G267" s="148" t="str">
        <f>IF($D267="","",VLOOKUP($AF267,SiSem_Req!$A$2:$P$16,6))</f>
        <v/>
      </c>
      <c r="H267" s="455"/>
      <c r="I267" s="147" t="str">
        <f t="shared" si="20"/>
        <v/>
      </c>
      <c r="J267" s="148" t="str">
        <f>IF($D267="","",VLOOKUP($AF267,SiSem_Req!$A$2:$P$16,7))</f>
        <v/>
      </c>
      <c r="K267" s="456"/>
      <c r="L267" s="154" t="str">
        <f t="shared" si="21"/>
        <v/>
      </c>
      <c r="M267" s="148" t="str">
        <f>IF($D267="","",VLOOKUP($AF267,SiSem_Req!$A$2:$P$16,9))</f>
        <v/>
      </c>
      <c r="N267" s="457"/>
      <c r="O267" s="158" t="str">
        <f t="shared" si="22"/>
        <v/>
      </c>
      <c r="P267" s="148" t="str">
        <f>IF($D267="","",VLOOKUP($AF267,SiSem_Req!$A$2:$P$16,8))</f>
        <v/>
      </c>
      <c r="Q267" s="149" t="str">
        <f t="shared" si="18"/>
        <v/>
      </c>
      <c r="R267" s="150" t="str">
        <f t="shared" si="23"/>
        <v/>
      </c>
      <c r="S267" s="151"/>
      <c r="T267" s="453"/>
      <c r="U267" s="453"/>
      <c r="V267" s="453"/>
      <c r="W267" s="453"/>
      <c r="X267" s="453"/>
      <c r="Y267" s="453"/>
      <c r="Z267" s="453"/>
      <c r="AA267" s="152" t="str">
        <f>IF(OR($D267="",$AB267=""),"",MIN(110,$AB267-VLOOKUP($AF267,SiSem_Req!$A$2:$P$16,16)))</f>
        <v/>
      </c>
      <c r="AB267" s="453"/>
      <c r="AC267" s="453"/>
      <c r="AD267" s="185"/>
      <c r="AE267" s="151"/>
      <c r="AF267" s="126" t="e">
        <f>VLOOKUP($D267,SiSem_Req!$T$2:$U$16,2)</f>
        <v>#N/A</v>
      </c>
      <c r="AG267" s="126" t="e">
        <f>VLOOKUP($D267,SiSem_Req!$B$2:$P$16,2)</f>
        <v>#N/A</v>
      </c>
      <c r="AH267" s="126" t="e">
        <f>VLOOKUP($D267,SiSem_Req!$B$2:$P$16,3)</f>
        <v>#N/A</v>
      </c>
      <c r="AI267" s="126" t="e">
        <f>VLOOKUP($D267,SiSem_Req!$B$2:$P$16,4)</f>
        <v>#N/A</v>
      </c>
      <c r="AK267" s="170"/>
      <c r="AL267" s="218"/>
      <c r="AM267" s="218"/>
      <c r="AN267" s="218"/>
      <c r="AO267" s="126"/>
    </row>
    <row r="268" spans="1:41" x14ac:dyDescent="0.25">
      <c r="A268" s="125"/>
      <c r="B268" s="453"/>
      <c r="C268" s="453"/>
      <c r="D268" s="454"/>
      <c r="E268" s="457"/>
      <c r="F268" s="158" t="str">
        <f t="shared" si="19"/>
        <v/>
      </c>
      <c r="G268" s="148" t="str">
        <f>IF($D268="","",VLOOKUP($AF268,SiSem_Req!$A$2:$P$16,6))</f>
        <v/>
      </c>
      <c r="H268" s="455"/>
      <c r="I268" s="147" t="str">
        <f t="shared" si="20"/>
        <v/>
      </c>
      <c r="J268" s="148" t="str">
        <f>IF($D268="","",VLOOKUP($AF268,SiSem_Req!$A$2:$P$16,7))</f>
        <v/>
      </c>
      <c r="K268" s="456"/>
      <c r="L268" s="154" t="str">
        <f t="shared" si="21"/>
        <v/>
      </c>
      <c r="M268" s="148" t="str">
        <f>IF($D268="","",VLOOKUP($AF268,SiSem_Req!$A$2:$P$16,9))</f>
        <v/>
      </c>
      <c r="N268" s="457"/>
      <c r="O268" s="158" t="str">
        <f t="shared" si="22"/>
        <v/>
      </c>
      <c r="P268" s="148" t="str">
        <f>IF($D268="","",VLOOKUP($AF268,SiSem_Req!$A$2:$P$16,8))</f>
        <v/>
      </c>
      <c r="Q268" s="149" t="str">
        <f t="shared" si="18"/>
        <v/>
      </c>
      <c r="R268" s="150" t="str">
        <f t="shared" si="23"/>
        <v/>
      </c>
      <c r="S268" s="151"/>
      <c r="T268" s="453"/>
      <c r="U268" s="453"/>
      <c r="V268" s="453"/>
      <c r="W268" s="453"/>
      <c r="X268" s="453"/>
      <c r="Y268" s="453"/>
      <c r="Z268" s="453"/>
      <c r="AA268" s="152" t="str">
        <f>IF(OR($D268="",$AB268=""),"",MIN(110,$AB268-VLOOKUP($AF268,SiSem_Req!$A$2:$P$16,16)))</f>
        <v/>
      </c>
      <c r="AB268" s="453"/>
      <c r="AC268" s="453"/>
      <c r="AD268" s="185"/>
      <c r="AE268" s="151"/>
      <c r="AF268" s="126" t="e">
        <f>VLOOKUP($D268,SiSem_Req!$T$2:$U$16,2)</f>
        <v>#N/A</v>
      </c>
      <c r="AG268" s="126" t="e">
        <f>VLOOKUP($D268,SiSem_Req!$B$2:$P$16,2)</f>
        <v>#N/A</v>
      </c>
      <c r="AH268" s="126" t="e">
        <f>VLOOKUP($D268,SiSem_Req!$B$2:$P$16,3)</f>
        <v>#N/A</v>
      </c>
      <c r="AI268" s="126" t="e">
        <f>VLOOKUP($D268,SiSem_Req!$B$2:$P$16,4)</f>
        <v>#N/A</v>
      </c>
      <c r="AK268" s="170"/>
      <c r="AL268" s="218"/>
      <c r="AM268" s="218"/>
      <c r="AN268" s="218"/>
      <c r="AO268" s="126"/>
    </row>
    <row r="269" spans="1:41" x14ac:dyDescent="0.25">
      <c r="A269" s="125"/>
      <c r="B269" s="453"/>
      <c r="C269" s="453"/>
      <c r="D269" s="454"/>
      <c r="E269" s="457"/>
      <c r="F269" s="158" t="str">
        <f t="shared" si="19"/>
        <v/>
      </c>
      <c r="G269" s="148" t="str">
        <f>IF($D269="","",VLOOKUP($AF269,SiSem_Req!$A$2:$P$16,6))</f>
        <v/>
      </c>
      <c r="H269" s="455"/>
      <c r="I269" s="147" t="str">
        <f t="shared" si="20"/>
        <v/>
      </c>
      <c r="J269" s="148" t="str">
        <f>IF($D269="","",VLOOKUP($AF269,SiSem_Req!$A$2:$P$16,7))</f>
        <v/>
      </c>
      <c r="K269" s="456"/>
      <c r="L269" s="154" t="str">
        <f t="shared" si="21"/>
        <v/>
      </c>
      <c r="M269" s="148" t="str">
        <f>IF($D269="","",VLOOKUP($AF269,SiSem_Req!$A$2:$P$16,9))</f>
        <v/>
      </c>
      <c r="N269" s="457"/>
      <c r="O269" s="158" t="str">
        <f t="shared" si="22"/>
        <v/>
      </c>
      <c r="P269" s="148" t="str">
        <f>IF($D269="","",VLOOKUP($AF269,SiSem_Req!$A$2:$P$16,8))</f>
        <v/>
      </c>
      <c r="Q269" s="149" t="str">
        <f t="shared" ref="Q269:Q312" si="24">IF($D269="","",$K$6+AC269)</f>
        <v/>
      </c>
      <c r="R269" s="150" t="str">
        <f t="shared" si="23"/>
        <v/>
      </c>
      <c r="S269" s="151"/>
      <c r="T269" s="453"/>
      <c r="U269" s="453"/>
      <c r="V269" s="453"/>
      <c r="W269" s="453"/>
      <c r="X269" s="453"/>
      <c r="Y269" s="453"/>
      <c r="Z269" s="453"/>
      <c r="AA269" s="152" t="str">
        <f>IF(OR($D269="",$AB269=""),"",MIN(110,$AB269-VLOOKUP($AF269,SiSem_Req!$A$2:$P$16,16)))</f>
        <v/>
      </c>
      <c r="AB269" s="453"/>
      <c r="AC269" s="453"/>
      <c r="AD269" s="185"/>
      <c r="AE269" s="151"/>
      <c r="AF269" s="126" t="e">
        <f>VLOOKUP($D269,SiSem_Req!$T$2:$U$16,2)</f>
        <v>#N/A</v>
      </c>
      <c r="AG269" s="126" t="e">
        <f>VLOOKUP($D269,SiSem_Req!$B$2:$P$16,2)</f>
        <v>#N/A</v>
      </c>
      <c r="AH269" s="126" t="e">
        <f>VLOOKUP($D269,SiSem_Req!$B$2:$P$16,3)</f>
        <v>#N/A</v>
      </c>
      <c r="AI269" s="126" t="e">
        <f>VLOOKUP($D269,SiSem_Req!$B$2:$P$16,4)</f>
        <v>#N/A</v>
      </c>
      <c r="AK269" s="170"/>
      <c r="AL269" s="218"/>
      <c r="AM269" s="218"/>
      <c r="AN269" s="218"/>
      <c r="AO269" s="126"/>
    </row>
    <row r="270" spans="1:41" x14ac:dyDescent="0.25">
      <c r="A270" s="125"/>
      <c r="B270" s="453"/>
      <c r="C270" s="453"/>
      <c r="D270" s="454"/>
      <c r="E270" s="457"/>
      <c r="F270" s="158" t="str">
        <f t="shared" ref="F270:F312" si="25">IF(OR($D270="",$T270="",$U270="",$G270="",$Z270="",$AB270=""),"",IF($AG270=2,IF($Q270&lt;=$Z270,$U270*$G270,IF(AND($Q270&gt;$Z270,$Q270&lt;=$AB270),$G270*($U270+((($T270-$U270)/($AB270-$Z270))*($Q270-$Z270))),0)),""))</f>
        <v/>
      </c>
      <c r="G270" s="148" t="str">
        <f>IF($D270="","",VLOOKUP($AF270,SiSem_Req!$A$2:$P$16,6))</f>
        <v/>
      </c>
      <c r="H270" s="455"/>
      <c r="I270" s="147" t="str">
        <f t="shared" ref="I270:I312" si="26">IF(OR($D270="",$V270="",$J270=""),"",IF($AH270=2,$V270*$J270,""))</f>
        <v/>
      </c>
      <c r="J270" s="148" t="str">
        <f>IF($D270="","",VLOOKUP($AF270,SiSem_Req!$A$2:$P$16,7))</f>
        <v/>
      </c>
      <c r="K270" s="456"/>
      <c r="L270" s="154" t="str">
        <f t="shared" ref="L270:L312" si="27">IF(OR($D270="",$W270="",$X270="",$M270="",$Z270="",$AB270=""),"",IF($Q270&lt;=$Z270,$X270*$M270,IF(AND($Q270&gt;$Z270,$Q270&lt;=$AB270),$M270*($X270+((($W270-$X270)/($AB270-$Z270))*($Q270-$Z270))),0)))</f>
        <v/>
      </c>
      <c r="M270" s="148" t="str">
        <f>IF($D270="","",VLOOKUP($AF270,SiSem_Req!$A$2:$P$16,9))</f>
        <v/>
      </c>
      <c r="N270" s="457"/>
      <c r="O270" s="158" t="str">
        <f t="shared" ref="O270:O312" si="28">IF(OR($D270="",$Y270="",$P270=""),"",IF($AI270=2,$Y270*$P270,""))</f>
        <v/>
      </c>
      <c r="P270" s="148" t="str">
        <f>IF($D270="","",VLOOKUP($AF270,SiSem_Req!$A$2:$P$16,8))</f>
        <v/>
      </c>
      <c r="Q270" s="149" t="str">
        <f t="shared" si="24"/>
        <v/>
      </c>
      <c r="R270" s="150" t="str">
        <f t="shared" ref="R270:R312" si="29">IF(OR($D270="",$AA270=""),"",$AA270)</f>
        <v/>
      </c>
      <c r="S270" s="151"/>
      <c r="T270" s="453"/>
      <c r="U270" s="453"/>
      <c r="V270" s="453"/>
      <c r="W270" s="453"/>
      <c r="X270" s="453"/>
      <c r="Y270" s="453"/>
      <c r="Z270" s="453"/>
      <c r="AA270" s="152" t="str">
        <f>IF(OR($D270="",$AB270=""),"",MIN(110,$AB270-VLOOKUP($AF270,SiSem_Req!$A$2:$P$16,16)))</f>
        <v/>
      </c>
      <c r="AB270" s="453"/>
      <c r="AC270" s="453"/>
      <c r="AD270" s="185"/>
      <c r="AE270" s="151"/>
      <c r="AF270" s="126" t="e">
        <f>VLOOKUP($D270,SiSem_Req!$T$2:$U$16,2)</f>
        <v>#N/A</v>
      </c>
      <c r="AG270" s="126" t="e">
        <f>VLOOKUP($D270,SiSem_Req!$B$2:$P$16,2)</f>
        <v>#N/A</v>
      </c>
      <c r="AH270" s="126" t="e">
        <f>VLOOKUP($D270,SiSem_Req!$B$2:$P$16,3)</f>
        <v>#N/A</v>
      </c>
      <c r="AI270" s="126" t="e">
        <f>VLOOKUP($D270,SiSem_Req!$B$2:$P$16,4)</f>
        <v>#N/A</v>
      </c>
      <c r="AK270" s="170"/>
      <c r="AL270" s="218"/>
      <c r="AM270" s="218"/>
      <c r="AN270" s="218"/>
      <c r="AO270" s="126"/>
    </row>
    <row r="271" spans="1:41" x14ac:dyDescent="0.25">
      <c r="A271" s="125"/>
      <c r="B271" s="453"/>
      <c r="C271" s="453"/>
      <c r="D271" s="454"/>
      <c r="E271" s="457"/>
      <c r="F271" s="158" t="str">
        <f t="shared" si="25"/>
        <v/>
      </c>
      <c r="G271" s="148" t="str">
        <f>IF($D271="","",VLOOKUP($AF271,SiSem_Req!$A$2:$P$16,6))</f>
        <v/>
      </c>
      <c r="H271" s="455"/>
      <c r="I271" s="147" t="str">
        <f t="shared" si="26"/>
        <v/>
      </c>
      <c r="J271" s="148" t="str">
        <f>IF($D271="","",VLOOKUP($AF271,SiSem_Req!$A$2:$P$16,7))</f>
        <v/>
      </c>
      <c r="K271" s="456"/>
      <c r="L271" s="154" t="str">
        <f t="shared" si="27"/>
        <v/>
      </c>
      <c r="M271" s="148" t="str">
        <f>IF($D271="","",VLOOKUP($AF271,SiSem_Req!$A$2:$P$16,9))</f>
        <v/>
      </c>
      <c r="N271" s="457"/>
      <c r="O271" s="158" t="str">
        <f t="shared" si="28"/>
        <v/>
      </c>
      <c r="P271" s="148" t="str">
        <f>IF($D271="","",VLOOKUP($AF271,SiSem_Req!$A$2:$P$16,8))</f>
        <v/>
      </c>
      <c r="Q271" s="149" t="str">
        <f t="shared" si="24"/>
        <v/>
      </c>
      <c r="R271" s="150" t="str">
        <f t="shared" si="29"/>
        <v/>
      </c>
      <c r="S271" s="151"/>
      <c r="T271" s="453"/>
      <c r="U271" s="453"/>
      <c r="V271" s="453"/>
      <c r="W271" s="453"/>
      <c r="X271" s="453"/>
      <c r="Y271" s="453"/>
      <c r="Z271" s="453"/>
      <c r="AA271" s="152" t="str">
        <f>IF(OR($D271="",$AB271=""),"",MIN(110,$AB271-VLOOKUP($AF271,SiSem_Req!$A$2:$P$16,16)))</f>
        <v/>
      </c>
      <c r="AB271" s="453"/>
      <c r="AC271" s="453"/>
      <c r="AD271" s="185"/>
      <c r="AE271" s="151"/>
      <c r="AF271" s="126" t="e">
        <f>VLOOKUP($D271,SiSem_Req!$T$2:$U$16,2)</f>
        <v>#N/A</v>
      </c>
      <c r="AG271" s="126" t="e">
        <f>VLOOKUP($D271,SiSem_Req!$B$2:$P$16,2)</f>
        <v>#N/A</v>
      </c>
      <c r="AH271" s="126" t="e">
        <f>VLOOKUP($D271,SiSem_Req!$B$2:$P$16,3)</f>
        <v>#N/A</v>
      </c>
      <c r="AI271" s="126" t="e">
        <f>VLOOKUP($D271,SiSem_Req!$B$2:$P$16,4)</f>
        <v>#N/A</v>
      </c>
      <c r="AK271" s="170"/>
      <c r="AL271" s="218"/>
      <c r="AM271" s="218"/>
      <c r="AN271" s="218"/>
      <c r="AO271" s="126"/>
    </row>
    <row r="272" spans="1:41" x14ac:dyDescent="0.25">
      <c r="A272" s="125"/>
      <c r="B272" s="453"/>
      <c r="C272" s="453"/>
      <c r="D272" s="454"/>
      <c r="E272" s="457"/>
      <c r="F272" s="158" t="str">
        <f t="shared" si="25"/>
        <v/>
      </c>
      <c r="G272" s="148" t="str">
        <f>IF($D272="","",VLOOKUP($AF272,SiSem_Req!$A$2:$P$16,6))</f>
        <v/>
      </c>
      <c r="H272" s="455"/>
      <c r="I272" s="147" t="str">
        <f t="shared" si="26"/>
        <v/>
      </c>
      <c r="J272" s="148" t="str">
        <f>IF($D272="","",VLOOKUP($AF272,SiSem_Req!$A$2:$P$16,7))</f>
        <v/>
      </c>
      <c r="K272" s="456"/>
      <c r="L272" s="154" t="str">
        <f t="shared" si="27"/>
        <v/>
      </c>
      <c r="M272" s="148" t="str">
        <f>IF($D272="","",VLOOKUP($AF272,SiSem_Req!$A$2:$P$16,9))</f>
        <v/>
      </c>
      <c r="N272" s="457"/>
      <c r="O272" s="158" t="str">
        <f t="shared" si="28"/>
        <v/>
      </c>
      <c r="P272" s="148" t="str">
        <f>IF($D272="","",VLOOKUP($AF272,SiSem_Req!$A$2:$P$16,8))</f>
        <v/>
      </c>
      <c r="Q272" s="149" t="str">
        <f t="shared" si="24"/>
        <v/>
      </c>
      <c r="R272" s="150" t="str">
        <f t="shared" si="29"/>
        <v/>
      </c>
      <c r="S272" s="151"/>
      <c r="T272" s="453"/>
      <c r="U272" s="453"/>
      <c r="V272" s="453"/>
      <c r="W272" s="453"/>
      <c r="X272" s="453"/>
      <c r="Y272" s="453"/>
      <c r="Z272" s="453"/>
      <c r="AA272" s="152" t="str">
        <f>IF(OR($D272="",$AB272=""),"",MIN(110,$AB272-VLOOKUP($AF272,SiSem_Req!$A$2:$P$16,16)))</f>
        <v/>
      </c>
      <c r="AB272" s="453"/>
      <c r="AC272" s="453"/>
      <c r="AD272" s="185"/>
      <c r="AE272" s="151"/>
      <c r="AF272" s="126" t="e">
        <f>VLOOKUP($D272,SiSem_Req!$T$2:$U$16,2)</f>
        <v>#N/A</v>
      </c>
      <c r="AG272" s="126" t="e">
        <f>VLOOKUP($D272,SiSem_Req!$B$2:$P$16,2)</f>
        <v>#N/A</v>
      </c>
      <c r="AH272" s="126" t="e">
        <f>VLOOKUP($D272,SiSem_Req!$B$2:$P$16,3)</f>
        <v>#N/A</v>
      </c>
      <c r="AI272" s="126" t="e">
        <f>VLOOKUP($D272,SiSem_Req!$B$2:$P$16,4)</f>
        <v>#N/A</v>
      </c>
      <c r="AK272" s="170"/>
      <c r="AL272" s="218"/>
      <c r="AM272" s="218"/>
      <c r="AN272" s="218"/>
      <c r="AO272" s="126"/>
    </row>
    <row r="273" spans="1:41" x14ac:dyDescent="0.25">
      <c r="A273" s="125"/>
      <c r="B273" s="453"/>
      <c r="C273" s="453"/>
      <c r="D273" s="454"/>
      <c r="E273" s="457"/>
      <c r="F273" s="158" t="str">
        <f t="shared" si="25"/>
        <v/>
      </c>
      <c r="G273" s="148" t="str">
        <f>IF($D273="","",VLOOKUP($AF273,SiSem_Req!$A$2:$P$16,6))</f>
        <v/>
      </c>
      <c r="H273" s="455"/>
      <c r="I273" s="147" t="str">
        <f t="shared" si="26"/>
        <v/>
      </c>
      <c r="J273" s="148" t="str">
        <f>IF($D273="","",VLOOKUP($AF273,SiSem_Req!$A$2:$P$16,7))</f>
        <v/>
      </c>
      <c r="K273" s="456"/>
      <c r="L273" s="154" t="str">
        <f t="shared" si="27"/>
        <v/>
      </c>
      <c r="M273" s="148" t="str">
        <f>IF($D273="","",VLOOKUP($AF273,SiSem_Req!$A$2:$P$16,9))</f>
        <v/>
      </c>
      <c r="N273" s="457"/>
      <c r="O273" s="158" t="str">
        <f t="shared" si="28"/>
        <v/>
      </c>
      <c r="P273" s="148" t="str">
        <f>IF($D273="","",VLOOKUP($AF273,SiSem_Req!$A$2:$P$16,8))</f>
        <v/>
      </c>
      <c r="Q273" s="149" t="str">
        <f t="shared" si="24"/>
        <v/>
      </c>
      <c r="R273" s="150" t="str">
        <f t="shared" si="29"/>
        <v/>
      </c>
      <c r="S273" s="151"/>
      <c r="T273" s="453"/>
      <c r="U273" s="453"/>
      <c r="V273" s="453"/>
      <c r="W273" s="453"/>
      <c r="X273" s="453"/>
      <c r="Y273" s="453"/>
      <c r="Z273" s="453"/>
      <c r="AA273" s="152" t="str">
        <f>IF(OR($D273="",$AB273=""),"",MIN(110,$AB273-VLOOKUP($AF273,SiSem_Req!$A$2:$P$16,16)))</f>
        <v/>
      </c>
      <c r="AB273" s="453"/>
      <c r="AC273" s="453"/>
      <c r="AD273" s="185"/>
      <c r="AE273" s="151"/>
      <c r="AF273" s="126" t="e">
        <f>VLOOKUP($D273,SiSem_Req!$T$2:$U$16,2)</f>
        <v>#N/A</v>
      </c>
      <c r="AG273" s="126" t="e">
        <f>VLOOKUP($D273,SiSem_Req!$B$2:$P$16,2)</f>
        <v>#N/A</v>
      </c>
      <c r="AH273" s="126" t="e">
        <f>VLOOKUP($D273,SiSem_Req!$B$2:$P$16,3)</f>
        <v>#N/A</v>
      </c>
      <c r="AI273" s="126" t="e">
        <f>VLOOKUP($D273,SiSem_Req!$B$2:$P$16,4)</f>
        <v>#N/A</v>
      </c>
      <c r="AK273" s="170"/>
      <c r="AL273" s="218"/>
      <c r="AM273" s="218"/>
      <c r="AN273" s="218"/>
      <c r="AO273" s="126"/>
    </row>
    <row r="274" spans="1:41" x14ac:dyDescent="0.25">
      <c r="A274" s="125"/>
      <c r="B274" s="453"/>
      <c r="C274" s="453"/>
      <c r="D274" s="454"/>
      <c r="E274" s="457"/>
      <c r="F274" s="158" t="str">
        <f t="shared" si="25"/>
        <v/>
      </c>
      <c r="G274" s="148" t="str">
        <f>IF($D274="","",VLOOKUP($AF274,SiSem_Req!$A$2:$P$16,6))</f>
        <v/>
      </c>
      <c r="H274" s="455"/>
      <c r="I274" s="147" t="str">
        <f t="shared" si="26"/>
        <v/>
      </c>
      <c r="J274" s="148" t="str">
        <f>IF($D274="","",VLOOKUP($AF274,SiSem_Req!$A$2:$P$16,7))</f>
        <v/>
      </c>
      <c r="K274" s="456"/>
      <c r="L274" s="154" t="str">
        <f t="shared" si="27"/>
        <v/>
      </c>
      <c r="M274" s="148" t="str">
        <f>IF($D274="","",VLOOKUP($AF274,SiSem_Req!$A$2:$P$16,9))</f>
        <v/>
      </c>
      <c r="N274" s="457"/>
      <c r="O274" s="158" t="str">
        <f t="shared" si="28"/>
        <v/>
      </c>
      <c r="P274" s="148" t="str">
        <f>IF($D274="","",VLOOKUP($AF274,SiSem_Req!$A$2:$P$16,8))</f>
        <v/>
      </c>
      <c r="Q274" s="149" t="str">
        <f t="shared" si="24"/>
        <v/>
      </c>
      <c r="R274" s="150" t="str">
        <f t="shared" si="29"/>
        <v/>
      </c>
      <c r="S274" s="151"/>
      <c r="T274" s="453"/>
      <c r="U274" s="453"/>
      <c r="V274" s="453"/>
      <c r="W274" s="453"/>
      <c r="X274" s="453"/>
      <c r="Y274" s="453"/>
      <c r="Z274" s="453"/>
      <c r="AA274" s="152" t="str">
        <f>IF(OR($D274="",$AB274=""),"",MIN(110,$AB274-VLOOKUP($AF274,SiSem_Req!$A$2:$P$16,16)))</f>
        <v/>
      </c>
      <c r="AB274" s="453"/>
      <c r="AC274" s="453"/>
      <c r="AD274" s="185"/>
      <c r="AE274" s="151"/>
      <c r="AF274" s="126" t="e">
        <f>VLOOKUP($D274,SiSem_Req!$T$2:$U$16,2)</f>
        <v>#N/A</v>
      </c>
      <c r="AG274" s="126" t="e">
        <f>VLOOKUP($D274,SiSem_Req!$B$2:$P$16,2)</f>
        <v>#N/A</v>
      </c>
      <c r="AH274" s="126" t="e">
        <f>VLOOKUP($D274,SiSem_Req!$B$2:$P$16,3)</f>
        <v>#N/A</v>
      </c>
      <c r="AI274" s="126" t="e">
        <f>VLOOKUP($D274,SiSem_Req!$B$2:$P$16,4)</f>
        <v>#N/A</v>
      </c>
      <c r="AK274" s="170"/>
      <c r="AL274" s="218"/>
      <c r="AM274" s="218"/>
      <c r="AN274" s="218"/>
      <c r="AO274" s="126"/>
    </row>
    <row r="275" spans="1:41" x14ac:dyDescent="0.25">
      <c r="A275" s="125"/>
      <c r="B275" s="453"/>
      <c r="C275" s="453"/>
      <c r="D275" s="454"/>
      <c r="E275" s="457"/>
      <c r="F275" s="158" t="str">
        <f t="shared" si="25"/>
        <v/>
      </c>
      <c r="G275" s="148" t="str">
        <f>IF($D275="","",VLOOKUP($AF275,SiSem_Req!$A$2:$P$16,6))</f>
        <v/>
      </c>
      <c r="H275" s="455"/>
      <c r="I275" s="147" t="str">
        <f t="shared" si="26"/>
        <v/>
      </c>
      <c r="J275" s="148" t="str">
        <f>IF($D275="","",VLOOKUP($AF275,SiSem_Req!$A$2:$P$16,7))</f>
        <v/>
      </c>
      <c r="K275" s="456"/>
      <c r="L275" s="154" t="str">
        <f t="shared" si="27"/>
        <v/>
      </c>
      <c r="M275" s="148" t="str">
        <f>IF($D275="","",VLOOKUP($AF275,SiSem_Req!$A$2:$P$16,9))</f>
        <v/>
      </c>
      <c r="N275" s="457"/>
      <c r="O275" s="158" t="str">
        <f t="shared" si="28"/>
        <v/>
      </c>
      <c r="P275" s="148" t="str">
        <f>IF($D275="","",VLOOKUP($AF275,SiSem_Req!$A$2:$P$16,8))</f>
        <v/>
      </c>
      <c r="Q275" s="149" t="str">
        <f t="shared" si="24"/>
        <v/>
      </c>
      <c r="R275" s="150" t="str">
        <f t="shared" si="29"/>
        <v/>
      </c>
      <c r="S275" s="151"/>
      <c r="T275" s="453"/>
      <c r="U275" s="453"/>
      <c r="V275" s="453"/>
      <c r="W275" s="453"/>
      <c r="X275" s="453"/>
      <c r="Y275" s="453"/>
      <c r="Z275" s="453"/>
      <c r="AA275" s="152" t="str">
        <f>IF(OR($D275="",$AB275=""),"",MIN(110,$AB275-VLOOKUP($AF275,SiSem_Req!$A$2:$P$16,16)))</f>
        <v/>
      </c>
      <c r="AB275" s="453"/>
      <c r="AC275" s="453"/>
      <c r="AD275" s="185"/>
      <c r="AE275" s="151"/>
      <c r="AF275" s="126" t="e">
        <f>VLOOKUP($D275,SiSem_Req!$T$2:$U$16,2)</f>
        <v>#N/A</v>
      </c>
      <c r="AG275" s="126" t="e">
        <f>VLOOKUP($D275,SiSem_Req!$B$2:$P$16,2)</f>
        <v>#N/A</v>
      </c>
      <c r="AH275" s="126" t="e">
        <f>VLOOKUP($D275,SiSem_Req!$B$2:$P$16,3)</f>
        <v>#N/A</v>
      </c>
      <c r="AI275" s="126" t="e">
        <f>VLOOKUP($D275,SiSem_Req!$B$2:$P$16,4)</f>
        <v>#N/A</v>
      </c>
      <c r="AK275" s="170"/>
      <c r="AL275" s="218"/>
      <c r="AM275" s="218"/>
      <c r="AN275" s="218"/>
      <c r="AO275" s="126"/>
    </row>
    <row r="276" spans="1:41" x14ac:dyDescent="0.25">
      <c r="A276" s="125"/>
      <c r="B276" s="453"/>
      <c r="C276" s="453"/>
      <c r="D276" s="454"/>
      <c r="E276" s="457"/>
      <c r="F276" s="158" t="str">
        <f t="shared" si="25"/>
        <v/>
      </c>
      <c r="G276" s="148" t="str">
        <f>IF($D276="","",VLOOKUP($AF276,SiSem_Req!$A$2:$P$16,6))</f>
        <v/>
      </c>
      <c r="H276" s="455"/>
      <c r="I276" s="147" t="str">
        <f t="shared" si="26"/>
        <v/>
      </c>
      <c r="J276" s="148" t="str">
        <f>IF($D276="","",VLOOKUP($AF276,SiSem_Req!$A$2:$P$16,7))</f>
        <v/>
      </c>
      <c r="K276" s="456"/>
      <c r="L276" s="154" t="str">
        <f t="shared" si="27"/>
        <v/>
      </c>
      <c r="M276" s="148" t="str">
        <f>IF($D276="","",VLOOKUP($AF276,SiSem_Req!$A$2:$P$16,9))</f>
        <v/>
      </c>
      <c r="N276" s="457"/>
      <c r="O276" s="158" t="str">
        <f t="shared" si="28"/>
        <v/>
      </c>
      <c r="P276" s="148" t="str">
        <f>IF($D276="","",VLOOKUP($AF276,SiSem_Req!$A$2:$P$16,8))</f>
        <v/>
      </c>
      <c r="Q276" s="149" t="str">
        <f t="shared" si="24"/>
        <v/>
      </c>
      <c r="R276" s="150" t="str">
        <f t="shared" si="29"/>
        <v/>
      </c>
      <c r="S276" s="151"/>
      <c r="T276" s="453"/>
      <c r="U276" s="453"/>
      <c r="V276" s="453"/>
      <c r="W276" s="453"/>
      <c r="X276" s="453"/>
      <c r="Y276" s="453"/>
      <c r="Z276" s="453"/>
      <c r="AA276" s="152" t="str">
        <f>IF(OR($D276="",$AB276=""),"",MIN(110,$AB276-VLOOKUP($AF276,SiSem_Req!$A$2:$P$16,16)))</f>
        <v/>
      </c>
      <c r="AB276" s="453"/>
      <c r="AC276" s="453"/>
      <c r="AD276" s="185"/>
      <c r="AE276" s="151"/>
      <c r="AF276" s="126" t="e">
        <f>VLOOKUP($D276,SiSem_Req!$T$2:$U$16,2)</f>
        <v>#N/A</v>
      </c>
      <c r="AG276" s="126" t="e">
        <f>VLOOKUP($D276,SiSem_Req!$B$2:$P$16,2)</f>
        <v>#N/A</v>
      </c>
      <c r="AH276" s="126" t="e">
        <f>VLOOKUP($D276,SiSem_Req!$B$2:$P$16,3)</f>
        <v>#N/A</v>
      </c>
      <c r="AI276" s="126" t="e">
        <f>VLOOKUP($D276,SiSem_Req!$B$2:$P$16,4)</f>
        <v>#N/A</v>
      </c>
      <c r="AK276" s="170"/>
      <c r="AL276" s="218"/>
      <c r="AM276" s="218"/>
      <c r="AN276" s="218"/>
      <c r="AO276" s="126"/>
    </row>
    <row r="277" spans="1:41" x14ac:dyDescent="0.25">
      <c r="A277" s="125"/>
      <c r="B277" s="453"/>
      <c r="C277" s="453"/>
      <c r="D277" s="454"/>
      <c r="E277" s="457"/>
      <c r="F277" s="158" t="str">
        <f t="shared" si="25"/>
        <v/>
      </c>
      <c r="G277" s="148" t="str">
        <f>IF($D277="","",VLOOKUP($AF277,SiSem_Req!$A$2:$P$16,6))</f>
        <v/>
      </c>
      <c r="H277" s="455"/>
      <c r="I277" s="147" t="str">
        <f t="shared" si="26"/>
        <v/>
      </c>
      <c r="J277" s="148" t="str">
        <f>IF($D277="","",VLOOKUP($AF277,SiSem_Req!$A$2:$P$16,7))</f>
        <v/>
      </c>
      <c r="K277" s="456"/>
      <c r="L277" s="154" t="str">
        <f t="shared" si="27"/>
        <v/>
      </c>
      <c r="M277" s="148" t="str">
        <f>IF($D277="","",VLOOKUP($AF277,SiSem_Req!$A$2:$P$16,9))</f>
        <v/>
      </c>
      <c r="N277" s="457"/>
      <c r="O277" s="158" t="str">
        <f t="shared" si="28"/>
        <v/>
      </c>
      <c r="P277" s="148" t="str">
        <f>IF($D277="","",VLOOKUP($AF277,SiSem_Req!$A$2:$P$16,8))</f>
        <v/>
      </c>
      <c r="Q277" s="149" t="str">
        <f t="shared" si="24"/>
        <v/>
      </c>
      <c r="R277" s="150" t="str">
        <f t="shared" si="29"/>
        <v/>
      </c>
      <c r="S277" s="151"/>
      <c r="T277" s="453"/>
      <c r="U277" s="453"/>
      <c r="V277" s="453"/>
      <c r="W277" s="453"/>
      <c r="X277" s="453"/>
      <c r="Y277" s="453"/>
      <c r="Z277" s="453"/>
      <c r="AA277" s="152" t="str">
        <f>IF(OR($D277="",$AB277=""),"",MIN(110,$AB277-VLOOKUP($AF277,SiSem_Req!$A$2:$P$16,16)))</f>
        <v/>
      </c>
      <c r="AB277" s="453"/>
      <c r="AC277" s="453"/>
      <c r="AD277" s="185"/>
      <c r="AE277" s="151"/>
      <c r="AF277" s="126" t="e">
        <f>VLOOKUP($D277,SiSem_Req!$T$2:$U$16,2)</f>
        <v>#N/A</v>
      </c>
      <c r="AG277" s="126" t="e">
        <f>VLOOKUP($D277,SiSem_Req!$B$2:$P$16,2)</f>
        <v>#N/A</v>
      </c>
      <c r="AH277" s="126" t="e">
        <f>VLOOKUP($D277,SiSem_Req!$B$2:$P$16,3)</f>
        <v>#N/A</v>
      </c>
      <c r="AI277" s="126" t="e">
        <f>VLOOKUP($D277,SiSem_Req!$B$2:$P$16,4)</f>
        <v>#N/A</v>
      </c>
      <c r="AK277" s="170"/>
      <c r="AL277" s="218"/>
      <c r="AM277" s="218"/>
      <c r="AN277" s="218"/>
      <c r="AO277" s="126"/>
    </row>
    <row r="278" spans="1:41" x14ac:dyDescent="0.25">
      <c r="A278" s="125"/>
      <c r="B278" s="453"/>
      <c r="C278" s="453"/>
      <c r="D278" s="454"/>
      <c r="E278" s="457"/>
      <c r="F278" s="158" t="str">
        <f t="shared" si="25"/>
        <v/>
      </c>
      <c r="G278" s="148" t="str">
        <f>IF($D278="","",VLOOKUP($AF278,SiSem_Req!$A$2:$P$16,6))</f>
        <v/>
      </c>
      <c r="H278" s="455"/>
      <c r="I278" s="147" t="str">
        <f t="shared" si="26"/>
        <v/>
      </c>
      <c r="J278" s="148" t="str">
        <f>IF($D278="","",VLOOKUP($AF278,SiSem_Req!$A$2:$P$16,7))</f>
        <v/>
      </c>
      <c r="K278" s="456"/>
      <c r="L278" s="154" t="str">
        <f t="shared" si="27"/>
        <v/>
      </c>
      <c r="M278" s="148" t="str">
        <f>IF($D278="","",VLOOKUP($AF278,SiSem_Req!$A$2:$P$16,9))</f>
        <v/>
      </c>
      <c r="N278" s="457"/>
      <c r="O278" s="158" t="str">
        <f t="shared" si="28"/>
        <v/>
      </c>
      <c r="P278" s="148" t="str">
        <f>IF($D278="","",VLOOKUP($AF278,SiSem_Req!$A$2:$P$16,8))</f>
        <v/>
      </c>
      <c r="Q278" s="149" t="str">
        <f t="shared" si="24"/>
        <v/>
      </c>
      <c r="R278" s="150" t="str">
        <f t="shared" si="29"/>
        <v/>
      </c>
      <c r="S278" s="151"/>
      <c r="T278" s="453"/>
      <c r="U278" s="453"/>
      <c r="V278" s="453"/>
      <c r="W278" s="453"/>
      <c r="X278" s="453"/>
      <c r="Y278" s="453"/>
      <c r="Z278" s="453"/>
      <c r="AA278" s="152" t="str">
        <f>IF(OR($D278="",$AB278=""),"",MIN(110,$AB278-VLOOKUP($AF278,SiSem_Req!$A$2:$P$16,16)))</f>
        <v/>
      </c>
      <c r="AB278" s="453"/>
      <c r="AC278" s="453"/>
      <c r="AD278" s="185"/>
      <c r="AE278" s="151"/>
      <c r="AF278" s="126" t="e">
        <f>VLOOKUP($D278,SiSem_Req!$T$2:$U$16,2)</f>
        <v>#N/A</v>
      </c>
      <c r="AG278" s="126" t="e">
        <f>VLOOKUP($D278,SiSem_Req!$B$2:$P$16,2)</f>
        <v>#N/A</v>
      </c>
      <c r="AH278" s="126" t="e">
        <f>VLOOKUP($D278,SiSem_Req!$B$2:$P$16,3)</f>
        <v>#N/A</v>
      </c>
      <c r="AI278" s="126" t="e">
        <f>VLOOKUP($D278,SiSem_Req!$B$2:$P$16,4)</f>
        <v>#N/A</v>
      </c>
      <c r="AK278" s="170"/>
      <c r="AL278" s="218"/>
      <c r="AM278" s="218"/>
      <c r="AN278" s="218"/>
      <c r="AO278" s="126"/>
    </row>
    <row r="279" spans="1:41" x14ac:dyDescent="0.25">
      <c r="A279" s="125"/>
      <c r="B279" s="453"/>
      <c r="C279" s="453"/>
      <c r="D279" s="454"/>
      <c r="E279" s="457"/>
      <c r="F279" s="158" t="str">
        <f t="shared" si="25"/>
        <v/>
      </c>
      <c r="G279" s="148" t="str">
        <f>IF($D279="","",VLOOKUP($AF279,SiSem_Req!$A$2:$P$16,6))</f>
        <v/>
      </c>
      <c r="H279" s="455"/>
      <c r="I279" s="147" t="str">
        <f t="shared" si="26"/>
        <v/>
      </c>
      <c r="J279" s="148" t="str">
        <f>IF($D279="","",VLOOKUP($AF279,SiSem_Req!$A$2:$P$16,7))</f>
        <v/>
      </c>
      <c r="K279" s="456"/>
      <c r="L279" s="154" t="str">
        <f t="shared" si="27"/>
        <v/>
      </c>
      <c r="M279" s="148" t="str">
        <f>IF($D279="","",VLOOKUP($AF279,SiSem_Req!$A$2:$P$16,9))</f>
        <v/>
      </c>
      <c r="N279" s="457"/>
      <c r="O279" s="158" t="str">
        <f t="shared" si="28"/>
        <v/>
      </c>
      <c r="P279" s="148" t="str">
        <f>IF($D279="","",VLOOKUP($AF279,SiSem_Req!$A$2:$P$16,8))</f>
        <v/>
      </c>
      <c r="Q279" s="149" t="str">
        <f t="shared" si="24"/>
        <v/>
      </c>
      <c r="R279" s="150" t="str">
        <f t="shared" si="29"/>
        <v/>
      </c>
      <c r="S279" s="151"/>
      <c r="T279" s="453"/>
      <c r="U279" s="453"/>
      <c r="V279" s="453"/>
      <c r="W279" s="453"/>
      <c r="X279" s="453"/>
      <c r="Y279" s="453"/>
      <c r="Z279" s="453"/>
      <c r="AA279" s="152" t="str">
        <f>IF(OR($D279="",$AB279=""),"",MIN(110,$AB279-VLOOKUP($AF279,SiSem_Req!$A$2:$P$16,16)))</f>
        <v/>
      </c>
      <c r="AB279" s="453"/>
      <c r="AC279" s="453"/>
      <c r="AD279" s="185"/>
      <c r="AE279" s="151"/>
      <c r="AF279" s="126" t="e">
        <f>VLOOKUP($D279,SiSem_Req!$T$2:$U$16,2)</f>
        <v>#N/A</v>
      </c>
      <c r="AG279" s="126" t="e">
        <f>VLOOKUP($D279,SiSem_Req!$B$2:$P$16,2)</f>
        <v>#N/A</v>
      </c>
      <c r="AH279" s="126" t="e">
        <f>VLOOKUP($D279,SiSem_Req!$B$2:$P$16,3)</f>
        <v>#N/A</v>
      </c>
      <c r="AI279" s="126" t="e">
        <f>VLOOKUP($D279,SiSem_Req!$B$2:$P$16,4)</f>
        <v>#N/A</v>
      </c>
      <c r="AK279" s="170"/>
      <c r="AL279" s="218"/>
      <c r="AM279" s="218"/>
      <c r="AN279" s="218"/>
      <c r="AO279" s="126"/>
    </row>
    <row r="280" spans="1:41" x14ac:dyDescent="0.25">
      <c r="A280" s="125"/>
      <c r="B280" s="453"/>
      <c r="C280" s="453"/>
      <c r="D280" s="454"/>
      <c r="E280" s="457"/>
      <c r="F280" s="158" t="str">
        <f t="shared" si="25"/>
        <v/>
      </c>
      <c r="G280" s="148" t="str">
        <f>IF($D280="","",VLOOKUP($AF280,SiSem_Req!$A$2:$P$16,6))</f>
        <v/>
      </c>
      <c r="H280" s="455"/>
      <c r="I280" s="147" t="str">
        <f t="shared" si="26"/>
        <v/>
      </c>
      <c r="J280" s="148" t="str">
        <f>IF($D280="","",VLOOKUP($AF280,SiSem_Req!$A$2:$P$16,7))</f>
        <v/>
      </c>
      <c r="K280" s="456"/>
      <c r="L280" s="154" t="str">
        <f t="shared" si="27"/>
        <v/>
      </c>
      <c r="M280" s="148" t="str">
        <f>IF($D280="","",VLOOKUP($AF280,SiSem_Req!$A$2:$P$16,9))</f>
        <v/>
      </c>
      <c r="N280" s="457"/>
      <c r="O280" s="158" t="str">
        <f t="shared" si="28"/>
        <v/>
      </c>
      <c r="P280" s="148" t="str">
        <f>IF($D280="","",VLOOKUP($AF280,SiSem_Req!$A$2:$P$16,8))</f>
        <v/>
      </c>
      <c r="Q280" s="149" t="str">
        <f t="shared" si="24"/>
        <v/>
      </c>
      <c r="R280" s="150" t="str">
        <f t="shared" si="29"/>
        <v/>
      </c>
      <c r="S280" s="151"/>
      <c r="T280" s="453"/>
      <c r="U280" s="453"/>
      <c r="V280" s="453"/>
      <c r="W280" s="453"/>
      <c r="X280" s="453"/>
      <c r="Y280" s="453"/>
      <c r="Z280" s="453"/>
      <c r="AA280" s="152" t="str">
        <f>IF(OR($D280="",$AB280=""),"",MIN(110,$AB280-VLOOKUP($AF280,SiSem_Req!$A$2:$P$16,16)))</f>
        <v/>
      </c>
      <c r="AB280" s="453"/>
      <c r="AC280" s="453"/>
      <c r="AD280" s="185"/>
      <c r="AE280" s="151"/>
      <c r="AF280" s="126" t="e">
        <f>VLOOKUP($D280,SiSem_Req!$T$2:$U$16,2)</f>
        <v>#N/A</v>
      </c>
      <c r="AG280" s="126" t="e">
        <f>VLOOKUP($D280,SiSem_Req!$B$2:$P$16,2)</f>
        <v>#N/A</v>
      </c>
      <c r="AH280" s="126" t="e">
        <f>VLOOKUP($D280,SiSem_Req!$B$2:$P$16,3)</f>
        <v>#N/A</v>
      </c>
      <c r="AI280" s="126" t="e">
        <f>VLOOKUP($D280,SiSem_Req!$B$2:$P$16,4)</f>
        <v>#N/A</v>
      </c>
      <c r="AK280" s="170"/>
      <c r="AL280" s="218"/>
      <c r="AM280" s="218"/>
      <c r="AN280" s="218"/>
      <c r="AO280" s="126"/>
    </row>
    <row r="281" spans="1:41" x14ac:dyDescent="0.25">
      <c r="A281" s="125"/>
      <c r="B281" s="453"/>
      <c r="C281" s="453"/>
      <c r="D281" s="454"/>
      <c r="E281" s="457"/>
      <c r="F281" s="158" t="str">
        <f t="shared" si="25"/>
        <v/>
      </c>
      <c r="G281" s="148" t="str">
        <f>IF($D281="","",VLOOKUP($AF281,SiSem_Req!$A$2:$P$16,6))</f>
        <v/>
      </c>
      <c r="H281" s="455"/>
      <c r="I281" s="147" t="str">
        <f t="shared" si="26"/>
        <v/>
      </c>
      <c r="J281" s="148" t="str">
        <f>IF($D281="","",VLOOKUP($AF281,SiSem_Req!$A$2:$P$16,7))</f>
        <v/>
      </c>
      <c r="K281" s="456"/>
      <c r="L281" s="154" t="str">
        <f t="shared" si="27"/>
        <v/>
      </c>
      <c r="M281" s="148" t="str">
        <f>IF($D281="","",VLOOKUP($AF281,SiSem_Req!$A$2:$P$16,9))</f>
        <v/>
      </c>
      <c r="N281" s="457"/>
      <c r="O281" s="158" t="str">
        <f t="shared" si="28"/>
        <v/>
      </c>
      <c r="P281" s="148" t="str">
        <f>IF($D281="","",VLOOKUP($AF281,SiSem_Req!$A$2:$P$16,8))</f>
        <v/>
      </c>
      <c r="Q281" s="149" t="str">
        <f t="shared" si="24"/>
        <v/>
      </c>
      <c r="R281" s="150" t="str">
        <f t="shared" si="29"/>
        <v/>
      </c>
      <c r="S281" s="151"/>
      <c r="T281" s="453"/>
      <c r="U281" s="453"/>
      <c r="V281" s="453"/>
      <c r="W281" s="453"/>
      <c r="X281" s="453"/>
      <c r="Y281" s="453"/>
      <c r="Z281" s="453"/>
      <c r="AA281" s="152" t="str">
        <f>IF(OR($D281="",$AB281=""),"",MIN(110,$AB281-VLOOKUP($AF281,SiSem_Req!$A$2:$P$16,16)))</f>
        <v/>
      </c>
      <c r="AB281" s="453"/>
      <c r="AC281" s="453"/>
      <c r="AD281" s="185"/>
      <c r="AE281" s="151"/>
      <c r="AF281" s="126" t="e">
        <f>VLOOKUP($D281,SiSem_Req!$T$2:$U$16,2)</f>
        <v>#N/A</v>
      </c>
      <c r="AG281" s="126" t="e">
        <f>VLOOKUP($D281,SiSem_Req!$B$2:$P$16,2)</f>
        <v>#N/A</v>
      </c>
      <c r="AH281" s="126" t="e">
        <f>VLOOKUP($D281,SiSem_Req!$B$2:$P$16,3)</f>
        <v>#N/A</v>
      </c>
      <c r="AI281" s="126" t="e">
        <f>VLOOKUP($D281,SiSem_Req!$B$2:$P$16,4)</f>
        <v>#N/A</v>
      </c>
      <c r="AK281" s="170"/>
      <c r="AL281" s="218"/>
      <c r="AM281" s="218"/>
      <c r="AN281" s="218"/>
      <c r="AO281" s="126"/>
    </row>
    <row r="282" spans="1:41" x14ac:dyDescent="0.25">
      <c r="A282" s="125"/>
      <c r="B282" s="453"/>
      <c r="C282" s="453"/>
      <c r="D282" s="454"/>
      <c r="E282" s="457"/>
      <c r="F282" s="158" t="str">
        <f t="shared" si="25"/>
        <v/>
      </c>
      <c r="G282" s="148" t="str">
        <f>IF($D282="","",VLOOKUP($AF282,SiSem_Req!$A$2:$P$16,6))</f>
        <v/>
      </c>
      <c r="H282" s="455"/>
      <c r="I282" s="147" t="str">
        <f t="shared" si="26"/>
        <v/>
      </c>
      <c r="J282" s="148" t="str">
        <f>IF($D282="","",VLOOKUP($AF282,SiSem_Req!$A$2:$P$16,7))</f>
        <v/>
      </c>
      <c r="K282" s="456"/>
      <c r="L282" s="154" t="str">
        <f t="shared" si="27"/>
        <v/>
      </c>
      <c r="M282" s="148" t="str">
        <f>IF($D282="","",VLOOKUP($AF282,SiSem_Req!$A$2:$P$16,9))</f>
        <v/>
      </c>
      <c r="N282" s="457"/>
      <c r="O282" s="158" t="str">
        <f t="shared" si="28"/>
        <v/>
      </c>
      <c r="P282" s="148" t="str">
        <f>IF($D282="","",VLOOKUP($AF282,SiSem_Req!$A$2:$P$16,8))</f>
        <v/>
      </c>
      <c r="Q282" s="149" t="str">
        <f t="shared" si="24"/>
        <v/>
      </c>
      <c r="R282" s="150" t="str">
        <f t="shared" si="29"/>
        <v/>
      </c>
      <c r="S282" s="151"/>
      <c r="T282" s="453"/>
      <c r="U282" s="453"/>
      <c r="V282" s="453"/>
      <c r="W282" s="453"/>
      <c r="X282" s="453"/>
      <c r="Y282" s="453"/>
      <c r="Z282" s="453"/>
      <c r="AA282" s="152" t="str">
        <f>IF(OR($D282="",$AB282=""),"",MIN(110,$AB282-VLOOKUP($AF282,SiSem_Req!$A$2:$P$16,16)))</f>
        <v/>
      </c>
      <c r="AB282" s="453"/>
      <c r="AC282" s="453"/>
      <c r="AD282" s="185"/>
      <c r="AE282" s="151"/>
      <c r="AF282" s="126" t="e">
        <f>VLOOKUP($D282,SiSem_Req!$T$2:$U$16,2)</f>
        <v>#N/A</v>
      </c>
      <c r="AG282" s="126" t="e">
        <f>VLOOKUP($D282,SiSem_Req!$B$2:$P$16,2)</f>
        <v>#N/A</v>
      </c>
      <c r="AH282" s="126" t="e">
        <f>VLOOKUP($D282,SiSem_Req!$B$2:$P$16,3)</f>
        <v>#N/A</v>
      </c>
      <c r="AI282" s="126" t="e">
        <f>VLOOKUP($D282,SiSem_Req!$B$2:$P$16,4)</f>
        <v>#N/A</v>
      </c>
      <c r="AK282" s="170"/>
      <c r="AL282" s="218"/>
      <c r="AM282" s="218"/>
      <c r="AN282" s="218"/>
      <c r="AO282" s="126"/>
    </row>
    <row r="283" spans="1:41" x14ac:dyDescent="0.25">
      <c r="A283" s="125"/>
      <c r="B283" s="453"/>
      <c r="C283" s="453"/>
      <c r="D283" s="454"/>
      <c r="E283" s="457"/>
      <c r="F283" s="158" t="str">
        <f t="shared" si="25"/>
        <v/>
      </c>
      <c r="G283" s="148" t="str">
        <f>IF($D283="","",VLOOKUP($AF283,SiSem_Req!$A$2:$P$16,6))</f>
        <v/>
      </c>
      <c r="H283" s="455"/>
      <c r="I283" s="147" t="str">
        <f t="shared" si="26"/>
        <v/>
      </c>
      <c r="J283" s="148" t="str">
        <f>IF($D283="","",VLOOKUP($AF283,SiSem_Req!$A$2:$P$16,7))</f>
        <v/>
      </c>
      <c r="K283" s="456"/>
      <c r="L283" s="154" t="str">
        <f t="shared" si="27"/>
        <v/>
      </c>
      <c r="M283" s="148" t="str">
        <f>IF($D283="","",VLOOKUP($AF283,SiSem_Req!$A$2:$P$16,9))</f>
        <v/>
      </c>
      <c r="N283" s="457"/>
      <c r="O283" s="158" t="str">
        <f t="shared" si="28"/>
        <v/>
      </c>
      <c r="P283" s="148" t="str">
        <f>IF($D283="","",VLOOKUP($AF283,SiSem_Req!$A$2:$P$16,8))</f>
        <v/>
      </c>
      <c r="Q283" s="149" t="str">
        <f t="shared" si="24"/>
        <v/>
      </c>
      <c r="R283" s="150" t="str">
        <f t="shared" si="29"/>
        <v/>
      </c>
      <c r="S283" s="151"/>
      <c r="T283" s="453"/>
      <c r="U283" s="453"/>
      <c r="V283" s="453"/>
      <c r="W283" s="453"/>
      <c r="X283" s="453"/>
      <c r="Y283" s="453"/>
      <c r="Z283" s="453"/>
      <c r="AA283" s="152" t="str">
        <f>IF(OR($D283="",$AB283=""),"",MIN(110,$AB283-VLOOKUP($AF283,SiSem_Req!$A$2:$P$16,16)))</f>
        <v/>
      </c>
      <c r="AB283" s="453"/>
      <c r="AC283" s="453"/>
      <c r="AD283" s="185"/>
      <c r="AE283" s="151"/>
      <c r="AF283" s="126" t="e">
        <f>VLOOKUP($D283,SiSem_Req!$T$2:$U$16,2)</f>
        <v>#N/A</v>
      </c>
      <c r="AG283" s="126" t="e">
        <f>VLOOKUP($D283,SiSem_Req!$B$2:$P$16,2)</f>
        <v>#N/A</v>
      </c>
      <c r="AH283" s="126" t="e">
        <f>VLOOKUP($D283,SiSem_Req!$B$2:$P$16,3)</f>
        <v>#N/A</v>
      </c>
      <c r="AI283" s="126" t="e">
        <f>VLOOKUP($D283,SiSem_Req!$B$2:$P$16,4)</f>
        <v>#N/A</v>
      </c>
      <c r="AK283" s="170"/>
      <c r="AL283" s="218"/>
      <c r="AM283" s="218"/>
      <c r="AN283" s="218"/>
      <c r="AO283" s="126"/>
    </row>
    <row r="284" spans="1:41" x14ac:dyDescent="0.25">
      <c r="A284" s="125"/>
      <c r="B284" s="453"/>
      <c r="C284" s="453"/>
      <c r="D284" s="454"/>
      <c r="E284" s="457"/>
      <c r="F284" s="158" t="str">
        <f t="shared" si="25"/>
        <v/>
      </c>
      <c r="G284" s="148" t="str">
        <f>IF($D284="","",VLOOKUP($AF284,SiSem_Req!$A$2:$P$16,6))</f>
        <v/>
      </c>
      <c r="H284" s="455"/>
      <c r="I284" s="147" t="str">
        <f t="shared" si="26"/>
        <v/>
      </c>
      <c r="J284" s="148" t="str">
        <f>IF($D284="","",VLOOKUP($AF284,SiSem_Req!$A$2:$P$16,7))</f>
        <v/>
      </c>
      <c r="K284" s="456"/>
      <c r="L284" s="154" t="str">
        <f t="shared" si="27"/>
        <v/>
      </c>
      <c r="M284" s="148" t="str">
        <f>IF($D284="","",VLOOKUP($AF284,SiSem_Req!$A$2:$P$16,9))</f>
        <v/>
      </c>
      <c r="N284" s="457"/>
      <c r="O284" s="158" t="str">
        <f t="shared" si="28"/>
        <v/>
      </c>
      <c r="P284" s="148" t="str">
        <f>IF($D284="","",VLOOKUP($AF284,SiSem_Req!$A$2:$P$16,8))</f>
        <v/>
      </c>
      <c r="Q284" s="149" t="str">
        <f t="shared" si="24"/>
        <v/>
      </c>
      <c r="R284" s="150" t="str">
        <f t="shared" si="29"/>
        <v/>
      </c>
      <c r="S284" s="151"/>
      <c r="T284" s="453"/>
      <c r="U284" s="453"/>
      <c r="V284" s="453"/>
      <c r="W284" s="453"/>
      <c r="X284" s="453"/>
      <c r="Y284" s="453"/>
      <c r="Z284" s="453"/>
      <c r="AA284" s="152" t="str">
        <f>IF(OR($D284="",$AB284=""),"",MIN(110,$AB284-VLOOKUP($AF284,SiSem_Req!$A$2:$P$16,16)))</f>
        <v/>
      </c>
      <c r="AB284" s="453"/>
      <c r="AC284" s="453"/>
      <c r="AD284" s="185"/>
      <c r="AE284" s="151"/>
      <c r="AF284" s="126" t="e">
        <f>VLOOKUP($D284,SiSem_Req!$T$2:$U$16,2)</f>
        <v>#N/A</v>
      </c>
      <c r="AG284" s="126" t="e">
        <f>VLOOKUP($D284,SiSem_Req!$B$2:$P$16,2)</f>
        <v>#N/A</v>
      </c>
      <c r="AH284" s="126" t="e">
        <f>VLOOKUP($D284,SiSem_Req!$B$2:$P$16,3)</f>
        <v>#N/A</v>
      </c>
      <c r="AI284" s="126" t="e">
        <f>VLOOKUP($D284,SiSem_Req!$B$2:$P$16,4)</f>
        <v>#N/A</v>
      </c>
      <c r="AK284" s="170"/>
      <c r="AL284" s="218"/>
      <c r="AM284" s="218"/>
      <c r="AN284" s="218"/>
      <c r="AO284" s="126"/>
    </row>
    <row r="285" spans="1:41" x14ac:dyDescent="0.25">
      <c r="A285" s="125"/>
      <c r="B285" s="453"/>
      <c r="C285" s="453"/>
      <c r="D285" s="454"/>
      <c r="E285" s="457"/>
      <c r="F285" s="158" t="str">
        <f t="shared" si="25"/>
        <v/>
      </c>
      <c r="G285" s="148" t="str">
        <f>IF($D285="","",VLOOKUP($AF285,SiSem_Req!$A$2:$P$16,6))</f>
        <v/>
      </c>
      <c r="H285" s="455"/>
      <c r="I285" s="147" t="str">
        <f t="shared" si="26"/>
        <v/>
      </c>
      <c r="J285" s="148" t="str">
        <f>IF($D285="","",VLOOKUP($AF285,SiSem_Req!$A$2:$P$16,7))</f>
        <v/>
      </c>
      <c r="K285" s="456"/>
      <c r="L285" s="154" t="str">
        <f t="shared" si="27"/>
        <v/>
      </c>
      <c r="M285" s="148" t="str">
        <f>IF($D285="","",VLOOKUP($AF285,SiSem_Req!$A$2:$P$16,9))</f>
        <v/>
      </c>
      <c r="N285" s="457"/>
      <c r="O285" s="158" t="str">
        <f t="shared" si="28"/>
        <v/>
      </c>
      <c r="P285" s="148" t="str">
        <f>IF($D285="","",VLOOKUP($AF285,SiSem_Req!$A$2:$P$16,8))</f>
        <v/>
      </c>
      <c r="Q285" s="149" t="str">
        <f t="shared" si="24"/>
        <v/>
      </c>
      <c r="R285" s="150" t="str">
        <f t="shared" si="29"/>
        <v/>
      </c>
      <c r="S285" s="151"/>
      <c r="T285" s="453"/>
      <c r="U285" s="453"/>
      <c r="V285" s="453"/>
      <c r="W285" s="453"/>
      <c r="X285" s="453"/>
      <c r="Y285" s="453"/>
      <c r="Z285" s="453"/>
      <c r="AA285" s="152" t="str">
        <f>IF(OR($D285="",$AB285=""),"",MIN(110,$AB285-VLOOKUP($AF285,SiSem_Req!$A$2:$P$16,16)))</f>
        <v/>
      </c>
      <c r="AB285" s="453"/>
      <c r="AC285" s="453"/>
      <c r="AD285" s="185"/>
      <c r="AE285" s="151"/>
      <c r="AF285" s="126" t="e">
        <f>VLOOKUP($D285,SiSem_Req!$T$2:$U$16,2)</f>
        <v>#N/A</v>
      </c>
      <c r="AG285" s="126" t="e">
        <f>VLOOKUP($D285,SiSem_Req!$B$2:$P$16,2)</f>
        <v>#N/A</v>
      </c>
      <c r="AH285" s="126" t="e">
        <f>VLOOKUP($D285,SiSem_Req!$B$2:$P$16,3)</f>
        <v>#N/A</v>
      </c>
      <c r="AI285" s="126" t="e">
        <f>VLOOKUP($D285,SiSem_Req!$B$2:$P$16,4)</f>
        <v>#N/A</v>
      </c>
      <c r="AK285" s="170"/>
      <c r="AL285" s="218"/>
      <c r="AM285" s="218"/>
      <c r="AN285" s="218"/>
      <c r="AO285" s="126"/>
    </row>
    <row r="286" spans="1:41" x14ac:dyDescent="0.25">
      <c r="A286" s="125"/>
      <c r="B286" s="453"/>
      <c r="C286" s="453"/>
      <c r="D286" s="454"/>
      <c r="E286" s="457"/>
      <c r="F286" s="158" t="str">
        <f t="shared" si="25"/>
        <v/>
      </c>
      <c r="G286" s="148" t="str">
        <f>IF($D286="","",VLOOKUP($AF286,SiSem_Req!$A$2:$P$16,6))</f>
        <v/>
      </c>
      <c r="H286" s="455"/>
      <c r="I286" s="147" t="str">
        <f t="shared" si="26"/>
        <v/>
      </c>
      <c r="J286" s="148" t="str">
        <f>IF($D286="","",VLOOKUP($AF286,SiSem_Req!$A$2:$P$16,7))</f>
        <v/>
      </c>
      <c r="K286" s="456"/>
      <c r="L286" s="154" t="str">
        <f t="shared" si="27"/>
        <v/>
      </c>
      <c r="M286" s="148" t="str">
        <f>IF($D286="","",VLOOKUP($AF286,SiSem_Req!$A$2:$P$16,9))</f>
        <v/>
      </c>
      <c r="N286" s="457"/>
      <c r="O286" s="158" t="str">
        <f t="shared" si="28"/>
        <v/>
      </c>
      <c r="P286" s="148" t="str">
        <f>IF($D286="","",VLOOKUP($AF286,SiSem_Req!$A$2:$P$16,8))</f>
        <v/>
      </c>
      <c r="Q286" s="149" t="str">
        <f t="shared" si="24"/>
        <v/>
      </c>
      <c r="R286" s="150" t="str">
        <f t="shared" si="29"/>
        <v/>
      </c>
      <c r="S286" s="151"/>
      <c r="T286" s="453"/>
      <c r="U286" s="453"/>
      <c r="V286" s="453"/>
      <c r="W286" s="453"/>
      <c r="X286" s="453"/>
      <c r="Y286" s="453"/>
      <c r="Z286" s="453"/>
      <c r="AA286" s="152" t="str">
        <f>IF(OR($D286="",$AB286=""),"",MIN(110,$AB286-VLOOKUP($AF286,SiSem_Req!$A$2:$P$16,16)))</f>
        <v/>
      </c>
      <c r="AB286" s="453"/>
      <c r="AC286" s="453"/>
      <c r="AD286" s="185"/>
      <c r="AE286" s="151"/>
      <c r="AF286" s="126" t="e">
        <f>VLOOKUP($D286,SiSem_Req!$T$2:$U$16,2)</f>
        <v>#N/A</v>
      </c>
      <c r="AG286" s="126" t="e">
        <f>VLOOKUP($D286,SiSem_Req!$B$2:$P$16,2)</f>
        <v>#N/A</v>
      </c>
      <c r="AH286" s="126" t="e">
        <f>VLOOKUP($D286,SiSem_Req!$B$2:$P$16,3)</f>
        <v>#N/A</v>
      </c>
      <c r="AI286" s="126" t="e">
        <f>VLOOKUP($D286,SiSem_Req!$B$2:$P$16,4)</f>
        <v>#N/A</v>
      </c>
      <c r="AK286" s="170"/>
      <c r="AL286" s="218"/>
      <c r="AM286" s="218"/>
      <c r="AN286" s="218"/>
      <c r="AO286" s="126"/>
    </row>
    <row r="287" spans="1:41" x14ac:dyDescent="0.25">
      <c r="A287" s="125"/>
      <c r="B287" s="453"/>
      <c r="C287" s="453"/>
      <c r="D287" s="454"/>
      <c r="E287" s="457"/>
      <c r="F287" s="158" t="str">
        <f t="shared" si="25"/>
        <v/>
      </c>
      <c r="G287" s="148" t="str">
        <f>IF($D287="","",VLOOKUP($AF287,SiSem_Req!$A$2:$P$16,6))</f>
        <v/>
      </c>
      <c r="H287" s="455"/>
      <c r="I287" s="147" t="str">
        <f t="shared" si="26"/>
        <v/>
      </c>
      <c r="J287" s="148" t="str">
        <f>IF($D287="","",VLOOKUP($AF287,SiSem_Req!$A$2:$P$16,7))</f>
        <v/>
      </c>
      <c r="K287" s="456"/>
      <c r="L287" s="154" t="str">
        <f t="shared" si="27"/>
        <v/>
      </c>
      <c r="M287" s="148" t="str">
        <f>IF($D287="","",VLOOKUP($AF287,SiSem_Req!$A$2:$P$16,9))</f>
        <v/>
      </c>
      <c r="N287" s="457"/>
      <c r="O287" s="158" t="str">
        <f t="shared" si="28"/>
        <v/>
      </c>
      <c r="P287" s="148" t="str">
        <f>IF($D287="","",VLOOKUP($AF287,SiSem_Req!$A$2:$P$16,8))</f>
        <v/>
      </c>
      <c r="Q287" s="149" t="str">
        <f t="shared" si="24"/>
        <v/>
      </c>
      <c r="R287" s="150" t="str">
        <f t="shared" si="29"/>
        <v/>
      </c>
      <c r="S287" s="151"/>
      <c r="T287" s="453"/>
      <c r="U287" s="453"/>
      <c r="V287" s="453"/>
      <c r="W287" s="453"/>
      <c r="X287" s="453"/>
      <c r="Y287" s="453"/>
      <c r="Z287" s="453"/>
      <c r="AA287" s="152" t="str">
        <f>IF(OR($D287="",$AB287=""),"",MIN(110,$AB287-VLOOKUP($AF287,SiSem_Req!$A$2:$P$16,16)))</f>
        <v/>
      </c>
      <c r="AB287" s="453"/>
      <c r="AC287" s="453"/>
      <c r="AD287" s="185"/>
      <c r="AE287" s="151"/>
      <c r="AF287" s="126" t="e">
        <f>VLOOKUP($D287,SiSem_Req!$T$2:$U$16,2)</f>
        <v>#N/A</v>
      </c>
      <c r="AG287" s="126" t="e">
        <f>VLOOKUP($D287,SiSem_Req!$B$2:$P$16,2)</f>
        <v>#N/A</v>
      </c>
      <c r="AH287" s="126" t="e">
        <f>VLOOKUP($D287,SiSem_Req!$B$2:$P$16,3)</f>
        <v>#N/A</v>
      </c>
      <c r="AI287" s="126" t="e">
        <f>VLOOKUP($D287,SiSem_Req!$B$2:$P$16,4)</f>
        <v>#N/A</v>
      </c>
      <c r="AK287" s="170"/>
      <c r="AL287" s="218"/>
      <c r="AM287" s="218"/>
      <c r="AN287" s="218"/>
      <c r="AO287" s="126"/>
    </row>
    <row r="288" spans="1:41" x14ac:dyDescent="0.25">
      <c r="A288" s="125"/>
      <c r="B288" s="453"/>
      <c r="C288" s="453"/>
      <c r="D288" s="454"/>
      <c r="E288" s="457"/>
      <c r="F288" s="158" t="str">
        <f t="shared" si="25"/>
        <v/>
      </c>
      <c r="G288" s="148" t="str">
        <f>IF($D288="","",VLOOKUP($AF288,SiSem_Req!$A$2:$P$16,6))</f>
        <v/>
      </c>
      <c r="H288" s="455"/>
      <c r="I288" s="147" t="str">
        <f t="shared" si="26"/>
        <v/>
      </c>
      <c r="J288" s="148" t="str">
        <f>IF($D288="","",VLOOKUP($AF288,SiSem_Req!$A$2:$P$16,7))</f>
        <v/>
      </c>
      <c r="K288" s="456"/>
      <c r="L288" s="154" t="str">
        <f t="shared" si="27"/>
        <v/>
      </c>
      <c r="M288" s="148" t="str">
        <f>IF($D288="","",VLOOKUP($AF288,SiSem_Req!$A$2:$P$16,9))</f>
        <v/>
      </c>
      <c r="N288" s="457"/>
      <c r="O288" s="158" t="str">
        <f t="shared" si="28"/>
        <v/>
      </c>
      <c r="P288" s="148" t="str">
        <f>IF($D288="","",VLOOKUP($AF288,SiSem_Req!$A$2:$P$16,8))</f>
        <v/>
      </c>
      <c r="Q288" s="149" t="str">
        <f t="shared" si="24"/>
        <v/>
      </c>
      <c r="R288" s="150" t="str">
        <f t="shared" si="29"/>
        <v/>
      </c>
      <c r="S288" s="151"/>
      <c r="T288" s="453"/>
      <c r="U288" s="453"/>
      <c r="V288" s="453"/>
      <c r="W288" s="453"/>
      <c r="X288" s="453"/>
      <c r="Y288" s="453"/>
      <c r="Z288" s="453"/>
      <c r="AA288" s="152" t="str">
        <f>IF(OR($D288="",$AB288=""),"",MIN(110,$AB288-VLOOKUP($AF288,SiSem_Req!$A$2:$P$16,16)))</f>
        <v/>
      </c>
      <c r="AB288" s="453"/>
      <c r="AC288" s="453"/>
      <c r="AD288" s="185"/>
      <c r="AE288" s="151"/>
      <c r="AF288" s="126" t="e">
        <f>VLOOKUP($D288,SiSem_Req!$T$2:$U$16,2)</f>
        <v>#N/A</v>
      </c>
      <c r="AG288" s="126" t="e">
        <f>VLOOKUP($D288,SiSem_Req!$B$2:$P$16,2)</f>
        <v>#N/A</v>
      </c>
      <c r="AH288" s="126" t="e">
        <f>VLOOKUP($D288,SiSem_Req!$B$2:$P$16,3)</f>
        <v>#N/A</v>
      </c>
      <c r="AI288" s="126" t="e">
        <f>VLOOKUP($D288,SiSem_Req!$B$2:$P$16,4)</f>
        <v>#N/A</v>
      </c>
      <c r="AK288" s="170"/>
      <c r="AL288" s="218"/>
      <c r="AM288" s="218"/>
      <c r="AN288" s="218"/>
      <c r="AO288" s="126"/>
    </row>
    <row r="289" spans="1:41" x14ac:dyDescent="0.25">
      <c r="A289" s="125"/>
      <c r="B289" s="453"/>
      <c r="C289" s="453"/>
      <c r="D289" s="454"/>
      <c r="E289" s="457"/>
      <c r="F289" s="158" t="str">
        <f t="shared" si="25"/>
        <v/>
      </c>
      <c r="G289" s="148" t="str">
        <f>IF($D289="","",VLOOKUP($AF289,SiSem_Req!$A$2:$P$16,6))</f>
        <v/>
      </c>
      <c r="H289" s="455"/>
      <c r="I289" s="147" t="str">
        <f t="shared" si="26"/>
        <v/>
      </c>
      <c r="J289" s="148" t="str">
        <f>IF($D289="","",VLOOKUP($AF289,SiSem_Req!$A$2:$P$16,7))</f>
        <v/>
      </c>
      <c r="K289" s="456"/>
      <c r="L289" s="154" t="str">
        <f t="shared" si="27"/>
        <v/>
      </c>
      <c r="M289" s="148" t="str">
        <f>IF($D289="","",VLOOKUP($AF289,SiSem_Req!$A$2:$P$16,9))</f>
        <v/>
      </c>
      <c r="N289" s="457"/>
      <c r="O289" s="158" t="str">
        <f t="shared" si="28"/>
        <v/>
      </c>
      <c r="P289" s="148" t="str">
        <f>IF($D289="","",VLOOKUP($AF289,SiSem_Req!$A$2:$P$16,8))</f>
        <v/>
      </c>
      <c r="Q289" s="149" t="str">
        <f t="shared" si="24"/>
        <v/>
      </c>
      <c r="R289" s="150" t="str">
        <f t="shared" si="29"/>
        <v/>
      </c>
      <c r="S289" s="151"/>
      <c r="T289" s="453"/>
      <c r="U289" s="453"/>
      <c r="V289" s="453"/>
      <c r="W289" s="453"/>
      <c r="X289" s="453"/>
      <c r="Y289" s="453"/>
      <c r="Z289" s="453"/>
      <c r="AA289" s="152" t="str">
        <f>IF(OR($D289="",$AB289=""),"",MIN(110,$AB289-VLOOKUP($AF289,SiSem_Req!$A$2:$P$16,16)))</f>
        <v/>
      </c>
      <c r="AB289" s="453"/>
      <c r="AC289" s="453"/>
      <c r="AD289" s="185"/>
      <c r="AE289" s="151"/>
      <c r="AF289" s="126" t="e">
        <f>VLOOKUP($D289,SiSem_Req!$T$2:$U$16,2)</f>
        <v>#N/A</v>
      </c>
      <c r="AG289" s="126" t="e">
        <f>VLOOKUP($D289,SiSem_Req!$B$2:$P$16,2)</f>
        <v>#N/A</v>
      </c>
      <c r="AH289" s="126" t="e">
        <f>VLOOKUP($D289,SiSem_Req!$B$2:$P$16,3)</f>
        <v>#N/A</v>
      </c>
      <c r="AI289" s="126" t="e">
        <f>VLOOKUP($D289,SiSem_Req!$B$2:$P$16,4)</f>
        <v>#N/A</v>
      </c>
      <c r="AK289" s="170"/>
      <c r="AL289" s="218"/>
      <c r="AM289" s="218"/>
      <c r="AN289" s="218"/>
      <c r="AO289" s="126"/>
    </row>
    <row r="290" spans="1:41" x14ac:dyDescent="0.25">
      <c r="A290" s="125"/>
      <c r="B290" s="453"/>
      <c r="C290" s="453"/>
      <c r="D290" s="454"/>
      <c r="E290" s="457"/>
      <c r="F290" s="158" t="str">
        <f t="shared" si="25"/>
        <v/>
      </c>
      <c r="G290" s="148" t="str">
        <f>IF($D290="","",VLOOKUP($AF290,SiSem_Req!$A$2:$P$16,6))</f>
        <v/>
      </c>
      <c r="H290" s="455"/>
      <c r="I290" s="147" t="str">
        <f t="shared" si="26"/>
        <v/>
      </c>
      <c r="J290" s="148" t="str">
        <f>IF($D290="","",VLOOKUP($AF290,SiSem_Req!$A$2:$P$16,7))</f>
        <v/>
      </c>
      <c r="K290" s="456"/>
      <c r="L290" s="154" t="str">
        <f t="shared" si="27"/>
        <v/>
      </c>
      <c r="M290" s="148" t="str">
        <f>IF($D290="","",VLOOKUP($AF290,SiSem_Req!$A$2:$P$16,9))</f>
        <v/>
      </c>
      <c r="N290" s="457"/>
      <c r="O290" s="158" t="str">
        <f t="shared" si="28"/>
        <v/>
      </c>
      <c r="P290" s="148" t="str">
        <f>IF($D290="","",VLOOKUP($AF290,SiSem_Req!$A$2:$P$16,8))</f>
        <v/>
      </c>
      <c r="Q290" s="149" t="str">
        <f t="shared" si="24"/>
        <v/>
      </c>
      <c r="R290" s="150" t="str">
        <f t="shared" si="29"/>
        <v/>
      </c>
      <c r="S290" s="151"/>
      <c r="T290" s="453"/>
      <c r="U290" s="453"/>
      <c r="V290" s="453"/>
      <c r="W290" s="453"/>
      <c r="X290" s="453"/>
      <c r="Y290" s="453"/>
      <c r="Z290" s="453"/>
      <c r="AA290" s="152" t="str">
        <f>IF(OR($D290="",$AB290=""),"",MIN(110,$AB290-VLOOKUP($AF290,SiSem_Req!$A$2:$P$16,16)))</f>
        <v/>
      </c>
      <c r="AB290" s="453"/>
      <c r="AC290" s="453"/>
      <c r="AD290" s="185"/>
      <c r="AE290" s="151"/>
      <c r="AF290" s="126" t="e">
        <f>VLOOKUP($D290,SiSem_Req!$T$2:$U$16,2)</f>
        <v>#N/A</v>
      </c>
      <c r="AG290" s="126" t="e">
        <f>VLOOKUP($D290,SiSem_Req!$B$2:$P$16,2)</f>
        <v>#N/A</v>
      </c>
      <c r="AH290" s="126" t="e">
        <f>VLOOKUP($D290,SiSem_Req!$B$2:$P$16,3)</f>
        <v>#N/A</v>
      </c>
      <c r="AI290" s="126" t="e">
        <f>VLOOKUP($D290,SiSem_Req!$B$2:$P$16,4)</f>
        <v>#N/A</v>
      </c>
      <c r="AK290" s="170"/>
      <c r="AL290" s="218"/>
      <c r="AM290" s="218"/>
      <c r="AN290" s="218"/>
      <c r="AO290" s="126"/>
    </row>
    <row r="291" spans="1:41" x14ac:dyDescent="0.25">
      <c r="A291" s="125"/>
      <c r="B291" s="453"/>
      <c r="C291" s="453"/>
      <c r="D291" s="454"/>
      <c r="E291" s="457"/>
      <c r="F291" s="158" t="str">
        <f t="shared" si="25"/>
        <v/>
      </c>
      <c r="G291" s="148" t="str">
        <f>IF($D291="","",VLOOKUP($AF291,SiSem_Req!$A$2:$P$16,6))</f>
        <v/>
      </c>
      <c r="H291" s="455"/>
      <c r="I291" s="147" t="str">
        <f t="shared" si="26"/>
        <v/>
      </c>
      <c r="J291" s="148" t="str">
        <f>IF($D291="","",VLOOKUP($AF291,SiSem_Req!$A$2:$P$16,7))</f>
        <v/>
      </c>
      <c r="K291" s="456"/>
      <c r="L291" s="154" t="str">
        <f t="shared" si="27"/>
        <v/>
      </c>
      <c r="M291" s="148" t="str">
        <f>IF($D291="","",VLOOKUP($AF291,SiSem_Req!$A$2:$P$16,9))</f>
        <v/>
      </c>
      <c r="N291" s="457"/>
      <c r="O291" s="158" t="str">
        <f t="shared" si="28"/>
        <v/>
      </c>
      <c r="P291" s="148" t="str">
        <f>IF($D291="","",VLOOKUP($AF291,SiSem_Req!$A$2:$P$16,8))</f>
        <v/>
      </c>
      <c r="Q291" s="149" t="str">
        <f t="shared" si="24"/>
        <v/>
      </c>
      <c r="R291" s="150" t="str">
        <f t="shared" si="29"/>
        <v/>
      </c>
      <c r="S291" s="151"/>
      <c r="T291" s="453"/>
      <c r="U291" s="453"/>
      <c r="V291" s="453"/>
      <c r="W291" s="453"/>
      <c r="X291" s="453"/>
      <c r="Y291" s="453"/>
      <c r="Z291" s="453"/>
      <c r="AA291" s="152" t="str">
        <f>IF(OR($D291="",$AB291=""),"",MIN(110,$AB291-VLOOKUP($AF291,SiSem_Req!$A$2:$P$16,16)))</f>
        <v/>
      </c>
      <c r="AB291" s="453"/>
      <c r="AC291" s="453"/>
      <c r="AD291" s="185"/>
      <c r="AE291" s="151"/>
      <c r="AF291" s="126" t="e">
        <f>VLOOKUP($D291,SiSem_Req!$T$2:$U$16,2)</f>
        <v>#N/A</v>
      </c>
      <c r="AG291" s="126" t="e">
        <f>VLOOKUP($D291,SiSem_Req!$B$2:$P$16,2)</f>
        <v>#N/A</v>
      </c>
      <c r="AH291" s="126" t="e">
        <f>VLOOKUP($D291,SiSem_Req!$B$2:$P$16,3)</f>
        <v>#N/A</v>
      </c>
      <c r="AI291" s="126" t="e">
        <f>VLOOKUP($D291,SiSem_Req!$B$2:$P$16,4)</f>
        <v>#N/A</v>
      </c>
      <c r="AK291" s="170"/>
      <c r="AL291" s="218"/>
      <c r="AM291" s="218"/>
      <c r="AN291" s="218"/>
      <c r="AO291" s="126"/>
    </row>
    <row r="292" spans="1:41" x14ac:dyDescent="0.25">
      <c r="A292" s="125"/>
      <c r="B292" s="453"/>
      <c r="C292" s="453"/>
      <c r="D292" s="454"/>
      <c r="E292" s="457"/>
      <c r="F292" s="158" t="str">
        <f t="shared" si="25"/>
        <v/>
      </c>
      <c r="G292" s="148" t="str">
        <f>IF($D292="","",VLOOKUP($AF292,SiSem_Req!$A$2:$P$16,6))</f>
        <v/>
      </c>
      <c r="H292" s="455"/>
      <c r="I292" s="147" t="str">
        <f t="shared" si="26"/>
        <v/>
      </c>
      <c r="J292" s="148" t="str">
        <f>IF($D292="","",VLOOKUP($AF292,SiSem_Req!$A$2:$P$16,7))</f>
        <v/>
      </c>
      <c r="K292" s="456"/>
      <c r="L292" s="154" t="str">
        <f t="shared" si="27"/>
        <v/>
      </c>
      <c r="M292" s="148" t="str">
        <f>IF($D292="","",VLOOKUP($AF292,SiSem_Req!$A$2:$P$16,9))</f>
        <v/>
      </c>
      <c r="N292" s="457"/>
      <c r="O292" s="158" t="str">
        <f t="shared" si="28"/>
        <v/>
      </c>
      <c r="P292" s="148" t="str">
        <f>IF($D292="","",VLOOKUP($AF292,SiSem_Req!$A$2:$P$16,8))</f>
        <v/>
      </c>
      <c r="Q292" s="149" t="str">
        <f t="shared" si="24"/>
        <v/>
      </c>
      <c r="R292" s="150" t="str">
        <f t="shared" si="29"/>
        <v/>
      </c>
      <c r="S292" s="151"/>
      <c r="T292" s="453"/>
      <c r="U292" s="453"/>
      <c r="V292" s="453"/>
      <c r="W292" s="453"/>
      <c r="X292" s="453"/>
      <c r="Y292" s="453"/>
      <c r="Z292" s="453"/>
      <c r="AA292" s="152" t="str">
        <f>IF(OR($D292="",$AB292=""),"",MIN(110,$AB292-VLOOKUP($AF292,SiSem_Req!$A$2:$P$16,16)))</f>
        <v/>
      </c>
      <c r="AB292" s="453"/>
      <c r="AC292" s="453"/>
      <c r="AD292" s="185"/>
      <c r="AE292" s="151"/>
      <c r="AF292" s="126" t="e">
        <f>VLOOKUP($D292,SiSem_Req!$T$2:$U$16,2)</f>
        <v>#N/A</v>
      </c>
      <c r="AG292" s="126" t="e">
        <f>VLOOKUP($D292,SiSem_Req!$B$2:$P$16,2)</f>
        <v>#N/A</v>
      </c>
      <c r="AH292" s="126" t="e">
        <f>VLOOKUP($D292,SiSem_Req!$B$2:$P$16,3)</f>
        <v>#N/A</v>
      </c>
      <c r="AI292" s="126" t="e">
        <f>VLOOKUP($D292,SiSem_Req!$B$2:$P$16,4)</f>
        <v>#N/A</v>
      </c>
      <c r="AK292" s="170"/>
      <c r="AL292" s="218"/>
      <c r="AM292" s="218"/>
      <c r="AN292" s="218"/>
      <c r="AO292" s="126"/>
    </row>
    <row r="293" spans="1:41" x14ac:dyDescent="0.25">
      <c r="A293" s="125"/>
      <c r="B293" s="453"/>
      <c r="C293" s="453"/>
      <c r="D293" s="454"/>
      <c r="E293" s="457"/>
      <c r="F293" s="158" t="str">
        <f t="shared" si="25"/>
        <v/>
      </c>
      <c r="G293" s="148" t="str">
        <f>IF($D293="","",VLOOKUP($AF293,SiSem_Req!$A$2:$P$16,6))</f>
        <v/>
      </c>
      <c r="H293" s="455"/>
      <c r="I293" s="147" t="str">
        <f t="shared" si="26"/>
        <v/>
      </c>
      <c r="J293" s="148" t="str">
        <f>IF($D293="","",VLOOKUP($AF293,SiSem_Req!$A$2:$P$16,7))</f>
        <v/>
      </c>
      <c r="K293" s="456"/>
      <c r="L293" s="154" t="str">
        <f t="shared" si="27"/>
        <v/>
      </c>
      <c r="M293" s="148" t="str">
        <f>IF($D293="","",VLOOKUP($AF293,SiSem_Req!$A$2:$P$16,9))</f>
        <v/>
      </c>
      <c r="N293" s="457"/>
      <c r="O293" s="158" t="str">
        <f t="shared" si="28"/>
        <v/>
      </c>
      <c r="P293" s="148" t="str">
        <f>IF($D293="","",VLOOKUP($AF293,SiSem_Req!$A$2:$P$16,8))</f>
        <v/>
      </c>
      <c r="Q293" s="149" t="str">
        <f t="shared" si="24"/>
        <v/>
      </c>
      <c r="R293" s="150" t="str">
        <f t="shared" si="29"/>
        <v/>
      </c>
      <c r="S293" s="151"/>
      <c r="T293" s="453"/>
      <c r="U293" s="453"/>
      <c r="V293" s="453"/>
      <c r="W293" s="453"/>
      <c r="X293" s="453"/>
      <c r="Y293" s="453"/>
      <c r="Z293" s="453"/>
      <c r="AA293" s="152" t="str">
        <f>IF(OR($D293="",$AB293=""),"",MIN(110,$AB293-VLOOKUP($AF293,SiSem_Req!$A$2:$P$16,16)))</f>
        <v/>
      </c>
      <c r="AB293" s="453"/>
      <c r="AC293" s="453"/>
      <c r="AD293" s="185"/>
      <c r="AE293" s="151"/>
      <c r="AF293" s="126" t="e">
        <f>VLOOKUP($D293,SiSem_Req!$T$2:$U$16,2)</f>
        <v>#N/A</v>
      </c>
      <c r="AG293" s="126" t="e">
        <f>VLOOKUP($D293,SiSem_Req!$B$2:$P$16,2)</f>
        <v>#N/A</v>
      </c>
      <c r="AH293" s="126" t="e">
        <f>VLOOKUP($D293,SiSem_Req!$B$2:$P$16,3)</f>
        <v>#N/A</v>
      </c>
      <c r="AI293" s="126" t="e">
        <f>VLOOKUP($D293,SiSem_Req!$B$2:$P$16,4)</f>
        <v>#N/A</v>
      </c>
      <c r="AK293" s="170"/>
      <c r="AL293" s="218"/>
      <c r="AM293" s="218"/>
      <c r="AN293" s="218"/>
      <c r="AO293" s="126"/>
    </row>
    <row r="294" spans="1:41" x14ac:dyDescent="0.25">
      <c r="A294" s="125"/>
      <c r="B294" s="453"/>
      <c r="C294" s="453"/>
      <c r="D294" s="454"/>
      <c r="E294" s="457"/>
      <c r="F294" s="158" t="str">
        <f t="shared" si="25"/>
        <v/>
      </c>
      <c r="G294" s="148" t="str">
        <f>IF($D294="","",VLOOKUP($AF294,SiSem_Req!$A$2:$P$16,6))</f>
        <v/>
      </c>
      <c r="H294" s="455"/>
      <c r="I294" s="147" t="str">
        <f t="shared" si="26"/>
        <v/>
      </c>
      <c r="J294" s="148" t="str">
        <f>IF($D294="","",VLOOKUP($AF294,SiSem_Req!$A$2:$P$16,7))</f>
        <v/>
      </c>
      <c r="K294" s="456"/>
      <c r="L294" s="154" t="str">
        <f t="shared" si="27"/>
        <v/>
      </c>
      <c r="M294" s="148" t="str">
        <f>IF($D294="","",VLOOKUP($AF294,SiSem_Req!$A$2:$P$16,9))</f>
        <v/>
      </c>
      <c r="N294" s="457"/>
      <c r="O294" s="158" t="str">
        <f t="shared" si="28"/>
        <v/>
      </c>
      <c r="P294" s="148" t="str">
        <f>IF($D294="","",VLOOKUP($AF294,SiSem_Req!$A$2:$P$16,8))</f>
        <v/>
      </c>
      <c r="Q294" s="149" t="str">
        <f t="shared" si="24"/>
        <v/>
      </c>
      <c r="R294" s="150" t="str">
        <f t="shared" si="29"/>
        <v/>
      </c>
      <c r="S294" s="151"/>
      <c r="T294" s="453"/>
      <c r="U294" s="453"/>
      <c r="V294" s="453"/>
      <c r="W294" s="453"/>
      <c r="X294" s="453"/>
      <c r="Y294" s="453"/>
      <c r="Z294" s="453"/>
      <c r="AA294" s="152" t="str">
        <f>IF(OR($D294="",$AB294=""),"",MIN(110,$AB294-VLOOKUP($AF294,SiSem_Req!$A$2:$P$16,16)))</f>
        <v/>
      </c>
      <c r="AB294" s="453"/>
      <c r="AC294" s="453"/>
      <c r="AD294" s="185"/>
      <c r="AE294" s="151"/>
      <c r="AF294" s="126" t="e">
        <f>VLOOKUP($D294,SiSem_Req!$T$2:$U$16,2)</f>
        <v>#N/A</v>
      </c>
      <c r="AG294" s="126" t="e">
        <f>VLOOKUP($D294,SiSem_Req!$B$2:$P$16,2)</f>
        <v>#N/A</v>
      </c>
      <c r="AH294" s="126" t="e">
        <f>VLOOKUP($D294,SiSem_Req!$B$2:$P$16,3)</f>
        <v>#N/A</v>
      </c>
      <c r="AI294" s="126" t="e">
        <f>VLOOKUP($D294,SiSem_Req!$B$2:$P$16,4)</f>
        <v>#N/A</v>
      </c>
      <c r="AK294" s="170"/>
      <c r="AL294" s="218"/>
      <c r="AM294" s="218"/>
      <c r="AN294" s="218"/>
      <c r="AO294" s="126"/>
    </row>
    <row r="295" spans="1:41" x14ac:dyDescent="0.25">
      <c r="A295" s="125"/>
      <c r="B295" s="453"/>
      <c r="C295" s="453"/>
      <c r="D295" s="454"/>
      <c r="E295" s="457"/>
      <c r="F295" s="158" t="str">
        <f t="shared" si="25"/>
        <v/>
      </c>
      <c r="G295" s="148" t="str">
        <f>IF($D295="","",VLOOKUP($AF295,SiSem_Req!$A$2:$P$16,6))</f>
        <v/>
      </c>
      <c r="H295" s="455"/>
      <c r="I295" s="147" t="str">
        <f t="shared" si="26"/>
        <v/>
      </c>
      <c r="J295" s="148" t="str">
        <f>IF($D295="","",VLOOKUP($AF295,SiSem_Req!$A$2:$P$16,7))</f>
        <v/>
      </c>
      <c r="K295" s="456"/>
      <c r="L295" s="154" t="str">
        <f t="shared" si="27"/>
        <v/>
      </c>
      <c r="M295" s="148" t="str">
        <f>IF($D295="","",VLOOKUP($AF295,SiSem_Req!$A$2:$P$16,9))</f>
        <v/>
      </c>
      <c r="N295" s="457"/>
      <c r="O295" s="158" t="str">
        <f t="shared" si="28"/>
        <v/>
      </c>
      <c r="P295" s="148" t="str">
        <f>IF($D295="","",VLOOKUP($AF295,SiSem_Req!$A$2:$P$16,8))</f>
        <v/>
      </c>
      <c r="Q295" s="149" t="str">
        <f t="shared" si="24"/>
        <v/>
      </c>
      <c r="R295" s="150" t="str">
        <f t="shared" si="29"/>
        <v/>
      </c>
      <c r="S295" s="151"/>
      <c r="T295" s="453"/>
      <c r="U295" s="453"/>
      <c r="V295" s="453"/>
      <c r="W295" s="453"/>
      <c r="X295" s="453"/>
      <c r="Y295" s="453"/>
      <c r="Z295" s="453"/>
      <c r="AA295" s="152" t="str">
        <f>IF(OR($D295="",$AB295=""),"",MIN(110,$AB295-VLOOKUP($AF295,SiSem_Req!$A$2:$P$16,16)))</f>
        <v/>
      </c>
      <c r="AB295" s="453"/>
      <c r="AC295" s="453"/>
      <c r="AD295" s="185"/>
      <c r="AE295" s="151"/>
      <c r="AF295" s="126" t="e">
        <f>VLOOKUP($D295,SiSem_Req!$T$2:$U$16,2)</f>
        <v>#N/A</v>
      </c>
      <c r="AG295" s="126" t="e">
        <f>VLOOKUP($D295,SiSem_Req!$B$2:$P$16,2)</f>
        <v>#N/A</v>
      </c>
      <c r="AH295" s="126" t="e">
        <f>VLOOKUP($D295,SiSem_Req!$B$2:$P$16,3)</f>
        <v>#N/A</v>
      </c>
      <c r="AI295" s="126" t="e">
        <f>VLOOKUP($D295,SiSem_Req!$B$2:$P$16,4)</f>
        <v>#N/A</v>
      </c>
      <c r="AK295" s="170"/>
      <c r="AL295" s="218"/>
      <c r="AM295" s="218"/>
      <c r="AN295" s="218"/>
      <c r="AO295" s="126"/>
    </row>
    <row r="296" spans="1:41" x14ac:dyDescent="0.25">
      <c r="A296" s="125"/>
      <c r="B296" s="453"/>
      <c r="C296" s="453"/>
      <c r="D296" s="454"/>
      <c r="E296" s="457"/>
      <c r="F296" s="158" t="str">
        <f t="shared" si="25"/>
        <v/>
      </c>
      <c r="G296" s="148" t="str">
        <f>IF($D296="","",VLOOKUP($AF296,SiSem_Req!$A$2:$P$16,6))</f>
        <v/>
      </c>
      <c r="H296" s="455"/>
      <c r="I296" s="147" t="str">
        <f t="shared" si="26"/>
        <v/>
      </c>
      <c r="J296" s="148" t="str">
        <f>IF($D296="","",VLOOKUP($AF296,SiSem_Req!$A$2:$P$16,7))</f>
        <v/>
      </c>
      <c r="K296" s="456"/>
      <c r="L296" s="154" t="str">
        <f t="shared" si="27"/>
        <v/>
      </c>
      <c r="M296" s="148" t="str">
        <f>IF($D296="","",VLOOKUP($AF296,SiSem_Req!$A$2:$P$16,9))</f>
        <v/>
      </c>
      <c r="N296" s="457"/>
      <c r="O296" s="158" t="str">
        <f t="shared" si="28"/>
        <v/>
      </c>
      <c r="P296" s="148" t="str">
        <f>IF($D296="","",VLOOKUP($AF296,SiSem_Req!$A$2:$P$16,8))</f>
        <v/>
      </c>
      <c r="Q296" s="149" t="str">
        <f t="shared" si="24"/>
        <v/>
      </c>
      <c r="R296" s="150" t="str">
        <f t="shared" si="29"/>
        <v/>
      </c>
      <c r="S296" s="151"/>
      <c r="T296" s="453"/>
      <c r="U296" s="453"/>
      <c r="V296" s="453"/>
      <c r="W296" s="453"/>
      <c r="X296" s="453"/>
      <c r="Y296" s="453"/>
      <c r="Z296" s="453"/>
      <c r="AA296" s="152" t="str">
        <f>IF(OR($D296="",$AB296=""),"",MIN(110,$AB296-VLOOKUP($AF296,SiSem_Req!$A$2:$P$16,16)))</f>
        <v/>
      </c>
      <c r="AB296" s="453"/>
      <c r="AC296" s="453"/>
      <c r="AD296" s="185"/>
      <c r="AE296" s="151"/>
      <c r="AF296" s="126" t="e">
        <f>VLOOKUP($D296,SiSem_Req!$T$2:$U$16,2)</f>
        <v>#N/A</v>
      </c>
      <c r="AG296" s="126" t="e">
        <f>VLOOKUP($D296,SiSem_Req!$B$2:$P$16,2)</f>
        <v>#N/A</v>
      </c>
      <c r="AH296" s="126" t="e">
        <f>VLOOKUP($D296,SiSem_Req!$B$2:$P$16,3)</f>
        <v>#N/A</v>
      </c>
      <c r="AI296" s="126" t="e">
        <f>VLOOKUP($D296,SiSem_Req!$B$2:$P$16,4)</f>
        <v>#N/A</v>
      </c>
      <c r="AK296" s="170"/>
      <c r="AL296" s="218"/>
      <c r="AM296" s="218"/>
      <c r="AN296" s="218"/>
      <c r="AO296" s="126"/>
    </row>
    <row r="297" spans="1:41" x14ac:dyDescent="0.25">
      <c r="A297" s="125"/>
      <c r="B297" s="453"/>
      <c r="C297" s="453"/>
      <c r="D297" s="454"/>
      <c r="E297" s="457"/>
      <c r="F297" s="158" t="str">
        <f t="shared" si="25"/>
        <v/>
      </c>
      <c r="G297" s="148" t="str">
        <f>IF($D297="","",VLOOKUP($AF297,SiSem_Req!$A$2:$P$16,6))</f>
        <v/>
      </c>
      <c r="H297" s="455"/>
      <c r="I297" s="147" t="str">
        <f t="shared" si="26"/>
        <v/>
      </c>
      <c r="J297" s="148" t="str">
        <f>IF($D297="","",VLOOKUP($AF297,SiSem_Req!$A$2:$P$16,7))</f>
        <v/>
      </c>
      <c r="K297" s="456"/>
      <c r="L297" s="154" t="str">
        <f t="shared" si="27"/>
        <v/>
      </c>
      <c r="M297" s="148" t="str">
        <f>IF($D297="","",VLOOKUP($AF297,SiSem_Req!$A$2:$P$16,9))</f>
        <v/>
      </c>
      <c r="N297" s="457"/>
      <c r="O297" s="158" t="str">
        <f t="shared" si="28"/>
        <v/>
      </c>
      <c r="P297" s="148" t="str">
        <f>IF($D297="","",VLOOKUP($AF297,SiSem_Req!$A$2:$P$16,8))</f>
        <v/>
      </c>
      <c r="Q297" s="149" t="str">
        <f t="shared" si="24"/>
        <v/>
      </c>
      <c r="R297" s="150" t="str">
        <f t="shared" si="29"/>
        <v/>
      </c>
      <c r="S297" s="151"/>
      <c r="T297" s="453"/>
      <c r="U297" s="453"/>
      <c r="V297" s="453"/>
      <c r="W297" s="453"/>
      <c r="X297" s="453"/>
      <c r="Y297" s="453"/>
      <c r="Z297" s="453"/>
      <c r="AA297" s="152" t="str">
        <f>IF(OR($D297="",$AB297=""),"",MIN(110,$AB297-VLOOKUP($AF297,SiSem_Req!$A$2:$P$16,16)))</f>
        <v/>
      </c>
      <c r="AB297" s="453"/>
      <c r="AC297" s="453"/>
      <c r="AD297" s="185"/>
      <c r="AE297" s="151"/>
      <c r="AF297" s="126" t="e">
        <f>VLOOKUP($D297,SiSem_Req!$T$2:$U$16,2)</f>
        <v>#N/A</v>
      </c>
      <c r="AG297" s="126" t="e">
        <f>VLOOKUP($D297,SiSem_Req!$B$2:$P$16,2)</f>
        <v>#N/A</v>
      </c>
      <c r="AH297" s="126" t="e">
        <f>VLOOKUP($D297,SiSem_Req!$B$2:$P$16,3)</f>
        <v>#N/A</v>
      </c>
      <c r="AI297" s="126" t="e">
        <f>VLOOKUP($D297,SiSem_Req!$B$2:$P$16,4)</f>
        <v>#N/A</v>
      </c>
      <c r="AK297" s="170"/>
      <c r="AL297" s="218"/>
      <c r="AM297" s="218"/>
      <c r="AN297" s="218"/>
      <c r="AO297" s="126"/>
    </row>
    <row r="298" spans="1:41" x14ac:dyDescent="0.25">
      <c r="A298" s="125"/>
      <c r="B298" s="453"/>
      <c r="C298" s="453"/>
      <c r="D298" s="454"/>
      <c r="E298" s="457"/>
      <c r="F298" s="158" t="str">
        <f t="shared" si="25"/>
        <v/>
      </c>
      <c r="G298" s="148" t="str">
        <f>IF($D298="","",VLOOKUP($AF298,SiSem_Req!$A$2:$P$16,6))</f>
        <v/>
      </c>
      <c r="H298" s="455"/>
      <c r="I298" s="147" t="str">
        <f t="shared" si="26"/>
        <v/>
      </c>
      <c r="J298" s="148" t="str">
        <f>IF($D298="","",VLOOKUP($AF298,SiSem_Req!$A$2:$P$16,7))</f>
        <v/>
      </c>
      <c r="K298" s="456"/>
      <c r="L298" s="154" t="str">
        <f t="shared" si="27"/>
        <v/>
      </c>
      <c r="M298" s="148" t="str">
        <f>IF($D298="","",VLOOKUP($AF298,SiSem_Req!$A$2:$P$16,9))</f>
        <v/>
      </c>
      <c r="N298" s="457"/>
      <c r="O298" s="158" t="str">
        <f t="shared" si="28"/>
        <v/>
      </c>
      <c r="P298" s="148" t="str">
        <f>IF($D298="","",VLOOKUP($AF298,SiSem_Req!$A$2:$P$16,8))</f>
        <v/>
      </c>
      <c r="Q298" s="149" t="str">
        <f t="shared" si="24"/>
        <v/>
      </c>
      <c r="R298" s="150" t="str">
        <f t="shared" si="29"/>
        <v/>
      </c>
      <c r="S298" s="151"/>
      <c r="T298" s="453"/>
      <c r="U298" s="453"/>
      <c r="V298" s="453"/>
      <c r="W298" s="453"/>
      <c r="X298" s="453"/>
      <c r="Y298" s="453"/>
      <c r="Z298" s="453"/>
      <c r="AA298" s="152" t="str">
        <f>IF(OR($D298="",$AB298=""),"",MIN(110,$AB298-VLOOKUP($AF298,SiSem_Req!$A$2:$P$16,16)))</f>
        <v/>
      </c>
      <c r="AB298" s="453"/>
      <c r="AC298" s="453"/>
      <c r="AD298" s="185"/>
      <c r="AE298" s="151"/>
      <c r="AF298" s="126" t="e">
        <f>VLOOKUP($D298,SiSem_Req!$T$2:$U$16,2)</f>
        <v>#N/A</v>
      </c>
      <c r="AG298" s="126" t="e">
        <f>VLOOKUP($D298,SiSem_Req!$B$2:$P$16,2)</f>
        <v>#N/A</v>
      </c>
      <c r="AH298" s="126" t="e">
        <f>VLOOKUP($D298,SiSem_Req!$B$2:$P$16,3)</f>
        <v>#N/A</v>
      </c>
      <c r="AI298" s="126" t="e">
        <f>VLOOKUP($D298,SiSem_Req!$B$2:$P$16,4)</f>
        <v>#N/A</v>
      </c>
      <c r="AK298" s="170"/>
      <c r="AL298" s="218"/>
      <c r="AM298" s="218"/>
      <c r="AN298" s="218"/>
      <c r="AO298" s="126"/>
    </row>
    <row r="299" spans="1:41" x14ac:dyDescent="0.25">
      <c r="A299" s="125"/>
      <c r="B299" s="453"/>
      <c r="C299" s="453"/>
      <c r="D299" s="454"/>
      <c r="E299" s="457"/>
      <c r="F299" s="158" t="str">
        <f t="shared" si="25"/>
        <v/>
      </c>
      <c r="G299" s="148" t="str">
        <f>IF($D299="","",VLOOKUP($AF299,SiSem_Req!$A$2:$P$16,6))</f>
        <v/>
      </c>
      <c r="H299" s="455"/>
      <c r="I299" s="147" t="str">
        <f t="shared" si="26"/>
        <v/>
      </c>
      <c r="J299" s="148" t="str">
        <f>IF($D299="","",VLOOKUP($AF299,SiSem_Req!$A$2:$P$16,7))</f>
        <v/>
      </c>
      <c r="K299" s="456"/>
      <c r="L299" s="154" t="str">
        <f t="shared" si="27"/>
        <v/>
      </c>
      <c r="M299" s="148" t="str">
        <f>IF($D299="","",VLOOKUP($AF299,SiSem_Req!$A$2:$P$16,9))</f>
        <v/>
      </c>
      <c r="N299" s="457"/>
      <c r="O299" s="158" t="str">
        <f t="shared" si="28"/>
        <v/>
      </c>
      <c r="P299" s="148" t="str">
        <f>IF($D299="","",VLOOKUP($AF299,SiSem_Req!$A$2:$P$16,8))</f>
        <v/>
      </c>
      <c r="Q299" s="149" t="str">
        <f t="shared" si="24"/>
        <v/>
      </c>
      <c r="R299" s="150" t="str">
        <f t="shared" si="29"/>
        <v/>
      </c>
      <c r="S299" s="151"/>
      <c r="T299" s="453"/>
      <c r="U299" s="453"/>
      <c r="V299" s="453"/>
      <c r="W299" s="453"/>
      <c r="X299" s="453"/>
      <c r="Y299" s="453"/>
      <c r="Z299" s="453"/>
      <c r="AA299" s="152" t="str">
        <f>IF(OR($D299="",$AB299=""),"",MIN(110,$AB299-VLOOKUP($AF299,SiSem_Req!$A$2:$P$16,16)))</f>
        <v/>
      </c>
      <c r="AB299" s="453"/>
      <c r="AC299" s="453"/>
      <c r="AD299" s="185"/>
      <c r="AE299" s="151"/>
      <c r="AF299" s="126" t="e">
        <f>VLOOKUP($D299,SiSem_Req!$T$2:$U$16,2)</f>
        <v>#N/A</v>
      </c>
      <c r="AG299" s="126" t="e">
        <f>VLOOKUP($D299,SiSem_Req!$B$2:$P$16,2)</f>
        <v>#N/A</v>
      </c>
      <c r="AH299" s="126" t="e">
        <f>VLOOKUP($D299,SiSem_Req!$B$2:$P$16,3)</f>
        <v>#N/A</v>
      </c>
      <c r="AI299" s="126" t="e">
        <f>VLOOKUP($D299,SiSem_Req!$B$2:$P$16,4)</f>
        <v>#N/A</v>
      </c>
      <c r="AK299" s="170"/>
      <c r="AL299" s="218"/>
      <c r="AM299" s="218"/>
      <c r="AN299" s="218"/>
      <c r="AO299" s="126"/>
    </row>
    <row r="300" spans="1:41" x14ac:dyDescent="0.25">
      <c r="A300" s="125"/>
      <c r="B300" s="453"/>
      <c r="C300" s="453"/>
      <c r="D300" s="454"/>
      <c r="E300" s="457"/>
      <c r="F300" s="158" t="str">
        <f t="shared" si="25"/>
        <v/>
      </c>
      <c r="G300" s="148" t="str">
        <f>IF($D300="","",VLOOKUP($AF300,SiSem_Req!$A$2:$P$16,6))</f>
        <v/>
      </c>
      <c r="H300" s="455"/>
      <c r="I300" s="147" t="str">
        <f t="shared" si="26"/>
        <v/>
      </c>
      <c r="J300" s="148" t="str">
        <f>IF($D300="","",VLOOKUP($AF300,SiSem_Req!$A$2:$P$16,7))</f>
        <v/>
      </c>
      <c r="K300" s="456"/>
      <c r="L300" s="154" t="str">
        <f t="shared" si="27"/>
        <v/>
      </c>
      <c r="M300" s="148" t="str">
        <f>IF($D300="","",VLOOKUP($AF300,SiSem_Req!$A$2:$P$16,9))</f>
        <v/>
      </c>
      <c r="N300" s="457"/>
      <c r="O300" s="158" t="str">
        <f t="shared" si="28"/>
        <v/>
      </c>
      <c r="P300" s="148" t="str">
        <f>IF($D300="","",VLOOKUP($AF300,SiSem_Req!$A$2:$P$16,8))</f>
        <v/>
      </c>
      <c r="Q300" s="149" t="str">
        <f t="shared" si="24"/>
        <v/>
      </c>
      <c r="R300" s="150" t="str">
        <f t="shared" si="29"/>
        <v/>
      </c>
      <c r="S300" s="151"/>
      <c r="T300" s="453"/>
      <c r="U300" s="453"/>
      <c r="V300" s="453"/>
      <c r="W300" s="453"/>
      <c r="X300" s="453"/>
      <c r="Y300" s="453"/>
      <c r="Z300" s="453"/>
      <c r="AA300" s="152" t="str">
        <f>IF(OR($D300="",$AB300=""),"",MIN(110,$AB300-VLOOKUP($AF300,SiSem_Req!$A$2:$P$16,16)))</f>
        <v/>
      </c>
      <c r="AB300" s="453"/>
      <c r="AC300" s="453"/>
      <c r="AD300" s="185"/>
      <c r="AE300" s="151"/>
      <c r="AF300" s="126" t="e">
        <f>VLOOKUP($D300,SiSem_Req!$T$2:$U$16,2)</f>
        <v>#N/A</v>
      </c>
      <c r="AG300" s="126" t="e">
        <f>VLOOKUP($D300,SiSem_Req!$B$2:$P$16,2)</f>
        <v>#N/A</v>
      </c>
      <c r="AH300" s="126" t="e">
        <f>VLOOKUP($D300,SiSem_Req!$B$2:$P$16,3)</f>
        <v>#N/A</v>
      </c>
      <c r="AI300" s="126" t="e">
        <f>VLOOKUP($D300,SiSem_Req!$B$2:$P$16,4)</f>
        <v>#N/A</v>
      </c>
      <c r="AK300" s="170"/>
      <c r="AL300" s="218"/>
      <c r="AM300" s="218"/>
      <c r="AN300" s="218"/>
      <c r="AO300" s="126"/>
    </row>
    <row r="301" spans="1:41" x14ac:dyDescent="0.25">
      <c r="A301" s="125"/>
      <c r="B301" s="453"/>
      <c r="C301" s="453"/>
      <c r="D301" s="454"/>
      <c r="E301" s="457"/>
      <c r="F301" s="158" t="str">
        <f t="shared" si="25"/>
        <v/>
      </c>
      <c r="G301" s="148" t="str">
        <f>IF($D301="","",VLOOKUP($AF301,SiSem_Req!$A$2:$P$16,6))</f>
        <v/>
      </c>
      <c r="H301" s="455"/>
      <c r="I301" s="147" t="str">
        <f t="shared" si="26"/>
        <v/>
      </c>
      <c r="J301" s="148" t="str">
        <f>IF($D301="","",VLOOKUP($AF301,SiSem_Req!$A$2:$P$16,7))</f>
        <v/>
      </c>
      <c r="K301" s="456"/>
      <c r="L301" s="154" t="str">
        <f t="shared" si="27"/>
        <v/>
      </c>
      <c r="M301" s="148" t="str">
        <f>IF($D301="","",VLOOKUP($AF301,SiSem_Req!$A$2:$P$16,9))</f>
        <v/>
      </c>
      <c r="N301" s="457"/>
      <c r="O301" s="158" t="str">
        <f t="shared" si="28"/>
        <v/>
      </c>
      <c r="P301" s="148" t="str">
        <f>IF($D301="","",VLOOKUP($AF301,SiSem_Req!$A$2:$P$16,8))</f>
        <v/>
      </c>
      <c r="Q301" s="149" t="str">
        <f t="shared" si="24"/>
        <v/>
      </c>
      <c r="R301" s="150" t="str">
        <f t="shared" si="29"/>
        <v/>
      </c>
      <c r="S301" s="151"/>
      <c r="T301" s="453"/>
      <c r="U301" s="453"/>
      <c r="V301" s="453"/>
      <c r="W301" s="453"/>
      <c r="X301" s="453"/>
      <c r="Y301" s="453"/>
      <c r="Z301" s="453"/>
      <c r="AA301" s="152" t="str">
        <f>IF(OR($D301="",$AB301=""),"",MIN(110,$AB301-VLOOKUP($AF301,SiSem_Req!$A$2:$P$16,16)))</f>
        <v/>
      </c>
      <c r="AB301" s="453"/>
      <c r="AC301" s="453"/>
      <c r="AD301" s="185"/>
      <c r="AE301" s="151"/>
      <c r="AF301" s="126" t="e">
        <f>VLOOKUP($D301,SiSem_Req!$T$2:$U$16,2)</f>
        <v>#N/A</v>
      </c>
      <c r="AG301" s="126" t="e">
        <f>VLOOKUP($D301,SiSem_Req!$B$2:$P$16,2)</f>
        <v>#N/A</v>
      </c>
      <c r="AH301" s="126" t="e">
        <f>VLOOKUP($D301,SiSem_Req!$B$2:$P$16,3)</f>
        <v>#N/A</v>
      </c>
      <c r="AI301" s="126" t="e">
        <f>VLOOKUP($D301,SiSem_Req!$B$2:$P$16,4)</f>
        <v>#N/A</v>
      </c>
      <c r="AK301" s="170"/>
      <c r="AL301" s="218"/>
      <c r="AM301" s="218"/>
      <c r="AN301" s="218"/>
      <c r="AO301" s="126"/>
    </row>
    <row r="302" spans="1:41" x14ac:dyDescent="0.25">
      <c r="A302" s="125"/>
      <c r="B302" s="453"/>
      <c r="C302" s="453"/>
      <c r="D302" s="454"/>
      <c r="E302" s="457"/>
      <c r="F302" s="158" t="str">
        <f t="shared" si="25"/>
        <v/>
      </c>
      <c r="G302" s="148" t="str">
        <f>IF($D302="","",VLOOKUP($AF302,SiSem_Req!$A$2:$P$16,6))</f>
        <v/>
      </c>
      <c r="H302" s="455"/>
      <c r="I302" s="147" t="str">
        <f t="shared" si="26"/>
        <v/>
      </c>
      <c r="J302" s="148" t="str">
        <f>IF($D302="","",VLOOKUP($AF302,SiSem_Req!$A$2:$P$16,7))</f>
        <v/>
      </c>
      <c r="K302" s="456"/>
      <c r="L302" s="154" t="str">
        <f t="shared" si="27"/>
        <v/>
      </c>
      <c r="M302" s="148" t="str">
        <f>IF($D302="","",VLOOKUP($AF302,SiSem_Req!$A$2:$P$16,9))</f>
        <v/>
      </c>
      <c r="N302" s="457"/>
      <c r="O302" s="158" t="str">
        <f t="shared" si="28"/>
        <v/>
      </c>
      <c r="P302" s="148" t="str">
        <f>IF($D302="","",VLOOKUP($AF302,SiSem_Req!$A$2:$P$16,8))</f>
        <v/>
      </c>
      <c r="Q302" s="149" t="str">
        <f t="shared" si="24"/>
        <v/>
      </c>
      <c r="R302" s="150" t="str">
        <f t="shared" si="29"/>
        <v/>
      </c>
      <c r="S302" s="151"/>
      <c r="T302" s="453"/>
      <c r="U302" s="453"/>
      <c r="V302" s="453"/>
      <c r="W302" s="453"/>
      <c r="X302" s="453"/>
      <c r="Y302" s="453"/>
      <c r="Z302" s="453"/>
      <c r="AA302" s="152" t="str">
        <f>IF(OR($D302="",$AB302=""),"",MIN(110,$AB302-VLOOKUP($AF302,SiSem_Req!$A$2:$P$16,16)))</f>
        <v/>
      </c>
      <c r="AB302" s="453"/>
      <c r="AC302" s="453"/>
      <c r="AD302" s="185"/>
      <c r="AE302" s="151"/>
      <c r="AF302" s="126" t="e">
        <f>VLOOKUP($D302,SiSem_Req!$T$2:$U$16,2)</f>
        <v>#N/A</v>
      </c>
      <c r="AG302" s="126" t="e">
        <f>VLOOKUP($D302,SiSem_Req!$B$2:$P$16,2)</f>
        <v>#N/A</v>
      </c>
      <c r="AH302" s="126" t="e">
        <f>VLOOKUP($D302,SiSem_Req!$B$2:$P$16,3)</f>
        <v>#N/A</v>
      </c>
      <c r="AI302" s="126" t="e">
        <f>VLOOKUP($D302,SiSem_Req!$B$2:$P$16,4)</f>
        <v>#N/A</v>
      </c>
      <c r="AK302" s="170"/>
      <c r="AL302" s="218"/>
      <c r="AM302" s="218"/>
      <c r="AN302" s="218"/>
      <c r="AO302" s="126"/>
    </row>
    <row r="303" spans="1:41" x14ac:dyDescent="0.25">
      <c r="A303" s="125"/>
      <c r="B303" s="453"/>
      <c r="C303" s="453"/>
      <c r="D303" s="454"/>
      <c r="E303" s="457"/>
      <c r="F303" s="158" t="str">
        <f t="shared" si="25"/>
        <v/>
      </c>
      <c r="G303" s="148" t="str">
        <f>IF($D303="","",VLOOKUP($AF303,SiSem_Req!$A$2:$P$16,6))</f>
        <v/>
      </c>
      <c r="H303" s="455"/>
      <c r="I303" s="147" t="str">
        <f t="shared" si="26"/>
        <v/>
      </c>
      <c r="J303" s="148" t="str">
        <f>IF($D303="","",VLOOKUP($AF303,SiSem_Req!$A$2:$P$16,7))</f>
        <v/>
      </c>
      <c r="K303" s="456"/>
      <c r="L303" s="154" t="str">
        <f t="shared" si="27"/>
        <v/>
      </c>
      <c r="M303" s="148" t="str">
        <f>IF($D303="","",VLOOKUP($AF303,SiSem_Req!$A$2:$P$16,9))</f>
        <v/>
      </c>
      <c r="N303" s="457"/>
      <c r="O303" s="158" t="str">
        <f t="shared" si="28"/>
        <v/>
      </c>
      <c r="P303" s="148" t="str">
        <f>IF($D303="","",VLOOKUP($AF303,SiSem_Req!$A$2:$P$16,8))</f>
        <v/>
      </c>
      <c r="Q303" s="149" t="str">
        <f t="shared" si="24"/>
        <v/>
      </c>
      <c r="R303" s="150" t="str">
        <f t="shared" si="29"/>
        <v/>
      </c>
      <c r="S303" s="151"/>
      <c r="T303" s="453"/>
      <c r="U303" s="453"/>
      <c r="V303" s="453"/>
      <c r="W303" s="453"/>
      <c r="X303" s="453"/>
      <c r="Y303" s="453"/>
      <c r="Z303" s="453"/>
      <c r="AA303" s="152" t="str">
        <f>IF(OR($D303="",$AB303=""),"",MIN(110,$AB303-VLOOKUP($AF303,SiSem_Req!$A$2:$P$16,16)))</f>
        <v/>
      </c>
      <c r="AB303" s="453"/>
      <c r="AC303" s="453"/>
      <c r="AD303" s="185"/>
      <c r="AE303" s="151"/>
      <c r="AF303" s="126" t="e">
        <f>VLOOKUP($D303,SiSem_Req!$T$2:$U$16,2)</f>
        <v>#N/A</v>
      </c>
      <c r="AG303" s="126" t="e">
        <f>VLOOKUP($D303,SiSem_Req!$B$2:$P$16,2)</f>
        <v>#N/A</v>
      </c>
      <c r="AH303" s="126" t="e">
        <f>VLOOKUP($D303,SiSem_Req!$B$2:$P$16,3)</f>
        <v>#N/A</v>
      </c>
      <c r="AI303" s="126" t="e">
        <f>VLOOKUP($D303,SiSem_Req!$B$2:$P$16,4)</f>
        <v>#N/A</v>
      </c>
      <c r="AK303" s="170"/>
      <c r="AL303" s="218"/>
      <c r="AM303" s="218"/>
      <c r="AN303" s="218"/>
      <c r="AO303" s="126"/>
    </row>
    <row r="304" spans="1:41" x14ac:dyDescent="0.25">
      <c r="A304" s="125"/>
      <c r="B304" s="453"/>
      <c r="C304" s="453"/>
      <c r="D304" s="454"/>
      <c r="E304" s="457"/>
      <c r="F304" s="158" t="str">
        <f t="shared" si="25"/>
        <v/>
      </c>
      <c r="G304" s="148" t="str">
        <f>IF($D304="","",VLOOKUP($AF304,SiSem_Req!$A$2:$P$16,6))</f>
        <v/>
      </c>
      <c r="H304" s="455"/>
      <c r="I304" s="147" t="str">
        <f t="shared" si="26"/>
        <v/>
      </c>
      <c r="J304" s="148" t="str">
        <f>IF($D304="","",VLOOKUP($AF304,SiSem_Req!$A$2:$P$16,7))</f>
        <v/>
      </c>
      <c r="K304" s="456"/>
      <c r="L304" s="154" t="str">
        <f t="shared" si="27"/>
        <v/>
      </c>
      <c r="M304" s="148" t="str">
        <f>IF($D304="","",VLOOKUP($AF304,SiSem_Req!$A$2:$P$16,9))</f>
        <v/>
      </c>
      <c r="N304" s="457"/>
      <c r="O304" s="158" t="str">
        <f t="shared" si="28"/>
        <v/>
      </c>
      <c r="P304" s="148" t="str">
        <f>IF($D304="","",VLOOKUP($AF304,SiSem_Req!$A$2:$P$16,8))</f>
        <v/>
      </c>
      <c r="Q304" s="149" t="str">
        <f t="shared" si="24"/>
        <v/>
      </c>
      <c r="R304" s="150" t="str">
        <f t="shared" si="29"/>
        <v/>
      </c>
      <c r="S304" s="151"/>
      <c r="T304" s="453"/>
      <c r="U304" s="453"/>
      <c r="V304" s="453"/>
      <c r="W304" s="453"/>
      <c r="X304" s="453"/>
      <c r="Y304" s="453"/>
      <c r="Z304" s="453"/>
      <c r="AA304" s="152" t="str">
        <f>IF(OR($D304="",$AB304=""),"",MIN(110,$AB304-VLOOKUP($AF304,SiSem_Req!$A$2:$P$16,16)))</f>
        <v/>
      </c>
      <c r="AB304" s="453"/>
      <c r="AC304" s="453"/>
      <c r="AD304" s="185"/>
      <c r="AE304" s="151"/>
      <c r="AF304" s="126" t="e">
        <f>VLOOKUP($D304,SiSem_Req!$T$2:$U$16,2)</f>
        <v>#N/A</v>
      </c>
      <c r="AG304" s="126" t="e">
        <f>VLOOKUP($D304,SiSem_Req!$B$2:$P$16,2)</f>
        <v>#N/A</v>
      </c>
      <c r="AH304" s="126" t="e">
        <f>VLOOKUP($D304,SiSem_Req!$B$2:$P$16,3)</f>
        <v>#N/A</v>
      </c>
      <c r="AI304" s="126" t="e">
        <f>VLOOKUP($D304,SiSem_Req!$B$2:$P$16,4)</f>
        <v>#N/A</v>
      </c>
      <c r="AK304" s="170"/>
      <c r="AL304" s="218"/>
      <c r="AM304" s="218"/>
      <c r="AN304" s="218"/>
      <c r="AO304" s="126"/>
    </row>
    <row r="305" spans="1:41" x14ac:dyDescent="0.25">
      <c r="A305" s="125"/>
      <c r="B305" s="453"/>
      <c r="C305" s="453"/>
      <c r="D305" s="454"/>
      <c r="E305" s="457"/>
      <c r="F305" s="158" t="str">
        <f t="shared" si="25"/>
        <v/>
      </c>
      <c r="G305" s="148" t="str">
        <f>IF($D305="","",VLOOKUP($AF305,SiSem_Req!$A$2:$P$16,6))</f>
        <v/>
      </c>
      <c r="H305" s="455"/>
      <c r="I305" s="147" t="str">
        <f t="shared" si="26"/>
        <v/>
      </c>
      <c r="J305" s="148" t="str">
        <f>IF($D305="","",VLOOKUP($AF305,SiSem_Req!$A$2:$P$16,7))</f>
        <v/>
      </c>
      <c r="K305" s="456"/>
      <c r="L305" s="154" t="str">
        <f t="shared" si="27"/>
        <v/>
      </c>
      <c r="M305" s="148" t="str">
        <f>IF($D305="","",VLOOKUP($AF305,SiSem_Req!$A$2:$P$16,9))</f>
        <v/>
      </c>
      <c r="N305" s="457"/>
      <c r="O305" s="158" t="str">
        <f t="shared" si="28"/>
        <v/>
      </c>
      <c r="P305" s="148" t="str">
        <f>IF($D305="","",VLOOKUP($AF305,SiSem_Req!$A$2:$P$16,8))</f>
        <v/>
      </c>
      <c r="Q305" s="149" t="str">
        <f t="shared" si="24"/>
        <v/>
      </c>
      <c r="R305" s="150" t="str">
        <f t="shared" si="29"/>
        <v/>
      </c>
      <c r="S305" s="151"/>
      <c r="T305" s="453"/>
      <c r="U305" s="453"/>
      <c r="V305" s="453"/>
      <c r="W305" s="453"/>
      <c r="X305" s="453"/>
      <c r="Y305" s="453"/>
      <c r="Z305" s="453"/>
      <c r="AA305" s="152" t="str">
        <f>IF(OR($D305="",$AB305=""),"",MIN(110,$AB305-VLOOKUP($AF305,SiSem_Req!$A$2:$P$16,16)))</f>
        <v/>
      </c>
      <c r="AB305" s="453"/>
      <c r="AC305" s="453"/>
      <c r="AD305" s="185"/>
      <c r="AE305" s="151"/>
      <c r="AF305" s="126" t="e">
        <f>VLOOKUP($D305,SiSem_Req!$T$2:$U$16,2)</f>
        <v>#N/A</v>
      </c>
      <c r="AG305" s="126" t="e">
        <f>VLOOKUP($D305,SiSem_Req!$B$2:$P$16,2)</f>
        <v>#N/A</v>
      </c>
      <c r="AH305" s="126" t="e">
        <f>VLOOKUP($D305,SiSem_Req!$B$2:$P$16,3)</f>
        <v>#N/A</v>
      </c>
      <c r="AI305" s="126" t="e">
        <f>VLOOKUP($D305,SiSem_Req!$B$2:$P$16,4)</f>
        <v>#N/A</v>
      </c>
      <c r="AK305" s="170"/>
      <c r="AL305" s="218"/>
      <c r="AM305" s="218"/>
      <c r="AN305" s="218"/>
      <c r="AO305" s="126"/>
    </row>
    <row r="306" spans="1:41" x14ac:dyDescent="0.25">
      <c r="A306" s="125"/>
      <c r="B306" s="453"/>
      <c r="C306" s="453"/>
      <c r="D306" s="454"/>
      <c r="E306" s="457"/>
      <c r="F306" s="158" t="str">
        <f t="shared" si="25"/>
        <v/>
      </c>
      <c r="G306" s="148" t="str">
        <f>IF($D306="","",VLOOKUP($AF306,SiSem_Req!$A$2:$P$16,6))</f>
        <v/>
      </c>
      <c r="H306" s="455"/>
      <c r="I306" s="147" t="str">
        <f t="shared" si="26"/>
        <v/>
      </c>
      <c r="J306" s="148" t="str">
        <f>IF($D306="","",VLOOKUP($AF306,SiSem_Req!$A$2:$P$16,7))</f>
        <v/>
      </c>
      <c r="K306" s="456"/>
      <c r="L306" s="154" t="str">
        <f t="shared" si="27"/>
        <v/>
      </c>
      <c r="M306" s="148" t="str">
        <f>IF($D306="","",VLOOKUP($AF306,SiSem_Req!$A$2:$P$16,9))</f>
        <v/>
      </c>
      <c r="N306" s="457"/>
      <c r="O306" s="158" t="str">
        <f t="shared" si="28"/>
        <v/>
      </c>
      <c r="P306" s="148" t="str">
        <f>IF($D306="","",VLOOKUP($AF306,SiSem_Req!$A$2:$P$16,8))</f>
        <v/>
      </c>
      <c r="Q306" s="149" t="str">
        <f t="shared" si="24"/>
        <v/>
      </c>
      <c r="R306" s="150" t="str">
        <f t="shared" si="29"/>
        <v/>
      </c>
      <c r="S306" s="151"/>
      <c r="T306" s="453"/>
      <c r="U306" s="453"/>
      <c r="V306" s="453"/>
      <c r="W306" s="453"/>
      <c r="X306" s="453"/>
      <c r="Y306" s="453"/>
      <c r="Z306" s="453"/>
      <c r="AA306" s="152" t="str">
        <f>IF(OR($D306="",$AB306=""),"",MIN(110,$AB306-VLOOKUP($AF306,SiSem_Req!$A$2:$P$16,16)))</f>
        <v/>
      </c>
      <c r="AB306" s="453"/>
      <c r="AC306" s="453"/>
      <c r="AD306" s="185"/>
      <c r="AE306" s="151"/>
      <c r="AF306" s="126" t="e">
        <f>VLOOKUP($D306,SiSem_Req!$T$2:$U$16,2)</f>
        <v>#N/A</v>
      </c>
      <c r="AG306" s="126" t="e">
        <f>VLOOKUP($D306,SiSem_Req!$B$2:$P$16,2)</f>
        <v>#N/A</v>
      </c>
      <c r="AH306" s="126" t="e">
        <f>VLOOKUP($D306,SiSem_Req!$B$2:$P$16,3)</f>
        <v>#N/A</v>
      </c>
      <c r="AI306" s="126" t="e">
        <f>VLOOKUP($D306,SiSem_Req!$B$2:$P$16,4)</f>
        <v>#N/A</v>
      </c>
      <c r="AK306" s="170"/>
      <c r="AL306" s="218"/>
      <c r="AM306" s="218"/>
      <c r="AN306" s="218"/>
      <c r="AO306" s="126"/>
    </row>
    <row r="307" spans="1:41" x14ac:dyDescent="0.25">
      <c r="A307" s="125"/>
      <c r="B307" s="453"/>
      <c r="C307" s="453"/>
      <c r="D307" s="454"/>
      <c r="E307" s="457"/>
      <c r="F307" s="158" t="str">
        <f t="shared" si="25"/>
        <v/>
      </c>
      <c r="G307" s="148" t="str">
        <f>IF($D307="","",VLOOKUP($AF307,SiSem_Req!$A$2:$P$16,6))</f>
        <v/>
      </c>
      <c r="H307" s="455"/>
      <c r="I307" s="147" t="str">
        <f t="shared" si="26"/>
        <v/>
      </c>
      <c r="J307" s="148" t="str">
        <f>IF($D307="","",VLOOKUP($AF307,SiSem_Req!$A$2:$P$16,7))</f>
        <v/>
      </c>
      <c r="K307" s="456"/>
      <c r="L307" s="154" t="str">
        <f t="shared" si="27"/>
        <v/>
      </c>
      <c r="M307" s="148" t="str">
        <f>IF($D307="","",VLOOKUP($AF307,SiSem_Req!$A$2:$P$16,9))</f>
        <v/>
      </c>
      <c r="N307" s="457"/>
      <c r="O307" s="158" t="str">
        <f t="shared" si="28"/>
        <v/>
      </c>
      <c r="P307" s="148" t="str">
        <f>IF($D307="","",VLOOKUP($AF307,SiSem_Req!$A$2:$P$16,8))</f>
        <v/>
      </c>
      <c r="Q307" s="149" t="str">
        <f t="shared" si="24"/>
        <v/>
      </c>
      <c r="R307" s="150" t="str">
        <f t="shared" si="29"/>
        <v/>
      </c>
      <c r="S307" s="151"/>
      <c r="T307" s="453"/>
      <c r="U307" s="453"/>
      <c r="V307" s="453"/>
      <c r="W307" s="453"/>
      <c r="X307" s="453"/>
      <c r="Y307" s="453"/>
      <c r="Z307" s="453"/>
      <c r="AA307" s="152" t="str">
        <f>IF(OR($D307="",$AB307=""),"",MIN(110,$AB307-VLOOKUP($AF307,SiSem_Req!$A$2:$P$16,16)))</f>
        <v/>
      </c>
      <c r="AB307" s="453"/>
      <c r="AC307" s="453"/>
      <c r="AD307" s="185"/>
      <c r="AE307" s="151"/>
      <c r="AF307" s="126" t="e">
        <f>VLOOKUP($D307,SiSem_Req!$T$2:$U$16,2)</f>
        <v>#N/A</v>
      </c>
      <c r="AG307" s="126" t="e">
        <f>VLOOKUP($D307,SiSem_Req!$B$2:$P$16,2)</f>
        <v>#N/A</v>
      </c>
      <c r="AH307" s="126" t="e">
        <f>VLOOKUP($D307,SiSem_Req!$B$2:$P$16,3)</f>
        <v>#N/A</v>
      </c>
      <c r="AI307" s="126" t="e">
        <f>VLOOKUP($D307,SiSem_Req!$B$2:$P$16,4)</f>
        <v>#N/A</v>
      </c>
      <c r="AK307" s="170"/>
      <c r="AL307" s="218"/>
      <c r="AM307" s="218"/>
      <c r="AN307" s="218"/>
      <c r="AO307" s="126"/>
    </row>
    <row r="308" spans="1:41" x14ac:dyDescent="0.25">
      <c r="A308" s="125"/>
      <c r="B308" s="453"/>
      <c r="C308" s="453"/>
      <c r="D308" s="454"/>
      <c r="E308" s="457"/>
      <c r="F308" s="158" t="str">
        <f t="shared" si="25"/>
        <v/>
      </c>
      <c r="G308" s="148" t="str">
        <f>IF($D308="","",VLOOKUP($AF308,SiSem_Req!$A$2:$P$16,6))</f>
        <v/>
      </c>
      <c r="H308" s="455"/>
      <c r="I308" s="147" t="str">
        <f t="shared" si="26"/>
        <v/>
      </c>
      <c r="J308" s="148" t="str">
        <f>IF($D308="","",VLOOKUP($AF308,SiSem_Req!$A$2:$P$16,7))</f>
        <v/>
      </c>
      <c r="K308" s="456"/>
      <c r="L308" s="154" t="str">
        <f t="shared" si="27"/>
        <v/>
      </c>
      <c r="M308" s="148" t="str">
        <f>IF($D308="","",VLOOKUP($AF308,SiSem_Req!$A$2:$P$16,9))</f>
        <v/>
      </c>
      <c r="N308" s="457"/>
      <c r="O308" s="158" t="str">
        <f t="shared" si="28"/>
        <v/>
      </c>
      <c r="P308" s="148" t="str">
        <f>IF($D308="","",VLOOKUP($AF308,SiSem_Req!$A$2:$P$16,8))</f>
        <v/>
      </c>
      <c r="Q308" s="149" t="str">
        <f t="shared" si="24"/>
        <v/>
      </c>
      <c r="R308" s="150" t="str">
        <f t="shared" si="29"/>
        <v/>
      </c>
      <c r="S308" s="151"/>
      <c r="T308" s="453"/>
      <c r="U308" s="453"/>
      <c r="V308" s="453"/>
      <c r="W308" s="453"/>
      <c r="X308" s="453"/>
      <c r="Y308" s="453"/>
      <c r="Z308" s="453"/>
      <c r="AA308" s="152" t="str">
        <f>IF(OR($D308="",$AB308=""),"",MIN(110,$AB308-VLOOKUP($AF308,SiSem_Req!$A$2:$P$16,16)))</f>
        <v/>
      </c>
      <c r="AB308" s="453"/>
      <c r="AC308" s="453"/>
      <c r="AD308" s="185"/>
      <c r="AE308" s="151"/>
      <c r="AF308" s="126" t="e">
        <f>VLOOKUP($D308,SiSem_Req!$T$2:$U$16,2)</f>
        <v>#N/A</v>
      </c>
      <c r="AG308" s="126" t="e">
        <f>VLOOKUP($D308,SiSem_Req!$B$2:$P$16,2)</f>
        <v>#N/A</v>
      </c>
      <c r="AH308" s="126" t="e">
        <f>VLOOKUP($D308,SiSem_Req!$B$2:$P$16,3)</f>
        <v>#N/A</v>
      </c>
      <c r="AI308" s="126" t="e">
        <f>VLOOKUP($D308,SiSem_Req!$B$2:$P$16,4)</f>
        <v>#N/A</v>
      </c>
      <c r="AK308" s="170"/>
      <c r="AL308" s="218"/>
      <c r="AM308" s="218"/>
      <c r="AN308" s="218"/>
      <c r="AO308" s="126"/>
    </row>
    <row r="309" spans="1:41" x14ac:dyDescent="0.25">
      <c r="A309" s="125"/>
      <c r="B309" s="453"/>
      <c r="C309" s="453"/>
      <c r="D309" s="454"/>
      <c r="E309" s="457"/>
      <c r="F309" s="158" t="str">
        <f t="shared" si="25"/>
        <v/>
      </c>
      <c r="G309" s="148" t="str">
        <f>IF($D309="","",VLOOKUP($AF309,SiSem_Req!$A$2:$P$16,6))</f>
        <v/>
      </c>
      <c r="H309" s="455"/>
      <c r="I309" s="147" t="str">
        <f t="shared" si="26"/>
        <v/>
      </c>
      <c r="J309" s="148" t="str">
        <f>IF($D309="","",VLOOKUP($AF309,SiSem_Req!$A$2:$P$16,7))</f>
        <v/>
      </c>
      <c r="K309" s="456"/>
      <c r="L309" s="154" t="str">
        <f t="shared" si="27"/>
        <v/>
      </c>
      <c r="M309" s="148" t="str">
        <f>IF($D309="","",VLOOKUP($AF309,SiSem_Req!$A$2:$P$16,9))</f>
        <v/>
      </c>
      <c r="N309" s="457"/>
      <c r="O309" s="158" t="str">
        <f t="shared" si="28"/>
        <v/>
      </c>
      <c r="P309" s="148" t="str">
        <f>IF($D309="","",VLOOKUP($AF309,SiSem_Req!$A$2:$P$16,8))</f>
        <v/>
      </c>
      <c r="Q309" s="149" t="str">
        <f t="shared" si="24"/>
        <v/>
      </c>
      <c r="R309" s="150" t="str">
        <f t="shared" si="29"/>
        <v/>
      </c>
      <c r="S309" s="151"/>
      <c r="T309" s="453"/>
      <c r="U309" s="453"/>
      <c r="V309" s="453"/>
      <c r="W309" s="453"/>
      <c r="X309" s="453"/>
      <c r="Y309" s="453"/>
      <c r="Z309" s="453"/>
      <c r="AA309" s="152" t="str">
        <f>IF(OR($D309="",$AB309=""),"",MIN(110,$AB309-VLOOKUP($AF309,SiSem_Req!$A$2:$P$16,16)))</f>
        <v/>
      </c>
      <c r="AB309" s="453"/>
      <c r="AC309" s="453"/>
      <c r="AD309" s="185"/>
      <c r="AE309" s="151"/>
      <c r="AF309" s="126" t="e">
        <f>VLOOKUP($D309,SiSem_Req!$T$2:$U$16,2)</f>
        <v>#N/A</v>
      </c>
      <c r="AG309" s="126" t="e">
        <f>VLOOKUP($D309,SiSem_Req!$B$2:$P$16,2)</f>
        <v>#N/A</v>
      </c>
      <c r="AH309" s="126" t="e">
        <f>VLOOKUP($D309,SiSem_Req!$B$2:$P$16,3)</f>
        <v>#N/A</v>
      </c>
      <c r="AI309" s="126" t="e">
        <f>VLOOKUP($D309,SiSem_Req!$B$2:$P$16,4)</f>
        <v>#N/A</v>
      </c>
      <c r="AK309" s="170"/>
      <c r="AL309" s="218"/>
      <c r="AM309" s="218"/>
      <c r="AN309" s="218"/>
      <c r="AO309" s="126"/>
    </row>
    <row r="310" spans="1:41" x14ac:dyDescent="0.25">
      <c r="A310" s="125"/>
      <c r="B310" s="453"/>
      <c r="C310" s="453"/>
      <c r="D310" s="454"/>
      <c r="E310" s="457"/>
      <c r="F310" s="158" t="str">
        <f t="shared" si="25"/>
        <v/>
      </c>
      <c r="G310" s="148" t="str">
        <f>IF($D310="","",VLOOKUP($AF310,SiSem_Req!$A$2:$P$16,6))</f>
        <v/>
      </c>
      <c r="H310" s="455"/>
      <c r="I310" s="147" t="str">
        <f t="shared" si="26"/>
        <v/>
      </c>
      <c r="J310" s="148" t="str">
        <f>IF($D310="","",VLOOKUP($AF310,SiSem_Req!$A$2:$P$16,7))</f>
        <v/>
      </c>
      <c r="K310" s="456"/>
      <c r="L310" s="154" t="str">
        <f t="shared" si="27"/>
        <v/>
      </c>
      <c r="M310" s="148" t="str">
        <f>IF($D310="","",VLOOKUP($AF310,SiSem_Req!$A$2:$P$16,9))</f>
        <v/>
      </c>
      <c r="N310" s="457"/>
      <c r="O310" s="158" t="str">
        <f t="shared" si="28"/>
        <v/>
      </c>
      <c r="P310" s="148" t="str">
        <f>IF($D310="","",VLOOKUP($AF310,SiSem_Req!$A$2:$P$16,8))</f>
        <v/>
      </c>
      <c r="Q310" s="149" t="str">
        <f t="shared" si="24"/>
        <v/>
      </c>
      <c r="R310" s="150" t="str">
        <f t="shared" si="29"/>
        <v/>
      </c>
      <c r="S310" s="151"/>
      <c r="T310" s="453"/>
      <c r="U310" s="453"/>
      <c r="V310" s="453"/>
      <c r="W310" s="453"/>
      <c r="X310" s="453"/>
      <c r="Y310" s="453"/>
      <c r="Z310" s="453"/>
      <c r="AA310" s="152" t="str">
        <f>IF(OR($D310="",$AB310=""),"",MIN(110,$AB310-VLOOKUP($AF310,SiSem_Req!$A$2:$P$16,16)))</f>
        <v/>
      </c>
      <c r="AB310" s="453"/>
      <c r="AC310" s="453"/>
      <c r="AD310" s="185"/>
      <c r="AE310" s="151"/>
      <c r="AF310" s="126" t="e">
        <f>VLOOKUP($D310,SiSem_Req!$T$2:$U$16,2)</f>
        <v>#N/A</v>
      </c>
      <c r="AG310" s="126" t="e">
        <f>VLOOKUP($D310,SiSem_Req!$B$2:$P$16,2)</f>
        <v>#N/A</v>
      </c>
      <c r="AH310" s="126" t="e">
        <f>VLOOKUP($D310,SiSem_Req!$B$2:$P$16,3)</f>
        <v>#N/A</v>
      </c>
      <c r="AI310" s="126" t="e">
        <f>VLOOKUP($D310,SiSem_Req!$B$2:$P$16,4)</f>
        <v>#N/A</v>
      </c>
      <c r="AK310" s="170"/>
      <c r="AL310" s="218"/>
      <c r="AM310" s="218"/>
      <c r="AN310" s="218"/>
      <c r="AO310" s="126"/>
    </row>
    <row r="311" spans="1:41" x14ac:dyDescent="0.25">
      <c r="A311" s="125"/>
      <c r="B311" s="453"/>
      <c r="C311" s="453"/>
      <c r="D311" s="454"/>
      <c r="E311" s="457"/>
      <c r="F311" s="158" t="str">
        <f t="shared" si="25"/>
        <v/>
      </c>
      <c r="G311" s="148" t="str">
        <f>IF($D311="","",VLOOKUP($AF311,SiSem_Req!$A$2:$P$16,6))</f>
        <v/>
      </c>
      <c r="H311" s="455"/>
      <c r="I311" s="147" t="str">
        <f t="shared" si="26"/>
        <v/>
      </c>
      <c r="J311" s="148" t="str">
        <f>IF($D311="","",VLOOKUP($AF311,SiSem_Req!$A$2:$P$16,7))</f>
        <v/>
      </c>
      <c r="K311" s="456"/>
      <c r="L311" s="154" t="str">
        <f t="shared" si="27"/>
        <v/>
      </c>
      <c r="M311" s="148" t="str">
        <f>IF($D311="","",VLOOKUP($AF311,SiSem_Req!$A$2:$P$16,9))</f>
        <v/>
      </c>
      <c r="N311" s="457"/>
      <c r="O311" s="158" t="str">
        <f t="shared" si="28"/>
        <v/>
      </c>
      <c r="P311" s="148" t="str">
        <f>IF($D311="","",VLOOKUP($AF311,SiSem_Req!$A$2:$P$16,8))</f>
        <v/>
      </c>
      <c r="Q311" s="149" t="str">
        <f t="shared" si="24"/>
        <v/>
      </c>
      <c r="R311" s="150" t="str">
        <f t="shared" si="29"/>
        <v/>
      </c>
      <c r="S311" s="151"/>
      <c r="T311" s="453"/>
      <c r="U311" s="453"/>
      <c r="V311" s="453"/>
      <c r="W311" s="453"/>
      <c r="X311" s="453"/>
      <c r="Y311" s="453"/>
      <c r="Z311" s="453"/>
      <c r="AA311" s="152" t="str">
        <f>IF(OR($D311="",$AB311=""),"",MIN(110,$AB311-VLOOKUP($AF311,SiSem_Req!$A$2:$P$16,16)))</f>
        <v/>
      </c>
      <c r="AB311" s="453"/>
      <c r="AC311" s="453"/>
      <c r="AD311" s="185"/>
      <c r="AE311" s="151"/>
      <c r="AF311" s="126" t="e">
        <f>VLOOKUP($D311,SiSem_Req!$T$2:$U$16,2)</f>
        <v>#N/A</v>
      </c>
      <c r="AG311" s="126" t="e">
        <f>VLOOKUP($D311,SiSem_Req!$B$2:$P$16,2)</f>
        <v>#N/A</v>
      </c>
      <c r="AH311" s="126" t="e">
        <f>VLOOKUP($D311,SiSem_Req!$B$2:$P$16,3)</f>
        <v>#N/A</v>
      </c>
      <c r="AI311" s="126" t="e">
        <f>VLOOKUP($D311,SiSem_Req!$B$2:$P$16,4)</f>
        <v>#N/A</v>
      </c>
      <c r="AK311" s="170"/>
      <c r="AL311" s="218"/>
      <c r="AM311" s="218"/>
      <c r="AN311" s="218"/>
      <c r="AO311" s="126"/>
    </row>
    <row r="312" spans="1:41" x14ac:dyDescent="0.25">
      <c r="A312" s="125"/>
      <c r="B312" s="453"/>
      <c r="C312" s="453"/>
      <c r="D312" s="454"/>
      <c r="E312" s="457"/>
      <c r="F312" s="158" t="str">
        <f t="shared" si="25"/>
        <v/>
      </c>
      <c r="G312" s="148" t="str">
        <f>IF($D312="","",VLOOKUP($AF312,SiSem_Req!$A$2:$P$16,6))</f>
        <v/>
      </c>
      <c r="H312" s="455"/>
      <c r="I312" s="147" t="str">
        <f t="shared" si="26"/>
        <v/>
      </c>
      <c r="J312" s="148" t="str">
        <f>IF($D312="","",VLOOKUP($AF312,SiSem_Req!$A$2:$P$16,7))</f>
        <v/>
      </c>
      <c r="K312" s="456"/>
      <c r="L312" s="154" t="str">
        <f t="shared" si="27"/>
        <v/>
      </c>
      <c r="M312" s="148" t="str">
        <f>IF($D312="","",VLOOKUP($AF312,SiSem_Req!$A$2:$P$16,9))</f>
        <v/>
      </c>
      <c r="N312" s="457"/>
      <c r="O312" s="158" t="str">
        <f t="shared" si="28"/>
        <v/>
      </c>
      <c r="P312" s="148" t="str">
        <f>IF($D312="","",VLOOKUP($AF312,SiSem_Req!$A$2:$P$16,8))</f>
        <v/>
      </c>
      <c r="Q312" s="149" t="str">
        <f t="shared" si="24"/>
        <v/>
      </c>
      <c r="R312" s="150" t="str">
        <f t="shared" si="29"/>
        <v/>
      </c>
      <c r="S312" s="151"/>
      <c r="T312" s="453"/>
      <c r="U312" s="453"/>
      <c r="V312" s="453"/>
      <c r="W312" s="453"/>
      <c r="X312" s="453"/>
      <c r="Y312" s="453"/>
      <c r="Z312" s="453"/>
      <c r="AA312" s="152" t="str">
        <f>IF(OR($D312="",$AB312=""),"",MIN(110,$AB312-VLOOKUP($AF312,SiSem_Req!$A$2:$P$16,16)))</f>
        <v/>
      </c>
      <c r="AB312" s="453"/>
      <c r="AC312" s="453"/>
      <c r="AD312" s="185"/>
      <c r="AE312" s="151"/>
      <c r="AF312" s="126" t="e">
        <f>VLOOKUP($D312,SiSem_Req!$T$2:$U$16,2)</f>
        <v>#N/A</v>
      </c>
      <c r="AG312" s="126" t="e">
        <f>VLOOKUP($D312,SiSem_Req!$B$2:$P$16,2)</f>
        <v>#N/A</v>
      </c>
      <c r="AH312" s="126" t="e">
        <f>VLOOKUP($D312,SiSem_Req!$B$2:$P$16,3)</f>
        <v>#N/A</v>
      </c>
      <c r="AI312" s="126" t="e">
        <f>VLOOKUP($D312,SiSem_Req!$B$2:$P$16,4)</f>
        <v>#N/A</v>
      </c>
      <c r="AK312" s="170"/>
      <c r="AL312" s="218"/>
      <c r="AM312" s="218"/>
      <c r="AN312" s="218"/>
      <c r="AO312" s="126"/>
    </row>
    <row r="313" spans="1:41" x14ac:dyDescent="0.25">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43"/>
      <c r="AG313" s="143"/>
      <c r="AH313" s="143"/>
      <c r="AI313" s="143"/>
      <c r="AJ313" s="172"/>
      <c r="AL313" s="218"/>
      <c r="AM313" s="218"/>
      <c r="AN313" s="217"/>
    </row>
    <row r="314" spans="1:41" x14ac:dyDescent="0.25">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43"/>
      <c r="AG314" s="143"/>
      <c r="AH314" s="143"/>
      <c r="AI314" s="143"/>
      <c r="AJ314" s="172"/>
      <c r="AL314" s="218"/>
      <c r="AM314" s="218"/>
      <c r="AN314" s="217"/>
    </row>
    <row r="315" spans="1:41" x14ac:dyDescent="0.25">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43"/>
      <c r="AG315" s="143"/>
      <c r="AH315" s="143"/>
      <c r="AI315" s="143"/>
      <c r="AJ315" s="172"/>
      <c r="AL315" s="218"/>
      <c r="AM315" s="218"/>
      <c r="AN315" s="217"/>
    </row>
    <row r="316" spans="1:41"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43"/>
      <c r="AG316" s="143"/>
      <c r="AH316" s="143"/>
      <c r="AI316" s="143"/>
      <c r="AJ316" s="172"/>
      <c r="AL316" s="218"/>
      <c r="AM316" s="218"/>
      <c r="AN316" s="217"/>
    </row>
    <row r="317" spans="1:41"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43"/>
      <c r="AG317" s="143"/>
      <c r="AH317" s="143"/>
      <c r="AI317" s="143"/>
      <c r="AJ317" s="172"/>
      <c r="AL317" s="218"/>
      <c r="AM317" s="218"/>
      <c r="AN317" s="217"/>
    </row>
    <row r="318" spans="1:41"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43"/>
      <c r="AG318" s="143"/>
      <c r="AH318" s="143"/>
      <c r="AI318" s="143"/>
      <c r="AJ318" s="172"/>
      <c r="AL318" s="218"/>
      <c r="AM318" s="218"/>
      <c r="AN318" s="217"/>
    </row>
    <row r="319" spans="1:41"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43"/>
      <c r="AG319" s="143"/>
      <c r="AH319" s="143"/>
      <c r="AI319" s="143"/>
      <c r="AJ319" s="172"/>
      <c r="AL319" s="218"/>
      <c r="AM319" s="218"/>
      <c r="AN319" s="217"/>
    </row>
    <row r="320" spans="1:41"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43"/>
      <c r="AG320" s="143"/>
      <c r="AH320" s="143"/>
      <c r="AI320" s="143"/>
      <c r="AJ320" s="172"/>
      <c r="AL320" s="218"/>
      <c r="AM320" s="218"/>
      <c r="AN320" s="217"/>
    </row>
    <row r="321" spans="1:40"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43"/>
      <c r="AG321" s="143"/>
      <c r="AH321" s="143"/>
      <c r="AI321" s="143"/>
      <c r="AJ321" s="172"/>
      <c r="AL321" s="218"/>
      <c r="AM321" s="218"/>
      <c r="AN321" s="217"/>
    </row>
    <row r="322" spans="1:40"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43"/>
      <c r="AG322" s="143"/>
      <c r="AH322" s="143"/>
      <c r="AI322" s="143"/>
      <c r="AJ322" s="172"/>
      <c r="AL322" s="218"/>
      <c r="AM322" s="218"/>
      <c r="AN322" s="217"/>
    </row>
  </sheetData>
  <sheetProtection algorithmName="SHA-512" hashValue="YCMUY8WdLG65HveT6DA13uxEz6BTdeIljmnJV6or/RBJOE/A1kA3/syFUUeG2FT0Qp17Klx90TpmUQXsIbeT2A==" saltValue="6p2TR+HFFeB0vbOmbVUH0Q==" spinCount="100000" sheet="1" objects="1" scenarios="1"/>
  <mergeCells count="22">
    <mergeCell ref="T11:AB11"/>
    <mergeCell ref="E8:J8"/>
    <mergeCell ref="E9:J9"/>
    <mergeCell ref="P6:AB6"/>
    <mergeCell ref="C6:E6"/>
    <mergeCell ref="H6:J6"/>
    <mergeCell ref="H11:J11"/>
    <mergeCell ref="Q11:R11"/>
    <mergeCell ref="E11:G11"/>
    <mergeCell ref="K11:M11"/>
    <mergeCell ref="N11:P11"/>
    <mergeCell ref="C3:E3"/>
    <mergeCell ref="H3:J3"/>
    <mergeCell ref="K3:N3"/>
    <mergeCell ref="C4:E4"/>
    <mergeCell ref="H4:J4"/>
    <mergeCell ref="K4:N4"/>
    <mergeCell ref="H5:J5"/>
    <mergeCell ref="K5:N5"/>
    <mergeCell ref="P4:AB4"/>
    <mergeCell ref="P3:AB3"/>
    <mergeCell ref="P5:AB5"/>
  </mergeCells>
  <conditionalFormatting sqref="I13:J312">
    <cfRule type="expression" dxfId="714" priority="1003">
      <formula>$AH13=1</formula>
    </cfRule>
  </conditionalFormatting>
  <conditionalFormatting sqref="T13:U16 F13:G312 T19:U19 T22:U22 T27:U312">
    <cfRule type="expression" dxfId="713" priority="664">
      <formula>$AG13=1</formula>
    </cfRule>
  </conditionalFormatting>
  <conditionalFormatting sqref="O13:P312 Y13:Y312">
    <cfRule type="expression" dxfId="712" priority="646">
      <formula>$AI13=1</formula>
    </cfRule>
  </conditionalFormatting>
  <conditionalFormatting sqref="J14">
    <cfRule type="expression" dxfId="711" priority="627">
      <formula>OR(AND($AF14&gt;=400,$AF14&lt;700),$AF14&gt;=800)</formula>
    </cfRule>
  </conditionalFormatting>
  <conditionalFormatting sqref="J15">
    <cfRule type="expression" dxfId="710" priority="590">
      <formula>OR(AND($AF15&gt;=400,$AF15&lt;700),$AF15&gt;=800)</formula>
    </cfRule>
  </conditionalFormatting>
  <conditionalFormatting sqref="Q13:Q312">
    <cfRule type="expression" dxfId="709" priority="1008">
      <formula>OR($Q13="",$R13="")</formula>
    </cfRule>
    <cfRule type="cellIs" dxfId="708" priority="1009" operator="between">
      <formula>0</formula>
      <formula>$R13</formula>
    </cfRule>
    <cfRule type="cellIs" dxfId="707" priority="1010" operator="greaterThan">
      <formula>$R13</formula>
    </cfRule>
  </conditionalFormatting>
  <conditionalFormatting sqref="K13:K312">
    <cfRule type="expression" dxfId="706" priority="6698">
      <formula>OR($K13="",$L13="")</formula>
    </cfRule>
    <cfRule type="cellIs" dxfId="705" priority="6699" operator="between">
      <formula>0</formula>
      <formula>$L13</formula>
    </cfRule>
    <cfRule type="cellIs" dxfId="704" priority="6700" operator="greaterThan">
      <formula>$L13</formula>
    </cfRule>
  </conditionalFormatting>
  <conditionalFormatting sqref="N13:N312">
    <cfRule type="expression" dxfId="703" priority="6701">
      <formula>$AI13=1</formula>
    </cfRule>
    <cfRule type="expression" dxfId="702" priority="6702">
      <formula>OR($N13="",$O13="")</formula>
    </cfRule>
    <cfRule type="cellIs" dxfId="701" priority="6703" operator="between">
      <formula>0</formula>
      <formula>$O13</formula>
    </cfRule>
    <cfRule type="cellIs" dxfId="700" priority="6704" operator="greaterThan">
      <formula>$O13</formula>
    </cfRule>
  </conditionalFormatting>
  <conditionalFormatting sqref="E13:E312">
    <cfRule type="expression" dxfId="699" priority="6705">
      <formula>$AG13=1</formula>
    </cfRule>
    <cfRule type="expression" dxfId="698" priority="6706">
      <formula>OR($E13="",$F13="")</formula>
    </cfRule>
    <cfRule type="cellIs" dxfId="697" priority="6707" operator="between">
      <formula>0</formula>
      <formula>$F13</formula>
    </cfRule>
    <cfRule type="cellIs" dxfId="696" priority="6708" operator="greaterThan">
      <formula>$F13</formula>
    </cfRule>
  </conditionalFormatting>
  <conditionalFormatting sqref="H13:H312">
    <cfRule type="expression" dxfId="695" priority="6709">
      <formula>$AH13=1</formula>
    </cfRule>
    <cfRule type="expression" dxfId="694" priority="6710">
      <formula>OR($H13="",$I13="")</formula>
    </cfRule>
    <cfRule type="cellIs" dxfId="693" priority="6711" operator="between">
      <formula>0</formula>
      <formula>$I13</formula>
    </cfRule>
    <cfRule type="cellIs" dxfId="692" priority="6712" operator="greaterThan">
      <formula>$I13</formula>
    </cfRule>
  </conditionalFormatting>
  <conditionalFormatting sqref="V13:V16 V19 V26:V312">
    <cfRule type="expression" dxfId="691" priority="15">
      <formula>$AH13=1</formula>
    </cfRule>
  </conditionalFormatting>
  <conditionalFormatting sqref="T17:U17">
    <cfRule type="expression" dxfId="690" priority="14">
      <formula>$AG17=1</formula>
    </cfRule>
  </conditionalFormatting>
  <conditionalFormatting sqref="V17">
    <cfRule type="expression" dxfId="689" priority="13">
      <formula>$AH17=1</formula>
    </cfRule>
  </conditionalFormatting>
  <conditionalFormatting sqref="T18:U18">
    <cfRule type="expression" dxfId="688" priority="12">
      <formula>$AG18=1</formula>
    </cfRule>
  </conditionalFormatting>
  <conditionalFormatting sqref="V18">
    <cfRule type="expression" dxfId="687" priority="11">
      <formula>$AH18=1</formula>
    </cfRule>
  </conditionalFormatting>
  <conditionalFormatting sqref="T20:U20">
    <cfRule type="expression" dxfId="686" priority="10">
      <formula>$AG20=1</formula>
    </cfRule>
  </conditionalFormatting>
  <conditionalFormatting sqref="V20">
    <cfRule type="expression" dxfId="685" priority="9">
      <formula>$AH20=1</formula>
    </cfRule>
  </conditionalFormatting>
  <conditionalFormatting sqref="T21:U21">
    <cfRule type="expression" dxfId="684" priority="8">
      <formula>$AG21=1</formula>
    </cfRule>
  </conditionalFormatting>
  <conditionalFormatting sqref="V21:V22">
    <cfRule type="expression" dxfId="683" priority="7">
      <formula>$AH21=1</formula>
    </cfRule>
  </conditionalFormatting>
  <conditionalFormatting sqref="T23:U23">
    <cfRule type="expression" dxfId="682" priority="6">
      <formula>$AG23=1</formula>
    </cfRule>
  </conditionalFormatting>
  <conditionalFormatting sqref="V23">
    <cfRule type="expression" dxfId="681" priority="5">
      <formula>$AH23=1</formula>
    </cfRule>
  </conditionalFormatting>
  <conditionalFormatting sqref="T24:U24">
    <cfRule type="expression" dxfId="680" priority="4">
      <formula>$AG24=1</formula>
    </cfRule>
  </conditionalFormatting>
  <conditionalFormatting sqref="V24">
    <cfRule type="expression" dxfId="679" priority="3">
      <formula>$AH24=1</formula>
    </cfRule>
  </conditionalFormatting>
  <conditionalFormatting sqref="T25:U26">
    <cfRule type="expression" dxfId="678" priority="2">
      <formula>$AG25=1</formula>
    </cfRule>
  </conditionalFormatting>
  <conditionalFormatting sqref="V25">
    <cfRule type="expression" dxfId="677" priority="1">
      <formula>$AH25=1</formula>
    </cfRule>
  </conditionalFormatting>
  <dataValidations count="6">
    <dataValidation type="decimal" operator="greaterThanOrEqual" allowBlank="1" showInputMessage="1" showErrorMessage="1" error="Data must be a numeric value greater than or equal to 0" sqref="E13:E312 H13:H312">
      <formula1>0</formula1>
    </dataValidation>
    <dataValidation type="decimal" operator="greaterThanOrEqual" allowBlank="1" showInputMessage="1" showErrorMessage="1" error="Numeric value must be greater than or equal to 0" sqref="K13:K312 N13:N312 T13:Y312">
      <formula1>0</formula1>
    </dataValidation>
    <dataValidation type="decimal" operator="lessThanOrEqual" allowBlank="1" showInputMessage="1" showErrorMessage="1" error="Ts must be less than or equal to the Maximum Rated Junction Temperature" prompt="Breakpoint Temperature (Ts) must be less than or equal to the Maximum Rated Junction Temperature" sqref="Z13:Z312">
      <formula1>$AB13</formula1>
    </dataValidation>
    <dataValidation type="decimal" operator="greaterThanOrEqual" allowBlank="1" showInputMessage="1" showErrorMessage="1" error="Numeric data must be greater than or equal to 0" sqref="AB13:AB312">
      <formula1>0</formula1>
    </dataValidation>
    <dataValidation type="decimal" allowBlank="1" showInputMessage="1" showErrorMessage="1" error="Data must be a numeric value" prompt="Enter the temperature rise from the ambient (reference) to the component junction" sqref="AC13:AD312">
      <formula1>-500</formula1>
      <formula2>500</formula2>
    </dataValidation>
    <dataValidation type="list" allowBlank="1" showInputMessage="1" showErrorMessage="1" sqref="D13:D312">
      <formula1>$AJ$13:$AJ$27</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AS327"/>
  <sheetViews>
    <sheetView zoomScale="70" zoomScaleNormal="70" workbookViewId="0">
      <pane ySplit="17" topLeftCell="A18" activePane="bottomLeft" state="frozen"/>
      <selection activeCell="J6" sqref="J6"/>
      <selection pane="bottomLeft" activeCell="D16" sqref="D16"/>
    </sheetView>
  </sheetViews>
  <sheetFormatPr defaultRowHeight="15" x14ac:dyDescent="0.25"/>
  <cols>
    <col min="1" max="1" width="3.140625" style="126" customWidth="1"/>
    <col min="2" max="2" width="9.140625" style="126" customWidth="1"/>
    <col min="3" max="3" width="23.42578125" style="126" customWidth="1"/>
    <col min="4" max="4" width="30.7109375" style="126" customWidth="1"/>
    <col min="5" max="6" width="15.7109375" style="126" customWidth="1"/>
    <col min="7" max="31" width="9.140625" style="126"/>
    <col min="32" max="32" width="9.140625" style="126" customWidth="1"/>
    <col min="33" max="33" width="9.7109375" style="126" customWidth="1"/>
    <col min="34" max="39" width="9.140625" style="126"/>
    <col min="40" max="40" width="9.140625" style="126" hidden="1" customWidth="1"/>
    <col min="41" max="42" width="0" style="126" hidden="1" customWidth="1"/>
    <col min="43" max="43" width="0" style="170" hidden="1" customWidth="1"/>
    <col min="44" max="45" width="0" style="126" hidden="1" customWidth="1"/>
    <col min="46" max="16384" width="9.140625" style="126"/>
  </cols>
  <sheetData>
    <row r="1" spans="1:40" x14ac:dyDescent="0.25">
      <c r="A1" s="125"/>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row>
    <row r="2" spans="1:40" ht="15.75" thickBot="1" x14ac:dyDescent="0.3">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row>
    <row r="3" spans="1:40" ht="15.75" thickBot="1" x14ac:dyDescent="0.3">
      <c r="A3" s="125"/>
      <c r="B3" s="125"/>
      <c r="C3" s="271" t="s">
        <v>16</v>
      </c>
      <c r="D3" s="264"/>
      <c r="E3" s="127"/>
      <c r="F3" s="127"/>
      <c r="G3" s="127"/>
      <c r="H3" s="127"/>
      <c r="I3" s="271" t="s">
        <v>18</v>
      </c>
      <c r="J3" s="272"/>
      <c r="K3" s="273"/>
      <c r="L3" s="277" t="str">
        <f>IF(GlobalParameters!$C$8="","",GlobalParameters!$C$8)</f>
        <v/>
      </c>
      <c r="M3" s="328"/>
      <c r="N3" s="328"/>
      <c r="O3" s="329"/>
      <c r="P3" s="127"/>
      <c r="Q3" s="291" t="s">
        <v>186</v>
      </c>
      <c r="R3" s="352"/>
      <c r="S3" s="352"/>
      <c r="T3" s="352"/>
      <c r="U3" s="352"/>
      <c r="V3" s="352"/>
      <c r="W3" s="352"/>
      <c r="X3" s="352"/>
      <c r="Y3" s="352"/>
      <c r="Z3" s="352"/>
      <c r="AA3" s="352"/>
      <c r="AB3" s="353"/>
      <c r="AC3" s="125"/>
      <c r="AD3" s="125"/>
      <c r="AE3" s="125"/>
      <c r="AF3" s="125"/>
      <c r="AG3" s="125"/>
      <c r="AH3" s="125"/>
      <c r="AI3" s="125"/>
      <c r="AJ3" s="125"/>
      <c r="AK3" s="125"/>
      <c r="AL3" s="125"/>
      <c r="AM3" s="125"/>
    </row>
    <row r="4" spans="1:40" ht="15.75" thickBot="1" x14ac:dyDescent="0.3">
      <c r="A4" s="125"/>
      <c r="B4" s="125"/>
      <c r="C4" s="271" t="s">
        <v>238</v>
      </c>
      <c r="D4" s="264"/>
      <c r="E4" s="127"/>
      <c r="F4" s="127"/>
      <c r="G4" s="127"/>
      <c r="H4" s="128"/>
      <c r="I4" s="271" t="s">
        <v>19</v>
      </c>
      <c r="J4" s="272"/>
      <c r="K4" s="273"/>
      <c r="L4" s="277" t="str">
        <f>IF(GlobalParameters!$E$8="","",GlobalParameters!$E$8)</f>
        <v/>
      </c>
      <c r="M4" s="328"/>
      <c r="N4" s="328"/>
      <c r="O4" s="329"/>
      <c r="P4" s="155"/>
      <c r="Q4" s="354" t="s">
        <v>196</v>
      </c>
      <c r="R4" s="352"/>
      <c r="S4" s="352"/>
      <c r="T4" s="352"/>
      <c r="U4" s="352"/>
      <c r="V4" s="352"/>
      <c r="W4" s="352"/>
      <c r="X4" s="352"/>
      <c r="Y4" s="352"/>
      <c r="Z4" s="352"/>
      <c r="AA4" s="352"/>
      <c r="AB4" s="353"/>
      <c r="AC4" s="125"/>
      <c r="AD4" s="125"/>
      <c r="AE4" s="125"/>
      <c r="AF4" s="125"/>
      <c r="AG4" s="125"/>
      <c r="AH4" s="125"/>
      <c r="AI4" s="125"/>
      <c r="AJ4" s="125"/>
      <c r="AK4" s="125"/>
      <c r="AL4" s="125"/>
      <c r="AM4" s="125"/>
    </row>
    <row r="5" spans="1:40" ht="15.75" thickBot="1" x14ac:dyDescent="0.3">
      <c r="A5" s="125"/>
      <c r="B5" s="125"/>
      <c r="C5" s="125"/>
      <c r="D5" s="125"/>
      <c r="E5" s="125"/>
      <c r="F5" s="125"/>
      <c r="G5" s="125"/>
      <c r="H5" s="125"/>
      <c r="I5" s="271" t="s">
        <v>20</v>
      </c>
      <c r="J5" s="263"/>
      <c r="K5" s="264"/>
      <c r="L5" s="277" t="str">
        <f>IF(GlobalParameters!$C$12="","",GlobalParameters!$C$12)</f>
        <v/>
      </c>
      <c r="M5" s="289"/>
      <c r="N5" s="289"/>
      <c r="O5" s="290"/>
      <c r="P5" s="127"/>
      <c r="Q5" s="354" t="s">
        <v>201</v>
      </c>
      <c r="R5" s="352"/>
      <c r="S5" s="352"/>
      <c r="T5" s="352"/>
      <c r="U5" s="352"/>
      <c r="V5" s="352"/>
      <c r="W5" s="352"/>
      <c r="X5" s="352"/>
      <c r="Y5" s="352"/>
      <c r="Z5" s="352"/>
      <c r="AA5" s="352"/>
      <c r="AB5" s="353"/>
      <c r="AC5" s="125"/>
      <c r="AD5" s="125"/>
      <c r="AE5" s="125"/>
      <c r="AF5" s="125"/>
      <c r="AG5" s="125"/>
      <c r="AH5" s="125"/>
      <c r="AI5" s="125"/>
      <c r="AJ5" s="125"/>
      <c r="AK5" s="125"/>
      <c r="AL5" s="125"/>
      <c r="AM5" s="125"/>
    </row>
    <row r="6" spans="1:40" ht="15.75" customHeight="1" thickBot="1" x14ac:dyDescent="0.3">
      <c r="A6" s="125"/>
      <c r="B6" s="125"/>
      <c r="C6" s="294" t="s">
        <v>384</v>
      </c>
      <c r="D6" s="296"/>
      <c r="E6" s="129"/>
      <c r="F6" s="129"/>
      <c r="G6" s="129"/>
      <c r="H6" s="129"/>
      <c r="I6" s="271" t="s">
        <v>195</v>
      </c>
      <c r="J6" s="272"/>
      <c r="K6" s="273"/>
      <c r="L6" s="130" t="str">
        <f>IF(GlobalParameters!$K$11="","",GlobalParameters!$K$11)</f>
        <v/>
      </c>
      <c r="M6" s="125"/>
      <c r="N6" s="125"/>
      <c r="O6" s="125"/>
      <c r="P6" s="125"/>
      <c r="Q6" s="355" t="s">
        <v>202</v>
      </c>
      <c r="R6" s="356"/>
      <c r="S6" s="356"/>
      <c r="T6" s="356"/>
      <c r="U6" s="356"/>
      <c r="V6" s="356"/>
      <c r="W6" s="356"/>
      <c r="X6" s="356"/>
      <c r="Y6" s="356"/>
      <c r="Z6" s="356"/>
      <c r="AA6" s="356"/>
      <c r="AB6" s="357"/>
      <c r="AC6" s="125"/>
      <c r="AD6" s="125"/>
      <c r="AE6" s="125"/>
      <c r="AF6" s="125"/>
      <c r="AG6" s="125"/>
      <c r="AH6" s="125"/>
      <c r="AI6" s="125"/>
      <c r="AJ6" s="125"/>
      <c r="AK6" s="125"/>
      <c r="AL6" s="125"/>
      <c r="AM6" s="125"/>
    </row>
    <row r="7" spans="1:40" ht="15.75" thickBot="1" x14ac:dyDescent="0.3">
      <c r="A7" s="125"/>
      <c r="B7" s="125"/>
      <c r="C7" s="131"/>
      <c r="D7" s="132"/>
      <c r="E7" s="127"/>
      <c r="F7" s="127"/>
      <c r="G7" s="127"/>
      <c r="H7" s="127"/>
      <c r="I7" s="128"/>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row>
    <row r="8" spans="1:40" x14ac:dyDescent="0.25">
      <c r="A8" s="125"/>
      <c r="B8" s="133" t="s">
        <v>170</v>
      </c>
      <c r="C8" s="134" t="s">
        <v>169</v>
      </c>
      <c r="D8" s="127"/>
      <c r="E8" s="280" t="s">
        <v>382</v>
      </c>
      <c r="F8" s="320"/>
      <c r="G8" s="320"/>
      <c r="H8" s="320"/>
      <c r="I8" s="320"/>
      <c r="J8" s="320"/>
      <c r="K8" s="320"/>
      <c r="L8" s="320"/>
      <c r="M8" s="320"/>
      <c r="N8" s="320"/>
      <c r="O8" s="321"/>
      <c r="P8" s="125"/>
      <c r="Q8" s="361" t="s">
        <v>390</v>
      </c>
      <c r="R8" s="362"/>
      <c r="S8" s="362"/>
      <c r="T8" s="362"/>
      <c r="U8" s="362"/>
      <c r="V8" s="362"/>
      <c r="W8" s="362"/>
      <c r="X8" s="362"/>
      <c r="Y8" s="362"/>
      <c r="Z8" s="362"/>
      <c r="AA8" s="362"/>
      <c r="AB8" s="362"/>
      <c r="AC8" s="362"/>
      <c r="AD8" s="362"/>
      <c r="AE8" s="363"/>
      <c r="AF8" s="125"/>
      <c r="AG8" s="125"/>
      <c r="AH8" s="125"/>
      <c r="AI8" s="125"/>
      <c r="AJ8" s="125"/>
      <c r="AK8" s="125"/>
      <c r="AL8" s="125"/>
      <c r="AM8" s="125"/>
    </row>
    <row r="9" spans="1:40" x14ac:dyDescent="0.25">
      <c r="A9" s="125"/>
      <c r="B9" s="125"/>
      <c r="C9" s="135" t="s">
        <v>119</v>
      </c>
      <c r="D9" s="127"/>
      <c r="E9" s="322"/>
      <c r="F9" s="323"/>
      <c r="G9" s="323"/>
      <c r="H9" s="323"/>
      <c r="I9" s="323"/>
      <c r="J9" s="323"/>
      <c r="K9" s="323"/>
      <c r="L9" s="323"/>
      <c r="M9" s="323"/>
      <c r="N9" s="323"/>
      <c r="O9" s="324"/>
      <c r="P9" s="125"/>
      <c r="Q9" s="364"/>
      <c r="R9" s="365"/>
      <c r="S9" s="365"/>
      <c r="T9" s="365"/>
      <c r="U9" s="365"/>
      <c r="V9" s="365"/>
      <c r="W9" s="365"/>
      <c r="X9" s="365"/>
      <c r="Y9" s="365"/>
      <c r="Z9" s="365"/>
      <c r="AA9" s="365"/>
      <c r="AB9" s="365"/>
      <c r="AC9" s="365"/>
      <c r="AD9" s="365"/>
      <c r="AE9" s="366"/>
      <c r="AF9" s="125"/>
      <c r="AG9" s="125"/>
      <c r="AH9" s="125"/>
      <c r="AI9" s="125"/>
      <c r="AJ9" s="125"/>
      <c r="AK9" s="125"/>
      <c r="AL9" s="125"/>
      <c r="AM9" s="125"/>
    </row>
    <row r="10" spans="1:40" x14ac:dyDescent="0.25">
      <c r="A10" s="125"/>
      <c r="B10" s="125"/>
      <c r="C10" s="192"/>
      <c r="D10" s="127"/>
      <c r="E10" s="322"/>
      <c r="F10" s="323"/>
      <c r="G10" s="323"/>
      <c r="H10" s="323"/>
      <c r="I10" s="323"/>
      <c r="J10" s="323"/>
      <c r="K10" s="323"/>
      <c r="L10" s="323"/>
      <c r="M10" s="323"/>
      <c r="N10" s="323"/>
      <c r="O10" s="324"/>
      <c r="P10" s="125"/>
      <c r="Q10" s="364"/>
      <c r="R10" s="365"/>
      <c r="S10" s="365"/>
      <c r="T10" s="365"/>
      <c r="U10" s="365"/>
      <c r="V10" s="365"/>
      <c r="W10" s="365"/>
      <c r="X10" s="365"/>
      <c r="Y10" s="365"/>
      <c r="Z10" s="365"/>
      <c r="AA10" s="365"/>
      <c r="AB10" s="365"/>
      <c r="AC10" s="365"/>
      <c r="AD10" s="365"/>
      <c r="AE10" s="366"/>
      <c r="AF10" s="125"/>
      <c r="AG10" s="125"/>
      <c r="AH10" s="125"/>
      <c r="AI10" s="125"/>
      <c r="AJ10" s="125"/>
      <c r="AK10" s="125"/>
      <c r="AL10" s="125"/>
      <c r="AM10" s="125"/>
    </row>
    <row r="11" spans="1:40" ht="15.75" thickBot="1" x14ac:dyDescent="0.3">
      <c r="A11" s="125"/>
      <c r="B11" s="125"/>
      <c r="C11" s="192"/>
      <c r="D11" s="127"/>
      <c r="E11" s="325"/>
      <c r="F11" s="326"/>
      <c r="G11" s="326"/>
      <c r="H11" s="326"/>
      <c r="I11" s="326"/>
      <c r="J11" s="326"/>
      <c r="K11" s="326"/>
      <c r="L11" s="326"/>
      <c r="M11" s="326"/>
      <c r="N11" s="326"/>
      <c r="O11" s="327"/>
      <c r="P11" s="125"/>
      <c r="Q11" s="364"/>
      <c r="R11" s="365"/>
      <c r="S11" s="365"/>
      <c r="T11" s="365"/>
      <c r="U11" s="365"/>
      <c r="V11" s="365"/>
      <c r="W11" s="365"/>
      <c r="X11" s="365"/>
      <c r="Y11" s="365"/>
      <c r="Z11" s="365"/>
      <c r="AA11" s="365"/>
      <c r="AB11" s="365"/>
      <c r="AC11" s="365"/>
      <c r="AD11" s="365"/>
      <c r="AE11" s="366"/>
      <c r="AF11" s="125"/>
      <c r="AG11" s="125"/>
      <c r="AH11" s="125"/>
      <c r="AI11" s="125"/>
      <c r="AJ11" s="125"/>
      <c r="AK11" s="125"/>
      <c r="AL11" s="125"/>
      <c r="AM11" s="125"/>
    </row>
    <row r="12" spans="1:40" x14ac:dyDescent="0.25">
      <c r="A12" s="125"/>
      <c r="B12" s="125"/>
      <c r="C12" s="192"/>
      <c r="D12" s="127"/>
      <c r="E12" s="195"/>
      <c r="F12" s="195"/>
      <c r="G12" s="195"/>
      <c r="H12" s="195"/>
      <c r="I12" s="195"/>
      <c r="J12" s="195"/>
      <c r="K12" s="195"/>
      <c r="L12" s="195"/>
      <c r="M12" s="195"/>
      <c r="N12" s="195"/>
      <c r="O12" s="195"/>
      <c r="P12" s="125"/>
      <c r="Q12" s="364"/>
      <c r="R12" s="365"/>
      <c r="S12" s="365"/>
      <c r="T12" s="365"/>
      <c r="U12" s="365"/>
      <c r="V12" s="365"/>
      <c r="W12" s="365"/>
      <c r="X12" s="365"/>
      <c r="Y12" s="365"/>
      <c r="Z12" s="365"/>
      <c r="AA12" s="365"/>
      <c r="AB12" s="365"/>
      <c r="AC12" s="365"/>
      <c r="AD12" s="365"/>
      <c r="AE12" s="366"/>
      <c r="AF12" s="125"/>
      <c r="AG12" s="125"/>
      <c r="AH12" s="125"/>
      <c r="AI12" s="125"/>
      <c r="AJ12" s="125"/>
      <c r="AK12" s="125"/>
      <c r="AL12" s="125"/>
      <c r="AM12" s="125"/>
    </row>
    <row r="13" spans="1:40" ht="21" thickBot="1" x14ac:dyDescent="0.35">
      <c r="A13" s="125"/>
      <c r="B13" s="125"/>
      <c r="C13" s="459" t="s">
        <v>598</v>
      </c>
      <c r="D13" s="127"/>
      <c r="E13" s="195"/>
      <c r="F13" s="195"/>
      <c r="G13" s="195"/>
      <c r="H13" s="195"/>
      <c r="I13" s="195"/>
      <c r="J13" s="195"/>
      <c r="K13" s="195"/>
      <c r="L13" s="195"/>
      <c r="M13" s="195"/>
      <c r="N13" s="195"/>
      <c r="O13" s="195"/>
      <c r="P13" s="125"/>
      <c r="Q13" s="367"/>
      <c r="R13" s="368"/>
      <c r="S13" s="368"/>
      <c r="T13" s="368"/>
      <c r="U13" s="368"/>
      <c r="V13" s="368"/>
      <c r="W13" s="368"/>
      <c r="X13" s="368"/>
      <c r="Y13" s="368"/>
      <c r="Z13" s="368"/>
      <c r="AA13" s="368"/>
      <c r="AB13" s="368"/>
      <c r="AC13" s="368"/>
      <c r="AD13" s="368"/>
      <c r="AE13" s="369"/>
      <c r="AF13" s="125"/>
      <c r="AG13" s="125"/>
      <c r="AH13" s="125"/>
      <c r="AI13" s="125"/>
      <c r="AJ13" s="125"/>
      <c r="AK13" s="125"/>
      <c r="AL13" s="125"/>
      <c r="AM13" s="125"/>
    </row>
    <row r="14" spans="1:40" x14ac:dyDescent="0.25">
      <c r="A14" s="125"/>
      <c r="B14" s="125"/>
      <c r="C14" s="192"/>
      <c r="D14" s="127"/>
      <c r="E14" s="195"/>
      <c r="F14" s="195"/>
      <c r="G14" s="195"/>
      <c r="H14" s="195"/>
      <c r="I14" s="195"/>
      <c r="J14" s="195"/>
      <c r="K14" s="195"/>
      <c r="L14" s="195"/>
      <c r="M14" s="195"/>
      <c r="N14" s="195"/>
      <c r="O14" s="19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row>
    <row r="15" spans="1:40" x14ac:dyDescent="0.25">
      <c r="A15" s="125"/>
      <c r="B15" s="125"/>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row>
    <row r="16" spans="1:40" ht="30" customHeight="1" x14ac:dyDescent="0.25">
      <c r="A16" s="125"/>
      <c r="B16" s="151"/>
      <c r="C16" s="151"/>
      <c r="D16" s="151"/>
      <c r="E16" s="151"/>
      <c r="F16" s="151"/>
      <c r="G16" s="348" t="s">
        <v>564</v>
      </c>
      <c r="H16" s="370"/>
      <c r="I16" s="371"/>
      <c r="J16" s="348" t="s">
        <v>565</v>
      </c>
      <c r="K16" s="349"/>
      <c r="L16" s="350"/>
      <c r="M16" s="348" t="s">
        <v>566</v>
      </c>
      <c r="N16" s="349"/>
      <c r="O16" s="350"/>
      <c r="P16" s="348" t="s">
        <v>567</v>
      </c>
      <c r="Q16" s="349"/>
      <c r="R16" s="350"/>
      <c r="S16" s="348" t="s">
        <v>568</v>
      </c>
      <c r="T16" s="349"/>
      <c r="U16" s="350"/>
      <c r="V16" s="348" t="s">
        <v>569</v>
      </c>
      <c r="W16" s="349"/>
      <c r="X16" s="350"/>
      <c r="Y16" s="348" t="s">
        <v>87</v>
      </c>
      <c r="Z16" s="351"/>
      <c r="AA16" s="151"/>
      <c r="AB16" s="358" t="s">
        <v>171</v>
      </c>
      <c r="AC16" s="359"/>
      <c r="AD16" s="359"/>
      <c r="AE16" s="359"/>
      <c r="AF16" s="359"/>
      <c r="AG16" s="359"/>
      <c r="AH16" s="359"/>
      <c r="AI16" s="359"/>
      <c r="AJ16" s="359"/>
      <c r="AK16" s="360"/>
      <c r="AL16" s="125"/>
      <c r="AM16" s="125"/>
      <c r="AN16" s="143"/>
    </row>
    <row r="17" spans="1:45" ht="48.75" x14ac:dyDescent="0.25">
      <c r="A17" s="136"/>
      <c r="B17" s="214" t="s">
        <v>21</v>
      </c>
      <c r="C17" s="214" t="s">
        <v>22</v>
      </c>
      <c r="D17" s="214" t="s">
        <v>24</v>
      </c>
      <c r="E17" s="213" t="s">
        <v>368</v>
      </c>
      <c r="F17" s="213" t="s">
        <v>570</v>
      </c>
      <c r="G17" s="213" t="s">
        <v>63</v>
      </c>
      <c r="H17" s="213" t="s">
        <v>64</v>
      </c>
      <c r="I17" s="213" t="s">
        <v>27</v>
      </c>
      <c r="J17" s="213" t="s">
        <v>25</v>
      </c>
      <c r="K17" s="213" t="s">
        <v>26</v>
      </c>
      <c r="L17" s="213" t="s">
        <v>27</v>
      </c>
      <c r="M17" s="213" t="s">
        <v>25</v>
      </c>
      <c r="N17" s="213" t="s">
        <v>26</v>
      </c>
      <c r="O17" s="213" t="s">
        <v>27</v>
      </c>
      <c r="P17" s="213" t="s">
        <v>25</v>
      </c>
      <c r="Q17" s="213" t="s">
        <v>26</v>
      </c>
      <c r="R17" s="213" t="s">
        <v>27</v>
      </c>
      <c r="S17" s="213" t="s">
        <v>85</v>
      </c>
      <c r="T17" s="213" t="s">
        <v>86</v>
      </c>
      <c r="U17" s="213" t="s">
        <v>27</v>
      </c>
      <c r="V17" s="213" t="s">
        <v>85</v>
      </c>
      <c r="W17" s="213" t="s">
        <v>86</v>
      </c>
      <c r="X17" s="213" t="s">
        <v>27</v>
      </c>
      <c r="Y17" s="213" t="s">
        <v>557</v>
      </c>
      <c r="Z17" s="213" t="s">
        <v>558</v>
      </c>
      <c r="AA17" s="215"/>
      <c r="AB17" s="216" t="s">
        <v>66</v>
      </c>
      <c r="AC17" s="216" t="s">
        <v>65</v>
      </c>
      <c r="AD17" s="216" t="s">
        <v>377</v>
      </c>
      <c r="AE17" s="216" t="s">
        <v>378</v>
      </c>
      <c r="AF17" s="216" t="s">
        <v>379</v>
      </c>
      <c r="AG17" s="216" t="s">
        <v>380</v>
      </c>
      <c r="AH17" s="216" t="s">
        <v>381</v>
      </c>
      <c r="AI17" s="216" t="s">
        <v>560</v>
      </c>
      <c r="AJ17" s="216" t="s">
        <v>561</v>
      </c>
      <c r="AK17" s="216" t="s">
        <v>571</v>
      </c>
      <c r="AL17" s="139" t="s">
        <v>200</v>
      </c>
      <c r="AM17" s="125"/>
      <c r="AN17" s="156" t="s">
        <v>82</v>
      </c>
    </row>
    <row r="18" spans="1:45" x14ac:dyDescent="0.25">
      <c r="A18" s="125"/>
      <c r="B18" s="453"/>
      <c r="C18" s="453"/>
      <c r="D18" s="454"/>
      <c r="E18" s="454"/>
      <c r="F18" s="454"/>
      <c r="G18" s="456"/>
      <c r="H18" s="154" t="str">
        <f>IF(OR($D18="",$AB18="",$AC18="",$I18="",$AI18="",$AK18=""),"",IF($AN18&gt;=120100,IF($Y18&lt;=$AI18,$AC18*$I18,IF(AND($Y18&gt;$AI18,$Y18&lt;=$AK18),$I18*($AC18+((($AB18-$AC18)/($AK18-$AI18))*($Y18-$AI18))),0)),""))</f>
        <v/>
      </c>
      <c r="I18" s="148" t="str">
        <f>IF($D18="","",VLOOKUP($AN18,Trans_Req!$A$2:$N$22,5))</f>
        <v/>
      </c>
      <c r="J18" s="455"/>
      <c r="K18" s="147" t="str">
        <f>IF(OR($D18="",$AD18="",$L18=""),"",IF($AN18&gt;=120100,$AD18*$L18,""))</f>
        <v/>
      </c>
      <c r="L18" s="148" t="str">
        <f>IF($D18="","",VLOOKUP($AN18,Trans_Req!$A$2:$N$22,6))</f>
        <v/>
      </c>
      <c r="M18" s="455"/>
      <c r="N18" s="147" t="str">
        <f>IF(OR($D18="",$AE18="",$O18=""),"",IF($AN18&gt;=120100,$AE18*$O18,""))</f>
        <v/>
      </c>
      <c r="O18" s="148" t="str">
        <f>IF($D18="","",VLOOKUP($AN18,Trans_Req!$A$2:$N$22,7))</f>
        <v/>
      </c>
      <c r="P18" s="457"/>
      <c r="Q18" s="158" t="str">
        <f>IF(OR($D18="",$AF18="",$R18=""),"",IF($AN18&gt;=120100,$AF18*$R18,""))</f>
        <v/>
      </c>
      <c r="R18" s="148" t="str">
        <f>IF($D18="","",VLOOKUP($AN18,Trans_Req!$A$2:$N$22,8))</f>
        <v/>
      </c>
      <c r="S18" s="457"/>
      <c r="T18" s="158" t="str">
        <f>IF(OR($D18="",$AG18="",$U18=""),"",IF($AN18&gt;=120100,$AG18*$U18,""))</f>
        <v/>
      </c>
      <c r="U18" s="148" t="str">
        <f>IF($D18="","",VLOOKUP($AN18,Trans_Req!$A$2:$N$22,9))</f>
        <v/>
      </c>
      <c r="V18" s="457"/>
      <c r="W18" s="158" t="str">
        <f>IF(OR($D18="",$AH18="",$X18=""),"",IF($AN18&gt;=120100,$AH18*$X18,""))</f>
        <v/>
      </c>
      <c r="X18" s="148" t="str">
        <f>IF($D18="","",VLOOKUP($AN18,Trans_Req!$A$2:$N$22,10))</f>
        <v/>
      </c>
      <c r="Y18" s="149" t="str">
        <f t="shared" ref="Y18:Y35" si="0">IF($D18="","",$L$6+AL18)</f>
        <v/>
      </c>
      <c r="Z18" s="150" t="str">
        <f>IF(OR($D18="",$AJ18=""),"",$AJ18)</f>
        <v/>
      </c>
      <c r="AA18" s="151"/>
      <c r="AB18" s="453"/>
      <c r="AC18" s="453"/>
      <c r="AD18" s="453"/>
      <c r="AE18" s="453"/>
      <c r="AF18" s="453"/>
      <c r="AG18" s="453"/>
      <c r="AH18" s="453"/>
      <c r="AI18" s="453"/>
      <c r="AJ18" s="152" t="str">
        <f>IF(OR($D18="",$AK18=""),"",MIN(VLOOKUP($AN18,Trans_Req!$A$2:$N$22,11),$AK18-VLOOKUP($AN18,Trans_Req!$A$2:$N$22,12)))</f>
        <v/>
      </c>
      <c r="AK18" s="453"/>
      <c r="AL18" s="453"/>
      <c r="AM18" s="151"/>
      <c r="AN18" s="126" t="e">
        <f>VLOOKUP($D18,Trans_Req!$Q$2:$R$14,2)+IF(OR(VLOOKUP($D18,Trans_Req!$Q$2:$R$14,2)=121000,VLOOKUP($D18,Trans_Req!$Q$2:$R$14,2)=121300),VLOOKUP($E18,Trans_Req!$S$2:$T$3,2),0)+IF(OR(VLOOKUP($D18,Trans_Req!$Q$2:$R$14,2)=121000,VLOOKUP($D18,Trans_Req!$Q$2:$R$14,2)=121300),IF(VLOOKUP($E18,Trans_Req!$S$2:$T$3,2)=20,VLOOKUP($F18,Trans_Req!$U$2:$V$4,2),0),0)</f>
        <v>#N/A</v>
      </c>
      <c r="AQ18" s="182" t="s">
        <v>349</v>
      </c>
      <c r="AR18" s="49" t="s">
        <v>363</v>
      </c>
      <c r="AS18" s="126" t="s">
        <v>121</v>
      </c>
    </row>
    <row r="19" spans="1:45" x14ac:dyDescent="0.25">
      <c r="A19" s="125"/>
      <c r="B19" s="453"/>
      <c r="C19" s="453"/>
      <c r="D19" s="454"/>
      <c r="E19" s="454"/>
      <c r="F19" s="454"/>
      <c r="G19" s="456"/>
      <c r="H19" s="154" t="str">
        <f t="shared" ref="H19:H82" si="1">IF(OR($D19="",$AB19="",$AC19="",$I19="",$AI19="",$AK19=""),"",IF($AN19&gt;=120100,IF($Y19&lt;=$AI19,$AC19*$I19,IF(AND($Y19&gt;$AI19,$Y19&lt;=$AK19),$I19*($AC19+((($AB19-$AC19)/($AK19-$AI19))*($Y19-$AI19))),0)),""))</f>
        <v/>
      </c>
      <c r="I19" s="148" t="str">
        <f>IF($D19="","",VLOOKUP($AN19,Trans_Req!$A$2:$N$22,5))</f>
        <v/>
      </c>
      <c r="J19" s="455"/>
      <c r="K19" s="147" t="str">
        <f t="shared" ref="K19:K82" si="2">IF(OR($D19="",$AD19="",$L19=""),"",IF($AN19&gt;=120100,$AD19*$L19,""))</f>
        <v/>
      </c>
      <c r="L19" s="148" t="str">
        <f>IF($D19="","",VLOOKUP($AN19,Trans_Req!$A$2:$N$22,6))</f>
        <v/>
      </c>
      <c r="M19" s="455"/>
      <c r="N19" s="147" t="str">
        <f t="shared" ref="N19:N82" si="3">IF(OR($D19="",$AE19="",$O19=""),"",IF($AN19&gt;=120100,$AE19*$O19,""))</f>
        <v/>
      </c>
      <c r="O19" s="148" t="str">
        <f>IF($D19="","",VLOOKUP($AN19,Trans_Req!$A$2:$N$22,7))</f>
        <v/>
      </c>
      <c r="P19" s="457"/>
      <c r="Q19" s="158" t="str">
        <f t="shared" ref="Q19:Q82" si="4">IF(OR($D19="",$AF19="",$R19=""),"",IF($AN19&gt;=120100,$AF19*$R19,""))</f>
        <v/>
      </c>
      <c r="R19" s="148" t="str">
        <f>IF($D19="","",VLOOKUP($AN19,Trans_Req!$A$2:$N$22,8))</f>
        <v/>
      </c>
      <c r="S19" s="457"/>
      <c r="T19" s="158" t="str">
        <f t="shared" ref="T19:T82" si="5">IF(OR($D19="",$AG19="",$U19=""),"",IF($AN19&gt;=120100,$AG19*$U19,""))</f>
        <v/>
      </c>
      <c r="U19" s="148" t="str">
        <f>IF($D19="","",VLOOKUP($AN19,Trans_Req!$A$2:$N$22,9))</f>
        <v/>
      </c>
      <c r="V19" s="457"/>
      <c r="W19" s="158" t="str">
        <f t="shared" ref="W19:W82" si="6">IF(OR($D19="",$AH19="",$X19=""),"",IF($AN19&gt;=120100,$AH19*$X19,""))</f>
        <v/>
      </c>
      <c r="X19" s="148" t="str">
        <f>IF($D19="","",VLOOKUP($AN19,Trans_Req!$A$2:$N$22,10))</f>
        <v/>
      </c>
      <c r="Y19" s="149" t="str">
        <f t="shared" si="0"/>
        <v/>
      </c>
      <c r="Z19" s="150" t="str">
        <f t="shared" ref="Z19:Z82" si="7">IF(OR($D19="",$AJ19=""),"",$AJ19)</f>
        <v/>
      </c>
      <c r="AA19" s="151"/>
      <c r="AB19" s="453"/>
      <c r="AC19" s="453"/>
      <c r="AD19" s="453"/>
      <c r="AE19" s="453"/>
      <c r="AF19" s="453"/>
      <c r="AG19" s="453"/>
      <c r="AH19" s="453"/>
      <c r="AI19" s="453"/>
      <c r="AJ19" s="152" t="str">
        <f>IF(OR($D19="",$AK19=""),"",MIN(VLOOKUP($AN19,Trans_Req!$A$2:$N$22,11),$AK19-VLOOKUP($AN19,Trans_Req!$A$2:$N$22,12)))</f>
        <v/>
      </c>
      <c r="AK19" s="453"/>
      <c r="AL19" s="453"/>
      <c r="AM19" s="151"/>
      <c r="AN19" s="126" t="e">
        <f>VLOOKUP($D19,Trans_Req!$Q$2:$R$14,2)+IF(OR(VLOOKUP($D19,Trans_Req!$Q$2:$R$14,2)=121000,VLOOKUP($D19,Trans_Req!$Q$2:$R$14,2)=121300),VLOOKUP($E19,Trans_Req!$S$2:$T$3,2),0)+IF(OR(VLOOKUP($D19,Trans_Req!$Q$2:$R$14,2)=121000,VLOOKUP($D19,Trans_Req!$Q$2:$R$14,2)=121300),IF(VLOOKUP($E19,Trans_Req!$S$2:$T$3,2)=20,VLOOKUP($F19,Trans_Req!$U$2:$V$4,2),0),0)</f>
        <v>#N/A</v>
      </c>
      <c r="AQ19" s="182" t="s">
        <v>350</v>
      </c>
      <c r="AR19" s="49" t="s">
        <v>362</v>
      </c>
      <c r="AS19" s="126" t="s">
        <v>122</v>
      </c>
    </row>
    <row r="20" spans="1:45" x14ac:dyDescent="0.25">
      <c r="A20" s="125"/>
      <c r="B20" s="453"/>
      <c r="C20" s="453"/>
      <c r="D20" s="454"/>
      <c r="E20" s="454"/>
      <c r="F20" s="454"/>
      <c r="G20" s="456"/>
      <c r="H20" s="154" t="str">
        <f t="shared" si="1"/>
        <v/>
      </c>
      <c r="I20" s="148" t="str">
        <f>IF($D20="","",VLOOKUP($AN20,Trans_Req!$A$2:$N$22,5))</f>
        <v/>
      </c>
      <c r="J20" s="455"/>
      <c r="K20" s="147" t="str">
        <f t="shared" si="2"/>
        <v/>
      </c>
      <c r="L20" s="148" t="str">
        <f>IF($D20="","",VLOOKUP($AN20,Trans_Req!$A$2:$N$22,6))</f>
        <v/>
      </c>
      <c r="M20" s="455"/>
      <c r="N20" s="147" t="str">
        <f t="shared" si="3"/>
        <v/>
      </c>
      <c r="O20" s="148" t="str">
        <f>IF($D20="","",VLOOKUP($AN20,Trans_Req!$A$2:$N$22,7))</f>
        <v/>
      </c>
      <c r="P20" s="457"/>
      <c r="Q20" s="158" t="str">
        <f t="shared" si="4"/>
        <v/>
      </c>
      <c r="R20" s="148" t="str">
        <f>IF($D20="","",VLOOKUP($AN20,Trans_Req!$A$2:$N$22,8))</f>
        <v/>
      </c>
      <c r="S20" s="457"/>
      <c r="T20" s="158" t="str">
        <f t="shared" si="5"/>
        <v/>
      </c>
      <c r="U20" s="148" t="str">
        <f>IF($D20="","",VLOOKUP($AN20,Trans_Req!$A$2:$N$22,9))</f>
        <v/>
      </c>
      <c r="V20" s="457"/>
      <c r="W20" s="158" t="str">
        <f t="shared" si="6"/>
        <v/>
      </c>
      <c r="X20" s="148" t="str">
        <f>IF($D20="","",VLOOKUP($AN20,Trans_Req!$A$2:$N$22,10))</f>
        <v/>
      </c>
      <c r="Y20" s="149" t="str">
        <f t="shared" si="0"/>
        <v/>
      </c>
      <c r="Z20" s="150" t="str">
        <f t="shared" si="7"/>
        <v/>
      </c>
      <c r="AA20" s="151"/>
      <c r="AB20" s="453"/>
      <c r="AC20" s="453"/>
      <c r="AD20" s="453"/>
      <c r="AE20" s="453"/>
      <c r="AF20" s="453"/>
      <c r="AG20" s="453"/>
      <c r="AH20" s="453"/>
      <c r="AI20" s="453"/>
      <c r="AJ20" s="152" t="str">
        <f>IF(OR($D20="",$AK20=""),"",MIN(VLOOKUP($AN20,Trans_Req!$A$2:$N$22,11),$AK20-VLOOKUP($AN20,Trans_Req!$A$2:$N$22,12)))</f>
        <v/>
      </c>
      <c r="AK20" s="453"/>
      <c r="AL20" s="453"/>
      <c r="AM20" s="151"/>
      <c r="AN20" s="126" t="e">
        <f>VLOOKUP($D20,Trans_Req!$Q$2:$R$14,2)+IF(OR(VLOOKUP($D20,Trans_Req!$Q$2:$R$14,2)=121000,VLOOKUP($D20,Trans_Req!$Q$2:$R$14,2)=121300),VLOOKUP($E20,Trans_Req!$S$2:$T$3,2),0)+IF(OR(VLOOKUP($D20,Trans_Req!$Q$2:$R$14,2)=121000,VLOOKUP($D20,Trans_Req!$Q$2:$R$14,2)=121300),IF(VLOOKUP($E20,Trans_Req!$S$2:$T$3,2)=20,VLOOKUP($F20,Trans_Req!$U$2:$V$4,2),0),0)</f>
        <v>#N/A</v>
      </c>
      <c r="AQ20" s="182" t="s">
        <v>351</v>
      </c>
    </row>
    <row r="21" spans="1:45" x14ac:dyDescent="0.25">
      <c r="A21" s="125"/>
      <c r="B21" s="453"/>
      <c r="C21" s="453"/>
      <c r="D21" s="454"/>
      <c r="E21" s="454"/>
      <c r="F21" s="454"/>
      <c r="G21" s="456"/>
      <c r="H21" s="154" t="str">
        <f t="shared" si="1"/>
        <v/>
      </c>
      <c r="I21" s="148" t="str">
        <f>IF($D21="","",VLOOKUP($AN21,Trans_Req!$A$2:$N$22,5))</f>
        <v/>
      </c>
      <c r="J21" s="455"/>
      <c r="K21" s="147" t="str">
        <f t="shared" si="2"/>
        <v/>
      </c>
      <c r="L21" s="148" t="str">
        <f>IF($D21="","",VLOOKUP($AN21,Trans_Req!$A$2:$N$22,6))</f>
        <v/>
      </c>
      <c r="M21" s="455"/>
      <c r="N21" s="147" t="str">
        <f t="shared" si="3"/>
        <v/>
      </c>
      <c r="O21" s="148" t="str">
        <f>IF($D21="","",VLOOKUP($AN21,Trans_Req!$A$2:$N$22,7))</f>
        <v/>
      </c>
      <c r="P21" s="457"/>
      <c r="Q21" s="158" t="str">
        <f t="shared" si="4"/>
        <v/>
      </c>
      <c r="R21" s="148" t="str">
        <f>IF($D21="","",VLOOKUP($AN21,Trans_Req!$A$2:$N$22,8))</f>
        <v/>
      </c>
      <c r="S21" s="457"/>
      <c r="T21" s="158" t="str">
        <f t="shared" si="5"/>
        <v/>
      </c>
      <c r="U21" s="148" t="str">
        <f>IF($D21="","",VLOOKUP($AN21,Trans_Req!$A$2:$N$22,9))</f>
        <v/>
      </c>
      <c r="V21" s="457"/>
      <c r="W21" s="158" t="str">
        <f t="shared" si="6"/>
        <v/>
      </c>
      <c r="X21" s="148" t="str">
        <f>IF($D21="","",VLOOKUP($AN21,Trans_Req!$A$2:$N$22,10))</f>
        <v/>
      </c>
      <c r="Y21" s="149" t="str">
        <f t="shared" si="0"/>
        <v/>
      </c>
      <c r="Z21" s="150" t="str">
        <f t="shared" si="7"/>
        <v/>
      </c>
      <c r="AA21" s="151"/>
      <c r="AB21" s="453"/>
      <c r="AC21" s="453"/>
      <c r="AD21" s="453"/>
      <c r="AE21" s="453"/>
      <c r="AF21" s="453"/>
      <c r="AG21" s="453"/>
      <c r="AH21" s="453"/>
      <c r="AI21" s="453"/>
      <c r="AJ21" s="152" t="str">
        <f>IF(OR($D21="",$AK21=""),"",MIN(VLOOKUP($AN21,Trans_Req!$A$2:$N$22,11),$AK21-VLOOKUP($AN21,Trans_Req!$A$2:$N$22,12)))</f>
        <v/>
      </c>
      <c r="AK21" s="453"/>
      <c r="AL21" s="453"/>
      <c r="AM21" s="151"/>
      <c r="AN21" s="126" t="e">
        <f>VLOOKUP($D21,Trans_Req!$Q$2:$R$14,2)+IF(OR(VLOOKUP($D21,Trans_Req!$Q$2:$R$14,2)=121000,VLOOKUP($D21,Trans_Req!$Q$2:$R$14,2)=121300),VLOOKUP($E21,Trans_Req!$S$2:$T$3,2),0)+IF(OR(VLOOKUP($D21,Trans_Req!$Q$2:$R$14,2)=121000,VLOOKUP($D21,Trans_Req!$Q$2:$R$14,2)=121300),IF(VLOOKUP($E21,Trans_Req!$S$2:$T$3,2)=20,VLOOKUP($F21,Trans_Req!$U$2:$V$4,2),0),0)</f>
        <v>#N/A</v>
      </c>
      <c r="AQ21" s="182" t="s">
        <v>352</v>
      </c>
    </row>
    <row r="22" spans="1:45" x14ac:dyDescent="0.25">
      <c r="A22" s="125"/>
      <c r="B22" s="453"/>
      <c r="C22" s="453"/>
      <c r="D22" s="454"/>
      <c r="E22" s="454"/>
      <c r="F22" s="454"/>
      <c r="G22" s="456"/>
      <c r="H22" s="154" t="str">
        <f t="shared" si="1"/>
        <v/>
      </c>
      <c r="I22" s="148" t="str">
        <f>IF($D22="","",VLOOKUP($AN22,Trans_Req!$A$2:$N$22,5))</f>
        <v/>
      </c>
      <c r="J22" s="455"/>
      <c r="K22" s="147" t="str">
        <f t="shared" si="2"/>
        <v/>
      </c>
      <c r="L22" s="148" t="str">
        <f>IF($D22="","",VLOOKUP($AN22,Trans_Req!$A$2:$N$22,6))</f>
        <v/>
      </c>
      <c r="M22" s="455"/>
      <c r="N22" s="147" t="str">
        <f t="shared" si="3"/>
        <v/>
      </c>
      <c r="O22" s="148" t="str">
        <f>IF($D22="","",VLOOKUP($AN22,Trans_Req!$A$2:$N$22,7))</f>
        <v/>
      </c>
      <c r="P22" s="457"/>
      <c r="Q22" s="158" t="str">
        <f t="shared" si="4"/>
        <v/>
      </c>
      <c r="R22" s="148" t="str">
        <f>IF($D22="","",VLOOKUP($AN22,Trans_Req!$A$2:$N$22,8))</f>
        <v/>
      </c>
      <c r="S22" s="457"/>
      <c r="T22" s="158" t="str">
        <f t="shared" si="5"/>
        <v/>
      </c>
      <c r="U22" s="148" t="str">
        <f>IF($D22="","",VLOOKUP($AN22,Trans_Req!$A$2:$N$22,9))</f>
        <v/>
      </c>
      <c r="V22" s="457"/>
      <c r="W22" s="158" t="str">
        <f t="shared" si="6"/>
        <v/>
      </c>
      <c r="X22" s="148" t="str">
        <f>IF($D22="","",VLOOKUP($AN22,Trans_Req!$A$2:$N$22,10))</f>
        <v/>
      </c>
      <c r="Y22" s="149" t="str">
        <f t="shared" si="0"/>
        <v/>
      </c>
      <c r="Z22" s="150" t="str">
        <f t="shared" si="7"/>
        <v/>
      </c>
      <c r="AA22" s="151"/>
      <c r="AB22" s="453"/>
      <c r="AC22" s="453"/>
      <c r="AD22" s="453"/>
      <c r="AE22" s="453"/>
      <c r="AF22" s="453"/>
      <c r="AG22" s="453"/>
      <c r="AH22" s="453"/>
      <c r="AI22" s="453"/>
      <c r="AJ22" s="152" t="str">
        <f>IF(OR($D22="",$AK22=""),"",MIN(VLOOKUP($AN22,Trans_Req!$A$2:$N$22,11),$AK22-VLOOKUP($AN22,Trans_Req!$A$2:$N$22,12)))</f>
        <v/>
      </c>
      <c r="AK22" s="453"/>
      <c r="AL22" s="453"/>
      <c r="AM22" s="151"/>
      <c r="AN22" s="126" t="e">
        <f>VLOOKUP($D22,Trans_Req!$Q$2:$R$14,2)+IF(OR(VLOOKUP($D22,Trans_Req!$Q$2:$R$14,2)=121000,VLOOKUP($D22,Trans_Req!$Q$2:$R$14,2)=121300),VLOOKUP($E22,Trans_Req!$S$2:$T$3,2),0)+IF(OR(VLOOKUP($D22,Trans_Req!$Q$2:$R$14,2)=121000,VLOOKUP($D22,Trans_Req!$Q$2:$R$14,2)=121300),IF(VLOOKUP($E22,Trans_Req!$S$2:$T$3,2)=20,VLOOKUP($F22,Trans_Req!$U$2:$V$4,2),0),0)</f>
        <v>#N/A</v>
      </c>
      <c r="AQ22" s="182" t="s">
        <v>353</v>
      </c>
    </row>
    <row r="23" spans="1:45" x14ac:dyDescent="0.25">
      <c r="A23" s="125"/>
      <c r="B23" s="453"/>
      <c r="C23" s="453"/>
      <c r="D23" s="454"/>
      <c r="E23" s="454"/>
      <c r="F23" s="454"/>
      <c r="G23" s="456"/>
      <c r="H23" s="154" t="str">
        <f t="shared" si="1"/>
        <v/>
      </c>
      <c r="I23" s="148" t="str">
        <f>IF($D23="","",VLOOKUP($AN23,Trans_Req!$A$2:$N$22,5))</f>
        <v/>
      </c>
      <c r="J23" s="455"/>
      <c r="K23" s="147" t="str">
        <f t="shared" si="2"/>
        <v/>
      </c>
      <c r="L23" s="148" t="str">
        <f>IF($D23="","",VLOOKUP($AN23,Trans_Req!$A$2:$N$22,6))</f>
        <v/>
      </c>
      <c r="M23" s="455"/>
      <c r="N23" s="147" t="str">
        <f t="shared" si="3"/>
        <v/>
      </c>
      <c r="O23" s="148" t="str">
        <f>IF($D23="","",VLOOKUP($AN23,Trans_Req!$A$2:$N$22,7))</f>
        <v/>
      </c>
      <c r="P23" s="457"/>
      <c r="Q23" s="158" t="str">
        <f t="shared" si="4"/>
        <v/>
      </c>
      <c r="R23" s="148" t="str">
        <f>IF($D23="","",VLOOKUP($AN23,Trans_Req!$A$2:$N$22,8))</f>
        <v/>
      </c>
      <c r="S23" s="457"/>
      <c r="T23" s="158" t="str">
        <f t="shared" si="5"/>
        <v/>
      </c>
      <c r="U23" s="148" t="str">
        <f>IF($D23="","",VLOOKUP($AN23,Trans_Req!$A$2:$N$22,9))</f>
        <v/>
      </c>
      <c r="V23" s="457"/>
      <c r="W23" s="158" t="str">
        <f t="shared" si="6"/>
        <v/>
      </c>
      <c r="X23" s="148" t="str">
        <f>IF($D23="","",VLOOKUP($AN23,Trans_Req!$A$2:$N$22,10))</f>
        <v/>
      </c>
      <c r="Y23" s="149" t="str">
        <f t="shared" si="0"/>
        <v/>
      </c>
      <c r="Z23" s="150" t="str">
        <f t="shared" si="7"/>
        <v/>
      </c>
      <c r="AA23" s="151"/>
      <c r="AB23" s="453"/>
      <c r="AC23" s="453"/>
      <c r="AD23" s="453"/>
      <c r="AE23" s="453"/>
      <c r="AF23" s="453"/>
      <c r="AG23" s="453"/>
      <c r="AH23" s="453"/>
      <c r="AI23" s="453"/>
      <c r="AJ23" s="152" t="str">
        <f>IF(OR($D23="",$AK23=""),"",MIN(VLOOKUP($AN23,Trans_Req!$A$2:$N$22,11),$AK23-VLOOKUP($AN23,Trans_Req!$A$2:$N$22,12)))</f>
        <v/>
      </c>
      <c r="AK23" s="453"/>
      <c r="AL23" s="453"/>
      <c r="AM23" s="151"/>
      <c r="AN23" s="126" t="e">
        <f>VLOOKUP($D23,Trans_Req!$Q$2:$R$14,2)+IF(OR(VLOOKUP($D23,Trans_Req!$Q$2:$R$14,2)=121000,VLOOKUP($D23,Trans_Req!$Q$2:$R$14,2)=121300),VLOOKUP($E23,Trans_Req!$S$2:$T$3,2),0)+IF(OR(VLOOKUP($D23,Trans_Req!$Q$2:$R$14,2)=121000,VLOOKUP($D23,Trans_Req!$Q$2:$R$14,2)=121300),IF(VLOOKUP($E23,Trans_Req!$S$2:$T$3,2)=20,VLOOKUP($F23,Trans_Req!$U$2:$V$4,2),0),0)</f>
        <v>#N/A</v>
      </c>
      <c r="AQ23" s="182" t="s">
        <v>354</v>
      </c>
    </row>
    <row r="24" spans="1:45" x14ac:dyDescent="0.25">
      <c r="A24" s="125"/>
      <c r="B24" s="453"/>
      <c r="C24" s="453"/>
      <c r="D24" s="454"/>
      <c r="E24" s="454"/>
      <c r="F24" s="454"/>
      <c r="G24" s="456"/>
      <c r="H24" s="154" t="str">
        <f t="shared" si="1"/>
        <v/>
      </c>
      <c r="I24" s="148" t="str">
        <f>IF($D24="","",VLOOKUP($AN24,Trans_Req!$A$2:$N$22,5))</f>
        <v/>
      </c>
      <c r="J24" s="455"/>
      <c r="K24" s="147" t="str">
        <f t="shared" si="2"/>
        <v/>
      </c>
      <c r="L24" s="148" t="str">
        <f>IF($D24="","",VLOOKUP($AN24,Trans_Req!$A$2:$N$22,6))</f>
        <v/>
      </c>
      <c r="M24" s="455"/>
      <c r="N24" s="147" t="str">
        <f t="shared" si="3"/>
        <v/>
      </c>
      <c r="O24" s="148" t="str">
        <f>IF($D24="","",VLOOKUP($AN24,Trans_Req!$A$2:$N$22,7))</f>
        <v/>
      </c>
      <c r="P24" s="457"/>
      <c r="Q24" s="158" t="str">
        <f t="shared" si="4"/>
        <v/>
      </c>
      <c r="R24" s="148" t="str">
        <f>IF($D24="","",VLOOKUP($AN24,Trans_Req!$A$2:$N$22,8))</f>
        <v/>
      </c>
      <c r="S24" s="457"/>
      <c r="T24" s="158" t="str">
        <f t="shared" si="5"/>
        <v/>
      </c>
      <c r="U24" s="148" t="str">
        <f>IF($D24="","",VLOOKUP($AN24,Trans_Req!$A$2:$N$22,9))</f>
        <v/>
      </c>
      <c r="V24" s="457"/>
      <c r="W24" s="158" t="str">
        <f t="shared" si="6"/>
        <v/>
      </c>
      <c r="X24" s="148" t="str">
        <f>IF($D24="","",VLOOKUP($AN24,Trans_Req!$A$2:$N$22,10))</f>
        <v/>
      </c>
      <c r="Y24" s="149" t="str">
        <f t="shared" si="0"/>
        <v/>
      </c>
      <c r="Z24" s="150" t="str">
        <f t="shared" si="7"/>
        <v/>
      </c>
      <c r="AA24" s="151"/>
      <c r="AB24" s="453"/>
      <c r="AC24" s="453"/>
      <c r="AD24" s="453"/>
      <c r="AE24" s="453"/>
      <c r="AF24" s="453"/>
      <c r="AG24" s="453"/>
      <c r="AH24" s="453"/>
      <c r="AI24" s="453"/>
      <c r="AJ24" s="152" t="str">
        <f>IF(OR($D24="",$AK24=""),"",MIN(VLOOKUP($AN24,Trans_Req!$A$2:$N$22,11),$AK24-VLOOKUP($AN24,Trans_Req!$A$2:$N$22,12)))</f>
        <v/>
      </c>
      <c r="AK24" s="453"/>
      <c r="AL24" s="453"/>
      <c r="AM24" s="151"/>
      <c r="AN24" s="126" t="e">
        <f>VLOOKUP($D24,Trans_Req!$Q$2:$R$14,2)+IF(OR(VLOOKUP($D24,Trans_Req!$Q$2:$R$14,2)=121000,VLOOKUP($D24,Trans_Req!$Q$2:$R$14,2)=121300),VLOOKUP($E24,Trans_Req!$S$2:$T$3,2),0)+IF(OR(VLOOKUP($D24,Trans_Req!$Q$2:$R$14,2)=121000,VLOOKUP($D24,Trans_Req!$Q$2:$R$14,2)=121300),IF(VLOOKUP($E24,Trans_Req!$S$2:$T$3,2)=20,VLOOKUP($F24,Trans_Req!$U$2:$V$4,2),0),0)</f>
        <v>#N/A</v>
      </c>
      <c r="AQ24" s="182" t="s">
        <v>356</v>
      </c>
    </row>
    <row r="25" spans="1:45" x14ac:dyDescent="0.25">
      <c r="A25" s="125"/>
      <c r="B25" s="453"/>
      <c r="C25" s="453"/>
      <c r="D25" s="454"/>
      <c r="E25" s="454"/>
      <c r="F25" s="454"/>
      <c r="G25" s="456"/>
      <c r="H25" s="154" t="str">
        <f t="shared" si="1"/>
        <v/>
      </c>
      <c r="I25" s="148" t="str">
        <f>IF($D25="","",VLOOKUP($AN25,Trans_Req!$A$2:$N$22,5))</f>
        <v/>
      </c>
      <c r="J25" s="455"/>
      <c r="K25" s="147" t="str">
        <f t="shared" si="2"/>
        <v/>
      </c>
      <c r="L25" s="148" t="str">
        <f>IF($D25="","",VLOOKUP($AN25,Trans_Req!$A$2:$N$22,6))</f>
        <v/>
      </c>
      <c r="M25" s="455"/>
      <c r="N25" s="147" t="str">
        <f t="shared" si="3"/>
        <v/>
      </c>
      <c r="O25" s="148" t="str">
        <f>IF($D25="","",VLOOKUP($AN25,Trans_Req!$A$2:$N$22,7))</f>
        <v/>
      </c>
      <c r="P25" s="457"/>
      <c r="Q25" s="158" t="str">
        <f t="shared" si="4"/>
        <v/>
      </c>
      <c r="R25" s="148" t="str">
        <f>IF($D25="","",VLOOKUP($AN25,Trans_Req!$A$2:$N$22,8))</f>
        <v/>
      </c>
      <c r="S25" s="457"/>
      <c r="T25" s="158" t="str">
        <f t="shared" si="5"/>
        <v/>
      </c>
      <c r="U25" s="148" t="str">
        <f>IF($D25="","",VLOOKUP($AN25,Trans_Req!$A$2:$N$22,9))</f>
        <v/>
      </c>
      <c r="V25" s="457"/>
      <c r="W25" s="158" t="str">
        <f t="shared" si="6"/>
        <v/>
      </c>
      <c r="X25" s="148" t="str">
        <f>IF($D25="","",VLOOKUP($AN25,Trans_Req!$A$2:$N$22,10))</f>
        <v/>
      </c>
      <c r="Y25" s="149" t="str">
        <f t="shared" si="0"/>
        <v/>
      </c>
      <c r="Z25" s="150" t="str">
        <f t="shared" si="7"/>
        <v/>
      </c>
      <c r="AA25" s="151"/>
      <c r="AB25" s="453"/>
      <c r="AC25" s="453"/>
      <c r="AD25" s="453"/>
      <c r="AE25" s="453"/>
      <c r="AF25" s="453"/>
      <c r="AG25" s="453"/>
      <c r="AH25" s="453"/>
      <c r="AI25" s="453"/>
      <c r="AJ25" s="152" t="str">
        <f>IF(OR($D25="",$AK25=""),"",MIN(VLOOKUP($AN25,Trans_Req!$A$2:$N$22,11),$AK25-VLOOKUP($AN25,Trans_Req!$A$2:$N$22,12)))</f>
        <v/>
      </c>
      <c r="AK25" s="453"/>
      <c r="AL25" s="453"/>
      <c r="AM25" s="151"/>
      <c r="AN25" s="126" t="e">
        <f>VLOOKUP($D25,Trans_Req!$Q$2:$R$14,2)+IF(OR(VLOOKUP($D25,Trans_Req!$Q$2:$R$14,2)=121000,VLOOKUP($D25,Trans_Req!$Q$2:$R$14,2)=121300),VLOOKUP($E25,Trans_Req!$S$2:$T$3,2),0)+IF(OR(VLOOKUP($D25,Trans_Req!$Q$2:$R$14,2)=121000,VLOOKUP($D25,Trans_Req!$Q$2:$R$14,2)=121300),IF(VLOOKUP($E25,Trans_Req!$S$2:$T$3,2)=20,VLOOKUP($F25,Trans_Req!$U$2:$V$4,2),0),0)</f>
        <v>#N/A</v>
      </c>
    </row>
    <row r="26" spans="1:45" x14ac:dyDescent="0.25">
      <c r="A26" s="125"/>
      <c r="B26" s="453"/>
      <c r="C26" s="453"/>
      <c r="D26" s="454"/>
      <c r="E26" s="454"/>
      <c r="F26" s="454"/>
      <c r="G26" s="456"/>
      <c r="H26" s="154" t="str">
        <f t="shared" si="1"/>
        <v/>
      </c>
      <c r="I26" s="148" t="str">
        <f>IF($D26="","",VLOOKUP($AN26,Trans_Req!$A$2:$N$22,5))</f>
        <v/>
      </c>
      <c r="J26" s="455"/>
      <c r="K26" s="147" t="str">
        <f t="shared" si="2"/>
        <v/>
      </c>
      <c r="L26" s="148" t="str">
        <f>IF($D26="","",VLOOKUP($AN26,Trans_Req!$A$2:$N$22,6))</f>
        <v/>
      </c>
      <c r="M26" s="455"/>
      <c r="N26" s="147" t="str">
        <f t="shared" si="3"/>
        <v/>
      </c>
      <c r="O26" s="148" t="str">
        <f>IF($D26="","",VLOOKUP($AN26,Trans_Req!$A$2:$N$22,7))</f>
        <v/>
      </c>
      <c r="P26" s="457"/>
      <c r="Q26" s="158" t="str">
        <f t="shared" si="4"/>
        <v/>
      </c>
      <c r="R26" s="148" t="str">
        <f>IF($D26="","",VLOOKUP($AN26,Trans_Req!$A$2:$N$22,8))</f>
        <v/>
      </c>
      <c r="S26" s="457"/>
      <c r="T26" s="158" t="str">
        <f t="shared" si="5"/>
        <v/>
      </c>
      <c r="U26" s="148" t="str">
        <f>IF($D26="","",VLOOKUP($AN26,Trans_Req!$A$2:$N$22,9))</f>
        <v/>
      </c>
      <c r="V26" s="457"/>
      <c r="W26" s="158" t="str">
        <f t="shared" si="6"/>
        <v/>
      </c>
      <c r="X26" s="148" t="str">
        <f>IF($D26="","",VLOOKUP($AN26,Trans_Req!$A$2:$N$22,10))</f>
        <v/>
      </c>
      <c r="Y26" s="149" t="str">
        <f t="shared" si="0"/>
        <v/>
      </c>
      <c r="Z26" s="150" t="str">
        <f t="shared" si="7"/>
        <v/>
      </c>
      <c r="AA26" s="151"/>
      <c r="AB26" s="453"/>
      <c r="AC26" s="453"/>
      <c r="AD26" s="453"/>
      <c r="AE26" s="453"/>
      <c r="AF26" s="453"/>
      <c r="AG26" s="453"/>
      <c r="AH26" s="453"/>
      <c r="AI26" s="453"/>
      <c r="AJ26" s="152" t="str">
        <f>IF(OR($D26="",$AK26=""),"",MIN(VLOOKUP($AN26,Trans_Req!$A$2:$N$22,11),$AK26-VLOOKUP($AN26,Trans_Req!$A$2:$N$22,12)))</f>
        <v/>
      </c>
      <c r="AK26" s="453"/>
      <c r="AL26" s="453"/>
      <c r="AM26" s="151"/>
      <c r="AN26" s="126" t="e">
        <f>VLOOKUP($D26,Trans_Req!$Q$2:$R$14,2)+IF(OR(VLOOKUP($D26,Trans_Req!$Q$2:$R$14,2)=121000,VLOOKUP($D26,Trans_Req!$Q$2:$R$14,2)=121300),VLOOKUP($E26,Trans_Req!$S$2:$T$3,2),0)+IF(OR(VLOOKUP($D26,Trans_Req!$Q$2:$R$14,2)=121000,VLOOKUP($D26,Trans_Req!$Q$2:$R$14,2)=121300),IF(VLOOKUP($E26,Trans_Req!$S$2:$T$3,2)=20,VLOOKUP($F26,Trans_Req!$U$2:$V$4,2),0),0)</f>
        <v>#N/A</v>
      </c>
    </row>
    <row r="27" spans="1:45" x14ac:dyDescent="0.25">
      <c r="A27" s="125"/>
      <c r="B27" s="453"/>
      <c r="C27" s="453"/>
      <c r="D27" s="454"/>
      <c r="E27" s="454"/>
      <c r="F27" s="454"/>
      <c r="G27" s="456"/>
      <c r="H27" s="154" t="str">
        <f t="shared" si="1"/>
        <v/>
      </c>
      <c r="I27" s="148" t="str">
        <f>IF($D27="","",VLOOKUP($AN27,Trans_Req!$A$2:$N$22,5))</f>
        <v/>
      </c>
      <c r="J27" s="455"/>
      <c r="K27" s="147" t="str">
        <f t="shared" si="2"/>
        <v/>
      </c>
      <c r="L27" s="148" t="str">
        <f>IF($D27="","",VLOOKUP($AN27,Trans_Req!$A$2:$N$22,6))</f>
        <v/>
      </c>
      <c r="M27" s="455"/>
      <c r="N27" s="147" t="str">
        <f t="shared" si="3"/>
        <v/>
      </c>
      <c r="O27" s="148" t="str">
        <f>IF($D27="","",VLOOKUP($AN27,Trans_Req!$A$2:$N$22,7))</f>
        <v/>
      </c>
      <c r="P27" s="457"/>
      <c r="Q27" s="158" t="str">
        <f t="shared" si="4"/>
        <v/>
      </c>
      <c r="R27" s="148" t="str">
        <f>IF($D27="","",VLOOKUP($AN27,Trans_Req!$A$2:$N$22,8))</f>
        <v/>
      </c>
      <c r="S27" s="457"/>
      <c r="T27" s="158" t="str">
        <f t="shared" si="5"/>
        <v/>
      </c>
      <c r="U27" s="148" t="str">
        <f>IF($D27="","",VLOOKUP($AN27,Trans_Req!$A$2:$N$22,9))</f>
        <v/>
      </c>
      <c r="V27" s="457"/>
      <c r="W27" s="158" t="str">
        <f t="shared" si="6"/>
        <v/>
      </c>
      <c r="X27" s="148" t="str">
        <f>IF($D27="","",VLOOKUP($AN27,Trans_Req!$A$2:$N$22,10))</f>
        <v/>
      </c>
      <c r="Y27" s="149" t="str">
        <f t="shared" si="0"/>
        <v/>
      </c>
      <c r="Z27" s="150" t="str">
        <f t="shared" si="7"/>
        <v/>
      </c>
      <c r="AA27" s="151"/>
      <c r="AB27" s="453"/>
      <c r="AC27" s="453"/>
      <c r="AD27" s="453"/>
      <c r="AE27" s="453"/>
      <c r="AF27" s="453"/>
      <c r="AG27" s="453"/>
      <c r="AH27" s="453"/>
      <c r="AI27" s="453"/>
      <c r="AJ27" s="152" t="str">
        <f>IF(OR($D27="",$AK27=""),"",MIN(VLOOKUP($AN27,Trans_Req!$A$2:$N$22,11),$AK27-VLOOKUP($AN27,Trans_Req!$A$2:$N$22,12)))</f>
        <v/>
      </c>
      <c r="AK27" s="453"/>
      <c r="AL27" s="453"/>
      <c r="AM27" s="151"/>
      <c r="AN27" s="126" t="e">
        <f>VLOOKUP($D27,Trans_Req!$Q$2:$R$14,2)+IF(OR(VLOOKUP($D27,Trans_Req!$Q$2:$R$14,2)=121000,VLOOKUP($D27,Trans_Req!$Q$2:$R$14,2)=121300),VLOOKUP($E27,Trans_Req!$S$2:$T$3,2),0)+IF(OR(VLOOKUP($D27,Trans_Req!$Q$2:$R$14,2)=121000,VLOOKUP($D27,Trans_Req!$Q$2:$R$14,2)=121300),IF(VLOOKUP($E27,Trans_Req!$S$2:$T$3,2)=20,VLOOKUP($F27,Trans_Req!$U$2:$V$4,2),0),0)</f>
        <v>#N/A</v>
      </c>
      <c r="AR27" s="49"/>
    </row>
    <row r="28" spans="1:45" x14ac:dyDescent="0.25">
      <c r="A28" s="125"/>
      <c r="B28" s="453"/>
      <c r="C28" s="453"/>
      <c r="D28" s="454"/>
      <c r="E28" s="454"/>
      <c r="F28" s="454"/>
      <c r="G28" s="456"/>
      <c r="H28" s="154" t="str">
        <f t="shared" si="1"/>
        <v/>
      </c>
      <c r="I28" s="148" t="str">
        <f>IF($D28="","",VLOOKUP($AN28,Trans_Req!$A$2:$N$22,5))</f>
        <v/>
      </c>
      <c r="J28" s="455"/>
      <c r="K28" s="147" t="str">
        <f t="shared" si="2"/>
        <v/>
      </c>
      <c r="L28" s="148" t="str">
        <f>IF($D28="","",VLOOKUP($AN28,Trans_Req!$A$2:$N$22,6))</f>
        <v/>
      </c>
      <c r="M28" s="455"/>
      <c r="N28" s="147" t="str">
        <f t="shared" si="3"/>
        <v/>
      </c>
      <c r="O28" s="148" t="str">
        <f>IF($D28="","",VLOOKUP($AN28,Trans_Req!$A$2:$N$22,7))</f>
        <v/>
      </c>
      <c r="P28" s="457"/>
      <c r="Q28" s="158" t="str">
        <f t="shared" si="4"/>
        <v/>
      </c>
      <c r="R28" s="148" t="str">
        <f>IF($D28="","",VLOOKUP($AN28,Trans_Req!$A$2:$N$22,8))</f>
        <v/>
      </c>
      <c r="S28" s="457"/>
      <c r="T28" s="158" t="str">
        <f t="shared" si="5"/>
        <v/>
      </c>
      <c r="U28" s="148" t="str">
        <f>IF($D28="","",VLOOKUP($AN28,Trans_Req!$A$2:$N$22,9))</f>
        <v/>
      </c>
      <c r="V28" s="457"/>
      <c r="W28" s="158" t="str">
        <f t="shared" si="6"/>
        <v/>
      </c>
      <c r="X28" s="148" t="str">
        <f>IF($D28="","",VLOOKUP($AN28,Trans_Req!$A$2:$N$22,10))</f>
        <v/>
      </c>
      <c r="Y28" s="149" t="str">
        <f t="shared" si="0"/>
        <v/>
      </c>
      <c r="Z28" s="150" t="str">
        <f t="shared" si="7"/>
        <v/>
      </c>
      <c r="AA28" s="151"/>
      <c r="AB28" s="453"/>
      <c r="AC28" s="453"/>
      <c r="AD28" s="453"/>
      <c r="AE28" s="453"/>
      <c r="AF28" s="453"/>
      <c r="AG28" s="453"/>
      <c r="AH28" s="453"/>
      <c r="AI28" s="453"/>
      <c r="AJ28" s="152" t="str">
        <f>IF(OR($D28="",$AK28=""),"",MIN(VLOOKUP($AN28,Trans_Req!$A$2:$N$22,11),$AK28-VLOOKUP($AN28,Trans_Req!$A$2:$N$22,12)))</f>
        <v/>
      </c>
      <c r="AK28" s="453"/>
      <c r="AL28" s="453"/>
      <c r="AM28" s="151"/>
      <c r="AN28" s="126" t="e">
        <f>VLOOKUP($D28,Trans_Req!$Q$2:$R$14,2)+IF(OR(VLOOKUP($D28,Trans_Req!$Q$2:$R$14,2)=121000,VLOOKUP($D28,Trans_Req!$Q$2:$R$14,2)=121300),VLOOKUP($E28,Trans_Req!$S$2:$T$3,2),0)+IF(OR(VLOOKUP($D28,Trans_Req!$Q$2:$R$14,2)=121000,VLOOKUP($D28,Trans_Req!$Q$2:$R$14,2)=121300),IF(VLOOKUP($E28,Trans_Req!$S$2:$T$3,2)=20,VLOOKUP($F28,Trans_Req!$U$2:$V$4,2),0),0)</f>
        <v>#N/A</v>
      </c>
    </row>
    <row r="29" spans="1:45" x14ac:dyDescent="0.25">
      <c r="A29" s="125"/>
      <c r="B29" s="453"/>
      <c r="C29" s="453"/>
      <c r="D29" s="454"/>
      <c r="E29" s="454"/>
      <c r="F29" s="454"/>
      <c r="G29" s="456"/>
      <c r="H29" s="154" t="str">
        <f t="shared" si="1"/>
        <v/>
      </c>
      <c r="I29" s="148" t="str">
        <f>IF($D29="","",VLOOKUP($AN29,Trans_Req!$A$2:$N$22,5))</f>
        <v/>
      </c>
      <c r="J29" s="455"/>
      <c r="K29" s="147" t="str">
        <f t="shared" si="2"/>
        <v/>
      </c>
      <c r="L29" s="148" t="str">
        <f>IF($D29="","",VLOOKUP($AN29,Trans_Req!$A$2:$N$22,6))</f>
        <v/>
      </c>
      <c r="M29" s="455"/>
      <c r="N29" s="147" t="str">
        <f t="shared" si="3"/>
        <v/>
      </c>
      <c r="O29" s="148" t="str">
        <f>IF($D29="","",VLOOKUP($AN29,Trans_Req!$A$2:$N$22,7))</f>
        <v/>
      </c>
      <c r="P29" s="457"/>
      <c r="Q29" s="158" t="str">
        <f t="shared" si="4"/>
        <v/>
      </c>
      <c r="R29" s="148" t="str">
        <f>IF($D29="","",VLOOKUP($AN29,Trans_Req!$A$2:$N$22,8))</f>
        <v/>
      </c>
      <c r="S29" s="457"/>
      <c r="T29" s="158" t="str">
        <f t="shared" si="5"/>
        <v/>
      </c>
      <c r="U29" s="148" t="str">
        <f>IF($D29="","",VLOOKUP($AN29,Trans_Req!$A$2:$N$22,9))</f>
        <v/>
      </c>
      <c r="V29" s="457"/>
      <c r="W29" s="158" t="str">
        <f t="shared" si="6"/>
        <v/>
      </c>
      <c r="X29" s="148" t="str">
        <f>IF($D29="","",VLOOKUP($AN29,Trans_Req!$A$2:$N$22,10))</f>
        <v/>
      </c>
      <c r="Y29" s="149" t="str">
        <f t="shared" si="0"/>
        <v/>
      </c>
      <c r="Z29" s="150" t="str">
        <f t="shared" si="7"/>
        <v/>
      </c>
      <c r="AA29" s="151"/>
      <c r="AB29" s="453"/>
      <c r="AC29" s="453"/>
      <c r="AD29" s="453"/>
      <c r="AE29" s="453"/>
      <c r="AF29" s="453"/>
      <c r="AG29" s="453"/>
      <c r="AH29" s="453"/>
      <c r="AI29" s="453"/>
      <c r="AJ29" s="152" t="str">
        <f>IF(OR($D29="",$AK29=""),"",MIN(VLOOKUP($AN29,Trans_Req!$A$2:$N$22,11),$AK29-VLOOKUP($AN29,Trans_Req!$A$2:$N$22,12)))</f>
        <v/>
      </c>
      <c r="AK29" s="453"/>
      <c r="AL29" s="453"/>
      <c r="AM29" s="151"/>
      <c r="AN29" s="126" t="e">
        <f>VLOOKUP($D29,Trans_Req!$Q$2:$R$14,2)+IF(OR(VLOOKUP($D29,Trans_Req!$Q$2:$R$14,2)=121000,VLOOKUP($D29,Trans_Req!$Q$2:$R$14,2)=121300),VLOOKUP($E29,Trans_Req!$S$2:$T$3,2),0)+IF(OR(VLOOKUP($D29,Trans_Req!$Q$2:$R$14,2)=121000,VLOOKUP($D29,Trans_Req!$Q$2:$R$14,2)=121300),IF(VLOOKUP($E29,Trans_Req!$S$2:$T$3,2)=20,VLOOKUP($F29,Trans_Req!$U$2:$V$4,2),0),0)</f>
        <v>#N/A</v>
      </c>
    </row>
    <row r="30" spans="1:45" x14ac:dyDescent="0.25">
      <c r="A30" s="125"/>
      <c r="B30" s="453"/>
      <c r="C30" s="453"/>
      <c r="D30" s="454"/>
      <c r="E30" s="454"/>
      <c r="F30" s="454"/>
      <c r="G30" s="456"/>
      <c r="H30" s="154" t="str">
        <f t="shared" si="1"/>
        <v/>
      </c>
      <c r="I30" s="148" t="str">
        <f>IF($D30="","",VLOOKUP($AN30,Trans_Req!$A$2:$N$22,5))</f>
        <v/>
      </c>
      <c r="J30" s="455"/>
      <c r="K30" s="147" t="str">
        <f t="shared" si="2"/>
        <v/>
      </c>
      <c r="L30" s="148" t="str">
        <f>IF($D30="","",VLOOKUP($AN30,Trans_Req!$A$2:$N$22,6))</f>
        <v/>
      </c>
      <c r="M30" s="455"/>
      <c r="N30" s="147" t="str">
        <f t="shared" si="3"/>
        <v/>
      </c>
      <c r="O30" s="148" t="str">
        <f>IF($D30="","",VLOOKUP($AN30,Trans_Req!$A$2:$N$22,7))</f>
        <v/>
      </c>
      <c r="P30" s="457"/>
      <c r="Q30" s="158" t="str">
        <f t="shared" si="4"/>
        <v/>
      </c>
      <c r="R30" s="148" t="str">
        <f>IF($D30="","",VLOOKUP($AN30,Trans_Req!$A$2:$N$22,8))</f>
        <v/>
      </c>
      <c r="S30" s="457"/>
      <c r="T30" s="158" t="str">
        <f t="shared" si="5"/>
        <v/>
      </c>
      <c r="U30" s="148" t="str">
        <f>IF($D30="","",VLOOKUP($AN30,Trans_Req!$A$2:$N$22,9))</f>
        <v/>
      </c>
      <c r="V30" s="457"/>
      <c r="W30" s="158" t="str">
        <f t="shared" si="6"/>
        <v/>
      </c>
      <c r="X30" s="148" t="str">
        <f>IF($D30="","",VLOOKUP($AN30,Trans_Req!$A$2:$N$22,10))</f>
        <v/>
      </c>
      <c r="Y30" s="149" t="str">
        <f t="shared" si="0"/>
        <v/>
      </c>
      <c r="Z30" s="150" t="str">
        <f t="shared" si="7"/>
        <v/>
      </c>
      <c r="AA30" s="151"/>
      <c r="AB30" s="453"/>
      <c r="AC30" s="453"/>
      <c r="AD30" s="453"/>
      <c r="AE30" s="453"/>
      <c r="AF30" s="453"/>
      <c r="AG30" s="453"/>
      <c r="AH30" s="453"/>
      <c r="AI30" s="453"/>
      <c r="AJ30" s="152" t="str">
        <f>IF(OR($D30="",$AK30=""),"",MIN(VLOOKUP($AN30,Trans_Req!$A$2:$N$22,11),$AK30-VLOOKUP($AN30,Trans_Req!$A$2:$N$22,12)))</f>
        <v/>
      </c>
      <c r="AK30" s="453"/>
      <c r="AL30" s="453"/>
      <c r="AM30" s="151"/>
      <c r="AN30" s="126" t="e">
        <f>VLOOKUP($D30,Trans_Req!$Q$2:$R$14,2)+IF(OR(VLOOKUP($D30,Trans_Req!$Q$2:$R$14,2)=121000,VLOOKUP($D30,Trans_Req!$Q$2:$R$14,2)=121300),VLOOKUP($E30,Trans_Req!$S$2:$T$3,2),0)+IF(OR(VLOOKUP($D30,Trans_Req!$Q$2:$R$14,2)=121000,VLOOKUP($D30,Trans_Req!$Q$2:$R$14,2)=121300),IF(VLOOKUP($E30,Trans_Req!$S$2:$T$3,2)=20,VLOOKUP($F30,Trans_Req!$U$2:$V$4,2),0),0)</f>
        <v>#N/A</v>
      </c>
    </row>
    <row r="31" spans="1:45" x14ac:dyDescent="0.25">
      <c r="A31" s="125"/>
      <c r="B31" s="453"/>
      <c r="C31" s="453"/>
      <c r="D31" s="454"/>
      <c r="E31" s="454"/>
      <c r="F31" s="454"/>
      <c r="G31" s="456"/>
      <c r="H31" s="154" t="str">
        <f t="shared" si="1"/>
        <v/>
      </c>
      <c r="I31" s="148" t="str">
        <f>IF($D31="","",VLOOKUP($AN31,Trans_Req!$A$2:$N$22,5))</f>
        <v/>
      </c>
      <c r="J31" s="455"/>
      <c r="K31" s="147" t="str">
        <f t="shared" si="2"/>
        <v/>
      </c>
      <c r="L31" s="148" t="str">
        <f>IF($D31="","",VLOOKUP($AN31,Trans_Req!$A$2:$N$22,6))</f>
        <v/>
      </c>
      <c r="M31" s="455"/>
      <c r="N31" s="147" t="str">
        <f t="shared" si="3"/>
        <v/>
      </c>
      <c r="O31" s="148" t="str">
        <f>IF($D31="","",VLOOKUP($AN31,Trans_Req!$A$2:$N$22,7))</f>
        <v/>
      </c>
      <c r="P31" s="457"/>
      <c r="Q31" s="158" t="str">
        <f t="shared" si="4"/>
        <v/>
      </c>
      <c r="R31" s="148" t="str">
        <f>IF($D31="","",VLOOKUP($AN31,Trans_Req!$A$2:$N$22,8))</f>
        <v/>
      </c>
      <c r="S31" s="457"/>
      <c r="T31" s="158" t="str">
        <f t="shared" si="5"/>
        <v/>
      </c>
      <c r="U31" s="148" t="str">
        <f>IF($D31="","",VLOOKUP($AN31,Trans_Req!$A$2:$N$22,9))</f>
        <v/>
      </c>
      <c r="V31" s="457"/>
      <c r="W31" s="158" t="str">
        <f t="shared" si="6"/>
        <v/>
      </c>
      <c r="X31" s="148" t="str">
        <f>IF($D31="","",VLOOKUP($AN31,Trans_Req!$A$2:$N$22,10))</f>
        <v/>
      </c>
      <c r="Y31" s="149" t="str">
        <f t="shared" si="0"/>
        <v/>
      </c>
      <c r="Z31" s="150" t="str">
        <f t="shared" si="7"/>
        <v/>
      </c>
      <c r="AA31" s="151"/>
      <c r="AB31" s="453"/>
      <c r="AC31" s="453"/>
      <c r="AD31" s="453"/>
      <c r="AE31" s="453"/>
      <c r="AF31" s="453"/>
      <c r="AG31" s="453"/>
      <c r="AH31" s="453"/>
      <c r="AI31" s="453"/>
      <c r="AJ31" s="152" t="str">
        <f>IF(OR($D31="",$AK31=""),"",MIN(VLOOKUP($AN31,Trans_Req!$A$2:$N$22,11),$AK31-VLOOKUP($AN31,Trans_Req!$A$2:$N$22,12)))</f>
        <v/>
      </c>
      <c r="AK31" s="453"/>
      <c r="AL31" s="453"/>
      <c r="AM31" s="151"/>
      <c r="AN31" s="126" t="e">
        <f>VLOOKUP($D31,Trans_Req!$Q$2:$R$14,2)+IF(OR(VLOOKUP($D31,Trans_Req!$Q$2:$R$14,2)=121000,VLOOKUP($D31,Trans_Req!$Q$2:$R$14,2)=121300),VLOOKUP($E31,Trans_Req!$S$2:$T$3,2),0)+IF(OR(VLOOKUP($D31,Trans_Req!$Q$2:$R$14,2)=121000,VLOOKUP($D31,Trans_Req!$Q$2:$R$14,2)=121300),IF(VLOOKUP($E31,Trans_Req!$S$2:$T$3,2)=20,VLOOKUP($F31,Trans_Req!$U$2:$V$4,2),0),0)</f>
        <v>#N/A</v>
      </c>
    </row>
    <row r="32" spans="1:45" x14ac:dyDescent="0.25">
      <c r="A32" s="125"/>
      <c r="B32" s="453"/>
      <c r="C32" s="453"/>
      <c r="D32" s="454"/>
      <c r="E32" s="454"/>
      <c r="F32" s="454"/>
      <c r="G32" s="456"/>
      <c r="H32" s="154" t="str">
        <f t="shared" si="1"/>
        <v/>
      </c>
      <c r="I32" s="148" t="str">
        <f>IF($D32="","",VLOOKUP($AN32,Trans_Req!$A$2:$N$22,5))</f>
        <v/>
      </c>
      <c r="J32" s="455"/>
      <c r="K32" s="147" t="str">
        <f t="shared" si="2"/>
        <v/>
      </c>
      <c r="L32" s="148" t="str">
        <f>IF($D32="","",VLOOKUP($AN32,Trans_Req!$A$2:$N$22,6))</f>
        <v/>
      </c>
      <c r="M32" s="455"/>
      <c r="N32" s="147" t="str">
        <f t="shared" si="3"/>
        <v/>
      </c>
      <c r="O32" s="148" t="str">
        <f>IF($D32="","",VLOOKUP($AN32,Trans_Req!$A$2:$N$22,7))</f>
        <v/>
      </c>
      <c r="P32" s="457"/>
      <c r="Q32" s="158" t="str">
        <f t="shared" si="4"/>
        <v/>
      </c>
      <c r="R32" s="148" t="str">
        <f>IF($D32="","",VLOOKUP($AN32,Trans_Req!$A$2:$N$22,8))</f>
        <v/>
      </c>
      <c r="S32" s="457"/>
      <c r="T32" s="158" t="str">
        <f t="shared" si="5"/>
        <v/>
      </c>
      <c r="U32" s="148" t="str">
        <f>IF($D32="","",VLOOKUP($AN32,Trans_Req!$A$2:$N$22,9))</f>
        <v/>
      </c>
      <c r="V32" s="457"/>
      <c r="W32" s="158" t="str">
        <f t="shared" si="6"/>
        <v/>
      </c>
      <c r="X32" s="148" t="str">
        <f>IF($D32="","",VLOOKUP($AN32,Trans_Req!$A$2:$N$22,10))</f>
        <v/>
      </c>
      <c r="Y32" s="149" t="str">
        <f t="shared" si="0"/>
        <v/>
      </c>
      <c r="Z32" s="150" t="str">
        <f t="shared" si="7"/>
        <v/>
      </c>
      <c r="AA32" s="151"/>
      <c r="AB32" s="453"/>
      <c r="AC32" s="453"/>
      <c r="AD32" s="453"/>
      <c r="AE32" s="453"/>
      <c r="AF32" s="453"/>
      <c r="AG32" s="453"/>
      <c r="AH32" s="453"/>
      <c r="AI32" s="453"/>
      <c r="AJ32" s="152" t="str">
        <f>IF(OR($D32="",$AK32=""),"",MIN(VLOOKUP($AN32,Trans_Req!$A$2:$N$22,11),$AK32-VLOOKUP($AN32,Trans_Req!$A$2:$N$22,12)))</f>
        <v/>
      </c>
      <c r="AK32" s="453"/>
      <c r="AL32" s="453"/>
      <c r="AM32" s="151"/>
      <c r="AN32" s="126" t="e">
        <f>VLOOKUP($D32,Trans_Req!$Q$2:$R$14,2)+IF(OR(VLOOKUP($D32,Trans_Req!$Q$2:$R$14,2)=121000,VLOOKUP($D32,Trans_Req!$Q$2:$R$14,2)=121300),VLOOKUP($E32,Trans_Req!$S$2:$T$3,2),0)+IF(OR(VLOOKUP($D32,Trans_Req!$Q$2:$R$14,2)=121000,VLOOKUP($D32,Trans_Req!$Q$2:$R$14,2)=121300),IF(VLOOKUP($E32,Trans_Req!$S$2:$T$3,2)=20,VLOOKUP($F32,Trans_Req!$U$2:$V$4,2),0),0)</f>
        <v>#N/A</v>
      </c>
    </row>
    <row r="33" spans="1:40" x14ac:dyDescent="0.25">
      <c r="A33" s="125"/>
      <c r="B33" s="453"/>
      <c r="C33" s="453"/>
      <c r="D33" s="454"/>
      <c r="E33" s="454"/>
      <c r="F33" s="454"/>
      <c r="G33" s="456"/>
      <c r="H33" s="154" t="str">
        <f t="shared" si="1"/>
        <v/>
      </c>
      <c r="I33" s="148" t="str">
        <f>IF($D33="","",VLOOKUP($AN33,Trans_Req!$A$2:$N$22,5))</f>
        <v/>
      </c>
      <c r="J33" s="455"/>
      <c r="K33" s="147" t="str">
        <f t="shared" si="2"/>
        <v/>
      </c>
      <c r="L33" s="148" t="str">
        <f>IF($D33="","",VLOOKUP($AN33,Trans_Req!$A$2:$N$22,6))</f>
        <v/>
      </c>
      <c r="M33" s="455"/>
      <c r="N33" s="147" t="str">
        <f t="shared" si="3"/>
        <v/>
      </c>
      <c r="O33" s="148" t="str">
        <f>IF($D33="","",VLOOKUP($AN33,Trans_Req!$A$2:$N$22,7))</f>
        <v/>
      </c>
      <c r="P33" s="457"/>
      <c r="Q33" s="158" t="str">
        <f t="shared" si="4"/>
        <v/>
      </c>
      <c r="R33" s="148" t="str">
        <f>IF($D33="","",VLOOKUP($AN33,Trans_Req!$A$2:$N$22,8))</f>
        <v/>
      </c>
      <c r="S33" s="457"/>
      <c r="T33" s="158" t="str">
        <f t="shared" si="5"/>
        <v/>
      </c>
      <c r="U33" s="148" t="str">
        <f>IF($D33="","",VLOOKUP($AN33,Trans_Req!$A$2:$N$22,9))</f>
        <v/>
      </c>
      <c r="V33" s="457"/>
      <c r="W33" s="158" t="str">
        <f t="shared" si="6"/>
        <v/>
      </c>
      <c r="X33" s="148" t="str">
        <f>IF($D33="","",VLOOKUP($AN33,Trans_Req!$A$2:$N$22,10))</f>
        <v/>
      </c>
      <c r="Y33" s="149" t="str">
        <f t="shared" si="0"/>
        <v/>
      </c>
      <c r="Z33" s="150" t="str">
        <f t="shared" si="7"/>
        <v/>
      </c>
      <c r="AA33" s="151"/>
      <c r="AB33" s="453"/>
      <c r="AC33" s="453"/>
      <c r="AD33" s="453"/>
      <c r="AE33" s="453"/>
      <c r="AF33" s="453"/>
      <c r="AG33" s="453"/>
      <c r="AH33" s="453"/>
      <c r="AI33" s="453"/>
      <c r="AJ33" s="152" t="str">
        <f>IF(OR($D33="",$AK33=""),"",MIN(VLOOKUP($AN33,Trans_Req!$A$2:$N$22,11),$AK33-VLOOKUP($AN33,Trans_Req!$A$2:$N$22,12)))</f>
        <v/>
      </c>
      <c r="AK33" s="453"/>
      <c r="AL33" s="453"/>
      <c r="AM33" s="151"/>
      <c r="AN33" s="126" t="e">
        <f>VLOOKUP($D33,Trans_Req!$Q$2:$R$14,2)+IF(OR(VLOOKUP($D33,Trans_Req!$Q$2:$R$14,2)=121000,VLOOKUP($D33,Trans_Req!$Q$2:$R$14,2)=121300),VLOOKUP($E33,Trans_Req!$S$2:$T$3,2),0)+IF(OR(VLOOKUP($D33,Trans_Req!$Q$2:$R$14,2)=121000,VLOOKUP($D33,Trans_Req!$Q$2:$R$14,2)=121300),IF(VLOOKUP($E33,Trans_Req!$S$2:$T$3,2)=20,VLOOKUP($F33,Trans_Req!$U$2:$V$4,2),0),0)</f>
        <v>#N/A</v>
      </c>
    </row>
    <row r="34" spans="1:40" x14ac:dyDescent="0.25">
      <c r="A34" s="125"/>
      <c r="B34" s="453"/>
      <c r="C34" s="453"/>
      <c r="D34" s="454"/>
      <c r="E34" s="454"/>
      <c r="F34" s="454"/>
      <c r="G34" s="456"/>
      <c r="H34" s="154" t="str">
        <f t="shared" si="1"/>
        <v/>
      </c>
      <c r="I34" s="148" t="str">
        <f>IF($D34="","",VLOOKUP($AN34,Trans_Req!$A$2:$N$22,5))</f>
        <v/>
      </c>
      <c r="J34" s="455"/>
      <c r="K34" s="147" t="str">
        <f t="shared" si="2"/>
        <v/>
      </c>
      <c r="L34" s="148" t="str">
        <f>IF($D34="","",VLOOKUP($AN34,Trans_Req!$A$2:$N$22,6))</f>
        <v/>
      </c>
      <c r="M34" s="455"/>
      <c r="N34" s="147" t="str">
        <f t="shared" si="3"/>
        <v/>
      </c>
      <c r="O34" s="148" t="str">
        <f>IF($D34="","",VLOOKUP($AN34,Trans_Req!$A$2:$N$22,7))</f>
        <v/>
      </c>
      <c r="P34" s="457"/>
      <c r="Q34" s="158" t="str">
        <f t="shared" si="4"/>
        <v/>
      </c>
      <c r="R34" s="148" t="str">
        <f>IF($D34="","",VLOOKUP($AN34,Trans_Req!$A$2:$N$22,8))</f>
        <v/>
      </c>
      <c r="S34" s="457"/>
      <c r="T34" s="158" t="str">
        <f t="shared" si="5"/>
        <v/>
      </c>
      <c r="U34" s="148" t="str">
        <f>IF($D34="","",VLOOKUP($AN34,Trans_Req!$A$2:$N$22,9))</f>
        <v/>
      </c>
      <c r="V34" s="457"/>
      <c r="W34" s="158" t="str">
        <f t="shared" si="6"/>
        <v/>
      </c>
      <c r="X34" s="148" t="str">
        <f>IF($D34="","",VLOOKUP($AN34,Trans_Req!$A$2:$N$22,10))</f>
        <v/>
      </c>
      <c r="Y34" s="149" t="str">
        <f t="shared" si="0"/>
        <v/>
      </c>
      <c r="Z34" s="150" t="str">
        <f t="shared" si="7"/>
        <v/>
      </c>
      <c r="AA34" s="151"/>
      <c r="AB34" s="453"/>
      <c r="AC34" s="453"/>
      <c r="AD34" s="453"/>
      <c r="AE34" s="453"/>
      <c r="AF34" s="453"/>
      <c r="AG34" s="453"/>
      <c r="AH34" s="453"/>
      <c r="AI34" s="453"/>
      <c r="AJ34" s="152" t="str">
        <f>IF(OR($D34="",$AK34=""),"",MIN(VLOOKUP($AN34,Trans_Req!$A$2:$N$22,11),$AK34-VLOOKUP($AN34,Trans_Req!$A$2:$N$22,12)))</f>
        <v/>
      </c>
      <c r="AK34" s="453"/>
      <c r="AL34" s="453"/>
      <c r="AM34" s="151"/>
      <c r="AN34" s="126" t="e">
        <f>VLOOKUP($D34,Trans_Req!$Q$2:$R$14,2)+IF(OR(VLOOKUP($D34,Trans_Req!$Q$2:$R$14,2)=121000,VLOOKUP($D34,Trans_Req!$Q$2:$R$14,2)=121300),VLOOKUP($E34,Trans_Req!$S$2:$T$3,2),0)+IF(OR(VLOOKUP($D34,Trans_Req!$Q$2:$R$14,2)=121000,VLOOKUP($D34,Trans_Req!$Q$2:$R$14,2)=121300),IF(VLOOKUP($E34,Trans_Req!$S$2:$T$3,2)=20,VLOOKUP($F34,Trans_Req!$U$2:$V$4,2),0),0)</f>
        <v>#N/A</v>
      </c>
    </row>
    <row r="35" spans="1:40" x14ac:dyDescent="0.25">
      <c r="A35" s="125"/>
      <c r="B35" s="453"/>
      <c r="C35" s="453"/>
      <c r="D35" s="454"/>
      <c r="E35" s="454"/>
      <c r="F35" s="454"/>
      <c r="G35" s="456"/>
      <c r="H35" s="154" t="str">
        <f t="shared" si="1"/>
        <v/>
      </c>
      <c r="I35" s="148" t="str">
        <f>IF($D35="","",VLOOKUP($AN35,Trans_Req!$A$2:$N$22,5))</f>
        <v/>
      </c>
      <c r="J35" s="455"/>
      <c r="K35" s="147" t="str">
        <f t="shared" si="2"/>
        <v/>
      </c>
      <c r="L35" s="148" t="str">
        <f>IF($D35="","",VLOOKUP($AN35,Trans_Req!$A$2:$N$22,6))</f>
        <v/>
      </c>
      <c r="M35" s="455"/>
      <c r="N35" s="147" t="str">
        <f t="shared" si="3"/>
        <v/>
      </c>
      <c r="O35" s="148" t="str">
        <f>IF($D35="","",VLOOKUP($AN35,Trans_Req!$A$2:$N$22,7))</f>
        <v/>
      </c>
      <c r="P35" s="457"/>
      <c r="Q35" s="158" t="str">
        <f t="shared" si="4"/>
        <v/>
      </c>
      <c r="R35" s="148" t="str">
        <f>IF($D35="","",VLOOKUP($AN35,Trans_Req!$A$2:$N$22,8))</f>
        <v/>
      </c>
      <c r="S35" s="457"/>
      <c r="T35" s="158" t="str">
        <f t="shared" si="5"/>
        <v/>
      </c>
      <c r="U35" s="148" t="str">
        <f>IF($D35="","",VLOOKUP($AN35,Trans_Req!$A$2:$N$22,9))</f>
        <v/>
      </c>
      <c r="V35" s="457"/>
      <c r="W35" s="158" t="str">
        <f t="shared" si="6"/>
        <v/>
      </c>
      <c r="X35" s="148" t="str">
        <f>IF($D35="","",VLOOKUP($AN35,Trans_Req!$A$2:$N$22,10))</f>
        <v/>
      </c>
      <c r="Y35" s="149" t="str">
        <f t="shared" si="0"/>
        <v/>
      </c>
      <c r="Z35" s="150" t="str">
        <f t="shared" si="7"/>
        <v/>
      </c>
      <c r="AA35" s="151"/>
      <c r="AB35" s="453"/>
      <c r="AC35" s="453"/>
      <c r="AD35" s="453"/>
      <c r="AE35" s="453"/>
      <c r="AF35" s="453"/>
      <c r="AG35" s="453"/>
      <c r="AH35" s="453"/>
      <c r="AI35" s="453"/>
      <c r="AJ35" s="152" t="str">
        <f>IF(OR($D35="",$AK35=""),"",MIN(VLOOKUP($AN35,Trans_Req!$A$2:$N$22,11),$AK35-VLOOKUP($AN35,Trans_Req!$A$2:$N$22,12)))</f>
        <v/>
      </c>
      <c r="AK35" s="453"/>
      <c r="AL35" s="453"/>
      <c r="AM35" s="151"/>
      <c r="AN35" s="126" t="e">
        <f>VLOOKUP($D35,Trans_Req!$Q$2:$R$14,2)+IF(OR(VLOOKUP($D35,Trans_Req!$Q$2:$R$14,2)=121000,VLOOKUP($D35,Trans_Req!$Q$2:$R$14,2)=121300),VLOOKUP($E35,Trans_Req!$S$2:$T$3,2),0)+IF(OR(VLOOKUP($D35,Trans_Req!$Q$2:$R$14,2)=121000,VLOOKUP($D35,Trans_Req!$Q$2:$R$14,2)=121300),IF(VLOOKUP($E35,Trans_Req!$S$2:$T$3,2)=20,VLOOKUP($F35,Trans_Req!$U$2:$V$4,2),0),0)</f>
        <v>#N/A</v>
      </c>
    </row>
    <row r="36" spans="1:40" x14ac:dyDescent="0.25">
      <c r="A36" s="125"/>
      <c r="B36" s="453"/>
      <c r="C36" s="453"/>
      <c r="D36" s="454"/>
      <c r="E36" s="454"/>
      <c r="F36" s="454"/>
      <c r="G36" s="456"/>
      <c r="H36" s="154" t="str">
        <f t="shared" si="1"/>
        <v/>
      </c>
      <c r="I36" s="148" t="str">
        <f>IF($D36="","",VLOOKUP($AN36,Trans_Req!$A$2:$N$22,5))</f>
        <v/>
      </c>
      <c r="J36" s="455"/>
      <c r="K36" s="147" t="str">
        <f t="shared" si="2"/>
        <v/>
      </c>
      <c r="L36" s="148" t="str">
        <f>IF($D36="","",VLOOKUP($AN36,Trans_Req!$A$2:$N$22,6))</f>
        <v/>
      </c>
      <c r="M36" s="455"/>
      <c r="N36" s="147" t="str">
        <f t="shared" si="3"/>
        <v/>
      </c>
      <c r="O36" s="148" t="str">
        <f>IF($D36="","",VLOOKUP($AN36,Trans_Req!$A$2:$N$22,7))</f>
        <v/>
      </c>
      <c r="P36" s="457"/>
      <c r="Q36" s="158" t="str">
        <f t="shared" si="4"/>
        <v/>
      </c>
      <c r="R36" s="148" t="str">
        <f>IF($D36="","",VLOOKUP($AN36,Trans_Req!$A$2:$N$22,8))</f>
        <v/>
      </c>
      <c r="S36" s="457"/>
      <c r="T36" s="158" t="str">
        <f t="shared" si="5"/>
        <v/>
      </c>
      <c r="U36" s="148" t="str">
        <f>IF($D36="","",VLOOKUP($AN36,Trans_Req!$A$2:$N$22,9))</f>
        <v/>
      </c>
      <c r="V36" s="457"/>
      <c r="W36" s="158" t="str">
        <f t="shared" si="6"/>
        <v/>
      </c>
      <c r="X36" s="148" t="str">
        <f>IF($D36="","",VLOOKUP($AN36,Trans_Req!$A$2:$N$22,10))</f>
        <v/>
      </c>
      <c r="Y36" s="149" t="str">
        <f t="shared" ref="Y36:Y99" si="8">IF($D36="","",$L$6+AL36)</f>
        <v/>
      </c>
      <c r="Z36" s="150" t="str">
        <f t="shared" si="7"/>
        <v/>
      </c>
      <c r="AA36" s="151"/>
      <c r="AB36" s="453"/>
      <c r="AC36" s="453"/>
      <c r="AD36" s="453"/>
      <c r="AE36" s="453"/>
      <c r="AF36" s="453"/>
      <c r="AG36" s="453"/>
      <c r="AH36" s="453"/>
      <c r="AI36" s="453"/>
      <c r="AJ36" s="152" t="str">
        <f>IF(OR($D36="",$AK36=""),"",MIN(VLOOKUP($AN36,Trans_Req!$A$2:$N$22,11),$AK36-VLOOKUP($AN36,Trans_Req!$A$2:$N$22,12)))</f>
        <v/>
      </c>
      <c r="AK36" s="453"/>
      <c r="AL36" s="453"/>
      <c r="AM36" s="151"/>
      <c r="AN36" s="126" t="e">
        <f>VLOOKUP($D36,Trans_Req!$Q$2:$R$14,2)+IF(OR(VLOOKUP($D36,Trans_Req!$Q$2:$R$14,2)=121000,VLOOKUP($D36,Trans_Req!$Q$2:$R$14,2)=121300),VLOOKUP($E36,Trans_Req!$S$2:$T$3,2),0)+IF(OR(VLOOKUP($D36,Trans_Req!$Q$2:$R$14,2)=121000,VLOOKUP($D36,Trans_Req!$Q$2:$R$14,2)=121300),IF(VLOOKUP($E36,Trans_Req!$S$2:$T$3,2)=20,VLOOKUP($F36,Trans_Req!$U$2:$V$4,2),0),0)</f>
        <v>#N/A</v>
      </c>
    </row>
    <row r="37" spans="1:40" x14ac:dyDescent="0.25">
      <c r="A37" s="125"/>
      <c r="B37" s="453"/>
      <c r="C37" s="453"/>
      <c r="D37" s="454"/>
      <c r="E37" s="454"/>
      <c r="F37" s="454"/>
      <c r="G37" s="456"/>
      <c r="H37" s="154" t="str">
        <f t="shared" si="1"/>
        <v/>
      </c>
      <c r="I37" s="148" t="str">
        <f>IF($D37="","",VLOOKUP($AN37,Trans_Req!$A$2:$N$22,5))</f>
        <v/>
      </c>
      <c r="J37" s="455"/>
      <c r="K37" s="147" t="str">
        <f t="shared" si="2"/>
        <v/>
      </c>
      <c r="L37" s="148" t="str">
        <f>IF($D37="","",VLOOKUP($AN37,Trans_Req!$A$2:$N$22,6))</f>
        <v/>
      </c>
      <c r="M37" s="455"/>
      <c r="N37" s="147" t="str">
        <f t="shared" si="3"/>
        <v/>
      </c>
      <c r="O37" s="148" t="str">
        <f>IF($D37="","",VLOOKUP($AN37,Trans_Req!$A$2:$N$22,7))</f>
        <v/>
      </c>
      <c r="P37" s="457"/>
      <c r="Q37" s="158" t="str">
        <f t="shared" si="4"/>
        <v/>
      </c>
      <c r="R37" s="148" t="str">
        <f>IF($D37="","",VLOOKUP($AN37,Trans_Req!$A$2:$N$22,8))</f>
        <v/>
      </c>
      <c r="S37" s="457"/>
      <c r="T37" s="158" t="str">
        <f t="shared" si="5"/>
        <v/>
      </c>
      <c r="U37" s="148" t="str">
        <f>IF($D37="","",VLOOKUP($AN37,Trans_Req!$A$2:$N$22,9))</f>
        <v/>
      </c>
      <c r="V37" s="457"/>
      <c r="W37" s="158" t="str">
        <f t="shared" si="6"/>
        <v/>
      </c>
      <c r="X37" s="148" t="str">
        <f>IF($D37="","",VLOOKUP($AN37,Trans_Req!$A$2:$N$22,10))</f>
        <v/>
      </c>
      <c r="Y37" s="149" t="str">
        <f t="shared" si="8"/>
        <v/>
      </c>
      <c r="Z37" s="150" t="str">
        <f t="shared" si="7"/>
        <v/>
      </c>
      <c r="AA37" s="151"/>
      <c r="AB37" s="453"/>
      <c r="AC37" s="453"/>
      <c r="AD37" s="453"/>
      <c r="AE37" s="453"/>
      <c r="AF37" s="453"/>
      <c r="AG37" s="453"/>
      <c r="AH37" s="453"/>
      <c r="AI37" s="453"/>
      <c r="AJ37" s="152" t="str">
        <f>IF(OR($D37="",$AK37=""),"",MIN(VLOOKUP($AN37,Trans_Req!$A$2:$N$22,11),$AK37-VLOOKUP($AN37,Trans_Req!$A$2:$N$22,12)))</f>
        <v/>
      </c>
      <c r="AK37" s="453"/>
      <c r="AL37" s="453"/>
      <c r="AM37" s="151"/>
      <c r="AN37" s="126" t="e">
        <f>VLOOKUP($D37,Trans_Req!$Q$2:$R$14,2)+IF(OR(VLOOKUP($D37,Trans_Req!$Q$2:$R$14,2)=121000,VLOOKUP($D37,Trans_Req!$Q$2:$R$14,2)=121300),VLOOKUP($E37,Trans_Req!$S$2:$T$3,2),0)+IF(OR(VLOOKUP($D37,Trans_Req!$Q$2:$R$14,2)=121000,VLOOKUP($D37,Trans_Req!$Q$2:$R$14,2)=121300),IF(VLOOKUP($E37,Trans_Req!$S$2:$T$3,2)=20,VLOOKUP($F37,Trans_Req!$U$2:$V$4,2),0),0)</f>
        <v>#N/A</v>
      </c>
    </row>
    <row r="38" spans="1:40" x14ac:dyDescent="0.25">
      <c r="A38" s="125"/>
      <c r="B38" s="453"/>
      <c r="C38" s="453"/>
      <c r="D38" s="454"/>
      <c r="E38" s="454"/>
      <c r="F38" s="454"/>
      <c r="G38" s="456"/>
      <c r="H38" s="154" t="str">
        <f t="shared" si="1"/>
        <v/>
      </c>
      <c r="I38" s="148" t="str">
        <f>IF($D38="","",VLOOKUP($AN38,Trans_Req!$A$2:$N$22,5))</f>
        <v/>
      </c>
      <c r="J38" s="455"/>
      <c r="K38" s="147" t="str">
        <f t="shared" si="2"/>
        <v/>
      </c>
      <c r="L38" s="148" t="str">
        <f>IF($D38="","",VLOOKUP($AN38,Trans_Req!$A$2:$N$22,6))</f>
        <v/>
      </c>
      <c r="M38" s="455"/>
      <c r="N38" s="147" t="str">
        <f t="shared" si="3"/>
        <v/>
      </c>
      <c r="O38" s="148" t="str">
        <f>IF($D38="","",VLOOKUP($AN38,Trans_Req!$A$2:$N$22,7))</f>
        <v/>
      </c>
      <c r="P38" s="457"/>
      <c r="Q38" s="158" t="str">
        <f t="shared" si="4"/>
        <v/>
      </c>
      <c r="R38" s="148" t="str">
        <f>IF($D38="","",VLOOKUP($AN38,Trans_Req!$A$2:$N$22,8))</f>
        <v/>
      </c>
      <c r="S38" s="457"/>
      <c r="T38" s="158" t="str">
        <f t="shared" si="5"/>
        <v/>
      </c>
      <c r="U38" s="148" t="str">
        <f>IF($D38="","",VLOOKUP($AN38,Trans_Req!$A$2:$N$22,9))</f>
        <v/>
      </c>
      <c r="V38" s="457"/>
      <c r="W38" s="158" t="str">
        <f t="shared" si="6"/>
        <v/>
      </c>
      <c r="X38" s="148" t="str">
        <f>IF($D38="","",VLOOKUP($AN38,Trans_Req!$A$2:$N$22,10))</f>
        <v/>
      </c>
      <c r="Y38" s="149" t="str">
        <f t="shared" si="8"/>
        <v/>
      </c>
      <c r="Z38" s="150" t="str">
        <f t="shared" si="7"/>
        <v/>
      </c>
      <c r="AA38" s="151"/>
      <c r="AB38" s="453"/>
      <c r="AC38" s="453"/>
      <c r="AD38" s="453"/>
      <c r="AE38" s="453"/>
      <c r="AF38" s="453"/>
      <c r="AG38" s="453"/>
      <c r="AH38" s="453"/>
      <c r="AI38" s="453"/>
      <c r="AJ38" s="152" t="str">
        <f>IF(OR($D38="",$AK38=""),"",MIN(VLOOKUP($AN38,Trans_Req!$A$2:$N$22,11),$AK38-VLOOKUP($AN38,Trans_Req!$A$2:$N$22,12)))</f>
        <v/>
      </c>
      <c r="AK38" s="453"/>
      <c r="AL38" s="453"/>
      <c r="AM38" s="151"/>
      <c r="AN38" s="126" t="e">
        <f>VLOOKUP($D38,Trans_Req!$Q$2:$R$14,2)+IF(OR(VLOOKUP($D38,Trans_Req!$Q$2:$R$14,2)=121000,VLOOKUP($D38,Trans_Req!$Q$2:$R$14,2)=121300),VLOOKUP($E38,Trans_Req!$S$2:$T$3,2),0)+IF(OR(VLOOKUP($D38,Trans_Req!$Q$2:$R$14,2)=121000,VLOOKUP($D38,Trans_Req!$Q$2:$R$14,2)=121300),IF(VLOOKUP($E38,Trans_Req!$S$2:$T$3,2)=20,VLOOKUP($F38,Trans_Req!$U$2:$V$4,2),0),0)</f>
        <v>#N/A</v>
      </c>
    </row>
    <row r="39" spans="1:40" x14ac:dyDescent="0.25">
      <c r="A39" s="125"/>
      <c r="B39" s="453"/>
      <c r="C39" s="453"/>
      <c r="D39" s="454"/>
      <c r="E39" s="454"/>
      <c r="F39" s="454"/>
      <c r="G39" s="456"/>
      <c r="H39" s="154" t="str">
        <f t="shared" si="1"/>
        <v/>
      </c>
      <c r="I39" s="148" t="str">
        <f>IF($D39="","",VLOOKUP($AN39,Trans_Req!$A$2:$N$22,5))</f>
        <v/>
      </c>
      <c r="J39" s="455"/>
      <c r="K39" s="147" t="str">
        <f t="shared" si="2"/>
        <v/>
      </c>
      <c r="L39" s="148" t="str">
        <f>IF($D39="","",VLOOKUP($AN39,Trans_Req!$A$2:$N$22,6))</f>
        <v/>
      </c>
      <c r="M39" s="455"/>
      <c r="N39" s="147" t="str">
        <f t="shared" si="3"/>
        <v/>
      </c>
      <c r="O39" s="148" t="str">
        <f>IF($D39="","",VLOOKUP($AN39,Trans_Req!$A$2:$N$22,7))</f>
        <v/>
      </c>
      <c r="P39" s="457"/>
      <c r="Q39" s="158" t="str">
        <f t="shared" si="4"/>
        <v/>
      </c>
      <c r="R39" s="148" t="str">
        <f>IF($D39="","",VLOOKUP($AN39,Trans_Req!$A$2:$N$22,8))</f>
        <v/>
      </c>
      <c r="S39" s="457"/>
      <c r="T39" s="158" t="str">
        <f t="shared" si="5"/>
        <v/>
      </c>
      <c r="U39" s="148" t="str">
        <f>IF($D39="","",VLOOKUP($AN39,Trans_Req!$A$2:$N$22,9))</f>
        <v/>
      </c>
      <c r="V39" s="457"/>
      <c r="W39" s="158" t="str">
        <f t="shared" si="6"/>
        <v/>
      </c>
      <c r="X39" s="148" t="str">
        <f>IF($D39="","",VLOOKUP($AN39,Trans_Req!$A$2:$N$22,10))</f>
        <v/>
      </c>
      <c r="Y39" s="149" t="str">
        <f t="shared" si="8"/>
        <v/>
      </c>
      <c r="Z39" s="150" t="str">
        <f t="shared" si="7"/>
        <v/>
      </c>
      <c r="AA39" s="151"/>
      <c r="AB39" s="453"/>
      <c r="AC39" s="453"/>
      <c r="AD39" s="453"/>
      <c r="AE39" s="453"/>
      <c r="AF39" s="453"/>
      <c r="AG39" s="453"/>
      <c r="AH39" s="453"/>
      <c r="AI39" s="453"/>
      <c r="AJ39" s="152" t="str">
        <f>IF(OR($D39="",$AK39=""),"",MIN(VLOOKUP($AN39,Trans_Req!$A$2:$N$22,11),$AK39-VLOOKUP($AN39,Trans_Req!$A$2:$N$22,12)))</f>
        <v/>
      </c>
      <c r="AK39" s="453"/>
      <c r="AL39" s="453"/>
      <c r="AM39" s="151"/>
      <c r="AN39" s="126" t="e">
        <f>VLOOKUP($D39,Trans_Req!$Q$2:$R$14,2)+IF(OR(VLOOKUP($D39,Trans_Req!$Q$2:$R$14,2)=121000,VLOOKUP($D39,Trans_Req!$Q$2:$R$14,2)=121300),VLOOKUP($E39,Trans_Req!$S$2:$T$3,2),0)+IF(OR(VLOOKUP($D39,Trans_Req!$Q$2:$R$14,2)=121000,VLOOKUP($D39,Trans_Req!$Q$2:$R$14,2)=121300),IF(VLOOKUP($E39,Trans_Req!$S$2:$T$3,2)=20,VLOOKUP($F39,Trans_Req!$U$2:$V$4,2),0),0)</f>
        <v>#N/A</v>
      </c>
    </row>
    <row r="40" spans="1:40" x14ac:dyDescent="0.25">
      <c r="A40" s="125"/>
      <c r="B40" s="453"/>
      <c r="C40" s="453"/>
      <c r="D40" s="454"/>
      <c r="E40" s="454"/>
      <c r="F40" s="454"/>
      <c r="G40" s="456"/>
      <c r="H40" s="154" t="str">
        <f t="shared" si="1"/>
        <v/>
      </c>
      <c r="I40" s="148" t="str">
        <f>IF($D40="","",VLOOKUP($AN40,Trans_Req!$A$2:$N$22,5))</f>
        <v/>
      </c>
      <c r="J40" s="455"/>
      <c r="K40" s="147" t="str">
        <f t="shared" si="2"/>
        <v/>
      </c>
      <c r="L40" s="148" t="str">
        <f>IF($D40="","",VLOOKUP($AN40,Trans_Req!$A$2:$N$22,6))</f>
        <v/>
      </c>
      <c r="M40" s="455"/>
      <c r="N40" s="147" t="str">
        <f t="shared" si="3"/>
        <v/>
      </c>
      <c r="O40" s="148" t="str">
        <f>IF($D40="","",VLOOKUP($AN40,Trans_Req!$A$2:$N$22,7))</f>
        <v/>
      </c>
      <c r="P40" s="457"/>
      <c r="Q40" s="158" t="str">
        <f t="shared" si="4"/>
        <v/>
      </c>
      <c r="R40" s="148" t="str">
        <f>IF($D40="","",VLOOKUP($AN40,Trans_Req!$A$2:$N$22,8))</f>
        <v/>
      </c>
      <c r="S40" s="457"/>
      <c r="T40" s="158" t="str">
        <f t="shared" si="5"/>
        <v/>
      </c>
      <c r="U40" s="148" t="str">
        <f>IF($D40="","",VLOOKUP($AN40,Trans_Req!$A$2:$N$22,9))</f>
        <v/>
      </c>
      <c r="V40" s="457"/>
      <c r="W40" s="158" t="str">
        <f t="shared" si="6"/>
        <v/>
      </c>
      <c r="X40" s="148" t="str">
        <f>IF($D40="","",VLOOKUP($AN40,Trans_Req!$A$2:$N$22,10))</f>
        <v/>
      </c>
      <c r="Y40" s="149" t="str">
        <f t="shared" si="8"/>
        <v/>
      </c>
      <c r="Z40" s="150" t="str">
        <f t="shared" si="7"/>
        <v/>
      </c>
      <c r="AA40" s="151"/>
      <c r="AB40" s="453"/>
      <c r="AC40" s="453"/>
      <c r="AD40" s="453"/>
      <c r="AE40" s="453"/>
      <c r="AF40" s="453"/>
      <c r="AG40" s="453"/>
      <c r="AH40" s="453"/>
      <c r="AI40" s="453"/>
      <c r="AJ40" s="152" t="str">
        <f>IF(OR($D40="",$AK40=""),"",MIN(VLOOKUP($AN40,Trans_Req!$A$2:$N$22,11),$AK40-VLOOKUP($AN40,Trans_Req!$A$2:$N$22,12)))</f>
        <v/>
      </c>
      <c r="AK40" s="453"/>
      <c r="AL40" s="453"/>
      <c r="AM40" s="151"/>
      <c r="AN40" s="126" t="e">
        <f>VLOOKUP($D40,Trans_Req!$Q$2:$R$14,2)+IF(OR(VLOOKUP($D40,Trans_Req!$Q$2:$R$14,2)=121000,VLOOKUP($D40,Trans_Req!$Q$2:$R$14,2)=121300),VLOOKUP($E40,Trans_Req!$S$2:$T$3,2),0)+IF(OR(VLOOKUP($D40,Trans_Req!$Q$2:$R$14,2)=121000,VLOOKUP($D40,Trans_Req!$Q$2:$R$14,2)=121300),IF(VLOOKUP($E40,Trans_Req!$S$2:$T$3,2)=20,VLOOKUP($F40,Trans_Req!$U$2:$V$4,2),0),0)</f>
        <v>#N/A</v>
      </c>
    </row>
    <row r="41" spans="1:40" x14ac:dyDescent="0.25">
      <c r="A41" s="125"/>
      <c r="B41" s="453"/>
      <c r="C41" s="453"/>
      <c r="D41" s="454"/>
      <c r="E41" s="454"/>
      <c r="F41" s="454"/>
      <c r="G41" s="456"/>
      <c r="H41" s="154" t="str">
        <f t="shared" si="1"/>
        <v/>
      </c>
      <c r="I41" s="148" t="str">
        <f>IF($D41="","",VLOOKUP($AN41,Trans_Req!$A$2:$N$22,5))</f>
        <v/>
      </c>
      <c r="J41" s="455"/>
      <c r="K41" s="147" t="str">
        <f t="shared" si="2"/>
        <v/>
      </c>
      <c r="L41" s="148" t="str">
        <f>IF($D41="","",VLOOKUP($AN41,Trans_Req!$A$2:$N$22,6))</f>
        <v/>
      </c>
      <c r="M41" s="455"/>
      <c r="N41" s="147" t="str">
        <f t="shared" si="3"/>
        <v/>
      </c>
      <c r="O41" s="148" t="str">
        <f>IF($D41="","",VLOOKUP($AN41,Trans_Req!$A$2:$N$22,7))</f>
        <v/>
      </c>
      <c r="P41" s="457"/>
      <c r="Q41" s="158" t="str">
        <f t="shared" si="4"/>
        <v/>
      </c>
      <c r="R41" s="148" t="str">
        <f>IF($D41="","",VLOOKUP($AN41,Trans_Req!$A$2:$N$22,8))</f>
        <v/>
      </c>
      <c r="S41" s="457"/>
      <c r="T41" s="158" t="str">
        <f t="shared" si="5"/>
        <v/>
      </c>
      <c r="U41" s="148" t="str">
        <f>IF($D41="","",VLOOKUP($AN41,Trans_Req!$A$2:$N$22,9))</f>
        <v/>
      </c>
      <c r="V41" s="457"/>
      <c r="W41" s="158" t="str">
        <f t="shared" si="6"/>
        <v/>
      </c>
      <c r="X41" s="148" t="str">
        <f>IF($D41="","",VLOOKUP($AN41,Trans_Req!$A$2:$N$22,10))</f>
        <v/>
      </c>
      <c r="Y41" s="149" t="str">
        <f t="shared" si="8"/>
        <v/>
      </c>
      <c r="Z41" s="150" t="str">
        <f t="shared" si="7"/>
        <v/>
      </c>
      <c r="AA41" s="151"/>
      <c r="AB41" s="453"/>
      <c r="AC41" s="453"/>
      <c r="AD41" s="453"/>
      <c r="AE41" s="453"/>
      <c r="AF41" s="453"/>
      <c r="AG41" s="453"/>
      <c r="AH41" s="453"/>
      <c r="AI41" s="453"/>
      <c r="AJ41" s="152" t="str">
        <f>IF(OR($D41="",$AK41=""),"",MIN(VLOOKUP($AN41,Trans_Req!$A$2:$N$22,11),$AK41-VLOOKUP($AN41,Trans_Req!$A$2:$N$22,12)))</f>
        <v/>
      </c>
      <c r="AK41" s="453"/>
      <c r="AL41" s="453"/>
      <c r="AM41" s="151"/>
      <c r="AN41" s="126" t="e">
        <f>VLOOKUP($D41,Trans_Req!$Q$2:$R$14,2)+IF(OR(VLOOKUP($D41,Trans_Req!$Q$2:$R$14,2)=121000,VLOOKUP($D41,Trans_Req!$Q$2:$R$14,2)=121300),VLOOKUP($E41,Trans_Req!$S$2:$T$3,2),0)+IF(OR(VLOOKUP($D41,Trans_Req!$Q$2:$R$14,2)=121000,VLOOKUP($D41,Trans_Req!$Q$2:$R$14,2)=121300),IF(VLOOKUP($E41,Trans_Req!$S$2:$T$3,2)=20,VLOOKUP($F41,Trans_Req!$U$2:$V$4,2),0),0)</f>
        <v>#N/A</v>
      </c>
    </row>
    <row r="42" spans="1:40" x14ac:dyDescent="0.25">
      <c r="A42" s="125"/>
      <c r="B42" s="453"/>
      <c r="C42" s="453"/>
      <c r="D42" s="454"/>
      <c r="E42" s="454"/>
      <c r="F42" s="454"/>
      <c r="G42" s="456"/>
      <c r="H42" s="154" t="str">
        <f t="shared" si="1"/>
        <v/>
      </c>
      <c r="I42" s="148" t="str">
        <f>IF($D42="","",VLOOKUP($AN42,Trans_Req!$A$2:$N$22,5))</f>
        <v/>
      </c>
      <c r="J42" s="455"/>
      <c r="K42" s="147" t="str">
        <f t="shared" si="2"/>
        <v/>
      </c>
      <c r="L42" s="148" t="str">
        <f>IF($D42="","",VLOOKUP($AN42,Trans_Req!$A$2:$N$22,6))</f>
        <v/>
      </c>
      <c r="M42" s="455"/>
      <c r="N42" s="147" t="str">
        <f t="shared" si="3"/>
        <v/>
      </c>
      <c r="O42" s="148" t="str">
        <f>IF($D42="","",VLOOKUP($AN42,Trans_Req!$A$2:$N$22,7))</f>
        <v/>
      </c>
      <c r="P42" s="457"/>
      <c r="Q42" s="158" t="str">
        <f t="shared" si="4"/>
        <v/>
      </c>
      <c r="R42" s="148" t="str">
        <f>IF($D42="","",VLOOKUP($AN42,Trans_Req!$A$2:$N$22,8))</f>
        <v/>
      </c>
      <c r="S42" s="457"/>
      <c r="T42" s="158" t="str">
        <f t="shared" si="5"/>
        <v/>
      </c>
      <c r="U42" s="148" t="str">
        <f>IF($D42="","",VLOOKUP($AN42,Trans_Req!$A$2:$N$22,9))</f>
        <v/>
      </c>
      <c r="V42" s="457"/>
      <c r="W42" s="158" t="str">
        <f t="shared" si="6"/>
        <v/>
      </c>
      <c r="X42" s="148" t="str">
        <f>IF($D42="","",VLOOKUP($AN42,Trans_Req!$A$2:$N$22,10))</f>
        <v/>
      </c>
      <c r="Y42" s="149" t="str">
        <f t="shared" si="8"/>
        <v/>
      </c>
      <c r="Z42" s="150" t="str">
        <f t="shared" si="7"/>
        <v/>
      </c>
      <c r="AA42" s="151"/>
      <c r="AB42" s="453"/>
      <c r="AC42" s="453"/>
      <c r="AD42" s="453"/>
      <c r="AE42" s="453"/>
      <c r="AF42" s="453"/>
      <c r="AG42" s="453"/>
      <c r="AH42" s="453"/>
      <c r="AI42" s="453"/>
      <c r="AJ42" s="152" t="str">
        <f>IF(OR($D42="",$AK42=""),"",MIN(VLOOKUP($AN42,Trans_Req!$A$2:$N$22,11),$AK42-VLOOKUP($AN42,Trans_Req!$A$2:$N$22,12)))</f>
        <v/>
      </c>
      <c r="AK42" s="453"/>
      <c r="AL42" s="453"/>
      <c r="AM42" s="151"/>
      <c r="AN42" s="126" t="e">
        <f>VLOOKUP($D42,Trans_Req!$Q$2:$R$14,2)+IF(OR(VLOOKUP($D42,Trans_Req!$Q$2:$R$14,2)=121000,VLOOKUP($D42,Trans_Req!$Q$2:$R$14,2)=121300),VLOOKUP($E42,Trans_Req!$S$2:$T$3,2),0)+IF(OR(VLOOKUP($D42,Trans_Req!$Q$2:$R$14,2)=121000,VLOOKUP($D42,Trans_Req!$Q$2:$R$14,2)=121300),IF(VLOOKUP($E42,Trans_Req!$S$2:$T$3,2)=20,VLOOKUP($F42,Trans_Req!$U$2:$V$4,2),0),0)</f>
        <v>#N/A</v>
      </c>
    </row>
    <row r="43" spans="1:40" x14ac:dyDescent="0.25">
      <c r="A43" s="125"/>
      <c r="B43" s="453"/>
      <c r="C43" s="453"/>
      <c r="D43" s="454"/>
      <c r="E43" s="454"/>
      <c r="F43" s="454"/>
      <c r="G43" s="456"/>
      <c r="H43" s="154" t="str">
        <f t="shared" si="1"/>
        <v/>
      </c>
      <c r="I43" s="148" t="str">
        <f>IF($D43="","",VLOOKUP($AN43,Trans_Req!$A$2:$N$22,5))</f>
        <v/>
      </c>
      <c r="J43" s="455"/>
      <c r="K43" s="147" t="str">
        <f t="shared" si="2"/>
        <v/>
      </c>
      <c r="L43" s="148" t="str">
        <f>IF($D43="","",VLOOKUP($AN43,Trans_Req!$A$2:$N$22,6))</f>
        <v/>
      </c>
      <c r="M43" s="455"/>
      <c r="N43" s="147" t="str">
        <f t="shared" si="3"/>
        <v/>
      </c>
      <c r="O43" s="148" t="str">
        <f>IF($D43="","",VLOOKUP($AN43,Trans_Req!$A$2:$N$22,7))</f>
        <v/>
      </c>
      <c r="P43" s="457"/>
      <c r="Q43" s="158" t="str">
        <f t="shared" si="4"/>
        <v/>
      </c>
      <c r="R43" s="148" t="str">
        <f>IF($D43="","",VLOOKUP($AN43,Trans_Req!$A$2:$N$22,8))</f>
        <v/>
      </c>
      <c r="S43" s="457"/>
      <c r="T43" s="158" t="str">
        <f t="shared" si="5"/>
        <v/>
      </c>
      <c r="U43" s="148" t="str">
        <f>IF($D43="","",VLOOKUP($AN43,Trans_Req!$A$2:$N$22,9))</f>
        <v/>
      </c>
      <c r="V43" s="457"/>
      <c r="W43" s="158" t="str">
        <f t="shared" si="6"/>
        <v/>
      </c>
      <c r="X43" s="148" t="str">
        <f>IF($D43="","",VLOOKUP($AN43,Trans_Req!$A$2:$N$22,10))</f>
        <v/>
      </c>
      <c r="Y43" s="149" t="str">
        <f t="shared" si="8"/>
        <v/>
      </c>
      <c r="Z43" s="150" t="str">
        <f t="shared" si="7"/>
        <v/>
      </c>
      <c r="AA43" s="151"/>
      <c r="AB43" s="453"/>
      <c r="AC43" s="453"/>
      <c r="AD43" s="453"/>
      <c r="AE43" s="453"/>
      <c r="AF43" s="453"/>
      <c r="AG43" s="453"/>
      <c r="AH43" s="453"/>
      <c r="AI43" s="453"/>
      <c r="AJ43" s="152" t="str">
        <f>IF(OR($D43="",$AK43=""),"",MIN(VLOOKUP($AN43,Trans_Req!$A$2:$N$22,11),$AK43-VLOOKUP($AN43,Trans_Req!$A$2:$N$22,12)))</f>
        <v/>
      </c>
      <c r="AK43" s="453"/>
      <c r="AL43" s="453"/>
      <c r="AM43" s="151"/>
      <c r="AN43" s="126" t="e">
        <f>VLOOKUP($D43,Trans_Req!$Q$2:$R$14,2)+IF(OR(VLOOKUP($D43,Trans_Req!$Q$2:$R$14,2)=121000,VLOOKUP($D43,Trans_Req!$Q$2:$R$14,2)=121300),VLOOKUP($E43,Trans_Req!$S$2:$T$3,2),0)+IF(OR(VLOOKUP($D43,Trans_Req!$Q$2:$R$14,2)=121000,VLOOKUP($D43,Trans_Req!$Q$2:$R$14,2)=121300),IF(VLOOKUP($E43,Trans_Req!$S$2:$T$3,2)=20,VLOOKUP($F43,Trans_Req!$U$2:$V$4,2),0),0)</f>
        <v>#N/A</v>
      </c>
    </row>
    <row r="44" spans="1:40" x14ac:dyDescent="0.25">
      <c r="A44" s="125"/>
      <c r="B44" s="453"/>
      <c r="C44" s="453"/>
      <c r="D44" s="454"/>
      <c r="E44" s="454"/>
      <c r="F44" s="454"/>
      <c r="G44" s="456"/>
      <c r="H44" s="154" t="str">
        <f t="shared" si="1"/>
        <v/>
      </c>
      <c r="I44" s="148" t="str">
        <f>IF($D44="","",VLOOKUP($AN44,Trans_Req!$A$2:$N$22,5))</f>
        <v/>
      </c>
      <c r="J44" s="455"/>
      <c r="K44" s="147" t="str">
        <f t="shared" si="2"/>
        <v/>
      </c>
      <c r="L44" s="148" t="str">
        <f>IF($D44="","",VLOOKUP($AN44,Trans_Req!$A$2:$N$22,6))</f>
        <v/>
      </c>
      <c r="M44" s="455"/>
      <c r="N44" s="147" t="str">
        <f t="shared" si="3"/>
        <v/>
      </c>
      <c r="O44" s="148" t="str">
        <f>IF($D44="","",VLOOKUP($AN44,Trans_Req!$A$2:$N$22,7))</f>
        <v/>
      </c>
      <c r="P44" s="457"/>
      <c r="Q44" s="158" t="str">
        <f t="shared" si="4"/>
        <v/>
      </c>
      <c r="R44" s="148" t="str">
        <f>IF($D44="","",VLOOKUP($AN44,Trans_Req!$A$2:$N$22,8))</f>
        <v/>
      </c>
      <c r="S44" s="457"/>
      <c r="T44" s="158" t="str">
        <f t="shared" si="5"/>
        <v/>
      </c>
      <c r="U44" s="148" t="str">
        <f>IF($D44="","",VLOOKUP($AN44,Trans_Req!$A$2:$N$22,9))</f>
        <v/>
      </c>
      <c r="V44" s="457"/>
      <c r="W44" s="158" t="str">
        <f t="shared" si="6"/>
        <v/>
      </c>
      <c r="X44" s="148" t="str">
        <f>IF($D44="","",VLOOKUP($AN44,Trans_Req!$A$2:$N$22,10))</f>
        <v/>
      </c>
      <c r="Y44" s="149" t="str">
        <f t="shared" si="8"/>
        <v/>
      </c>
      <c r="Z44" s="150" t="str">
        <f t="shared" si="7"/>
        <v/>
      </c>
      <c r="AA44" s="151"/>
      <c r="AB44" s="453"/>
      <c r="AC44" s="453"/>
      <c r="AD44" s="453"/>
      <c r="AE44" s="453"/>
      <c r="AF44" s="453"/>
      <c r="AG44" s="453"/>
      <c r="AH44" s="453"/>
      <c r="AI44" s="453"/>
      <c r="AJ44" s="152" t="str">
        <f>IF(OR($D44="",$AK44=""),"",MIN(VLOOKUP($AN44,Trans_Req!$A$2:$N$22,11),$AK44-VLOOKUP($AN44,Trans_Req!$A$2:$N$22,12)))</f>
        <v/>
      </c>
      <c r="AK44" s="453"/>
      <c r="AL44" s="453"/>
      <c r="AM44" s="151"/>
      <c r="AN44" s="126" t="e">
        <f>VLOOKUP($D44,Trans_Req!$Q$2:$R$14,2)+IF(OR(VLOOKUP($D44,Trans_Req!$Q$2:$R$14,2)=121000,VLOOKUP($D44,Trans_Req!$Q$2:$R$14,2)=121300),VLOOKUP($E44,Trans_Req!$S$2:$T$3,2),0)+IF(OR(VLOOKUP($D44,Trans_Req!$Q$2:$R$14,2)=121000,VLOOKUP($D44,Trans_Req!$Q$2:$R$14,2)=121300),IF(VLOOKUP($E44,Trans_Req!$S$2:$T$3,2)=20,VLOOKUP($F44,Trans_Req!$U$2:$V$4,2),0),0)</f>
        <v>#N/A</v>
      </c>
    </row>
    <row r="45" spans="1:40" x14ac:dyDescent="0.25">
      <c r="A45" s="125"/>
      <c r="B45" s="453"/>
      <c r="C45" s="453"/>
      <c r="D45" s="454"/>
      <c r="E45" s="454"/>
      <c r="F45" s="454"/>
      <c r="G45" s="456"/>
      <c r="H45" s="154" t="str">
        <f t="shared" si="1"/>
        <v/>
      </c>
      <c r="I45" s="148" t="str">
        <f>IF($D45="","",VLOOKUP($AN45,Trans_Req!$A$2:$N$22,5))</f>
        <v/>
      </c>
      <c r="J45" s="455"/>
      <c r="K45" s="147" t="str">
        <f t="shared" si="2"/>
        <v/>
      </c>
      <c r="L45" s="148" t="str">
        <f>IF($D45="","",VLOOKUP($AN45,Trans_Req!$A$2:$N$22,6))</f>
        <v/>
      </c>
      <c r="M45" s="455"/>
      <c r="N45" s="147" t="str">
        <f t="shared" si="3"/>
        <v/>
      </c>
      <c r="O45" s="148" t="str">
        <f>IF($D45="","",VLOOKUP($AN45,Trans_Req!$A$2:$N$22,7))</f>
        <v/>
      </c>
      <c r="P45" s="457"/>
      <c r="Q45" s="158" t="str">
        <f t="shared" si="4"/>
        <v/>
      </c>
      <c r="R45" s="148" t="str">
        <f>IF($D45="","",VLOOKUP($AN45,Trans_Req!$A$2:$N$22,8))</f>
        <v/>
      </c>
      <c r="S45" s="457"/>
      <c r="T45" s="158" t="str">
        <f t="shared" si="5"/>
        <v/>
      </c>
      <c r="U45" s="148" t="str">
        <f>IF($D45="","",VLOOKUP($AN45,Trans_Req!$A$2:$N$22,9))</f>
        <v/>
      </c>
      <c r="V45" s="457"/>
      <c r="W45" s="158" t="str">
        <f t="shared" si="6"/>
        <v/>
      </c>
      <c r="X45" s="148" t="str">
        <f>IF($D45="","",VLOOKUP($AN45,Trans_Req!$A$2:$N$22,10))</f>
        <v/>
      </c>
      <c r="Y45" s="149" t="str">
        <f t="shared" si="8"/>
        <v/>
      </c>
      <c r="Z45" s="150" t="str">
        <f t="shared" si="7"/>
        <v/>
      </c>
      <c r="AA45" s="151"/>
      <c r="AB45" s="453"/>
      <c r="AC45" s="453"/>
      <c r="AD45" s="453"/>
      <c r="AE45" s="453"/>
      <c r="AF45" s="453"/>
      <c r="AG45" s="453"/>
      <c r="AH45" s="453"/>
      <c r="AI45" s="453"/>
      <c r="AJ45" s="152" t="str">
        <f>IF(OR($D45="",$AK45=""),"",MIN(VLOOKUP($AN45,Trans_Req!$A$2:$N$22,11),$AK45-VLOOKUP($AN45,Trans_Req!$A$2:$N$22,12)))</f>
        <v/>
      </c>
      <c r="AK45" s="453"/>
      <c r="AL45" s="453"/>
      <c r="AM45" s="151"/>
      <c r="AN45" s="126" t="e">
        <f>VLOOKUP($D45,Trans_Req!$Q$2:$R$14,2)+IF(OR(VLOOKUP($D45,Trans_Req!$Q$2:$R$14,2)=121000,VLOOKUP($D45,Trans_Req!$Q$2:$R$14,2)=121300),VLOOKUP($E45,Trans_Req!$S$2:$T$3,2),0)+IF(OR(VLOOKUP($D45,Trans_Req!$Q$2:$R$14,2)=121000,VLOOKUP($D45,Trans_Req!$Q$2:$R$14,2)=121300),IF(VLOOKUP($E45,Trans_Req!$S$2:$T$3,2)=20,VLOOKUP($F45,Trans_Req!$U$2:$V$4,2),0),0)</f>
        <v>#N/A</v>
      </c>
    </row>
    <row r="46" spans="1:40" x14ac:dyDescent="0.25">
      <c r="A46" s="125"/>
      <c r="B46" s="453"/>
      <c r="C46" s="453"/>
      <c r="D46" s="454"/>
      <c r="E46" s="454"/>
      <c r="F46" s="454"/>
      <c r="G46" s="456"/>
      <c r="H46" s="154" t="str">
        <f t="shared" si="1"/>
        <v/>
      </c>
      <c r="I46" s="148" t="str">
        <f>IF($D46="","",VLOOKUP($AN46,Trans_Req!$A$2:$N$22,5))</f>
        <v/>
      </c>
      <c r="J46" s="455"/>
      <c r="K46" s="147" t="str">
        <f t="shared" si="2"/>
        <v/>
      </c>
      <c r="L46" s="148" t="str">
        <f>IF($D46="","",VLOOKUP($AN46,Trans_Req!$A$2:$N$22,6))</f>
        <v/>
      </c>
      <c r="M46" s="455"/>
      <c r="N46" s="147" t="str">
        <f t="shared" si="3"/>
        <v/>
      </c>
      <c r="O46" s="148" t="str">
        <f>IF($D46="","",VLOOKUP($AN46,Trans_Req!$A$2:$N$22,7))</f>
        <v/>
      </c>
      <c r="P46" s="457"/>
      <c r="Q46" s="158" t="str">
        <f t="shared" si="4"/>
        <v/>
      </c>
      <c r="R46" s="148" t="str">
        <f>IF($D46="","",VLOOKUP($AN46,Trans_Req!$A$2:$N$22,8))</f>
        <v/>
      </c>
      <c r="S46" s="457"/>
      <c r="T46" s="158" t="str">
        <f t="shared" si="5"/>
        <v/>
      </c>
      <c r="U46" s="148" t="str">
        <f>IF($D46="","",VLOOKUP($AN46,Trans_Req!$A$2:$N$22,9))</f>
        <v/>
      </c>
      <c r="V46" s="457"/>
      <c r="W46" s="158" t="str">
        <f t="shared" si="6"/>
        <v/>
      </c>
      <c r="X46" s="148" t="str">
        <f>IF($D46="","",VLOOKUP($AN46,Trans_Req!$A$2:$N$22,10))</f>
        <v/>
      </c>
      <c r="Y46" s="149" t="str">
        <f t="shared" si="8"/>
        <v/>
      </c>
      <c r="Z46" s="150" t="str">
        <f t="shared" si="7"/>
        <v/>
      </c>
      <c r="AA46" s="151"/>
      <c r="AB46" s="453"/>
      <c r="AC46" s="453"/>
      <c r="AD46" s="453"/>
      <c r="AE46" s="453"/>
      <c r="AF46" s="453"/>
      <c r="AG46" s="453"/>
      <c r="AH46" s="453"/>
      <c r="AI46" s="453"/>
      <c r="AJ46" s="152" t="str">
        <f>IF(OR($D46="",$AK46=""),"",MIN(VLOOKUP($AN46,Trans_Req!$A$2:$N$22,11),$AK46-VLOOKUP($AN46,Trans_Req!$A$2:$N$22,12)))</f>
        <v/>
      </c>
      <c r="AK46" s="453"/>
      <c r="AL46" s="453"/>
      <c r="AM46" s="151"/>
      <c r="AN46" s="126" t="e">
        <f>VLOOKUP($D46,Trans_Req!$Q$2:$R$14,2)+IF(OR(VLOOKUP($D46,Trans_Req!$Q$2:$R$14,2)=121000,VLOOKUP($D46,Trans_Req!$Q$2:$R$14,2)=121300),VLOOKUP($E46,Trans_Req!$S$2:$T$3,2),0)+IF(OR(VLOOKUP($D46,Trans_Req!$Q$2:$R$14,2)=121000,VLOOKUP($D46,Trans_Req!$Q$2:$R$14,2)=121300),IF(VLOOKUP($E46,Trans_Req!$S$2:$T$3,2)=20,VLOOKUP($F46,Trans_Req!$U$2:$V$4,2),0),0)</f>
        <v>#N/A</v>
      </c>
    </row>
    <row r="47" spans="1:40" x14ac:dyDescent="0.25">
      <c r="A47" s="125"/>
      <c r="B47" s="453"/>
      <c r="C47" s="453"/>
      <c r="D47" s="454"/>
      <c r="E47" s="454"/>
      <c r="F47" s="454"/>
      <c r="G47" s="456"/>
      <c r="H47" s="154" t="str">
        <f t="shared" si="1"/>
        <v/>
      </c>
      <c r="I47" s="148" t="str">
        <f>IF($D47="","",VLOOKUP($AN47,Trans_Req!$A$2:$N$22,5))</f>
        <v/>
      </c>
      <c r="J47" s="455"/>
      <c r="K47" s="147" t="str">
        <f t="shared" si="2"/>
        <v/>
      </c>
      <c r="L47" s="148" t="str">
        <f>IF($D47="","",VLOOKUP($AN47,Trans_Req!$A$2:$N$22,6))</f>
        <v/>
      </c>
      <c r="M47" s="455"/>
      <c r="N47" s="147" t="str">
        <f t="shared" si="3"/>
        <v/>
      </c>
      <c r="O47" s="148" t="str">
        <f>IF($D47="","",VLOOKUP($AN47,Trans_Req!$A$2:$N$22,7))</f>
        <v/>
      </c>
      <c r="P47" s="457"/>
      <c r="Q47" s="158" t="str">
        <f t="shared" si="4"/>
        <v/>
      </c>
      <c r="R47" s="148" t="str">
        <f>IF($D47="","",VLOOKUP($AN47,Trans_Req!$A$2:$N$22,8))</f>
        <v/>
      </c>
      <c r="S47" s="457"/>
      <c r="T47" s="158" t="str">
        <f t="shared" si="5"/>
        <v/>
      </c>
      <c r="U47" s="148" t="str">
        <f>IF($D47="","",VLOOKUP($AN47,Trans_Req!$A$2:$N$22,9))</f>
        <v/>
      </c>
      <c r="V47" s="457"/>
      <c r="W47" s="158" t="str">
        <f t="shared" si="6"/>
        <v/>
      </c>
      <c r="X47" s="148" t="str">
        <f>IF($D47="","",VLOOKUP($AN47,Trans_Req!$A$2:$N$22,10))</f>
        <v/>
      </c>
      <c r="Y47" s="149" t="str">
        <f t="shared" si="8"/>
        <v/>
      </c>
      <c r="Z47" s="150" t="str">
        <f t="shared" si="7"/>
        <v/>
      </c>
      <c r="AA47" s="151"/>
      <c r="AB47" s="453"/>
      <c r="AC47" s="453"/>
      <c r="AD47" s="453"/>
      <c r="AE47" s="453"/>
      <c r="AF47" s="453"/>
      <c r="AG47" s="453"/>
      <c r="AH47" s="453"/>
      <c r="AI47" s="453"/>
      <c r="AJ47" s="152" t="str">
        <f>IF(OR($D47="",$AK47=""),"",MIN(VLOOKUP($AN47,Trans_Req!$A$2:$N$22,11),$AK47-VLOOKUP($AN47,Trans_Req!$A$2:$N$22,12)))</f>
        <v/>
      </c>
      <c r="AK47" s="453"/>
      <c r="AL47" s="453"/>
      <c r="AM47" s="151"/>
      <c r="AN47" s="126" t="e">
        <f>VLOOKUP($D47,Trans_Req!$Q$2:$R$14,2)+IF(OR(VLOOKUP($D47,Trans_Req!$Q$2:$R$14,2)=121000,VLOOKUP($D47,Trans_Req!$Q$2:$R$14,2)=121300),VLOOKUP($E47,Trans_Req!$S$2:$T$3,2),0)+IF(OR(VLOOKUP($D47,Trans_Req!$Q$2:$R$14,2)=121000,VLOOKUP($D47,Trans_Req!$Q$2:$R$14,2)=121300),IF(VLOOKUP($E47,Trans_Req!$S$2:$T$3,2)=20,VLOOKUP($F47,Trans_Req!$U$2:$V$4,2),0),0)</f>
        <v>#N/A</v>
      </c>
    </row>
    <row r="48" spans="1:40" x14ac:dyDescent="0.25">
      <c r="A48" s="125"/>
      <c r="B48" s="453"/>
      <c r="C48" s="453"/>
      <c r="D48" s="454"/>
      <c r="E48" s="454"/>
      <c r="F48" s="454"/>
      <c r="G48" s="456"/>
      <c r="H48" s="154" t="str">
        <f t="shared" si="1"/>
        <v/>
      </c>
      <c r="I48" s="148" t="str">
        <f>IF($D48="","",VLOOKUP($AN48,Trans_Req!$A$2:$N$22,5))</f>
        <v/>
      </c>
      <c r="J48" s="455"/>
      <c r="K48" s="147" t="str">
        <f t="shared" si="2"/>
        <v/>
      </c>
      <c r="L48" s="148" t="str">
        <f>IF($D48="","",VLOOKUP($AN48,Trans_Req!$A$2:$N$22,6))</f>
        <v/>
      </c>
      <c r="M48" s="455"/>
      <c r="N48" s="147" t="str">
        <f t="shared" si="3"/>
        <v/>
      </c>
      <c r="O48" s="148" t="str">
        <f>IF($D48="","",VLOOKUP($AN48,Trans_Req!$A$2:$N$22,7))</f>
        <v/>
      </c>
      <c r="P48" s="457"/>
      <c r="Q48" s="158" t="str">
        <f t="shared" si="4"/>
        <v/>
      </c>
      <c r="R48" s="148" t="str">
        <f>IF($D48="","",VLOOKUP($AN48,Trans_Req!$A$2:$N$22,8))</f>
        <v/>
      </c>
      <c r="S48" s="457"/>
      <c r="T48" s="158" t="str">
        <f t="shared" si="5"/>
        <v/>
      </c>
      <c r="U48" s="148" t="str">
        <f>IF($D48="","",VLOOKUP($AN48,Trans_Req!$A$2:$N$22,9))</f>
        <v/>
      </c>
      <c r="V48" s="457"/>
      <c r="W48" s="158" t="str">
        <f t="shared" si="6"/>
        <v/>
      </c>
      <c r="X48" s="148" t="str">
        <f>IF($D48="","",VLOOKUP($AN48,Trans_Req!$A$2:$N$22,10))</f>
        <v/>
      </c>
      <c r="Y48" s="149" t="str">
        <f t="shared" si="8"/>
        <v/>
      </c>
      <c r="Z48" s="150" t="str">
        <f t="shared" si="7"/>
        <v/>
      </c>
      <c r="AA48" s="151"/>
      <c r="AB48" s="453"/>
      <c r="AC48" s="453"/>
      <c r="AD48" s="453"/>
      <c r="AE48" s="453"/>
      <c r="AF48" s="453"/>
      <c r="AG48" s="453"/>
      <c r="AH48" s="453"/>
      <c r="AI48" s="453"/>
      <c r="AJ48" s="152" t="str">
        <f>IF(OR($D48="",$AK48=""),"",MIN(VLOOKUP($AN48,Trans_Req!$A$2:$N$22,11),$AK48-VLOOKUP($AN48,Trans_Req!$A$2:$N$22,12)))</f>
        <v/>
      </c>
      <c r="AK48" s="453"/>
      <c r="AL48" s="453"/>
      <c r="AM48" s="151"/>
      <c r="AN48" s="126" t="e">
        <f>VLOOKUP($D48,Trans_Req!$Q$2:$R$14,2)+IF(OR(VLOOKUP($D48,Trans_Req!$Q$2:$R$14,2)=121000,VLOOKUP($D48,Trans_Req!$Q$2:$R$14,2)=121300),VLOOKUP($E48,Trans_Req!$S$2:$T$3,2),0)+IF(OR(VLOOKUP($D48,Trans_Req!$Q$2:$R$14,2)=121000,VLOOKUP($D48,Trans_Req!$Q$2:$R$14,2)=121300),IF(VLOOKUP($E48,Trans_Req!$S$2:$T$3,2)=20,VLOOKUP($F48,Trans_Req!$U$2:$V$4,2),0),0)</f>
        <v>#N/A</v>
      </c>
    </row>
    <row r="49" spans="1:40" x14ac:dyDescent="0.25">
      <c r="A49" s="125"/>
      <c r="B49" s="453"/>
      <c r="C49" s="453"/>
      <c r="D49" s="454"/>
      <c r="E49" s="454"/>
      <c r="F49" s="454"/>
      <c r="G49" s="456"/>
      <c r="H49" s="154" t="str">
        <f t="shared" si="1"/>
        <v/>
      </c>
      <c r="I49" s="148" t="str">
        <f>IF($D49="","",VLOOKUP($AN49,Trans_Req!$A$2:$N$22,5))</f>
        <v/>
      </c>
      <c r="J49" s="455"/>
      <c r="K49" s="147" t="str">
        <f t="shared" si="2"/>
        <v/>
      </c>
      <c r="L49" s="148" t="str">
        <f>IF($D49="","",VLOOKUP($AN49,Trans_Req!$A$2:$N$22,6))</f>
        <v/>
      </c>
      <c r="M49" s="455"/>
      <c r="N49" s="147" t="str">
        <f t="shared" si="3"/>
        <v/>
      </c>
      <c r="O49" s="148" t="str">
        <f>IF($D49="","",VLOOKUP($AN49,Trans_Req!$A$2:$N$22,7))</f>
        <v/>
      </c>
      <c r="P49" s="457"/>
      <c r="Q49" s="158" t="str">
        <f t="shared" si="4"/>
        <v/>
      </c>
      <c r="R49" s="148" t="str">
        <f>IF($D49="","",VLOOKUP($AN49,Trans_Req!$A$2:$N$22,8))</f>
        <v/>
      </c>
      <c r="S49" s="457"/>
      <c r="T49" s="158" t="str">
        <f t="shared" si="5"/>
        <v/>
      </c>
      <c r="U49" s="148" t="str">
        <f>IF($D49="","",VLOOKUP($AN49,Trans_Req!$A$2:$N$22,9))</f>
        <v/>
      </c>
      <c r="V49" s="457"/>
      <c r="W49" s="158" t="str">
        <f t="shared" si="6"/>
        <v/>
      </c>
      <c r="X49" s="148" t="str">
        <f>IF($D49="","",VLOOKUP($AN49,Trans_Req!$A$2:$N$22,10))</f>
        <v/>
      </c>
      <c r="Y49" s="149" t="str">
        <f t="shared" si="8"/>
        <v/>
      </c>
      <c r="Z49" s="150" t="str">
        <f t="shared" si="7"/>
        <v/>
      </c>
      <c r="AA49" s="151"/>
      <c r="AB49" s="453"/>
      <c r="AC49" s="453"/>
      <c r="AD49" s="453"/>
      <c r="AE49" s="453"/>
      <c r="AF49" s="453"/>
      <c r="AG49" s="453"/>
      <c r="AH49" s="453"/>
      <c r="AI49" s="453"/>
      <c r="AJ49" s="152" t="str">
        <f>IF(OR($D49="",$AK49=""),"",MIN(VLOOKUP($AN49,Trans_Req!$A$2:$N$22,11),$AK49-VLOOKUP($AN49,Trans_Req!$A$2:$N$22,12)))</f>
        <v/>
      </c>
      <c r="AK49" s="453"/>
      <c r="AL49" s="453"/>
      <c r="AM49" s="151"/>
      <c r="AN49" s="126" t="e">
        <f>VLOOKUP($D49,Trans_Req!$Q$2:$R$14,2)+IF(OR(VLOOKUP($D49,Trans_Req!$Q$2:$R$14,2)=121000,VLOOKUP($D49,Trans_Req!$Q$2:$R$14,2)=121300),VLOOKUP($E49,Trans_Req!$S$2:$T$3,2),0)+IF(OR(VLOOKUP($D49,Trans_Req!$Q$2:$R$14,2)=121000,VLOOKUP($D49,Trans_Req!$Q$2:$R$14,2)=121300),IF(VLOOKUP($E49,Trans_Req!$S$2:$T$3,2)=20,VLOOKUP($F49,Trans_Req!$U$2:$V$4,2),0),0)</f>
        <v>#N/A</v>
      </c>
    </row>
    <row r="50" spans="1:40" x14ac:dyDescent="0.25">
      <c r="A50" s="125"/>
      <c r="B50" s="453"/>
      <c r="C50" s="453"/>
      <c r="D50" s="454"/>
      <c r="E50" s="454"/>
      <c r="F50" s="454"/>
      <c r="G50" s="456"/>
      <c r="H50" s="154" t="str">
        <f t="shared" si="1"/>
        <v/>
      </c>
      <c r="I50" s="148" t="str">
        <f>IF($D50="","",VLOOKUP($AN50,Trans_Req!$A$2:$N$22,5))</f>
        <v/>
      </c>
      <c r="J50" s="455"/>
      <c r="K50" s="147" t="str">
        <f t="shared" si="2"/>
        <v/>
      </c>
      <c r="L50" s="148" t="str">
        <f>IF($D50="","",VLOOKUP($AN50,Trans_Req!$A$2:$N$22,6))</f>
        <v/>
      </c>
      <c r="M50" s="455"/>
      <c r="N50" s="147" t="str">
        <f t="shared" si="3"/>
        <v/>
      </c>
      <c r="O50" s="148" t="str">
        <f>IF($D50="","",VLOOKUP($AN50,Trans_Req!$A$2:$N$22,7))</f>
        <v/>
      </c>
      <c r="P50" s="457"/>
      <c r="Q50" s="158" t="str">
        <f t="shared" si="4"/>
        <v/>
      </c>
      <c r="R50" s="148" t="str">
        <f>IF($D50="","",VLOOKUP($AN50,Trans_Req!$A$2:$N$22,8))</f>
        <v/>
      </c>
      <c r="S50" s="457"/>
      <c r="T50" s="158" t="str">
        <f t="shared" si="5"/>
        <v/>
      </c>
      <c r="U50" s="148" t="str">
        <f>IF($D50="","",VLOOKUP($AN50,Trans_Req!$A$2:$N$22,9))</f>
        <v/>
      </c>
      <c r="V50" s="457"/>
      <c r="W50" s="158" t="str">
        <f t="shared" si="6"/>
        <v/>
      </c>
      <c r="X50" s="148" t="str">
        <f>IF($D50="","",VLOOKUP($AN50,Trans_Req!$A$2:$N$22,10))</f>
        <v/>
      </c>
      <c r="Y50" s="149" t="str">
        <f t="shared" si="8"/>
        <v/>
      </c>
      <c r="Z50" s="150" t="str">
        <f t="shared" si="7"/>
        <v/>
      </c>
      <c r="AA50" s="151"/>
      <c r="AB50" s="453"/>
      <c r="AC50" s="453"/>
      <c r="AD50" s="453"/>
      <c r="AE50" s="453"/>
      <c r="AF50" s="453"/>
      <c r="AG50" s="453"/>
      <c r="AH50" s="453"/>
      <c r="AI50" s="453"/>
      <c r="AJ50" s="152" t="str">
        <f>IF(OR($D50="",$AK50=""),"",MIN(VLOOKUP($AN50,Trans_Req!$A$2:$N$22,11),$AK50-VLOOKUP($AN50,Trans_Req!$A$2:$N$22,12)))</f>
        <v/>
      </c>
      <c r="AK50" s="453"/>
      <c r="AL50" s="453"/>
      <c r="AM50" s="151"/>
      <c r="AN50" s="126" t="e">
        <f>VLOOKUP($D50,Trans_Req!$Q$2:$R$14,2)+IF(OR(VLOOKUP($D50,Trans_Req!$Q$2:$R$14,2)=121000,VLOOKUP($D50,Trans_Req!$Q$2:$R$14,2)=121300),VLOOKUP($E50,Trans_Req!$S$2:$T$3,2),0)+IF(OR(VLOOKUP($D50,Trans_Req!$Q$2:$R$14,2)=121000,VLOOKUP($D50,Trans_Req!$Q$2:$R$14,2)=121300),IF(VLOOKUP($E50,Trans_Req!$S$2:$T$3,2)=20,VLOOKUP($F50,Trans_Req!$U$2:$V$4,2),0),0)</f>
        <v>#N/A</v>
      </c>
    </row>
    <row r="51" spans="1:40" x14ac:dyDescent="0.25">
      <c r="A51" s="125"/>
      <c r="B51" s="453"/>
      <c r="C51" s="453"/>
      <c r="D51" s="454"/>
      <c r="E51" s="454"/>
      <c r="F51" s="454"/>
      <c r="G51" s="456"/>
      <c r="H51" s="154" t="str">
        <f t="shared" si="1"/>
        <v/>
      </c>
      <c r="I51" s="148" t="str">
        <f>IF($D51="","",VLOOKUP($AN51,Trans_Req!$A$2:$N$22,5))</f>
        <v/>
      </c>
      <c r="J51" s="455"/>
      <c r="K51" s="147" t="str">
        <f t="shared" si="2"/>
        <v/>
      </c>
      <c r="L51" s="148" t="str">
        <f>IF($D51="","",VLOOKUP($AN51,Trans_Req!$A$2:$N$22,6))</f>
        <v/>
      </c>
      <c r="M51" s="455"/>
      <c r="N51" s="147" t="str">
        <f t="shared" si="3"/>
        <v/>
      </c>
      <c r="O51" s="148" t="str">
        <f>IF($D51="","",VLOOKUP($AN51,Trans_Req!$A$2:$N$22,7))</f>
        <v/>
      </c>
      <c r="P51" s="457"/>
      <c r="Q51" s="158" t="str">
        <f t="shared" si="4"/>
        <v/>
      </c>
      <c r="R51" s="148" t="str">
        <f>IF($D51="","",VLOOKUP($AN51,Trans_Req!$A$2:$N$22,8))</f>
        <v/>
      </c>
      <c r="S51" s="457"/>
      <c r="T51" s="158" t="str">
        <f t="shared" si="5"/>
        <v/>
      </c>
      <c r="U51" s="148" t="str">
        <f>IF($D51="","",VLOOKUP($AN51,Trans_Req!$A$2:$N$22,9))</f>
        <v/>
      </c>
      <c r="V51" s="457"/>
      <c r="W51" s="158" t="str">
        <f t="shared" si="6"/>
        <v/>
      </c>
      <c r="X51" s="148" t="str">
        <f>IF($D51="","",VLOOKUP($AN51,Trans_Req!$A$2:$N$22,10))</f>
        <v/>
      </c>
      <c r="Y51" s="149" t="str">
        <f t="shared" si="8"/>
        <v/>
      </c>
      <c r="Z51" s="150" t="str">
        <f t="shared" si="7"/>
        <v/>
      </c>
      <c r="AA51" s="151"/>
      <c r="AB51" s="453"/>
      <c r="AC51" s="453"/>
      <c r="AD51" s="453"/>
      <c r="AE51" s="453"/>
      <c r="AF51" s="453"/>
      <c r="AG51" s="453"/>
      <c r="AH51" s="453"/>
      <c r="AI51" s="453"/>
      <c r="AJ51" s="152" t="str">
        <f>IF(OR($D51="",$AK51=""),"",MIN(VLOOKUP($AN51,Trans_Req!$A$2:$N$22,11),$AK51-VLOOKUP($AN51,Trans_Req!$A$2:$N$22,12)))</f>
        <v/>
      </c>
      <c r="AK51" s="453"/>
      <c r="AL51" s="453"/>
      <c r="AM51" s="151"/>
      <c r="AN51" s="126" t="e">
        <f>VLOOKUP($D51,Trans_Req!$Q$2:$R$14,2)+IF(OR(VLOOKUP($D51,Trans_Req!$Q$2:$R$14,2)=121000,VLOOKUP($D51,Trans_Req!$Q$2:$R$14,2)=121300),VLOOKUP($E51,Trans_Req!$S$2:$T$3,2),0)+IF(OR(VLOOKUP($D51,Trans_Req!$Q$2:$R$14,2)=121000,VLOOKUP($D51,Trans_Req!$Q$2:$R$14,2)=121300),IF(VLOOKUP($E51,Trans_Req!$S$2:$T$3,2)=20,VLOOKUP($F51,Trans_Req!$U$2:$V$4,2),0),0)</f>
        <v>#N/A</v>
      </c>
    </row>
    <row r="52" spans="1:40" x14ac:dyDescent="0.25">
      <c r="A52" s="125"/>
      <c r="B52" s="453"/>
      <c r="C52" s="453"/>
      <c r="D52" s="454"/>
      <c r="E52" s="454"/>
      <c r="F52" s="454"/>
      <c r="G52" s="456"/>
      <c r="H52" s="154" t="str">
        <f t="shared" si="1"/>
        <v/>
      </c>
      <c r="I52" s="148" t="str">
        <f>IF($D52="","",VLOOKUP($AN52,Trans_Req!$A$2:$N$22,5))</f>
        <v/>
      </c>
      <c r="J52" s="455"/>
      <c r="K52" s="147" t="str">
        <f t="shared" si="2"/>
        <v/>
      </c>
      <c r="L52" s="148" t="str">
        <f>IF($D52="","",VLOOKUP($AN52,Trans_Req!$A$2:$N$22,6))</f>
        <v/>
      </c>
      <c r="M52" s="455"/>
      <c r="N52" s="147" t="str">
        <f t="shared" si="3"/>
        <v/>
      </c>
      <c r="O52" s="148" t="str">
        <f>IF($D52="","",VLOOKUP($AN52,Trans_Req!$A$2:$N$22,7))</f>
        <v/>
      </c>
      <c r="P52" s="457"/>
      <c r="Q52" s="158" t="str">
        <f t="shared" si="4"/>
        <v/>
      </c>
      <c r="R52" s="148" t="str">
        <f>IF($D52="","",VLOOKUP($AN52,Trans_Req!$A$2:$N$22,8))</f>
        <v/>
      </c>
      <c r="S52" s="457"/>
      <c r="T52" s="158" t="str">
        <f t="shared" si="5"/>
        <v/>
      </c>
      <c r="U52" s="148" t="str">
        <f>IF($D52="","",VLOOKUP($AN52,Trans_Req!$A$2:$N$22,9))</f>
        <v/>
      </c>
      <c r="V52" s="457"/>
      <c r="W52" s="158" t="str">
        <f t="shared" si="6"/>
        <v/>
      </c>
      <c r="X52" s="148" t="str">
        <f>IF($D52="","",VLOOKUP($AN52,Trans_Req!$A$2:$N$22,10))</f>
        <v/>
      </c>
      <c r="Y52" s="149" t="str">
        <f t="shared" si="8"/>
        <v/>
      </c>
      <c r="Z52" s="150" t="str">
        <f t="shared" si="7"/>
        <v/>
      </c>
      <c r="AA52" s="151"/>
      <c r="AB52" s="453"/>
      <c r="AC52" s="453"/>
      <c r="AD52" s="453"/>
      <c r="AE52" s="453"/>
      <c r="AF52" s="453"/>
      <c r="AG52" s="453"/>
      <c r="AH52" s="453"/>
      <c r="AI52" s="453"/>
      <c r="AJ52" s="152" t="str">
        <f>IF(OR($D52="",$AK52=""),"",MIN(VLOOKUP($AN52,Trans_Req!$A$2:$N$22,11),$AK52-VLOOKUP($AN52,Trans_Req!$A$2:$N$22,12)))</f>
        <v/>
      </c>
      <c r="AK52" s="453"/>
      <c r="AL52" s="453"/>
      <c r="AM52" s="151"/>
      <c r="AN52" s="126" t="e">
        <f>VLOOKUP($D52,Trans_Req!$Q$2:$R$14,2)+IF(OR(VLOOKUP($D52,Trans_Req!$Q$2:$R$14,2)=121000,VLOOKUP($D52,Trans_Req!$Q$2:$R$14,2)=121300),VLOOKUP($E52,Trans_Req!$S$2:$T$3,2),0)+IF(OR(VLOOKUP($D52,Trans_Req!$Q$2:$R$14,2)=121000,VLOOKUP($D52,Trans_Req!$Q$2:$R$14,2)=121300),IF(VLOOKUP($E52,Trans_Req!$S$2:$T$3,2)=20,VLOOKUP($F52,Trans_Req!$U$2:$V$4,2),0),0)</f>
        <v>#N/A</v>
      </c>
    </row>
    <row r="53" spans="1:40" x14ac:dyDescent="0.25">
      <c r="A53" s="125"/>
      <c r="B53" s="453"/>
      <c r="C53" s="453"/>
      <c r="D53" s="454"/>
      <c r="E53" s="454"/>
      <c r="F53" s="454"/>
      <c r="G53" s="456"/>
      <c r="H53" s="154" t="str">
        <f t="shared" si="1"/>
        <v/>
      </c>
      <c r="I53" s="148" t="str">
        <f>IF($D53="","",VLOOKUP($AN53,Trans_Req!$A$2:$N$22,5))</f>
        <v/>
      </c>
      <c r="J53" s="455"/>
      <c r="K53" s="147" t="str">
        <f t="shared" si="2"/>
        <v/>
      </c>
      <c r="L53" s="148" t="str">
        <f>IF($D53="","",VLOOKUP($AN53,Trans_Req!$A$2:$N$22,6))</f>
        <v/>
      </c>
      <c r="M53" s="455"/>
      <c r="N53" s="147" t="str">
        <f t="shared" si="3"/>
        <v/>
      </c>
      <c r="O53" s="148" t="str">
        <f>IF($D53="","",VLOOKUP($AN53,Trans_Req!$A$2:$N$22,7))</f>
        <v/>
      </c>
      <c r="P53" s="457"/>
      <c r="Q53" s="158" t="str">
        <f t="shared" si="4"/>
        <v/>
      </c>
      <c r="R53" s="148" t="str">
        <f>IF($D53="","",VLOOKUP($AN53,Trans_Req!$A$2:$N$22,8))</f>
        <v/>
      </c>
      <c r="S53" s="457"/>
      <c r="T53" s="158" t="str">
        <f t="shared" si="5"/>
        <v/>
      </c>
      <c r="U53" s="148" t="str">
        <f>IF($D53="","",VLOOKUP($AN53,Trans_Req!$A$2:$N$22,9))</f>
        <v/>
      </c>
      <c r="V53" s="457"/>
      <c r="W53" s="158" t="str">
        <f t="shared" si="6"/>
        <v/>
      </c>
      <c r="X53" s="148" t="str">
        <f>IF($D53="","",VLOOKUP($AN53,Trans_Req!$A$2:$N$22,10))</f>
        <v/>
      </c>
      <c r="Y53" s="149" t="str">
        <f t="shared" si="8"/>
        <v/>
      </c>
      <c r="Z53" s="150" t="str">
        <f t="shared" si="7"/>
        <v/>
      </c>
      <c r="AA53" s="151"/>
      <c r="AB53" s="453"/>
      <c r="AC53" s="453"/>
      <c r="AD53" s="453"/>
      <c r="AE53" s="453"/>
      <c r="AF53" s="453"/>
      <c r="AG53" s="453"/>
      <c r="AH53" s="453"/>
      <c r="AI53" s="453"/>
      <c r="AJ53" s="152" t="str">
        <f>IF(OR($D53="",$AK53=""),"",MIN(VLOOKUP($AN53,Trans_Req!$A$2:$N$22,11),$AK53-VLOOKUP($AN53,Trans_Req!$A$2:$N$22,12)))</f>
        <v/>
      </c>
      <c r="AK53" s="453"/>
      <c r="AL53" s="453"/>
      <c r="AM53" s="151"/>
      <c r="AN53" s="126" t="e">
        <f>VLOOKUP($D53,Trans_Req!$Q$2:$R$14,2)+IF(OR(VLOOKUP($D53,Trans_Req!$Q$2:$R$14,2)=121000,VLOOKUP($D53,Trans_Req!$Q$2:$R$14,2)=121300),VLOOKUP($E53,Trans_Req!$S$2:$T$3,2),0)+IF(OR(VLOOKUP($D53,Trans_Req!$Q$2:$R$14,2)=121000,VLOOKUP($D53,Trans_Req!$Q$2:$R$14,2)=121300),IF(VLOOKUP($E53,Trans_Req!$S$2:$T$3,2)=20,VLOOKUP($F53,Trans_Req!$U$2:$V$4,2),0),0)</f>
        <v>#N/A</v>
      </c>
    </row>
    <row r="54" spans="1:40" x14ac:dyDescent="0.25">
      <c r="A54" s="125"/>
      <c r="B54" s="453"/>
      <c r="C54" s="453"/>
      <c r="D54" s="454"/>
      <c r="E54" s="454"/>
      <c r="F54" s="454"/>
      <c r="G54" s="456"/>
      <c r="H54" s="154" t="str">
        <f t="shared" si="1"/>
        <v/>
      </c>
      <c r="I54" s="148" t="str">
        <f>IF($D54="","",VLOOKUP($AN54,Trans_Req!$A$2:$N$22,5))</f>
        <v/>
      </c>
      <c r="J54" s="455"/>
      <c r="K54" s="147" t="str">
        <f t="shared" si="2"/>
        <v/>
      </c>
      <c r="L54" s="148" t="str">
        <f>IF($D54="","",VLOOKUP($AN54,Trans_Req!$A$2:$N$22,6))</f>
        <v/>
      </c>
      <c r="M54" s="455"/>
      <c r="N54" s="147" t="str">
        <f t="shared" si="3"/>
        <v/>
      </c>
      <c r="O54" s="148" t="str">
        <f>IF($D54="","",VLOOKUP($AN54,Trans_Req!$A$2:$N$22,7))</f>
        <v/>
      </c>
      <c r="P54" s="457"/>
      <c r="Q54" s="158" t="str">
        <f t="shared" si="4"/>
        <v/>
      </c>
      <c r="R54" s="148" t="str">
        <f>IF($D54="","",VLOOKUP($AN54,Trans_Req!$A$2:$N$22,8))</f>
        <v/>
      </c>
      <c r="S54" s="457"/>
      <c r="T54" s="158" t="str">
        <f t="shared" si="5"/>
        <v/>
      </c>
      <c r="U54" s="148" t="str">
        <f>IF($D54="","",VLOOKUP($AN54,Trans_Req!$A$2:$N$22,9))</f>
        <v/>
      </c>
      <c r="V54" s="457"/>
      <c r="W54" s="158" t="str">
        <f t="shared" si="6"/>
        <v/>
      </c>
      <c r="X54" s="148" t="str">
        <f>IF($D54="","",VLOOKUP($AN54,Trans_Req!$A$2:$N$22,10))</f>
        <v/>
      </c>
      <c r="Y54" s="149" t="str">
        <f t="shared" si="8"/>
        <v/>
      </c>
      <c r="Z54" s="150" t="str">
        <f t="shared" si="7"/>
        <v/>
      </c>
      <c r="AA54" s="151"/>
      <c r="AB54" s="453"/>
      <c r="AC54" s="453"/>
      <c r="AD54" s="453"/>
      <c r="AE54" s="453"/>
      <c r="AF54" s="453"/>
      <c r="AG54" s="453"/>
      <c r="AH54" s="453"/>
      <c r="AI54" s="453"/>
      <c r="AJ54" s="152" t="str">
        <f>IF(OR($D54="",$AK54=""),"",MIN(VLOOKUP($AN54,Trans_Req!$A$2:$N$22,11),$AK54-VLOOKUP($AN54,Trans_Req!$A$2:$N$22,12)))</f>
        <v/>
      </c>
      <c r="AK54" s="453"/>
      <c r="AL54" s="453"/>
      <c r="AM54" s="151"/>
      <c r="AN54" s="126" t="e">
        <f>VLOOKUP($D54,Trans_Req!$Q$2:$R$14,2)+IF(OR(VLOOKUP($D54,Trans_Req!$Q$2:$R$14,2)=121000,VLOOKUP($D54,Trans_Req!$Q$2:$R$14,2)=121300),VLOOKUP($E54,Trans_Req!$S$2:$T$3,2),0)+IF(OR(VLOOKUP($D54,Trans_Req!$Q$2:$R$14,2)=121000,VLOOKUP($D54,Trans_Req!$Q$2:$R$14,2)=121300),IF(VLOOKUP($E54,Trans_Req!$S$2:$T$3,2)=20,VLOOKUP($F54,Trans_Req!$U$2:$V$4,2),0),0)</f>
        <v>#N/A</v>
      </c>
    </row>
    <row r="55" spans="1:40" x14ac:dyDescent="0.25">
      <c r="A55" s="125"/>
      <c r="B55" s="453"/>
      <c r="C55" s="453"/>
      <c r="D55" s="454"/>
      <c r="E55" s="454"/>
      <c r="F55" s="454"/>
      <c r="G55" s="456"/>
      <c r="H55" s="154" t="str">
        <f t="shared" si="1"/>
        <v/>
      </c>
      <c r="I55" s="148" t="str">
        <f>IF($D55="","",VLOOKUP($AN55,Trans_Req!$A$2:$N$22,5))</f>
        <v/>
      </c>
      <c r="J55" s="455"/>
      <c r="K55" s="147" t="str">
        <f t="shared" si="2"/>
        <v/>
      </c>
      <c r="L55" s="148" t="str">
        <f>IF($D55="","",VLOOKUP($AN55,Trans_Req!$A$2:$N$22,6))</f>
        <v/>
      </c>
      <c r="M55" s="455"/>
      <c r="N55" s="147" t="str">
        <f t="shared" si="3"/>
        <v/>
      </c>
      <c r="O55" s="148" t="str">
        <f>IF($D55="","",VLOOKUP($AN55,Trans_Req!$A$2:$N$22,7))</f>
        <v/>
      </c>
      <c r="P55" s="457"/>
      <c r="Q55" s="158" t="str">
        <f t="shared" si="4"/>
        <v/>
      </c>
      <c r="R55" s="148" t="str">
        <f>IF($D55="","",VLOOKUP($AN55,Trans_Req!$A$2:$N$22,8))</f>
        <v/>
      </c>
      <c r="S55" s="457"/>
      <c r="T55" s="158" t="str">
        <f t="shared" si="5"/>
        <v/>
      </c>
      <c r="U55" s="148" t="str">
        <f>IF($D55="","",VLOOKUP($AN55,Trans_Req!$A$2:$N$22,9))</f>
        <v/>
      </c>
      <c r="V55" s="457"/>
      <c r="W55" s="158" t="str">
        <f t="shared" si="6"/>
        <v/>
      </c>
      <c r="X55" s="148" t="str">
        <f>IF($D55="","",VLOOKUP($AN55,Trans_Req!$A$2:$N$22,10))</f>
        <v/>
      </c>
      <c r="Y55" s="149" t="str">
        <f t="shared" si="8"/>
        <v/>
      </c>
      <c r="Z55" s="150" t="str">
        <f t="shared" si="7"/>
        <v/>
      </c>
      <c r="AA55" s="151"/>
      <c r="AB55" s="453"/>
      <c r="AC55" s="453"/>
      <c r="AD55" s="453"/>
      <c r="AE55" s="453"/>
      <c r="AF55" s="453"/>
      <c r="AG55" s="453"/>
      <c r="AH55" s="453"/>
      <c r="AI55" s="453"/>
      <c r="AJ55" s="152" t="str">
        <f>IF(OR($D55="",$AK55=""),"",MIN(VLOOKUP($AN55,Trans_Req!$A$2:$N$22,11),$AK55-VLOOKUP($AN55,Trans_Req!$A$2:$N$22,12)))</f>
        <v/>
      </c>
      <c r="AK55" s="453"/>
      <c r="AL55" s="453"/>
      <c r="AM55" s="151"/>
      <c r="AN55" s="126" t="e">
        <f>VLOOKUP($D55,Trans_Req!$Q$2:$R$14,2)+IF(OR(VLOOKUP($D55,Trans_Req!$Q$2:$R$14,2)=121000,VLOOKUP($D55,Trans_Req!$Q$2:$R$14,2)=121300),VLOOKUP($E55,Trans_Req!$S$2:$T$3,2),0)+IF(OR(VLOOKUP($D55,Trans_Req!$Q$2:$R$14,2)=121000,VLOOKUP($D55,Trans_Req!$Q$2:$R$14,2)=121300),IF(VLOOKUP($E55,Trans_Req!$S$2:$T$3,2)=20,VLOOKUP($F55,Trans_Req!$U$2:$V$4,2),0),0)</f>
        <v>#N/A</v>
      </c>
    </row>
    <row r="56" spans="1:40" x14ac:dyDescent="0.25">
      <c r="A56" s="125"/>
      <c r="B56" s="453"/>
      <c r="C56" s="453"/>
      <c r="D56" s="454"/>
      <c r="E56" s="454"/>
      <c r="F56" s="454"/>
      <c r="G56" s="456"/>
      <c r="H56" s="154" t="str">
        <f t="shared" si="1"/>
        <v/>
      </c>
      <c r="I56" s="148" t="str">
        <f>IF($D56="","",VLOOKUP($AN56,Trans_Req!$A$2:$N$22,5))</f>
        <v/>
      </c>
      <c r="J56" s="455"/>
      <c r="K56" s="147" t="str">
        <f t="shared" si="2"/>
        <v/>
      </c>
      <c r="L56" s="148" t="str">
        <f>IF($D56="","",VLOOKUP($AN56,Trans_Req!$A$2:$N$22,6))</f>
        <v/>
      </c>
      <c r="M56" s="455"/>
      <c r="N56" s="147" t="str">
        <f t="shared" si="3"/>
        <v/>
      </c>
      <c r="O56" s="148" t="str">
        <f>IF($D56="","",VLOOKUP($AN56,Trans_Req!$A$2:$N$22,7))</f>
        <v/>
      </c>
      <c r="P56" s="457"/>
      <c r="Q56" s="158" t="str">
        <f t="shared" si="4"/>
        <v/>
      </c>
      <c r="R56" s="148" t="str">
        <f>IF($D56="","",VLOOKUP($AN56,Trans_Req!$A$2:$N$22,8))</f>
        <v/>
      </c>
      <c r="S56" s="457"/>
      <c r="T56" s="158" t="str">
        <f t="shared" si="5"/>
        <v/>
      </c>
      <c r="U56" s="148" t="str">
        <f>IF($D56="","",VLOOKUP($AN56,Trans_Req!$A$2:$N$22,9))</f>
        <v/>
      </c>
      <c r="V56" s="457"/>
      <c r="W56" s="158" t="str">
        <f t="shared" si="6"/>
        <v/>
      </c>
      <c r="X56" s="148" t="str">
        <f>IF($D56="","",VLOOKUP($AN56,Trans_Req!$A$2:$N$22,10))</f>
        <v/>
      </c>
      <c r="Y56" s="149" t="str">
        <f t="shared" si="8"/>
        <v/>
      </c>
      <c r="Z56" s="150" t="str">
        <f t="shared" si="7"/>
        <v/>
      </c>
      <c r="AA56" s="151"/>
      <c r="AB56" s="453"/>
      <c r="AC56" s="453"/>
      <c r="AD56" s="453"/>
      <c r="AE56" s="453"/>
      <c r="AF56" s="453"/>
      <c r="AG56" s="453"/>
      <c r="AH56" s="453"/>
      <c r="AI56" s="453"/>
      <c r="AJ56" s="152" t="str">
        <f>IF(OR($D56="",$AK56=""),"",MIN(VLOOKUP($AN56,Trans_Req!$A$2:$N$22,11),$AK56-VLOOKUP($AN56,Trans_Req!$A$2:$N$22,12)))</f>
        <v/>
      </c>
      <c r="AK56" s="453"/>
      <c r="AL56" s="453"/>
      <c r="AM56" s="151"/>
      <c r="AN56" s="126" t="e">
        <f>VLOOKUP($D56,Trans_Req!$Q$2:$R$14,2)+IF(OR(VLOOKUP($D56,Trans_Req!$Q$2:$R$14,2)=121000,VLOOKUP($D56,Trans_Req!$Q$2:$R$14,2)=121300),VLOOKUP($E56,Trans_Req!$S$2:$T$3,2),0)+IF(OR(VLOOKUP($D56,Trans_Req!$Q$2:$R$14,2)=121000,VLOOKUP($D56,Trans_Req!$Q$2:$R$14,2)=121300),IF(VLOOKUP($E56,Trans_Req!$S$2:$T$3,2)=20,VLOOKUP($F56,Trans_Req!$U$2:$V$4,2),0),0)</f>
        <v>#N/A</v>
      </c>
    </row>
    <row r="57" spans="1:40" x14ac:dyDescent="0.25">
      <c r="A57" s="125"/>
      <c r="B57" s="453"/>
      <c r="C57" s="453"/>
      <c r="D57" s="454"/>
      <c r="E57" s="454"/>
      <c r="F57" s="454"/>
      <c r="G57" s="456"/>
      <c r="H57" s="154" t="str">
        <f t="shared" si="1"/>
        <v/>
      </c>
      <c r="I57" s="148" t="str">
        <f>IF($D57="","",VLOOKUP($AN57,Trans_Req!$A$2:$N$22,5))</f>
        <v/>
      </c>
      <c r="J57" s="455"/>
      <c r="K57" s="147" t="str">
        <f t="shared" si="2"/>
        <v/>
      </c>
      <c r="L57" s="148" t="str">
        <f>IF($D57="","",VLOOKUP($AN57,Trans_Req!$A$2:$N$22,6))</f>
        <v/>
      </c>
      <c r="M57" s="455"/>
      <c r="N57" s="147" t="str">
        <f t="shared" si="3"/>
        <v/>
      </c>
      <c r="O57" s="148" t="str">
        <f>IF($D57="","",VLOOKUP($AN57,Trans_Req!$A$2:$N$22,7))</f>
        <v/>
      </c>
      <c r="P57" s="457"/>
      <c r="Q57" s="158" t="str">
        <f t="shared" si="4"/>
        <v/>
      </c>
      <c r="R57" s="148" t="str">
        <f>IF($D57="","",VLOOKUP($AN57,Trans_Req!$A$2:$N$22,8))</f>
        <v/>
      </c>
      <c r="S57" s="457"/>
      <c r="T57" s="158" t="str">
        <f t="shared" si="5"/>
        <v/>
      </c>
      <c r="U57" s="148" t="str">
        <f>IF($D57="","",VLOOKUP($AN57,Trans_Req!$A$2:$N$22,9))</f>
        <v/>
      </c>
      <c r="V57" s="457"/>
      <c r="W57" s="158" t="str">
        <f t="shared" si="6"/>
        <v/>
      </c>
      <c r="X57" s="148" t="str">
        <f>IF($D57="","",VLOOKUP($AN57,Trans_Req!$A$2:$N$22,10))</f>
        <v/>
      </c>
      <c r="Y57" s="149" t="str">
        <f t="shared" si="8"/>
        <v/>
      </c>
      <c r="Z57" s="150" t="str">
        <f t="shared" si="7"/>
        <v/>
      </c>
      <c r="AA57" s="151"/>
      <c r="AB57" s="453"/>
      <c r="AC57" s="453"/>
      <c r="AD57" s="453"/>
      <c r="AE57" s="453"/>
      <c r="AF57" s="453"/>
      <c r="AG57" s="453"/>
      <c r="AH57" s="453"/>
      <c r="AI57" s="453"/>
      <c r="AJ57" s="152" t="str">
        <f>IF(OR($D57="",$AK57=""),"",MIN(VLOOKUP($AN57,Trans_Req!$A$2:$N$22,11),$AK57-VLOOKUP($AN57,Trans_Req!$A$2:$N$22,12)))</f>
        <v/>
      </c>
      <c r="AK57" s="453"/>
      <c r="AL57" s="453"/>
      <c r="AM57" s="151"/>
      <c r="AN57" s="126" t="e">
        <f>VLOOKUP($D57,Trans_Req!$Q$2:$R$14,2)+IF(OR(VLOOKUP($D57,Trans_Req!$Q$2:$R$14,2)=121000,VLOOKUP($D57,Trans_Req!$Q$2:$R$14,2)=121300),VLOOKUP($E57,Trans_Req!$S$2:$T$3,2),0)+IF(OR(VLOOKUP($D57,Trans_Req!$Q$2:$R$14,2)=121000,VLOOKUP($D57,Trans_Req!$Q$2:$R$14,2)=121300),IF(VLOOKUP($E57,Trans_Req!$S$2:$T$3,2)=20,VLOOKUP($F57,Trans_Req!$U$2:$V$4,2),0),0)</f>
        <v>#N/A</v>
      </c>
    </row>
    <row r="58" spans="1:40" x14ac:dyDescent="0.25">
      <c r="A58" s="125"/>
      <c r="B58" s="453"/>
      <c r="C58" s="453"/>
      <c r="D58" s="454"/>
      <c r="E58" s="454"/>
      <c r="F58" s="454"/>
      <c r="G58" s="456"/>
      <c r="H58" s="154" t="str">
        <f t="shared" si="1"/>
        <v/>
      </c>
      <c r="I58" s="148" t="str">
        <f>IF($D58="","",VLOOKUP($AN58,Trans_Req!$A$2:$N$22,5))</f>
        <v/>
      </c>
      <c r="J58" s="455"/>
      <c r="K58" s="147" t="str">
        <f t="shared" si="2"/>
        <v/>
      </c>
      <c r="L58" s="148" t="str">
        <f>IF($D58="","",VLOOKUP($AN58,Trans_Req!$A$2:$N$22,6))</f>
        <v/>
      </c>
      <c r="M58" s="455"/>
      <c r="N58" s="147" t="str">
        <f t="shared" si="3"/>
        <v/>
      </c>
      <c r="O58" s="148" t="str">
        <f>IF($D58="","",VLOOKUP($AN58,Trans_Req!$A$2:$N$22,7))</f>
        <v/>
      </c>
      <c r="P58" s="457"/>
      <c r="Q58" s="158" t="str">
        <f t="shared" si="4"/>
        <v/>
      </c>
      <c r="R58" s="148" t="str">
        <f>IF($D58="","",VLOOKUP($AN58,Trans_Req!$A$2:$N$22,8))</f>
        <v/>
      </c>
      <c r="S58" s="457"/>
      <c r="T58" s="158" t="str">
        <f t="shared" si="5"/>
        <v/>
      </c>
      <c r="U58" s="148" t="str">
        <f>IF($D58="","",VLOOKUP($AN58,Trans_Req!$A$2:$N$22,9))</f>
        <v/>
      </c>
      <c r="V58" s="457"/>
      <c r="W58" s="158" t="str">
        <f t="shared" si="6"/>
        <v/>
      </c>
      <c r="X58" s="148" t="str">
        <f>IF($D58="","",VLOOKUP($AN58,Trans_Req!$A$2:$N$22,10))</f>
        <v/>
      </c>
      <c r="Y58" s="149" t="str">
        <f t="shared" si="8"/>
        <v/>
      </c>
      <c r="Z58" s="150" t="str">
        <f t="shared" si="7"/>
        <v/>
      </c>
      <c r="AA58" s="151"/>
      <c r="AB58" s="453"/>
      <c r="AC58" s="453"/>
      <c r="AD58" s="453"/>
      <c r="AE58" s="453"/>
      <c r="AF58" s="453"/>
      <c r="AG58" s="453"/>
      <c r="AH58" s="453"/>
      <c r="AI58" s="453"/>
      <c r="AJ58" s="152" t="str">
        <f>IF(OR($D58="",$AK58=""),"",MIN(VLOOKUP($AN58,Trans_Req!$A$2:$N$22,11),$AK58-VLOOKUP($AN58,Trans_Req!$A$2:$N$22,12)))</f>
        <v/>
      </c>
      <c r="AK58" s="453"/>
      <c r="AL58" s="453"/>
      <c r="AM58" s="151"/>
      <c r="AN58" s="126" t="e">
        <f>VLOOKUP($D58,Trans_Req!$Q$2:$R$14,2)+IF(OR(VLOOKUP($D58,Trans_Req!$Q$2:$R$14,2)=121000,VLOOKUP($D58,Trans_Req!$Q$2:$R$14,2)=121300),VLOOKUP($E58,Trans_Req!$S$2:$T$3,2),0)+IF(OR(VLOOKUP($D58,Trans_Req!$Q$2:$R$14,2)=121000,VLOOKUP($D58,Trans_Req!$Q$2:$R$14,2)=121300),IF(VLOOKUP($E58,Trans_Req!$S$2:$T$3,2)=20,VLOOKUP($F58,Trans_Req!$U$2:$V$4,2),0),0)</f>
        <v>#N/A</v>
      </c>
    </row>
    <row r="59" spans="1:40" x14ac:dyDescent="0.25">
      <c r="A59" s="125"/>
      <c r="B59" s="453"/>
      <c r="C59" s="453"/>
      <c r="D59" s="454"/>
      <c r="E59" s="454"/>
      <c r="F59" s="454"/>
      <c r="G59" s="456"/>
      <c r="H59" s="154" t="str">
        <f t="shared" si="1"/>
        <v/>
      </c>
      <c r="I59" s="148" t="str">
        <f>IF($D59="","",VLOOKUP($AN59,Trans_Req!$A$2:$N$22,5))</f>
        <v/>
      </c>
      <c r="J59" s="455"/>
      <c r="K59" s="147" t="str">
        <f t="shared" si="2"/>
        <v/>
      </c>
      <c r="L59" s="148" t="str">
        <f>IF($D59="","",VLOOKUP($AN59,Trans_Req!$A$2:$N$22,6))</f>
        <v/>
      </c>
      <c r="M59" s="455"/>
      <c r="N59" s="147" t="str">
        <f t="shared" si="3"/>
        <v/>
      </c>
      <c r="O59" s="148" t="str">
        <f>IF($D59="","",VLOOKUP($AN59,Trans_Req!$A$2:$N$22,7))</f>
        <v/>
      </c>
      <c r="P59" s="457"/>
      <c r="Q59" s="158" t="str">
        <f t="shared" si="4"/>
        <v/>
      </c>
      <c r="R59" s="148" t="str">
        <f>IF($D59="","",VLOOKUP($AN59,Trans_Req!$A$2:$N$22,8))</f>
        <v/>
      </c>
      <c r="S59" s="457"/>
      <c r="T59" s="158" t="str">
        <f t="shared" si="5"/>
        <v/>
      </c>
      <c r="U59" s="148" t="str">
        <f>IF($D59="","",VLOOKUP($AN59,Trans_Req!$A$2:$N$22,9))</f>
        <v/>
      </c>
      <c r="V59" s="457"/>
      <c r="W59" s="158" t="str">
        <f t="shared" si="6"/>
        <v/>
      </c>
      <c r="X59" s="148" t="str">
        <f>IF($D59="","",VLOOKUP($AN59,Trans_Req!$A$2:$N$22,10))</f>
        <v/>
      </c>
      <c r="Y59" s="149" t="str">
        <f t="shared" si="8"/>
        <v/>
      </c>
      <c r="Z59" s="150" t="str">
        <f t="shared" si="7"/>
        <v/>
      </c>
      <c r="AA59" s="151"/>
      <c r="AB59" s="453"/>
      <c r="AC59" s="453"/>
      <c r="AD59" s="453"/>
      <c r="AE59" s="453"/>
      <c r="AF59" s="453"/>
      <c r="AG59" s="453"/>
      <c r="AH59" s="453"/>
      <c r="AI59" s="453"/>
      <c r="AJ59" s="152" t="str">
        <f>IF(OR($D59="",$AK59=""),"",MIN(VLOOKUP($AN59,Trans_Req!$A$2:$N$22,11),$AK59-VLOOKUP($AN59,Trans_Req!$A$2:$N$22,12)))</f>
        <v/>
      </c>
      <c r="AK59" s="453"/>
      <c r="AL59" s="453"/>
      <c r="AM59" s="151"/>
      <c r="AN59" s="126" t="e">
        <f>VLOOKUP($D59,Trans_Req!$Q$2:$R$14,2)+IF(OR(VLOOKUP($D59,Trans_Req!$Q$2:$R$14,2)=121000,VLOOKUP($D59,Trans_Req!$Q$2:$R$14,2)=121300),VLOOKUP($E59,Trans_Req!$S$2:$T$3,2),0)+IF(OR(VLOOKUP($D59,Trans_Req!$Q$2:$R$14,2)=121000,VLOOKUP($D59,Trans_Req!$Q$2:$R$14,2)=121300),IF(VLOOKUP($E59,Trans_Req!$S$2:$T$3,2)=20,VLOOKUP($F59,Trans_Req!$U$2:$V$4,2),0),0)</f>
        <v>#N/A</v>
      </c>
    </row>
    <row r="60" spans="1:40" x14ac:dyDescent="0.25">
      <c r="A60" s="125"/>
      <c r="B60" s="453"/>
      <c r="C60" s="453"/>
      <c r="D60" s="454"/>
      <c r="E60" s="454"/>
      <c r="F60" s="454"/>
      <c r="G60" s="456"/>
      <c r="H60" s="154" t="str">
        <f t="shared" si="1"/>
        <v/>
      </c>
      <c r="I60" s="148" t="str">
        <f>IF($D60="","",VLOOKUP($AN60,Trans_Req!$A$2:$N$22,5))</f>
        <v/>
      </c>
      <c r="J60" s="455"/>
      <c r="K60" s="147" t="str">
        <f t="shared" si="2"/>
        <v/>
      </c>
      <c r="L60" s="148" t="str">
        <f>IF($D60="","",VLOOKUP($AN60,Trans_Req!$A$2:$N$22,6))</f>
        <v/>
      </c>
      <c r="M60" s="455"/>
      <c r="N60" s="147" t="str">
        <f t="shared" si="3"/>
        <v/>
      </c>
      <c r="O60" s="148" t="str">
        <f>IF($D60="","",VLOOKUP($AN60,Trans_Req!$A$2:$N$22,7))</f>
        <v/>
      </c>
      <c r="P60" s="457"/>
      <c r="Q60" s="158" t="str">
        <f t="shared" si="4"/>
        <v/>
      </c>
      <c r="R60" s="148" t="str">
        <f>IF($D60="","",VLOOKUP($AN60,Trans_Req!$A$2:$N$22,8))</f>
        <v/>
      </c>
      <c r="S60" s="457"/>
      <c r="T60" s="158" t="str">
        <f t="shared" si="5"/>
        <v/>
      </c>
      <c r="U60" s="148" t="str">
        <f>IF($D60="","",VLOOKUP($AN60,Trans_Req!$A$2:$N$22,9))</f>
        <v/>
      </c>
      <c r="V60" s="457"/>
      <c r="W60" s="158" t="str">
        <f t="shared" si="6"/>
        <v/>
      </c>
      <c r="X60" s="148" t="str">
        <f>IF($D60="","",VLOOKUP($AN60,Trans_Req!$A$2:$N$22,10))</f>
        <v/>
      </c>
      <c r="Y60" s="149" t="str">
        <f t="shared" si="8"/>
        <v/>
      </c>
      <c r="Z60" s="150" t="str">
        <f t="shared" si="7"/>
        <v/>
      </c>
      <c r="AA60" s="151"/>
      <c r="AB60" s="453"/>
      <c r="AC60" s="453"/>
      <c r="AD60" s="453"/>
      <c r="AE60" s="453"/>
      <c r="AF60" s="453"/>
      <c r="AG60" s="453"/>
      <c r="AH60" s="453"/>
      <c r="AI60" s="453"/>
      <c r="AJ60" s="152" t="str">
        <f>IF(OR($D60="",$AK60=""),"",MIN(VLOOKUP($AN60,Trans_Req!$A$2:$N$22,11),$AK60-VLOOKUP($AN60,Trans_Req!$A$2:$N$22,12)))</f>
        <v/>
      </c>
      <c r="AK60" s="453"/>
      <c r="AL60" s="453"/>
      <c r="AM60" s="151"/>
      <c r="AN60" s="126" t="e">
        <f>VLOOKUP($D60,Trans_Req!$Q$2:$R$14,2)+IF(OR(VLOOKUP($D60,Trans_Req!$Q$2:$R$14,2)=121000,VLOOKUP($D60,Trans_Req!$Q$2:$R$14,2)=121300),VLOOKUP($E60,Trans_Req!$S$2:$T$3,2),0)+IF(OR(VLOOKUP($D60,Trans_Req!$Q$2:$R$14,2)=121000,VLOOKUP($D60,Trans_Req!$Q$2:$R$14,2)=121300),IF(VLOOKUP($E60,Trans_Req!$S$2:$T$3,2)=20,VLOOKUP($F60,Trans_Req!$U$2:$V$4,2),0),0)</f>
        <v>#N/A</v>
      </c>
    </row>
    <row r="61" spans="1:40" x14ac:dyDescent="0.25">
      <c r="A61" s="125"/>
      <c r="B61" s="453"/>
      <c r="C61" s="453"/>
      <c r="D61" s="454"/>
      <c r="E61" s="454"/>
      <c r="F61" s="454"/>
      <c r="G61" s="456"/>
      <c r="H61" s="154" t="str">
        <f t="shared" si="1"/>
        <v/>
      </c>
      <c r="I61" s="148" t="str">
        <f>IF($D61="","",VLOOKUP($AN61,Trans_Req!$A$2:$N$22,5))</f>
        <v/>
      </c>
      <c r="J61" s="455"/>
      <c r="K61" s="147" t="str">
        <f t="shared" si="2"/>
        <v/>
      </c>
      <c r="L61" s="148" t="str">
        <f>IF($D61="","",VLOOKUP($AN61,Trans_Req!$A$2:$N$22,6))</f>
        <v/>
      </c>
      <c r="M61" s="455"/>
      <c r="N61" s="147" t="str">
        <f t="shared" si="3"/>
        <v/>
      </c>
      <c r="O61" s="148" t="str">
        <f>IF($D61="","",VLOOKUP($AN61,Trans_Req!$A$2:$N$22,7))</f>
        <v/>
      </c>
      <c r="P61" s="457"/>
      <c r="Q61" s="158" t="str">
        <f t="shared" si="4"/>
        <v/>
      </c>
      <c r="R61" s="148" t="str">
        <f>IF($D61="","",VLOOKUP($AN61,Trans_Req!$A$2:$N$22,8))</f>
        <v/>
      </c>
      <c r="S61" s="457"/>
      <c r="T61" s="158" t="str">
        <f t="shared" si="5"/>
        <v/>
      </c>
      <c r="U61" s="148" t="str">
        <f>IF($D61="","",VLOOKUP($AN61,Trans_Req!$A$2:$N$22,9))</f>
        <v/>
      </c>
      <c r="V61" s="457"/>
      <c r="W61" s="158" t="str">
        <f t="shared" si="6"/>
        <v/>
      </c>
      <c r="X61" s="148" t="str">
        <f>IF($D61="","",VLOOKUP($AN61,Trans_Req!$A$2:$N$22,10))</f>
        <v/>
      </c>
      <c r="Y61" s="149" t="str">
        <f t="shared" si="8"/>
        <v/>
      </c>
      <c r="Z61" s="150" t="str">
        <f t="shared" si="7"/>
        <v/>
      </c>
      <c r="AA61" s="151"/>
      <c r="AB61" s="453"/>
      <c r="AC61" s="453"/>
      <c r="AD61" s="453"/>
      <c r="AE61" s="453"/>
      <c r="AF61" s="453"/>
      <c r="AG61" s="453"/>
      <c r="AH61" s="453"/>
      <c r="AI61" s="453"/>
      <c r="AJ61" s="152" t="str">
        <f>IF(OR($D61="",$AK61=""),"",MIN(VLOOKUP($AN61,Trans_Req!$A$2:$N$22,11),$AK61-VLOOKUP($AN61,Trans_Req!$A$2:$N$22,12)))</f>
        <v/>
      </c>
      <c r="AK61" s="453"/>
      <c r="AL61" s="453"/>
      <c r="AM61" s="151"/>
      <c r="AN61" s="126" t="e">
        <f>VLOOKUP($D61,Trans_Req!$Q$2:$R$14,2)+IF(OR(VLOOKUP($D61,Trans_Req!$Q$2:$R$14,2)=121000,VLOOKUP($D61,Trans_Req!$Q$2:$R$14,2)=121300),VLOOKUP($E61,Trans_Req!$S$2:$T$3,2),0)+IF(OR(VLOOKUP($D61,Trans_Req!$Q$2:$R$14,2)=121000,VLOOKUP($D61,Trans_Req!$Q$2:$R$14,2)=121300),IF(VLOOKUP($E61,Trans_Req!$S$2:$T$3,2)=20,VLOOKUP($F61,Trans_Req!$U$2:$V$4,2),0),0)</f>
        <v>#N/A</v>
      </c>
    </row>
    <row r="62" spans="1:40" x14ac:dyDescent="0.25">
      <c r="A62" s="125"/>
      <c r="B62" s="453"/>
      <c r="C62" s="453"/>
      <c r="D62" s="454"/>
      <c r="E62" s="454"/>
      <c r="F62" s="454"/>
      <c r="G62" s="456"/>
      <c r="H62" s="154" t="str">
        <f t="shared" si="1"/>
        <v/>
      </c>
      <c r="I62" s="148" t="str">
        <f>IF($D62="","",VLOOKUP($AN62,Trans_Req!$A$2:$N$22,5))</f>
        <v/>
      </c>
      <c r="J62" s="455"/>
      <c r="K62" s="147" t="str">
        <f t="shared" si="2"/>
        <v/>
      </c>
      <c r="L62" s="148" t="str">
        <f>IF($D62="","",VLOOKUP($AN62,Trans_Req!$A$2:$N$22,6))</f>
        <v/>
      </c>
      <c r="M62" s="455"/>
      <c r="N62" s="147" t="str">
        <f t="shared" si="3"/>
        <v/>
      </c>
      <c r="O62" s="148" t="str">
        <f>IF($D62="","",VLOOKUP($AN62,Trans_Req!$A$2:$N$22,7))</f>
        <v/>
      </c>
      <c r="P62" s="457"/>
      <c r="Q62" s="158" t="str">
        <f t="shared" si="4"/>
        <v/>
      </c>
      <c r="R62" s="148" t="str">
        <f>IF($D62="","",VLOOKUP($AN62,Trans_Req!$A$2:$N$22,8))</f>
        <v/>
      </c>
      <c r="S62" s="457"/>
      <c r="T62" s="158" t="str">
        <f t="shared" si="5"/>
        <v/>
      </c>
      <c r="U62" s="148" t="str">
        <f>IF($D62="","",VLOOKUP($AN62,Trans_Req!$A$2:$N$22,9))</f>
        <v/>
      </c>
      <c r="V62" s="457"/>
      <c r="W62" s="158" t="str">
        <f t="shared" si="6"/>
        <v/>
      </c>
      <c r="X62" s="148" t="str">
        <f>IF($D62="","",VLOOKUP($AN62,Trans_Req!$A$2:$N$22,10))</f>
        <v/>
      </c>
      <c r="Y62" s="149" t="str">
        <f t="shared" si="8"/>
        <v/>
      </c>
      <c r="Z62" s="150" t="str">
        <f t="shared" si="7"/>
        <v/>
      </c>
      <c r="AA62" s="151"/>
      <c r="AB62" s="453"/>
      <c r="AC62" s="453"/>
      <c r="AD62" s="453"/>
      <c r="AE62" s="453"/>
      <c r="AF62" s="453"/>
      <c r="AG62" s="453"/>
      <c r="AH62" s="453"/>
      <c r="AI62" s="453"/>
      <c r="AJ62" s="152" t="str">
        <f>IF(OR($D62="",$AK62=""),"",MIN(VLOOKUP($AN62,Trans_Req!$A$2:$N$22,11),$AK62-VLOOKUP($AN62,Trans_Req!$A$2:$N$22,12)))</f>
        <v/>
      </c>
      <c r="AK62" s="453"/>
      <c r="AL62" s="453"/>
      <c r="AM62" s="151"/>
      <c r="AN62" s="126" t="e">
        <f>VLOOKUP($D62,Trans_Req!$Q$2:$R$14,2)+IF(OR(VLOOKUP($D62,Trans_Req!$Q$2:$R$14,2)=121000,VLOOKUP($D62,Trans_Req!$Q$2:$R$14,2)=121300),VLOOKUP($E62,Trans_Req!$S$2:$T$3,2),0)+IF(OR(VLOOKUP($D62,Trans_Req!$Q$2:$R$14,2)=121000,VLOOKUP($D62,Trans_Req!$Q$2:$R$14,2)=121300),IF(VLOOKUP($E62,Trans_Req!$S$2:$T$3,2)=20,VLOOKUP($F62,Trans_Req!$U$2:$V$4,2),0),0)</f>
        <v>#N/A</v>
      </c>
    </row>
    <row r="63" spans="1:40" x14ac:dyDescent="0.25">
      <c r="A63" s="125"/>
      <c r="B63" s="453"/>
      <c r="C63" s="453"/>
      <c r="D63" s="454"/>
      <c r="E63" s="454"/>
      <c r="F63" s="454"/>
      <c r="G63" s="456"/>
      <c r="H63" s="154" t="str">
        <f t="shared" si="1"/>
        <v/>
      </c>
      <c r="I63" s="148" t="str">
        <f>IF($D63="","",VLOOKUP($AN63,Trans_Req!$A$2:$N$22,5))</f>
        <v/>
      </c>
      <c r="J63" s="455"/>
      <c r="K63" s="147" t="str">
        <f t="shared" si="2"/>
        <v/>
      </c>
      <c r="L63" s="148" t="str">
        <f>IF($D63="","",VLOOKUP($AN63,Trans_Req!$A$2:$N$22,6))</f>
        <v/>
      </c>
      <c r="M63" s="455"/>
      <c r="N63" s="147" t="str">
        <f t="shared" si="3"/>
        <v/>
      </c>
      <c r="O63" s="148" t="str">
        <f>IF($D63="","",VLOOKUP($AN63,Trans_Req!$A$2:$N$22,7))</f>
        <v/>
      </c>
      <c r="P63" s="457"/>
      <c r="Q63" s="158" t="str">
        <f t="shared" si="4"/>
        <v/>
      </c>
      <c r="R63" s="148" t="str">
        <f>IF($D63="","",VLOOKUP($AN63,Trans_Req!$A$2:$N$22,8))</f>
        <v/>
      </c>
      <c r="S63" s="457"/>
      <c r="T63" s="158" t="str">
        <f t="shared" si="5"/>
        <v/>
      </c>
      <c r="U63" s="148" t="str">
        <f>IF($D63="","",VLOOKUP($AN63,Trans_Req!$A$2:$N$22,9))</f>
        <v/>
      </c>
      <c r="V63" s="457"/>
      <c r="W63" s="158" t="str">
        <f t="shared" si="6"/>
        <v/>
      </c>
      <c r="X63" s="148" t="str">
        <f>IF($D63="","",VLOOKUP($AN63,Trans_Req!$A$2:$N$22,10))</f>
        <v/>
      </c>
      <c r="Y63" s="149" t="str">
        <f t="shared" si="8"/>
        <v/>
      </c>
      <c r="Z63" s="150" t="str">
        <f t="shared" si="7"/>
        <v/>
      </c>
      <c r="AA63" s="151"/>
      <c r="AB63" s="453"/>
      <c r="AC63" s="453"/>
      <c r="AD63" s="453"/>
      <c r="AE63" s="453"/>
      <c r="AF63" s="453"/>
      <c r="AG63" s="453"/>
      <c r="AH63" s="453"/>
      <c r="AI63" s="453"/>
      <c r="AJ63" s="152" t="str">
        <f>IF(OR($D63="",$AK63=""),"",MIN(VLOOKUP($AN63,Trans_Req!$A$2:$N$22,11),$AK63-VLOOKUP($AN63,Trans_Req!$A$2:$N$22,12)))</f>
        <v/>
      </c>
      <c r="AK63" s="453"/>
      <c r="AL63" s="453"/>
      <c r="AM63" s="151"/>
      <c r="AN63" s="126" t="e">
        <f>VLOOKUP($D63,Trans_Req!$Q$2:$R$14,2)+IF(OR(VLOOKUP($D63,Trans_Req!$Q$2:$R$14,2)=121000,VLOOKUP($D63,Trans_Req!$Q$2:$R$14,2)=121300),VLOOKUP($E63,Trans_Req!$S$2:$T$3,2),0)+IF(OR(VLOOKUP($D63,Trans_Req!$Q$2:$R$14,2)=121000,VLOOKUP($D63,Trans_Req!$Q$2:$R$14,2)=121300),IF(VLOOKUP($E63,Trans_Req!$S$2:$T$3,2)=20,VLOOKUP($F63,Trans_Req!$U$2:$V$4,2),0),0)</f>
        <v>#N/A</v>
      </c>
    </row>
    <row r="64" spans="1:40" x14ac:dyDescent="0.25">
      <c r="A64" s="125"/>
      <c r="B64" s="453"/>
      <c r="C64" s="453"/>
      <c r="D64" s="454"/>
      <c r="E64" s="454"/>
      <c r="F64" s="454"/>
      <c r="G64" s="456"/>
      <c r="H64" s="154" t="str">
        <f t="shared" si="1"/>
        <v/>
      </c>
      <c r="I64" s="148" t="str">
        <f>IF($D64="","",VLOOKUP($AN64,Trans_Req!$A$2:$N$22,5))</f>
        <v/>
      </c>
      <c r="J64" s="455"/>
      <c r="K64" s="147" t="str">
        <f t="shared" si="2"/>
        <v/>
      </c>
      <c r="L64" s="148" t="str">
        <f>IF($D64="","",VLOOKUP($AN64,Trans_Req!$A$2:$N$22,6))</f>
        <v/>
      </c>
      <c r="M64" s="455"/>
      <c r="N64" s="147" t="str">
        <f t="shared" si="3"/>
        <v/>
      </c>
      <c r="O64" s="148" t="str">
        <f>IF($D64="","",VLOOKUP($AN64,Trans_Req!$A$2:$N$22,7))</f>
        <v/>
      </c>
      <c r="P64" s="457"/>
      <c r="Q64" s="158" t="str">
        <f t="shared" si="4"/>
        <v/>
      </c>
      <c r="R64" s="148" t="str">
        <f>IF($D64="","",VLOOKUP($AN64,Trans_Req!$A$2:$N$22,8))</f>
        <v/>
      </c>
      <c r="S64" s="457"/>
      <c r="T64" s="158" t="str">
        <f t="shared" si="5"/>
        <v/>
      </c>
      <c r="U64" s="148" t="str">
        <f>IF($D64="","",VLOOKUP($AN64,Trans_Req!$A$2:$N$22,9))</f>
        <v/>
      </c>
      <c r="V64" s="457"/>
      <c r="W64" s="158" t="str">
        <f t="shared" si="6"/>
        <v/>
      </c>
      <c r="X64" s="148" t="str">
        <f>IF($D64="","",VLOOKUP($AN64,Trans_Req!$A$2:$N$22,10))</f>
        <v/>
      </c>
      <c r="Y64" s="149" t="str">
        <f t="shared" si="8"/>
        <v/>
      </c>
      <c r="Z64" s="150" t="str">
        <f t="shared" si="7"/>
        <v/>
      </c>
      <c r="AA64" s="151"/>
      <c r="AB64" s="453"/>
      <c r="AC64" s="453"/>
      <c r="AD64" s="453"/>
      <c r="AE64" s="453"/>
      <c r="AF64" s="453"/>
      <c r="AG64" s="453"/>
      <c r="AH64" s="453"/>
      <c r="AI64" s="453"/>
      <c r="AJ64" s="152" t="str">
        <f>IF(OR($D64="",$AK64=""),"",MIN(VLOOKUP($AN64,Trans_Req!$A$2:$N$22,11),$AK64-VLOOKUP($AN64,Trans_Req!$A$2:$N$22,12)))</f>
        <v/>
      </c>
      <c r="AK64" s="453"/>
      <c r="AL64" s="453"/>
      <c r="AM64" s="151"/>
      <c r="AN64" s="126" t="e">
        <f>VLOOKUP($D64,Trans_Req!$Q$2:$R$14,2)+IF(OR(VLOOKUP($D64,Trans_Req!$Q$2:$R$14,2)=121000,VLOOKUP($D64,Trans_Req!$Q$2:$R$14,2)=121300),VLOOKUP($E64,Trans_Req!$S$2:$T$3,2),0)+IF(OR(VLOOKUP($D64,Trans_Req!$Q$2:$R$14,2)=121000,VLOOKUP($D64,Trans_Req!$Q$2:$R$14,2)=121300),IF(VLOOKUP($E64,Trans_Req!$S$2:$T$3,2)=20,VLOOKUP($F64,Trans_Req!$U$2:$V$4,2),0),0)</f>
        <v>#N/A</v>
      </c>
    </row>
    <row r="65" spans="1:40" x14ac:dyDescent="0.25">
      <c r="A65" s="125"/>
      <c r="B65" s="453"/>
      <c r="C65" s="453"/>
      <c r="D65" s="454"/>
      <c r="E65" s="454"/>
      <c r="F65" s="454"/>
      <c r="G65" s="456"/>
      <c r="H65" s="154" t="str">
        <f t="shared" si="1"/>
        <v/>
      </c>
      <c r="I65" s="148" t="str">
        <f>IF($D65="","",VLOOKUP($AN65,Trans_Req!$A$2:$N$22,5))</f>
        <v/>
      </c>
      <c r="J65" s="455"/>
      <c r="K65" s="147" t="str">
        <f t="shared" si="2"/>
        <v/>
      </c>
      <c r="L65" s="148" t="str">
        <f>IF($D65="","",VLOOKUP($AN65,Trans_Req!$A$2:$N$22,6))</f>
        <v/>
      </c>
      <c r="M65" s="455"/>
      <c r="N65" s="147" t="str">
        <f t="shared" si="3"/>
        <v/>
      </c>
      <c r="O65" s="148" t="str">
        <f>IF($D65="","",VLOOKUP($AN65,Trans_Req!$A$2:$N$22,7))</f>
        <v/>
      </c>
      <c r="P65" s="457"/>
      <c r="Q65" s="158" t="str">
        <f t="shared" si="4"/>
        <v/>
      </c>
      <c r="R65" s="148" t="str">
        <f>IF($D65="","",VLOOKUP($AN65,Trans_Req!$A$2:$N$22,8))</f>
        <v/>
      </c>
      <c r="S65" s="457"/>
      <c r="T65" s="158" t="str">
        <f t="shared" si="5"/>
        <v/>
      </c>
      <c r="U65" s="148" t="str">
        <f>IF($D65="","",VLOOKUP($AN65,Trans_Req!$A$2:$N$22,9))</f>
        <v/>
      </c>
      <c r="V65" s="457"/>
      <c r="W65" s="158" t="str">
        <f t="shared" si="6"/>
        <v/>
      </c>
      <c r="X65" s="148" t="str">
        <f>IF($D65="","",VLOOKUP($AN65,Trans_Req!$A$2:$N$22,10))</f>
        <v/>
      </c>
      <c r="Y65" s="149" t="str">
        <f t="shared" si="8"/>
        <v/>
      </c>
      <c r="Z65" s="150" t="str">
        <f t="shared" si="7"/>
        <v/>
      </c>
      <c r="AA65" s="151"/>
      <c r="AB65" s="453"/>
      <c r="AC65" s="453"/>
      <c r="AD65" s="453"/>
      <c r="AE65" s="453"/>
      <c r="AF65" s="453"/>
      <c r="AG65" s="453"/>
      <c r="AH65" s="453"/>
      <c r="AI65" s="453"/>
      <c r="AJ65" s="152" t="str">
        <f>IF(OR($D65="",$AK65=""),"",MIN(VLOOKUP($AN65,Trans_Req!$A$2:$N$22,11),$AK65-VLOOKUP($AN65,Trans_Req!$A$2:$N$22,12)))</f>
        <v/>
      </c>
      <c r="AK65" s="453"/>
      <c r="AL65" s="453"/>
      <c r="AM65" s="151"/>
      <c r="AN65" s="126" t="e">
        <f>VLOOKUP($D65,Trans_Req!$Q$2:$R$14,2)+IF(OR(VLOOKUP($D65,Trans_Req!$Q$2:$R$14,2)=121000,VLOOKUP($D65,Trans_Req!$Q$2:$R$14,2)=121300),VLOOKUP($E65,Trans_Req!$S$2:$T$3,2),0)+IF(OR(VLOOKUP($D65,Trans_Req!$Q$2:$R$14,2)=121000,VLOOKUP($D65,Trans_Req!$Q$2:$R$14,2)=121300),IF(VLOOKUP($E65,Trans_Req!$S$2:$T$3,2)=20,VLOOKUP($F65,Trans_Req!$U$2:$V$4,2),0),0)</f>
        <v>#N/A</v>
      </c>
    </row>
    <row r="66" spans="1:40" x14ac:dyDescent="0.25">
      <c r="A66" s="125"/>
      <c r="B66" s="453"/>
      <c r="C66" s="453"/>
      <c r="D66" s="454"/>
      <c r="E66" s="454"/>
      <c r="F66" s="454"/>
      <c r="G66" s="456"/>
      <c r="H66" s="154" t="str">
        <f t="shared" si="1"/>
        <v/>
      </c>
      <c r="I66" s="148" t="str">
        <f>IF($D66="","",VLOOKUP($AN66,Trans_Req!$A$2:$N$22,5))</f>
        <v/>
      </c>
      <c r="J66" s="455"/>
      <c r="K66" s="147" t="str">
        <f t="shared" si="2"/>
        <v/>
      </c>
      <c r="L66" s="148" t="str">
        <f>IF($D66="","",VLOOKUP($AN66,Trans_Req!$A$2:$N$22,6))</f>
        <v/>
      </c>
      <c r="M66" s="455"/>
      <c r="N66" s="147" t="str">
        <f t="shared" si="3"/>
        <v/>
      </c>
      <c r="O66" s="148" t="str">
        <f>IF($D66="","",VLOOKUP($AN66,Trans_Req!$A$2:$N$22,7))</f>
        <v/>
      </c>
      <c r="P66" s="457"/>
      <c r="Q66" s="158" t="str">
        <f t="shared" si="4"/>
        <v/>
      </c>
      <c r="R66" s="148" t="str">
        <f>IF($D66="","",VLOOKUP($AN66,Trans_Req!$A$2:$N$22,8))</f>
        <v/>
      </c>
      <c r="S66" s="457"/>
      <c r="T66" s="158" t="str">
        <f t="shared" si="5"/>
        <v/>
      </c>
      <c r="U66" s="148" t="str">
        <f>IF($D66="","",VLOOKUP($AN66,Trans_Req!$A$2:$N$22,9))</f>
        <v/>
      </c>
      <c r="V66" s="457"/>
      <c r="W66" s="158" t="str">
        <f t="shared" si="6"/>
        <v/>
      </c>
      <c r="X66" s="148" t="str">
        <f>IF($D66="","",VLOOKUP($AN66,Trans_Req!$A$2:$N$22,10))</f>
        <v/>
      </c>
      <c r="Y66" s="149" t="str">
        <f t="shared" si="8"/>
        <v/>
      </c>
      <c r="Z66" s="150" t="str">
        <f t="shared" si="7"/>
        <v/>
      </c>
      <c r="AA66" s="151"/>
      <c r="AB66" s="453"/>
      <c r="AC66" s="453"/>
      <c r="AD66" s="453"/>
      <c r="AE66" s="453"/>
      <c r="AF66" s="453"/>
      <c r="AG66" s="453"/>
      <c r="AH66" s="453"/>
      <c r="AI66" s="453"/>
      <c r="AJ66" s="152" t="str">
        <f>IF(OR($D66="",$AK66=""),"",MIN(VLOOKUP($AN66,Trans_Req!$A$2:$N$22,11),$AK66-VLOOKUP($AN66,Trans_Req!$A$2:$N$22,12)))</f>
        <v/>
      </c>
      <c r="AK66" s="453"/>
      <c r="AL66" s="453"/>
      <c r="AM66" s="151"/>
      <c r="AN66" s="126" t="e">
        <f>VLOOKUP($D66,Trans_Req!$Q$2:$R$14,2)+IF(OR(VLOOKUP($D66,Trans_Req!$Q$2:$R$14,2)=121000,VLOOKUP($D66,Trans_Req!$Q$2:$R$14,2)=121300),VLOOKUP($E66,Trans_Req!$S$2:$T$3,2),0)+IF(OR(VLOOKUP($D66,Trans_Req!$Q$2:$R$14,2)=121000,VLOOKUP($D66,Trans_Req!$Q$2:$R$14,2)=121300),IF(VLOOKUP($E66,Trans_Req!$S$2:$T$3,2)=20,VLOOKUP($F66,Trans_Req!$U$2:$V$4,2),0),0)</f>
        <v>#N/A</v>
      </c>
    </row>
    <row r="67" spans="1:40" x14ac:dyDescent="0.25">
      <c r="A67" s="125"/>
      <c r="B67" s="453"/>
      <c r="C67" s="453"/>
      <c r="D67" s="454"/>
      <c r="E67" s="454"/>
      <c r="F67" s="454"/>
      <c r="G67" s="456"/>
      <c r="H67" s="154" t="str">
        <f t="shared" si="1"/>
        <v/>
      </c>
      <c r="I67" s="148" t="str">
        <f>IF($D67="","",VLOOKUP($AN67,Trans_Req!$A$2:$N$22,5))</f>
        <v/>
      </c>
      <c r="J67" s="455"/>
      <c r="K67" s="147" t="str">
        <f t="shared" si="2"/>
        <v/>
      </c>
      <c r="L67" s="148" t="str">
        <f>IF($D67="","",VLOOKUP($AN67,Trans_Req!$A$2:$N$22,6))</f>
        <v/>
      </c>
      <c r="M67" s="455"/>
      <c r="N67" s="147" t="str">
        <f t="shared" si="3"/>
        <v/>
      </c>
      <c r="O67" s="148" t="str">
        <f>IF($D67="","",VLOOKUP($AN67,Trans_Req!$A$2:$N$22,7))</f>
        <v/>
      </c>
      <c r="P67" s="457"/>
      <c r="Q67" s="158" t="str">
        <f t="shared" si="4"/>
        <v/>
      </c>
      <c r="R67" s="148" t="str">
        <f>IF($D67="","",VLOOKUP($AN67,Trans_Req!$A$2:$N$22,8))</f>
        <v/>
      </c>
      <c r="S67" s="457"/>
      <c r="T67" s="158" t="str">
        <f t="shared" si="5"/>
        <v/>
      </c>
      <c r="U67" s="148" t="str">
        <f>IF($D67="","",VLOOKUP($AN67,Trans_Req!$A$2:$N$22,9))</f>
        <v/>
      </c>
      <c r="V67" s="457"/>
      <c r="W67" s="158" t="str">
        <f t="shared" si="6"/>
        <v/>
      </c>
      <c r="X67" s="148" t="str">
        <f>IF($D67="","",VLOOKUP($AN67,Trans_Req!$A$2:$N$22,10))</f>
        <v/>
      </c>
      <c r="Y67" s="149" t="str">
        <f t="shared" si="8"/>
        <v/>
      </c>
      <c r="Z67" s="150" t="str">
        <f t="shared" si="7"/>
        <v/>
      </c>
      <c r="AA67" s="151"/>
      <c r="AB67" s="453"/>
      <c r="AC67" s="453"/>
      <c r="AD67" s="453"/>
      <c r="AE67" s="453"/>
      <c r="AF67" s="453"/>
      <c r="AG67" s="453"/>
      <c r="AH67" s="453"/>
      <c r="AI67" s="453"/>
      <c r="AJ67" s="152" t="str">
        <f>IF(OR($D67="",$AK67=""),"",MIN(VLOOKUP($AN67,Trans_Req!$A$2:$N$22,11),$AK67-VLOOKUP($AN67,Trans_Req!$A$2:$N$22,12)))</f>
        <v/>
      </c>
      <c r="AK67" s="453"/>
      <c r="AL67" s="453"/>
      <c r="AM67" s="151"/>
      <c r="AN67" s="126" t="e">
        <f>VLOOKUP($D67,Trans_Req!$Q$2:$R$14,2)+IF(OR(VLOOKUP($D67,Trans_Req!$Q$2:$R$14,2)=121000,VLOOKUP($D67,Trans_Req!$Q$2:$R$14,2)=121300),VLOOKUP($E67,Trans_Req!$S$2:$T$3,2),0)+IF(OR(VLOOKUP($D67,Trans_Req!$Q$2:$R$14,2)=121000,VLOOKUP($D67,Trans_Req!$Q$2:$R$14,2)=121300),IF(VLOOKUP($E67,Trans_Req!$S$2:$T$3,2)=20,VLOOKUP($F67,Trans_Req!$U$2:$V$4,2),0),0)</f>
        <v>#N/A</v>
      </c>
    </row>
    <row r="68" spans="1:40" x14ac:dyDescent="0.25">
      <c r="A68" s="125"/>
      <c r="B68" s="453"/>
      <c r="C68" s="453"/>
      <c r="D68" s="454"/>
      <c r="E68" s="454"/>
      <c r="F68" s="454"/>
      <c r="G68" s="456"/>
      <c r="H68" s="154" t="str">
        <f t="shared" si="1"/>
        <v/>
      </c>
      <c r="I68" s="148" t="str">
        <f>IF($D68="","",VLOOKUP($AN68,Trans_Req!$A$2:$N$22,5))</f>
        <v/>
      </c>
      <c r="J68" s="455"/>
      <c r="K68" s="147" t="str">
        <f t="shared" si="2"/>
        <v/>
      </c>
      <c r="L68" s="148" t="str">
        <f>IF($D68="","",VLOOKUP($AN68,Trans_Req!$A$2:$N$22,6))</f>
        <v/>
      </c>
      <c r="M68" s="455"/>
      <c r="N68" s="147" t="str">
        <f t="shared" si="3"/>
        <v/>
      </c>
      <c r="O68" s="148" t="str">
        <f>IF($D68="","",VLOOKUP($AN68,Trans_Req!$A$2:$N$22,7))</f>
        <v/>
      </c>
      <c r="P68" s="457"/>
      <c r="Q68" s="158" t="str">
        <f t="shared" si="4"/>
        <v/>
      </c>
      <c r="R68" s="148" t="str">
        <f>IF($D68="","",VLOOKUP($AN68,Trans_Req!$A$2:$N$22,8))</f>
        <v/>
      </c>
      <c r="S68" s="457"/>
      <c r="T68" s="158" t="str">
        <f t="shared" si="5"/>
        <v/>
      </c>
      <c r="U68" s="148" t="str">
        <f>IF($D68="","",VLOOKUP($AN68,Trans_Req!$A$2:$N$22,9))</f>
        <v/>
      </c>
      <c r="V68" s="457"/>
      <c r="W68" s="158" t="str">
        <f t="shared" si="6"/>
        <v/>
      </c>
      <c r="X68" s="148" t="str">
        <f>IF($D68="","",VLOOKUP($AN68,Trans_Req!$A$2:$N$22,10))</f>
        <v/>
      </c>
      <c r="Y68" s="149" t="str">
        <f t="shared" si="8"/>
        <v/>
      </c>
      <c r="Z68" s="150" t="str">
        <f t="shared" si="7"/>
        <v/>
      </c>
      <c r="AA68" s="151"/>
      <c r="AB68" s="453"/>
      <c r="AC68" s="453"/>
      <c r="AD68" s="453"/>
      <c r="AE68" s="453"/>
      <c r="AF68" s="453"/>
      <c r="AG68" s="453"/>
      <c r="AH68" s="453"/>
      <c r="AI68" s="453"/>
      <c r="AJ68" s="152" t="str">
        <f>IF(OR($D68="",$AK68=""),"",MIN(VLOOKUP($AN68,Trans_Req!$A$2:$N$22,11),$AK68-VLOOKUP($AN68,Trans_Req!$A$2:$N$22,12)))</f>
        <v/>
      </c>
      <c r="AK68" s="453"/>
      <c r="AL68" s="453"/>
      <c r="AM68" s="151"/>
      <c r="AN68" s="126" t="e">
        <f>VLOOKUP($D68,Trans_Req!$Q$2:$R$14,2)+IF(OR(VLOOKUP($D68,Trans_Req!$Q$2:$R$14,2)=121000,VLOOKUP($D68,Trans_Req!$Q$2:$R$14,2)=121300),VLOOKUP($E68,Trans_Req!$S$2:$T$3,2),0)+IF(OR(VLOOKUP($D68,Trans_Req!$Q$2:$R$14,2)=121000,VLOOKUP($D68,Trans_Req!$Q$2:$R$14,2)=121300),IF(VLOOKUP($E68,Trans_Req!$S$2:$T$3,2)=20,VLOOKUP($F68,Trans_Req!$U$2:$V$4,2),0),0)</f>
        <v>#N/A</v>
      </c>
    </row>
    <row r="69" spans="1:40" x14ac:dyDescent="0.25">
      <c r="A69" s="125"/>
      <c r="B69" s="453"/>
      <c r="C69" s="453"/>
      <c r="D69" s="454"/>
      <c r="E69" s="454"/>
      <c r="F69" s="454"/>
      <c r="G69" s="456"/>
      <c r="H69" s="154" t="str">
        <f t="shared" si="1"/>
        <v/>
      </c>
      <c r="I69" s="148" t="str">
        <f>IF($D69="","",VLOOKUP($AN69,Trans_Req!$A$2:$N$22,5))</f>
        <v/>
      </c>
      <c r="J69" s="455"/>
      <c r="K69" s="147" t="str">
        <f t="shared" si="2"/>
        <v/>
      </c>
      <c r="L69" s="148" t="str">
        <f>IF($D69="","",VLOOKUP($AN69,Trans_Req!$A$2:$N$22,6))</f>
        <v/>
      </c>
      <c r="M69" s="455"/>
      <c r="N69" s="147" t="str">
        <f t="shared" si="3"/>
        <v/>
      </c>
      <c r="O69" s="148" t="str">
        <f>IF($D69="","",VLOOKUP($AN69,Trans_Req!$A$2:$N$22,7))</f>
        <v/>
      </c>
      <c r="P69" s="457"/>
      <c r="Q69" s="158" t="str">
        <f t="shared" si="4"/>
        <v/>
      </c>
      <c r="R69" s="148" t="str">
        <f>IF($D69="","",VLOOKUP($AN69,Trans_Req!$A$2:$N$22,8))</f>
        <v/>
      </c>
      <c r="S69" s="457"/>
      <c r="T69" s="158" t="str">
        <f t="shared" si="5"/>
        <v/>
      </c>
      <c r="U69" s="148" t="str">
        <f>IF($D69="","",VLOOKUP($AN69,Trans_Req!$A$2:$N$22,9))</f>
        <v/>
      </c>
      <c r="V69" s="457"/>
      <c r="W69" s="158" t="str">
        <f t="shared" si="6"/>
        <v/>
      </c>
      <c r="X69" s="148" t="str">
        <f>IF($D69="","",VLOOKUP($AN69,Trans_Req!$A$2:$N$22,10))</f>
        <v/>
      </c>
      <c r="Y69" s="149" t="str">
        <f t="shared" si="8"/>
        <v/>
      </c>
      <c r="Z69" s="150" t="str">
        <f t="shared" si="7"/>
        <v/>
      </c>
      <c r="AA69" s="151"/>
      <c r="AB69" s="453"/>
      <c r="AC69" s="453"/>
      <c r="AD69" s="453"/>
      <c r="AE69" s="453"/>
      <c r="AF69" s="453"/>
      <c r="AG69" s="453"/>
      <c r="AH69" s="453"/>
      <c r="AI69" s="453"/>
      <c r="AJ69" s="152" t="str">
        <f>IF(OR($D69="",$AK69=""),"",MIN(VLOOKUP($AN69,Trans_Req!$A$2:$N$22,11),$AK69-VLOOKUP($AN69,Trans_Req!$A$2:$N$22,12)))</f>
        <v/>
      </c>
      <c r="AK69" s="453"/>
      <c r="AL69" s="453"/>
      <c r="AM69" s="151"/>
      <c r="AN69" s="126" t="e">
        <f>VLOOKUP($D69,Trans_Req!$Q$2:$R$14,2)+IF(OR(VLOOKUP($D69,Trans_Req!$Q$2:$R$14,2)=121000,VLOOKUP($D69,Trans_Req!$Q$2:$R$14,2)=121300),VLOOKUP($E69,Trans_Req!$S$2:$T$3,2),0)+IF(OR(VLOOKUP($D69,Trans_Req!$Q$2:$R$14,2)=121000,VLOOKUP($D69,Trans_Req!$Q$2:$R$14,2)=121300),IF(VLOOKUP($E69,Trans_Req!$S$2:$T$3,2)=20,VLOOKUP($F69,Trans_Req!$U$2:$V$4,2),0),0)</f>
        <v>#N/A</v>
      </c>
    </row>
    <row r="70" spans="1:40" x14ac:dyDescent="0.25">
      <c r="A70" s="125"/>
      <c r="B70" s="453"/>
      <c r="C70" s="453"/>
      <c r="D70" s="454"/>
      <c r="E70" s="454"/>
      <c r="F70" s="454"/>
      <c r="G70" s="456"/>
      <c r="H70" s="154" t="str">
        <f t="shared" si="1"/>
        <v/>
      </c>
      <c r="I70" s="148" t="str">
        <f>IF($D70="","",VLOOKUP($AN70,Trans_Req!$A$2:$N$22,5))</f>
        <v/>
      </c>
      <c r="J70" s="455"/>
      <c r="K70" s="147" t="str">
        <f t="shared" si="2"/>
        <v/>
      </c>
      <c r="L70" s="148" t="str">
        <f>IF($D70="","",VLOOKUP($AN70,Trans_Req!$A$2:$N$22,6))</f>
        <v/>
      </c>
      <c r="M70" s="455"/>
      <c r="N70" s="147" t="str">
        <f t="shared" si="3"/>
        <v/>
      </c>
      <c r="O70" s="148" t="str">
        <f>IF($D70="","",VLOOKUP($AN70,Trans_Req!$A$2:$N$22,7))</f>
        <v/>
      </c>
      <c r="P70" s="457"/>
      <c r="Q70" s="158" t="str">
        <f t="shared" si="4"/>
        <v/>
      </c>
      <c r="R70" s="148" t="str">
        <f>IF($D70="","",VLOOKUP($AN70,Trans_Req!$A$2:$N$22,8))</f>
        <v/>
      </c>
      <c r="S70" s="457"/>
      <c r="T70" s="158" t="str">
        <f t="shared" si="5"/>
        <v/>
      </c>
      <c r="U70" s="148" t="str">
        <f>IF($D70="","",VLOOKUP($AN70,Trans_Req!$A$2:$N$22,9))</f>
        <v/>
      </c>
      <c r="V70" s="457"/>
      <c r="W70" s="158" t="str">
        <f t="shared" si="6"/>
        <v/>
      </c>
      <c r="X70" s="148" t="str">
        <f>IF($D70="","",VLOOKUP($AN70,Trans_Req!$A$2:$N$22,10))</f>
        <v/>
      </c>
      <c r="Y70" s="149" t="str">
        <f t="shared" si="8"/>
        <v/>
      </c>
      <c r="Z70" s="150" t="str">
        <f t="shared" si="7"/>
        <v/>
      </c>
      <c r="AA70" s="151"/>
      <c r="AB70" s="453"/>
      <c r="AC70" s="453"/>
      <c r="AD70" s="453"/>
      <c r="AE70" s="453"/>
      <c r="AF70" s="453"/>
      <c r="AG70" s="453"/>
      <c r="AH70" s="453"/>
      <c r="AI70" s="453"/>
      <c r="AJ70" s="152" t="str">
        <f>IF(OR($D70="",$AK70=""),"",MIN(VLOOKUP($AN70,Trans_Req!$A$2:$N$22,11),$AK70-VLOOKUP($AN70,Trans_Req!$A$2:$N$22,12)))</f>
        <v/>
      </c>
      <c r="AK70" s="453"/>
      <c r="AL70" s="453"/>
      <c r="AM70" s="151"/>
      <c r="AN70" s="126" t="e">
        <f>VLOOKUP($D70,Trans_Req!$Q$2:$R$14,2)+IF(OR(VLOOKUP($D70,Trans_Req!$Q$2:$R$14,2)=121000,VLOOKUP($D70,Trans_Req!$Q$2:$R$14,2)=121300),VLOOKUP($E70,Trans_Req!$S$2:$T$3,2),0)+IF(OR(VLOOKUP($D70,Trans_Req!$Q$2:$R$14,2)=121000,VLOOKUP($D70,Trans_Req!$Q$2:$R$14,2)=121300),IF(VLOOKUP($E70,Trans_Req!$S$2:$T$3,2)=20,VLOOKUP($F70,Trans_Req!$U$2:$V$4,2),0),0)</f>
        <v>#N/A</v>
      </c>
    </row>
    <row r="71" spans="1:40" x14ac:dyDescent="0.25">
      <c r="A71" s="125"/>
      <c r="B71" s="453"/>
      <c r="C71" s="453"/>
      <c r="D71" s="454"/>
      <c r="E71" s="454"/>
      <c r="F71" s="454"/>
      <c r="G71" s="456"/>
      <c r="H71" s="154" t="str">
        <f t="shared" si="1"/>
        <v/>
      </c>
      <c r="I71" s="148" t="str">
        <f>IF($D71="","",VLOOKUP($AN71,Trans_Req!$A$2:$N$22,5))</f>
        <v/>
      </c>
      <c r="J71" s="455"/>
      <c r="K71" s="147" t="str">
        <f t="shared" si="2"/>
        <v/>
      </c>
      <c r="L71" s="148" t="str">
        <f>IF($D71="","",VLOOKUP($AN71,Trans_Req!$A$2:$N$22,6))</f>
        <v/>
      </c>
      <c r="M71" s="455"/>
      <c r="N71" s="147" t="str">
        <f t="shared" si="3"/>
        <v/>
      </c>
      <c r="O71" s="148" t="str">
        <f>IF($D71="","",VLOOKUP($AN71,Trans_Req!$A$2:$N$22,7))</f>
        <v/>
      </c>
      <c r="P71" s="457"/>
      <c r="Q71" s="158" t="str">
        <f t="shared" si="4"/>
        <v/>
      </c>
      <c r="R71" s="148" t="str">
        <f>IF($D71="","",VLOOKUP($AN71,Trans_Req!$A$2:$N$22,8))</f>
        <v/>
      </c>
      <c r="S71" s="457"/>
      <c r="T71" s="158" t="str">
        <f t="shared" si="5"/>
        <v/>
      </c>
      <c r="U71" s="148" t="str">
        <f>IF($D71="","",VLOOKUP($AN71,Trans_Req!$A$2:$N$22,9))</f>
        <v/>
      </c>
      <c r="V71" s="457"/>
      <c r="W71" s="158" t="str">
        <f t="shared" si="6"/>
        <v/>
      </c>
      <c r="X71" s="148" t="str">
        <f>IF($D71="","",VLOOKUP($AN71,Trans_Req!$A$2:$N$22,10))</f>
        <v/>
      </c>
      <c r="Y71" s="149" t="str">
        <f t="shared" si="8"/>
        <v/>
      </c>
      <c r="Z71" s="150" t="str">
        <f t="shared" si="7"/>
        <v/>
      </c>
      <c r="AA71" s="151"/>
      <c r="AB71" s="453"/>
      <c r="AC71" s="453"/>
      <c r="AD71" s="453"/>
      <c r="AE71" s="453"/>
      <c r="AF71" s="453"/>
      <c r="AG71" s="453"/>
      <c r="AH71" s="453"/>
      <c r="AI71" s="453"/>
      <c r="AJ71" s="152" t="str">
        <f>IF(OR($D71="",$AK71=""),"",MIN(VLOOKUP($AN71,Trans_Req!$A$2:$N$22,11),$AK71-VLOOKUP($AN71,Trans_Req!$A$2:$N$22,12)))</f>
        <v/>
      </c>
      <c r="AK71" s="453"/>
      <c r="AL71" s="453"/>
      <c r="AM71" s="151"/>
      <c r="AN71" s="126" t="e">
        <f>VLOOKUP($D71,Trans_Req!$Q$2:$R$14,2)+IF(OR(VLOOKUP($D71,Trans_Req!$Q$2:$R$14,2)=121000,VLOOKUP($D71,Trans_Req!$Q$2:$R$14,2)=121300),VLOOKUP($E71,Trans_Req!$S$2:$T$3,2),0)+IF(OR(VLOOKUP($D71,Trans_Req!$Q$2:$R$14,2)=121000,VLOOKUP($D71,Trans_Req!$Q$2:$R$14,2)=121300),IF(VLOOKUP($E71,Trans_Req!$S$2:$T$3,2)=20,VLOOKUP($F71,Trans_Req!$U$2:$V$4,2),0),0)</f>
        <v>#N/A</v>
      </c>
    </row>
    <row r="72" spans="1:40" x14ac:dyDescent="0.25">
      <c r="A72" s="125"/>
      <c r="B72" s="453"/>
      <c r="C72" s="453"/>
      <c r="D72" s="454"/>
      <c r="E72" s="454"/>
      <c r="F72" s="454"/>
      <c r="G72" s="456"/>
      <c r="H72" s="154" t="str">
        <f t="shared" si="1"/>
        <v/>
      </c>
      <c r="I72" s="148" t="str">
        <f>IF($D72="","",VLOOKUP($AN72,Trans_Req!$A$2:$N$22,5))</f>
        <v/>
      </c>
      <c r="J72" s="455"/>
      <c r="K72" s="147" t="str">
        <f t="shared" si="2"/>
        <v/>
      </c>
      <c r="L72" s="148" t="str">
        <f>IF($D72="","",VLOOKUP($AN72,Trans_Req!$A$2:$N$22,6))</f>
        <v/>
      </c>
      <c r="M72" s="455"/>
      <c r="N72" s="147" t="str">
        <f t="shared" si="3"/>
        <v/>
      </c>
      <c r="O72" s="148" t="str">
        <f>IF($D72="","",VLOOKUP($AN72,Trans_Req!$A$2:$N$22,7))</f>
        <v/>
      </c>
      <c r="P72" s="457"/>
      <c r="Q72" s="158" t="str">
        <f t="shared" si="4"/>
        <v/>
      </c>
      <c r="R72" s="148" t="str">
        <f>IF($D72="","",VLOOKUP($AN72,Trans_Req!$A$2:$N$22,8))</f>
        <v/>
      </c>
      <c r="S72" s="457"/>
      <c r="T72" s="158" t="str">
        <f t="shared" si="5"/>
        <v/>
      </c>
      <c r="U72" s="148" t="str">
        <f>IF($D72="","",VLOOKUP($AN72,Trans_Req!$A$2:$N$22,9))</f>
        <v/>
      </c>
      <c r="V72" s="457"/>
      <c r="W72" s="158" t="str">
        <f t="shared" si="6"/>
        <v/>
      </c>
      <c r="X72" s="148" t="str">
        <f>IF($D72="","",VLOOKUP($AN72,Trans_Req!$A$2:$N$22,10))</f>
        <v/>
      </c>
      <c r="Y72" s="149" t="str">
        <f t="shared" si="8"/>
        <v/>
      </c>
      <c r="Z72" s="150" t="str">
        <f t="shared" si="7"/>
        <v/>
      </c>
      <c r="AA72" s="151"/>
      <c r="AB72" s="453"/>
      <c r="AC72" s="453"/>
      <c r="AD72" s="453"/>
      <c r="AE72" s="453"/>
      <c r="AF72" s="453"/>
      <c r="AG72" s="453"/>
      <c r="AH72" s="453"/>
      <c r="AI72" s="453"/>
      <c r="AJ72" s="152" t="str">
        <f>IF(OR($D72="",$AK72=""),"",MIN(VLOOKUP($AN72,Trans_Req!$A$2:$N$22,11),$AK72-VLOOKUP($AN72,Trans_Req!$A$2:$N$22,12)))</f>
        <v/>
      </c>
      <c r="AK72" s="453"/>
      <c r="AL72" s="453"/>
      <c r="AM72" s="151"/>
      <c r="AN72" s="126" t="e">
        <f>VLOOKUP($D72,Trans_Req!$Q$2:$R$14,2)+IF(OR(VLOOKUP($D72,Trans_Req!$Q$2:$R$14,2)=121000,VLOOKUP($D72,Trans_Req!$Q$2:$R$14,2)=121300),VLOOKUP($E72,Trans_Req!$S$2:$T$3,2),0)+IF(OR(VLOOKUP($D72,Trans_Req!$Q$2:$R$14,2)=121000,VLOOKUP($D72,Trans_Req!$Q$2:$R$14,2)=121300),IF(VLOOKUP($E72,Trans_Req!$S$2:$T$3,2)=20,VLOOKUP($F72,Trans_Req!$U$2:$V$4,2),0),0)</f>
        <v>#N/A</v>
      </c>
    </row>
    <row r="73" spans="1:40" x14ac:dyDescent="0.25">
      <c r="A73" s="125"/>
      <c r="B73" s="453"/>
      <c r="C73" s="453"/>
      <c r="D73" s="454"/>
      <c r="E73" s="454"/>
      <c r="F73" s="454"/>
      <c r="G73" s="456"/>
      <c r="H73" s="154" t="str">
        <f t="shared" si="1"/>
        <v/>
      </c>
      <c r="I73" s="148" t="str">
        <f>IF($D73="","",VLOOKUP($AN73,Trans_Req!$A$2:$N$22,5))</f>
        <v/>
      </c>
      <c r="J73" s="455"/>
      <c r="K73" s="147" t="str">
        <f t="shared" si="2"/>
        <v/>
      </c>
      <c r="L73" s="148" t="str">
        <f>IF($D73="","",VLOOKUP($AN73,Trans_Req!$A$2:$N$22,6))</f>
        <v/>
      </c>
      <c r="M73" s="455"/>
      <c r="N73" s="147" t="str">
        <f t="shared" si="3"/>
        <v/>
      </c>
      <c r="O73" s="148" t="str">
        <f>IF($D73="","",VLOOKUP($AN73,Trans_Req!$A$2:$N$22,7))</f>
        <v/>
      </c>
      <c r="P73" s="457"/>
      <c r="Q73" s="158" t="str">
        <f t="shared" si="4"/>
        <v/>
      </c>
      <c r="R73" s="148" t="str">
        <f>IF($D73="","",VLOOKUP($AN73,Trans_Req!$A$2:$N$22,8))</f>
        <v/>
      </c>
      <c r="S73" s="457"/>
      <c r="T73" s="158" t="str">
        <f t="shared" si="5"/>
        <v/>
      </c>
      <c r="U73" s="148" t="str">
        <f>IF($D73="","",VLOOKUP($AN73,Trans_Req!$A$2:$N$22,9))</f>
        <v/>
      </c>
      <c r="V73" s="457"/>
      <c r="W73" s="158" t="str">
        <f t="shared" si="6"/>
        <v/>
      </c>
      <c r="X73" s="148" t="str">
        <f>IF($D73="","",VLOOKUP($AN73,Trans_Req!$A$2:$N$22,10))</f>
        <v/>
      </c>
      <c r="Y73" s="149" t="str">
        <f t="shared" si="8"/>
        <v/>
      </c>
      <c r="Z73" s="150" t="str">
        <f t="shared" si="7"/>
        <v/>
      </c>
      <c r="AA73" s="151"/>
      <c r="AB73" s="453"/>
      <c r="AC73" s="453"/>
      <c r="AD73" s="453"/>
      <c r="AE73" s="453"/>
      <c r="AF73" s="453"/>
      <c r="AG73" s="453"/>
      <c r="AH73" s="453"/>
      <c r="AI73" s="453"/>
      <c r="AJ73" s="152" t="str">
        <f>IF(OR($D73="",$AK73=""),"",MIN(VLOOKUP($AN73,Trans_Req!$A$2:$N$22,11),$AK73-VLOOKUP($AN73,Trans_Req!$A$2:$N$22,12)))</f>
        <v/>
      </c>
      <c r="AK73" s="453"/>
      <c r="AL73" s="453"/>
      <c r="AM73" s="151"/>
      <c r="AN73" s="126" t="e">
        <f>VLOOKUP($D73,Trans_Req!$Q$2:$R$14,2)+IF(OR(VLOOKUP($D73,Trans_Req!$Q$2:$R$14,2)=121000,VLOOKUP($D73,Trans_Req!$Q$2:$R$14,2)=121300),VLOOKUP($E73,Trans_Req!$S$2:$T$3,2),0)+IF(OR(VLOOKUP($D73,Trans_Req!$Q$2:$R$14,2)=121000,VLOOKUP($D73,Trans_Req!$Q$2:$R$14,2)=121300),IF(VLOOKUP($E73,Trans_Req!$S$2:$T$3,2)=20,VLOOKUP($F73,Trans_Req!$U$2:$V$4,2),0),0)</f>
        <v>#N/A</v>
      </c>
    </row>
    <row r="74" spans="1:40" x14ac:dyDescent="0.25">
      <c r="A74" s="125"/>
      <c r="B74" s="453"/>
      <c r="C74" s="453"/>
      <c r="D74" s="454"/>
      <c r="E74" s="454"/>
      <c r="F74" s="454"/>
      <c r="G74" s="456"/>
      <c r="H74" s="154" t="str">
        <f t="shared" si="1"/>
        <v/>
      </c>
      <c r="I74" s="148" t="str">
        <f>IF($D74="","",VLOOKUP($AN74,Trans_Req!$A$2:$N$22,5))</f>
        <v/>
      </c>
      <c r="J74" s="455"/>
      <c r="K74" s="147" t="str">
        <f t="shared" si="2"/>
        <v/>
      </c>
      <c r="L74" s="148" t="str">
        <f>IF($D74="","",VLOOKUP($AN74,Trans_Req!$A$2:$N$22,6))</f>
        <v/>
      </c>
      <c r="M74" s="455"/>
      <c r="N74" s="147" t="str">
        <f t="shared" si="3"/>
        <v/>
      </c>
      <c r="O74" s="148" t="str">
        <f>IF($D74="","",VLOOKUP($AN74,Trans_Req!$A$2:$N$22,7))</f>
        <v/>
      </c>
      <c r="P74" s="457"/>
      <c r="Q74" s="158" t="str">
        <f t="shared" si="4"/>
        <v/>
      </c>
      <c r="R74" s="148" t="str">
        <f>IF($D74="","",VLOOKUP($AN74,Trans_Req!$A$2:$N$22,8))</f>
        <v/>
      </c>
      <c r="S74" s="457"/>
      <c r="T74" s="158" t="str">
        <f t="shared" si="5"/>
        <v/>
      </c>
      <c r="U74" s="148" t="str">
        <f>IF($D74="","",VLOOKUP($AN74,Trans_Req!$A$2:$N$22,9))</f>
        <v/>
      </c>
      <c r="V74" s="457"/>
      <c r="W74" s="158" t="str">
        <f t="shared" si="6"/>
        <v/>
      </c>
      <c r="X74" s="148" t="str">
        <f>IF($D74="","",VLOOKUP($AN74,Trans_Req!$A$2:$N$22,10))</f>
        <v/>
      </c>
      <c r="Y74" s="149" t="str">
        <f t="shared" si="8"/>
        <v/>
      </c>
      <c r="Z74" s="150" t="str">
        <f t="shared" si="7"/>
        <v/>
      </c>
      <c r="AA74" s="151"/>
      <c r="AB74" s="453"/>
      <c r="AC74" s="453"/>
      <c r="AD74" s="453"/>
      <c r="AE74" s="453"/>
      <c r="AF74" s="453"/>
      <c r="AG74" s="453"/>
      <c r="AH74" s="453"/>
      <c r="AI74" s="453"/>
      <c r="AJ74" s="152" t="str">
        <f>IF(OR($D74="",$AK74=""),"",MIN(VLOOKUP($AN74,Trans_Req!$A$2:$N$22,11),$AK74-VLOOKUP($AN74,Trans_Req!$A$2:$N$22,12)))</f>
        <v/>
      </c>
      <c r="AK74" s="453"/>
      <c r="AL74" s="453"/>
      <c r="AM74" s="151"/>
      <c r="AN74" s="126" t="e">
        <f>VLOOKUP($D74,Trans_Req!$Q$2:$R$14,2)+IF(OR(VLOOKUP($D74,Trans_Req!$Q$2:$R$14,2)=121000,VLOOKUP($D74,Trans_Req!$Q$2:$R$14,2)=121300),VLOOKUP($E74,Trans_Req!$S$2:$T$3,2),0)+IF(OR(VLOOKUP($D74,Trans_Req!$Q$2:$R$14,2)=121000,VLOOKUP($D74,Trans_Req!$Q$2:$R$14,2)=121300),IF(VLOOKUP($E74,Trans_Req!$S$2:$T$3,2)=20,VLOOKUP($F74,Trans_Req!$U$2:$V$4,2),0),0)</f>
        <v>#N/A</v>
      </c>
    </row>
    <row r="75" spans="1:40" x14ac:dyDescent="0.25">
      <c r="A75" s="125"/>
      <c r="B75" s="453"/>
      <c r="C75" s="453"/>
      <c r="D75" s="454"/>
      <c r="E75" s="454"/>
      <c r="F75" s="454"/>
      <c r="G75" s="456"/>
      <c r="H75" s="154" t="str">
        <f t="shared" si="1"/>
        <v/>
      </c>
      <c r="I75" s="148" t="str">
        <f>IF($D75="","",VLOOKUP($AN75,Trans_Req!$A$2:$N$22,5))</f>
        <v/>
      </c>
      <c r="J75" s="455"/>
      <c r="K75" s="147" t="str">
        <f t="shared" si="2"/>
        <v/>
      </c>
      <c r="L75" s="148" t="str">
        <f>IF($D75="","",VLOOKUP($AN75,Trans_Req!$A$2:$N$22,6))</f>
        <v/>
      </c>
      <c r="M75" s="455"/>
      <c r="N75" s="147" t="str">
        <f t="shared" si="3"/>
        <v/>
      </c>
      <c r="O75" s="148" t="str">
        <f>IF($D75="","",VLOOKUP($AN75,Trans_Req!$A$2:$N$22,7))</f>
        <v/>
      </c>
      <c r="P75" s="457"/>
      <c r="Q75" s="158" t="str">
        <f t="shared" si="4"/>
        <v/>
      </c>
      <c r="R75" s="148" t="str">
        <f>IF($D75="","",VLOOKUP($AN75,Trans_Req!$A$2:$N$22,8))</f>
        <v/>
      </c>
      <c r="S75" s="457"/>
      <c r="T75" s="158" t="str">
        <f t="shared" si="5"/>
        <v/>
      </c>
      <c r="U75" s="148" t="str">
        <f>IF($D75="","",VLOOKUP($AN75,Trans_Req!$A$2:$N$22,9))</f>
        <v/>
      </c>
      <c r="V75" s="457"/>
      <c r="W75" s="158" t="str">
        <f t="shared" si="6"/>
        <v/>
      </c>
      <c r="X75" s="148" t="str">
        <f>IF($D75="","",VLOOKUP($AN75,Trans_Req!$A$2:$N$22,10))</f>
        <v/>
      </c>
      <c r="Y75" s="149" t="str">
        <f t="shared" si="8"/>
        <v/>
      </c>
      <c r="Z75" s="150" t="str">
        <f t="shared" si="7"/>
        <v/>
      </c>
      <c r="AA75" s="151"/>
      <c r="AB75" s="453"/>
      <c r="AC75" s="453"/>
      <c r="AD75" s="453"/>
      <c r="AE75" s="453"/>
      <c r="AF75" s="453"/>
      <c r="AG75" s="453"/>
      <c r="AH75" s="453"/>
      <c r="AI75" s="453"/>
      <c r="AJ75" s="152" t="str">
        <f>IF(OR($D75="",$AK75=""),"",MIN(VLOOKUP($AN75,Trans_Req!$A$2:$N$22,11),$AK75-VLOOKUP($AN75,Trans_Req!$A$2:$N$22,12)))</f>
        <v/>
      </c>
      <c r="AK75" s="453"/>
      <c r="AL75" s="453"/>
      <c r="AM75" s="151"/>
      <c r="AN75" s="126" t="e">
        <f>VLOOKUP($D75,Trans_Req!$Q$2:$R$14,2)+IF(OR(VLOOKUP($D75,Trans_Req!$Q$2:$R$14,2)=121000,VLOOKUP($D75,Trans_Req!$Q$2:$R$14,2)=121300),VLOOKUP($E75,Trans_Req!$S$2:$T$3,2),0)+IF(OR(VLOOKUP($D75,Trans_Req!$Q$2:$R$14,2)=121000,VLOOKUP($D75,Trans_Req!$Q$2:$R$14,2)=121300),IF(VLOOKUP($E75,Trans_Req!$S$2:$T$3,2)=20,VLOOKUP($F75,Trans_Req!$U$2:$V$4,2),0),0)</f>
        <v>#N/A</v>
      </c>
    </row>
    <row r="76" spans="1:40" x14ac:dyDescent="0.25">
      <c r="A76" s="125"/>
      <c r="B76" s="453"/>
      <c r="C76" s="453"/>
      <c r="D76" s="454"/>
      <c r="E76" s="454"/>
      <c r="F76" s="454"/>
      <c r="G76" s="456"/>
      <c r="H76" s="154" t="str">
        <f t="shared" si="1"/>
        <v/>
      </c>
      <c r="I76" s="148" t="str">
        <f>IF($D76="","",VLOOKUP($AN76,Trans_Req!$A$2:$N$22,5))</f>
        <v/>
      </c>
      <c r="J76" s="455"/>
      <c r="K76" s="147" t="str">
        <f t="shared" si="2"/>
        <v/>
      </c>
      <c r="L76" s="148" t="str">
        <f>IF($D76="","",VLOOKUP($AN76,Trans_Req!$A$2:$N$22,6))</f>
        <v/>
      </c>
      <c r="M76" s="455"/>
      <c r="N76" s="147" t="str">
        <f t="shared" si="3"/>
        <v/>
      </c>
      <c r="O76" s="148" t="str">
        <f>IF($D76="","",VLOOKUP($AN76,Trans_Req!$A$2:$N$22,7))</f>
        <v/>
      </c>
      <c r="P76" s="457"/>
      <c r="Q76" s="158" t="str">
        <f t="shared" si="4"/>
        <v/>
      </c>
      <c r="R76" s="148" t="str">
        <f>IF($D76="","",VLOOKUP($AN76,Trans_Req!$A$2:$N$22,8))</f>
        <v/>
      </c>
      <c r="S76" s="457"/>
      <c r="T76" s="158" t="str">
        <f t="shared" si="5"/>
        <v/>
      </c>
      <c r="U76" s="148" t="str">
        <f>IF($D76="","",VLOOKUP($AN76,Trans_Req!$A$2:$N$22,9))</f>
        <v/>
      </c>
      <c r="V76" s="457"/>
      <c r="W76" s="158" t="str">
        <f t="shared" si="6"/>
        <v/>
      </c>
      <c r="X76" s="148" t="str">
        <f>IF($D76="","",VLOOKUP($AN76,Trans_Req!$A$2:$N$22,10))</f>
        <v/>
      </c>
      <c r="Y76" s="149" t="str">
        <f t="shared" si="8"/>
        <v/>
      </c>
      <c r="Z76" s="150" t="str">
        <f t="shared" si="7"/>
        <v/>
      </c>
      <c r="AA76" s="151"/>
      <c r="AB76" s="453"/>
      <c r="AC76" s="453"/>
      <c r="AD76" s="453"/>
      <c r="AE76" s="453"/>
      <c r="AF76" s="453"/>
      <c r="AG76" s="453"/>
      <c r="AH76" s="453"/>
      <c r="AI76" s="453"/>
      <c r="AJ76" s="152" t="str">
        <f>IF(OR($D76="",$AK76=""),"",MIN(VLOOKUP($AN76,Trans_Req!$A$2:$N$22,11),$AK76-VLOOKUP($AN76,Trans_Req!$A$2:$N$22,12)))</f>
        <v/>
      </c>
      <c r="AK76" s="453"/>
      <c r="AL76" s="453"/>
      <c r="AM76" s="151"/>
      <c r="AN76" s="126" t="e">
        <f>VLOOKUP($D76,Trans_Req!$Q$2:$R$14,2)+IF(OR(VLOOKUP($D76,Trans_Req!$Q$2:$R$14,2)=121000,VLOOKUP($D76,Trans_Req!$Q$2:$R$14,2)=121300),VLOOKUP($E76,Trans_Req!$S$2:$T$3,2),0)+IF(OR(VLOOKUP($D76,Trans_Req!$Q$2:$R$14,2)=121000,VLOOKUP($D76,Trans_Req!$Q$2:$R$14,2)=121300),IF(VLOOKUP($E76,Trans_Req!$S$2:$T$3,2)=20,VLOOKUP($F76,Trans_Req!$U$2:$V$4,2),0),0)</f>
        <v>#N/A</v>
      </c>
    </row>
    <row r="77" spans="1:40" x14ac:dyDescent="0.25">
      <c r="A77" s="125"/>
      <c r="B77" s="453"/>
      <c r="C77" s="453"/>
      <c r="D77" s="454"/>
      <c r="E77" s="454"/>
      <c r="F77" s="454"/>
      <c r="G77" s="456"/>
      <c r="H77" s="154" t="str">
        <f t="shared" si="1"/>
        <v/>
      </c>
      <c r="I77" s="148" t="str">
        <f>IF($D77="","",VLOOKUP($AN77,Trans_Req!$A$2:$N$22,5))</f>
        <v/>
      </c>
      <c r="J77" s="455"/>
      <c r="K77" s="147" t="str">
        <f t="shared" si="2"/>
        <v/>
      </c>
      <c r="L77" s="148" t="str">
        <f>IF($D77="","",VLOOKUP($AN77,Trans_Req!$A$2:$N$22,6))</f>
        <v/>
      </c>
      <c r="M77" s="455"/>
      <c r="N77" s="147" t="str">
        <f t="shared" si="3"/>
        <v/>
      </c>
      <c r="O77" s="148" t="str">
        <f>IF($D77="","",VLOOKUP($AN77,Trans_Req!$A$2:$N$22,7))</f>
        <v/>
      </c>
      <c r="P77" s="457"/>
      <c r="Q77" s="158" t="str">
        <f t="shared" si="4"/>
        <v/>
      </c>
      <c r="R77" s="148" t="str">
        <f>IF($D77="","",VLOOKUP($AN77,Trans_Req!$A$2:$N$22,8))</f>
        <v/>
      </c>
      <c r="S77" s="457"/>
      <c r="T77" s="158" t="str">
        <f t="shared" si="5"/>
        <v/>
      </c>
      <c r="U77" s="148" t="str">
        <f>IF($D77="","",VLOOKUP($AN77,Trans_Req!$A$2:$N$22,9))</f>
        <v/>
      </c>
      <c r="V77" s="457"/>
      <c r="W77" s="158" t="str">
        <f t="shared" si="6"/>
        <v/>
      </c>
      <c r="X77" s="148" t="str">
        <f>IF($D77="","",VLOOKUP($AN77,Trans_Req!$A$2:$N$22,10))</f>
        <v/>
      </c>
      <c r="Y77" s="149" t="str">
        <f t="shared" si="8"/>
        <v/>
      </c>
      <c r="Z77" s="150" t="str">
        <f t="shared" si="7"/>
        <v/>
      </c>
      <c r="AA77" s="151"/>
      <c r="AB77" s="453"/>
      <c r="AC77" s="453"/>
      <c r="AD77" s="453"/>
      <c r="AE77" s="453"/>
      <c r="AF77" s="453"/>
      <c r="AG77" s="453"/>
      <c r="AH77" s="453"/>
      <c r="AI77" s="453"/>
      <c r="AJ77" s="152" t="str">
        <f>IF(OR($D77="",$AK77=""),"",MIN(VLOOKUP($AN77,Trans_Req!$A$2:$N$22,11),$AK77-VLOOKUP($AN77,Trans_Req!$A$2:$N$22,12)))</f>
        <v/>
      </c>
      <c r="AK77" s="453"/>
      <c r="AL77" s="453"/>
      <c r="AM77" s="151"/>
      <c r="AN77" s="126" t="e">
        <f>VLOOKUP($D77,Trans_Req!$Q$2:$R$14,2)+IF(OR(VLOOKUP($D77,Trans_Req!$Q$2:$R$14,2)=121000,VLOOKUP($D77,Trans_Req!$Q$2:$R$14,2)=121300),VLOOKUP($E77,Trans_Req!$S$2:$T$3,2),0)+IF(OR(VLOOKUP($D77,Trans_Req!$Q$2:$R$14,2)=121000,VLOOKUP($D77,Trans_Req!$Q$2:$R$14,2)=121300),IF(VLOOKUP($E77,Trans_Req!$S$2:$T$3,2)=20,VLOOKUP($F77,Trans_Req!$U$2:$V$4,2),0),0)</f>
        <v>#N/A</v>
      </c>
    </row>
    <row r="78" spans="1:40" x14ac:dyDescent="0.25">
      <c r="A78" s="125"/>
      <c r="B78" s="453"/>
      <c r="C78" s="453"/>
      <c r="D78" s="454"/>
      <c r="E78" s="454"/>
      <c r="F78" s="454"/>
      <c r="G78" s="456"/>
      <c r="H78" s="154" t="str">
        <f t="shared" si="1"/>
        <v/>
      </c>
      <c r="I78" s="148" t="str">
        <f>IF($D78="","",VLOOKUP($AN78,Trans_Req!$A$2:$N$22,5))</f>
        <v/>
      </c>
      <c r="J78" s="455"/>
      <c r="K78" s="147" t="str">
        <f t="shared" si="2"/>
        <v/>
      </c>
      <c r="L78" s="148" t="str">
        <f>IF($D78="","",VLOOKUP($AN78,Trans_Req!$A$2:$N$22,6))</f>
        <v/>
      </c>
      <c r="M78" s="455"/>
      <c r="N78" s="147" t="str">
        <f t="shared" si="3"/>
        <v/>
      </c>
      <c r="O78" s="148" t="str">
        <f>IF($D78="","",VLOOKUP($AN78,Trans_Req!$A$2:$N$22,7))</f>
        <v/>
      </c>
      <c r="P78" s="457"/>
      <c r="Q78" s="158" t="str">
        <f t="shared" si="4"/>
        <v/>
      </c>
      <c r="R78" s="148" t="str">
        <f>IF($D78="","",VLOOKUP($AN78,Trans_Req!$A$2:$N$22,8))</f>
        <v/>
      </c>
      <c r="S78" s="457"/>
      <c r="T78" s="158" t="str">
        <f t="shared" si="5"/>
        <v/>
      </c>
      <c r="U78" s="148" t="str">
        <f>IF($D78="","",VLOOKUP($AN78,Trans_Req!$A$2:$N$22,9))</f>
        <v/>
      </c>
      <c r="V78" s="457"/>
      <c r="W78" s="158" t="str">
        <f t="shared" si="6"/>
        <v/>
      </c>
      <c r="X78" s="148" t="str">
        <f>IF($D78="","",VLOOKUP($AN78,Trans_Req!$A$2:$N$22,10))</f>
        <v/>
      </c>
      <c r="Y78" s="149" t="str">
        <f t="shared" si="8"/>
        <v/>
      </c>
      <c r="Z78" s="150" t="str">
        <f t="shared" si="7"/>
        <v/>
      </c>
      <c r="AA78" s="151"/>
      <c r="AB78" s="453"/>
      <c r="AC78" s="453"/>
      <c r="AD78" s="453"/>
      <c r="AE78" s="453"/>
      <c r="AF78" s="453"/>
      <c r="AG78" s="453"/>
      <c r="AH78" s="453"/>
      <c r="AI78" s="453"/>
      <c r="AJ78" s="152" t="str">
        <f>IF(OR($D78="",$AK78=""),"",MIN(VLOOKUP($AN78,Trans_Req!$A$2:$N$22,11),$AK78-VLOOKUP($AN78,Trans_Req!$A$2:$N$22,12)))</f>
        <v/>
      </c>
      <c r="AK78" s="453"/>
      <c r="AL78" s="453"/>
      <c r="AM78" s="151"/>
      <c r="AN78" s="126" t="e">
        <f>VLOOKUP($D78,Trans_Req!$Q$2:$R$14,2)+IF(OR(VLOOKUP($D78,Trans_Req!$Q$2:$R$14,2)=121000,VLOOKUP($D78,Trans_Req!$Q$2:$R$14,2)=121300),VLOOKUP($E78,Trans_Req!$S$2:$T$3,2),0)+IF(OR(VLOOKUP($D78,Trans_Req!$Q$2:$R$14,2)=121000,VLOOKUP($D78,Trans_Req!$Q$2:$R$14,2)=121300),IF(VLOOKUP($E78,Trans_Req!$S$2:$T$3,2)=20,VLOOKUP($F78,Trans_Req!$U$2:$V$4,2),0),0)</f>
        <v>#N/A</v>
      </c>
    </row>
    <row r="79" spans="1:40" x14ac:dyDescent="0.25">
      <c r="A79" s="125"/>
      <c r="B79" s="453"/>
      <c r="C79" s="453"/>
      <c r="D79" s="454"/>
      <c r="E79" s="454"/>
      <c r="F79" s="454"/>
      <c r="G79" s="456"/>
      <c r="H79" s="154" t="str">
        <f t="shared" si="1"/>
        <v/>
      </c>
      <c r="I79" s="148" t="str">
        <f>IF($D79="","",VLOOKUP($AN79,Trans_Req!$A$2:$N$22,5))</f>
        <v/>
      </c>
      <c r="J79" s="455"/>
      <c r="K79" s="147" t="str">
        <f t="shared" si="2"/>
        <v/>
      </c>
      <c r="L79" s="148" t="str">
        <f>IF($D79="","",VLOOKUP($AN79,Trans_Req!$A$2:$N$22,6))</f>
        <v/>
      </c>
      <c r="M79" s="455"/>
      <c r="N79" s="147" t="str">
        <f t="shared" si="3"/>
        <v/>
      </c>
      <c r="O79" s="148" t="str">
        <f>IF($D79="","",VLOOKUP($AN79,Trans_Req!$A$2:$N$22,7))</f>
        <v/>
      </c>
      <c r="P79" s="457"/>
      <c r="Q79" s="158" t="str">
        <f t="shared" si="4"/>
        <v/>
      </c>
      <c r="R79" s="148" t="str">
        <f>IF($D79="","",VLOOKUP($AN79,Trans_Req!$A$2:$N$22,8))</f>
        <v/>
      </c>
      <c r="S79" s="457"/>
      <c r="T79" s="158" t="str">
        <f t="shared" si="5"/>
        <v/>
      </c>
      <c r="U79" s="148" t="str">
        <f>IF($D79="","",VLOOKUP($AN79,Trans_Req!$A$2:$N$22,9))</f>
        <v/>
      </c>
      <c r="V79" s="457"/>
      <c r="W79" s="158" t="str">
        <f t="shared" si="6"/>
        <v/>
      </c>
      <c r="X79" s="148" t="str">
        <f>IF($D79="","",VLOOKUP($AN79,Trans_Req!$A$2:$N$22,10))</f>
        <v/>
      </c>
      <c r="Y79" s="149" t="str">
        <f t="shared" si="8"/>
        <v/>
      </c>
      <c r="Z79" s="150" t="str">
        <f t="shared" si="7"/>
        <v/>
      </c>
      <c r="AA79" s="151"/>
      <c r="AB79" s="453"/>
      <c r="AC79" s="453"/>
      <c r="AD79" s="453"/>
      <c r="AE79" s="453"/>
      <c r="AF79" s="453"/>
      <c r="AG79" s="453"/>
      <c r="AH79" s="453"/>
      <c r="AI79" s="453"/>
      <c r="AJ79" s="152" t="str">
        <f>IF(OR($D79="",$AK79=""),"",MIN(VLOOKUP($AN79,Trans_Req!$A$2:$N$22,11),$AK79-VLOOKUP($AN79,Trans_Req!$A$2:$N$22,12)))</f>
        <v/>
      </c>
      <c r="AK79" s="453"/>
      <c r="AL79" s="453"/>
      <c r="AM79" s="151"/>
      <c r="AN79" s="126" t="e">
        <f>VLOOKUP($D79,Trans_Req!$Q$2:$R$14,2)+IF(OR(VLOOKUP($D79,Trans_Req!$Q$2:$R$14,2)=121000,VLOOKUP($D79,Trans_Req!$Q$2:$R$14,2)=121300),VLOOKUP($E79,Trans_Req!$S$2:$T$3,2),0)+IF(OR(VLOOKUP($D79,Trans_Req!$Q$2:$R$14,2)=121000,VLOOKUP($D79,Trans_Req!$Q$2:$R$14,2)=121300),IF(VLOOKUP($E79,Trans_Req!$S$2:$T$3,2)=20,VLOOKUP($F79,Trans_Req!$U$2:$V$4,2),0),0)</f>
        <v>#N/A</v>
      </c>
    </row>
    <row r="80" spans="1:40" x14ac:dyDescent="0.25">
      <c r="A80" s="125"/>
      <c r="B80" s="453"/>
      <c r="C80" s="453"/>
      <c r="D80" s="454"/>
      <c r="E80" s="454"/>
      <c r="F80" s="454"/>
      <c r="G80" s="456"/>
      <c r="H80" s="154" t="str">
        <f t="shared" si="1"/>
        <v/>
      </c>
      <c r="I80" s="148" t="str">
        <f>IF($D80="","",VLOOKUP($AN80,Trans_Req!$A$2:$N$22,5))</f>
        <v/>
      </c>
      <c r="J80" s="455"/>
      <c r="K80" s="147" t="str">
        <f t="shared" si="2"/>
        <v/>
      </c>
      <c r="L80" s="148" t="str">
        <f>IF($D80="","",VLOOKUP($AN80,Trans_Req!$A$2:$N$22,6))</f>
        <v/>
      </c>
      <c r="M80" s="455"/>
      <c r="N80" s="147" t="str">
        <f t="shared" si="3"/>
        <v/>
      </c>
      <c r="O80" s="148" t="str">
        <f>IF($D80="","",VLOOKUP($AN80,Trans_Req!$A$2:$N$22,7))</f>
        <v/>
      </c>
      <c r="P80" s="457"/>
      <c r="Q80" s="158" t="str">
        <f t="shared" si="4"/>
        <v/>
      </c>
      <c r="R80" s="148" t="str">
        <f>IF($D80="","",VLOOKUP($AN80,Trans_Req!$A$2:$N$22,8))</f>
        <v/>
      </c>
      <c r="S80" s="457"/>
      <c r="T80" s="158" t="str">
        <f t="shared" si="5"/>
        <v/>
      </c>
      <c r="U80" s="148" t="str">
        <f>IF($D80="","",VLOOKUP($AN80,Trans_Req!$A$2:$N$22,9))</f>
        <v/>
      </c>
      <c r="V80" s="457"/>
      <c r="W80" s="158" t="str">
        <f t="shared" si="6"/>
        <v/>
      </c>
      <c r="X80" s="148" t="str">
        <f>IF($D80="","",VLOOKUP($AN80,Trans_Req!$A$2:$N$22,10))</f>
        <v/>
      </c>
      <c r="Y80" s="149" t="str">
        <f t="shared" si="8"/>
        <v/>
      </c>
      <c r="Z80" s="150" t="str">
        <f t="shared" si="7"/>
        <v/>
      </c>
      <c r="AA80" s="151"/>
      <c r="AB80" s="453"/>
      <c r="AC80" s="453"/>
      <c r="AD80" s="453"/>
      <c r="AE80" s="453"/>
      <c r="AF80" s="453"/>
      <c r="AG80" s="453"/>
      <c r="AH80" s="453"/>
      <c r="AI80" s="453"/>
      <c r="AJ80" s="152" t="str">
        <f>IF(OR($D80="",$AK80=""),"",MIN(VLOOKUP($AN80,Trans_Req!$A$2:$N$22,11),$AK80-VLOOKUP($AN80,Trans_Req!$A$2:$N$22,12)))</f>
        <v/>
      </c>
      <c r="AK80" s="453"/>
      <c r="AL80" s="453"/>
      <c r="AM80" s="151"/>
      <c r="AN80" s="126" t="e">
        <f>VLOOKUP($D80,Trans_Req!$Q$2:$R$14,2)+IF(OR(VLOOKUP($D80,Trans_Req!$Q$2:$R$14,2)=121000,VLOOKUP($D80,Trans_Req!$Q$2:$R$14,2)=121300),VLOOKUP($E80,Trans_Req!$S$2:$T$3,2),0)+IF(OR(VLOOKUP($D80,Trans_Req!$Q$2:$R$14,2)=121000,VLOOKUP($D80,Trans_Req!$Q$2:$R$14,2)=121300),IF(VLOOKUP($E80,Trans_Req!$S$2:$T$3,2)=20,VLOOKUP($F80,Trans_Req!$U$2:$V$4,2),0),0)</f>
        <v>#N/A</v>
      </c>
    </row>
    <row r="81" spans="1:40" x14ac:dyDescent="0.25">
      <c r="A81" s="125"/>
      <c r="B81" s="453"/>
      <c r="C81" s="453"/>
      <c r="D81" s="454"/>
      <c r="E81" s="454"/>
      <c r="F81" s="454"/>
      <c r="G81" s="456"/>
      <c r="H81" s="154" t="str">
        <f t="shared" si="1"/>
        <v/>
      </c>
      <c r="I81" s="148" t="str">
        <f>IF($D81="","",VLOOKUP($AN81,Trans_Req!$A$2:$N$22,5))</f>
        <v/>
      </c>
      <c r="J81" s="455"/>
      <c r="K81" s="147" t="str">
        <f t="shared" si="2"/>
        <v/>
      </c>
      <c r="L81" s="148" t="str">
        <f>IF($D81="","",VLOOKUP($AN81,Trans_Req!$A$2:$N$22,6))</f>
        <v/>
      </c>
      <c r="M81" s="455"/>
      <c r="N81" s="147" t="str">
        <f t="shared" si="3"/>
        <v/>
      </c>
      <c r="O81" s="148" t="str">
        <f>IF($D81="","",VLOOKUP($AN81,Trans_Req!$A$2:$N$22,7))</f>
        <v/>
      </c>
      <c r="P81" s="457"/>
      <c r="Q81" s="158" t="str">
        <f t="shared" si="4"/>
        <v/>
      </c>
      <c r="R81" s="148" t="str">
        <f>IF($D81="","",VLOOKUP($AN81,Trans_Req!$A$2:$N$22,8))</f>
        <v/>
      </c>
      <c r="S81" s="457"/>
      <c r="T81" s="158" t="str">
        <f t="shared" si="5"/>
        <v/>
      </c>
      <c r="U81" s="148" t="str">
        <f>IF($D81="","",VLOOKUP($AN81,Trans_Req!$A$2:$N$22,9))</f>
        <v/>
      </c>
      <c r="V81" s="457"/>
      <c r="W81" s="158" t="str">
        <f t="shared" si="6"/>
        <v/>
      </c>
      <c r="X81" s="148" t="str">
        <f>IF($D81="","",VLOOKUP($AN81,Trans_Req!$A$2:$N$22,10))</f>
        <v/>
      </c>
      <c r="Y81" s="149" t="str">
        <f t="shared" si="8"/>
        <v/>
      </c>
      <c r="Z81" s="150" t="str">
        <f t="shared" si="7"/>
        <v/>
      </c>
      <c r="AA81" s="151"/>
      <c r="AB81" s="453"/>
      <c r="AC81" s="453"/>
      <c r="AD81" s="453"/>
      <c r="AE81" s="453"/>
      <c r="AF81" s="453"/>
      <c r="AG81" s="453"/>
      <c r="AH81" s="453"/>
      <c r="AI81" s="453"/>
      <c r="AJ81" s="152" t="str">
        <f>IF(OR($D81="",$AK81=""),"",MIN(VLOOKUP($AN81,Trans_Req!$A$2:$N$22,11),$AK81-VLOOKUP($AN81,Trans_Req!$A$2:$N$22,12)))</f>
        <v/>
      </c>
      <c r="AK81" s="453"/>
      <c r="AL81" s="453"/>
      <c r="AM81" s="151"/>
      <c r="AN81" s="126" t="e">
        <f>VLOOKUP($D81,Trans_Req!$Q$2:$R$14,2)+IF(OR(VLOOKUP($D81,Trans_Req!$Q$2:$R$14,2)=121000,VLOOKUP($D81,Trans_Req!$Q$2:$R$14,2)=121300),VLOOKUP($E81,Trans_Req!$S$2:$T$3,2),0)+IF(OR(VLOOKUP($D81,Trans_Req!$Q$2:$R$14,2)=121000,VLOOKUP($D81,Trans_Req!$Q$2:$R$14,2)=121300),IF(VLOOKUP($E81,Trans_Req!$S$2:$T$3,2)=20,VLOOKUP($F81,Trans_Req!$U$2:$V$4,2),0),0)</f>
        <v>#N/A</v>
      </c>
    </row>
    <row r="82" spans="1:40" x14ac:dyDescent="0.25">
      <c r="A82" s="125"/>
      <c r="B82" s="453"/>
      <c r="C82" s="453"/>
      <c r="D82" s="454"/>
      <c r="E82" s="454"/>
      <c r="F82" s="454"/>
      <c r="G82" s="456"/>
      <c r="H82" s="154" t="str">
        <f t="shared" si="1"/>
        <v/>
      </c>
      <c r="I82" s="148" t="str">
        <f>IF($D82="","",VLOOKUP($AN82,Trans_Req!$A$2:$N$22,5))</f>
        <v/>
      </c>
      <c r="J82" s="455"/>
      <c r="K82" s="147" t="str">
        <f t="shared" si="2"/>
        <v/>
      </c>
      <c r="L82" s="148" t="str">
        <f>IF($D82="","",VLOOKUP($AN82,Trans_Req!$A$2:$N$22,6))</f>
        <v/>
      </c>
      <c r="M82" s="455"/>
      <c r="N82" s="147" t="str">
        <f t="shared" si="3"/>
        <v/>
      </c>
      <c r="O82" s="148" t="str">
        <f>IF($D82="","",VLOOKUP($AN82,Trans_Req!$A$2:$N$22,7))</f>
        <v/>
      </c>
      <c r="P82" s="457"/>
      <c r="Q82" s="158" t="str">
        <f t="shared" si="4"/>
        <v/>
      </c>
      <c r="R82" s="148" t="str">
        <f>IF($D82="","",VLOOKUP($AN82,Trans_Req!$A$2:$N$22,8))</f>
        <v/>
      </c>
      <c r="S82" s="457"/>
      <c r="T82" s="158" t="str">
        <f t="shared" si="5"/>
        <v/>
      </c>
      <c r="U82" s="148" t="str">
        <f>IF($D82="","",VLOOKUP($AN82,Trans_Req!$A$2:$N$22,9))</f>
        <v/>
      </c>
      <c r="V82" s="457"/>
      <c r="W82" s="158" t="str">
        <f t="shared" si="6"/>
        <v/>
      </c>
      <c r="X82" s="148" t="str">
        <f>IF($D82="","",VLOOKUP($AN82,Trans_Req!$A$2:$N$22,10))</f>
        <v/>
      </c>
      <c r="Y82" s="149" t="str">
        <f t="shared" si="8"/>
        <v/>
      </c>
      <c r="Z82" s="150" t="str">
        <f t="shared" si="7"/>
        <v/>
      </c>
      <c r="AA82" s="151"/>
      <c r="AB82" s="453"/>
      <c r="AC82" s="453"/>
      <c r="AD82" s="453"/>
      <c r="AE82" s="453"/>
      <c r="AF82" s="453"/>
      <c r="AG82" s="453"/>
      <c r="AH82" s="453"/>
      <c r="AI82" s="453"/>
      <c r="AJ82" s="152" t="str">
        <f>IF(OR($D82="",$AK82=""),"",MIN(VLOOKUP($AN82,Trans_Req!$A$2:$N$22,11),$AK82-VLOOKUP($AN82,Trans_Req!$A$2:$N$22,12)))</f>
        <v/>
      </c>
      <c r="AK82" s="453"/>
      <c r="AL82" s="453"/>
      <c r="AM82" s="151"/>
      <c r="AN82" s="126" t="e">
        <f>VLOOKUP($D82,Trans_Req!$Q$2:$R$14,2)+IF(OR(VLOOKUP($D82,Trans_Req!$Q$2:$R$14,2)=121000,VLOOKUP($D82,Trans_Req!$Q$2:$R$14,2)=121300),VLOOKUP($E82,Trans_Req!$S$2:$T$3,2),0)+IF(OR(VLOOKUP($D82,Trans_Req!$Q$2:$R$14,2)=121000,VLOOKUP($D82,Trans_Req!$Q$2:$R$14,2)=121300),IF(VLOOKUP($E82,Trans_Req!$S$2:$T$3,2)=20,VLOOKUP($F82,Trans_Req!$U$2:$V$4,2),0),0)</f>
        <v>#N/A</v>
      </c>
    </row>
    <row r="83" spans="1:40" x14ac:dyDescent="0.25">
      <c r="A83" s="125"/>
      <c r="B83" s="453"/>
      <c r="C83" s="453"/>
      <c r="D83" s="454"/>
      <c r="E83" s="454"/>
      <c r="F83" s="454"/>
      <c r="G83" s="456"/>
      <c r="H83" s="154" t="str">
        <f t="shared" ref="H83:H146" si="9">IF(OR($D83="",$AB83="",$AC83="",$I83="",$AI83="",$AK83=""),"",IF($AN83&gt;=120100,IF($Y83&lt;=$AI83,$AC83*$I83,IF(AND($Y83&gt;$AI83,$Y83&lt;=$AK83),$I83*($AC83+((($AB83-$AC83)/($AK83-$AI83))*($Y83-$AI83))),0)),""))</f>
        <v/>
      </c>
      <c r="I83" s="148" t="str">
        <f>IF($D83="","",VLOOKUP($AN83,Trans_Req!$A$2:$N$22,5))</f>
        <v/>
      </c>
      <c r="J83" s="455"/>
      <c r="K83" s="147" t="str">
        <f t="shared" ref="K83:K146" si="10">IF(OR($D83="",$AD83="",$L83=""),"",IF($AN83&gt;=120100,$AD83*$L83,""))</f>
        <v/>
      </c>
      <c r="L83" s="148" t="str">
        <f>IF($D83="","",VLOOKUP($AN83,Trans_Req!$A$2:$N$22,6))</f>
        <v/>
      </c>
      <c r="M83" s="455"/>
      <c r="N83" s="147" t="str">
        <f t="shared" ref="N83:N146" si="11">IF(OR($D83="",$AE83="",$O83=""),"",IF($AN83&gt;=120100,$AE83*$O83,""))</f>
        <v/>
      </c>
      <c r="O83" s="148" t="str">
        <f>IF($D83="","",VLOOKUP($AN83,Trans_Req!$A$2:$N$22,7))</f>
        <v/>
      </c>
      <c r="P83" s="457"/>
      <c r="Q83" s="158" t="str">
        <f t="shared" ref="Q83:Q146" si="12">IF(OR($D83="",$AF83="",$R83=""),"",IF($AN83&gt;=120100,$AF83*$R83,""))</f>
        <v/>
      </c>
      <c r="R83" s="148" t="str">
        <f>IF($D83="","",VLOOKUP($AN83,Trans_Req!$A$2:$N$22,8))</f>
        <v/>
      </c>
      <c r="S83" s="457"/>
      <c r="T83" s="158" t="str">
        <f t="shared" ref="T83:T146" si="13">IF(OR($D83="",$AG83="",$U83=""),"",IF($AN83&gt;=120100,$AG83*$U83,""))</f>
        <v/>
      </c>
      <c r="U83" s="148" t="str">
        <f>IF($D83="","",VLOOKUP($AN83,Trans_Req!$A$2:$N$22,9))</f>
        <v/>
      </c>
      <c r="V83" s="457"/>
      <c r="W83" s="158" t="str">
        <f t="shared" ref="W83:W146" si="14">IF(OR($D83="",$AH83="",$X83=""),"",IF($AN83&gt;=120100,$AH83*$X83,""))</f>
        <v/>
      </c>
      <c r="X83" s="148" t="str">
        <f>IF($D83="","",VLOOKUP($AN83,Trans_Req!$A$2:$N$22,10))</f>
        <v/>
      </c>
      <c r="Y83" s="149" t="str">
        <f t="shared" si="8"/>
        <v/>
      </c>
      <c r="Z83" s="150" t="str">
        <f t="shared" ref="Z83:Z146" si="15">IF(OR($D83="",$AJ83=""),"",$AJ83)</f>
        <v/>
      </c>
      <c r="AA83" s="151"/>
      <c r="AB83" s="453"/>
      <c r="AC83" s="453"/>
      <c r="AD83" s="453"/>
      <c r="AE83" s="453"/>
      <c r="AF83" s="453"/>
      <c r="AG83" s="453"/>
      <c r="AH83" s="453"/>
      <c r="AI83" s="453"/>
      <c r="AJ83" s="152" t="str">
        <f>IF(OR($D83="",$AK83=""),"",MIN(VLOOKUP($AN83,Trans_Req!$A$2:$N$22,11),$AK83-VLOOKUP($AN83,Trans_Req!$A$2:$N$22,12)))</f>
        <v/>
      </c>
      <c r="AK83" s="453"/>
      <c r="AL83" s="453"/>
      <c r="AM83" s="151"/>
      <c r="AN83" s="126" t="e">
        <f>VLOOKUP($D83,Trans_Req!$Q$2:$R$14,2)+IF(OR(VLOOKUP($D83,Trans_Req!$Q$2:$R$14,2)=121000,VLOOKUP($D83,Trans_Req!$Q$2:$R$14,2)=121300),VLOOKUP($E83,Trans_Req!$S$2:$T$3,2),0)+IF(OR(VLOOKUP($D83,Trans_Req!$Q$2:$R$14,2)=121000,VLOOKUP($D83,Trans_Req!$Q$2:$R$14,2)=121300),IF(VLOOKUP($E83,Trans_Req!$S$2:$T$3,2)=20,VLOOKUP($F83,Trans_Req!$U$2:$V$4,2),0),0)</f>
        <v>#N/A</v>
      </c>
    </row>
    <row r="84" spans="1:40" x14ac:dyDescent="0.25">
      <c r="A84" s="125"/>
      <c r="B84" s="453"/>
      <c r="C84" s="453"/>
      <c r="D84" s="454"/>
      <c r="E84" s="454"/>
      <c r="F84" s="454"/>
      <c r="G84" s="456"/>
      <c r="H84" s="154" t="str">
        <f t="shared" si="9"/>
        <v/>
      </c>
      <c r="I84" s="148" t="str">
        <f>IF($D84="","",VLOOKUP($AN84,Trans_Req!$A$2:$N$22,5))</f>
        <v/>
      </c>
      <c r="J84" s="455"/>
      <c r="K84" s="147" t="str">
        <f t="shared" si="10"/>
        <v/>
      </c>
      <c r="L84" s="148" t="str">
        <f>IF($D84="","",VLOOKUP($AN84,Trans_Req!$A$2:$N$22,6))</f>
        <v/>
      </c>
      <c r="M84" s="455"/>
      <c r="N84" s="147" t="str">
        <f t="shared" si="11"/>
        <v/>
      </c>
      <c r="O84" s="148" t="str">
        <f>IF($D84="","",VLOOKUP($AN84,Trans_Req!$A$2:$N$22,7))</f>
        <v/>
      </c>
      <c r="P84" s="457"/>
      <c r="Q84" s="158" t="str">
        <f t="shared" si="12"/>
        <v/>
      </c>
      <c r="R84" s="148" t="str">
        <f>IF($D84="","",VLOOKUP($AN84,Trans_Req!$A$2:$N$22,8))</f>
        <v/>
      </c>
      <c r="S84" s="457"/>
      <c r="T84" s="158" t="str">
        <f t="shared" si="13"/>
        <v/>
      </c>
      <c r="U84" s="148" t="str">
        <f>IF($D84="","",VLOOKUP($AN84,Trans_Req!$A$2:$N$22,9))</f>
        <v/>
      </c>
      <c r="V84" s="457"/>
      <c r="W84" s="158" t="str">
        <f t="shared" si="14"/>
        <v/>
      </c>
      <c r="X84" s="148" t="str">
        <f>IF($D84="","",VLOOKUP($AN84,Trans_Req!$A$2:$N$22,10))</f>
        <v/>
      </c>
      <c r="Y84" s="149" t="str">
        <f t="shared" si="8"/>
        <v/>
      </c>
      <c r="Z84" s="150" t="str">
        <f t="shared" si="15"/>
        <v/>
      </c>
      <c r="AA84" s="151"/>
      <c r="AB84" s="453"/>
      <c r="AC84" s="453"/>
      <c r="AD84" s="453"/>
      <c r="AE84" s="453"/>
      <c r="AF84" s="453"/>
      <c r="AG84" s="453"/>
      <c r="AH84" s="453"/>
      <c r="AI84" s="453"/>
      <c r="AJ84" s="152" t="str">
        <f>IF(OR($D84="",$AK84=""),"",MIN(VLOOKUP($AN84,Trans_Req!$A$2:$N$22,11),$AK84-VLOOKUP($AN84,Trans_Req!$A$2:$N$22,12)))</f>
        <v/>
      </c>
      <c r="AK84" s="453"/>
      <c r="AL84" s="453"/>
      <c r="AM84" s="151"/>
      <c r="AN84" s="126" t="e">
        <f>VLOOKUP($D84,Trans_Req!$Q$2:$R$14,2)+IF(OR(VLOOKUP($D84,Trans_Req!$Q$2:$R$14,2)=121000,VLOOKUP($D84,Trans_Req!$Q$2:$R$14,2)=121300),VLOOKUP($E84,Trans_Req!$S$2:$T$3,2),0)+IF(OR(VLOOKUP($D84,Trans_Req!$Q$2:$R$14,2)=121000,VLOOKUP($D84,Trans_Req!$Q$2:$R$14,2)=121300),IF(VLOOKUP($E84,Trans_Req!$S$2:$T$3,2)=20,VLOOKUP($F84,Trans_Req!$U$2:$V$4,2),0),0)</f>
        <v>#N/A</v>
      </c>
    </row>
    <row r="85" spans="1:40" x14ac:dyDescent="0.25">
      <c r="A85" s="125"/>
      <c r="B85" s="453"/>
      <c r="C85" s="453"/>
      <c r="D85" s="454"/>
      <c r="E85" s="454"/>
      <c r="F85" s="454"/>
      <c r="G85" s="456"/>
      <c r="H85" s="154" t="str">
        <f t="shared" si="9"/>
        <v/>
      </c>
      <c r="I85" s="148" t="str">
        <f>IF($D85="","",VLOOKUP($AN85,Trans_Req!$A$2:$N$22,5))</f>
        <v/>
      </c>
      <c r="J85" s="455"/>
      <c r="K85" s="147" t="str">
        <f t="shared" si="10"/>
        <v/>
      </c>
      <c r="L85" s="148" t="str">
        <f>IF($D85="","",VLOOKUP($AN85,Trans_Req!$A$2:$N$22,6))</f>
        <v/>
      </c>
      <c r="M85" s="455"/>
      <c r="N85" s="147" t="str">
        <f t="shared" si="11"/>
        <v/>
      </c>
      <c r="O85" s="148" t="str">
        <f>IF($D85="","",VLOOKUP($AN85,Trans_Req!$A$2:$N$22,7))</f>
        <v/>
      </c>
      <c r="P85" s="457"/>
      <c r="Q85" s="158" t="str">
        <f t="shared" si="12"/>
        <v/>
      </c>
      <c r="R85" s="148" t="str">
        <f>IF($D85="","",VLOOKUP($AN85,Trans_Req!$A$2:$N$22,8))</f>
        <v/>
      </c>
      <c r="S85" s="457"/>
      <c r="T85" s="158" t="str">
        <f t="shared" si="13"/>
        <v/>
      </c>
      <c r="U85" s="148" t="str">
        <f>IF($D85="","",VLOOKUP($AN85,Trans_Req!$A$2:$N$22,9))</f>
        <v/>
      </c>
      <c r="V85" s="457"/>
      <c r="W85" s="158" t="str">
        <f t="shared" si="14"/>
        <v/>
      </c>
      <c r="X85" s="148" t="str">
        <f>IF($D85="","",VLOOKUP($AN85,Trans_Req!$A$2:$N$22,10))</f>
        <v/>
      </c>
      <c r="Y85" s="149" t="str">
        <f t="shared" si="8"/>
        <v/>
      </c>
      <c r="Z85" s="150" t="str">
        <f t="shared" si="15"/>
        <v/>
      </c>
      <c r="AA85" s="151"/>
      <c r="AB85" s="453"/>
      <c r="AC85" s="453"/>
      <c r="AD85" s="453"/>
      <c r="AE85" s="453"/>
      <c r="AF85" s="453"/>
      <c r="AG85" s="453"/>
      <c r="AH85" s="453"/>
      <c r="AI85" s="453"/>
      <c r="AJ85" s="152" t="str">
        <f>IF(OR($D85="",$AK85=""),"",MIN(VLOOKUP($AN85,Trans_Req!$A$2:$N$22,11),$AK85-VLOOKUP($AN85,Trans_Req!$A$2:$N$22,12)))</f>
        <v/>
      </c>
      <c r="AK85" s="453"/>
      <c r="AL85" s="453"/>
      <c r="AM85" s="151"/>
      <c r="AN85" s="126" t="e">
        <f>VLOOKUP($D85,Trans_Req!$Q$2:$R$14,2)+IF(OR(VLOOKUP($D85,Trans_Req!$Q$2:$R$14,2)=121000,VLOOKUP($D85,Trans_Req!$Q$2:$R$14,2)=121300),VLOOKUP($E85,Trans_Req!$S$2:$T$3,2),0)+IF(OR(VLOOKUP($D85,Trans_Req!$Q$2:$R$14,2)=121000,VLOOKUP($D85,Trans_Req!$Q$2:$R$14,2)=121300),IF(VLOOKUP($E85,Trans_Req!$S$2:$T$3,2)=20,VLOOKUP($F85,Trans_Req!$U$2:$V$4,2),0),0)</f>
        <v>#N/A</v>
      </c>
    </row>
    <row r="86" spans="1:40" x14ac:dyDescent="0.25">
      <c r="A86" s="125"/>
      <c r="B86" s="453"/>
      <c r="C86" s="453"/>
      <c r="D86" s="454"/>
      <c r="E86" s="454"/>
      <c r="F86" s="454"/>
      <c r="G86" s="456"/>
      <c r="H86" s="154" t="str">
        <f t="shared" si="9"/>
        <v/>
      </c>
      <c r="I86" s="148" t="str">
        <f>IF($D86="","",VLOOKUP($AN86,Trans_Req!$A$2:$N$22,5))</f>
        <v/>
      </c>
      <c r="J86" s="455"/>
      <c r="K86" s="147" t="str">
        <f t="shared" si="10"/>
        <v/>
      </c>
      <c r="L86" s="148" t="str">
        <f>IF($D86="","",VLOOKUP($AN86,Trans_Req!$A$2:$N$22,6))</f>
        <v/>
      </c>
      <c r="M86" s="455"/>
      <c r="N86" s="147" t="str">
        <f t="shared" si="11"/>
        <v/>
      </c>
      <c r="O86" s="148" t="str">
        <f>IF($D86="","",VLOOKUP($AN86,Trans_Req!$A$2:$N$22,7))</f>
        <v/>
      </c>
      <c r="P86" s="457"/>
      <c r="Q86" s="158" t="str">
        <f t="shared" si="12"/>
        <v/>
      </c>
      <c r="R86" s="148" t="str">
        <f>IF($D86="","",VLOOKUP($AN86,Trans_Req!$A$2:$N$22,8))</f>
        <v/>
      </c>
      <c r="S86" s="457"/>
      <c r="T86" s="158" t="str">
        <f t="shared" si="13"/>
        <v/>
      </c>
      <c r="U86" s="148" t="str">
        <f>IF($D86="","",VLOOKUP($AN86,Trans_Req!$A$2:$N$22,9))</f>
        <v/>
      </c>
      <c r="V86" s="457"/>
      <c r="W86" s="158" t="str">
        <f t="shared" si="14"/>
        <v/>
      </c>
      <c r="X86" s="148" t="str">
        <f>IF($D86="","",VLOOKUP($AN86,Trans_Req!$A$2:$N$22,10))</f>
        <v/>
      </c>
      <c r="Y86" s="149" t="str">
        <f t="shared" si="8"/>
        <v/>
      </c>
      <c r="Z86" s="150" t="str">
        <f t="shared" si="15"/>
        <v/>
      </c>
      <c r="AA86" s="151"/>
      <c r="AB86" s="453"/>
      <c r="AC86" s="453"/>
      <c r="AD86" s="453"/>
      <c r="AE86" s="453"/>
      <c r="AF86" s="453"/>
      <c r="AG86" s="453"/>
      <c r="AH86" s="453"/>
      <c r="AI86" s="453"/>
      <c r="AJ86" s="152" t="str">
        <f>IF(OR($D86="",$AK86=""),"",MIN(VLOOKUP($AN86,Trans_Req!$A$2:$N$22,11),$AK86-VLOOKUP($AN86,Trans_Req!$A$2:$N$22,12)))</f>
        <v/>
      </c>
      <c r="AK86" s="453"/>
      <c r="AL86" s="453"/>
      <c r="AM86" s="151"/>
      <c r="AN86" s="126" t="e">
        <f>VLOOKUP($D86,Trans_Req!$Q$2:$R$14,2)+IF(OR(VLOOKUP($D86,Trans_Req!$Q$2:$R$14,2)=121000,VLOOKUP($D86,Trans_Req!$Q$2:$R$14,2)=121300),VLOOKUP($E86,Trans_Req!$S$2:$T$3,2),0)+IF(OR(VLOOKUP($D86,Trans_Req!$Q$2:$R$14,2)=121000,VLOOKUP($D86,Trans_Req!$Q$2:$R$14,2)=121300),IF(VLOOKUP($E86,Trans_Req!$S$2:$T$3,2)=20,VLOOKUP($F86,Trans_Req!$U$2:$V$4,2),0),0)</f>
        <v>#N/A</v>
      </c>
    </row>
    <row r="87" spans="1:40" x14ac:dyDescent="0.25">
      <c r="A87" s="125"/>
      <c r="B87" s="453"/>
      <c r="C87" s="453"/>
      <c r="D87" s="454"/>
      <c r="E87" s="454"/>
      <c r="F87" s="454"/>
      <c r="G87" s="456"/>
      <c r="H87" s="154" t="str">
        <f t="shared" si="9"/>
        <v/>
      </c>
      <c r="I87" s="148" t="str">
        <f>IF($D87="","",VLOOKUP($AN87,Trans_Req!$A$2:$N$22,5))</f>
        <v/>
      </c>
      <c r="J87" s="455"/>
      <c r="K87" s="147" t="str">
        <f t="shared" si="10"/>
        <v/>
      </c>
      <c r="L87" s="148" t="str">
        <f>IF($D87="","",VLOOKUP($AN87,Trans_Req!$A$2:$N$22,6))</f>
        <v/>
      </c>
      <c r="M87" s="455"/>
      <c r="N87" s="147" t="str">
        <f t="shared" si="11"/>
        <v/>
      </c>
      <c r="O87" s="148" t="str">
        <f>IF($D87="","",VLOOKUP($AN87,Trans_Req!$A$2:$N$22,7))</f>
        <v/>
      </c>
      <c r="P87" s="457"/>
      <c r="Q87" s="158" t="str">
        <f t="shared" si="12"/>
        <v/>
      </c>
      <c r="R87" s="148" t="str">
        <f>IF($D87="","",VLOOKUP($AN87,Trans_Req!$A$2:$N$22,8))</f>
        <v/>
      </c>
      <c r="S87" s="457"/>
      <c r="T87" s="158" t="str">
        <f t="shared" si="13"/>
        <v/>
      </c>
      <c r="U87" s="148" t="str">
        <f>IF($D87="","",VLOOKUP($AN87,Trans_Req!$A$2:$N$22,9))</f>
        <v/>
      </c>
      <c r="V87" s="457"/>
      <c r="W87" s="158" t="str">
        <f t="shared" si="14"/>
        <v/>
      </c>
      <c r="X87" s="148" t="str">
        <f>IF($D87="","",VLOOKUP($AN87,Trans_Req!$A$2:$N$22,10))</f>
        <v/>
      </c>
      <c r="Y87" s="149" t="str">
        <f t="shared" si="8"/>
        <v/>
      </c>
      <c r="Z87" s="150" t="str">
        <f t="shared" si="15"/>
        <v/>
      </c>
      <c r="AA87" s="151"/>
      <c r="AB87" s="453"/>
      <c r="AC87" s="453"/>
      <c r="AD87" s="453"/>
      <c r="AE87" s="453"/>
      <c r="AF87" s="453"/>
      <c r="AG87" s="453"/>
      <c r="AH87" s="453"/>
      <c r="AI87" s="453"/>
      <c r="AJ87" s="152" t="str">
        <f>IF(OR($D87="",$AK87=""),"",MIN(VLOOKUP($AN87,Trans_Req!$A$2:$N$22,11),$AK87-VLOOKUP($AN87,Trans_Req!$A$2:$N$22,12)))</f>
        <v/>
      </c>
      <c r="AK87" s="453"/>
      <c r="AL87" s="453"/>
      <c r="AM87" s="151"/>
      <c r="AN87" s="126" t="e">
        <f>VLOOKUP($D87,Trans_Req!$Q$2:$R$14,2)+IF(OR(VLOOKUP($D87,Trans_Req!$Q$2:$R$14,2)=121000,VLOOKUP($D87,Trans_Req!$Q$2:$R$14,2)=121300),VLOOKUP($E87,Trans_Req!$S$2:$T$3,2),0)+IF(OR(VLOOKUP($D87,Trans_Req!$Q$2:$R$14,2)=121000,VLOOKUP($D87,Trans_Req!$Q$2:$R$14,2)=121300),IF(VLOOKUP($E87,Trans_Req!$S$2:$T$3,2)=20,VLOOKUP($F87,Trans_Req!$U$2:$V$4,2),0),0)</f>
        <v>#N/A</v>
      </c>
    </row>
    <row r="88" spans="1:40" x14ac:dyDescent="0.25">
      <c r="A88" s="125"/>
      <c r="B88" s="453"/>
      <c r="C88" s="453"/>
      <c r="D88" s="454"/>
      <c r="E88" s="454"/>
      <c r="F88" s="454"/>
      <c r="G88" s="456"/>
      <c r="H88" s="154" t="str">
        <f t="shared" si="9"/>
        <v/>
      </c>
      <c r="I88" s="148" t="str">
        <f>IF($D88="","",VLOOKUP($AN88,Trans_Req!$A$2:$N$22,5))</f>
        <v/>
      </c>
      <c r="J88" s="455"/>
      <c r="K88" s="147" t="str">
        <f t="shared" si="10"/>
        <v/>
      </c>
      <c r="L88" s="148" t="str">
        <f>IF($D88="","",VLOOKUP($AN88,Trans_Req!$A$2:$N$22,6))</f>
        <v/>
      </c>
      <c r="M88" s="455"/>
      <c r="N88" s="147" t="str">
        <f t="shared" si="11"/>
        <v/>
      </c>
      <c r="O88" s="148" t="str">
        <f>IF($D88="","",VLOOKUP($AN88,Trans_Req!$A$2:$N$22,7))</f>
        <v/>
      </c>
      <c r="P88" s="457"/>
      <c r="Q88" s="158" t="str">
        <f t="shared" si="12"/>
        <v/>
      </c>
      <c r="R88" s="148" t="str">
        <f>IF($D88="","",VLOOKUP($AN88,Trans_Req!$A$2:$N$22,8))</f>
        <v/>
      </c>
      <c r="S88" s="457"/>
      <c r="T88" s="158" t="str">
        <f t="shared" si="13"/>
        <v/>
      </c>
      <c r="U88" s="148" t="str">
        <f>IF($D88="","",VLOOKUP($AN88,Trans_Req!$A$2:$N$22,9))</f>
        <v/>
      </c>
      <c r="V88" s="457"/>
      <c r="W88" s="158" t="str">
        <f t="shared" si="14"/>
        <v/>
      </c>
      <c r="X88" s="148" t="str">
        <f>IF($D88="","",VLOOKUP($AN88,Trans_Req!$A$2:$N$22,10))</f>
        <v/>
      </c>
      <c r="Y88" s="149" t="str">
        <f t="shared" si="8"/>
        <v/>
      </c>
      <c r="Z88" s="150" t="str">
        <f t="shared" si="15"/>
        <v/>
      </c>
      <c r="AA88" s="151"/>
      <c r="AB88" s="453"/>
      <c r="AC88" s="453"/>
      <c r="AD88" s="453"/>
      <c r="AE88" s="453"/>
      <c r="AF88" s="453"/>
      <c r="AG88" s="453"/>
      <c r="AH88" s="453"/>
      <c r="AI88" s="453"/>
      <c r="AJ88" s="152" t="str">
        <f>IF(OR($D88="",$AK88=""),"",MIN(VLOOKUP($AN88,Trans_Req!$A$2:$N$22,11),$AK88-VLOOKUP($AN88,Trans_Req!$A$2:$N$22,12)))</f>
        <v/>
      </c>
      <c r="AK88" s="453"/>
      <c r="AL88" s="453"/>
      <c r="AM88" s="151"/>
      <c r="AN88" s="126" t="e">
        <f>VLOOKUP($D88,Trans_Req!$Q$2:$R$14,2)+IF(OR(VLOOKUP($D88,Trans_Req!$Q$2:$R$14,2)=121000,VLOOKUP($D88,Trans_Req!$Q$2:$R$14,2)=121300),VLOOKUP($E88,Trans_Req!$S$2:$T$3,2),0)+IF(OR(VLOOKUP($D88,Trans_Req!$Q$2:$R$14,2)=121000,VLOOKUP($D88,Trans_Req!$Q$2:$R$14,2)=121300),IF(VLOOKUP($E88,Trans_Req!$S$2:$T$3,2)=20,VLOOKUP($F88,Trans_Req!$U$2:$V$4,2),0),0)</f>
        <v>#N/A</v>
      </c>
    </row>
    <row r="89" spans="1:40" x14ac:dyDescent="0.25">
      <c r="A89" s="125"/>
      <c r="B89" s="453"/>
      <c r="C89" s="453"/>
      <c r="D89" s="454"/>
      <c r="E89" s="454"/>
      <c r="F89" s="454"/>
      <c r="G89" s="456"/>
      <c r="H89" s="154" t="str">
        <f t="shared" si="9"/>
        <v/>
      </c>
      <c r="I89" s="148" t="str">
        <f>IF($D89="","",VLOOKUP($AN89,Trans_Req!$A$2:$N$22,5))</f>
        <v/>
      </c>
      <c r="J89" s="455"/>
      <c r="K89" s="147" t="str">
        <f t="shared" si="10"/>
        <v/>
      </c>
      <c r="L89" s="148" t="str">
        <f>IF($D89="","",VLOOKUP($AN89,Trans_Req!$A$2:$N$22,6))</f>
        <v/>
      </c>
      <c r="M89" s="455"/>
      <c r="N89" s="147" t="str">
        <f t="shared" si="11"/>
        <v/>
      </c>
      <c r="O89" s="148" t="str">
        <f>IF($D89="","",VLOOKUP($AN89,Trans_Req!$A$2:$N$22,7))</f>
        <v/>
      </c>
      <c r="P89" s="457"/>
      <c r="Q89" s="158" t="str">
        <f t="shared" si="12"/>
        <v/>
      </c>
      <c r="R89" s="148" t="str">
        <f>IF($D89="","",VLOOKUP($AN89,Trans_Req!$A$2:$N$22,8))</f>
        <v/>
      </c>
      <c r="S89" s="457"/>
      <c r="T89" s="158" t="str">
        <f t="shared" si="13"/>
        <v/>
      </c>
      <c r="U89" s="148" t="str">
        <f>IF($D89="","",VLOOKUP($AN89,Trans_Req!$A$2:$N$22,9))</f>
        <v/>
      </c>
      <c r="V89" s="457"/>
      <c r="W89" s="158" t="str">
        <f t="shared" si="14"/>
        <v/>
      </c>
      <c r="X89" s="148" t="str">
        <f>IF($D89="","",VLOOKUP($AN89,Trans_Req!$A$2:$N$22,10))</f>
        <v/>
      </c>
      <c r="Y89" s="149" t="str">
        <f t="shared" si="8"/>
        <v/>
      </c>
      <c r="Z89" s="150" t="str">
        <f t="shared" si="15"/>
        <v/>
      </c>
      <c r="AA89" s="151"/>
      <c r="AB89" s="453"/>
      <c r="AC89" s="453"/>
      <c r="AD89" s="453"/>
      <c r="AE89" s="453"/>
      <c r="AF89" s="453"/>
      <c r="AG89" s="453"/>
      <c r="AH89" s="453"/>
      <c r="AI89" s="453"/>
      <c r="AJ89" s="152" t="str">
        <f>IF(OR($D89="",$AK89=""),"",MIN(VLOOKUP($AN89,Trans_Req!$A$2:$N$22,11),$AK89-VLOOKUP($AN89,Trans_Req!$A$2:$N$22,12)))</f>
        <v/>
      </c>
      <c r="AK89" s="453"/>
      <c r="AL89" s="453"/>
      <c r="AM89" s="151"/>
      <c r="AN89" s="126" t="e">
        <f>VLOOKUP($D89,Trans_Req!$Q$2:$R$14,2)+IF(OR(VLOOKUP($D89,Trans_Req!$Q$2:$R$14,2)=121000,VLOOKUP($D89,Trans_Req!$Q$2:$R$14,2)=121300),VLOOKUP($E89,Trans_Req!$S$2:$T$3,2),0)+IF(OR(VLOOKUP($D89,Trans_Req!$Q$2:$R$14,2)=121000,VLOOKUP($D89,Trans_Req!$Q$2:$R$14,2)=121300),IF(VLOOKUP($E89,Trans_Req!$S$2:$T$3,2)=20,VLOOKUP($F89,Trans_Req!$U$2:$V$4,2),0),0)</f>
        <v>#N/A</v>
      </c>
    </row>
    <row r="90" spans="1:40" x14ac:dyDescent="0.25">
      <c r="A90" s="125"/>
      <c r="B90" s="453"/>
      <c r="C90" s="453"/>
      <c r="D90" s="454"/>
      <c r="E90" s="454"/>
      <c r="F90" s="454"/>
      <c r="G90" s="456"/>
      <c r="H90" s="154" t="str">
        <f t="shared" si="9"/>
        <v/>
      </c>
      <c r="I90" s="148" t="str">
        <f>IF($D90="","",VLOOKUP($AN90,Trans_Req!$A$2:$N$22,5))</f>
        <v/>
      </c>
      <c r="J90" s="455"/>
      <c r="K90" s="147" t="str">
        <f t="shared" si="10"/>
        <v/>
      </c>
      <c r="L90" s="148" t="str">
        <f>IF($D90="","",VLOOKUP($AN90,Trans_Req!$A$2:$N$22,6))</f>
        <v/>
      </c>
      <c r="M90" s="455"/>
      <c r="N90" s="147" t="str">
        <f t="shared" si="11"/>
        <v/>
      </c>
      <c r="O90" s="148" t="str">
        <f>IF($D90="","",VLOOKUP($AN90,Trans_Req!$A$2:$N$22,7))</f>
        <v/>
      </c>
      <c r="P90" s="457"/>
      <c r="Q90" s="158" t="str">
        <f t="shared" si="12"/>
        <v/>
      </c>
      <c r="R90" s="148" t="str">
        <f>IF($D90="","",VLOOKUP($AN90,Trans_Req!$A$2:$N$22,8))</f>
        <v/>
      </c>
      <c r="S90" s="457"/>
      <c r="T90" s="158" t="str">
        <f t="shared" si="13"/>
        <v/>
      </c>
      <c r="U90" s="148" t="str">
        <f>IF($D90="","",VLOOKUP($AN90,Trans_Req!$A$2:$N$22,9))</f>
        <v/>
      </c>
      <c r="V90" s="457"/>
      <c r="W90" s="158" t="str">
        <f t="shared" si="14"/>
        <v/>
      </c>
      <c r="X90" s="148" t="str">
        <f>IF($D90="","",VLOOKUP($AN90,Trans_Req!$A$2:$N$22,10))</f>
        <v/>
      </c>
      <c r="Y90" s="149" t="str">
        <f t="shared" si="8"/>
        <v/>
      </c>
      <c r="Z90" s="150" t="str">
        <f t="shared" si="15"/>
        <v/>
      </c>
      <c r="AA90" s="151"/>
      <c r="AB90" s="453"/>
      <c r="AC90" s="453"/>
      <c r="AD90" s="453"/>
      <c r="AE90" s="453"/>
      <c r="AF90" s="453"/>
      <c r="AG90" s="453"/>
      <c r="AH90" s="453"/>
      <c r="AI90" s="453"/>
      <c r="AJ90" s="152" t="str">
        <f>IF(OR($D90="",$AK90=""),"",MIN(VLOOKUP($AN90,Trans_Req!$A$2:$N$22,11),$AK90-VLOOKUP($AN90,Trans_Req!$A$2:$N$22,12)))</f>
        <v/>
      </c>
      <c r="AK90" s="453"/>
      <c r="AL90" s="453"/>
      <c r="AM90" s="151"/>
      <c r="AN90" s="126" t="e">
        <f>VLOOKUP($D90,Trans_Req!$Q$2:$R$14,2)+IF(OR(VLOOKUP($D90,Trans_Req!$Q$2:$R$14,2)=121000,VLOOKUP($D90,Trans_Req!$Q$2:$R$14,2)=121300),VLOOKUP($E90,Trans_Req!$S$2:$T$3,2),0)+IF(OR(VLOOKUP($D90,Trans_Req!$Q$2:$R$14,2)=121000,VLOOKUP($D90,Trans_Req!$Q$2:$R$14,2)=121300),IF(VLOOKUP($E90,Trans_Req!$S$2:$T$3,2)=20,VLOOKUP($F90,Trans_Req!$U$2:$V$4,2),0),0)</f>
        <v>#N/A</v>
      </c>
    </row>
    <row r="91" spans="1:40" x14ac:dyDescent="0.25">
      <c r="A91" s="125"/>
      <c r="B91" s="453"/>
      <c r="C91" s="453"/>
      <c r="D91" s="454"/>
      <c r="E91" s="454"/>
      <c r="F91" s="454"/>
      <c r="G91" s="456"/>
      <c r="H91" s="154" t="str">
        <f t="shared" si="9"/>
        <v/>
      </c>
      <c r="I91" s="148" t="str">
        <f>IF($D91="","",VLOOKUP($AN91,Trans_Req!$A$2:$N$22,5))</f>
        <v/>
      </c>
      <c r="J91" s="455"/>
      <c r="K91" s="147" t="str">
        <f t="shared" si="10"/>
        <v/>
      </c>
      <c r="L91" s="148" t="str">
        <f>IF($D91="","",VLOOKUP($AN91,Trans_Req!$A$2:$N$22,6))</f>
        <v/>
      </c>
      <c r="M91" s="455"/>
      <c r="N91" s="147" t="str">
        <f t="shared" si="11"/>
        <v/>
      </c>
      <c r="O91" s="148" t="str">
        <f>IF($D91="","",VLOOKUP($AN91,Trans_Req!$A$2:$N$22,7))</f>
        <v/>
      </c>
      <c r="P91" s="457"/>
      <c r="Q91" s="158" t="str">
        <f t="shared" si="12"/>
        <v/>
      </c>
      <c r="R91" s="148" t="str">
        <f>IF($D91="","",VLOOKUP($AN91,Trans_Req!$A$2:$N$22,8))</f>
        <v/>
      </c>
      <c r="S91" s="457"/>
      <c r="T91" s="158" t="str">
        <f t="shared" si="13"/>
        <v/>
      </c>
      <c r="U91" s="148" t="str">
        <f>IF($D91="","",VLOOKUP($AN91,Trans_Req!$A$2:$N$22,9))</f>
        <v/>
      </c>
      <c r="V91" s="457"/>
      <c r="W91" s="158" t="str">
        <f t="shared" si="14"/>
        <v/>
      </c>
      <c r="X91" s="148" t="str">
        <f>IF($D91="","",VLOOKUP($AN91,Trans_Req!$A$2:$N$22,10))</f>
        <v/>
      </c>
      <c r="Y91" s="149" t="str">
        <f t="shared" si="8"/>
        <v/>
      </c>
      <c r="Z91" s="150" t="str">
        <f t="shared" si="15"/>
        <v/>
      </c>
      <c r="AA91" s="151"/>
      <c r="AB91" s="453"/>
      <c r="AC91" s="453"/>
      <c r="AD91" s="453"/>
      <c r="AE91" s="453"/>
      <c r="AF91" s="453"/>
      <c r="AG91" s="453"/>
      <c r="AH91" s="453"/>
      <c r="AI91" s="453"/>
      <c r="AJ91" s="152" t="str">
        <f>IF(OR($D91="",$AK91=""),"",MIN(VLOOKUP($AN91,Trans_Req!$A$2:$N$22,11),$AK91-VLOOKUP($AN91,Trans_Req!$A$2:$N$22,12)))</f>
        <v/>
      </c>
      <c r="AK91" s="453"/>
      <c r="AL91" s="453"/>
      <c r="AM91" s="151"/>
      <c r="AN91" s="126" t="e">
        <f>VLOOKUP($D91,Trans_Req!$Q$2:$R$14,2)+IF(OR(VLOOKUP($D91,Trans_Req!$Q$2:$R$14,2)=121000,VLOOKUP($D91,Trans_Req!$Q$2:$R$14,2)=121300),VLOOKUP($E91,Trans_Req!$S$2:$T$3,2),0)+IF(OR(VLOOKUP($D91,Trans_Req!$Q$2:$R$14,2)=121000,VLOOKUP($D91,Trans_Req!$Q$2:$R$14,2)=121300),IF(VLOOKUP($E91,Trans_Req!$S$2:$T$3,2)=20,VLOOKUP($F91,Trans_Req!$U$2:$V$4,2),0),0)</f>
        <v>#N/A</v>
      </c>
    </row>
    <row r="92" spans="1:40" x14ac:dyDescent="0.25">
      <c r="A92" s="125"/>
      <c r="B92" s="453"/>
      <c r="C92" s="453"/>
      <c r="D92" s="454"/>
      <c r="E92" s="454"/>
      <c r="F92" s="454"/>
      <c r="G92" s="456"/>
      <c r="H92" s="154" t="str">
        <f t="shared" si="9"/>
        <v/>
      </c>
      <c r="I92" s="148" t="str">
        <f>IF($D92="","",VLOOKUP($AN92,Trans_Req!$A$2:$N$22,5))</f>
        <v/>
      </c>
      <c r="J92" s="455"/>
      <c r="K92" s="147" t="str">
        <f t="shared" si="10"/>
        <v/>
      </c>
      <c r="L92" s="148" t="str">
        <f>IF($D92="","",VLOOKUP($AN92,Trans_Req!$A$2:$N$22,6))</f>
        <v/>
      </c>
      <c r="M92" s="455"/>
      <c r="N92" s="147" t="str">
        <f t="shared" si="11"/>
        <v/>
      </c>
      <c r="O92" s="148" t="str">
        <f>IF($D92="","",VLOOKUP($AN92,Trans_Req!$A$2:$N$22,7))</f>
        <v/>
      </c>
      <c r="P92" s="457"/>
      <c r="Q92" s="158" t="str">
        <f t="shared" si="12"/>
        <v/>
      </c>
      <c r="R92" s="148" t="str">
        <f>IF($D92="","",VLOOKUP($AN92,Trans_Req!$A$2:$N$22,8))</f>
        <v/>
      </c>
      <c r="S92" s="457"/>
      <c r="T92" s="158" t="str">
        <f t="shared" si="13"/>
        <v/>
      </c>
      <c r="U92" s="148" t="str">
        <f>IF($D92="","",VLOOKUP($AN92,Trans_Req!$A$2:$N$22,9))</f>
        <v/>
      </c>
      <c r="V92" s="457"/>
      <c r="W92" s="158" t="str">
        <f t="shared" si="14"/>
        <v/>
      </c>
      <c r="X92" s="148" t="str">
        <f>IF($D92="","",VLOOKUP($AN92,Trans_Req!$A$2:$N$22,10))</f>
        <v/>
      </c>
      <c r="Y92" s="149" t="str">
        <f t="shared" si="8"/>
        <v/>
      </c>
      <c r="Z92" s="150" t="str">
        <f t="shared" si="15"/>
        <v/>
      </c>
      <c r="AA92" s="151"/>
      <c r="AB92" s="453"/>
      <c r="AC92" s="453"/>
      <c r="AD92" s="453"/>
      <c r="AE92" s="453"/>
      <c r="AF92" s="453"/>
      <c r="AG92" s="453"/>
      <c r="AH92" s="453"/>
      <c r="AI92" s="453"/>
      <c r="AJ92" s="152" t="str">
        <f>IF(OR($D92="",$AK92=""),"",MIN(VLOOKUP($AN92,Trans_Req!$A$2:$N$22,11),$AK92-VLOOKUP($AN92,Trans_Req!$A$2:$N$22,12)))</f>
        <v/>
      </c>
      <c r="AK92" s="453"/>
      <c r="AL92" s="453"/>
      <c r="AM92" s="151"/>
      <c r="AN92" s="126" t="e">
        <f>VLOOKUP($D92,Trans_Req!$Q$2:$R$14,2)+IF(OR(VLOOKUP($D92,Trans_Req!$Q$2:$R$14,2)=121000,VLOOKUP($D92,Trans_Req!$Q$2:$R$14,2)=121300),VLOOKUP($E92,Trans_Req!$S$2:$T$3,2),0)+IF(OR(VLOOKUP($D92,Trans_Req!$Q$2:$R$14,2)=121000,VLOOKUP($D92,Trans_Req!$Q$2:$R$14,2)=121300),IF(VLOOKUP($E92,Trans_Req!$S$2:$T$3,2)=20,VLOOKUP($F92,Trans_Req!$U$2:$V$4,2),0),0)</f>
        <v>#N/A</v>
      </c>
    </row>
    <row r="93" spans="1:40" x14ac:dyDescent="0.25">
      <c r="A93" s="125"/>
      <c r="B93" s="453"/>
      <c r="C93" s="453"/>
      <c r="D93" s="454"/>
      <c r="E93" s="454"/>
      <c r="F93" s="454"/>
      <c r="G93" s="456"/>
      <c r="H93" s="154" t="str">
        <f t="shared" si="9"/>
        <v/>
      </c>
      <c r="I93" s="148" t="str">
        <f>IF($D93="","",VLOOKUP($AN93,Trans_Req!$A$2:$N$22,5))</f>
        <v/>
      </c>
      <c r="J93" s="455"/>
      <c r="K93" s="147" t="str">
        <f t="shared" si="10"/>
        <v/>
      </c>
      <c r="L93" s="148" t="str">
        <f>IF($D93="","",VLOOKUP($AN93,Trans_Req!$A$2:$N$22,6))</f>
        <v/>
      </c>
      <c r="M93" s="455"/>
      <c r="N93" s="147" t="str">
        <f t="shared" si="11"/>
        <v/>
      </c>
      <c r="O93" s="148" t="str">
        <f>IF($D93="","",VLOOKUP($AN93,Trans_Req!$A$2:$N$22,7))</f>
        <v/>
      </c>
      <c r="P93" s="457"/>
      <c r="Q93" s="158" t="str">
        <f t="shared" si="12"/>
        <v/>
      </c>
      <c r="R93" s="148" t="str">
        <f>IF($D93="","",VLOOKUP($AN93,Trans_Req!$A$2:$N$22,8))</f>
        <v/>
      </c>
      <c r="S93" s="457"/>
      <c r="T93" s="158" t="str">
        <f t="shared" si="13"/>
        <v/>
      </c>
      <c r="U93" s="148" t="str">
        <f>IF($D93="","",VLOOKUP($AN93,Trans_Req!$A$2:$N$22,9))</f>
        <v/>
      </c>
      <c r="V93" s="457"/>
      <c r="W93" s="158" t="str">
        <f t="shared" si="14"/>
        <v/>
      </c>
      <c r="X93" s="148" t="str">
        <f>IF($D93="","",VLOOKUP($AN93,Trans_Req!$A$2:$N$22,10))</f>
        <v/>
      </c>
      <c r="Y93" s="149" t="str">
        <f t="shared" si="8"/>
        <v/>
      </c>
      <c r="Z93" s="150" t="str">
        <f t="shared" si="15"/>
        <v/>
      </c>
      <c r="AA93" s="151"/>
      <c r="AB93" s="453"/>
      <c r="AC93" s="453"/>
      <c r="AD93" s="453"/>
      <c r="AE93" s="453"/>
      <c r="AF93" s="453"/>
      <c r="AG93" s="453"/>
      <c r="AH93" s="453"/>
      <c r="AI93" s="453"/>
      <c r="AJ93" s="152" t="str">
        <f>IF(OR($D93="",$AK93=""),"",MIN(VLOOKUP($AN93,Trans_Req!$A$2:$N$22,11),$AK93-VLOOKUP($AN93,Trans_Req!$A$2:$N$22,12)))</f>
        <v/>
      </c>
      <c r="AK93" s="453"/>
      <c r="AL93" s="453"/>
      <c r="AM93" s="151"/>
      <c r="AN93" s="126" t="e">
        <f>VLOOKUP($D93,Trans_Req!$Q$2:$R$14,2)+IF(OR(VLOOKUP($D93,Trans_Req!$Q$2:$R$14,2)=121000,VLOOKUP($D93,Trans_Req!$Q$2:$R$14,2)=121300),VLOOKUP($E93,Trans_Req!$S$2:$T$3,2),0)+IF(OR(VLOOKUP($D93,Trans_Req!$Q$2:$R$14,2)=121000,VLOOKUP($D93,Trans_Req!$Q$2:$R$14,2)=121300),IF(VLOOKUP($E93,Trans_Req!$S$2:$T$3,2)=20,VLOOKUP($F93,Trans_Req!$U$2:$V$4,2),0),0)</f>
        <v>#N/A</v>
      </c>
    </row>
    <row r="94" spans="1:40" x14ac:dyDescent="0.25">
      <c r="A94" s="125"/>
      <c r="B94" s="453"/>
      <c r="C94" s="453"/>
      <c r="D94" s="454"/>
      <c r="E94" s="454"/>
      <c r="F94" s="454"/>
      <c r="G94" s="456"/>
      <c r="H94" s="154" t="str">
        <f t="shared" si="9"/>
        <v/>
      </c>
      <c r="I94" s="148" t="str">
        <f>IF($D94="","",VLOOKUP($AN94,Trans_Req!$A$2:$N$22,5))</f>
        <v/>
      </c>
      <c r="J94" s="455"/>
      <c r="K94" s="147" t="str">
        <f t="shared" si="10"/>
        <v/>
      </c>
      <c r="L94" s="148" t="str">
        <f>IF($D94="","",VLOOKUP($AN94,Trans_Req!$A$2:$N$22,6))</f>
        <v/>
      </c>
      <c r="M94" s="455"/>
      <c r="N94" s="147" t="str">
        <f t="shared" si="11"/>
        <v/>
      </c>
      <c r="O94" s="148" t="str">
        <f>IF($D94="","",VLOOKUP($AN94,Trans_Req!$A$2:$N$22,7))</f>
        <v/>
      </c>
      <c r="P94" s="457"/>
      <c r="Q94" s="158" t="str">
        <f t="shared" si="12"/>
        <v/>
      </c>
      <c r="R94" s="148" t="str">
        <f>IF($D94="","",VLOOKUP($AN94,Trans_Req!$A$2:$N$22,8))</f>
        <v/>
      </c>
      <c r="S94" s="457"/>
      <c r="T94" s="158" t="str">
        <f t="shared" si="13"/>
        <v/>
      </c>
      <c r="U94" s="148" t="str">
        <f>IF($D94="","",VLOOKUP($AN94,Trans_Req!$A$2:$N$22,9))</f>
        <v/>
      </c>
      <c r="V94" s="457"/>
      <c r="W94" s="158" t="str">
        <f t="shared" si="14"/>
        <v/>
      </c>
      <c r="X94" s="148" t="str">
        <f>IF($D94="","",VLOOKUP($AN94,Trans_Req!$A$2:$N$22,10))</f>
        <v/>
      </c>
      <c r="Y94" s="149" t="str">
        <f t="shared" si="8"/>
        <v/>
      </c>
      <c r="Z94" s="150" t="str">
        <f t="shared" si="15"/>
        <v/>
      </c>
      <c r="AA94" s="151"/>
      <c r="AB94" s="453"/>
      <c r="AC94" s="453"/>
      <c r="AD94" s="453"/>
      <c r="AE94" s="453"/>
      <c r="AF94" s="453"/>
      <c r="AG94" s="453"/>
      <c r="AH94" s="453"/>
      <c r="AI94" s="453"/>
      <c r="AJ94" s="152" t="str">
        <f>IF(OR($D94="",$AK94=""),"",MIN(VLOOKUP($AN94,Trans_Req!$A$2:$N$22,11),$AK94-VLOOKUP($AN94,Trans_Req!$A$2:$N$22,12)))</f>
        <v/>
      </c>
      <c r="AK94" s="453"/>
      <c r="AL94" s="453"/>
      <c r="AM94" s="151"/>
      <c r="AN94" s="126" t="e">
        <f>VLOOKUP($D94,Trans_Req!$Q$2:$R$14,2)+IF(OR(VLOOKUP($D94,Trans_Req!$Q$2:$R$14,2)=121000,VLOOKUP($D94,Trans_Req!$Q$2:$R$14,2)=121300),VLOOKUP($E94,Trans_Req!$S$2:$T$3,2),0)+IF(OR(VLOOKUP($D94,Trans_Req!$Q$2:$R$14,2)=121000,VLOOKUP($D94,Trans_Req!$Q$2:$R$14,2)=121300),IF(VLOOKUP($E94,Trans_Req!$S$2:$T$3,2)=20,VLOOKUP($F94,Trans_Req!$U$2:$V$4,2),0),0)</f>
        <v>#N/A</v>
      </c>
    </row>
    <row r="95" spans="1:40" x14ac:dyDescent="0.25">
      <c r="A95" s="125"/>
      <c r="B95" s="453"/>
      <c r="C95" s="453"/>
      <c r="D95" s="454"/>
      <c r="E95" s="454"/>
      <c r="F95" s="454"/>
      <c r="G95" s="456"/>
      <c r="H95" s="154" t="str">
        <f t="shared" si="9"/>
        <v/>
      </c>
      <c r="I95" s="148" t="str">
        <f>IF($D95="","",VLOOKUP($AN95,Trans_Req!$A$2:$N$22,5))</f>
        <v/>
      </c>
      <c r="J95" s="455"/>
      <c r="K95" s="147" t="str">
        <f t="shared" si="10"/>
        <v/>
      </c>
      <c r="L95" s="148" t="str">
        <f>IF($D95="","",VLOOKUP($AN95,Trans_Req!$A$2:$N$22,6))</f>
        <v/>
      </c>
      <c r="M95" s="455"/>
      <c r="N95" s="147" t="str">
        <f t="shared" si="11"/>
        <v/>
      </c>
      <c r="O95" s="148" t="str">
        <f>IF($D95="","",VLOOKUP($AN95,Trans_Req!$A$2:$N$22,7))</f>
        <v/>
      </c>
      <c r="P95" s="457"/>
      <c r="Q95" s="158" t="str">
        <f t="shared" si="12"/>
        <v/>
      </c>
      <c r="R95" s="148" t="str">
        <f>IF($D95="","",VLOOKUP($AN95,Trans_Req!$A$2:$N$22,8))</f>
        <v/>
      </c>
      <c r="S95" s="457"/>
      <c r="T95" s="158" t="str">
        <f t="shared" si="13"/>
        <v/>
      </c>
      <c r="U95" s="148" t="str">
        <f>IF($D95="","",VLOOKUP($AN95,Trans_Req!$A$2:$N$22,9))</f>
        <v/>
      </c>
      <c r="V95" s="457"/>
      <c r="W95" s="158" t="str">
        <f t="shared" si="14"/>
        <v/>
      </c>
      <c r="X95" s="148" t="str">
        <f>IF($D95="","",VLOOKUP($AN95,Trans_Req!$A$2:$N$22,10))</f>
        <v/>
      </c>
      <c r="Y95" s="149" t="str">
        <f t="shared" si="8"/>
        <v/>
      </c>
      <c r="Z95" s="150" t="str">
        <f t="shared" si="15"/>
        <v/>
      </c>
      <c r="AA95" s="151"/>
      <c r="AB95" s="453"/>
      <c r="AC95" s="453"/>
      <c r="AD95" s="453"/>
      <c r="AE95" s="453"/>
      <c r="AF95" s="453"/>
      <c r="AG95" s="453"/>
      <c r="AH95" s="453"/>
      <c r="AI95" s="453"/>
      <c r="AJ95" s="152" t="str">
        <f>IF(OR($D95="",$AK95=""),"",MIN(VLOOKUP($AN95,Trans_Req!$A$2:$N$22,11),$AK95-VLOOKUP($AN95,Trans_Req!$A$2:$N$22,12)))</f>
        <v/>
      </c>
      <c r="AK95" s="453"/>
      <c r="AL95" s="453"/>
      <c r="AM95" s="151"/>
      <c r="AN95" s="126" t="e">
        <f>VLOOKUP($D95,Trans_Req!$Q$2:$R$14,2)+IF(OR(VLOOKUP($D95,Trans_Req!$Q$2:$R$14,2)=121000,VLOOKUP($D95,Trans_Req!$Q$2:$R$14,2)=121300),VLOOKUP($E95,Trans_Req!$S$2:$T$3,2),0)+IF(OR(VLOOKUP($D95,Trans_Req!$Q$2:$R$14,2)=121000,VLOOKUP($D95,Trans_Req!$Q$2:$R$14,2)=121300),IF(VLOOKUP($E95,Trans_Req!$S$2:$T$3,2)=20,VLOOKUP($F95,Trans_Req!$U$2:$V$4,2),0),0)</f>
        <v>#N/A</v>
      </c>
    </row>
    <row r="96" spans="1:40" x14ac:dyDescent="0.25">
      <c r="A96" s="125"/>
      <c r="B96" s="453"/>
      <c r="C96" s="453"/>
      <c r="D96" s="454"/>
      <c r="E96" s="454"/>
      <c r="F96" s="454"/>
      <c r="G96" s="456"/>
      <c r="H96" s="154" t="str">
        <f t="shared" si="9"/>
        <v/>
      </c>
      <c r="I96" s="148" t="str">
        <f>IF($D96="","",VLOOKUP($AN96,Trans_Req!$A$2:$N$22,5))</f>
        <v/>
      </c>
      <c r="J96" s="455"/>
      <c r="K96" s="147" t="str">
        <f t="shared" si="10"/>
        <v/>
      </c>
      <c r="L96" s="148" t="str">
        <f>IF($D96="","",VLOOKUP($AN96,Trans_Req!$A$2:$N$22,6))</f>
        <v/>
      </c>
      <c r="M96" s="455"/>
      <c r="N96" s="147" t="str">
        <f t="shared" si="11"/>
        <v/>
      </c>
      <c r="O96" s="148" t="str">
        <f>IF($D96="","",VLOOKUP($AN96,Trans_Req!$A$2:$N$22,7))</f>
        <v/>
      </c>
      <c r="P96" s="457"/>
      <c r="Q96" s="158" t="str">
        <f t="shared" si="12"/>
        <v/>
      </c>
      <c r="R96" s="148" t="str">
        <f>IF($D96="","",VLOOKUP($AN96,Trans_Req!$A$2:$N$22,8))</f>
        <v/>
      </c>
      <c r="S96" s="457"/>
      <c r="T96" s="158" t="str">
        <f t="shared" si="13"/>
        <v/>
      </c>
      <c r="U96" s="148" t="str">
        <f>IF($D96="","",VLOOKUP($AN96,Trans_Req!$A$2:$N$22,9))</f>
        <v/>
      </c>
      <c r="V96" s="457"/>
      <c r="W96" s="158" t="str">
        <f t="shared" si="14"/>
        <v/>
      </c>
      <c r="X96" s="148" t="str">
        <f>IF($D96="","",VLOOKUP($AN96,Trans_Req!$A$2:$N$22,10))</f>
        <v/>
      </c>
      <c r="Y96" s="149" t="str">
        <f t="shared" si="8"/>
        <v/>
      </c>
      <c r="Z96" s="150" t="str">
        <f t="shared" si="15"/>
        <v/>
      </c>
      <c r="AA96" s="151"/>
      <c r="AB96" s="453"/>
      <c r="AC96" s="453"/>
      <c r="AD96" s="453"/>
      <c r="AE96" s="453"/>
      <c r="AF96" s="453"/>
      <c r="AG96" s="453"/>
      <c r="AH96" s="453"/>
      <c r="AI96" s="453"/>
      <c r="AJ96" s="152" t="str">
        <f>IF(OR($D96="",$AK96=""),"",MIN(VLOOKUP($AN96,Trans_Req!$A$2:$N$22,11),$AK96-VLOOKUP($AN96,Trans_Req!$A$2:$N$22,12)))</f>
        <v/>
      </c>
      <c r="AK96" s="453"/>
      <c r="AL96" s="453"/>
      <c r="AM96" s="151"/>
      <c r="AN96" s="126" t="e">
        <f>VLOOKUP($D96,Trans_Req!$Q$2:$R$14,2)+IF(OR(VLOOKUP($D96,Trans_Req!$Q$2:$R$14,2)=121000,VLOOKUP($D96,Trans_Req!$Q$2:$R$14,2)=121300),VLOOKUP($E96,Trans_Req!$S$2:$T$3,2),0)+IF(OR(VLOOKUP($D96,Trans_Req!$Q$2:$R$14,2)=121000,VLOOKUP($D96,Trans_Req!$Q$2:$R$14,2)=121300),IF(VLOOKUP($E96,Trans_Req!$S$2:$T$3,2)=20,VLOOKUP($F96,Trans_Req!$U$2:$V$4,2),0),0)</f>
        <v>#N/A</v>
      </c>
    </row>
    <row r="97" spans="1:40" x14ac:dyDescent="0.25">
      <c r="A97" s="125"/>
      <c r="B97" s="453"/>
      <c r="C97" s="453"/>
      <c r="D97" s="454"/>
      <c r="E97" s="454"/>
      <c r="F97" s="454"/>
      <c r="G97" s="456"/>
      <c r="H97" s="154" t="str">
        <f t="shared" si="9"/>
        <v/>
      </c>
      <c r="I97" s="148" t="str">
        <f>IF($D97="","",VLOOKUP($AN97,Trans_Req!$A$2:$N$22,5))</f>
        <v/>
      </c>
      <c r="J97" s="455"/>
      <c r="K97" s="147" t="str">
        <f t="shared" si="10"/>
        <v/>
      </c>
      <c r="L97" s="148" t="str">
        <f>IF($D97="","",VLOOKUP($AN97,Trans_Req!$A$2:$N$22,6))</f>
        <v/>
      </c>
      <c r="M97" s="455"/>
      <c r="N97" s="147" t="str">
        <f t="shared" si="11"/>
        <v/>
      </c>
      <c r="O97" s="148" t="str">
        <f>IF($D97="","",VLOOKUP($AN97,Trans_Req!$A$2:$N$22,7))</f>
        <v/>
      </c>
      <c r="P97" s="457"/>
      <c r="Q97" s="158" t="str">
        <f t="shared" si="12"/>
        <v/>
      </c>
      <c r="R97" s="148" t="str">
        <f>IF($D97="","",VLOOKUP($AN97,Trans_Req!$A$2:$N$22,8))</f>
        <v/>
      </c>
      <c r="S97" s="457"/>
      <c r="T97" s="158" t="str">
        <f t="shared" si="13"/>
        <v/>
      </c>
      <c r="U97" s="148" t="str">
        <f>IF($D97="","",VLOOKUP($AN97,Trans_Req!$A$2:$N$22,9))</f>
        <v/>
      </c>
      <c r="V97" s="457"/>
      <c r="W97" s="158" t="str">
        <f t="shared" si="14"/>
        <v/>
      </c>
      <c r="X97" s="148" t="str">
        <f>IF($D97="","",VLOOKUP($AN97,Trans_Req!$A$2:$N$22,10))</f>
        <v/>
      </c>
      <c r="Y97" s="149" t="str">
        <f t="shared" si="8"/>
        <v/>
      </c>
      <c r="Z97" s="150" t="str">
        <f t="shared" si="15"/>
        <v/>
      </c>
      <c r="AA97" s="151"/>
      <c r="AB97" s="453"/>
      <c r="AC97" s="453"/>
      <c r="AD97" s="453"/>
      <c r="AE97" s="453"/>
      <c r="AF97" s="453"/>
      <c r="AG97" s="453"/>
      <c r="AH97" s="453"/>
      <c r="AI97" s="453"/>
      <c r="AJ97" s="152" t="str">
        <f>IF(OR($D97="",$AK97=""),"",MIN(VLOOKUP($AN97,Trans_Req!$A$2:$N$22,11),$AK97-VLOOKUP($AN97,Trans_Req!$A$2:$N$22,12)))</f>
        <v/>
      </c>
      <c r="AK97" s="453"/>
      <c r="AL97" s="453"/>
      <c r="AM97" s="151"/>
      <c r="AN97" s="126" t="e">
        <f>VLOOKUP($D97,Trans_Req!$Q$2:$R$14,2)+IF(OR(VLOOKUP($D97,Trans_Req!$Q$2:$R$14,2)=121000,VLOOKUP($D97,Trans_Req!$Q$2:$R$14,2)=121300),VLOOKUP($E97,Trans_Req!$S$2:$T$3,2),0)+IF(OR(VLOOKUP($D97,Trans_Req!$Q$2:$R$14,2)=121000,VLOOKUP($D97,Trans_Req!$Q$2:$R$14,2)=121300),IF(VLOOKUP($E97,Trans_Req!$S$2:$T$3,2)=20,VLOOKUP($F97,Trans_Req!$U$2:$V$4,2),0),0)</f>
        <v>#N/A</v>
      </c>
    </row>
    <row r="98" spans="1:40" x14ac:dyDescent="0.25">
      <c r="A98" s="125"/>
      <c r="B98" s="453"/>
      <c r="C98" s="453"/>
      <c r="D98" s="454"/>
      <c r="E98" s="454"/>
      <c r="F98" s="454"/>
      <c r="G98" s="456"/>
      <c r="H98" s="154" t="str">
        <f t="shared" si="9"/>
        <v/>
      </c>
      <c r="I98" s="148" t="str">
        <f>IF($D98="","",VLOOKUP($AN98,Trans_Req!$A$2:$N$22,5))</f>
        <v/>
      </c>
      <c r="J98" s="455"/>
      <c r="K98" s="147" t="str">
        <f t="shared" si="10"/>
        <v/>
      </c>
      <c r="L98" s="148" t="str">
        <f>IF($D98="","",VLOOKUP($AN98,Trans_Req!$A$2:$N$22,6))</f>
        <v/>
      </c>
      <c r="M98" s="455"/>
      <c r="N98" s="147" t="str">
        <f t="shared" si="11"/>
        <v/>
      </c>
      <c r="O98" s="148" t="str">
        <f>IF($D98="","",VLOOKUP($AN98,Trans_Req!$A$2:$N$22,7))</f>
        <v/>
      </c>
      <c r="P98" s="457"/>
      <c r="Q98" s="158" t="str">
        <f t="shared" si="12"/>
        <v/>
      </c>
      <c r="R98" s="148" t="str">
        <f>IF($D98="","",VLOOKUP($AN98,Trans_Req!$A$2:$N$22,8))</f>
        <v/>
      </c>
      <c r="S98" s="457"/>
      <c r="T98" s="158" t="str">
        <f t="shared" si="13"/>
        <v/>
      </c>
      <c r="U98" s="148" t="str">
        <f>IF($D98="","",VLOOKUP($AN98,Trans_Req!$A$2:$N$22,9))</f>
        <v/>
      </c>
      <c r="V98" s="457"/>
      <c r="W98" s="158" t="str">
        <f t="shared" si="14"/>
        <v/>
      </c>
      <c r="X98" s="148" t="str">
        <f>IF($D98="","",VLOOKUP($AN98,Trans_Req!$A$2:$N$22,10))</f>
        <v/>
      </c>
      <c r="Y98" s="149" t="str">
        <f t="shared" si="8"/>
        <v/>
      </c>
      <c r="Z98" s="150" t="str">
        <f t="shared" si="15"/>
        <v/>
      </c>
      <c r="AA98" s="151"/>
      <c r="AB98" s="453"/>
      <c r="AC98" s="453"/>
      <c r="AD98" s="453"/>
      <c r="AE98" s="453"/>
      <c r="AF98" s="453"/>
      <c r="AG98" s="453"/>
      <c r="AH98" s="453"/>
      <c r="AI98" s="453"/>
      <c r="AJ98" s="152" t="str">
        <f>IF(OR($D98="",$AK98=""),"",MIN(VLOOKUP($AN98,Trans_Req!$A$2:$N$22,11),$AK98-VLOOKUP($AN98,Trans_Req!$A$2:$N$22,12)))</f>
        <v/>
      </c>
      <c r="AK98" s="453"/>
      <c r="AL98" s="453"/>
      <c r="AM98" s="151"/>
      <c r="AN98" s="126" t="e">
        <f>VLOOKUP($D98,Trans_Req!$Q$2:$R$14,2)+IF(OR(VLOOKUP($D98,Trans_Req!$Q$2:$R$14,2)=121000,VLOOKUP($D98,Trans_Req!$Q$2:$R$14,2)=121300),VLOOKUP($E98,Trans_Req!$S$2:$T$3,2),0)+IF(OR(VLOOKUP($D98,Trans_Req!$Q$2:$R$14,2)=121000,VLOOKUP($D98,Trans_Req!$Q$2:$R$14,2)=121300),IF(VLOOKUP($E98,Trans_Req!$S$2:$T$3,2)=20,VLOOKUP($F98,Trans_Req!$U$2:$V$4,2),0),0)</f>
        <v>#N/A</v>
      </c>
    </row>
    <row r="99" spans="1:40" x14ac:dyDescent="0.25">
      <c r="A99" s="125"/>
      <c r="B99" s="453"/>
      <c r="C99" s="453"/>
      <c r="D99" s="454"/>
      <c r="E99" s="454"/>
      <c r="F99" s="454"/>
      <c r="G99" s="456"/>
      <c r="H99" s="154" t="str">
        <f t="shared" si="9"/>
        <v/>
      </c>
      <c r="I99" s="148" t="str">
        <f>IF($D99="","",VLOOKUP($AN99,Trans_Req!$A$2:$N$22,5))</f>
        <v/>
      </c>
      <c r="J99" s="455"/>
      <c r="K99" s="147" t="str">
        <f t="shared" si="10"/>
        <v/>
      </c>
      <c r="L99" s="148" t="str">
        <f>IF($D99="","",VLOOKUP($AN99,Trans_Req!$A$2:$N$22,6))</f>
        <v/>
      </c>
      <c r="M99" s="455"/>
      <c r="N99" s="147" t="str">
        <f t="shared" si="11"/>
        <v/>
      </c>
      <c r="O99" s="148" t="str">
        <f>IF($D99="","",VLOOKUP($AN99,Trans_Req!$A$2:$N$22,7))</f>
        <v/>
      </c>
      <c r="P99" s="457"/>
      <c r="Q99" s="158" t="str">
        <f t="shared" si="12"/>
        <v/>
      </c>
      <c r="R99" s="148" t="str">
        <f>IF($D99="","",VLOOKUP($AN99,Trans_Req!$A$2:$N$22,8))</f>
        <v/>
      </c>
      <c r="S99" s="457"/>
      <c r="T99" s="158" t="str">
        <f t="shared" si="13"/>
        <v/>
      </c>
      <c r="U99" s="148" t="str">
        <f>IF($D99="","",VLOOKUP($AN99,Trans_Req!$A$2:$N$22,9))</f>
        <v/>
      </c>
      <c r="V99" s="457"/>
      <c r="W99" s="158" t="str">
        <f t="shared" si="14"/>
        <v/>
      </c>
      <c r="X99" s="148" t="str">
        <f>IF($D99="","",VLOOKUP($AN99,Trans_Req!$A$2:$N$22,10))</f>
        <v/>
      </c>
      <c r="Y99" s="149" t="str">
        <f t="shared" si="8"/>
        <v/>
      </c>
      <c r="Z99" s="150" t="str">
        <f t="shared" si="15"/>
        <v/>
      </c>
      <c r="AA99" s="151"/>
      <c r="AB99" s="453"/>
      <c r="AC99" s="453"/>
      <c r="AD99" s="453"/>
      <c r="AE99" s="453"/>
      <c r="AF99" s="453"/>
      <c r="AG99" s="453"/>
      <c r="AH99" s="453"/>
      <c r="AI99" s="453"/>
      <c r="AJ99" s="152" t="str">
        <f>IF(OR($D99="",$AK99=""),"",MIN(VLOOKUP($AN99,Trans_Req!$A$2:$N$22,11),$AK99-VLOOKUP($AN99,Trans_Req!$A$2:$N$22,12)))</f>
        <v/>
      </c>
      <c r="AK99" s="453"/>
      <c r="AL99" s="453"/>
      <c r="AM99" s="151"/>
      <c r="AN99" s="126" t="e">
        <f>VLOOKUP($D99,Trans_Req!$Q$2:$R$14,2)+IF(OR(VLOOKUP($D99,Trans_Req!$Q$2:$R$14,2)=121000,VLOOKUP($D99,Trans_Req!$Q$2:$R$14,2)=121300),VLOOKUP($E99,Trans_Req!$S$2:$T$3,2),0)+IF(OR(VLOOKUP($D99,Trans_Req!$Q$2:$R$14,2)=121000,VLOOKUP($D99,Trans_Req!$Q$2:$R$14,2)=121300),IF(VLOOKUP($E99,Trans_Req!$S$2:$T$3,2)=20,VLOOKUP($F99,Trans_Req!$U$2:$V$4,2),0),0)</f>
        <v>#N/A</v>
      </c>
    </row>
    <row r="100" spans="1:40" x14ac:dyDescent="0.25">
      <c r="A100" s="125"/>
      <c r="B100" s="453"/>
      <c r="C100" s="453"/>
      <c r="D100" s="454"/>
      <c r="E100" s="454"/>
      <c r="F100" s="454"/>
      <c r="G100" s="456"/>
      <c r="H100" s="154" t="str">
        <f t="shared" si="9"/>
        <v/>
      </c>
      <c r="I100" s="148" t="str">
        <f>IF($D100="","",VLOOKUP($AN100,Trans_Req!$A$2:$N$22,5))</f>
        <v/>
      </c>
      <c r="J100" s="455"/>
      <c r="K100" s="147" t="str">
        <f t="shared" si="10"/>
        <v/>
      </c>
      <c r="L100" s="148" t="str">
        <f>IF($D100="","",VLOOKUP($AN100,Trans_Req!$A$2:$N$22,6))</f>
        <v/>
      </c>
      <c r="M100" s="455"/>
      <c r="N100" s="147" t="str">
        <f t="shared" si="11"/>
        <v/>
      </c>
      <c r="O100" s="148" t="str">
        <f>IF($D100="","",VLOOKUP($AN100,Trans_Req!$A$2:$N$22,7))</f>
        <v/>
      </c>
      <c r="P100" s="457"/>
      <c r="Q100" s="158" t="str">
        <f t="shared" si="12"/>
        <v/>
      </c>
      <c r="R100" s="148" t="str">
        <f>IF($D100="","",VLOOKUP($AN100,Trans_Req!$A$2:$N$22,8))</f>
        <v/>
      </c>
      <c r="S100" s="457"/>
      <c r="T100" s="158" t="str">
        <f t="shared" si="13"/>
        <v/>
      </c>
      <c r="U100" s="148" t="str">
        <f>IF($D100="","",VLOOKUP($AN100,Trans_Req!$A$2:$N$22,9))</f>
        <v/>
      </c>
      <c r="V100" s="457"/>
      <c r="W100" s="158" t="str">
        <f t="shared" si="14"/>
        <v/>
      </c>
      <c r="X100" s="148" t="str">
        <f>IF($D100="","",VLOOKUP($AN100,Trans_Req!$A$2:$N$22,10))</f>
        <v/>
      </c>
      <c r="Y100" s="149" t="str">
        <f t="shared" ref="Y100:Y163" si="16">IF($D100="","",$L$6+AL100)</f>
        <v/>
      </c>
      <c r="Z100" s="150" t="str">
        <f t="shared" si="15"/>
        <v/>
      </c>
      <c r="AA100" s="151"/>
      <c r="AB100" s="453"/>
      <c r="AC100" s="453"/>
      <c r="AD100" s="453"/>
      <c r="AE100" s="453"/>
      <c r="AF100" s="453"/>
      <c r="AG100" s="453"/>
      <c r="AH100" s="453"/>
      <c r="AI100" s="453"/>
      <c r="AJ100" s="152" t="str">
        <f>IF(OR($D100="",$AK100=""),"",MIN(VLOOKUP($AN100,Trans_Req!$A$2:$N$22,11),$AK100-VLOOKUP($AN100,Trans_Req!$A$2:$N$22,12)))</f>
        <v/>
      </c>
      <c r="AK100" s="453"/>
      <c r="AL100" s="453"/>
      <c r="AM100" s="151"/>
      <c r="AN100" s="126" t="e">
        <f>VLOOKUP($D100,Trans_Req!$Q$2:$R$14,2)+IF(OR(VLOOKUP($D100,Trans_Req!$Q$2:$R$14,2)=121000,VLOOKUP($D100,Trans_Req!$Q$2:$R$14,2)=121300),VLOOKUP($E100,Trans_Req!$S$2:$T$3,2),0)+IF(OR(VLOOKUP($D100,Trans_Req!$Q$2:$R$14,2)=121000,VLOOKUP($D100,Trans_Req!$Q$2:$R$14,2)=121300),IF(VLOOKUP($E100,Trans_Req!$S$2:$T$3,2)=20,VLOOKUP($F100,Trans_Req!$U$2:$V$4,2),0),0)</f>
        <v>#N/A</v>
      </c>
    </row>
    <row r="101" spans="1:40" x14ac:dyDescent="0.25">
      <c r="A101" s="125"/>
      <c r="B101" s="453"/>
      <c r="C101" s="453"/>
      <c r="D101" s="454"/>
      <c r="E101" s="454"/>
      <c r="F101" s="454"/>
      <c r="G101" s="456"/>
      <c r="H101" s="154" t="str">
        <f t="shared" si="9"/>
        <v/>
      </c>
      <c r="I101" s="148" t="str">
        <f>IF($D101="","",VLOOKUP($AN101,Trans_Req!$A$2:$N$22,5))</f>
        <v/>
      </c>
      <c r="J101" s="455"/>
      <c r="K101" s="147" t="str">
        <f t="shared" si="10"/>
        <v/>
      </c>
      <c r="L101" s="148" t="str">
        <f>IF($D101="","",VLOOKUP($AN101,Trans_Req!$A$2:$N$22,6))</f>
        <v/>
      </c>
      <c r="M101" s="455"/>
      <c r="N101" s="147" t="str">
        <f t="shared" si="11"/>
        <v/>
      </c>
      <c r="O101" s="148" t="str">
        <f>IF($D101="","",VLOOKUP($AN101,Trans_Req!$A$2:$N$22,7))</f>
        <v/>
      </c>
      <c r="P101" s="457"/>
      <c r="Q101" s="158" t="str">
        <f t="shared" si="12"/>
        <v/>
      </c>
      <c r="R101" s="148" t="str">
        <f>IF($D101="","",VLOOKUP($AN101,Trans_Req!$A$2:$N$22,8))</f>
        <v/>
      </c>
      <c r="S101" s="457"/>
      <c r="T101" s="158" t="str">
        <f t="shared" si="13"/>
        <v/>
      </c>
      <c r="U101" s="148" t="str">
        <f>IF($D101="","",VLOOKUP($AN101,Trans_Req!$A$2:$N$22,9))</f>
        <v/>
      </c>
      <c r="V101" s="457"/>
      <c r="W101" s="158" t="str">
        <f t="shared" si="14"/>
        <v/>
      </c>
      <c r="X101" s="148" t="str">
        <f>IF($D101="","",VLOOKUP($AN101,Trans_Req!$A$2:$N$22,10))</f>
        <v/>
      </c>
      <c r="Y101" s="149" t="str">
        <f t="shared" si="16"/>
        <v/>
      </c>
      <c r="Z101" s="150" t="str">
        <f t="shared" si="15"/>
        <v/>
      </c>
      <c r="AA101" s="151"/>
      <c r="AB101" s="453"/>
      <c r="AC101" s="453"/>
      <c r="AD101" s="453"/>
      <c r="AE101" s="453"/>
      <c r="AF101" s="453"/>
      <c r="AG101" s="453"/>
      <c r="AH101" s="453"/>
      <c r="AI101" s="453"/>
      <c r="AJ101" s="152" t="str">
        <f>IF(OR($D101="",$AK101=""),"",MIN(VLOOKUP($AN101,Trans_Req!$A$2:$N$22,11),$AK101-VLOOKUP($AN101,Trans_Req!$A$2:$N$22,12)))</f>
        <v/>
      </c>
      <c r="AK101" s="453"/>
      <c r="AL101" s="453"/>
      <c r="AM101" s="151"/>
      <c r="AN101" s="126" t="e">
        <f>VLOOKUP($D101,Trans_Req!$Q$2:$R$14,2)+IF(OR(VLOOKUP($D101,Trans_Req!$Q$2:$R$14,2)=121000,VLOOKUP($D101,Trans_Req!$Q$2:$R$14,2)=121300),VLOOKUP($E101,Trans_Req!$S$2:$T$3,2),0)+IF(OR(VLOOKUP($D101,Trans_Req!$Q$2:$R$14,2)=121000,VLOOKUP($D101,Trans_Req!$Q$2:$R$14,2)=121300),IF(VLOOKUP($E101,Trans_Req!$S$2:$T$3,2)=20,VLOOKUP($F101,Trans_Req!$U$2:$V$4,2),0),0)</f>
        <v>#N/A</v>
      </c>
    </row>
    <row r="102" spans="1:40" x14ac:dyDescent="0.25">
      <c r="A102" s="125"/>
      <c r="B102" s="453"/>
      <c r="C102" s="453"/>
      <c r="D102" s="454"/>
      <c r="E102" s="454"/>
      <c r="F102" s="454"/>
      <c r="G102" s="456"/>
      <c r="H102" s="154" t="str">
        <f t="shared" si="9"/>
        <v/>
      </c>
      <c r="I102" s="148" t="str">
        <f>IF($D102="","",VLOOKUP($AN102,Trans_Req!$A$2:$N$22,5))</f>
        <v/>
      </c>
      <c r="J102" s="455"/>
      <c r="K102" s="147" t="str">
        <f t="shared" si="10"/>
        <v/>
      </c>
      <c r="L102" s="148" t="str">
        <f>IF($D102="","",VLOOKUP($AN102,Trans_Req!$A$2:$N$22,6))</f>
        <v/>
      </c>
      <c r="M102" s="455"/>
      <c r="N102" s="147" t="str">
        <f t="shared" si="11"/>
        <v/>
      </c>
      <c r="O102" s="148" t="str">
        <f>IF($D102="","",VLOOKUP($AN102,Trans_Req!$A$2:$N$22,7))</f>
        <v/>
      </c>
      <c r="P102" s="457"/>
      <c r="Q102" s="158" t="str">
        <f t="shared" si="12"/>
        <v/>
      </c>
      <c r="R102" s="148" t="str">
        <f>IF($D102="","",VLOOKUP($AN102,Trans_Req!$A$2:$N$22,8))</f>
        <v/>
      </c>
      <c r="S102" s="457"/>
      <c r="T102" s="158" t="str">
        <f t="shared" si="13"/>
        <v/>
      </c>
      <c r="U102" s="148" t="str">
        <f>IF($D102="","",VLOOKUP($AN102,Trans_Req!$A$2:$N$22,9))</f>
        <v/>
      </c>
      <c r="V102" s="457"/>
      <c r="W102" s="158" t="str">
        <f t="shared" si="14"/>
        <v/>
      </c>
      <c r="X102" s="148" t="str">
        <f>IF($D102="","",VLOOKUP($AN102,Trans_Req!$A$2:$N$22,10))</f>
        <v/>
      </c>
      <c r="Y102" s="149" t="str">
        <f t="shared" si="16"/>
        <v/>
      </c>
      <c r="Z102" s="150" t="str">
        <f t="shared" si="15"/>
        <v/>
      </c>
      <c r="AA102" s="151"/>
      <c r="AB102" s="453"/>
      <c r="AC102" s="453"/>
      <c r="AD102" s="453"/>
      <c r="AE102" s="453"/>
      <c r="AF102" s="453"/>
      <c r="AG102" s="453"/>
      <c r="AH102" s="453"/>
      <c r="AI102" s="453"/>
      <c r="AJ102" s="152" t="str">
        <f>IF(OR($D102="",$AK102=""),"",MIN(VLOOKUP($AN102,Trans_Req!$A$2:$N$22,11),$AK102-VLOOKUP($AN102,Trans_Req!$A$2:$N$22,12)))</f>
        <v/>
      </c>
      <c r="AK102" s="453"/>
      <c r="AL102" s="453"/>
      <c r="AM102" s="151"/>
      <c r="AN102" s="126" t="e">
        <f>VLOOKUP($D102,Trans_Req!$Q$2:$R$14,2)+IF(OR(VLOOKUP($D102,Trans_Req!$Q$2:$R$14,2)=121000,VLOOKUP($D102,Trans_Req!$Q$2:$R$14,2)=121300),VLOOKUP($E102,Trans_Req!$S$2:$T$3,2),0)+IF(OR(VLOOKUP($D102,Trans_Req!$Q$2:$R$14,2)=121000,VLOOKUP($D102,Trans_Req!$Q$2:$R$14,2)=121300),IF(VLOOKUP($E102,Trans_Req!$S$2:$T$3,2)=20,VLOOKUP($F102,Trans_Req!$U$2:$V$4,2),0),0)</f>
        <v>#N/A</v>
      </c>
    </row>
    <row r="103" spans="1:40" x14ac:dyDescent="0.25">
      <c r="A103" s="125"/>
      <c r="B103" s="453"/>
      <c r="C103" s="453"/>
      <c r="D103" s="454"/>
      <c r="E103" s="454"/>
      <c r="F103" s="454"/>
      <c r="G103" s="456"/>
      <c r="H103" s="154" t="str">
        <f t="shared" si="9"/>
        <v/>
      </c>
      <c r="I103" s="148" t="str">
        <f>IF($D103="","",VLOOKUP($AN103,Trans_Req!$A$2:$N$22,5))</f>
        <v/>
      </c>
      <c r="J103" s="455"/>
      <c r="K103" s="147" t="str">
        <f t="shared" si="10"/>
        <v/>
      </c>
      <c r="L103" s="148" t="str">
        <f>IF($D103="","",VLOOKUP($AN103,Trans_Req!$A$2:$N$22,6))</f>
        <v/>
      </c>
      <c r="M103" s="455"/>
      <c r="N103" s="147" t="str">
        <f t="shared" si="11"/>
        <v/>
      </c>
      <c r="O103" s="148" t="str">
        <f>IF($D103="","",VLOOKUP($AN103,Trans_Req!$A$2:$N$22,7))</f>
        <v/>
      </c>
      <c r="P103" s="457"/>
      <c r="Q103" s="158" t="str">
        <f t="shared" si="12"/>
        <v/>
      </c>
      <c r="R103" s="148" t="str">
        <f>IF($D103="","",VLOOKUP($AN103,Trans_Req!$A$2:$N$22,8))</f>
        <v/>
      </c>
      <c r="S103" s="457"/>
      <c r="T103" s="158" t="str">
        <f t="shared" si="13"/>
        <v/>
      </c>
      <c r="U103" s="148" t="str">
        <f>IF($D103="","",VLOOKUP($AN103,Trans_Req!$A$2:$N$22,9))</f>
        <v/>
      </c>
      <c r="V103" s="457"/>
      <c r="W103" s="158" t="str">
        <f t="shared" si="14"/>
        <v/>
      </c>
      <c r="X103" s="148" t="str">
        <f>IF($D103="","",VLOOKUP($AN103,Trans_Req!$A$2:$N$22,10))</f>
        <v/>
      </c>
      <c r="Y103" s="149" t="str">
        <f t="shared" si="16"/>
        <v/>
      </c>
      <c r="Z103" s="150" t="str">
        <f t="shared" si="15"/>
        <v/>
      </c>
      <c r="AA103" s="151"/>
      <c r="AB103" s="453"/>
      <c r="AC103" s="453"/>
      <c r="AD103" s="453"/>
      <c r="AE103" s="453"/>
      <c r="AF103" s="453"/>
      <c r="AG103" s="453"/>
      <c r="AH103" s="453"/>
      <c r="AI103" s="453"/>
      <c r="AJ103" s="152" t="str">
        <f>IF(OR($D103="",$AK103=""),"",MIN(VLOOKUP($AN103,Trans_Req!$A$2:$N$22,11),$AK103-VLOOKUP($AN103,Trans_Req!$A$2:$N$22,12)))</f>
        <v/>
      </c>
      <c r="AK103" s="453"/>
      <c r="AL103" s="453"/>
      <c r="AM103" s="151"/>
      <c r="AN103" s="126" t="e">
        <f>VLOOKUP($D103,Trans_Req!$Q$2:$R$14,2)+IF(OR(VLOOKUP($D103,Trans_Req!$Q$2:$R$14,2)=121000,VLOOKUP($D103,Trans_Req!$Q$2:$R$14,2)=121300),VLOOKUP($E103,Trans_Req!$S$2:$T$3,2),0)+IF(OR(VLOOKUP($D103,Trans_Req!$Q$2:$R$14,2)=121000,VLOOKUP($D103,Trans_Req!$Q$2:$R$14,2)=121300),IF(VLOOKUP($E103,Trans_Req!$S$2:$T$3,2)=20,VLOOKUP($F103,Trans_Req!$U$2:$V$4,2),0),0)</f>
        <v>#N/A</v>
      </c>
    </row>
    <row r="104" spans="1:40" x14ac:dyDescent="0.25">
      <c r="A104" s="125"/>
      <c r="B104" s="453"/>
      <c r="C104" s="453"/>
      <c r="D104" s="454"/>
      <c r="E104" s="454"/>
      <c r="F104" s="454"/>
      <c r="G104" s="456"/>
      <c r="H104" s="154" t="str">
        <f t="shared" si="9"/>
        <v/>
      </c>
      <c r="I104" s="148" t="str">
        <f>IF($D104="","",VLOOKUP($AN104,Trans_Req!$A$2:$N$22,5))</f>
        <v/>
      </c>
      <c r="J104" s="455"/>
      <c r="K104" s="147" t="str">
        <f t="shared" si="10"/>
        <v/>
      </c>
      <c r="L104" s="148" t="str">
        <f>IF($D104="","",VLOOKUP($AN104,Trans_Req!$A$2:$N$22,6))</f>
        <v/>
      </c>
      <c r="M104" s="455"/>
      <c r="N104" s="147" t="str">
        <f t="shared" si="11"/>
        <v/>
      </c>
      <c r="O104" s="148" t="str">
        <f>IF($D104="","",VLOOKUP($AN104,Trans_Req!$A$2:$N$22,7))</f>
        <v/>
      </c>
      <c r="P104" s="457"/>
      <c r="Q104" s="158" t="str">
        <f t="shared" si="12"/>
        <v/>
      </c>
      <c r="R104" s="148" t="str">
        <f>IF($D104="","",VLOOKUP($AN104,Trans_Req!$A$2:$N$22,8))</f>
        <v/>
      </c>
      <c r="S104" s="457"/>
      <c r="T104" s="158" t="str">
        <f t="shared" si="13"/>
        <v/>
      </c>
      <c r="U104" s="148" t="str">
        <f>IF($D104="","",VLOOKUP($AN104,Trans_Req!$A$2:$N$22,9))</f>
        <v/>
      </c>
      <c r="V104" s="457"/>
      <c r="W104" s="158" t="str">
        <f t="shared" si="14"/>
        <v/>
      </c>
      <c r="X104" s="148" t="str">
        <f>IF($D104="","",VLOOKUP($AN104,Trans_Req!$A$2:$N$22,10))</f>
        <v/>
      </c>
      <c r="Y104" s="149" t="str">
        <f t="shared" si="16"/>
        <v/>
      </c>
      <c r="Z104" s="150" t="str">
        <f t="shared" si="15"/>
        <v/>
      </c>
      <c r="AA104" s="151"/>
      <c r="AB104" s="453"/>
      <c r="AC104" s="453"/>
      <c r="AD104" s="453"/>
      <c r="AE104" s="453"/>
      <c r="AF104" s="453"/>
      <c r="AG104" s="453"/>
      <c r="AH104" s="453"/>
      <c r="AI104" s="453"/>
      <c r="AJ104" s="152" t="str">
        <f>IF(OR($D104="",$AK104=""),"",MIN(VLOOKUP($AN104,Trans_Req!$A$2:$N$22,11),$AK104-VLOOKUP($AN104,Trans_Req!$A$2:$N$22,12)))</f>
        <v/>
      </c>
      <c r="AK104" s="453"/>
      <c r="AL104" s="453"/>
      <c r="AM104" s="151"/>
      <c r="AN104" s="126" t="e">
        <f>VLOOKUP($D104,Trans_Req!$Q$2:$R$14,2)+IF(OR(VLOOKUP($D104,Trans_Req!$Q$2:$R$14,2)=121000,VLOOKUP($D104,Trans_Req!$Q$2:$R$14,2)=121300),VLOOKUP($E104,Trans_Req!$S$2:$T$3,2),0)+IF(OR(VLOOKUP($D104,Trans_Req!$Q$2:$R$14,2)=121000,VLOOKUP($D104,Trans_Req!$Q$2:$R$14,2)=121300),IF(VLOOKUP($E104,Trans_Req!$S$2:$T$3,2)=20,VLOOKUP($F104,Trans_Req!$U$2:$V$4,2),0),0)</f>
        <v>#N/A</v>
      </c>
    </row>
    <row r="105" spans="1:40" x14ac:dyDescent="0.25">
      <c r="A105" s="125"/>
      <c r="B105" s="453"/>
      <c r="C105" s="453"/>
      <c r="D105" s="454"/>
      <c r="E105" s="454"/>
      <c r="F105" s="454"/>
      <c r="G105" s="456"/>
      <c r="H105" s="154" t="str">
        <f t="shared" si="9"/>
        <v/>
      </c>
      <c r="I105" s="148" t="str">
        <f>IF($D105="","",VLOOKUP($AN105,Trans_Req!$A$2:$N$22,5))</f>
        <v/>
      </c>
      <c r="J105" s="455"/>
      <c r="K105" s="147" t="str">
        <f t="shared" si="10"/>
        <v/>
      </c>
      <c r="L105" s="148" t="str">
        <f>IF($D105="","",VLOOKUP($AN105,Trans_Req!$A$2:$N$22,6))</f>
        <v/>
      </c>
      <c r="M105" s="455"/>
      <c r="N105" s="147" t="str">
        <f t="shared" si="11"/>
        <v/>
      </c>
      <c r="O105" s="148" t="str">
        <f>IF($D105="","",VLOOKUP($AN105,Trans_Req!$A$2:$N$22,7))</f>
        <v/>
      </c>
      <c r="P105" s="457"/>
      <c r="Q105" s="158" t="str">
        <f t="shared" si="12"/>
        <v/>
      </c>
      <c r="R105" s="148" t="str">
        <f>IF($D105="","",VLOOKUP($AN105,Trans_Req!$A$2:$N$22,8))</f>
        <v/>
      </c>
      <c r="S105" s="457"/>
      <c r="T105" s="158" t="str">
        <f t="shared" si="13"/>
        <v/>
      </c>
      <c r="U105" s="148" t="str">
        <f>IF($D105="","",VLOOKUP($AN105,Trans_Req!$A$2:$N$22,9))</f>
        <v/>
      </c>
      <c r="V105" s="457"/>
      <c r="W105" s="158" t="str">
        <f t="shared" si="14"/>
        <v/>
      </c>
      <c r="X105" s="148" t="str">
        <f>IF($D105="","",VLOOKUP($AN105,Trans_Req!$A$2:$N$22,10))</f>
        <v/>
      </c>
      <c r="Y105" s="149" t="str">
        <f t="shared" si="16"/>
        <v/>
      </c>
      <c r="Z105" s="150" t="str">
        <f t="shared" si="15"/>
        <v/>
      </c>
      <c r="AA105" s="151"/>
      <c r="AB105" s="453"/>
      <c r="AC105" s="453"/>
      <c r="AD105" s="453"/>
      <c r="AE105" s="453"/>
      <c r="AF105" s="453"/>
      <c r="AG105" s="453"/>
      <c r="AH105" s="453"/>
      <c r="AI105" s="453"/>
      <c r="AJ105" s="152" t="str">
        <f>IF(OR($D105="",$AK105=""),"",MIN(VLOOKUP($AN105,Trans_Req!$A$2:$N$22,11),$AK105-VLOOKUP($AN105,Trans_Req!$A$2:$N$22,12)))</f>
        <v/>
      </c>
      <c r="AK105" s="453"/>
      <c r="AL105" s="453"/>
      <c r="AM105" s="151"/>
      <c r="AN105" s="126" t="e">
        <f>VLOOKUP($D105,Trans_Req!$Q$2:$R$14,2)+IF(OR(VLOOKUP($D105,Trans_Req!$Q$2:$R$14,2)=121000,VLOOKUP($D105,Trans_Req!$Q$2:$R$14,2)=121300),VLOOKUP($E105,Trans_Req!$S$2:$T$3,2),0)+IF(OR(VLOOKUP($D105,Trans_Req!$Q$2:$R$14,2)=121000,VLOOKUP($D105,Trans_Req!$Q$2:$R$14,2)=121300),IF(VLOOKUP($E105,Trans_Req!$S$2:$T$3,2)=20,VLOOKUP($F105,Trans_Req!$U$2:$V$4,2),0),0)</f>
        <v>#N/A</v>
      </c>
    </row>
    <row r="106" spans="1:40" x14ac:dyDescent="0.25">
      <c r="A106" s="125"/>
      <c r="B106" s="453"/>
      <c r="C106" s="453"/>
      <c r="D106" s="454"/>
      <c r="E106" s="454"/>
      <c r="F106" s="454"/>
      <c r="G106" s="456"/>
      <c r="H106" s="154" t="str">
        <f t="shared" si="9"/>
        <v/>
      </c>
      <c r="I106" s="148" t="str">
        <f>IF($D106="","",VLOOKUP($AN106,Trans_Req!$A$2:$N$22,5))</f>
        <v/>
      </c>
      <c r="J106" s="455"/>
      <c r="K106" s="147" t="str">
        <f t="shared" si="10"/>
        <v/>
      </c>
      <c r="L106" s="148" t="str">
        <f>IF($D106="","",VLOOKUP($AN106,Trans_Req!$A$2:$N$22,6))</f>
        <v/>
      </c>
      <c r="M106" s="455"/>
      <c r="N106" s="147" t="str">
        <f t="shared" si="11"/>
        <v/>
      </c>
      <c r="O106" s="148" t="str">
        <f>IF($D106="","",VLOOKUP($AN106,Trans_Req!$A$2:$N$22,7))</f>
        <v/>
      </c>
      <c r="P106" s="457"/>
      <c r="Q106" s="158" t="str">
        <f t="shared" si="12"/>
        <v/>
      </c>
      <c r="R106" s="148" t="str">
        <f>IF($D106="","",VLOOKUP($AN106,Trans_Req!$A$2:$N$22,8))</f>
        <v/>
      </c>
      <c r="S106" s="457"/>
      <c r="T106" s="158" t="str">
        <f t="shared" si="13"/>
        <v/>
      </c>
      <c r="U106" s="148" t="str">
        <f>IF($D106="","",VLOOKUP($AN106,Trans_Req!$A$2:$N$22,9))</f>
        <v/>
      </c>
      <c r="V106" s="457"/>
      <c r="W106" s="158" t="str">
        <f t="shared" si="14"/>
        <v/>
      </c>
      <c r="X106" s="148" t="str">
        <f>IF($D106="","",VLOOKUP($AN106,Trans_Req!$A$2:$N$22,10))</f>
        <v/>
      </c>
      <c r="Y106" s="149" t="str">
        <f t="shared" si="16"/>
        <v/>
      </c>
      <c r="Z106" s="150" t="str">
        <f t="shared" si="15"/>
        <v/>
      </c>
      <c r="AA106" s="151"/>
      <c r="AB106" s="453"/>
      <c r="AC106" s="453"/>
      <c r="AD106" s="453"/>
      <c r="AE106" s="453"/>
      <c r="AF106" s="453"/>
      <c r="AG106" s="453"/>
      <c r="AH106" s="453"/>
      <c r="AI106" s="453"/>
      <c r="AJ106" s="152" t="str">
        <f>IF(OR($D106="",$AK106=""),"",MIN(VLOOKUP($AN106,Trans_Req!$A$2:$N$22,11),$AK106-VLOOKUP($AN106,Trans_Req!$A$2:$N$22,12)))</f>
        <v/>
      </c>
      <c r="AK106" s="453"/>
      <c r="AL106" s="453"/>
      <c r="AM106" s="151"/>
      <c r="AN106" s="126" t="e">
        <f>VLOOKUP($D106,Trans_Req!$Q$2:$R$14,2)+IF(OR(VLOOKUP($D106,Trans_Req!$Q$2:$R$14,2)=121000,VLOOKUP($D106,Trans_Req!$Q$2:$R$14,2)=121300),VLOOKUP($E106,Trans_Req!$S$2:$T$3,2),0)+IF(OR(VLOOKUP($D106,Trans_Req!$Q$2:$R$14,2)=121000,VLOOKUP($D106,Trans_Req!$Q$2:$R$14,2)=121300),IF(VLOOKUP($E106,Trans_Req!$S$2:$T$3,2)=20,VLOOKUP($F106,Trans_Req!$U$2:$V$4,2),0),0)</f>
        <v>#N/A</v>
      </c>
    </row>
    <row r="107" spans="1:40" x14ac:dyDescent="0.25">
      <c r="A107" s="125"/>
      <c r="B107" s="453"/>
      <c r="C107" s="453"/>
      <c r="D107" s="454"/>
      <c r="E107" s="454"/>
      <c r="F107" s="454"/>
      <c r="G107" s="456"/>
      <c r="H107" s="154" t="str">
        <f t="shared" si="9"/>
        <v/>
      </c>
      <c r="I107" s="148" t="str">
        <f>IF($D107="","",VLOOKUP($AN107,Trans_Req!$A$2:$N$22,5))</f>
        <v/>
      </c>
      <c r="J107" s="455"/>
      <c r="K107" s="147" t="str">
        <f t="shared" si="10"/>
        <v/>
      </c>
      <c r="L107" s="148" t="str">
        <f>IF($D107="","",VLOOKUP($AN107,Trans_Req!$A$2:$N$22,6))</f>
        <v/>
      </c>
      <c r="M107" s="455"/>
      <c r="N107" s="147" t="str">
        <f t="shared" si="11"/>
        <v/>
      </c>
      <c r="O107" s="148" t="str">
        <f>IF($D107="","",VLOOKUP($AN107,Trans_Req!$A$2:$N$22,7))</f>
        <v/>
      </c>
      <c r="P107" s="457"/>
      <c r="Q107" s="158" t="str">
        <f t="shared" si="12"/>
        <v/>
      </c>
      <c r="R107" s="148" t="str">
        <f>IF($D107="","",VLOOKUP($AN107,Trans_Req!$A$2:$N$22,8))</f>
        <v/>
      </c>
      <c r="S107" s="457"/>
      <c r="T107" s="158" t="str">
        <f t="shared" si="13"/>
        <v/>
      </c>
      <c r="U107" s="148" t="str">
        <f>IF($D107="","",VLOOKUP($AN107,Trans_Req!$A$2:$N$22,9))</f>
        <v/>
      </c>
      <c r="V107" s="457"/>
      <c r="W107" s="158" t="str">
        <f t="shared" si="14"/>
        <v/>
      </c>
      <c r="X107" s="148" t="str">
        <f>IF($D107="","",VLOOKUP($AN107,Trans_Req!$A$2:$N$22,10))</f>
        <v/>
      </c>
      <c r="Y107" s="149" t="str">
        <f t="shared" si="16"/>
        <v/>
      </c>
      <c r="Z107" s="150" t="str">
        <f t="shared" si="15"/>
        <v/>
      </c>
      <c r="AA107" s="151"/>
      <c r="AB107" s="453"/>
      <c r="AC107" s="453"/>
      <c r="AD107" s="453"/>
      <c r="AE107" s="453"/>
      <c r="AF107" s="453"/>
      <c r="AG107" s="453"/>
      <c r="AH107" s="453"/>
      <c r="AI107" s="453"/>
      <c r="AJ107" s="152" t="str">
        <f>IF(OR($D107="",$AK107=""),"",MIN(VLOOKUP($AN107,Trans_Req!$A$2:$N$22,11),$AK107-VLOOKUP($AN107,Trans_Req!$A$2:$N$22,12)))</f>
        <v/>
      </c>
      <c r="AK107" s="453"/>
      <c r="AL107" s="453"/>
      <c r="AM107" s="151"/>
      <c r="AN107" s="126" t="e">
        <f>VLOOKUP($D107,Trans_Req!$Q$2:$R$14,2)+IF(OR(VLOOKUP($D107,Trans_Req!$Q$2:$R$14,2)=121000,VLOOKUP($D107,Trans_Req!$Q$2:$R$14,2)=121300),VLOOKUP($E107,Trans_Req!$S$2:$T$3,2),0)+IF(OR(VLOOKUP($D107,Trans_Req!$Q$2:$R$14,2)=121000,VLOOKUP($D107,Trans_Req!$Q$2:$R$14,2)=121300),IF(VLOOKUP($E107,Trans_Req!$S$2:$T$3,2)=20,VLOOKUP($F107,Trans_Req!$U$2:$V$4,2),0),0)</f>
        <v>#N/A</v>
      </c>
    </row>
    <row r="108" spans="1:40" x14ac:dyDescent="0.25">
      <c r="A108" s="125"/>
      <c r="B108" s="453"/>
      <c r="C108" s="453"/>
      <c r="D108" s="454"/>
      <c r="E108" s="454"/>
      <c r="F108" s="454"/>
      <c r="G108" s="456"/>
      <c r="H108" s="154" t="str">
        <f t="shared" si="9"/>
        <v/>
      </c>
      <c r="I108" s="148" t="str">
        <f>IF($D108="","",VLOOKUP($AN108,Trans_Req!$A$2:$N$22,5))</f>
        <v/>
      </c>
      <c r="J108" s="455"/>
      <c r="K108" s="147" t="str">
        <f t="shared" si="10"/>
        <v/>
      </c>
      <c r="L108" s="148" t="str">
        <f>IF($D108="","",VLOOKUP($AN108,Trans_Req!$A$2:$N$22,6))</f>
        <v/>
      </c>
      <c r="M108" s="455"/>
      <c r="N108" s="147" t="str">
        <f t="shared" si="11"/>
        <v/>
      </c>
      <c r="O108" s="148" t="str">
        <f>IF($D108="","",VLOOKUP($AN108,Trans_Req!$A$2:$N$22,7))</f>
        <v/>
      </c>
      <c r="P108" s="457"/>
      <c r="Q108" s="158" t="str">
        <f t="shared" si="12"/>
        <v/>
      </c>
      <c r="R108" s="148" t="str">
        <f>IF($D108="","",VLOOKUP($AN108,Trans_Req!$A$2:$N$22,8))</f>
        <v/>
      </c>
      <c r="S108" s="457"/>
      <c r="T108" s="158" t="str">
        <f t="shared" si="13"/>
        <v/>
      </c>
      <c r="U108" s="148" t="str">
        <f>IF($D108="","",VLOOKUP($AN108,Trans_Req!$A$2:$N$22,9))</f>
        <v/>
      </c>
      <c r="V108" s="457"/>
      <c r="W108" s="158" t="str">
        <f t="shared" si="14"/>
        <v/>
      </c>
      <c r="X108" s="148" t="str">
        <f>IF($D108="","",VLOOKUP($AN108,Trans_Req!$A$2:$N$22,10))</f>
        <v/>
      </c>
      <c r="Y108" s="149" t="str">
        <f t="shared" si="16"/>
        <v/>
      </c>
      <c r="Z108" s="150" t="str">
        <f t="shared" si="15"/>
        <v/>
      </c>
      <c r="AA108" s="151"/>
      <c r="AB108" s="453"/>
      <c r="AC108" s="453"/>
      <c r="AD108" s="453"/>
      <c r="AE108" s="453"/>
      <c r="AF108" s="453"/>
      <c r="AG108" s="453"/>
      <c r="AH108" s="453"/>
      <c r="AI108" s="453"/>
      <c r="AJ108" s="152" t="str">
        <f>IF(OR($D108="",$AK108=""),"",MIN(VLOOKUP($AN108,Trans_Req!$A$2:$N$22,11),$AK108-VLOOKUP($AN108,Trans_Req!$A$2:$N$22,12)))</f>
        <v/>
      </c>
      <c r="AK108" s="453"/>
      <c r="AL108" s="453"/>
      <c r="AM108" s="151"/>
      <c r="AN108" s="126" t="e">
        <f>VLOOKUP($D108,Trans_Req!$Q$2:$R$14,2)+IF(OR(VLOOKUP($D108,Trans_Req!$Q$2:$R$14,2)=121000,VLOOKUP($D108,Trans_Req!$Q$2:$R$14,2)=121300),VLOOKUP($E108,Trans_Req!$S$2:$T$3,2),0)+IF(OR(VLOOKUP($D108,Trans_Req!$Q$2:$R$14,2)=121000,VLOOKUP($D108,Trans_Req!$Q$2:$R$14,2)=121300),IF(VLOOKUP($E108,Trans_Req!$S$2:$T$3,2)=20,VLOOKUP($F108,Trans_Req!$U$2:$V$4,2),0),0)</f>
        <v>#N/A</v>
      </c>
    </row>
    <row r="109" spans="1:40" x14ac:dyDescent="0.25">
      <c r="A109" s="125"/>
      <c r="B109" s="453"/>
      <c r="C109" s="453"/>
      <c r="D109" s="454"/>
      <c r="E109" s="454"/>
      <c r="F109" s="454"/>
      <c r="G109" s="456"/>
      <c r="H109" s="154" t="str">
        <f t="shared" si="9"/>
        <v/>
      </c>
      <c r="I109" s="148" t="str">
        <f>IF($D109="","",VLOOKUP($AN109,Trans_Req!$A$2:$N$22,5))</f>
        <v/>
      </c>
      <c r="J109" s="455"/>
      <c r="K109" s="147" t="str">
        <f t="shared" si="10"/>
        <v/>
      </c>
      <c r="L109" s="148" t="str">
        <f>IF($D109="","",VLOOKUP($AN109,Trans_Req!$A$2:$N$22,6))</f>
        <v/>
      </c>
      <c r="M109" s="455"/>
      <c r="N109" s="147" t="str">
        <f t="shared" si="11"/>
        <v/>
      </c>
      <c r="O109" s="148" t="str">
        <f>IF($D109="","",VLOOKUP($AN109,Trans_Req!$A$2:$N$22,7))</f>
        <v/>
      </c>
      <c r="P109" s="457"/>
      <c r="Q109" s="158" t="str">
        <f t="shared" si="12"/>
        <v/>
      </c>
      <c r="R109" s="148" t="str">
        <f>IF($D109="","",VLOOKUP($AN109,Trans_Req!$A$2:$N$22,8))</f>
        <v/>
      </c>
      <c r="S109" s="457"/>
      <c r="T109" s="158" t="str">
        <f t="shared" si="13"/>
        <v/>
      </c>
      <c r="U109" s="148" t="str">
        <f>IF($D109="","",VLOOKUP($AN109,Trans_Req!$A$2:$N$22,9))</f>
        <v/>
      </c>
      <c r="V109" s="457"/>
      <c r="W109" s="158" t="str">
        <f t="shared" si="14"/>
        <v/>
      </c>
      <c r="X109" s="148" t="str">
        <f>IF($D109="","",VLOOKUP($AN109,Trans_Req!$A$2:$N$22,10))</f>
        <v/>
      </c>
      <c r="Y109" s="149" t="str">
        <f t="shared" si="16"/>
        <v/>
      </c>
      <c r="Z109" s="150" t="str">
        <f t="shared" si="15"/>
        <v/>
      </c>
      <c r="AA109" s="151"/>
      <c r="AB109" s="453"/>
      <c r="AC109" s="453"/>
      <c r="AD109" s="453"/>
      <c r="AE109" s="453"/>
      <c r="AF109" s="453"/>
      <c r="AG109" s="453"/>
      <c r="AH109" s="453"/>
      <c r="AI109" s="453"/>
      <c r="AJ109" s="152" t="str">
        <f>IF(OR($D109="",$AK109=""),"",MIN(VLOOKUP($AN109,Trans_Req!$A$2:$N$22,11),$AK109-VLOOKUP($AN109,Trans_Req!$A$2:$N$22,12)))</f>
        <v/>
      </c>
      <c r="AK109" s="453"/>
      <c r="AL109" s="453"/>
      <c r="AM109" s="151"/>
      <c r="AN109" s="126" t="e">
        <f>VLOOKUP($D109,Trans_Req!$Q$2:$R$14,2)+IF(OR(VLOOKUP($D109,Trans_Req!$Q$2:$R$14,2)=121000,VLOOKUP($D109,Trans_Req!$Q$2:$R$14,2)=121300),VLOOKUP($E109,Trans_Req!$S$2:$T$3,2),0)+IF(OR(VLOOKUP($D109,Trans_Req!$Q$2:$R$14,2)=121000,VLOOKUP($D109,Trans_Req!$Q$2:$R$14,2)=121300),IF(VLOOKUP($E109,Trans_Req!$S$2:$T$3,2)=20,VLOOKUP($F109,Trans_Req!$U$2:$V$4,2),0),0)</f>
        <v>#N/A</v>
      </c>
    </row>
    <row r="110" spans="1:40" x14ac:dyDescent="0.25">
      <c r="A110" s="125"/>
      <c r="B110" s="453"/>
      <c r="C110" s="453"/>
      <c r="D110" s="454"/>
      <c r="E110" s="454"/>
      <c r="F110" s="454"/>
      <c r="G110" s="456"/>
      <c r="H110" s="154" t="str">
        <f t="shared" si="9"/>
        <v/>
      </c>
      <c r="I110" s="148" t="str">
        <f>IF($D110="","",VLOOKUP($AN110,Trans_Req!$A$2:$N$22,5))</f>
        <v/>
      </c>
      <c r="J110" s="455"/>
      <c r="K110" s="147" t="str">
        <f t="shared" si="10"/>
        <v/>
      </c>
      <c r="L110" s="148" t="str">
        <f>IF($D110="","",VLOOKUP($AN110,Trans_Req!$A$2:$N$22,6))</f>
        <v/>
      </c>
      <c r="M110" s="455"/>
      <c r="N110" s="147" t="str">
        <f t="shared" si="11"/>
        <v/>
      </c>
      <c r="O110" s="148" t="str">
        <f>IF($D110="","",VLOOKUP($AN110,Trans_Req!$A$2:$N$22,7))</f>
        <v/>
      </c>
      <c r="P110" s="457"/>
      <c r="Q110" s="158" t="str">
        <f t="shared" si="12"/>
        <v/>
      </c>
      <c r="R110" s="148" t="str">
        <f>IF($D110="","",VLOOKUP($AN110,Trans_Req!$A$2:$N$22,8))</f>
        <v/>
      </c>
      <c r="S110" s="457"/>
      <c r="T110" s="158" t="str">
        <f t="shared" si="13"/>
        <v/>
      </c>
      <c r="U110" s="148" t="str">
        <f>IF($D110="","",VLOOKUP($AN110,Trans_Req!$A$2:$N$22,9))</f>
        <v/>
      </c>
      <c r="V110" s="457"/>
      <c r="W110" s="158" t="str">
        <f t="shared" si="14"/>
        <v/>
      </c>
      <c r="X110" s="148" t="str">
        <f>IF($D110="","",VLOOKUP($AN110,Trans_Req!$A$2:$N$22,10))</f>
        <v/>
      </c>
      <c r="Y110" s="149" t="str">
        <f t="shared" si="16"/>
        <v/>
      </c>
      <c r="Z110" s="150" t="str">
        <f t="shared" si="15"/>
        <v/>
      </c>
      <c r="AA110" s="151"/>
      <c r="AB110" s="453"/>
      <c r="AC110" s="453"/>
      <c r="AD110" s="453"/>
      <c r="AE110" s="453"/>
      <c r="AF110" s="453"/>
      <c r="AG110" s="453"/>
      <c r="AH110" s="453"/>
      <c r="AI110" s="453"/>
      <c r="AJ110" s="152" t="str">
        <f>IF(OR($D110="",$AK110=""),"",MIN(VLOOKUP($AN110,Trans_Req!$A$2:$N$22,11),$AK110-VLOOKUP($AN110,Trans_Req!$A$2:$N$22,12)))</f>
        <v/>
      </c>
      <c r="AK110" s="453"/>
      <c r="AL110" s="453"/>
      <c r="AM110" s="151"/>
      <c r="AN110" s="126" t="e">
        <f>VLOOKUP($D110,Trans_Req!$Q$2:$R$14,2)+IF(OR(VLOOKUP($D110,Trans_Req!$Q$2:$R$14,2)=121000,VLOOKUP($D110,Trans_Req!$Q$2:$R$14,2)=121300),VLOOKUP($E110,Trans_Req!$S$2:$T$3,2),0)+IF(OR(VLOOKUP($D110,Trans_Req!$Q$2:$R$14,2)=121000,VLOOKUP($D110,Trans_Req!$Q$2:$R$14,2)=121300),IF(VLOOKUP($E110,Trans_Req!$S$2:$T$3,2)=20,VLOOKUP($F110,Trans_Req!$U$2:$V$4,2),0),0)</f>
        <v>#N/A</v>
      </c>
    </row>
    <row r="111" spans="1:40" x14ac:dyDescent="0.25">
      <c r="A111" s="125"/>
      <c r="B111" s="453"/>
      <c r="C111" s="453"/>
      <c r="D111" s="454"/>
      <c r="E111" s="454"/>
      <c r="F111" s="454"/>
      <c r="G111" s="456"/>
      <c r="H111" s="154" t="str">
        <f t="shared" si="9"/>
        <v/>
      </c>
      <c r="I111" s="148" t="str">
        <f>IF($D111="","",VLOOKUP($AN111,Trans_Req!$A$2:$N$22,5))</f>
        <v/>
      </c>
      <c r="J111" s="455"/>
      <c r="K111" s="147" t="str">
        <f t="shared" si="10"/>
        <v/>
      </c>
      <c r="L111" s="148" t="str">
        <f>IF($D111="","",VLOOKUP($AN111,Trans_Req!$A$2:$N$22,6))</f>
        <v/>
      </c>
      <c r="M111" s="455"/>
      <c r="N111" s="147" t="str">
        <f t="shared" si="11"/>
        <v/>
      </c>
      <c r="O111" s="148" t="str">
        <f>IF($D111="","",VLOOKUP($AN111,Trans_Req!$A$2:$N$22,7))</f>
        <v/>
      </c>
      <c r="P111" s="457"/>
      <c r="Q111" s="158" t="str">
        <f t="shared" si="12"/>
        <v/>
      </c>
      <c r="R111" s="148" t="str">
        <f>IF($D111="","",VLOOKUP($AN111,Trans_Req!$A$2:$N$22,8))</f>
        <v/>
      </c>
      <c r="S111" s="457"/>
      <c r="T111" s="158" t="str">
        <f t="shared" si="13"/>
        <v/>
      </c>
      <c r="U111" s="148" t="str">
        <f>IF($D111="","",VLOOKUP($AN111,Trans_Req!$A$2:$N$22,9))</f>
        <v/>
      </c>
      <c r="V111" s="457"/>
      <c r="W111" s="158" t="str">
        <f t="shared" si="14"/>
        <v/>
      </c>
      <c r="X111" s="148" t="str">
        <f>IF($D111="","",VLOOKUP($AN111,Trans_Req!$A$2:$N$22,10))</f>
        <v/>
      </c>
      <c r="Y111" s="149" t="str">
        <f t="shared" si="16"/>
        <v/>
      </c>
      <c r="Z111" s="150" t="str">
        <f t="shared" si="15"/>
        <v/>
      </c>
      <c r="AA111" s="151"/>
      <c r="AB111" s="453"/>
      <c r="AC111" s="453"/>
      <c r="AD111" s="453"/>
      <c r="AE111" s="453"/>
      <c r="AF111" s="453"/>
      <c r="AG111" s="453"/>
      <c r="AH111" s="453"/>
      <c r="AI111" s="453"/>
      <c r="AJ111" s="152" t="str">
        <f>IF(OR($D111="",$AK111=""),"",MIN(VLOOKUP($AN111,Trans_Req!$A$2:$N$22,11),$AK111-VLOOKUP($AN111,Trans_Req!$A$2:$N$22,12)))</f>
        <v/>
      </c>
      <c r="AK111" s="453"/>
      <c r="AL111" s="453"/>
      <c r="AM111" s="151"/>
      <c r="AN111" s="126" t="e">
        <f>VLOOKUP($D111,Trans_Req!$Q$2:$R$14,2)+IF(OR(VLOOKUP($D111,Trans_Req!$Q$2:$R$14,2)=121000,VLOOKUP($D111,Trans_Req!$Q$2:$R$14,2)=121300),VLOOKUP($E111,Trans_Req!$S$2:$T$3,2),0)+IF(OR(VLOOKUP($D111,Trans_Req!$Q$2:$R$14,2)=121000,VLOOKUP($D111,Trans_Req!$Q$2:$R$14,2)=121300),IF(VLOOKUP($E111,Trans_Req!$S$2:$T$3,2)=20,VLOOKUP($F111,Trans_Req!$U$2:$V$4,2),0),0)</f>
        <v>#N/A</v>
      </c>
    </row>
    <row r="112" spans="1:40" x14ac:dyDescent="0.25">
      <c r="A112" s="125"/>
      <c r="B112" s="453"/>
      <c r="C112" s="453"/>
      <c r="D112" s="454"/>
      <c r="E112" s="454"/>
      <c r="F112" s="454"/>
      <c r="G112" s="456"/>
      <c r="H112" s="154" t="str">
        <f t="shared" si="9"/>
        <v/>
      </c>
      <c r="I112" s="148" t="str">
        <f>IF($D112="","",VLOOKUP($AN112,Trans_Req!$A$2:$N$22,5))</f>
        <v/>
      </c>
      <c r="J112" s="455"/>
      <c r="K112" s="147" t="str">
        <f t="shared" si="10"/>
        <v/>
      </c>
      <c r="L112" s="148" t="str">
        <f>IF($D112="","",VLOOKUP($AN112,Trans_Req!$A$2:$N$22,6))</f>
        <v/>
      </c>
      <c r="M112" s="455"/>
      <c r="N112" s="147" t="str">
        <f t="shared" si="11"/>
        <v/>
      </c>
      <c r="O112" s="148" t="str">
        <f>IF($D112="","",VLOOKUP($AN112,Trans_Req!$A$2:$N$22,7))</f>
        <v/>
      </c>
      <c r="P112" s="457"/>
      <c r="Q112" s="158" t="str">
        <f t="shared" si="12"/>
        <v/>
      </c>
      <c r="R112" s="148" t="str">
        <f>IF($D112="","",VLOOKUP($AN112,Trans_Req!$A$2:$N$22,8))</f>
        <v/>
      </c>
      <c r="S112" s="457"/>
      <c r="T112" s="158" t="str">
        <f t="shared" si="13"/>
        <v/>
      </c>
      <c r="U112" s="148" t="str">
        <f>IF($D112="","",VLOOKUP($AN112,Trans_Req!$A$2:$N$22,9))</f>
        <v/>
      </c>
      <c r="V112" s="457"/>
      <c r="W112" s="158" t="str">
        <f t="shared" si="14"/>
        <v/>
      </c>
      <c r="X112" s="148" t="str">
        <f>IF($D112="","",VLOOKUP($AN112,Trans_Req!$A$2:$N$22,10))</f>
        <v/>
      </c>
      <c r="Y112" s="149" t="str">
        <f t="shared" si="16"/>
        <v/>
      </c>
      <c r="Z112" s="150" t="str">
        <f t="shared" si="15"/>
        <v/>
      </c>
      <c r="AA112" s="151"/>
      <c r="AB112" s="453"/>
      <c r="AC112" s="453"/>
      <c r="AD112" s="453"/>
      <c r="AE112" s="453"/>
      <c r="AF112" s="453"/>
      <c r="AG112" s="453"/>
      <c r="AH112" s="453"/>
      <c r="AI112" s="453"/>
      <c r="AJ112" s="152" t="str">
        <f>IF(OR($D112="",$AK112=""),"",MIN(VLOOKUP($AN112,Trans_Req!$A$2:$N$22,11),$AK112-VLOOKUP($AN112,Trans_Req!$A$2:$N$22,12)))</f>
        <v/>
      </c>
      <c r="AK112" s="453"/>
      <c r="AL112" s="453"/>
      <c r="AM112" s="151"/>
      <c r="AN112" s="126" t="e">
        <f>VLOOKUP($D112,Trans_Req!$Q$2:$R$14,2)+IF(OR(VLOOKUP($D112,Trans_Req!$Q$2:$R$14,2)=121000,VLOOKUP($D112,Trans_Req!$Q$2:$R$14,2)=121300),VLOOKUP($E112,Trans_Req!$S$2:$T$3,2),0)+IF(OR(VLOOKUP($D112,Trans_Req!$Q$2:$R$14,2)=121000,VLOOKUP($D112,Trans_Req!$Q$2:$R$14,2)=121300),IF(VLOOKUP($E112,Trans_Req!$S$2:$T$3,2)=20,VLOOKUP($F112,Trans_Req!$U$2:$V$4,2),0),0)</f>
        <v>#N/A</v>
      </c>
    </row>
    <row r="113" spans="1:40" x14ac:dyDescent="0.25">
      <c r="A113" s="125"/>
      <c r="B113" s="453"/>
      <c r="C113" s="453"/>
      <c r="D113" s="454"/>
      <c r="E113" s="454"/>
      <c r="F113" s="454"/>
      <c r="G113" s="456"/>
      <c r="H113" s="154" t="str">
        <f t="shared" si="9"/>
        <v/>
      </c>
      <c r="I113" s="148" t="str">
        <f>IF($D113="","",VLOOKUP($AN113,Trans_Req!$A$2:$N$22,5))</f>
        <v/>
      </c>
      <c r="J113" s="455"/>
      <c r="K113" s="147" t="str">
        <f t="shared" si="10"/>
        <v/>
      </c>
      <c r="L113" s="148" t="str">
        <f>IF($D113="","",VLOOKUP($AN113,Trans_Req!$A$2:$N$22,6))</f>
        <v/>
      </c>
      <c r="M113" s="455"/>
      <c r="N113" s="147" t="str">
        <f t="shared" si="11"/>
        <v/>
      </c>
      <c r="O113" s="148" t="str">
        <f>IF($D113="","",VLOOKUP($AN113,Trans_Req!$A$2:$N$22,7))</f>
        <v/>
      </c>
      <c r="P113" s="457"/>
      <c r="Q113" s="158" t="str">
        <f t="shared" si="12"/>
        <v/>
      </c>
      <c r="R113" s="148" t="str">
        <f>IF($D113="","",VLOOKUP($AN113,Trans_Req!$A$2:$N$22,8))</f>
        <v/>
      </c>
      <c r="S113" s="457"/>
      <c r="T113" s="158" t="str">
        <f t="shared" si="13"/>
        <v/>
      </c>
      <c r="U113" s="148" t="str">
        <f>IF($D113="","",VLOOKUP($AN113,Trans_Req!$A$2:$N$22,9))</f>
        <v/>
      </c>
      <c r="V113" s="457"/>
      <c r="W113" s="158" t="str">
        <f t="shared" si="14"/>
        <v/>
      </c>
      <c r="X113" s="148" t="str">
        <f>IF($D113="","",VLOOKUP($AN113,Trans_Req!$A$2:$N$22,10))</f>
        <v/>
      </c>
      <c r="Y113" s="149" t="str">
        <f t="shared" si="16"/>
        <v/>
      </c>
      <c r="Z113" s="150" t="str">
        <f t="shared" si="15"/>
        <v/>
      </c>
      <c r="AA113" s="151"/>
      <c r="AB113" s="453"/>
      <c r="AC113" s="453"/>
      <c r="AD113" s="453"/>
      <c r="AE113" s="453"/>
      <c r="AF113" s="453"/>
      <c r="AG113" s="453"/>
      <c r="AH113" s="453"/>
      <c r="AI113" s="453"/>
      <c r="AJ113" s="152" t="str">
        <f>IF(OR($D113="",$AK113=""),"",MIN(VLOOKUP($AN113,Trans_Req!$A$2:$N$22,11),$AK113-VLOOKUP($AN113,Trans_Req!$A$2:$N$22,12)))</f>
        <v/>
      </c>
      <c r="AK113" s="453"/>
      <c r="AL113" s="453"/>
      <c r="AM113" s="151"/>
      <c r="AN113" s="126" t="e">
        <f>VLOOKUP($D113,Trans_Req!$Q$2:$R$14,2)+IF(OR(VLOOKUP($D113,Trans_Req!$Q$2:$R$14,2)=121000,VLOOKUP($D113,Trans_Req!$Q$2:$R$14,2)=121300),VLOOKUP($E113,Trans_Req!$S$2:$T$3,2),0)+IF(OR(VLOOKUP($D113,Trans_Req!$Q$2:$R$14,2)=121000,VLOOKUP($D113,Trans_Req!$Q$2:$R$14,2)=121300),IF(VLOOKUP($E113,Trans_Req!$S$2:$T$3,2)=20,VLOOKUP($F113,Trans_Req!$U$2:$V$4,2),0),0)</f>
        <v>#N/A</v>
      </c>
    </row>
    <row r="114" spans="1:40" x14ac:dyDescent="0.25">
      <c r="A114" s="125"/>
      <c r="B114" s="453"/>
      <c r="C114" s="453"/>
      <c r="D114" s="454"/>
      <c r="E114" s="454"/>
      <c r="F114" s="454"/>
      <c r="G114" s="456"/>
      <c r="H114" s="154" t="str">
        <f t="shared" si="9"/>
        <v/>
      </c>
      <c r="I114" s="148" t="str">
        <f>IF($D114="","",VLOOKUP($AN114,Trans_Req!$A$2:$N$22,5))</f>
        <v/>
      </c>
      <c r="J114" s="455"/>
      <c r="K114" s="147" t="str">
        <f t="shared" si="10"/>
        <v/>
      </c>
      <c r="L114" s="148" t="str">
        <f>IF($D114="","",VLOOKUP($AN114,Trans_Req!$A$2:$N$22,6))</f>
        <v/>
      </c>
      <c r="M114" s="455"/>
      <c r="N114" s="147" t="str">
        <f t="shared" si="11"/>
        <v/>
      </c>
      <c r="O114" s="148" t="str">
        <f>IF($D114="","",VLOOKUP($AN114,Trans_Req!$A$2:$N$22,7))</f>
        <v/>
      </c>
      <c r="P114" s="457"/>
      <c r="Q114" s="158" t="str">
        <f t="shared" si="12"/>
        <v/>
      </c>
      <c r="R114" s="148" t="str">
        <f>IF($D114="","",VLOOKUP($AN114,Trans_Req!$A$2:$N$22,8))</f>
        <v/>
      </c>
      <c r="S114" s="457"/>
      <c r="T114" s="158" t="str">
        <f t="shared" si="13"/>
        <v/>
      </c>
      <c r="U114" s="148" t="str">
        <f>IF($D114="","",VLOOKUP($AN114,Trans_Req!$A$2:$N$22,9))</f>
        <v/>
      </c>
      <c r="V114" s="457"/>
      <c r="W114" s="158" t="str">
        <f t="shared" si="14"/>
        <v/>
      </c>
      <c r="X114" s="148" t="str">
        <f>IF($D114="","",VLOOKUP($AN114,Trans_Req!$A$2:$N$22,10))</f>
        <v/>
      </c>
      <c r="Y114" s="149" t="str">
        <f t="shared" si="16"/>
        <v/>
      </c>
      <c r="Z114" s="150" t="str">
        <f t="shared" si="15"/>
        <v/>
      </c>
      <c r="AA114" s="151"/>
      <c r="AB114" s="453"/>
      <c r="AC114" s="453"/>
      <c r="AD114" s="453"/>
      <c r="AE114" s="453"/>
      <c r="AF114" s="453"/>
      <c r="AG114" s="453"/>
      <c r="AH114" s="453"/>
      <c r="AI114" s="453"/>
      <c r="AJ114" s="152" t="str">
        <f>IF(OR($D114="",$AK114=""),"",MIN(VLOOKUP($AN114,Trans_Req!$A$2:$N$22,11),$AK114-VLOOKUP($AN114,Trans_Req!$A$2:$N$22,12)))</f>
        <v/>
      </c>
      <c r="AK114" s="453"/>
      <c r="AL114" s="453"/>
      <c r="AM114" s="151"/>
      <c r="AN114" s="126" t="e">
        <f>VLOOKUP($D114,Trans_Req!$Q$2:$R$14,2)+IF(OR(VLOOKUP($D114,Trans_Req!$Q$2:$R$14,2)=121000,VLOOKUP($D114,Trans_Req!$Q$2:$R$14,2)=121300),VLOOKUP($E114,Trans_Req!$S$2:$T$3,2),0)+IF(OR(VLOOKUP($D114,Trans_Req!$Q$2:$R$14,2)=121000,VLOOKUP($D114,Trans_Req!$Q$2:$R$14,2)=121300),IF(VLOOKUP($E114,Trans_Req!$S$2:$T$3,2)=20,VLOOKUP($F114,Trans_Req!$U$2:$V$4,2),0),0)</f>
        <v>#N/A</v>
      </c>
    </row>
    <row r="115" spans="1:40" x14ac:dyDescent="0.25">
      <c r="A115" s="125"/>
      <c r="B115" s="453"/>
      <c r="C115" s="453"/>
      <c r="D115" s="454"/>
      <c r="E115" s="454"/>
      <c r="F115" s="454"/>
      <c r="G115" s="456"/>
      <c r="H115" s="154" t="str">
        <f t="shared" si="9"/>
        <v/>
      </c>
      <c r="I115" s="148" t="str">
        <f>IF($D115="","",VLOOKUP($AN115,Trans_Req!$A$2:$N$22,5))</f>
        <v/>
      </c>
      <c r="J115" s="455"/>
      <c r="K115" s="147" t="str">
        <f t="shared" si="10"/>
        <v/>
      </c>
      <c r="L115" s="148" t="str">
        <f>IF($D115="","",VLOOKUP($AN115,Trans_Req!$A$2:$N$22,6))</f>
        <v/>
      </c>
      <c r="M115" s="455"/>
      <c r="N115" s="147" t="str">
        <f t="shared" si="11"/>
        <v/>
      </c>
      <c r="O115" s="148" t="str">
        <f>IF($D115="","",VLOOKUP($AN115,Trans_Req!$A$2:$N$22,7))</f>
        <v/>
      </c>
      <c r="P115" s="457"/>
      <c r="Q115" s="158" t="str">
        <f t="shared" si="12"/>
        <v/>
      </c>
      <c r="R115" s="148" t="str">
        <f>IF($D115="","",VLOOKUP($AN115,Trans_Req!$A$2:$N$22,8))</f>
        <v/>
      </c>
      <c r="S115" s="457"/>
      <c r="T115" s="158" t="str">
        <f t="shared" si="13"/>
        <v/>
      </c>
      <c r="U115" s="148" t="str">
        <f>IF($D115="","",VLOOKUP($AN115,Trans_Req!$A$2:$N$22,9))</f>
        <v/>
      </c>
      <c r="V115" s="457"/>
      <c r="W115" s="158" t="str">
        <f t="shared" si="14"/>
        <v/>
      </c>
      <c r="X115" s="148" t="str">
        <f>IF($D115="","",VLOOKUP($AN115,Trans_Req!$A$2:$N$22,10))</f>
        <v/>
      </c>
      <c r="Y115" s="149" t="str">
        <f t="shared" si="16"/>
        <v/>
      </c>
      <c r="Z115" s="150" t="str">
        <f t="shared" si="15"/>
        <v/>
      </c>
      <c r="AA115" s="151"/>
      <c r="AB115" s="453"/>
      <c r="AC115" s="453"/>
      <c r="AD115" s="453"/>
      <c r="AE115" s="453"/>
      <c r="AF115" s="453"/>
      <c r="AG115" s="453"/>
      <c r="AH115" s="453"/>
      <c r="AI115" s="453"/>
      <c r="AJ115" s="152" t="str">
        <f>IF(OR($D115="",$AK115=""),"",MIN(VLOOKUP($AN115,Trans_Req!$A$2:$N$22,11),$AK115-VLOOKUP($AN115,Trans_Req!$A$2:$N$22,12)))</f>
        <v/>
      </c>
      <c r="AK115" s="453"/>
      <c r="AL115" s="453"/>
      <c r="AM115" s="151"/>
      <c r="AN115" s="126" t="e">
        <f>VLOOKUP($D115,Trans_Req!$Q$2:$R$14,2)+IF(OR(VLOOKUP($D115,Trans_Req!$Q$2:$R$14,2)=121000,VLOOKUP($D115,Trans_Req!$Q$2:$R$14,2)=121300),VLOOKUP($E115,Trans_Req!$S$2:$T$3,2),0)+IF(OR(VLOOKUP($D115,Trans_Req!$Q$2:$R$14,2)=121000,VLOOKUP($D115,Trans_Req!$Q$2:$R$14,2)=121300),IF(VLOOKUP($E115,Trans_Req!$S$2:$T$3,2)=20,VLOOKUP($F115,Trans_Req!$U$2:$V$4,2),0),0)</f>
        <v>#N/A</v>
      </c>
    </row>
    <row r="116" spans="1:40" x14ac:dyDescent="0.25">
      <c r="A116" s="125"/>
      <c r="B116" s="453"/>
      <c r="C116" s="453"/>
      <c r="D116" s="454"/>
      <c r="E116" s="454"/>
      <c r="F116" s="454"/>
      <c r="G116" s="456"/>
      <c r="H116" s="154" t="str">
        <f t="shared" si="9"/>
        <v/>
      </c>
      <c r="I116" s="148" t="str">
        <f>IF($D116="","",VLOOKUP($AN116,Trans_Req!$A$2:$N$22,5))</f>
        <v/>
      </c>
      <c r="J116" s="455"/>
      <c r="K116" s="147" t="str">
        <f t="shared" si="10"/>
        <v/>
      </c>
      <c r="L116" s="148" t="str">
        <f>IF($D116="","",VLOOKUP($AN116,Trans_Req!$A$2:$N$22,6))</f>
        <v/>
      </c>
      <c r="M116" s="455"/>
      <c r="N116" s="147" t="str">
        <f t="shared" si="11"/>
        <v/>
      </c>
      <c r="O116" s="148" t="str">
        <f>IF($D116="","",VLOOKUP($AN116,Trans_Req!$A$2:$N$22,7))</f>
        <v/>
      </c>
      <c r="P116" s="457"/>
      <c r="Q116" s="158" t="str">
        <f t="shared" si="12"/>
        <v/>
      </c>
      <c r="R116" s="148" t="str">
        <f>IF($D116="","",VLOOKUP($AN116,Trans_Req!$A$2:$N$22,8))</f>
        <v/>
      </c>
      <c r="S116" s="457"/>
      <c r="T116" s="158" t="str">
        <f t="shared" si="13"/>
        <v/>
      </c>
      <c r="U116" s="148" t="str">
        <f>IF($D116="","",VLOOKUP($AN116,Trans_Req!$A$2:$N$22,9))</f>
        <v/>
      </c>
      <c r="V116" s="457"/>
      <c r="W116" s="158" t="str">
        <f t="shared" si="14"/>
        <v/>
      </c>
      <c r="X116" s="148" t="str">
        <f>IF($D116="","",VLOOKUP($AN116,Trans_Req!$A$2:$N$22,10))</f>
        <v/>
      </c>
      <c r="Y116" s="149" t="str">
        <f t="shared" si="16"/>
        <v/>
      </c>
      <c r="Z116" s="150" t="str">
        <f t="shared" si="15"/>
        <v/>
      </c>
      <c r="AA116" s="151"/>
      <c r="AB116" s="453"/>
      <c r="AC116" s="453"/>
      <c r="AD116" s="453"/>
      <c r="AE116" s="453"/>
      <c r="AF116" s="453"/>
      <c r="AG116" s="453"/>
      <c r="AH116" s="453"/>
      <c r="AI116" s="453"/>
      <c r="AJ116" s="152" t="str">
        <f>IF(OR($D116="",$AK116=""),"",MIN(VLOOKUP($AN116,Trans_Req!$A$2:$N$22,11),$AK116-VLOOKUP($AN116,Trans_Req!$A$2:$N$22,12)))</f>
        <v/>
      </c>
      <c r="AK116" s="453"/>
      <c r="AL116" s="453"/>
      <c r="AM116" s="151"/>
      <c r="AN116" s="126" t="e">
        <f>VLOOKUP($D116,Trans_Req!$Q$2:$R$14,2)+IF(OR(VLOOKUP($D116,Trans_Req!$Q$2:$R$14,2)=121000,VLOOKUP($D116,Trans_Req!$Q$2:$R$14,2)=121300),VLOOKUP($E116,Trans_Req!$S$2:$T$3,2),0)+IF(OR(VLOOKUP($D116,Trans_Req!$Q$2:$R$14,2)=121000,VLOOKUP($D116,Trans_Req!$Q$2:$R$14,2)=121300),IF(VLOOKUP($E116,Trans_Req!$S$2:$T$3,2)=20,VLOOKUP($F116,Trans_Req!$U$2:$V$4,2),0),0)</f>
        <v>#N/A</v>
      </c>
    </row>
    <row r="117" spans="1:40" x14ac:dyDescent="0.25">
      <c r="A117" s="125"/>
      <c r="B117" s="453"/>
      <c r="C117" s="453"/>
      <c r="D117" s="454"/>
      <c r="E117" s="454"/>
      <c r="F117" s="454"/>
      <c r="G117" s="456"/>
      <c r="H117" s="154" t="str">
        <f t="shared" si="9"/>
        <v/>
      </c>
      <c r="I117" s="148" t="str">
        <f>IF($D117="","",VLOOKUP($AN117,Trans_Req!$A$2:$N$22,5))</f>
        <v/>
      </c>
      <c r="J117" s="455"/>
      <c r="K117" s="147" t="str">
        <f t="shared" si="10"/>
        <v/>
      </c>
      <c r="L117" s="148" t="str">
        <f>IF($D117="","",VLOOKUP($AN117,Trans_Req!$A$2:$N$22,6))</f>
        <v/>
      </c>
      <c r="M117" s="455"/>
      <c r="N117" s="147" t="str">
        <f t="shared" si="11"/>
        <v/>
      </c>
      <c r="O117" s="148" t="str">
        <f>IF($D117="","",VLOOKUP($AN117,Trans_Req!$A$2:$N$22,7))</f>
        <v/>
      </c>
      <c r="P117" s="457"/>
      <c r="Q117" s="158" t="str">
        <f t="shared" si="12"/>
        <v/>
      </c>
      <c r="R117" s="148" t="str">
        <f>IF($D117="","",VLOOKUP($AN117,Trans_Req!$A$2:$N$22,8))</f>
        <v/>
      </c>
      <c r="S117" s="457"/>
      <c r="T117" s="158" t="str">
        <f t="shared" si="13"/>
        <v/>
      </c>
      <c r="U117" s="148" t="str">
        <f>IF($D117="","",VLOOKUP($AN117,Trans_Req!$A$2:$N$22,9))</f>
        <v/>
      </c>
      <c r="V117" s="457"/>
      <c r="W117" s="158" t="str">
        <f t="shared" si="14"/>
        <v/>
      </c>
      <c r="X117" s="148" t="str">
        <f>IF($D117="","",VLOOKUP($AN117,Trans_Req!$A$2:$N$22,10))</f>
        <v/>
      </c>
      <c r="Y117" s="149" t="str">
        <f t="shared" si="16"/>
        <v/>
      </c>
      <c r="Z117" s="150" t="str">
        <f t="shared" si="15"/>
        <v/>
      </c>
      <c r="AA117" s="151"/>
      <c r="AB117" s="453"/>
      <c r="AC117" s="453"/>
      <c r="AD117" s="453"/>
      <c r="AE117" s="453"/>
      <c r="AF117" s="453"/>
      <c r="AG117" s="453"/>
      <c r="AH117" s="453"/>
      <c r="AI117" s="453"/>
      <c r="AJ117" s="152" t="str">
        <f>IF(OR($D117="",$AK117=""),"",MIN(VLOOKUP($AN117,Trans_Req!$A$2:$N$22,11),$AK117-VLOOKUP($AN117,Trans_Req!$A$2:$N$22,12)))</f>
        <v/>
      </c>
      <c r="AK117" s="453"/>
      <c r="AL117" s="453"/>
      <c r="AM117" s="151"/>
      <c r="AN117" s="126" t="e">
        <f>VLOOKUP($D117,Trans_Req!$Q$2:$R$14,2)+IF(OR(VLOOKUP($D117,Trans_Req!$Q$2:$R$14,2)=121000,VLOOKUP($D117,Trans_Req!$Q$2:$R$14,2)=121300),VLOOKUP($E117,Trans_Req!$S$2:$T$3,2),0)+IF(OR(VLOOKUP($D117,Trans_Req!$Q$2:$R$14,2)=121000,VLOOKUP($D117,Trans_Req!$Q$2:$R$14,2)=121300),IF(VLOOKUP($E117,Trans_Req!$S$2:$T$3,2)=20,VLOOKUP($F117,Trans_Req!$U$2:$V$4,2),0),0)</f>
        <v>#N/A</v>
      </c>
    </row>
    <row r="118" spans="1:40" x14ac:dyDescent="0.25">
      <c r="A118" s="125"/>
      <c r="B118" s="453"/>
      <c r="C118" s="453"/>
      <c r="D118" s="454"/>
      <c r="E118" s="454"/>
      <c r="F118" s="454"/>
      <c r="G118" s="456"/>
      <c r="H118" s="154" t="str">
        <f t="shared" si="9"/>
        <v/>
      </c>
      <c r="I118" s="148" t="str">
        <f>IF($D118="","",VLOOKUP($AN118,Trans_Req!$A$2:$N$22,5))</f>
        <v/>
      </c>
      <c r="J118" s="455"/>
      <c r="K118" s="147" t="str">
        <f t="shared" si="10"/>
        <v/>
      </c>
      <c r="L118" s="148" t="str">
        <f>IF($D118="","",VLOOKUP($AN118,Trans_Req!$A$2:$N$22,6))</f>
        <v/>
      </c>
      <c r="M118" s="455"/>
      <c r="N118" s="147" t="str">
        <f t="shared" si="11"/>
        <v/>
      </c>
      <c r="O118" s="148" t="str">
        <f>IF($D118="","",VLOOKUP($AN118,Trans_Req!$A$2:$N$22,7))</f>
        <v/>
      </c>
      <c r="P118" s="457"/>
      <c r="Q118" s="158" t="str">
        <f t="shared" si="12"/>
        <v/>
      </c>
      <c r="R118" s="148" t="str">
        <f>IF($D118="","",VLOOKUP($AN118,Trans_Req!$A$2:$N$22,8))</f>
        <v/>
      </c>
      <c r="S118" s="457"/>
      <c r="T118" s="158" t="str">
        <f t="shared" si="13"/>
        <v/>
      </c>
      <c r="U118" s="148" t="str">
        <f>IF($D118="","",VLOOKUP($AN118,Trans_Req!$A$2:$N$22,9))</f>
        <v/>
      </c>
      <c r="V118" s="457"/>
      <c r="W118" s="158" t="str">
        <f t="shared" si="14"/>
        <v/>
      </c>
      <c r="X118" s="148" t="str">
        <f>IF($D118="","",VLOOKUP($AN118,Trans_Req!$A$2:$N$22,10))</f>
        <v/>
      </c>
      <c r="Y118" s="149" t="str">
        <f t="shared" si="16"/>
        <v/>
      </c>
      <c r="Z118" s="150" t="str">
        <f t="shared" si="15"/>
        <v/>
      </c>
      <c r="AA118" s="151"/>
      <c r="AB118" s="453"/>
      <c r="AC118" s="453"/>
      <c r="AD118" s="453"/>
      <c r="AE118" s="453"/>
      <c r="AF118" s="453"/>
      <c r="AG118" s="453"/>
      <c r="AH118" s="453"/>
      <c r="AI118" s="453"/>
      <c r="AJ118" s="152" t="str">
        <f>IF(OR($D118="",$AK118=""),"",MIN(VLOOKUP($AN118,Trans_Req!$A$2:$N$22,11),$AK118-VLOOKUP($AN118,Trans_Req!$A$2:$N$22,12)))</f>
        <v/>
      </c>
      <c r="AK118" s="453"/>
      <c r="AL118" s="453"/>
      <c r="AM118" s="151"/>
      <c r="AN118" s="126" t="e">
        <f>VLOOKUP($D118,Trans_Req!$Q$2:$R$14,2)+IF(OR(VLOOKUP($D118,Trans_Req!$Q$2:$R$14,2)=121000,VLOOKUP($D118,Trans_Req!$Q$2:$R$14,2)=121300),VLOOKUP($E118,Trans_Req!$S$2:$T$3,2),0)+IF(OR(VLOOKUP($D118,Trans_Req!$Q$2:$R$14,2)=121000,VLOOKUP($D118,Trans_Req!$Q$2:$R$14,2)=121300),IF(VLOOKUP($E118,Trans_Req!$S$2:$T$3,2)=20,VLOOKUP($F118,Trans_Req!$U$2:$V$4,2),0),0)</f>
        <v>#N/A</v>
      </c>
    </row>
    <row r="119" spans="1:40" x14ac:dyDescent="0.25">
      <c r="A119" s="125"/>
      <c r="B119" s="453"/>
      <c r="C119" s="453"/>
      <c r="D119" s="454"/>
      <c r="E119" s="454"/>
      <c r="F119" s="454"/>
      <c r="G119" s="456"/>
      <c r="H119" s="154" t="str">
        <f t="shared" si="9"/>
        <v/>
      </c>
      <c r="I119" s="148" t="str">
        <f>IF($D119="","",VLOOKUP($AN119,Trans_Req!$A$2:$N$22,5))</f>
        <v/>
      </c>
      <c r="J119" s="455"/>
      <c r="K119" s="147" t="str">
        <f t="shared" si="10"/>
        <v/>
      </c>
      <c r="L119" s="148" t="str">
        <f>IF($D119="","",VLOOKUP($AN119,Trans_Req!$A$2:$N$22,6))</f>
        <v/>
      </c>
      <c r="M119" s="455"/>
      <c r="N119" s="147" t="str">
        <f t="shared" si="11"/>
        <v/>
      </c>
      <c r="O119" s="148" t="str">
        <f>IF($D119="","",VLOOKUP($AN119,Trans_Req!$A$2:$N$22,7))</f>
        <v/>
      </c>
      <c r="P119" s="457"/>
      <c r="Q119" s="158" t="str">
        <f t="shared" si="12"/>
        <v/>
      </c>
      <c r="R119" s="148" t="str">
        <f>IF($D119="","",VLOOKUP($AN119,Trans_Req!$A$2:$N$22,8))</f>
        <v/>
      </c>
      <c r="S119" s="457"/>
      <c r="T119" s="158" t="str">
        <f t="shared" si="13"/>
        <v/>
      </c>
      <c r="U119" s="148" t="str">
        <f>IF($D119="","",VLOOKUP($AN119,Trans_Req!$A$2:$N$22,9))</f>
        <v/>
      </c>
      <c r="V119" s="457"/>
      <c r="W119" s="158" t="str">
        <f t="shared" si="14"/>
        <v/>
      </c>
      <c r="X119" s="148" t="str">
        <f>IF($D119="","",VLOOKUP($AN119,Trans_Req!$A$2:$N$22,10))</f>
        <v/>
      </c>
      <c r="Y119" s="149" t="str">
        <f t="shared" si="16"/>
        <v/>
      </c>
      <c r="Z119" s="150" t="str">
        <f t="shared" si="15"/>
        <v/>
      </c>
      <c r="AA119" s="151"/>
      <c r="AB119" s="453"/>
      <c r="AC119" s="453"/>
      <c r="AD119" s="453"/>
      <c r="AE119" s="453"/>
      <c r="AF119" s="453"/>
      <c r="AG119" s="453"/>
      <c r="AH119" s="453"/>
      <c r="AI119" s="453"/>
      <c r="AJ119" s="152" t="str">
        <f>IF(OR($D119="",$AK119=""),"",MIN(VLOOKUP($AN119,Trans_Req!$A$2:$N$22,11),$AK119-VLOOKUP($AN119,Trans_Req!$A$2:$N$22,12)))</f>
        <v/>
      </c>
      <c r="AK119" s="453"/>
      <c r="AL119" s="453"/>
      <c r="AM119" s="151"/>
      <c r="AN119" s="126" t="e">
        <f>VLOOKUP($D119,Trans_Req!$Q$2:$R$14,2)+IF(OR(VLOOKUP($D119,Trans_Req!$Q$2:$R$14,2)=121000,VLOOKUP($D119,Trans_Req!$Q$2:$R$14,2)=121300),VLOOKUP($E119,Trans_Req!$S$2:$T$3,2),0)+IF(OR(VLOOKUP($D119,Trans_Req!$Q$2:$R$14,2)=121000,VLOOKUP($D119,Trans_Req!$Q$2:$R$14,2)=121300),IF(VLOOKUP($E119,Trans_Req!$S$2:$T$3,2)=20,VLOOKUP($F119,Trans_Req!$U$2:$V$4,2),0),0)</f>
        <v>#N/A</v>
      </c>
    </row>
    <row r="120" spans="1:40" x14ac:dyDescent="0.25">
      <c r="A120" s="125"/>
      <c r="B120" s="453"/>
      <c r="C120" s="453"/>
      <c r="D120" s="454"/>
      <c r="E120" s="454"/>
      <c r="F120" s="454"/>
      <c r="G120" s="456"/>
      <c r="H120" s="154" t="str">
        <f t="shared" si="9"/>
        <v/>
      </c>
      <c r="I120" s="148" t="str">
        <f>IF($D120="","",VLOOKUP($AN120,Trans_Req!$A$2:$N$22,5))</f>
        <v/>
      </c>
      <c r="J120" s="455"/>
      <c r="K120" s="147" t="str">
        <f t="shared" si="10"/>
        <v/>
      </c>
      <c r="L120" s="148" t="str">
        <f>IF($D120="","",VLOOKUP($AN120,Trans_Req!$A$2:$N$22,6))</f>
        <v/>
      </c>
      <c r="M120" s="455"/>
      <c r="N120" s="147" t="str">
        <f t="shared" si="11"/>
        <v/>
      </c>
      <c r="O120" s="148" t="str">
        <f>IF($D120="","",VLOOKUP($AN120,Trans_Req!$A$2:$N$22,7))</f>
        <v/>
      </c>
      <c r="P120" s="457"/>
      <c r="Q120" s="158" t="str">
        <f t="shared" si="12"/>
        <v/>
      </c>
      <c r="R120" s="148" t="str">
        <f>IF($D120="","",VLOOKUP($AN120,Trans_Req!$A$2:$N$22,8))</f>
        <v/>
      </c>
      <c r="S120" s="457"/>
      <c r="T120" s="158" t="str">
        <f t="shared" si="13"/>
        <v/>
      </c>
      <c r="U120" s="148" t="str">
        <f>IF($D120="","",VLOOKUP($AN120,Trans_Req!$A$2:$N$22,9))</f>
        <v/>
      </c>
      <c r="V120" s="457"/>
      <c r="W120" s="158" t="str">
        <f t="shared" si="14"/>
        <v/>
      </c>
      <c r="X120" s="148" t="str">
        <f>IF($D120="","",VLOOKUP($AN120,Trans_Req!$A$2:$N$22,10))</f>
        <v/>
      </c>
      <c r="Y120" s="149" t="str">
        <f t="shared" si="16"/>
        <v/>
      </c>
      <c r="Z120" s="150" t="str">
        <f t="shared" si="15"/>
        <v/>
      </c>
      <c r="AA120" s="151"/>
      <c r="AB120" s="453"/>
      <c r="AC120" s="453"/>
      <c r="AD120" s="453"/>
      <c r="AE120" s="453"/>
      <c r="AF120" s="453"/>
      <c r="AG120" s="453"/>
      <c r="AH120" s="453"/>
      <c r="AI120" s="453"/>
      <c r="AJ120" s="152" t="str">
        <f>IF(OR($D120="",$AK120=""),"",MIN(VLOOKUP($AN120,Trans_Req!$A$2:$N$22,11),$AK120-VLOOKUP($AN120,Trans_Req!$A$2:$N$22,12)))</f>
        <v/>
      </c>
      <c r="AK120" s="453"/>
      <c r="AL120" s="453"/>
      <c r="AM120" s="151"/>
      <c r="AN120" s="126" t="e">
        <f>VLOOKUP($D120,Trans_Req!$Q$2:$R$14,2)+IF(OR(VLOOKUP($D120,Trans_Req!$Q$2:$R$14,2)=121000,VLOOKUP($D120,Trans_Req!$Q$2:$R$14,2)=121300),VLOOKUP($E120,Trans_Req!$S$2:$T$3,2),0)+IF(OR(VLOOKUP($D120,Trans_Req!$Q$2:$R$14,2)=121000,VLOOKUP($D120,Trans_Req!$Q$2:$R$14,2)=121300),IF(VLOOKUP($E120,Trans_Req!$S$2:$T$3,2)=20,VLOOKUP($F120,Trans_Req!$U$2:$V$4,2),0),0)</f>
        <v>#N/A</v>
      </c>
    </row>
    <row r="121" spans="1:40" x14ac:dyDescent="0.25">
      <c r="A121" s="125"/>
      <c r="B121" s="453"/>
      <c r="C121" s="453"/>
      <c r="D121" s="454"/>
      <c r="E121" s="454"/>
      <c r="F121" s="454"/>
      <c r="G121" s="456"/>
      <c r="H121" s="154" t="str">
        <f t="shared" si="9"/>
        <v/>
      </c>
      <c r="I121" s="148" t="str">
        <f>IF($D121="","",VLOOKUP($AN121,Trans_Req!$A$2:$N$22,5))</f>
        <v/>
      </c>
      <c r="J121" s="455"/>
      <c r="K121" s="147" t="str">
        <f t="shared" si="10"/>
        <v/>
      </c>
      <c r="L121" s="148" t="str">
        <f>IF($D121="","",VLOOKUP($AN121,Trans_Req!$A$2:$N$22,6))</f>
        <v/>
      </c>
      <c r="M121" s="455"/>
      <c r="N121" s="147" t="str">
        <f t="shared" si="11"/>
        <v/>
      </c>
      <c r="O121" s="148" t="str">
        <f>IF($D121="","",VLOOKUP($AN121,Trans_Req!$A$2:$N$22,7))</f>
        <v/>
      </c>
      <c r="P121" s="457"/>
      <c r="Q121" s="158" t="str">
        <f t="shared" si="12"/>
        <v/>
      </c>
      <c r="R121" s="148" t="str">
        <f>IF($D121="","",VLOOKUP($AN121,Trans_Req!$A$2:$N$22,8))</f>
        <v/>
      </c>
      <c r="S121" s="457"/>
      <c r="T121" s="158" t="str">
        <f t="shared" si="13"/>
        <v/>
      </c>
      <c r="U121" s="148" t="str">
        <f>IF($D121="","",VLOOKUP($AN121,Trans_Req!$A$2:$N$22,9))</f>
        <v/>
      </c>
      <c r="V121" s="457"/>
      <c r="W121" s="158" t="str">
        <f t="shared" si="14"/>
        <v/>
      </c>
      <c r="X121" s="148" t="str">
        <f>IF($D121="","",VLOOKUP($AN121,Trans_Req!$A$2:$N$22,10))</f>
        <v/>
      </c>
      <c r="Y121" s="149" t="str">
        <f t="shared" si="16"/>
        <v/>
      </c>
      <c r="Z121" s="150" t="str">
        <f t="shared" si="15"/>
        <v/>
      </c>
      <c r="AA121" s="151"/>
      <c r="AB121" s="453"/>
      <c r="AC121" s="453"/>
      <c r="AD121" s="453"/>
      <c r="AE121" s="453"/>
      <c r="AF121" s="453"/>
      <c r="AG121" s="453"/>
      <c r="AH121" s="453"/>
      <c r="AI121" s="453"/>
      <c r="AJ121" s="152" t="str">
        <f>IF(OR($D121="",$AK121=""),"",MIN(VLOOKUP($AN121,Trans_Req!$A$2:$N$22,11),$AK121-VLOOKUP($AN121,Trans_Req!$A$2:$N$22,12)))</f>
        <v/>
      </c>
      <c r="AK121" s="453"/>
      <c r="AL121" s="453"/>
      <c r="AM121" s="151"/>
      <c r="AN121" s="126" t="e">
        <f>VLOOKUP($D121,Trans_Req!$Q$2:$R$14,2)+IF(OR(VLOOKUP($D121,Trans_Req!$Q$2:$R$14,2)=121000,VLOOKUP($D121,Trans_Req!$Q$2:$R$14,2)=121300),VLOOKUP($E121,Trans_Req!$S$2:$T$3,2),0)+IF(OR(VLOOKUP($D121,Trans_Req!$Q$2:$R$14,2)=121000,VLOOKUP($D121,Trans_Req!$Q$2:$R$14,2)=121300),IF(VLOOKUP($E121,Trans_Req!$S$2:$T$3,2)=20,VLOOKUP($F121,Trans_Req!$U$2:$V$4,2),0),0)</f>
        <v>#N/A</v>
      </c>
    </row>
    <row r="122" spans="1:40" x14ac:dyDescent="0.25">
      <c r="A122" s="125"/>
      <c r="B122" s="453"/>
      <c r="C122" s="453"/>
      <c r="D122" s="454"/>
      <c r="E122" s="454"/>
      <c r="F122" s="454"/>
      <c r="G122" s="456"/>
      <c r="H122" s="154" t="str">
        <f t="shared" si="9"/>
        <v/>
      </c>
      <c r="I122" s="148" t="str">
        <f>IF($D122="","",VLOOKUP($AN122,Trans_Req!$A$2:$N$22,5))</f>
        <v/>
      </c>
      <c r="J122" s="455"/>
      <c r="K122" s="147" t="str">
        <f t="shared" si="10"/>
        <v/>
      </c>
      <c r="L122" s="148" t="str">
        <f>IF($D122="","",VLOOKUP($AN122,Trans_Req!$A$2:$N$22,6))</f>
        <v/>
      </c>
      <c r="M122" s="455"/>
      <c r="N122" s="147" t="str">
        <f t="shared" si="11"/>
        <v/>
      </c>
      <c r="O122" s="148" t="str">
        <f>IF($D122="","",VLOOKUP($AN122,Trans_Req!$A$2:$N$22,7))</f>
        <v/>
      </c>
      <c r="P122" s="457"/>
      <c r="Q122" s="158" t="str">
        <f t="shared" si="12"/>
        <v/>
      </c>
      <c r="R122" s="148" t="str">
        <f>IF($D122="","",VLOOKUP($AN122,Trans_Req!$A$2:$N$22,8))</f>
        <v/>
      </c>
      <c r="S122" s="457"/>
      <c r="T122" s="158" t="str">
        <f t="shared" si="13"/>
        <v/>
      </c>
      <c r="U122" s="148" t="str">
        <f>IF($D122="","",VLOOKUP($AN122,Trans_Req!$A$2:$N$22,9))</f>
        <v/>
      </c>
      <c r="V122" s="457"/>
      <c r="W122" s="158" t="str">
        <f t="shared" si="14"/>
        <v/>
      </c>
      <c r="X122" s="148" t="str">
        <f>IF($D122="","",VLOOKUP($AN122,Trans_Req!$A$2:$N$22,10))</f>
        <v/>
      </c>
      <c r="Y122" s="149" t="str">
        <f t="shared" si="16"/>
        <v/>
      </c>
      <c r="Z122" s="150" t="str">
        <f t="shared" si="15"/>
        <v/>
      </c>
      <c r="AA122" s="151"/>
      <c r="AB122" s="453"/>
      <c r="AC122" s="453"/>
      <c r="AD122" s="453"/>
      <c r="AE122" s="453"/>
      <c r="AF122" s="453"/>
      <c r="AG122" s="453"/>
      <c r="AH122" s="453"/>
      <c r="AI122" s="453"/>
      <c r="AJ122" s="152" t="str">
        <f>IF(OR($D122="",$AK122=""),"",MIN(VLOOKUP($AN122,Trans_Req!$A$2:$N$22,11),$AK122-VLOOKUP($AN122,Trans_Req!$A$2:$N$22,12)))</f>
        <v/>
      </c>
      <c r="AK122" s="453"/>
      <c r="AL122" s="453"/>
      <c r="AM122" s="151"/>
      <c r="AN122" s="126" t="e">
        <f>VLOOKUP($D122,Trans_Req!$Q$2:$R$14,2)+IF(OR(VLOOKUP($D122,Trans_Req!$Q$2:$R$14,2)=121000,VLOOKUP($D122,Trans_Req!$Q$2:$R$14,2)=121300),VLOOKUP($E122,Trans_Req!$S$2:$T$3,2),0)+IF(OR(VLOOKUP($D122,Trans_Req!$Q$2:$R$14,2)=121000,VLOOKUP($D122,Trans_Req!$Q$2:$R$14,2)=121300),IF(VLOOKUP($E122,Trans_Req!$S$2:$T$3,2)=20,VLOOKUP($F122,Trans_Req!$U$2:$V$4,2),0),0)</f>
        <v>#N/A</v>
      </c>
    </row>
    <row r="123" spans="1:40" x14ac:dyDescent="0.25">
      <c r="A123" s="125"/>
      <c r="B123" s="453"/>
      <c r="C123" s="453"/>
      <c r="D123" s="454"/>
      <c r="E123" s="454"/>
      <c r="F123" s="454"/>
      <c r="G123" s="456"/>
      <c r="H123" s="154" t="str">
        <f t="shared" si="9"/>
        <v/>
      </c>
      <c r="I123" s="148" t="str">
        <f>IF($D123="","",VLOOKUP($AN123,Trans_Req!$A$2:$N$22,5))</f>
        <v/>
      </c>
      <c r="J123" s="455"/>
      <c r="K123" s="147" t="str">
        <f t="shared" si="10"/>
        <v/>
      </c>
      <c r="L123" s="148" t="str">
        <f>IF($D123="","",VLOOKUP($AN123,Trans_Req!$A$2:$N$22,6))</f>
        <v/>
      </c>
      <c r="M123" s="455"/>
      <c r="N123" s="147" t="str">
        <f t="shared" si="11"/>
        <v/>
      </c>
      <c r="O123" s="148" t="str">
        <f>IF($D123="","",VLOOKUP($AN123,Trans_Req!$A$2:$N$22,7))</f>
        <v/>
      </c>
      <c r="P123" s="457"/>
      <c r="Q123" s="158" t="str">
        <f t="shared" si="12"/>
        <v/>
      </c>
      <c r="R123" s="148" t="str">
        <f>IF($D123="","",VLOOKUP($AN123,Trans_Req!$A$2:$N$22,8))</f>
        <v/>
      </c>
      <c r="S123" s="457"/>
      <c r="T123" s="158" t="str">
        <f t="shared" si="13"/>
        <v/>
      </c>
      <c r="U123" s="148" t="str">
        <f>IF($D123="","",VLOOKUP($AN123,Trans_Req!$A$2:$N$22,9))</f>
        <v/>
      </c>
      <c r="V123" s="457"/>
      <c r="W123" s="158" t="str">
        <f t="shared" si="14"/>
        <v/>
      </c>
      <c r="X123" s="148" t="str">
        <f>IF($D123="","",VLOOKUP($AN123,Trans_Req!$A$2:$N$22,10))</f>
        <v/>
      </c>
      <c r="Y123" s="149" t="str">
        <f t="shared" si="16"/>
        <v/>
      </c>
      <c r="Z123" s="150" t="str">
        <f t="shared" si="15"/>
        <v/>
      </c>
      <c r="AA123" s="151"/>
      <c r="AB123" s="453"/>
      <c r="AC123" s="453"/>
      <c r="AD123" s="453"/>
      <c r="AE123" s="453"/>
      <c r="AF123" s="453"/>
      <c r="AG123" s="453"/>
      <c r="AH123" s="453"/>
      <c r="AI123" s="453"/>
      <c r="AJ123" s="152" t="str">
        <f>IF(OR($D123="",$AK123=""),"",MIN(VLOOKUP($AN123,Trans_Req!$A$2:$N$22,11),$AK123-VLOOKUP($AN123,Trans_Req!$A$2:$N$22,12)))</f>
        <v/>
      </c>
      <c r="AK123" s="453"/>
      <c r="AL123" s="453"/>
      <c r="AM123" s="151"/>
      <c r="AN123" s="126" t="e">
        <f>VLOOKUP($D123,Trans_Req!$Q$2:$R$14,2)+IF(OR(VLOOKUP($D123,Trans_Req!$Q$2:$R$14,2)=121000,VLOOKUP($D123,Trans_Req!$Q$2:$R$14,2)=121300),VLOOKUP($E123,Trans_Req!$S$2:$T$3,2),0)+IF(OR(VLOOKUP($D123,Trans_Req!$Q$2:$R$14,2)=121000,VLOOKUP($D123,Trans_Req!$Q$2:$R$14,2)=121300),IF(VLOOKUP($E123,Trans_Req!$S$2:$T$3,2)=20,VLOOKUP($F123,Trans_Req!$U$2:$V$4,2),0),0)</f>
        <v>#N/A</v>
      </c>
    </row>
    <row r="124" spans="1:40" x14ac:dyDescent="0.25">
      <c r="A124" s="125"/>
      <c r="B124" s="453"/>
      <c r="C124" s="453"/>
      <c r="D124" s="454"/>
      <c r="E124" s="454"/>
      <c r="F124" s="454"/>
      <c r="G124" s="456"/>
      <c r="H124" s="154" t="str">
        <f t="shared" si="9"/>
        <v/>
      </c>
      <c r="I124" s="148" t="str">
        <f>IF($D124="","",VLOOKUP($AN124,Trans_Req!$A$2:$N$22,5))</f>
        <v/>
      </c>
      <c r="J124" s="455"/>
      <c r="K124" s="147" t="str">
        <f t="shared" si="10"/>
        <v/>
      </c>
      <c r="L124" s="148" t="str">
        <f>IF($D124="","",VLOOKUP($AN124,Trans_Req!$A$2:$N$22,6))</f>
        <v/>
      </c>
      <c r="M124" s="455"/>
      <c r="N124" s="147" t="str">
        <f t="shared" si="11"/>
        <v/>
      </c>
      <c r="O124" s="148" t="str">
        <f>IF($D124="","",VLOOKUP($AN124,Trans_Req!$A$2:$N$22,7))</f>
        <v/>
      </c>
      <c r="P124" s="457"/>
      <c r="Q124" s="158" t="str">
        <f t="shared" si="12"/>
        <v/>
      </c>
      <c r="R124" s="148" t="str">
        <f>IF($D124="","",VLOOKUP($AN124,Trans_Req!$A$2:$N$22,8))</f>
        <v/>
      </c>
      <c r="S124" s="457"/>
      <c r="T124" s="158" t="str">
        <f t="shared" si="13"/>
        <v/>
      </c>
      <c r="U124" s="148" t="str">
        <f>IF($D124="","",VLOOKUP($AN124,Trans_Req!$A$2:$N$22,9))</f>
        <v/>
      </c>
      <c r="V124" s="457"/>
      <c r="W124" s="158" t="str">
        <f t="shared" si="14"/>
        <v/>
      </c>
      <c r="X124" s="148" t="str">
        <f>IF($D124="","",VLOOKUP($AN124,Trans_Req!$A$2:$N$22,10))</f>
        <v/>
      </c>
      <c r="Y124" s="149" t="str">
        <f t="shared" si="16"/>
        <v/>
      </c>
      <c r="Z124" s="150" t="str">
        <f t="shared" si="15"/>
        <v/>
      </c>
      <c r="AA124" s="151"/>
      <c r="AB124" s="453"/>
      <c r="AC124" s="453"/>
      <c r="AD124" s="453"/>
      <c r="AE124" s="453"/>
      <c r="AF124" s="453"/>
      <c r="AG124" s="453"/>
      <c r="AH124" s="453"/>
      <c r="AI124" s="453"/>
      <c r="AJ124" s="152" t="str">
        <f>IF(OR($D124="",$AK124=""),"",MIN(VLOOKUP($AN124,Trans_Req!$A$2:$N$22,11),$AK124-VLOOKUP($AN124,Trans_Req!$A$2:$N$22,12)))</f>
        <v/>
      </c>
      <c r="AK124" s="453"/>
      <c r="AL124" s="453"/>
      <c r="AM124" s="151"/>
      <c r="AN124" s="126" t="e">
        <f>VLOOKUP($D124,Trans_Req!$Q$2:$R$14,2)+IF(OR(VLOOKUP($D124,Trans_Req!$Q$2:$R$14,2)=121000,VLOOKUP($D124,Trans_Req!$Q$2:$R$14,2)=121300),VLOOKUP($E124,Trans_Req!$S$2:$T$3,2),0)+IF(OR(VLOOKUP($D124,Trans_Req!$Q$2:$R$14,2)=121000,VLOOKUP($D124,Trans_Req!$Q$2:$R$14,2)=121300),IF(VLOOKUP($E124,Trans_Req!$S$2:$T$3,2)=20,VLOOKUP($F124,Trans_Req!$U$2:$V$4,2),0),0)</f>
        <v>#N/A</v>
      </c>
    </row>
    <row r="125" spans="1:40" x14ac:dyDescent="0.25">
      <c r="A125" s="125"/>
      <c r="B125" s="453"/>
      <c r="C125" s="453"/>
      <c r="D125" s="454"/>
      <c r="E125" s="454"/>
      <c r="F125" s="454"/>
      <c r="G125" s="456"/>
      <c r="H125" s="154" t="str">
        <f t="shared" si="9"/>
        <v/>
      </c>
      <c r="I125" s="148" t="str">
        <f>IF($D125="","",VLOOKUP($AN125,Trans_Req!$A$2:$N$22,5))</f>
        <v/>
      </c>
      <c r="J125" s="455"/>
      <c r="K125" s="147" t="str">
        <f t="shared" si="10"/>
        <v/>
      </c>
      <c r="L125" s="148" t="str">
        <f>IF($D125="","",VLOOKUP($AN125,Trans_Req!$A$2:$N$22,6))</f>
        <v/>
      </c>
      <c r="M125" s="455"/>
      <c r="N125" s="147" t="str">
        <f t="shared" si="11"/>
        <v/>
      </c>
      <c r="O125" s="148" t="str">
        <f>IF($D125="","",VLOOKUP($AN125,Trans_Req!$A$2:$N$22,7))</f>
        <v/>
      </c>
      <c r="P125" s="457"/>
      <c r="Q125" s="158" t="str">
        <f t="shared" si="12"/>
        <v/>
      </c>
      <c r="R125" s="148" t="str">
        <f>IF($D125="","",VLOOKUP($AN125,Trans_Req!$A$2:$N$22,8))</f>
        <v/>
      </c>
      <c r="S125" s="457"/>
      <c r="T125" s="158" t="str">
        <f t="shared" si="13"/>
        <v/>
      </c>
      <c r="U125" s="148" t="str">
        <f>IF($D125="","",VLOOKUP($AN125,Trans_Req!$A$2:$N$22,9))</f>
        <v/>
      </c>
      <c r="V125" s="457"/>
      <c r="W125" s="158" t="str">
        <f t="shared" si="14"/>
        <v/>
      </c>
      <c r="X125" s="148" t="str">
        <f>IF($D125="","",VLOOKUP($AN125,Trans_Req!$A$2:$N$22,10))</f>
        <v/>
      </c>
      <c r="Y125" s="149" t="str">
        <f t="shared" si="16"/>
        <v/>
      </c>
      <c r="Z125" s="150" t="str">
        <f t="shared" si="15"/>
        <v/>
      </c>
      <c r="AA125" s="151"/>
      <c r="AB125" s="453"/>
      <c r="AC125" s="453"/>
      <c r="AD125" s="453"/>
      <c r="AE125" s="453"/>
      <c r="AF125" s="453"/>
      <c r="AG125" s="453"/>
      <c r="AH125" s="453"/>
      <c r="AI125" s="453"/>
      <c r="AJ125" s="152" t="str">
        <f>IF(OR($D125="",$AK125=""),"",MIN(VLOOKUP($AN125,Trans_Req!$A$2:$N$22,11),$AK125-VLOOKUP($AN125,Trans_Req!$A$2:$N$22,12)))</f>
        <v/>
      </c>
      <c r="AK125" s="453"/>
      <c r="AL125" s="453"/>
      <c r="AM125" s="151"/>
      <c r="AN125" s="126" t="e">
        <f>VLOOKUP($D125,Trans_Req!$Q$2:$R$14,2)+IF(OR(VLOOKUP($D125,Trans_Req!$Q$2:$R$14,2)=121000,VLOOKUP($D125,Trans_Req!$Q$2:$R$14,2)=121300),VLOOKUP($E125,Trans_Req!$S$2:$T$3,2),0)+IF(OR(VLOOKUP($D125,Trans_Req!$Q$2:$R$14,2)=121000,VLOOKUP($D125,Trans_Req!$Q$2:$R$14,2)=121300),IF(VLOOKUP($E125,Trans_Req!$S$2:$T$3,2)=20,VLOOKUP($F125,Trans_Req!$U$2:$V$4,2),0),0)</f>
        <v>#N/A</v>
      </c>
    </row>
    <row r="126" spans="1:40" x14ac:dyDescent="0.25">
      <c r="A126" s="125"/>
      <c r="B126" s="453"/>
      <c r="C126" s="453"/>
      <c r="D126" s="454"/>
      <c r="E126" s="454"/>
      <c r="F126" s="454"/>
      <c r="G126" s="456"/>
      <c r="H126" s="154" t="str">
        <f t="shared" si="9"/>
        <v/>
      </c>
      <c r="I126" s="148" t="str">
        <f>IF($D126="","",VLOOKUP($AN126,Trans_Req!$A$2:$N$22,5))</f>
        <v/>
      </c>
      <c r="J126" s="455"/>
      <c r="K126" s="147" t="str">
        <f t="shared" si="10"/>
        <v/>
      </c>
      <c r="L126" s="148" t="str">
        <f>IF($D126="","",VLOOKUP($AN126,Trans_Req!$A$2:$N$22,6))</f>
        <v/>
      </c>
      <c r="M126" s="455"/>
      <c r="N126" s="147" t="str">
        <f t="shared" si="11"/>
        <v/>
      </c>
      <c r="O126" s="148" t="str">
        <f>IF($D126="","",VLOOKUP($AN126,Trans_Req!$A$2:$N$22,7))</f>
        <v/>
      </c>
      <c r="P126" s="457"/>
      <c r="Q126" s="158" t="str">
        <f t="shared" si="12"/>
        <v/>
      </c>
      <c r="R126" s="148" t="str">
        <f>IF($D126="","",VLOOKUP($AN126,Trans_Req!$A$2:$N$22,8))</f>
        <v/>
      </c>
      <c r="S126" s="457"/>
      <c r="T126" s="158" t="str">
        <f t="shared" si="13"/>
        <v/>
      </c>
      <c r="U126" s="148" t="str">
        <f>IF($D126="","",VLOOKUP($AN126,Trans_Req!$A$2:$N$22,9))</f>
        <v/>
      </c>
      <c r="V126" s="457"/>
      <c r="W126" s="158" t="str">
        <f t="shared" si="14"/>
        <v/>
      </c>
      <c r="X126" s="148" t="str">
        <f>IF($D126="","",VLOOKUP($AN126,Trans_Req!$A$2:$N$22,10))</f>
        <v/>
      </c>
      <c r="Y126" s="149" t="str">
        <f t="shared" si="16"/>
        <v/>
      </c>
      <c r="Z126" s="150" t="str">
        <f t="shared" si="15"/>
        <v/>
      </c>
      <c r="AA126" s="151"/>
      <c r="AB126" s="453"/>
      <c r="AC126" s="453"/>
      <c r="AD126" s="453"/>
      <c r="AE126" s="453"/>
      <c r="AF126" s="453"/>
      <c r="AG126" s="453"/>
      <c r="AH126" s="453"/>
      <c r="AI126" s="453"/>
      <c r="AJ126" s="152" t="str">
        <f>IF(OR($D126="",$AK126=""),"",MIN(VLOOKUP($AN126,Trans_Req!$A$2:$N$22,11),$AK126-VLOOKUP($AN126,Trans_Req!$A$2:$N$22,12)))</f>
        <v/>
      </c>
      <c r="AK126" s="453"/>
      <c r="AL126" s="453"/>
      <c r="AM126" s="151"/>
      <c r="AN126" s="126" t="e">
        <f>VLOOKUP($D126,Trans_Req!$Q$2:$R$14,2)+IF(OR(VLOOKUP($D126,Trans_Req!$Q$2:$R$14,2)=121000,VLOOKUP($D126,Trans_Req!$Q$2:$R$14,2)=121300),VLOOKUP($E126,Trans_Req!$S$2:$T$3,2),0)+IF(OR(VLOOKUP($D126,Trans_Req!$Q$2:$R$14,2)=121000,VLOOKUP($D126,Trans_Req!$Q$2:$R$14,2)=121300),IF(VLOOKUP($E126,Trans_Req!$S$2:$T$3,2)=20,VLOOKUP($F126,Trans_Req!$U$2:$V$4,2),0),0)</f>
        <v>#N/A</v>
      </c>
    </row>
    <row r="127" spans="1:40" x14ac:dyDescent="0.25">
      <c r="A127" s="125"/>
      <c r="B127" s="453"/>
      <c r="C127" s="453"/>
      <c r="D127" s="454"/>
      <c r="E127" s="454"/>
      <c r="F127" s="454"/>
      <c r="G127" s="456"/>
      <c r="H127" s="154" t="str">
        <f t="shared" si="9"/>
        <v/>
      </c>
      <c r="I127" s="148" t="str">
        <f>IF($D127="","",VLOOKUP($AN127,Trans_Req!$A$2:$N$22,5))</f>
        <v/>
      </c>
      <c r="J127" s="455"/>
      <c r="K127" s="147" t="str">
        <f t="shared" si="10"/>
        <v/>
      </c>
      <c r="L127" s="148" t="str">
        <f>IF($D127="","",VLOOKUP($AN127,Trans_Req!$A$2:$N$22,6))</f>
        <v/>
      </c>
      <c r="M127" s="455"/>
      <c r="N127" s="147" t="str">
        <f t="shared" si="11"/>
        <v/>
      </c>
      <c r="O127" s="148" t="str">
        <f>IF($D127="","",VLOOKUP($AN127,Trans_Req!$A$2:$N$22,7))</f>
        <v/>
      </c>
      <c r="P127" s="457"/>
      <c r="Q127" s="158" t="str">
        <f t="shared" si="12"/>
        <v/>
      </c>
      <c r="R127" s="148" t="str">
        <f>IF($D127="","",VLOOKUP($AN127,Trans_Req!$A$2:$N$22,8))</f>
        <v/>
      </c>
      <c r="S127" s="457"/>
      <c r="T127" s="158" t="str">
        <f t="shared" si="13"/>
        <v/>
      </c>
      <c r="U127" s="148" t="str">
        <f>IF($D127="","",VLOOKUP($AN127,Trans_Req!$A$2:$N$22,9))</f>
        <v/>
      </c>
      <c r="V127" s="457"/>
      <c r="W127" s="158" t="str">
        <f t="shared" si="14"/>
        <v/>
      </c>
      <c r="X127" s="148" t="str">
        <f>IF($D127="","",VLOOKUP($AN127,Trans_Req!$A$2:$N$22,10))</f>
        <v/>
      </c>
      <c r="Y127" s="149" t="str">
        <f t="shared" si="16"/>
        <v/>
      </c>
      <c r="Z127" s="150" t="str">
        <f t="shared" si="15"/>
        <v/>
      </c>
      <c r="AA127" s="151"/>
      <c r="AB127" s="453"/>
      <c r="AC127" s="453"/>
      <c r="AD127" s="453"/>
      <c r="AE127" s="453"/>
      <c r="AF127" s="453"/>
      <c r="AG127" s="453"/>
      <c r="AH127" s="453"/>
      <c r="AI127" s="453"/>
      <c r="AJ127" s="152" t="str">
        <f>IF(OR($D127="",$AK127=""),"",MIN(VLOOKUP($AN127,Trans_Req!$A$2:$N$22,11),$AK127-VLOOKUP($AN127,Trans_Req!$A$2:$N$22,12)))</f>
        <v/>
      </c>
      <c r="AK127" s="453"/>
      <c r="AL127" s="453"/>
      <c r="AM127" s="151"/>
      <c r="AN127" s="126" t="e">
        <f>VLOOKUP($D127,Trans_Req!$Q$2:$R$14,2)+IF(OR(VLOOKUP($D127,Trans_Req!$Q$2:$R$14,2)=121000,VLOOKUP($D127,Trans_Req!$Q$2:$R$14,2)=121300),VLOOKUP($E127,Trans_Req!$S$2:$T$3,2),0)+IF(OR(VLOOKUP($D127,Trans_Req!$Q$2:$R$14,2)=121000,VLOOKUP($D127,Trans_Req!$Q$2:$R$14,2)=121300),IF(VLOOKUP($E127,Trans_Req!$S$2:$T$3,2)=20,VLOOKUP($F127,Trans_Req!$U$2:$V$4,2),0),0)</f>
        <v>#N/A</v>
      </c>
    </row>
    <row r="128" spans="1:40" x14ac:dyDescent="0.25">
      <c r="A128" s="125"/>
      <c r="B128" s="453"/>
      <c r="C128" s="453"/>
      <c r="D128" s="454"/>
      <c r="E128" s="454"/>
      <c r="F128" s="454"/>
      <c r="G128" s="456"/>
      <c r="H128" s="154" t="str">
        <f t="shared" si="9"/>
        <v/>
      </c>
      <c r="I128" s="148" t="str">
        <f>IF($D128="","",VLOOKUP($AN128,Trans_Req!$A$2:$N$22,5))</f>
        <v/>
      </c>
      <c r="J128" s="455"/>
      <c r="K128" s="147" t="str">
        <f t="shared" si="10"/>
        <v/>
      </c>
      <c r="L128" s="148" t="str">
        <f>IF($D128="","",VLOOKUP($AN128,Trans_Req!$A$2:$N$22,6))</f>
        <v/>
      </c>
      <c r="M128" s="455"/>
      <c r="N128" s="147" t="str">
        <f t="shared" si="11"/>
        <v/>
      </c>
      <c r="O128" s="148" t="str">
        <f>IF($D128="","",VLOOKUP($AN128,Trans_Req!$A$2:$N$22,7))</f>
        <v/>
      </c>
      <c r="P128" s="457"/>
      <c r="Q128" s="158" t="str">
        <f t="shared" si="12"/>
        <v/>
      </c>
      <c r="R128" s="148" t="str">
        <f>IF($D128="","",VLOOKUP($AN128,Trans_Req!$A$2:$N$22,8))</f>
        <v/>
      </c>
      <c r="S128" s="457"/>
      <c r="T128" s="158" t="str">
        <f t="shared" si="13"/>
        <v/>
      </c>
      <c r="U128" s="148" t="str">
        <f>IF($D128="","",VLOOKUP($AN128,Trans_Req!$A$2:$N$22,9))</f>
        <v/>
      </c>
      <c r="V128" s="457"/>
      <c r="W128" s="158" t="str">
        <f t="shared" si="14"/>
        <v/>
      </c>
      <c r="X128" s="148" t="str">
        <f>IF($D128="","",VLOOKUP($AN128,Trans_Req!$A$2:$N$22,10))</f>
        <v/>
      </c>
      <c r="Y128" s="149" t="str">
        <f t="shared" si="16"/>
        <v/>
      </c>
      <c r="Z128" s="150" t="str">
        <f t="shared" si="15"/>
        <v/>
      </c>
      <c r="AA128" s="151"/>
      <c r="AB128" s="453"/>
      <c r="AC128" s="453"/>
      <c r="AD128" s="453"/>
      <c r="AE128" s="453"/>
      <c r="AF128" s="453"/>
      <c r="AG128" s="453"/>
      <c r="AH128" s="453"/>
      <c r="AI128" s="453"/>
      <c r="AJ128" s="152" t="str">
        <f>IF(OR($D128="",$AK128=""),"",MIN(VLOOKUP($AN128,Trans_Req!$A$2:$N$22,11),$AK128-VLOOKUP($AN128,Trans_Req!$A$2:$N$22,12)))</f>
        <v/>
      </c>
      <c r="AK128" s="453"/>
      <c r="AL128" s="453"/>
      <c r="AM128" s="151"/>
      <c r="AN128" s="126" t="e">
        <f>VLOOKUP($D128,Trans_Req!$Q$2:$R$14,2)+IF(OR(VLOOKUP($D128,Trans_Req!$Q$2:$R$14,2)=121000,VLOOKUP($D128,Trans_Req!$Q$2:$R$14,2)=121300),VLOOKUP($E128,Trans_Req!$S$2:$T$3,2),0)+IF(OR(VLOOKUP($D128,Trans_Req!$Q$2:$R$14,2)=121000,VLOOKUP($D128,Trans_Req!$Q$2:$R$14,2)=121300),IF(VLOOKUP($E128,Trans_Req!$S$2:$T$3,2)=20,VLOOKUP($F128,Trans_Req!$U$2:$V$4,2),0),0)</f>
        <v>#N/A</v>
      </c>
    </row>
    <row r="129" spans="1:40" x14ac:dyDescent="0.25">
      <c r="A129" s="125"/>
      <c r="B129" s="453"/>
      <c r="C129" s="453"/>
      <c r="D129" s="454"/>
      <c r="E129" s="454"/>
      <c r="F129" s="454"/>
      <c r="G129" s="456"/>
      <c r="H129" s="154" t="str">
        <f t="shared" si="9"/>
        <v/>
      </c>
      <c r="I129" s="148" t="str">
        <f>IF($D129="","",VLOOKUP($AN129,Trans_Req!$A$2:$N$22,5))</f>
        <v/>
      </c>
      <c r="J129" s="455"/>
      <c r="K129" s="147" t="str">
        <f t="shared" si="10"/>
        <v/>
      </c>
      <c r="L129" s="148" t="str">
        <f>IF($D129="","",VLOOKUP($AN129,Trans_Req!$A$2:$N$22,6))</f>
        <v/>
      </c>
      <c r="M129" s="455"/>
      <c r="N129" s="147" t="str">
        <f t="shared" si="11"/>
        <v/>
      </c>
      <c r="O129" s="148" t="str">
        <f>IF($D129="","",VLOOKUP($AN129,Trans_Req!$A$2:$N$22,7))</f>
        <v/>
      </c>
      <c r="P129" s="457"/>
      <c r="Q129" s="158" t="str">
        <f t="shared" si="12"/>
        <v/>
      </c>
      <c r="R129" s="148" t="str">
        <f>IF($D129="","",VLOOKUP($AN129,Trans_Req!$A$2:$N$22,8))</f>
        <v/>
      </c>
      <c r="S129" s="457"/>
      <c r="T129" s="158" t="str">
        <f t="shared" si="13"/>
        <v/>
      </c>
      <c r="U129" s="148" t="str">
        <f>IF($D129="","",VLOOKUP($AN129,Trans_Req!$A$2:$N$22,9))</f>
        <v/>
      </c>
      <c r="V129" s="457"/>
      <c r="W129" s="158" t="str">
        <f t="shared" si="14"/>
        <v/>
      </c>
      <c r="X129" s="148" t="str">
        <f>IF($D129="","",VLOOKUP($AN129,Trans_Req!$A$2:$N$22,10))</f>
        <v/>
      </c>
      <c r="Y129" s="149" t="str">
        <f t="shared" si="16"/>
        <v/>
      </c>
      <c r="Z129" s="150" t="str">
        <f t="shared" si="15"/>
        <v/>
      </c>
      <c r="AA129" s="151"/>
      <c r="AB129" s="453"/>
      <c r="AC129" s="453"/>
      <c r="AD129" s="453"/>
      <c r="AE129" s="453"/>
      <c r="AF129" s="453"/>
      <c r="AG129" s="453"/>
      <c r="AH129" s="453"/>
      <c r="AI129" s="453"/>
      <c r="AJ129" s="152" t="str">
        <f>IF(OR($D129="",$AK129=""),"",MIN(VLOOKUP($AN129,Trans_Req!$A$2:$N$22,11),$AK129-VLOOKUP($AN129,Trans_Req!$A$2:$N$22,12)))</f>
        <v/>
      </c>
      <c r="AK129" s="453"/>
      <c r="AL129" s="453"/>
      <c r="AM129" s="151"/>
      <c r="AN129" s="126" t="e">
        <f>VLOOKUP($D129,Trans_Req!$Q$2:$R$14,2)+IF(OR(VLOOKUP($D129,Trans_Req!$Q$2:$R$14,2)=121000,VLOOKUP($D129,Trans_Req!$Q$2:$R$14,2)=121300),VLOOKUP($E129,Trans_Req!$S$2:$T$3,2),0)+IF(OR(VLOOKUP($D129,Trans_Req!$Q$2:$R$14,2)=121000,VLOOKUP($D129,Trans_Req!$Q$2:$R$14,2)=121300),IF(VLOOKUP($E129,Trans_Req!$S$2:$T$3,2)=20,VLOOKUP($F129,Trans_Req!$U$2:$V$4,2),0),0)</f>
        <v>#N/A</v>
      </c>
    </row>
    <row r="130" spans="1:40" x14ac:dyDescent="0.25">
      <c r="A130" s="125"/>
      <c r="B130" s="453"/>
      <c r="C130" s="453"/>
      <c r="D130" s="454"/>
      <c r="E130" s="454"/>
      <c r="F130" s="454"/>
      <c r="G130" s="456"/>
      <c r="H130" s="154" t="str">
        <f t="shared" si="9"/>
        <v/>
      </c>
      <c r="I130" s="148" t="str">
        <f>IF($D130="","",VLOOKUP($AN130,Trans_Req!$A$2:$N$22,5))</f>
        <v/>
      </c>
      <c r="J130" s="455"/>
      <c r="K130" s="147" t="str">
        <f t="shared" si="10"/>
        <v/>
      </c>
      <c r="L130" s="148" t="str">
        <f>IF($D130="","",VLOOKUP($AN130,Trans_Req!$A$2:$N$22,6))</f>
        <v/>
      </c>
      <c r="M130" s="455"/>
      <c r="N130" s="147" t="str">
        <f t="shared" si="11"/>
        <v/>
      </c>
      <c r="O130" s="148" t="str">
        <f>IF($D130="","",VLOOKUP($AN130,Trans_Req!$A$2:$N$22,7))</f>
        <v/>
      </c>
      <c r="P130" s="457"/>
      <c r="Q130" s="158" t="str">
        <f t="shared" si="12"/>
        <v/>
      </c>
      <c r="R130" s="148" t="str">
        <f>IF($D130="","",VLOOKUP($AN130,Trans_Req!$A$2:$N$22,8))</f>
        <v/>
      </c>
      <c r="S130" s="457"/>
      <c r="T130" s="158" t="str">
        <f t="shared" si="13"/>
        <v/>
      </c>
      <c r="U130" s="148" t="str">
        <f>IF($D130="","",VLOOKUP($AN130,Trans_Req!$A$2:$N$22,9))</f>
        <v/>
      </c>
      <c r="V130" s="457"/>
      <c r="W130" s="158" t="str">
        <f t="shared" si="14"/>
        <v/>
      </c>
      <c r="X130" s="148" t="str">
        <f>IF($D130="","",VLOOKUP($AN130,Trans_Req!$A$2:$N$22,10))</f>
        <v/>
      </c>
      <c r="Y130" s="149" t="str">
        <f t="shared" si="16"/>
        <v/>
      </c>
      <c r="Z130" s="150" t="str">
        <f t="shared" si="15"/>
        <v/>
      </c>
      <c r="AA130" s="151"/>
      <c r="AB130" s="453"/>
      <c r="AC130" s="453"/>
      <c r="AD130" s="453"/>
      <c r="AE130" s="453"/>
      <c r="AF130" s="453"/>
      <c r="AG130" s="453"/>
      <c r="AH130" s="453"/>
      <c r="AI130" s="453"/>
      <c r="AJ130" s="152" t="str">
        <f>IF(OR($D130="",$AK130=""),"",MIN(VLOOKUP($AN130,Trans_Req!$A$2:$N$22,11),$AK130-VLOOKUP($AN130,Trans_Req!$A$2:$N$22,12)))</f>
        <v/>
      </c>
      <c r="AK130" s="453"/>
      <c r="AL130" s="453"/>
      <c r="AM130" s="151"/>
      <c r="AN130" s="126" t="e">
        <f>VLOOKUP($D130,Trans_Req!$Q$2:$R$14,2)+IF(OR(VLOOKUP($D130,Trans_Req!$Q$2:$R$14,2)=121000,VLOOKUP($D130,Trans_Req!$Q$2:$R$14,2)=121300),VLOOKUP($E130,Trans_Req!$S$2:$T$3,2),0)+IF(OR(VLOOKUP($D130,Trans_Req!$Q$2:$R$14,2)=121000,VLOOKUP($D130,Trans_Req!$Q$2:$R$14,2)=121300),IF(VLOOKUP($E130,Trans_Req!$S$2:$T$3,2)=20,VLOOKUP($F130,Trans_Req!$U$2:$V$4,2),0),0)</f>
        <v>#N/A</v>
      </c>
    </row>
    <row r="131" spans="1:40" x14ac:dyDescent="0.25">
      <c r="A131" s="125"/>
      <c r="B131" s="453"/>
      <c r="C131" s="453"/>
      <c r="D131" s="454"/>
      <c r="E131" s="454"/>
      <c r="F131" s="454"/>
      <c r="G131" s="456"/>
      <c r="H131" s="154" t="str">
        <f t="shared" si="9"/>
        <v/>
      </c>
      <c r="I131" s="148" t="str">
        <f>IF($D131="","",VLOOKUP($AN131,Trans_Req!$A$2:$N$22,5))</f>
        <v/>
      </c>
      <c r="J131" s="455"/>
      <c r="K131" s="147" t="str">
        <f t="shared" si="10"/>
        <v/>
      </c>
      <c r="L131" s="148" t="str">
        <f>IF($D131="","",VLOOKUP($AN131,Trans_Req!$A$2:$N$22,6))</f>
        <v/>
      </c>
      <c r="M131" s="455"/>
      <c r="N131" s="147" t="str">
        <f t="shared" si="11"/>
        <v/>
      </c>
      <c r="O131" s="148" t="str">
        <f>IF($D131="","",VLOOKUP($AN131,Trans_Req!$A$2:$N$22,7))</f>
        <v/>
      </c>
      <c r="P131" s="457"/>
      <c r="Q131" s="158" t="str">
        <f t="shared" si="12"/>
        <v/>
      </c>
      <c r="R131" s="148" t="str">
        <f>IF($D131="","",VLOOKUP($AN131,Trans_Req!$A$2:$N$22,8))</f>
        <v/>
      </c>
      <c r="S131" s="457"/>
      <c r="T131" s="158" t="str">
        <f t="shared" si="13"/>
        <v/>
      </c>
      <c r="U131" s="148" t="str">
        <f>IF($D131="","",VLOOKUP($AN131,Trans_Req!$A$2:$N$22,9))</f>
        <v/>
      </c>
      <c r="V131" s="457"/>
      <c r="W131" s="158" t="str">
        <f t="shared" si="14"/>
        <v/>
      </c>
      <c r="X131" s="148" t="str">
        <f>IF($D131="","",VLOOKUP($AN131,Trans_Req!$A$2:$N$22,10))</f>
        <v/>
      </c>
      <c r="Y131" s="149" t="str">
        <f t="shared" si="16"/>
        <v/>
      </c>
      <c r="Z131" s="150" t="str">
        <f t="shared" si="15"/>
        <v/>
      </c>
      <c r="AA131" s="151"/>
      <c r="AB131" s="453"/>
      <c r="AC131" s="453"/>
      <c r="AD131" s="453"/>
      <c r="AE131" s="453"/>
      <c r="AF131" s="453"/>
      <c r="AG131" s="453"/>
      <c r="AH131" s="453"/>
      <c r="AI131" s="453"/>
      <c r="AJ131" s="152" t="str">
        <f>IF(OR($D131="",$AK131=""),"",MIN(VLOOKUP($AN131,Trans_Req!$A$2:$N$22,11),$AK131-VLOOKUP($AN131,Trans_Req!$A$2:$N$22,12)))</f>
        <v/>
      </c>
      <c r="AK131" s="453"/>
      <c r="AL131" s="453"/>
      <c r="AM131" s="151"/>
      <c r="AN131" s="126" t="e">
        <f>VLOOKUP($D131,Trans_Req!$Q$2:$R$14,2)+IF(OR(VLOOKUP($D131,Trans_Req!$Q$2:$R$14,2)=121000,VLOOKUP($D131,Trans_Req!$Q$2:$R$14,2)=121300),VLOOKUP($E131,Trans_Req!$S$2:$T$3,2),0)+IF(OR(VLOOKUP($D131,Trans_Req!$Q$2:$R$14,2)=121000,VLOOKUP($D131,Trans_Req!$Q$2:$R$14,2)=121300),IF(VLOOKUP($E131,Trans_Req!$S$2:$T$3,2)=20,VLOOKUP($F131,Trans_Req!$U$2:$V$4,2),0),0)</f>
        <v>#N/A</v>
      </c>
    </row>
    <row r="132" spans="1:40" x14ac:dyDescent="0.25">
      <c r="A132" s="125"/>
      <c r="B132" s="453"/>
      <c r="C132" s="453"/>
      <c r="D132" s="454"/>
      <c r="E132" s="454"/>
      <c r="F132" s="454"/>
      <c r="G132" s="456"/>
      <c r="H132" s="154" t="str">
        <f t="shared" si="9"/>
        <v/>
      </c>
      <c r="I132" s="148" t="str">
        <f>IF($D132="","",VLOOKUP($AN132,Trans_Req!$A$2:$N$22,5))</f>
        <v/>
      </c>
      <c r="J132" s="455"/>
      <c r="K132" s="147" t="str">
        <f t="shared" si="10"/>
        <v/>
      </c>
      <c r="L132" s="148" t="str">
        <f>IF($D132="","",VLOOKUP($AN132,Trans_Req!$A$2:$N$22,6))</f>
        <v/>
      </c>
      <c r="M132" s="455"/>
      <c r="N132" s="147" t="str">
        <f t="shared" si="11"/>
        <v/>
      </c>
      <c r="O132" s="148" t="str">
        <f>IF($D132="","",VLOOKUP($AN132,Trans_Req!$A$2:$N$22,7))</f>
        <v/>
      </c>
      <c r="P132" s="457"/>
      <c r="Q132" s="158" t="str">
        <f t="shared" si="12"/>
        <v/>
      </c>
      <c r="R132" s="148" t="str">
        <f>IF($D132="","",VLOOKUP($AN132,Trans_Req!$A$2:$N$22,8))</f>
        <v/>
      </c>
      <c r="S132" s="457"/>
      <c r="T132" s="158" t="str">
        <f t="shared" si="13"/>
        <v/>
      </c>
      <c r="U132" s="148" t="str">
        <f>IF($D132="","",VLOOKUP($AN132,Trans_Req!$A$2:$N$22,9))</f>
        <v/>
      </c>
      <c r="V132" s="457"/>
      <c r="W132" s="158" t="str">
        <f t="shared" si="14"/>
        <v/>
      </c>
      <c r="X132" s="148" t="str">
        <f>IF($D132="","",VLOOKUP($AN132,Trans_Req!$A$2:$N$22,10))</f>
        <v/>
      </c>
      <c r="Y132" s="149" t="str">
        <f t="shared" si="16"/>
        <v/>
      </c>
      <c r="Z132" s="150" t="str">
        <f t="shared" si="15"/>
        <v/>
      </c>
      <c r="AA132" s="151"/>
      <c r="AB132" s="453"/>
      <c r="AC132" s="453"/>
      <c r="AD132" s="453"/>
      <c r="AE132" s="453"/>
      <c r="AF132" s="453"/>
      <c r="AG132" s="453"/>
      <c r="AH132" s="453"/>
      <c r="AI132" s="453"/>
      <c r="AJ132" s="152" t="str">
        <f>IF(OR($D132="",$AK132=""),"",MIN(VLOOKUP($AN132,Trans_Req!$A$2:$N$22,11),$AK132-VLOOKUP($AN132,Trans_Req!$A$2:$N$22,12)))</f>
        <v/>
      </c>
      <c r="AK132" s="453"/>
      <c r="AL132" s="453"/>
      <c r="AM132" s="151"/>
      <c r="AN132" s="126" t="e">
        <f>VLOOKUP($D132,Trans_Req!$Q$2:$R$14,2)+IF(OR(VLOOKUP($D132,Trans_Req!$Q$2:$R$14,2)=121000,VLOOKUP($D132,Trans_Req!$Q$2:$R$14,2)=121300),VLOOKUP($E132,Trans_Req!$S$2:$T$3,2),0)+IF(OR(VLOOKUP($D132,Trans_Req!$Q$2:$R$14,2)=121000,VLOOKUP($D132,Trans_Req!$Q$2:$R$14,2)=121300),IF(VLOOKUP($E132,Trans_Req!$S$2:$T$3,2)=20,VLOOKUP($F132,Trans_Req!$U$2:$V$4,2),0),0)</f>
        <v>#N/A</v>
      </c>
    </row>
    <row r="133" spans="1:40" x14ac:dyDescent="0.25">
      <c r="A133" s="125"/>
      <c r="B133" s="453"/>
      <c r="C133" s="453"/>
      <c r="D133" s="454"/>
      <c r="E133" s="454"/>
      <c r="F133" s="454"/>
      <c r="G133" s="456"/>
      <c r="H133" s="154" t="str">
        <f t="shared" si="9"/>
        <v/>
      </c>
      <c r="I133" s="148" t="str">
        <f>IF($D133="","",VLOOKUP($AN133,Trans_Req!$A$2:$N$22,5))</f>
        <v/>
      </c>
      <c r="J133" s="455"/>
      <c r="K133" s="147" t="str">
        <f t="shared" si="10"/>
        <v/>
      </c>
      <c r="L133" s="148" t="str">
        <f>IF($D133="","",VLOOKUP($AN133,Trans_Req!$A$2:$N$22,6))</f>
        <v/>
      </c>
      <c r="M133" s="455"/>
      <c r="N133" s="147" t="str">
        <f t="shared" si="11"/>
        <v/>
      </c>
      <c r="O133" s="148" t="str">
        <f>IF($D133="","",VLOOKUP($AN133,Trans_Req!$A$2:$N$22,7))</f>
        <v/>
      </c>
      <c r="P133" s="457"/>
      <c r="Q133" s="158" t="str">
        <f t="shared" si="12"/>
        <v/>
      </c>
      <c r="R133" s="148" t="str">
        <f>IF($D133="","",VLOOKUP($AN133,Trans_Req!$A$2:$N$22,8))</f>
        <v/>
      </c>
      <c r="S133" s="457"/>
      <c r="T133" s="158" t="str">
        <f t="shared" si="13"/>
        <v/>
      </c>
      <c r="U133" s="148" t="str">
        <f>IF($D133="","",VLOOKUP($AN133,Trans_Req!$A$2:$N$22,9))</f>
        <v/>
      </c>
      <c r="V133" s="457"/>
      <c r="W133" s="158" t="str">
        <f t="shared" si="14"/>
        <v/>
      </c>
      <c r="X133" s="148" t="str">
        <f>IF($D133="","",VLOOKUP($AN133,Trans_Req!$A$2:$N$22,10))</f>
        <v/>
      </c>
      <c r="Y133" s="149" t="str">
        <f t="shared" si="16"/>
        <v/>
      </c>
      <c r="Z133" s="150" t="str">
        <f t="shared" si="15"/>
        <v/>
      </c>
      <c r="AA133" s="151"/>
      <c r="AB133" s="453"/>
      <c r="AC133" s="453"/>
      <c r="AD133" s="453"/>
      <c r="AE133" s="453"/>
      <c r="AF133" s="453"/>
      <c r="AG133" s="453"/>
      <c r="AH133" s="453"/>
      <c r="AI133" s="453"/>
      <c r="AJ133" s="152" t="str">
        <f>IF(OR($D133="",$AK133=""),"",MIN(VLOOKUP($AN133,Trans_Req!$A$2:$N$22,11),$AK133-VLOOKUP($AN133,Trans_Req!$A$2:$N$22,12)))</f>
        <v/>
      </c>
      <c r="AK133" s="453"/>
      <c r="AL133" s="453"/>
      <c r="AM133" s="151"/>
      <c r="AN133" s="126" t="e">
        <f>VLOOKUP($D133,Trans_Req!$Q$2:$R$14,2)+IF(OR(VLOOKUP($D133,Trans_Req!$Q$2:$R$14,2)=121000,VLOOKUP($D133,Trans_Req!$Q$2:$R$14,2)=121300),VLOOKUP($E133,Trans_Req!$S$2:$T$3,2),0)+IF(OR(VLOOKUP($D133,Trans_Req!$Q$2:$R$14,2)=121000,VLOOKUP($D133,Trans_Req!$Q$2:$R$14,2)=121300),IF(VLOOKUP($E133,Trans_Req!$S$2:$T$3,2)=20,VLOOKUP($F133,Trans_Req!$U$2:$V$4,2),0),0)</f>
        <v>#N/A</v>
      </c>
    </row>
    <row r="134" spans="1:40" x14ac:dyDescent="0.25">
      <c r="A134" s="125"/>
      <c r="B134" s="453"/>
      <c r="C134" s="453"/>
      <c r="D134" s="454"/>
      <c r="E134" s="454"/>
      <c r="F134" s="454"/>
      <c r="G134" s="456"/>
      <c r="H134" s="154" t="str">
        <f t="shared" si="9"/>
        <v/>
      </c>
      <c r="I134" s="148" t="str">
        <f>IF($D134="","",VLOOKUP($AN134,Trans_Req!$A$2:$N$22,5))</f>
        <v/>
      </c>
      <c r="J134" s="455"/>
      <c r="K134" s="147" t="str">
        <f t="shared" si="10"/>
        <v/>
      </c>
      <c r="L134" s="148" t="str">
        <f>IF($D134="","",VLOOKUP($AN134,Trans_Req!$A$2:$N$22,6))</f>
        <v/>
      </c>
      <c r="M134" s="455"/>
      <c r="N134" s="147" t="str">
        <f t="shared" si="11"/>
        <v/>
      </c>
      <c r="O134" s="148" t="str">
        <f>IF($D134="","",VLOOKUP($AN134,Trans_Req!$A$2:$N$22,7))</f>
        <v/>
      </c>
      <c r="P134" s="457"/>
      <c r="Q134" s="158" t="str">
        <f t="shared" si="12"/>
        <v/>
      </c>
      <c r="R134" s="148" t="str">
        <f>IF($D134="","",VLOOKUP($AN134,Trans_Req!$A$2:$N$22,8))</f>
        <v/>
      </c>
      <c r="S134" s="457"/>
      <c r="T134" s="158" t="str">
        <f t="shared" si="13"/>
        <v/>
      </c>
      <c r="U134" s="148" t="str">
        <f>IF($D134="","",VLOOKUP($AN134,Trans_Req!$A$2:$N$22,9))</f>
        <v/>
      </c>
      <c r="V134" s="457"/>
      <c r="W134" s="158" t="str">
        <f t="shared" si="14"/>
        <v/>
      </c>
      <c r="X134" s="148" t="str">
        <f>IF($D134="","",VLOOKUP($AN134,Trans_Req!$A$2:$N$22,10))</f>
        <v/>
      </c>
      <c r="Y134" s="149" t="str">
        <f t="shared" si="16"/>
        <v/>
      </c>
      <c r="Z134" s="150" t="str">
        <f t="shared" si="15"/>
        <v/>
      </c>
      <c r="AA134" s="151"/>
      <c r="AB134" s="453"/>
      <c r="AC134" s="453"/>
      <c r="AD134" s="453"/>
      <c r="AE134" s="453"/>
      <c r="AF134" s="453"/>
      <c r="AG134" s="453"/>
      <c r="AH134" s="453"/>
      <c r="AI134" s="453"/>
      <c r="AJ134" s="152" t="str">
        <f>IF(OR($D134="",$AK134=""),"",MIN(VLOOKUP($AN134,Trans_Req!$A$2:$N$22,11),$AK134-VLOOKUP($AN134,Trans_Req!$A$2:$N$22,12)))</f>
        <v/>
      </c>
      <c r="AK134" s="453"/>
      <c r="AL134" s="453"/>
      <c r="AM134" s="151"/>
      <c r="AN134" s="126" t="e">
        <f>VLOOKUP($D134,Trans_Req!$Q$2:$R$14,2)+IF(OR(VLOOKUP($D134,Trans_Req!$Q$2:$R$14,2)=121000,VLOOKUP($D134,Trans_Req!$Q$2:$R$14,2)=121300),VLOOKUP($E134,Trans_Req!$S$2:$T$3,2),0)+IF(OR(VLOOKUP($D134,Trans_Req!$Q$2:$R$14,2)=121000,VLOOKUP($D134,Trans_Req!$Q$2:$R$14,2)=121300),IF(VLOOKUP($E134,Trans_Req!$S$2:$T$3,2)=20,VLOOKUP($F134,Trans_Req!$U$2:$V$4,2),0),0)</f>
        <v>#N/A</v>
      </c>
    </row>
    <row r="135" spans="1:40" x14ac:dyDescent="0.25">
      <c r="A135" s="125"/>
      <c r="B135" s="453"/>
      <c r="C135" s="453"/>
      <c r="D135" s="454"/>
      <c r="E135" s="454"/>
      <c r="F135" s="454"/>
      <c r="G135" s="456"/>
      <c r="H135" s="154" t="str">
        <f t="shared" si="9"/>
        <v/>
      </c>
      <c r="I135" s="148" t="str">
        <f>IF($D135="","",VLOOKUP($AN135,Trans_Req!$A$2:$N$22,5))</f>
        <v/>
      </c>
      <c r="J135" s="455"/>
      <c r="K135" s="147" t="str">
        <f t="shared" si="10"/>
        <v/>
      </c>
      <c r="L135" s="148" t="str">
        <f>IF($D135="","",VLOOKUP($AN135,Trans_Req!$A$2:$N$22,6))</f>
        <v/>
      </c>
      <c r="M135" s="455"/>
      <c r="N135" s="147" t="str">
        <f t="shared" si="11"/>
        <v/>
      </c>
      <c r="O135" s="148" t="str">
        <f>IF($D135="","",VLOOKUP($AN135,Trans_Req!$A$2:$N$22,7))</f>
        <v/>
      </c>
      <c r="P135" s="457"/>
      <c r="Q135" s="158" t="str">
        <f t="shared" si="12"/>
        <v/>
      </c>
      <c r="R135" s="148" t="str">
        <f>IF($D135="","",VLOOKUP($AN135,Trans_Req!$A$2:$N$22,8))</f>
        <v/>
      </c>
      <c r="S135" s="457"/>
      <c r="T135" s="158" t="str">
        <f t="shared" si="13"/>
        <v/>
      </c>
      <c r="U135" s="148" t="str">
        <f>IF($D135="","",VLOOKUP($AN135,Trans_Req!$A$2:$N$22,9))</f>
        <v/>
      </c>
      <c r="V135" s="457"/>
      <c r="W135" s="158" t="str">
        <f t="shared" si="14"/>
        <v/>
      </c>
      <c r="X135" s="148" t="str">
        <f>IF($D135="","",VLOOKUP($AN135,Trans_Req!$A$2:$N$22,10))</f>
        <v/>
      </c>
      <c r="Y135" s="149" t="str">
        <f t="shared" si="16"/>
        <v/>
      </c>
      <c r="Z135" s="150" t="str">
        <f t="shared" si="15"/>
        <v/>
      </c>
      <c r="AA135" s="151"/>
      <c r="AB135" s="453"/>
      <c r="AC135" s="453"/>
      <c r="AD135" s="453"/>
      <c r="AE135" s="453"/>
      <c r="AF135" s="453"/>
      <c r="AG135" s="453"/>
      <c r="AH135" s="453"/>
      <c r="AI135" s="453"/>
      <c r="AJ135" s="152" t="str">
        <f>IF(OR($D135="",$AK135=""),"",MIN(VLOOKUP($AN135,Trans_Req!$A$2:$N$22,11),$AK135-VLOOKUP($AN135,Trans_Req!$A$2:$N$22,12)))</f>
        <v/>
      </c>
      <c r="AK135" s="453"/>
      <c r="AL135" s="453"/>
      <c r="AM135" s="151"/>
      <c r="AN135" s="126" t="e">
        <f>VLOOKUP($D135,Trans_Req!$Q$2:$R$14,2)+IF(OR(VLOOKUP($D135,Trans_Req!$Q$2:$R$14,2)=121000,VLOOKUP($D135,Trans_Req!$Q$2:$R$14,2)=121300),VLOOKUP($E135,Trans_Req!$S$2:$T$3,2),0)+IF(OR(VLOOKUP($D135,Trans_Req!$Q$2:$R$14,2)=121000,VLOOKUP($D135,Trans_Req!$Q$2:$R$14,2)=121300),IF(VLOOKUP($E135,Trans_Req!$S$2:$T$3,2)=20,VLOOKUP($F135,Trans_Req!$U$2:$V$4,2),0),0)</f>
        <v>#N/A</v>
      </c>
    </row>
    <row r="136" spans="1:40" x14ac:dyDescent="0.25">
      <c r="A136" s="125"/>
      <c r="B136" s="453"/>
      <c r="C136" s="453"/>
      <c r="D136" s="454"/>
      <c r="E136" s="454"/>
      <c r="F136" s="454"/>
      <c r="G136" s="456"/>
      <c r="H136" s="154" t="str">
        <f t="shared" si="9"/>
        <v/>
      </c>
      <c r="I136" s="148" t="str">
        <f>IF($D136="","",VLOOKUP($AN136,Trans_Req!$A$2:$N$22,5))</f>
        <v/>
      </c>
      <c r="J136" s="455"/>
      <c r="K136" s="147" t="str">
        <f t="shared" si="10"/>
        <v/>
      </c>
      <c r="L136" s="148" t="str">
        <f>IF($D136="","",VLOOKUP($AN136,Trans_Req!$A$2:$N$22,6))</f>
        <v/>
      </c>
      <c r="M136" s="455"/>
      <c r="N136" s="147" t="str">
        <f t="shared" si="11"/>
        <v/>
      </c>
      <c r="O136" s="148" t="str">
        <f>IF($D136="","",VLOOKUP($AN136,Trans_Req!$A$2:$N$22,7))</f>
        <v/>
      </c>
      <c r="P136" s="457"/>
      <c r="Q136" s="158" t="str">
        <f t="shared" si="12"/>
        <v/>
      </c>
      <c r="R136" s="148" t="str">
        <f>IF($D136="","",VLOOKUP($AN136,Trans_Req!$A$2:$N$22,8))</f>
        <v/>
      </c>
      <c r="S136" s="457"/>
      <c r="T136" s="158" t="str">
        <f t="shared" si="13"/>
        <v/>
      </c>
      <c r="U136" s="148" t="str">
        <f>IF($D136="","",VLOOKUP($AN136,Trans_Req!$A$2:$N$22,9))</f>
        <v/>
      </c>
      <c r="V136" s="457"/>
      <c r="W136" s="158" t="str">
        <f t="shared" si="14"/>
        <v/>
      </c>
      <c r="X136" s="148" t="str">
        <f>IF($D136="","",VLOOKUP($AN136,Trans_Req!$A$2:$N$22,10))</f>
        <v/>
      </c>
      <c r="Y136" s="149" t="str">
        <f t="shared" si="16"/>
        <v/>
      </c>
      <c r="Z136" s="150" t="str">
        <f t="shared" si="15"/>
        <v/>
      </c>
      <c r="AA136" s="151"/>
      <c r="AB136" s="453"/>
      <c r="AC136" s="453"/>
      <c r="AD136" s="453"/>
      <c r="AE136" s="453"/>
      <c r="AF136" s="453"/>
      <c r="AG136" s="453"/>
      <c r="AH136" s="453"/>
      <c r="AI136" s="453"/>
      <c r="AJ136" s="152" t="str">
        <f>IF(OR($D136="",$AK136=""),"",MIN(VLOOKUP($AN136,Trans_Req!$A$2:$N$22,11),$AK136-VLOOKUP($AN136,Trans_Req!$A$2:$N$22,12)))</f>
        <v/>
      </c>
      <c r="AK136" s="453"/>
      <c r="AL136" s="453"/>
      <c r="AM136" s="151"/>
      <c r="AN136" s="126" t="e">
        <f>VLOOKUP($D136,Trans_Req!$Q$2:$R$14,2)+IF(OR(VLOOKUP($D136,Trans_Req!$Q$2:$R$14,2)=121000,VLOOKUP($D136,Trans_Req!$Q$2:$R$14,2)=121300),VLOOKUP($E136,Trans_Req!$S$2:$T$3,2),0)+IF(OR(VLOOKUP($D136,Trans_Req!$Q$2:$R$14,2)=121000,VLOOKUP($D136,Trans_Req!$Q$2:$R$14,2)=121300),IF(VLOOKUP($E136,Trans_Req!$S$2:$T$3,2)=20,VLOOKUP($F136,Trans_Req!$U$2:$V$4,2),0),0)</f>
        <v>#N/A</v>
      </c>
    </row>
    <row r="137" spans="1:40" x14ac:dyDescent="0.25">
      <c r="A137" s="125"/>
      <c r="B137" s="453"/>
      <c r="C137" s="453"/>
      <c r="D137" s="454"/>
      <c r="E137" s="454"/>
      <c r="F137" s="454"/>
      <c r="G137" s="456"/>
      <c r="H137" s="154" t="str">
        <f t="shared" si="9"/>
        <v/>
      </c>
      <c r="I137" s="148" t="str">
        <f>IF($D137="","",VLOOKUP($AN137,Trans_Req!$A$2:$N$22,5))</f>
        <v/>
      </c>
      <c r="J137" s="455"/>
      <c r="K137" s="147" t="str">
        <f t="shared" si="10"/>
        <v/>
      </c>
      <c r="L137" s="148" t="str">
        <f>IF($D137="","",VLOOKUP($AN137,Trans_Req!$A$2:$N$22,6))</f>
        <v/>
      </c>
      <c r="M137" s="455"/>
      <c r="N137" s="147" t="str">
        <f t="shared" si="11"/>
        <v/>
      </c>
      <c r="O137" s="148" t="str">
        <f>IF($D137="","",VLOOKUP($AN137,Trans_Req!$A$2:$N$22,7))</f>
        <v/>
      </c>
      <c r="P137" s="457"/>
      <c r="Q137" s="158" t="str">
        <f t="shared" si="12"/>
        <v/>
      </c>
      <c r="R137" s="148" t="str">
        <f>IF($D137="","",VLOOKUP($AN137,Trans_Req!$A$2:$N$22,8))</f>
        <v/>
      </c>
      <c r="S137" s="457"/>
      <c r="T137" s="158" t="str">
        <f t="shared" si="13"/>
        <v/>
      </c>
      <c r="U137" s="148" t="str">
        <f>IF($D137="","",VLOOKUP($AN137,Trans_Req!$A$2:$N$22,9))</f>
        <v/>
      </c>
      <c r="V137" s="457"/>
      <c r="W137" s="158" t="str">
        <f t="shared" si="14"/>
        <v/>
      </c>
      <c r="X137" s="148" t="str">
        <f>IF($D137="","",VLOOKUP($AN137,Trans_Req!$A$2:$N$22,10))</f>
        <v/>
      </c>
      <c r="Y137" s="149" t="str">
        <f t="shared" si="16"/>
        <v/>
      </c>
      <c r="Z137" s="150" t="str">
        <f t="shared" si="15"/>
        <v/>
      </c>
      <c r="AA137" s="151"/>
      <c r="AB137" s="453"/>
      <c r="AC137" s="453"/>
      <c r="AD137" s="453"/>
      <c r="AE137" s="453"/>
      <c r="AF137" s="453"/>
      <c r="AG137" s="453"/>
      <c r="AH137" s="453"/>
      <c r="AI137" s="453"/>
      <c r="AJ137" s="152" t="str">
        <f>IF(OR($D137="",$AK137=""),"",MIN(VLOOKUP($AN137,Trans_Req!$A$2:$N$22,11),$AK137-VLOOKUP($AN137,Trans_Req!$A$2:$N$22,12)))</f>
        <v/>
      </c>
      <c r="AK137" s="453"/>
      <c r="AL137" s="453"/>
      <c r="AM137" s="151"/>
      <c r="AN137" s="126" t="e">
        <f>VLOOKUP($D137,Trans_Req!$Q$2:$R$14,2)+IF(OR(VLOOKUP($D137,Trans_Req!$Q$2:$R$14,2)=121000,VLOOKUP($D137,Trans_Req!$Q$2:$R$14,2)=121300),VLOOKUP($E137,Trans_Req!$S$2:$T$3,2),0)+IF(OR(VLOOKUP($D137,Trans_Req!$Q$2:$R$14,2)=121000,VLOOKUP($D137,Trans_Req!$Q$2:$R$14,2)=121300),IF(VLOOKUP($E137,Trans_Req!$S$2:$T$3,2)=20,VLOOKUP($F137,Trans_Req!$U$2:$V$4,2),0),0)</f>
        <v>#N/A</v>
      </c>
    </row>
    <row r="138" spans="1:40" x14ac:dyDescent="0.25">
      <c r="A138" s="125"/>
      <c r="B138" s="453"/>
      <c r="C138" s="453"/>
      <c r="D138" s="454"/>
      <c r="E138" s="454"/>
      <c r="F138" s="454"/>
      <c r="G138" s="456"/>
      <c r="H138" s="154" t="str">
        <f t="shared" si="9"/>
        <v/>
      </c>
      <c r="I138" s="148" t="str">
        <f>IF($D138="","",VLOOKUP($AN138,Trans_Req!$A$2:$N$22,5))</f>
        <v/>
      </c>
      <c r="J138" s="455"/>
      <c r="K138" s="147" t="str">
        <f t="shared" si="10"/>
        <v/>
      </c>
      <c r="L138" s="148" t="str">
        <f>IF($D138="","",VLOOKUP($AN138,Trans_Req!$A$2:$N$22,6))</f>
        <v/>
      </c>
      <c r="M138" s="455"/>
      <c r="N138" s="147" t="str">
        <f t="shared" si="11"/>
        <v/>
      </c>
      <c r="O138" s="148" t="str">
        <f>IF($D138="","",VLOOKUP($AN138,Trans_Req!$A$2:$N$22,7))</f>
        <v/>
      </c>
      <c r="P138" s="457"/>
      <c r="Q138" s="158" t="str">
        <f t="shared" si="12"/>
        <v/>
      </c>
      <c r="R138" s="148" t="str">
        <f>IF($D138="","",VLOOKUP($AN138,Trans_Req!$A$2:$N$22,8))</f>
        <v/>
      </c>
      <c r="S138" s="457"/>
      <c r="T138" s="158" t="str">
        <f t="shared" si="13"/>
        <v/>
      </c>
      <c r="U138" s="148" t="str">
        <f>IF($D138="","",VLOOKUP($AN138,Trans_Req!$A$2:$N$22,9))</f>
        <v/>
      </c>
      <c r="V138" s="457"/>
      <c r="W138" s="158" t="str">
        <f t="shared" si="14"/>
        <v/>
      </c>
      <c r="X138" s="148" t="str">
        <f>IF($D138="","",VLOOKUP($AN138,Trans_Req!$A$2:$N$22,10))</f>
        <v/>
      </c>
      <c r="Y138" s="149" t="str">
        <f t="shared" si="16"/>
        <v/>
      </c>
      <c r="Z138" s="150" t="str">
        <f t="shared" si="15"/>
        <v/>
      </c>
      <c r="AA138" s="151"/>
      <c r="AB138" s="453"/>
      <c r="AC138" s="453"/>
      <c r="AD138" s="453"/>
      <c r="AE138" s="453"/>
      <c r="AF138" s="453"/>
      <c r="AG138" s="453"/>
      <c r="AH138" s="453"/>
      <c r="AI138" s="453"/>
      <c r="AJ138" s="152" t="str">
        <f>IF(OR($D138="",$AK138=""),"",MIN(VLOOKUP($AN138,Trans_Req!$A$2:$N$22,11),$AK138-VLOOKUP($AN138,Trans_Req!$A$2:$N$22,12)))</f>
        <v/>
      </c>
      <c r="AK138" s="453"/>
      <c r="AL138" s="453"/>
      <c r="AM138" s="151"/>
      <c r="AN138" s="126" t="e">
        <f>VLOOKUP($D138,Trans_Req!$Q$2:$R$14,2)+IF(OR(VLOOKUP($D138,Trans_Req!$Q$2:$R$14,2)=121000,VLOOKUP($D138,Trans_Req!$Q$2:$R$14,2)=121300),VLOOKUP($E138,Trans_Req!$S$2:$T$3,2),0)+IF(OR(VLOOKUP($D138,Trans_Req!$Q$2:$R$14,2)=121000,VLOOKUP($D138,Trans_Req!$Q$2:$R$14,2)=121300),IF(VLOOKUP($E138,Trans_Req!$S$2:$T$3,2)=20,VLOOKUP($F138,Trans_Req!$U$2:$V$4,2),0),0)</f>
        <v>#N/A</v>
      </c>
    </row>
    <row r="139" spans="1:40" x14ac:dyDescent="0.25">
      <c r="A139" s="125"/>
      <c r="B139" s="453"/>
      <c r="C139" s="453"/>
      <c r="D139" s="454"/>
      <c r="E139" s="454"/>
      <c r="F139" s="454"/>
      <c r="G139" s="456"/>
      <c r="H139" s="154" t="str">
        <f t="shared" si="9"/>
        <v/>
      </c>
      <c r="I139" s="148" t="str">
        <f>IF($D139="","",VLOOKUP($AN139,Trans_Req!$A$2:$N$22,5))</f>
        <v/>
      </c>
      <c r="J139" s="455"/>
      <c r="K139" s="147" t="str">
        <f t="shared" si="10"/>
        <v/>
      </c>
      <c r="L139" s="148" t="str">
        <f>IF($D139="","",VLOOKUP($AN139,Trans_Req!$A$2:$N$22,6))</f>
        <v/>
      </c>
      <c r="M139" s="455"/>
      <c r="N139" s="147" t="str">
        <f t="shared" si="11"/>
        <v/>
      </c>
      <c r="O139" s="148" t="str">
        <f>IF($D139="","",VLOOKUP($AN139,Trans_Req!$A$2:$N$22,7))</f>
        <v/>
      </c>
      <c r="P139" s="457"/>
      <c r="Q139" s="158" t="str">
        <f t="shared" si="12"/>
        <v/>
      </c>
      <c r="R139" s="148" t="str">
        <f>IF($D139="","",VLOOKUP($AN139,Trans_Req!$A$2:$N$22,8))</f>
        <v/>
      </c>
      <c r="S139" s="457"/>
      <c r="T139" s="158" t="str">
        <f t="shared" si="13"/>
        <v/>
      </c>
      <c r="U139" s="148" t="str">
        <f>IF($D139="","",VLOOKUP($AN139,Trans_Req!$A$2:$N$22,9))</f>
        <v/>
      </c>
      <c r="V139" s="457"/>
      <c r="W139" s="158" t="str">
        <f t="shared" si="14"/>
        <v/>
      </c>
      <c r="X139" s="148" t="str">
        <f>IF($D139="","",VLOOKUP($AN139,Trans_Req!$A$2:$N$22,10))</f>
        <v/>
      </c>
      <c r="Y139" s="149" t="str">
        <f t="shared" si="16"/>
        <v/>
      </c>
      <c r="Z139" s="150" t="str">
        <f t="shared" si="15"/>
        <v/>
      </c>
      <c r="AA139" s="151"/>
      <c r="AB139" s="453"/>
      <c r="AC139" s="453"/>
      <c r="AD139" s="453"/>
      <c r="AE139" s="453"/>
      <c r="AF139" s="453"/>
      <c r="AG139" s="453"/>
      <c r="AH139" s="453"/>
      <c r="AI139" s="453"/>
      <c r="AJ139" s="152" t="str">
        <f>IF(OR($D139="",$AK139=""),"",MIN(VLOOKUP($AN139,Trans_Req!$A$2:$N$22,11),$AK139-VLOOKUP($AN139,Trans_Req!$A$2:$N$22,12)))</f>
        <v/>
      </c>
      <c r="AK139" s="453"/>
      <c r="AL139" s="453"/>
      <c r="AM139" s="151"/>
      <c r="AN139" s="126" t="e">
        <f>VLOOKUP($D139,Trans_Req!$Q$2:$R$14,2)+IF(OR(VLOOKUP($D139,Trans_Req!$Q$2:$R$14,2)=121000,VLOOKUP($D139,Trans_Req!$Q$2:$R$14,2)=121300),VLOOKUP($E139,Trans_Req!$S$2:$T$3,2),0)+IF(OR(VLOOKUP($D139,Trans_Req!$Q$2:$R$14,2)=121000,VLOOKUP($D139,Trans_Req!$Q$2:$R$14,2)=121300),IF(VLOOKUP($E139,Trans_Req!$S$2:$T$3,2)=20,VLOOKUP($F139,Trans_Req!$U$2:$V$4,2),0),0)</f>
        <v>#N/A</v>
      </c>
    </row>
    <row r="140" spans="1:40" x14ac:dyDescent="0.25">
      <c r="A140" s="125"/>
      <c r="B140" s="453"/>
      <c r="C140" s="453"/>
      <c r="D140" s="454"/>
      <c r="E140" s="454"/>
      <c r="F140" s="454"/>
      <c r="G140" s="456"/>
      <c r="H140" s="154" t="str">
        <f t="shared" si="9"/>
        <v/>
      </c>
      <c r="I140" s="148" t="str">
        <f>IF($D140="","",VLOOKUP($AN140,Trans_Req!$A$2:$N$22,5))</f>
        <v/>
      </c>
      <c r="J140" s="455"/>
      <c r="K140" s="147" t="str">
        <f t="shared" si="10"/>
        <v/>
      </c>
      <c r="L140" s="148" t="str">
        <f>IF($D140="","",VLOOKUP($AN140,Trans_Req!$A$2:$N$22,6))</f>
        <v/>
      </c>
      <c r="M140" s="455"/>
      <c r="N140" s="147" t="str">
        <f t="shared" si="11"/>
        <v/>
      </c>
      <c r="O140" s="148" t="str">
        <f>IF($D140="","",VLOOKUP($AN140,Trans_Req!$A$2:$N$22,7))</f>
        <v/>
      </c>
      <c r="P140" s="457"/>
      <c r="Q140" s="158" t="str">
        <f t="shared" si="12"/>
        <v/>
      </c>
      <c r="R140" s="148" t="str">
        <f>IF($D140="","",VLOOKUP($AN140,Trans_Req!$A$2:$N$22,8))</f>
        <v/>
      </c>
      <c r="S140" s="457"/>
      <c r="T140" s="158" t="str">
        <f t="shared" si="13"/>
        <v/>
      </c>
      <c r="U140" s="148" t="str">
        <f>IF($D140="","",VLOOKUP($AN140,Trans_Req!$A$2:$N$22,9))</f>
        <v/>
      </c>
      <c r="V140" s="457"/>
      <c r="W140" s="158" t="str">
        <f t="shared" si="14"/>
        <v/>
      </c>
      <c r="X140" s="148" t="str">
        <f>IF($D140="","",VLOOKUP($AN140,Trans_Req!$A$2:$N$22,10))</f>
        <v/>
      </c>
      <c r="Y140" s="149" t="str">
        <f t="shared" si="16"/>
        <v/>
      </c>
      <c r="Z140" s="150" t="str">
        <f t="shared" si="15"/>
        <v/>
      </c>
      <c r="AA140" s="151"/>
      <c r="AB140" s="453"/>
      <c r="AC140" s="453"/>
      <c r="AD140" s="453"/>
      <c r="AE140" s="453"/>
      <c r="AF140" s="453"/>
      <c r="AG140" s="453"/>
      <c r="AH140" s="453"/>
      <c r="AI140" s="453"/>
      <c r="AJ140" s="152" t="str">
        <f>IF(OR($D140="",$AK140=""),"",MIN(VLOOKUP($AN140,Trans_Req!$A$2:$N$22,11),$AK140-VLOOKUP($AN140,Trans_Req!$A$2:$N$22,12)))</f>
        <v/>
      </c>
      <c r="AK140" s="453"/>
      <c r="AL140" s="453"/>
      <c r="AM140" s="151"/>
      <c r="AN140" s="126" t="e">
        <f>VLOOKUP($D140,Trans_Req!$Q$2:$R$14,2)+IF(OR(VLOOKUP($D140,Trans_Req!$Q$2:$R$14,2)=121000,VLOOKUP($D140,Trans_Req!$Q$2:$R$14,2)=121300),VLOOKUP($E140,Trans_Req!$S$2:$T$3,2),0)+IF(OR(VLOOKUP($D140,Trans_Req!$Q$2:$R$14,2)=121000,VLOOKUP($D140,Trans_Req!$Q$2:$R$14,2)=121300),IF(VLOOKUP($E140,Trans_Req!$S$2:$T$3,2)=20,VLOOKUP($F140,Trans_Req!$U$2:$V$4,2),0),0)</f>
        <v>#N/A</v>
      </c>
    </row>
    <row r="141" spans="1:40" x14ac:dyDescent="0.25">
      <c r="A141" s="125"/>
      <c r="B141" s="453"/>
      <c r="C141" s="453"/>
      <c r="D141" s="454"/>
      <c r="E141" s="454"/>
      <c r="F141" s="454"/>
      <c r="G141" s="456"/>
      <c r="H141" s="154" t="str">
        <f t="shared" si="9"/>
        <v/>
      </c>
      <c r="I141" s="148" t="str">
        <f>IF($D141="","",VLOOKUP($AN141,Trans_Req!$A$2:$N$22,5))</f>
        <v/>
      </c>
      <c r="J141" s="455"/>
      <c r="K141" s="147" t="str">
        <f t="shared" si="10"/>
        <v/>
      </c>
      <c r="L141" s="148" t="str">
        <f>IF($D141="","",VLOOKUP($AN141,Trans_Req!$A$2:$N$22,6))</f>
        <v/>
      </c>
      <c r="M141" s="455"/>
      <c r="N141" s="147" t="str">
        <f t="shared" si="11"/>
        <v/>
      </c>
      <c r="O141" s="148" t="str">
        <f>IF($D141="","",VLOOKUP($AN141,Trans_Req!$A$2:$N$22,7))</f>
        <v/>
      </c>
      <c r="P141" s="457"/>
      <c r="Q141" s="158" t="str">
        <f t="shared" si="12"/>
        <v/>
      </c>
      <c r="R141" s="148" t="str">
        <f>IF($D141="","",VLOOKUP($AN141,Trans_Req!$A$2:$N$22,8))</f>
        <v/>
      </c>
      <c r="S141" s="457"/>
      <c r="T141" s="158" t="str">
        <f t="shared" si="13"/>
        <v/>
      </c>
      <c r="U141" s="148" t="str">
        <f>IF($D141="","",VLOOKUP($AN141,Trans_Req!$A$2:$N$22,9))</f>
        <v/>
      </c>
      <c r="V141" s="457"/>
      <c r="W141" s="158" t="str">
        <f t="shared" si="14"/>
        <v/>
      </c>
      <c r="X141" s="148" t="str">
        <f>IF($D141="","",VLOOKUP($AN141,Trans_Req!$A$2:$N$22,10))</f>
        <v/>
      </c>
      <c r="Y141" s="149" t="str">
        <f t="shared" si="16"/>
        <v/>
      </c>
      <c r="Z141" s="150" t="str">
        <f t="shared" si="15"/>
        <v/>
      </c>
      <c r="AA141" s="151"/>
      <c r="AB141" s="453"/>
      <c r="AC141" s="453"/>
      <c r="AD141" s="453"/>
      <c r="AE141" s="453"/>
      <c r="AF141" s="453"/>
      <c r="AG141" s="453"/>
      <c r="AH141" s="453"/>
      <c r="AI141" s="453"/>
      <c r="AJ141" s="152" t="str">
        <f>IF(OR($D141="",$AK141=""),"",MIN(VLOOKUP($AN141,Trans_Req!$A$2:$N$22,11),$AK141-VLOOKUP($AN141,Trans_Req!$A$2:$N$22,12)))</f>
        <v/>
      </c>
      <c r="AK141" s="453"/>
      <c r="AL141" s="453"/>
      <c r="AM141" s="151"/>
      <c r="AN141" s="126" t="e">
        <f>VLOOKUP($D141,Trans_Req!$Q$2:$R$14,2)+IF(OR(VLOOKUP($D141,Trans_Req!$Q$2:$R$14,2)=121000,VLOOKUP($D141,Trans_Req!$Q$2:$R$14,2)=121300),VLOOKUP($E141,Trans_Req!$S$2:$T$3,2),0)+IF(OR(VLOOKUP($D141,Trans_Req!$Q$2:$R$14,2)=121000,VLOOKUP($D141,Trans_Req!$Q$2:$R$14,2)=121300),IF(VLOOKUP($E141,Trans_Req!$S$2:$T$3,2)=20,VLOOKUP($F141,Trans_Req!$U$2:$V$4,2),0),0)</f>
        <v>#N/A</v>
      </c>
    </row>
    <row r="142" spans="1:40" x14ac:dyDescent="0.25">
      <c r="A142" s="125"/>
      <c r="B142" s="453"/>
      <c r="C142" s="453"/>
      <c r="D142" s="454"/>
      <c r="E142" s="454"/>
      <c r="F142" s="454"/>
      <c r="G142" s="456"/>
      <c r="H142" s="154" t="str">
        <f t="shared" si="9"/>
        <v/>
      </c>
      <c r="I142" s="148" t="str">
        <f>IF($D142="","",VLOOKUP($AN142,Trans_Req!$A$2:$N$22,5))</f>
        <v/>
      </c>
      <c r="J142" s="455"/>
      <c r="K142" s="147" t="str">
        <f t="shared" si="10"/>
        <v/>
      </c>
      <c r="L142" s="148" t="str">
        <f>IF($D142="","",VLOOKUP($AN142,Trans_Req!$A$2:$N$22,6))</f>
        <v/>
      </c>
      <c r="M142" s="455"/>
      <c r="N142" s="147" t="str">
        <f t="shared" si="11"/>
        <v/>
      </c>
      <c r="O142" s="148" t="str">
        <f>IF($D142="","",VLOOKUP($AN142,Trans_Req!$A$2:$N$22,7))</f>
        <v/>
      </c>
      <c r="P142" s="457"/>
      <c r="Q142" s="158" t="str">
        <f t="shared" si="12"/>
        <v/>
      </c>
      <c r="R142" s="148" t="str">
        <f>IF($D142="","",VLOOKUP($AN142,Trans_Req!$A$2:$N$22,8))</f>
        <v/>
      </c>
      <c r="S142" s="457"/>
      <c r="T142" s="158" t="str">
        <f t="shared" si="13"/>
        <v/>
      </c>
      <c r="U142" s="148" t="str">
        <f>IF($D142="","",VLOOKUP($AN142,Trans_Req!$A$2:$N$22,9))</f>
        <v/>
      </c>
      <c r="V142" s="457"/>
      <c r="W142" s="158" t="str">
        <f t="shared" si="14"/>
        <v/>
      </c>
      <c r="X142" s="148" t="str">
        <f>IF($D142="","",VLOOKUP($AN142,Trans_Req!$A$2:$N$22,10))</f>
        <v/>
      </c>
      <c r="Y142" s="149" t="str">
        <f t="shared" si="16"/>
        <v/>
      </c>
      <c r="Z142" s="150" t="str">
        <f t="shared" si="15"/>
        <v/>
      </c>
      <c r="AA142" s="151"/>
      <c r="AB142" s="453"/>
      <c r="AC142" s="453"/>
      <c r="AD142" s="453"/>
      <c r="AE142" s="453"/>
      <c r="AF142" s="453"/>
      <c r="AG142" s="453"/>
      <c r="AH142" s="453"/>
      <c r="AI142" s="453"/>
      <c r="AJ142" s="152" t="str">
        <f>IF(OR($D142="",$AK142=""),"",MIN(VLOOKUP($AN142,Trans_Req!$A$2:$N$22,11),$AK142-VLOOKUP($AN142,Trans_Req!$A$2:$N$22,12)))</f>
        <v/>
      </c>
      <c r="AK142" s="453"/>
      <c r="AL142" s="453"/>
      <c r="AM142" s="151"/>
      <c r="AN142" s="126" t="e">
        <f>VLOOKUP($D142,Trans_Req!$Q$2:$R$14,2)+IF(OR(VLOOKUP($D142,Trans_Req!$Q$2:$R$14,2)=121000,VLOOKUP($D142,Trans_Req!$Q$2:$R$14,2)=121300),VLOOKUP($E142,Trans_Req!$S$2:$T$3,2),0)+IF(OR(VLOOKUP($D142,Trans_Req!$Q$2:$R$14,2)=121000,VLOOKUP($D142,Trans_Req!$Q$2:$R$14,2)=121300),IF(VLOOKUP($E142,Trans_Req!$S$2:$T$3,2)=20,VLOOKUP($F142,Trans_Req!$U$2:$V$4,2),0),0)</f>
        <v>#N/A</v>
      </c>
    </row>
    <row r="143" spans="1:40" x14ac:dyDescent="0.25">
      <c r="A143" s="125"/>
      <c r="B143" s="453"/>
      <c r="C143" s="453"/>
      <c r="D143" s="454"/>
      <c r="E143" s="454"/>
      <c r="F143" s="454"/>
      <c r="G143" s="456"/>
      <c r="H143" s="154" t="str">
        <f t="shared" si="9"/>
        <v/>
      </c>
      <c r="I143" s="148" t="str">
        <f>IF($D143="","",VLOOKUP($AN143,Trans_Req!$A$2:$N$22,5))</f>
        <v/>
      </c>
      <c r="J143" s="455"/>
      <c r="K143" s="147" t="str">
        <f t="shared" si="10"/>
        <v/>
      </c>
      <c r="L143" s="148" t="str">
        <f>IF($D143="","",VLOOKUP($AN143,Trans_Req!$A$2:$N$22,6))</f>
        <v/>
      </c>
      <c r="M143" s="455"/>
      <c r="N143" s="147" t="str">
        <f t="shared" si="11"/>
        <v/>
      </c>
      <c r="O143" s="148" t="str">
        <f>IF($D143="","",VLOOKUP($AN143,Trans_Req!$A$2:$N$22,7))</f>
        <v/>
      </c>
      <c r="P143" s="457"/>
      <c r="Q143" s="158" t="str">
        <f t="shared" si="12"/>
        <v/>
      </c>
      <c r="R143" s="148" t="str">
        <f>IF($D143="","",VLOOKUP($AN143,Trans_Req!$A$2:$N$22,8))</f>
        <v/>
      </c>
      <c r="S143" s="457"/>
      <c r="T143" s="158" t="str">
        <f t="shared" si="13"/>
        <v/>
      </c>
      <c r="U143" s="148" t="str">
        <f>IF($D143="","",VLOOKUP($AN143,Trans_Req!$A$2:$N$22,9))</f>
        <v/>
      </c>
      <c r="V143" s="457"/>
      <c r="W143" s="158" t="str">
        <f t="shared" si="14"/>
        <v/>
      </c>
      <c r="X143" s="148" t="str">
        <f>IF($D143="","",VLOOKUP($AN143,Trans_Req!$A$2:$N$22,10))</f>
        <v/>
      </c>
      <c r="Y143" s="149" t="str">
        <f t="shared" si="16"/>
        <v/>
      </c>
      <c r="Z143" s="150" t="str">
        <f t="shared" si="15"/>
        <v/>
      </c>
      <c r="AA143" s="151"/>
      <c r="AB143" s="453"/>
      <c r="AC143" s="453"/>
      <c r="AD143" s="453"/>
      <c r="AE143" s="453"/>
      <c r="AF143" s="453"/>
      <c r="AG143" s="453"/>
      <c r="AH143" s="453"/>
      <c r="AI143" s="453"/>
      <c r="AJ143" s="152" t="str">
        <f>IF(OR($D143="",$AK143=""),"",MIN(VLOOKUP($AN143,Trans_Req!$A$2:$N$22,11),$AK143-VLOOKUP($AN143,Trans_Req!$A$2:$N$22,12)))</f>
        <v/>
      </c>
      <c r="AK143" s="453"/>
      <c r="AL143" s="453"/>
      <c r="AM143" s="151"/>
      <c r="AN143" s="126" t="e">
        <f>VLOOKUP($D143,Trans_Req!$Q$2:$R$14,2)+IF(OR(VLOOKUP($D143,Trans_Req!$Q$2:$R$14,2)=121000,VLOOKUP($D143,Trans_Req!$Q$2:$R$14,2)=121300),VLOOKUP($E143,Trans_Req!$S$2:$T$3,2),0)+IF(OR(VLOOKUP($D143,Trans_Req!$Q$2:$R$14,2)=121000,VLOOKUP($D143,Trans_Req!$Q$2:$R$14,2)=121300),IF(VLOOKUP($E143,Trans_Req!$S$2:$T$3,2)=20,VLOOKUP($F143,Trans_Req!$U$2:$V$4,2),0),0)</f>
        <v>#N/A</v>
      </c>
    </row>
    <row r="144" spans="1:40" x14ac:dyDescent="0.25">
      <c r="A144" s="125"/>
      <c r="B144" s="453"/>
      <c r="C144" s="453"/>
      <c r="D144" s="454"/>
      <c r="E144" s="454"/>
      <c r="F144" s="454"/>
      <c r="G144" s="456"/>
      <c r="H144" s="154" t="str">
        <f t="shared" si="9"/>
        <v/>
      </c>
      <c r="I144" s="148" t="str">
        <f>IF($D144="","",VLOOKUP($AN144,Trans_Req!$A$2:$N$22,5))</f>
        <v/>
      </c>
      <c r="J144" s="455"/>
      <c r="K144" s="147" t="str">
        <f t="shared" si="10"/>
        <v/>
      </c>
      <c r="L144" s="148" t="str">
        <f>IF($D144="","",VLOOKUP($AN144,Trans_Req!$A$2:$N$22,6))</f>
        <v/>
      </c>
      <c r="M144" s="455"/>
      <c r="N144" s="147" t="str">
        <f t="shared" si="11"/>
        <v/>
      </c>
      <c r="O144" s="148" t="str">
        <f>IF($D144="","",VLOOKUP($AN144,Trans_Req!$A$2:$N$22,7))</f>
        <v/>
      </c>
      <c r="P144" s="457"/>
      <c r="Q144" s="158" t="str">
        <f t="shared" si="12"/>
        <v/>
      </c>
      <c r="R144" s="148" t="str">
        <f>IF($D144="","",VLOOKUP($AN144,Trans_Req!$A$2:$N$22,8))</f>
        <v/>
      </c>
      <c r="S144" s="457"/>
      <c r="T144" s="158" t="str">
        <f t="shared" si="13"/>
        <v/>
      </c>
      <c r="U144" s="148" t="str">
        <f>IF($D144="","",VLOOKUP($AN144,Trans_Req!$A$2:$N$22,9))</f>
        <v/>
      </c>
      <c r="V144" s="457"/>
      <c r="W144" s="158" t="str">
        <f t="shared" si="14"/>
        <v/>
      </c>
      <c r="X144" s="148" t="str">
        <f>IF($D144="","",VLOOKUP($AN144,Trans_Req!$A$2:$N$22,10))</f>
        <v/>
      </c>
      <c r="Y144" s="149" t="str">
        <f t="shared" si="16"/>
        <v/>
      </c>
      <c r="Z144" s="150" t="str">
        <f t="shared" si="15"/>
        <v/>
      </c>
      <c r="AA144" s="151"/>
      <c r="AB144" s="453"/>
      <c r="AC144" s="453"/>
      <c r="AD144" s="453"/>
      <c r="AE144" s="453"/>
      <c r="AF144" s="453"/>
      <c r="AG144" s="453"/>
      <c r="AH144" s="453"/>
      <c r="AI144" s="453"/>
      <c r="AJ144" s="152" t="str">
        <f>IF(OR($D144="",$AK144=""),"",MIN(VLOOKUP($AN144,Trans_Req!$A$2:$N$22,11),$AK144-VLOOKUP($AN144,Trans_Req!$A$2:$N$22,12)))</f>
        <v/>
      </c>
      <c r="AK144" s="453"/>
      <c r="AL144" s="453"/>
      <c r="AM144" s="151"/>
      <c r="AN144" s="126" t="e">
        <f>VLOOKUP($D144,Trans_Req!$Q$2:$R$14,2)+IF(OR(VLOOKUP($D144,Trans_Req!$Q$2:$R$14,2)=121000,VLOOKUP($D144,Trans_Req!$Q$2:$R$14,2)=121300),VLOOKUP($E144,Trans_Req!$S$2:$T$3,2),0)+IF(OR(VLOOKUP($D144,Trans_Req!$Q$2:$R$14,2)=121000,VLOOKUP($D144,Trans_Req!$Q$2:$R$14,2)=121300),IF(VLOOKUP($E144,Trans_Req!$S$2:$T$3,2)=20,VLOOKUP($F144,Trans_Req!$U$2:$V$4,2),0),0)</f>
        <v>#N/A</v>
      </c>
    </row>
    <row r="145" spans="1:40" x14ac:dyDescent="0.25">
      <c r="A145" s="125"/>
      <c r="B145" s="453"/>
      <c r="C145" s="453"/>
      <c r="D145" s="454"/>
      <c r="E145" s="454"/>
      <c r="F145" s="454"/>
      <c r="G145" s="456"/>
      <c r="H145" s="154" t="str">
        <f t="shared" si="9"/>
        <v/>
      </c>
      <c r="I145" s="148" t="str">
        <f>IF($D145="","",VLOOKUP($AN145,Trans_Req!$A$2:$N$22,5))</f>
        <v/>
      </c>
      <c r="J145" s="455"/>
      <c r="K145" s="147" t="str">
        <f t="shared" si="10"/>
        <v/>
      </c>
      <c r="L145" s="148" t="str">
        <f>IF($D145="","",VLOOKUP($AN145,Trans_Req!$A$2:$N$22,6))</f>
        <v/>
      </c>
      <c r="M145" s="455"/>
      <c r="N145" s="147" t="str">
        <f t="shared" si="11"/>
        <v/>
      </c>
      <c r="O145" s="148" t="str">
        <f>IF($D145="","",VLOOKUP($AN145,Trans_Req!$A$2:$N$22,7))</f>
        <v/>
      </c>
      <c r="P145" s="457"/>
      <c r="Q145" s="158" t="str">
        <f t="shared" si="12"/>
        <v/>
      </c>
      <c r="R145" s="148" t="str">
        <f>IF($D145="","",VLOOKUP($AN145,Trans_Req!$A$2:$N$22,8))</f>
        <v/>
      </c>
      <c r="S145" s="457"/>
      <c r="T145" s="158" t="str">
        <f t="shared" si="13"/>
        <v/>
      </c>
      <c r="U145" s="148" t="str">
        <f>IF($D145="","",VLOOKUP($AN145,Trans_Req!$A$2:$N$22,9))</f>
        <v/>
      </c>
      <c r="V145" s="457"/>
      <c r="W145" s="158" t="str">
        <f t="shared" si="14"/>
        <v/>
      </c>
      <c r="X145" s="148" t="str">
        <f>IF($D145="","",VLOOKUP($AN145,Trans_Req!$A$2:$N$22,10))</f>
        <v/>
      </c>
      <c r="Y145" s="149" t="str">
        <f t="shared" si="16"/>
        <v/>
      </c>
      <c r="Z145" s="150" t="str">
        <f t="shared" si="15"/>
        <v/>
      </c>
      <c r="AA145" s="151"/>
      <c r="AB145" s="453"/>
      <c r="AC145" s="453"/>
      <c r="AD145" s="453"/>
      <c r="AE145" s="453"/>
      <c r="AF145" s="453"/>
      <c r="AG145" s="453"/>
      <c r="AH145" s="453"/>
      <c r="AI145" s="453"/>
      <c r="AJ145" s="152" t="str">
        <f>IF(OR($D145="",$AK145=""),"",MIN(VLOOKUP($AN145,Trans_Req!$A$2:$N$22,11),$AK145-VLOOKUP($AN145,Trans_Req!$A$2:$N$22,12)))</f>
        <v/>
      </c>
      <c r="AK145" s="453"/>
      <c r="AL145" s="453"/>
      <c r="AM145" s="151"/>
      <c r="AN145" s="126" t="e">
        <f>VLOOKUP($D145,Trans_Req!$Q$2:$R$14,2)+IF(OR(VLOOKUP($D145,Trans_Req!$Q$2:$R$14,2)=121000,VLOOKUP($D145,Trans_Req!$Q$2:$R$14,2)=121300),VLOOKUP($E145,Trans_Req!$S$2:$T$3,2),0)+IF(OR(VLOOKUP($D145,Trans_Req!$Q$2:$R$14,2)=121000,VLOOKUP($D145,Trans_Req!$Q$2:$R$14,2)=121300),IF(VLOOKUP($E145,Trans_Req!$S$2:$T$3,2)=20,VLOOKUP($F145,Trans_Req!$U$2:$V$4,2),0),0)</f>
        <v>#N/A</v>
      </c>
    </row>
    <row r="146" spans="1:40" x14ac:dyDescent="0.25">
      <c r="A146" s="125"/>
      <c r="B146" s="453"/>
      <c r="C146" s="453"/>
      <c r="D146" s="454"/>
      <c r="E146" s="454"/>
      <c r="F146" s="454"/>
      <c r="G146" s="456"/>
      <c r="H146" s="154" t="str">
        <f t="shared" si="9"/>
        <v/>
      </c>
      <c r="I146" s="148" t="str">
        <f>IF($D146="","",VLOOKUP($AN146,Trans_Req!$A$2:$N$22,5))</f>
        <v/>
      </c>
      <c r="J146" s="455"/>
      <c r="K146" s="147" t="str">
        <f t="shared" si="10"/>
        <v/>
      </c>
      <c r="L146" s="148" t="str">
        <f>IF($D146="","",VLOOKUP($AN146,Trans_Req!$A$2:$N$22,6))</f>
        <v/>
      </c>
      <c r="M146" s="455"/>
      <c r="N146" s="147" t="str">
        <f t="shared" si="11"/>
        <v/>
      </c>
      <c r="O146" s="148" t="str">
        <f>IF($D146="","",VLOOKUP($AN146,Trans_Req!$A$2:$N$22,7))</f>
        <v/>
      </c>
      <c r="P146" s="457"/>
      <c r="Q146" s="158" t="str">
        <f t="shared" si="12"/>
        <v/>
      </c>
      <c r="R146" s="148" t="str">
        <f>IF($D146="","",VLOOKUP($AN146,Trans_Req!$A$2:$N$22,8))</f>
        <v/>
      </c>
      <c r="S146" s="457"/>
      <c r="T146" s="158" t="str">
        <f t="shared" si="13"/>
        <v/>
      </c>
      <c r="U146" s="148" t="str">
        <f>IF($D146="","",VLOOKUP($AN146,Trans_Req!$A$2:$N$22,9))</f>
        <v/>
      </c>
      <c r="V146" s="457"/>
      <c r="W146" s="158" t="str">
        <f t="shared" si="14"/>
        <v/>
      </c>
      <c r="X146" s="148" t="str">
        <f>IF($D146="","",VLOOKUP($AN146,Trans_Req!$A$2:$N$22,10))</f>
        <v/>
      </c>
      <c r="Y146" s="149" t="str">
        <f t="shared" si="16"/>
        <v/>
      </c>
      <c r="Z146" s="150" t="str">
        <f t="shared" si="15"/>
        <v/>
      </c>
      <c r="AA146" s="151"/>
      <c r="AB146" s="453"/>
      <c r="AC146" s="453"/>
      <c r="AD146" s="453"/>
      <c r="AE146" s="453"/>
      <c r="AF146" s="453"/>
      <c r="AG146" s="453"/>
      <c r="AH146" s="453"/>
      <c r="AI146" s="453"/>
      <c r="AJ146" s="152" t="str">
        <f>IF(OR($D146="",$AK146=""),"",MIN(VLOOKUP($AN146,Trans_Req!$A$2:$N$22,11),$AK146-VLOOKUP($AN146,Trans_Req!$A$2:$N$22,12)))</f>
        <v/>
      </c>
      <c r="AK146" s="453"/>
      <c r="AL146" s="453"/>
      <c r="AM146" s="151"/>
      <c r="AN146" s="126" t="e">
        <f>VLOOKUP($D146,Trans_Req!$Q$2:$R$14,2)+IF(OR(VLOOKUP($D146,Trans_Req!$Q$2:$R$14,2)=121000,VLOOKUP($D146,Trans_Req!$Q$2:$R$14,2)=121300),VLOOKUP($E146,Trans_Req!$S$2:$T$3,2),0)+IF(OR(VLOOKUP($D146,Trans_Req!$Q$2:$R$14,2)=121000,VLOOKUP($D146,Trans_Req!$Q$2:$R$14,2)=121300),IF(VLOOKUP($E146,Trans_Req!$S$2:$T$3,2)=20,VLOOKUP($F146,Trans_Req!$U$2:$V$4,2),0),0)</f>
        <v>#N/A</v>
      </c>
    </row>
    <row r="147" spans="1:40" x14ac:dyDescent="0.25">
      <c r="A147" s="125"/>
      <c r="B147" s="453"/>
      <c r="C147" s="453"/>
      <c r="D147" s="454"/>
      <c r="E147" s="454"/>
      <c r="F147" s="454"/>
      <c r="G147" s="456"/>
      <c r="H147" s="154" t="str">
        <f t="shared" ref="H147:H210" si="17">IF(OR($D147="",$AB147="",$AC147="",$I147="",$AI147="",$AK147=""),"",IF($AN147&gt;=120100,IF($Y147&lt;=$AI147,$AC147*$I147,IF(AND($Y147&gt;$AI147,$Y147&lt;=$AK147),$I147*($AC147+((($AB147-$AC147)/($AK147-$AI147))*($Y147-$AI147))),0)),""))</f>
        <v/>
      </c>
      <c r="I147" s="148" t="str">
        <f>IF($D147="","",VLOOKUP($AN147,Trans_Req!$A$2:$N$22,5))</f>
        <v/>
      </c>
      <c r="J147" s="455"/>
      <c r="K147" s="147" t="str">
        <f t="shared" ref="K147:K210" si="18">IF(OR($D147="",$AD147="",$L147=""),"",IF($AN147&gt;=120100,$AD147*$L147,""))</f>
        <v/>
      </c>
      <c r="L147" s="148" t="str">
        <f>IF($D147="","",VLOOKUP($AN147,Trans_Req!$A$2:$N$22,6))</f>
        <v/>
      </c>
      <c r="M147" s="455"/>
      <c r="N147" s="147" t="str">
        <f t="shared" ref="N147:N210" si="19">IF(OR($D147="",$AE147="",$O147=""),"",IF($AN147&gt;=120100,$AE147*$O147,""))</f>
        <v/>
      </c>
      <c r="O147" s="148" t="str">
        <f>IF($D147="","",VLOOKUP($AN147,Trans_Req!$A$2:$N$22,7))</f>
        <v/>
      </c>
      <c r="P147" s="457"/>
      <c r="Q147" s="158" t="str">
        <f t="shared" ref="Q147:Q210" si="20">IF(OR($D147="",$AF147="",$R147=""),"",IF($AN147&gt;=120100,$AF147*$R147,""))</f>
        <v/>
      </c>
      <c r="R147" s="148" t="str">
        <f>IF($D147="","",VLOOKUP($AN147,Trans_Req!$A$2:$N$22,8))</f>
        <v/>
      </c>
      <c r="S147" s="457"/>
      <c r="T147" s="158" t="str">
        <f t="shared" ref="T147:T210" si="21">IF(OR($D147="",$AG147="",$U147=""),"",IF($AN147&gt;=120100,$AG147*$U147,""))</f>
        <v/>
      </c>
      <c r="U147" s="148" t="str">
        <f>IF($D147="","",VLOOKUP($AN147,Trans_Req!$A$2:$N$22,9))</f>
        <v/>
      </c>
      <c r="V147" s="457"/>
      <c r="W147" s="158" t="str">
        <f t="shared" ref="W147:W210" si="22">IF(OR($D147="",$AH147="",$X147=""),"",IF($AN147&gt;=120100,$AH147*$X147,""))</f>
        <v/>
      </c>
      <c r="X147" s="148" t="str">
        <f>IF($D147="","",VLOOKUP($AN147,Trans_Req!$A$2:$N$22,10))</f>
        <v/>
      </c>
      <c r="Y147" s="149" t="str">
        <f t="shared" si="16"/>
        <v/>
      </c>
      <c r="Z147" s="150" t="str">
        <f t="shared" ref="Z147:Z210" si="23">IF(OR($D147="",$AJ147=""),"",$AJ147)</f>
        <v/>
      </c>
      <c r="AA147" s="151"/>
      <c r="AB147" s="453"/>
      <c r="AC147" s="453"/>
      <c r="AD147" s="453"/>
      <c r="AE147" s="453"/>
      <c r="AF147" s="453"/>
      <c r="AG147" s="453"/>
      <c r="AH147" s="453"/>
      <c r="AI147" s="453"/>
      <c r="AJ147" s="152" t="str">
        <f>IF(OR($D147="",$AK147=""),"",MIN(VLOOKUP($AN147,Trans_Req!$A$2:$N$22,11),$AK147-VLOOKUP($AN147,Trans_Req!$A$2:$N$22,12)))</f>
        <v/>
      </c>
      <c r="AK147" s="453"/>
      <c r="AL147" s="453"/>
      <c r="AM147" s="151"/>
      <c r="AN147" s="126" t="e">
        <f>VLOOKUP($D147,Trans_Req!$Q$2:$R$14,2)+IF(OR(VLOOKUP($D147,Trans_Req!$Q$2:$R$14,2)=121000,VLOOKUP($D147,Trans_Req!$Q$2:$R$14,2)=121300),VLOOKUP($E147,Trans_Req!$S$2:$T$3,2),0)+IF(OR(VLOOKUP($D147,Trans_Req!$Q$2:$R$14,2)=121000,VLOOKUP($D147,Trans_Req!$Q$2:$R$14,2)=121300),IF(VLOOKUP($E147,Trans_Req!$S$2:$T$3,2)=20,VLOOKUP($F147,Trans_Req!$U$2:$V$4,2),0),0)</f>
        <v>#N/A</v>
      </c>
    </row>
    <row r="148" spans="1:40" x14ac:dyDescent="0.25">
      <c r="A148" s="125"/>
      <c r="B148" s="453"/>
      <c r="C148" s="453"/>
      <c r="D148" s="454"/>
      <c r="E148" s="454"/>
      <c r="F148" s="454"/>
      <c r="G148" s="456"/>
      <c r="H148" s="154" t="str">
        <f t="shared" si="17"/>
        <v/>
      </c>
      <c r="I148" s="148" t="str">
        <f>IF($D148="","",VLOOKUP($AN148,Trans_Req!$A$2:$N$22,5))</f>
        <v/>
      </c>
      <c r="J148" s="455"/>
      <c r="K148" s="147" t="str">
        <f t="shared" si="18"/>
        <v/>
      </c>
      <c r="L148" s="148" t="str">
        <f>IF($D148="","",VLOOKUP($AN148,Trans_Req!$A$2:$N$22,6))</f>
        <v/>
      </c>
      <c r="M148" s="455"/>
      <c r="N148" s="147" t="str">
        <f t="shared" si="19"/>
        <v/>
      </c>
      <c r="O148" s="148" t="str">
        <f>IF($D148="","",VLOOKUP($AN148,Trans_Req!$A$2:$N$22,7))</f>
        <v/>
      </c>
      <c r="P148" s="457"/>
      <c r="Q148" s="158" t="str">
        <f t="shared" si="20"/>
        <v/>
      </c>
      <c r="R148" s="148" t="str">
        <f>IF($D148="","",VLOOKUP($AN148,Trans_Req!$A$2:$N$22,8))</f>
        <v/>
      </c>
      <c r="S148" s="457"/>
      <c r="T148" s="158" t="str">
        <f t="shared" si="21"/>
        <v/>
      </c>
      <c r="U148" s="148" t="str">
        <f>IF($D148="","",VLOOKUP($AN148,Trans_Req!$A$2:$N$22,9))</f>
        <v/>
      </c>
      <c r="V148" s="457"/>
      <c r="W148" s="158" t="str">
        <f t="shared" si="22"/>
        <v/>
      </c>
      <c r="X148" s="148" t="str">
        <f>IF($D148="","",VLOOKUP($AN148,Trans_Req!$A$2:$N$22,10))</f>
        <v/>
      </c>
      <c r="Y148" s="149" t="str">
        <f t="shared" si="16"/>
        <v/>
      </c>
      <c r="Z148" s="150" t="str">
        <f t="shared" si="23"/>
        <v/>
      </c>
      <c r="AA148" s="151"/>
      <c r="AB148" s="453"/>
      <c r="AC148" s="453"/>
      <c r="AD148" s="453"/>
      <c r="AE148" s="453"/>
      <c r="AF148" s="453"/>
      <c r="AG148" s="453"/>
      <c r="AH148" s="453"/>
      <c r="AI148" s="453"/>
      <c r="AJ148" s="152" t="str">
        <f>IF(OR($D148="",$AK148=""),"",MIN(VLOOKUP($AN148,Trans_Req!$A$2:$N$22,11),$AK148-VLOOKUP($AN148,Trans_Req!$A$2:$N$22,12)))</f>
        <v/>
      </c>
      <c r="AK148" s="453"/>
      <c r="AL148" s="453"/>
      <c r="AM148" s="151"/>
      <c r="AN148" s="126" t="e">
        <f>VLOOKUP($D148,Trans_Req!$Q$2:$R$14,2)+IF(OR(VLOOKUP($D148,Trans_Req!$Q$2:$R$14,2)=121000,VLOOKUP($D148,Trans_Req!$Q$2:$R$14,2)=121300),VLOOKUP($E148,Trans_Req!$S$2:$T$3,2),0)+IF(OR(VLOOKUP($D148,Trans_Req!$Q$2:$R$14,2)=121000,VLOOKUP($D148,Trans_Req!$Q$2:$R$14,2)=121300),IF(VLOOKUP($E148,Trans_Req!$S$2:$T$3,2)=20,VLOOKUP($F148,Trans_Req!$U$2:$V$4,2),0),0)</f>
        <v>#N/A</v>
      </c>
    </row>
    <row r="149" spans="1:40" x14ac:dyDescent="0.25">
      <c r="A149" s="125"/>
      <c r="B149" s="453"/>
      <c r="C149" s="453"/>
      <c r="D149" s="454"/>
      <c r="E149" s="454"/>
      <c r="F149" s="454"/>
      <c r="G149" s="456"/>
      <c r="H149" s="154" t="str">
        <f t="shared" si="17"/>
        <v/>
      </c>
      <c r="I149" s="148" t="str">
        <f>IF($D149="","",VLOOKUP($AN149,Trans_Req!$A$2:$N$22,5))</f>
        <v/>
      </c>
      <c r="J149" s="455"/>
      <c r="K149" s="147" t="str">
        <f t="shared" si="18"/>
        <v/>
      </c>
      <c r="L149" s="148" t="str">
        <f>IF($D149="","",VLOOKUP($AN149,Trans_Req!$A$2:$N$22,6))</f>
        <v/>
      </c>
      <c r="M149" s="455"/>
      <c r="N149" s="147" t="str">
        <f t="shared" si="19"/>
        <v/>
      </c>
      <c r="O149" s="148" t="str">
        <f>IF($D149="","",VLOOKUP($AN149,Trans_Req!$A$2:$N$22,7))</f>
        <v/>
      </c>
      <c r="P149" s="457"/>
      <c r="Q149" s="158" t="str">
        <f t="shared" si="20"/>
        <v/>
      </c>
      <c r="R149" s="148" t="str">
        <f>IF($D149="","",VLOOKUP($AN149,Trans_Req!$A$2:$N$22,8))</f>
        <v/>
      </c>
      <c r="S149" s="457"/>
      <c r="T149" s="158" t="str">
        <f t="shared" si="21"/>
        <v/>
      </c>
      <c r="U149" s="148" t="str">
        <f>IF($D149="","",VLOOKUP($AN149,Trans_Req!$A$2:$N$22,9))</f>
        <v/>
      </c>
      <c r="V149" s="457"/>
      <c r="W149" s="158" t="str">
        <f t="shared" si="22"/>
        <v/>
      </c>
      <c r="X149" s="148" t="str">
        <f>IF($D149="","",VLOOKUP($AN149,Trans_Req!$A$2:$N$22,10))</f>
        <v/>
      </c>
      <c r="Y149" s="149" t="str">
        <f t="shared" si="16"/>
        <v/>
      </c>
      <c r="Z149" s="150" t="str">
        <f t="shared" si="23"/>
        <v/>
      </c>
      <c r="AA149" s="151"/>
      <c r="AB149" s="453"/>
      <c r="AC149" s="453"/>
      <c r="AD149" s="453"/>
      <c r="AE149" s="453"/>
      <c r="AF149" s="453"/>
      <c r="AG149" s="453"/>
      <c r="AH149" s="453"/>
      <c r="AI149" s="453"/>
      <c r="AJ149" s="152" t="str">
        <f>IF(OR($D149="",$AK149=""),"",MIN(VLOOKUP($AN149,Trans_Req!$A$2:$N$22,11),$AK149-VLOOKUP($AN149,Trans_Req!$A$2:$N$22,12)))</f>
        <v/>
      </c>
      <c r="AK149" s="453"/>
      <c r="AL149" s="453"/>
      <c r="AM149" s="151"/>
      <c r="AN149" s="126" t="e">
        <f>VLOOKUP($D149,Trans_Req!$Q$2:$R$14,2)+IF(OR(VLOOKUP($D149,Trans_Req!$Q$2:$R$14,2)=121000,VLOOKUP($D149,Trans_Req!$Q$2:$R$14,2)=121300),VLOOKUP($E149,Trans_Req!$S$2:$T$3,2),0)+IF(OR(VLOOKUP($D149,Trans_Req!$Q$2:$R$14,2)=121000,VLOOKUP($D149,Trans_Req!$Q$2:$R$14,2)=121300),IF(VLOOKUP($E149,Trans_Req!$S$2:$T$3,2)=20,VLOOKUP($F149,Trans_Req!$U$2:$V$4,2),0),0)</f>
        <v>#N/A</v>
      </c>
    </row>
    <row r="150" spans="1:40" x14ac:dyDescent="0.25">
      <c r="A150" s="125"/>
      <c r="B150" s="453"/>
      <c r="C150" s="453"/>
      <c r="D150" s="454"/>
      <c r="E150" s="454"/>
      <c r="F150" s="454"/>
      <c r="G150" s="456"/>
      <c r="H150" s="154" t="str">
        <f t="shared" si="17"/>
        <v/>
      </c>
      <c r="I150" s="148" t="str">
        <f>IF($D150="","",VLOOKUP($AN150,Trans_Req!$A$2:$N$22,5))</f>
        <v/>
      </c>
      <c r="J150" s="455"/>
      <c r="K150" s="147" t="str">
        <f t="shared" si="18"/>
        <v/>
      </c>
      <c r="L150" s="148" t="str">
        <f>IF($D150="","",VLOOKUP($AN150,Trans_Req!$A$2:$N$22,6))</f>
        <v/>
      </c>
      <c r="M150" s="455"/>
      <c r="N150" s="147" t="str">
        <f t="shared" si="19"/>
        <v/>
      </c>
      <c r="O150" s="148" t="str">
        <f>IF($D150="","",VLOOKUP($AN150,Trans_Req!$A$2:$N$22,7))</f>
        <v/>
      </c>
      <c r="P150" s="457"/>
      <c r="Q150" s="158" t="str">
        <f t="shared" si="20"/>
        <v/>
      </c>
      <c r="R150" s="148" t="str">
        <f>IF($D150="","",VLOOKUP($AN150,Trans_Req!$A$2:$N$22,8))</f>
        <v/>
      </c>
      <c r="S150" s="457"/>
      <c r="T150" s="158" t="str">
        <f t="shared" si="21"/>
        <v/>
      </c>
      <c r="U150" s="148" t="str">
        <f>IF($D150="","",VLOOKUP($AN150,Trans_Req!$A$2:$N$22,9))</f>
        <v/>
      </c>
      <c r="V150" s="457"/>
      <c r="W150" s="158" t="str">
        <f t="shared" si="22"/>
        <v/>
      </c>
      <c r="X150" s="148" t="str">
        <f>IF($D150="","",VLOOKUP($AN150,Trans_Req!$A$2:$N$22,10))</f>
        <v/>
      </c>
      <c r="Y150" s="149" t="str">
        <f t="shared" si="16"/>
        <v/>
      </c>
      <c r="Z150" s="150" t="str">
        <f t="shared" si="23"/>
        <v/>
      </c>
      <c r="AA150" s="151"/>
      <c r="AB150" s="453"/>
      <c r="AC150" s="453"/>
      <c r="AD150" s="453"/>
      <c r="AE150" s="453"/>
      <c r="AF150" s="453"/>
      <c r="AG150" s="453"/>
      <c r="AH150" s="453"/>
      <c r="AI150" s="453"/>
      <c r="AJ150" s="152" t="str">
        <f>IF(OR($D150="",$AK150=""),"",MIN(VLOOKUP($AN150,Trans_Req!$A$2:$N$22,11),$AK150-VLOOKUP($AN150,Trans_Req!$A$2:$N$22,12)))</f>
        <v/>
      </c>
      <c r="AK150" s="453"/>
      <c r="AL150" s="453"/>
      <c r="AM150" s="151"/>
      <c r="AN150" s="126" t="e">
        <f>VLOOKUP($D150,Trans_Req!$Q$2:$R$14,2)+IF(OR(VLOOKUP($D150,Trans_Req!$Q$2:$R$14,2)=121000,VLOOKUP($D150,Trans_Req!$Q$2:$R$14,2)=121300),VLOOKUP($E150,Trans_Req!$S$2:$T$3,2),0)+IF(OR(VLOOKUP($D150,Trans_Req!$Q$2:$R$14,2)=121000,VLOOKUP($D150,Trans_Req!$Q$2:$R$14,2)=121300),IF(VLOOKUP($E150,Trans_Req!$S$2:$T$3,2)=20,VLOOKUP($F150,Trans_Req!$U$2:$V$4,2),0),0)</f>
        <v>#N/A</v>
      </c>
    </row>
    <row r="151" spans="1:40" x14ac:dyDescent="0.25">
      <c r="A151" s="125"/>
      <c r="B151" s="453"/>
      <c r="C151" s="453"/>
      <c r="D151" s="454"/>
      <c r="E151" s="454"/>
      <c r="F151" s="454"/>
      <c r="G151" s="456"/>
      <c r="H151" s="154" t="str">
        <f t="shared" si="17"/>
        <v/>
      </c>
      <c r="I151" s="148" t="str">
        <f>IF($D151="","",VLOOKUP($AN151,Trans_Req!$A$2:$N$22,5))</f>
        <v/>
      </c>
      <c r="J151" s="455"/>
      <c r="K151" s="147" t="str">
        <f t="shared" si="18"/>
        <v/>
      </c>
      <c r="L151" s="148" t="str">
        <f>IF($D151="","",VLOOKUP($AN151,Trans_Req!$A$2:$N$22,6))</f>
        <v/>
      </c>
      <c r="M151" s="455"/>
      <c r="N151" s="147" t="str">
        <f t="shared" si="19"/>
        <v/>
      </c>
      <c r="O151" s="148" t="str">
        <f>IF($D151="","",VLOOKUP($AN151,Trans_Req!$A$2:$N$22,7))</f>
        <v/>
      </c>
      <c r="P151" s="457"/>
      <c r="Q151" s="158" t="str">
        <f t="shared" si="20"/>
        <v/>
      </c>
      <c r="R151" s="148" t="str">
        <f>IF($D151="","",VLOOKUP($AN151,Trans_Req!$A$2:$N$22,8))</f>
        <v/>
      </c>
      <c r="S151" s="457"/>
      <c r="T151" s="158" t="str">
        <f t="shared" si="21"/>
        <v/>
      </c>
      <c r="U151" s="148" t="str">
        <f>IF($D151="","",VLOOKUP($AN151,Trans_Req!$A$2:$N$22,9))</f>
        <v/>
      </c>
      <c r="V151" s="457"/>
      <c r="W151" s="158" t="str">
        <f t="shared" si="22"/>
        <v/>
      </c>
      <c r="X151" s="148" t="str">
        <f>IF($D151="","",VLOOKUP($AN151,Trans_Req!$A$2:$N$22,10))</f>
        <v/>
      </c>
      <c r="Y151" s="149" t="str">
        <f t="shared" si="16"/>
        <v/>
      </c>
      <c r="Z151" s="150" t="str">
        <f t="shared" si="23"/>
        <v/>
      </c>
      <c r="AA151" s="151"/>
      <c r="AB151" s="453"/>
      <c r="AC151" s="453"/>
      <c r="AD151" s="453"/>
      <c r="AE151" s="453"/>
      <c r="AF151" s="453"/>
      <c r="AG151" s="453"/>
      <c r="AH151" s="453"/>
      <c r="AI151" s="453"/>
      <c r="AJ151" s="152" t="str">
        <f>IF(OR($D151="",$AK151=""),"",MIN(VLOOKUP($AN151,Trans_Req!$A$2:$N$22,11),$AK151-VLOOKUP($AN151,Trans_Req!$A$2:$N$22,12)))</f>
        <v/>
      </c>
      <c r="AK151" s="453"/>
      <c r="AL151" s="453"/>
      <c r="AM151" s="151"/>
      <c r="AN151" s="126" t="e">
        <f>VLOOKUP($D151,Trans_Req!$Q$2:$R$14,2)+IF(OR(VLOOKUP($D151,Trans_Req!$Q$2:$R$14,2)=121000,VLOOKUP($D151,Trans_Req!$Q$2:$R$14,2)=121300),VLOOKUP($E151,Trans_Req!$S$2:$T$3,2),0)+IF(OR(VLOOKUP($D151,Trans_Req!$Q$2:$R$14,2)=121000,VLOOKUP($D151,Trans_Req!$Q$2:$R$14,2)=121300),IF(VLOOKUP($E151,Trans_Req!$S$2:$T$3,2)=20,VLOOKUP($F151,Trans_Req!$U$2:$V$4,2),0),0)</f>
        <v>#N/A</v>
      </c>
    </row>
    <row r="152" spans="1:40" x14ac:dyDescent="0.25">
      <c r="A152" s="125"/>
      <c r="B152" s="453"/>
      <c r="C152" s="453"/>
      <c r="D152" s="454"/>
      <c r="E152" s="454"/>
      <c r="F152" s="454"/>
      <c r="G152" s="456"/>
      <c r="H152" s="154" t="str">
        <f t="shared" si="17"/>
        <v/>
      </c>
      <c r="I152" s="148" t="str">
        <f>IF($D152="","",VLOOKUP($AN152,Trans_Req!$A$2:$N$22,5))</f>
        <v/>
      </c>
      <c r="J152" s="455"/>
      <c r="K152" s="147" t="str">
        <f t="shared" si="18"/>
        <v/>
      </c>
      <c r="L152" s="148" t="str">
        <f>IF($D152="","",VLOOKUP($AN152,Trans_Req!$A$2:$N$22,6))</f>
        <v/>
      </c>
      <c r="M152" s="455"/>
      <c r="N152" s="147" t="str">
        <f t="shared" si="19"/>
        <v/>
      </c>
      <c r="O152" s="148" t="str">
        <f>IF($D152="","",VLOOKUP($AN152,Trans_Req!$A$2:$N$22,7))</f>
        <v/>
      </c>
      <c r="P152" s="457"/>
      <c r="Q152" s="158" t="str">
        <f t="shared" si="20"/>
        <v/>
      </c>
      <c r="R152" s="148" t="str">
        <f>IF($D152="","",VLOOKUP($AN152,Trans_Req!$A$2:$N$22,8))</f>
        <v/>
      </c>
      <c r="S152" s="457"/>
      <c r="T152" s="158" t="str">
        <f t="shared" si="21"/>
        <v/>
      </c>
      <c r="U152" s="148" t="str">
        <f>IF($D152="","",VLOOKUP($AN152,Trans_Req!$A$2:$N$22,9))</f>
        <v/>
      </c>
      <c r="V152" s="457"/>
      <c r="W152" s="158" t="str">
        <f t="shared" si="22"/>
        <v/>
      </c>
      <c r="X152" s="148" t="str">
        <f>IF($D152="","",VLOOKUP($AN152,Trans_Req!$A$2:$N$22,10))</f>
        <v/>
      </c>
      <c r="Y152" s="149" t="str">
        <f t="shared" si="16"/>
        <v/>
      </c>
      <c r="Z152" s="150" t="str">
        <f t="shared" si="23"/>
        <v/>
      </c>
      <c r="AA152" s="151"/>
      <c r="AB152" s="453"/>
      <c r="AC152" s="453"/>
      <c r="AD152" s="453"/>
      <c r="AE152" s="453"/>
      <c r="AF152" s="453"/>
      <c r="AG152" s="453"/>
      <c r="AH152" s="453"/>
      <c r="AI152" s="453"/>
      <c r="AJ152" s="152" t="str">
        <f>IF(OR($D152="",$AK152=""),"",MIN(VLOOKUP($AN152,Trans_Req!$A$2:$N$22,11),$AK152-VLOOKUP($AN152,Trans_Req!$A$2:$N$22,12)))</f>
        <v/>
      </c>
      <c r="AK152" s="453"/>
      <c r="AL152" s="453"/>
      <c r="AM152" s="151"/>
      <c r="AN152" s="126" t="e">
        <f>VLOOKUP($D152,Trans_Req!$Q$2:$R$14,2)+IF(OR(VLOOKUP($D152,Trans_Req!$Q$2:$R$14,2)=121000,VLOOKUP($D152,Trans_Req!$Q$2:$R$14,2)=121300),VLOOKUP($E152,Trans_Req!$S$2:$T$3,2),0)+IF(OR(VLOOKUP($D152,Trans_Req!$Q$2:$R$14,2)=121000,VLOOKUP($D152,Trans_Req!$Q$2:$R$14,2)=121300),IF(VLOOKUP($E152,Trans_Req!$S$2:$T$3,2)=20,VLOOKUP($F152,Trans_Req!$U$2:$V$4,2),0),0)</f>
        <v>#N/A</v>
      </c>
    </row>
    <row r="153" spans="1:40" x14ac:dyDescent="0.25">
      <c r="A153" s="125"/>
      <c r="B153" s="453"/>
      <c r="C153" s="453"/>
      <c r="D153" s="454"/>
      <c r="E153" s="454"/>
      <c r="F153" s="454"/>
      <c r="G153" s="456"/>
      <c r="H153" s="154" t="str">
        <f t="shared" si="17"/>
        <v/>
      </c>
      <c r="I153" s="148" t="str">
        <f>IF($D153="","",VLOOKUP($AN153,Trans_Req!$A$2:$N$22,5))</f>
        <v/>
      </c>
      <c r="J153" s="455"/>
      <c r="K153" s="147" t="str">
        <f t="shared" si="18"/>
        <v/>
      </c>
      <c r="L153" s="148" t="str">
        <f>IF($D153="","",VLOOKUP($AN153,Trans_Req!$A$2:$N$22,6))</f>
        <v/>
      </c>
      <c r="M153" s="455"/>
      <c r="N153" s="147" t="str">
        <f t="shared" si="19"/>
        <v/>
      </c>
      <c r="O153" s="148" t="str">
        <f>IF($D153="","",VLOOKUP($AN153,Trans_Req!$A$2:$N$22,7))</f>
        <v/>
      </c>
      <c r="P153" s="457"/>
      <c r="Q153" s="158" t="str">
        <f t="shared" si="20"/>
        <v/>
      </c>
      <c r="R153" s="148" t="str">
        <f>IF($D153="","",VLOOKUP($AN153,Trans_Req!$A$2:$N$22,8))</f>
        <v/>
      </c>
      <c r="S153" s="457"/>
      <c r="T153" s="158" t="str">
        <f t="shared" si="21"/>
        <v/>
      </c>
      <c r="U153" s="148" t="str">
        <f>IF($D153="","",VLOOKUP($AN153,Trans_Req!$A$2:$N$22,9))</f>
        <v/>
      </c>
      <c r="V153" s="457"/>
      <c r="W153" s="158" t="str">
        <f t="shared" si="22"/>
        <v/>
      </c>
      <c r="X153" s="148" t="str">
        <f>IF($D153="","",VLOOKUP($AN153,Trans_Req!$A$2:$N$22,10))</f>
        <v/>
      </c>
      <c r="Y153" s="149" t="str">
        <f t="shared" si="16"/>
        <v/>
      </c>
      <c r="Z153" s="150" t="str">
        <f t="shared" si="23"/>
        <v/>
      </c>
      <c r="AA153" s="151"/>
      <c r="AB153" s="453"/>
      <c r="AC153" s="453"/>
      <c r="AD153" s="453"/>
      <c r="AE153" s="453"/>
      <c r="AF153" s="453"/>
      <c r="AG153" s="453"/>
      <c r="AH153" s="453"/>
      <c r="AI153" s="453"/>
      <c r="AJ153" s="152" t="str">
        <f>IF(OR($D153="",$AK153=""),"",MIN(VLOOKUP($AN153,Trans_Req!$A$2:$N$22,11),$AK153-VLOOKUP($AN153,Trans_Req!$A$2:$N$22,12)))</f>
        <v/>
      </c>
      <c r="AK153" s="453"/>
      <c r="AL153" s="453"/>
      <c r="AM153" s="151"/>
      <c r="AN153" s="126" t="e">
        <f>VLOOKUP($D153,Trans_Req!$Q$2:$R$14,2)+IF(OR(VLOOKUP($D153,Trans_Req!$Q$2:$R$14,2)=121000,VLOOKUP($D153,Trans_Req!$Q$2:$R$14,2)=121300),VLOOKUP($E153,Trans_Req!$S$2:$T$3,2),0)+IF(OR(VLOOKUP($D153,Trans_Req!$Q$2:$R$14,2)=121000,VLOOKUP($D153,Trans_Req!$Q$2:$R$14,2)=121300),IF(VLOOKUP($E153,Trans_Req!$S$2:$T$3,2)=20,VLOOKUP($F153,Trans_Req!$U$2:$V$4,2),0),0)</f>
        <v>#N/A</v>
      </c>
    </row>
    <row r="154" spans="1:40" x14ac:dyDescent="0.25">
      <c r="A154" s="125"/>
      <c r="B154" s="453"/>
      <c r="C154" s="453"/>
      <c r="D154" s="454"/>
      <c r="E154" s="454"/>
      <c r="F154" s="454"/>
      <c r="G154" s="456"/>
      <c r="H154" s="154" t="str">
        <f t="shared" si="17"/>
        <v/>
      </c>
      <c r="I154" s="148" t="str">
        <f>IF($D154="","",VLOOKUP($AN154,Trans_Req!$A$2:$N$22,5))</f>
        <v/>
      </c>
      <c r="J154" s="455"/>
      <c r="K154" s="147" t="str">
        <f t="shared" si="18"/>
        <v/>
      </c>
      <c r="L154" s="148" t="str">
        <f>IF($D154="","",VLOOKUP($AN154,Trans_Req!$A$2:$N$22,6))</f>
        <v/>
      </c>
      <c r="M154" s="455"/>
      <c r="N154" s="147" t="str">
        <f t="shared" si="19"/>
        <v/>
      </c>
      <c r="O154" s="148" t="str">
        <f>IF($D154="","",VLOOKUP($AN154,Trans_Req!$A$2:$N$22,7))</f>
        <v/>
      </c>
      <c r="P154" s="457"/>
      <c r="Q154" s="158" t="str">
        <f t="shared" si="20"/>
        <v/>
      </c>
      <c r="R154" s="148" t="str">
        <f>IF($D154="","",VLOOKUP($AN154,Trans_Req!$A$2:$N$22,8))</f>
        <v/>
      </c>
      <c r="S154" s="457"/>
      <c r="T154" s="158" t="str">
        <f t="shared" si="21"/>
        <v/>
      </c>
      <c r="U154" s="148" t="str">
        <f>IF($D154="","",VLOOKUP($AN154,Trans_Req!$A$2:$N$22,9))</f>
        <v/>
      </c>
      <c r="V154" s="457"/>
      <c r="W154" s="158" t="str">
        <f t="shared" si="22"/>
        <v/>
      </c>
      <c r="X154" s="148" t="str">
        <f>IF($D154="","",VLOOKUP($AN154,Trans_Req!$A$2:$N$22,10))</f>
        <v/>
      </c>
      <c r="Y154" s="149" t="str">
        <f t="shared" si="16"/>
        <v/>
      </c>
      <c r="Z154" s="150" t="str">
        <f t="shared" si="23"/>
        <v/>
      </c>
      <c r="AA154" s="151"/>
      <c r="AB154" s="453"/>
      <c r="AC154" s="453"/>
      <c r="AD154" s="453"/>
      <c r="AE154" s="453"/>
      <c r="AF154" s="453"/>
      <c r="AG154" s="453"/>
      <c r="AH154" s="453"/>
      <c r="AI154" s="453"/>
      <c r="AJ154" s="152" t="str">
        <f>IF(OR($D154="",$AK154=""),"",MIN(VLOOKUP($AN154,Trans_Req!$A$2:$N$22,11),$AK154-VLOOKUP($AN154,Trans_Req!$A$2:$N$22,12)))</f>
        <v/>
      </c>
      <c r="AK154" s="453"/>
      <c r="AL154" s="453"/>
      <c r="AM154" s="151"/>
      <c r="AN154" s="126" t="e">
        <f>VLOOKUP($D154,Trans_Req!$Q$2:$R$14,2)+IF(OR(VLOOKUP($D154,Trans_Req!$Q$2:$R$14,2)=121000,VLOOKUP($D154,Trans_Req!$Q$2:$R$14,2)=121300),VLOOKUP($E154,Trans_Req!$S$2:$T$3,2),0)+IF(OR(VLOOKUP($D154,Trans_Req!$Q$2:$R$14,2)=121000,VLOOKUP($D154,Trans_Req!$Q$2:$R$14,2)=121300),IF(VLOOKUP($E154,Trans_Req!$S$2:$T$3,2)=20,VLOOKUP($F154,Trans_Req!$U$2:$V$4,2),0),0)</f>
        <v>#N/A</v>
      </c>
    </row>
    <row r="155" spans="1:40" x14ac:dyDescent="0.25">
      <c r="A155" s="125"/>
      <c r="B155" s="453"/>
      <c r="C155" s="453"/>
      <c r="D155" s="454"/>
      <c r="E155" s="454"/>
      <c r="F155" s="454"/>
      <c r="G155" s="456"/>
      <c r="H155" s="154" t="str">
        <f t="shared" si="17"/>
        <v/>
      </c>
      <c r="I155" s="148" t="str">
        <f>IF($D155="","",VLOOKUP($AN155,Trans_Req!$A$2:$N$22,5))</f>
        <v/>
      </c>
      <c r="J155" s="455"/>
      <c r="K155" s="147" t="str">
        <f t="shared" si="18"/>
        <v/>
      </c>
      <c r="L155" s="148" t="str">
        <f>IF($D155="","",VLOOKUP($AN155,Trans_Req!$A$2:$N$22,6))</f>
        <v/>
      </c>
      <c r="M155" s="455"/>
      <c r="N155" s="147" t="str">
        <f t="shared" si="19"/>
        <v/>
      </c>
      <c r="O155" s="148" t="str">
        <f>IF($D155="","",VLOOKUP($AN155,Trans_Req!$A$2:$N$22,7))</f>
        <v/>
      </c>
      <c r="P155" s="457"/>
      <c r="Q155" s="158" t="str">
        <f t="shared" si="20"/>
        <v/>
      </c>
      <c r="R155" s="148" t="str">
        <f>IF($D155="","",VLOOKUP($AN155,Trans_Req!$A$2:$N$22,8))</f>
        <v/>
      </c>
      <c r="S155" s="457"/>
      <c r="T155" s="158" t="str">
        <f t="shared" si="21"/>
        <v/>
      </c>
      <c r="U155" s="148" t="str">
        <f>IF($D155="","",VLOOKUP($AN155,Trans_Req!$A$2:$N$22,9))</f>
        <v/>
      </c>
      <c r="V155" s="457"/>
      <c r="W155" s="158" t="str">
        <f t="shared" si="22"/>
        <v/>
      </c>
      <c r="X155" s="148" t="str">
        <f>IF($D155="","",VLOOKUP($AN155,Trans_Req!$A$2:$N$22,10))</f>
        <v/>
      </c>
      <c r="Y155" s="149" t="str">
        <f t="shared" si="16"/>
        <v/>
      </c>
      <c r="Z155" s="150" t="str">
        <f t="shared" si="23"/>
        <v/>
      </c>
      <c r="AA155" s="151"/>
      <c r="AB155" s="453"/>
      <c r="AC155" s="453"/>
      <c r="AD155" s="453"/>
      <c r="AE155" s="453"/>
      <c r="AF155" s="453"/>
      <c r="AG155" s="453"/>
      <c r="AH155" s="453"/>
      <c r="AI155" s="453"/>
      <c r="AJ155" s="152" t="str">
        <f>IF(OR($D155="",$AK155=""),"",MIN(VLOOKUP($AN155,Trans_Req!$A$2:$N$22,11),$AK155-VLOOKUP($AN155,Trans_Req!$A$2:$N$22,12)))</f>
        <v/>
      </c>
      <c r="AK155" s="453"/>
      <c r="AL155" s="453"/>
      <c r="AM155" s="151"/>
      <c r="AN155" s="126" t="e">
        <f>VLOOKUP($D155,Trans_Req!$Q$2:$R$14,2)+IF(OR(VLOOKUP($D155,Trans_Req!$Q$2:$R$14,2)=121000,VLOOKUP($D155,Trans_Req!$Q$2:$R$14,2)=121300),VLOOKUP($E155,Trans_Req!$S$2:$T$3,2),0)+IF(OR(VLOOKUP($D155,Trans_Req!$Q$2:$R$14,2)=121000,VLOOKUP($D155,Trans_Req!$Q$2:$R$14,2)=121300),IF(VLOOKUP($E155,Trans_Req!$S$2:$T$3,2)=20,VLOOKUP($F155,Trans_Req!$U$2:$V$4,2),0),0)</f>
        <v>#N/A</v>
      </c>
    </row>
    <row r="156" spans="1:40" x14ac:dyDescent="0.25">
      <c r="A156" s="125"/>
      <c r="B156" s="453"/>
      <c r="C156" s="453"/>
      <c r="D156" s="454"/>
      <c r="E156" s="454"/>
      <c r="F156" s="454"/>
      <c r="G156" s="456"/>
      <c r="H156" s="154" t="str">
        <f t="shared" si="17"/>
        <v/>
      </c>
      <c r="I156" s="148" t="str">
        <f>IF($D156="","",VLOOKUP($AN156,Trans_Req!$A$2:$N$22,5))</f>
        <v/>
      </c>
      <c r="J156" s="455"/>
      <c r="K156" s="147" t="str">
        <f t="shared" si="18"/>
        <v/>
      </c>
      <c r="L156" s="148" t="str">
        <f>IF($D156="","",VLOOKUP($AN156,Trans_Req!$A$2:$N$22,6))</f>
        <v/>
      </c>
      <c r="M156" s="455"/>
      <c r="N156" s="147" t="str">
        <f t="shared" si="19"/>
        <v/>
      </c>
      <c r="O156" s="148" t="str">
        <f>IF($D156="","",VLOOKUP($AN156,Trans_Req!$A$2:$N$22,7))</f>
        <v/>
      </c>
      <c r="P156" s="457"/>
      <c r="Q156" s="158" t="str">
        <f t="shared" si="20"/>
        <v/>
      </c>
      <c r="R156" s="148" t="str">
        <f>IF($D156="","",VLOOKUP($AN156,Trans_Req!$A$2:$N$22,8))</f>
        <v/>
      </c>
      <c r="S156" s="457"/>
      <c r="T156" s="158" t="str">
        <f t="shared" si="21"/>
        <v/>
      </c>
      <c r="U156" s="148" t="str">
        <f>IF($D156="","",VLOOKUP($AN156,Trans_Req!$A$2:$N$22,9))</f>
        <v/>
      </c>
      <c r="V156" s="457"/>
      <c r="W156" s="158" t="str">
        <f t="shared" si="22"/>
        <v/>
      </c>
      <c r="X156" s="148" t="str">
        <f>IF($D156="","",VLOOKUP($AN156,Trans_Req!$A$2:$N$22,10))</f>
        <v/>
      </c>
      <c r="Y156" s="149" t="str">
        <f t="shared" si="16"/>
        <v/>
      </c>
      <c r="Z156" s="150" t="str">
        <f t="shared" si="23"/>
        <v/>
      </c>
      <c r="AA156" s="151"/>
      <c r="AB156" s="453"/>
      <c r="AC156" s="453"/>
      <c r="AD156" s="453"/>
      <c r="AE156" s="453"/>
      <c r="AF156" s="453"/>
      <c r="AG156" s="453"/>
      <c r="AH156" s="453"/>
      <c r="AI156" s="453"/>
      <c r="AJ156" s="152" t="str">
        <f>IF(OR($D156="",$AK156=""),"",MIN(VLOOKUP($AN156,Trans_Req!$A$2:$N$22,11),$AK156-VLOOKUP($AN156,Trans_Req!$A$2:$N$22,12)))</f>
        <v/>
      </c>
      <c r="AK156" s="453"/>
      <c r="AL156" s="453"/>
      <c r="AM156" s="151"/>
      <c r="AN156" s="126" t="e">
        <f>VLOOKUP($D156,Trans_Req!$Q$2:$R$14,2)+IF(OR(VLOOKUP($D156,Trans_Req!$Q$2:$R$14,2)=121000,VLOOKUP($D156,Trans_Req!$Q$2:$R$14,2)=121300),VLOOKUP($E156,Trans_Req!$S$2:$T$3,2),0)+IF(OR(VLOOKUP($D156,Trans_Req!$Q$2:$R$14,2)=121000,VLOOKUP($D156,Trans_Req!$Q$2:$R$14,2)=121300),IF(VLOOKUP($E156,Trans_Req!$S$2:$T$3,2)=20,VLOOKUP($F156,Trans_Req!$U$2:$V$4,2),0),0)</f>
        <v>#N/A</v>
      </c>
    </row>
    <row r="157" spans="1:40" x14ac:dyDescent="0.25">
      <c r="A157" s="125"/>
      <c r="B157" s="453"/>
      <c r="C157" s="453"/>
      <c r="D157" s="454"/>
      <c r="E157" s="454"/>
      <c r="F157" s="454"/>
      <c r="G157" s="456"/>
      <c r="H157" s="154" t="str">
        <f t="shared" si="17"/>
        <v/>
      </c>
      <c r="I157" s="148" t="str">
        <f>IF($D157="","",VLOOKUP($AN157,Trans_Req!$A$2:$N$22,5))</f>
        <v/>
      </c>
      <c r="J157" s="455"/>
      <c r="K157" s="147" t="str">
        <f t="shared" si="18"/>
        <v/>
      </c>
      <c r="L157" s="148" t="str">
        <f>IF($D157="","",VLOOKUP($AN157,Trans_Req!$A$2:$N$22,6))</f>
        <v/>
      </c>
      <c r="M157" s="455"/>
      <c r="N157" s="147" t="str">
        <f t="shared" si="19"/>
        <v/>
      </c>
      <c r="O157" s="148" t="str">
        <f>IF($D157="","",VLOOKUP($AN157,Trans_Req!$A$2:$N$22,7))</f>
        <v/>
      </c>
      <c r="P157" s="457"/>
      <c r="Q157" s="158" t="str">
        <f t="shared" si="20"/>
        <v/>
      </c>
      <c r="R157" s="148" t="str">
        <f>IF($D157="","",VLOOKUP($AN157,Trans_Req!$A$2:$N$22,8))</f>
        <v/>
      </c>
      <c r="S157" s="457"/>
      <c r="T157" s="158" t="str">
        <f t="shared" si="21"/>
        <v/>
      </c>
      <c r="U157" s="148" t="str">
        <f>IF($D157="","",VLOOKUP($AN157,Trans_Req!$A$2:$N$22,9))</f>
        <v/>
      </c>
      <c r="V157" s="457"/>
      <c r="W157" s="158" t="str">
        <f t="shared" si="22"/>
        <v/>
      </c>
      <c r="X157" s="148" t="str">
        <f>IF($D157="","",VLOOKUP($AN157,Trans_Req!$A$2:$N$22,10))</f>
        <v/>
      </c>
      <c r="Y157" s="149" t="str">
        <f t="shared" si="16"/>
        <v/>
      </c>
      <c r="Z157" s="150" t="str">
        <f t="shared" si="23"/>
        <v/>
      </c>
      <c r="AA157" s="151"/>
      <c r="AB157" s="453"/>
      <c r="AC157" s="453"/>
      <c r="AD157" s="453"/>
      <c r="AE157" s="453"/>
      <c r="AF157" s="453"/>
      <c r="AG157" s="453"/>
      <c r="AH157" s="453"/>
      <c r="AI157" s="453"/>
      <c r="AJ157" s="152" t="str">
        <f>IF(OR($D157="",$AK157=""),"",MIN(VLOOKUP($AN157,Trans_Req!$A$2:$N$22,11),$AK157-VLOOKUP($AN157,Trans_Req!$A$2:$N$22,12)))</f>
        <v/>
      </c>
      <c r="AK157" s="453"/>
      <c r="AL157" s="453"/>
      <c r="AM157" s="151"/>
      <c r="AN157" s="126" t="e">
        <f>VLOOKUP($D157,Trans_Req!$Q$2:$R$14,2)+IF(OR(VLOOKUP($D157,Trans_Req!$Q$2:$R$14,2)=121000,VLOOKUP($D157,Trans_Req!$Q$2:$R$14,2)=121300),VLOOKUP($E157,Trans_Req!$S$2:$T$3,2),0)+IF(OR(VLOOKUP($D157,Trans_Req!$Q$2:$R$14,2)=121000,VLOOKUP($D157,Trans_Req!$Q$2:$R$14,2)=121300),IF(VLOOKUP($E157,Trans_Req!$S$2:$T$3,2)=20,VLOOKUP($F157,Trans_Req!$U$2:$V$4,2),0),0)</f>
        <v>#N/A</v>
      </c>
    </row>
    <row r="158" spans="1:40" x14ac:dyDescent="0.25">
      <c r="A158" s="125"/>
      <c r="B158" s="453"/>
      <c r="C158" s="453"/>
      <c r="D158" s="454"/>
      <c r="E158" s="454"/>
      <c r="F158" s="454"/>
      <c r="G158" s="456"/>
      <c r="H158" s="154" t="str">
        <f t="shared" si="17"/>
        <v/>
      </c>
      <c r="I158" s="148" t="str">
        <f>IF($D158="","",VLOOKUP($AN158,Trans_Req!$A$2:$N$22,5))</f>
        <v/>
      </c>
      <c r="J158" s="455"/>
      <c r="K158" s="147" t="str">
        <f t="shared" si="18"/>
        <v/>
      </c>
      <c r="L158" s="148" t="str">
        <f>IF($D158="","",VLOOKUP($AN158,Trans_Req!$A$2:$N$22,6))</f>
        <v/>
      </c>
      <c r="M158" s="455"/>
      <c r="N158" s="147" t="str">
        <f t="shared" si="19"/>
        <v/>
      </c>
      <c r="O158" s="148" t="str">
        <f>IF($D158="","",VLOOKUP($AN158,Trans_Req!$A$2:$N$22,7))</f>
        <v/>
      </c>
      <c r="P158" s="457"/>
      <c r="Q158" s="158" t="str">
        <f t="shared" si="20"/>
        <v/>
      </c>
      <c r="R158" s="148" t="str">
        <f>IF($D158="","",VLOOKUP($AN158,Trans_Req!$A$2:$N$22,8))</f>
        <v/>
      </c>
      <c r="S158" s="457"/>
      <c r="T158" s="158" t="str">
        <f t="shared" si="21"/>
        <v/>
      </c>
      <c r="U158" s="148" t="str">
        <f>IF($D158="","",VLOOKUP($AN158,Trans_Req!$A$2:$N$22,9))</f>
        <v/>
      </c>
      <c r="V158" s="457"/>
      <c r="W158" s="158" t="str">
        <f t="shared" si="22"/>
        <v/>
      </c>
      <c r="X158" s="148" t="str">
        <f>IF($D158="","",VLOOKUP($AN158,Trans_Req!$A$2:$N$22,10))</f>
        <v/>
      </c>
      <c r="Y158" s="149" t="str">
        <f t="shared" si="16"/>
        <v/>
      </c>
      <c r="Z158" s="150" t="str">
        <f t="shared" si="23"/>
        <v/>
      </c>
      <c r="AA158" s="151"/>
      <c r="AB158" s="453"/>
      <c r="AC158" s="453"/>
      <c r="AD158" s="453"/>
      <c r="AE158" s="453"/>
      <c r="AF158" s="453"/>
      <c r="AG158" s="453"/>
      <c r="AH158" s="453"/>
      <c r="AI158" s="453"/>
      <c r="AJ158" s="152" t="str">
        <f>IF(OR($D158="",$AK158=""),"",MIN(VLOOKUP($AN158,Trans_Req!$A$2:$N$22,11),$AK158-VLOOKUP($AN158,Trans_Req!$A$2:$N$22,12)))</f>
        <v/>
      </c>
      <c r="AK158" s="453"/>
      <c r="AL158" s="453"/>
      <c r="AM158" s="151"/>
      <c r="AN158" s="126" t="e">
        <f>VLOOKUP($D158,Trans_Req!$Q$2:$R$14,2)+IF(OR(VLOOKUP($D158,Trans_Req!$Q$2:$R$14,2)=121000,VLOOKUP($D158,Trans_Req!$Q$2:$R$14,2)=121300),VLOOKUP($E158,Trans_Req!$S$2:$T$3,2),0)+IF(OR(VLOOKUP($D158,Trans_Req!$Q$2:$R$14,2)=121000,VLOOKUP($D158,Trans_Req!$Q$2:$R$14,2)=121300),IF(VLOOKUP($E158,Trans_Req!$S$2:$T$3,2)=20,VLOOKUP($F158,Trans_Req!$U$2:$V$4,2),0),0)</f>
        <v>#N/A</v>
      </c>
    </row>
    <row r="159" spans="1:40" x14ac:dyDescent="0.25">
      <c r="A159" s="125"/>
      <c r="B159" s="453"/>
      <c r="C159" s="453"/>
      <c r="D159" s="454"/>
      <c r="E159" s="454"/>
      <c r="F159" s="454"/>
      <c r="G159" s="456"/>
      <c r="H159" s="154" t="str">
        <f t="shared" si="17"/>
        <v/>
      </c>
      <c r="I159" s="148" t="str">
        <f>IF($D159="","",VLOOKUP($AN159,Trans_Req!$A$2:$N$22,5))</f>
        <v/>
      </c>
      <c r="J159" s="455"/>
      <c r="K159" s="147" t="str">
        <f t="shared" si="18"/>
        <v/>
      </c>
      <c r="L159" s="148" t="str">
        <f>IF($D159="","",VLOOKUP($AN159,Trans_Req!$A$2:$N$22,6))</f>
        <v/>
      </c>
      <c r="M159" s="455"/>
      <c r="N159" s="147" t="str">
        <f t="shared" si="19"/>
        <v/>
      </c>
      <c r="O159" s="148" t="str">
        <f>IF($D159="","",VLOOKUP($AN159,Trans_Req!$A$2:$N$22,7))</f>
        <v/>
      </c>
      <c r="P159" s="457"/>
      <c r="Q159" s="158" t="str">
        <f t="shared" si="20"/>
        <v/>
      </c>
      <c r="R159" s="148" t="str">
        <f>IF($D159="","",VLOOKUP($AN159,Trans_Req!$A$2:$N$22,8))</f>
        <v/>
      </c>
      <c r="S159" s="457"/>
      <c r="T159" s="158" t="str">
        <f t="shared" si="21"/>
        <v/>
      </c>
      <c r="U159" s="148" t="str">
        <f>IF($D159="","",VLOOKUP($AN159,Trans_Req!$A$2:$N$22,9))</f>
        <v/>
      </c>
      <c r="V159" s="457"/>
      <c r="W159" s="158" t="str">
        <f t="shared" si="22"/>
        <v/>
      </c>
      <c r="X159" s="148" t="str">
        <f>IF($D159="","",VLOOKUP($AN159,Trans_Req!$A$2:$N$22,10))</f>
        <v/>
      </c>
      <c r="Y159" s="149" t="str">
        <f t="shared" si="16"/>
        <v/>
      </c>
      <c r="Z159" s="150" t="str">
        <f t="shared" si="23"/>
        <v/>
      </c>
      <c r="AA159" s="151"/>
      <c r="AB159" s="453"/>
      <c r="AC159" s="453"/>
      <c r="AD159" s="453"/>
      <c r="AE159" s="453"/>
      <c r="AF159" s="453"/>
      <c r="AG159" s="453"/>
      <c r="AH159" s="453"/>
      <c r="AI159" s="453"/>
      <c r="AJ159" s="152" t="str">
        <f>IF(OR($D159="",$AK159=""),"",MIN(VLOOKUP($AN159,Trans_Req!$A$2:$N$22,11),$AK159-VLOOKUP($AN159,Trans_Req!$A$2:$N$22,12)))</f>
        <v/>
      </c>
      <c r="AK159" s="453"/>
      <c r="AL159" s="453"/>
      <c r="AM159" s="151"/>
      <c r="AN159" s="126" t="e">
        <f>VLOOKUP($D159,Trans_Req!$Q$2:$R$14,2)+IF(OR(VLOOKUP($D159,Trans_Req!$Q$2:$R$14,2)=121000,VLOOKUP($D159,Trans_Req!$Q$2:$R$14,2)=121300),VLOOKUP($E159,Trans_Req!$S$2:$T$3,2),0)+IF(OR(VLOOKUP($D159,Trans_Req!$Q$2:$R$14,2)=121000,VLOOKUP($D159,Trans_Req!$Q$2:$R$14,2)=121300),IF(VLOOKUP($E159,Trans_Req!$S$2:$T$3,2)=20,VLOOKUP($F159,Trans_Req!$U$2:$V$4,2),0),0)</f>
        <v>#N/A</v>
      </c>
    </row>
    <row r="160" spans="1:40" x14ac:dyDescent="0.25">
      <c r="A160" s="125"/>
      <c r="B160" s="453"/>
      <c r="C160" s="453"/>
      <c r="D160" s="454"/>
      <c r="E160" s="454"/>
      <c r="F160" s="454"/>
      <c r="G160" s="456"/>
      <c r="H160" s="154" t="str">
        <f t="shared" si="17"/>
        <v/>
      </c>
      <c r="I160" s="148" t="str">
        <f>IF($D160="","",VLOOKUP($AN160,Trans_Req!$A$2:$N$22,5))</f>
        <v/>
      </c>
      <c r="J160" s="455"/>
      <c r="K160" s="147" t="str">
        <f t="shared" si="18"/>
        <v/>
      </c>
      <c r="L160" s="148" t="str">
        <f>IF($D160="","",VLOOKUP($AN160,Trans_Req!$A$2:$N$22,6))</f>
        <v/>
      </c>
      <c r="M160" s="455"/>
      <c r="N160" s="147" t="str">
        <f t="shared" si="19"/>
        <v/>
      </c>
      <c r="O160" s="148" t="str">
        <f>IF($D160="","",VLOOKUP($AN160,Trans_Req!$A$2:$N$22,7))</f>
        <v/>
      </c>
      <c r="P160" s="457"/>
      <c r="Q160" s="158" t="str">
        <f t="shared" si="20"/>
        <v/>
      </c>
      <c r="R160" s="148" t="str">
        <f>IF($D160="","",VLOOKUP($AN160,Trans_Req!$A$2:$N$22,8))</f>
        <v/>
      </c>
      <c r="S160" s="457"/>
      <c r="T160" s="158" t="str">
        <f t="shared" si="21"/>
        <v/>
      </c>
      <c r="U160" s="148" t="str">
        <f>IF($D160="","",VLOOKUP($AN160,Trans_Req!$A$2:$N$22,9))</f>
        <v/>
      </c>
      <c r="V160" s="457"/>
      <c r="W160" s="158" t="str">
        <f t="shared" si="22"/>
        <v/>
      </c>
      <c r="X160" s="148" t="str">
        <f>IF($D160="","",VLOOKUP($AN160,Trans_Req!$A$2:$N$22,10))</f>
        <v/>
      </c>
      <c r="Y160" s="149" t="str">
        <f t="shared" si="16"/>
        <v/>
      </c>
      <c r="Z160" s="150" t="str">
        <f t="shared" si="23"/>
        <v/>
      </c>
      <c r="AA160" s="151"/>
      <c r="AB160" s="453"/>
      <c r="AC160" s="453"/>
      <c r="AD160" s="453"/>
      <c r="AE160" s="453"/>
      <c r="AF160" s="453"/>
      <c r="AG160" s="453"/>
      <c r="AH160" s="453"/>
      <c r="AI160" s="453"/>
      <c r="AJ160" s="152" t="str">
        <f>IF(OR($D160="",$AK160=""),"",MIN(VLOOKUP($AN160,Trans_Req!$A$2:$N$22,11),$AK160-VLOOKUP($AN160,Trans_Req!$A$2:$N$22,12)))</f>
        <v/>
      </c>
      <c r="AK160" s="453"/>
      <c r="AL160" s="453"/>
      <c r="AM160" s="151"/>
      <c r="AN160" s="126" t="e">
        <f>VLOOKUP($D160,Trans_Req!$Q$2:$R$14,2)+IF(OR(VLOOKUP($D160,Trans_Req!$Q$2:$R$14,2)=121000,VLOOKUP($D160,Trans_Req!$Q$2:$R$14,2)=121300),VLOOKUP($E160,Trans_Req!$S$2:$T$3,2),0)+IF(OR(VLOOKUP($D160,Trans_Req!$Q$2:$R$14,2)=121000,VLOOKUP($D160,Trans_Req!$Q$2:$R$14,2)=121300),IF(VLOOKUP($E160,Trans_Req!$S$2:$T$3,2)=20,VLOOKUP($F160,Trans_Req!$U$2:$V$4,2),0),0)</f>
        <v>#N/A</v>
      </c>
    </row>
    <row r="161" spans="1:40" x14ac:dyDescent="0.25">
      <c r="A161" s="125"/>
      <c r="B161" s="453"/>
      <c r="C161" s="453"/>
      <c r="D161" s="454"/>
      <c r="E161" s="454"/>
      <c r="F161" s="454"/>
      <c r="G161" s="456"/>
      <c r="H161" s="154" t="str">
        <f t="shared" si="17"/>
        <v/>
      </c>
      <c r="I161" s="148" t="str">
        <f>IF($D161="","",VLOOKUP($AN161,Trans_Req!$A$2:$N$22,5))</f>
        <v/>
      </c>
      <c r="J161" s="455"/>
      <c r="K161" s="147" t="str">
        <f t="shared" si="18"/>
        <v/>
      </c>
      <c r="L161" s="148" t="str">
        <f>IF($D161="","",VLOOKUP($AN161,Trans_Req!$A$2:$N$22,6))</f>
        <v/>
      </c>
      <c r="M161" s="455"/>
      <c r="N161" s="147" t="str">
        <f t="shared" si="19"/>
        <v/>
      </c>
      <c r="O161" s="148" t="str">
        <f>IF($D161="","",VLOOKUP($AN161,Trans_Req!$A$2:$N$22,7))</f>
        <v/>
      </c>
      <c r="P161" s="457"/>
      <c r="Q161" s="158" t="str">
        <f t="shared" si="20"/>
        <v/>
      </c>
      <c r="R161" s="148" t="str">
        <f>IF($D161="","",VLOOKUP($AN161,Trans_Req!$A$2:$N$22,8))</f>
        <v/>
      </c>
      <c r="S161" s="457"/>
      <c r="T161" s="158" t="str">
        <f t="shared" si="21"/>
        <v/>
      </c>
      <c r="U161" s="148" t="str">
        <f>IF($D161="","",VLOOKUP($AN161,Trans_Req!$A$2:$N$22,9))</f>
        <v/>
      </c>
      <c r="V161" s="457"/>
      <c r="W161" s="158" t="str">
        <f t="shared" si="22"/>
        <v/>
      </c>
      <c r="X161" s="148" t="str">
        <f>IF($D161="","",VLOOKUP($AN161,Trans_Req!$A$2:$N$22,10))</f>
        <v/>
      </c>
      <c r="Y161" s="149" t="str">
        <f t="shared" si="16"/>
        <v/>
      </c>
      <c r="Z161" s="150" t="str">
        <f t="shared" si="23"/>
        <v/>
      </c>
      <c r="AA161" s="151"/>
      <c r="AB161" s="453"/>
      <c r="AC161" s="453"/>
      <c r="AD161" s="453"/>
      <c r="AE161" s="453"/>
      <c r="AF161" s="453"/>
      <c r="AG161" s="453"/>
      <c r="AH161" s="453"/>
      <c r="AI161" s="453"/>
      <c r="AJ161" s="152" t="str">
        <f>IF(OR($D161="",$AK161=""),"",MIN(VLOOKUP($AN161,Trans_Req!$A$2:$N$22,11),$AK161-VLOOKUP($AN161,Trans_Req!$A$2:$N$22,12)))</f>
        <v/>
      </c>
      <c r="AK161" s="453"/>
      <c r="AL161" s="453"/>
      <c r="AM161" s="151"/>
      <c r="AN161" s="126" t="e">
        <f>VLOOKUP($D161,Trans_Req!$Q$2:$R$14,2)+IF(OR(VLOOKUP($D161,Trans_Req!$Q$2:$R$14,2)=121000,VLOOKUP($D161,Trans_Req!$Q$2:$R$14,2)=121300),VLOOKUP($E161,Trans_Req!$S$2:$T$3,2),0)+IF(OR(VLOOKUP($D161,Trans_Req!$Q$2:$R$14,2)=121000,VLOOKUP($D161,Trans_Req!$Q$2:$R$14,2)=121300),IF(VLOOKUP($E161,Trans_Req!$S$2:$T$3,2)=20,VLOOKUP($F161,Trans_Req!$U$2:$V$4,2),0),0)</f>
        <v>#N/A</v>
      </c>
    </row>
    <row r="162" spans="1:40" x14ac:dyDescent="0.25">
      <c r="A162" s="125"/>
      <c r="B162" s="453"/>
      <c r="C162" s="453"/>
      <c r="D162" s="454"/>
      <c r="E162" s="454"/>
      <c r="F162" s="454"/>
      <c r="G162" s="456"/>
      <c r="H162" s="154" t="str">
        <f t="shared" si="17"/>
        <v/>
      </c>
      <c r="I162" s="148" t="str">
        <f>IF($D162="","",VLOOKUP($AN162,Trans_Req!$A$2:$N$22,5))</f>
        <v/>
      </c>
      <c r="J162" s="455"/>
      <c r="K162" s="147" t="str">
        <f t="shared" si="18"/>
        <v/>
      </c>
      <c r="L162" s="148" t="str">
        <f>IF($D162="","",VLOOKUP($AN162,Trans_Req!$A$2:$N$22,6))</f>
        <v/>
      </c>
      <c r="M162" s="455"/>
      <c r="N162" s="147" t="str">
        <f t="shared" si="19"/>
        <v/>
      </c>
      <c r="O162" s="148" t="str">
        <f>IF($D162="","",VLOOKUP($AN162,Trans_Req!$A$2:$N$22,7))</f>
        <v/>
      </c>
      <c r="P162" s="457"/>
      <c r="Q162" s="158" t="str">
        <f t="shared" si="20"/>
        <v/>
      </c>
      <c r="R162" s="148" t="str">
        <f>IF($D162="","",VLOOKUP($AN162,Trans_Req!$A$2:$N$22,8))</f>
        <v/>
      </c>
      <c r="S162" s="457"/>
      <c r="T162" s="158" t="str">
        <f t="shared" si="21"/>
        <v/>
      </c>
      <c r="U162" s="148" t="str">
        <f>IF($D162="","",VLOOKUP($AN162,Trans_Req!$A$2:$N$22,9))</f>
        <v/>
      </c>
      <c r="V162" s="457"/>
      <c r="W162" s="158" t="str">
        <f t="shared" si="22"/>
        <v/>
      </c>
      <c r="X162" s="148" t="str">
        <f>IF($D162="","",VLOOKUP($AN162,Trans_Req!$A$2:$N$22,10))</f>
        <v/>
      </c>
      <c r="Y162" s="149" t="str">
        <f t="shared" si="16"/>
        <v/>
      </c>
      <c r="Z162" s="150" t="str">
        <f t="shared" si="23"/>
        <v/>
      </c>
      <c r="AA162" s="151"/>
      <c r="AB162" s="453"/>
      <c r="AC162" s="453"/>
      <c r="AD162" s="453"/>
      <c r="AE162" s="453"/>
      <c r="AF162" s="453"/>
      <c r="AG162" s="453"/>
      <c r="AH162" s="453"/>
      <c r="AI162" s="453"/>
      <c r="AJ162" s="152" t="str">
        <f>IF(OR($D162="",$AK162=""),"",MIN(VLOOKUP($AN162,Trans_Req!$A$2:$N$22,11),$AK162-VLOOKUP($AN162,Trans_Req!$A$2:$N$22,12)))</f>
        <v/>
      </c>
      <c r="AK162" s="453"/>
      <c r="AL162" s="453"/>
      <c r="AM162" s="151"/>
      <c r="AN162" s="126" t="e">
        <f>VLOOKUP($D162,Trans_Req!$Q$2:$R$14,2)+IF(OR(VLOOKUP($D162,Trans_Req!$Q$2:$R$14,2)=121000,VLOOKUP($D162,Trans_Req!$Q$2:$R$14,2)=121300),VLOOKUP($E162,Trans_Req!$S$2:$T$3,2),0)+IF(OR(VLOOKUP($D162,Trans_Req!$Q$2:$R$14,2)=121000,VLOOKUP($D162,Trans_Req!$Q$2:$R$14,2)=121300),IF(VLOOKUP($E162,Trans_Req!$S$2:$T$3,2)=20,VLOOKUP($F162,Trans_Req!$U$2:$V$4,2),0),0)</f>
        <v>#N/A</v>
      </c>
    </row>
    <row r="163" spans="1:40" x14ac:dyDescent="0.25">
      <c r="A163" s="125"/>
      <c r="B163" s="453"/>
      <c r="C163" s="453"/>
      <c r="D163" s="454"/>
      <c r="E163" s="454"/>
      <c r="F163" s="454"/>
      <c r="G163" s="456"/>
      <c r="H163" s="154" t="str">
        <f t="shared" si="17"/>
        <v/>
      </c>
      <c r="I163" s="148" t="str">
        <f>IF($D163="","",VLOOKUP($AN163,Trans_Req!$A$2:$N$22,5))</f>
        <v/>
      </c>
      <c r="J163" s="455"/>
      <c r="K163" s="147" t="str">
        <f t="shared" si="18"/>
        <v/>
      </c>
      <c r="L163" s="148" t="str">
        <f>IF($D163="","",VLOOKUP($AN163,Trans_Req!$A$2:$N$22,6))</f>
        <v/>
      </c>
      <c r="M163" s="455"/>
      <c r="N163" s="147" t="str">
        <f t="shared" si="19"/>
        <v/>
      </c>
      <c r="O163" s="148" t="str">
        <f>IF($D163="","",VLOOKUP($AN163,Trans_Req!$A$2:$N$22,7))</f>
        <v/>
      </c>
      <c r="P163" s="457"/>
      <c r="Q163" s="158" t="str">
        <f t="shared" si="20"/>
        <v/>
      </c>
      <c r="R163" s="148" t="str">
        <f>IF($D163="","",VLOOKUP($AN163,Trans_Req!$A$2:$N$22,8))</f>
        <v/>
      </c>
      <c r="S163" s="457"/>
      <c r="T163" s="158" t="str">
        <f t="shared" si="21"/>
        <v/>
      </c>
      <c r="U163" s="148" t="str">
        <f>IF($D163="","",VLOOKUP($AN163,Trans_Req!$A$2:$N$22,9))</f>
        <v/>
      </c>
      <c r="V163" s="457"/>
      <c r="W163" s="158" t="str">
        <f t="shared" si="22"/>
        <v/>
      </c>
      <c r="X163" s="148" t="str">
        <f>IF($D163="","",VLOOKUP($AN163,Trans_Req!$A$2:$N$22,10))</f>
        <v/>
      </c>
      <c r="Y163" s="149" t="str">
        <f t="shared" si="16"/>
        <v/>
      </c>
      <c r="Z163" s="150" t="str">
        <f t="shared" si="23"/>
        <v/>
      </c>
      <c r="AA163" s="151"/>
      <c r="AB163" s="453"/>
      <c r="AC163" s="453"/>
      <c r="AD163" s="453"/>
      <c r="AE163" s="453"/>
      <c r="AF163" s="453"/>
      <c r="AG163" s="453"/>
      <c r="AH163" s="453"/>
      <c r="AI163" s="453"/>
      <c r="AJ163" s="152" t="str">
        <f>IF(OR($D163="",$AK163=""),"",MIN(VLOOKUP($AN163,Trans_Req!$A$2:$N$22,11),$AK163-VLOOKUP($AN163,Trans_Req!$A$2:$N$22,12)))</f>
        <v/>
      </c>
      <c r="AK163" s="453"/>
      <c r="AL163" s="453"/>
      <c r="AM163" s="151"/>
      <c r="AN163" s="126" t="e">
        <f>VLOOKUP($D163,Trans_Req!$Q$2:$R$14,2)+IF(OR(VLOOKUP($D163,Trans_Req!$Q$2:$R$14,2)=121000,VLOOKUP($D163,Trans_Req!$Q$2:$R$14,2)=121300),VLOOKUP($E163,Trans_Req!$S$2:$T$3,2),0)+IF(OR(VLOOKUP($D163,Trans_Req!$Q$2:$R$14,2)=121000,VLOOKUP($D163,Trans_Req!$Q$2:$R$14,2)=121300),IF(VLOOKUP($E163,Trans_Req!$S$2:$T$3,2)=20,VLOOKUP($F163,Trans_Req!$U$2:$V$4,2),0),0)</f>
        <v>#N/A</v>
      </c>
    </row>
    <row r="164" spans="1:40" x14ac:dyDescent="0.25">
      <c r="A164" s="125"/>
      <c r="B164" s="453"/>
      <c r="C164" s="453"/>
      <c r="D164" s="454"/>
      <c r="E164" s="454"/>
      <c r="F164" s="454"/>
      <c r="G164" s="456"/>
      <c r="H164" s="154" t="str">
        <f t="shared" si="17"/>
        <v/>
      </c>
      <c r="I164" s="148" t="str">
        <f>IF($D164="","",VLOOKUP($AN164,Trans_Req!$A$2:$N$22,5))</f>
        <v/>
      </c>
      <c r="J164" s="455"/>
      <c r="K164" s="147" t="str">
        <f t="shared" si="18"/>
        <v/>
      </c>
      <c r="L164" s="148" t="str">
        <f>IF($D164="","",VLOOKUP($AN164,Trans_Req!$A$2:$N$22,6))</f>
        <v/>
      </c>
      <c r="M164" s="455"/>
      <c r="N164" s="147" t="str">
        <f t="shared" si="19"/>
        <v/>
      </c>
      <c r="O164" s="148" t="str">
        <f>IF($D164="","",VLOOKUP($AN164,Trans_Req!$A$2:$N$22,7))</f>
        <v/>
      </c>
      <c r="P164" s="457"/>
      <c r="Q164" s="158" t="str">
        <f t="shared" si="20"/>
        <v/>
      </c>
      <c r="R164" s="148" t="str">
        <f>IF($D164="","",VLOOKUP($AN164,Trans_Req!$A$2:$N$22,8))</f>
        <v/>
      </c>
      <c r="S164" s="457"/>
      <c r="T164" s="158" t="str">
        <f t="shared" si="21"/>
        <v/>
      </c>
      <c r="U164" s="148" t="str">
        <f>IF($D164="","",VLOOKUP($AN164,Trans_Req!$A$2:$N$22,9))</f>
        <v/>
      </c>
      <c r="V164" s="457"/>
      <c r="W164" s="158" t="str">
        <f t="shared" si="22"/>
        <v/>
      </c>
      <c r="X164" s="148" t="str">
        <f>IF($D164="","",VLOOKUP($AN164,Trans_Req!$A$2:$N$22,10))</f>
        <v/>
      </c>
      <c r="Y164" s="149" t="str">
        <f t="shared" ref="Y164:Y227" si="24">IF($D164="","",$L$6+AL164)</f>
        <v/>
      </c>
      <c r="Z164" s="150" t="str">
        <f t="shared" si="23"/>
        <v/>
      </c>
      <c r="AA164" s="151"/>
      <c r="AB164" s="453"/>
      <c r="AC164" s="453"/>
      <c r="AD164" s="453"/>
      <c r="AE164" s="453"/>
      <c r="AF164" s="453"/>
      <c r="AG164" s="453"/>
      <c r="AH164" s="453"/>
      <c r="AI164" s="453"/>
      <c r="AJ164" s="152" t="str">
        <f>IF(OR($D164="",$AK164=""),"",MIN(VLOOKUP($AN164,Trans_Req!$A$2:$N$22,11),$AK164-VLOOKUP($AN164,Trans_Req!$A$2:$N$22,12)))</f>
        <v/>
      </c>
      <c r="AK164" s="453"/>
      <c r="AL164" s="453"/>
      <c r="AM164" s="151"/>
      <c r="AN164" s="126" t="e">
        <f>VLOOKUP($D164,Trans_Req!$Q$2:$R$14,2)+IF(OR(VLOOKUP($D164,Trans_Req!$Q$2:$R$14,2)=121000,VLOOKUP($D164,Trans_Req!$Q$2:$R$14,2)=121300),VLOOKUP($E164,Trans_Req!$S$2:$T$3,2),0)+IF(OR(VLOOKUP($D164,Trans_Req!$Q$2:$R$14,2)=121000,VLOOKUP($D164,Trans_Req!$Q$2:$R$14,2)=121300),IF(VLOOKUP($E164,Trans_Req!$S$2:$T$3,2)=20,VLOOKUP($F164,Trans_Req!$U$2:$V$4,2),0),0)</f>
        <v>#N/A</v>
      </c>
    </row>
    <row r="165" spans="1:40" x14ac:dyDescent="0.25">
      <c r="A165" s="125"/>
      <c r="B165" s="453"/>
      <c r="C165" s="453"/>
      <c r="D165" s="454"/>
      <c r="E165" s="454"/>
      <c r="F165" s="454"/>
      <c r="G165" s="456"/>
      <c r="H165" s="154" t="str">
        <f t="shared" si="17"/>
        <v/>
      </c>
      <c r="I165" s="148" t="str">
        <f>IF($D165="","",VLOOKUP($AN165,Trans_Req!$A$2:$N$22,5))</f>
        <v/>
      </c>
      <c r="J165" s="455"/>
      <c r="K165" s="147" t="str">
        <f t="shared" si="18"/>
        <v/>
      </c>
      <c r="L165" s="148" t="str">
        <f>IF($D165="","",VLOOKUP($AN165,Trans_Req!$A$2:$N$22,6))</f>
        <v/>
      </c>
      <c r="M165" s="455"/>
      <c r="N165" s="147" t="str">
        <f t="shared" si="19"/>
        <v/>
      </c>
      <c r="O165" s="148" t="str">
        <f>IF($D165="","",VLOOKUP($AN165,Trans_Req!$A$2:$N$22,7))</f>
        <v/>
      </c>
      <c r="P165" s="457"/>
      <c r="Q165" s="158" t="str">
        <f t="shared" si="20"/>
        <v/>
      </c>
      <c r="R165" s="148" t="str">
        <f>IF($D165="","",VLOOKUP($AN165,Trans_Req!$A$2:$N$22,8))</f>
        <v/>
      </c>
      <c r="S165" s="457"/>
      <c r="T165" s="158" t="str">
        <f t="shared" si="21"/>
        <v/>
      </c>
      <c r="U165" s="148" t="str">
        <f>IF($D165="","",VLOOKUP($AN165,Trans_Req!$A$2:$N$22,9))</f>
        <v/>
      </c>
      <c r="V165" s="457"/>
      <c r="W165" s="158" t="str">
        <f t="shared" si="22"/>
        <v/>
      </c>
      <c r="X165" s="148" t="str">
        <f>IF($D165="","",VLOOKUP($AN165,Trans_Req!$A$2:$N$22,10))</f>
        <v/>
      </c>
      <c r="Y165" s="149" t="str">
        <f t="shared" si="24"/>
        <v/>
      </c>
      <c r="Z165" s="150" t="str">
        <f t="shared" si="23"/>
        <v/>
      </c>
      <c r="AA165" s="151"/>
      <c r="AB165" s="453"/>
      <c r="AC165" s="453"/>
      <c r="AD165" s="453"/>
      <c r="AE165" s="453"/>
      <c r="AF165" s="453"/>
      <c r="AG165" s="453"/>
      <c r="AH165" s="453"/>
      <c r="AI165" s="453"/>
      <c r="AJ165" s="152" t="str">
        <f>IF(OR($D165="",$AK165=""),"",MIN(VLOOKUP($AN165,Trans_Req!$A$2:$N$22,11),$AK165-VLOOKUP($AN165,Trans_Req!$A$2:$N$22,12)))</f>
        <v/>
      </c>
      <c r="AK165" s="453"/>
      <c r="AL165" s="453"/>
      <c r="AM165" s="151"/>
      <c r="AN165" s="126" t="e">
        <f>VLOOKUP($D165,Trans_Req!$Q$2:$R$14,2)+IF(OR(VLOOKUP($D165,Trans_Req!$Q$2:$R$14,2)=121000,VLOOKUP($D165,Trans_Req!$Q$2:$R$14,2)=121300),VLOOKUP($E165,Trans_Req!$S$2:$T$3,2),0)+IF(OR(VLOOKUP($D165,Trans_Req!$Q$2:$R$14,2)=121000,VLOOKUP($D165,Trans_Req!$Q$2:$R$14,2)=121300),IF(VLOOKUP($E165,Trans_Req!$S$2:$T$3,2)=20,VLOOKUP($F165,Trans_Req!$U$2:$V$4,2),0),0)</f>
        <v>#N/A</v>
      </c>
    </row>
    <row r="166" spans="1:40" x14ac:dyDescent="0.25">
      <c r="A166" s="125"/>
      <c r="B166" s="453"/>
      <c r="C166" s="453"/>
      <c r="D166" s="454"/>
      <c r="E166" s="454"/>
      <c r="F166" s="454"/>
      <c r="G166" s="456"/>
      <c r="H166" s="154" t="str">
        <f t="shared" si="17"/>
        <v/>
      </c>
      <c r="I166" s="148" t="str">
        <f>IF($D166="","",VLOOKUP($AN166,Trans_Req!$A$2:$N$22,5))</f>
        <v/>
      </c>
      <c r="J166" s="455"/>
      <c r="K166" s="147" t="str">
        <f t="shared" si="18"/>
        <v/>
      </c>
      <c r="L166" s="148" t="str">
        <f>IF($D166="","",VLOOKUP($AN166,Trans_Req!$A$2:$N$22,6))</f>
        <v/>
      </c>
      <c r="M166" s="455"/>
      <c r="N166" s="147" t="str">
        <f t="shared" si="19"/>
        <v/>
      </c>
      <c r="O166" s="148" t="str">
        <f>IF($D166="","",VLOOKUP($AN166,Trans_Req!$A$2:$N$22,7))</f>
        <v/>
      </c>
      <c r="P166" s="457"/>
      <c r="Q166" s="158" t="str">
        <f t="shared" si="20"/>
        <v/>
      </c>
      <c r="R166" s="148" t="str">
        <f>IF($D166="","",VLOOKUP($AN166,Trans_Req!$A$2:$N$22,8))</f>
        <v/>
      </c>
      <c r="S166" s="457"/>
      <c r="T166" s="158" t="str">
        <f t="shared" si="21"/>
        <v/>
      </c>
      <c r="U166" s="148" t="str">
        <f>IF($D166="","",VLOOKUP($AN166,Trans_Req!$A$2:$N$22,9))</f>
        <v/>
      </c>
      <c r="V166" s="457"/>
      <c r="W166" s="158" t="str">
        <f t="shared" si="22"/>
        <v/>
      </c>
      <c r="X166" s="148" t="str">
        <f>IF($D166="","",VLOOKUP($AN166,Trans_Req!$A$2:$N$22,10))</f>
        <v/>
      </c>
      <c r="Y166" s="149" t="str">
        <f t="shared" si="24"/>
        <v/>
      </c>
      <c r="Z166" s="150" t="str">
        <f t="shared" si="23"/>
        <v/>
      </c>
      <c r="AA166" s="151"/>
      <c r="AB166" s="453"/>
      <c r="AC166" s="453"/>
      <c r="AD166" s="453"/>
      <c r="AE166" s="453"/>
      <c r="AF166" s="453"/>
      <c r="AG166" s="453"/>
      <c r="AH166" s="453"/>
      <c r="AI166" s="453"/>
      <c r="AJ166" s="152" t="str">
        <f>IF(OR($D166="",$AK166=""),"",MIN(VLOOKUP($AN166,Trans_Req!$A$2:$N$22,11),$AK166-VLOOKUP($AN166,Trans_Req!$A$2:$N$22,12)))</f>
        <v/>
      </c>
      <c r="AK166" s="453"/>
      <c r="AL166" s="453"/>
      <c r="AM166" s="151"/>
      <c r="AN166" s="126" t="e">
        <f>VLOOKUP($D166,Trans_Req!$Q$2:$R$14,2)+IF(OR(VLOOKUP($D166,Trans_Req!$Q$2:$R$14,2)=121000,VLOOKUP($D166,Trans_Req!$Q$2:$R$14,2)=121300),VLOOKUP($E166,Trans_Req!$S$2:$T$3,2),0)+IF(OR(VLOOKUP($D166,Trans_Req!$Q$2:$R$14,2)=121000,VLOOKUP($D166,Trans_Req!$Q$2:$R$14,2)=121300),IF(VLOOKUP($E166,Trans_Req!$S$2:$T$3,2)=20,VLOOKUP($F166,Trans_Req!$U$2:$V$4,2),0),0)</f>
        <v>#N/A</v>
      </c>
    </row>
    <row r="167" spans="1:40" x14ac:dyDescent="0.25">
      <c r="A167" s="125"/>
      <c r="B167" s="453"/>
      <c r="C167" s="453"/>
      <c r="D167" s="454"/>
      <c r="E167" s="454"/>
      <c r="F167" s="454"/>
      <c r="G167" s="456"/>
      <c r="H167" s="154" t="str">
        <f t="shared" si="17"/>
        <v/>
      </c>
      <c r="I167" s="148" t="str">
        <f>IF($D167="","",VLOOKUP($AN167,Trans_Req!$A$2:$N$22,5))</f>
        <v/>
      </c>
      <c r="J167" s="455"/>
      <c r="K167" s="147" t="str">
        <f t="shared" si="18"/>
        <v/>
      </c>
      <c r="L167" s="148" t="str">
        <f>IF($D167="","",VLOOKUP($AN167,Trans_Req!$A$2:$N$22,6))</f>
        <v/>
      </c>
      <c r="M167" s="455"/>
      <c r="N167" s="147" t="str">
        <f t="shared" si="19"/>
        <v/>
      </c>
      <c r="O167" s="148" t="str">
        <f>IF($D167="","",VLOOKUP($AN167,Trans_Req!$A$2:$N$22,7))</f>
        <v/>
      </c>
      <c r="P167" s="457"/>
      <c r="Q167" s="158" t="str">
        <f t="shared" si="20"/>
        <v/>
      </c>
      <c r="R167" s="148" t="str">
        <f>IF($D167="","",VLOOKUP($AN167,Trans_Req!$A$2:$N$22,8))</f>
        <v/>
      </c>
      <c r="S167" s="457"/>
      <c r="T167" s="158" t="str">
        <f t="shared" si="21"/>
        <v/>
      </c>
      <c r="U167" s="148" t="str">
        <f>IF($D167="","",VLOOKUP($AN167,Trans_Req!$A$2:$N$22,9))</f>
        <v/>
      </c>
      <c r="V167" s="457"/>
      <c r="W167" s="158" t="str">
        <f t="shared" si="22"/>
        <v/>
      </c>
      <c r="X167" s="148" t="str">
        <f>IF($D167="","",VLOOKUP($AN167,Trans_Req!$A$2:$N$22,10))</f>
        <v/>
      </c>
      <c r="Y167" s="149" t="str">
        <f t="shared" si="24"/>
        <v/>
      </c>
      <c r="Z167" s="150" t="str">
        <f t="shared" si="23"/>
        <v/>
      </c>
      <c r="AA167" s="151"/>
      <c r="AB167" s="453"/>
      <c r="AC167" s="453"/>
      <c r="AD167" s="453"/>
      <c r="AE167" s="453"/>
      <c r="AF167" s="453"/>
      <c r="AG167" s="453"/>
      <c r="AH167" s="453"/>
      <c r="AI167" s="453"/>
      <c r="AJ167" s="152" t="str">
        <f>IF(OR($D167="",$AK167=""),"",MIN(VLOOKUP($AN167,Trans_Req!$A$2:$N$22,11),$AK167-VLOOKUP($AN167,Trans_Req!$A$2:$N$22,12)))</f>
        <v/>
      </c>
      <c r="AK167" s="453"/>
      <c r="AL167" s="453"/>
      <c r="AM167" s="151"/>
      <c r="AN167" s="126" t="e">
        <f>VLOOKUP($D167,Trans_Req!$Q$2:$R$14,2)+IF(OR(VLOOKUP($D167,Trans_Req!$Q$2:$R$14,2)=121000,VLOOKUP($D167,Trans_Req!$Q$2:$R$14,2)=121300),VLOOKUP($E167,Trans_Req!$S$2:$T$3,2),0)+IF(OR(VLOOKUP($D167,Trans_Req!$Q$2:$R$14,2)=121000,VLOOKUP($D167,Trans_Req!$Q$2:$R$14,2)=121300),IF(VLOOKUP($E167,Trans_Req!$S$2:$T$3,2)=20,VLOOKUP($F167,Trans_Req!$U$2:$V$4,2),0),0)</f>
        <v>#N/A</v>
      </c>
    </row>
    <row r="168" spans="1:40" x14ac:dyDescent="0.25">
      <c r="A168" s="125"/>
      <c r="B168" s="453"/>
      <c r="C168" s="453"/>
      <c r="D168" s="454"/>
      <c r="E168" s="454"/>
      <c r="F168" s="454"/>
      <c r="G168" s="456"/>
      <c r="H168" s="154" t="str">
        <f t="shared" si="17"/>
        <v/>
      </c>
      <c r="I168" s="148" t="str">
        <f>IF($D168="","",VLOOKUP($AN168,Trans_Req!$A$2:$N$22,5))</f>
        <v/>
      </c>
      <c r="J168" s="455"/>
      <c r="K168" s="147" t="str">
        <f t="shared" si="18"/>
        <v/>
      </c>
      <c r="L168" s="148" t="str">
        <f>IF($D168="","",VLOOKUP($AN168,Trans_Req!$A$2:$N$22,6))</f>
        <v/>
      </c>
      <c r="M168" s="455"/>
      <c r="N168" s="147" t="str">
        <f t="shared" si="19"/>
        <v/>
      </c>
      <c r="O168" s="148" t="str">
        <f>IF($D168="","",VLOOKUP($AN168,Trans_Req!$A$2:$N$22,7))</f>
        <v/>
      </c>
      <c r="P168" s="457"/>
      <c r="Q168" s="158" t="str">
        <f t="shared" si="20"/>
        <v/>
      </c>
      <c r="R168" s="148" t="str">
        <f>IF($D168="","",VLOOKUP($AN168,Trans_Req!$A$2:$N$22,8))</f>
        <v/>
      </c>
      <c r="S168" s="457"/>
      <c r="T168" s="158" t="str">
        <f t="shared" si="21"/>
        <v/>
      </c>
      <c r="U168" s="148" t="str">
        <f>IF($D168="","",VLOOKUP($AN168,Trans_Req!$A$2:$N$22,9))</f>
        <v/>
      </c>
      <c r="V168" s="457"/>
      <c r="W168" s="158" t="str">
        <f t="shared" si="22"/>
        <v/>
      </c>
      <c r="X168" s="148" t="str">
        <f>IF($D168="","",VLOOKUP($AN168,Trans_Req!$A$2:$N$22,10))</f>
        <v/>
      </c>
      <c r="Y168" s="149" t="str">
        <f t="shared" si="24"/>
        <v/>
      </c>
      <c r="Z168" s="150" t="str">
        <f t="shared" si="23"/>
        <v/>
      </c>
      <c r="AA168" s="151"/>
      <c r="AB168" s="453"/>
      <c r="AC168" s="453"/>
      <c r="AD168" s="453"/>
      <c r="AE168" s="453"/>
      <c r="AF168" s="453"/>
      <c r="AG168" s="453"/>
      <c r="AH168" s="453"/>
      <c r="AI168" s="453"/>
      <c r="AJ168" s="152" t="str">
        <f>IF(OR($D168="",$AK168=""),"",MIN(VLOOKUP($AN168,Trans_Req!$A$2:$N$22,11),$AK168-VLOOKUP($AN168,Trans_Req!$A$2:$N$22,12)))</f>
        <v/>
      </c>
      <c r="AK168" s="453"/>
      <c r="AL168" s="453"/>
      <c r="AM168" s="151"/>
      <c r="AN168" s="126" t="e">
        <f>VLOOKUP($D168,Trans_Req!$Q$2:$R$14,2)+IF(OR(VLOOKUP($D168,Trans_Req!$Q$2:$R$14,2)=121000,VLOOKUP($D168,Trans_Req!$Q$2:$R$14,2)=121300),VLOOKUP($E168,Trans_Req!$S$2:$T$3,2),0)+IF(OR(VLOOKUP($D168,Trans_Req!$Q$2:$R$14,2)=121000,VLOOKUP($D168,Trans_Req!$Q$2:$R$14,2)=121300),IF(VLOOKUP($E168,Trans_Req!$S$2:$T$3,2)=20,VLOOKUP($F168,Trans_Req!$U$2:$V$4,2),0),0)</f>
        <v>#N/A</v>
      </c>
    </row>
    <row r="169" spans="1:40" x14ac:dyDescent="0.25">
      <c r="A169" s="125"/>
      <c r="B169" s="453"/>
      <c r="C169" s="453"/>
      <c r="D169" s="454"/>
      <c r="E169" s="454"/>
      <c r="F169" s="454"/>
      <c r="G169" s="456"/>
      <c r="H169" s="154" t="str">
        <f t="shared" si="17"/>
        <v/>
      </c>
      <c r="I169" s="148" t="str">
        <f>IF($D169="","",VLOOKUP($AN169,Trans_Req!$A$2:$N$22,5))</f>
        <v/>
      </c>
      <c r="J169" s="455"/>
      <c r="K169" s="147" t="str">
        <f t="shared" si="18"/>
        <v/>
      </c>
      <c r="L169" s="148" t="str">
        <f>IF($D169="","",VLOOKUP($AN169,Trans_Req!$A$2:$N$22,6))</f>
        <v/>
      </c>
      <c r="M169" s="455"/>
      <c r="N169" s="147" t="str">
        <f t="shared" si="19"/>
        <v/>
      </c>
      <c r="O169" s="148" t="str">
        <f>IF($D169="","",VLOOKUP($AN169,Trans_Req!$A$2:$N$22,7))</f>
        <v/>
      </c>
      <c r="P169" s="457"/>
      <c r="Q169" s="158" t="str">
        <f t="shared" si="20"/>
        <v/>
      </c>
      <c r="R169" s="148" t="str">
        <f>IF($D169="","",VLOOKUP($AN169,Trans_Req!$A$2:$N$22,8))</f>
        <v/>
      </c>
      <c r="S169" s="457"/>
      <c r="T169" s="158" t="str">
        <f t="shared" si="21"/>
        <v/>
      </c>
      <c r="U169" s="148" t="str">
        <f>IF($D169="","",VLOOKUP($AN169,Trans_Req!$A$2:$N$22,9))</f>
        <v/>
      </c>
      <c r="V169" s="457"/>
      <c r="W169" s="158" t="str">
        <f t="shared" si="22"/>
        <v/>
      </c>
      <c r="X169" s="148" t="str">
        <f>IF($D169="","",VLOOKUP($AN169,Trans_Req!$A$2:$N$22,10))</f>
        <v/>
      </c>
      <c r="Y169" s="149" t="str">
        <f t="shared" si="24"/>
        <v/>
      </c>
      <c r="Z169" s="150" t="str">
        <f t="shared" si="23"/>
        <v/>
      </c>
      <c r="AA169" s="151"/>
      <c r="AB169" s="453"/>
      <c r="AC169" s="453"/>
      <c r="AD169" s="453"/>
      <c r="AE169" s="453"/>
      <c r="AF169" s="453"/>
      <c r="AG169" s="453"/>
      <c r="AH169" s="453"/>
      <c r="AI169" s="453"/>
      <c r="AJ169" s="152" t="str">
        <f>IF(OR($D169="",$AK169=""),"",MIN(VLOOKUP($AN169,Trans_Req!$A$2:$N$22,11),$AK169-VLOOKUP($AN169,Trans_Req!$A$2:$N$22,12)))</f>
        <v/>
      </c>
      <c r="AK169" s="453"/>
      <c r="AL169" s="453"/>
      <c r="AM169" s="151"/>
      <c r="AN169" s="126" t="e">
        <f>VLOOKUP($D169,Trans_Req!$Q$2:$R$14,2)+IF(OR(VLOOKUP($D169,Trans_Req!$Q$2:$R$14,2)=121000,VLOOKUP($D169,Trans_Req!$Q$2:$R$14,2)=121300),VLOOKUP($E169,Trans_Req!$S$2:$T$3,2),0)+IF(OR(VLOOKUP($D169,Trans_Req!$Q$2:$R$14,2)=121000,VLOOKUP($D169,Trans_Req!$Q$2:$R$14,2)=121300),IF(VLOOKUP($E169,Trans_Req!$S$2:$T$3,2)=20,VLOOKUP($F169,Trans_Req!$U$2:$V$4,2),0),0)</f>
        <v>#N/A</v>
      </c>
    </row>
    <row r="170" spans="1:40" x14ac:dyDescent="0.25">
      <c r="A170" s="125"/>
      <c r="B170" s="453"/>
      <c r="C170" s="453"/>
      <c r="D170" s="454"/>
      <c r="E170" s="454"/>
      <c r="F170" s="454"/>
      <c r="G170" s="456"/>
      <c r="H170" s="154" t="str">
        <f t="shared" si="17"/>
        <v/>
      </c>
      <c r="I170" s="148" t="str">
        <f>IF($D170="","",VLOOKUP($AN170,Trans_Req!$A$2:$N$22,5))</f>
        <v/>
      </c>
      <c r="J170" s="455"/>
      <c r="K170" s="147" t="str">
        <f t="shared" si="18"/>
        <v/>
      </c>
      <c r="L170" s="148" t="str">
        <f>IF($D170="","",VLOOKUP($AN170,Trans_Req!$A$2:$N$22,6))</f>
        <v/>
      </c>
      <c r="M170" s="455"/>
      <c r="N170" s="147" t="str">
        <f t="shared" si="19"/>
        <v/>
      </c>
      <c r="O170" s="148" t="str">
        <f>IF($D170="","",VLOOKUP($AN170,Trans_Req!$A$2:$N$22,7))</f>
        <v/>
      </c>
      <c r="P170" s="457"/>
      <c r="Q170" s="158" t="str">
        <f t="shared" si="20"/>
        <v/>
      </c>
      <c r="R170" s="148" t="str">
        <f>IF($D170="","",VLOOKUP($AN170,Trans_Req!$A$2:$N$22,8))</f>
        <v/>
      </c>
      <c r="S170" s="457"/>
      <c r="T170" s="158" t="str">
        <f t="shared" si="21"/>
        <v/>
      </c>
      <c r="U170" s="148" t="str">
        <f>IF($D170="","",VLOOKUP($AN170,Trans_Req!$A$2:$N$22,9))</f>
        <v/>
      </c>
      <c r="V170" s="457"/>
      <c r="W170" s="158" t="str">
        <f t="shared" si="22"/>
        <v/>
      </c>
      <c r="X170" s="148" t="str">
        <f>IF($D170="","",VLOOKUP($AN170,Trans_Req!$A$2:$N$22,10))</f>
        <v/>
      </c>
      <c r="Y170" s="149" t="str">
        <f t="shared" si="24"/>
        <v/>
      </c>
      <c r="Z170" s="150" t="str">
        <f t="shared" si="23"/>
        <v/>
      </c>
      <c r="AA170" s="151"/>
      <c r="AB170" s="453"/>
      <c r="AC170" s="453"/>
      <c r="AD170" s="453"/>
      <c r="AE170" s="453"/>
      <c r="AF170" s="453"/>
      <c r="AG170" s="453"/>
      <c r="AH170" s="453"/>
      <c r="AI170" s="453"/>
      <c r="AJ170" s="152" t="str">
        <f>IF(OR($D170="",$AK170=""),"",MIN(VLOOKUP($AN170,Trans_Req!$A$2:$N$22,11),$AK170-VLOOKUP($AN170,Trans_Req!$A$2:$N$22,12)))</f>
        <v/>
      </c>
      <c r="AK170" s="453"/>
      <c r="AL170" s="453"/>
      <c r="AM170" s="151"/>
      <c r="AN170" s="126" t="e">
        <f>VLOOKUP($D170,Trans_Req!$Q$2:$R$14,2)+IF(OR(VLOOKUP($D170,Trans_Req!$Q$2:$R$14,2)=121000,VLOOKUP($D170,Trans_Req!$Q$2:$R$14,2)=121300),VLOOKUP($E170,Trans_Req!$S$2:$T$3,2),0)+IF(OR(VLOOKUP($D170,Trans_Req!$Q$2:$R$14,2)=121000,VLOOKUP($D170,Trans_Req!$Q$2:$R$14,2)=121300),IF(VLOOKUP($E170,Trans_Req!$S$2:$T$3,2)=20,VLOOKUP($F170,Trans_Req!$U$2:$V$4,2),0),0)</f>
        <v>#N/A</v>
      </c>
    </row>
    <row r="171" spans="1:40" x14ac:dyDescent="0.25">
      <c r="A171" s="125"/>
      <c r="B171" s="453"/>
      <c r="C171" s="453"/>
      <c r="D171" s="454"/>
      <c r="E171" s="454"/>
      <c r="F171" s="454"/>
      <c r="G171" s="456"/>
      <c r="H171" s="154" t="str">
        <f t="shared" si="17"/>
        <v/>
      </c>
      <c r="I171" s="148" t="str">
        <f>IF($D171="","",VLOOKUP($AN171,Trans_Req!$A$2:$N$22,5))</f>
        <v/>
      </c>
      <c r="J171" s="455"/>
      <c r="K171" s="147" t="str">
        <f t="shared" si="18"/>
        <v/>
      </c>
      <c r="L171" s="148" t="str">
        <f>IF($D171="","",VLOOKUP($AN171,Trans_Req!$A$2:$N$22,6))</f>
        <v/>
      </c>
      <c r="M171" s="455"/>
      <c r="N171" s="147" t="str">
        <f t="shared" si="19"/>
        <v/>
      </c>
      <c r="O171" s="148" t="str">
        <f>IF($D171="","",VLOOKUP($AN171,Trans_Req!$A$2:$N$22,7))</f>
        <v/>
      </c>
      <c r="P171" s="457"/>
      <c r="Q171" s="158" t="str">
        <f t="shared" si="20"/>
        <v/>
      </c>
      <c r="R171" s="148" t="str">
        <f>IF($D171="","",VLOOKUP($AN171,Trans_Req!$A$2:$N$22,8))</f>
        <v/>
      </c>
      <c r="S171" s="457"/>
      <c r="T171" s="158" t="str">
        <f t="shared" si="21"/>
        <v/>
      </c>
      <c r="U171" s="148" t="str">
        <f>IF($D171="","",VLOOKUP($AN171,Trans_Req!$A$2:$N$22,9))</f>
        <v/>
      </c>
      <c r="V171" s="457"/>
      <c r="W171" s="158" t="str">
        <f t="shared" si="22"/>
        <v/>
      </c>
      <c r="X171" s="148" t="str">
        <f>IF($D171="","",VLOOKUP($AN171,Trans_Req!$A$2:$N$22,10))</f>
        <v/>
      </c>
      <c r="Y171" s="149" t="str">
        <f t="shared" si="24"/>
        <v/>
      </c>
      <c r="Z171" s="150" t="str">
        <f t="shared" si="23"/>
        <v/>
      </c>
      <c r="AA171" s="151"/>
      <c r="AB171" s="453"/>
      <c r="AC171" s="453"/>
      <c r="AD171" s="453"/>
      <c r="AE171" s="453"/>
      <c r="AF171" s="453"/>
      <c r="AG171" s="453"/>
      <c r="AH171" s="453"/>
      <c r="AI171" s="453"/>
      <c r="AJ171" s="152" t="str">
        <f>IF(OR($D171="",$AK171=""),"",MIN(VLOOKUP($AN171,Trans_Req!$A$2:$N$22,11),$AK171-VLOOKUP($AN171,Trans_Req!$A$2:$N$22,12)))</f>
        <v/>
      </c>
      <c r="AK171" s="453"/>
      <c r="AL171" s="453"/>
      <c r="AM171" s="151"/>
      <c r="AN171" s="126" t="e">
        <f>VLOOKUP($D171,Trans_Req!$Q$2:$R$14,2)+IF(OR(VLOOKUP($D171,Trans_Req!$Q$2:$R$14,2)=121000,VLOOKUP($D171,Trans_Req!$Q$2:$R$14,2)=121300),VLOOKUP($E171,Trans_Req!$S$2:$T$3,2),0)+IF(OR(VLOOKUP($D171,Trans_Req!$Q$2:$R$14,2)=121000,VLOOKUP($D171,Trans_Req!$Q$2:$R$14,2)=121300),IF(VLOOKUP($E171,Trans_Req!$S$2:$T$3,2)=20,VLOOKUP($F171,Trans_Req!$U$2:$V$4,2),0),0)</f>
        <v>#N/A</v>
      </c>
    </row>
    <row r="172" spans="1:40" x14ac:dyDescent="0.25">
      <c r="A172" s="125"/>
      <c r="B172" s="453"/>
      <c r="C172" s="453"/>
      <c r="D172" s="454"/>
      <c r="E172" s="454"/>
      <c r="F172" s="454"/>
      <c r="G172" s="456"/>
      <c r="H172" s="154" t="str">
        <f t="shared" si="17"/>
        <v/>
      </c>
      <c r="I172" s="148" t="str">
        <f>IF($D172="","",VLOOKUP($AN172,Trans_Req!$A$2:$N$22,5))</f>
        <v/>
      </c>
      <c r="J172" s="455"/>
      <c r="K172" s="147" t="str">
        <f t="shared" si="18"/>
        <v/>
      </c>
      <c r="L172" s="148" t="str">
        <f>IF($D172="","",VLOOKUP($AN172,Trans_Req!$A$2:$N$22,6))</f>
        <v/>
      </c>
      <c r="M172" s="455"/>
      <c r="N172" s="147" t="str">
        <f t="shared" si="19"/>
        <v/>
      </c>
      <c r="O172" s="148" t="str">
        <f>IF($D172="","",VLOOKUP($AN172,Trans_Req!$A$2:$N$22,7))</f>
        <v/>
      </c>
      <c r="P172" s="457"/>
      <c r="Q172" s="158" t="str">
        <f t="shared" si="20"/>
        <v/>
      </c>
      <c r="R172" s="148" t="str">
        <f>IF($D172="","",VLOOKUP($AN172,Trans_Req!$A$2:$N$22,8))</f>
        <v/>
      </c>
      <c r="S172" s="457"/>
      <c r="T172" s="158" t="str">
        <f t="shared" si="21"/>
        <v/>
      </c>
      <c r="U172" s="148" t="str">
        <f>IF($D172="","",VLOOKUP($AN172,Trans_Req!$A$2:$N$22,9))</f>
        <v/>
      </c>
      <c r="V172" s="457"/>
      <c r="W172" s="158" t="str">
        <f t="shared" si="22"/>
        <v/>
      </c>
      <c r="X172" s="148" t="str">
        <f>IF($D172="","",VLOOKUP($AN172,Trans_Req!$A$2:$N$22,10))</f>
        <v/>
      </c>
      <c r="Y172" s="149" t="str">
        <f t="shared" si="24"/>
        <v/>
      </c>
      <c r="Z172" s="150" t="str">
        <f t="shared" si="23"/>
        <v/>
      </c>
      <c r="AA172" s="151"/>
      <c r="AB172" s="453"/>
      <c r="AC172" s="453"/>
      <c r="AD172" s="453"/>
      <c r="AE172" s="453"/>
      <c r="AF172" s="453"/>
      <c r="AG172" s="453"/>
      <c r="AH172" s="453"/>
      <c r="AI172" s="453"/>
      <c r="AJ172" s="152" t="str">
        <f>IF(OR($D172="",$AK172=""),"",MIN(VLOOKUP($AN172,Trans_Req!$A$2:$N$22,11),$AK172-VLOOKUP($AN172,Trans_Req!$A$2:$N$22,12)))</f>
        <v/>
      </c>
      <c r="AK172" s="453"/>
      <c r="AL172" s="453"/>
      <c r="AM172" s="151"/>
      <c r="AN172" s="126" t="e">
        <f>VLOOKUP($D172,Trans_Req!$Q$2:$R$14,2)+IF(OR(VLOOKUP($D172,Trans_Req!$Q$2:$R$14,2)=121000,VLOOKUP($D172,Trans_Req!$Q$2:$R$14,2)=121300),VLOOKUP($E172,Trans_Req!$S$2:$T$3,2),0)+IF(OR(VLOOKUP($D172,Trans_Req!$Q$2:$R$14,2)=121000,VLOOKUP($D172,Trans_Req!$Q$2:$R$14,2)=121300),IF(VLOOKUP($E172,Trans_Req!$S$2:$T$3,2)=20,VLOOKUP($F172,Trans_Req!$U$2:$V$4,2),0),0)</f>
        <v>#N/A</v>
      </c>
    </row>
    <row r="173" spans="1:40" x14ac:dyDescent="0.25">
      <c r="A173" s="125"/>
      <c r="B173" s="453"/>
      <c r="C173" s="453"/>
      <c r="D173" s="454"/>
      <c r="E173" s="454"/>
      <c r="F173" s="454"/>
      <c r="G173" s="456"/>
      <c r="H173" s="154" t="str">
        <f t="shared" si="17"/>
        <v/>
      </c>
      <c r="I173" s="148" t="str">
        <f>IF($D173="","",VLOOKUP($AN173,Trans_Req!$A$2:$N$22,5))</f>
        <v/>
      </c>
      <c r="J173" s="455"/>
      <c r="K173" s="147" t="str">
        <f t="shared" si="18"/>
        <v/>
      </c>
      <c r="L173" s="148" t="str">
        <f>IF($D173="","",VLOOKUP($AN173,Trans_Req!$A$2:$N$22,6))</f>
        <v/>
      </c>
      <c r="M173" s="455"/>
      <c r="N173" s="147" t="str">
        <f t="shared" si="19"/>
        <v/>
      </c>
      <c r="O173" s="148" t="str">
        <f>IF($D173="","",VLOOKUP($AN173,Trans_Req!$A$2:$N$22,7))</f>
        <v/>
      </c>
      <c r="P173" s="457"/>
      <c r="Q173" s="158" t="str">
        <f t="shared" si="20"/>
        <v/>
      </c>
      <c r="R173" s="148" t="str">
        <f>IF($D173="","",VLOOKUP($AN173,Trans_Req!$A$2:$N$22,8))</f>
        <v/>
      </c>
      <c r="S173" s="457"/>
      <c r="T173" s="158" t="str">
        <f t="shared" si="21"/>
        <v/>
      </c>
      <c r="U173" s="148" t="str">
        <f>IF($D173="","",VLOOKUP($AN173,Trans_Req!$A$2:$N$22,9))</f>
        <v/>
      </c>
      <c r="V173" s="457"/>
      <c r="W173" s="158" t="str">
        <f t="shared" si="22"/>
        <v/>
      </c>
      <c r="X173" s="148" t="str">
        <f>IF($D173="","",VLOOKUP($AN173,Trans_Req!$A$2:$N$22,10))</f>
        <v/>
      </c>
      <c r="Y173" s="149" t="str">
        <f t="shared" si="24"/>
        <v/>
      </c>
      <c r="Z173" s="150" t="str">
        <f t="shared" si="23"/>
        <v/>
      </c>
      <c r="AA173" s="151"/>
      <c r="AB173" s="453"/>
      <c r="AC173" s="453"/>
      <c r="AD173" s="453"/>
      <c r="AE173" s="453"/>
      <c r="AF173" s="453"/>
      <c r="AG173" s="453"/>
      <c r="AH173" s="453"/>
      <c r="AI173" s="453"/>
      <c r="AJ173" s="152" t="str">
        <f>IF(OR($D173="",$AK173=""),"",MIN(VLOOKUP($AN173,Trans_Req!$A$2:$N$22,11),$AK173-VLOOKUP($AN173,Trans_Req!$A$2:$N$22,12)))</f>
        <v/>
      </c>
      <c r="AK173" s="453"/>
      <c r="AL173" s="453"/>
      <c r="AM173" s="151"/>
      <c r="AN173" s="126" t="e">
        <f>VLOOKUP($D173,Trans_Req!$Q$2:$R$14,2)+IF(OR(VLOOKUP($D173,Trans_Req!$Q$2:$R$14,2)=121000,VLOOKUP($D173,Trans_Req!$Q$2:$R$14,2)=121300),VLOOKUP($E173,Trans_Req!$S$2:$T$3,2),0)+IF(OR(VLOOKUP($D173,Trans_Req!$Q$2:$R$14,2)=121000,VLOOKUP($D173,Trans_Req!$Q$2:$R$14,2)=121300),IF(VLOOKUP($E173,Trans_Req!$S$2:$T$3,2)=20,VLOOKUP($F173,Trans_Req!$U$2:$V$4,2),0),0)</f>
        <v>#N/A</v>
      </c>
    </row>
    <row r="174" spans="1:40" x14ac:dyDescent="0.25">
      <c r="A174" s="125"/>
      <c r="B174" s="453"/>
      <c r="C174" s="453"/>
      <c r="D174" s="454"/>
      <c r="E174" s="454"/>
      <c r="F174" s="454"/>
      <c r="G174" s="456"/>
      <c r="H174" s="154" t="str">
        <f t="shared" si="17"/>
        <v/>
      </c>
      <c r="I174" s="148" t="str">
        <f>IF($D174="","",VLOOKUP($AN174,Trans_Req!$A$2:$N$22,5))</f>
        <v/>
      </c>
      <c r="J174" s="455"/>
      <c r="K174" s="147" t="str">
        <f t="shared" si="18"/>
        <v/>
      </c>
      <c r="L174" s="148" t="str">
        <f>IF($D174="","",VLOOKUP($AN174,Trans_Req!$A$2:$N$22,6))</f>
        <v/>
      </c>
      <c r="M174" s="455"/>
      <c r="N174" s="147" t="str">
        <f t="shared" si="19"/>
        <v/>
      </c>
      <c r="O174" s="148" t="str">
        <f>IF($D174="","",VLOOKUP($AN174,Trans_Req!$A$2:$N$22,7))</f>
        <v/>
      </c>
      <c r="P174" s="457"/>
      <c r="Q174" s="158" t="str">
        <f t="shared" si="20"/>
        <v/>
      </c>
      <c r="R174" s="148" t="str">
        <f>IF($D174="","",VLOOKUP($AN174,Trans_Req!$A$2:$N$22,8))</f>
        <v/>
      </c>
      <c r="S174" s="457"/>
      <c r="T174" s="158" t="str">
        <f t="shared" si="21"/>
        <v/>
      </c>
      <c r="U174" s="148" t="str">
        <f>IF($D174="","",VLOOKUP($AN174,Trans_Req!$A$2:$N$22,9))</f>
        <v/>
      </c>
      <c r="V174" s="457"/>
      <c r="W174" s="158" t="str">
        <f t="shared" si="22"/>
        <v/>
      </c>
      <c r="X174" s="148" t="str">
        <f>IF($D174="","",VLOOKUP($AN174,Trans_Req!$A$2:$N$22,10))</f>
        <v/>
      </c>
      <c r="Y174" s="149" t="str">
        <f t="shared" si="24"/>
        <v/>
      </c>
      <c r="Z174" s="150" t="str">
        <f t="shared" si="23"/>
        <v/>
      </c>
      <c r="AA174" s="151"/>
      <c r="AB174" s="453"/>
      <c r="AC174" s="453"/>
      <c r="AD174" s="453"/>
      <c r="AE174" s="453"/>
      <c r="AF174" s="453"/>
      <c r="AG174" s="453"/>
      <c r="AH174" s="453"/>
      <c r="AI174" s="453"/>
      <c r="AJ174" s="152" t="str">
        <f>IF(OR($D174="",$AK174=""),"",MIN(VLOOKUP($AN174,Trans_Req!$A$2:$N$22,11),$AK174-VLOOKUP($AN174,Trans_Req!$A$2:$N$22,12)))</f>
        <v/>
      </c>
      <c r="AK174" s="453"/>
      <c r="AL174" s="453"/>
      <c r="AM174" s="151"/>
      <c r="AN174" s="126" t="e">
        <f>VLOOKUP($D174,Trans_Req!$Q$2:$R$14,2)+IF(OR(VLOOKUP($D174,Trans_Req!$Q$2:$R$14,2)=121000,VLOOKUP($D174,Trans_Req!$Q$2:$R$14,2)=121300),VLOOKUP($E174,Trans_Req!$S$2:$T$3,2),0)+IF(OR(VLOOKUP($D174,Trans_Req!$Q$2:$R$14,2)=121000,VLOOKUP($D174,Trans_Req!$Q$2:$R$14,2)=121300),IF(VLOOKUP($E174,Trans_Req!$S$2:$T$3,2)=20,VLOOKUP($F174,Trans_Req!$U$2:$V$4,2),0),0)</f>
        <v>#N/A</v>
      </c>
    </row>
    <row r="175" spans="1:40" x14ac:dyDescent="0.25">
      <c r="A175" s="125"/>
      <c r="B175" s="453"/>
      <c r="C175" s="453"/>
      <c r="D175" s="454"/>
      <c r="E175" s="454"/>
      <c r="F175" s="454"/>
      <c r="G175" s="456"/>
      <c r="H175" s="154" t="str">
        <f t="shared" si="17"/>
        <v/>
      </c>
      <c r="I175" s="148" t="str">
        <f>IF($D175="","",VLOOKUP($AN175,Trans_Req!$A$2:$N$22,5))</f>
        <v/>
      </c>
      <c r="J175" s="455"/>
      <c r="K175" s="147" t="str">
        <f t="shared" si="18"/>
        <v/>
      </c>
      <c r="L175" s="148" t="str">
        <f>IF($D175="","",VLOOKUP($AN175,Trans_Req!$A$2:$N$22,6))</f>
        <v/>
      </c>
      <c r="M175" s="455"/>
      <c r="N175" s="147" t="str">
        <f t="shared" si="19"/>
        <v/>
      </c>
      <c r="O175" s="148" t="str">
        <f>IF($D175="","",VLOOKUP($AN175,Trans_Req!$A$2:$N$22,7))</f>
        <v/>
      </c>
      <c r="P175" s="457"/>
      <c r="Q175" s="158" t="str">
        <f t="shared" si="20"/>
        <v/>
      </c>
      <c r="R175" s="148" t="str">
        <f>IF($D175="","",VLOOKUP($AN175,Trans_Req!$A$2:$N$22,8))</f>
        <v/>
      </c>
      <c r="S175" s="457"/>
      <c r="T175" s="158" t="str">
        <f t="shared" si="21"/>
        <v/>
      </c>
      <c r="U175" s="148" t="str">
        <f>IF($D175="","",VLOOKUP($AN175,Trans_Req!$A$2:$N$22,9))</f>
        <v/>
      </c>
      <c r="V175" s="457"/>
      <c r="W175" s="158" t="str">
        <f t="shared" si="22"/>
        <v/>
      </c>
      <c r="X175" s="148" t="str">
        <f>IF($D175="","",VLOOKUP($AN175,Trans_Req!$A$2:$N$22,10))</f>
        <v/>
      </c>
      <c r="Y175" s="149" t="str">
        <f t="shared" si="24"/>
        <v/>
      </c>
      <c r="Z175" s="150" t="str">
        <f t="shared" si="23"/>
        <v/>
      </c>
      <c r="AA175" s="151"/>
      <c r="AB175" s="453"/>
      <c r="AC175" s="453"/>
      <c r="AD175" s="453"/>
      <c r="AE175" s="453"/>
      <c r="AF175" s="453"/>
      <c r="AG175" s="453"/>
      <c r="AH175" s="453"/>
      <c r="AI175" s="453"/>
      <c r="AJ175" s="152" t="str">
        <f>IF(OR($D175="",$AK175=""),"",MIN(VLOOKUP($AN175,Trans_Req!$A$2:$N$22,11),$AK175-VLOOKUP($AN175,Trans_Req!$A$2:$N$22,12)))</f>
        <v/>
      </c>
      <c r="AK175" s="453"/>
      <c r="AL175" s="453"/>
      <c r="AM175" s="151"/>
      <c r="AN175" s="126" t="e">
        <f>VLOOKUP($D175,Trans_Req!$Q$2:$R$14,2)+IF(OR(VLOOKUP($D175,Trans_Req!$Q$2:$R$14,2)=121000,VLOOKUP($D175,Trans_Req!$Q$2:$R$14,2)=121300),VLOOKUP($E175,Trans_Req!$S$2:$T$3,2),0)+IF(OR(VLOOKUP($D175,Trans_Req!$Q$2:$R$14,2)=121000,VLOOKUP($D175,Trans_Req!$Q$2:$R$14,2)=121300),IF(VLOOKUP($E175,Trans_Req!$S$2:$T$3,2)=20,VLOOKUP($F175,Trans_Req!$U$2:$V$4,2),0),0)</f>
        <v>#N/A</v>
      </c>
    </row>
    <row r="176" spans="1:40" x14ac:dyDescent="0.25">
      <c r="A176" s="125"/>
      <c r="B176" s="453"/>
      <c r="C176" s="453"/>
      <c r="D176" s="454"/>
      <c r="E176" s="454"/>
      <c r="F176" s="454"/>
      <c r="G176" s="456"/>
      <c r="H176" s="154" t="str">
        <f t="shared" si="17"/>
        <v/>
      </c>
      <c r="I176" s="148" t="str">
        <f>IF($D176="","",VLOOKUP($AN176,Trans_Req!$A$2:$N$22,5))</f>
        <v/>
      </c>
      <c r="J176" s="455"/>
      <c r="K176" s="147" t="str">
        <f t="shared" si="18"/>
        <v/>
      </c>
      <c r="L176" s="148" t="str">
        <f>IF($D176="","",VLOOKUP($AN176,Trans_Req!$A$2:$N$22,6))</f>
        <v/>
      </c>
      <c r="M176" s="455"/>
      <c r="N176" s="147" t="str">
        <f t="shared" si="19"/>
        <v/>
      </c>
      <c r="O176" s="148" t="str">
        <f>IF($D176="","",VLOOKUP($AN176,Trans_Req!$A$2:$N$22,7))</f>
        <v/>
      </c>
      <c r="P176" s="457"/>
      <c r="Q176" s="158" t="str">
        <f t="shared" si="20"/>
        <v/>
      </c>
      <c r="R176" s="148" t="str">
        <f>IF($D176="","",VLOOKUP($AN176,Trans_Req!$A$2:$N$22,8))</f>
        <v/>
      </c>
      <c r="S176" s="457"/>
      <c r="T176" s="158" t="str">
        <f t="shared" si="21"/>
        <v/>
      </c>
      <c r="U176" s="148" t="str">
        <f>IF($D176="","",VLOOKUP($AN176,Trans_Req!$A$2:$N$22,9))</f>
        <v/>
      </c>
      <c r="V176" s="457"/>
      <c r="W176" s="158" t="str">
        <f t="shared" si="22"/>
        <v/>
      </c>
      <c r="X176" s="148" t="str">
        <f>IF($D176="","",VLOOKUP($AN176,Trans_Req!$A$2:$N$22,10))</f>
        <v/>
      </c>
      <c r="Y176" s="149" t="str">
        <f t="shared" si="24"/>
        <v/>
      </c>
      <c r="Z176" s="150" t="str">
        <f t="shared" si="23"/>
        <v/>
      </c>
      <c r="AA176" s="151"/>
      <c r="AB176" s="453"/>
      <c r="AC176" s="453"/>
      <c r="AD176" s="453"/>
      <c r="AE176" s="453"/>
      <c r="AF176" s="453"/>
      <c r="AG176" s="453"/>
      <c r="AH176" s="453"/>
      <c r="AI176" s="453"/>
      <c r="AJ176" s="152" t="str">
        <f>IF(OR($D176="",$AK176=""),"",MIN(VLOOKUP($AN176,Trans_Req!$A$2:$N$22,11),$AK176-VLOOKUP($AN176,Trans_Req!$A$2:$N$22,12)))</f>
        <v/>
      </c>
      <c r="AK176" s="453"/>
      <c r="AL176" s="453"/>
      <c r="AM176" s="151"/>
      <c r="AN176" s="126" t="e">
        <f>VLOOKUP($D176,Trans_Req!$Q$2:$R$14,2)+IF(OR(VLOOKUP($D176,Trans_Req!$Q$2:$R$14,2)=121000,VLOOKUP($D176,Trans_Req!$Q$2:$R$14,2)=121300),VLOOKUP($E176,Trans_Req!$S$2:$T$3,2),0)+IF(OR(VLOOKUP($D176,Trans_Req!$Q$2:$R$14,2)=121000,VLOOKUP($D176,Trans_Req!$Q$2:$R$14,2)=121300),IF(VLOOKUP($E176,Trans_Req!$S$2:$T$3,2)=20,VLOOKUP($F176,Trans_Req!$U$2:$V$4,2),0),0)</f>
        <v>#N/A</v>
      </c>
    </row>
    <row r="177" spans="1:40" x14ac:dyDescent="0.25">
      <c r="A177" s="125"/>
      <c r="B177" s="453"/>
      <c r="C177" s="453"/>
      <c r="D177" s="454"/>
      <c r="E177" s="454"/>
      <c r="F177" s="454"/>
      <c r="G177" s="456"/>
      <c r="H177" s="154" t="str">
        <f t="shared" si="17"/>
        <v/>
      </c>
      <c r="I177" s="148" t="str">
        <f>IF($D177="","",VLOOKUP($AN177,Trans_Req!$A$2:$N$22,5))</f>
        <v/>
      </c>
      <c r="J177" s="455"/>
      <c r="K177" s="147" t="str">
        <f t="shared" si="18"/>
        <v/>
      </c>
      <c r="L177" s="148" t="str">
        <f>IF($D177="","",VLOOKUP($AN177,Trans_Req!$A$2:$N$22,6))</f>
        <v/>
      </c>
      <c r="M177" s="455"/>
      <c r="N177" s="147" t="str">
        <f t="shared" si="19"/>
        <v/>
      </c>
      <c r="O177" s="148" t="str">
        <f>IF($D177="","",VLOOKUP($AN177,Trans_Req!$A$2:$N$22,7))</f>
        <v/>
      </c>
      <c r="P177" s="457"/>
      <c r="Q177" s="158" t="str">
        <f t="shared" si="20"/>
        <v/>
      </c>
      <c r="R177" s="148" t="str">
        <f>IF($D177="","",VLOOKUP($AN177,Trans_Req!$A$2:$N$22,8))</f>
        <v/>
      </c>
      <c r="S177" s="457"/>
      <c r="T177" s="158" t="str">
        <f t="shared" si="21"/>
        <v/>
      </c>
      <c r="U177" s="148" t="str">
        <f>IF($D177="","",VLOOKUP($AN177,Trans_Req!$A$2:$N$22,9))</f>
        <v/>
      </c>
      <c r="V177" s="457"/>
      <c r="W177" s="158" t="str">
        <f t="shared" si="22"/>
        <v/>
      </c>
      <c r="X177" s="148" t="str">
        <f>IF($D177="","",VLOOKUP($AN177,Trans_Req!$A$2:$N$22,10))</f>
        <v/>
      </c>
      <c r="Y177" s="149" t="str">
        <f t="shared" si="24"/>
        <v/>
      </c>
      <c r="Z177" s="150" t="str">
        <f t="shared" si="23"/>
        <v/>
      </c>
      <c r="AA177" s="151"/>
      <c r="AB177" s="453"/>
      <c r="AC177" s="453"/>
      <c r="AD177" s="453"/>
      <c r="AE177" s="453"/>
      <c r="AF177" s="453"/>
      <c r="AG177" s="453"/>
      <c r="AH177" s="453"/>
      <c r="AI177" s="453"/>
      <c r="AJ177" s="152" t="str">
        <f>IF(OR($D177="",$AK177=""),"",MIN(VLOOKUP($AN177,Trans_Req!$A$2:$N$22,11),$AK177-VLOOKUP($AN177,Trans_Req!$A$2:$N$22,12)))</f>
        <v/>
      </c>
      <c r="AK177" s="453"/>
      <c r="AL177" s="453"/>
      <c r="AM177" s="151"/>
      <c r="AN177" s="126" t="e">
        <f>VLOOKUP($D177,Trans_Req!$Q$2:$R$14,2)+IF(OR(VLOOKUP($D177,Trans_Req!$Q$2:$R$14,2)=121000,VLOOKUP($D177,Trans_Req!$Q$2:$R$14,2)=121300),VLOOKUP($E177,Trans_Req!$S$2:$T$3,2),0)+IF(OR(VLOOKUP($D177,Trans_Req!$Q$2:$R$14,2)=121000,VLOOKUP($D177,Trans_Req!$Q$2:$R$14,2)=121300),IF(VLOOKUP($E177,Trans_Req!$S$2:$T$3,2)=20,VLOOKUP($F177,Trans_Req!$U$2:$V$4,2),0),0)</f>
        <v>#N/A</v>
      </c>
    </row>
    <row r="178" spans="1:40" x14ac:dyDescent="0.25">
      <c r="A178" s="125"/>
      <c r="B178" s="453"/>
      <c r="C178" s="453"/>
      <c r="D178" s="454"/>
      <c r="E178" s="454"/>
      <c r="F178" s="454"/>
      <c r="G178" s="456"/>
      <c r="H178" s="154" t="str">
        <f t="shared" si="17"/>
        <v/>
      </c>
      <c r="I178" s="148" t="str">
        <f>IF($D178="","",VLOOKUP($AN178,Trans_Req!$A$2:$N$22,5))</f>
        <v/>
      </c>
      <c r="J178" s="455"/>
      <c r="K178" s="147" t="str">
        <f t="shared" si="18"/>
        <v/>
      </c>
      <c r="L178" s="148" t="str">
        <f>IF($D178="","",VLOOKUP($AN178,Trans_Req!$A$2:$N$22,6))</f>
        <v/>
      </c>
      <c r="M178" s="455"/>
      <c r="N178" s="147" t="str">
        <f t="shared" si="19"/>
        <v/>
      </c>
      <c r="O178" s="148" t="str">
        <f>IF($D178="","",VLOOKUP($AN178,Trans_Req!$A$2:$N$22,7))</f>
        <v/>
      </c>
      <c r="P178" s="457"/>
      <c r="Q178" s="158" t="str">
        <f t="shared" si="20"/>
        <v/>
      </c>
      <c r="R178" s="148" t="str">
        <f>IF($D178="","",VLOOKUP($AN178,Trans_Req!$A$2:$N$22,8))</f>
        <v/>
      </c>
      <c r="S178" s="457"/>
      <c r="T178" s="158" t="str">
        <f t="shared" si="21"/>
        <v/>
      </c>
      <c r="U178" s="148" t="str">
        <f>IF($D178="","",VLOOKUP($AN178,Trans_Req!$A$2:$N$22,9))</f>
        <v/>
      </c>
      <c r="V178" s="457"/>
      <c r="W178" s="158" t="str">
        <f t="shared" si="22"/>
        <v/>
      </c>
      <c r="X178" s="148" t="str">
        <f>IF($D178="","",VLOOKUP($AN178,Trans_Req!$A$2:$N$22,10))</f>
        <v/>
      </c>
      <c r="Y178" s="149" t="str">
        <f t="shared" si="24"/>
        <v/>
      </c>
      <c r="Z178" s="150" t="str">
        <f t="shared" si="23"/>
        <v/>
      </c>
      <c r="AA178" s="151"/>
      <c r="AB178" s="453"/>
      <c r="AC178" s="453"/>
      <c r="AD178" s="453"/>
      <c r="AE178" s="453"/>
      <c r="AF178" s="453"/>
      <c r="AG178" s="453"/>
      <c r="AH178" s="453"/>
      <c r="AI178" s="453"/>
      <c r="AJ178" s="152" t="str">
        <f>IF(OR($D178="",$AK178=""),"",MIN(VLOOKUP($AN178,Trans_Req!$A$2:$N$22,11),$AK178-VLOOKUP($AN178,Trans_Req!$A$2:$N$22,12)))</f>
        <v/>
      </c>
      <c r="AK178" s="453"/>
      <c r="AL178" s="453"/>
      <c r="AM178" s="151"/>
      <c r="AN178" s="126" t="e">
        <f>VLOOKUP($D178,Trans_Req!$Q$2:$R$14,2)+IF(OR(VLOOKUP($D178,Trans_Req!$Q$2:$R$14,2)=121000,VLOOKUP($D178,Trans_Req!$Q$2:$R$14,2)=121300),VLOOKUP($E178,Trans_Req!$S$2:$T$3,2),0)+IF(OR(VLOOKUP($D178,Trans_Req!$Q$2:$R$14,2)=121000,VLOOKUP($D178,Trans_Req!$Q$2:$R$14,2)=121300),IF(VLOOKUP($E178,Trans_Req!$S$2:$T$3,2)=20,VLOOKUP($F178,Trans_Req!$U$2:$V$4,2),0),0)</f>
        <v>#N/A</v>
      </c>
    </row>
    <row r="179" spans="1:40" x14ac:dyDescent="0.25">
      <c r="A179" s="125"/>
      <c r="B179" s="453"/>
      <c r="C179" s="453"/>
      <c r="D179" s="454"/>
      <c r="E179" s="454"/>
      <c r="F179" s="454"/>
      <c r="G179" s="456"/>
      <c r="H179" s="154" t="str">
        <f t="shared" si="17"/>
        <v/>
      </c>
      <c r="I179" s="148" t="str">
        <f>IF($D179="","",VLOOKUP($AN179,Trans_Req!$A$2:$N$22,5))</f>
        <v/>
      </c>
      <c r="J179" s="455"/>
      <c r="K179" s="147" t="str">
        <f t="shared" si="18"/>
        <v/>
      </c>
      <c r="L179" s="148" t="str">
        <f>IF($D179="","",VLOOKUP($AN179,Trans_Req!$A$2:$N$22,6))</f>
        <v/>
      </c>
      <c r="M179" s="455"/>
      <c r="N179" s="147" t="str">
        <f t="shared" si="19"/>
        <v/>
      </c>
      <c r="O179" s="148" t="str">
        <f>IF($D179="","",VLOOKUP($AN179,Trans_Req!$A$2:$N$22,7))</f>
        <v/>
      </c>
      <c r="P179" s="457"/>
      <c r="Q179" s="158" t="str">
        <f t="shared" si="20"/>
        <v/>
      </c>
      <c r="R179" s="148" t="str">
        <f>IF($D179="","",VLOOKUP($AN179,Trans_Req!$A$2:$N$22,8))</f>
        <v/>
      </c>
      <c r="S179" s="457"/>
      <c r="T179" s="158" t="str">
        <f t="shared" si="21"/>
        <v/>
      </c>
      <c r="U179" s="148" t="str">
        <f>IF($D179="","",VLOOKUP($AN179,Trans_Req!$A$2:$N$22,9))</f>
        <v/>
      </c>
      <c r="V179" s="457"/>
      <c r="W179" s="158" t="str">
        <f t="shared" si="22"/>
        <v/>
      </c>
      <c r="X179" s="148" t="str">
        <f>IF($D179="","",VLOOKUP($AN179,Trans_Req!$A$2:$N$22,10))</f>
        <v/>
      </c>
      <c r="Y179" s="149" t="str">
        <f t="shared" si="24"/>
        <v/>
      </c>
      <c r="Z179" s="150" t="str">
        <f t="shared" si="23"/>
        <v/>
      </c>
      <c r="AA179" s="151"/>
      <c r="AB179" s="453"/>
      <c r="AC179" s="453"/>
      <c r="AD179" s="453"/>
      <c r="AE179" s="453"/>
      <c r="AF179" s="453"/>
      <c r="AG179" s="453"/>
      <c r="AH179" s="453"/>
      <c r="AI179" s="453"/>
      <c r="AJ179" s="152" t="str">
        <f>IF(OR($D179="",$AK179=""),"",MIN(VLOOKUP($AN179,Trans_Req!$A$2:$N$22,11),$AK179-VLOOKUP($AN179,Trans_Req!$A$2:$N$22,12)))</f>
        <v/>
      </c>
      <c r="AK179" s="453"/>
      <c r="AL179" s="453"/>
      <c r="AM179" s="151"/>
      <c r="AN179" s="126" t="e">
        <f>VLOOKUP($D179,Trans_Req!$Q$2:$R$14,2)+IF(OR(VLOOKUP($D179,Trans_Req!$Q$2:$R$14,2)=121000,VLOOKUP($D179,Trans_Req!$Q$2:$R$14,2)=121300),VLOOKUP($E179,Trans_Req!$S$2:$T$3,2),0)+IF(OR(VLOOKUP($D179,Trans_Req!$Q$2:$R$14,2)=121000,VLOOKUP($D179,Trans_Req!$Q$2:$R$14,2)=121300),IF(VLOOKUP($E179,Trans_Req!$S$2:$T$3,2)=20,VLOOKUP($F179,Trans_Req!$U$2:$V$4,2),0),0)</f>
        <v>#N/A</v>
      </c>
    </row>
    <row r="180" spans="1:40" x14ac:dyDescent="0.25">
      <c r="A180" s="125"/>
      <c r="B180" s="453"/>
      <c r="C180" s="453"/>
      <c r="D180" s="454"/>
      <c r="E180" s="454"/>
      <c r="F180" s="454"/>
      <c r="G180" s="456"/>
      <c r="H180" s="154" t="str">
        <f t="shared" si="17"/>
        <v/>
      </c>
      <c r="I180" s="148" t="str">
        <f>IF($D180="","",VLOOKUP($AN180,Trans_Req!$A$2:$N$22,5))</f>
        <v/>
      </c>
      <c r="J180" s="455"/>
      <c r="K180" s="147" t="str">
        <f t="shared" si="18"/>
        <v/>
      </c>
      <c r="L180" s="148" t="str">
        <f>IF($D180="","",VLOOKUP($AN180,Trans_Req!$A$2:$N$22,6))</f>
        <v/>
      </c>
      <c r="M180" s="455"/>
      <c r="N180" s="147" t="str">
        <f t="shared" si="19"/>
        <v/>
      </c>
      <c r="O180" s="148" t="str">
        <f>IF($D180="","",VLOOKUP($AN180,Trans_Req!$A$2:$N$22,7))</f>
        <v/>
      </c>
      <c r="P180" s="457"/>
      <c r="Q180" s="158" t="str">
        <f t="shared" si="20"/>
        <v/>
      </c>
      <c r="R180" s="148" t="str">
        <f>IF($D180="","",VLOOKUP($AN180,Trans_Req!$A$2:$N$22,8))</f>
        <v/>
      </c>
      <c r="S180" s="457"/>
      <c r="T180" s="158" t="str">
        <f t="shared" si="21"/>
        <v/>
      </c>
      <c r="U180" s="148" t="str">
        <f>IF($D180="","",VLOOKUP($AN180,Trans_Req!$A$2:$N$22,9))</f>
        <v/>
      </c>
      <c r="V180" s="457"/>
      <c r="W180" s="158" t="str">
        <f t="shared" si="22"/>
        <v/>
      </c>
      <c r="X180" s="148" t="str">
        <f>IF($D180="","",VLOOKUP($AN180,Trans_Req!$A$2:$N$22,10))</f>
        <v/>
      </c>
      <c r="Y180" s="149" t="str">
        <f t="shared" si="24"/>
        <v/>
      </c>
      <c r="Z180" s="150" t="str">
        <f t="shared" si="23"/>
        <v/>
      </c>
      <c r="AA180" s="151"/>
      <c r="AB180" s="453"/>
      <c r="AC180" s="453"/>
      <c r="AD180" s="453"/>
      <c r="AE180" s="453"/>
      <c r="AF180" s="453"/>
      <c r="AG180" s="453"/>
      <c r="AH180" s="453"/>
      <c r="AI180" s="453"/>
      <c r="AJ180" s="152" t="str">
        <f>IF(OR($D180="",$AK180=""),"",MIN(VLOOKUP($AN180,Trans_Req!$A$2:$N$22,11),$AK180-VLOOKUP($AN180,Trans_Req!$A$2:$N$22,12)))</f>
        <v/>
      </c>
      <c r="AK180" s="453"/>
      <c r="AL180" s="453"/>
      <c r="AM180" s="151"/>
      <c r="AN180" s="126" t="e">
        <f>VLOOKUP($D180,Trans_Req!$Q$2:$R$14,2)+IF(OR(VLOOKUP($D180,Trans_Req!$Q$2:$R$14,2)=121000,VLOOKUP($D180,Trans_Req!$Q$2:$R$14,2)=121300),VLOOKUP($E180,Trans_Req!$S$2:$T$3,2),0)+IF(OR(VLOOKUP($D180,Trans_Req!$Q$2:$R$14,2)=121000,VLOOKUP($D180,Trans_Req!$Q$2:$R$14,2)=121300),IF(VLOOKUP($E180,Trans_Req!$S$2:$T$3,2)=20,VLOOKUP($F180,Trans_Req!$U$2:$V$4,2),0),0)</f>
        <v>#N/A</v>
      </c>
    </row>
    <row r="181" spans="1:40" x14ac:dyDescent="0.25">
      <c r="A181" s="125"/>
      <c r="B181" s="453"/>
      <c r="C181" s="453"/>
      <c r="D181" s="454"/>
      <c r="E181" s="454"/>
      <c r="F181" s="454"/>
      <c r="G181" s="456"/>
      <c r="H181" s="154" t="str">
        <f t="shared" si="17"/>
        <v/>
      </c>
      <c r="I181" s="148" t="str">
        <f>IF($D181="","",VLOOKUP($AN181,Trans_Req!$A$2:$N$22,5))</f>
        <v/>
      </c>
      <c r="J181" s="455"/>
      <c r="K181" s="147" t="str">
        <f t="shared" si="18"/>
        <v/>
      </c>
      <c r="L181" s="148" t="str">
        <f>IF($D181="","",VLOOKUP($AN181,Trans_Req!$A$2:$N$22,6))</f>
        <v/>
      </c>
      <c r="M181" s="455"/>
      <c r="N181" s="147" t="str">
        <f t="shared" si="19"/>
        <v/>
      </c>
      <c r="O181" s="148" t="str">
        <f>IF($D181="","",VLOOKUP($AN181,Trans_Req!$A$2:$N$22,7))</f>
        <v/>
      </c>
      <c r="P181" s="457"/>
      <c r="Q181" s="158" t="str">
        <f t="shared" si="20"/>
        <v/>
      </c>
      <c r="R181" s="148" t="str">
        <f>IF($D181="","",VLOOKUP($AN181,Trans_Req!$A$2:$N$22,8))</f>
        <v/>
      </c>
      <c r="S181" s="457"/>
      <c r="T181" s="158" t="str">
        <f t="shared" si="21"/>
        <v/>
      </c>
      <c r="U181" s="148" t="str">
        <f>IF($D181="","",VLOOKUP($AN181,Trans_Req!$A$2:$N$22,9))</f>
        <v/>
      </c>
      <c r="V181" s="457"/>
      <c r="W181" s="158" t="str">
        <f t="shared" si="22"/>
        <v/>
      </c>
      <c r="X181" s="148" t="str">
        <f>IF($D181="","",VLOOKUP($AN181,Trans_Req!$A$2:$N$22,10))</f>
        <v/>
      </c>
      <c r="Y181" s="149" t="str">
        <f t="shared" si="24"/>
        <v/>
      </c>
      <c r="Z181" s="150" t="str">
        <f t="shared" si="23"/>
        <v/>
      </c>
      <c r="AA181" s="151"/>
      <c r="AB181" s="453"/>
      <c r="AC181" s="453"/>
      <c r="AD181" s="453"/>
      <c r="AE181" s="453"/>
      <c r="AF181" s="453"/>
      <c r="AG181" s="453"/>
      <c r="AH181" s="453"/>
      <c r="AI181" s="453"/>
      <c r="AJ181" s="152" t="str">
        <f>IF(OR($D181="",$AK181=""),"",MIN(VLOOKUP($AN181,Trans_Req!$A$2:$N$22,11),$AK181-VLOOKUP($AN181,Trans_Req!$A$2:$N$22,12)))</f>
        <v/>
      </c>
      <c r="AK181" s="453"/>
      <c r="AL181" s="453"/>
      <c r="AM181" s="151"/>
      <c r="AN181" s="126" t="e">
        <f>VLOOKUP($D181,Trans_Req!$Q$2:$R$14,2)+IF(OR(VLOOKUP($D181,Trans_Req!$Q$2:$R$14,2)=121000,VLOOKUP($D181,Trans_Req!$Q$2:$R$14,2)=121300),VLOOKUP($E181,Trans_Req!$S$2:$T$3,2),0)+IF(OR(VLOOKUP($D181,Trans_Req!$Q$2:$R$14,2)=121000,VLOOKUP($D181,Trans_Req!$Q$2:$R$14,2)=121300),IF(VLOOKUP($E181,Trans_Req!$S$2:$T$3,2)=20,VLOOKUP($F181,Trans_Req!$U$2:$V$4,2),0),0)</f>
        <v>#N/A</v>
      </c>
    </row>
    <row r="182" spans="1:40" x14ac:dyDescent="0.25">
      <c r="A182" s="125"/>
      <c r="B182" s="453"/>
      <c r="C182" s="453"/>
      <c r="D182" s="454"/>
      <c r="E182" s="454"/>
      <c r="F182" s="454"/>
      <c r="G182" s="456"/>
      <c r="H182" s="154" t="str">
        <f t="shared" si="17"/>
        <v/>
      </c>
      <c r="I182" s="148" t="str">
        <f>IF($D182="","",VLOOKUP($AN182,Trans_Req!$A$2:$N$22,5))</f>
        <v/>
      </c>
      <c r="J182" s="455"/>
      <c r="K182" s="147" t="str">
        <f t="shared" si="18"/>
        <v/>
      </c>
      <c r="L182" s="148" t="str">
        <f>IF($D182="","",VLOOKUP($AN182,Trans_Req!$A$2:$N$22,6))</f>
        <v/>
      </c>
      <c r="M182" s="455"/>
      <c r="N182" s="147" t="str">
        <f t="shared" si="19"/>
        <v/>
      </c>
      <c r="O182" s="148" t="str">
        <f>IF($D182="","",VLOOKUP($AN182,Trans_Req!$A$2:$N$22,7))</f>
        <v/>
      </c>
      <c r="P182" s="457"/>
      <c r="Q182" s="158" t="str">
        <f t="shared" si="20"/>
        <v/>
      </c>
      <c r="R182" s="148" t="str">
        <f>IF($D182="","",VLOOKUP($AN182,Trans_Req!$A$2:$N$22,8))</f>
        <v/>
      </c>
      <c r="S182" s="457"/>
      <c r="T182" s="158" t="str">
        <f t="shared" si="21"/>
        <v/>
      </c>
      <c r="U182" s="148" t="str">
        <f>IF($D182="","",VLOOKUP($AN182,Trans_Req!$A$2:$N$22,9))</f>
        <v/>
      </c>
      <c r="V182" s="457"/>
      <c r="W182" s="158" t="str">
        <f t="shared" si="22"/>
        <v/>
      </c>
      <c r="X182" s="148" t="str">
        <f>IF($D182="","",VLOOKUP($AN182,Trans_Req!$A$2:$N$22,10))</f>
        <v/>
      </c>
      <c r="Y182" s="149" t="str">
        <f t="shared" si="24"/>
        <v/>
      </c>
      <c r="Z182" s="150" t="str">
        <f t="shared" si="23"/>
        <v/>
      </c>
      <c r="AA182" s="151"/>
      <c r="AB182" s="453"/>
      <c r="AC182" s="453"/>
      <c r="AD182" s="453"/>
      <c r="AE182" s="453"/>
      <c r="AF182" s="453"/>
      <c r="AG182" s="453"/>
      <c r="AH182" s="453"/>
      <c r="AI182" s="453"/>
      <c r="AJ182" s="152" t="str">
        <f>IF(OR($D182="",$AK182=""),"",MIN(VLOOKUP($AN182,Trans_Req!$A$2:$N$22,11),$AK182-VLOOKUP($AN182,Trans_Req!$A$2:$N$22,12)))</f>
        <v/>
      </c>
      <c r="AK182" s="453"/>
      <c r="AL182" s="453"/>
      <c r="AM182" s="151"/>
      <c r="AN182" s="126" t="e">
        <f>VLOOKUP($D182,Trans_Req!$Q$2:$R$14,2)+IF(OR(VLOOKUP($D182,Trans_Req!$Q$2:$R$14,2)=121000,VLOOKUP($D182,Trans_Req!$Q$2:$R$14,2)=121300),VLOOKUP($E182,Trans_Req!$S$2:$T$3,2),0)+IF(OR(VLOOKUP($D182,Trans_Req!$Q$2:$R$14,2)=121000,VLOOKUP($D182,Trans_Req!$Q$2:$R$14,2)=121300),IF(VLOOKUP($E182,Trans_Req!$S$2:$T$3,2)=20,VLOOKUP($F182,Trans_Req!$U$2:$V$4,2),0),0)</f>
        <v>#N/A</v>
      </c>
    </row>
    <row r="183" spans="1:40" x14ac:dyDescent="0.25">
      <c r="A183" s="125"/>
      <c r="B183" s="453"/>
      <c r="C183" s="453"/>
      <c r="D183" s="454"/>
      <c r="E183" s="454"/>
      <c r="F183" s="454"/>
      <c r="G183" s="456"/>
      <c r="H183" s="154" t="str">
        <f t="shared" si="17"/>
        <v/>
      </c>
      <c r="I183" s="148" t="str">
        <f>IF($D183="","",VLOOKUP($AN183,Trans_Req!$A$2:$N$22,5))</f>
        <v/>
      </c>
      <c r="J183" s="455"/>
      <c r="K183" s="147" t="str">
        <f t="shared" si="18"/>
        <v/>
      </c>
      <c r="L183" s="148" t="str">
        <f>IF($D183="","",VLOOKUP($AN183,Trans_Req!$A$2:$N$22,6))</f>
        <v/>
      </c>
      <c r="M183" s="455"/>
      <c r="N183" s="147" t="str">
        <f t="shared" si="19"/>
        <v/>
      </c>
      <c r="O183" s="148" t="str">
        <f>IF($D183="","",VLOOKUP($AN183,Trans_Req!$A$2:$N$22,7))</f>
        <v/>
      </c>
      <c r="P183" s="457"/>
      <c r="Q183" s="158" t="str">
        <f t="shared" si="20"/>
        <v/>
      </c>
      <c r="R183" s="148" t="str">
        <f>IF($D183="","",VLOOKUP($AN183,Trans_Req!$A$2:$N$22,8))</f>
        <v/>
      </c>
      <c r="S183" s="457"/>
      <c r="T183" s="158" t="str">
        <f t="shared" si="21"/>
        <v/>
      </c>
      <c r="U183" s="148" t="str">
        <f>IF($D183="","",VLOOKUP($AN183,Trans_Req!$A$2:$N$22,9))</f>
        <v/>
      </c>
      <c r="V183" s="457"/>
      <c r="W183" s="158" t="str">
        <f t="shared" si="22"/>
        <v/>
      </c>
      <c r="X183" s="148" t="str">
        <f>IF($D183="","",VLOOKUP($AN183,Trans_Req!$A$2:$N$22,10))</f>
        <v/>
      </c>
      <c r="Y183" s="149" t="str">
        <f t="shared" si="24"/>
        <v/>
      </c>
      <c r="Z183" s="150" t="str">
        <f t="shared" si="23"/>
        <v/>
      </c>
      <c r="AA183" s="151"/>
      <c r="AB183" s="453"/>
      <c r="AC183" s="453"/>
      <c r="AD183" s="453"/>
      <c r="AE183" s="453"/>
      <c r="AF183" s="453"/>
      <c r="AG183" s="453"/>
      <c r="AH183" s="453"/>
      <c r="AI183" s="453"/>
      <c r="AJ183" s="152" t="str">
        <f>IF(OR($D183="",$AK183=""),"",MIN(VLOOKUP($AN183,Trans_Req!$A$2:$N$22,11),$AK183-VLOOKUP($AN183,Trans_Req!$A$2:$N$22,12)))</f>
        <v/>
      </c>
      <c r="AK183" s="453"/>
      <c r="AL183" s="453"/>
      <c r="AM183" s="151"/>
      <c r="AN183" s="126" t="e">
        <f>VLOOKUP($D183,Trans_Req!$Q$2:$R$14,2)+IF(OR(VLOOKUP($D183,Trans_Req!$Q$2:$R$14,2)=121000,VLOOKUP($D183,Trans_Req!$Q$2:$R$14,2)=121300),VLOOKUP($E183,Trans_Req!$S$2:$T$3,2),0)+IF(OR(VLOOKUP($D183,Trans_Req!$Q$2:$R$14,2)=121000,VLOOKUP($D183,Trans_Req!$Q$2:$R$14,2)=121300),IF(VLOOKUP($E183,Trans_Req!$S$2:$T$3,2)=20,VLOOKUP($F183,Trans_Req!$U$2:$V$4,2),0),0)</f>
        <v>#N/A</v>
      </c>
    </row>
    <row r="184" spans="1:40" x14ac:dyDescent="0.25">
      <c r="A184" s="125"/>
      <c r="B184" s="453"/>
      <c r="C184" s="453"/>
      <c r="D184" s="454"/>
      <c r="E184" s="454"/>
      <c r="F184" s="454"/>
      <c r="G184" s="456"/>
      <c r="H184" s="154" t="str">
        <f t="shared" si="17"/>
        <v/>
      </c>
      <c r="I184" s="148" t="str">
        <f>IF($D184="","",VLOOKUP($AN184,Trans_Req!$A$2:$N$22,5))</f>
        <v/>
      </c>
      <c r="J184" s="455"/>
      <c r="K184" s="147" t="str">
        <f t="shared" si="18"/>
        <v/>
      </c>
      <c r="L184" s="148" t="str">
        <f>IF($D184="","",VLOOKUP($AN184,Trans_Req!$A$2:$N$22,6))</f>
        <v/>
      </c>
      <c r="M184" s="455"/>
      <c r="N184" s="147" t="str">
        <f t="shared" si="19"/>
        <v/>
      </c>
      <c r="O184" s="148" t="str">
        <f>IF($D184="","",VLOOKUP($AN184,Trans_Req!$A$2:$N$22,7))</f>
        <v/>
      </c>
      <c r="P184" s="457"/>
      <c r="Q184" s="158" t="str">
        <f t="shared" si="20"/>
        <v/>
      </c>
      <c r="R184" s="148" t="str">
        <f>IF($D184="","",VLOOKUP($AN184,Trans_Req!$A$2:$N$22,8))</f>
        <v/>
      </c>
      <c r="S184" s="457"/>
      <c r="T184" s="158" t="str">
        <f t="shared" si="21"/>
        <v/>
      </c>
      <c r="U184" s="148" t="str">
        <f>IF($D184="","",VLOOKUP($AN184,Trans_Req!$A$2:$N$22,9))</f>
        <v/>
      </c>
      <c r="V184" s="457"/>
      <c r="W184" s="158" t="str">
        <f t="shared" si="22"/>
        <v/>
      </c>
      <c r="X184" s="148" t="str">
        <f>IF($D184="","",VLOOKUP($AN184,Trans_Req!$A$2:$N$22,10))</f>
        <v/>
      </c>
      <c r="Y184" s="149" t="str">
        <f t="shared" si="24"/>
        <v/>
      </c>
      <c r="Z184" s="150" t="str">
        <f t="shared" si="23"/>
        <v/>
      </c>
      <c r="AA184" s="151"/>
      <c r="AB184" s="453"/>
      <c r="AC184" s="453"/>
      <c r="AD184" s="453"/>
      <c r="AE184" s="453"/>
      <c r="AF184" s="453"/>
      <c r="AG184" s="453"/>
      <c r="AH184" s="453"/>
      <c r="AI184" s="453"/>
      <c r="AJ184" s="152" t="str">
        <f>IF(OR($D184="",$AK184=""),"",MIN(VLOOKUP($AN184,Trans_Req!$A$2:$N$22,11),$AK184-VLOOKUP($AN184,Trans_Req!$A$2:$N$22,12)))</f>
        <v/>
      </c>
      <c r="AK184" s="453"/>
      <c r="AL184" s="453"/>
      <c r="AM184" s="151"/>
      <c r="AN184" s="126" t="e">
        <f>VLOOKUP($D184,Trans_Req!$Q$2:$R$14,2)+IF(OR(VLOOKUP($D184,Trans_Req!$Q$2:$R$14,2)=121000,VLOOKUP($D184,Trans_Req!$Q$2:$R$14,2)=121300),VLOOKUP($E184,Trans_Req!$S$2:$T$3,2),0)+IF(OR(VLOOKUP($D184,Trans_Req!$Q$2:$R$14,2)=121000,VLOOKUP($D184,Trans_Req!$Q$2:$R$14,2)=121300),IF(VLOOKUP($E184,Trans_Req!$S$2:$T$3,2)=20,VLOOKUP($F184,Trans_Req!$U$2:$V$4,2),0),0)</f>
        <v>#N/A</v>
      </c>
    </row>
    <row r="185" spans="1:40" x14ac:dyDescent="0.25">
      <c r="A185" s="125"/>
      <c r="B185" s="453"/>
      <c r="C185" s="453"/>
      <c r="D185" s="454"/>
      <c r="E185" s="454"/>
      <c r="F185" s="454"/>
      <c r="G185" s="456"/>
      <c r="H185" s="154" t="str">
        <f t="shared" si="17"/>
        <v/>
      </c>
      <c r="I185" s="148" t="str">
        <f>IF($D185="","",VLOOKUP($AN185,Trans_Req!$A$2:$N$22,5))</f>
        <v/>
      </c>
      <c r="J185" s="455"/>
      <c r="K185" s="147" t="str">
        <f t="shared" si="18"/>
        <v/>
      </c>
      <c r="L185" s="148" t="str">
        <f>IF($D185="","",VLOOKUP($AN185,Trans_Req!$A$2:$N$22,6))</f>
        <v/>
      </c>
      <c r="M185" s="455"/>
      <c r="N185" s="147" t="str">
        <f t="shared" si="19"/>
        <v/>
      </c>
      <c r="O185" s="148" t="str">
        <f>IF($D185="","",VLOOKUP($AN185,Trans_Req!$A$2:$N$22,7))</f>
        <v/>
      </c>
      <c r="P185" s="457"/>
      <c r="Q185" s="158" t="str">
        <f t="shared" si="20"/>
        <v/>
      </c>
      <c r="R185" s="148" t="str">
        <f>IF($D185="","",VLOOKUP($AN185,Trans_Req!$A$2:$N$22,8))</f>
        <v/>
      </c>
      <c r="S185" s="457"/>
      <c r="T185" s="158" t="str">
        <f t="shared" si="21"/>
        <v/>
      </c>
      <c r="U185" s="148" t="str">
        <f>IF($D185="","",VLOOKUP($AN185,Trans_Req!$A$2:$N$22,9))</f>
        <v/>
      </c>
      <c r="V185" s="457"/>
      <c r="W185" s="158" t="str">
        <f t="shared" si="22"/>
        <v/>
      </c>
      <c r="X185" s="148" t="str">
        <f>IF($D185="","",VLOOKUP($AN185,Trans_Req!$A$2:$N$22,10))</f>
        <v/>
      </c>
      <c r="Y185" s="149" t="str">
        <f t="shared" si="24"/>
        <v/>
      </c>
      <c r="Z185" s="150" t="str">
        <f t="shared" si="23"/>
        <v/>
      </c>
      <c r="AA185" s="151"/>
      <c r="AB185" s="453"/>
      <c r="AC185" s="453"/>
      <c r="AD185" s="453"/>
      <c r="AE185" s="453"/>
      <c r="AF185" s="453"/>
      <c r="AG185" s="453"/>
      <c r="AH185" s="453"/>
      <c r="AI185" s="453"/>
      <c r="AJ185" s="152" t="str">
        <f>IF(OR($D185="",$AK185=""),"",MIN(VLOOKUP($AN185,Trans_Req!$A$2:$N$22,11),$AK185-VLOOKUP($AN185,Trans_Req!$A$2:$N$22,12)))</f>
        <v/>
      </c>
      <c r="AK185" s="453"/>
      <c r="AL185" s="453"/>
      <c r="AM185" s="151"/>
      <c r="AN185" s="126" t="e">
        <f>VLOOKUP($D185,Trans_Req!$Q$2:$R$14,2)+IF(OR(VLOOKUP($D185,Trans_Req!$Q$2:$R$14,2)=121000,VLOOKUP($D185,Trans_Req!$Q$2:$R$14,2)=121300),VLOOKUP($E185,Trans_Req!$S$2:$T$3,2),0)+IF(OR(VLOOKUP($D185,Trans_Req!$Q$2:$R$14,2)=121000,VLOOKUP($D185,Trans_Req!$Q$2:$R$14,2)=121300),IF(VLOOKUP($E185,Trans_Req!$S$2:$T$3,2)=20,VLOOKUP($F185,Trans_Req!$U$2:$V$4,2),0),0)</f>
        <v>#N/A</v>
      </c>
    </row>
    <row r="186" spans="1:40" x14ac:dyDescent="0.25">
      <c r="A186" s="125"/>
      <c r="B186" s="453"/>
      <c r="C186" s="453"/>
      <c r="D186" s="454"/>
      <c r="E186" s="454"/>
      <c r="F186" s="454"/>
      <c r="G186" s="456"/>
      <c r="H186" s="154" t="str">
        <f t="shared" si="17"/>
        <v/>
      </c>
      <c r="I186" s="148" t="str">
        <f>IF($D186="","",VLOOKUP($AN186,Trans_Req!$A$2:$N$22,5))</f>
        <v/>
      </c>
      <c r="J186" s="455"/>
      <c r="K186" s="147" t="str">
        <f t="shared" si="18"/>
        <v/>
      </c>
      <c r="L186" s="148" t="str">
        <f>IF($D186="","",VLOOKUP($AN186,Trans_Req!$A$2:$N$22,6))</f>
        <v/>
      </c>
      <c r="M186" s="455"/>
      <c r="N186" s="147" t="str">
        <f t="shared" si="19"/>
        <v/>
      </c>
      <c r="O186" s="148" t="str">
        <f>IF($D186="","",VLOOKUP($AN186,Trans_Req!$A$2:$N$22,7))</f>
        <v/>
      </c>
      <c r="P186" s="457"/>
      <c r="Q186" s="158" t="str">
        <f t="shared" si="20"/>
        <v/>
      </c>
      <c r="R186" s="148" t="str">
        <f>IF($D186="","",VLOOKUP($AN186,Trans_Req!$A$2:$N$22,8))</f>
        <v/>
      </c>
      <c r="S186" s="457"/>
      <c r="T186" s="158" t="str">
        <f t="shared" si="21"/>
        <v/>
      </c>
      <c r="U186" s="148" t="str">
        <f>IF($D186="","",VLOOKUP($AN186,Trans_Req!$A$2:$N$22,9))</f>
        <v/>
      </c>
      <c r="V186" s="457"/>
      <c r="W186" s="158" t="str">
        <f t="shared" si="22"/>
        <v/>
      </c>
      <c r="X186" s="148" t="str">
        <f>IF($D186="","",VLOOKUP($AN186,Trans_Req!$A$2:$N$22,10))</f>
        <v/>
      </c>
      <c r="Y186" s="149" t="str">
        <f t="shared" si="24"/>
        <v/>
      </c>
      <c r="Z186" s="150" t="str">
        <f t="shared" si="23"/>
        <v/>
      </c>
      <c r="AA186" s="151"/>
      <c r="AB186" s="453"/>
      <c r="AC186" s="453"/>
      <c r="AD186" s="453"/>
      <c r="AE186" s="453"/>
      <c r="AF186" s="453"/>
      <c r="AG186" s="453"/>
      <c r="AH186" s="453"/>
      <c r="AI186" s="453"/>
      <c r="AJ186" s="152" t="str">
        <f>IF(OR($D186="",$AK186=""),"",MIN(VLOOKUP($AN186,Trans_Req!$A$2:$N$22,11),$AK186-VLOOKUP($AN186,Trans_Req!$A$2:$N$22,12)))</f>
        <v/>
      </c>
      <c r="AK186" s="453"/>
      <c r="AL186" s="453"/>
      <c r="AM186" s="151"/>
      <c r="AN186" s="126" t="e">
        <f>VLOOKUP($D186,Trans_Req!$Q$2:$R$14,2)+IF(OR(VLOOKUP($D186,Trans_Req!$Q$2:$R$14,2)=121000,VLOOKUP($D186,Trans_Req!$Q$2:$R$14,2)=121300),VLOOKUP($E186,Trans_Req!$S$2:$T$3,2),0)+IF(OR(VLOOKUP($D186,Trans_Req!$Q$2:$R$14,2)=121000,VLOOKUP($D186,Trans_Req!$Q$2:$R$14,2)=121300),IF(VLOOKUP($E186,Trans_Req!$S$2:$T$3,2)=20,VLOOKUP($F186,Trans_Req!$U$2:$V$4,2),0),0)</f>
        <v>#N/A</v>
      </c>
    </row>
    <row r="187" spans="1:40" x14ac:dyDescent="0.25">
      <c r="A187" s="125"/>
      <c r="B187" s="453"/>
      <c r="C187" s="453"/>
      <c r="D187" s="454"/>
      <c r="E187" s="454"/>
      <c r="F187" s="454"/>
      <c r="G187" s="456"/>
      <c r="H187" s="154" t="str">
        <f t="shared" si="17"/>
        <v/>
      </c>
      <c r="I187" s="148" t="str">
        <f>IF($D187="","",VLOOKUP($AN187,Trans_Req!$A$2:$N$22,5))</f>
        <v/>
      </c>
      <c r="J187" s="455"/>
      <c r="K187" s="147" t="str">
        <f t="shared" si="18"/>
        <v/>
      </c>
      <c r="L187" s="148" t="str">
        <f>IF($D187="","",VLOOKUP($AN187,Trans_Req!$A$2:$N$22,6))</f>
        <v/>
      </c>
      <c r="M187" s="455"/>
      <c r="N187" s="147" t="str">
        <f t="shared" si="19"/>
        <v/>
      </c>
      <c r="O187" s="148" t="str">
        <f>IF($D187="","",VLOOKUP($AN187,Trans_Req!$A$2:$N$22,7))</f>
        <v/>
      </c>
      <c r="P187" s="457"/>
      <c r="Q187" s="158" t="str">
        <f t="shared" si="20"/>
        <v/>
      </c>
      <c r="R187" s="148" t="str">
        <f>IF($D187="","",VLOOKUP($AN187,Trans_Req!$A$2:$N$22,8))</f>
        <v/>
      </c>
      <c r="S187" s="457"/>
      <c r="T187" s="158" t="str">
        <f t="shared" si="21"/>
        <v/>
      </c>
      <c r="U187" s="148" t="str">
        <f>IF($D187="","",VLOOKUP($AN187,Trans_Req!$A$2:$N$22,9))</f>
        <v/>
      </c>
      <c r="V187" s="457"/>
      <c r="W187" s="158" t="str">
        <f t="shared" si="22"/>
        <v/>
      </c>
      <c r="X187" s="148" t="str">
        <f>IF($D187="","",VLOOKUP($AN187,Trans_Req!$A$2:$N$22,10))</f>
        <v/>
      </c>
      <c r="Y187" s="149" t="str">
        <f t="shared" si="24"/>
        <v/>
      </c>
      <c r="Z187" s="150" t="str">
        <f t="shared" si="23"/>
        <v/>
      </c>
      <c r="AA187" s="151"/>
      <c r="AB187" s="453"/>
      <c r="AC187" s="453"/>
      <c r="AD187" s="453"/>
      <c r="AE187" s="453"/>
      <c r="AF187" s="453"/>
      <c r="AG187" s="453"/>
      <c r="AH187" s="453"/>
      <c r="AI187" s="453"/>
      <c r="AJ187" s="152" t="str">
        <f>IF(OR($D187="",$AK187=""),"",MIN(VLOOKUP($AN187,Trans_Req!$A$2:$N$22,11),$AK187-VLOOKUP($AN187,Trans_Req!$A$2:$N$22,12)))</f>
        <v/>
      </c>
      <c r="AK187" s="453"/>
      <c r="AL187" s="453"/>
      <c r="AM187" s="151"/>
      <c r="AN187" s="126" t="e">
        <f>VLOOKUP($D187,Trans_Req!$Q$2:$R$14,2)+IF(OR(VLOOKUP($D187,Trans_Req!$Q$2:$R$14,2)=121000,VLOOKUP($D187,Trans_Req!$Q$2:$R$14,2)=121300),VLOOKUP($E187,Trans_Req!$S$2:$T$3,2),0)+IF(OR(VLOOKUP($D187,Trans_Req!$Q$2:$R$14,2)=121000,VLOOKUP($D187,Trans_Req!$Q$2:$R$14,2)=121300),IF(VLOOKUP($E187,Trans_Req!$S$2:$T$3,2)=20,VLOOKUP($F187,Trans_Req!$U$2:$V$4,2),0),0)</f>
        <v>#N/A</v>
      </c>
    </row>
    <row r="188" spans="1:40" x14ac:dyDescent="0.25">
      <c r="A188" s="125"/>
      <c r="B188" s="453"/>
      <c r="C188" s="453"/>
      <c r="D188" s="454"/>
      <c r="E188" s="454"/>
      <c r="F188" s="454"/>
      <c r="G188" s="456"/>
      <c r="H188" s="154" t="str">
        <f t="shared" si="17"/>
        <v/>
      </c>
      <c r="I188" s="148" t="str">
        <f>IF($D188="","",VLOOKUP($AN188,Trans_Req!$A$2:$N$22,5))</f>
        <v/>
      </c>
      <c r="J188" s="455"/>
      <c r="K188" s="147" t="str">
        <f t="shared" si="18"/>
        <v/>
      </c>
      <c r="L188" s="148" t="str">
        <f>IF($D188="","",VLOOKUP($AN188,Trans_Req!$A$2:$N$22,6))</f>
        <v/>
      </c>
      <c r="M188" s="455"/>
      <c r="N188" s="147" t="str">
        <f t="shared" si="19"/>
        <v/>
      </c>
      <c r="O188" s="148" t="str">
        <f>IF($D188="","",VLOOKUP($AN188,Trans_Req!$A$2:$N$22,7))</f>
        <v/>
      </c>
      <c r="P188" s="457"/>
      <c r="Q188" s="158" t="str">
        <f t="shared" si="20"/>
        <v/>
      </c>
      <c r="R188" s="148" t="str">
        <f>IF($D188="","",VLOOKUP($AN188,Trans_Req!$A$2:$N$22,8))</f>
        <v/>
      </c>
      <c r="S188" s="457"/>
      <c r="T188" s="158" t="str">
        <f t="shared" si="21"/>
        <v/>
      </c>
      <c r="U188" s="148" t="str">
        <f>IF($D188="","",VLOOKUP($AN188,Trans_Req!$A$2:$N$22,9))</f>
        <v/>
      </c>
      <c r="V188" s="457"/>
      <c r="W188" s="158" t="str">
        <f t="shared" si="22"/>
        <v/>
      </c>
      <c r="X188" s="148" t="str">
        <f>IF($D188="","",VLOOKUP($AN188,Trans_Req!$A$2:$N$22,10))</f>
        <v/>
      </c>
      <c r="Y188" s="149" t="str">
        <f t="shared" si="24"/>
        <v/>
      </c>
      <c r="Z188" s="150" t="str">
        <f t="shared" si="23"/>
        <v/>
      </c>
      <c r="AA188" s="151"/>
      <c r="AB188" s="453"/>
      <c r="AC188" s="453"/>
      <c r="AD188" s="453"/>
      <c r="AE188" s="453"/>
      <c r="AF188" s="453"/>
      <c r="AG188" s="453"/>
      <c r="AH188" s="453"/>
      <c r="AI188" s="453"/>
      <c r="AJ188" s="152" t="str">
        <f>IF(OR($D188="",$AK188=""),"",MIN(VLOOKUP($AN188,Trans_Req!$A$2:$N$22,11),$AK188-VLOOKUP($AN188,Trans_Req!$A$2:$N$22,12)))</f>
        <v/>
      </c>
      <c r="AK188" s="453"/>
      <c r="AL188" s="453"/>
      <c r="AM188" s="151"/>
      <c r="AN188" s="126" t="e">
        <f>VLOOKUP($D188,Trans_Req!$Q$2:$R$14,2)+IF(OR(VLOOKUP($D188,Trans_Req!$Q$2:$R$14,2)=121000,VLOOKUP($D188,Trans_Req!$Q$2:$R$14,2)=121300),VLOOKUP($E188,Trans_Req!$S$2:$T$3,2),0)+IF(OR(VLOOKUP($D188,Trans_Req!$Q$2:$R$14,2)=121000,VLOOKUP($D188,Trans_Req!$Q$2:$R$14,2)=121300),IF(VLOOKUP($E188,Trans_Req!$S$2:$T$3,2)=20,VLOOKUP($F188,Trans_Req!$U$2:$V$4,2),0),0)</f>
        <v>#N/A</v>
      </c>
    </row>
    <row r="189" spans="1:40" x14ac:dyDescent="0.25">
      <c r="A189" s="125"/>
      <c r="B189" s="453"/>
      <c r="C189" s="453"/>
      <c r="D189" s="454"/>
      <c r="E189" s="454"/>
      <c r="F189" s="454"/>
      <c r="G189" s="456"/>
      <c r="H189" s="154" t="str">
        <f t="shared" si="17"/>
        <v/>
      </c>
      <c r="I189" s="148" t="str">
        <f>IF($D189="","",VLOOKUP($AN189,Trans_Req!$A$2:$N$22,5))</f>
        <v/>
      </c>
      <c r="J189" s="455"/>
      <c r="K189" s="147" t="str">
        <f t="shared" si="18"/>
        <v/>
      </c>
      <c r="L189" s="148" t="str">
        <f>IF($D189="","",VLOOKUP($AN189,Trans_Req!$A$2:$N$22,6))</f>
        <v/>
      </c>
      <c r="M189" s="455"/>
      <c r="N189" s="147" t="str">
        <f t="shared" si="19"/>
        <v/>
      </c>
      <c r="O189" s="148" t="str">
        <f>IF($D189="","",VLOOKUP($AN189,Trans_Req!$A$2:$N$22,7))</f>
        <v/>
      </c>
      <c r="P189" s="457"/>
      <c r="Q189" s="158" t="str">
        <f t="shared" si="20"/>
        <v/>
      </c>
      <c r="R189" s="148" t="str">
        <f>IF($D189="","",VLOOKUP($AN189,Trans_Req!$A$2:$N$22,8))</f>
        <v/>
      </c>
      <c r="S189" s="457"/>
      <c r="T189" s="158" t="str">
        <f t="shared" si="21"/>
        <v/>
      </c>
      <c r="U189" s="148" t="str">
        <f>IF($D189="","",VLOOKUP($AN189,Trans_Req!$A$2:$N$22,9))</f>
        <v/>
      </c>
      <c r="V189" s="457"/>
      <c r="W189" s="158" t="str">
        <f t="shared" si="22"/>
        <v/>
      </c>
      <c r="X189" s="148" t="str">
        <f>IF($D189="","",VLOOKUP($AN189,Trans_Req!$A$2:$N$22,10))</f>
        <v/>
      </c>
      <c r="Y189" s="149" t="str">
        <f t="shared" si="24"/>
        <v/>
      </c>
      <c r="Z189" s="150" t="str">
        <f t="shared" si="23"/>
        <v/>
      </c>
      <c r="AA189" s="151"/>
      <c r="AB189" s="453"/>
      <c r="AC189" s="453"/>
      <c r="AD189" s="453"/>
      <c r="AE189" s="453"/>
      <c r="AF189" s="453"/>
      <c r="AG189" s="453"/>
      <c r="AH189" s="453"/>
      <c r="AI189" s="453"/>
      <c r="AJ189" s="152" t="str">
        <f>IF(OR($D189="",$AK189=""),"",MIN(VLOOKUP($AN189,Trans_Req!$A$2:$N$22,11),$AK189-VLOOKUP($AN189,Trans_Req!$A$2:$N$22,12)))</f>
        <v/>
      </c>
      <c r="AK189" s="453"/>
      <c r="AL189" s="453"/>
      <c r="AM189" s="151"/>
      <c r="AN189" s="126" t="e">
        <f>VLOOKUP($D189,Trans_Req!$Q$2:$R$14,2)+IF(OR(VLOOKUP($D189,Trans_Req!$Q$2:$R$14,2)=121000,VLOOKUP($D189,Trans_Req!$Q$2:$R$14,2)=121300),VLOOKUP($E189,Trans_Req!$S$2:$T$3,2),0)+IF(OR(VLOOKUP($D189,Trans_Req!$Q$2:$R$14,2)=121000,VLOOKUP($D189,Trans_Req!$Q$2:$R$14,2)=121300),IF(VLOOKUP($E189,Trans_Req!$S$2:$T$3,2)=20,VLOOKUP($F189,Trans_Req!$U$2:$V$4,2),0),0)</f>
        <v>#N/A</v>
      </c>
    </row>
    <row r="190" spans="1:40" x14ac:dyDescent="0.25">
      <c r="A190" s="125"/>
      <c r="B190" s="453"/>
      <c r="C190" s="453"/>
      <c r="D190" s="454"/>
      <c r="E190" s="454"/>
      <c r="F190" s="454"/>
      <c r="G190" s="456"/>
      <c r="H190" s="154" t="str">
        <f t="shared" si="17"/>
        <v/>
      </c>
      <c r="I190" s="148" t="str">
        <f>IF($D190="","",VLOOKUP($AN190,Trans_Req!$A$2:$N$22,5))</f>
        <v/>
      </c>
      <c r="J190" s="455"/>
      <c r="K190" s="147" t="str">
        <f t="shared" si="18"/>
        <v/>
      </c>
      <c r="L190" s="148" t="str">
        <f>IF($D190="","",VLOOKUP($AN190,Trans_Req!$A$2:$N$22,6))</f>
        <v/>
      </c>
      <c r="M190" s="455"/>
      <c r="N190" s="147" t="str">
        <f t="shared" si="19"/>
        <v/>
      </c>
      <c r="O190" s="148" t="str">
        <f>IF($D190="","",VLOOKUP($AN190,Trans_Req!$A$2:$N$22,7))</f>
        <v/>
      </c>
      <c r="P190" s="457"/>
      <c r="Q190" s="158" t="str">
        <f t="shared" si="20"/>
        <v/>
      </c>
      <c r="R190" s="148" t="str">
        <f>IF($D190="","",VLOOKUP($AN190,Trans_Req!$A$2:$N$22,8))</f>
        <v/>
      </c>
      <c r="S190" s="457"/>
      <c r="T190" s="158" t="str">
        <f t="shared" si="21"/>
        <v/>
      </c>
      <c r="U190" s="148" t="str">
        <f>IF($D190="","",VLOOKUP($AN190,Trans_Req!$A$2:$N$22,9))</f>
        <v/>
      </c>
      <c r="V190" s="457"/>
      <c r="W190" s="158" t="str">
        <f t="shared" si="22"/>
        <v/>
      </c>
      <c r="X190" s="148" t="str">
        <f>IF($D190="","",VLOOKUP($AN190,Trans_Req!$A$2:$N$22,10))</f>
        <v/>
      </c>
      <c r="Y190" s="149" t="str">
        <f t="shared" si="24"/>
        <v/>
      </c>
      <c r="Z190" s="150" t="str">
        <f t="shared" si="23"/>
        <v/>
      </c>
      <c r="AA190" s="151"/>
      <c r="AB190" s="453"/>
      <c r="AC190" s="453"/>
      <c r="AD190" s="453"/>
      <c r="AE190" s="453"/>
      <c r="AF190" s="453"/>
      <c r="AG190" s="453"/>
      <c r="AH190" s="453"/>
      <c r="AI190" s="453"/>
      <c r="AJ190" s="152" t="str">
        <f>IF(OR($D190="",$AK190=""),"",MIN(VLOOKUP($AN190,Trans_Req!$A$2:$N$22,11),$AK190-VLOOKUP($AN190,Trans_Req!$A$2:$N$22,12)))</f>
        <v/>
      </c>
      <c r="AK190" s="453"/>
      <c r="AL190" s="453"/>
      <c r="AM190" s="151"/>
      <c r="AN190" s="126" t="e">
        <f>VLOOKUP($D190,Trans_Req!$Q$2:$R$14,2)+IF(OR(VLOOKUP($D190,Trans_Req!$Q$2:$R$14,2)=121000,VLOOKUP($D190,Trans_Req!$Q$2:$R$14,2)=121300),VLOOKUP($E190,Trans_Req!$S$2:$T$3,2),0)+IF(OR(VLOOKUP($D190,Trans_Req!$Q$2:$R$14,2)=121000,VLOOKUP($D190,Trans_Req!$Q$2:$R$14,2)=121300),IF(VLOOKUP($E190,Trans_Req!$S$2:$T$3,2)=20,VLOOKUP($F190,Trans_Req!$U$2:$V$4,2),0),0)</f>
        <v>#N/A</v>
      </c>
    </row>
    <row r="191" spans="1:40" x14ac:dyDescent="0.25">
      <c r="A191" s="125"/>
      <c r="B191" s="453"/>
      <c r="C191" s="453"/>
      <c r="D191" s="454"/>
      <c r="E191" s="454"/>
      <c r="F191" s="454"/>
      <c r="G191" s="456"/>
      <c r="H191" s="154" t="str">
        <f t="shared" si="17"/>
        <v/>
      </c>
      <c r="I191" s="148" t="str">
        <f>IF($D191="","",VLOOKUP($AN191,Trans_Req!$A$2:$N$22,5))</f>
        <v/>
      </c>
      <c r="J191" s="455"/>
      <c r="K191" s="147" t="str">
        <f t="shared" si="18"/>
        <v/>
      </c>
      <c r="L191" s="148" t="str">
        <f>IF($D191="","",VLOOKUP($AN191,Trans_Req!$A$2:$N$22,6))</f>
        <v/>
      </c>
      <c r="M191" s="455"/>
      <c r="N191" s="147" t="str">
        <f t="shared" si="19"/>
        <v/>
      </c>
      <c r="O191" s="148" t="str">
        <f>IF($D191="","",VLOOKUP($AN191,Trans_Req!$A$2:$N$22,7))</f>
        <v/>
      </c>
      <c r="P191" s="457"/>
      <c r="Q191" s="158" t="str">
        <f t="shared" si="20"/>
        <v/>
      </c>
      <c r="R191" s="148" t="str">
        <f>IF($D191="","",VLOOKUP($AN191,Trans_Req!$A$2:$N$22,8))</f>
        <v/>
      </c>
      <c r="S191" s="457"/>
      <c r="T191" s="158" t="str">
        <f t="shared" si="21"/>
        <v/>
      </c>
      <c r="U191" s="148" t="str">
        <f>IF($D191="","",VLOOKUP($AN191,Trans_Req!$A$2:$N$22,9))</f>
        <v/>
      </c>
      <c r="V191" s="457"/>
      <c r="W191" s="158" t="str">
        <f t="shared" si="22"/>
        <v/>
      </c>
      <c r="X191" s="148" t="str">
        <f>IF($D191="","",VLOOKUP($AN191,Trans_Req!$A$2:$N$22,10))</f>
        <v/>
      </c>
      <c r="Y191" s="149" t="str">
        <f t="shared" si="24"/>
        <v/>
      </c>
      <c r="Z191" s="150" t="str">
        <f t="shared" si="23"/>
        <v/>
      </c>
      <c r="AA191" s="151"/>
      <c r="AB191" s="453"/>
      <c r="AC191" s="453"/>
      <c r="AD191" s="453"/>
      <c r="AE191" s="453"/>
      <c r="AF191" s="453"/>
      <c r="AG191" s="453"/>
      <c r="AH191" s="453"/>
      <c r="AI191" s="453"/>
      <c r="AJ191" s="152" t="str">
        <f>IF(OR($D191="",$AK191=""),"",MIN(VLOOKUP($AN191,Trans_Req!$A$2:$N$22,11),$AK191-VLOOKUP($AN191,Trans_Req!$A$2:$N$22,12)))</f>
        <v/>
      </c>
      <c r="AK191" s="453"/>
      <c r="AL191" s="453"/>
      <c r="AM191" s="151"/>
      <c r="AN191" s="126" t="e">
        <f>VLOOKUP($D191,Trans_Req!$Q$2:$R$14,2)+IF(OR(VLOOKUP($D191,Trans_Req!$Q$2:$R$14,2)=121000,VLOOKUP($D191,Trans_Req!$Q$2:$R$14,2)=121300),VLOOKUP($E191,Trans_Req!$S$2:$T$3,2),0)+IF(OR(VLOOKUP($D191,Trans_Req!$Q$2:$R$14,2)=121000,VLOOKUP($D191,Trans_Req!$Q$2:$R$14,2)=121300),IF(VLOOKUP($E191,Trans_Req!$S$2:$T$3,2)=20,VLOOKUP($F191,Trans_Req!$U$2:$V$4,2),0),0)</f>
        <v>#N/A</v>
      </c>
    </row>
    <row r="192" spans="1:40" x14ac:dyDescent="0.25">
      <c r="A192" s="125"/>
      <c r="B192" s="453"/>
      <c r="C192" s="453"/>
      <c r="D192" s="454"/>
      <c r="E192" s="454"/>
      <c r="F192" s="454"/>
      <c r="G192" s="456"/>
      <c r="H192" s="154" t="str">
        <f t="shared" si="17"/>
        <v/>
      </c>
      <c r="I192" s="148" t="str">
        <f>IF($D192="","",VLOOKUP($AN192,Trans_Req!$A$2:$N$22,5))</f>
        <v/>
      </c>
      <c r="J192" s="455"/>
      <c r="K192" s="147" t="str">
        <f t="shared" si="18"/>
        <v/>
      </c>
      <c r="L192" s="148" t="str">
        <f>IF($D192="","",VLOOKUP($AN192,Trans_Req!$A$2:$N$22,6))</f>
        <v/>
      </c>
      <c r="M192" s="455"/>
      <c r="N192" s="147" t="str">
        <f t="shared" si="19"/>
        <v/>
      </c>
      <c r="O192" s="148" t="str">
        <f>IF($D192="","",VLOOKUP($AN192,Trans_Req!$A$2:$N$22,7))</f>
        <v/>
      </c>
      <c r="P192" s="457"/>
      <c r="Q192" s="158" t="str">
        <f t="shared" si="20"/>
        <v/>
      </c>
      <c r="R192" s="148" t="str">
        <f>IF($D192="","",VLOOKUP($AN192,Trans_Req!$A$2:$N$22,8))</f>
        <v/>
      </c>
      <c r="S192" s="457"/>
      <c r="T192" s="158" t="str">
        <f t="shared" si="21"/>
        <v/>
      </c>
      <c r="U192" s="148" t="str">
        <f>IF($D192="","",VLOOKUP($AN192,Trans_Req!$A$2:$N$22,9))</f>
        <v/>
      </c>
      <c r="V192" s="457"/>
      <c r="W192" s="158" t="str">
        <f t="shared" si="22"/>
        <v/>
      </c>
      <c r="X192" s="148" t="str">
        <f>IF($D192="","",VLOOKUP($AN192,Trans_Req!$A$2:$N$22,10))</f>
        <v/>
      </c>
      <c r="Y192" s="149" t="str">
        <f t="shared" si="24"/>
        <v/>
      </c>
      <c r="Z192" s="150" t="str">
        <f t="shared" si="23"/>
        <v/>
      </c>
      <c r="AA192" s="151"/>
      <c r="AB192" s="453"/>
      <c r="AC192" s="453"/>
      <c r="AD192" s="453"/>
      <c r="AE192" s="453"/>
      <c r="AF192" s="453"/>
      <c r="AG192" s="453"/>
      <c r="AH192" s="453"/>
      <c r="AI192" s="453"/>
      <c r="AJ192" s="152" t="str">
        <f>IF(OR($D192="",$AK192=""),"",MIN(VLOOKUP($AN192,Trans_Req!$A$2:$N$22,11),$AK192-VLOOKUP($AN192,Trans_Req!$A$2:$N$22,12)))</f>
        <v/>
      </c>
      <c r="AK192" s="453"/>
      <c r="AL192" s="453"/>
      <c r="AM192" s="151"/>
      <c r="AN192" s="126" t="e">
        <f>VLOOKUP($D192,Trans_Req!$Q$2:$R$14,2)+IF(OR(VLOOKUP($D192,Trans_Req!$Q$2:$R$14,2)=121000,VLOOKUP($D192,Trans_Req!$Q$2:$R$14,2)=121300),VLOOKUP($E192,Trans_Req!$S$2:$T$3,2),0)+IF(OR(VLOOKUP($D192,Trans_Req!$Q$2:$R$14,2)=121000,VLOOKUP($D192,Trans_Req!$Q$2:$R$14,2)=121300),IF(VLOOKUP($E192,Trans_Req!$S$2:$T$3,2)=20,VLOOKUP($F192,Trans_Req!$U$2:$V$4,2),0),0)</f>
        <v>#N/A</v>
      </c>
    </row>
    <row r="193" spans="1:40" x14ac:dyDescent="0.25">
      <c r="A193" s="125"/>
      <c r="B193" s="453"/>
      <c r="C193" s="453"/>
      <c r="D193" s="454"/>
      <c r="E193" s="454"/>
      <c r="F193" s="454"/>
      <c r="G193" s="456"/>
      <c r="H193" s="154" t="str">
        <f t="shared" si="17"/>
        <v/>
      </c>
      <c r="I193" s="148" t="str">
        <f>IF($D193="","",VLOOKUP($AN193,Trans_Req!$A$2:$N$22,5))</f>
        <v/>
      </c>
      <c r="J193" s="455"/>
      <c r="K193" s="147" t="str">
        <f t="shared" si="18"/>
        <v/>
      </c>
      <c r="L193" s="148" t="str">
        <f>IF($D193="","",VLOOKUP($AN193,Trans_Req!$A$2:$N$22,6))</f>
        <v/>
      </c>
      <c r="M193" s="455"/>
      <c r="N193" s="147" t="str">
        <f t="shared" si="19"/>
        <v/>
      </c>
      <c r="O193" s="148" t="str">
        <f>IF($D193="","",VLOOKUP($AN193,Trans_Req!$A$2:$N$22,7))</f>
        <v/>
      </c>
      <c r="P193" s="457"/>
      <c r="Q193" s="158" t="str">
        <f t="shared" si="20"/>
        <v/>
      </c>
      <c r="R193" s="148" t="str">
        <f>IF($D193="","",VLOOKUP($AN193,Trans_Req!$A$2:$N$22,8))</f>
        <v/>
      </c>
      <c r="S193" s="457"/>
      <c r="T193" s="158" t="str">
        <f t="shared" si="21"/>
        <v/>
      </c>
      <c r="U193" s="148" t="str">
        <f>IF($D193="","",VLOOKUP($AN193,Trans_Req!$A$2:$N$22,9))</f>
        <v/>
      </c>
      <c r="V193" s="457"/>
      <c r="W193" s="158" t="str">
        <f t="shared" si="22"/>
        <v/>
      </c>
      <c r="X193" s="148" t="str">
        <f>IF($D193="","",VLOOKUP($AN193,Trans_Req!$A$2:$N$22,10))</f>
        <v/>
      </c>
      <c r="Y193" s="149" t="str">
        <f t="shared" si="24"/>
        <v/>
      </c>
      <c r="Z193" s="150" t="str">
        <f t="shared" si="23"/>
        <v/>
      </c>
      <c r="AA193" s="151"/>
      <c r="AB193" s="453"/>
      <c r="AC193" s="453"/>
      <c r="AD193" s="453"/>
      <c r="AE193" s="453"/>
      <c r="AF193" s="453"/>
      <c r="AG193" s="453"/>
      <c r="AH193" s="453"/>
      <c r="AI193" s="453"/>
      <c r="AJ193" s="152" t="str">
        <f>IF(OR($D193="",$AK193=""),"",MIN(VLOOKUP($AN193,Trans_Req!$A$2:$N$22,11),$AK193-VLOOKUP($AN193,Trans_Req!$A$2:$N$22,12)))</f>
        <v/>
      </c>
      <c r="AK193" s="453"/>
      <c r="AL193" s="453"/>
      <c r="AM193" s="151"/>
      <c r="AN193" s="126" t="e">
        <f>VLOOKUP($D193,Trans_Req!$Q$2:$R$14,2)+IF(OR(VLOOKUP($D193,Trans_Req!$Q$2:$R$14,2)=121000,VLOOKUP($D193,Trans_Req!$Q$2:$R$14,2)=121300),VLOOKUP($E193,Trans_Req!$S$2:$T$3,2),0)+IF(OR(VLOOKUP($D193,Trans_Req!$Q$2:$R$14,2)=121000,VLOOKUP($D193,Trans_Req!$Q$2:$R$14,2)=121300),IF(VLOOKUP($E193,Trans_Req!$S$2:$T$3,2)=20,VLOOKUP($F193,Trans_Req!$U$2:$V$4,2),0),0)</f>
        <v>#N/A</v>
      </c>
    </row>
    <row r="194" spans="1:40" x14ac:dyDescent="0.25">
      <c r="A194" s="125"/>
      <c r="B194" s="453"/>
      <c r="C194" s="453"/>
      <c r="D194" s="454"/>
      <c r="E194" s="454"/>
      <c r="F194" s="454"/>
      <c r="G194" s="456"/>
      <c r="H194" s="154" t="str">
        <f t="shared" si="17"/>
        <v/>
      </c>
      <c r="I194" s="148" t="str">
        <f>IF($D194="","",VLOOKUP($AN194,Trans_Req!$A$2:$N$22,5))</f>
        <v/>
      </c>
      <c r="J194" s="455"/>
      <c r="K194" s="147" t="str">
        <f t="shared" si="18"/>
        <v/>
      </c>
      <c r="L194" s="148" t="str">
        <f>IF($D194="","",VLOOKUP($AN194,Trans_Req!$A$2:$N$22,6))</f>
        <v/>
      </c>
      <c r="M194" s="455"/>
      <c r="N194" s="147" t="str">
        <f t="shared" si="19"/>
        <v/>
      </c>
      <c r="O194" s="148" t="str">
        <f>IF($D194="","",VLOOKUP($AN194,Trans_Req!$A$2:$N$22,7))</f>
        <v/>
      </c>
      <c r="P194" s="457"/>
      <c r="Q194" s="158" t="str">
        <f t="shared" si="20"/>
        <v/>
      </c>
      <c r="R194" s="148" t="str">
        <f>IF($D194="","",VLOOKUP($AN194,Trans_Req!$A$2:$N$22,8))</f>
        <v/>
      </c>
      <c r="S194" s="457"/>
      <c r="T194" s="158" t="str">
        <f t="shared" si="21"/>
        <v/>
      </c>
      <c r="U194" s="148" t="str">
        <f>IF($D194="","",VLOOKUP($AN194,Trans_Req!$A$2:$N$22,9))</f>
        <v/>
      </c>
      <c r="V194" s="457"/>
      <c r="W194" s="158" t="str">
        <f t="shared" si="22"/>
        <v/>
      </c>
      <c r="X194" s="148" t="str">
        <f>IF($D194="","",VLOOKUP($AN194,Trans_Req!$A$2:$N$22,10))</f>
        <v/>
      </c>
      <c r="Y194" s="149" t="str">
        <f t="shared" si="24"/>
        <v/>
      </c>
      <c r="Z194" s="150" t="str">
        <f t="shared" si="23"/>
        <v/>
      </c>
      <c r="AA194" s="151"/>
      <c r="AB194" s="453"/>
      <c r="AC194" s="453"/>
      <c r="AD194" s="453"/>
      <c r="AE194" s="453"/>
      <c r="AF194" s="453"/>
      <c r="AG194" s="453"/>
      <c r="AH194" s="453"/>
      <c r="AI194" s="453"/>
      <c r="AJ194" s="152" t="str">
        <f>IF(OR($D194="",$AK194=""),"",MIN(VLOOKUP($AN194,Trans_Req!$A$2:$N$22,11),$AK194-VLOOKUP($AN194,Trans_Req!$A$2:$N$22,12)))</f>
        <v/>
      </c>
      <c r="AK194" s="453"/>
      <c r="AL194" s="453"/>
      <c r="AM194" s="151"/>
      <c r="AN194" s="126" t="e">
        <f>VLOOKUP($D194,Trans_Req!$Q$2:$R$14,2)+IF(OR(VLOOKUP($D194,Trans_Req!$Q$2:$R$14,2)=121000,VLOOKUP($D194,Trans_Req!$Q$2:$R$14,2)=121300),VLOOKUP($E194,Trans_Req!$S$2:$T$3,2),0)+IF(OR(VLOOKUP($D194,Trans_Req!$Q$2:$R$14,2)=121000,VLOOKUP($D194,Trans_Req!$Q$2:$R$14,2)=121300),IF(VLOOKUP($E194,Trans_Req!$S$2:$T$3,2)=20,VLOOKUP($F194,Trans_Req!$U$2:$V$4,2),0),0)</f>
        <v>#N/A</v>
      </c>
    </row>
    <row r="195" spans="1:40" x14ac:dyDescent="0.25">
      <c r="A195" s="125"/>
      <c r="B195" s="453"/>
      <c r="C195" s="453"/>
      <c r="D195" s="454"/>
      <c r="E195" s="454"/>
      <c r="F195" s="454"/>
      <c r="G195" s="456"/>
      <c r="H195" s="154" t="str">
        <f t="shared" si="17"/>
        <v/>
      </c>
      <c r="I195" s="148" t="str">
        <f>IF($D195="","",VLOOKUP($AN195,Trans_Req!$A$2:$N$22,5))</f>
        <v/>
      </c>
      <c r="J195" s="455"/>
      <c r="K195" s="147" t="str">
        <f t="shared" si="18"/>
        <v/>
      </c>
      <c r="L195" s="148" t="str">
        <f>IF($D195="","",VLOOKUP($AN195,Trans_Req!$A$2:$N$22,6))</f>
        <v/>
      </c>
      <c r="M195" s="455"/>
      <c r="N195" s="147" t="str">
        <f t="shared" si="19"/>
        <v/>
      </c>
      <c r="O195" s="148" t="str">
        <f>IF($D195="","",VLOOKUP($AN195,Trans_Req!$A$2:$N$22,7))</f>
        <v/>
      </c>
      <c r="P195" s="457"/>
      <c r="Q195" s="158" t="str">
        <f t="shared" si="20"/>
        <v/>
      </c>
      <c r="R195" s="148" t="str">
        <f>IF($D195="","",VLOOKUP($AN195,Trans_Req!$A$2:$N$22,8))</f>
        <v/>
      </c>
      <c r="S195" s="457"/>
      <c r="T195" s="158" t="str">
        <f t="shared" si="21"/>
        <v/>
      </c>
      <c r="U195" s="148" t="str">
        <f>IF($D195="","",VLOOKUP($AN195,Trans_Req!$A$2:$N$22,9))</f>
        <v/>
      </c>
      <c r="V195" s="457"/>
      <c r="W195" s="158" t="str">
        <f t="shared" si="22"/>
        <v/>
      </c>
      <c r="X195" s="148" t="str">
        <f>IF($D195="","",VLOOKUP($AN195,Trans_Req!$A$2:$N$22,10))</f>
        <v/>
      </c>
      <c r="Y195" s="149" t="str">
        <f t="shared" si="24"/>
        <v/>
      </c>
      <c r="Z195" s="150" t="str">
        <f t="shared" si="23"/>
        <v/>
      </c>
      <c r="AA195" s="151"/>
      <c r="AB195" s="453"/>
      <c r="AC195" s="453"/>
      <c r="AD195" s="453"/>
      <c r="AE195" s="453"/>
      <c r="AF195" s="453"/>
      <c r="AG195" s="453"/>
      <c r="AH195" s="453"/>
      <c r="AI195" s="453"/>
      <c r="AJ195" s="152" t="str">
        <f>IF(OR($D195="",$AK195=""),"",MIN(VLOOKUP($AN195,Trans_Req!$A$2:$N$22,11),$AK195-VLOOKUP($AN195,Trans_Req!$A$2:$N$22,12)))</f>
        <v/>
      </c>
      <c r="AK195" s="453"/>
      <c r="AL195" s="453"/>
      <c r="AM195" s="151"/>
      <c r="AN195" s="126" t="e">
        <f>VLOOKUP($D195,Trans_Req!$Q$2:$R$14,2)+IF(OR(VLOOKUP($D195,Trans_Req!$Q$2:$R$14,2)=121000,VLOOKUP($D195,Trans_Req!$Q$2:$R$14,2)=121300),VLOOKUP($E195,Trans_Req!$S$2:$T$3,2),0)+IF(OR(VLOOKUP($D195,Trans_Req!$Q$2:$R$14,2)=121000,VLOOKUP($D195,Trans_Req!$Q$2:$R$14,2)=121300),IF(VLOOKUP($E195,Trans_Req!$S$2:$T$3,2)=20,VLOOKUP($F195,Trans_Req!$U$2:$V$4,2),0),0)</f>
        <v>#N/A</v>
      </c>
    </row>
    <row r="196" spans="1:40" x14ac:dyDescent="0.25">
      <c r="A196" s="125"/>
      <c r="B196" s="453"/>
      <c r="C196" s="453"/>
      <c r="D196" s="454"/>
      <c r="E196" s="454"/>
      <c r="F196" s="454"/>
      <c r="G196" s="456"/>
      <c r="H196" s="154" t="str">
        <f t="shared" si="17"/>
        <v/>
      </c>
      <c r="I196" s="148" t="str">
        <f>IF($D196="","",VLOOKUP($AN196,Trans_Req!$A$2:$N$22,5))</f>
        <v/>
      </c>
      <c r="J196" s="455"/>
      <c r="K196" s="147" t="str">
        <f t="shared" si="18"/>
        <v/>
      </c>
      <c r="L196" s="148" t="str">
        <f>IF($D196="","",VLOOKUP($AN196,Trans_Req!$A$2:$N$22,6))</f>
        <v/>
      </c>
      <c r="M196" s="455"/>
      <c r="N196" s="147" t="str">
        <f t="shared" si="19"/>
        <v/>
      </c>
      <c r="O196" s="148" t="str">
        <f>IF($D196="","",VLOOKUP($AN196,Trans_Req!$A$2:$N$22,7))</f>
        <v/>
      </c>
      <c r="P196" s="457"/>
      <c r="Q196" s="158" t="str">
        <f t="shared" si="20"/>
        <v/>
      </c>
      <c r="R196" s="148" t="str">
        <f>IF($D196="","",VLOOKUP($AN196,Trans_Req!$A$2:$N$22,8))</f>
        <v/>
      </c>
      <c r="S196" s="457"/>
      <c r="T196" s="158" t="str">
        <f t="shared" si="21"/>
        <v/>
      </c>
      <c r="U196" s="148" t="str">
        <f>IF($D196="","",VLOOKUP($AN196,Trans_Req!$A$2:$N$22,9))</f>
        <v/>
      </c>
      <c r="V196" s="457"/>
      <c r="W196" s="158" t="str">
        <f t="shared" si="22"/>
        <v/>
      </c>
      <c r="X196" s="148" t="str">
        <f>IF($D196="","",VLOOKUP($AN196,Trans_Req!$A$2:$N$22,10))</f>
        <v/>
      </c>
      <c r="Y196" s="149" t="str">
        <f t="shared" si="24"/>
        <v/>
      </c>
      <c r="Z196" s="150" t="str">
        <f t="shared" si="23"/>
        <v/>
      </c>
      <c r="AA196" s="151"/>
      <c r="AB196" s="453"/>
      <c r="AC196" s="453"/>
      <c r="AD196" s="453"/>
      <c r="AE196" s="453"/>
      <c r="AF196" s="453"/>
      <c r="AG196" s="453"/>
      <c r="AH196" s="453"/>
      <c r="AI196" s="453"/>
      <c r="AJ196" s="152" t="str">
        <f>IF(OR($D196="",$AK196=""),"",MIN(VLOOKUP($AN196,Trans_Req!$A$2:$N$22,11),$AK196-VLOOKUP($AN196,Trans_Req!$A$2:$N$22,12)))</f>
        <v/>
      </c>
      <c r="AK196" s="453"/>
      <c r="AL196" s="453"/>
      <c r="AM196" s="151"/>
      <c r="AN196" s="126" t="e">
        <f>VLOOKUP($D196,Trans_Req!$Q$2:$R$14,2)+IF(OR(VLOOKUP($D196,Trans_Req!$Q$2:$R$14,2)=121000,VLOOKUP($D196,Trans_Req!$Q$2:$R$14,2)=121300),VLOOKUP($E196,Trans_Req!$S$2:$T$3,2),0)+IF(OR(VLOOKUP($D196,Trans_Req!$Q$2:$R$14,2)=121000,VLOOKUP($D196,Trans_Req!$Q$2:$R$14,2)=121300),IF(VLOOKUP($E196,Trans_Req!$S$2:$T$3,2)=20,VLOOKUP($F196,Trans_Req!$U$2:$V$4,2),0),0)</f>
        <v>#N/A</v>
      </c>
    </row>
    <row r="197" spans="1:40" x14ac:dyDescent="0.25">
      <c r="A197" s="125"/>
      <c r="B197" s="453"/>
      <c r="C197" s="453"/>
      <c r="D197" s="454"/>
      <c r="E197" s="454"/>
      <c r="F197" s="454"/>
      <c r="G197" s="456"/>
      <c r="H197" s="154" t="str">
        <f t="shared" si="17"/>
        <v/>
      </c>
      <c r="I197" s="148" t="str">
        <f>IF($D197="","",VLOOKUP($AN197,Trans_Req!$A$2:$N$22,5))</f>
        <v/>
      </c>
      <c r="J197" s="455"/>
      <c r="K197" s="147" t="str">
        <f t="shared" si="18"/>
        <v/>
      </c>
      <c r="L197" s="148" t="str">
        <f>IF($D197="","",VLOOKUP($AN197,Trans_Req!$A$2:$N$22,6))</f>
        <v/>
      </c>
      <c r="M197" s="455"/>
      <c r="N197" s="147" t="str">
        <f t="shared" si="19"/>
        <v/>
      </c>
      <c r="O197" s="148" t="str">
        <f>IF($D197="","",VLOOKUP($AN197,Trans_Req!$A$2:$N$22,7))</f>
        <v/>
      </c>
      <c r="P197" s="457"/>
      <c r="Q197" s="158" t="str">
        <f t="shared" si="20"/>
        <v/>
      </c>
      <c r="R197" s="148" t="str">
        <f>IF($D197="","",VLOOKUP($AN197,Trans_Req!$A$2:$N$22,8))</f>
        <v/>
      </c>
      <c r="S197" s="457"/>
      <c r="T197" s="158" t="str">
        <f t="shared" si="21"/>
        <v/>
      </c>
      <c r="U197" s="148" t="str">
        <f>IF($D197="","",VLOOKUP($AN197,Trans_Req!$A$2:$N$22,9))</f>
        <v/>
      </c>
      <c r="V197" s="457"/>
      <c r="W197" s="158" t="str">
        <f t="shared" si="22"/>
        <v/>
      </c>
      <c r="X197" s="148" t="str">
        <f>IF($D197="","",VLOOKUP($AN197,Trans_Req!$A$2:$N$22,10))</f>
        <v/>
      </c>
      <c r="Y197" s="149" t="str">
        <f t="shared" si="24"/>
        <v/>
      </c>
      <c r="Z197" s="150" t="str">
        <f t="shared" si="23"/>
        <v/>
      </c>
      <c r="AA197" s="151"/>
      <c r="AB197" s="453"/>
      <c r="AC197" s="453"/>
      <c r="AD197" s="453"/>
      <c r="AE197" s="453"/>
      <c r="AF197" s="453"/>
      <c r="AG197" s="453"/>
      <c r="AH197" s="453"/>
      <c r="AI197" s="453"/>
      <c r="AJ197" s="152" t="str">
        <f>IF(OR($D197="",$AK197=""),"",MIN(VLOOKUP($AN197,Trans_Req!$A$2:$N$22,11),$AK197-VLOOKUP($AN197,Trans_Req!$A$2:$N$22,12)))</f>
        <v/>
      </c>
      <c r="AK197" s="453"/>
      <c r="AL197" s="453"/>
      <c r="AM197" s="151"/>
      <c r="AN197" s="126" t="e">
        <f>VLOOKUP($D197,Trans_Req!$Q$2:$R$14,2)+IF(OR(VLOOKUP($D197,Trans_Req!$Q$2:$R$14,2)=121000,VLOOKUP($D197,Trans_Req!$Q$2:$R$14,2)=121300),VLOOKUP($E197,Trans_Req!$S$2:$T$3,2),0)+IF(OR(VLOOKUP($D197,Trans_Req!$Q$2:$R$14,2)=121000,VLOOKUP($D197,Trans_Req!$Q$2:$R$14,2)=121300),IF(VLOOKUP($E197,Trans_Req!$S$2:$T$3,2)=20,VLOOKUP($F197,Trans_Req!$U$2:$V$4,2),0),0)</f>
        <v>#N/A</v>
      </c>
    </row>
    <row r="198" spans="1:40" x14ac:dyDescent="0.25">
      <c r="A198" s="125"/>
      <c r="B198" s="453"/>
      <c r="C198" s="453"/>
      <c r="D198" s="454"/>
      <c r="E198" s="454"/>
      <c r="F198" s="454"/>
      <c r="G198" s="456"/>
      <c r="H198" s="154" t="str">
        <f t="shared" si="17"/>
        <v/>
      </c>
      <c r="I198" s="148" t="str">
        <f>IF($D198="","",VLOOKUP($AN198,Trans_Req!$A$2:$N$22,5))</f>
        <v/>
      </c>
      <c r="J198" s="455"/>
      <c r="K198" s="147" t="str">
        <f t="shared" si="18"/>
        <v/>
      </c>
      <c r="L198" s="148" t="str">
        <f>IF($D198="","",VLOOKUP($AN198,Trans_Req!$A$2:$N$22,6))</f>
        <v/>
      </c>
      <c r="M198" s="455"/>
      <c r="N198" s="147" t="str">
        <f t="shared" si="19"/>
        <v/>
      </c>
      <c r="O198" s="148" t="str">
        <f>IF($D198="","",VLOOKUP($AN198,Trans_Req!$A$2:$N$22,7))</f>
        <v/>
      </c>
      <c r="P198" s="457"/>
      <c r="Q198" s="158" t="str">
        <f t="shared" si="20"/>
        <v/>
      </c>
      <c r="R198" s="148" t="str">
        <f>IF($D198="","",VLOOKUP($AN198,Trans_Req!$A$2:$N$22,8))</f>
        <v/>
      </c>
      <c r="S198" s="457"/>
      <c r="T198" s="158" t="str">
        <f t="shared" si="21"/>
        <v/>
      </c>
      <c r="U198" s="148" t="str">
        <f>IF($D198="","",VLOOKUP($AN198,Trans_Req!$A$2:$N$22,9))</f>
        <v/>
      </c>
      <c r="V198" s="457"/>
      <c r="W198" s="158" t="str">
        <f t="shared" si="22"/>
        <v/>
      </c>
      <c r="X198" s="148" t="str">
        <f>IF($D198="","",VLOOKUP($AN198,Trans_Req!$A$2:$N$22,10))</f>
        <v/>
      </c>
      <c r="Y198" s="149" t="str">
        <f t="shared" si="24"/>
        <v/>
      </c>
      <c r="Z198" s="150" t="str">
        <f t="shared" si="23"/>
        <v/>
      </c>
      <c r="AA198" s="151"/>
      <c r="AB198" s="453"/>
      <c r="AC198" s="453"/>
      <c r="AD198" s="453"/>
      <c r="AE198" s="453"/>
      <c r="AF198" s="453"/>
      <c r="AG198" s="453"/>
      <c r="AH198" s="453"/>
      <c r="AI198" s="453"/>
      <c r="AJ198" s="152" t="str">
        <f>IF(OR($D198="",$AK198=""),"",MIN(VLOOKUP($AN198,Trans_Req!$A$2:$N$22,11),$AK198-VLOOKUP($AN198,Trans_Req!$A$2:$N$22,12)))</f>
        <v/>
      </c>
      <c r="AK198" s="453"/>
      <c r="AL198" s="453"/>
      <c r="AM198" s="151"/>
      <c r="AN198" s="126" t="e">
        <f>VLOOKUP($D198,Trans_Req!$Q$2:$R$14,2)+IF(OR(VLOOKUP($D198,Trans_Req!$Q$2:$R$14,2)=121000,VLOOKUP($D198,Trans_Req!$Q$2:$R$14,2)=121300),VLOOKUP($E198,Trans_Req!$S$2:$T$3,2),0)+IF(OR(VLOOKUP($D198,Trans_Req!$Q$2:$R$14,2)=121000,VLOOKUP($D198,Trans_Req!$Q$2:$R$14,2)=121300),IF(VLOOKUP($E198,Trans_Req!$S$2:$T$3,2)=20,VLOOKUP($F198,Trans_Req!$U$2:$V$4,2),0),0)</f>
        <v>#N/A</v>
      </c>
    </row>
    <row r="199" spans="1:40" x14ac:dyDescent="0.25">
      <c r="A199" s="125"/>
      <c r="B199" s="453"/>
      <c r="C199" s="453"/>
      <c r="D199" s="454"/>
      <c r="E199" s="454"/>
      <c r="F199" s="454"/>
      <c r="G199" s="456"/>
      <c r="H199" s="154" t="str">
        <f t="shared" si="17"/>
        <v/>
      </c>
      <c r="I199" s="148" t="str">
        <f>IF($D199="","",VLOOKUP($AN199,Trans_Req!$A$2:$N$22,5))</f>
        <v/>
      </c>
      <c r="J199" s="455"/>
      <c r="K199" s="147" t="str">
        <f t="shared" si="18"/>
        <v/>
      </c>
      <c r="L199" s="148" t="str">
        <f>IF($D199="","",VLOOKUP($AN199,Trans_Req!$A$2:$N$22,6))</f>
        <v/>
      </c>
      <c r="M199" s="455"/>
      <c r="N199" s="147" t="str">
        <f t="shared" si="19"/>
        <v/>
      </c>
      <c r="O199" s="148" t="str">
        <f>IF($D199="","",VLOOKUP($AN199,Trans_Req!$A$2:$N$22,7))</f>
        <v/>
      </c>
      <c r="P199" s="457"/>
      <c r="Q199" s="158" t="str">
        <f t="shared" si="20"/>
        <v/>
      </c>
      <c r="R199" s="148" t="str">
        <f>IF($D199="","",VLOOKUP($AN199,Trans_Req!$A$2:$N$22,8))</f>
        <v/>
      </c>
      <c r="S199" s="457"/>
      <c r="T199" s="158" t="str">
        <f t="shared" si="21"/>
        <v/>
      </c>
      <c r="U199" s="148" t="str">
        <f>IF($D199="","",VLOOKUP($AN199,Trans_Req!$A$2:$N$22,9))</f>
        <v/>
      </c>
      <c r="V199" s="457"/>
      <c r="W199" s="158" t="str">
        <f t="shared" si="22"/>
        <v/>
      </c>
      <c r="X199" s="148" t="str">
        <f>IF($D199="","",VLOOKUP($AN199,Trans_Req!$A$2:$N$22,10))</f>
        <v/>
      </c>
      <c r="Y199" s="149" t="str">
        <f t="shared" si="24"/>
        <v/>
      </c>
      <c r="Z199" s="150" t="str">
        <f t="shared" si="23"/>
        <v/>
      </c>
      <c r="AA199" s="151"/>
      <c r="AB199" s="453"/>
      <c r="AC199" s="453"/>
      <c r="AD199" s="453"/>
      <c r="AE199" s="453"/>
      <c r="AF199" s="453"/>
      <c r="AG199" s="453"/>
      <c r="AH199" s="453"/>
      <c r="AI199" s="453"/>
      <c r="AJ199" s="152" t="str">
        <f>IF(OR($D199="",$AK199=""),"",MIN(VLOOKUP($AN199,Trans_Req!$A$2:$N$22,11),$AK199-VLOOKUP($AN199,Trans_Req!$A$2:$N$22,12)))</f>
        <v/>
      </c>
      <c r="AK199" s="453"/>
      <c r="AL199" s="453"/>
      <c r="AM199" s="151"/>
      <c r="AN199" s="126" t="e">
        <f>VLOOKUP($D199,Trans_Req!$Q$2:$R$14,2)+IF(OR(VLOOKUP($D199,Trans_Req!$Q$2:$R$14,2)=121000,VLOOKUP($D199,Trans_Req!$Q$2:$R$14,2)=121300),VLOOKUP($E199,Trans_Req!$S$2:$T$3,2),0)+IF(OR(VLOOKUP($D199,Trans_Req!$Q$2:$R$14,2)=121000,VLOOKUP($D199,Trans_Req!$Q$2:$R$14,2)=121300),IF(VLOOKUP($E199,Trans_Req!$S$2:$T$3,2)=20,VLOOKUP($F199,Trans_Req!$U$2:$V$4,2),0),0)</f>
        <v>#N/A</v>
      </c>
    </row>
    <row r="200" spans="1:40" x14ac:dyDescent="0.25">
      <c r="A200" s="125"/>
      <c r="B200" s="453"/>
      <c r="C200" s="453"/>
      <c r="D200" s="454"/>
      <c r="E200" s="454"/>
      <c r="F200" s="454"/>
      <c r="G200" s="456"/>
      <c r="H200" s="154" t="str">
        <f t="shared" si="17"/>
        <v/>
      </c>
      <c r="I200" s="148" t="str">
        <f>IF($D200="","",VLOOKUP($AN200,Trans_Req!$A$2:$N$22,5))</f>
        <v/>
      </c>
      <c r="J200" s="455"/>
      <c r="K200" s="147" t="str">
        <f t="shared" si="18"/>
        <v/>
      </c>
      <c r="L200" s="148" t="str">
        <f>IF($D200="","",VLOOKUP($AN200,Trans_Req!$A$2:$N$22,6))</f>
        <v/>
      </c>
      <c r="M200" s="455"/>
      <c r="N200" s="147" t="str">
        <f t="shared" si="19"/>
        <v/>
      </c>
      <c r="O200" s="148" t="str">
        <f>IF($D200="","",VLOOKUP($AN200,Trans_Req!$A$2:$N$22,7))</f>
        <v/>
      </c>
      <c r="P200" s="457"/>
      <c r="Q200" s="158" t="str">
        <f t="shared" si="20"/>
        <v/>
      </c>
      <c r="R200" s="148" t="str">
        <f>IF($D200="","",VLOOKUP($AN200,Trans_Req!$A$2:$N$22,8))</f>
        <v/>
      </c>
      <c r="S200" s="457"/>
      <c r="T200" s="158" t="str">
        <f t="shared" si="21"/>
        <v/>
      </c>
      <c r="U200" s="148" t="str">
        <f>IF($D200="","",VLOOKUP($AN200,Trans_Req!$A$2:$N$22,9))</f>
        <v/>
      </c>
      <c r="V200" s="457"/>
      <c r="W200" s="158" t="str">
        <f t="shared" si="22"/>
        <v/>
      </c>
      <c r="X200" s="148" t="str">
        <f>IF($D200="","",VLOOKUP($AN200,Trans_Req!$A$2:$N$22,10))</f>
        <v/>
      </c>
      <c r="Y200" s="149" t="str">
        <f t="shared" si="24"/>
        <v/>
      </c>
      <c r="Z200" s="150" t="str">
        <f t="shared" si="23"/>
        <v/>
      </c>
      <c r="AA200" s="151"/>
      <c r="AB200" s="453"/>
      <c r="AC200" s="453"/>
      <c r="AD200" s="453"/>
      <c r="AE200" s="453"/>
      <c r="AF200" s="453"/>
      <c r="AG200" s="453"/>
      <c r="AH200" s="453"/>
      <c r="AI200" s="453"/>
      <c r="AJ200" s="152" t="str">
        <f>IF(OR($D200="",$AK200=""),"",MIN(VLOOKUP($AN200,Trans_Req!$A$2:$N$22,11),$AK200-VLOOKUP($AN200,Trans_Req!$A$2:$N$22,12)))</f>
        <v/>
      </c>
      <c r="AK200" s="453"/>
      <c r="AL200" s="453"/>
      <c r="AM200" s="151"/>
      <c r="AN200" s="126" t="e">
        <f>VLOOKUP($D200,Trans_Req!$Q$2:$R$14,2)+IF(OR(VLOOKUP($D200,Trans_Req!$Q$2:$R$14,2)=121000,VLOOKUP($D200,Trans_Req!$Q$2:$R$14,2)=121300),VLOOKUP($E200,Trans_Req!$S$2:$T$3,2),0)+IF(OR(VLOOKUP($D200,Trans_Req!$Q$2:$R$14,2)=121000,VLOOKUP($D200,Trans_Req!$Q$2:$R$14,2)=121300),IF(VLOOKUP($E200,Trans_Req!$S$2:$T$3,2)=20,VLOOKUP($F200,Trans_Req!$U$2:$V$4,2),0),0)</f>
        <v>#N/A</v>
      </c>
    </row>
    <row r="201" spans="1:40" x14ac:dyDescent="0.25">
      <c r="A201" s="125"/>
      <c r="B201" s="453"/>
      <c r="C201" s="453"/>
      <c r="D201" s="454"/>
      <c r="E201" s="454"/>
      <c r="F201" s="454"/>
      <c r="G201" s="456"/>
      <c r="H201" s="154" t="str">
        <f t="shared" si="17"/>
        <v/>
      </c>
      <c r="I201" s="148" t="str">
        <f>IF($D201="","",VLOOKUP($AN201,Trans_Req!$A$2:$N$22,5))</f>
        <v/>
      </c>
      <c r="J201" s="455"/>
      <c r="K201" s="147" t="str">
        <f t="shared" si="18"/>
        <v/>
      </c>
      <c r="L201" s="148" t="str">
        <f>IF($D201="","",VLOOKUP($AN201,Trans_Req!$A$2:$N$22,6))</f>
        <v/>
      </c>
      <c r="M201" s="455"/>
      <c r="N201" s="147" t="str">
        <f t="shared" si="19"/>
        <v/>
      </c>
      <c r="O201" s="148" t="str">
        <f>IF($D201="","",VLOOKUP($AN201,Trans_Req!$A$2:$N$22,7))</f>
        <v/>
      </c>
      <c r="P201" s="457"/>
      <c r="Q201" s="158" t="str">
        <f t="shared" si="20"/>
        <v/>
      </c>
      <c r="R201" s="148" t="str">
        <f>IF($D201="","",VLOOKUP($AN201,Trans_Req!$A$2:$N$22,8))</f>
        <v/>
      </c>
      <c r="S201" s="457"/>
      <c r="T201" s="158" t="str">
        <f t="shared" si="21"/>
        <v/>
      </c>
      <c r="U201" s="148" t="str">
        <f>IF($D201="","",VLOOKUP($AN201,Trans_Req!$A$2:$N$22,9))</f>
        <v/>
      </c>
      <c r="V201" s="457"/>
      <c r="W201" s="158" t="str">
        <f t="shared" si="22"/>
        <v/>
      </c>
      <c r="X201" s="148" t="str">
        <f>IF($D201="","",VLOOKUP($AN201,Trans_Req!$A$2:$N$22,10))</f>
        <v/>
      </c>
      <c r="Y201" s="149" t="str">
        <f t="shared" si="24"/>
        <v/>
      </c>
      <c r="Z201" s="150" t="str">
        <f t="shared" si="23"/>
        <v/>
      </c>
      <c r="AA201" s="151"/>
      <c r="AB201" s="453"/>
      <c r="AC201" s="453"/>
      <c r="AD201" s="453"/>
      <c r="AE201" s="453"/>
      <c r="AF201" s="453"/>
      <c r="AG201" s="453"/>
      <c r="AH201" s="453"/>
      <c r="AI201" s="453"/>
      <c r="AJ201" s="152" t="str">
        <f>IF(OR($D201="",$AK201=""),"",MIN(VLOOKUP($AN201,Trans_Req!$A$2:$N$22,11),$AK201-VLOOKUP($AN201,Trans_Req!$A$2:$N$22,12)))</f>
        <v/>
      </c>
      <c r="AK201" s="453"/>
      <c r="AL201" s="453"/>
      <c r="AM201" s="151"/>
      <c r="AN201" s="126" t="e">
        <f>VLOOKUP($D201,Trans_Req!$Q$2:$R$14,2)+IF(OR(VLOOKUP($D201,Trans_Req!$Q$2:$R$14,2)=121000,VLOOKUP($D201,Trans_Req!$Q$2:$R$14,2)=121300),VLOOKUP($E201,Trans_Req!$S$2:$T$3,2),0)+IF(OR(VLOOKUP($D201,Trans_Req!$Q$2:$R$14,2)=121000,VLOOKUP($D201,Trans_Req!$Q$2:$R$14,2)=121300),IF(VLOOKUP($E201,Trans_Req!$S$2:$T$3,2)=20,VLOOKUP($F201,Trans_Req!$U$2:$V$4,2),0),0)</f>
        <v>#N/A</v>
      </c>
    </row>
    <row r="202" spans="1:40" x14ac:dyDescent="0.25">
      <c r="A202" s="125"/>
      <c r="B202" s="453"/>
      <c r="C202" s="453"/>
      <c r="D202" s="454"/>
      <c r="E202" s="454"/>
      <c r="F202" s="454"/>
      <c r="G202" s="456"/>
      <c r="H202" s="154" t="str">
        <f t="shared" si="17"/>
        <v/>
      </c>
      <c r="I202" s="148" t="str">
        <f>IF($D202="","",VLOOKUP($AN202,Trans_Req!$A$2:$N$22,5))</f>
        <v/>
      </c>
      <c r="J202" s="455"/>
      <c r="K202" s="147" t="str">
        <f t="shared" si="18"/>
        <v/>
      </c>
      <c r="L202" s="148" t="str">
        <f>IF($D202="","",VLOOKUP($AN202,Trans_Req!$A$2:$N$22,6))</f>
        <v/>
      </c>
      <c r="M202" s="455"/>
      <c r="N202" s="147" t="str">
        <f t="shared" si="19"/>
        <v/>
      </c>
      <c r="O202" s="148" t="str">
        <f>IF($D202="","",VLOOKUP($AN202,Trans_Req!$A$2:$N$22,7))</f>
        <v/>
      </c>
      <c r="P202" s="457"/>
      <c r="Q202" s="158" t="str">
        <f t="shared" si="20"/>
        <v/>
      </c>
      <c r="R202" s="148" t="str">
        <f>IF($D202="","",VLOOKUP($AN202,Trans_Req!$A$2:$N$22,8))</f>
        <v/>
      </c>
      <c r="S202" s="457"/>
      <c r="T202" s="158" t="str">
        <f t="shared" si="21"/>
        <v/>
      </c>
      <c r="U202" s="148" t="str">
        <f>IF($D202="","",VLOOKUP($AN202,Trans_Req!$A$2:$N$22,9))</f>
        <v/>
      </c>
      <c r="V202" s="457"/>
      <c r="W202" s="158" t="str">
        <f t="shared" si="22"/>
        <v/>
      </c>
      <c r="X202" s="148" t="str">
        <f>IF($D202="","",VLOOKUP($AN202,Trans_Req!$A$2:$N$22,10))</f>
        <v/>
      </c>
      <c r="Y202" s="149" t="str">
        <f t="shared" si="24"/>
        <v/>
      </c>
      <c r="Z202" s="150" t="str">
        <f t="shared" si="23"/>
        <v/>
      </c>
      <c r="AA202" s="151"/>
      <c r="AB202" s="453"/>
      <c r="AC202" s="453"/>
      <c r="AD202" s="453"/>
      <c r="AE202" s="453"/>
      <c r="AF202" s="453"/>
      <c r="AG202" s="453"/>
      <c r="AH202" s="453"/>
      <c r="AI202" s="453"/>
      <c r="AJ202" s="152" t="str">
        <f>IF(OR($D202="",$AK202=""),"",MIN(VLOOKUP($AN202,Trans_Req!$A$2:$N$22,11),$AK202-VLOOKUP($AN202,Trans_Req!$A$2:$N$22,12)))</f>
        <v/>
      </c>
      <c r="AK202" s="453"/>
      <c r="AL202" s="453"/>
      <c r="AM202" s="151"/>
      <c r="AN202" s="126" t="e">
        <f>VLOOKUP($D202,Trans_Req!$Q$2:$R$14,2)+IF(OR(VLOOKUP($D202,Trans_Req!$Q$2:$R$14,2)=121000,VLOOKUP($D202,Trans_Req!$Q$2:$R$14,2)=121300),VLOOKUP($E202,Trans_Req!$S$2:$T$3,2),0)+IF(OR(VLOOKUP($D202,Trans_Req!$Q$2:$R$14,2)=121000,VLOOKUP($D202,Trans_Req!$Q$2:$R$14,2)=121300),IF(VLOOKUP($E202,Trans_Req!$S$2:$T$3,2)=20,VLOOKUP($F202,Trans_Req!$U$2:$V$4,2),0),0)</f>
        <v>#N/A</v>
      </c>
    </row>
    <row r="203" spans="1:40" x14ac:dyDescent="0.25">
      <c r="A203" s="125"/>
      <c r="B203" s="453"/>
      <c r="C203" s="453"/>
      <c r="D203" s="454"/>
      <c r="E203" s="454"/>
      <c r="F203" s="454"/>
      <c r="G203" s="456"/>
      <c r="H203" s="154" t="str">
        <f t="shared" si="17"/>
        <v/>
      </c>
      <c r="I203" s="148" t="str">
        <f>IF($D203="","",VLOOKUP($AN203,Trans_Req!$A$2:$N$22,5))</f>
        <v/>
      </c>
      <c r="J203" s="455"/>
      <c r="K203" s="147" t="str">
        <f t="shared" si="18"/>
        <v/>
      </c>
      <c r="L203" s="148" t="str">
        <f>IF($D203="","",VLOOKUP($AN203,Trans_Req!$A$2:$N$22,6))</f>
        <v/>
      </c>
      <c r="M203" s="455"/>
      <c r="N203" s="147" t="str">
        <f t="shared" si="19"/>
        <v/>
      </c>
      <c r="O203" s="148" t="str">
        <f>IF($D203="","",VLOOKUP($AN203,Trans_Req!$A$2:$N$22,7))</f>
        <v/>
      </c>
      <c r="P203" s="457"/>
      <c r="Q203" s="158" t="str">
        <f t="shared" si="20"/>
        <v/>
      </c>
      <c r="R203" s="148" t="str">
        <f>IF($D203="","",VLOOKUP($AN203,Trans_Req!$A$2:$N$22,8))</f>
        <v/>
      </c>
      <c r="S203" s="457"/>
      <c r="T203" s="158" t="str">
        <f t="shared" si="21"/>
        <v/>
      </c>
      <c r="U203" s="148" t="str">
        <f>IF($D203="","",VLOOKUP($AN203,Trans_Req!$A$2:$N$22,9))</f>
        <v/>
      </c>
      <c r="V203" s="457"/>
      <c r="W203" s="158" t="str">
        <f t="shared" si="22"/>
        <v/>
      </c>
      <c r="X203" s="148" t="str">
        <f>IF($D203="","",VLOOKUP($AN203,Trans_Req!$A$2:$N$22,10))</f>
        <v/>
      </c>
      <c r="Y203" s="149" t="str">
        <f t="shared" si="24"/>
        <v/>
      </c>
      <c r="Z203" s="150" t="str">
        <f t="shared" si="23"/>
        <v/>
      </c>
      <c r="AA203" s="151"/>
      <c r="AB203" s="453"/>
      <c r="AC203" s="453"/>
      <c r="AD203" s="453"/>
      <c r="AE203" s="453"/>
      <c r="AF203" s="453"/>
      <c r="AG203" s="453"/>
      <c r="AH203" s="453"/>
      <c r="AI203" s="453"/>
      <c r="AJ203" s="152" t="str">
        <f>IF(OR($D203="",$AK203=""),"",MIN(VLOOKUP($AN203,Trans_Req!$A$2:$N$22,11),$AK203-VLOOKUP($AN203,Trans_Req!$A$2:$N$22,12)))</f>
        <v/>
      </c>
      <c r="AK203" s="453"/>
      <c r="AL203" s="453"/>
      <c r="AM203" s="151"/>
      <c r="AN203" s="126" t="e">
        <f>VLOOKUP($D203,Trans_Req!$Q$2:$R$14,2)+IF(OR(VLOOKUP($D203,Trans_Req!$Q$2:$R$14,2)=121000,VLOOKUP($D203,Trans_Req!$Q$2:$R$14,2)=121300),VLOOKUP($E203,Trans_Req!$S$2:$T$3,2),0)+IF(OR(VLOOKUP($D203,Trans_Req!$Q$2:$R$14,2)=121000,VLOOKUP($D203,Trans_Req!$Q$2:$R$14,2)=121300),IF(VLOOKUP($E203,Trans_Req!$S$2:$T$3,2)=20,VLOOKUP($F203,Trans_Req!$U$2:$V$4,2),0),0)</f>
        <v>#N/A</v>
      </c>
    </row>
    <row r="204" spans="1:40" x14ac:dyDescent="0.25">
      <c r="A204" s="125"/>
      <c r="B204" s="453"/>
      <c r="C204" s="453"/>
      <c r="D204" s="454"/>
      <c r="E204" s="454"/>
      <c r="F204" s="454"/>
      <c r="G204" s="456"/>
      <c r="H204" s="154" t="str">
        <f t="shared" si="17"/>
        <v/>
      </c>
      <c r="I204" s="148" t="str">
        <f>IF($D204="","",VLOOKUP($AN204,Trans_Req!$A$2:$N$22,5))</f>
        <v/>
      </c>
      <c r="J204" s="455"/>
      <c r="K204" s="147" t="str">
        <f t="shared" si="18"/>
        <v/>
      </c>
      <c r="L204" s="148" t="str">
        <f>IF($D204="","",VLOOKUP($AN204,Trans_Req!$A$2:$N$22,6))</f>
        <v/>
      </c>
      <c r="M204" s="455"/>
      <c r="N204" s="147" t="str">
        <f t="shared" si="19"/>
        <v/>
      </c>
      <c r="O204" s="148" t="str">
        <f>IF($D204="","",VLOOKUP($AN204,Trans_Req!$A$2:$N$22,7))</f>
        <v/>
      </c>
      <c r="P204" s="457"/>
      <c r="Q204" s="158" t="str">
        <f t="shared" si="20"/>
        <v/>
      </c>
      <c r="R204" s="148" t="str">
        <f>IF($D204="","",VLOOKUP($AN204,Trans_Req!$A$2:$N$22,8))</f>
        <v/>
      </c>
      <c r="S204" s="457"/>
      <c r="T204" s="158" t="str">
        <f t="shared" si="21"/>
        <v/>
      </c>
      <c r="U204" s="148" t="str">
        <f>IF($D204="","",VLOOKUP($AN204,Trans_Req!$A$2:$N$22,9))</f>
        <v/>
      </c>
      <c r="V204" s="457"/>
      <c r="W204" s="158" t="str">
        <f t="shared" si="22"/>
        <v/>
      </c>
      <c r="X204" s="148" t="str">
        <f>IF($D204="","",VLOOKUP($AN204,Trans_Req!$A$2:$N$22,10))</f>
        <v/>
      </c>
      <c r="Y204" s="149" t="str">
        <f t="shared" si="24"/>
        <v/>
      </c>
      <c r="Z204" s="150" t="str">
        <f t="shared" si="23"/>
        <v/>
      </c>
      <c r="AA204" s="151"/>
      <c r="AB204" s="453"/>
      <c r="AC204" s="453"/>
      <c r="AD204" s="453"/>
      <c r="AE204" s="453"/>
      <c r="AF204" s="453"/>
      <c r="AG204" s="453"/>
      <c r="AH204" s="453"/>
      <c r="AI204" s="453"/>
      <c r="AJ204" s="152" t="str">
        <f>IF(OR($D204="",$AK204=""),"",MIN(VLOOKUP($AN204,Trans_Req!$A$2:$N$22,11),$AK204-VLOOKUP($AN204,Trans_Req!$A$2:$N$22,12)))</f>
        <v/>
      </c>
      <c r="AK204" s="453"/>
      <c r="AL204" s="453"/>
      <c r="AM204" s="151"/>
      <c r="AN204" s="126" t="e">
        <f>VLOOKUP($D204,Trans_Req!$Q$2:$R$14,2)+IF(OR(VLOOKUP($D204,Trans_Req!$Q$2:$R$14,2)=121000,VLOOKUP($D204,Trans_Req!$Q$2:$R$14,2)=121300),VLOOKUP($E204,Trans_Req!$S$2:$T$3,2),0)+IF(OR(VLOOKUP($D204,Trans_Req!$Q$2:$R$14,2)=121000,VLOOKUP($D204,Trans_Req!$Q$2:$R$14,2)=121300),IF(VLOOKUP($E204,Trans_Req!$S$2:$T$3,2)=20,VLOOKUP($F204,Trans_Req!$U$2:$V$4,2),0),0)</f>
        <v>#N/A</v>
      </c>
    </row>
    <row r="205" spans="1:40" x14ac:dyDescent="0.25">
      <c r="A205" s="125"/>
      <c r="B205" s="453"/>
      <c r="C205" s="453"/>
      <c r="D205" s="454"/>
      <c r="E205" s="454"/>
      <c r="F205" s="454"/>
      <c r="G205" s="456"/>
      <c r="H205" s="154" t="str">
        <f t="shared" si="17"/>
        <v/>
      </c>
      <c r="I205" s="148" t="str">
        <f>IF($D205="","",VLOOKUP($AN205,Trans_Req!$A$2:$N$22,5))</f>
        <v/>
      </c>
      <c r="J205" s="455"/>
      <c r="K205" s="147" t="str">
        <f t="shared" si="18"/>
        <v/>
      </c>
      <c r="L205" s="148" t="str">
        <f>IF($D205="","",VLOOKUP($AN205,Trans_Req!$A$2:$N$22,6))</f>
        <v/>
      </c>
      <c r="M205" s="455"/>
      <c r="N205" s="147" t="str">
        <f t="shared" si="19"/>
        <v/>
      </c>
      <c r="O205" s="148" t="str">
        <f>IF($D205="","",VLOOKUP($AN205,Trans_Req!$A$2:$N$22,7))</f>
        <v/>
      </c>
      <c r="P205" s="457"/>
      <c r="Q205" s="158" t="str">
        <f t="shared" si="20"/>
        <v/>
      </c>
      <c r="R205" s="148" t="str">
        <f>IF($D205="","",VLOOKUP($AN205,Trans_Req!$A$2:$N$22,8))</f>
        <v/>
      </c>
      <c r="S205" s="457"/>
      <c r="T205" s="158" t="str">
        <f t="shared" si="21"/>
        <v/>
      </c>
      <c r="U205" s="148" t="str">
        <f>IF($D205="","",VLOOKUP($AN205,Trans_Req!$A$2:$N$22,9))</f>
        <v/>
      </c>
      <c r="V205" s="457"/>
      <c r="W205" s="158" t="str">
        <f t="shared" si="22"/>
        <v/>
      </c>
      <c r="X205" s="148" t="str">
        <f>IF($D205="","",VLOOKUP($AN205,Trans_Req!$A$2:$N$22,10))</f>
        <v/>
      </c>
      <c r="Y205" s="149" t="str">
        <f t="shared" si="24"/>
        <v/>
      </c>
      <c r="Z205" s="150" t="str">
        <f t="shared" si="23"/>
        <v/>
      </c>
      <c r="AA205" s="151"/>
      <c r="AB205" s="453"/>
      <c r="AC205" s="453"/>
      <c r="AD205" s="453"/>
      <c r="AE205" s="453"/>
      <c r="AF205" s="453"/>
      <c r="AG205" s="453"/>
      <c r="AH205" s="453"/>
      <c r="AI205" s="453"/>
      <c r="AJ205" s="152" t="str">
        <f>IF(OR($D205="",$AK205=""),"",MIN(VLOOKUP($AN205,Trans_Req!$A$2:$N$22,11),$AK205-VLOOKUP($AN205,Trans_Req!$A$2:$N$22,12)))</f>
        <v/>
      </c>
      <c r="AK205" s="453"/>
      <c r="AL205" s="453"/>
      <c r="AM205" s="151"/>
      <c r="AN205" s="126" t="e">
        <f>VLOOKUP($D205,Trans_Req!$Q$2:$R$14,2)+IF(OR(VLOOKUP($D205,Trans_Req!$Q$2:$R$14,2)=121000,VLOOKUP($D205,Trans_Req!$Q$2:$R$14,2)=121300),VLOOKUP($E205,Trans_Req!$S$2:$T$3,2),0)+IF(OR(VLOOKUP($D205,Trans_Req!$Q$2:$R$14,2)=121000,VLOOKUP($D205,Trans_Req!$Q$2:$R$14,2)=121300),IF(VLOOKUP($E205,Trans_Req!$S$2:$T$3,2)=20,VLOOKUP($F205,Trans_Req!$U$2:$V$4,2),0),0)</f>
        <v>#N/A</v>
      </c>
    </row>
    <row r="206" spans="1:40" x14ac:dyDescent="0.25">
      <c r="A206" s="125"/>
      <c r="B206" s="453"/>
      <c r="C206" s="453"/>
      <c r="D206" s="454"/>
      <c r="E206" s="454"/>
      <c r="F206" s="454"/>
      <c r="G206" s="456"/>
      <c r="H206" s="154" t="str">
        <f t="shared" si="17"/>
        <v/>
      </c>
      <c r="I206" s="148" t="str">
        <f>IF($D206="","",VLOOKUP($AN206,Trans_Req!$A$2:$N$22,5))</f>
        <v/>
      </c>
      <c r="J206" s="455"/>
      <c r="K206" s="147" t="str">
        <f t="shared" si="18"/>
        <v/>
      </c>
      <c r="L206" s="148" t="str">
        <f>IF($D206="","",VLOOKUP($AN206,Trans_Req!$A$2:$N$22,6))</f>
        <v/>
      </c>
      <c r="M206" s="455"/>
      <c r="N206" s="147" t="str">
        <f t="shared" si="19"/>
        <v/>
      </c>
      <c r="O206" s="148" t="str">
        <f>IF($D206="","",VLOOKUP($AN206,Trans_Req!$A$2:$N$22,7))</f>
        <v/>
      </c>
      <c r="P206" s="457"/>
      <c r="Q206" s="158" t="str">
        <f t="shared" si="20"/>
        <v/>
      </c>
      <c r="R206" s="148" t="str">
        <f>IF($D206="","",VLOOKUP($AN206,Trans_Req!$A$2:$N$22,8))</f>
        <v/>
      </c>
      <c r="S206" s="457"/>
      <c r="T206" s="158" t="str">
        <f t="shared" si="21"/>
        <v/>
      </c>
      <c r="U206" s="148" t="str">
        <f>IF($D206="","",VLOOKUP($AN206,Trans_Req!$A$2:$N$22,9))</f>
        <v/>
      </c>
      <c r="V206" s="457"/>
      <c r="W206" s="158" t="str">
        <f t="shared" si="22"/>
        <v/>
      </c>
      <c r="X206" s="148" t="str">
        <f>IF($D206="","",VLOOKUP($AN206,Trans_Req!$A$2:$N$22,10))</f>
        <v/>
      </c>
      <c r="Y206" s="149" t="str">
        <f t="shared" si="24"/>
        <v/>
      </c>
      <c r="Z206" s="150" t="str">
        <f t="shared" si="23"/>
        <v/>
      </c>
      <c r="AA206" s="151"/>
      <c r="AB206" s="453"/>
      <c r="AC206" s="453"/>
      <c r="AD206" s="453"/>
      <c r="AE206" s="453"/>
      <c r="AF206" s="453"/>
      <c r="AG206" s="453"/>
      <c r="AH206" s="453"/>
      <c r="AI206" s="453"/>
      <c r="AJ206" s="152" t="str">
        <f>IF(OR($D206="",$AK206=""),"",MIN(VLOOKUP($AN206,Trans_Req!$A$2:$N$22,11),$AK206-VLOOKUP($AN206,Trans_Req!$A$2:$N$22,12)))</f>
        <v/>
      </c>
      <c r="AK206" s="453"/>
      <c r="AL206" s="453"/>
      <c r="AM206" s="151"/>
      <c r="AN206" s="126" t="e">
        <f>VLOOKUP($D206,Trans_Req!$Q$2:$R$14,2)+IF(OR(VLOOKUP($D206,Trans_Req!$Q$2:$R$14,2)=121000,VLOOKUP($D206,Trans_Req!$Q$2:$R$14,2)=121300),VLOOKUP($E206,Trans_Req!$S$2:$T$3,2),0)+IF(OR(VLOOKUP($D206,Trans_Req!$Q$2:$R$14,2)=121000,VLOOKUP($D206,Trans_Req!$Q$2:$R$14,2)=121300),IF(VLOOKUP($E206,Trans_Req!$S$2:$T$3,2)=20,VLOOKUP($F206,Trans_Req!$U$2:$V$4,2),0),0)</f>
        <v>#N/A</v>
      </c>
    </row>
    <row r="207" spans="1:40" x14ac:dyDescent="0.25">
      <c r="A207" s="125"/>
      <c r="B207" s="453"/>
      <c r="C207" s="453"/>
      <c r="D207" s="454"/>
      <c r="E207" s="454"/>
      <c r="F207" s="454"/>
      <c r="G207" s="456"/>
      <c r="H207" s="154" t="str">
        <f t="shared" si="17"/>
        <v/>
      </c>
      <c r="I207" s="148" t="str">
        <f>IF($D207="","",VLOOKUP($AN207,Trans_Req!$A$2:$N$22,5))</f>
        <v/>
      </c>
      <c r="J207" s="455"/>
      <c r="K207" s="147" t="str">
        <f t="shared" si="18"/>
        <v/>
      </c>
      <c r="L207" s="148" t="str">
        <f>IF($D207="","",VLOOKUP($AN207,Trans_Req!$A$2:$N$22,6))</f>
        <v/>
      </c>
      <c r="M207" s="455"/>
      <c r="N207" s="147" t="str">
        <f t="shared" si="19"/>
        <v/>
      </c>
      <c r="O207" s="148" t="str">
        <f>IF($D207="","",VLOOKUP($AN207,Trans_Req!$A$2:$N$22,7))</f>
        <v/>
      </c>
      <c r="P207" s="457"/>
      <c r="Q207" s="158" t="str">
        <f t="shared" si="20"/>
        <v/>
      </c>
      <c r="R207" s="148" t="str">
        <f>IF($D207="","",VLOOKUP($AN207,Trans_Req!$A$2:$N$22,8))</f>
        <v/>
      </c>
      <c r="S207" s="457"/>
      <c r="T207" s="158" t="str">
        <f t="shared" si="21"/>
        <v/>
      </c>
      <c r="U207" s="148" t="str">
        <f>IF($D207="","",VLOOKUP($AN207,Trans_Req!$A$2:$N$22,9))</f>
        <v/>
      </c>
      <c r="V207" s="457"/>
      <c r="W207" s="158" t="str">
        <f t="shared" si="22"/>
        <v/>
      </c>
      <c r="X207" s="148" t="str">
        <f>IF($D207="","",VLOOKUP($AN207,Trans_Req!$A$2:$N$22,10))</f>
        <v/>
      </c>
      <c r="Y207" s="149" t="str">
        <f t="shared" si="24"/>
        <v/>
      </c>
      <c r="Z207" s="150" t="str">
        <f t="shared" si="23"/>
        <v/>
      </c>
      <c r="AA207" s="151"/>
      <c r="AB207" s="453"/>
      <c r="AC207" s="453"/>
      <c r="AD207" s="453"/>
      <c r="AE207" s="453"/>
      <c r="AF207" s="453"/>
      <c r="AG207" s="453"/>
      <c r="AH207" s="453"/>
      <c r="AI207" s="453"/>
      <c r="AJ207" s="152" t="str">
        <f>IF(OR($D207="",$AK207=""),"",MIN(VLOOKUP($AN207,Trans_Req!$A$2:$N$22,11),$AK207-VLOOKUP($AN207,Trans_Req!$A$2:$N$22,12)))</f>
        <v/>
      </c>
      <c r="AK207" s="453"/>
      <c r="AL207" s="453"/>
      <c r="AM207" s="151"/>
      <c r="AN207" s="126" t="e">
        <f>VLOOKUP($D207,Trans_Req!$Q$2:$R$14,2)+IF(OR(VLOOKUP($D207,Trans_Req!$Q$2:$R$14,2)=121000,VLOOKUP($D207,Trans_Req!$Q$2:$R$14,2)=121300),VLOOKUP($E207,Trans_Req!$S$2:$T$3,2),0)+IF(OR(VLOOKUP($D207,Trans_Req!$Q$2:$R$14,2)=121000,VLOOKUP($D207,Trans_Req!$Q$2:$R$14,2)=121300),IF(VLOOKUP($E207,Trans_Req!$S$2:$T$3,2)=20,VLOOKUP($F207,Trans_Req!$U$2:$V$4,2),0),0)</f>
        <v>#N/A</v>
      </c>
    </row>
    <row r="208" spans="1:40" x14ac:dyDescent="0.25">
      <c r="A208" s="125"/>
      <c r="B208" s="453"/>
      <c r="C208" s="453"/>
      <c r="D208" s="454"/>
      <c r="E208" s="454"/>
      <c r="F208" s="454"/>
      <c r="G208" s="456"/>
      <c r="H208" s="154" t="str">
        <f t="shared" si="17"/>
        <v/>
      </c>
      <c r="I208" s="148" t="str">
        <f>IF($D208="","",VLOOKUP($AN208,Trans_Req!$A$2:$N$22,5))</f>
        <v/>
      </c>
      <c r="J208" s="455"/>
      <c r="K208" s="147" t="str">
        <f t="shared" si="18"/>
        <v/>
      </c>
      <c r="L208" s="148" t="str">
        <f>IF($D208="","",VLOOKUP($AN208,Trans_Req!$A$2:$N$22,6))</f>
        <v/>
      </c>
      <c r="M208" s="455"/>
      <c r="N208" s="147" t="str">
        <f t="shared" si="19"/>
        <v/>
      </c>
      <c r="O208" s="148" t="str">
        <f>IF($D208="","",VLOOKUP($AN208,Trans_Req!$A$2:$N$22,7))</f>
        <v/>
      </c>
      <c r="P208" s="457"/>
      <c r="Q208" s="158" t="str">
        <f t="shared" si="20"/>
        <v/>
      </c>
      <c r="R208" s="148" t="str">
        <f>IF($D208="","",VLOOKUP($AN208,Trans_Req!$A$2:$N$22,8))</f>
        <v/>
      </c>
      <c r="S208" s="457"/>
      <c r="T208" s="158" t="str">
        <f t="shared" si="21"/>
        <v/>
      </c>
      <c r="U208" s="148" t="str">
        <f>IF($D208="","",VLOOKUP($AN208,Trans_Req!$A$2:$N$22,9))</f>
        <v/>
      </c>
      <c r="V208" s="457"/>
      <c r="W208" s="158" t="str">
        <f t="shared" si="22"/>
        <v/>
      </c>
      <c r="X208" s="148" t="str">
        <f>IF($D208="","",VLOOKUP($AN208,Trans_Req!$A$2:$N$22,10))</f>
        <v/>
      </c>
      <c r="Y208" s="149" t="str">
        <f t="shared" si="24"/>
        <v/>
      </c>
      <c r="Z208" s="150" t="str">
        <f t="shared" si="23"/>
        <v/>
      </c>
      <c r="AA208" s="151"/>
      <c r="AB208" s="453"/>
      <c r="AC208" s="453"/>
      <c r="AD208" s="453"/>
      <c r="AE208" s="453"/>
      <c r="AF208" s="453"/>
      <c r="AG208" s="453"/>
      <c r="AH208" s="453"/>
      <c r="AI208" s="453"/>
      <c r="AJ208" s="152" t="str">
        <f>IF(OR($D208="",$AK208=""),"",MIN(VLOOKUP($AN208,Trans_Req!$A$2:$N$22,11),$AK208-VLOOKUP($AN208,Trans_Req!$A$2:$N$22,12)))</f>
        <v/>
      </c>
      <c r="AK208" s="453"/>
      <c r="AL208" s="453"/>
      <c r="AM208" s="151"/>
      <c r="AN208" s="126" t="e">
        <f>VLOOKUP($D208,Trans_Req!$Q$2:$R$14,2)+IF(OR(VLOOKUP($D208,Trans_Req!$Q$2:$R$14,2)=121000,VLOOKUP($D208,Trans_Req!$Q$2:$R$14,2)=121300),VLOOKUP($E208,Trans_Req!$S$2:$T$3,2),0)+IF(OR(VLOOKUP($D208,Trans_Req!$Q$2:$R$14,2)=121000,VLOOKUP($D208,Trans_Req!$Q$2:$R$14,2)=121300),IF(VLOOKUP($E208,Trans_Req!$S$2:$T$3,2)=20,VLOOKUP($F208,Trans_Req!$U$2:$V$4,2),0),0)</f>
        <v>#N/A</v>
      </c>
    </row>
    <row r="209" spans="1:40" x14ac:dyDescent="0.25">
      <c r="A209" s="125"/>
      <c r="B209" s="453"/>
      <c r="C209" s="453"/>
      <c r="D209" s="454"/>
      <c r="E209" s="454"/>
      <c r="F209" s="454"/>
      <c r="G209" s="456"/>
      <c r="H209" s="154" t="str">
        <f t="shared" si="17"/>
        <v/>
      </c>
      <c r="I209" s="148" t="str">
        <f>IF($D209="","",VLOOKUP($AN209,Trans_Req!$A$2:$N$22,5))</f>
        <v/>
      </c>
      <c r="J209" s="455"/>
      <c r="K209" s="147" t="str">
        <f t="shared" si="18"/>
        <v/>
      </c>
      <c r="L209" s="148" t="str">
        <f>IF($D209="","",VLOOKUP($AN209,Trans_Req!$A$2:$N$22,6))</f>
        <v/>
      </c>
      <c r="M209" s="455"/>
      <c r="N209" s="147" t="str">
        <f t="shared" si="19"/>
        <v/>
      </c>
      <c r="O209" s="148" t="str">
        <f>IF($D209="","",VLOOKUP($AN209,Trans_Req!$A$2:$N$22,7))</f>
        <v/>
      </c>
      <c r="P209" s="457"/>
      <c r="Q209" s="158" t="str">
        <f t="shared" si="20"/>
        <v/>
      </c>
      <c r="R209" s="148" t="str">
        <f>IF($D209="","",VLOOKUP($AN209,Trans_Req!$A$2:$N$22,8))</f>
        <v/>
      </c>
      <c r="S209" s="457"/>
      <c r="T209" s="158" t="str">
        <f t="shared" si="21"/>
        <v/>
      </c>
      <c r="U209" s="148" t="str">
        <f>IF($D209="","",VLOOKUP($AN209,Trans_Req!$A$2:$N$22,9))</f>
        <v/>
      </c>
      <c r="V209" s="457"/>
      <c r="W209" s="158" t="str">
        <f t="shared" si="22"/>
        <v/>
      </c>
      <c r="X209" s="148" t="str">
        <f>IF($D209="","",VLOOKUP($AN209,Trans_Req!$A$2:$N$22,10))</f>
        <v/>
      </c>
      <c r="Y209" s="149" t="str">
        <f t="shared" si="24"/>
        <v/>
      </c>
      <c r="Z209" s="150" t="str">
        <f t="shared" si="23"/>
        <v/>
      </c>
      <c r="AA209" s="151"/>
      <c r="AB209" s="453"/>
      <c r="AC209" s="453"/>
      <c r="AD209" s="453"/>
      <c r="AE209" s="453"/>
      <c r="AF209" s="453"/>
      <c r="AG209" s="453"/>
      <c r="AH209" s="453"/>
      <c r="AI209" s="453"/>
      <c r="AJ209" s="152" t="str">
        <f>IF(OR($D209="",$AK209=""),"",MIN(VLOOKUP($AN209,Trans_Req!$A$2:$N$22,11),$AK209-VLOOKUP($AN209,Trans_Req!$A$2:$N$22,12)))</f>
        <v/>
      </c>
      <c r="AK209" s="453"/>
      <c r="AL209" s="453"/>
      <c r="AM209" s="151"/>
      <c r="AN209" s="126" t="e">
        <f>VLOOKUP($D209,Trans_Req!$Q$2:$R$14,2)+IF(OR(VLOOKUP($D209,Trans_Req!$Q$2:$R$14,2)=121000,VLOOKUP($D209,Trans_Req!$Q$2:$R$14,2)=121300),VLOOKUP($E209,Trans_Req!$S$2:$T$3,2),0)+IF(OR(VLOOKUP($D209,Trans_Req!$Q$2:$R$14,2)=121000,VLOOKUP($D209,Trans_Req!$Q$2:$R$14,2)=121300),IF(VLOOKUP($E209,Trans_Req!$S$2:$T$3,2)=20,VLOOKUP($F209,Trans_Req!$U$2:$V$4,2),0),0)</f>
        <v>#N/A</v>
      </c>
    </row>
    <row r="210" spans="1:40" x14ac:dyDescent="0.25">
      <c r="A210" s="125"/>
      <c r="B210" s="453"/>
      <c r="C210" s="453"/>
      <c r="D210" s="454"/>
      <c r="E210" s="454"/>
      <c r="F210" s="454"/>
      <c r="G210" s="456"/>
      <c r="H210" s="154" t="str">
        <f t="shared" si="17"/>
        <v/>
      </c>
      <c r="I210" s="148" t="str">
        <f>IF($D210="","",VLOOKUP($AN210,Trans_Req!$A$2:$N$22,5))</f>
        <v/>
      </c>
      <c r="J210" s="455"/>
      <c r="K210" s="147" t="str">
        <f t="shared" si="18"/>
        <v/>
      </c>
      <c r="L210" s="148" t="str">
        <f>IF($D210="","",VLOOKUP($AN210,Trans_Req!$A$2:$N$22,6))</f>
        <v/>
      </c>
      <c r="M210" s="455"/>
      <c r="N210" s="147" t="str">
        <f t="shared" si="19"/>
        <v/>
      </c>
      <c r="O210" s="148" t="str">
        <f>IF($D210="","",VLOOKUP($AN210,Trans_Req!$A$2:$N$22,7))</f>
        <v/>
      </c>
      <c r="P210" s="457"/>
      <c r="Q210" s="158" t="str">
        <f t="shared" si="20"/>
        <v/>
      </c>
      <c r="R210" s="148" t="str">
        <f>IF($D210="","",VLOOKUP($AN210,Trans_Req!$A$2:$N$22,8))</f>
        <v/>
      </c>
      <c r="S210" s="457"/>
      <c r="T210" s="158" t="str">
        <f t="shared" si="21"/>
        <v/>
      </c>
      <c r="U210" s="148" t="str">
        <f>IF($D210="","",VLOOKUP($AN210,Trans_Req!$A$2:$N$22,9))</f>
        <v/>
      </c>
      <c r="V210" s="457"/>
      <c r="W210" s="158" t="str">
        <f t="shared" si="22"/>
        <v/>
      </c>
      <c r="X210" s="148" t="str">
        <f>IF($D210="","",VLOOKUP($AN210,Trans_Req!$A$2:$N$22,10))</f>
        <v/>
      </c>
      <c r="Y210" s="149" t="str">
        <f t="shared" si="24"/>
        <v/>
      </c>
      <c r="Z210" s="150" t="str">
        <f t="shared" si="23"/>
        <v/>
      </c>
      <c r="AA210" s="151"/>
      <c r="AB210" s="453"/>
      <c r="AC210" s="453"/>
      <c r="AD210" s="453"/>
      <c r="AE210" s="453"/>
      <c r="AF210" s="453"/>
      <c r="AG210" s="453"/>
      <c r="AH210" s="453"/>
      <c r="AI210" s="453"/>
      <c r="AJ210" s="152" t="str">
        <f>IF(OR($D210="",$AK210=""),"",MIN(VLOOKUP($AN210,Trans_Req!$A$2:$N$22,11),$AK210-VLOOKUP($AN210,Trans_Req!$A$2:$N$22,12)))</f>
        <v/>
      </c>
      <c r="AK210" s="453"/>
      <c r="AL210" s="453"/>
      <c r="AM210" s="151"/>
      <c r="AN210" s="126" t="e">
        <f>VLOOKUP($D210,Trans_Req!$Q$2:$R$14,2)+IF(OR(VLOOKUP($D210,Trans_Req!$Q$2:$R$14,2)=121000,VLOOKUP($D210,Trans_Req!$Q$2:$R$14,2)=121300),VLOOKUP($E210,Trans_Req!$S$2:$T$3,2),0)+IF(OR(VLOOKUP($D210,Trans_Req!$Q$2:$R$14,2)=121000,VLOOKUP($D210,Trans_Req!$Q$2:$R$14,2)=121300),IF(VLOOKUP($E210,Trans_Req!$S$2:$T$3,2)=20,VLOOKUP($F210,Trans_Req!$U$2:$V$4,2),0),0)</f>
        <v>#N/A</v>
      </c>
    </row>
    <row r="211" spans="1:40" x14ac:dyDescent="0.25">
      <c r="A211" s="125"/>
      <c r="B211" s="453"/>
      <c r="C211" s="453"/>
      <c r="D211" s="454"/>
      <c r="E211" s="454"/>
      <c r="F211" s="454"/>
      <c r="G211" s="456"/>
      <c r="H211" s="154" t="str">
        <f t="shared" ref="H211:H274" si="25">IF(OR($D211="",$AB211="",$AC211="",$I211="",$AI211="",$AK211=""),"",IF($AN211&gt;=120100,IF($Y211&lt;=$AI211,$AC211*$I211,IF(AND($Y211&gt;$AI211,$Y211&lt;=$AK211),$I211*($AC211+((($AB211-$AC211)/($AK211-$AI211))*($Y211-$AI211))),0)),""))</f>
        <v/>
      </c>
      <c r="I211" s="148" t="str">
        <f>IF($D211="","",VLOOKUP($AN211,Trans_Req!$A$2:$N$22,5))</f>
        <v/>
      </c>
      <c r="J211" s="455"/>
      <c r="K211" s="147" t="str">
        <f t="shared" ref="K211:K274" si="26">IF(OR($D211="",$AD211="",$L211=""),"",IF($AN211&gt;=120100,$AD211*$L211,""))</f>
        <v/>
      </c>
      <c r="L211" s="148" t="str">
        <f>IF($D211="","",VLOOKUP($AN211,Trans_Req!$A$2:$N$22,6))</f>
        <v/>
      </c>
      <c r="M211" s="455"/>
      <c r="N211" s="147" t="str">
        <f t="shared" ref="N211:N274" si="27">IF(OR($D211="",$AE211="",$O211=""),"",IF($AN211&gt;=120100,$AE211*$O211,""))</f>
        <v/>
      </c>
      <c r="O211" s="148" t="str">
        <f>IF($D211="","",VLOOKUP($AN211,Trans_Req!$A$2:$N$22,7))</f>
        <v/>
      </c>
      <c r="P211" s="457"/>
      <c r="Q211" s="158" t="str">
        <f t="shared" ref="Q211:Q274" si="28">IF(OR($D211="",$AF211="",$R211=""),"",IF($AN211&gt;=120100,$AF211*$R211,""))</f>
        <v/>
      </c>
      <c r="R211" s="148" t="str">
        <f>IF($D211="","",VLOOKUP($AN211,Trans_Req!$A$2:$N$22,8))</f>
        <v/>
      </c>
      <c r="S211" s="457"/>
      <c r="T211" s="158" t="str">
        <f t="shared" ref="T211:T274" si="29">IF(OR($D211="",$AG211="",$U211=""),"",IF($AN211&gt;=120100,$AG211*$U211,""))</f>
        <v/>
      </c>
      <c r="U211" s="148" t="str">
        <f>IF($D211="","",VLOOKUP($AN211,Trans_Req!$A$2:$N$22,9))</f>
        <v/>
      </c>
      <c r="V211" s="457"/>
      <c r="W211" s="158" t="str">
        <f t="shared" ref="W211:W274" si="30">IF(OR($D211="",$AH211="",$X211=""),"",IF($AN211&gt;=120100,$AH211*$X211,""))</f>
        <v/>
      </c>
      <c r="X211" s="148" t="str">
        <f>IF($D211="","",VLOOKUP($AN211,Trans_Req!$A$2:$N$22,10))</f>
        <v/>
      </c>
      <c r="Y211" s="149" t="str">
        <f t="shared" si="24"/>
        <v/>
      </c>
      <c r="Z211" s="150" t="str">
        <f t="shared" ref="Z211:Z274" si="31">IF(OR($D211="",$AJ211=""),"",$AJ211)</f>
        <v/>
      </c>
      <c r="AA211" s="151"/>
      <c r="AB211" s="453"/>
      <c r="AC211" s="453"/>
      <c r="AD211" s="453"/>
      <c r="AE211" s="453"/>
      <c r="AF211" s="453"/>
      <c r="AG211" s="453"/>
      <c r="AH211" s="453"/>
      <c r="AI211" s="453"/>
      <c r="AJ211" s="152" t="str">
        <f>IF(OR($D211="",$AK211=""),"",MIN(VLOOKUP($AN211,Trans_Req!$A$2:$N$22,11),$AK211-VLOOKUP($AN211,Trans_Req!$A$2:$N$22,12)))</f>
        <v/>
      </c>
      <c r="AK211" s="453"/>
      <c r="AL211" s="453"/>
      <c r="AM211" s="151"/>
      <c r="AN211" s="126" t="e">
        <f>VLOOKUP($D211,Trans_Req!$Q$2:$R$14,2)+IF(OR(VLOOKUP($D211,Trans_Req!$Q$2:$R$14,2)=121000,VLOOKUP($D211,Trans_Req!$Q$2:$R$14,2)=121300),VLOOKUP($E211,Trans_Req!$S$2:$T$3,2),0)+IF(OR(VLOOKUP($D211,Trans_Req!$Q$2:$R$14,2)=121000,VLOOKUP($D211,Trans_Req!$Q$2:$R$14,2)=121300),IF(VLOOKUP($E211,Trans_Req!$S$2:$T$3,2)=20,VLOOKUP($F211,Trans_Req!$U$2:$V$4,2),0),0)</f>
        <v>#N/A</v>
      </c>
    </row>
    <row r="212" spans="1:40" x14ac:dyDescent="0.25">
      <c r="A212" s="125"/>
      <c r="B212" s="453"/>
      <c r="C212" s="453"/>
      <c r="D212" s="454"/>
      <c r="E212" s="454"/>
      <c r="F212" s="454"/>
      <c r="G212" s="456"/>
      <c r="H212" s="154" t="str">
        <f t="shared" si="25"/>
        <v/>
      </c>
      <c r="I212" s="148" t="str">
        <f>IF($D212="","",VLOOKUP($AN212,Trans_Req!$A$2:$N$22,5))</f>
        <v/>
      </c>
      <c r="J212" s="455"/>
      <c r="K212" s="147" t="str">
        <f t="shared" si="26"/>
        <v/>
      </c>
      <c r="L212" s="148" t="str">
        <f>IF($D212="","",VLOOKUP($AN212,Trans_Req!$A$2:$N$22,6))</f>
        <v/>
      </c>
      <c r="M212" s="455"/>
      <c r="N212" s="147" t="str">
        <f t="shared" si="27"/>
        <v/>
      </c>
      <c r="O212" s="148" t="str">
        <f>IF($D212="","",VLOOKUP($AN212,Trans_Req!$A$2:$N$22,7))</f>
        <v/>
      </c>
      <c r="P212" s="457"/>
      <c r="Q212" s="158" t="str">
        <f t="shared" si="28"/>
        <v/>
      </c>
      <c r="R212" s="148" t="str">
        <f>IF($D212="","",VLOOKUP($AN212,Trans_Req!$A$2:$N$22,8))</f>
        <v/>
      </c>
      <c r="S212" s="457"/>
      <c r="T212" s="158" t="str">
        <f t="shared" si="29"/>
        <v/>
      </c>
      <c r="U212" s="148" t="str">
        <f>IF($D212="","",VLOOKUP($AN212,Trans_Req!$A$2:$N$22,9))</f>
        <v/>
      </c>
      <c r="V212" s="457"/>
      <c r="W212" s="158" t="str">
        <f t="shared" si="30"/>
        <v/>
      </c>
      <c r="X212" s="148" t="str">
        <f>IF($D212="","",VLOOKUP($AN212,Trans_Req!$A$2:$N$22,10))</f>
        <v/>
      </c>
      <c r="Y212" s="149" t="str">
        <f t="shared" si="24"/>
        <v/>
      </c>
      <c r="Z212" s="150" t="str">
        <f t="shared" si="31"/>
        <v/>
      </c>
      <c r="AA212" s="151"/>
      <c r="AB212" s="453"/>
      <c r="AC212" s="453"/>
      <c r="AD212" s="453"/>
      <c r="AE212" s="453"/>
      <c r="AF212" s="453"/>
      <c r="AG212" s="453"/>
      <c r="AH212" s="453"/>
      <c r="AI212" s="453"/>
      <c r="AJ212" s="152" t="str">
        <f>IF(OR($D212="",$AK212=""),"",MIN(VLOOKUP($AN212,Trans_Req!$A$2:$N$22,11),$AK212-VLOOKUP($AN212,Trans_Req!$A$2:$N$22,12)))</f>
        <v/>
      </c>
      <c r="AK212" s="453"/>
      <c r="AL212" s="453"/>
      <c r="AM212" s="151"/>
      <c r="AN212" s="126" t="e">
        <f>VLOOKUP($D212,Trans_Req!$Q$2:$R$14,2)+IF(OR(VLOOKUP($D212,Trans_Req!$Q$2:$R$14,2)=121000,VLOOKUP($D212,Trans_Req!$Q$2:$R$14,2)=121300),VLOOKUP($E212,Trans_Req!$S$2:$T$3,2),0)+IF(OR(VLOOKUP($D212,Trans_Req!$Q$2:$R$14,2)=121000,VLOOKUP($D212,Trans_Req!$Q$2:$R$14,2)=121300),IF(VLOOKUP($E212,Trans_Req!$S$2:$T$3,2)=20,VLOOKUP($F212,Trans_Req!$U$2:$V$4,2),0),0)</f>
        <v>#N/A</v>
      </c>
    </row>
    <row r="213" spans="1:40" x14ac:dyDescent="0.25">
      <c r="A213" s="125"/>
      <c r="B213" s="453"/>
      <c r="C213" s="453"/>
      <c r="D213" s="454"/>
      <c r="E213" s="454"/>
      <c r="F213" s="454"/>
      <c r="G213" s="456"/>
      <c r="H213" s="154" t="str">
        <f t="shared" si="25"/>
        <v/>
      </c>
      <c r="I213" s="148" t="str">
        <f>IF($D213="","",VLOOKUP($AN213,Trans_Req!$A$2:$N$22,5))</f>
        <v/>
      </c>
      <c r="J213" s="455"/>
      <c r="K213" s="147" t="str">
        <f t="shared" si="26"/>
        <v/>
      </c>
      <c r="L213" s="148" t="str">
        <f>IF($D213="","",VLOOKUP($AN213,Trans_Req!$A$2:$N$22,6))</f>
        <v/>
      </c>
      <c r="M213" s="455"/>
      <c r="N213" s="147" t="str">
        <f t="shared" si="27"/>
        <v/>
      </c>
      <c r="O213" s="148" t="str">
        <f>IF($D213="","",VLOOKUP($AN213,Trans_Req!$A$2:$N$22,7))</f>
        <v/>
      </c>
      <c r="P213" s="457"/>
      <c r="Q213" s="158" t="str">
        <f t="shared" si="28"/>
        <v/>
      </c>
      <c r="R213" s="148" t="str">
        <f>IF($D213="","",VLOOKUP($AN213,Trans_Req!$A$2:$N$22,8))</f>
        <v/>
      </c>
      <c r="S213" s="457"/>
      <c r="T213" s="158" t="str">
        <f t="shared" si="29"/>
        <v/>
      </c>
      <c r="U213" s="148" t="str">
        <f>IF($D213="","",VLOOKUP($AN213,Trans_Req!$A$2:$N$22,9))</f>
        <v/>
      </c>
      <c r="V213" s="457"/>
      <c r="W213" s="158" t="str">
        <f t="shared" si="30"/>
        <v/>
      </c>
      <c r="X213" s="148" t="str">
        <f>IF($D213="","",VLOOKUP($AN213,Trans_Req!$A$2:$N$22,10))</f>
        <v/>
      </c>
      <c r="Y213" s="149" t="str">
        <f t="shared" si="24"/>
        <v/>
      </c>
      <c r="Z213" s="150" t="str">
        <f t="shared" si="31"/>
        <v/>
      </c>
      <c r="AA213" s="151"/>
      <c r="AB213" s="453"/>
      <c r="AC213" s="453"/>
      <c r="AD213" s="453"/>
      <c r="AE213" s="453"/>
      <c r="AF213" s="453"/>
      <c r="AG213" s="453"/>
      <c r="AH213" s="453"/>
      <c r="AI213" s="453"/>
      <c r="AJ213" s="152" t="str">
        <f>IF(OR($D213="",$AK213=""),"",MIN(VLOOKUP($AN213,Trans_Req!$A$2:$N$22,11),$AK213-VLOOKUP($AN213,Trans_Req!$A$2:$N$22,12)))</f>
        <v/>
      </c>
      <c r="AK213" s="453"/>
      <c r="AL213" s="453"/>
      <c r="AM213" s="151"/>
      <c r="AN213" s="126" t="e">
        <f>VLOOKUP($D213,Trans_Req!$Q$2:$R$14,2)+IF(OR(VLOOKUP($D213,Trans_Req!$Q$2:$R$14,2)=121000,VLOOKUP($D213,Trans_Req!$Q$2:$R$14,2)=121300),VLOOKUP($E213,Trans_Req!$S$2:$T$3,2),0)+IF(OR(VLOOKUP($D213,Trans_Req!$Q$2:$R$14,2)=121000,VLOOKUP($D213,Trans_Req!$Q$2:$R$14,2)=121300),IF(VLOOKUP($E213,Trans_Req!$S$2:$T$3,2)=20,VLOOKUP($F213,Trans_Req!$U$2:$V$4,2),0),0)</f>
        <v>#N/A</v>
      </c>
    </row>
    <row r="214" spans="1:40" x14ac:dyDescent="0.25">
      <c r="A214" s="125"/>
      <c r="B214" s="453"/>
      <c r="C214" s="453"/>
      <c r="D214" s="454"/>
      <c r="E214" s="454"/>
      <c r="F214" s="454"/>
      <c r="G214" s="456"/>
      <c r="H214" s="154" t="str">
        <f t="shared" si="25"/>
        <v/>
      </c>
      <c r="I214" s="148" t="str">
        <f>IF($D214="","",VLOOKUP($AN214,Trans_Req!$A$2:$N$22,5))</f>
        <v/>
      </c>
      <c r="J214" s="455"/>
      <c r="K214" s="147" t="str">
        <f t="shared" si="26"/>
        <v/>
      </c>
      <c r="L214" s="148" t="str">
        <f>IF($D214="","",VLOOKUP($AN214,Trans_Req!$A$2:$N$22,6))</f>
        <v/>
      </c>
      <c r="M214" s="455"/>
      <c r="N214" s="147" t="str">
        <f t="shared" si="27"/>
        <v/>
      </c>
      <c r="O214" s="148" t="str">
        <f>IF($D214="","",VLOOKUP($AN214,Trans_Req!$A$2:$N$22,7))</f>
        <v/>
      </c>
      <c r="P214" s="457"/>
      <c r="Q214" s="158" t="str">
        <f t="shared" si="28"/>
        <v/>
      </c>
      <c r="R214" s="148" t="str">
        <f>IF($D214="","",VLOOKUP($AN214,Trans_Req!$A$2:$N$22,8))</f>
        <v/>
      </c>
      <c r="S214" s="457"/>
      <c r="T214" s="158" t="str">
        <f t="shared" si="29"/>
        <v/>
      </c>
      <c r="U214" s="148" t="str">
        <f>IF($D214="","",VLOOKUP($AN214,Trans_Req!$A$2:$N$22,9))</f>
        <v/>
      </c>
      <c r="V214" s="457"/>
      <c r="W214" s="158" t="str">
        <f t="shared" si="30"/>
        <v/>
      </c>
      <c r="X214" s="148" t="str">
        <f>IF($D214="","",VLOOKUP($AN214,Trans_Req!$A$2:$N$22,10))</f>
        <v/>
      </c>
      <c r="Y214" s="149" t="str">
        <f t="shared" si="24"/>
        <v/>
      </c>
      <c r="Z214" s="150" t="str">
        <f t="shared" si="31"/>
        <v/>
      </c>
      <c r="AA214" s="151"/>
      <c r="AB214" s="453"/>
      <c r="AC214" s="453"/>
      <c r="AD214" s="453"/>
      <c r="AE214" s="453"/>
      <c r="AF214" s="453"/>
      <c r="AG214" s="453"/>
      <c r="AH214" s="453"/>
      <c r="AI214" s="453"/>
      <c r="AJ214" s="152" t="str">
        <f>IF(OR($D214="",$AK214=""),"",MIN(VLOOKUP($AN214,Trans_Req!$A$2:$N$22,11),$AK214-VLOOKUP($AN214,Trans_Req!$A$2:$N$22,12)))</f>
        <v/>
      </c>
      <c r="AK214" s="453"/>
      <c r="AL214" s="453"/>
      <c r="AM214" s="151"/>
      <c r="AN214" s="126" t="e">
        <f>VLOOKUP($D214,Trans_Req!$Q$2:$R$14,2)+IF(OR(VLOOKUP($D214,Trans_Req!$Q$2:$R$14,2)=121000,VLOOKUP($D214,Trans_Req!$Q$2:$R$14,2)=121300),VLOOKUP($E214,Trans_Req!$S$2:$T$3,2),0)+IF(OR(VLOOKUP($D214,Trans_Req!$Q$2:$R$14,2)=121000,VLOOKUP($D214,Trans_Req!$Q$2:$R$14,2)=121300),IF(VLOOKUP($E214,Trans_Req!$S$2:$T$3,2)=20,VLOOKUP($F214,Trans_Req!$U$2:$V$4,2),0),0)</f>
        <v>#N/A</v>
      </c>
    </row>
    <row r="215" spans="1:40" x14ac:dyDescent="0.25">
      <c r="A215" s="125"/>
      <c r="B215" s="453"/>
      <c r="C215" s="453"/>
      <c r="D215" s="454"/>
      <c r="E215" s="454"/>
      <c r="F215" s="454"/>
      <c r="G215" s="456"/>
      <c r="H215" s="154" t="str">
        <f t="shared" si="25"/>
        <v/>
      </c>
      <c r="I215" s="148" t="str">
        <f>IF($D215="","",VLOOKUP($AN215,Trans_Req!$A$2:$N$22,5))</f>
        <v/>
      </c>
      <c r="J215" s="455"/>
      <c r="K215" s="147" t="str">
        <f t="shared" si="26"/>
        <v/>
      </c>
      <c r="L215" s="148" t="str">
        <f>IF($D215="","",VLOOKUP($AN215,Trans_Req!$A$2:$N$22,6))</f>
        <v/>
      </c>
      <c r="M215" s="455"/>
      <c r="N215" s="147" t="str">
        <f t="shared" si="27"/>
        <v/>
      </c>
      <c r="O215" s="148" t="str">
        <f>IF($D215="","",VLOOKUP($AN215,Trans_Req!$A$2:$N$22,7))</f>
        <v/>
      </c>
      <c r="P215" s="457"/>
      <c r="Q215" s="158" t="str">
        <f t="shared" si="28"/>
        <v/>
      </c>
      <c r="R215" s="148" t="str">
        <f>IF($D215="","",VLOOKUP($AN215,Trans_Req!$A$2:$N$22,8))</f>
        <v/>
      </c>
      <c r="S215" s="457"/>
      <c r="T215" s="158" t="str">
        <f t="shared" si="29"/>
        <v/>
      </c>
      <c r="U215" s="148" t="str">
        <f>IF($D215="","",VLOOKUP($AN215,Trans_Req!$A$2:$N$22,9))</f>
        <v/>
      </c>
      <c r="V215" s="457"/>
      <c r="W215" s="158" t="str">
        <f t="shared" si="30"/>
        <v/>
      </c>
      <c r="X215" s="148" t="str">
        <f>IF($D215="","",VLOOKUP($AN215,Trans_Req!$A$2:$N$22,10))</f>
        <v/>
      </c>
      <c r="Y215" s="149" t="str">
        <f t="shared" si="24"/>
        <v/>
      </c>
      <c r="Z215" s="150" t="str">
        <f t="shared" si="31"/>
        <v/>
      </c>
      <c r="AA215" s="151"/>
      <c r="AB215" s="453"/>
      <c r="AC215" s="453"/>
      <c r="AD215" s="453"/>
      <c r="AE215" s="453"/>
      <c r="AF215" s="453"/>
      <c r="AG215" s="453"/>
      <c r="AH215" s="453"/>
      <c r="AI215" s="453"/>
      <c r="AJ215" s="152" t="str">
        <f>IF(OR($D215="",$AK215=""),"",MIN(VLOOKUP($AN215,Trans_Req!$A$2:$N$22,11),$AK215-VLOOKUP($AN215,Trans_Req!$A$2:$N$22,12)))</f>
        <v/>
      </c>
      <c r="AK215" s="453"/>
      <c r="AL215" s="453"/>
      <c r="AM215" s="151"/>
      <c r="AN215" s="126" t="e">
        <f>VLOOKUP($D215,Trans_Req!$Q$2:$R$14,2)+IF(OR(VLOOKUP($D215,Trans_Req!$Q$2:$R$14,2)=121000,VLOOKUP($D215,Trans_Req!$Q$2:$R$14,2)=121300),VLOOKUP($E215,Trans_Req!$S$2:$T$3,2),0)+IF(OR(VLOOKUP($D215,Trans_Req!$Q$2:$R$14,2)=121000,VLOOKUP($D215,Trans_Req!$Q$2:$R$14,2)=121300),IF(VLOOKUP($E215,Trans_Req!$S$2:$T$3,2)=20,VLOOKUP($F215,Trans_Req!$U$2:$V$4,2),0),0)</f>
        <v>#N/A</v>
      </c>
    </row>
    <row r="216" spans="1:40" x14ac:dyDescent="0.25">
      <c r="A216" s="125"/>
      <c r="B216" s="453"/>
      <c r="C216" s="453"/>
      <c r="D216" s="454"/>
      <c r="E216" s="454"/>
      <c r="F216" s="454"/>
      <c r="G216" s="456"/>
      <c r="H216" s="154" t="str">
        <f t="shared" si="25"/>
        <v/>
      </c>
      <c r="I216" s="148" t="str">
        <f>IF($D216="","",VLOOKUP($AN216,Trans_Req!$A$2:$N$22,5))</f>
        <v/>
      </c>
      <c r="J216" s="455"/>
      <c r="K216" s="147" t="str">
        <f t="shared" si="26"/>
        <v/>
      </c>
      <c r="L216" s="148" t="str">
        <f>IF($D216="","",VLOOKUP($AN216,Trans_Req!$A$2:$N$22,6))</f>
        <v/>
      </c>
      <c r="M216" s="455"/>
      <c r="N216" s="147" t="str">
        <f t="shared" si="27"/>
        <v/>
      </c>
      <c r="O216" s="148" t="str">
        <f>IF($D216="","",VLOOKUP($AN216,Trans_Req!$A$2:$N$22,7))</f>
        <v/>
      </c>
      <c r="P216" s="457"/>
      <c r="Q216" s="158" t="str">
        <f t="shared" si="28"/>
        <v/>
      </c>
      <c r="R216" s="148" t="str">
        <f>IF($D216="","",VLOOKUP($AN216,Trans_Req!$A$2:$N$22,8))</f>
        <v/>
      </c>
      <c r="S216" s="457"/>
      <c r="T216" s="158" t="str">
        <f t="shared" si="29"/>
        <v/>
      </c>
      <c r="U216" s="148" t="str">
        <f>IF($D216="","",VLOOKUP($AN216,Trans_Req!$A$2:$N$22,9))</f>
        <v/>
      </c>
      <c r="V216" s="457"/>
      <c r="W216" s="158" t="str">
        <f t="shared" si="30"/>
        <v/>
      </c>
      <c r="X216" s="148" t="str">
        <f>IF($D216="","",VLOOKUP($AN216,Trans_Req!$A$2:$N$22,10))</f>
        <v/>
      </c>
      <c r="Y216" s="149" t="str">
        <f t="shared" si="24"/>
        <v/>
      </c>
      <c r="Z216" s="150" t="str">
        <f t="shared" si="31"/>
        <v/>
      </c>
      <c r="AA216" s="151"/>
      <c r="AB216" s="453"/>
      <c r="AC216" s="453"/>
      <c r="AD216" s="453"/>
      <c r="AE216" s="453"/>
      <c r="AF216" s="453"/>
      <c r="AG216" s="453"/>
      <c r="AH216" s="453"/>
      <c r="AI216" s="453"/>
      <c r="AJ216" s="152" t="str">
        <f>IF(OR($D216="",$AK216=""),"",MIN(VLOOKUP($AN216,Trans_Req!$A$2:$N$22,11),$AK216-VLOOKUP($AN216,Trans_Req!$A$2:$N$22,12)))</f>
        <v/>
      </c>
      <c r="AK216" s="453"/>
      <c r="AL216" s="453"/>
      <c r="AM216" s="151"/>
      <c r="AN216" s="126" t="e">
        <f>VLOOKUP($D216,Trans_Req!$Q$2:$R$14,2)+IF(OR(VLOOKUP($D216,Trans_Req!$Q$2:$R$14,2)=121000,VLOOKUP($D216,Trans_Req!$Q$2:$R$14,2)=121300),VLOOKUP($E216,Trans_Req!$S$2:$T$3,2),0)+IF(OR(VLOOKUP($D216,Trans_Req!$Q$2:$R$14,2)=121000,VLOOKUP($D216,Trans_Req!$Q$2:$R$14,2)=121300),IF(VLOOKUP($E216,Trans_Req!$S$2:$T$3,2)=20,VLOOKUP($F216,Trans_Req!$U$2:$V$4,2),0),0)</f>
        <v>#N/A</v>
      </c>
    </row>
    <row r="217" spans="1:40" x14ac:dyDescent="0.25">
      <c r="A217" s="125"/>
      <c r="B217" s="453"/>
      <c r="C217" s="453"/>
      <c r="D217" s="454"/>
      <c r="E217" s="454"/>
      <c r="F217" s="454"/>
      <c r="G217" s="456"/>
      <c r="H217" s="154" t="str">
        <f t="shared" si="25"/>
        <v/>
      </c>
      <c r="I217" s="148" t="str">
        <f>IF($D217="","",VLOOKUP($AN217,Trans_Req!$A$2:$N$22,5))</f>
        <v/>
      </c>
      <c r="J217" s="455"/>
      <c r="K217" s="147" t="str">
        <f t="shared" si="26"/>
        <v/>
      </c>
      <c r="L217" s="148" t="str">
        <f>IF($D217="","",VLOOKUP($AN217,Trans_Req!$A$2:$N$22,6))</f>
        <v/>
      </c>
      <c r="M217" s="455"/>
      <c r="N217" s="147" t="str">
        <f t="shared" si="27"/>
        <v/>
      </c>
      <c r="O217" s="148" t="str">
        <f>IF($D217="","",VLOOKUP($AN217,Trans_Req!$A$2:$N$22,7))</f>
        <v/>
      </c>
      <c r="P217" s="457"/>
      <c r="Q217" s="158" t="str">
        <f t="shared" si="28"/>
        <v/>
      </c>
      <c r="R217" s="148" t="str">
        <f>IF($D217="","",VLOOKUP($AN217,Trans_Req!$A$2:$N$22,8))</f>
        <v/>
      </c>
      <c r="S217" s="457"/>
      <c r="T217" s="158" t="str">
        <f t="shared" si="29"/>
        <v/>
      </c>
      <c r="U217" s="148" t="str">
        <f>IF($D217="","",VLOOKUP($AN217,Trans_Req!$A$2:$N$22,9))</f>
        <v/>
      </c>
      <c r="V217" s="457"/>
      <c r="W217" s="158" t="str">
        <f t="shared" si="30"/>
        <v/>
      </c>
      <c r="X217" s="148" t="str">
        <f>IF($D217="","",VLOOKUP($AN217,Trans_Req!$A$2:$N$22,10))</f>
        <v/>
      </c>
      <c r="Y217" s="149" t="str">
        <f t="shared" si="24"/>
        <v/>
      </c>
      <c r="Z217" s="150" t="str">
        <f t="shared" si="31"/>
        <v/>
      </c>
      <c r="AA217" s="151"/>
      <c r="AB217" s="453"/>
      <c r="AC217" s="453"/>
      <c r="AD217" s="453"/>
      <c r="AE217" s="453"/>
      <c r="AF217" s="453"/>
      <c r="AG217" s="453"/>
      <c r="AH217" s="453"/>
      <c r="AI217" s="453"/>
      <c r="AJ217" s="152" t="str">
        <f>IF(OR($D217="",$AK217=""),"",MIN(VLOOKUP($AN217,Trans_Req!$A$2:$N$22,11),$AK217-VLOOKUP($AN217,Trans_Req!$A$2:$N$22,12)))</f>
        <v/>
      </c>
      <c r="AK217" s="453"/>
      <c r="AL217" s="453"/>
      <c r="AM217" s="151"/>
      <c r="AN217" s="126" t="e">
        <f>VLOOKUP($D217,Trans_Req!$Q$2:$R$14,2)+IF(OR(VLOOKUP($D217,Trans_Req!$Q$2:$R$14,2)=121000,VLOOKUP($D217,Trans_Req!$Q$2:$R$14,2)=121300),VLOOKUP($E217,Trans_Req!$S$2:$T$3,2),0)+IF(OR(VLOOKUP($D217,Trans_Req!$Q$2:$R$14,2)=121000,VLOOKUP($D217,Trans_Req!$Q$2:$R$14,2)=121300),IF(VLOOKUP($E217,Trans_Req!$S$2:$T$3,2)=20,VLOOKUP($F217,Trans_Req!$U$2:$V$4,2),0),0)</f>
        <v>#N/A</v>
      </c>
    </row>
    <row r="218" spans="1:40" x14ac:dyDescent="0.25">
      <c r="A218" s="125"/>
      <c r="B218" s="453"/>
      <c r="C218" s="453"/>
      <c r="D218" s="454"/>
      <c r="E218" s="454"/>
      <c r="F218" s="454"/>
      <c r="G218" s="456"/>
      <c r="H218" s="154" t="str">
        <f t="shared" si="25"/>
        <v/>
      </c>
      <c r="I218" s="148" t="str">
        <f>IF($D218="","",VLOOKUP($AN218,Trans_Req!$A$2:$N$22,5))</f>
        <v/>
      </c>
      <c r="J218" s="455"/>
      <c r="K218" s="147" t="str">
        <f t="shared" si="26"/>
        <v/>
      </c>
      <c r="L218" s="148" t="str">
        <f>IF($D218="","",VLOOKUP($AN218,Trans_Req!$A$2:$N$22,6))</f>
        <v/>
      </c>
      <c r="M218" s="455"/>
      <c r="N218" s="147" t="str">
        <f t="shared" si="27"/>
        <v/>
      </c>
      <c r="O218" s="148" t="str">
        <f>IF($D218="","",VLOOKUP($AN218,Trans_Req!$A$2:$N$22,7))</f>
        <v/>
      </c>
      <c r="P218" s="457"/>
      <c r="Q218" s="158" t="str">
        <f t="shared" si="28"/>
        <v/>
      </c>
      <c r="R218" s="148" t="str">
        <f>IF($D218="","",VLOOKUP($AN218,Trans_Req!$A$2:$N$22,8))</f>
        <v/>
      </c>
      <c r="S218" s="457"/>
      <c r="T218" s="158" t="str">
        <f t="shared" si="29"/>
        <v/>
      </c>
      <c r="U218" s="148" t="str">
        <f>IF($D218="","",VLOOKUP($AN218,Trans_Req!$A$2:$N$22,9))</f>
        <v/>
      </c>
      <c r="V218" s="457"/>
      <c r="W218" s="158" t="str">
        <f t="shared" si="30"/>
        <v/>
      </c>
      <c r="X218" s="148" t="str">
        <f>IF($D218="","",VLOOKUP($AN218,Trans_Req!$A$2:$N$22,10))</f>
        <v/>
      </c>
      <c r="Y218" s="149" t="str">
        <f t="shared" si="24"/>
        <v/>
      </c>
      <c r="Z218" s="150" t="str">
        <f t="shared" si="31"/>
        <v/>
      </c>
      <c r="AA218" s="151"/>
      <c r="AB218" s="453"/>
      <c r="AC218" s="453"/>
      <c r="AD218" s="453"/>
      <c r="AE218" s="453"/>
      <c r="AF218" s="453"/>
      <c r="AG218" s="453"/>
      <c r="AH218" s="453"/>
      <c r="AI218" s="453"/>
      <c r="AJ218" s="152" t="str">
        <f>IF(OR($D218="",$AK218=""),"",MIN(VLOOKUP($AN218,Trans_Req!$A$2:$N$22,11),$AK218-VLOOKUP($AN218,Trans_Req!$A$2:$N$22,12)))</f>
        <v/>
      </c>
      <c r="AK218" s="453"/>
      <c r="AL218" s="453"/>
      <c r="AM218" s="151"/>
      <c r="AN218" s="126" t="e">
        <f>VLOOKUP($D218,Trans_Req!$Q$2:$R$14,2)+IF(OR(VLOOKUP($D218,Trans_Req!$Q$2:$R$14,2)=121000,VLOOKUP($D218,Trans_Req!$Q$2:$R$14,2)=121300),VLOOKUP($E218,Trans_Req!$S$2:$T$3,2),0)+IF(OR(VLOOKUP($D218,Trans_Req!$Q$2:$R$14,2)=121000,VLOOKUP($D218,Trans_Req!$Q$2:$R$14,2)=121300),IF(VLOOKUP($E218,Trans_Req!$S$2:$T$3,2)=20,VLOOKUP($F218,Trans_Req!$U$2:$V$4,2),0),0)</f>
        <v>#N/A</v>
      </c>
    </row>
    <row r="219" spans="1:40" x14ac:dyDescent="0.25">
      <c r="A219" s="125"/>
      <c r="B219" s="453"/>
      <c r="C219" s="453"/>
      <c r="D219" s="454"/>
      <c r="E219" s="454"/>
      <c r="F219" s="454"/>
      <c r="G219" s="456"/>
      <c r="H219" s="154" t="str">
        <f t="shared" si="25"/>
        <v/>
      </c>
      <c r="I219" s="148" t="str">
        <f>IF($D219="","",VLOOKUP($AN219,Trans_Req!$A$2:$N$22,5))</f>
        <v/>
      </c>
      <c r="J219" s="455"/>
      <c r="K219" s="147" t="str">
        <f t="shared" si="26"/>
        <v/>
      </c>
      <c r="L219" s="148" t="str">
        <f>IF($D219="","",VLOOKUP($AN219,Trans_Req!$A$2:$N$22,6))</f>
        <v/>
      </c>
      <c r="M219" s="455"/>
      <c r="N219" s="147" t="str">
        <f t="shared" si="27"/>
        <v/>
      </c>
      <c r="O219" s="148" t="str">
        <f>IF($D219="","",VLOOKUP($AN219,Trans_Req!$A$2:$N$22,7))</f>
        <v/>
      </c>
      <c r="P219" s="457"/>
      <c r="Q219" s="158" t="str">
        <f t="shared" si="28"/>
        <v/>
      </c>
      <c r="R219" s="148" t="str">
        <f>IF($D219="","",VLOOKUP($AN219,Trans_Req!$A$2:$N$22,8))</f>
        <v/>
      </c>
      <c r="S219" s="457"/>
      <c r="T219" s="158" t="str">
        <f t="shared" si="29"/>
        <v/>
      </c>
      <c r="U219" s="148" t="str">
        <f>IF($D219="","",VLOOKUP($AN219,Trans_Req!$A$2:$N$22,9))</f>
        <v/>
      </c>
      <c r="V219" s="457"/>
      <c r="W219" s="158" t="str">
        <f t="shared" si="30"/>
        <v/>
      </c>
      <c r="X219" s="148" t="str">
        <f>IF($D219="","",VLOOKUP($AN219,Trans_Req!$A$2:$N$22,10))</f>
        <v/>
      </c>
      <c r="Y219" s="149" t="str">
        <f t="shared" si="24"/>
        <v/>
      </c>
      <c r="Z219" s="150" t="str">
        <f t="shared" si="31"/>
        <v/>
      </c>
      <c r="AA219" s="151"/>
      <c r="AB219" s="453"/>
      <c r="AC219" s="453"/>
      <c r="AD219" s="453"/>
      <c r="AE219" s="453"/>
      <c r="AF219" s="453"/>
      <c r="AG219" s="453"/>
      <c r="AH219" s="453"/>
      <c r="AI219" s="453"/>
      <c r="AJ219" s="152" t="str">
        <f>IF(OR($D219="",$AK219=""),"",MIN(VLOOKUP($AN219,Trans_Req!$A$2:$N$22,11),$AK219-VLOOKUP($AN219,Trans_Req!$A$2:$N$22,12)))</f>
        <v/>
      </c>
      <c r="AK219" s="453"/>
      <c r="AL219" s="453"/>
      <c r="AM219" s="151"/>
      <c r="AN219" s="126" t="e">
        <f>VLOOKUP($D219,Trans_Req!$Q$2:$R$14,2)+IF(OR(VLOOKUP($D219,Trans_Req!$Q$2:$R$14,2)=121000,VLOOKUP($D219,Trans_Req!$Q$2:$R$14,2)=121300),VLOOKUP($E219,Trans_Req!$S$2:$T$3,2),0)+IF(OR(VLOOKUP($D219,Trans_Req!$Q$2:$R$14,2)=121000,VLOOKUP($D219,Trans_Req!$Q$2:$R$14,2)=121300),IF(VLOOKUP($E219,Trans_Req!$S$2:$T$3,2)=20,VLOOKUP($F219,Trans_Req!$U$2:$V$4,2),0),0)</f>
        <v>#N/A</v>
      </c>
    </row>
    <row r="220" spans="1:40" x14ac:dyDescent="0.25">
      <c r="A220" s="125"/>
      <c r="B220" s="453"/>
      <c r="C220" s="453"/>
      <c r="D220" s="454"/>
      <c r="E220" s="454"/>
      <c r="F220" s="454"/>
      <c r="G220" s="456"/>
      <c r="H220" s="154" t="str">
        <f t="shared" si="25"/>
        <v/>
      </c>
      <c r="I220" s="148" t="str">
        <f>IF($D220="","",VLOOKUP($AN220,Trans_Req!$A$2:$N$22,5))</f>
        <v/>
      </c>
      <c r="J220" s="455"/>
      <c r="K220" s="147" t="str">
        <f t="shared" si="26"/>
        <v/>
      </c>
      <c r="L220" s="148" t="str">
        <f>IF($D220="","",VLOOKUP($AN220,Trans_Req!$A$2:$N$22,6))</f>
        <v/>
      </c>
      <c r="M220" s="455"/>
      <c r="N220" s="147" t="str">
        <f t="shared" si="27"/>
        <v/>
      </c>
      <c r="O220" s="148" t="str">
        <f>IF($D220="","",VLOOKUP($AN220,Trans_Req!$A$2:$N$22,7))</f>
        <v/>
      </c>
      <c r="P220" s="457"/>
      <c r="Q220" s="158" t="str">
        <f t="shared" si="28"/>
        <v/>
      </c>
      <c r="R220" s="148" t="str">
        <f>IF($D220="","",VLOOKUP($AN220,Trans_Req!$A$2:$N$22,8))</f>
        <v/>
      </c>
      <c r="S220" s="457"/>
      <c r="T220" s="158" t="str">
        <f t="shared" si="29"/>
        <v/>
      </c>
      <c r="U220" s="148" t="str">
        <f>IF($D220="","",VLOOKUP($AN220,Trans_Req!$A$2:$N$22,9))</f>
        <v/>
      </c>
      <c r="V220" s="457"/>
      <c r="W220" s="158" t="str">
        <f t="shared" si="30"/>
        <v/>
      </c>
      <c r="X220" s="148" t="str">
        <f>IF($D220="","",VLOOKUP($AN220,Trans_Req!$A$2:$N$22,10))</f>
        <v/>
      </c>
      <c r="Y220" s="149" t="str">
        <f t="shared" si="24"/>
        <v/>
      </c>
      <c r="Z220" s="150" t="str">
        <f t="shared" si="31"/>
        <v/>
      </c>
      <c r="AA220" s="151"/>
      <c r="AB220" s="453"/>
      <c r="AC220" s="453"/>
      <c r="AD220" s="453"/>
      <c r="AE220" s="453"/>
      <c r="AF220" s="453"/>
      <c r="AG220" s="453"/>
      <c r="AH220" s="453"/>
      <c r="AI220" s="453"/>
      <c r="AJ220" s="152" t="str">
        <f>IF(OR($D220="",$AK220=""),"",MIN(VLOOKUP($AN220,Trans_Req!$A$2:$N$22,11),$AK220-VLOOKUP($AN220,Trans_Req!$A$2:$N$22,12)))</f>
        <v/>
      </c>
      <c r="AK220" s="453"/>
      <c r="AL220" s="453"/>
      <c r="AM220" s="151"/>
      <c r="AN220" s="126" t="e">
        <f>VLOOKUP($D220,Trans_Req!$Q$2:$R$14,2)+IF(OR(VLOOKUP($D220,Trans_Req!$Q$2:$R$14,2)=121000,VLOOKUP($D220,Trans_Req!$Q$2:$R$14,2)=121300),VLOOKUP($E220,Trans_Req!$S$2:$T$3,2),0)+IF(OR(VLOOKUP($D220,Trans_Req!$Q$2:$R$14,2)=121000,VLOOKUP($D220,Trans_Req!$Q$2:$R$14,2)=121300),IF(VLOOKUP($E220,Trans_Req!$S$2:$T$3,2)=20,VLOOKUP($F220,Trans_Req!$U$2:$V$4,2),0),0)</f>
        <v>#N/A</v>
      </c>
    </row>
    <row r="221" spans="1:40" x14ac:dyDescent="0.25">
      <c r="A221" s="125"/>
      <c r="B221" s="453"/>
      <c r="C221" s="453"/>
      <c r="D221" s="454"/>
      <c r="E221" s="454"/>
      <c r="F221" s="454"/>
      <c r="G221" s="456"/>
      <c r="H221" s="154" t="str">
        <f t="shared" si="25"/>
        <v/>
      </c>
      <c r="I221" s="148" t="str">
        <f>IF($D221="","",VLOOKUP($AN221,Trans_Req!$A$2:$N$22,5))</f>
        <v/>
      </c>
      <c r="J221" s="455"/>
      <c r="K221" s="147" t="str">
        <f t="shared" si="26"/>
        <v/>
      </c>
      <c r="L221" s="148" t="str">
        <f>IF($D221="","",VLOOKUP($AN221,Trans_Req!$A$2:$N$22,6))</f>
        <v/>
      </c>
      <c r="M221" s="455"/>
      <c r="N221" s="147" t="str">
        <f t="shared" si="27"/>
        <v/>
      </c>
      <c r="O221" s="148" t="str">
        <f>IF($D221="","",VLOOKUP($AN221,Trans_Req!$A$2:$N$22,7))</f>
        <v/>
      </c>
      <c r="P221" s="457"/>
      <c r="Q221" s="158" t="str">
        <f t="shared" si="28"/>
        <v/>
      </c>
      <c r="R221" s="148" t="str">
        <f>IF($D221="","",VLOOKUP($AN221,Trans_Req!$A$2:$N$22,8))</f>
        <v/>
      </c>
      <c r="S221" s="457"/>
      <c r="T221" s="158" t="str">
        <f t="shared" si="29"/>
        <v/>
      </c>
      <c r="U221" s="148" t="str">
        <f>IF($D221="","",VLOOKUP($AN221,Trans_Req!$A$2:$N$22,9))</f>
        <v/>
      </c>
      <c r="V221" s="457"/>
      <c r="W221" s="158" t="str">
        <f t="shared" si="30"/>
        <v/>
      </c>
      <c r="X221" s="148" t="str">
        <f>IF($D221="","",VLOOKUP($AN221,Trans_Req!$A$2:$N$22,10))</f>
        <v/>
      </c>
      <c r="Y221" s="149" t="str">
        <f t="shared" si="24"/>
        <v/>
      </c>
      <c r="Z221" s="150" t="str">
        <f t="shared" si="31"/>
        <v/>
      </c>
      <c r="AA221" s="151"/>
      <c r="AB221" s="453"/>
      <c r="AC221" s="453"/>
      <c r="AD221" s="453"/>
      <c r="AE221" s="453"/>
      <c r="AF221" s="453"/>
      <c r="AG221" s="453"/>
      <c r="AH221" s="453"/>
      <c r="AI221" s="453"/>
      <c r="AJ221" s="152" t="str">
        <f>IF(OR($D221="",$AK221=""),"",MIN(VLOOKUP($AN221,Trans_Req!$A$2:$N$22,11),$AK221-VLOOKUP($AN221,Trans_Req!$A$2:$N$22,12)))</f>
        <v/>
      </c>
      <c r="AK221" s="453"/>
      <c r="AL221" s="453"/>
      <c r="AM221" s="151"/>
      <c r="AN221" s="126" t="e">
        <f>VLOOKUP($D221,Trans_Req!$Q$2:$R$14,2)+IF(OR(VLOOKUP($D221,Trans_Req!$Q$2:$R$14,2)=121000,VLOOKUP($D221,Trans_Req!$Q$2:$R$14,2)=121300),VLOOKUP($E221,Trans_Req!$S$2:$T$3,2),0)+IF(OR(VLOOKUP($D221,Trans_Req!$Q$2:$R$14,2)=121000,VLOOKUP($D221,Trans_Req!$Q$2:$R$14,2)=121300),IF(VLOOKUP($E221,Trans_Req!$S$2:$T$3,2)=20,VLOOKUP($F221,Trans_Req!$U$2:$V$4,2),0),0)</f>
        <v>#N/A</v>
      </c>
    </row>
    <row r="222" spans="1:40" x14ac:dyDescent="0.25">
      <c r="A222" s="125"/>
      <c r="B222" s="453"/>
      <c r="C222" s="453"/>
      <c r="D222" s="454"/>
      <c r="E222" s="454"/>
      <c r="F222" s="454"/>
      <c r="G222" s="456"/>
      <c r="H222" s="154" t="str">
        <f t="shared" si="25"/>
        <v/>
      </c>
      <c r="I222" s="148" t="str">
        <f>IF($D222="","",VLOOKUP($AN222,Trans_Req!$A$2:$N$22,5))</f>
        <v/>
      </c>
      <c r="J222" s="455"/>
      <c r="K222" s="147" t="str">
        <f t="shared" si="26"/>
        <v/>
      </c>
      <c r="L222" s="148" t="str">
        <f>IF($D222="","",VLOOKUP($AN222,Trans_Req!$A$2:$N$22,6))</f>
        <v/>
      </c>
      <c r="M222" s="455"/>
      <c r="N222" s="147" t="str">
        <f t="shared" si="27"/>
        <v/>
      </c>
      <c r="O222" s="148" t="str">
        <f>IF($D222="","",VLOOKUP($AN222,Trans_Req!$A$2:$N$22,7))</f>
        <v/>
      </c>
      <c r="P222" s="457"/>
      <c r="Q222" s="158" t="str">
        <f t="shared" si="28"/>
        <v/>
      </c>
      <c r="R222" s="148" t="str">
        <f>IF($D222="","",VLOOKUP($AN222,Trans_Req!$A$2:$N$22,8))</f>
        <v/>
      </c>
      <c r="S222" s="457"/>
      <c r="T222" s="158" t="str">
        <f t="shared" si="29"/>
        <v/>
      </c>
      <c r="U222" s="148" t="str">
        <f>IF($D222="","",VLOOKUP($AN222,Trans_Req!$A$2:$N$22,9))</f>
        <v/>
      </c>
      <c r="V222" s="457"/>
      <c r="W222" s="158" t="str">
        <f t="shared" si="30"/>
        <v/>
      </c>
      <c r="X222" s="148" t="str">
        <f>IF($D222="","",VLOOKUP($AN222,Trans_Req!$A$2:$N$22,10))</f>
        <v/>
      </c>
      <c r="Y222" s="149" t="str">
        <f t="shared" si="24"/>
        <v/>
      </c>
      <c r="Z222" s="150" t="str">
        <f t="shared" si="31"/>
        <v/>
      </c>
      <c r="AA222" s="151"/>
      <c r="AB222" s="453"/>
      <c r="AC222" s="453"/>
      <c r="AD222" s="453"/>
      <c r="AE222" s="453"/>
      <c r="AF222" s="453"/>
      <c r="AG222" s="453"/>
      <c r="AH222" s="453"/>
      <c r="AI222" s="453"/>
      <c r="AJ222" s="152" t="str">
        <f>IF(OR($D222="",$AK222=""),"",MIN(VLOOKUP($AN222,Trans_Req!$A$2:$N$22,11),$AK222-VLOOKUP($AN222,Trans_Req!$A$2:$N$22,12)))</f>
        <v/>
      </c>
      <c r="AK222" s="453"/>
      <c r="AL222" s="453"/>
      <c r="AM222" s="151"/>
      <c r="AN222" s="126" t="e">
        <f>VLOOKUP($D222,Trans_Req!$Q$2:$R$14,2)+IF(OR(VLOOKUP($D222,Trans_Req!$Q$2:$R$14,2)=121000,VLOOKUP($D222,Trans_Req!$Q$2:$R$14,2)=121300),VLOOKUP($E222,Trans_Req!$S$2:$T$3,2),0)+IF(OR(VLOOKUP($D222,Trans_Req!$Q$2:$R$14,2)=121000,VLOOKUP($D222,Trans_Req!$Q$2:$R$14,2)=121300),IF(VLOOKUP($E222,Trans_Req!$S$2:$T$3,2)=20,VLOOKUP($F222,Trans_Req!$U$2:$V$4,2),0),0)</f>
        <v>#N/A</v>
      </c>
    </row>
    <row r="223" spans="1:40" x14ac:dyDescent="0.25">
      <c r="A223" s="125"/>
      <c r="B223" s="453"/>
      <c r="C223" s="453"/>
      <c r="D223" s="454"/>
      <c r="E223" s="454"/>
      <c r="F223" s="454"/>
      <c r="G223" s="456"/>
      <c r="H223" s="154" t="str">
        <f t="shared" si="25"/>
        <v/>
      </c>
      <c r="I223" s="148" t="str">
        <f>IF($D223="","",VLOOKUP($AN223,Trans_Req!$A$2:$N$22,5))</f>
        <v/>
      </c>
      <c r="J223" s="455"/>
      <c r="K223" s="147" t="str">
        <f t="shared" si="26"/>
        <v/>
      </c>
      <c r="L223" s="148" t="str">
        <f>IF($D223="","",VLOOKUP($AN223,Trans_Req!$A$2:$N$22,6))</f>
        <v/>
      </c>
      <c r="M223" s="455"/>
      <c r="N223" s="147" t="str">
        <f t="shared" si="27"/>
        <v/>
      </c>
      <c r="O223" s="148" t="str">
        <f>IF($D223="","",VLOOKUP($AN223,Trans_Req!$A$2:$N$22,7))</f>
        <v/>
      </c>
      <c r="P223" s="457"/>
      <c r="Q223" s="158" t="str">
        <f t="shared" si="28"/>
        <v/>
      </c>
      <c r="R223" s="148" t="str">
        <f>IF($D223="","",VLOOKUP($AN223,Trans_Req!$A$2:$N$22,8))</f>
        <v/>
      </c>
      <c r="S223" s="457"/>
      <c r="T223" s="158" t="str">
        <f t="shared" si="29"/>
        <v/>
      </c>
      <c r="U223" s="148" t="str">
        <f>IF($D223="","",VLOOKUP($AN223,Trans_Req!$A$2:$N$22,9))</f>
        <v/>
      </c>
      <c r="V223" s="457"/>
      <c r="W223" s="158" t="str">
        <f t="shared" si="30"/>
        <v/>
      </c>
      <c r="X223" s="148" t="str">
        <f>IF($D223="","",VLOOKUP($AN223,Trans_Req!$A$2:$N$22,10))</f>
        <v/>
      </c>
      <c r="Y223" s="149" t="str">
        <f t="shared" si="24"/>
        <v/>
      </c>
      <c r="Z223" s="150" t="str">
        <f t="shared" si="31"/>
        <v/>
      </c>
      <c r="AA223" s="151"/>
      <c r="AB223" s="453"/>
      <c r="AC223" s="453"/>
      <c r="AD223" s="453"/>
      <c r="AE223" s="453"/>
      <c r="AF223" s="453"/>
      <c r="AG223" s="453"/>
      <c r="AH223" s="453"/>
      <c r="AI223" s="453"/>
      <c r="AJ223" s="152" t="str">
        <f>IF(OR($D223="",$AK223=""),"",MIN(VLOOKUP($AN223,Trans_Req!$A$2:$N$22,11),$AK223-VLOOKUP($AN223,Trans_Req!$A$2:$N$22,12)))</f>
        <v/>
      </c>
      <c r="AK223" s="453"/>
      <c r="AL223" s="453"/>
      <c r="AM223" s="151"/>
      <c r="AN223" s="126" t="e">
        <f>VLOOKUP($D223,Trans_Req!$Q$2:$R$14,2)+IF(OR(VLOOKUP($D223,Trans_Req!$Q$2:$R$14,2)=121000,VLOOKUP($D223,Trans_Req!$Q$2:$R$14,2)=121300),VLOOKUP($E223,Trans_Req!$S$2:$T$3,2),0)+IF(OR(VLOOKUP($D223,Trans_Req!$Q$2:$R$14,2)=121000,VLOOKUP($D223,Trans_Req!$Q$2:$R$14,2)=121300),IF(VLOOKUP($E223,Trans_Req!$S$2:$T$3,2)=20,VLOOKUP($F223,Trans_Req!$U$2:$V$4,2),0),0)</f>
        <v>#N/A</v>
      </c>
    </row>
    <row r="224" spans="1:40" x14ac:dyDescent="0.25">
      <c r="A224" s="125"/>
      <c r="B224" s="453"/>
      <c r="C224" s="453"/>
      <c r="D224" s="454"/>
      <c r="E224" s="454"/>
      <c r="F224" s="454"/>
      <c r="G224" s="456"/>
      <c r="H224" s="154" t="str">
        <f t="shared" si="25"/>
        <v/>
      </c>
      <c r="I224" s="148" t="str">
        <f>IF($D224="","",VLOOKUP($AN224,Trans_Req!$A$2:$N$22,5))</f>
        <v/>
      </c>
      <c r="J224" s="455"/>
      <c r="K224" s="147" t="str">
        <f t="shared" si="26"/>
        <v/>
      </c>
      <c r="L224" s="148" t="str">
        <f>IF($D224="","",VLOOKUP($AN224,Trans_Req!$A$2:$N$22,6))</f>
        <v/>
      </c>
      <c r="M224" s="455"/>
      <c r="N224" s="147" t="str">
        <f t="shared" si="27"/>
        <v/>
      </c>
      <c r="O224" s="148" t="str">
        <f>IF($D224="","",VLOOKUP($AN224,Trans_Req!$A$2:$N$22,7))</f>
        <v/>
      </c>
      <c r="P224" s="457"/>
      <c r="Q224" s="158" t="str">
        <f t="shared" si="28"/>
        <v/>
      </c>
      <c r="R224" s="148" t="str">
        <f>IF($D224="","",VLOOKUP($AN224,Trans_Req!$A$2:$N$22,8))</f>
        <v/>
      </c>
      <c r="S224" s="457"/>
      <c r="T224" s="158" t="str">
        <f t="shared" si="29"/>
        <v/>
      </c>
      <c r="U224" s="148" t="str">
        <f>IF($D224="","",VLOOKUP($AN224,Trans_Req!$A$2:$N$22,9))</f>
        <v/>
      </c>
      <c r="V224" s="457"/>
      <c r="W224" s="158" t="str">
        <f t="shared" si="30"/>
        <v/>
      </c>
      <c r="X224" s="148" t="str">
        <f>IF($D224="","",VLOOKUP($AN224,Trans_Req!$A$2:$N$22,10))</f>
        <v/>
      </c>
      <c r="Y224" s="149" t="str">
        <f t="shared" si="24"/>
        <v/>
      </c>
      <c r="Z224" s="150" t="str">
        <f t="shared" si="31"/>
        <v/>
      </c>
      <c r="AA224" s="151"/>
      <c r="AB224" s="453"/>
      <c r="AC224" s="453"/>
      <c r="AD224" s="453"/>
      <c r="AE224" s="453"/>
      <c r="AF224" s="453"/>
      <c r="AG224" s="453"/>
      <c r="AH224" s="453"/>
      <c r="AI224" s="453"/>
      <c r="AJ224" s="152" t="str">
        <f>IF(OR($D224="",$AK224=""),"",MIN(VLOOKUP($AN224,Trans_Req!$A$2:$N$22,11),$AK224-VLOOKUP($AN224,Trans_Req!$A$2:$N$22,12)))</f>
        <v/>
      </c>
      <c r="AK224" s="453"/>
      <c r="AL224" s="453"/>
      <c r="AM224" s="151"/>
      <c r="AN224" s="126" t="e">
        <f>VLOOKUP($D224,Trans_Req!$Q$2:$R$14,2)+IF(OR(VLOOKUP($D224,Trans_Req!$Q$2:$R$14,2)=121000,VLOOKUP($D224,Trans_Req!$Q$2:$R$14,2)=121300),VLOOKUP($E224,Trans_Req!$S$2:$T$3,2),0)+IF(OR(VLOOKUP($D224,Trans_Req!$Q$2:$R$14,2)=121000,VLOOKUP($D224,Trans_Req!$Q$2:$R$14,2)=121300),IF(VLOOKUP($E224,Trans_Req!$S$2:$T$3,2)=20,VLOOKUP($F224,Trans_Req!$U$2:$V$4,2),0),0)</f>
        <v>#N/A</v>
      </c>
    </row>
    <row r="225" spans="1:40" x14ac:dyDescent="0.25">
      <c r="A225" s="125"/>
      <c r="B225" s="453"/>
      <c r="C225" s="453"/>
      <c r="D225" s="454"/>
      <c r="E225" s="454"/>
      <c r="F225" s="454"/>
      <c r="G225" s="456"/>
      <c r="H225" s="154" t="str">
        <f t="shared" si="25"/>
        <v/>
      </c>
      <c r="I225" s="148" t="str">
        <f>IF($D225="","",VLOOKUP($AN225,Trans_Req!$A$2:$N$22,5))</f>
        <v/>
      </c>
      <c r="J225" s="455"/>
      <c r="K225" s="147" t="str">
        <f t="shared" si="26"/>
        <v/>
      </c>
      <c r="L225" s="148" t="str">
        <f>IF($D225="","",VLOOKUP($AN225,Trans_Req!$A$2:$N$22,6))</f>
        <v/>
      </c>
      <c r="M225" s="455"/>
      <c r="N225" s="147" t="str">
        <f t="shared" si="27"/>
        <v/>
      </c>
      <c r="O225" s="148" t="str">
        <f>IF($D225="","",VLOOKUP($AN225,Trans_Req!$A$2:$N$22,7))</f>
        <v/>
      </c>
      <c r="P225" s="457"/>
      <c r="Q225" s="158" t="str">
        <f t="shared" si="28"/>
        <v/>
      </c>
      <c r="R225" s="148" t="str">
        <f>IF($D225="","",VLOOKUP($AN225,Trans_Req!$A$2:$N$22,8))</f>
        <v/>
      </c>
      <c r="S225" s="457"/>
      <c r="T225" s="158" t="str">
        <f t="shared" si="29"/>
        <v/>
      </c>
      <c r="U225" s="148" t="str">
        <f>IF($D225="","",VLOOKUP($AN225,Trans_Req!$A$2:$N$22,9))</f>
        <v/>
      </c>
      <c r="V225" s="457"/>
      <c r="W225" s="158" t="str">
        <f t="shared" si="30"/>
        <v/>
      </c>
      <c r="X225" s="148" t="str">
        <f>IF($D225="","",VLOOKUP($AN225,Trans_Req!$A$2:$N$22,10))</f>
        <v/>
      </c>
      <c r="Y225" s="149" t="str">
        <f t="shared" si="24"/>
        <v/>
      </c>
      <c r="Z225" s="150" t="str">
        <f t="shared" si="31"/>
        <v/>
      </c>
      <c r="AA225" s="151"/>
      <c r="AB225" s="453"/>
      <c r="AC225" s="453"/>
      <c r="AD225" s="453"/>
      <c r="AE225" s="453"/>
      <c r="AF225" s="453"/>
      <c r="AG225" s="453"/>
      <c r="AH225" s="453"/>
      <c r="AI225" s="453"/>
      <c r="AJ225" s="152" t="str">
        <f>IF(OR($D225="",$AK225=""),"",MIN(VLOOKUP($AN225,Trans_Req!$A$2:$N$22,11),$AK225-VLOOKUP($AN225,Trans_Req!$A$2:$N$22,12)))</f>
        <v/>
      </c>
      <c r="AK225" s="453"/>
      <c r="AL225" s="453"/>
      <c r="AM225" s="151"/>
      <c r="AN225" s="126" t="e">
        <f>VLOOKUP($D225,Trans_Req!$Q$2:$R$14,2)+IF(OR(VLOOKUP($D225,Trans_Req!$Q$2:$R$14,2)=121000,VLOOKUP($D225,Trans_Req!$Q$2:$R$14,2)=121300),VLOOKUP($E225,Trans_Req!$S$2:$T$3,2),0)+IF(OR(VLOOKUP($D225,Trans_Req!$Q$2:$R$14,2)=121000,VLOOKUP($D225,Trans_Req!$Q$2:$R$14,2)=121300),IF(VLOOKUP($E225,Trans_Req!$S$2:$T$3,2)=20,VLOOKUP($F225,Trans_Req!$U$2:$V$4,2),0),0)</f>
        <v>#N/A</v>
      </c>
    </row>
    <row r="226" spans="1:40" x14ac:dyDescent="0.25">
      <c r="A226" s="125"/>
      <c r="B226" s="453"/>
      <c r="C226" s="453"/>
      <c r="D226" s="454"/>
      <c r="E226" s="454"/>
      <c r="F226" s="454"/>
      <c r="G226" s="456"/>
      <c r="H226" s="154" t="str">
        <f t="shared" si="25"/>
        <v/>
      </c>
      <c r="I226" s="148" t="str">
        <f>IF($D226="","",VLOOKUP($AN226,Trans_Req!$A$2:$N$22,5))</f>
        <v/>
      </c>
      <c r="J226" s="455"/>
      <c r="K226" s="147" t="str">
        <f t="shared" si="26"/>
        <v/>
      </c>
      <c r="L226" s="148" t="str">
        <f>IF($D226="","",VLOOKUP($AN226,Trans_Req!$A$2:$N$22,6))</f>
        <v/>
      </c>
      <c r="M226" s="455"/>
      <c r="N226" s="147" t="str">
        <f t="shared" si="27"/>
        <v/>
      </c>
      <c r="O226" s="148" t="str">
        <f>IF($D226="","",VLOOKUP($AN226,Trans_Req!$A$2:$N$22,7))</f>
        <v/>
      </c>
      <c r="P226" s="457"/>
      <c r="Q226" s="158" t="str">
        <f t="shared" si="28"/>
        <v/>
      </c>
      <c r="R226" s="148" t="str">
        <f>IF($D226="","",VLOOKUP($AN226,Trans_Req!$A$2:$N$22,8))</f>
        <v/>
      </c>
      <c r="S226" s="457"/>
      <c r="T226" s="158" t="str">
        <f t="shared" si="29"/>
        <v/>
      </c>
      <c r="U226" s="148" t="str">
        <f>IF($D226="","",VLOOKUP($AN226,Trans_Req!$A$2:$N$22,9))</f>
        <v/>
      </c>
      <c r="V226" s="457"/>
      <c r="W226" s="158" t="str">
        <f t="shared" si="30"/>
        <v/>
      </c>
      <c r="X226" s="148" t="str">
        <f>IF($D226="","",VLOOKUP($AN226,Trans_Req!$A$2:$N$22,10))</f>
        <v/>
      </c>
      <c r="Y226" s="149" t="str">
        <f t="shared" si="24"/>
        <v/>
      </c>
      <c r="Z226" s="150" t="str">
        <f t="shared" si="31"/>
        <v/>
      </c>
      <c r="AA226" s="151"/>
      <c r="AB226" s="453"/>
      <c r="AC226" s="453"/>
      <c r="AD226" s="453"/>
      <c r="AE226" s="453"/>
      <c r="AF226" s="453"/>
      <c r="AG226" s="453"/>
      <c r="AH226" s="453"/>
      <c r="AI226" s="453"/>
      <c r="AJ226" s="152" t="str">
        <f>IF(OR($D226="",$AK226=""),"",MIN(VLOOKUP($AN226,Trans_Req!$A$2:$N$22,11),$AK226-VLOOKUP($AN226,Trans_Req!$A$2:$N$22,12)))</f>
        <v/>
      </c>
      <c r="AK226" s="453"/>
      <c r="AL226" s="453"/>
      <c r="AM226" s="151"/>
      <c r="AN226" s="126" t="e">
        <f>VLOOKUP($D226,Trans_Req!$Q$2:$R$14,2)+IF(OR(VLOOKUP($D226,Trans_Req!$Q$2:$R$14,2)=121000,VLOOKUP($D226,Trans_Req!$Q$2:$R$14,2)=121300),VLOOKUP($E226,Trans_Req!$S$2:$T$3,2),0)+IF(OR(VLOOKUP($D226,Trans_Req!$Q$2:$R$14,2)=121000,VLOOKUP($D226,Trans_Req!$Q$2:$R$14,2)=121300),IF(VLOOKUP($E226,Trans_Req!$S$2:$T$3,2)=20,VLOOKUP($F226,Trans_Req!$U$2:$V$4,2),0),0)</f>
        <v>#N/A</v>
      </c>
    </row>
    <row r="227" spans="1:40" x14ac:dyDescent="0.25">
      <c r="A227" s="125"/>
      <c r="B227" s="453"/>
      <c r="C227" s="453"/>
      <c r="D227" s="454"/>
      <c r="E227" s="454"/>
      <c r="F227" s="454"/>
      <c r="G227" s="456"/>
      <c r="H227" s="154" t="str">
        <f t="shared" si="25"/>
        <v/>
      </c>
      <c r="I227" s="148" t="str">
        <f>IF($D227="","",VLOOKUP($AN227,Trans_Req!$A$2:$N$22,5))</f>
        <v/>
      </c>
      <c r="J227" s="455"/>
      <c r="K227" s="147" t="str">
        <f t="shared" si="26"/>
        <v/>
      </c>
      <c r="L227" s="148" t="str">
        <f>IF($D227="","",VLOOKUP($AN227,Trans_Req!$A$2:$N$22,6))</f>
        <v/>
      </c>
      <c r="M227" s="455"/>
      <c r="N227" s="147" t="str">
        <f t="shared" si="27"/>
        <v/>
      </c>
      <c r="O227" s="148" t="str">
        <f>IF($D227="","",VLOOKUP($AN227,Trans_Req!$A$2:$N$22,7))</f>
        <v/>
      </c>
      <c r="P227" s="457"/>
      <c r="Q227" s="158" t="str">
        <f t="shared" si="28"/>
        <v/>
      </c>
      <c r="R227" s="148" t="str">
        <f>IF($D227="","",VLOOKUP($AN227,Trans_Req!$A$2:$N$22,8))</f>
        <v/>
      </c>
      <c r="S227" s="457"/>
      <c r="T227" s="158" t="str">
        <f t="shared" si="29"/>
        <v/>
      </c>
      <c r="U227" s="148" t="str">
        <f>IF($D227="","",VLOOKUP($AN227,Trans_Req!$A$2:$N$22,9))</f>
        <v/>
      </c>
      <c r="V227" s="457"/>
      <c r="W227" s="158" t="str">
        <f t="shared" si="30"/>
        <v/>
      </c>
      <c r="X227" s="148" t="str">
        <f>IF($D227="","",VLOOKUP($AN227,Trans_Req!$A$2:$N$22,10))</f>
        <v/>
      </c>
      <c r="Y227" s="149" t="str">
        <f t="shared" si="24"/>
        <v/>
      </c>
      <c r="Z227" s="150" t="str">
        <f t="shared" si="31"/>
        <v/>
      </c>
      <c r="AA227" s="151"/>
      <c r="AB227" s="453"/>
      <c r="AC227" s="453"/>
      <c r="AD227" s="453"/>
      <c r="AE227" s="453"/>
      <c r="AF227" s="453"/>
      <c r="AG227" s="453"/>
      <c r="AH227" s="453"/>
      <c r="AI227" s="453"/>
      <c r="AJ227" s="152" t="str">
        <f>IF(OR($D227="",$AK227=""),"",MIN(VLOOKUP($AN227,Trans_Req!$A$2:$N$22,11),$AK227-VLOOKUP($AN227,Trans_Req!$A$2:$N$22,12)))</f>
        <v/>
      </c>
      <c r="AK227" s="453"/>
      <c r="AL227" s="453"/>
      <c r="AM227" s="151"/>
      <c r="AN227" s="126" t="e">
        <f>VLOOKUP($D227,Trans_Req!$Q$2:$R$14,2)+IF(OR(VLOOKUP($D227,Trans_Req!$Q$2:$R$14,2)=121000,VLOOKUP($D227,Trans_Req!$Q$2:$R$14,2)=121300),VLOOKUP($E227,Trans_Req!$S$2:$T$3,2),0)+IF(OR(VLOOKUP($D227,Trans_Req!$Q$2:$R$14,2)=121000,VLOOKUP($D227,Trans_Req!$Q$2:$R$14,2)=121300),IF(VLOOKUP($E227,Trans_Req!$S$2:$T$3,2)=20,VLOOKUP($F227,Trans_Req!$U$2:$V$4,2),0),0)</f>
        <v>#N/A</v>
      </c>
    </row>
    <row r="228" spans="1:40" x14ac:dyDescent="0.25">
      <c r="A228" s="125"/>
      <c r="B228" s="453"/>
      <c r="C228" s="453"/>
      <c r="D228" s="454"/>
      <c r="E228" s="454"/>
      <c r="F228" s="454"/>
      <c r="G228" s="456"/>
      <c r="H228" s="154" t="str">
        <f t="shared" si="25"/>
        <v/>
      </c>
      <c r="I228" s="148" t="str">
        <f>IF($D228="","",VLOOKUP($AN228,Trans_Req!$A$2:$N$22,5))</f>
        <v/>
      </c>
      <c r="J228" s="455"/>
      <c r="K228" s="147" t="str">
        <f t="shared" si="26"/>
        <v/>
      </c>
      <c r="L228" s="148" t="str">
        <f>IF($D228="","",VLOOKUP($AN228,Trans_Req!$A$2:$N$22,6))</f>
        <v/>
      </c>
      <c r="M228" s="455"/>
      <c r="N228" s="147" t="str">
        <f t="shared" si="27"/>
        <v/>
      </c>
      <c r="O228" s="148" t="str">
        <f>IF($D228="","",VLOOKUP($AN228,Trans_Req!$A$2:$N$22,7))</f>
        <v/>
      </c>
      <c r="P228" s="457"/>
      <c r="Q228" s="158" t="str">
        <f t="shared" si="28"/>
        <v/>
      </c>
      <c r="R228" s="148" t="str">
        <f>IF($D228="","",VLOOKUP($AN228,Trans_Req!$A$2:$N$22,8))</f>
        <v/>
      </c>
      <c r="S228" s="457"/>
      <c r="T228" s="158" t="str">
        <f t="shared" si="29"/>
        <v/>
      </c>
      <c r="U228" s="148" t="str">
        <f>IF($D228="","",VLOOKUP($AN228,Trans_Req!$A$2:$N$22,9))</f>
        <v/>
      </c>
      <c r="V228" s="457"/>
      <c r="W228" s="158" t="str">
        <f t="shared" si="30"/>
        <v/>
      </c>
      <c r="X228" s="148" t="str">
        <f>IF($D228="","",VLOOKUP($AN228,Trans_Req!$A$2:$N$22,10))</f>
        <v/>
      </c>
      <c r="Y228" s="149" t="str">
        <f t="shared" ref="Y228:Y291" si="32">IF($D228="","",$L$6+AL228)</f>
        <v/>
      </c>
      <c r="Z228" s="150" t="str">
        <f t="shared" si="31"/>
        <v/>
      </c>
      <c r="AA228" s="151"/>
      <c r="AB228" s="453"/>
      <c r="AC228" s="453"/>
      <c r="AD228" s="453"/>
      <c r="AE228" s="453"/>
      <c r="AF228" s="453"/>
      <c r="AG228" s="453"/>
      <c r="AH228" s="453"/>
      <c r="AI228" s="453"/>
      <c r="AJ228" s="152" t="str">
        <f>IF(OR($D228="",$AK228=""),"",MIN(VLOOKUP($AN228,Trans_Req!$A$2:$N$22,11),$AK228-VLOOKUP($AN228,Trans_Req!$A$2:$N$22,12)))</f>
        <v/>
      </c>
      <c r="AK228" s="453"/>
      <c r="AL228" s="453"/>
      <c r="AM228" s="151"/>
      <c r="AN228" s="126" t="e">
        <f>VLOOKUP($D228,Trans_Req!$Q$2:$R$14,2)+IF(OR(VLOOKUP($D228,Trans_Req!$Q$2:$R$14,2)=121000,VLOOKUP($D228,Trans_Req!$Q$2:$R$14,2)=121300),VLOOKUP($E228,Trans_Req!$S$2:$T$3,2),0)+IF(OR(VLOOKUP($D228,Trans_Req!$Q$2:$R$14,2)=121000,VLOOKUP($D228,Trans_Req!$Q$2:$R$14,2)=121300),IF(VLOOKUP($E228,Trans_Req!$S$2:$T$3,2)=20,VLOOKUP($F228,Trans_Req!$U$2:$V$4,2),0),0)</f>
        <v>#N/A</v>
      </c>
    </row>
    <row r="229" spans="1:40" x14ac:dyDescent="0.25">
      <c r="A229" s="125"/>
      <c r="B229" s="453"/>
      <c r="C229" s="453"/>
      <c r="D229" s="454"/>
      <c r="E229" s="454"/>
      <c r="F229" s="454"/>
      <c r="G229" s="456"/>
      <c r="H229" s="154" t="str">
        <f t="shared" si="25"/>
        <v/>
      </c>
      <c r="I229" s="148" t="str">
        <f>IF($D229="","",VLOOKUP($AN229,Trans_Req!$A$2:$N$22,5))</f>
        <v/>
      </c>
      <c r="J229" s="455"/>
      <c r="K229" s="147" t="str">
        <f t="shared" si="26"/>
        <v/>
      </c>
      <c r="L229" s="148" t="str">
        <f>IF($D229="","",VLOOKUP($AN229,Trans_Req!$A$2:$N$22,6))</f>
        <v/>
      </c>
      <c r="M229" s="455"/>
      <c r="N229" s="147" t="str">
        <f t="shared" si="27"/>
        <v/>
      </c>
      <c r="O229" s="148" t="str">
        <f>IF($D229="","",VLOOKUP($AN229,Trans_Req!$A$2:$N$22,7))</f>
        <v/>
      </c>
      <c r="P229" s="457"/>
      <c r="Q229" s="158" t="str">
        <f t="shared" si="28"/>
        <v/>
      </c>
      <c r="R229" s="148" t="str">
        <f>IF($D229="","",VLOOKUP($AN229,Trans_Req!$A$2:$N$22,8))</f>
        <v/>
      </c>
      <c r="S229" s="457"/>
      <c r="T229" s="158" t="str">
        <f t="shared" si="29"/>
        <v/>
      </c>
      <c r="U229" s="148" t="str">
        <f>IF($D229="","",VLOOKUP($AN229,Trans_Req!$A$2:$N$22,9))</f>
        <v/>
      </c>
      <c r="V229" s="457"/>
      <c r="W229" s="158" t="str">
        <f t="shared" si="30"/>
        <v/>
      </c>
      <c r="X229" s="148" t="str">
        <f>IF($D229="","",VLOOKUP($AN229,Trans_Req!$A$2:$N$22,10))</f>
        <v/>
      </c>
      <c r="Y229" s="149" t="str">
        <f t="shared" si="32"/>
        <v/>
      </c>
      <c r="Z229" s="150" t="str">
        <f t="shared" si="31"/>
        <v/>
      </c>
      <c r="AA229" s="151"/>
      <c r="AB229" s="453"/>
      <c r="AC229" s="453"/>
      <c r="AD229" s="453"/>
      <c r="AE229" s="453"/>
      <c r="AF229" s="453"/>
      <c r="AG229" s="453"/>
      <c r="AH229" s="453"/>
      <c r="AI229" s="453"/>
      <c r="AJ229" s="152" t="str">
        <f>IF(OR($D229="",$AK229=""),"",MIN(VLOOKUP($AN229,Trans_Req!$A$2:$N$22,11),$AK229-VLOOKUP($AN229,Trans_Req!$A$2:$N$22,12)))</f>
        <v/>
      </c>
      <c r="AK229" s="453"/>
      <c r="AL229" s="453"/>
      <c r="AM229" s="151"/>
      <c r="AN229" s="126" t="e">
        <f>VLOOKUP($D229,Trans_Req!$Q$2:$R$14,2)+IF(OR(VLOOKUP($D229,Trans_Req!$Q$2:$R$14,2)=121000,VLOOKUP($D229,Trans_Req!$Q$2:$R$14,2)=121300),VLOOKUP($E229,Trans_Req!$S$2:$T$3,2),0)+IF(OR(VLOOKUP($D229,Trans_Req!$Q$2:$R$14,2)=121000,VLOOKUP($D229,Trans_Req!$Q$2:$R$14,2)=121300),IF(VLOOKUP($E229,Trans_Req!$S$2:$T$3,2)=20,VLOOKUP($F229,Trans_Req!$U$2:$V$4,2),0),0)</f>
        <v>#N/A</v>
      </c>
    </row>
    <row r="230" spans="1:40" x14ac:dyDescent="0.25">
      <c r="A230" s="125"/>
      <c r="B230" s="453"/>
      <c r="C230" s="453"/>
      <c r="D230" s="454"/>
      <c r="E230" s="454"/>
      <c r="F230" s="454"/>
      <c r="G230" s="456"/>
      <c r="H230" s="154" t="str">
        <f t="shared" si="25"/>
        <v/>
      </c>
      <c r="I230" s="148" t="str">
        <f>IF($D230="","",VLOOKUP($AN230,Trans_Req!$A$2:$N$22,5))</f>
        <v/>
      </c>
      <c r="J230" s="455"/>
      <c r="K230" s="147" t="str">
        <f t="shared" si="26"/>
        <v/>
      </c>
      <c r="L230" s="148" t="str">
        <f>IF($D230="","",VLOOKUP($AN230,Trans_Req!$A$2:$N$22,6))</f>
        <v/>
      </c>
      <c r="M230" s="455"/>
      <c r="N230" s="147" t="str">
        <f t="shared" si="27"/>
        <v/>
      </c>
      <c r="O230" s="148" t="str">
        <f>IF($D230="","",VLOOKUP($AN230,Trans_Req!$A$2:$N$22,7))</f>
        <v/>
      </c>
      <c r="P230" s="457"/>
      <c r="Q230" s="158" t="str">
        <f t="shared" si="28"/>
        <v/>
      </c>
      <c r="R230" s="148" t="str">
        <f>IF($D230="","",VLOOKUP($AN230,Trans_Req!$A$2:$N$22,8))</f>
        <v/>
      </c>
      <c r="S230" s="457"/>
      <c r="T230" s="158" t="str">
        <f t="shared" si="29"/>
        <v/>
      </c>
      <c r="U230" s="148" t="str">
        <f>IF($D230="","",VLOOKUP($AN230,Trans_Req!$A$2:$N$22,9))</f>
        <v/>
      </c>
      <c r="V230" s="457"/>
      <c r="W230" s="158" t="str">
        <f t="shared" si="30"/>
        <v/>
      </c>
      <c r="X230" s="148" t="str">
        <f>IF($D230="","",VLOOKUP($AN230,Trans_Req!$A$2:$N$22,10))</f>
        <v/>
      </c>
      <c r="Y230" s="149" t="str">
        <f t="shared" si="32"/>
        <v/>
      </c>
      <c r="Z230" s="150" t="str">
        <f t="shared" si="31"/>
        <v/>
      </c>
      <c r="AA230" s="151"/>
      <c r="AB230" s="453"/>
      <c r="AC230" s="453"/>
      <c r="AD230" s="453"/>
      <c r="AE230" s="453"/>
      <c r="AF230" s="453"/>
      <c r="AG230" s="453"/>
      <c r="AH230" s="453"/>
      <c r="AI230" s="453"/>
      <c r="AJ230" s="152" t="str">
        <f>IF(OR($D230="",$AK230=""),"",MIN(VLOOKUP($AN230,Trans_Req!$A$2:$N$22,11),$AK230-VLOOKUP($AN230,Trans_Req!$A$2:$N$22,12)))</f>
        <v/>
      </c>
      <c r="AK230" s="453"/>
      <c r="AL230" s="453"/>
      <c r="AM230" s="151"/>
      <c r="AN230" s="126" t="e">
        <f>VLOOKUP($D230,Trans_Req!$Q$2:$R$14,2)+IF(OR(VLOOKUP($D230,Trans_Req!$Q$2:$R$14,2)=121000,VLOOKUP($D230,Trans_Req!$Q$2:$R$14,2)=121300),VLOOKUP($E230,Trans_Req!$S$2:$T$3,2),0)+IF(OR(VLOOKUP($D230,Trans_Req!$Q$2:$R$14,2)=121000,VLOOKUP($D230,Trans_Req!$Q$2:$R$14,2)=121300),IF(VLOOKUP($E230,Trans_Req!$S$2:$T$3,2)=20,VLOOKUP($F230,Trans_Req!$U$2:$V$4,2),0),0)</f>
        <v>#N/A</v>
      </c>
    </row>
    <row r="231" spans="1:40" x14ac:dyDescent="0.25">
      <c r="A231" s="125"/>
      <c r="B231" s="453"/>
      <c r="C231" s="453"/>
      <c r="D231" s="454"/>
      <c r="E231" s="454"/>
      <c r="F231" s="454"/>
      <c r="G231" s="456"/>
      <c r="H231" s="154" t="str">
        <f t="shared" si="25"/>
        <v/>
      </c>
      <c r="I231" s="148" t="str">
        <f>IF($D231="","",VLOOKUP($AN231,Trans_Req!$A$2:$N$22,5))</f>
        <v/>
      </c>
      <c r="J231" s="455"/>
      <c r="K231" s="147" t="str">
        <f t="shared" si="26"/>
        <v/>
      </c>
      <c r="L231" s="148" t="str">
        <f>IF($D231="","",VLOOKUP($AN231,Trans_Req!$A$2:$N$22,6))</f>
        <v/>
      </c>
      <c r="M231" s="455"/>
      <c r="N231" s="147" t="str">
        <f t="shared" si="27"/>
        <v/>
      </c>
      <c r="O231" s="148" t="str">
        <f>IF($D231="","",VLOOKUP($AN231,Trans_Req!$A$2:$N$22,7))</f>
        <v/>
      </c>
      <c r="P231" s="457"/>
      <c r="Q231" s="158" t="str">
        <f t="shared" si="28"/>
        <v/>
      </c>
      <c r="R231" s="148" t="str">
        <f>IF($D231="","",VLOOKUP($AN231,Trans_Req!$A$2:$N$22,8))</f>
        <v/>
      </c>
      <c r="S231" s="457"/>
      <c r="T231" s="158" t="str">
        <f t="shared" si="29"/>
        <v/>
      </c>
      <c r="U231" s="148" t="str">
        <f>IF($D231="","",VLOOKUP($AN231,Trans_Req!$A$2:$N$22,9))</f>
        <v/>
      </c>
      <c r="V231" s="457"/>
      <c r="W231" s="158" t="str">
        <f t="shared" si="30"/>
        <v/>
      </c>
      <c r="X231" s="148" t="str">
        <f>IF($D231="","",VLOOKUP($AN231,Trans_Req!$A$2:$N$22,10))</f>
        <v/>
      </c>
      <c r="Y231" s="149" t="str">
        <f t="shared" si="32"/>
        <v/>
      </c>
      <c r="Z231" s="150" t="str">
        <f t="shared" si="31"/>
        <v/>
      </c>
      <c r="AA231" s="151"/>
      <c r="AB231" s="453"/>
      <c r="AC231" s="453"/>
      <c r="AD231" s="453"/>
      <c r="AE231" s="453"/>
      <c r="AF231" s="453"/>
      <c r="AG231" s="453"/>
      <c r="AH231" s="453"/>
      <c r="AI231" s="453"/>
      <c r="AJ231" s="152" t="str">
        <f>IF(OR($D231="",$AK231=""),"",MIN(VLOOKUP($AN231,Trans_Req!$A$2:$N$22,11),$AK231-VLOOKUP($AN231,Trans_Req!$A$2:$N$22,12)))</f>
        <v/>
      </c>
      <c r="AK231" s="453"/>
      <c r="AL231" s="453"/>
      <c r="AM231" s="151"/>
      <c r="AN231" s="126" t="e">
        <f>VLOOKUP($D231,Trans_Req!$Q$2:$R$14,2)+IF(OR(VLOOKUP($D231,Trans_Req!$Q$2:$R$14,2)=121000,VLOOKUP($D231,Trans_Req!$Q$2:$R$14,2)=121300),VLOOKUP($E231,Trans_Req!$S$2:$T$3,2),0)+IF(OR(VLOOKUP($D231,Trans_Req!$Q$2:$R$14,2)=121000,VLOOKUP($D231,Trans_Req!$Q$2:$R$14,2)=121300),IF(VLOOKUP($E231,Trans_Req!$S$2:$T$3,2)=20,VLOOKUP($F231,Trans_Req!$U$2:$V$4,2),0),0)</f>
        <v>#N/A</v>
      </c>
    </row>
    <row r="232" spans="1:40" x14ac:dyDescent="0.25">
      <c r="A232" s="125"/>
      <c r="B232" s="453"/>
      <c r="C232" s="453"/>
      <c r="D232" s="454"/>
      <c r="E232" s="454"/>
      <c r="F232" s="454"/>
      <c r="G232" s="456"/>
      <c r="H232" s="154" t="str">
        <f t="shared" si="25"/>
        <v/>
      </c>
      <c r="I232" s="148" t="str">
        <f>IF($D232="","",VLOOKUP($AN232,Trans_Req!$A$2:$N$22,5))</f>
        <v/>
      </c>
      <c r="J232" s="455"/>
      <c r="K232" s="147" t="str">
        <f t="shared" si="26"/>
        <v/>
      </c>
      <c r="L232" s="148" t="str">
        <f>IF($D232="","",VLOOKUP($AN232,Trans_Req!$A$2:$N$22,6))</f>
        <v/>
      </c>
      <c r="M232" s="455"/>
      <c r="N232" s="147" t="str">
        <f t="shared" si="27"/>
        <v/>
      </c>
      <c r="O232" s="148" t="str">
        <f>IF($D232="","",VLOOKUP($AN232,Trans_Req!$A$2:$N$22,7))</f>
        <v/>
      </c>
      <c r="P232" s="457"/>
      <c r="Q232" s="158" t="str">
        <f t="shared" si="28"/>
        <v/>
      </c>
      <c r="R232" s="148" t="str">
        <f>IF($D232="","",VLOOKUP($AN232,Trans_Req!$A$2:$N$22,8))</f>
        <v/>
      </c>
      <c r="S232" s="457"/>
      <c r="T232" s="158" t="str">
        <f t="shared" si="29"/>
        <v/>
      </c>
      <c r="U232" s="148" t="str">
        <f>IF($D232="","",VLOOKUP($AN232,Trans_Req!$A$2:$N$22,9))</f>
        <v/>
      </c>
      <c r="V232" s="457"/>
      <c r="W232" s="158" t="str">
        <f t="shared" si="30"/>
        <v/>
      </c>
      <c r="X232" s="148" t="str">
        <f>IF($D232="","",VLOOKUP($AN232,Trans_Req!$A$2:$N$22,10))</f>
        <v/>
      </c>
      <c r="Y232" s="149" t="str">
        <f t="shared" si="32"/>
        <v/>
      </c>
      <c r="Z232" s="150" t="str">
        <f t="shared" si="31"/>
        <v/>
      </c>
      <c r="AA232" s="151"/>
      <c r="AB232" s="453"/>
      <c r="AC232" s="453"/>
      <c r="AD232" s="453"/>
      <c r="AE232" s="453"/>
      <c r="AF232" s="453"/>
      <c r="AG232" s="453"/>
      <c r="AH232" s="453"/>
      <c r="AI232" s="453"/>
      <c r="AJ232" s="152" t="str">
        <f>IF(OR($D232="",$AK232=""),"",MIN(VLOOKUP($AN232,Trans_Req!$A$2:$N$22,11),$AK232-VLOOKUP($AN232,Trans_Req!$A$2:$N$22,12)))</f>
        <v/>
      </c>
      <c r="AK232" s="453"/>
      <c r="AL232" s="453"/>
      <c r="AM232" s="151"/>
      <c r="AN232" s="126" t="e">
        <f>VLOOKUP($D232,Trans_Req!$Q$2:$R$14,2)+IF(OR(VLOOKUP($D232,Trans_Req!$Q$2:$R$14,2)=121000,VLOOKUP($D232,Trans_Req!$Q$2:$R$14,2)=121300),VLOOKUP($E232,Trans_Req!$S$2:$T$3,2),0)+IF(OR(VLOOKUP($D232,Trans_Req!$Q$2:$R$14,2)=121000,VLOOKUP($D232,Trans_Req!$Q$2:$R$14,2)=121300),IF(VLOOKUP($E232,Trans_Req!$S$2:$T$3,2)=20,VLOOKUP($F232,Trans_Req!$U$2:$V$4,2),0),0)</f>
        <v>#N/A</v>
      </c>
    </row>
    <row r="233" spans="1:40" x14ac:dyDescent="0.25">
      <c r="A233" s="125"/>
      <c r="B233" s="453"/>
      <c r="C233" s="453"/>
      <c r="D233" s="454"/>
      <c r="E233" s="454"/>
      <c r="F233" s="454"/>
      <c r="G233" s="456"/>
      <c r="H233" s="154" t="str">
        <f t="shared" si="25"/>
        <v/>
      </c>
      <c r="I233" s="148" t="str">
        <f>IF($D233="","",VLOOKUP($AN233,Trans_Req!$A$2:$N$22,5))</f>
        <v/>
      </c>
      <c r="J233" s="455"/>
      <c r="K233" s="147" t="str">
        <f t="shared" si="26"/>
        <v/>
      </c>
      <c r="L233" s="148" t="str">
        <f>IF($D233="","",VLOOKUP($AN233,Trans_Req!$A$2:$N$22,6))</f>
        <v/>
      </c>
      <c r="M233" s="455"/>
      <c r="N233" s="147" t="str">
        <f t="shared" si="27"/>
        <v/>
      </c>
      <c r="O233" s="148" t="str">
        <f>IF($D233="","",VLOOKUP($AN233,Trans_Req!$A$2:$N$22,7))</f>
        <v/>
      </c>
      <c r="P233" s="457"/>
      <c r="Q233" s="158" t="str">
        <f t="shared" si="28"/>
        <v/>
      </c>
      <c r="R233" s="148" t="str">
        <f>IF($D233="","",VLOOKUP($AN233,Trans_Req!$A$2:$N$22,8))</f>
        <v/>
      </c>
      <c r="S233" s="457"/>
      <c r="T233" s="158" t="str">
        <f t="shared" si="29"/>
        <v/>
      </c>
      <c r="U233" s="148" t="str">
        <f>IF($D233="","",VLOOKUP($AN233,Trans_Req!$A$2:$N$22,9))</f>
        <v/>
      </c>
      <c r="V233" s="457"/>
      <c r="W233" s="158" t="str">
        <f t="shared" si="30"/>
        <v/>
      </c>
      <c r="X233" s="148" t="str">
        <f>IF($D233="","",VLOOKUP($AN233,Trans_Req!$A$2:$N$22,10))</f>
        <v/>
      </c>
      <c r="Y233" s="149" t="str">
        <f t="shared" si="32"/>
        <v/>
      </c>
      <c r="Z233" s="150" t="str">
        <f t="shared" si="31"/>
        <v/>
      </c>
      <c r="AA233" s="151"/>
      <c r="AB233" s="453"/>
      <c r="AC233" s="453"/>
      <c r="AD233" s="453"/>
      <c r="AE233" s="453"/>
      <c r="AF233" s="453"/>
      <c r="AG233" s="453"/>
      <c r="AH233" s="453"/>
      <c r="AI233" s="453"/>
      <c r="AJ233" s="152" t="str">
        <f>IF(OR($D233="",$AK233=""),"",MIN(VLOOKUP($AN233,Trans_Req!$A$2:$N$22,11),$AK233-VLOOKUP($AN233,Trans_Req!$A$2:$N$22,12)))</f>
        <v/>
      </c>
      <c r="AK233" s="453"/>
      <c r="AL233" s="453"/>
      <c r="AM233" s="151"/>
      <c r="AN233" s="126" t="e">
        <f>VLOOKUP($D233,Trans_Req!$Q$2:$R$14,2)+IF(OR(VLOOKUP($D233,Trans_Req!$Q$2:$R$14,2)=121000,VLOOKUP($D233,Trans_Req!$Q$2:$R$14,2)=121300),VLOOKUP($E233,Trans_Req!$S$2:$T$3,2),0)+IF(OR(VLOOKUP($D233,Trans_Req!$Q$2:$R$14,2)=121000,VLOOKUP($D233,Trans_Req!$Q$2:$R$14,2)=121300),IF(VLOOKUP($E233,Trans_Req!$S$2:$T$3,2)=20,VLOOKUP($F233,Trans_Req!$U$2:$V$4,2),0),0)</f>
        <v>#N/A</v>
      </c>
    </row>
    <row r="234" spans="1:40" x14ac:dyDescent="0.25">
      <c r="A234" s="125"/>
      <c r="B234" s="453"/>
      <c r="C234" s="453"/>
      <c r="D234" s="454"/>
      <c r="E234" s="454"/>
      <c r="F234" s="454"/>
      <c r="G234" s="456"/>
      <c r="H234" s="154" t="str">
        <f t="shared" si="25"/>
        <v/>
      </c>
      <c r="I234" s="148" t="str">
        <f>IF($D234="","",VLOOKUP($AN234,Trans_Req!$A$2:$N$22,5))</f>
        <v/>
      </c>
      <c r="J234" s="455"/>
      <c r="K234" s="147" t="str">
        <f t="shared" si="26"/>
        <v/>
      </c>
      <c r="L234" s="148" t="str">
        <f>IF($D234="","",VLOOKUP($AN234,Trans_Req!$A$2:$N$22,6))</f>
        <v/>
      </c>
      <c r="M234" s="455"/>
      <c r="N234" s="147" t="str">
        <f t="shared" si="27"/>
        <v/>
      </c>
      <c r="O234" s="148" t="str">
        <f>IF($D234="","",VLOOKUP($AN234,Trans_Req!$A$2:$N$22,7))</f>
        <v/>
      </c>
      <c r="P234" s="457"/>
      <c r="Q234" s="158" t="str">
        <f t="shared" si="28"/>
        <v/>
      </c>
      <c r="R234" s="148" t="str">
        <f>IF($D234="","",VLOOKUP($AN234,Trans_Req!$A$2:$N$22,8))</f>
        <v/>
      </c>
      <c r="S234" s="457"/>
      <c r="T234" s="158" t="str">
        <f t="shared" si="29"/>
        <v/>
      </c>
      <c r="U234" s="148" t="str">
        <f>IF($D234="","",VLOOKUP($AN234,Trans_Req!$A$2:$N$22,9))</f>
        <v/>
      </c>
      <c r="V234" s="457"/>
      <c r="W234" s="158" t="str">
        <f t="shared" si="30"/>
        <v/>
      </c>
      <c r="X234" s="148" t="str">
        <f>IF($D234="","",VLOOKUP($AN234,Trans_Req!$A$2:$N$22,10))</f>
        <v/>
      </c>
      <c r="Y234" s="149" t="str">
        <f t="shared" si="32"/>
        <v/>
      </c>
      <c r="Z234" s="150" t="str">
        <f t="shared" si="31"/>
        <v/>
      </c>
      <c r="AA234" s="151"/>
      <c r="AB234" s="453"/>
      <c r="AC234" s="453"/>
      <c r="AD234" s="453"/>
      <c r="AE234" s="453"/>
      <c r="AF234" s="453"/>
      <c r="AG234" s="453"/>
      <c r="AH234" s="453"/>
      <c r="AI234" s="453"/>
      <c r="AJ234" s="152" t="str">
        <f>IF(OR($D234="",$AK234=""),"",MIN(VLOOKUP($AN234,Trans_Req!$A$2:$N$22,11),$AK234-VLOOKUP($AN234,Trans_Req!$A$2:$N$22,12)))</f>
        <v/>
      </c>
      <c r="AK234" s="453"/>
      <c r="AL234" s="453"/>
      <c r="AM234" s="151"/>
      <c r="AN234" s="126" t="e">
        <f>VLOOKUP($D234,Trans_Req!$Q$2:$R$14,2)+IF(OR(VLOOKUP($D234,Trans_Req!$Q$2:$R$14,2)=121000,VLOOKUP($D234,Trans_Req!$Q$2:$R$14,2)=121300),VLOOKUP($E234,Trans_Req!$S$2:$T$3,2),0)+IF(OR(VLOOKUP($D234,Trans_Req!$Q$2:$R$14,2)=121000,VLOOKUP($D234,Trans_Req!$Q$2:$R$14,2)=121300),IF(VLOOKUP($E234,Trans_Req!$S$2:$T$3,2)=20,VLOOKUP($F234,Trans_Req!$U$2:$V$4,2),0),0)</f>
        <v>#N/A</v>
      </c>
    </row>
    <row r="235" spans="1:40" x14ac:dyDescent="0.25">
      <c r="A235" s="125"/>
      <c r="B235" s="453"/>
      <c r="C235" s="453"/>
      <c r="D235" s="454"/>
      <c r="E235" s="454"/>
      <c r="F235" s="454"/>
      <c r="G235" s="456"/>
      <c r="H235" s="154" t="str">
        <f t="shared" si="25"/>
        <v/>
      </c>
      <c r="I235" s="148" t="str">
        <f>IF($D235="","",VLOOKUP($AN235,Trans_Req!$A$2:$N$22,5))</f>
        <v/>
      </c>
      <c r="J235" s="455"/>
      <c r="K235" s="147" t="str">
        <f t="shared" si="26"/>
        <v/>
      </c>
      <c r="L235" s="148" t="str">
        <f>IF($D235="","",VLOOKUP($AN235,Trans_Req!$A$2:$N$22,6))</f>
        <v/>
      </c>
      <c r="M235" s="455"/>
      <c r="N235" s="147" t="str">
        <f t="shared" si="27"/>
        <v/>
      </c>
      <c r="O235" s="148" t="str">
        <f>IF($D235="","",VLOOKUP($AN235,Trans_Req!$A$2:$N$22,7))</f>
        <v/>
      </c>
      <c r="P235" s="457"/>
      <c r="Q235" s="158" t="str">
        <f t="shared" si="28"/>
        <v/>
      </c>
      <c r="R235" s="148" t="str">
        <f>IF($D235="","",VLOOKUP($AN235,Trans_Req!$A$2:$N$22,8))</f>
        <v/>
      </c>
      <c r="S235" s="457"/>
      <c r="T235" s="158" t="str">
        <f t="shared" si="29"/>
        <v/>
      </c>
      <c r="U235" s="148" t="str">
        <f>IF($D235="","",VLOOKUP($AN235,Trans_Req!$A$2:$N$22,9))</f>
        <v/>
      </c>
      <c r="V235" s="457"/>
      <c r="W235" s="158" t="str">
        <f t="shared" si="30"/>
        <v/>
      </c>
      <c r="X235" s="148" t="str">
        <f>IF($D235="","",VLOOKUP($AN235,Trans_Req!$A$2:$N$22,10))</f>
        <v/>
      </c>
      <c r="Y235" s="149" t="str">
        <f t="shared" si="32"/>
        <v/>
      </c>
      <c r="Z235" s="150" t="str">
        <f t="shared" si="31"/>
        <v/>
      </c>
      <c r="AA235" s="151"/>
      <c r="AB235" s="453"/>
      <c r="AC235" s="453"/>
      <c r="AD235" s="453"/>
      <c r="AE235" s="453"/>
      <c r="AF235" s="453"/>
      <c r="AG235" s="453"/>
      <c r="AH235" s="453"/>
      <c r="AI235" s="453"/>
      <c r="AJ235" s="152" t="str">
        <f>IF(OR($D235="",$AK235=""),"",MIN(VLOOKUP($AN235,Trans_Req!$A$2:$N$22,11),$AK235-VLOOKUP($AN235,Trans_Req!$A$2:$N$22,12)))</f>
        <v/>
      </c>
      <c r="AK235" s="453"/>
      <c r="AL235" s="453"/>
      <c r="AM235" s="151"/>
      <c r="AN235" s="126" t="e">
        <f>VLOOKUP($D235,Trans_Req!$Q$2:$R$14,2)+IF(OR(VLOOKUP($D235,Trans_Req!$Q$2:$R$14,2)=121000,VLOOKUP($D235,Trans_Req!$Q$2:$R$14,2)=121300),VLOOKUP($E235,Trans_Req!$S$2:$T$3,2),0)+IF(OR(VLOOKUP($D235,Trans_Req!$Q$2:$R$14,2)=121000,VLOOKUP($D235,Trans_Req!$Q$2:$R$14,2)=121300),IF(VLOOKUP($E235,Trans_Req!$S$2:$T$3,2)=20,VLOOKUP($F235,Trans_Req!$U$2:$V$4,2),0),0)</f>
        <v>#N/A</v>
      </c>
    </row>
    <row r="236" spans="1:40" x14ac:dyDescent="0.25">
      <c r="A236" s="125"/>
      <c r="B236" s="453"/>
      <c r="C236" s="453"/>
      <c r="D236" s="454"/>
      <c r="E236" s="454"/>
      <c r="F236" s="454"/>
      <c r="G236" s="456"/>
      <c r="H236" s="154" t="str">
        <f t="shared" si="25"/>
        <v/>
      </c>
      <c r="I236" s="148" t="str">
        <f>IF($D236="","",VLOOKUP($AN236,Trans_Req!$A$2:$N$22,5))</f>
        <v/>
      </c>
      <c r="J236" s="455"/>
      <c r="K236" s="147" t="str">
        <f t="shared" si="26"/>
        <v/>
      </c>
      <c r="L236" s="148" t="str">
        <f>IF($D236="","",VLOOKUP($AN236,Trans_Req!$A$2:$N$22,6))</f>
        <v/>
      </c>
      <c r="M236" s="455"/>
      <c r="N236" s="147" t="str">
        <f t="shared" si="27"/>
        <v/>
      </c>
      <c r="O236" s="148" t="str">
        <f>IF($D236="","",VLOOKUP($AN236,Trans_Req!$A$2:$N$22,7))</f>
        <v/>
      </c>
      <c r="P236" s="457"/>
      <c r="Q236" s="158" t="str">
        <f t="shared" si="28"/>
        <v/>
      </c>
      <c r="R236" s="148" t="str">
        <f>IF($D236="","",VLOOKUP($AN236,Trans_Req!$A$2:$N$22,8))</f>
        <v/>
      </c>
      <c r="S236" s="457"/>
      <c r="T236" s="158" t="str">
        <f t="shared" si="29"/>
        <v/>
      </c>
      <c r="U236" s="148" t="str">
        <f>IF($D236="","",VLOOKUP($AN236,Trans_Req!$A$2:$N$22,9))</f>
        <v/>
      </c>
      <c r="V236" s="457"/>
      <c r="W236" s="158" t="str">
        <f t="shared" si="30"/>
        <v/>
      </c>
      <c r="X236" s="148" t="str">
        <f>IF($D236="","",VLOOKUP($AN236,Trans_Req!$A$2:$N$22,10))</f>
        <v/>
      </c>
      <c r="Y236" s="149" t="str">
        <f t="shared" si="32"/>
        <v/>
      </c>
      <c r="Z236" s="150" t="str">
        <f t="shared" si="31"/>
        <v/>
      </c>
      <c r="AA236" s="151"/>
      <c r="AB236" s="453"/>
      <c r="AC236" s="453"/>
      <c r="AD236" s="453"/>
      <c r="AE236" s="453"/>
      <c r="AF236" s="453"/>
      <c r="AG236" s="453"/>
      <c r="AH236" s="453"/>
      <c r="AI236" s="453"/>
      <c r="AJ236" s="152" t="str">
        <f>IF(OR($D236="",$AK236=""),"",MIN(VLOOKUP($AN236,Trans_Req!$A$2:$N$22,11),$AK236-VLOOKUP($AN236,Trans_Req!$A$2:$N$22,12)))</f>
        <v/>
      </c>
      <c r="AK236" s="453"/>
      <c r="AL236" s="453"/>
      <c r="AM236" s="151"/>
      <c r="AN236" s="126" t="e">
        <f>VLOOKUP($D236,Trans_Req!$Q$2:$R$14,2)+IF(OR(VLOOKUP($D236,Trans_Req!$Q$2:$R$14,2)=121000,VLOOKUP($D236,Trans_Req!$Q$2:$R$14,2)=121300),VLOOKUP($E236,Trans_Req!$S$2:$T$3,2),0)+IF(OR(VLOOKUP($D236,Trans_Req!$Q$2:$R$14,2)=121000,VLOOKUP($D236,Trans_Req!$Q$2:$R$14,2)=121300),IF(VLOOKUP($E236,Trans_Req!$S$2:$T$3,2)=20,VLOOKUP($F236,Trans_Req!$U$2:$V$4,2),0),0)</f>
        <v>#N/A</v>
      </c>
    </row>
    <row r="237" spans="1:40" x14ac:dyDescent="0.25">
      <c r="A237" s="125"/>
      <c r="B237" s="453"/>
      <c r="C237" s="453"/>
      <c r="D237" s="454"/>
      <c r="E237" s="454"/>
      <c r="F237" s="454"/>
      <c r="G237" s="456"/>
      <c r="H237" s="154" t="str">
        <f t="shared" si="25"/>
        <v/>
      </c>
      <c r="I237" s="148" t="str">
        <f>IF($D237="","",VLOOKUP($AN237,Trans_Req!$A$2:$N$22,5))</f>
        <v/>
      </c>
      <c r="J237" s="455"/>
      <c r="K237" s="147" t="str">
        <f t="shared" si="26"/>
        <v/>
      </c>
      <c r="L237" s="148" t="str">
        <f>IF($D237="","",VLOOKUP($AN237,Trans_Req!$A$2:$N$22,6))</f>
        <v/>
      </c>
      <c r="M237" s="455"/>
      <c r="N237" s="147" t="str">
        <f t="shared" si="27"/>
        <v/>
      </c>
      <c r="O237" s="148" t="str">
        <f>IF($D237="","",VLOOKUP($AN237,Trans_Req!$A$2:$N$22,7))</f>
        <v/>
      </c>
      <c r="P237" s="457"/>
      <c r="Q237" s="158" t="str">
        <f t="shared" si="28"/>
        <v/>
      </c>
      <c r="R237" s="148" t="str">
        <f>IF($D237="","",VLOOKUP($AN237,Trans_Req!$A$2:$N$22,8))</f>
        <v/>
      </c>
      <c r="S237" s="457"/>
      <c r="T237" s="158" t="str">
        <f t="shared" si="29"/>
        <v/>
      </c>
      <c r="U237" s="148" t="str">
        <f>IF($D237="","",VLOOKUP($AN237,Trans_Req!$A$2:$N$22,9))</f>
        <v/>
      </c>
      <c r="V237" s="457"/>
      <c r="W237" s="158" t="str">
        <f t="shared" si="30"/>
        <v/>
      </c>
      <c r="X237" s="148" t="str">
        <f>IF($D237="","",VLOOKUP($AN237,Trans_Req!$A$2:$N$22,10))</f>
        <v/>
      </c>
      <c r="Y237" s="149" t="str">
        <f t="shared" si="32"/>
        <v/>
      </c>
      <c r="Z237" s="150" t="str">
        <f t="shared" si="31"/>
        <v/>
      </c>
      <c r="AA237" s="151"/>
      <c r="AB237" s="453"/>
      <c r="AC237" s="453"/>
      <c r="AD237" s="453"/>
      <c r="AE237" s="453"/>
      <c r="AF237" s="453"/>
      <c r="AG237" s="453"/>
      <c r="AH237" s="453"/>
      <c r="AI237" s="453"/>
      <c r="AJ237" s="152" t="str">
        <f>IF(OR($D237="",$AK237=""),"",MIN(VLOOKUP($AN237,Trans_Req!$A$2:$N$22,11),$AK237-VLOOKUP($AN237,Trans_Req!$A$2:$N$22,12)))</f>
        <v/>
      </c>
      <c r="AK237" s="453"/>
      <c r="AL237" s="453"/>
      <c r="AM237" s="151"/>
      <c r="AN237" s="126" t="e">
        <f>VLOOKUP($D237,Trans_Req!$Q$2:$R$14,2)+IF(OR(VLOOKUP($D237,Trans_Req!$Q$2:$R$14,2)=121000,VLOOKUP($D237,Trans_Req!$Q$2:$R$14,2)=121300),VLOOKUP($E237,Trans_Req!$S$2:$T$3,2),0)+IF(OR(VLOOKUP($D237,Trans_Req!$Q$2:$R$14,2)=121000,VLOOKUP($D237,Trans_Req!$Q$2:$R$14,2)=121300),IF(VLOOKUP($E237,Trans_Req!$S$2:$T$3,2)=20,VLOOKUP($F237,Trans_Req!$U$2:$V$4,2),0),0)</f>
        <v>#N/A</v>
      </c>
    </row>
    <row r="238" spans="1:40" x14ac:dyDescent="0.25">
      <c r="A238" s="125"/>
      <c r="B238" s="453"/>
      <c r="C238" s="453"/>
      <c r="D238" s="454"/>
      <c r="E238" s="454"/>
      <c r="F238" s="454"/>
      <c r="G238" s="456"/>
      <c r="H238" s="154" t="str">
        <f t="shared" si="25"/>
        <v/>
      </c>
      <c r="I238" s="148" t="str">
        <f>IF($D238="","",VLOOKUP($AN238,Trans_Req!$A$2:$N$22,5))</f>
        <v/>
      </c>
      <c r="J238" s="455"/>
      <c r="K238" s="147" t="str">
        <f t="shared" si="26"/>
        <v/>
      </c>
      <c r="L238" s="148" t="str">
        <f>IF($D238="","",VLOOKUP($AN238,Trans_Req!$A$2:$N$22,6))</f>
        <v/>
      </c>
      <c r="M238" s="455"/>
      <c r="N238" s="147" t="str">
        <f t="shared" si="27"/>
        <v/>
      </c>
      <c r="O238" s="148" t="str">
        <f>IF($D238="","",VLOOKUP($AN238,Trans_Req!$A$2:$N$22,7))</f>
        <v/>
      </c>
      <c r="P238" s="457"/>
      <c r="Q238" s="158" t="str">
        <f t="shared" si="28"/>
        <v/>
      </c>
      <c r="R238" s="148" t="str">
        <f>IF($D238="","",VLOOKUP($AN238,Trans_Req!$A$2:$N$22,8))</f>
        <v/>
      </c>
      <c r="S238" s="457"/>
      <c r="T238" s="158" t="str">
        <f t="shared" si="29"/>
        <v/>
      </c>
      <c r="U238" s="148" t="str">
        <f>IF($D238="","",VLOOKUP($AN238,Trans_Req!$A$2:$N$22,9))</f>
        <v/>
      </c>
      <c r="V238" s="457"/>
      <c r="W238" s="158" t="str">
        <f t="shared" si="30"/>
        <v/>
      </c>
      <c r="X238" s="148" t="str">
        <f>IF($D238="","",VLOOKUP($AN238,Trans_Req!$A$2:$N$22,10))</f>
        <v/>
      </c>
      <c r="Y238" s="149" t="str">
        <f t="shared" si="32"/>
        <v/>
      </c>
      <c r="Z238" s="150" t="str">
        <f t="shared" si="31"/>
        <v/>
      </c>
      <c r="AA238" s="151"/>
      <c r="AB238" s="453"/>
      <c r="AC238" s="453"/>
      <c r="AD238" s="453"/>
      <c r="AE238" s="453"/>
      <c r="AF238" s="453"/>
      <c r="AG238" s="453"/>
      <c r="AH238" s="453"/>
      <c r="AI238" s="453"/>
      <c r="AJ238" s="152" t="str">
        <f>IF(OR($D238="",$AK238=""),"",MIN(VLOOKUP($AN238,Trans_Req!$A$2:$N$22,11),$AK238-VLOOKUP($AN238,Trans_Req!$A$2:$N$22,12)))</f>
        <v/>
      </c>
      <c r="AK238" s="453"/>
      <c r="AL238" s="453"/>
      <c r="AM238" s="151"/>
      <c r="AN238" s="126" t="e">
        <f>VLOOKUP($D238,Trans_Req!$Q$2:$R$14,2)+IF(OR(VLOOKUP($D238,Trans_Req!$Q$2:$R$14,2)=121000,VLOOKUP($D238,Trans_Req!$Q$2:$R$14,2)=121300),VLOOKUP($E238,Trans_Req!$S$2:$T$3,2),0)+IF(OR(VLOOKUP($D238,Trans_Req!$Q$2:$R$14,2)=121000,VLOOKUP($D238,Trans_Req!$Q$2:$R$14,2)=121300),IF(VLOOKUP($E238,Trans_Req!$S$2:$T$3,2)=20,VLOOKUP($F238,Trans_Req!$U$2:$V$4,2),0),0)</f>
        <v>#N/A</v>
      </c>
    </row>
    <row r="239" spans="1:40" x14ac:dyDescent="0.25">
      <c r="A239" s="125"/>
      <c r="B239" s="453"/>
      <c r="C239" s="453"/>
      <c r="D239" s="454"/>
      <c r="E239" s="454"/>
      <c r="F239" s="454"/>
      <c r="G239" s="456"/>
      <c r="H239" s="154" t="str">
        <f t="shared" si="25"/>
        <v/>
      </c>
      <c r="I239" s="148" t="str">
        <f>IF($D239="","",VLOOKUP($AN239,Trans_Req!$A$2:$N$22,5))</f>
        <v/>
      </c>
      <c r="J239" s="455"/>
      <c r="K239" s="147" t="str">
        <f t="shared" si="26"/>
        <v/>
      </c>
      <c r="L239" s="148" t="str">
        <f>IF($D239="","",VLOOKUP($AN239,Trans_Req!$A$2:$N$22,6))</f>
        <v/>
      </c>
      <c r="M239" s="455"/>
      <c r="N239" s="147" t="str">
        <f t="shared" si="27"/>
        <v/>
      </c>
      <c r="O239" s="148" t="str">
        <f>IF($D239="","",VLOOKUP($AN239,Trans_Req!$A$2:$N$22,7))</f>
        <v/>
      </c>
      <c r="P239" s="457"/>
      <c r="Q239" s="158" t="str">
        <f t="shared" si="28"/>
        <v/>
      </c>
      <c r="R239" s="148" t="str">
        <f>IF($D239="","",VLOOKUP($AN239,Trans_Req!$A$2:$N$22,8))</f>
        <v/>
      </c>
      <c r="S239" s="457"/>
      <c r="T239" s="158" t="str">
        <f t="shared" si="29"/>
        <v/>
      </c>
      <c r="U239" s="148" t="str">
        <f>IF($D239="","",VLOOKUP($AN239,Trans_Req!$A$2:$N$22,9))</f>
        <v/>
      </c>
      <c r="V239" s="457"/>
      <c r="W239" s="158" t="str">
        <f t="shared" si="30"/>
        <v/>
      </c>
      <c r="X239" s="148" t="str">
        <f>IF($D239="","",VLOOKUP($AN239,Trans_Req!$A$2:$N$22,10))</f>
        <v/>
      </c>
      <c r="Y239" s="149" t="str">
        <f t="shared" si="32"/>
        <v/>
      </c>
      <c r="Z239" s="150" t="str">
        <f t="shared" si="31"/>
        <v/>
      </c>
      <c r="AA239" s="151"/>
      <c r="AB239" s="453"/>
      <c r="AC239" s="453"/>
      <c r="AD239" s="453"/>
      <c r="AE239" s="453"/>
      <c r="AF239" s="453"/>
      <c r="AG239" s="453"/>
      <c r="AH239" s="453"/>
      <c r="AI239" s="453"/>
      <c r="AJ239" s="152" t="str">
        <f>IF(OR($D239="",$AK239=""),"",MIN(VLOOKUP($AN239,Trans_Req!$A$2:$N$22,11),$AK239-VLOOKUP($AN239,Trans_Req!$A$2:$N$22,12)))</f>
        <v/>
      </c>
      <c r="AK239" s="453"/>
      <c r="AL239" s="453"/>
      <c r="AM239" s="151"/>
      <c r="AN239" s="126" t="e">
        <f>VLOOKUP($D239,Trans_Req!$Q$2:$R$14,2)+IF(OR(VLOOKUP($D239,Trans_Req!$Q$2:$R$14,2)=121000,VLOOKUP($D239,Trans_Req!$Q$2:$R$14,2)=121300),VLOOKUP($E239,Trans_Req!$S$2:$T$3,2),0)+IF(OR(VLOOKUP($D239,Trans_Req!$Q$2:$R$14,2)=121000,VLOOKUP($D239,Trans_Req!$Q$2:$R$14,2)=121300),IF(VLOOKUP($E239,Trans_Req!$S$2:$T$3,2)=20,VLOOKUP($F239,Trans_Req!$U$2:$V$4,2),0),0)</f>
        <v>#N/A</v>
      </c>
    </row>
    <row r="240" spans="1:40" x14ac:dyDescent="0.25">
      <c r="A240" s="125"/>
      <c r="B240" s="453"/>
      <c r="C240" s="453"/>
      <c r="D240" s="454"/>
      <c r="E240" s="454"/>
      <c r="F240" s="454"/>
      <c r="G240" s="456"/>
      <c r="H240" s="154" t="str">
        <f t="shared" si="25"/>
        <v/>
      </c>
      <c r="I240" s="148" t="str">
        <f>IF($D240="","",VLOOKUP($AN240,Trans_Req!$A$2:$N$22,5))</f>
        <v/>
      </c>
      <c r="J240" s="455"/>
      <c r="K240" s="147" t="str">
        <f t="shared" si="26"/>
        <v/>
      </c>
      <c r="L240" s="148" t="str">
        <f>IF($D240="","",VLOOKUP($AN240,Trans_Req!$A$2:$N$22,6))</f>
        <v/>
      </c>
      <c r="M240" s="455"/>
      <c r="N240" s="147" t="str">
        <f t="shared" si="27"/>
        <v/>
      </c>
      <c r="O240" s="148" t="str">
        <f>IF($D240="","",VLOOKUP($AN240,Trans_Req!$A$2:$N$22,7))</f>
        <v/>
      </c>
      <c r="P240" s="457"/>
      <c r="Q240" s="158" t="str">
        <f t="shared" si="28"/>
        <v/>
      </c>
      <c r="R240" s="148" t="str">
        <f>IF($D240="","",VLOOKUP($AN240,Trans_Req!$A$2:$N$22,8))</f>
        <v/>
      </c>
      <c r="S240" s="457"/>
      <c r="T240" s="158" t="str">
        <f t="shared" si="29"/>
        <v/>
      </c>
      <c r="U240" s="148" t="str">
        <f>IF($D240="","",VLOOKUP($AN240,Trans_Req!$A$2:$N$22,9))</f>
        <v/>
      </c>
      <c r="V240" s="457"/>
      <c r="W240" s="158" t="str">
        <f t="shared" si="30"/>
        <v/>
      </c>
      <c r="X240" s="148" t="str">
        <f>IF($D240="","",VLOOKUP($AN240,Trans_Req!$A$2:$N$22,10))</f>
        <v/>
      </c>
      <c r="Y240" s="149" t="str">
        <f t="shared" si="32"/>
        <v/>
      </c>
      <c r="Z240" s="150" t="str">
        <f t="shared" si="31"/>
        <v/>
      </c>
      <c r="AA240" s="151"/>
      <c r="AB240" s="453"/>
      <c r="AC240" s="453"/>
      <c r="AD240" s="453"/>
      <c r="AE240" s="453"/>
      <c r="AF240" s="453"/>
      <c r="AG240" s="453"/>
      <c r="AH240" s="453"/>
      <c r="AI240" s="453"/>
      <c r="AJ240" s="152" t="str">
        <f>IF(OR($D240="",$AK240=""),"",MIN(VLOOKUP($AN240,Trans_Req!$A$2:$N$22,11),$AK240-VLOOKUP($AN240,Trans_Req!$A$2:$N$22,12)))</f>
        <v/>
      </c>
      <c r="AK240" s="453"/>
      <c r="AL240" s="453"/>
      <c r="AM240" s="151"/>
      <c r="AN240" s="126" t="e">
        <f>VLOOKUP($D240,Trans_Req!$Q$2:$R$14,2)+IF(OR(VLOOKUP($D240,Trans_Req!$Q$2:$R$14,2)=121000,VLOOKUP($D240,Trans_Req!$Q$2:$R$14,2)=121300),VLOOKUP($E240,Trans_Req!$S$2:$T$3,2),0)+IF(OR(VLOOKUP($D240,Trans_Req!$Q$2:$R$14,2)=121000,VLOOKUP($D240,Trans_Req!$Q$2:$R$14,2)=121300),IF(VLOOKUP($E240,Trans_Req!$S$2:$T$3,2)=20,VLOOKUP($F240,Trans_Req!$U$2:$V$4,2),0),0)</f>
        <v>#N/A</v>
      </c>
    </row>
    <row r="241" spans="1:40" x14ac:dyDescent="0.25">
      <c r="A241" s="125"/>
      <c r="B241" s="453"/>
      <c r="C241" s="453"/>
      <c r="D241" s="454"/>
      <c r="E241" s="454"/>
      <c r="F241" s="454"/>
      <c r="G241" s="456"/>
      <c r="H241" s="154" t="str">
        <f t="shared" si="25"/>
        <v/>
      </c>
      <c r="I241" s="148" t="str">
        <f>IF($D241="","",VLOOKUP($AN241,Trans_Req!$A$2:$N$22,5))</f>
        <v/>
      </c>
      <c r="J241" s="455"/>
      <c r="K241" s="147" t="str">
        <f t="shared" si="26"/>
        <v/>
      </c>
      <c r="L241" s="148" t="str">
        <f>IF($D241="","",VLOOKUP($AN241,Trans_Req!$A$2:$N$22,6))</f>
        <v/>
      </c>
      <c r="M241" s="455"/>
      <c r="N241" s="147" t="str">
        <f t="shared" si="27"/>
        <v/>
      </c>
      <c r="O241" s="148" t="str">
        <f>IF($D241="","",VLOOKUP($AN241,Trans_Req!$A$2:$N$22,7))</f>
        <v/>
      </c>
      <c r="P241" s="457"/>
      <c r="Q241" s="158" t="str">
        <f t="shared" si="28"/>
        <v/>
      </c>
      <c r="R241" s="148" t="str">
        <f>IF($D241="","",VLOOKUP($AN241,Trans_Req!$A$2:$N$22,8))</f>
        <v/>
      </c>
      <c r="S241" s="457"/>
      <c r="T241" s="158" t="str">
        <f t="shared" si="29"/>
        <v/>
      </c>
      <c r="U241" s="148" t="str">
        <f>IF($D241="","",VLOOKUP($AN241,Trans_Req!$A$2:$N$22,9))</f>
        <v/>
      </c>
      <c r="V241" s="457"/>
      <c r="W241" s="158" t="str">
        <f t="shared" si="30"/>
        <v/>
      </c>
      <c r="X241" s="148" t="str">
        <f>IF($D241="","",VLOOKUP($AN241,Trans_Req!$A$2:$N$22,10))</f>
        <v/>
      </c>
      <c r="Y241" s="149" t="str">
        <f t="shared" si="32"/>
        <v/>
      </c>
      <c r="Z241" s="150" t="str">
        <f t="shared" si="31"/>
        <v/>
      </c>
      <c r="AA241" s="151"/>
      <c r="AB241" s="453"/>
      <c r="AC241" s="453"/>
      <c r="AD241" s="453"/>
      <c r="AE241" s="453"/>
      <c r="AF241" s="453"/>
      <c r="AG241" s="453"/>
      <c r="AH241" s="453"/>
      <c r="AI241" s="453"/>
      <c r="AJ241" s="152" t="str">
        <f>IF(OR($D241="",$AK241=""),"",MIN(VLOOKUP($AN241,Trans_Req!$A$2:$N$22,11),$AK241-VLOOKUP($AN241,Trans_Req!$A$2:$N$22,12)))</f>
        <v/>
      </c>
      <c r="AK241" s="453"/>
      <c r="AL241" s="453"/>
      <c r="AM241" s="151"/>
      <c r="AN241" s="126" t="e">
        <f>VLOOKUP($D241,Trans_Req!$Q$2:$R$14,2)+IF(OR(VLOOKUP($D241,Trans_Req!$Q$2:$R$14,2)=121000,VLOOKUP($D241,Trans_Req!$Q$2:$R$14,2)=121300),VLOOKUP($E241,Trans_Req!$S$2:$T$3,2),0)+IF(OR(VLOOKUP($D241,Trans_Req!$Q$2:$R$14,2)=121000,VLOOKUP($D241,Trans_Req!$Q$2:$R$14,2)=121300),IF(VLOOKUP($E241,Trans_Req!$S$2:$T$3,2)=20,VLOOKUP($F241,Trans_Req!$U$2:$V$4,2),0),0)</f>
        <v>#N/A</v>
      </c>
    </row>
    <row r="242" spans="1:40" x14ac:dyDescent="0.25">
      <c r="A242" s="125"/>
      <c r="B242" s="453"/>
      <c r="C242" s="453"/>
      <c r="D242" s="454"/>
      <c r="E242" s="454"/>
      <c r="F242" s="454"/>
      <c r="G242" s="456"/>
      <c r="H242" s="154" t="str">
        <f t="shared" si="25"/>
        <v/>
      </c>
      <c r="I242" s="148" t="str">
        <f>IF($D242="","",VLOOKUP($AN242,Trans_Req!$A$2:$N$22,5))</f>
        <v/>
      </c>
      <c r="J242" s="455"/>
      <c r="K242" s="147" t="str">
        <f t="shared" si="26"/>
        <v/>
      </c>
      <c r="L242" s="148" t="str">
        <f>IF($D242="","",VLOOKUP($AN242,Trans_Req!$A$2:$N$22,6))</f>
        <v/>
      </c>
      <c r="M242" s="455"/>
      <c r="N242" s="147" t="str">
        <f t="shared" si="27"/>
        <v/>
      </c>
      <c r="O242" s="148" t="str">
        <f>IF($D242="","",VLOOKUP($AN242,Trans_Req!$A$2:$N$22,7))</f>
        <v/>
      </c>
      <c r="P242" s="457"/>
      <c r="Q242" s="158" t="str">
        <f t="shared" si="28"/>
        <v/>
      </c>
      <c r="R242" s="148" t="str">
        <f>IF($D242="","",VLOOKUP($AN242,Trans_Req!$A$2:$N$22,8))</f>
        <v/>
      </c>
      <c r="S242" s="457"/>
      <c r="T242" s="158" t="str">
        <f t="shared" si="29"/>
        <v/>
      </c>
      <c r="U242" s="148" t="str">
        <f>IF($D242="","",VLOOKUP($AN242,Trans_Req!$A$2:$N$22,9))</f>
        <v/>
      </c>
      <c r="V242" s="457"/>
      <c r="W242" s="158" t="str">
        <f t="shared" si="30"/>
        <v/>
      </c>
      <c r="X242" s="148" t="str">
        <f>IF($D242="","",VLOOKUP($AN242,Trans_Req!$A$2:$N$22,10))</f>
        <v/>
      </c>
      <c r="Y242" s="149" t="str">
        <f t="shared" si="32"/>
        <v/>
      </c>
      <c r="Z242" s="150" t="str">
        <f t="shared" si="31"/>
        <v/>
      </c>
      <c r="AA242" s="151"/>
      <c r="AB242" s="453"/>
      <c r="AC242" s="453"/>
      <c r="AD242" s="453"/>
      <c r="AE242" s="453"/>
      <c r="AF242" s="453"/>
      <c r="AG242" s="453"/>
      <c r="AH242" s="453"/>
      <c r="AI242" s="453"/>
      <c r="AJ242" s="152" t="str">
        <f>IF(OR($D242="",$AK242=""),"",MIN(VLOOKUP($AN242,Trans_Req!$A$2:$N$22,11),$AK242-VLOOKUP($AN242,Trans_Req!$A$2:$N$22,12)))</f>
        <v/>
      </c>
      <c r="AK242" s="453"/>
      <c r="AL242" s="453"/>
      <c r="AM242" s="151"/>
      <c r="AN242" s="126" t="e">
        <f>VLOOKUP($D242,Trans_Req!$Q$2:$R$14,2)+IF(OR(VLOOKUP($D242,Trans_Req!$Q$2:$R$14,2)=121000,VLOOKUP($D242,Trans_Req!$Q$2:$R$14,2)=121300),VLOOKUP($E242,Trans_Req!$S$2:$T$3,2),0)+IF(OR(VLOOKUP($D242,Trans_Req!$Q$2:$R$14,2)=121000,VLOOKUP($D242,Trans_Req!$Q$2:$R$14,2)=121300),IF(VLOOKUP($E242,Trans_Req!$S$2:$T$3,2)=20,VLOOKUP($F242,Trans_Req!$U$2:$V$4,2),0),0)</f>
        <v>#N/A</v>
      </c>
    </row>
    <row r="243" spans="1:40" x14ac:dyDescent="0.25">
      <c r="A243" s="125"/>
      <c r="B243" s="453"/>
      <c r="C243" s="453"/>
      <c r="D243" s="454"/>
      <c r="E243" s="454"/>
      <c r="F243" s="454"/>
      <c r="G243" s="456"/>
      <c r="H243" s="154" t="str">
        <f t="shared" si="25"/>
        <v/>
      </c>
      <c r="I243" s="148" t="str">
        <f>IF($D243="","",VLOOKUP($AN243,Trans_Req!$A$2:$N$22,5))</f>
        <v/>
      </c>
      <c r="J243" s="455"/>
      <c r="K243" s="147" t="str">
        <f t="shared" si="26"/>
        <v/>
      </c>
      <c r="L243" s="148" t="str">
        <f>IF($D243="","",VLOOKUP($AN243,Trans_Req!$A$2:$N$22,6))</f>
        <v/>
      </c>
      <c r="M243" s="455"/>
      <c r="N243" s="147" t="str">
        <f t="shared" si="27"/>
        <v/>
      </c>
      <c r="O243" s="148" t="str">
        <f>IF($D243="","",VLOOKUP($AN243,Trans_Req!$A$2:$N$22,7))</f>
        <v/>
      </c>
      <c r="P243" s="457"/>
      <c r="Q243" s="158" t="str">
        <f t="shared" si="28"/>
        <v/>
      </c>
      <c r="R243" s="148" t="str">
        <f>IF($D243="","",VLOOKUP($AN243,Trans_Req!$A$2:$N$22,8))</f>
        <v/>
      </c>
      <c r="S243" s="457"/>
      <c r="T243" s="158" t="str">
        <f t="shared" si="29"/>
        <v/>
      </c>
      <c r="U243" s="148" t="str">
        <f>IF($D243="","",VLOOKUP($AN243,Trans_Req!$A$2:$N$22,9))</f>
        <v/>
      </c>
      <c r="V243" s="457"/>
      <c r="W243" s="158" t="str">
        <f t="shared" si="30"/>
        <v/>
      </c>
      <c r="X243" s="148" t="str">
        <f>IF($D243="","",VLOOKUP($AN243,Trans_Req!$A$2:$N$22,10))</f>
        <v/>
      </c>
      <c r="Y243" s="149" t="str">
        <f t="shared" si="32"/>
        <v/>
      </c>
      <c r="Z243" s="150" t="str">
        <f t="shared" si="31"/>
        <v/>
      </c>
      <c r="AA243" s="151"/>
      <c r="AB243" s="453"/>
      <c r="AC243" s="453"/>
      <c r="AD243" s="453"/>
      <c r="AE243" s="453"/>
      <c r="AF243" s="453"/>
      <c r="AG243" s="453"/>
      <c r="AH243" s="453"/>
      <c r="AI243" s="453"/>
      <c r="AJ243" s="152" t="str">
        <f>IF(OR($D243="",$AK243=""),"",MIN(VLOOKUP($AN243,Trans_Req!$A$2:$N$22,11),$AK243-VLOOKUP($AN243,Trans_Req!$A$2:$N$22,12)))</f>
        <v/>
      </c>
      <c r="AK243" s="453"/>
      <c r="AL243" s="453"/>
      <c r="AM243" s="151"/>
      <c r="AN243" s="126" t="e">
        <f>VLOOKUP($D243,Trans_Req!$Q$2:$R$14,2)+IF(OR(VLOOKUP($D243,Trans_Req!$Q$2:$R$14,2)=121000,VLOOKUP($D243,Trans_Req!$Q$2:$R$14,2)=121300),VLOOKUP($E243,Trans_Req!$S$2:$T$3,2),0)+IF(OR(VLOOKUP($D243,Trans_Req!$Q$2:$R$14,2)=121000,VLOOKUP($D243,Trans_Req!$Q$2:$R$14,2)=121300),IF(VLOOKUP($E243,Trans_Req!$S$2:$T$3,2)=20,VLOOKUP($F243,Trans_Req!$U$2:$V$4,2),0),0)</f>
        <v>#N/A</v>
      </c>
    </row>
    <row r="244" spans="1:40" x14ac:dyDescent="0.25">
      <c r="A244" s="125"/>
      <c r="B244" s="453"/>
      <c r="C244" s="453"/>
      <c r="D244" s="454"/>
      <c r="E244" s="454"/>
      <c r="F244" s="454"/>
      <c r="G244" s="456"/>
      <c r="H244" s="154" t="str">
        <f t="shared" si="25"/>
        <v/>
      </c>
      <c r="I244" s="148" t="str">
        <f>IF($D244="","",VLOOKUP($AN244,Trans_Req!$A$2:$N$22,5))</f>
        <v/>
      </c>
      <c r="J244" s="455"/>
      <c r="K244" s="147" t="str">
        <f t="shared" si="26"/>
        <v/>
      </c>
      <c r="L244" s="148" t="str">
        <f>IF($D244="","",VLOOKUP($AN244,Trans_Req!$A$2:$N$22,6))</f>
        <v/>
      </c>
      <c r="M244" s="455"/>
      <c r="N244" s="147" t="str">
        <f t="shared" si="27"/>
        <v/>
      </c>
      <c r="O244" s="148" t="str">
        <f>IF($D244="","",VLOOKUP($AN244,Trans_Req!$A$2:$N$22,7))</f>
        <v/>
      </c>
      <c r="P244" s="457"/>
      <c r="Q244" s="158" t="str">
        <f t="shared" si="28"/>
        <v/>
      </c>
      <c r="R244" s="148" t="str">
        <f>IF($D244="","",VLOOKUP($AN244,Trans_Req!$A$2:$N$22,8))</f>
        <v/>
      </c>
      <c r="S244" s="457"/>
      <c r="T244" s="158" t="str">
        <f t="shared" si="29"/>
        <v/>
      </c>
      <c r="U244" s="148" t="str">
        <f>IF($D244="","",VLOOKUP($AN244,Trans_Req!$A$2:$N$22,9))</f>
        <v/>
      </c>
      <c r="V244" s="457"/>
      <c r="W244" s="158" t="str">
        <f t="shared" si="30"/>
        <v/>
      </c>
      <c r="X244" s="148" t="str">
        <f>IF($D244="","",VLOOKUP($AN244,Trans_Req!$A$2:$N$22,10))</f>
        <v/>
      </c>
      <c r="Y244" s="149" t="str">
        <f t="shared" si="32"/>
        <v/>
      </c>
      <c r="Z244" s="150" t="str">
        <f t="shared" si="31"/>
        <v/>
      </c>
      <c r="AA244" s="151"/>
      <c r="AB244" s="453"/>
      <c r="AC244" s="453"/>
      <c r="AD244" s="453"/>
      <c r="AE244" s="453"/>
      <c r="AF244" s="453"/>
      <c r="AG244" s="453"/>
      <c r="AH244" s="453"/>
      <c r="AI244" s="453"/>
      <c r="AJ244" s="152" t="str">
        <f>IF(OR($D244="",$AK244=""),"",MIN(VLOOKUP($AN244,Trans_Req!$A$2:$N$22,11),$AK244-VLOOKUP($AN244,Trans_Req!$A$2:$N$22,12)))</f>
        <v/>
      </c>
      <c r="AK244" s="453"/>
      <c r="AL244" s="453"/>
      <c r="AM244" s="151"/>
      <c r="AN244" s="126" t="e">
        <f>VLOOKUP($D244,Trans_Req!$Q$2:$R$14,2)+IF(OR(VLOOKUP($D244,Trans_Req!$Q$2:$R$14,2)=121000,VLOOKUP($D244,Trans_Req!$Q$2:$R$14,2)=121300),VLOOKUP($E244,Trans_Req!$S$2:$T$3,2),0)+IF(OR(VLOOKUP($D244,Trans_Req!$Q$2:$R$14,2)=121000,VLOOKUP($D244,Trans_Req!$Q$2:$R$14,2)=121300),IF(VLOOKUP($E244,Trans_Req!$S$2:$T$3,2)=20,VLOOKUP($F244,Trans_Req!$U$2:$V$4,2),0),0)</f>
        <v>#N/A</v>
      </c>
    </row>
    <row r="245" spans="1:40" x14ac:dyDescent="0.25">
      <c r="A245" s="125"/>
      <c r="B245" s="453"/>
      <c r="C245" s="453"/>
      <c r="D245" s="454"/>
      <c r="E245" s="454"/>
      <c r="F245" s="454"/>
      <c r="G245" s="456"/>
      <c r="H245" s="154" t="str">
        <f t="shared" si="25"/>
        <v/>
      </c>
      <c r="I245" s="148" t="str">
        <f>IF($D245="","",VLOOKUP($AN245,Trans_Req!$A$2:$N$22,5))</f>
        <v/>
      </c>
      <c r="J245" s="455"/>
      <c r="K245" s="147" t="str">
        <f t="shared" si="26"/>
        <v/>
      </c>
      <c r="L245" s="148" t="str">
        <f>IF($D245="","",VLOOKUP($AN245,Trans_Req!$A$2:$N$22,6))</f>
        <v/>
      </c>
      <c r="M245" s="455"/>
      <c r="N245" s="147" t="str">
        <f t="shared" si="27"/>
        <v/>
      </c>
      <c r="O245" s="148" t="str">
        <f>IF($D245="","",VLOOKUP($AN245,Trans_Req!$A$2:$N$22,7))</f>
        <v/>
      </c>
      <c r="P245" s="457"/>
      <c r="Q245" s="158" t="str">
        <f t="shared" si="28"/>
        <v/>
      </c>
      <c r="R245" s="148" t="str">
        <f>IF($D245="","",VLOOKUP($AN245,Trans_Req!$A$2:$N$22,8))</f>
        <v/>
      </c>
      <c r="S245" s="457"/>
      <c r="T245" s="158" t="str">
        <f t="shared" si="29"/>
        <v/>
      </c>
      <c r="U245" s="148" t="str">
        <f>IF($D245="","",VLOOKUP($AN245,Trans_Req!$A$2:$N$22,9))</f>
        <v/>
      </c>
      <c r="V245" s="457"/>
      <c r="W245" s="158" t="str">
        <f t="shared" si="30"/>
        <v/>
      </c>
      <c r="X245" s="148" t="str">
        <f>IF($D245="","",VLOOKUP($AN245,Trans_Req!$A$2:$N$22,10))</f>
        <v/>
      </c>
      <c r="Y245" s="149" t="str">
        <f t="shared" si="32"/>
        <v/>
      </c>
      <c r="Z245" s="150" t="str">
        <f t="shared" si="31"/>
        <v/>
      </c>
      <c r="AA245" s="151"/>
      <c r="AB245" s="453"/>
      <c r="AC245" s="453"/>
      <c r="AD245" s="453"/>
      <c r="AE245" s="453"/>
      <c r="AF245" s="453"/>
      <c r="AG245" s="453"/>
      <c r="AH245" s="453"/>
      <c r="AI245" s="453"/>
      <c r="AJ245" s="152" t="str">
        <f>IF(OR($D245="",$AK245=""),"",MIN(VLOOKUP($AN245,Trans_Req!$A$2:$N$22,11),$AK245-VLOOKUP($AN245,Trans_Req!$A$2:$N$22,12)))</f>
        <v/>
      </c>
      <c r="AK245" s="453"/>
      <c r="AL245" s="453"/>
      <c r="AM245" s="151"/>
      <c r="AN245" s="126" t="e">
        <f>VLOOKUP($D245,Trans_Req!$Q$2:$R$14,2)+IF(OR(VLOOKUP($D245,Trans_Req!$Q$2:$R$14,2)=121000,VLOOKUP($D245,Trans_Req!$Q$2:$R$14,2)=121300),VLOOKUP($E245,Trans_Req!$S$2:$T$3,2),0)+IF(OR(VLOOKUP($D245,Trans_Req!$Q$2:$R$14,2)=121000,VLOOKUP($D245,Trans_Req!$Q$2:$R$14,2)=121300),IF(VLOOKUP($E245,Trans_Req!$S$2:$T$3,2)=20,VLOOKUP($F245,Trans_Req!$U$2:$V$4,2),0),0)</f>
        <v>#N/A</v>
      </c>
    </row>
    <row r="246" spans="1:40" x14ac:dyDescent="0.25">
      <c r="A246" s="125"/>
      <c r="B246" s="453"/>
      <c r="C246" s="453"/>
      <c r="D246" s="454"/>
      <c r="E246" s="454"/>
      <c r="F246" s="454"/>
      <c r="G246" s="456"/>
      <c r="H246" s="154" t="str">
        <f t="shared" si="25"/>
        <v/>
      </c>
      <c r="I246" s="148" t="str">
        <f>IF($D246="","",VLOOKUP($AN246,Trans_Req!$A$2:$N$22,5))</f>
        <v/>
      </c>
      <c r="J246" s="455"/>
      <c r="K246" s="147" t="str">
        <f t="shared" si="26"/>
        <v/>
      </c>
      <c r="L246" s="148" t="str">
        <f>IF($D246="","",VLOOKUP($AN246,Trans_Req!$A$2:$N$22,6))</f>
        <v/>
      </c>
      <c r="M246" s="455"/>
      <c r="N246" s="147" t="str">
        <f t="shared" si="27"/>
        <v/>
      </c>
      <c r="O246" s="148" t="str">
        <f>IF($D246="","",VLOOKUP($AN246,Trans_Req!$A$2:$N$22,7))</f>
        <v/>
      </c>
      <c r="P246" s="457"/>
      <c r="Q246" s="158" t="str">
        <f t="shared" si="28"/>
        <v/>
      </c>
      <c r="R246" s="148" t="str">
        <f>IF($D246="","",VLOOKUP($AN246,Trans_Req!$A$2:$N$22,8))</f>
        <v/>
      </c>
      <c r="S246" s="457"/>
      <c r="T246" s="158" t="str">
        <f t="shared" si="29"/>
        <v/>
      </c>
      <c r="U246" s="148" t="str">
        <f>IF($D246="","",VLOOKUP($AN246,Trans_Req!$A$2:$N$22,9))</f>
        <v/>
      </c>
      <c r="V246" s="457"/>
      <c r="W246" s="158" t="str">
        <f t="shared" si="30"/>
        <v/>
      </c>
      <c r="X246" s="148" t="str">
        <f>IF($D246="","",VLOOKUP($AN246,Trans_Req!$A$2:$N$22,10))</f>
        <v/>
      </c>
      <c r="Y246" s="149" t="str">
        <f t="shared" si="32"/>
        <v/>
      </c>
      <c r="Z246" s="150" t="str">
        <f t="shared" si="31"/>
        <v/>
      </c>
      <c r="AA246" s="151"/>
      <c r="AB246" s="453"/>
      <c r="AC246" s="453"/>
      <c r="AD246" s="453"/>
      <c r="AE246" s="453"/>
      <c r="AF246" s="453"/>
      <c r="AG246" s="453"/>
      <c r="AH246" s="453"/>
      <c r="AI246" s="453"/>
      <c r="AJ246" s="152" t="str">
        <f>IF(OR($D246="",$AK246=""),"",MIN(VLOOKUP($AN246,Trans_Req!$A$2:$N$22,11),$AK246-VLOOKUP($AN246,Trans_Req!$A$2:$N$22,12)))</f>
        <v/>
      </c>
      <c r="AK246" s="453"/>
      <c r="AL246" s="453"/>
      <c r="AM246" s="151"/>
      <c r="AN246" s="126" t="e">
        <f>VLOOKUP($D246,Trans_Req!$Q$2:$R$14,2)+IF(OR(VLOOKUP($D246,Trans_Req!$Q$2:$R$14,2)=121000,VLOOKUP($D246,Trans_Req!$Q$2:$R$14,2)=121300),VLOOKUP($E246,Trans_Req!$S$2:$T$3,2),0)+IF(OR(VLOOKUP($D246,Trans_Req!$Q$2:$R$14,2)=121000,VLOOKUP($D246,Trans_Req!$Q$2:$R$14,2)=121300),IF(VLOOKUP($E246,Trans_Req!$S$2:$T$3,2)=20,VLOOKUP($F246,Trans_Req!$U$2:$V$4,2),0),0)</f>
        <v>#N/A</v>
      </c>
    </row>
    <row r="247" spans="1:40" x14ac:dyDescent="0.25">
      <c r="A247" s="125"/>
      <c r="B247" s="453"/>
      <c r="C247" s="453"/>
      <c r="D247" s="454"/>
      <c r="E247" s="454"/>
      <c r="F247" s="454"/>
      <c r="G247" s="456"/>
      <c r="H247" s="154" t="str">
        <f t="shared" si="25"/>
        <v/>
      </c>
      <c r="I247" s="148" t="str">
        <f>IF($D247="","",VLOOKUP($AN247,Trans_Req!$A$2:$N$22,5))</f>
        <v/>
      </c>
      <c r="J247" s="455"/>
      <c r="K247" s="147" t="str">
        <f t="shared" si="26"/>
        <v/>
      </c>
      <c r="L247" s="148" t="str">
        <f>IF($D247="","",VLOOKUP($AN247,Trans_Req!$A$2:$N$22,6))</f>
        <v/>
      </c>
      <c r="M247" s="455"/>
      <c r="N247" s="147" t="str">
        <f t="shared" si="27"/>
        <v/>
      </c>
      <c r="O247" s="148" t="str">
        <f>IF($D247="","",VLOOKUP($AN247,Trans_Req!$A$2:$N$22,7))</f>
        <v/>
      </c>
      <c r="P247" s="457"/>
      <c r="Q247" s="158" t="str">
        <f t="shared" si="28"/>
        <v/>
      </c>
      <c r="R247" s="148" t="str">
        <f>IF($D247="","",VLOOKUP($AN247,Trans_Req!$A$2:$N$22,8))</f>
        <v/>
      </c>
      <c r="S247" s="457"/>
      <c r="T247" s="158" t="str">
        <f t="shared" si="29"/>
        <v/>
      </c>
      <c r="U247" s="148" t="str">
        <f>IF($D247="","",VLOOKUP($AN247,Trans_Req!$A$2:$N$22,9))</f>
        <v/>
      </c>
      <c r="V247" s="457"/>
      <c r="W247" s="158" t="str">
        <f t="shared" si="30"/>
        <v/>
      </c>
      <c r="X247" s="148" t="str">
        <f>IF($D247="","",VLOOKUP($AN247,Trans_Req!$A$2:$N$22,10))</f>
        <v/>
      </c>
      <c r="Y247" s="149" t="str">
        <f t="shared" si="32"/>
        <v/>
      </c>
      <c r="Z247" s="150" t="str">
        <f t="shared" si="31"/>
        <v/>
      </c>
      <c r="AA247" s="151"/>
      <c r="AB247" s="453"/>
      <c r="AC247" s="453"/>
      <c r="AD247" s="453"/>
      <c r="AE247" s="453"/>
      <c r="AF247" s="453"/>
      <c r="AG247" s="453"/>
      <c r="AH247" s="453"/>
      <c r="AI247" s="453"/>
      <c r="AJ247" s="152" t="str">
        <f>IF(OR($D247="",$AK247=""),"",MIN(VLOOKUP($AN247,Trans_Req!$A$2:$N$22,11),$AK247-VLOOKUP($AN247,Trans_Req!$A$2:$N$22,12)))</f>
        <v/>
      </c>
      <c r="AK247" s="453"/>
      <c r="AL247" s="453"/>
      <c r="AM247" s="151"/>
      <c r="AN247" s="126" t="e">
        <f>VLOOKUP($D247,Trans_Req!$Q$2:$R$14,2)+IF(OR(VLOOKUP($D247,Trans_Req!$Q$2:$R$14,2)=121000,VLOOKUP($D247,Trans_Req!$Q$2:$R$14,2)=121300),VLOOKUP($E247,Trans_Req!$S$2:$T$3,2),0)+IF(OR(VLOOKUP($D247,Trans_Req!$Q$2:$R$14,2)=121000,VLOOKUP($D247,Trans_Req!$Q$2:$R$14,2)=121300),IF(VLOOKUP($E247,Trans_Req!$S$2:$T$3,2)=20,VLOOKUP($F247,Trans_Req!$U$2:$V$4,2),0),0)</f>
        <v>#N/A</v>
      </c>
    </row>
    <row r="248" spans="1:40" x14ac:dyDescent="0.25">
      <c r="A248" s="125"/>
      <c r="B248" s="453"/>
      <c r="C248" s="453"/>
      <c r="D248" s="454"/>
      <c r="E248" s="454"/>
      <c r="F248" s="454"/>
      <c r="G248" s="456"/>
      <c r="H248" s="154" t="str">
        <f t="shared" si="25"/>
        <v/>
      </c>
      <c r="I248" s="148" t="str">
        <f>IF($D248="","",VLOOKUP($AN248,Trans_Req!$A$2:$N$22,5))</f>
        <v/>
      </c>
      <c r="J248" s="455"/>
      <c r="K248" s="147" t="str">
        <f t="shared" si="26"/>
        <v/>
      </c>
      <c r="L248" s="148" t="str">
        <f>IF($D248="","",VLOOKUP($AN248,Trans_Req!$A$2:$N$22,6))</f>
        <v/>
      </c>
      <c r="M248" s="455"/>
      <c r="N248" s="147" t="str">
        <f t="shared" si="27"/>
        <v/>
      </c>
      <c r="O248" s="148" t="str">
        <f>IF($D248="","",VLOOKUP($AN248,Trans_Req!$A$2:$N$22,7))</f>
        <v/>
      </c>
      <c r="P248" s="457"/>
      <c r="Q248" s="158" t="str">
        <f t="shared" si="28"/>
        <v/>
      </c>
      <c r="R248" s="148" t="str">
        <f>IF($D248="","",VLOOKUP($AN248,Trans_Req!$A$2:$N$22,8))</f>
        <v/>
      </c>
      <c r="S248" s="457"/>
      <c r="T248" s="158" t="str">
        <f t="shared" si="29"/>
        <v/>
      </c>
      <c r="U248" s="148" t="str">
        <f>IF($D248="","",VLOOKUP($AN248,Trans_Req!$A$2:$N$22,9))</f>
        <v/>
      </c>
      <c r="V248" s="457"/>
      <c r="W248" s="158" t="str">
        <f t="shared" si="30"/>
        <v/>
      </c>
      <c r="X248" s="148" t="str">
        <f>IF($D248="","",VLOOKUP($AN248,Trans_Req!$A$2:$N$22,10))</f>
        <v/>
      </c>
      <c r="Y248" s="149" t="str">
        <f t="shared" si="32"/>
        <v/>
      </c>
      <c r="Z248" s="150" t="str">
        <f t="shared" si="31"/>
        <v/>
      </c>
      <c r="AA248" s="151"/>
      <c r="AB248" s="453"/>
      <c r="AC248" s="453"/>
      <c r="AD248" s="453"/>
      <c r="AE248" s="453"/>
      <c r="AF248" s="453"/>
      <c r="AG248" s="453"/>
      <c r="AH248" s="453"/>
      <c r="AI248" s="453"/>
      <c r="AJ248" s="152" t="str">
        <f>IF(OR($D248="",$AK248=""),"",MIN(VLOOKUP($AN248,Trans_Req!$A$2:$N$22,11),$AK248-VLOOKUP($AN248,Trans_Req!$A$2:$N$22,12)))</f>
        <v/>
      </c>
      <c r="AK248" s="453"/>
      <c r="AL248" s="453"/>
      <c r="AM248" s="151"/>
      <c r="AN248" s="126" t="e">
        <f>VLOOKUP($D248,Trans_Req!$Q$2:$R$14,2)+IF(OR(VLOOKUP($D248,Trans_Req!$Q$2:$R$14,2)=121000,VLOOKUP($D248,Trans_Req!$Q$2:$R$14,2)=121300),VLOOKUP($E248,Trans_Req!$S$2:$T$3,2),0)+IF(OR(VLOOKUP($D248,Trans_Req!$Q$2:$R$14,2)=121000,VLOOKUP($D248,Trans_Req!$Q$2:$R$14,2)=121300),IF(VLOOKUP($E248,Trans_Req!$S$2:$T$3,2)=20,VLOOKUP($F248,Trans_Req!$U$2:$V$4,2),0),0)</f>
        <v>#N/A</v>
      </c>
    </row>
    <row r="249" spans="1:40" x14ac:dyDescent="0.25">
      <c r="A249" s="125"/>
      <c r="B249" s="453"/>
      <c r="C249" s="453"/>
      <c r="D249" s="454"/>
      <c r="E249" s="454"/>
      <c r="F249" s="454"/>
      <c r="G249" s="456"/>
      <c r="H249" s="154" t="str">
        <f t="shared" si="25"/>
        <v/>
      </c>
      <c r="I249" s="148" t="str">
        <f>IF($D249="","",VLOOKUP($AN249,Trans_Req!$A$2:$N$22,5))</f>
        <v/>
      </c>
      <c r="J249" s="455"/>
      <c r="K249" s="147" t="str">
        <f t="shared" si="26"/>
        <v/>
      </c>
      <c r="L249" s="148" t="str">
        <f>IF($D249="","",VLOOKUP($AN249,Trans_Req!$A$2:$N$22,6))</f>
        <v/>
      </c>
      <c r="M249" s="455"/>
      <c r="N249" s="147" t="str">
        <f t="shared" si="27"/>
        <v/>
      </c>
      <c r="O249" s="148" t="str">
        <f>IF($D249="","",VLOOKUP($AN249,Trans_Req!$A$2:$N$22,7))</f>
        <v/>
      </c>
      <c r="P249" s="457"/>
      <c r="Q249" s="158" t="str">
        <f t="shared" si="28"/>
        <v/>
      </c>
      <c r="R249" s="148" t="str">
        <f>IF($D249="","",VLOOKUP($AN249,Trans_Req!$A$2:$N$22,8))</f>
        <v/>
      </c>
      <c r="S249" s="457"/>
      <c r="T249" s="158" t="str">
        <f t="shared" si="29"/>
        <v/>
      </c>
      <c r="U249" s="148" t="str">
        <f>IF($D249="","",VLOOKUP($AN249,Trans_Req!$A$2:$N$22,9))</f>
        <v/>
      </c>
      <c r="V249" s="457"/>
      <c r="W249" s="158" t="str">
        <f t="shared" si="30"/>
        <v/>
      </c>
      <c r="X249" s="148" t="str">
        <f>IF($D249="","",VLOOKUP($AN249,Trans_Req!$A$2:$N$22,10))</f>
        <v/>
      </c>
      <c r="Y249" s="149" t="str">
        <f t="shared" si="32"/>
        <v/>
      </c>
      <c r="Z249" s="150" t="str">
        <f t="shared" si="31"/>
        <v/>
      </c>
      <c r="AA249" s="151"/>
      <c r="AB249" s="453"/>
      <c r="AC249" s="453"/>
      <c r="AD249" s="453"/>
      <c r="AE249" s="453"/>
      <c r="AF249" s="453"/>
      <c r="AG249" s="453"/>
      <c r="AH249" s="453"/>
      <c r="AI249" s="453"/>
      <c r="AJ249" s="152" t="str">
        <f>IF(OR($D249="",$AK249=""),"",MIN(VLOOKUP($AN249,Trans_Req!$A$2:$N$22,11),$AK249-VLOOKUP($AN249,Trans_Req!$A$2:$N$22,12)))</f>
        <v/>
      </c>
      <c r="AK249" s="453"/>
      <c r="AL249" s="453"/>
      <c r="AM249" s="151"/>
      <c r="AN249" s="126" t="e">
        <f>VLOOKUP($D249,Trans_Req!$Q$2:$R$14,2)+IF(OR(VLOOKUP($D249,Trans_Req!$Q$2:$R$14,2)=121000,VLOOKUP($D249,Trans_Req!$Q$2:$R$14,2)=121300),VLOOKUP($E249,Trans_Req!$S$2:$T$3,2),0)+IF(OR(VLOOKUP($D249,Trans_Req!$Q$2:$R$14,2)=121000,VLOOKUP($D249,Trans_Req!$Q$2:$R$14,2)=121300),IF(VLOOKUP($E249,Trans_Req!$S$2:$T$3,2)=20,VLOOKUP($F249,Trans_Req!$U$2:$V$4,2),0),0)</f>
        <v>#N/A</v>
      </c>
    </row>
    <row r="250" spans="1:40" x14ac:dyDescent="0.25">
      <c r="A250" s="125"/>
      <c r="B250" s="453"/>
      <c r="C250" s="453"/>
      <c r="D250" s="454"/>
      <c r="E250" s="454"/>
      <c r="F250" s="454"/>
      <c r="G250" s="456"/>
      <c r="H250" s="154" t="str">
        <f t="shared" si="25"/>
        <v/>
      </c>
      <c r="I250" s="148" t="str">
        <f>IF($D250="","",VLOOKUP($AN250,Trans_Req!$A$2:$N$22,5))</f>
        <v/>
      </c>
      <c r="J250" s="455"/>
      <c r="K250" s="147" t="str">
        <f t="shared" si="26"/>
        <v/>
      </c>
      <c r="L250" s="148" t="str">
        <f>IF($D250="","",VLOOKUP($AN250,Trans_Req!$A$2:$N$22,6))</f>
        <v/>
      </c>
      <c r="M250" s="455"/>
      <c r="N250" s="147" t="str">
        <f t="shared" si="27"/>
        <v/>
      </c>
      <c r="O250" s="148" t="str">
        <f>IF($D250="","",VLOOKUP($AN250,Trans_Req!$A$2:$N$22,7))</f>
        <v/>
      </c>
      <c r="P250" s="457"/>
      <c r="Q250" s="158" t="str">
        <f t="shared" si="28"/>
        <v/>
      </c>
      <c r="R250" s="148" t="str">
        <f>IF($D250="","",VLOOKUP($AN250,Trans_Req!$A$2:$N$22,8))</f>
        <v/>
      </c>
      <c r="S250" s="457"/>
      <c r="T250" s="158" t="str">
        <f t="shared" si="29"/>
        <v/>
      </c>
      <c r="U250" s="148" t="str">
        <f>IF($D250="","",VLOOKUP($AN250,Trans_Req!$A$2:$N$22,9))</f>
        <v/>
      </c>
      <c r="V250" s="457"/>
      <c r="W250" s="158" t="str">
        <f t="shared" si="30"/>
        <v/>
      </c>
      <c r="X250" s="148" t="str">
        <f>IF($D250="","",VLOOKUP($AN250,Trans_Req!$A$2:$N$22,10))</f>
        <v/>
      </c>
      <c r="Y250" s="149" t="str">
        <f t="shared" si="32"/>
        <v/>
      </c>
      <c r="Z250" s="150" t="str">
        <f t="shared" si="31"/>
        <v/>
      </c>
      <c r="AA250" s="151"/>
      <c r="AB250" s="453"/>
      <c r="AC250" s="453"/>
      <c r="AD250" s="453"/>
      <c r="AE250" s="453"/>
      <c r="AF250" s="453"/>
      <c r="AG250" s="453"/>
      <c r="AH250" s="453"/>
      <c r="AI250" s="453"/>
      <c r="AJ250" s="152" t="str">
        <f>IF(OR($D250="",$AK250=""),"",MIN(VLOOKUP($AN250,Trans_Req!$A$2:$N$22,11),$AK250-VLOOKUP($AN250,Trans_Req!$A$2:$N$22,12)))</f>
        <v/>
      </c>
      <c r="AK250" s="453"/>
      <c r="AL250" s="453"/>
      <c r="AM250" s="151"/>
      <c r="AN250" s="126" t="e">
        <f>VLOOKUP($D250,Trans_Req!$Q$2:$R$14,2)+IF(OR(VLOOKUP($D250,Trans_Req!$Q$2:$R$14,2)=121000,VLOOKUP($D250,Trans_Req!$Q$2:$R$14,2)=121300),VLOOKUP($E250,Trans_Req!$S$2:$T$3,2),0)+IF(OR(VLOOKUP($D250,Trans_Req!$Q$2:$R$14,2)=121000,VLOOKUP($D250,Trans_Req!$Q$2:$R$14,2)=121300),IF(VLOOKUP($E250,Trans_Req!$S$2:$T$3,2)=20,VLOOKUP($F250,Trans_Req!$U$2:$V$4,2),0),0)</f>
        <v>#N/A</v>
      </c>
    </row>
    <row r="251" spans="1:40" x14ac:dyDescent="0.25">
      <c r="A251" s="125"/>
      <c r="B251" s="453"/>
      <c r="C251" s="453"/>
      <c r="D251" s="454"/>
      <c r="E251" s="454"/>
      <c r="F251" s="454"/>
      <c r="G251" s="456"/>
      <c r="H251" s="154" t="str">
        <f t="shared" si="25"/>
        <v/>
      </c>
      <c r="I251" s="148" t="str">
        <f>IF($D251="","",VLOOKUP($AN251,Trans_Req!$A$2:$N$22,5))</f>
        <v/>
      </c>
      <c r="J251" s="455"/>
      <c r="K251" s="147" t="str">
        <f t="shared" si="26"/>
        <v/>
      </c>
      <c r="L251" s="148" t="str">
        <f>IF($D251="","",VLOOKUP($AN251,Trans_Req!$A$2:$N$22,6))</f>
        <v/>
      </c>
      <c r="M251" s="455"/>
      <c r="N251" s="147" t="str">
        <f t="shared" si="27"/>
        <v/>
      </c>
      <c r="O251" s="148" t="str">
        <f>IF($D251="","",VLOOKUP($AN251,Trans_Req!$A$2:$N$22,7))</f>
        <v/>
      </c>
      <c r="P251" s="457"/>
      <c r="Q251" s="158" t="str">
        <f t="shared" si="28"/>
        <v/>
      </c>
      <c r="R251" s="148" t="str">
        <f>IF($D251="","",VLOOKUP($AN251,Trans_Req!$A$2:$N$22,8))</f>
        <v/>
      </c>
      <c r="S251" s="457"/>
      <c r="T251" s="158" t="str">
        <f t="shared" si="29"/>
        <v/>
      </c>
      <c r="U251" s="148" t="str">
        <f>IF($D251="","",VLOOKUP($AN251,Trans_Req!$A$2:$N$22,9))</f>
        <v/>
      </c>
      <c r="V251" s="457"/>
      <c r="W251" s="158" t="str">
        <f t="shared" si="30"/>
        <v/>
      </c>
      <c r="X251" s="148" t="str">
        <f>IF($D251="","",VLOOKUP($AN251,Trans_Req!$A$2:$N$22,10))</f>
        <v/>
      </c>
      <c r="Y251" s="149" t="str">
        <f t="shared" si="32"/>
        <v/>
      </c>
      <c r="Z251" s="150" t="str">
        <f t="shared" si="31"/>
        <v/>
      </c>
      <c r="AA251" s="151"/>
      <c r="AB251" s="453"/>
      <c r="AC251" s="453"/>
      <c r="AD251" s="453"/>
      <c r="AE251" s="453"/>
      <c r="AF251" s="453"/>
      <c r="AG251" s="453"/>
      <c r="AH251" s="453"/>
      <c r="AI251" s="453"/>
      <c r="AJ251" s="152" t="str">
        <f>IF(OR($D251="",$AK251=""),"",MIN(VLOOKUP($AN251,Trans_Req!$A$2:$N$22,11),$AK251-VLOOKUP($AN251,Trans_Req!$A$2:$N$22,12)))</f>
        <v/>
      </c>
      <c r="AK251" s="453"/>
      <c r="AL251" s="453"/>
      <c r="AM251" s="151"/>
      <c r="AN251" s="126" t="e">
        <f>VLOOKUP($D251,Trans_Req!$Q$2:$R$14,2)+IF(OR(VLOOKUP($D251,Trans_Req!$Q$2:$R$14,2)=121000,VLOOKUP($D251,Trans_Req!$Q$2:$R$14,2)=121300),VLOOKUP($E251,Trans_Req!$S$2:$T$3,2),0)+IF(OR(VLOOKUP($D251,Trans_Req!$Q$2:$R$14,2)=121000,VLOOKUP($D251,Trans_Req!$Q$2:$R$14,2)=121300),IF(VLOOKUP($E251,Trans_Req!$S$2:$T$3,2)=20,VLOOKUP($F251,Trans_Req!$U$2:$V$4,2),0),0)</f>
        <v>#N/A</v>
      </c>
    </row>
    <row r="252" spans="1:40" x14ac:dyDescent="0.25">
      <c r="A252" s="125"/>
      <c r="B252" s="453"/>
      <c r="C252" s="453"/>
      <c r="D252" s="454"/>
      <c r="E252" s="454"/>
      <c r="F252" s="454"/>
      <c r="G252" s="456"/>
      <c r="H252" s="154" t="str">
        <f t="shared" si="25"/>
        <v/>
      </c>
      <c r="I252" s="148" t="str">
        <f>IF($D252="","",VLOOKUP($AN252,Trans_Req!$A$2:$N$22,5))</f>
        <v/>
      </c>
      <c r="J252" s="455"/>
      <c r="K252" s="147" t="str">
        <f t="shared" si="26"/>
        <v/>
      </c>
      <c r="L252" s="148" t="str">
        <f>IF($D252="","",VLOOKUP($AN252,Trans_Req!$A$2:$N$22,6))</f>
        <v/>
      </c>
      <c r="M252" s="455"/>
      <c r="N252" s="147" t="str">
        <f t="shared" si="27"/>
        <v/>
      </c>
      <c r="O252" s="148" t="str">
        <f>IF($D252="","",VLOOKUP($AN252,Trans_Req!$A$2:$N$22,7))</f>
        <v/>
      </c>
      <c r="P252" s="457"/>
      <c r="Q252" s="158" t="str">
        <f t="shared" si="28"/>
        <v/>
      </c>
      <c r="R252" s="148" t="str">
        <f>IF($D252="","",VLOOKUP($AN252,Trans_Req!$A$2:$N$22,8))</f>
        <v/>
      </c>
      <c r="S252" s="457"/>
      <c r="T252" s="158" t="str">
        <f t="shared" si="29"/>
        <v/>
      </c>
      <c r="U252" s="148" t="str">
        <f>IF($D252="","",VLOOKUP($AN252,Trans_Req!$A$2:$N$22,9))</f>
        <v/>
      </c>
      <c r="V252" s="457"/>
      <c r="W252" s="158" t="str">
        <f t="shared" si="30"/>
        <v/>
      </c>
      <c r="X252" s="148" t="str">
        <f>IF($D252="","",VLOOKUP($AN252,Trans_Req!$A$2:$N$22,10))</f>
        <v/>
      </c>
      <c r="Y252" s="149" t="str">
        <f t="shared" si="32"/>
        <v/>
      </c>
      <c r="Z252" s="150" t="str">
        <f t="shared" si="31"/>
        <v/>
      </c>
      <c r="AA252" s="151"/>
      <c r="AB252" s="453"/>
      <c r="AC252" s="453"/>
      <c r="AD252" s="453"/>
      <c r="AE252" s="453"/>
      <c r="AF252" s="453"/>
      <c r="AG252" s="453"/>
      <c r="AH252" s="453"/>
      <c r="AI252" s="453"/>
      <c r="AJ252" s="152" t="str">
        <f>IF(OR($D252="",$AK252=""),"",MIN(VLOOKUP($AN252,Trans_Req!$A$2:$N$22,11),$AK252-VLOOKUP($AN252,Trans_Req!$A$2:$N$22,12)))</f>
        <v/>
      </c>
      <c r="AK252" s="453"/>
      <c r="AL252" s="453"/>
      <c r="AM252" s="151"/>
      <c r="AN252" s="126" t="e">
        <f>VLOOKUP($D252,Trans_Req!$Q$2:$R$14,2)+IF(OR(VLOOKUP($D252,Trans_Req!$Q$2:$R$14,2)=121000,VLOOKUP($D252,Trans_Req!$Q$2:$R$14,2)=121300),VLOOKUP($E252,Trans_Req!$S$2:$T$3,2),0)+IF(OR(VLOOKUP($D252,Trans_Req!$Q$2:$R$14,2)=121000,VLOOKUP($D252,Trans_Req!$Q$2:$R$14,2)=121300),IF(VLOOKUP($E252,Trans_Req!$S$2:$T$3,2)=20,VLOOKUP($F252,Trans_Req!$U$2:$V$4,2),0),0)</f>
        <v>#N/A</v>
      </c>
    </row>
    <row r="253" spans="1:40" x14ac:dyDescent="0.25">
      <c r="A253" s="125"/>
      <c r="B253" s="453"/>
      <c r="C253" s="453"/>
      <c r="D253" s="454"/>
      <c r="E253" s="454"/>
      <c r="F253" s="454"/>
      <c r="G253" s="456"/>
      <c r="H253" s="154" t="str">
        <f t="shared" si="25"/>
        <v/>
      </c>
      <c r="I253" s="148" t="str">
        <f>IF($D253="","",VLOOKUP($AN253,Trans_Req!$A$2:$N$22,5))</f>
        <v/>
      </c>
      <c r="J253" s="455"/>
      <c r="K253" s="147" t="str">
        <f t="shared" si="26"/>
        <v/>
      </c>
      <c r="L253" s="148" t="str">
        <f>IF($D253="","",VLOOKUP($AN253,Trans_Req!$A$2:$N$22,6))</f>
        <v/>
      </c>
      <c r="M253" s="455"/>
      <c r="N253" s="147" t="str">
        <f t="shared" si="27"/>
        <v/>
      </c>
      <c r="O253" s="148" t="str">
        <f>IF($D253="","",VLOOKUP($AN253,Trans_Req!$A$2:$N$22,7))</f>
        <v/>
      </c>
      <c r="P253" s="457"/>
      <c r="Q253" s="158" t="str">
        <f t="shared" si="28"/>
        <v/>
      </c>
      <c r="R253" s="148" t="str">
        <f>IF($D253="","",VLOOKUP($AN253,Trans_Req!$A$2:$N$22,8))</f>
        <v/>
      </c>
      <c r="S253" s="457"/>
      <c r="T253" s="158" t="str">
        <f t="shared" si="29"/>
        <v/>
      </c>
      <c r="U253" s="148" t="str">
        <f>IF($D253="","",VLOOKUP($AN253,Trans_Req!$A$2:$N$22,9))</f>
        <v/>
      </c>
      <c r="V253" s="457"/>
      <c r="W253" s="158" t="str">
        <f t="shared" si="30"/>
        <v/>
      </c>
      <c r="X253" s="148" t="str">
        <f>IF($D253="","",VLOOKUP($AN253,Trans_Req!$A$2:$N$22,10))</f>
        <v/>
      </c>
      <c r="Y253" s="149" t="str">
        <f t="shared" si="32"/>
        <v/>
      </c>
      <c r="Z253" s="150" t="str">
        <f t="shared" si="31"/>
        <v/>
      </c>
      <c r="AA253" s="151"/>
      <c r="AB253" s="453"/>
      <c r="AC253" s="453"/>
      <c r="AD253" s="453"/>
      <c r="AE253" s="453"/>
      <c r="AF253" s="453"/>
      <c r="AG253" s="453"/>
      <c r="AH253" s="453"/>
      <c r="AI253" s="453"/>
      <c r="AJ253" s="152" t="str">
        <f>IF(OR($D253="",$AK253=""),"",MIN(VLOOKUP($AN253,Trans_Req!$A$2:$N$22,11),$AK253-VLOOKUP($AN253,Trans_Req!$A$2:$N$22,12)))</f>
        <v/>
      </c>
      <c r="AK253" s="453"/>
      <c r="AL253" s="453"/>
      <c r="AM253" s="151"/>
      <c r="AN253" s="126" t="e">
        <f>VLOOKUP($D253,Trans_Req!$Q$2:$R$14,2)+IF(OR(VLOOKUP($D253,Trans_Req!$Q$2:$R$14,2)=121000,VLOOKUP($D253,Trans_Req!$Q$2:$R$14,2)=121300),VLOOKUP($E253,Trans_Req!$S$2:$T$3,2),0)+IF(OR(VLOOKUP($D253,Trans_Req!$Q$2:$R$14,2)=121000,VLOOKUP($D253,Trans_Req!$Q$2:$R$14,2)=121300),IF(VLOOKUP($E253,Trans_Req!$S$2:$T$3,2)=20,VLOOKUP($F253,Trans_Req!$U$2:$V$4,2),0),0)</f>
        <v>#N/A</v>
      </c>
    </row>
    <row r="254" spans="1:40" x14ac:dyDescent="0.25">
      <c r="A254" s="125"/>
      <c r="B254" s="453"/>
      <c r="C254" s="453"/>
      <c r="D254" s="454"/>
      <c r="E254" s="454"/>
      <c r="F254" s="454"/>
      <c r="G254" s="456"/>
      <c r="H254" s="154" t="str">
        <f t="shared" si="25"/>
        <v/>
      </c>
      <c r="I254" s="148" t="str">
        <f>IF($D254="","",VLOOKUP($AN254,Trans_Req!$A$2:$N$22,5))</f>
        <v/>
      </c>
      <c r="J254" s="455"/>
      <c r="K254" s="147" t="str">
        <f t="shared" si="26"/>
        <v/>
      </c>
      <c r="L254" s="148" t="str">
        <f>IF($D254="","",VLOOKUP($AN254,Trans_Req!$A$2:$N$22,6))</f>
        <v/>
      </c>
      <c r="M254" s="455"/>
      <c r="N254" s="147" t="str">
        <f t="shared" si="27"/>
        <v/>
      </c>
      <c r="O254" s="148" t="str">
        <f>IF($D254="","",VLOOKUP($AN254,Trans_Req!$A$2:$N$22,7))</f>
        <v/>
      </c>
      <c r="P254" s="457"/>
      <c r="Q254" s="158" t="str">
        <f t="shared" si="28"/>
        <v/>
      </c>
      <c r="R254" s="148" t="str">
        <f>IF($D254="","",VLOOKUP($AN254,Trans_Req!$A$2:$N$22,8))</f>
        <v/>
      </c>
      <c r="S254" s="457"/>
      <c r="T254" s="158" t="str">
        <f t="shared" si="29"/>
        <v/>
      </c>
      <c r="U254" s="148" t="str">
        <f>IF($D254="","",VLOOKUP($AN254,Trans_Req!$A$2:$N$22,9))</f>
        <v/>
      </c>
      <c r="V254" s="457"/>
      <c r="W254" s="158" t="str">
        <f t="shared" si="30"/>
        <v/>
      </c>
      <c r="X254" s="148" t="str">
        <f>IF($D254="","",VLOOKUP($AN254,Trans_Req!$A$2:$N$22,10))</f>
        <v/>
      </c>
      <c r="Y254" s="149" t="str">
        <f t="shared" si="32"/>
        <v/>
      </c>
      <c r="Z254" s="150" t="str">
        <f t="shared" si="31"/>
        <v/>
      </c>
      <c r="AA254" s="151"/>
      <c r="AB254" s="453"/>
      <c r="AC254" s="453"/>
      <c r="AD254" s="453"/>
      <c r="AE254" s="453"/>
      <c r="AF254" s="453"/>
      <c r="AG254" s="453"/>
      <c r="AH254" s="453"/>
      <c r="AI254" s="453"/>
      <c r="AJ254" s="152" t="str">
        <f>IF(OR($D254="",$AK254=""),"",MIN(VLOOKUP($AN254,Trans_Req!$A$2:$N$22,11),$AK254-VLOOKUP($AN254,Trans_Req!$A$2:$N$22,12)))</f>
        <v/>
      </c>
      <c r="AK254" s="453"/>
      <c r="AL254" s="453"/>
      <c r="AM254" s="151"/>
      <c r="AN254" s="126" t="e">
        <f>VLOOKUP($D254,Trans_Req!$Q$2:$R$14,2)+IF(OR(VLOOKUP($D254,Trans_Req!$Q$2:$R$14,2)=121000,VLOOKUP($D254,Trans_Req!$Q$2:$R$14,2)=121300),VLOOKUP($E254,Trans_Req!$S$2:$T$3,2),0)+IF(OR(VLOOKUP($D254,Trans_Req!$Q$2:$R$14,2)=121000,VLOOKUP($D254,Trans_Req!$Q$2:$R$14,2)=121300),IF(VLOOKUP($E254,Trans_Req!$S$2:$T$3,2)=20,VLOOKUP($F254,Trans_Req!$U$2:$V$4,2),0),0)</f>
        <v>#N/A</v>
      </c>
    </row>
    <row r="255" spans="1:40" x14ac:dyDescent="0.25">
      <c r="A255" s="125"/>
      <c r="B255" s="453"/>
      <c r="C255" s="453"/>
      <c r="D255" s="454"/>
      <c r="E255" s="454"/>
      <c r="F255" s="454"/>
      <c r="G255" s="456"/>
      <c r="H255" s="154" t="str">
        <f t="shared" si="25"/>
        <v/>
      </c>
      <c r="I255" s="148" t="str">
        <f>IF($D255="","",VLOOKUP($AN255,Trans_Req!$A$2:$N$22,5))</f>
        <v/>
      </c>
      <c r="J255" s="455"/>
      <c r="K255" s="147" t="str">
        <f t="shared" si="26"/>
        <v/>
      </c>
      <c r="L255" s="148" t="str">
        <f>IF($D255="","",VLOOKUP($AN255,Trans_Req!$A$2:$N$22,6))</f>
        <v/>
      </c>
      <c r="M255" s="455"/>
      <c r="N255" s="147" t="str">
        <f t="shared" si="27"/>
        <v/>
      </c>
      <c r="O255" s="148" t="str">
        <f>IF($D255="","",VLOOKUP($AN255,Trans_Req!$A$2:$N$22,7))</f>
        <v/>
      </c>
      <c r="P255" s="457"/>
      <c r="Q255" s="158" t="str">
        <f t="shared" si="28"/>
        <v/>
      </c>
      <c r="R255" s="148" t="str">
        <f>IF($D255="","",VLOOKUP($AN255,Trans_Req!$A$2:$N$22,8))</f>
        <v/>
      </c>
      <c r="S255" s="457"/>
      <c r="T255" s="158" t="str">
        <f t="shared" si="29"/>
        <v/>
      </c>
      <c r="U255" s="148" t="str">
        <f>IF($D255="","",VLOOKUP($AN255,Trans_Req!$A$2:$N$22,9))</f>
        <v/>
      </c>
      <c r="V255" s="457"/>
      <c r="W255" s="158" t="str">
        <f t="shared" si="30"/>
        <v/>
      </c>
      <c r="X255" s="148" t="str">
        <f>IF($D255="","",VLOOKUP($AN255,Trans_Req!$A$2:$N$22,10))</f>
        <v/>
      </c>
      <c r="Y255" s="149" t="str">
        <f t="shared" si="32"/>
        <v/>
      </c>
      <c r="Z255" s="150" t="str">
        <f t="shared" si="31"/>
        <v/>
      </c>
      <c r="AA255" s="151"/>
      <c r="AB255" s="453"/>
      <c r="AC255" s="453"/>
      <c r="AD255" s="453"/>
      <c r="AE255" s="453"/>
      <c r="AF255" s="453"/>
      <c r="AG255" s="453"/>
      <c r="AH255" s="453"/>
      <c r="AI255" s="453"/>
      <c r="AJ255" s="152" t="str">
        <f>IF(OR($D255="",$AK255=""),"",MIN(VLOOKUP($AN255,Trans_Req!$A$2:$N$22,11),$AK255-VLOOKUP($AN255,Trans_Req!$A$2:$N$22,12)))</f>
        <v/>
      </c>
      <c r="AK255" s="453"/>
      <c r="AL255" s="453"/>
      <c r="AM255" s="151"/>
      <c r="AN255" s="126" t="e">
        <f>VLOOKUP($D255,Trans_Req!$Q$2:$R$14,2)+IF(OR(VLOOKUP($D255,Trans_Req!$Q$2:$R$14,2)=121000,VLOOKUP($D255,Trans_Req!$Q$2:$R$14,2)=121300),VLOOKUP($E255,Trans_Req!$S$2:$T$3,2),0)+IF(OR(VLOOKUP($D255,Trans_Req!$Q$2:$R$14,2)=121000,VLOOKUP($D255,Trans_Req!$Q$2:$R$14,2)=121300),IF(VLOOKUP($E255,Trans_Req!$S$2:$T$3,2)=20,VLOOKUP($F255,Trans_Req!$U$2:$V$4,2),0),0)</f>
        <v>#N/A</v>
      </c>
    </row>
    <row r="256" spans="1:40" x14ac:dyDescent="0.25">
      <c r="A256" s="125"/>
      <c r="B256" s="453"/>
      <c r="C256" s="453"/>
      <c r="D256" s="454"/>
      <c r="E256" s="454"/>
      <c r="F256" s="454"/>
      <c r="G256" s="456"/>
      <c r="H256" s="154" t="str">
        <f t="shared" si="25"/>
        <v/>
      </c>
      <c r="I256" s="148" t="str">
        <f>IF($D256="","",VLOOKUP($AN256,Trans_Req!$A$2:$N$22,5))</f>
        <v/>
      </c>
      <c r="J256" s="455"/>
      <c r="K256" s="147" t="str">
        <f t="shared" si="26"/>
        <v/>
      </c>
      <c r="L256" s="148" t="str">
        <f>IF($D256="","",VLOOKUP($AN256,Trans_Req!$A$2:$N$22,6))</f>
        <v/>
      </c>
      <c r="M256" s="455"/>
      <c r="N256" s="147" t="str">
        <f t="shared" si="27"/>
        <v/>
      </c>
      <c r="O256" s="148" t="str">
        <f>IF($D256="","",VLOOKUP($AN256,Trans_Req!$A$2:$N$22,7))</f>
        <v/>
      </c>
      <c r="P256" s="457"/>
      <c r="Q256" s="158" t="str">
        <f t="shared" si="28"/>
        <v/>
      </c>
      <c r="R256" s="148" t="str">
        <f>IF($D256="","",VLOOKUP($AN256,Trans_Req!$A$2:$N$22,8))</f>
        <v/>
      </c>
      <c r="S256" s="457"/>
      <c r="T256" s="158" t="str">
        <f t="shared" si="29"/>
        <v/>
      </c>
      <c r="U256" s="148" t="str">
        <f>IF($D256="","",VLOOKUP($AN256,Trans_Req!$A$2:$N$22,9))</f>
        <v/>
      </c>
      <c r="V256" s="457"/>
      <c r="W256" s="158" t="str">
        <f t="shared" si="30"/>
        <v/>
      </c>
      <c r="X256" s="148" t="str">
        <f>IF($D256="","",VLOOKUP($AN256,Trans_Req!$A$2:$N$22,10))</f>
        <v/>
      </c>
      <c r="Y256" s="149" t="str">
        <f t="shared" si="32"/>
        <v/>
      </c>
      <c r="Z256" s="150" t="str">
        <f t="shared" si="31"/>
        <v/>
      </c>
      <c r="AA256" s="151"/>
      <c r="AB256" s="453"/>
      <c r="AC256" s="453"/>
      <c r="AD256" s="453"/>
      <c r="AE256" s="453"/>
      <c r="AF256" s="453"/>
      <c r="AG256" s="453"/>
      <c r="AH256" s="453"/>
      <c r="AI256" s="453"/>
      <c r="AJ256" s="152" t="str">
        <f>IF(OR($D256="",$AK256=""),"",MIN(VLOOKUP($AN256,Trans_Req!$A$2:$N$22,11),$AK256-VLOOKUP($AN256,Trans_Req!$A$2:$N$22,12)))</f>
        <v/>
      </c>
      <c r="AK256" s="453"/>
      <c r="AL256" s="453"/>
      <c r="AM256" s="151"/>
      <c r="AN256" s="126" t="e">
        <f>VLOOKUP($D256,Trans_Req!$Q$2:$R$14,2)+IF(OR(VLOOKUP($D256,Trans_Req!$Q$2:$R$14,2)=121000,VLOOKUP($D256,Trans_Req!$Q$2:$R$14,2)=121300),VLOOKUP($E256,Trans_Req!$S$2:$T$3,2),0)+IF(OR(VLOOKUP($D256,Trans_Req!$Q$2:$R$14,2)=121000,VLOOKUP($D256,Trans_Req!$Q$2:$R$14,2)=121300),IF(VLOOKUP($E256,Trans_Req!$S$2:$T$3,2)=20,VLOOKUP($F256,Trans_Req!$U$2:$V$4,2),0),0)</f>
        <v>#N/A</v>
      </c>
    </row>
    <row r="257" spans="1:40" x14ac:dyDescent="0.25">
      <c r="A257" s="125"/>
      <c r="B257" s="453"/>
      <c r="C257" s="453"/>
      <c r="D257" s="454"/>
      <c r="E257" s="454"/>
      <c r="F257" s="454"/>
      <c r="G257" s="456"/>
      <c r="H257" s="154" t="str">
        <f t="shared" si="25"/>
        <v/>
      </c>
      <c r="I257" s="148" t="str">
        <f>IF($D257="","",VLOOKUP($AN257,Trans_Req!$A$2:$N$22,5))</f>
        <v/>
      </c>
      <c r="J257" s="455"/>
      <c r="K257" s="147" t="str">
        <f t="shared" si="26"/>
        <v/>
      </c>
      <c r="L257" s="148" t="str">
        <f>IF($D257="","",VLOOKUP($AN257,Trans_Req!$A$2:$N$22,6))</f>
        <v/>
      </c>
      <c r="M257" s="455"/>
      <c r="N257" s="147" t="str">
        <f t="shared" si="27"/>
        <v/>
      </c>
      <c r="O257" s="148" t="str">
        <f>IF($D257="","",VLOOKUP($AN257,Trans_Req!$A$2:$N$22,7))</f>
        <v/>
      </c>
      <c r="P257" s="457"/>
      <c r="Q257" s="158" t="str">
        <f t="shared" si="28"/>
        <v/>
      </c>
      <c r="R257" s="148" t="str">
        <f>IF($D257="","",VLOOKUP($AN257,Trans_Req!$A$2:$N$22,8))</f>
        <v/>
      </c>
      <c r="S257" s="457"/>
      <c r="T257" s="158" t="str">
        <f t="shared" si="29"/>
        <v/>
      </c>
      <c r="U257" s="148" t="str">
        <f>IF($D257="","",VLOOKUP($AN257,Trans_Req!$A$2:$N$22,9))</f>
        <v/>
      </c>
      <c r="V257" s="457"/>
      <c r="W257" s="158" t="str">
        <f t="shared" si="30"/>
        <v/>
      </c>
      <c r="X257" s="148" t="str">
        <f>IF($D257="","",VLOOKUP($AN257,Trans_Req!$A$2:$N$22,10))</f>
        <v/>
      </c>
      <c r="Y257" s="149" t="str">
        <f t="shared" si="32"/>
        <v/>
      </c>
      <c r="Z257" s="150" t="str">
        <f t="shared" si="31"/>
        <v/>
      </c>
      <c r="AA257" s="151"/>
      <c r="AB257" s="453"/>
      <c r="AC257" s="453"/>
      <c r="AD257" s="453"/>
      <c r="AE257" s="453"/>
      <c r="AF257" s="453"/>
      <c r="AG257" s="453"/>
      <c r="AH257" s="453"/>
      <c r="AI257" s="453"/>
      <c r="AJ257" s="152" t="str">
        <f>IF(OR($D257="",$AK257=""),"",MIN(VLOOKUP($AN257,Trans_Req!$A$2:$N$22,11),$AK257-VLOOKUP($AN257,Trans_Req!$A$2:$N$22,12)))</f>
        <v/>
      </c>
      <c r="AK257" s="453"/>
      <c r="AL257" s="453"/>
      <c r="AM257" s="151"/>
      <c r="AN257" s="126" t="e">
        <f>VLOOKUP($D257,Trans_Req!$Q$2:$R$14,2)+IF(OR(VLOOKUP($D257,Trans_Req!$Q$2:$R$14,2)=121000,VLOOKUP($D257,Trans_Req!$Q$2:$R$14,2)=121300),VLOOKUP($E257,Trans_Req!$S$2:$T$3,2),0)+IF(OR(VLOOKUP($D257,Trans_Req!$Q$2:$R$14,2)=121000,VLOOKUP($D257,Trans_Req!$Q$2:$R$14,2)=121300),IF(VLOOKUP($E257,Trans_Req!$S$2:$T$3,2)=20,VLOOKUP($F257,Trans_Req!$U$2:$V$4,2),0),0)</f>
        <v>#N/A</v>
      </c>
    </row>
    <row r="258" spans="1:40" x14ac:dyDescent="0.25">
      <c r="A258" s="125"/>
      <c r="B258" s="453"/>
      <c r="C258" s="453"/>
      <c r="D258" s="454"/>
      <c r="E258" s="454"/>
      <c r="F258" s="454"/>
      <c r="G258" s="456"/>
      <c r="H258" s="154" t="str">
        <f t="shared" si="25"/>
        <v/>
      </c>
      <c r="I258" s="148" t="str">
        <f>IF($D258="","",VLOOKUP($AN258,Trans_Req!$A$2:$N$22,5))</f>
        <v/>
      </c>
      <c r="J258" s="455"/>
      <c r="K258" s="147" t="str">
        <f t="shared" si="26"/>
        <v/>
      </c>
      <c r="L258" s="148" t="str">
        <f>IF($D258="","",VLOOKUP($AN258,Trans_Req!$A$2:$N$22,6))</f>
        <v/>
      </c>
      <c r="M258" s="455"/>
      <c r="N258" s="147" t="str">
        <f t="shared" si="27"/>
        <v/>
      </c>
      <c r="O258" s="148" t="str">
        <f>IF($D258="","",VLOOKUP($AN258,Trans_Req!$A$2:$N$22,7))</f>
        <v/>
      </c>
      <c r="P258" s="457"/>
      <c r="Q258" s="158" t="str">
        <f t="shared" si="28"/>
        <v/>
      </c>
      <c r="R258" s="148" t="str">
        <f>IF($D258="","",VLOOKUP($AN258,Trans_Req!$A$2:$N$22,8))</f>
        <v/>
      </c>
      <c r="S258" s="457"/>
      <c r="T258" s="158" t="str">
        <f t="shared" si="29"/>
        <v/>
      </c>
      <c r="U258" s="148" t="str">
        <f>IF($D258="","",VLOOKUP($AN258,Trans_Req!$A$2:$N$22,9))</f>
        <v/>
      </c>
      <c r="V258" s="457"/>
      <c r="W258" s="158" t="str">
        <f t="shared" si="30"/>
        <v/>
      </c>
      <c r="X258" s="148" t="str">
        <f>IF($D258="","",VLOOKUP($AN258,Trans_Req!$A$2:$N$22,10))</f>
        <v/>
      </c>
      <c r="Y258" s="149" t="str">
        <f t="shared" si="32"/>
        <v/>
      </c>
      <c r="Z258" s="150" t="str">
        <f t="shared" si="31"/>
        <v/>
      </c>
      <c r="AA258" s="151"/>
      <c r="AB258" s="453"/>
      <c r="AC258" s="453"/>
      <c r="AD258" s="453"/>
      <c r="AE258" s="453"/>
      <c r="AF258" s="453"/>
      <c r="AG258" s="453"/>
      <c r="AH258" s="453"/>
      <c r="AI258" s="453"/>
      <c r="AJ258" s="152" t="str">
        <f>IF(OR($D258="",$AK258=""),"",MIN(VLOOKUP($AN258,Trans_Req!$A$2:$N$22,11),$AK258-VLOOKUP($AN258,Trans_Req!$A$2:$N$22,12)))</f>
        <v/>
      </c>
      <c r="AK258" s="453"/>
      <c r="AL258" s="453"/>
      <c r="AM258" s="151"/>
      <c r="AN258" s="126" t="e">
        <f>VLOOKUP($D258,Trans_Req!$Q$2:$R$14,2)+IF(OR(VLOOKUP($D258,Trans_Req!$Q$2:$R$14,2)=121000,VLOOKUP($D258,Trans_Req!$Q$2:$R$14,2)=121300),VLOOKUP($E258,Trans_Req!$S$2:$T$3,2),0)+IF(OR(VLOOKUP($D258,Trans_Req!$Q$2:$R$14,2)=121000,VLOOKUP($D258,Trans_Req!$Q$2:$R$14,2)=121300),IF(VLOOKUP($E258,Trans_Req!$S$2:$T$3,2)=20,VLOOKUP($F258,Trans_Req!$U$2:$V$4,2),0),0)</f>
        <v>#N/A</v>
      </c>
    </row>
    <row r="259" spans="1:40" x14ac:dyDescent="0.25">
      <c r="A259" s="125"/>
      <c r="B259" s="453"/>
      <c r="C259" s="453"/>
      <c r="D259" s="454"/>
      <c r="E259" s="454"/>
      <c r="F259" s="454"/>
      <c r="G259" s="456"/>
      <c r="H259" s="154" t="str">
        <f t="shared" si="25"/>
        <v/>
      </c>
      <c r="I259" s="148" t="str">
        <f>IF($D259="","",VLOOKUP($AN259,Trans_Req!$A$2:$N$22,5))</f>
        <v/>
      </c>
      <c r="J259" s="455"/>
      <c r="K259" s="147" t="str">
        <f t="shared" si="26"/>
        <v/>
      </c>
      <c r="L259" s="148" t="str">
        <f>IF($D259="","",VLOOKUP($AN259,Trans_Req!$A$2:$N$22,6))</f>
        <v/>
      </c>
      <c r="M259" s="455"/>
      <c r="N259" s="147" t="str">
        <f t="shared" si="27"/>
        <v/>
      </c>
      <c r="O259" s="148" t="str">
        <f>IF($D259="","",VLOOKUP($AN259,Trans_Req!$A$2:$N$22,7))</f>
        <v/>
      </c>
      <c r="P259" s="457"/>
      <c r="Q259" s="158" t="str">
        <f t="shared" si="28"/>
        <v/>
      </c>
      <c r="R259" s="148" t="str">
        <f>IF($D259="","",VLOOKUP($AN259,Trans_Req!$A$2:$N$22,8))</f>
        <v/>
      </c>
      <c r="S259" s="457"/>
      <c r="T259" s="158" t="str">
        <f t="shared" si="29"/>
        <v/>
      </c>
      <c r="U259" s="148" t="str">
        <f>IF($D259="","",VLOOKUP($AN259,Trans_Req!$A$2:$N$22,9))</f>
        <v/>
      </c>
      <c r="V259" s="457"/>
      <c r="W259" s="158" t="str">
        <f t="shared" si="30"/>
        <v/>
      </c>
      <c r="X259" s="148" t="str">
        <f>IF($D259="","",VLOOKUP($AN259,Trans_Req!$A$2:$N$22,10))</f>
        <v/>
      </c>
      <c r="Y259" s="149" t="str">
        <f t="shared" si="32"/>
        <v/>
      </c>
      <c r="Z259" s="150" t="str">
        <f t="shared" si="31"/>
        <v/>
      </c>
      <c r="AA259" s="151"/>
      <c r="AB259" s="453"/>
      <c r="AC259" s="453"/>
      <c r="AD259" s="453"/>
      <c r="AE259" s="453"/>
      <c r="AF259" s="453"/>
      <c r="AG259" s="453"/>
      <c r="AH259" s="453"/>
      <c r="AI259" s="453"/>
      <c r="AJ259" s="152" t="str">
        <f>IF(OR($D259="",$AK259=""),"",MIN(VLOOKUP($AN259,Trans_Req!$A$2:$N$22,11),$AK259-VLOOKUP($AN259,Trans_Req!$A$2:$N$22,12)))</f>
        <v/>
      </c>
      <c r="AK259" s="453"/>
      <c r="AL259" s="453"/>
      <c r="AM259" s="151"/>
      <c r="AN259" s="126" t="e">
        <f>VLOOKUP($D259,Trans_Req!$Q$2:$R$14,2)+IF(OR(VLOOKUP($D259,Trans_Req!$Q$2:$R$14,2)=121000,VLOOKUP($D259,Trans_Req!$Q$2:$R$14,2)=121300),VLOOKUP($E259,Trans_Req!$S$2:$T$3,2),0)+IF(OR(VLOOKUP($D259,Trans_Req!$Q$2:$R$14,2)=121000,VLOOKUP($D259,Trans_Req!$Q$2:$R$14,2)=121300),IF(VLOOKUP($E259,Trans_Req!$S$2:$T$3,2)=20,VLOOKUP($F259,Trans_Req!$U$2:$V$4,2),0),0)</f>
        <v>#N/A</v>
      </c>
    </row>
    <row r="260" spans="1:40" x14ac:dyDescent="0.25">
      <c r="A260" s="125"/>
      <c r="B260" s="453"/>
      <c r="C260" s="453"/>
      <c r="D260" s="454"/>
      <c r="E260" s="454"/>
      <c r="F260" s="454"/>
      <c r="G260" s="456"/>
      <c r="H260" s="154" t="str">
        <f t="shared" si="25"/>
        <v/>
      </c>
      <c r="I260" s="148" t="str">
        <f>IF($D260="","",VLOOKUP($AN260,Trans_Req!$A$2:$N$22,5))</f>
        <v/>
      </c>
      <c r="J260" s="455"/>
      <c r="K260" s="147" t="str">
        <f t="shared" si="26"/>
        <v/>
      </c>
      <c r="L260" s="148" t="str">
        <f>IF($D260="","",VLOOKUP($AN260,Trans_Req!$A$2:$N$22,6))</f>
        <v/>
      </c>
      <c r="M260" s="455"/>
      <c r="N260" s="147" t="str">
        <f t="shared" si="27"/>
        <v/>
      </c>
      <c r="O260" s="148" t="str">
        <f>IF($D260="","",VLOOKUP($AN260,Trans_Req!$A$2:$N$22,7))</f>
        <v/>
      </c>
      <c r="P260" s="457"/>
      <c r="Q260" s="158" t="str">
        <f t="shared" si="28"/>
        <v/>
      </c>
      <c r="R260" s="148" t="str">
        <f>IF($D260="","",VLOOKUP($AN260,Trans_Req!$A$2:$N$22,8))</f>
        <v/>
      </c>
      <c r="S260" s="457"/>
      <c r="T260" s="158" t="str">
        <f t="shared" si="29"/>
        <v/>
      </c>
      <c r="U260" s="148" t="str">
        <f>IF($D260="","",VLOOKUP($AN260,Trans_Req!$A$2:$N$22,9))</f>
        <v/>
      </c>
      <c r="V260" s="457"/>
      <c r="W260" s="158" t="str">
        <f t="shared" si="30"/>
        <v/>
      </c>
      <c r="X260" s="148" t="str">
        <f>IF($D260="","",VLOOKUP($AN260,Trans_Req!$A$2:$N$22,10))</f>
        <v/>
      </c>
      <c r="Y260" s="149" t="str">
        <f t="shared" si="32"/>
        <v/>
      </c>
      <c r="Z260" s="150" t="str">
        <f t="shared" si="31"/>
        <v/>
      </c>
      <c r="AA260" s="151"/>
      <c r="AB260" s="453"/>
      <c r="AC260" s="453"/>
      <c r="AD260" s="453"/>
      <c r="AE260" s="453"/>
      <c r="AF260" s="453"/>
      <c r="AG260" s="453"/>
      <c r="AH260" s="453"/>
      <c r="AI260" s="453"/>
      <c r="AJ260" s="152" t="str">
        <f>IF(OR($D260="",$AK260=""),"",MIN(VLOOKUP($AN260,Trans_Req!$A$2:$N$22,11),$AK260-VLOOKUP($AN260,Trans_Req!$A$2:$N$22,12)))</f>
        <v/>
      </c>
      <c r="AK260" s="453"/>
      <c r="AL260" s="453"/>
      <c r="AM260" s="151"/>
      <c r="AN260" s="126" t="e">
        <f>VLOOKUP($D260,Trans_Req!$Q$2:$R$14,2)+IF(OR(VLOOKUP($D260,Trans_Req!$Q$2:$R$14,2)=121000,VLOOKUP($D260,Trans_Req!$Q$2:$R$14,2)=121300),VLOOKUP($E260,Trans_Req!$S$2:$T$3,2),0)+IF(OR(VLOOKUP($D260,Trans_Req!$Q$2:$R$14,2)=121000,VLOOKUP($D260,Trans_Req!$Q$2:$R$14,2)=121300),IF(VLOOKUP($E260,Trans_Req!$S$2:$T$3,2)=20,VLOOKUP($F260,Trans_Req!$U$2:$V$4,2),0),0)</f>
        <v>#N/A</v>
      </c>
    </row>
    <row r="261" spans="1:40" x14ac:dyDescent="0.25">
      <c r="A261" s="125"/>
      <c r="B261" s="453"/>
      <c r="C261" s="453"/>
      <c r="D261" s="454"/>
      <c r="E261" s="454"/>
      <c r="F261" s="454"/>
      <c r="G261" s="456"/>
      <c r="H261" s="154" t="str">
        <f t="shared" si="25"/>
        <v/>
      </c>
      <c r="I261" s="148" t="str">
        <f>IF($D261="","",VLOOKUP($AN261,Trans_Req!$A$2:$N$22,5))</f>
        <v/>
      </c>
      <c r="J261" s="455"/>
      <c r="K261" s="147" t="str">
        <f t="shared" si="26"/>
        <v/>
      </c>
      <c r="L261" s="148" t="str">
        <f>IF($D261="","",VLOOKUP($AN261,Trans_Req!$A$2:$N$22,6))</f>
        <v/>
      </c>
      <c r="M261" s="455"/>
      <c r="N261" s="147" t="str">
        <f t="shared" si="27"/>
        <v/>
      </c>
      <c r="O261" s="148" t="str">
        <f>IF($D261="","",VLOOKUP($AN261,Trans_Req!$A$2:$N$22,7))</f>
        <v/>
      </c>
      <c r="P261" s="457"/>
      <c r="Q261" s="158" t="str">
        <f t="shared" si="28"/>
        <v/>
      </c>
      <c r="R261" s="148" t="str">
        <f>IF($D261="","",VLOOKUP($AN261,Trans_Req!$A$2:$N$22,8))</f>
        <v/>
      </c>
      <c r="S261" s="457"/>
      <c r="T261" s="158" t="str">
        <f t="shared" si="29"/>
        <v/>
      </c>
      <c r="U261" s="148" t="str">
        <f>IF($D261="","",VLOOKUP($AN261,Trans_Req!$A$2:$N$22,9))</f>
        <v/>
      </c>
      <c r="V261" s="457"/>
      <c r="W261" s="158" t="str">
        <f t="shared" si="30"/>
        <v/>
      </c>
      <c r="X261" s="148" t="str">
        <f>IF($D261="","",VLOOKUP($AN261,Trans_Req!$A$2:$N$22,10))</f>
        <v/>
      </c>
      <c r="Y261" s="149" t="str">
        <f t="shared" si="32"/>
        <v/>
      </c>
      <c r="Z261" s="150" t="str">
        <f t="shared" si="31"/>
        <v/>
      </c>
      <c r="AA261" s="151"/>
      <c r="AB261" s="453"/>
      <c r="AC261" s="453"/>
      <c r="AD261" s="453"/>
      <c r="AE261" s="453"/>
      <c r="AF261" s="453"/>
      <c r="AG261" s="453"/>
      <c r="AH261" s="453"/>
      <c r="AI261" s="453"/>
      <c r="AJ261" s="152" t="str">
        <f>IF(OR($D261="",$AK261=""),"",MIN(VLOOKUP($AN261,Trans_Req!$A$2:$N$22,11),$AK261-VLOOKUP($AN261,Trans_Req!$A$2:$N$22,12)))</f>
        <v/>
      </c>
      <c r="AK261" s="453"/>
      <c r="AL261" s="453"/>
      <c r="AM261" s="151"/>
      <c r="AN261" s="126" t="e">
        <f>VLOOKUP($D261,Trans_Req!$Q$2:$R$14,2)+IF(OR(VLOOKUP($D261,Trans_Req!$Q$2:$R$14,2)=121000,VLOOKUP($D261,Trans_Req!$Q$2:$R$14,2)=121300),VLOOKUP($E261,Trans_Req!$S$2:$T$3,2),0)+IF(OR(VLOOKUP($D261,Trans_Req!$Q$2:$R$14,2)=121000,VLOOKUP($D261,Trans_Req!$Q$2:$R$14,2)=121300),IF(VLOOKUP($E261,Trans_Req!$S$2:$T$3,2)=20,VLOOKUP($F261,Trans_Req!$U$2:$V$4,2),0),0)</f>
        <v>#N/A</v>
      </c>
    </row>
    <row r="262" spans="1:40" x14ac:dyDescent="0.25">
      <c r="A262" s="125"/>
      <c r="B262" s="453"/>
      <c r="C262" s="453"/>
      <c r="D262" s="454"/>
      <c r="E262" s="454"/>
      <c r="F262" s="454"/>
      <c r="G262" s="456"/>
      <c r="H262" s="154" t="str">
        <f t="shared" si="25"/>
        <v/>
      </c>
      <c r="I262" s="148" t="str">
        <f>IF($D262="","",VLOOKUP($AN262,Trans_Req!$A$2:$N$22,5))</f>
        <v/>
      </c>
      <c r="J262" s="455"/>
      <c r="K262" s="147" t="str">
        <f t="shared" si="26"/>
        <v/>
      </c>
      <c r="L262" s="148" t="str">
        <f>IF($D262="","",VLOOKUP($AN262,Trans_Req!$A$2:$N$22,6))</f>
        <v/>
      </c>
      <c r="M262" s="455"/>
      <c r="N262" s="147" t="str">
        <f t="shared" si="27"/>
        <v/>
      </c>
      <c r="O262" s="148" t="str">
        <f>IF($D262="","",VLOOKUP($AN262,Trans_Req!$A$2:$N$22,7))</f>
        <v/>
      </c>
      <c r="P262" s="457"/>
      <c r="Q262" s="158" t="str">
        <f t="shared" si="28"/>
        <v/>
      </c>
      <c r="R262" s="148" t="str">
        <f>IF($D262="","",VLOOKUP($AN262,Trans_Req!$A$2:$N$22,8))</f>
        <v/>
      </c>
      <c r="S262" s="457"/>
      <c r="T262" s="158" t="str">
        <f t="shared" si="29"/>
        <v/>
      </c>
      <c r="U262" s="148" t="str">
        <f>IF($D262="","",VLOOKUP($AN262,Trans_Req!$A$2:$N$22,9))</f>
        <v/>
      </c>
      <c r="V262" s="457"/>
      <c r="W262" s="158" t="str">
        <f t="shared" si="30"/>
        <v/>
      </c>
      <c r="X262" s="148" t="str">
        <f>IF($D262="","",VLOOKUP($AN262,Trans_Req!$A$2:$N$22,10))</f>
        <v/>
      </c>
      <c r="Y262" s="149" t="str">
        <f t="shared" si="32"/>
        <v/>
      </c>
      <c r="Z262" s="150" t="str">
        <f t="shared" si="31"/>
        <v/>
      </c>
      <c r="AA262" s="151"/>
      <c r="AB262" s="453"/>
      <c r="AC262" s="453"/>
      <c r="AD262" s="453"/>
      <c r="AE262" s="453"/>
      <c r="AF262" s="453"/>
      <c r="AG262" s="453"/>
      <c r="AH262" s="453"/>
      <c r="AI262" s="453"/>
      <c r="AJ262" s="152" t="str">
        <f>IF(OR($D262="",$AK262=""),"",MIN(VLOOKUP($AN262,Trans_Req!$A$2:$N$22,11),$AK262-VLOOKUP($AN262,Trans_Req!$A$2:$N$22,12)))</f>
        <v/>
      </c>
      <c r="AK262" s="453"/>
      <c r="AL262" s="453"/>
      <c r="AM262" s="151"/>
      <c r="AN262" s="126" t="e">
        <f>VLOOKUP($D262,Trans_Req!$Q$2:$R$14,2)+IF(OR(VLOOKUP($D262,Trans_Req!$Q$2:$R$14,2)=121000,VLOOKUP($D262,Trans_Req!$Q$2:$R$14,2)=121300),VLOOKUP($E262,Trans_Req!$S$2:$T$3,2),0)+IF(OR(VLOOKUP($D262,Trans_Req!$Q$2:$R$14,2)=121000,VLOOKUP($D262,Trans_Req!$Q$2:$R$14,2)=121300),IF(VLOOKUP($E262,Trans_Req!$S$2:$T$3,2)=20,VLOOKUP($F262,Trans_Req!$U$2:$V$4,2),0),0)</f>
        <v>#N/A</v>
      </c>
    </row>
    <row r="263" spans="1:40" x14ac:dyDescent="0.25">
      <c r="A263" s="125"/>
      <c r="B263" s="453"/>
      <c r="C263" s="453"/>
      <c r="D263" s="454"/>
      <c r="E263" s="454"/>
      <c r="F263" s="454"/>
      <c r="G263" s="456"/>
      <c r="H263" s="154" t="str">
        <f t="shared" si="25"/>
        <v/>
      </c>
      <c r="I263" s="148" t="str">
        <f>IF($D263="","",VLOOKUP($AN263,Trans_Req!$A$2:$N$22,5))</f>
        <v/>
      </c>
      <c r="J263" s="455"/>
      <c r="K263" s="147" t="str">
        <f t="shared" si="26"/>
        <v/>
      </c>
      <c r="L263" s="148" t="str">
        <f>IF($D263="","",VLOOKUP($AN263,Trans_Req!$A$2:$N$22,6))</f>
        <v/>
      </c>
      <c r="M263" s="455"/>
      <c r="N263" s="147" t="str">
        <f t="shared" si="27"/>
        <v/>
      </c>
      <c r="O263" s="148" t="str">
        <f>IF($D263="","",VLOOKUP($AN263,Trans_Req!$A$2:$N$22,7))</f>
        <v/>
      </c>
      <c r="P263" s="457"/>
      <c r="Q263" s="158" t="str">
        <f t="shared" si="28"/>
        <v/>
      </c>
      <c r="R263" s="148" t="str">
        <f>IF($D263="","",VLOOKUP($AN263,Trans_Req!$A$2:$N$22,8))</f>
        <v/>
      </c>
      <c r="S263" s="457"/>
      <c r="T263" s="158" t="str">
        <f t="shared" si="29"/>
        <v/>
      </c>
      <c r="U263" s="148" t="str">
        <f>IF($D263="","",VLOOKUP($AN263,Trans_Req!$A$2:$N$22,9))</f>
        <v/>
      </c>
      <c r="V263" s="457"/>
      <c r="W263" s="158" t="str">
        <f t="shared" si="30"/>
        <v/>
      </c>
      <c r="X263" s="148" t="str">
        <f>IF($D263="","",VLOOKUP($AN263,Trans_Req!$A$2:$N$22,10))</f>
        <v/>
      </c>
      <c r="Y263" s="149" t="str">
        <f t="shared" si="32"/>
        <v/>
      </c>
      <c r="Z263" s="150" t="str">
        <f t="shared" si="31"/>
        <v/>
      </c>
      <c r="AA263" s="151"/>
      <c r="AB263" s="453"/>
      <c r="AC263" s="453"/>
      <c r="AD263" s="453"/>
      <c r="AE263" s="453"/>
      <c r="AF263" s="453"/>
      <c r="AG263" s="453"/>
      <c r="AH263" s="453"/>
      <c r="AI263" s="453"/>
      <c r="AJ263" s="152" t="str">
        <f>IF(OR($D263="",$AK263=""),"",MIN(VLOOKUP($AN263,Trans_Req!$A$2:$N$22,11),$AK263-VLOOKUP($AN263,Trans_Req!$A$2:$N$22,12)))</f>
        <v/>
      </c>
      <c r="AK263" s="453"/>
      <c r="AL263" s="453"/>
      <c r="AM263" s="151"/>
      <c r="AN263" s="126" t="e">
        <f>VLOOKUP($D263,Trans_Req!$Q$2:$R$14,2)+IF(OR(VLOOKUP($D263,Trans_Req!$Q$2:$R$14,2)=121000,VLOOKUP($D263,Trans_Req!$Q$2:$R$14,2)=121300),VLOOKUP($E263,Trans_Req!$S$2:$T$3,2),0)+IF(OR(VLOOKUP($D263,Trans_Req!$Q$2:$R$14,2)=121000,VLOOKUP($D263,Trans_Req!$Q$2:$R$14,2)=121300),IF(VLOOKUP($E263,Trans_Req!$S$2:$T$3,2)=20,VLOOKUP($F263,Trans_Req!$U$2:$V$4,2),0),0)</f>
        <v>#N/A</v>
      </c>
    </row>
    <row r="264" spans="1:40" x14ac:dyDescent="0.25">
      <c r="A264" s="125"/>
      <c r="B264" s="453"/>
      <c r="C264" s="453"/>
      <c r="D264" s="454"/>
      <c r="E264" s="454"/>
      <c r="F264" s="454"/>
      <c r="G264" s="456"/>
      <c r="H264" s="154" t="str">
        <f t="shared" si="25"/>
        <v/>
      </c>
      <c r="I264" s="148" t="str">
        <f>IF($D264="","",VLOOKUP($AN264,Trans_Req!$A$2:$N$22,5))</f>
        <v/>
      </c>
      <c r="J264" s="455"/>
      <c r="K264" s="147" t="str">
        <f t="shared" si="26"/>
        <v/>
      </c>
      <c r="L264" s="148" t="str">
        <f>IF($D264="","",VLOOKUP($AN264,Trans_Req!$A$2:$N$22,6))</f>
        <v/>
      </c>
      <c r="M264" s="455"/>
      <c r="N264" s="147" t="str">
        <f t="shared" si="27"/>
        <v/>
      </c>
      <c r="O264" s="148" t="str">
        <f>IF($D264="","",VLOOKUP($AN264,Trans_Req!$A$2:$N$22,7))</f>
        <v/>
      </c>
      <c r="P264" s="457"/>
      <c r="Q264" s="158" t="str">
        <f t="shared" si="28"/>
        <v/>
      </c>
      <c r="R264" s="148" t="str">
        <f>IF($D264="","",VLOOKUP($AN264,Trans_Req!$A$2:$N$22,8))</f>
        <v/>
      </c>
      <c r="S264" s="457"/>
      <c r="T264" s="158" t="str">
        <f t="shared" si="29"/>
        <v/>
      </c>
      <c r="U264" s="148" t="str">
        <f>IF($D264="","",VLOOKUP($AN264,Trans_Req!$A$2:$N$22,9))</f>
        <v/>
      </c>
      <c r="V264" s="457"/>
      <c r="W264" s="158" t="str">
        <f t="shared" si="30"/>
        <v/>
      </c>
      <c r="X264" s="148" t="str">
        <f>IF($D264="","",VLOOKUP($AN264,Trans_Req!$A$2:$N$22,10))</f>
        <v/>
      </c>
      <c r="Y264" s="149" t="str">
        <f t="shared" si="32"/>
        <v/>
      </c>
      <c r="Z264" s="150" t="str">
        <f t="shared" si="31"/>
        <v/>
      </c>
      <c r="AA264" s="151"/>
      <c r="AB264" s="453"/>
      <c r="AC264" s="453"/>
      <c r="AD264" s="453"/>
      <c r="AE264" s="453"/>
      <c r="AF264" s="453"/>
      <c r="AG264" s="453"/>
      <c r="AH264" s="453"/>
      <c r="AI264" s="453"/>
      <c r="AJ264" s="152" t="str">
        <f>IF(OR($D264="",$AK264=""),"",MIN(VLOOKUP($AN264,Trans_Req!$A$2:$N$22,11),$AK264-VLOOKUP($AN264,Trans_Req!$A$2:$N$22,12)))</f>
        <v/>
      </c>
      <c r="AK264" s="453"/>
      <c r="AL264" s="453"/>
      <c r="AM264" s="151"/>
      <c r="AN264" s="126" t="e">
        <f>VLOOKUP($D264,Trans_Req!$Q$2:$R$14,2)+IF(OR(VLOOKUP($D264,Trans_Req!$Q$2:$R$14,2)=121000,VLOOKUP($D264,Trans_Req!$Q$2:$R$14,2)=121300),VLOOKUP($E264,Trans_Req!$S$2:$T$3,2),0)+IF(OR(VLOOKUP($D264,Trans_Req!$Q$2:$R$14,2)=121000,VLOOKUP($D264,Trans_Req!$Q$2:$R$14,2)=121300),IF(VLOOKUP($E264,Trans_Req!$S$2:$T$3,2)=20,VLOOKUP($F264,Trans_Req!$U$2:$V$4,2),0),0)</f>
        <v>#N/A</v>
      </c>
    </row>
    <row r="265" spans="1:40" x14ac:dyDescent="0.25">
      <c r="A265" s="125"/>
      <c r="B265" s="453"/>
      <c r="C265" s="453"/>
      <c r="D265" s="454"/>
      <c r="E265" s="454"/>
      <c r="F265" s="454"/>
      <c r="G265" s="456"/>
      <c r="H265" s="154" t="str">
        <f t="shared" si="25"/>
        <v/>
      </c>
      <c r="I265" s="148" t="str">
        <f>IF($D265="","",VLOOKUP($AN265,Trans_Req!$A$2:$N$22,5))</f>
        <v/>
      </c>
      <c r="J265" s="455"/>
      <c r="K265" s="147" t="str">
        <f t="shared" si="26"/>
        <v/>
      </c>
      <c r="L265" s="148" t="str">
        <f>IF($D265="","",VLOOKUP($AN265,Trans_Req!$A$2:$N$22,6))</f>
        <v/>
      </c>
      <c r="M265" s="455"/>
      <c r="N265" s="147" t="str">
        <f t="shared" si="27"/>
        <v/>
      </c>
      <c r="O265" s="148" t="str">
        <f>IF($D265="","",VLOOKUP($AN265,Trans_Req!$A$2:$N$22,7))</f>
        <v/>
      </c>
      <c r="P265" s="457"/>
      <c r="Q265" s="158" t="str">
        <f t="shared" si="28"/>
        <v/>
      </c>
      <c r="R265" s="148" t="str">
        <f>IF($D265="","",VLOOKUP($AN265,Trans_Req!$A$2:$N$22,8))</f>
        <v/>
      </c>
      <c r="S265" s="457"/>
      <c r="T265" s="158" t="str">
        <f t="shared" si="29"/>
        <v/>
      </c>
      <c r="U265" s="148" t="str">
        <f>IF($D265="","",VLOOKUP($AN265,Trans_Req!$A$2:$N$22,9))</f>
        <v/>
      </c>
      <c r="V265" s="457"/>
      <c r="W265" s="158" t="str">
        <f t="shared" si="30"/>
        <v/>
      </c>
      <c r="X265" s="148" t="str">
        <f>IF($D265="","",VLOOKUP($AN265,Trans_Req!$A$2:$N$22,10))</f>
        <v/>
      </c>
      <c r="Y265" s="149" t="str">
        <f t="shared" si="32"/>
        <v/>
      </c>
      <c r="Z265" s="150" t="str">
        <f t="shared" si="31"/>
        <v/>
      </c>
      <c r="AA265" s="151"/>
      <c r="AB265" s="453"/>
      <c r="AC265" s="453"/>
      <c r="AD265" s="453"/>
      <c r="AE265" s="453"/>
      <c r="AF265" s="453"/>
      <c r="AG265" s="453"/>
      <c r="AH265" s="453"/>
      <c r="AI265" s="453"/>
      <c r="AJ265" s="152" t="str">
        <f>IF(OR($D265="",$AK265=""),"",MIN(VLOOKUP($AN265,Trans_Req!$A$2:$N$22,11),$AK265-VLOOKUP($AN265,Trans_Req!$A$2:$N$22,12)))</f>
        <v/>
      </c>
      <c r="AK265" s="453"/>
      <c r="AL265" s="453"/>
      <c r="AM265" s="151"/>
      <c r="AN265" s="126" t="e">
        <f>VLOOKUP($D265,Trans_Req!$Q$2:$R$14,2)+IF(OR(VLOOKUP($D265,Trans_Req!$Q$2:$R$14,2)=121000,VLOOKUP($D265,Trans_Req!$Q$2:$R$14,2)=121300),VLOOKUP($E265,Trans_Req!$S$2:$T$3,2),0)+IF(OR(VLOOKUP($D265,Trans_Req!$Q$2:$R$14,2)=121000,VLOOKUP($D265,Trans_Req!$Q$2:$R$14,2)=121300),IF(VLOOKUP($E265,Trans_Req!$S$2:$T$3,2)=20,VLOOKUP($F265,Trans_Req!$U$2:$V$4,2),0),0)</f>
        <v>#N/A</v>
      </c>
    </row>
    <row r="266" spans="1:40" x14ac:dyDescent="0.25">
      <c r="A266" s="125"/>
      <c r="B266" s="453"/>
      <c r="C266" s="453"/>
      <c r="D266" s="454"/>
      <c r="E266" s="454"/>
      <c r="F266" s="454"/>
      <c r="G266" s="456"/>
      <c r="H266" s="154" t="str">
        <f t="shared" si="25"/>
        <v/>
      </c>
      <c r="I266" s="148" t="str">
        <f>IF($D266="","",VLOOKUP($AN266,Trans_Req!$A$2:$N$22,5))</f>
        <v/>
      </c>
      <c r="J266" s="455"/>
      <c r="K266" s="147" t="str">
        <f t="shared" si="26"/>
        <v/>
      </c>
      <c r="L266" s="148" t="str">
        <f>IF($D266="","",VLOOKUP($AN266,Trans_Req!$A$2:$N$22,6))</f>
        <v/>
      </c>
      <c r="M266" s="455"/>
      <c r="N266" s="147" t="str">
        <f t="shared" si="27"/>
        <v/>
      </c>
      <c r="O266" s="148" t="str">
        <f>IF($D266="","",VLOOKUP($AN266,Trans_Req!$A$2:$N$22,7))</f>
        <v/>
      </c>
      <c r="P266" s="457"/>
      <c r="Q266" s="158" t="str">
        <f t="shared" si="28"/>
        <v/>
      </c>
      <c r="R266" s="148" t="str">
        <f>IF($D266="","",VLOOKUP($AN266,Trans_Req!$A$2:$N$22,8))</f>
        <v/>
      </c>
      <c r="S266" s="457"/>
      <c r="T266" s="158" t="str">
        <f t="shared" si="29"/>
        <v/>
      </c>
      <c r="U266" s="148" t="str">
        <f>IF($D266="","",VLOOKUP($AN266,Trans_Req!$A$2:$N$22,9))</f>
        <v/>
      </c>
      <c r="V266" s="457"/>
      <c r="W266" s="158" t="str">
        <f t="shared" si="30"/>
        <v/>
      </c>
      <c r="X266" s="148" t="str">
        <f>IF($D266="","",VLOOKUP($AN266,Trans_Req!$A$2:$N$22,10))</f>
        <v/>
      </c>
      <c r="Y266" s="149" t="str">
        <f t="shared" si="32"/>
        <v/>
      </c>
      <c r="Z266" s="150" t="str">
        <f t="shared" si="31"/>
        <v/>
      </c>
      <c r="AA266" s="151"/>
      <c r="AB266" s="453"/>
      <c r="AC266" s="453"/>
      <c r="AD266" s="453"/>
      <c r="AE266" s="453"/>
      <c r="AF266" s="453"/>
      <c r="AG266" s="453"/>
      <c r="AH266" s="453"/>
      <c r="AI266" s="453"/>
      <c r="AJ266" s="152" t="str">
        <f>IF(OR($D266="",$AK266=""),"",MIN(VLOOKUP($AN266,Trans_Req!$A$2:$N$22,11),$AK266-VLOOKUP($AN266,Trans_Req!$A$2:$N$22,12)))</f>
        <v/>
      </c>
      <c r="AK266" s="453"/>
      <c r="AL266" s="453"/>
      <c r="AM266" s="151"/>
      <c r="AN266" s="126" t="e">
        <f>VLOOKUP($D266,Trans_Req!$Q$2:$R$14,2)+IF(OR(VLOOKUP($D266,Trans_Req!$Q$2:$R$14,2)=121000,VLOOKUP($D266,Trans_Req!$Q$2:$R$14,2)=121300),VLOOKUP($E266,Trans_Req!$S$2:$T$3,2),0)+IF(OR(VLOOKUP($D266,Trans_Req!$Q$2:$R$14,2)=121000,VLOOKUP($D266,Trans_Req!$Q$2:$R$14,2)=121300),IF(VLOOKUP($E266,Trans_Req!$S$2:$T$3,2)=20,VLOOKUP($F266,Trans_Req!$U$2:$V$4,2),0),0)</f>
        <v>#N/A</v>
      </c>
    </row>
    <row r="267" spans="1:40" x14ac:dyDescent="0.25">
      <c r="A267" s="125"/>
      <c r="B267" s="453"/>
      <c r="C267" s="453"/>
      <c r="D267" s="454"/>
      <c r="E267" s="454"/>
      <c r="F267" s="454"/>
      <c r="G267" s="456"/>
      <c r="H267" s="154" t="str">
        <f t="shared" si="25"/>
        <v/>
      </c>
      <c r="I267" s="148" t="str">
        <f>IF($D267="","",VLOOKUP($AN267,Trans_Req!$A$2:$N$22,5))</f>
        <v/>
      </c>
      <c r="J267" s="455"/>
      <c r="K267" s="147" t="str">
        <f t="shared" si="26"/>
        <v/>
      </c>
      <c r="L267" s="148" t="str">
        <f>IF($D267="","",VLOOKUP($AN267,Trans_Req!$A$2:$N$22,6))</f>
        <v/>
      </c>
      <c r="M267" s="455"/>
      <c r="N267" s="147" t="str">
        <f t="shared" si="27"/>
        <v/>
      </c>
      <c r="O267" s="148" t="str">
        <f>IF($D267="","",VLOOKUP($AN267,Trans_Req!$A$2:$N$22,7))</f>
        <v/>
      </c>
      <c r="P267" s="457"/>
      <c r="Q267" s="158" t="str">
        <f t="shared" si="28"/>
        <v/>
      </c>
      <c r="R267" s="148" t="str">
        <f>IF($D267="","",VLOOKUP($AN267,Trans_Req!$A$2:$N$22,8))</f>
        <v/>
      </c>
      <c r="S267" s="457"/>
      <c r="T267" s="158" t="str">
        <f t="shared" si="29"/>
        <v/>
      </c>
      <c r="U267" s="148" t="str">
        <f>IF($D267="","",VLOOKUP($AN267,Trans_Req!$A$2:$N$22,9))</f>
        <v/>
      </c>
      <c r="V267" s="457"/>
      <c r="W267" s="158" t="str">
        <f t="shared" si="30"/>
        <v/>
      </c>
      <c r="X267" s="148" t="str">
        <f>IF($D267="","",VLOOKUP($AN267,Trans_Req!$A$2:$N$22,10))</f>
        <v/>
      </c>
      <c r="Y267" s="149" t="str">
        <f t="shared" si="32"/>
        <v/>
      </c>
      <c r="Z267" s="150" t="str">
        <f t="shared" si="31"/>
        <v/>
      </c>
      <c r="AA267" s="151"/>
      <c r="AB267" s="453"/>
      <c r="AC267" s="453"/>
      <c r="AD267" s="453"/>
      <c r="AE267" s="453"/>
      <c r="AF267" s="453"/>
      <c r="AG267" s="453"/>
      <c r="AH267" s="453"/>
      <c r="AI267" s="453"/>
      <c r="AJ267" s="152" t="str">
        <f>IF(OR($D267="",$AK267=""),"",MIN(VLOOKUP($AN267,Trans_Req!$A$2:$N$22,11),$AK267-VLOOKUP($AN267,Trans_Req!$A$2:$N$22,12)))</f>
        <v/>
      </c>
      <c r="AK267" s="453"/>
      <c r="AL267" s="453"/>
      <c r="AM267" s="151"/>
      <c r="AN267" s="126" t="e">
        <f>VLOOKUP($D267,Trans_Req!$Q$2:$R$14,2)+IF(OR(VLOOKUP($D267,Trans_Req!$Q$2:$R$14,2)=121000,VLOOKUP($D267,Trans_Req!$Q$2:$R$14,2)=121300),VLOOKUP($E267,Trans_Req!$S$2:$T$3,2),0)+IF(OR(VLOOKUP($D267,Trans_Req!$Q$2:$R$14,2)=121000,VLOOKUP($D267,Trans_Req!$Q$2:$R$14,2)=121300),IF(VLOOKUP($E267,Trans_Req!$S$2:$T$3,2)=20,VLOOKUP($F267,Trans_Req!$U$2:$V$4,2),0),0)</f>
        <v>#N/A</v>
      </c>
    </row>
    <row r="268" spans="1:40" x14ac:dyDescent="0.25">
      <c r="A268" s="125"/>
      <c r="B268" s="453"/>
      <c r="C268" s="453"/>
      <c r="D268" s="454"/>
      <c r="E268" s="454"/>
      <c r="F268" s="454"/>
      <c r="G268" s="456"/>
      <c r="H268" s="154" t="str">
        <f t="shared" si="25"/>
        <v/>
      </c>
      <c r="I268" s="148" t="str">
        <f>IF($D268="","",VLOOKUP($AN268,Trans_Req!$A$2:$N$22,5))</f>
        <v/>
      </c>
      <c r="J268" s="455"/>
      <c r="K268" s="147" t="str">
        <f t="shared" si="26"/>
        <v/>
      </c>
      <c r="L268" s="148" t="str">
        <f>IF($D268="","",VLOOKUP($AN268,Trans_Req!$A$2:$N$22,6))</f>
        <v/>
      </c>
      <c r="M268" s="455"/>
      <c r="N268" s="147" t="str">
        <f t="shared" si="27"/>
        <v/>
      </c>
      <c r="O268" s="148" t="str">
        <f>IF($D268="","",VLOOKUP($AN268,Trans_Req!$A$2:$N$22,7))</f>
        <v/>
      </c>
      <c r="P268" s="457"/>
      <c r="Q268" s="158" t="str">
        <f t="shared" si="28"/>
        <v/>
      </c>
      <c r="R268" s="148" t="str">
        <f>IF($D268="","",VLOOKUP($AN268,Trans_Req!$A$2:$N$22,8))</f>
        <v/>
      </c>
      <c r="S268" s="457"/>
      <c r="T268" s="158" t="str">
        <f t="shared" si="29"/>
        <v/>
      </c>
      <c r="U268" s="148" t="str">
        <f>IF($D268="","",VLOOKUP($AN268,Trans_Req!$A$2:$N$22,9))</f>
        <v/>
      </c>
      <c r="V268" s="457"/>
      <c r="W268" s="158" t="str">
        <f t="shared" si="30"/>
        <v/>
      </c>
      <c r="X268" s="148" t="str">
        <f>IF($D268="","",VLOOKUP($AN268,Trans_Req!$A$2:$N$22,10))</f>
        <v/>
      </c>
      <c r="Y268" s="149" t="str">
        <f t="shared" si="32"/>
        <v/>
      </c>
      <c r="Z268" s="150" t="str">
        <f t="shared" si="31"/>
        <v/>
      </c>
      <c r="AA268" s="151"/>
      <c r="AB268" s="453"/>
      <c r="AC268" s="453"/>
      <c r="AD268" s="453"/>
      <c r="AE268" s="453"/>
      <c r="AF268" s="453"/>
      <c r="AG268" s="453"/>
      <c r="AH268" s="453"/>
      <c r="AI268" s="453"/>
      <c r="AJ268" s="152" t="str">
        <f>IF(OR($D268="",$AK268=""),"",MIN(VLOOKUP($AN268,Trans_Req!$A$2:$N$22,11),$AK268-VLOOKUP($AN268,Trans_Req!$A$2:$N$22,12)))</f>
        <v/>
      </c>
      <c r="AK268" s="453"/>
      <c r="AL268" s="453"/>
      <c r="AM268" s="151"/>
      <c r="AN268" s="126" t="e">
        <f>VLOOKUP($D268,Trans_Req!$Q$2:$R$14,2)+IF(OR(VLOOKUP($D268,Trans_Req!$Q$2:$R$14,2)=121000,VLOOKUP($D268,Trans_Req!$Q$2:$R$14,2)=121300),VLOOKUP($E268,Trans_Req!$S$2:$T$3,2),0)+IF(OR(VLOOKUP($D268,Trans_Req!$Q$2:$R$14,2)=121000,VLOOKUP($D268,Trans_Req!$Q$2:$R$14,2)=121300),IF(VLOOKUP($E268,Trans_Req!$S$2:$T$3,2)=20,VLOOKUP($F268,Trans_Req!$U$2:$V$4,2),0),0)</f>
        <v>#N/A</v>
      </c>
    </row>
    <row r="269" spans="1:40" x14ac:dyDescent="0.25">
      <c r="A269" s="125"/>
      <c r="B269" s="453"/>
      <c r="C269" s="453"/>
      <c r="D269" s="454"/>
      <c r="E269" s="454"/>
      <c r="F269" s="454"/>
      <c r="G269" s="456"/>
      <c r="H269" s="154" t="str">
        <f t="shared" si="25"/>
        <v/>
      </c>
      <c r="I269" s="148" t="str">
        <f>IF($D269="","",VLOOKUP($AN269,Trans_Req!$A$2:$N$22,5))</f>
        <v/>
      </c>
      <c r="J269" s="455"/>
      <c r="K269" s="147" t="str">
        <f t="shared" si="26"/>
        <v/>
      </c>
      <c r="L269" s="148" t="str">
        <f>IF($D269="","",VLOOKUP($AN269,Trans_Req!$A$2:$N$22,6))</f>
        <v/>
      </c>
      <c r="M269" s="455"/>
      <c r="N269" s="147" t="str">
        <f t="shared" si="27"/>
        <v/>
      </c>
      <c r="O269" s="148" t="str">
        <f>IF($D269="","",VLOOKUP($AN269,Trans_Req!$A$2:$N$22,7))</f>
        <v/>
      </c>
      <c r="P269" s="457"/>
      <c r="Q269" s="158" t="str">
        <f t="shared" si="28"/>
        <v/>
      </c>
      <c r="R269" s="148" t="str">
        <f>IF($D269="","",VLOOKUP($AN269,Trans_Req!$A$2:$N$22,8))</f>
        <v/>
      </c>
      <c r="S269" s="457"/>
      <c r="T269" s="158" t="str">
        <f t="shared" si="29"/>
        <v/>
      </c>
      <c r="U269" s="148" t="str">
        <f>IF($D269="","",VLOOKUP($AN269,Trans_Req!$A$2:$N$22,9))</f>
        <v/>
      </c>
      <c r="V269" s="457"/>
      <c r="W269" s="158" t="str">
        <f t="shared" si="30"/>
        <v/>
      </c>
      <c r="X269" s="148" t="str">
        <f>IF($D269="","",VLOOKUP($AN269,Trans_Req!$A$2:$N$22,10))</f>
        <v/>
      </c>
      <c r="Y269" s="149" t="str">
        <f t="shared" si="32"/>
        <v/>
      </c>
      <c r="Z269" s="150" t="str">
        <f t="shared" si="31"/>
        <v/>
      </c>
      <c r="AA269" s="151"/>
      <c r="AB269" s="453"/>
      <c r="AC269" s="453"/>
      <c r="AD269" s="453"/>
      <c r="AE269" s="453"/>
      <c r="AF269" s="453"/>
      <c r="AG269" s="453"/>
      <c r="AH269" s="453"/>
      <c r="AI269" s="453"/>
      <c r="AJ269" s="152" t="str">
        <f>IF(OR($D269="",$AK269=""),"",MIN(VLOOKUP($AN269,Trans_Req!$A$2:$N$22,11),$AK269-VLOOKUP($AN269,Trans_Req!$A$2:$N$22,12)))</f>
        <v/>
      </c>
      <c r="AK269" s="453"/>
      <c r="AL269" s="453"/>
      <c r="AM269" s="151"/>
      <c r="AN269" s="126" t="e">
        <f>VLOOKUP($D269,Trans_Req!$Q$2:$R$14,2)+IF(OR(VLOOKUP($D269,Trans_Req!$Q$2:$R$14,2)=121000,VLOOKUP($D269,Trans_Req!$Q$2:$R$14,2)=121300),VLOOKUP($E269,Trans_Req!$S$2:$T$3,2),0)+IF(OR(VLOOKUP($D269,Trans_Req!$Q$2:$R$14,2)=121000,VLOOKUP($D269,Trans_Req!$Q$2:$R$14,2)=121300),IF(VLOOKUP($E269,Trans_Req!$S$2:$T$3,2)=20,VLOOKUP($F269,Trans_Req!$U$2:$V$4,2),0),0)</f>
        <v>#N/A</v>
      </c>
    </row>
    <row r="270" spans="1:40" x14ac:dyDescent="0.25">
      <c r="A270" s="125"/>
      <c r="B270" s="453"/>
      <c r="C270" s="453"/>
      <c r="D270" s="454"/>
      <c r="E270" s="454"/>
      <c r="F270" s="454"/>
      <c r="G270" s="456"/>
      <c r="H270" s="154" t="str">
        <f t="shared" si="25"/>
        <v/>
      </c>
      <c r="I270" s="148" t="str">
        <f>IF($D270="","",VLOOKUP($AN270,Trans_Req!$A$2:$N$22,5))</f>
        <v/>
      </c>
      <c r="J270" s="455"/>
      <c r="K270" s="147" t="str">
        <f t="shared" si="26"/>
        <v/>
      </c>
      <c r="L270" s="148" t="str">
        <f>IF($D270="","",VLOOKUP($AN270,Trans_Req!$A$2:$N$22,6))</f>
        <v/>
      </c>
      <c r="M270" s="455"/>
      <c r="N270" s="147" t="str">
        <f t="shared" si="27"/>
        <v/>
      </c>
      <c r="O270" s="148" t="str">
        <f>IF($D270="","",VLOOKUP($AN270,Trans_Req!$A$2:$N$22,7))</f>
        <v/>
      </c>
      <c r="P270" s="457"/>
      <c r="Q270" s="158" t="str">
        <f t="shared" si="28"/>
        <v/>
      </c>
      <c r="R270" s="148" t="str">
        <f>IF($D270="","",VLOOKUP($AN270,Trans_Req!$A$2:$N$22,8))</f>
        <v/>
      </c>
      <c r="S270" s="457"/>
      <c r="T270" s="158" t="str">
        <f t="shared" si="29"/>
        <v/>
      </c>
      <c r="U270" s="148" t="str">
        <f>IF($D270="","",VLOOKUP($AN270,Trans_Req!$A$2:$N$22,9))</f>
        <v/>
      </c>
      <c r="V270" s="457"/>
      <c r="W270" s="158" t="str">
        <f t="shared" si="30"/>
        <v/>
      </c>
      <c r="X270" s="148" t="str">
        <f>IF($D270="","",VLOOKUP($AN270,Trans_Req!$A$2:$N$22,10))</f>
        <v/>
      </c>
      <c r="Y270" s="149" t="str">
        <f t="shared" si="32"/>
        <v/>
      </c>
      <c r="Z270" s="150" t="str">
        <f t="shared" si="31"/>
        <v/>
      </c>
      <c r="AA270" s="151"/>
      <c r="AB270" s="453"/>
      <c r="AC270" s="453"/>
      <c r="AD270" s="453"/>
      <c r="AE270" s="453"/>
      <c r="AF270" s="453"/>
      <c r="AG270" s="453"/>
      <c r="AH270" s="453"/>
      <c r="AI270" s="453"/>
      <c r="AJ270" s="152" t="str">
        <f>IF(OR($D270="",$AK270=""),"",MIN(VLOOKUP($AN270,Trans_Req!$A$2:$N$22,11),$AK270-VLOOKUP($AN270,Trans_Req!$A$2:$N$22,12)))</f>
        <v/>
      </c>
      <c r="AK270" s="453"/>
      <c r="AL270" s="453"/>
      <c r="AM270" s="151"/>
      <c r="AN270" s="126" t="e">
        <f>VLOOKUP($D270,Trans_Req!$Q$2:$R$14,2)+IF(OR(VLOOKUP($D270,Trans_Req!$Q$2:$R$14,2)=121000,VLOOKUP($D270,Trans_Req!$Q$2:$R$14,2)=121300),VLOOKUP($E270,Trans_Req!$S$2:$T$3,2),0)+IF(OR(VLOOKUP($D270,Trans_Req!$Q$2:$R$14,2)=121000,VLOOKUP($D270,Trans_Req!$Q$2:$R$14,2)=121300),IF(VLOOKUP($E270,Trans_Req!$S$2:$T$3,2)=20,VLOOKUP($F270,Trans_Req!$U$2:$V$4,2),0),0)</f>
        <v>#N/A</v>
      </c>
    </row>
    <row r="271" spans="1:40" x14ac:dyDescent="0.25">
      <c r="A271" s="125"/>
      <c r="B271" s="453"/>
      <c r="C271" s="453"/>
      <c r="D271" s="454"/>
      <c r="E271" s="454"/>
      <c r="F271" s="454"/>
      <c r="G271" s="456"/>
      <c r="H271" s="154" t="str">
        <f t="shared" si="25"/>
        <v/>
      </c>
      <c r="I271" s="148" t="str">
        <f>IF($D271="","",VLOOKUP($AN271,Trans_Req!$A$2:$N$22,5))</f>
        <v/>
      </c>
      <c r="J271" s="455"/>
      <c r="K271" s="147" t="str">
        <f t="shared" si="26"/>
        <v/>
      </c>
      <c r="L271" s="148" t="str">
        <f>IF($D271="","",VLOOKUP($AN271,Trans_Req!$A$2:$N$22,6))</f>
        <v/>
      </c>
      <c r="M271" s="455"/>
      <c r="N271" s="147" t="str">
        <f t="shared" si="27"/>
        <v/>
      </c>
      <c r="O271" s="148" t="str">
        <f>IF($D271="","",VLOOKUP($AN271,Trans_Req!$A$2:$N$22,7))</f>
        <v/>
      </c>
      <c r="P271" s="457"/>
      <c r="Q271" s="158" t="str">
        <f t="shared" si="28"/>
        <v/>
      </c>
      <c r="R271" s="148" t="str">
        <f>IF($D271="","",VLOOKUP($AN271,Trans_Req!$A$2:$N$22,8))</f>
        <v/>
      </c>
      <c r="S271" s="457"/>
      <c r="T271" s="158" t="str">
        <f t="shared" si="29"/>
        <v/>
      </c>
      <c r="U271" s="148" t="str">
        <f>IF($D271="","",VLOOKUP($AN271,Trans_Req!$A$2:$N$22,9))</f>
        <v/>
      </c>
      <c r="V271" s="457"/>
      <c r="W271" s="158" t="str">
        <f t="shared" si="30"/>
        <v/>
      </c>
      <c r="X271" s="148" t="str">
        <f>IF($D271="","",VLOOKUP($AN271,Trans_Req!$A$2:$N$22,10))</f>
        <v/>
      </c>
      <c r="Y271" s="149" t="str">
        <f t="shared" si="32"/>
        <v/>
      </c>
      <c r="Z271" s="150" t="str">
        <f t="shared" si="31"/>
        <v/>
      </c>
      <c r="AA271" s="151"/>
      <c r="AB271" s="453"/>
      <c r="AC271" s="453"/>
      <c r="AD271" s="453"/>
      <c r="AE271" s="453"/>
      <c r="AF271" s="453"/>
      <c r="AG271" s="453"/>
      <c r="AH271" s="453"/>
      <c r="AI271" s="453"/>
      <c r="AJ271" s="152" t="str">
        <f>IF(OR($D271="",$AK271=""),"",MIN(VLOOKUP($AN271,Trans_Req!$A$2:$N$22,11),$AK271-VLOOKUP($AN271,Trans_Req!$A$2:$N$22,12)))</f>
        <v/>
      </c>
      <c r="AK271" s="453"/>
      <c r="AL271" s="453"/>
      <c r="AM271" s="151"/>
      <c r="AN271" s="126" t="e">
        <f>VLOOKUP($D271,Trans_Req!$Q$2:$R$14,2)+IF(OR(VLOOKUP($D271,Trans_Req!$Q$2:$R$14,2)=121000,VLOOKUP($D271,Trans_Req!$Q$2:$R$14,2)=121300),VLOOKUP($E271,Trans_Req!$S$2:$T$3,2),0)+IF(OR(VLOOKUP($D271,Trans_Req!$Q$2:$R$14,2)=121000,VLOOKUP($D271,Trans_Req!$Q$2:$R$14,2)=121300),IF(VLOOKUP($E271,Trans_Req!$S$2:$T$3,2)=20,VLOOKUP($F271,Trans_Req!$U$2:$V$4,2),0),0)</f>
        <v>#N/A</v>
      </c>
    </row>
    <row r="272" spans="1:40" x14ac:dyDescent="0.25">
      <c r="A272" s="125"/>
      <c r="B272" s="453"/>
      <c r="C272" s="453"/>
      <c r="D272" s="454"/>
      <c r="E272" s="454"/>
      <c r="F272" s="454"/>
      <c r="G272" s="456"/>
      <c r="H272" s="154" t="str">
        <f t="shared" si="25"/>
        <v/>
      </c>
      <c r="I272" s="148" t="str">
        <f>IF($D272="","",VLOOKUP($AN272,Trans_Req!$A$2:$N$22,5))</f>
        <v/>
      </c>
      <c r="J272" s="455"/>
      <c r="K272" s="147" t="str">
        <f t="shared" si="26"/>
        <v/>
      </c>
      <c r="L272" s="148" t="str">
        <f>IF($D272="","",VLOOKUP($AN272,Trans_Req!$A$2:$N$22,6))</f>
        <v/>
      </c>
      <c r="M272" s="455"/>
      <c r="N272" s="147" t="str">
        <f t="shared" si="27"/>
        <v/>
      </c>
      <c r="O272" s="148" t="str">
        <f>IF($D272="","",VLOOKUP($AN272,Trans_Req!$A$2:$N$22,7))</f>
        <v/>
      </c>
      <c r="P272" s="457"/>
      <c r="Q272" s="158" t="str">
        <f t="shared" si="28"/>
        <v/>
      </c>
      <c r="R272" s="148" t="str">
        <f>IF($D272="","",VLOOKUP($AN272,Trans_Req!$A$2:$N$22,8))</f>
        <v/>
      </c>
      <c r="S272" s="457"/>
      <c r="T272" s="158" t="str">
        <f t="shared" si="29"/>
        <v/>
      </c>
      <c r="U272" s="148" t="str">
        <f>IF($D272="","",VLOOKUP($AN272,Trans_Req!$A$2:$N$22,9))</f>
        <v/>
      </c>
      <c r="V272" s="457"/>
      <c r="W272" s="158" t="str">
        <f t="shared" si="30"/>
        <v/>
      </c>
      <c r="X272" s="148" t="str">
        <f>IF($D272="","",VLOOKUP($AN272,Trans_Req!$A$2:$N$22,10))</f>
        <v/>
      </c>
      <c r="Y272" s="149" t="str">
        <f t="shared" si="32"/>
        <v/>
      </c>
      <c r="Z272" s="150" t="str">
        <f t="shared" si="31"/>
        <v/>
      </c>
      <c r="AA272" s="151"/>
      <c r="AB272" s="453"/>
      <c r="AC272" s="453"/>
      <c r="AD272" s="453"/>
      <c r="AE272" s="453"/>
      <c r="AF272" s="453"/>
      <c r="AG272" s="453"/>
      <c r="AH272" s="453"/>
      <c r="AI272" s="453"/>
      <c r="AJ272" s="152" t="str">
        <f>IF(OR($D272="",$AK272=""),"",MIN(VLOOKUP($AN272,Trans_Req!$A$2:$N$22,11),$AK272-VLOOKUP($AN272,Trans_Req!$A$2:$N$22,12)))</f>
        <v/>
      </c>
      <c r="AK272" s="453"/>
      <c r="AL272" s="453"/>
      <c r="AM272" s="151"/>
      <c r="AN272" s="126" t="e">
        <f>VLOOKUP($D272,Trans_Req!$Q$2:$R$14,2)+IF(OR(VLOOKUP($D272,Trans_Req!$Q$2:$R$14,2)=121000,VLOOKUP($D272,Trans_Req!$Q$2:$R$14,2)=121300),VLOOKUP($E272,Trans_Req!$S$2:$T$3,2),0)+IF(OR(VLOOKUP($D272,Trans_Req!$Q$2:$R$14,2)=121000,VLOOKUP($D272,Trans_Req!$Q$2:$R$14,2)=121300),IF(VLOOKUP($E272,Trans_Req!$S$2:$T$3,2)=20,VLOOKUP($F272,Trans_Req!$U$2:$V$4,2),0),0)</f>
        <v>#N/A</v>
      </c>
    </row>
    <row r="273" spans="1:40" x14ac:dyDescent="0.25">
      <c r="A273" s="125"/>
      <c r="B273" s="453"/>
      <c r="C273" s="453"/>
      <c r="D273" s="454"/>
      <c r="E273" s="454"/>
      <c r="F273" s="454"/>
      <c r="G273" s="456"/>
      <c r="H273" s="154" t="str">
        <f t="shared" si="25"/>
        <v/>
      </c>
      <c r="I273" s="148" t="str">
        <f>IF($D273="","",VLOOKUP($AN273,Trans_Req!$A$2:$N$22,5))</f>
        <v/>
      </c>
      <c r="J273" s="455"/>
      <c r="K273" s="147" t="str">
        <f t="shared" si="26"/>
        <v/>
      </c>
      <c r="L273" s="148" t="str">
        <f>IF($D273="","",VLOOKUP($AN273,Trans_Req!$A$2:$N$22,6))</f>
        <v/>
      </c>
      <c r="M273" s="455"/>
      <c r="N273" s="147" t="str">
        <f t="shared" si="27"/>
        <v/>
      </c>
      <c r="O273" s="148" t="str">
        <f>IF($D273="","",VLOOKUP($AN273,Trans_Req!$A$2:$N$22,7))</f>
        <v/>
      </c>
      <c r="P273" s="457"/>
      <c r="Q273" s="158" t="str">
        <f t="shared" si="28"/>
        <v/>
      </c>
      <c r="R273" s="148" t="str">
        <f>IF($D273="","",VLOOKUP($AN273,Trans_Req!$A$2:$N$22,8))</f>
        <v/>
      </c>
      <c r="S273" s="457"/>
      <c r="T273" s="158" t="str">
        <f t="shared" si="29"/>
        <v/>
      </c>
      <c r="U273" s="148" t="str">
        <f>IF($D273="","",VLOOKUP($AN273,Trans_Req!$A$2:$N$22,9))</f>
        <v/>
      </c>
      <c r="V273" s="457"/>
      <c r="W273" s="158" t="str">
        <f t="shared" si="30"/>
        <v/>
      </c>
      <c r="X273" s="148" t="str">
        <f>IF($D273="","",VLOOKUP($AN273,Trans_Req!$A$2:$N$22,10))</f>
        <v/>
      </c>
      <c r="Y273" s="149" t="str">
        <f t="shared" si="32"/>
        <v/>
      </c>
      <c r="Z273" s="150" t="str">
        <f t="shared" si="31"/>
        <v/>
      </c>
      <c r="AA273" s="151"/>
      <c r="AB273" s="453"/>
      <c r="AC273" s="453"/>
      <c r="AD273" s="453"/>
      <c r="AE273" s="453"/>
      <c r="AF273" s="453"/>
      <c r="AG273" s="453"/>
      <c r="AH273" s="453"/>
      <c r="AI273" s="453"/>
      <c r="AJ273" s="152" t="str">
        <f>IF(OR($D273="",$AK273=""),"",MIN(VLOOKUP($AN273,Trans_Req!$A$2:$N$22,11),$AK273-VLOOKUP($AN273,Trans_Req!$A$2:$N$22,12)))</f>
        <v/>
      </c>
      <c r="AK273" s="453"/>
      <c r="AL273" s="453"/>
      <c r="AM273" s="151"/>
      <c r="AN273" s="126" t="e">
        <f>VLOOKUP($D273,Trans_Req!$Q$2:$R$14,2)+IF(OR(VLOOKUP($D273,Trans_Req!$Q$2:$R$14,2)=121000,VLOOKUP($D273,Trans_Req!$Q$2:$R$14,2)=121300),VLOOKUP($E273,Trans_Req!$S$2:$T$3,2),0)+IF(OR(VLOOKUP($D273,Trans_Req!$Q$2:$R$14,2)=121000,VLOOKUP($D273,Trans_Req!$Q$2:$R$14,2)=121300),IF(VLOOKUP($E273,Trans_Req!$S$2:$T$3,2)=20,VLOOKUP($F273,Trans_Req!$U$2:$V$4,2),0),0)</f>
        <v>#N/A</v>
      </c>
    </row>
    <row r="274" spans="1:40" x14ac:dyDescent="0.25">
      <c r="A274" s="125"/>
      <c r="B274" s="453"/>
      <c r="C274" s="453"/>
      <c r="D274" s="454"/>
      <c r="E274" s="454"/>
      <c r="F274" s="454"/>
      <c r="G274" s="456"/>
      <c r="H274" s="154" t="str">
        <f t="shared" si="25"/>
        <v/>
      </c>
      <c r="I274" s="148" t="str">
        <f>IF($D274="","",VLOOKUP($AN274,Trans_Req!$A$2:$N$22,5))</f>
        <v/>
      </c>
      <c r="J274" s="455"/>
      <c r="K274" s="147" t="str">
        <f t="shared" si="26"/>
        <v/>
      </c>
      <c r="L274" s="148" t="str">
        <f>IF($D274="","",VLOOKUP($AN274,Trans_Req!$A$2:$N$22,6))</f>
        <v/>
      </c>
      <c r="M274" s="455"/>
      <c r="N274" s="147" t="str">
        <f t="shared" si="27"/>
        <v/>
      </c>
      <c r="O274" s="148" t="str">
        <f>IF($D274="","",VLOOKUP($AN274,Trans_Req!$A$2:$N$22,7))</f>
        <v/>
      </c>
      <c r="P274" s="457"/>
      <c r="Q274" s="158" t="str">
        <f t="shared" si="28"/>
        <v/>
      </c>
      <c r="R274" s="148" t="str">
        <f>IF($D274="","",VLOOKUP($AN274,Trans_Req!$A$2:$N$22,8))</f>
        <v/>
      </c>
      <c r="S274" s="457"/>
      <c r="T274" s="158" t="str">
        <f t="shared" si="29"/>
        <v/>
      </c>
      <c r="U274" s="148" t="str">
        <f>IF($D274="","",VLOOKUP($AN274,Trans_Req!$A$2:$N$22,9))</f>
        <v/>
      </c>
      <c r="V274" s="457"/>
      <c r="W274" s="158" t="str">
        <f t="shared" si="30"/>
        <v/>
      </c>
      <c r="X274" s="148" t="str">
        <f>IF($D274="","",VLOOKUP($AN274,Trans_Req!$A$2:$N$22,10))</f>
        <v/>
      </c>
      <c r="Y274" s="149" t="str">
        <f t="shared" si="32"/>
        <v/>
      </c>
      <c r="Z274" s="150" t="str">
        <f t="shared" si="31"/>
        <v/>
      </c>
      <c r="AA274" s="151"/>
      <c r="AB274" s="453"/>
      <c r="AC274" s="453"/>
      <c r="AD274" s="453"/>
      <c r="AE274" s="453"/>
      <c r="AF274" s="453"/>
      <c r="AG274" s="453"/>
      <c r="AH274" s="453"/>
      <c r="AI274" s="453"/>
      <c r="AJ274" s="152" t="str">
        <f>IF(OR($D274="",$AK274=""),"",MIN(VLOOKUP($AN274,Trans_Req!$A$2:$N$22,11),$AK274-VLOOKUP($AN274,Trans_Req!$A$2:$N$22,12)))</f>
        <v/>
      </c>
      <c r="AK274" s="453"/>
      <c r="AL274" s="453"/>
      <c r="AM274" s="151"/>
      <c r="AN274" s="126" t="e">
        <f>VLOOKUP($D274,Trans_Req!$Q$2:$R$14,2)+IF(OR(VLOOKUP($D274,Trans_Req!$Q$2:$R$14,2)=121000,VLOOKUP($D274,Trans_Req!$Q$2:$R$14,2)=121300),VLOOKUP($E274,Trans_Req!$S$2:$T$3,2),0)+IF(OR(VLOOKUP($D274,Trans_Req!$Q$2:$R$14,2)=121000,VLOOKUP($D274,Trans_Req!$Q$2:$R$14,2)=121300),IF(VLOOKUP($E274,Trans_Req!$S$2:$T$3,2)=20,VLOOKUP($F274,Trans_Req!$U$2:$V$4,2),0),0)</f>
        <v>#N/A</v>
      </c>
    </row>
    <row r="275" spans="1:40" x14ac:dyDescent="0.25">
      <c r="A275" s="125"/>
      <c r="B275" s="453"/>
      <c r="C275" s="453"/>
      <c r="D275" s="454"/>
      <c r="E275" s="454"/>
      <c r="F275" s="454"/>
      <c r="G275" s="456"/>
      <c r="H275" s="154" t="str">
        <f t="shared" ref="H275:H317" si="33">IF(OR($D275="",$AB275="",$AC275="",$I275="",$AI275="",$AK275=""),"",IF($AN275&gt;=120100,IF($Y275&lt;=$AI275,$AC275*$I275,IF(AND($Y275&gt;$AI275,$Y275&lt;=$AK275),$I275*($AC275+((($AB275-$AC275)/($AK275-$AI275))*($Y275-$AI275))),0)),""))</f>
        <v/>
      </c>
      <c r="I275" s="148" t="str">
        <f>IF($D275="","",VLOOKUP($AN275,Trans_Req!$A$2:$N$22,5))</f>
        <v/>
      </c>
      <c r="J275" s="455"/>
      <c r="K275" s="147" t="str">
        <f t="shared" ref="K275:K317" si="34">IF(OR($D275="",$AD275="",$L275=""),"",IF($AN275&gt;=120100,$AD275*$L275,""))</f>
        <v/>
      </c>
      <c r="L275" s="148" t="str">
        <f>IF($D275="","",VLOOKUP($AN275,Trans_Req!$A$2:$N$22,6))</f>
        <v/>
      </c>
      <c r="M275" s="455"/>
      <c r="N275" s="147" t="str">
        <f t="shared" ref="N275:N317" si="35">IF(OR($D275="",$AE275="",$O275=""),"",IF($AN275&gt;=120100,$AE275*$O275,""))</f>
        <v/>
      </c>
      <c r="O275" s="148" t="str">
        <f>IF($D275="","",VLOOKUP($AN275,Trans_Req!$A$2:$N$22,7))</f>
        <v/>
      </c>
      <c r="P275" s="457"/>
      <c r="Q275" s="158" t="str">
        <f t="shared" ref="Q275:Q317" si="36">IF(OR($D275="",$AF275="",$R275=""),"",IF($AN275&gt;=120100,$AF275*$R275,""))</f>
        <v/>
      </c>
      <c r="R275" s="148" t="str">
        <f>IF($D275="","",VLOOKUP($AN275,Trans_Req!$A$2:$N$22,8))</f>
        <v/>
      </c>
      <c r="S275" s="457"/>
      <c r="T275" s="158" t="str">
        <f t="shared" ref="T275:T317" si="37">IF(OR($D275="",$AG275="",$U275=""),"",IF($AN275&gt;=120100,$AG275*$U275,""))</f>
        <v/>
      </c>
      <c r="U275" s="148" t="str">
        <f>IF($D275="","",VLOOKUP($AN275,Trans_Req!$A$2:$N$22,9))</f>
        <v/>
      </c>
      <c r="V275" s="457"/>
      <c r="W275" s="158" t="str">
        <f t="shared" ref="W275:W317" si="38">IF(OR($D275="",$AH275="",$X275=""),"",IF($AN275&gt;=120100,$AH275*$X275,""))</f>
        <v/>
      </c>
      <c r="X275" s="148" t="str">
        <f>IF($D275="","",VLOOKUP($AN275,Trans_Req!$A$2:$N$22,10))</f>
        <v/>
      </c>
      <c r="Y275" s="149" t="str">
        <f t="shared" si="32"/>
        <v/>
      </c>
      <c r="Z275" s="150" t="str">
        <f t="shared" ref="Z275:Z317" si="39">IF(OR($D275="",$AJ275=""),"",$AJ275)</f>
        <v/>
      </c>
      <c r="AA275" s="151"/>
      <c r="AB275" s="453"/>
      <c r="AC275" s="453"/>
      <c r="AD275" s="453"/>
      <c r="AE275" s="453"/>
      <c r="AF275" s="453"/>
      <c r="AG275" s="453"/>
      <c r="AH275" s="453"/>
      <c r="AI275" s="453"/>
      <c r="AJ275" s="152" t="str">
        <f>IF(OR($D275="",$AK275=""),"",MIN(VLOOKUP($AN275,Trans_Req!$A$2:$N$22,11),$AK275-VLOOKUP($AN275,Trans_Req!$A$2:$N$22,12)))</f>
        <v/>
      </c>
      <c r="AK275" s="453"/>
      <c r="AL275" s="453"/>
      <c r="AM275" s="151"/>
      <c r="AN275" s="126" t="e">
        <f>VLOOKUP($D275,Trans_Req!$Q$2:$R$14,2)+IF(OR(VLOOKUP($D275,Trans_Req!$Q$2:$R$14,2)=121000,VLOOKUP($D275,Trans_Req!$Q$2:$R$14,2)=121300),VLOOKUP($E275,Trans_Req!$S$2:$T$3,2),0)+IF(OR(VLOOKUP($D275,Trans_Req!$Q$2:$R$14,2)=121000,VLOOKUP($D275,Trans_Req!$Q$2:$R$14,2)=121300),IF(VLOOKUP($E275,Trans_Req!$S$2:$T$3,2)=20,VLOOKUP($F275,Trans_Req!$U$2:$V$4,2),0),0)</f>
        <v>#N/A</v>
      </c>
    </row>
    <row r="276" spans="1:40" x14ac:dyDescent="0.25">
      <c r="A276" s="125"/>
      <c r="B276" s="453"/>
      <c r="C276" s="453"/>
      <c r="D276" s="454"/>
      <c r="E276" s="454"/>
      <c r="F276" s="454"/>
      <c r="G276" s="456"/>
      <c r="H276" s="154" t="str">
        <f t="shared" si="33"/>
        <v/>
      </c>
      <c r="I276" s="148" t="str">
        <f>IF($D276="","",VLOOKUP($AN276,Trans_Req!$A$2:$N$22,5))</f>
        <v/>
      </c>
      <c r="J276" s="455"/>
      <c r="K276" s="147" t="str">
        <f t="shared" si="34"/>
        <v/>
      </c>
      <c r="L276" s="148" t="str">
        <f>IF($D276="","",VLOOKUP($AN276,Trans_Req!$A$2:$N$22,6))</f>
        <v/>
      </c>
      <c r="M276" s="455"/>
      <c r="N276" s="147" t="str">
        <f t="shared" si="35"/>
        <v/>
      </c>
      <c r="O276" s="148" t="str">
        <f>IF($D276="","",VLOOKUP($AN276,Trans_Req!$A$2:$N$22,7))</f>
        <v/>
      </c>
      <c r="P276" s="457"/>
      <c r="Q276" s="158" t="str">
        <f t="shared" si="36"/>
        <v/>
      </c>
      <c r="R276" s="148" t="str">
        <f>IF($D276="","",VLOOKUP($AN276,Trans_Req!$A$2:$N$22,8))</f>
        <v/>
      </c>
      <c r="S276" s="457"/>
      <c r="T276" s="158" t="str">
        <f t="shared" si="37"/>
        <v/>
      </c>
      <c r="U276" s="148" t="str">
        <f>IF($D276="","",VLOOKUP($AN276,Trans_Req!$A$2:$N$22,9))</f>
        <v/>
      </c>
      <c r="V276" s="457"/>
      <c r="W276" s="158" t="str">
        <f t="shared" si="38"/>
        <v/>
      </c>
      <c r="X276" s="148" t="str">
        <f>IF($D276="","",VLOOKUP($AN276,Trans_Req!$A$2:$N$22,10))</f>
        <v/>
      </c>
      <c r="Y276" s="149" t="str">
        <f t="shared" si="32"/>
        <v/>
      </c>
      <c r="Z276" s="150" t="str">
        <f t="shared" si="39"/>
        <v/>
      </c>
      <c r="AA276" s="151"/>
      <c r="AB276" s="453"/>
      <c r="AC276" s="453"/>
      <c r="AD276" s="453"/>
      <c r="AE276" s="453"/>
      <c r="AF276" s="453"/>
      <c r="AG276" s="453"/>
      <c r="AH276" s="453"/>
      <c r="AI276" s="453"/>
      <c r="AJ276" s="152" t="str">
        <f>IF(OR($D276="",$AK276=""),"",MIN(VLOOKUP($AN276,Trans_Req!$A$2:$N$22,11),$AK276-VLOOKUP($AN276,Trans_Req!$A$2:$N$22,12)))</f>
        <v/>
      </c>
      <c r="AK276" s="453"/>
      <c r="AL276" s="453"/>
      <c r="AM276" s="151"/>
      <c r="AN276" s="126" t="e">
        <f>VLOOKUP($D276,Trans_Req!$Q$2:$R$14,2)+IF(OR(VLOOKUP($D276,Trans_Req!$Q$2:$R$14,2)=121000,VLOOKUP($D276,Trans_Req!$Q$2:$R$14,2)=121300),VLOOKUP($E276,Trans_Req!$S$2:$T$3,2),0)+IF(OR(VLOOKUP($D276,Trans_Req!$Q$2:$R$14,2)=121000,VLOOKUP($D276,Trans_Req!$Q$2:$R$14,2)=121300),IF(VLOOKUP($E276,Trans_Req!$S$2:$T$3,2)=20,VLOOKUP($F276,Trans_Req!$U$2:$V$4,2),0),0)</f>
        <v>#N/A</v>
      </c>
    </row>
    <row r="277" spans="1:40" x14ac:dyDescent="0.25">
      <c r="A277" s="125"/>
      <c r="B277" s="453"/>
      <c r="C277" s="453"/>
      <c r="D277" s="454"/>
      <c r="E277" s="454"/>
      <c r="F277" s="454"/>
      <c r="G277" s="456"/>
      <c r="H277" s="154" t="str">
        <f t="shared" si="33"/>
        <v/>
      </c>
      <c r="I277" s="148" t="str">
        <f>IF($D277="","",VLOOKUP($AN277,Trans_Req!$A$2:$N$22,5))</f>
        <v/>
      </c>
      <c r="J277" s="455"/>
      <c r="K277" s="147" t="str">
        <f t="shared" si="34"/>
        <v/>
      </c>
      <c r="L277" s="148" t="str">
        <f>IF($D277="","",VLOOKUP($AN277,Trans_Req!$A$2:$N$22,6))</f>
        <v/>
      </c>
      <c r="M277" s="455"/>
      <c r="N277" s="147" t="str">
        <f t="shared" si="35"/>
        <v/>
      </c>
      <c r="O277" s="148" t="str">
        <f>IF($D277="","",VLOOKUP($AN277,Trans_Req!$A$2:$N$22,7))</f>
        <v/>
      </c>
      <c r="P277" s="457"/>
      <c r="Q277" s="158" t="str">
        <f t="shared" si="36"/>
        <v/>
      </c>
      <c r="R277" s="148" t="str">
        <f>IF($D277="","",VLOOKUP($AN277,Trans_Req!$A$2:$N$22,8))</f>
        <v/>
      </c>
      <c r="S277" s="457"/>
      <c r="T277" s="158" t="str">
        <f t="shared" si="37"/>
        <v/>
      </c>
      <c r="U277" s="148" t="str">
        <f>IF($D277="","",VLOOKUP($AN277,Trans_Req!$A$2:$N$22,9))</f>
        <v/>
      </c>
      <c r="V277" s="457"/>
      <c r="W277" s="158" t="str">
        <f t="shared" si="38"/>
        <v/>
      </c>
      <c r="X277" s="148" t="str">
        <f>IF($D277="","",VLOOKUP($AN277,Trans_Req!$A$2:$N$22,10))</f>
        <v/>
      </c>
      <c r="Y277" s="149" t="str">
        <f t="shared" si="32"/>
        <v/>
      </c>
      <c r="Z277" s="150" t="str">
        <f t="shared" si="39"/>
        <v/>
      </c>
      <c r="AA277" s="151"/>
      <c r="AB277" s="453"/>
      <c r="AC277" s="453"/>
      <c r="AD277" s="453"/>
      <c r="AE277" s="453"/>
      <c r="AF277" s="453"/>
      <c r="AG277" s="453"/>
      <c r="AH277" s="453"/>
      <c r="AI277" s="453"/>
      <c r="AJ277" s="152" t="str">
        <f>IF(OR($D277="",$AK277=""),"",MIN(VLOOKUP($AN277,Trans_Req!$A$2:$N$22,11),$AK277-VLOOKUP($AN277,Trans_Req!$A$2:$N$22,12)))</f>
        <v/>
      </c>
      <c r="AK277" s="453"/>
      <c r="AL277" s="453"/>
      <c r="AM277" s="151"/>
      <c r="AN277" s="126" t="e">
        <f>VLOOKUP($D277,Trans_Req!$Q$2:$R$14,2)+IF(OR(VLOOKUP($D277,Trans_Req!$Q$2:$R$14,2)=121000,VLOOKUP($D277,Trans_Req!$Q$2:$R$14,2)=121300),VLOOKUP($E277,Trans_Req!$S$2:$T$3,2),0)+IF(OR(VLOOKUP($D277,Trans_Req!$Q$2:$R$14,2)=121000,VLOOKUP($D277,Trans_Req!$Q$2:$R$14,2)=121300),IF(VLOOKUP($E277,Trans_Req!$S$2:$T$3,2)=20,VLOOKUP($F277,Trans_Req!$U$2:$V$4,2),0),0)</f>
        <v>#N/A</v>
      </c>
    </row>
    <row r="278" spans="1:40" x14ac:dyDescent="0.25">
      <c r="A278" s="125"/>
      <c r="B278" s="453"/>
      <c r="C278" s="453"/>
      <c r="D278" s="454"/>
      <c r="E278" s="454"/>
      <c r="F278" s="454"/>
      <c r="G278" s="456"/>
      <c r="H278" s="154" t="str">
        <f t="shared" si="33"/>
        <v/>
      </c>
      <c r="I278" s="148" t="str">
        <f>IF($D278="","",VLOOKUP($AN278,Trans_Req!$A$2:$N$22,5))</f>
        <v/>
      </c>
      <c r="J278" s="455"/>
      <c r="K278" s="147" t="str">
        <f t="shared" si="34"/>
        <v/>
      </c>
      <c r="L278" s="148" t="str">
        <f>IF($D278="","",VLOOKUP($AN278,Trans_Req!$A$2:$N$22,6))</f>
        <v/>
      </c>
      <c r="M278" s="455"/>
      <c r="N278" s="147" t="str">
        <f t="shared" si="35"/>
        <v/>
      </c>
      <c r="O278" s="148" t="str">
        <f>IF($D278="","",VLOOKUP($AN278,Trans_Req!$A$2:$N$22,7))</f>
        <v/>
      </c>
      <c r="P278" s="457"/>
      <c r="Q278" s="158" t="str">
        <f t="shared" si="36"/>
        <v/>
      </c>
      <c r="R278" s="148" t="str">
        <f>IF($D278="","",VLOOKUP($AN278,Trans_Req!$A$2:$N$22,8))</f>
        <v/>
      </c>
      <c r="S278" s="457"/>
      <c r="T278" s="158" t="str">
        <f t="shared" si="37"/>
        <v/>
      </c>
      <c r="U278" s="148" t="str">
        <f>IF($D278="","",VLOOKUP($AN278,Trans_Req!$A$2:$N$22,9))</f>
        <v/>
      </c>
      <c r="V278" s="457"/>
      <c r="W278" s="158" t="str">
        <f t="shared" si="38"/>
        <v/>
      </c>
      <c r="X278" s="148" t="str">
        <f>IF($D278="","",VLOOKUP($AN278,Trans_Req!$A$2:$N$22,10))</f>
        <v/>
      </c>
      <c r="Y278" s="149" t="str">
        <f t="shared" si="32"/>
        <v/>
      </c>
      <c r="Z278" s="150" t="str">
        <f t="shared" si="39"/>
        <v/>
      </c>
      <c r="AA278" s="151"/>
      <c r="AB278" s="453"/>
      <c r="AC278" s="453"/>
      <c r="AD278" s="453"/>
      <c r="AE278" s="453"/>
      <c r="AF278" s="453"/>
      <c r="AG278" s="453"/>
      <c r="AH278" s="453"/>
      <c r="AI278" s="453"/>
      <c r="AJ278" s="152" t="str">
        <f>IF(OR($D278="",$AK278=""),"",MIN(VLOOKUP($AN278,Trans_Req!$A$2:$N$22,11),$AK278-VLOOKUP($AN278,Trans_Req!$A$2:$N$22,12)))</f>
        <v/>
      </c>
      <c r="AK278" s="453"/>
      <c r="AL278" s="453"/>
      <c r="AM278" s="151"/>
      <c r="AN278" s="126" t="e">
        <f>VLOOKUP($D278,Trans_Req!$Q$2:$R$14,2)+IF(OR(VLOOKUP($D278,Trans_Req!$Q$2:$R$14,2)=121000,VLOOKUP($D278,Trans_Req!$Q$2:$R$14,2)=121300),VLOOKUP($E278,Trans_Req!$S$2:$T$3,2),0)+IF(OR(VLOOKUP($D278,Trans_Req!$Q$2:$R$14,2)=121000,VLOOKUP($D278,Trans_Req!$Q$2:$R$14,2)=121300),IF(VLOOKUP($E278,Trans_Req!$S$2:$T$3,2)=20,VLOOKUP($F278,Trans_Req!$U$2:$V$4,2),0),0)</f>
        <v>#N/A</v>
      </c>
    </row>
    <row r="279" spans="1:40" x14ac:dyDescent="0.25">
      <c r="A279" s="125"/>
      <c r="B279" s="453"/>
      <c r="C279" s="453"/>
      <c r="D279" s="454"/>
      <c r="E279" s="454"/>
      <c r="F279" s="454"/>
      <c r="G279" s="456"/>
      <c r="H279" s="154" t="str">
        <f t="shared" si="33"/>
        <v/>
      </c>
      <c r="I279" s="148" t="str">
        <f>IF($D279="","",VLOOKUP($AN279,Trans_Req!$A$2:$N$22,5))</f>
        <v/>
      </c>
      <c r="J279" s="455"/>
      <c r="K279" s="147" t="str">
        <f t="shared" si="34"/>
        <v/>
      </c>
      <c r="L279" s="148" t="str">
        <f>IF($D279="","",VLOOKUP($AN279,Trans_Req!$A$2:$N$22,6))</f>
        <v/>
      </c>
      <c r="M279" s="455"/>
      <c r="N279" s="147" t="str">
        <f t="shared" si="35"/>
        <v/>
      </c>
      <c r="O279" s="148" t="str">
        <f>IF($D279="","",VLOOKUP($AN279,Trans_Req!$A$2:$N$22,7))</f>
        <v/>
      </c>
      <c r="P279" s="457"/>
      <c r="Q279" s="158" t="str">
        <f t="shared" si="36"/>
        <v/>
      </c>
      <c r="R279" s="148" t="str">
        <f>IF($D279="","",VLOOKUP($AN279,Trans_Req!$A$2:$N$22,8))</f>
        <v/>
      </c>
      <c r="S279" s="457"/>
      <c r="T279" s="158" t="str">
        <f t="shared" si="37"/>
        <v/>
      </c>
      <c r="U279" s="148" t="str">
        <f>IF($D279="","",VLOOKUP($AN279,Trans_Req!$A$2:$N$22,9))</f>
        <v/>
      </c>
      <c r="V279" s="457"/>
      <c r="W279" s="158" t="str">
        <f t="shared" si="38"/>
        <v/>
      </c>
      <c r="X279" s="148" t="str">
        <f>IF($D279="","",VLOOKUP($AN279,Trans_Req!$A$2:$N$22,10))</f>
        <v/>
      </c>
      <c r="Y279" s="149" t="str">
        <f t="shared" si="32"/>
        <v/>
      </c>
      <c r="Z279" s="150" t="str">
        <f t="shared" si="39"/>
        <v/>
      </c>
      <c r="AA279" s="151"/>
      <c r="AB279" s="453"/>
      <c r="AC279" s="453"/>
      <c r="AD279" s="453"/>
      <c r="AE279" s="453"/>
      <c r="AF279" s="453"/>
      <c r="AG279" s="453"/>
      <c r="AH279" s="453"/>
      <c r="AI279" s="453"/>
      <c r="AJ279" s="152" t="str">
        <f>IF(OR($D279="",$AK279=""),"",MIN(VLOOKUP($AN279,Trans_Req!$A$2:$N$22,11),$AK279-VLOOKUP($AN279,Trans_Req!$A$2:$N$22,12)))</f>
        <v/>
      </c>
      <c r="AK279" s="453"/>
      <c r="AL279" s="453"/>
      <c r="AM279" s="151"/>
      <c r="AN279" s="126" t="e">
        <f>VLOOKUP($D279,Trans_Req!$Q$2:$R$14,2)+IF(OR(VLOOKUP($D279,Trans_Req!$Q$2:$R$14,2)=121000,VLOOKUP($D279,Trans_Req!$Q$2:$R$14,2)=121300),VLOOKUP($E279,Trans_Req!$S$2:$T$3,2),0)+IF(OR(VLOOKUP($D279,Trans_Req!$Q$2:$R$14,2)=121000,VLOOKUP($D279,Trans_Req!$Q$2:$R$14,2)=121300),IF(VLOOKUP($E279,Trans_Req!$S$2:$T$3,2)=20,VLOOKUP($F279,Trans_Req!$U$2:$V$4,2),0),0)</f>
        <v>#N/A</v>
      </c>
    </row>
    <row r="280" spans="1:40" x14ac:dyDescent="0.25">
      <c r="A280" s="125"/>
      <c r="B280" s="453"/>
      <c r="C280" s="453"/>
      <c r="D280" s="454"/>
      <c r="E280" s="454"/>
      <c r="F280" s="454"/>
      <c r="G280" s="456"/>
      <c r="H280" s="154" t="str">
        <f t="shared" si="33"/>
        <v/>
      </c>
      <c r="I280" s="148" t="str">
        <f>IF($D280="","",VLOOKUP($AN280,Trans_Req!$A$2:$N$22,5))</f>
        <v/>
      </c>
      <c r="J280" s="455"/>
      <c r="K280" s="147" t="str">
        <f t="shared" si="34"/>
        <v/>
      </c>
      <c r="L280" s="148" t="str">
        <f>IF($D280="","",VLOOKUP($AN280,Trans_Req!$A$2:$N$22,6))</f>
        <v/>
      </c>
      <c r="M280" s="455"/>
      <c r="N280" s="147" t="str">
        <f t="shared" si="35"/>
        <v/>
      </c>
      <c r="O280" s="148" t="str">
        <f>IF($D280="","",VLOOKUP($AN280,Trans_Req!$A$2:$N$22,7))</f>
        <v/>
      </c>
      <c r="P280" s="457"/>
      <c r="Q280" s="158" t="str">
        <f t="shared" si="36"/>
        <v/>
      </c>
      <c r="R280" s="148" t="str">
        <f>IF($D280="","",VLOOKUP($AN280,Trans_Req!$A$2:$N$22,8))</f>
        <v/>
      </c>
      <c r="S280" s="457"/>
      <c r="T280" s="158" t="str">
        <f t="shared" si="37"/>
        <v/>
      </c>
      <c r="U280" s="148" t="str">
        <f>IF($D280="","",VLOOKUP($AN280,Trans_Req!$A$2:$N$22,9))</f>
        <v/>
      </c>
      <c r="V280" s="457"/>
      <c r="W280" s="158" t="str">
        <f t="shared" si="38"/>
        <v/>
      </c>
      <c r="X280" s="148" t="str">
        <f>IF($D280="","",VLOOKUP($AN280,Trans_Req!$A$2:$N$22,10))</f>
        <v/>
      </c>
      <c r="Y280" s="149" t="str">
        <f t="shared" si="32"/>
        <v/>
      </c>
      <c r="Z280" s="150" t="str">
        <f t="shared" si="39"/>
        <v/>
      </c>
      <c r="AA280" s="151"/>
      <c r="AB280" s="453"/>
      <c r="AC280" s="453"/>
      <c r="AD280" s="453"/>
      <c r="AE280" s="453"/>
      <c r="AF280" s="453"/>
      <c r="AG280" s="453"/>
      <c r="AH280" s="453"/>
      <c r="AI280" s="453"/>
      <c r="AJ280" s="152" t="str">
        <f>IF(OR($D280="",$AK280=""),"",MIN(VLOOKUP($AN280,Trans_Req!$A$2:$N$22,11),$AK280-VLOOKUP($AN280,Trans_Req!$A$2:$N$22,12)))</f>
        <v/>
      </c>
      <c r="AK280" s="453"/>
      <c r="AL280" s="453"/>
      <c r="AM280" s="151"/>
      <c r="AN280" s="126" t="e">
        <f>VLOOKUP($D280,Trans_Req!$Q$2:$R$14,2)+IF(OR(VLOOKUP($D280,Trans_Req!$Q$2:$R$14,2)=121000,VLOOKUP($D280,Trans_Req!$Q$2:$R$14,2)=121300),VLOOKUP($E280,Trans_Req!$S$2:$T$3,2),0)+IF(OR(VLOOKUP($D280,Trans_Req!$Q$2:$R$14,2)=121000,VLOOKUP($D280,Trans_Req!$Q$2:$R$14,2)=121300),IF(VLOOKUP($E280,Trans_Req!$S$2:$T$3,2)=20,VLOOKUP($F280,Trans_Req!$U$2:$V$4,2),0),0)</f>
        <v>#N/A</v>
      </c>
    </row>
    <row r="281" spans="1:40" x14ac:dyDescent="0.25">
      <c r="A281" s="125"/>
      <c r="B281" s="453"/>
      <c r="C281" s="453"/>
      <c r="D281" s="454"/>
      <c r="E281" s="454"/>
      <c r="F281" s="454"/>
      <c r="G281" s="456"/>
      <c r="H281" s="154" t="str">
        <f t="shared" si="33"/>
        <v/>
      </c>
      <c r="I281" s="148" t="str">
        <f>IF($D281="","",VLOOKUP($AN281,Trans_Req!$A$2:$N$22,5))</f>
        <v/>
      </c>
      <c r="J281" s="455"/>
      <c r="K281" s="147" t="str">
        <f t="shared" si="34"/>
        <v/>
      </c>
      <c r="L281" s="148" t="str">
        <f>IF($D281="","",VLOOKUP($AN281,Trans_Req!$A$2:$N$22,6))</f>
        <v/>
      </c>
      <c r="M281" s="455"/>
      <c r="N281" s="147" t="str">
        <f t="shared" si="35"/>
        <v/>
      </c>
      <c r="O281" s="148" t="str">
        <f>IF($D281="","",VLOOKUP($AN281,Trans_Req!$A$2:$N$22,7))</f>
        <v/>
      </c>
      <c r="P281" s="457"/>
      <c r="Q281" s="158" t="str">
        <f t="shared" si="36"/>
        <v/>
      </c>
      <c r="R281" s="148" t="str">
        <f>IF($D281="","",VLOOKUP($AN281,Trans_Req!$A$2:$N$22,8))</f>
        <v/>
      </c>
      <c r="S281" s="457"/>
      <c r="T281" s="158" t="str">
        <f t="shared" si="37"/>
        <v/>
      </c>
      <c r="U281" s="148" t="str">
        <f>IF($D281="","",VLOOKUP($AN281,Trans_Req!$A$2:$N$22,9))</f>
        <v/>
      </c>
      <c r="V281" s="457"/>
      <c r="W281" s="158" t="str">
        <f t="shared" si="38"/>
        <v/>
      </c>
      <c r="X281" s="148" t="str">
        <f>IF($D281="","",VLOOKUP($AN281,Trans_Req!$A$2:$N$22,10))</f>
        <v/>
      </c>
      <c r="Y281" s="149" t="str">
        <f t="shared" si="32"/>
        <v/>
      </c>
      <c r="Z281" s="150" t="str">
        <f t="shared" si="39"/>
        <v/>
      </c>
      <c r="AA281" s="151"/>
      <c r="AB281" s="453"/>
      <c r="AC281" s="453"/>
      <c r="AD281" s="453"/>
      <c r="AE281" s="453"/>
      <c r="AF281" s="453"/>
      <c r="AG281" s="453"/>
      <c r="AH281" s="453"/>
      <c r="AI281" s="453"/>
      <c r="AJ281" s="152" t="str">
        <f>IF(OR($D281="",$AK281=""),"",MIN(VLOOKUP($AN281,Trans_Req!$A$2:$N$22,11),$AK281-VLOOKUP($AN281,Trans_Req!$A$2:$N$22,12)))</f>
        <v/>
      </c>
      <c r="AK281" s="453"/>
      <c r="AL281" s="453"/>
      <c r="AM281" s="151"/>
      <c r="AN281" s="126" t="e">
        <f>VLOOKUP($D281,Trans_Req!$Q$2:$R$14,2)+IF(OR(VLOOKUP($D281,Trans_Req!$Q$2:$R$14,2)=121000,VLOOKUP($D281,Trans_Req!$Q$2:$R$14,2)=121300),VLOOKUP($E281,Trans_Req!$S$2:$T$3,2),0)+IF(OR(VLOOKUP($D281,Trans_Req!$Q$2:$R$14,2)=121000,VLOOKUP($D281,Trans_Req!$Q$2:$R$14,2)=121300),IF(VLOOKUP($E281,Trans_Req!$S$2:$T$3,2)=20,VLOOKUP($F281,Trans_Req!$U$2:$V$4,2),0),0)</f>
        <v>#N/A</v>
      </c>
    </row>
    <row r="282" spans="1:40" x14ac:dyDescent="0.25">
      <c r="A282" s="125"/>
      <c r="B282" s="453"/>
      <c r="C282" s="453"/>
      <c r="D282" s="454"/>
      <c r="E282" s="454"/>
      <c r="F282" s="454"/>
      <c r="G282" s="456"/>
      <c r="H282" s="154" t="str">
        <f t="shared" si="33"/>
        <v/>
      </c>
      <c r="I282" s="148" t="str">
        <f>IF($D282="","",VLOOKUP($AN282,Trans_Req!$A$2:$N$22,5))</f>
        <v/>
      </c>
      <c r="J282" s="455"/>
      <c r="K282" s="147" t="str">
        <f t="shared" si="34"/>
        <v/>
      </c>
      <c r="L282" s="148" t="str">
        <f>IF($D282="","",VLOOKUP($AN282,Trans_Req!$A$2:$N$22,6))</f>
        <v/>
      </c>
      <c r="M282" s="455"/>
      <c r="N282" s="147" t="str">
        <f t="shared" si="35"/>
        <v/>
      </c>
      <c r="O282" s="148" t="str">
        <f>IF($D282="","",VLOOKUP($AN282,Trans_Req!$A$2:$N$22,7))</f>
        <v/>
      </c>
      <c r="P282" s="457"/>
      <c r="Q282" s="158" t="str">
        <f t="shared" si="36"/>
        <v/>
      </c>
      <c r="R282" s="148" t="str">
        <f>IF($D282="","",VLOOKUP($AN282,Trans_Req!$A$2:$N$22,8))</f>
        <v/>
      </c>
      <c r="S282" s="457"/>
      <c r="T282" s="158" t="str">
        <f t="shared" si="37"/>
        <v/>
      </c>
      <c r="U282" s="148" t="str">
        <f>IF($D282="","",VLOOKUP($AN282,Trans_Req!$A$2:$N$22,9))</f>
        <v/>
      </c>
      <c r="V282" s="457"/>
      <c r="W282" s="158" t="str">
        <f t="shared" si="38"/>
        <v/>
      </c>
      <c r="X282" s="148" t="str">
        <f>IF($D282="","",VLOOKUP($AN282,Trans_Req!$A$2:$N$22,10))</f>
        <v/>
      </c>
      <c r="Y282" s="149" t="str">
        <f t="shared" si="32"/>
        <v/>
      </c>
      <c r="Z282" s="150" t="str">
        <f t="shared" si="39"/>
        <v/>
      </c>
      <c r="AA282" s="151"/>
      <c r="AB282" s="453"/>
      <c r="AC282" s="453"/>
      <c r="AD282" s="453"/>
      <c r="AE282" s="453"/>
      <c r="AF282" s="453"/>
      <c r="AG282" s="453"/>
      <c r="AH282" s="453"/>
      <c r="AI282" s="453"/>
      <c r="AJ282" s="152" t="str">
        <f>IF(OR($D282="",$AK282=""),"",MIN(VLOOKUP($AN282,Trans_Req!$A$2:$N$22,11),$AK282-VLOOKUP($AN282,Trans_Req!$A$2:$N$22,12)))</f>
        <v/>
      </c>
      <c r="AK282" s="453"/>
      <c r="AL282" s="453"/>
      <c r="AM282" s="151"/>
      <c r="AN282" s="126" t="e">
        <f>VLOOKUP($D282,Trans_Req!$Q$2:$R$14,2)+IF(OR(VLOOKUP($D282,Trans_Req!$Q$2:$R$14,2)=121000,VLOOKUP($D282,Trans_Req!$Q$2:$R$14,2)=121300),VLOOKUP($E282,Trans_Req!$S$2:$T$3,2),0)+IF(OR(VLOOKUP($D282,Trans_Req!$Q$2:$R$14,2)=121000,VLOOKUP($D282,Trans_Req!$Q$2:$R$14,2)=121300),IF(VLOOKUP($E282,Trans_Req!$S$2:$T$3,2)=20,VLOOKUP($F282,Trans_Req!$U$2:$V$4,2),0),0)</f>
        <v>#N/A</v>
      </c>
    </row>
    <row r="283" spans="1:40" x14ac:dyDescent="0.25">
      <c r="A283" s="125"/>
      <c r="B283" s="453"/>
      <c r="C283" s="453"/>
      <c r="D283" s="454"/>
      <c r="E283" s="454"/>
      <c r="F283" s="454"/>
      <c r="G283" s="456"/>
      <c r="H283" s="154" t="str">
        <f t="shared" si="33"/>
        <v/>
      </c>
      <c r="I283" s="148" t="str">
        <f>IF($D283="","",VLOOKUP($AN283,Trans_Req!$A$2:$N$22,5))</f>
        <v/>
      </c>
      <c r="J283" s="455"/>
      <c r="K283" s="147" t="str">
        <f t="shared" si="34"/>
        <v/>
      </c>
      <c r="L283" s="148" t="str">
        <f>IF($D283="","",VLOOKUP($AN283,Trans_Req!$A$2:$N$22,6))</f>
        <v/>
      </c>
      <c r="M283" s="455"/>
      <c r="N283" s="147" t="str">
        <f t="shared" si="35"/>
        <v/>
      </c>
      <c r="O283" s="148" t="str">
        <f>IF($D283="","",VLOOKUP($AN283,Trans_Req!$A$2:$N$22,7))</f>
        <v/>
      </c>
      <c r="P283" s="457"/>
      <c r="Q283" s="158" t="str">
        <f t="shared" si="36"/>
        <v/>
      </c>
      <c r="R283" s="148" t="str">
        <f>IF($D283="","",VLOOKUP($AN283,Trans_Req!$A$2:$N$22,8))</f>
        <v/>
      </c>
      <c r="S283" s="457"/>
      <c r="T283" s="158" t="str">
        <f t="shared" si="37"/>
        <v/>
      </c>
      <c r="U283" s="148" t="str">
        <f>IF($D283="","",VLOOKUP($AN283,Trans_Req!$A$2:$N$22,9))</f>
        <v/>
      </c>
      <c r="V283" s="457"/>
      <c r="W283" s="158" t="str">
        <f t="shared" si="38"/>
        <v/>
      </c>
      <c r="X283" s="148" t="str">
        <f>IF($D283="","",VLOOKUP($AN283,Trans_Req!$A$2:$N$22,10))</f>
        <v/>
      </c>
      <c r="Y283" s="149" t="str">
        <f t="shared" si="32"/>
        <v/>
      </c>
      <c r="Z283" s="150" t="str">
        <f t="shared" si="39"/>
        <v/>
      </c>
      <c r="AA283" s="151"/>
      <c r="AB283" s="453"/>
      <c r="AC283" s="453"/>
      <c r="AD283" s="453"/>
      <c r="AE283" s="453"/>
      <c r="AF283" s="453"/>
      <c r="AG283" s="453"/>
      <c r="AH283" s="453"/>
      <c r="AI283" s="453"/>
      <c r="AJ283" s="152" t="str">
        <f>IF(OR($D283="",$AK283=""),"",MIN(VLOOKUP($AN283,Trans_Req!$A$2:$N$22,11),$AK283-VLOOKUP($AN283,Trans_Req!$A$2:$N$22,12)))</f>
        <v/>
      </c>
      <c r="AK283" s="453"/>
      <c r="AL283" s="453"/>
      <c r="AM283" s="151"/>
      <c r="AN283" s="126" t="e">
        <f>VLOOKUP($D283,Trans_Req!$Q$2:$R$14,2)+IF(OR(VLOOKUP($D283,Trans_Req!$Q$2:$R$14,2)=121000,VLOOKUP($D283,Trans_Req!$Q$2:$R$14,2)=121300),VLOOKUP($E283,Trans_Req!$S$2:$T$3,2),0)+IF(OR(VLOOKUP($D283,Trans_Req!$Q$2:$R$14,2)=121000,VLOOKUP($D283,Trans_Req!$Q$2:$R$14,2)=121300),IF(VLOOKUP($E283,Trans_Req!$S$2:$T$3,2)=20,VLOOKUP($F283,Trans_Req!$U$2:$V$4,2),0),0)</f>
        <v>#N/A</v>
      </c>
    </row>
    <row r="284" spans="1:40" x14ac:dyDescent="0.25">
      <c r="A284" s="125"/>
      <c r="B284" s="453"/>
      <c r="C284" s="453"/>
      <c r="D284" s="454"/>
      <c r="E284" s="454"/>
      <c r="F284" s="454"/>
      <c r="G284" s="456"/>
      <c r="H284" s="154" t="str">
        <f t="shared" si="33"/>
        <v/>
      </c>
      <c r="I284" s="148" t="str">
        <f>IF($D284="","",VLOOKUP($AN284,Trans_Req!$A$2:$N$22,5))</f>
        <v/>
      </c>
      <c r="J284" s="455"/>
      <c r="K284" s="147" t="str">
        <f t="shared" si="34"/>
        <v/>
      </c>
      <c r="L284" s="148" t="str">
        <f>IF($D284="","",VLOOKUP($AN284,Trans_Req!$A$2:$N$22,6))</f>
        <v/>
      </c>
      <c r="M284" s="455"/>
      <c r="N284" s="147" t="str">
        <f t="shared" si="35"/>
        <v/>
      </c>
      <c r="O284" s="148" t="str">
        <f>IF($D284="","",VLOOKUP($AN284,Trans_Req!$A$2:$N$22,7))</f>
        <v/>
      </c>
      <c r="P284" s="457"/>
      <c r="Q284" s="158" t="str">
        <f t="shared" si="36"/>
        <v/>
      </c>
      <c r="R284" s="148" t="str">
        <f>IF($D284="","",VLOOKUP($AN284,Trans_Req!$A$2:$N$22,8))</f>
        <v/>
      </c>
      <c r="S284" s="457"/>
      <c r="T284" s="158" t="str">
        <f t="shared" si="37"/>
        <v/>
      </c>
      <c r="U284" s="148" t="str">
        <f>IF($D284="","",VLOOKUP($AN284,Trans_Req!$A$2:$N$22,9))</f>
        <v/>
      </c>
      <c r="V284" s="457"/>
      <c r="W284" s="158" t="str">
        <f t="shared" si="38"/>
        <v/>
      </c>
      <c r="X284" s="148" t="str">
        <f>IF($D284="","",VLOOKUP($AN284,Trans_Req!$A$2:$N$22,10))</f>
        <v/>
      </c>
      <c r="Y284" s="149" t="str">
        <f t="shared" si="32"/>
        <v/>
      </c>
      <c r="Z284" s="150" t="str">
        <f t="shared" si="39"/>
        <v/>
      </c>
      <c r="AA284" s="151"/>
      <c r="AB284" s="453"/>
      <c r="AC284" s="453"/>
      <c r="AD284" s="453"/>
      <c r="AE284" s="453"/>
      <c r="AF284" s="453"/>
      <c r="AG284" s="453"/>
      <c r="AH284" s="453"/>
      <c r="AI284" s="453"/>
      <c r="AJ284" s="152" t="str">
        <f>IF(OR($D284="",$AK284=""),"",MIN(VLOOKUP($AN284,Trans_Req!$A$2:$N$22,11),$AK284-VLOOKUP($AN284,Trans_Req!$A$2:$N$22,12)))</f>
        <v/>
      </c>
      <c r="AK284" s="453"/>
      <c r="AL284" s="453"/>
      <c r="AM284" s="151"/>
      <c r="AN284" s="126" t="e">
        <f>VLOOKUP($D284,Trans_Req!$Q$2:$R$14,2)+IF(OR(VLOOKUP($D284,Trans_Req!$Q$2:$R$14,2)=121000,VLOOKUP($D284,Trans_Req!$Q$2:$R$14,2)=121300),VLOOKUP($E284,Trans_Req!$S$2:$T$3,2),0)+IF(OR(VLOOKUP($D284,Trans_Req!$Q$2:$R$14,2)=121000,VLOOKUP($D284,Trans_Req!$Q$2:$R$14,2)=121300),IF(VLOOKUP($E284,Trans_Req!$S$2:$T$3,2)=20,VLOOKUP($F284,Trans_Req!$U$2:$V$4,2),0),0)</f>
        <v>#N/A</v>
      </c>
    </row>
    <row r="285" spans="1:40" x14ac:dyDescent="0.25">
      <c r="A285" s="125"/>
      <c r="B285" s="453"/>
      <c r="C285" s="453"/>
      <c r="D285" s="454"/>
      <c r="E285" s="454"/>
      <c r="F285" s="454"/>
      <c r="G285" s="456"/>
      <c r="H285" s="154" t="str">
        <f t="shared" si="33"/>
        <v/>
      </c>
      <c r="I285" s="148" t="str">
        <f>IF($D285="","",VLOOKUP($AN285,Trans_Req!$A$2:$N$22,5))</f>
        <v/>
      </c>
      <c r="J285" s="455"/>
      <c r="K285" s="147" t="str">
        <f t="shared" si="34"/>
        <v/>
      </c>
      <c r="L285" s="148" t="str">
        <f>IF($D285="","",VLOOKUP($AN285,Trans_Req!$A$2:$N$22,6))</f>
        <v/>
      </c>
      <c r="M285" s="455"/>
      <c r="N285" s="147" t="str">
        <f t="shared" si="35"/>
        <v/>
      </c>
      <c r="O285" s="148" t="str">
        <f>IF($D285="","",VLOOKUP($AN285,Trans_Req!$A$2:$N$22,7))</f>
        <v/>
      </c>
      <c r="P285" s="457"/>
      <c r="Q285" s="158" t="str">
        <f t="shared" si="36"/>
        <v/>
      </c>
      <c r="R285" s="148" t="str">
        <f>IF($D285="","",VLOOKUP($AN285,Trans_Req!$A$2:$N$22,8))</f>
        <v/>
      </c>
      <c r="S285" s="457"/>
      <c r="T285" s="158" t="str">
        <f t="shared" si="37"/>
        <v/>
      </c>
      <c r="U285" s="148" t="str">
        <f>IF($D285="","",VLOOKUP($AN285,Trans_Req!$A$2:$N$22,9))</f>
        <v/>
      </c>
      <c r="V285" s="457"/>
      <c r="W285" s="158" t="str">
        <f t="shared" si="38"/>
        <v/>
      </c>
      <c r="X285" s="148" t="str">
        <f>IF($D285="","",VLOOKUP($AN285,Trans_Req!$A$2:$N$22,10))</f>
        <v/>
      </c>
      <c r="Y285" s="149" t="str">
        <f t="shared" si="32"/>
        <v/>
      </c>
      <c r="Z285" s="150" t="str">
        <f t="shared" si="39"/>
        <v/>
      </c>
      <c r="AA285" s="151"/>
      <c r="AB285" s="453"/>
      <c r="AC285" s="453"/>
      <c r="AD285" s="453"/>
      <c r="AE285" s="453"/>
      <c r="AF285" s="453"/>
      <c r="AG285" s="453"/>
      <c r="AH285" s="453"/>
      <c r="AI285" s="453"/>
      <c r="AJ285" s="152" t="str">
        <f>IF(OR($D285="",$AK285=""),"",MIN(VLOOKUP($AN285,Trans_Req!$A$2:$N$22,11),$AK285-VLOOKUP($AN285,Trans_Req!$A$2:$N$22,12)))</f>
        <v/>
      </c>
      <c r="AK285" s="453"/>
      <c r="AL285" s="453"/>
      <c r="AM285" s="151"/>
      <c r="AN285" s="126" t="e">
        <f>VLOOKUP($D285,Trans_Req!$Q$2:$R$14,2)+IF(OR(VLOOKUP($D285,Trans_Req!$Q$2:$R$14,2)=121000,VLOOKUP($D285,Trans_Req!$Q$2:$R$14,2)=121300),VLOOKUP($E285,Trans_Req!$S$2:$T$3,2),0)+IF(OR(VLOOKUP($D285,Trans_Req!$Q$2:$R$14,2)=121000,VLOOKUP($D285,Trans_Req!$Q$2:$R$14,2)=121300),IF(VLOOKUP($E285,Trans_Req!$S$2:$T$3,2)=20,VLOOKUP($F285,Trans_Req!$U$2:$V$4,2),0),0)</f>
        <v>#N/A</v>
      </c>
    </row>
    <row r="286" spans="1:40" x14ac:dyDescent="0.25">
      <c r="A286" s="125"/>
      <c r="B286" s="453"/>
      <c r="C286" s="453"/>
      <c r="D286" s="454"/>
      <c r="E286" s="454"/>
      <c r="F286" s="454"/>
      <c r="G286" s="456"/>
      <c r="H286" s="154" t="str">
        <f t="shared" si="33"/>
        <v/>
      </c>
      <c r="I286" s="148" t="str">
        <f>IF($D286="","",VLOOKUP($AN286,Trans_Req!$A$2:$N$22,5))</f>
        <v/>
      </c>
      <c r="J286" s="455"/>
      <c r="K286" s="147" t="str">
        <f t="shared" si="34"/>
        <v/>
      </c>
      <c r="L286" s="148" t="str">
        <f>IF($D286="","",VLOOKUP($AN286,Trans_Req!$A$2:$N$22,6))</f>
        <v/>
      </c>
      <c r="M286" s="455"/>
      <c r="N286" s="147" t="str">
        <f t="shared" si="35"/>
        <v/>
      </c>
      <c r="O286" s="148" t="str">
        <f>IF($D286="","",VLOOKUP($AN286,Trans_Req!$A$2:$N$22,7))</f>
        <v/>
      </c>
      <c r="P286" s="457"/>
      <c r="Q286" s="158" t="str">
        <f t="shared" si="36"/>
        <v/>
      </c>
      <c r="R286" s="148" t="str">
        <f>IF($D286="","",VLOOKUP($AN286,Trans_Req!$A$2:$N$22,8))</f>
        <v/>
      </c>
      <c r="S286" s="457"/>
      <c r="T286" s="158" t="str">
        <f t="shared" si="37"/>
        <v/>
      </c>
      <c r="U286" s="148" t="str">
        <f>IF($D286="","",VLOOKUP($AN286,Trans_Req!$A$2:$N$22,9))</f>
        <v/>
      </c>
      <c r="V286" s="457"/>
      <c r="W286" s="158" t="str">
        <f t="shared" si="38"/>
        <v/>
      </c>
      <c r="X286" s="148" t="str">
        <f>IF($D286="","",VLOOKUP($AN286,Trans_Req!$A$2:$N$22,10))</f>
        <v/>
      </c>
      <c r="Y286" s="149" t="str">
        <f t="shared" si="32"/>
        <v/>
      </c>
      <c r="Z286" s="150" t="str">
        <f t="shared" si="39"/>
        <v/>
      </c>
      <c r="AA286" s="151"/>
      <c r="AB286" s="453"/>
      <c r="AC286" s="453"/>
      <c r="AD286" s="453"/>
      <c r="AE286" s="453"/>
      <c r="AF286" s="453"/>
      <c r="AG286" s="453"/>
      <c r="AH286" s="453"/>
      <c r="AI286" s="453"/>
      <c r="AJ286" s="152" t="str">
        <f>IF(OR($D286="",$AK286=""),"",MIN(VLOOKUP($AN286,Trans_Req!$A$2:$N$22,11),$AK286-VLOOKUP($AN286,Trans_Req!$A$2:$N$22,12)))</f>
        <v/>
      </c>
      <c r="AK286" s="453"/>
      <c r="AL286" s="453"/>
      <c r="AM286" s="151"/>
      <c r="AN286" s="126" t="e">
        <f>VLOOKUP($D286,Trans_Req!$Q$2:$R$14,2)+IF(OR(VLOOKUP($D286,Trans_Req!$Q$2:$R$14,2)=121000,VLOOKUP($D286,Trans_Req!$Q$2:$R$14,2)=121300),VLOOKUP($E286,Trans_Req!$S$2:$T$3,2),0)+IF(OR(VLOOKUP($D286,Trans_Req!$Q$2:$R$14,2)=121000,VLOOKUP($D286,Trans_Req!$Q$2:$R$14,2)=121300),IF(VLOOKUP($E286,Trans_Req!$S$2:$T$3,2)=20,VLOOKUP($F286,Trans_Req!$U$2:$V$4,2),0),0)</f>
        <v>#N/A</v>
      </c>
    </row>
    <row r="287" spans="1:40" x14ac:dyDescent="0.25">
      <c r="A287" s="125"/>
      <c r="B287" s="453"/>
      <c r="C287" s="453"/>
      <c r="D287" s="454"/>
      <c r="E287" s="454"/>
      <c r="F287" s="454"/>
      <c r="G287" s="456"/>
      <c r="H287" s="154" t="str">
        <f t="shared" si="33"/>
        <v/>
      </c>
      <c r="I287" s="148" t="str">
        <f>IF($D287="","",VLOOKUP($AN287,Trans_Req!$A$2:$N$22,5))</f>
        <v/>
      </c>
      <c r="J287" s="455"/>
      <c r="K287" s="147" t="str">
        <f t="shared" si="34"/>
        <v/>
      </c>
      <c r="L287" s="148" t="str">
        <f>IF($D287="","",VLOOKUP($AN287,Trans_Req!$A$2:$N$22,6))</f>
        <v/>
      </c>
      <c r="M287" s="455"/>
      <c r="N287" s="147" t="str">
        <f t="shared" si="35"/>
        <v/>
      </c>
      <c r="O287" s="148" t="str">
        <f>IF($D287="","",VLOOKUP($AN287,Trans_Req!$A$2:$N$22,7))</f>
        <v/>
      </c>
      <c r="P287" s="457"/>
      <c r="Q287" s="158" t="str">
        <f t="shared" si="36"/>
        <v/>
      </c>
      <c r="R287" s="148" t="str">
        <f>IF($D287="","",VLOOKUP($AN287,Trans_Req!$A$2:$N$22,8))</f>
        <v/>
      </c>
      <c r="S287" s="457"/>
      <c r="T287" s="158" t="str">
        <f t="shared" si="37"/>
        <v/>
      </c>
      <c r="U287" s="148" t="str">
        <f>IF($D287="","",VLOOKUP($AN287,Trans_Req!$A$2:$N$22,9))</f>
        <v/>
      </c>
      <c r="V287" s="457"/>
      <c r="W287" s="158" t="str">
        <f t="shared" si="38"/>
        <v/>
      </c>
      <c r="X287" s="148" t="str">
        <f>IF($D287="","",VLOOKUP($AN287,Trans_Req!$A$2:$N$22,10))</f>
        <v/>
      </c>
      <c r="Y287" s="149" t="str">
        <f t="shared" si="32"/>
        <v/>
      </c>
      <c r="Z287" s="150" t="str">
        <f t="shared" si="39"/>
        <v/>
      </c>
      <c r="AA287" s="151"/>
      <c r="AB287" s="453"/>
      <c r="AC287" s="453"/>
      <c r="AD287" s="453"/>
      <c r="AE287" s="453"/>
      <c r="AF287" s="453"/>
      <c r="AG287" s="453"/>
      <c r="AH287" s="453"/>
      <c r="AI287" s="453"/>
      <c r="AJ287" s="152" t="str">
        <f>IF(OR($D287="",$AK287=""),"",MIN(VLOOKUP($AN287,Trans_Req!$A$2:$N$22,11),$AK287-VLOOKUP($AN287,Trans_Req!$A$2:$N$22,12)))</f>
        <v/>
      </c>
      <c r="AK287" s="453"/>
      <c r="AL287" s="453"/>
      <c r="AM287" s="151"/>
      <c r="AN287" s="126" t="e">
        <f>VLOOKUP($D287,Trans_Req!$Q$2:$R$14,2)+IF(OR(VLOOKUP($D287,Trans_Req!$Q$2:$R$14,2)=121000,VLOOKUP($D287,Trans_Req!$Q$2:$R$14,2)=121300),VLOOKUP($E287,Trans_Req!$S$2:$T$3,2),0)+IF(OR(VLOOKUP($D287,Trans_Req!$Q$2:$R$14,2)=121000,VLOOKUP($D287,Trans_Req!$Q$2:$R$14,2)=121300),IF(VLOOKUP($E287,Trans_Req!$S$2:$T$3,2)=20,VLOOKUP($F287,Trans_Req!$U$2:$V$4,2),0),0)</f>
        <v>#N/A</v>
      </c>
    </row>
    <row r="288" spans="1:40" x14ac:dyDescent="0.25">
      <c r="A288" s="125"/>
      <c r="B288" s="453"/>
      <c r="C288" s="453"/>
      <c r="D288" s="454"/>
      <c r="E288" s="454"/>
      <c r="F288" s="454"/>
      <c r="G288" s="456"/>
      <c r="H288" s="154" t="str">
        <f t="shared" si="33"/>
        <v/>
      </c>
      <c r="I288" s="148" t="str">
        <f>IF($D288="","",VLOOKUP($AN288,Trans_Req!$A$2:$N$22,5))</f>
        <v/>
      </c>
      <c r="J288" s="455"/>
      <c r="K288" s="147" t="str">
        <f t="shared" si="34"/>
        <v/>
      </c>
      <c r="L288" s="148" t="str">
        <f>IF($D288="","",VLOOKUP($AN288,Trans_Req!$A$2:$N$22,6))</f>
        <v/>
      </c>
      <c r="M288" s="455"/>
      <c r="N288" s="147" t="str">
        <f t="shared" si="35"/>
        <v/>
      </c>
      <c r="O288" s="148" t="str">
        <f>IF($D288="","",VLOOKUP($AN288,Trans_Req!$A$2:$N$22,7))</f>
        <v/>
      </c>
      <c r="P288" s="457"/>
      <c r="Q288" s="158" t="str">
        <f t="shared" si="36"/>
        <v/>
      </c>
      <c r="R288" s="148" t="str">
        <f>IF($D288="","",VLOOKUP($AN288,Trans_Req!$A$2:$N$22,8))</f>
        <v/>
      </c>
      <c r="S288" s="457"/>
      <c r="T288" s="158" t="str">
        <f t="shared" si="37"/>
        <v/>
      </c>
      <c r="U288" s="148" t="str">
        <f>IF($D288="","",VLOOKUP($AN288,Trans_Req!$A$2:$N$22,9))</f>
        <v/>
      </c>
      <c r="V288" s="457"/>
      <c r="W288" s="158" t="str">
        <f t="shared" si="38"/>
        <v/>
      </c>
      <c r="X288" s="148" t="str">
        <f>IF($D288="","",VLOOKUP($AN288,Trans_Req!$A$2:$N$22,10))</f>
        <v/>
      </c>
      <c r="Y288" s="149" t="str">
        <f t="shared" si="32"/>
        <v/>
      </c>
      <c r="Z288" s="150" t="str">
        <f t="shared" si="39"/>
        <v/>
      </c>
      <c r="AA288" s="151"/>
      <c r="AB288" s="453"/>
      <c r="AC288" s="453"/>
      <c r="AD288" s="453"/>
      <c r="AE288" s="453"/>
      <c r="AF288" s="453"/>
      <c r="AG288" s="453"/>
      <c r="AH288" s="453"/>
      <c r="AI288" s="453"/>
      <c r="AJ288" s="152" t="str">
        <f>IF(OR($D288="",$AK288=""),"",MIN(VLOOKUP($AN288,Trans_Req!$A$2:$N$22,11),$AK288-VLOOKUP($AN288,Trans_Req!$A$2:$N$22,12)))</f>
        <v/>
      </c>
      <c r="AK288" s="453"/>
      <c r="AL288" s="453"/>
      <c r="AM288" s="151"/>
      <c r="AN288" s="126" t="e">
        <f>VLOOKUP($D288,Trans_Req!$Q$2:$R$14,2)+IF(OR(VLOOKUP($D288,Trans_Req!$Q$2:$R$14,2)=121000,VLOOKUP($D288,Trans_Req!$Q$2:$R$14,2)=121300),VLOOKUP($E288,Trans_Req!$S$2:$T$3,2),0)+IF(OR(VLOOKUP($D288,Trans_Req!$Q$2:$R$14,2)=121000,VLOOKUP($D288,Trans_Req!$Q$2:$R$14,2)=121300),IF(VLOOKUP($E288,Trans_Req!$S$2:$T$3,2)=20,VLOOKUP($F288,Trans_Req!$U$2:$V$4,2),0),0)</f>
        <v>#N/A</v>
      </c>
    </row>
    <row r="289" spans="1:40" x14ac:dyDescent="0.25">
      <c r="A289" s="125"/>
      <c r="B289" s="453"/>
      <c r="C289" s="453"/>
      <c r="D289" s="454"/>
      <c r="E289" s="454"/>
      <c r="F289" s="454"/>
      <c r="G289" s="456"/>
      <c r="H289" s="154" t="str">
        <f t="shared" si="33"/>
        <v/>
      </c>
      <c r="I289" s="148" t="str">
        <f>IF($D289="","",VLOOKUP($AN289,Trans_Req!$A$2:$N$22,5))</f>
        <v/>
      </c>
      <c r="J289" s="455"/>
      <c r="K289" s="147" t="str">
        <f t="shared" si="34"/>
        <v/>
      </c>
      <c r="L289" s="148" t="str">
        <f>IF($D289="","",VLOOKUP($AN289,Trans_Req!$A$2:$N$22,6))</f>
        <v/>
      </c>
      <c r="M289" s="455"/>
      <c r="N289" s="147" t="str">
        <f t="shared" si="35"/>
        <v/>
      </c>
      <c r="O289" s="148" t="str">
        <f>IF($D289="","",VLOOKUP($AN289,Trans_Req!$A$2:$N$22,7))</f>
        <v/>
      </c>
      <c r="P289" s="457"/>
      <c r="Q289" s="158" t="str">
        <f t="shared" si="36"/>
        <v/>
      </c>
      <c r="R289" s="148" t="str">
        <f>IF($D289="","",VLOOKUP($AN289,Trans_Req!$A$2:$N$22,8))</f>
        <v/>
      </c>
      <c r="S289" s="457"/>
      <c r="T289" s="158" t="str">
        <f t="shared" si="37"/>
        <v/>
      </c>
      <c r="U289" s="148" t="str">
        <f>IF($D289="","",VLOOKUP($AN289,Trans_Req!$A$2:$N$22,9))</f>
        <v/>
      </c>
      <c r="V289" s="457"/>
      <c r="W289" s="158" t="str">
        <f t="shared" si="38"/>
        <v/>
      </c>
      <c r="X289" s="148" t="str">
        <f>IF($D289="","",VLOOKUP($AN289,Trans_Req!$A$2:$N$22,10))</f>
        <v/>
      </c>
      <c r="Y289" s="149" t="str">
        <f t="shared" si="32"/>
        <v/>
      </c>
      <c r="Z289" s="150" t="str">
        <f t="shared" si="39"/>
        <v/>
      </c>
      <c r="AA289" s="151"/>
      <c r="AB289" s="453"/>
      <c r="AC289" s="453"/>
      <c r="AD289" s="453"/>
      <c r="AE289" s="453"/>
      <c r="AF289" s="453"/>
      <c r="AG289" s="453"/>
      <c r="AH289" s="453"/>
      <c r="AI289" s="453"/>
      <c r="AJ289" s="152" t="str">
        <f>IF(OR($D289="",$AK289=""),"",MIN(VLOOKUP($AN289,Trans_Req!$A$2:$N$22,11),$AK289-VLOOKUP($AN289,Trans_Req!$A$2:$N$22,12)))</f>
        <v/>
      </c>
      <c r="AK289" s="453"/>
      <c r="AL289" s="453"/>
      <c r="AM289" s="151"/>
      <c r="AN289" s="126" t="e">
        <f>VLOOKUP($D289,Trans_Req!$Q$2:$R$14,2)+IF(OR(VLOOKUP($D289,Trans_Req!$Q$2:$R$14,2)=121000,VLOOKUP($D289,Trans_Req!$Q$2:$R$14,2)=121300),VLOOKUP($E289,Trans_Req!$S$2:$T$3,2),0)+IF(OR(VLOOKUP($D289,Trans_Req!$Q$2:$R$14,2)=121000,VLOOKUP($D289,Trans_Req!$Q$2:$R$14,2)=121300),IF(VLOOKUP($E289,Trans_Req!$S$2:$T$3,2)=20,VLOOKUP($F289,Trans_Req!$U$2:$V$4,2),0),0)</f>
        <v>#N/A</v>
      </c>
    </row>
    <row r="290" spans="1:40" x14ac:dyDescent="0.25">
      <c r="A290" s="125"/>
      <c r="B290" s="453"/>
      <c r="C290" s="453"/>
      <c r="D290" s="454"/>
      <c r="E290" s="454"/>
      <c r="F290" s="454"/>
      <c r="G290" s="456"/>
      <c r="H290" s="154" t="str">
        <f t="shared" si="33"/>
        <v/>
      </c>
      <c r="I290" s="148" t="str">
        <f>IF($D290="","",VLOOKUP($AN290,Trans_Req!$A$2:$N$22,5))</f>
        <v/>
      </c>
      <c r="J290" s="455"/>
      <c r="K290" s="147" t="str">
        <f t="shared" si="34"/>
        <v/>
      </c>
      <c r="L290" s="148" t="str">
        <f>IF($D290="","",VLOOKUP($AN290,Trans_Req!$A$2:$N$22,6))</f>
        <v/>
      </c>
      <c r="M290" s="455"/>
      <c r="N290" s="147" t="str">
        <f t="shared" si="35"/>
        <v/>
      </c>
      <c r="O290" s="148" t="str">
        <f>IF($D290="","",VLOOKUP($AN290,Trans_Req!$A$2:$N$22,7))</f>
        <v/>
      </c>
      <c r="P290" s="457"/>
      <c r="Q290" s="158" t="str">
        <f t="shared" si="36"/>
        <v/>
      </c>
      <c r="R290" s="148" t="str">
        <f>IF($D290="","",VLOOKUP($AN290,Trans_Req!$A$2:$N$22,8))</f>
        <v/>
      </c>
      <c r="S290" s="457"/>
      <c r="T290" s="158" t="str">
        <f t="shared" si="37"/>
        <v/>
      </c>
      <c r="U290" s="148" t="str">
        <f>IF($D290="","",VLOOKUP($AN290,Trans_Req!$A$2:$N$22,9))</f>
        <v/>
      </c>
      <c r="V290" s="457"/>
      <c r="W290" s="158" t="str">
        <f t="shared" si="38"/>
        <v/>
      </c>
      <c r="X290" s="148" t="str">
        <f>IF($D290="","",VLOOKUP($AN290,Trans_Req!$A$2:$N$22,10))</f>
        <v/>
      </c>
      <c r="Y290" s="149" t="str">
        <f t="shared" si="32"/>
        <v/>
      </c>
      <c r="Z290" s="150" t="str">
        <f t="shared" si="39"/>
        <v/>
      </c>
      <c r="AA290" s="151"/>
      <c r="AB290" s="453"/>
      <c r="AC290" s="453"/>
      <c r="AD290" s="453"/>
      <c r="AE290" s="453"/>
      <c r="AF290" s="453"/>
      <c r="AG290" s="453"/>
      <c r="AH290" s="453"/>
      <c r="AI290" s="453"/>
      <c r="AJ290" s="152" t="str">
        <f>IF(OR($D290="",$AK290=""),"",MIN(VLOOKUP($AN290,Trans_Req!$A$2:$N$22,11),$AK290-VLOOKUP($AN290,Trans_Req!$A$2:$N$22,12)))</f>
        <v/>
      </c>
      <c r="AK290" s="453"/>
      <c r="AL290" s="453"/>
      <c r="AM290" s="151"/>
      <c r="AN290" s="126" t="e">
        <f>VLOOKUP($D290,Trans_Req!$Q$2:$R$14,2)+IF(OR(VLOOKUP($D290,Trans_Req!$Q$2:$R$14,2)=121000,VLOOKUP($D290,Trans_Req!$Q$2:$R$14,2)=121300),VLOOKUP($E290,Trans_Req!$S$2:$T$3,2),0)+IF(OR(VLOOKUP($D290,Trans_Req!$Q$2:$R$14,2)=121000,VLOOKUP($D290,Trans_Req!$Q$2:$R$14,2)=121300),IF(VLOOKUP($E290,Trans_Req!$S$2:$T$3,2)=20,VLOOKUP($F290,Trans_Req!$U$2:$V$4,2),0),0)</f>
        <v>#N/A</v>
      </c>
    </row>
    <row r="291" spans="1:40" x14ac:dyDescent="0.25">
      <c r="A291" s="125"/>
      <c r="B291" s="453"/>
      <c r="C291" s="453"/>
      <c r="D291" s="454"/>
      <c r="E291" s="454"/>
      <c r="F291" s="454"/>
      <c r="G291" s="456"/>
      <c r="H291" s="154" t="str">
        <f t="shared" si="33"/>
        <v/>
      </c>
      <c r="I291" s="148" t="str">
        <f>IF($D291="","",VLOOKUP($AN291,Trans_Req!$A$2:$N$22,5))</f>
        <v/>
      </c>
      <c r="J291" s="455"/>
      <c r="K291" s="147" t="str">
        <f t="shared" si="34"/>
        <v/>
      </c>
      <c r="L291" s="148" t="str">
        <f>IF($D291="","",VLOOKUP($AN291,Trans_Req!$A$2:$N$22,6))</f>
        <v/>
      </c>
      <c r="M291" s="455"/>
      <c r="N291" s="147" t="str">
        <f t="shared" si="35"/>
        <v/>
      </c>
      <c r="O291" s="148" t="str">
        <f>IF($D291="","",VLOOKUP($AN291,Trans_Req!$A$2:$N$22,7))</f>
        <v/>
      </c>
      <c r="P291" s="457"/>
      <c r="Q291" s="158" t="str">
        <f t="shared" si="36"/>
        <v/>
      </c>
      <c r="R291" s="148" t="str">
        <f>IF($D291="","",VLOOKUP($AN291,Trans_Req!$A$2:$N$22,8))</f>
        <v/>
      </c>
      <c r="S291" s="457"/>
      <c r="T291" s="158" t="str">
        <f t="shared" si="37"/>
        <v/>
      </c>
      <c r="U291" s="148" t="str">
        <f>IF($D291="","",VLOOKUP($AN291,Trans_Req!$A$2:$N$22,9))</f>
        <v/>
      </c>
      <c r="V291" s="457"/>
      <c r="W291" s="158" t="str">
        <f t="shared" si="38"/>
        <v/>
      </c>
      <c r="X291" s="148" t="str">
        <f>IF($D291="","",VLOOKUP($AN291,Trans_Req!$A$2:$N$22,10))</f>
        <v/>
      </c>
      <c r="Y291" s="149" t="str">
        <f t="shared" si="32"/>
        <v/>
      </c>
      <c r="Z291" s="150" t="str">
        <f t="shared" si="39"/>
        <v/>
      </c>
      <c r="AA291" s="151"/>
      <c r="AB291" s="453"/>
      <c r="AC291" s="453"/>
      <c r="AD291" s="453"/>
      <c r="AE291" s="453"/>
      <c r="AF291" s="453"/>
      <c r="AG291" s="453"/>
      <c r="AH291" s="453"/>
      <c r="AI291" s="453"/>
      <c r="AJ291" s="152" t="str">
        <f>IF(OR($D291="",$AK291=""),"",MIN(VLOOKUP($AN291,Trans_Req!$A$2:$N$22,11),$AK291-VLOOKUP($AN291,Trans_Req!$A$2:$N$22,12)))</f>
        <v/>
      </c>
      <c r="AK291" s="453"/>
      <c r="AL291" s="453"/>
      <c r="AM291" s="151"/>
      <c r="AN291" s="126" t="e">
        <f>VLOOKUP($D291,Trans_Req!$Q$2:$R$14,2)+IF(OR(VLOOKUP($D291,Trans_Req!$Q$2:$R$14,2)=121000,VLOOKUP($D291,Trans_Req!$Q$2:$R$14,2)=121300),VLOOKUP($E291,Trans_Req!$S$2:$T$3,2),0)+IF(OR(VLOOKUP($D291,Trans_Req!$Q$2:$R$14,2)=121000,VLOOKUP($D291,Trans_Req!$Q$2:$R$14,2)=121300),IF(VLOOKUP($E291,Trans_Req!$S$2:$T$3,2)=20,VLOOKUP($F291,Trans_Req!$U$2:$V$4,2),0),0)</f>
        <v>#N/A</v>
      </c>
    </row>
    <row r="292" spans="1:40" x14ac:dyDescent="0.25">
      <c r="A292" s="125"/>
      <c r="B292" s="453"/>
      <c r="C292" s="453"/>
      <c r="D292" s="454"/>
      <c r="E292" s="454"/>
      <c r="F292" s="454"/>
      <c r="G292" s="456"/>
      <c r="H292" s="154" t="str">
        <f t="shared" si="33"/>
        <v/>
      </c>
      <c r="I292" s="148" t="str">
        <f>IF($D292="","",VLOOKUP($AN292,Trans_Req!$A$2:$N$22,5))</f>
        <v/>
      </c>
      <c r="J292" s="455"/>
      <c r="K292" s="147" t="str">
        <f t="shared" si="34"/>
        <v/>
      </c>
      <c r="L292" s="148" t="str">
        <f>IF($D292="","",VLOOKUP($AN292,Trans_Req!$A$2:$N$22,6))</f>
        <v/>
      </c>
      <c r="M292" s="455"/>
      <c r="N292" s="147" t="str">
        <f t="shared" si="35"/>
        <v/>
      </c>
      <c r="O292" s="148" t="str">
        <f>IF($D292="","",VLOOKUP($AN292,Trans_Req!$A$2:$N$22,7))</f>
        <v/>
      </c>
      <c r="P292" s="457"/>
      <c r="Q292" s="158" t="str">
        <f t="shared" si="36"/>
        <v/>
      </c>
      <c r="R292" s="148" t="str">
        <f>IF($D292="","",VLOOKUP($AN292,Trans_Req!$A$2:$N$22,8))</f>
        <v/>
      </c>
      <c r="S292" s="457"/>
      <c r="T292" s="158" t="str">
        <f t="shared" si="37"/>
        <v/>
      </c>
      <c r="U292" s="148" t="str">
        <f>IF($D292="","",VLOOKUP($AN292,Trans_Req!$A$2:$N$22,9))</f>
        <v/>
      </c>
      <c r="V292" s="457"/>
      <c r="W292" s="158" t="str">
        <f t="shared" si="38"/>
        <v/>
      </c>
      <c r="X292" s="148" t="str">
        <f>IF($D292="","",VLOOKUP($AN292,Trans_Req!$A$2:$N$22,10))</f>
        <v/>
      </c>
      <c r="Y292" s="149" t="str">
        <f t="shared" ref="Y292:Y317" si="40">IF($D292="","",$L$6+AL292)</f>
        <v/>
      </c>
      <c r="Z292" s="150" t="str">
        <f t="shared" si="39"/>
        <v/>
      </c>
      <c r="AA292" s="151"/>
      <c r="AB292" s="453"/>
      <c r="AC292" s="453"/>
      <c r="AD292" s="453"/>
      <c r="AE292" s="453"/>
      <c r="AF292" s="453"/>
      <c r="AG292" s="453"/>
      <c r="AH292" s="453"/>
      <c r="AI292" s="453"/>
      <c r="AJ292" s="152" t="str">
        <f>IF(OR($D292="",$AK292=""),"",MIN(VLOOKUP($AN292,Trans_Req!$A$2:$N$22,11),$AK292-VLOOKUP($AN292,Trans_Req!$A$2:$N$22,12)))</f>
        <v/>
      </c>
      <c r="AK292" s="453"/>
      <c r="AL292" s="453"/>
      <c r="AM292" s="151"/>
      <c r="AN292" s="126" t="e">
        <f>VLOOKUP($D292,Trans_Req!$Q$2:$R$14,2)+IF(OR(VLOOKUP($D292,Trans_Req!$Q$2:$R$14,2)=121000,VLOOKUP($D292,Trans_Req!$Q$2:$R$14,2)=121300),VLOOKUP($E292,Trans_Req!$S$2:$T$3,2),0)+IF(OR(VLOOKUP($D292,Trans_Req!$Q$2:$R$14,2)=121000,VLOOKUP($D292,Trans_Req!$Q$2:$R$14,2)=121300),IF(VLOOKUP($E292,Trans_Req!$S$2:$T$3,2)=20,VLOOKUP($F292,Trans_Req!$U$2:$V$4,2),0),0)</f>
        <v>#N/A</v>
      </c>
    </row>
    <row r="293" spans="1:40" x14ac:dyDescent="0.25">
      <c r="A293" s="125"/>
      <c r="B293" s="453"/>
      <c r="C293" s="453"/>
      <c r="D293" s="454"/>
      <c r="E293" s="454"/>
      <c r="F293" s="454"/>
      <c r="G293" s="456"/>
      <c r="H293" s="154" t="str">
        <f t="shared" si="33"/>
        <v/>
      </c>
      <c r="I293" s="148" t="str">
        <f>IF($D293="","",VLOOKUP($AN293,Trans_Req!$A$2:$N$22,5))</f>
        <v/>
      </c>
      <c r="J293" s="455"/>
      <c r="K293" s="147" t="str">
        <f t="shared" si="34"/>
        <v/>
      </c>
      <c r="L293" s="148" t="str">
        <f>IF($D293="","",VLOOKUP($AN293,Trans_Req!$A$2:$N$22,6))</f>
        <v/>
      </c>
      <c r="M293" s="455"/>
      <c r="N293" s="147" t="str">
        <f t="shared" si="35"/>
        <v/>
      </c>
      <c r="O293" s="148" t="str">
        <f>IF($D293="","",VLOOKUP($AN293,Trans_Req!$A$2:$N$22,7))</f>
        <v/>
      </c>
      <c r="P293" s="457"/>
      <c r="Q293" s="158" t="str">
        <f t="shared" si="36"/>
        <v/>
      </c>
      <c r="R293" s="148" t="str">
        <f>IF($D293="","",VLOOKUP($AN293,Trans_Req!$A$2:$N$22,8))</f>
        <v/>
      </c>
      <c r="S293" s="457"/>
      <c r="T293" s="158" t="str">
        <f t="shared" si="37"/>
        <v/>
      </c>
      <c r="U293" s="148" t="str">
        <f>IF($D293="","",VLOOKUP($AN293,Trans_Req!$A$2:$N$22,9))</f>
        <v/>
      </c>
      <c r="V293" s="457"/>
      <c r="W293" s="158" t="str">
        <f t="shared" si="38"/>
        <v/>
      </c>
      <c r="X293" s="148" t="str">
        <f>IF($D293="","",VLOOKUP($AN293,Trans_Req!$A$2:$N$22,10))</f>
        <v/>
      </c>
      <c r="Y293" s="149" t="str">
        <f t="shared" si="40"/>
        <v/>
      </c>
      <c r="Z293" s="150" t="str">
        <f t="shared" si="39"/>
        <v/>
      </c>
      <c r="AA293" s="151"/>
      <c r="AB293" s="453"/>
      <c r="AC293" s="453"/>
      <c r="AD293" s="453"/>
      <c r="AE293" s="453"/>
      <c r="AF293" s="453"/>
      <c r="AG293" s="453"/>
      <c r="AH293" s="453"/>
      <c r="AI293" s="453"/>
      <c r="AJ293" s="152" t="str">
        <f>IF(OR($D293="",$AK293=""),"",MIN(VLOOKUP($AN293,Trans_Req!$A$2:$N$22,11),$AK293-VLOOKUP($AN293,Trans_Req!$A$2:$N$22,12)))</f>
        <v/>
      </c>
      <c r="AK293" s="453"/>
      <c r="AL293" s="453"/>
      <c r="AM293" s="151"/>
      <c r="AN293" s="126" t="e">
        <f>VLOOKUP($D293,Trans_Req!$Q$2:$R$14,2)+IF(OR(VLOOKUP($D293,Trans_Req!$Q$2:$R$14,2)=121000,VLOOKUP($D293,Trans_Req!$Q$2:$R$14,2)=121300),VLOOKUP($E293,Trans_Req!$S$2:$T$3,2),0)+IF(OR(VLOOKUP($D293,Trans_Req!$Q$2:$R$14,2)=121000,VLOOKUP($D293,Trans_Req!$Q$2:$R$14,2)=121300),IF(VLOOKUP($E293,Trans_Req!$S$2:$T$3,2)=20,VLOOKUP($F293,Trans_Req!$U$2:$V$4,2),0),0)</f>
        <v>#N/A</v>
      </c>
    </row>
    <row r="294" spans="1:40" x14ac:dyDescent="0.25">
      <c r="A294" s="125"/>
      <c r="B294" s="453"/>
      <c r="C294" s="453"/>
      <c r="D294" s="454"/>
      <c r="E294" s="454"/>
      <c r="F294" s="454"/>
      <c r="G294" s="456"/>
      <c r="H294" s="154" t="str">
        <f t="shared" si="33"/>
        <v/>
      </c>
      <c r="I294" s="148" t="str">
        <f>IF($D294="","",VLOOKUP($AN294,Trans_Req!$A$2:$N$22,5))</f>
        <v/>
      </c>
      <c r="J294" s="455"/>
      <c r="K294" s="147" t="str">
        <f t="shared" si="34"/>
        <v/>
      </c>
      <c r="L294" s="148" t="str">
        <f>IF($D294="","",VLOOKUP($AN294,Trans_Req!$A$2:$N$22,6))</f>
        <v/>
      </c>
      <c r="M294" s="455"/>
      <c r="N294" s="147" t="str">
        <f t="shared" si="35"/>
        <v/>
      </c>
      <c r="O294" s="148" t="str">
        <f>IF($D294="","",VLOOKUP($AN294,Trans_Req!$A$2:$N$22,7))</f>
        <v/>
      </c>
      <c r="P294" s="457"/>
      <c r="Q294" s="158" t="str">
        <f t="shared" si="36"/>
        <v/>
      </c>
      <c r="R294" s="148" t="str">
        <f>IF($D294="","",VLOOKUP($AN294,Trans_Req!$A$2:$N$22,8))</f>
        <v/>
      </c>
      <c r="S294" s="457"/>
      <c r="T294" s="158" t="str">
        <f t="shared" si="37"/>
        <v/>
      </c>
      <c r="U294" s="148" t="str">
        <f>IF($D294="","",VLOOKUP($AN294,Trans_Req!$A$2:$N$22,9))</f>
        <v/>
      </c>
      <c r="V294" s="457"/>
      <c r="W294" s="158" t="str">
        <f t="shared" si="38"/>
        <v/>
      </c>
      <c r="X294" s="148" t="str">
        <f>IF($D294="","",VLOOKUP($AN294,Trans_Req!$A$2:$N$22,10))</f>
        <v/>
      </c>
      <c r="Y294" s="149" t="str">
        <f t="shared" si="40"/>
        <v/>
      </c>
      <c r="Z294" s="150" t="str">
        <f t="shared" si="39"/>
        <v/>
      </c>
      <c r="AA294" s="151"/>
      <c r="AB294" s="453"/>
      <c r="AC294" s="453"/>
      <c r="AD294" s="453"/>
      <c r="AE294" s="453"/>
      <c r="AF294" s="453"/>
      <c r="AG294" s="453"/>
      <c r="AH294" s="453"/>
      <c r="AI294" s="453"/>
      <c r="AJ294" s="152" t="str">
        <f>IF(OR($D294="",$AK294=""),"",MIN(VLOOKUP($AN294,Trans_Req!$A$2:$N$22,11),$AK294-VLOOKUP($AN294,Trans_Req!$A$2:$N$22,12)))</f>
        <v/>
      </c>
      <c r="AK294" s="453"/>
      <c r="AL294" s="453"/>
      <c r="AM294" s="151"/>
      <c r="AN294" s="126" t="e">
        <f>VLOOKUP($D294,Trans_Req!$Q$2:$R$14,2)+IF(OR(VLOOKUP($D294,Trans_Req!$Q$2:$R$14,2)=121000,VLOOKUP($D294,Trans_Req!$Q$2:$R$14,2)=121300),VLOOKUP($E294,Trans_Req!$S$2:$T$3,2),0)+IF(OR(VLOOKUP($D294,Trans_Req!$Q$2:$R$14,2)=121000,VLOOKUP($D294,Trans_Req!$Q$2:$R$14,2)=121300),IF(VLOOKUP($E294,Trans_Req!$S$2:$T$3,2)=20,VLOOKUP($F294,Trans_Req!$U$2:$V$4,2),0),0)</f>
        <v>#N/A</v>
      </c>
    </row>
    <row r="295" spans="1:40" x14ac:dyDescent="0.25">
      <c r="A295" s="125"/>
      <c r="B295" s="453"/>
      <c r="C295" s="453"/>
      <c r="D295" s="454"/>
      <c r="E295" s="454"/>
      <c r="F295" s="454"/>
      <c r="G295" s="456"/>
      <c r="H295" s="154" t="str">
        <f t="shared" si="33"/>
        <v/>
      </c>
      <c r="I295" s="148" t="str">
        <f>IF($D295="","",VLOOKUP($AN295,Trans_Req!$A$2:$N$22,5))</f>
        <v/>
      </c>
      <c r="J295" s="455"/>
      <c r="K295" s="147" t="str">
        <f t="shared" si="34"/>
        <v/>
      </c>
      <c r="L295" s="148" t="str">
        <f>IF($D295="","",VLOOKUP($AN295,Trans_Req!$A$2:$N$22,6))</f>
        <v/>
      </c>
      <c r="M295" s="455"/>
      <c r="N295" s="147" t="str">
        <f t="shared" si="35"/>
        <v/>
      </c>
      <c r="O295" s="148" t="str">
        <f>IF($D295="","",VLOOKUP($AN295,Trans_Req!$A$2:$N$22,7))</f>
        <v/>
      </c>
      <c r="P295" s="457"/>
      <c r="Q295" s="158" t="str">
        <f t="shared" si="36"/>
        <v/>
      </c>
      <c r="R295" s="148" t="str">
        <f>IF($D295="","",VLOOKUP($AN295,Trans_Req!$A$2:$N$22,8))</f>
        <v/>
      </c>
      <c r="S295" s="457"/>
      <c r="T295" s="158" t="str">
        <f t="shared" si="37"/>
        <v/>
      </c>
      <c r="U295" s="148" t="str">
        <f>IF($D295="","",VLOOKUP($AN295,Trans_Req!$A$2:$N$22,9))</f>
        <v/>
      </c>
      <c r="V295" s="457"/>
      <c r="W295" s="158" t="str">
        <f t="shared" si="38"/>
        <v/>
      </c>
      <c r="X295" s="148" t="str">
        <f>IF($D295="","",VLOOKUP($AN295,Trans_Req!$A$2:$N$22,10))</f>
        <v/>
      </c>
      <c r="Y295" s="149" t="str">
        <f t="shared" si="40"/>
        <v/>
      </c>
      <c r="Z295" s="150" t="str">
        <f t="shared" si="39"/>
        <v/>
      </c>
      <c r="AA295" s="151"/>
      <c r="AB295" s="453"/>
      <c r="AC295" s="453"/>
      <c r="AD295" s="453"/>
      <c r="AE295" s="453"/>
      <c r="AF295" s="453"/>
      <c r="AG295" s="453"/>
      <c r="AH295" s="453"/>
      <c r="AI295" s="453"/>
      <c r="AJ295" s="152" t="str">
        <f>IF(OR($D295="",$AK295=""),"",MIN(VLOOKUP($AN295,Trans_Req!$A$2:$N$22,11),$AK295-VLOOKUP($AN295,Trans_Req!$A$2:$N$22,12)))</f>
        <v/>
      </c>
      <c r="AK295" s="453"/>
      <c r="AL295" s="453"/>
      <c r="AM295" s="151"/>
      <c r="AN295" s="126" t="e">
        <f>VLOOKUP($D295,Trans_Req!$Q$2:$R$14,2)+IF(OR(VLOOKUP($D295,Trans_Req!$Q$2:$R$14,2)=121000,VLOOKUP($D295,Trans_Req!$Q$2:$R$14,2)=121300),VLOOKUP($E295,Trans_Req!$S$2:$T$3,2),0)+IF(OR(VLOOKUP($D295,Trans_Req!$Q$2:$R$14,2)=121000,VLOOKUP($D295,Trans_Req!$Q$2:$R$14,2)=121300),IF(VLOOKUP($E295,Trans_Req!$S$2:$T$3,2)=20,VLOOKUP($F295,Trans_Req!$U$2:$V$4,2),0),0)</f>
        <v>#N/A</v>
      </c>
    </row>
    <row r="296" spans="1:40" x14ac:dyDescent="0.25">
      <c r="A296" s="125"/>
      <c r="B296" s="453"/>
      <c r="C296" s="453"/>
      <c r="D296" s="454"/>
      <c r="E296" s="454"/>
      <c r="F296" s="454"/>
      <c r="G296" s="456"/>
      <c r="H296" s="154" t="str">
        <f t="shared" si="33"/>
        <v/>
      </c>
      <c r="I296" s="148" t="str">
        <f>IF($D296="","",VLOOKUP($AN296,Trans_Req!$A$2:$N$22,5))</f>
        <v/>
      </c>
      <c r="J296" s="455"/>
      <c r="K296" s="147" t="str">
        <f t="shared" si="34"/>
        <v/>
      </c>
      <c r="L296" s="148" t="str">
        <f>IF($D296="","",VLOOKUP($AN296,Trans_Req!$A$2:$N$22,6))</f>
        <v/>
      </c>
      <c r="M296" s="455"/>
      <c r="N296" s="147" t="str">
        <f t="shared" si="35"/>
        <v/>
      </c>
      <c r="O296" s="148" t="str">
        <f>IF($D296="","",VLOOKUP($AN296,Trans_Req!$A$2:$N$22,7))</f>
        <v/>
      </c>
      <c r="P296" s="457"/>
      <c r="Q296" s="158" t="str">
        <f t="shared" si="36"/>
        <v/>
      </c>
      <c r="R296" s="148" t="str">
        <f>IF($D296="","",VLOOKUP($AN296,Trans_Req!$A$2:$N$22,8))</f>
        <v/>
      </c>
      <c r="S296" s="457"/>
      <c r="T296" s="158" t="str">
        <f t="shared" si="37"/>
        <v/>
      </c>
      <c r="U296" s="148" t="str">
        <f>IF($D296="","",VLOOKUP($AN296,Trans_Req!$A$2:$N$22,9))</f>
        <v/>
      </c>
      <c r="V296" s="457"/>
      <c r="W296" s="158" t="str">
        <f t="shared" si="38"/>
        <v/>
      </c>
      <c r="X296" s="148" t="str">
        <f>IF($D296="","",VLOOKUP($AN296,Trans_Req!$A$2:$N$22,10))</f>
        <v/>
      </c>
      <c r="Y296" s="149" t="str">
        <f t="shared" si="40"/>
        <v/>
      </c>
      <c r="Z296" s="150" t="str">
        <f t="shared" si="39"/>
        <v/>
      </c>
      <c r="AA296" s="151"/>
      <c r="AB296" s="453"/>
      <c r="AC296" s="453"/>
      <c r="AD296" s="453"/>
      <c r="AE296" s="453"/>
      <c r="AF296" s="453"/>
      <c r="AG296" s="453"/>
      <c r="AH296" s="453"/>
      <c r="AI296" s="453"/>
      <c r="AJ296" s="152" t="str">
        <f>IF(OR($D296="",$AK296=""),"",MIN(VLOOKUP($AN296,Trans_Req!$A$2:$N$22,11),$AK296-VLOOKUP($AN296,Trans_Req!$A$2:$N$22,12)))</f>
        <v/>
      </c>
      <c r="AK296" s="453"/>
      <c r="AL296" s="453"/>
      <c r="AM296" s="151"/>
      <c r="AN296" s="126" t="e">
        <f>VLOOKUP($D296,Trans_Req!$Q$2:$R$14,2)+IF(OR(VLOOKUP($D296,Trans_Req!$Q$2:$R$14,2)=121000,VLOOKUP($D296,Trans_Req!$Q$2:$R$14,2)=121300),VLOOKUP($E296,Trans_Req!$S$2:$T$3,2),0)+IF(OR(VLOOKUP($D296,Trans_Req!$Q$2:$R$14,2)=121000,VLOOKUP($D296,Trans_Req!$Q$2:$R$14,2)=121300),IF(VLOOKUP($E296,Trans_Req!$S$2:$T$3,2)=20,VLOOKUP($F296,Trans_Req!$U$2:$V$4,2),0),0)</f>
        <v>#N/A</v>
      </c>
    </row>
    <row r="297" spans="1:40" x14ac:dyDescent="0.25">
      <c r="A297" s="125"/>
      <c r="B297" s="453"/>
      <c r="C297" s="453"/>
      <c r="D297" s="454"/>
      <c r="E297" s="454"/>
      <c r="F297" s="454"/>
      <c r="G297" s="456"/>
      <c r="H297" s="154" t="str">
        <f t="shared" si="33"/>
        <v/>
      </c>
      <c r="I297" s="148" t="str">
        <f>IF($D297="","",VLOOKUP($AN297,Trans_Req!$A$2:$N$22,5))</f>
        <v/>
      </c>
      <c r="J297" s="455"/>
      <c r="K297" s="147" t="str">
        <f t="shared" si="34"/>
        <v/>
      </c>
      <c r="L297" s="148" t="str">
        <f>IF($D297="","",VLOOKUP($AN297,Trans_Req!$A$2:$N$22,6))</f>
        <v/>
      </c>
      <c r="M297" s="455"/>
      <c r="N297" s="147" t="str">
        <f t="shared" si="35"/>
        <v/>
      </c>
      <c r="O297" s="148" t="str">
        <f>IF($D297="","",VLOOKUP($AN297,Trans_Req!$A$2:$N$22,7))</f>
        <v/>
      </c>
      <c r="P297" s="457"/>
      <c r="Q297" s="158" t="str">
        <f t="shared" si="36"/>
        <v/>
      </c>
      <c r="R297" s="148" t="str">
        <f>IF($D297="","",VLOOKUP($AN297,Trans_Req!$A$2:$N$22,8))</f>
        <v/>
      </c>
      <c r="S297" s="457"/>
      <c r="T297" s="158" t="str">
        <f t="shared" si="37"/>
        <v/>
      </c>
      <c r="U297" s="148" t="str">
        <f>IF($D297="","",VLOOKUP($AN297,Trans_Req!$A$2:$N$22,9))</f>
        <v/>
      </c>
      <c r="V297" s="457"/>
      <c r="W297" s="158" t="str">
        <f t="shared" si="38"/>
        <v/>
      </c>
      <c r="X297" s="148" t="str">
        <f>IF($D297="","",VLOOKUP($AN297,Trans_Req!$A$2:$N$22,10))</f>
        <v/>
      </c>
      <c r="Y297" s="149" t="str">
        <f t="shared" si="40"/>
        <v/>
      </c>
      <c r="Z297" s="150" t="str">
        <f t="shared" si="39"/>
        <v/>
      </c>
      <c r="AA297" s="151"/>
      <c r="AB297" s="453"/>
      <c r="AC297" s="453"/>
      <c r="AD297" s="453"/>
      <c r="AE297" s="453"/>
      <c r="AF297" s="453"/>
      <c r="AG297" s="453"/>
      <c r="AH297" s="453"/>
      <c r="AI297" s="453"/>
      <c r="AJ297" s="152" t="str">
        <f>IF(OR($D297="",$AK297=""),"",MIN(VLOOKUP($AN297,Trans_Req!$A$2:$N$22,11),$AK297-VLOOKUP($AN297,Trans_Req!$A$2:$N$22,12)))</f>
        <v/>
      </c>
      <c r="AK297" s="453"/>
      <c r="AL297" s="453"/>
      <c r="AM297" s="151"/>
      <c r="AN297" s="126" t="e">
        <f>VLOOKUP($D297,Trans_Req!$Q$2:$R$14,2)+IF(OR(VLOOKUP($D297,Trans_Req!$Q$2:$R$14,2)=121000,VLOOKUP($D297,Trans_Req!$Q$2:$R$14,2)=121300),VLOOKUP($E297,Trans_Req!$S$2:$T$3,2),0)+IF(OR(VLOOKUP($D297,Trans_Req!$Q$2:$R$14,2)=121000,VLOOKUP($D297,Trans_Req!$Q$2:$R$14,2)=121300),IF(VLOOKUP($E297,Trans_Req!$S$2:$T$3,2)=20,VLOOKUP($F297,Trans_Req!$U$2:$V$4,2),0),0)</f>
        <v>#N/A</v>
      </c>
    </row>
    <row r="298" spans="1:40" x14ac:dyDescent="0.25">
      <c r="A298" s="125"/>
      <c r="B298" s="453"/>
      <c r="C298" s="453"/>
      <c r="D298" s="454"/>
      <c r="E298" s="454"/>
      <c r="F298" s="454"/>
      <c r="G298" s="456"/>
      <c r="H298" s="154" t="str">
        <f t="shared" si="33"/>
        <v/>
      </c>
      <c r="I298" s="148" t="str">
        <f>IF($D298="","",VLOOKUP($AN298,Trans_Req!$A$2:$N$22,5))</f>
        <v/>
      </c>
      <c r="J298" s="455"/>
      <c r="K298" s="147" t="str">
        <f t="shared" si="34"/>
        <v/>
      </c>
      <c r="L298" s="148" t="str">
        <f>IF($D298="","",VLOOKUP($AN298,Trans_Req!$A$2:$N$22,6))</f>
        <v/>
      </c>
      <c r="M298" s="455"/>
      <c r="N298" s="147" t="str">
        <f t="shared" si="35"/>
        <v/>
      </c>
      <c r="O298" s="148" t="str">
        <f>IF($D298="","",VLOOKUP($AN298,Trans_Req!$A$2:$N$22,7))</f>
        <v/>
      </c>
      <c r="P298" s="457"/>
      <c r="Q298" s="158" t="str">
        <f t="shared" si="36"/>
        <v/>
      </c>
      <c r="R298" s="148" t="str">
        <f>IF($D298="","",VLOOKUP($AN298,Trans_Req!$A$2:$N$22,8))</f>
        <v/>
      </c>
      <c r="S298" s="457"/>
      <c r="T298" s="158" t="str">
        <f t="shared" si="37"/>
        <v/>
      </c>
      <c r="U298" s="148" t="str">
        <f>IF($D298="","",VLOOKUP($AN298,Trans_Req!$A$2:$N$22,9))</f>
        <v/>
      </c>
      <c r="V298" s="457"/>
      <c r="W298" s="158" t="str">
        <f t="shared" si="38"/>
        <v/>
      </c>
      <c r="X298" s="148" t="str">
        <f>IF($D298="","",VLOOKUP($AN298,Trans_Req!$A$2:$N$22,10))</f>
        <v/>
      </c>
      <c r="Y298" s="149" t="str">
        <f t="shared" si="40"/>
        <v/>
      </c>
      <c r="Z298" s="150" t="str">
        <f t="shared" si="39"/>
        <v/>
      </c>
      <c r="AA298" s="151"/>
      <c r="AB298" s="453"/>
      <c r="AC298" s="453"/>
      <c r="AD298" s="453"/>
      <c r="AE298" s="453"/>
      <c r="AF298" s="453"/>
      <c r="AG298" s="453"/>
      <c r="AH298" s="453"/>
      <c r="AI298" s="453"/>
      <c r="AJ298" s="152" t="str">
        <f>IF(OR($D298="",$AK298=""),"",MIN(VLOOKUP($AN298,Trans_Req!$A$2:$N$22,11),$AK298-VLOOKUP($AN298,Trans_Req!$A$2:$N$22,12)))</f>
        <v/>
      </c>
      <c r="AK298" s="453"/>
      <c r="AL298" s="453"/>
      <c r="AM298" s="151"/>
      <c r="AN298" s="126" t="e">
        <f>VLOOKUP($D298,Trans_Req!$Q$2:$R$14,2)+IF(OR(VLOOKUP($D298,Trans_Req!$Q$2:$R$14,2)=121000,VLOOKUP($D298,Trans_Req!$Q$2:$R$14,2)=121300),VLOOKUP($E298,Trans_Req!$S$2:$T$3,2),0)+IF(OR(VLOOKUP($D298,Trans_Req!$Q$2:$R$14,2)=121000,VLOOKUP($D298,Trans_Req!$Q$2:$R$14,2)=121300),IF(VLOOKUP($E298,Trans_Req!$S$2:$T$3,2)=20,VLOOKUP($F298,Trans_Req!$U$2:$V$4,2),0),0)</f>
        <v>#N/A</v>
      </c>
    </row>
    <row r="299" spans="1:40" x14ac:dyDescent="0.25">
      <c r="A299" s="125"/>
      <c r="B299" s="453"/>
      <c r="C299" s="453"/>
      <c r="D299" s="454"/>
      <c r="E299" s="454"/>
      <c r="F299" s="454"/>
      <c r="G299" s="456"/>
      <c r="H299" s="154" t="str">
        <f t="shared" si="33"/>
        <v/>
      </c>
      <c r="I299" s="148" t="str">
        <f>IF($D299="","",VLOOKUP($AN299,Trans_Req!$A$2:$N$22,5))</f>
        <v/>
      </c>
      <c r="J299" s="455"/>
      <c r="K299" s="147" t="str">
        <f t="shared" si="34"/>
        <v/>
      </c>
      <c r="L299" s="148" t="str">
        <f>IF($D299="","",VLOOKUP($AN299,Trans_Req!$A$2:$N$22,6))</f>
        <v/>
      </c>
      <c r="M299" s="455"/>
      <c r="N299" s="147" t="str">
        <f t="shared" si="35"/>
        <v/>
      </c>
      <c r="O299" s="148" t="str">
        <f>IF($D299="","",VLOOKUP($AN299,Trans_Req!$A$2:$N$22,7))</f>
        <v/>
      </c>
      <c r="P299" s="457"/>
      <c r="Q299" s="158" t="str">
        <f t="shared" si="36"/>
        <v/>
      </c>
      <c r="R299" s="148" t="str">
        <f>IF($D299="","",VLOOKUP($AN299,Trans_Req!$A$2:$N$22,8))</f>
        <v/>
      </c>
      <c r="S299" s="457"/>
      <c r="T299" s="158" t="str">
        <f t="shared" si="37"/>
        <v/>
      </c>
      <c r="U299" s="148" t="str">
        <f>IF($D299="","",VLOOKUP($AN299,Trans_Req!$A$2:$N$22,9))</f>
        <v/>
      </c>
      <c r="V299" s="457"/>
      <c r="W299" s="158" t="str">
        <f t="shared" si="38"/>
        <v/>
      </c>
      <c r="X299" s="148" t="str">
        <f>IF($D299="","",VLOOKUP($AN299,Trans_Req!$A$2:$N$22,10))</f>
        <v/>
      </c>
      <c r="Y299" s="149" t="str">
        <f t="shared" si="40"/>
        <v/>
      </c>
      <c r="Z299" s="150" t="str">
        <f t="shared" si="39"/>
        <v/>
      </c>
      <c r="AA299" s="151"/>
      <c r="AB299" s="453"/>
      <c r="AC299" s="453"/>
      <c r="AD299" s="453"/>
      <c r="AE299" s="453"/>
      <c r="AF299" s="453"/>
      <c r="AG299" s="453"/>
      <c r="AH299" s="453"/>
      <c r="AI299" s="453"/>
      <c r="AJ299" s="152" t="str">
        <f>IF(OR($D299="",$AK299=""),"",MIN(VLOOKUP($AN299,Trans_Req!$A$2:$N$22,11),$AK299-VLOOKUP($AN299,Trans_Req!$A$2:$N$22,12)))</f>
        <v/>
      </c>
      <c r="AK299" s="453"/>
      <c r="AL299" s="453"/>
      <c r="AM299" s="151"/>
      <c r="AN299" s="126" t="e">
        <f>VLOOKUP($D299,Trans_Req!$Q$2:$R$14,2)+IF(OR(VLOOKUP($D299,Trans_Req!$Q$2:$R$14,2)=121000,VLOOKUP($D299,Trans_Req!$Q$2:$R$14,2)=121300),VLOOKUP($E299,Trans_Req!$S$2:$T$3,2),0)+IF(OR(VLOOKUP($D299,Trans_Req!$Q$2:$R$14,2)=121000,VLOOKUP($D299,Trans_Req!$Q$2:$R$14,2)=121300),IF(VLOOKUP($E299,Trans_Req!$S$2:$T$3,2)=20,VLOOKUP($F299,Trans_Req!$U$2:$V$4,2),0),0)</f>
        <v>#N/A</v>
      </c>
    </row>
    <row r="300" spans="1:40" x14ac:dyDescent="0.25">
      <c r="A300" s="125"/>
      <c r="B300" s="453"/>
      <c r="C300" s="453"/>
      <c r="D300" s="454"/>
      <c r="E300" s="454"/>
      <c r="F300" s="454"/>
      <c r="G300" s="456"/>
      <c r="H300" s="154" t="str">
        <f t="shared" si="33"/>
        <v/>
      </c>
      <c r="I300" s="148" t="str">
        <f>IF($D300="","",VLOOKUP($AN300,Trans_Req!$A$2:$N$22,5))</f>
        <v/>
      </c>
      <c r="J300" s="455"/>
      <c r="K300" s="147" t="str">
        <f t="shared" si="34"/>
        <v/>
      </c>
      <c r="L300" s="148" t="str">
        <f>IF($D300="","",VLOOKUP($AN300,Trans_Req!$A$2:$N$22,6))</f>
        <v/>
      </c>
      <c r="M300" s="455"/>
      <c r="N300" s="147" t="str">
        <f t="shared" si="35"/>
        <v/>
      </c>
      <c r="O300" s="148" t="str">
        <f>IF($D300="","",VLOOKUP($AN300,Trans_Req!$A$2:$N$22,7))</f>
        <v/>
      </c>
      <c r="P300" s="457"/>
      <c r="Q300" s="158" t="str">
        <f t="shared" si="36"/>
        <v/>
      </c>
      <c r="R300" s="148" t="str">
        <f>IF($D300="","",VLOOKUP($AN300,Trans_Req!$A$2:$N$22,8))</f>
        <v/>
      </c>
      <c r="S300" s="457"/>
      <c r="T300" s="158" t="str">
        <f t="shared" si="37"/>
        <v/>
      </c>
      <c r="U300" s="148" t="str">
        <f>IF($D300="","",VLOOKUP($AN300,Trans_Req!$A$2:$N$22,9))</f>
        <v/>
      </c>
      <c r="V300" s="457"/>
      <c r="W300" s="158" t="str">
        <f t="shared" si="38"/>
        <v/>
      </c>
      <c r="X300" s="148" t="str">
        <f>IF($D300="","",VLOOKUP($AN300,Trans_Req!$A$2:$N$22,10))</f>
        <v/>
      </c>
      <c r="Y300" s="149" t="str">
        <f t="shared" si="40"/>
        <v/>
      </c>
      <c r="Z300" s="150" t="str">
        <f t="shared" si="39"/>
        <v/>
      </c>
      <c r="AA300" s="151"/>
      <c r="AB300" s="453"/>
      <c r="AC300" s="453"/>
      <c r="AD300" s="453"/>
      <c r="AE300" s="453"/>
      <c r="AF300" s="453"/>
      <c r="AG300" s="453"/>
      <c r="AH300" s="453"/>
      <c r="AI300" s="453"/>
      <c r="AJ300" s="152" t="str">
        <f>IF(OR($D300="",$AK300=""),"",MIN(VLOOKUP($AN300,Trans_Req!$A$2:$N$22,11),$AK300-VLOOKUP($AN300,Trans_Req!$A$2:$N$22,12)))</f>
        <v/>
      </c>
      <c r="AK300" s="453"/>
      <c r="AL300" s="453"/>
      <c r="AM300" s="151"/>
      <c r="AN300" s="126" t="e">
        <f>VLOOKUP($D300,Trans_Req!$Q$2:$R$14,2)+IF(OR(VLOOKUP($D300,Trans_Req!$Q$2:$R$14,2)=121000,VLOOKUP($D300,Trans_Req!$Q$2:$R$14,2)=121300),VLOOKUP($E300,Trans_Req!$S$2:$T$3,2),0)+IF(OR(VLOOKUP($D300,Trans_Req!$Q$2:$R$14,2)=121000,VLOOKUP($D300,Trans_Req!$Q$2:$R$14,2)=121300),IF(VLOOKUP($E300,Trans_Req!$S$2:$T$3,2)=20,VLOOKUP($F300,Trans_Req!$U$2:$V$4,2),0),0)</f>
        <v>#N/A</v>
      </c>
    </row>
    <row r="301" spans="1:40" x14ac:dyDescent="0.25">
      <c r="A301" s="125"/>
      <c r="B301" s="453"/>
      <c r="C301" s="453"/>
      <c r="D301" s="454"/>
      <c r="E301" s="454"/>
      <c r="F301" s="454"/>
      <c r="G301" s="456"/>
      <c r="H301" s="154" t="str">
        <f t="shared" si="33"/>
        <v/>
      </c>
      <c r="I301" s="148" t="str">
        <f>IF($D301="","",VLOOKUP($AN301,Trans_Req!$A$2:$N$22,5))</f>
        <v/>
      </c>
      <c r="J301" s="455"/>
      <c r="K301" s="147" t="str">
        <f t="shared" si="34"/>
        <v/>
      </c>
      <c r="L301" s="148" t="str">
        <f>IF($D301="","",VLOOKUP($AN301,Trans_Req!$A$2:$N$22,6))</f>
        <v/>
      </c>
      <c r="M301" s="455"/>
      <c r="N301" s="147" t="str">
        <f t="shared" si="35"/>
        <v/>
      </c>
      <c r="O301" s="148" t="str">
        <f>IF($D301="","",VLOOKUP($AN301,Trans_Req!$A$2:$N$22,7))</f>
        <v/>
      </c>
      <c r="P301" s="457"/>
      <c r="Q301" s="158" t="str">
        <f t="shared" si="36"/>
        <v/>
      </c>
      <c r="R301" s="148" t="str">
        <f>IF($D301="","",VLOOKUP($AN301,Trans_Req!$A$2:$N$22,8))</f>
        <v/>
      </c>
      <c r="S301" s="457"/>
      <c r="T301" s="158" t="str">
        <f t="shared" si="37"/>
        <v/>
      </c>
      <c r="U301" s="148" t="str">
        <f>IF($D301="","",VLOOKUP($AN301,Trans_Req!$A$2:$N$22,9))</f>
        <v/>
      </c>
      <c r="V301" s="457"/>
      <c r="W301" s="158" t="str">
        <f t="shared" si="38"/>
        <v/>
      </c>
      <c r="X301" s="148" t="str">
        <f>IF($D301="","",VLOOKUP($AN301,Trans_Req!$A$2:$N$22,10))</f>
        <v/>
      </c>
      <c r="Y301" s="149" t="str">
        <f t="shared" si="40"/>
        <v/>
      </c>
      <c r="Z301" s="150" t="str">
        <f t="shared" si="39"/>
        <v/>
      </c>
      <c r="AA301" s="151"/>
      <c r="AB301" s="453"/>
      <c r="AC301" s="453"/>
      <c r="AD301" s="453"/>
      <c r="AE301" s="453"/>
      <c r="AF301" s="453"/>
      <c r="AG301" s="453"/>
      <c r="AH301" s="453"/>
      <c r="AI301" s="453"/>
      <c r="AJ301" s="152" t="str">
        <f>IF(OR($D301="",$AK301=""),"",MIN(VLOOKUP($AN301,Trans_Req!$A$2:$N$22,11),$AK301-VLOOKUP($AN301,Trans_Req!$A$2:$N$22,12)))</f>
        <v/>
      </c>
      <c r="AK301" s="453"/>
      <c r="AL301" s="453"/>
      <c r="AM301" s="151"/>
      <c r="AN301" s="126" t="e">
        <f>VLOOKUP($D301,Trans_Req!$Q$2:$R$14,2)+IF(OR(VLOOKUP($D301,Trans_Req!$Q$2:$R$14,2)=121000,VLOOKUP($D301,Trans_Req!$Q$2:$R$14,2)=121300),VLOOKUP($E301,Trans_Req!$S$2:$T$3,2),0)+IF(OR(VLOOKUP($D301,Trans_Req!$Q$2:$R$14,2)=121000,VLOOKUP($D301,Trans_Req!$Q$2:$R$14,2)=121300),IF(VLOOKUP($E301,Trans_Req!$S$2:$T$3,2)=20,VLOOKUP($F301,Trans_Req!$U$2:$V$4,2),0),0)</f>
        <v>#N/A</v>
      </c>
    </row>
    <row r="302" spans="1:40" x14ac:dyDescent="0.25">
      <c r="A302" s="125"/>
      <c r="B302" s="453"/>
      <c r="C302" s="453"/>
      <c r="D302" s="454"/>
      <c r="E302" s="454"/>
      <c r="F302" s="454"/>
      <c r="G302" s="456"/>
      <c r="H302" s="154" t="str">
        <f t="shared" si="33"/>
        <v/>
      </c>
      <c r="I302" s="148" t="str">
        <f>IF($D302="","",VLOOKUP($AN302,Trans_Req!$A$2:$N$22,5))</f>
        <v/>
      </c>
      <c r="J302" s="455"/>
      <c r="K302" s="147" t="str">
        <f t="shared" si="34"/>
        <v/>
      </c>
      <c r="L302" s="148" t="str">
        <f>IF($D302="","",VLOOKUP($AN302,Trans_Req!$A$2:$N$22,6))</f>
        <v/>
      </c>
      <c r="M302" s="455"/>
      <c r="N302" s="147" t="str">
        <f t="shared" si="35"/>
        <v/>
      </c>
      <c r="O302" s="148" t="str">
        <f>IF($D302="","",VLOOKUP($AN302,Trans_Req!$A$2:$N$22,7))</f>
        <v/>
      </c>
      <c r="P302" s="457"/>
      <c r="Q302" s="158" t="str">
        <f t="shared" si="36"/>
        <v/>
      </c>
      <c r="R302" s="148" t="str">
        <f>IF($D302="","",VLOOKUP($AN302,Trans_Req!$A$2:$N$22,8))</f>
        <v/>
      </c>
      <c r="S302" s="457"/>
      <c r="T302" s="158" t="str">
        <f t="shared" si="37"/>
        <v/>
      </c>
      <c r="U302" s="148" t="str">
        <f>IF($D302="","",VLOOKUP($AN302,Trans_Req!$A$2:$N$22,9))</f>
        <v/>
      </c>
      <c r="V302" s="457"/>
      <c r="W302" s="158" t="str">
        <f t="shared" si="38"/>
        <v/>
      </c>
      <c r="X302" s="148" t="str">
        <f>IF($D302="","",VLOOKUP($AN302,Trans_Req!$A$2:$N$22,10))</f>
        <v/>
      </c>
      <c r="Y302" s="149" t="str">
        <f t="shared" si="40"/>
        <v/>
      </c>
      <c r="Z302" s="150" t="str">
        <f t="shared" si="39"/>
        <v/>
      </c>
      <c r="AA302" s="151"/>
      <c r="AB302" s="453"/>
      <c r="AC302" s="453"/>
      <c r="AD302" s="453"/>
      <c r="AE302" s="453"/>
      <c r="AF302" s="453"/>
      <c r="AG302" s="453"/>
      <c r="AH302" s="453"/>
      <c r="AI302" s="453"/>
      <c r="AJ302" s="152" t="str">
        <f>IF(OR($D302="",$AK302=""),"",MIN(VLOOKUP($AN302,Trans_Req!$A$2:$N$22,11),$AK302-VLOOKUP($AN302,Trans_Req!$A$2:$N$22,12)))</f>
        <v/>
      </c>
      <c r="AK302" s="453"/>
      <c r="AL302" s="453"/>
      <c r="AM302" s="151"/>
      <c r="AN302" s="126" t="e">
        <f>VLOOKUP($D302,Trans_Req!$Q$2:$R$14,2)+IF(OR(VLOOKUP($D302,Trans_Req!$Q$2:$R$14,2)=121000,VLOOKUP($D302,Trans_Req!$Q$2:$R$14,2)=121300),VLOOKUP($E302,Trans_Req!$S$2:$T$3,2),0)+IF(OR(VLOOKUP($D302,Trans_Req!$Q$2:$R$14,2)=121000,VLOOKUP($D302,Trans_Req!$Q$2:$R$14,2)=121300),IF(VLOOKUP($E302,Trans_Req!$S$2:$T$3,2)=20,VLOOKUP($F302,Trans_Req!$U$2:$V$4,2),0),0)</f>
        <v>#N/A</v>
      </c>
    </row>
    <row r="303" spans="1:40" x14ac:dyDescent="0.25">
      <c r="A303" s="125"/>
      <c r="B303" s="453"/>
      <c r="C303" s="453"/>
      <c r="D303" s="454"/>
      <c r="E303" s="454"/>
      <c r="F303" s="454"/>
      <c r="G303" s="456"/>
      <c r="H303" s="154" t="str">
        <f t="shared" si="33"/>
        <v/>
      </c>
      <c r="I303" s="148" t="str">
        <f>IF($D303="","",VLOOKUP($AN303,Trans_Req!$A$2:$N$22,5))</f>
        <v/>
      </c>
      <c r="J303" s="455"/>
      <c r="K303" s="147" t="str">
        <f t="shared" si="34"/>
        <v/>
      </c>
      <c r="L303" s="148" t="str">
        <f>IF($D303="","",VLOOKUP($AN303,Trans_Req!$A$2:$N$22,6))</f>
        <v/>
      </c>
      <c r="M303" s="455"/>
      <c r="N303" s="147" t="str">
        <f t="shared" si="35"/>
        <v/>
      </c>
      <c r="O303" s="148" t="str">
        <f>IF($D303="","",VLOOKUP($AN303,Trans_Req!$A$2:$N$22,7))</f>
        <v/>
      </c>
      <c r="P303" s="457"/>
      <c r="Q303" s="158" t="str">
        <f t="shared" si="36"/>
        <v/>
      </c>
      <c r="R303" s="148" t="str">
        <f>IF($D303="","",VLOOKUP($AN303,Trans_Req!$A$2:$N$22,8))</f>
        <v/>
      </c>
      <c r="S303" s="457"/>
      <c r="T303" s="158" t="str">
        <f t="shared" si="37"/>
        <v/>
      </c>
      <c r="U303" s="148" t="str">
        <f>IF($D303="","",VLOOKUP($AN303,Trans_Req!$A$2:$N$22,9))</f>
        <v/>
      </c>
      <c r="V303" s="457"/>
      <c r="W303" s="158" t="str">
        <f t="shared" si="38"/>
        <v/>
      </c>
      <c r="X303" s="148" t="str">
        <f>IF($D303="","",VLOOKUP($AN303,Trans_Req!$A$2:$N$22,10))</f>
        <v/>
      </c>
      <c r="Y303" s="149" t="str">
        <f t="shared" si="40"/>
        <v/>
      </c>
      <c r="Z303" s="150" t="str">
        <f t="shared" si="39"/>
        <v/>
      </c>
      <c r="AA303" s="151"/>
      <c r="AB303" s="453"/>
      <c r="AC303" s="453"/>
      <c r="AD303" s="453"/>
      <c r="AE303" s="453"/>
      <c r="AF303" s="453"/>
      <c r="AG303" s="453"/>
      <c r="AH303" s="453"/>
      <c r="AI303" s="453"/>
      <c r="AJ303" s="152" t="str">
        <f>IF(OR($D303="",$AK303=""),"",MIN(VLOOKUP($AN303,Trans_Req!$A$2:$N$22,11),$AK303-VLOOKUP($AN303,Trans_Req!$A$2:$N$22,12)))</f>
        <v/>
      </c>
      <c r="AK303" s="453"/>
      <c r="AL303" s="453"/>
      <c r="AM303" s="151"/>
      <c r="AN303" s="126" t="e">
        <f>VLOOKUP($D303,Trans_Req!$Q$2:$R$14,2)+IF(OR(VLOOKUP($D303,Trans_Req!$Q$2:$R$14,2)=121000,VLOOKUP($D303,Trans_Req!$Q$2:$R$14,2)=121300),VLOOKUP($E303,Trans_Req!$S$2:$T$3,2),0)+IF(OR(VLOOKUP($D303,Trans_Req!$Q$2:$R$14,2)=121000,VLOOKUP($D303,Trans_Req!$Q$2:$R$14,2)=121300),IF(VLOOKUP($E303,Trans_Req!$S$2:$T$3,2)=20,VLOOKUP($F303,Trans_Req!$U$2:$V$4,2),0),0)</f>
        <v>#N/A</v>
      </c>
    </row>
    <row r="304" spans="1:40" x14ac:dyDescent="0.25">
      <c r="A304" s="125"/>
      <c r="B304" s="453"/>
      <c r="C304" s="453"/>
      <c r="D304" s="454"/>
      <c r="E304" s="454"/>
      <c r="F304" s="454"/>
      <c r="G304" s="456"/>
      <c r="H304" s="154" t="str">
        <f t="shared" si="33"/>
        <v/>
      </c>
      <c r="I304" s="148" t="str">
        <f>IF($D304="","",VLOOKUP($AN304,Trans_Req!$A$2:$N$22,5))</f>
        <v/>
      </c>
      <c r="J304" s="455"/>
      <c r="K304" s="147" t="str">
        <f t="shared" si="34"/>
        <v/>
      </c>
      <c r="L304" s="148" t="str">
        <f>IF($D304="","",VLOOKUP($AN304,Trans_Req!$A$2:$N$22,6))</f>
        <v/>
      </c>
      <c r="M304" s="455"/>
      <c r="N304" s="147" t="str">
        <f t="shared" si="35"/>
        <v/>
      </c>
      <c r="O304" s="148" t="str">
        <f>IF($D304="","",VLOOKUP($AN304,Trans_Req!$A$2:$N$22,7))</f>
        <v/>
      </c>
      <c r="P304" s="457"/>
      <c r="Q304" s="158" t="str">
        <f t="shared" si="36"/>
        <v/>
      </c>
      <c r="R304" s="148" t="str">
        <f>IF($D304="","",VLOOKUP($AN304,Trans_Req!$A$2:$N$22,8))</f>
        <v/>
      </c>
      <c r="S304" s="457"/>
      <c r="T304" s="158" t="str">
        <f t="shared" si="37"/>
        <v/>
      </c>
      <c r="U304" s="148" t="str">
        <f>IF($D304="","",VLOOKUP($AN304,Trans_Req!$A$2:$N$22,9))</f>
        <v/>
      </c>
      <c r="V304" s="457"/>
      <c r="W304" s="158" t="str">
        <f t="shared" si="38"/>
        <v/>
      </c>
      <c r="X304" s="148" t="str">
        <f>IF($D304="","",VLOOKUP($AN304,Trans_Req!$A$2:$N$22,10))</f>
        <v/>
      </c>
      <c r="Y304" s="149" t="str">
        <f t="shared" si="40"/>
        <v/>
      </c>
      <c r="Z304" s="150" t="str">
        <f t="shared" si="39"/>
        <v/>
      </c>
      <c r="AA304" s="151"/>
      <c r="AB304" s="453"/>
      <c r="AC304" s="453"/>
      <c r="AD304" s="453"/>
      <c r="AE304" s="453"/>
      <c r="AF304" s="453"/>
      <c r="AG304" s="453"/>
      <c r="AH304" s="453"/>
      <c r="AI304" s="453"/>
      <c r="AJ304" s="152" t="str">
        <f>IF(OR($D304="",$AK304=""),"",MIN(VLOOKUP($AN304,Trans_Req!$A$2:$N$22,11),$AK304-VLOOKUP($AN304,Trans_Req!$A$2:$N$22,12)))</f>
        <v/>
      </c>
      <c r="AK304" s="453"/>
      <c r="AL304" s="453"/>
      <c r="AM304" s="151"/>
      <c r="AN304" s="126" t="e">
        <f>VLOOKUP($D304,Trans_Req!$Q$2:$R$14,2)+IF(OR(VLOOKUP($D304,Trans_Req!$Q$2:$R$14,2)=121000,VLOOKUP($D304,Trans_Req!$Q$2:$R$14,2)=121300),VLOOKUP($E304,Trans_Req!$S$2:$T$3,2),0)+IF(OR(VLOOKUP($D304,Trans_Req!$Q$2:$R$14,2)=121000,VLOOKUP($D304,Trans_Req!$Q$2:$R$14,2)=121300),IF(VLOOKUP($E304,Trans_Req!$S$2:$T$3,2)=20,VLOOKUP($F304,Trans_Req!$U$2:$V$4,2),0),0)</f>
        <v>#N/A</v>
      </c>
    </row>
    <row r="305" spans="1:40" x14ac:dyDescent="0.25">
      <c r="A305" s="125"/>
      <c r="B305" s="453"/>
      <c r="C305" s="453"/>
      <c r="D305" s="454"/>
      <c r="E305" s="454"/>
      <c r="F305" s="454"/>
      <c r="G305" s="456"/>
      <c r="H305" s="154" t="str">
        <f t="shared" si="33"/>
        <v/>
      </c>
      <c r="I305" s="148" t="str">
        <f>IF($D305="","",VLOOKUP($AN305,Trans_Req!$A$2:$N$22,5))</f>
        <v/>
      </c>
      <c r="J305" s="455"/>
      <c r="K305" s="147" t="str">
        <f t="shared" si="34"/>
        <v/>
      </c>
      <c r="L305" s="148" t="str">
        <f>IF($D305="","",VLOOKUP($AN305,Trans_Req!$A$2:$N$22,6))</f>
        <v/>
      </c>
      <c r="M305" s="455"/>
      <c r="N305" s="147" t="str">
        <f t="shared" si="35"/>
        <v/>
      </c>
      <c r="O305" s="148" t="str">
        <f>IF($D305="","",VLOOKUP($AN305,Trans_Req!$A$2:$N$22,7))</f>
        <v/>
      </c>
      <c r="P305" s="457"/>
      <c r="Q305" s="158" t="str">
        <f t="shared" si="36"/>
        <v/>
      </c>
      <c r="R305" s="148" t="str">
        <f>IF($D305="","",VLOOKUP($AN305,Trans_Req!$A$2:$N$22,8))</f>
        <v/>
      </c>
      <c r="S305" s="457"/>
      <c r="T305" s="158" t="str">
        <f t="shared" si="37"/>
        <v/>
      </c>
      <c r="U305" s="148" t="str">
        <f>IF($D305="","",VLOOKUP($AN305,Trans_Req!$A$2:$N$22,9))</f>
        <v/>
      </c>
      <c r="V305" s="457"/>
      <c r="W305" s="158" t="str">
        <f t="shared" si="38"/>
        <v/>
      </c>
      <c r="X305" s="148" t="str">
        <f>IF($D305="","",VLOOKUP($AN305,Trans_Req!$A$2:$N$22,10))</f>
        <v/>
      </c>
      <c r="Y305" s="149" t="str">
        <f t="shared" si="40"/>
        <v/>
      </c>
      <c r="Z305" s="150" t="str">
        <f t="shared" si="39"/>
        <v/>
      </c>
      <c r="AA305" s="151"/>
      <c r="AB305" s="453"/>
      <c r="AC305" s="453"/>
      <c r="AD305" s="453"/>
      <c r="AE305" s="453"/>
      <c r="AF305" s="453"/>
      <c r="AG305" s="453"/>
      <c r="AH305" s="453"/>
      <c r="AI305" s="453"/>
      <c r="AJ305" s="152" t="str">
        <f>IF(OR($D305="",$AK305=""),"",MIN(VLOOKUP($AN305,Trans_Req!$A$2:$N$22,11),$AK305-VLOOKUP($AN305,Trans_Req!$A$2:$N$22,12)))</f>
        <v/>
      </c>
      <c r="AK305" s="453"/>
      <c r="AL305" s="453"/>
      <c r="AM305" s="151"/>
      <c r="AN305" s="126" t="e">
        <f>VLOOKUP($D305,Trans_Req!$Q$2:$R$14,2)+IF(OR(VLOOKUP($D305,Trans_Req!$Q$2:$R$14,2)=121000,VLOOKUP($D305,Trans_Req!$Q$2:$R$14,2)=121300),VLOOKUP($E305,Trans_Req!$S$2:$T$3,2),0)+IF(OR(VLOOKUP($D305,Trans_Req!$Q$2:$R$14,2)=121000,VLOOKUP($D305,Trans_Req!$Q$2:$R$14,2)=121300),IF(VLOOKUP($E305,Trans_Req!$S$2:$T$3,2)=20,VLOOKUP($F305,Trans_Req!$U$2:$V$4,2),0),0)</f>
        <v>#N/A</v>
      </c>
    </row>
    <row r="306" spans="1:40" x14ac:dyDescent="0.25">
      <c r="A306" s="125"/>
      <c r="B306" s="453"/>
      <c r="C306" s="453"/>
      <c r="D306" s="454"/>
      <c r="E306" s="454"/>
      <c r="F306" s="454"/>
      <c r="G306" s="456"/>
      <c r="H306" s="154" t="str">
        <f t="shared" si="33"/>
        <v/>
      </c>
      <c r="I306" s="148" t="str">
        <f>IF($D306="","",VLOOKUP($AN306,Trans_Req!$A$2:$N$22,5))</f>
        <v/>
      </c>
      <c r="J306" s="455"/>
      <c r="K306" s="147" t="str">
        <f t="shared" si="34"/>
        <v/>
      </c>
      <c r="L306" s="148" t="str">
        <f>IF($D306="","",VLOOKUP($AN306,Trans_Req!$A$2:$N$22,6))</f>
        <v/>
      </c>
      <c r="M306" s="455"/>
      <c r="N306" s="147" t="str">
        <f t="shared" si="35"/>
        <v/>
      </c>
      <c r="O306" s="148" t="str">
        <f>IF($D306="","",VLOOKUP($AN306,Trans_Req!$A$2:$N$22,7))</f>
        <v/>
      </c>
      <c r="P306" s="457"/>
      <c r="Q306" s="158" t="str">
        <f t="shared" si="36"/>
        <v/>
      </c>
      <c r="R306" s="148" t="str">
        <f>IF($D306="","",VLOOKUP($AN306,Trans_Req!$A$2:$N$22,8))</f>
        <v/>
      </c>
      <c r="S306" s="457"/>
      <c r="T306" s="158" t="str">
        <f t="shared" si="37"/>
        <v/>
      </c>
      <c r="U306" s="148" t="str">
        <f>IF($D306="","",VLOOKUP($AN306,Trans_Req!$A$2:$N$22,9))</f>
        <v/>
      </c>
      <c r="V306" s="457"/>
      <c r="W306" s="158" t="str">
        <f t="shared" si="38"/>
        <v/>
      </c>
      <c r="X306" s="148" t="str">
        <f>IF($D306="","",VLOOKUP($AN306,Trans_Req!$A$2:$N$22,10))</f>
        <v/>
      </c>
      <c r="Y306" s="149" t="str">
        <f t="shared" si="40"/>
        <v/>
      </c>
      <c r="Z306" s="150" t="str">
        <f t="shared" si="39"/>
        <v/>
      </c>
      <c r="AA306" s="151"/>
      <c r="AB306" s="453"/>
      <c r="AC306" s="453"/>
      <c r="AD306" s="453"/>
      <c r="AE306" s="453"/>
      <c r="AF306" s="453"/>
      <c r="AG306" s="453"/>
      <c r="AH306" s="453"/>
      <c r="AI306" s="453"/>
      <c r="AJ306" s="152" t="str">
        <f>IF(OR($D306="",$AK306=""),"",MIN(VLOOKUP($AN306,Trans_Req!$A$2:$N$22,11),$AK306-VLOOKUP($AN306,Trans_Req!$A$2:$N$22,12)))</f>
        <v/>
      </c>
      <c r="AK306" s="453"/>
      <c r="AL306" s="453"/>
      <c r="AM306" s="151"/>
      <c r="AN306" s="126" t="e">
        <f>VLOOKUP($D306,Trans_Req!$Q$2:$R$14,2)+IF(OR(VLOOKUP($D306,Trans_Req!$Q$2:$R$14,2)=121000,VLOOKUP($D306,Trans_Req!$Q$2:$R$14,2)=121300),VLOOKUP($E306,Trans_Req!$S$2:$T$3,2),0)+IF(OR(VLOOKUP($D306,Trans_Req!$Q$2:$R$14,2)=121000,VLOOKUP($D306,Trans_Req!$Q$2:$R$14,2)=121300),IF(VLOOKUP($E306,Trans_Req!$S$2:$T$3,2)=20,VLOOKUP($F306,Trans_Req!$U$2:$V$4,2),0),0)</f>
        <v>#N/A</v>
      </c>
    </row>
    <row r="307" spans="1:40" x14ac:dyDescent="0.25">
      <c r="A307" s="125"/>
      <c r="B307" s="453"/>
      <c r="C307" s="453"/>
      <c r="D307" s="454"/>
      <c r="E307" s="454"/>
      <c r="F307" s="454"/>
      <c r="G307" s="456"/>
      <c r="H307" s="154" t="str">
        <f t="shared" si="33"/>
        <v/>
      </c>
      <c r="I307" s="148" t="str">
        <f>IF($D307="","",VLOOKUP($AN307,Trans_Req!$A$2:$N$22,5))</f>
        <v/>
      </c>
      <c r="J307" s="455"/>
      <c r="K307" s="147" t="str">
        <f t="shared" si="34"/>
        <v/>
      </c>
      <c r="L307" s="148" t="str">
        <f>IF($D307="","",VLOOKUP($AN307,Trans_Req!$A$2:$N$22,6))</f>
        <v/>
      </c>
      <c r="M307" s="455"/>
      <c r="N307" s="147" t="str">
        <f t="shared" si="35"/>
        <v/>
      </c>
      <c r="O307" s="148" t="str">
        <f>IF($D307="","",VLOOKUP($AN307,Trans_Req!$A$2:$N$22,7))</f>
        <v/>
      </c>
      <c r="P307" s="457"/>
      <c r="Q307" s="158" t="str">
        <f t="shared" si="36"/>
        <v/>
      </c>
      <c r="R307" s="148" t="str">
        <f>IF($D307="","",VLOOKUP($AN307,Trans_Req!$A$2:$N$22,8))</f>
        <v/>
      </c>
      <c r="S307" s="457"/>
      <c r="T307" s="158" t="str">
        <f t="shared" si="37"/>
        <v/>
      </c>
      <c r="U307" s="148" t="str">
        <f>IF($D307="","",VLOOKUP($AN307,Trans_Req!$A$2:$N$22,9))</f>
        <v/>
      </c>
      <c r="V307" s="457"/>
      <c r="W307" s="158" t="str">
        <f t="shared" si="38"/>
        <v/>
      </c>
      <c r="X307" s="148" t="str">
        <f>IF($D307="","",VLOOKUP($AN307,Trans_Req!$A$2:$N$22,10))</f>
        <v/>
      </c>
      <c r="Y307" s="149" t="str">
        <f t="shared" si="40"/>
        <v/>
      </c>
      <c r="Z307" s="150" t="str">
        <f t="shared" si="39"/>
        <v/>
      </c>
      <c r="AA307" s="151"/>
      <c r="AB307" s="453"/>
      <c r="AC307" s="453"/>
      <c r="AD307" s="453"/>
      <c r="AE307" s="453"/>
      <c r="AF307" s="453"/>
      <c r="AG307" s="453"/>
      <c r="AH307" s="453"/>
      <c r="AI307" s="453"/>
      <c r="AJ307" s="152" t="str">
        <f>IF(OR($D307="",$AK307=""),"",MIN(VLOOKUP($AN307,Trans_Req!$A$2:$N$22,11),$AK307-VLOOKUP($AN307,Trans_Req!$A$2:$N$22,12)))</f>
        <v/>
      </c>
      <c r="AK307" s="453"/>
      <c r="AL307" s="453"/>
      <c r="AM307" s="151"/>
      <c r="AN307" s="126" t="e">
        <f>VLOOKUP($D307,Trans_Req!$Q$2:$R$14,2)+IF(OR(VLOOKUP($D307,Trans_Req!$Q$2:$R$14,2)=121000,VLOOKUP($D307,Trans_Req!$Q$2:$R$14,2)=121300),VLOOKUP($E307,Trans_Req!$S$2:$T$3,2),0)+IF(OR(VLOOKUP($D307,Trans_Req!$Q$2:$R$14,2)=121000,VLOOKUP($D307,Trans_Req!$Q$2:$R$14,2)=121300),IF(VLOOKUP($E307,Trans_Req!$S$2:$T$3,2)=20,VLOOKUP($F307,Trans_Req!$U$2:$V$4,2),0),0)</f>
        <v>#N/A</v>
      </c>
    </row>
    <row r="308" spans="1:40" x14ac:dyDescent="0.25">
      <c r="A308" s="125"/>
      <c r="B308" s="453"/>
      <c r="C308" s="453"/>
      <c r="D308" s="454"/>
      <c r="E308" s="454"/>
      <c r="F308" s="454"/>
      <c r="G308" s="456"/>
      <c r="H308" s="154" t="str">
        <f t="shared" si="33"/>
        <v/>
      </c>
      <c r="I308" s="148" t="str">
        <f>IF($D308="","",VLOOKUP($AN308,Trans_Req!$A$2:$N$22,5))</f>
        <v/>
      </c>
      <c r="J308" s="455"/>
      <c r="K308" s="147" t="str">
        <f t="shared" si="34"/>
        <v/>
      </c>
      <c r="L308" s="148" t="str">
        <f>IF($D308="","",VLOOKUP($AN308,Trans_Req!$A$2:$N$22,6))</f>
        <v/>
      </c>
      <c r="M308" s="455"/>
      <c r="N308" s="147" t="str">
        <f t="shared" si="35"/>
        <v/>
      </c>
      <c r="O308" s="148" t="str">
        <f>IF($D308="","",VLOOKUP($AN308,Trans_Req!$A$2:$N$22,7))</f>
        <v/>
      </c>
      <c r="P308" s="457"/>
      <c r="Q308" s="158" t="str">
        <f t="shared" si="36"/>
        <v/>
      </c>
      <c r="R308" s="148" t="str">
        <f>IF($D308="","",VLOOKUP($AN308,Trans_Req!$A$2:$N$22,8))</f>
        <v/>
      </c>
      <c r="S308" s="457"/>
      <c r="T308" s="158" t="str">
        <f t="shared" si="37"/>
        <v/>
      </c>
      <c r="U308" s="148" t="str">
        <f>IF($D308="","",VLOOKUP($AN308,Trans_Req!$A$2:$N$22,9))</f>
        <v/>
      </c>
      <c r="V308" s="457"/>
      <c r="W308" s="158" t="str">
        <f t="shared" si="38"/>
        <v/>
      </c>
      <c r="X308" s="148" t="str">
        <f>IF($D308="","",VLOOKUP($AN308,Trans_Req!$A$2:$N$22,10))</f>
        <v/>
      </c>
      <c r="Y308" s="149" t="str">
        <f t="shared" si="40"/>
        <v/>
      </c>
      <c r="Z308" s="150" t="str">
        <f t="shared" si="39"/>
        <v/>
      </c>
      <c r="AA308" s="151"/>
      <c r="AB308" s="453"/>
      <c r="AC308" s="453"/>
      <c r="AD308" s="453"/>
      <c r="AE308" s="453"/>
      <c r="AF308" s="453"/>
      <c r="AG308" s="453"/>
      <c r="AH308" s="453"/>
      <c r="AI308" s="453"/>
      <c r="AJ308" s="152" t="str">
        <f>IF(OR($D308="",$AK308=""),"",MIN(VLOOKUP($AN308,Trans_Req!$A$2:$N$22,11),$AK308-VLOOKUP($AN308,Trans_Req!$A$2:$N$22,12)))</f>
        <v/>
      </c>
      <c r="AK308" s="453"/>
      <c r="AL308" s="453"/>
      <c r="AM308" s="151"/>
      <c r="AN308" s="126" t="e">
        <f>VLOOKUP($D308,Trans_Req!$Q$2:$R$14,2)+IF(OR(VLOOKUP($D308,Trans_Req!$Q$2:$R$14,2)=121000,VLOOKUP($D308,Trans_Req!$Q$2:$R$14,2)=121300),VLOOKUP($E308,Trans_Req!$S$2:$T$3,2),0)+IF(OR(VLOOKUP($D308,Trans_Req!$Q$2:$R$14,2)=121000,VLOOKUP($D308,Trans_Req!$Q$2:$R$14,2)=121300),IF(VLOOKUP($E308,Trans_Req!$S$2:$T$3,2)=20,VLOOKUP($F308,Trans_Req!$U$2:$V$4,2),0),0)</f>
        <v>#N/A</v>
      </c>
    </row>
    <row r="309" spans="1:40" x14ac:dyDescent="0.25">
      <c r="A309" s="125"/>
      <c r="B309" s="453"/>
      <c r="C309" s="453"/>
      <c r="D309" s="454"/>
      <c r="E309" s="454"/>
      <c r="F309" s="454"/>
      <c r="G309" s="456"/>
      <c r="H309" s="154" t="str">
        <f t="shared" si="33"/>
        <v/>
      </c>
      <c r="I309" s="148" t="str">
        <f>IF($D309="","",VLOOKUP($AN309,Trans_Req!$A$2:$N$22,5))</f>
        <v/>
      </c>
      <c r="J309" s="455"/>
      <c r="K309" s="147" t="str">
        <f t="shared" si="34"/>
        <v/>
      </c>
      <c r="L309" s="148" t="str">
        <f>IF($D309="","",VLOOKUP($AN309,Trans_Req!$A$2:$N$22,6))</f>
        <v/>
      </c>
      <c r="M309" s="455"/>
      <c r="N309" s="147" t="str">
        <f t="shared" si="35"/>
        <v/>
      </c>
      <c r="O309" s="148" t="str">
        <f>IF($D309="","",VLOOKUP($AN309,Trans_Req!$A$2:$N$22,7))</f>
        <v/>
      </c>
      <c r="P309" s="457"/>
      <c r="Q309" s="158" t="str">
        <f t="shared" si="36"/>
        <v/>
      </c>
      <c r="R309" s="148" t="str">
        <f>IF($D309="","",VLOOKUP($AN309,Trans_Req!$A$2:$N$22,8))</f>
        <v/>
      </c>
      <c r="S309" s="457"/>
      <c r="T309" s="158" t="str">
        <f t="shared" si="37"/>
        <v/>
      </c>
      <c r="U309" s="148" t="str">
        <f>IF($D309="","",VLOOKUP($AN309,Trans_Req!$A$2:$N$22,9))</f>
        <v/>
      </c>
      <c r="V309" s="457"/>
      <c r="W309" s="158" t="str">
        <f t="shared" si="38"/>
        <v/>
      </c>
      <c r="X309" s="148" t="str">
        <f>IF($D309="","",VLOOKUP($AN309,Trans_Req!$A$2:$N$22,10))</f>
        <v/>
      </c>
      <c r="Y309" s="149" t="str">
        <f t="shared" si="40"/>
        <v/>
      </c>
      <c r="Z309" s="150" t="str">
        <f t="shared" si="39"/>
        <v/>
      </c>
      <c r="AA309" s="151"/>
      <c r="AB309" s="453"/>
      <c r="AC309" s="453"/>
      <c r="AD309" s="453"/>
      <c r="AE309" s="453"/>
      <c r="AF309" s="453"/>
      <c r="AG309" s="453"/>
      <c r="AH309" s="453"/>
      <c r="AI309" s="453"/>
      <c r="AJ309" s="152" t="str">
        <f>IF(OR($D309="",$AK309=""),"",MIN(VLOOKUP($AN309,Trans_Req!$A$2:$N$22,11),$AK309-VLOOKUP($AN309,Trans_Req!$A$2:$N$22,12)))</f>
        <v/>
      </c>
      <c r="AK309" s="453"/>
      <c r="AL309" s="453"/>
      <c r="AM309" s="151"/>
      <c r="AN309" s="126" t="e">
        <f>VLOOKUP($D309,Trans_Req!$Q$2:$R$14,2)+IF(OR(VLOOKUP($D309,Trans_Req!$Q$2:$R$14,2)=121000,VLOOKUP($D309,Trans_Req!$Q$2:$R$14,2)=121300),VLOOKUP($E309,Trans_Req!$S$2:$T$3,2),0)+IF(OR(VLOOKUP($D309,Trans_Req!$Q$2:$R$14,2)=121000,VLOOKUP($D309,Trans_Req!$Q$2:$R$14,2)=121300),IF(VLOOKUP($E309,Trans_Req!$S$2:$T$3,2)=20,VLOOKUP($F309,Trans_Req!$U$2:$V$4,2),0),0)</f>
        <v>#N/A</v>
      </c>
    </row>
    <row r="310" spans="1:40" x14ac:dyDescent="0.25">
      <c r="A310" s="125"/>
      <c r="B310" s="453"/>
      <c r="C310" s="453"/>
      <c r="D310" s="454"/>
      <c r="E310" s="454"/>
      <c r="F310" s="454"/>
      <c r="G310" s="456"/>
      <c r="H310" s="154" t="str">
        <f t="shared" si="33"/>
        <v/>
      </c>
      <c r="I310" s="148" t="str">
        <f>IF($D310="","",VLOOKUP($AN310,Trans_Req!$A$2:$N$22,5))</f>
        <v/>
      </c>
      <c r="J310" s="455"/>
      <c r="K310" s="147" t="str">
        <f t="shared" si="34"/>
        <v/>
      </c>
      <c r="L310" s="148" t="str">
        <f>IF($D310="","",VLOOKUP($AN310,Trans_Req!$A$2:$N$22,6))</f>
        <v/>
      </c>
      <c r="M310" s="455"/>
      <c r="N310" s="147" t="str">
        <f t="shared" si="35"/>
        <v/>
      </c>
      <c r="O310" s="148" t="str">
        <f>IF($D310="","",VLOOKUP($AN310,Trans_Req!$A$2:$N$22,7))</f>
        <v/>
      </c>
      <c r="P310" s="457"/>
      <c r="Q310" s="158" t="str">
        <f t="shared" si="36"/>
        <v/>
      </c>
      <c r="R310" s="148" t="str">
        <f>IF($D310="","",VLOOKUP($AN310,Trans_Req!$A$2:$N$22,8))</f>
        <v/>
      </c>
      <c r="S310" s="457"/>
      <c r="T310" s="158" t="str">
        <f t="shared" si="37"/>
        <v/>
      </c>
      <c r="U310" s="148" t="str">
        <f>IF($D310="","",VLOOKUP($AN310,Trans_Req!$A$2:$N$22,9))</f>
        <v/>
      </c>
      <c r="V310" s="457"/>
      <c r="W310" s="158" t="str">
        <f t="shared" si="38"/>
        <v/>
      </c>
      <c r="X310" s="148" t="str">
        <f>IF($D310="","",VLOOKUP($AN310,Trans_Req!$A$2:$N$22,10))</f>
        <v/>
      </c>
      <c r="Y310" s="149" t="str">
        <f t="shared" si="40"/>
        <v/>
      </c>
      <c r="Z310" s="150" t="str">
        <f t="shared" si="39"/>
        <v/>
      </c>
      <c r="AA310" s="151"/>
      <c r="AB310" s="453"/>
      <c r="AC310" s="453"/>
      <c r="AD310" s="453"/>
      <c r="AE310" s="453"/>
      <c r="AF310" s="453"/>
      <c r="AG310" s="453"/>
      <c r="AH310" s="453"/>
      <c r="AI310" s="453"/>
      <c r="AJ310" s="152" t="str">
        <f>IF(OR($D310="",$AK310=""),"",MIN(VLOOKUP($AN310,Trans_Req!$A$2:$N$22,11),$AK310-VLOOKUP($AN310,Trans_Req!$A$2:$N$22,12)))</f>
        <v/>
      </c>
      <c r="AK310" s="453"/>
      <c r="AL310" s="453"/>
      <c r="AM310" s="151"/>
      <c r="AN310" s="126" t="e">
        <f>VLOOKUP($D310,Trans_Req!$Q$2:$R$14,2)+IF(OR(VLOOKUP($D310,Trans_Req!$Q$2:$R$14,2)=121000,VLOOKUP($D310,Trans_Req!$Q$2:$R$14,2)=121300),VLOOKUP($E310,Trans_Req!$S$2:$T$3,2),0)+IF(OR(VLOOKUP($D310,Trans_Req!$Q$2:$R$14,2)=121000,VLOOKUP($D310,Trans_Req!$Q$2:$R$14,2)=121300),IF(VLOOKUP($E310,Trans_Req!$S$2:$T$3,2)=20,VLOOKUP($F310,Trans_Req!$U$2:$V$4,2),0),0)</f>
        <v>#N/A</v>
      </c>
    </row>
    <row r="311" spans="1:40" x14ac:dyDescent="0.25">
      <c r="A311" s="125"/>
      <c r="B311" s="453"/>
      <c r="C311" s="453"/>
      <c r="D311" s="454"/>
      <c r="E311" s="454"/>
      <c r="F311" s="454"/>
      <c r="G311" s="456"/>
      <c r="H311" s="154" t="str">
        <f t="shared" si="33"/>
        <v/>
      </c>
      <c r="I311" s="148" t="str">
        <f>IF($D311="","",VLOOKUP($AN311,Trans_Req!$A$2:$N$22,5))</f>
        <v/>
      </c>
      <c r="J311" s="455"/>
      <c r="K311" s="147" t="str">
        <f t="shared" si="34"/>
        <v/>
      </c>
      <c r="L311" s="148" t="str">
        <f>IF($D311="","",VLOOKUP($AN311,Trans_Req!$A$2:$N$22,6))</f>
        <v/>
      </c>
      <c r="M311" s="455"/>
      <c r="N311" s="147" t="str">
        <f t="shared" si="35"/>
        <v/>
      </c>
      <c r="O311" s="148" t="str">
        <f>IF($D311="","",VLOOKUP($AN311,Trans_Req!$A$2:$N$22,7))</f>
        <v/>
      </c>
      <c r="P311" s="457"/>
      <c r="Q311" s="158" t="str">
        <f t="shared" si="36"/>
        <v/>
      </c>
      <c r="R311" s="148" t="str">
        <f>IF($D311="","",VLOOKUP($AN311,Trans_Req!$A$2:$N$22,8))</f>
        <v/>
      </c>
      <c r="S311" s="457"/>
      <c r="T311" s="158" t="str">
        <f t="shared" si="37"/>
        <v/>
      </c>
      <c r="U311" s="148" t="str">
        <f>IF($D311="","",VLOOKUP($AN311,Trans_Req!$A$2:$N$22,9))</f>
        <v/>
      </c>
      <c r="V311" s="457"/>
      <c r="W311" s="158" t="str">
        <f t="shared" si="38"/>
        <v/>
      </c>
      <c r="X311" s="148" t="str">
        <f>IF($D311="","",VLOOKUP($AN311,Trans_Req!$A$2:$N$22,10))</f>
        <v/>
      </c>
      <c r="Y311" s="149" t="str">
        <f t="shared" si="40"/>
        <v/>
      </c>
      <c r="Z311" s="150" t="str">
        <f t="shared" si="39"/>
        <v/>
      </c>
      <c r="AA311" s="151"/>
      <c r="AB311" s="453"/>
      <c r="AC311" s="453"/>
      <c r="AD311" s="453"/>
      <c r="AE311" s="453"/>
      <c r="AF311" s="453"/>
      <c r="AG311" s="453"/>
      <c r="AH311" s="453"/>
      <c r="AI311" s="453"/>
      <c r="AJ311" s="152" t="str">
        <f>IF(OR($D311="",$AK311=""),"",MIN(VLOOKUP($AN311,Trans_Req!$A$2:$N$22,11),$AK311-VLOOKUP($AN311,Trans_Req!$A$2:$N$22,12)))</f>
        <v/>
      </c>
      <c r="AK311" s="453"/>
      <c r="AL311" s="453"/>
      <c r="AM311" s="151"/>
      <c r="AN311" s="126" t="e">
        <f>VLOOKUP($D311,Trans_Req!$Q$2:$R$14,2)+IF(OR(VLOOKUP($D311,Trans_Req!$Q$2:$R$14,2)=121000,VLOOKUP($D311,Trans_Req!$Q$2:$R$14,2)=121300),VLOOKUP($E311,Trans_Req!$S$2:$T$3,2),0)+IF(OR(VLOOKUP($D311,Trans_Req!$Q$2:$R$14,2)=121000,VLOOKUP($D311,Trans_Req!$Q$2:$R$14,2)=121300),IF(VLOOKUP($E311,Trans_Req!$S$2:$T$3,2)=20,VLOOKUP($F311,Trans_Req!$U$2:$V$4,2),0),0)</f>
        <v>#N/A</v>
      </c>
    </row>
    <row r="312" spans="1:40" x14ac:dyDescent="0.25">
      <c r="A312" s="125"/>
      <c r="B312" s="453"/>
      <c r="C312" s="453"/>
      <c r="D312" s="454"/>
      <c r="E312" s="454"/>
      <c r="F312" s="454"/>
      <c r="G312" s="456"/>
      <c r="H312" s="154" t="str">
        <f t="shared" si="33"/>
        <v/>
      </c>
      <c r="I312" s="148" t="str">
        <f>IF($D312="","",VLOOKUP($AN312,Trans_Req!$A$2:$N$22,5))</f>
        <v/>
      </c>
      <c r="J312" s="455"/>
      <c r="K312" s="147" t="str">
        <f t="shared" si="34"/>
        <v/>
      </c>
      <c r="L312" s="148" t="str">
        <f>IF($D312="","",VLOOKUP($AN312,Trans_Req!$A$2:$N$22,6))</f>
        <v/>
      </c>
      <c r="M312" s="455"/>
      <c r="N312" s="147" t="str">
        <f t="shared" si="35"/>
        <v/>
      </c>
      <c r="O312" s="148" t="str">
        <f>IF($D312="","",VLOOKUP($AN312,Trans_Req!$A$2:$N$22,7))</f>
        <v/>
      </c>
      <c r="P312" s="457"/>
      <c r="Q312" s="158" t="str">
        <f t="shared" si="36"/>
        <v/>
      </c>
      <c r="R312" s="148" t="str">
        <f>IF($D312="","",VLOOKUP($AN312,Trans_Req!$A$2:$N$22,8))</f>
        <v/>
      </c>
      <c r="S312" s="457"/>
      <c r="T312" s="158" t="str">
        <f t="shared" si="37"/>
        <v/>
      </c>
      <c r="U312" s="148" t="str">
        <f>IF($D312="","",VLOOKUP($AN312,Trans_Req!$A$2:$N$22,9))</f>
        <v/>
      </c>
      <c r="V312" s="457"/>
      <c r="W312" s="158" t="str">
        <f t="shared" si="38"/>
        <v/>
      </c>
      <c r="X312" s="148" t="str">
        <f>IF($D312="","",VLOOKUP($AN312,Trans_Req!$A$2:$N$22,10))</f>
        <v/>
      </c>
      <c r="Y312" s="149" t="str">
        <f t="shared" si="40"/>
        <v/>
      </c>
      <c r="Z312" s="150" t="str">
        <f t="shared" si="39"/>
        <v/>
      </c>
      <c r="AA312" s="151"/>
      <c r="AB312" s="453"/>
      <c r="AC312" s="453"/>
      <c r="AD312" s="453"/>
      <c r="AE312" s="453"/>
      <c r="AF312" s="453"/>
      <c r="AG312" s="453"/>
      <c r="AH312" s="453"/>
      <c r="AI312" s="453"/>
      <c r="AJ312" s="152" t="str">
        <f>IF(OR($D312="",$AK312=""),"",MIN(VLOOKUP($AN312,Trans_Req!$A$2:$N$22,11),$AK312-VLOOKUP($AN312,Trans_Req!$A$2:$N$22,12)))</f>
        <v/>
      </c>
      <c r="AK312" s="453"/>
      <c r="AL312" s="453"/>
      <c r="AM312" s="151"/>
      <c r="AN312" s="126" t="e">
        <f>VLOOKUP($D312,Trans_Req!$Q$2:$R$14,2)+IF(OR(VLOOKUP($D312,Trans_Req!$Q$2:$R$14,2)=121000,VLOOKUP($D312,Trans_Req!$Q$2:$R$14,2)=121300),VLOOKUP($E312,Trans_Req!$S$2:$T$3,2),0)+IF(OR(VLOOKUP($D312,Trans_Req!$Q$2:$R$14,2)=121000,VLOOKUP($D312,Trans_Req!$Q$2:$R$14,2)=121300),IF(VLOOKUP($E312,Trans_Req!$S$2:$T$3,2)=20,VLOOKUP($F312,Trans_Req!$U$2:$V$4,2),0),0)</f>
        <v>#N/A</v>
      </c>
    </row>
    <row r="313" spans="1:40" x14ac:dyDescent="0.25">
      <c r="A313" s="125"/>
      <c r="B313" s="453"/>
      <c r="C313" s="453"/>
      <c r="D313" s="454"/>
      <c r="E313" s="454"/>
      <c r="F313" s="454"/>
      <c r="G313" s="456"/>
      <c r="H313" s="154" t="str">
        <f t="shared" si="33"/>
        <v/>
      </c>
      <c r="I313" s="148" t="str">
        <f>IF($D313="","",VLOOKUP($AN313,Trans_Req!$A$2:$N$22,5))</f>
        <v/>
      </c>
      <c r="J313" s="455"/>
      <c r="K313" s="147" t="str">
        <f t="shared" si="34"/>
        <v/>
      </c>
      <c r="L313" s="148" t="str">
        <f>IF($D313="","",VLOOKUP($AN313,Trans_Req!$A$2:$N$22,6))</f>
        <v/>
      </c>
      <c r="M313" s="455"/>
      <c r="N313" s="147" t="str">
        <f t="shared" si="35"/>
        <v/>
      </c>
      <c r="O313" s="148" t="str">
        <f>IF($D313="","",VLOOKUP($AN313,Trans_Req!$A$2:$N$22,7))</f>
        <v/>
      </c>
      <c r="P313" s="457"/>
      <c r="Q313" s="158" t="str">
        <f t="shared" si="36"/>
        <v/>
      </c>
      <c r="R313" s="148" t="str">
        <f>IF($D313="","",VLOOKUP($AN313,Trans_Req!$A$2:$N$22,8))</f>
        <v/>
      </c>
      <c r="S313" s="457"/>
      <c r="T313" s="158" t="str">
        <f t="shared" si="37"/>
        <v/>
      </c>
      <c r="U313" s="148" t="str">
        <f>IF($D313="","",VLOOKUP($AN313,Trans_Req!$A$2:$N$22,9))</f>
        <v/>
      </c>
      <c r="V313" s="457"/>
      <c r="W313" s="158" t="str">
        <f t="shared" si="38"/>
        <v/>
      </c>
      <c r="X313" s="148" t="str">
        <f>IF($D313="","",VLOOKUP($AN313,Trans_Req!$A$2:$N$22,10))</f>
        <v/>
      </c>
      <c r="Y313" s="149" t="str">
        <f t="shared" si="40"/>
        <v/>
      </c>
      <c r="Z313" s="150" t="str">
        <f t="shared" si="39"/>
        <v/>
      </c>
      <c r="AA313" s="151"/>
      <c r="AB313" s="453"/>
      <c r="AC313" s="453"/>
      <c r="AD313" s="453"/>
      <c r="AE313" s="453"/>
      <c r="AF313" s="453"/>
      <c r="AG313" s="453"/>
      <c r="AH313" s="453"/>
      <c r="AI313" s="453"/>
      <c r="AJ313" s="152" t="str">
        <f>IF(OR($D313="",$AK313=""),"",MIN(VLOOKUP($AN313,Trans_Req!$A$2:$N$22,11),$AK313-VLOOKUP($AN313,Trans_Req!$A$2:$N$22,12)))</f>
        <v/>
      </c>
      <c r="AK313" s="453"/>
      <c r="AL313" s="453"/>
      <c r="AM313" s="151"/>
      <c r="AN313" s="126" t="e">
        <f>VLOOKUP($D313,Trans_Req!$Q$2:$R$14,2)+IF(OR(VLOOKUP($D313,Trans_Req!$Q$2:$R$14,2)=121000,VLOOKUP($D313,Trans_Req!$Q$2:$R$14,2)=121300),VLOOKUP($E313,Trans_Req!$S$2:$T$3,2),0)+IF(OR(VLOOKUP($D313,Trans_Req!$Q$2:$R$14,2)=121000,VLOOKUP($D313,Trans_Req!$Q$2:$R$14,2)=121300),IF(VLOOKUP($E313,Trans_Req!$S$2:$T$3,2)=20,VLOOKUP($F313,Trans_Req!$U$2:$V$4,2),0),0)</f>
        <v>#N/A</v>
      </c>
    </row>
    <row r="314" spans="1:40" x14ac:dyDescent="0.25">
      <c r="A314" s="125"/>
      <c r="B314" s="453"/>
      <c r="C314" s="453"/>
      <c r="D314" s="454"/>
      <c r="E314" s="454"/>
      <c r="F314" s="454"/>
      <c r="G314" s="456"/>
      <c r="H314" s="154" t="str">
        <f t="shared" si="33"/>
        <v/>
      </c>
      <c r="I314" s="148" t="str">
        <f>IF($D314="","",VLOOKUP($AN314,Trans_Req!$A$2:$N$22,5))</f>
        <v/>
      </c>
      <c r="J314" s="455"/>
      <c r="K314" s="147" t="str">
        <f t="shared" si="34"/>
        <v/>
      </c>
      <c r="L314" s="148" t="str">
        <f>IF($D314="","",VLOOKUP($AN314,Trans_Req!$A$2:$N$22,6))</f>
        <v/>
      </c>
      <c r="M314" s="455"/>
      <c r="N314" s="147" t="str">
        <f t="shared" si="35"/>
        <v/>
      </c>
      <c r="O314" s="148" t="str">
        <f>IF($D314="","",VLOOKUP($AN314,Trans_Req!$A$2:$N$22,7))</f>
        <v/>
      </c>
      <c r="P314" s="457"/>
      <c r="Q314" s="158" t="str">
        <f t="shared" si="36"/>
        <v/>
      </c>
      <c r="R314" s="148" t="str">
        <f>IF($D314="","",VLOOKUP($AN314,Trans_Req!$A$2:$N$22,8))</f>
        <v/>
      </c>
      <c r="S314" s="457"/>
      <c r="T314" s="158" t="str">
        <f t="shared" si="37"/>
        <v/>
      </c>
      <c r="U314" s="148" t="str">
        <f>IF($D314="","",VLOOKUP($AN314,Trans_Req!$A$2:$N$22,9))</f>
        <v/>
      </c>
      <c r="V314" s="457"/>
      <c r="W314" s="158" t="str">
        <f t="shared" si="38"/>
        <v/>
      </c>
      <c r="X314" s="148" t="str">
        <f>IF($D314="","",VLOOKUP($AN314,Trans_Req!$A$2:$N$22,10))</f>
        <v/>
      </c>
      <c r="Y314" s="149" t="str">
        <f t="shared" si="40"/>
        <v/>
      </c>
      <c r="Z314" s="150" t="str">
        <f t="shared" si="39"/>
        <v/>
      </c>
      <c r="AA314" s="151"/>
      <c r="AB314" s="453"/>
      <c r="AC314" s="453"/>
      <c r="AD314" s="453"/>
      <c r="AE314" s="453"/>
      <c r="AF314" s="453"/>
      <c r="AG314" s="453"/>
      <c r="AH314" s="453"/>
      <c r="AI314" s="453"/>
      <c r="AJ314" s="152" t="str">
        <f>IF(OR($D314="",$AK314=""),"",MIN(VLOOKUP($AN314,Trans_Req!$A$2:$N$22,11),$AK314-VLOOKUP($AN314,Trans_Req!$A$2:$N$22,12)))</f>
        <v/>
      </c>
      <c r="AK314" s="453"/>
      <c r="AL314" s="453"/>
      <c r="AM314" s="151"/>
      <c r="AN314" s="126" t="e">
        <f>VLOOKUP($D314,Trans_Req!$Q$2:$R$14,2)+IF(OR(VLOOKUP($D314,Trans_Req!$Q$2:$R$14,2)=121000,VLOOKUP($D314,Trans_Req!$Q$2:$R$14,2)=121300),VLOOKUP($E314,Trans_Req!$S$2:$T$3,2),0)+IF(OR(VLOOKUP($D314,Trans_Req!$Q$2:$R$14,2)=121000,VLOOKUP($D314,Trans_Req!$Q$2:$R$14,2)=121300),IF(VLOOKUP($E314,Trans_Req!$S$2:$T$3,2)=20,VLOOKUP($F314,Trans_Req!$U$2:$V$4,2),0),0)</f>
        <v>#N/A</v>
      </c>
    </row>
    <row r="315" spans="1:40" x14ac:dyDescent="0.25">
      <c r="A315" s="125"/>
      <c r="B315" s="453"/>
      <c r="C315" s="453"/>
      <c r="D315" s="454"/>
      <c r="E315" s="454"/>
      <c r="F315" s="454"/>
      <c r="G315" s="456"/>
      <c r="H315" s="154" t="str">
        <f t="shared" si="33"/>
        <v/>
      </c>
      <c r="I315" s="148" t="str">
        <f>IF($D315="","",VLOOKUP($AN315,Trans_Req!$A$2:$N$22,5))</f>
        <v/>
      </c>
      <c r="J315" s="455"/>
      <c r="K315" s="147" t="str">
        <f t="shared" si="34"/>
        <v/>
      </c>
      <c r="L315" s="148" t="str">
        <f>IF($D315="","",VLOOKUP($AN315,Trans_Req!$A$2:$N$22,6))</f>
        <v/>
      </c>
      <c r="M315" s="455"/>
      <c r="N315" s="147" t="str">
        <f t="shared" si="35"/>
        <v/>
      </c>
      <c r="O315" s="148" t="str">
        <f>IF($D315="","",VLOOKUP($AN315,Trans_Req!$A$2:$N$22,7))</f>
        <v/>
      </c>
      <c r="P315" s="457"/>
      <c r="Q315" s="158" t="str">
        <f t="shared" si="36"/>
        <v/>
      </c>
      <c r="R315" s="148" t="str">
        <f>IF($D315="","",VLOOKUP($AN315,Trans_Req!$A$2:$N$22,8))</f>
        <v/>
      </c>
      <c r="S315" s="457"/>
      <c r="T315" s="158" t="str">
        <f t="shared" si="37"/>
        <v/>
      </c>
      <c r="U315" s="148" t="str">
        <f>IF($D315="","",VLOOKUP($AN315,Trans_Req!$A$2:$N$22,9))</f>
        <v/>
      </c>
      <c r="V315" s="457"/>
      <c r="W315" s="158" t="str">
        <f t="shared" si="38"/>
        <v/>
      </c>
      <c r="X315" s="148" t="str">
        <f>IF($D315="","",VLOOKUP($AN315,Trans_Req!$A$2:$N$22,10))</f>
        <v/>
      </c>
      <c r="Y315" s="149" t="str">
        <f t="shared" si="40"/>
        <v/>
      </c>
      <c r="Z315" s="150" t="str">
        <f t="shared" si="39"/>
        <v/>
      </c>
      <c r="AA315" s="151"/>
      <c r="AB315" s="453"/>
      <c r="AC315" s="453"/>
      <c r="AD315" s="453"/>
      <c r="AE315" s="453"/>
      <c r="AF315" s="453"/>
      <c r="AG315" s="453"/>
      <c r="AH315" s="453"/>
      <c r="AI315" s="453"/>
      <c r="AJ315" s="152" t="str">
        <f>IF(OR($D315="",$AK315=""),"",MIN(VLOOKUP($AN315,Trans_Req!$A$2:$N$22,11),$AK315-VLOOKUP($AN315,Trans_Req!$A$2:$N$22,12)))</f>
        <v/>
      </c>
      <c r="AK315" s="453"/>
      <c r="AL315" s="453"/>
      <c r="AM315" s="151"/>
      <c r="AN315" s="126" t="e">
        <f>VLOOKUP($D315,Trans_Req!$Q$2:$R$14,2)+IF(OR(VLOOKUP($D315,Trans_Req!$Q$2:$R$14,2)=121000,VLOOKUP($D315,Trans_Req!$Q$2:$R$14,2)=121300),VLOOKUP($E315,Trans_Req!$S$2:$T$3,2),0)+IF(OR(VLOOKUP($D315,Trans_Req!$Q$2:$R$14,2)=121000,VLOOKUP($D315,Trans_Req!$Q$2:$R$14,2)=121300),IF(VLOOKUP($E315,Trans_Req!$S$2:$T$3,2)=20,VLOOKUP($F315,Trans_Req!$U$2:$V$4,2),0),0)</f>
        <v>#N/A</v>
      </c>
    </row>
    <row r="316" spans="1:40" x14ac:dyDescent="0.25">
      <c r="A316" s="125"/>
      <c r="B316" s="453"/>
      <c r="C316" s="453"/>
      <c r="D316" s="454"/>
      <c r="E316" s="454"/>
      <c r="F316" s="454"/>
      <c r="G316" s="456"/>
      <c r="H316" s="154" t="str">
        <f t="shared" si="33"/>
        <v/>
      </c>
      <c r="I316" s="148" t="str">
        <f>IF($D316="","",VLOOKUP($AN316,Trans_Req!$A$2:$N$22,5))</f>
        <v/>
      </c>
      <c r="J316" s="455"/>
      <c r="K316" s="147" t="str">
        <f t="shared" si="34"/>
        <v/>
      </c>
      <c r="L316" s="148" t="str">
        <f>IF($D316="","",VLOOKUP($AN316,Trans_Req!$A$2:$N$22,6))</f>
        <v/>
      </c>
      <c r="M316" s="455"/>
      <c r="N316" s="147" t="str">
        <f t="shared" si="35"/>
        <v/>
      </c>
      <c r="O316" s="148" t="str">
        <f>IF($D316="","",VLOOKUP($AN316,Trans_Req!$A$2:$N$22,7))</f>
        <v/>
      </c>
      <c r="P316" s="457"/>
      <c r="Q316" s="158" t="str">
        <f t="shared" si="36"/>
        <v/>
      </c>
      <c r="R316" s="148" t="str">
        <f>IF($D316="","",VLOOKUP($AN316,Trans_Req!$A$2:$N$22,8))</f>
        <v/>
      </c>
      <c r="S316" s="457"/>
      <c r="T316" s="158" t="str">
        <f t="shared" si="37"/>
        <v/>
      </c>
      <c r="U316" s="148" t="str">
        <f>IF($D316="","",VLOOKUP($AN316,Trans_Req!$A$2:$N$22,9))</f>
        <v/>
      </c>
      <c r="V316" s="457"/>
      <c r="W316" s="158" t="str">
        <f t="shared" si="38"/>
        <v/>
      </c>
      <c r="X316" s="148" t="str">
        <f>IF($D316="","",VLOOKUP($AN316,Trans_Req!$A$2:$N$22,10))</f>
        <v/>
      </c>
      <c r="Y316" s="149" t="str">
        <f t="shared" si="40"/>
        <v/>
      </c>
      <c r="Z316" s="150" t="str">
        <f t="shared" si="39"/>
        <v/>
      </c>
      <c r="AA316" s="151"/>
      <c r="AB316" s="453"/>
      <c r="AC316" s="453"/>
      <c r="AD316" s="453"/>
      <c r="AE316" s="453"/>
      <c r="AF316" s="453"/>
      <c r="AG316" s="453"/>
      <c r="AH316" s="453"/>
      <c r="AI316" s="453"/>
      <c r="AJ316" s="152" t="str">
        <f>IF(OR($D316="",$AK316=""),"",MIN(VLOOKUP($AN316,Trans_Req!$A$2:$N$22,11),$AK316-VLOOKUP($AN316,Trans_Req!$A$2:$N$22,12)))</f>
        <v/>
      </c>
      <c r="AK316" s="453"/>
      <c r="AL316" s="453"/>
      <c r="AM316" s="151"/>
      <c r="AN316" s="126" t="e">
        <f>VLOOKUP($D316,Trans_Req!$Q$2:$R$14,2)+IF(OR(VLOOKUP($D316,Trans_Req!$Q$2:$R$14,2)=121000,VLOOKUP($D316,Trans_Req!$Q$2:$R$14,2)=121300),VLOOKUP($E316,Trans_Req!$S$2:$T$3,2),0)+IF(OR(VLOOKUP($D316,Trans_Req!$Q$2:$R$14,2)=121000,VLOOKUP($D316,Trans_Req!$Q$2:$R$14,2)=121300),IF(VLOOKUP($E316,Trans_Req!$S$2:$T$3,2)=20,VLOOKUP($F316,Trans_Req!$U$2:$V$4,2),0),0)</f>
        <v>#N/A</v>
      </c>
    </row>
    <row r="317" spans="1:40" x14ac:dyDescent="0.25">
      <c r="A317" s="125"/>
      <c r="B317" s="453"/>
      <c r="C317" s="453"/>
      <c r="D317" s="454"/>
      <c r="E317" s="454"/>
      <c r="F317" s="454"/>
      <c r="G317" s="456"/>
      <c r="H317" s="154" t="str">
        <f t="shared" si="33"/>
        <v/>
      </c>
      <c r="I317" s="148" t="str">
        <f>IF($D317="","",VLOOKUP($AN317,Trans_Req!$A$2:$N$22,5))</f>
        <v/>
      </c>
      <c r="J317" s="455"/>
      <c r="K317" s="147" t="str">
        <f t="shared" si="34"/>
        <v/>
      </c>
      <c r="L317" s="148" t="str">
        <f>IF($D317="","",VLOOKUP($AN317,Trans_Req!$A$2:$N$22,6))</f>
        <v/>
      </c>
      <c r="M317" s="455"/>
      <c r="N317" s="147" t="str">
        <f t="shared" si="35"/>
        <v/>
      </c>
      <c r="O317" s="148" t="str">
        <f>IF($D317="","",VLOOKUP($AN317,Trans_Req!$A$2:$N$22,7))</f>
        <v/>
      </c>
      <c r="P317" s="457"/>
      <c r="Q317" s="158" t="str">
        <f t="shared" si="36"/>
        <v/>
      </c>
      <c r="R317" s="148" t="str">
        <f>IF($D317="","",VLOOKUP($AN317,Trans_Req!$A$2:$N$22,8))</f>
        <v/>
      </c>
      <c r="S317" s="457"/>
      <c r="T317" s="158" t="str">
        <f t="shared" si="37"/>
        <v/>
      </c>
      <c r="U317" s="148" t="str">
        <f>IF($D317="","",VLOOKUP($AN317,Trans_Req!$A$2:$N$22,9))</f>
        <v/>
      </c>
      <c r="V317" s="457"/>
      <c r="W317" s="158" t="str">
        <f t="shared" si="38"/>
        <v/>
      </c>
      <c r="X317" s="148" t="str">
        <f>IF($D317="","",VLOOKUP($AN317,Trans_Req!$A$2:$N$22,10))</f>
        <v/>
      </c>
      <c r="Y317" s="149" t="str">
        <f t="shared" si="40"/>
        <v/>
      </c>
      <c r="Z317" s="150" t="str">
        <f t="shared" si="39"/>
        <v/>
      </c>
      <c r="AA317" s="151"/>
      <c r="AB317" s="453"/>
      <c r="AC317" s="453"/>
      <c r="AD317" s="453"/>
      <c r="AE317" s="453"/>
      <c r="AF317" s="453"/>
      <c r="AG317" s="453"/>
      <c r="AH317" s="453"/>
      <c r="AI317" s="453"/>
      <c r="AJ317" s="152" t="str">
        <f>IF(OR($D317="",$AK317=""),"",MIN(VLOOKUP($AN317,Trans_Req!$A$2:$N$22,11),$AK317-VLOOKUP($AN317,Trans_Req!$A$2:$N$22,12)))</f>
        <v/>
      </c>
      <c r="AK317" s="453"/>
      <c r="AL317" s="453"/>
      <c r="AM317" s="151"/>
      <c r="AN317" s="126" t="e">
        <f>VLOOKUP($D317,Trans_Req!$Q$2:$R$14,2)+IF(OR(VLOOKUP($D317,Trans_Req!$Q$2:$R$14,2)=121000,VLOOKUP($D317,Trans_Req!$Q$2:$R$14,2)=121300),VLOOKUP($E317,Trans_Req!$S$2:$T$3,2),0)+IF(OR(VLOOKUP($D317,Trans_Req!$Q$2:$R$14,2)=121000,VLOOKUP($D317,Trans_Req!$Q$2:$R$14,2)=121300),IF(VLOOKUP($E317,Trans_Req!$S$2:$T$3,2)=20,VLOOKUP($F317,Trans_Req!$U$2:$V$4,2),0),0)</f>
        <v>#N/A</v>
      </c>
    </row>
    <row r="318" spans="1:40"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row>
    <row r="319" spans="1:40"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row>
    <row r="320" spans="1:40"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row>
    <row r="321" spans="1:39"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row>
    <row r="322" spans="1:39"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row>
    <row r="323" spans="1:39"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row>
    <row r="324" spans="1:39"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row>
    <row r="325" spans="1:39" x14ac:dyDescent="0.25">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row>
    <row r="326" spans="1:39" x14ac:dyDescent="0.25">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row>
    <row r="327" spans="1:39" x14ac:dyDescent="0.25">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row>
  </sheetData>
  <sheetProtection algorithmName="SHA-512" hashValue="D0Q9KkfQMhEZyAKlXDnbX+QdQ6aybH3rSqfdHEfgiQEyS5SAmQZFs9+JqIAGbk/t7PkMJAPsiS1tHU1zh4O5tA==" saltValue="8xBscG1nBxAt7u+6hf+h2Q==" spinCount="100000" sheet="1" objects="1" scenarios="1"/>
  <mergeCells count="24">
    <mergeCell ref="C6:D6"/>
    <mergeCell ref="I6:K6"/>
    <mergeCell ref="G16:I16"/>
    <mergeCell ref="J16:L16"/>
    <mergeCell ref="C3:D3"/>
    <mergeCell ref="I3:K3"/>
    <mergeCell ref="L3:O3"/>
    <mergeCell ref="C4:D4"/>
    <mergeCell ref="I4:K4"/>
    <mergeCell ref="M16:O16"/>
    <mergeCell ref="I5:K5"/>
    <mergeCell ref="L5:O5"/>
    <mergeCell ref="L4:O4"/>
    <mergeCell ref="E8:O11"/>
    <mergeCell ref="V16:X16"/>
    <mergeCell ref="Y16:Z16"/>
    <mergeCell ref="S16:U16"/>
    <mergeCell ref="Q3:AB3"/>
    <mergeCell ref="Q4:AB4"/>
    <mergeCell ref="Q5:AB5"/>
    <mergeCell ref="Q6:AB6"/>
    <mergeCell ref="P16:R16"/>
    <mergeCell ref="AB16:AK16"/>
    <mergeCell ref="Q8:AE13"/>
  </mergeCells>
  <conditionalFormatting sqref="AH18:AH317">
    <cfRule type="expression" dxfId="676" priority="1051">
      <formula>$AN18&gt;200000</formula>
    </cfRule>
  </conditionalFormatting>
  <conditionalFormatting sqref="H18:I317">
    <cfRule type="expression" dxfId="675" priority="1050">
      <formula>$AN18&gt;200000</formula>
    </cfRule>
  </conditionalFormatting>
  <conditionalFormatting sqref="AF18:AG317">
    <cfRule type="expression" dxfId="674" priority="1049">
      <formula>$AN18&gt;200000</formula>
    </cfRule>
  </conditionalFormatting>
  <conditionalFormatting sqref="K18:L317">
    <cfRule type="expression" dxfId="673" priority="1047">
      <formula>$AN18&gt;200000</formula>
    </cfRule>
  </conditionalFormatting>
  <conditionalFormatting sqref="AB18:AC317">
    <cfRule type="expression" dxfId="672" priority="1046">
      <formula>$AN18&gt;200000</formula>
    </cfRule>
  </conditionalFormatting>
  <conditionalFormatting sqref="AD18:AD317">
    <cfRule type="expression" dxfId="671" priority="1044">
      <formula>$AN18&gt;200000</formula>
    </cfRule>
  </conditionalFormatting>
  <conditionalFormatting sqref="AE18:AE317">
    <cfRule type="expression" dxfId="670" priority="1043">
      <formula>$AN18&gt;200000</formula>
    </cfRule>
  </conditionalFormatting>
  <conditionalFormatting sqref="G18:G317">
    <cfRule type="expression" dxfId="669" priority="1055">
      <formula>$AN18&gt;200000</formula>
    </cfRule>
    <cfRule type="expression" dxfId="668" priority="1056">
      <formula>OR($G18="",$H18="")</formula>
    </cfRule>
    <cfRule type="cellIs" dxfId="667" priority="1057" operator="between">
      <formula>0</formula>
      <formula>$H18</formula>
    </cfRule>
    <cfRule type="cellIs" dxfId="666" priority="1058" operator="greaterThan">
      <formula>$H18</formula>
    </cfRule>
  </conditionalFormatting>
  <conditionalFormatting sqref="M18:M317">
    <cfRule type="expression" dxfId="665" priority="1059">
      <formula>$AN18&gt;200000</formula>
    </cfRule>
    <cfRule type="expression" dxfId="664" priority="1060">
      <formula>OR($M18="",$N18="")</formula>
    </cfRule>
    <cfRule type="expression" dxfId="663" priority="1061">
      <formula>ABS($M18)&lt;=ABS($N18)</formula>
    </cfRule>
    <cfRule type="expression" dxfId="662" priority="1062">
      <formula>ABS($M18)&gt;ABS($N18)</formula>
    </cfRule>
  </conditionalFormatting>
  <conditionalFormatting sqref="J18:J317">
    <cfRule type="expression" dxfId="661" priority="1063">
      <formula>$AN18&gt;200000</formula>
    </cfRule>
    <cfRule type="expression" dxfId="660" priority="1064">
      <formula>OR($J18="",$K18="")</formula>
    </cfRule>
    <cfRule type="cellIs" dxfId="659" priority="1065" operator="between">
      <formula>0</formula>
      <formula>$K18</formula>
    </cfRule>
    <cfRule type="cellIs" dxfId="658" priority="1066" operator="greaterThan">
      <formula>$K18</formula>
    </cfRule>
  </conditionalFormatting>
  <conditionalFormatting sqref="P18:P317">
    <cfRule type="expression" dxfId="657" priority="1067">
      <formula>$AN18&gt;200000</formula>
    </cfRule>
    <cfRule type="expression" dxfId="656" priority="1068">
      <formula>OR($P18="",$Q18="")</formula>
    </cfRule>
    <cfRule type="cellIs" dxfId="655" priority="1069" operator="between">
      <formula>0</formula>
      <formula>$Q18</formula>
    </cfRule>
    <cfRule type="cellIs" dxfId="654" priority="1070" operator="greaterThan">
      <formula>$Q18</formula>
    </cfRule>
  </conditionalFormatting>
  <conditionalFormatting sqref="V18:V317">
    <cfRule type="expression" dxfId="653" priority="1071">
      <formula>$AN18&gt;200000</formula>
    </cfRule>
    <cfRule type="expression" dxfId="652" priority="1072">
      <formula>OR($V18="",$W18="")</formula>
    </cfRule>
    <cfRule type="cellIs" dxfId="651" priority="1073" operator="between">
      <formula>0</formula>
      <formula>$W18</formula>
    </cfRule>
    <cfRule type="cellIs" dxfId="650" priority="1074" operator="greaterThan">
      <formula>$W18</formula>
    </cfRule>
  </conditionalFormatting>
  <conditionalFormatting sqref="S18:S317">
    <cfRule type="expression" dxfId="649" priority="741">
      <formula>$AN18&gt;200000</formula>
    </cfRule>
    <cfRule type="expression" dxfId="648" priority="742">
      <formula>OR($S18="",$T18="")</formula>
    </cfRule>
    <cfRule type="cellIs" dxfId="647" priority="743" operator="between">
      <formula>0</formula>
      <formula>$T18</formula>
    </cfRule>
    <cfRule type="cellIs" dxfId="646" priority="744" operator="greaterThan">
      <formula>$T18</formula>
    </cfRule>
  </conditionalFormatting>
  <conditionalFormatting sqref="N18:O317">
    <cfRule type="expression" dxfId="645" priority="740">
      <formula>$AN18&gt;200000</formula>
    </cfRule>
  </conditionalFormatting>
  <conditionalFormatting sqref="Q18:R317">
    <cfRule type="expression" dxfId="644" priority="738">
      <formula>$AN18&gt;200000</formula>
    </cfRule>
  </conditionalFormatting>
  <conditionalFormatting sqref="T18:U317">
    <cfRule type="expression" dxfId="643" priority="736">
      <formula>$AN18&gt;200000</formula>
    </cfRule>
  </conditionalFormatting>
  <conditionalFormatting sqref="W18:X317">
    <cfRule type="expression" dxfId="642" priority="734">
      <formula>$AN18&gt;200000</formula>
    </cfRule>
  </conditionalFormatting>
  <conditionalFormatting sqref="Y18:Y317">
    <cfRule type="expression" dxfId="641" priority="1052">
      <formula>OR($Y18="",$Z18="")</formula>
    </cfRule>
    <cfRule type="cellIs" dxfId="640" priority="1053" operator="between">
      <formula>0</formula>
      <formula>$Z18</formula>
    </cfRule>
    <cfRule type="cellIs" dxfId="639" priority="1054" operator="greaterThan">
      <formula>$Z18</formula>
    </cfRule>
  </conditionalFormatting>
  <conditionalFormatting sqref="E18:E317">
    <cfRule type="expression" dxfId="638" priority="2">
      <formula>$AN18&lt;=120900</formula>
    </cfRule>
  </conditionalFormatting>
  <conditionalFormatting sqref="F18:F317">
    <cfRule type="expression" dxfId="637" priority="1">
      <formula>OR($AN18&lt;=121010,$AN18=121310)</formula>
    </cfRule>
  </conditionalFormatting>
  <dataValidations count="10">
    <dataValidation type="decimal" operator="greaterThanOrEqual" allowBlank="1" showInputMessage="1" showErrorMessage="1" error="Data must be a numeric value greater than or equal to 0" sqref="G18:G317 J18:J317 P18:P317 AD18:AD317 V18:V317 AK18:AK317 AF18:AH317 S18:S317">
      <formula1>0</formula1>
    </dataValidation>
    <dataValidation type="decimal" allowBlank="1" showInputMessage="1" showErrorMessage="1" error="Data must be a numeric value" prompt="Enter the Maximum Rated Gate-to-Source Voltage.  Data entry may be a positive or negative value." sqref="AE18:AE317">
      <formula1>-1000</formula1>
      <formula2>1000</formula2>
    </dataValidation>
    <dataValidation type="decimal" operator="greaterThanOrEqual" allowBlank="1" showInputMessage="1" showErrorMessage="1" error="Data must be a numeric value greater than or equal to 0" prompt="Maximum Rated Power Dissipation at the Maximum Rated Junction Temperature (Tmax) must be less than or equal to the Maximum Rated Power Dissipation at the Breakpoint Temperature (Ts)" sqref="AB18:AB317">
      <formula1>0</formula1>
    </dataValidation>
    <dataValidation type="decimal" operator="greaterThanOrEqual" allowBlank="1" showInputMessage="1" showErrorMessage="1" error="Data must be a numeric value greater than or equal to 0" prompt="Maximum Rated Power Dissipation at the Breakpoint Temperature (Ts) must be greater than or equal to the Maximum Rated Power Dissipation at the Maximum Rated Junction Temperature (Tmax)" sqref="AC18:AC317">
      <formula1>0</formula1>
    </dataValidation>
    <dataValidation type="decimal" operator="lessThanOrEqual" allowBlank="1" showInputMessage="1" showErrorMessage="1" error="Ts must be less than or equal to the Maximum Rated Junction Temperature (Tmax)" prompt="Breakpoint Temperature (Ts) must be less than or equal to the Maximum Rated Junction Temperature (Tmax)" sqref="AI18:AI317">
      <formula1>$AK18</formula1>
    </dataValidation>
    <dataValidation type="decimal" allowBlank="1" showInputMessage="1" showErrorMessage="1" error="Data must be a numeric value" prompt="Enter the temperature rise from the ambient (reference) to the component junction" sqref="AL18:AL317">
      <formula1>-500</formula1>
      <formula2>500</formula2>
    </dataValidation>
    <dataValidation type="list" allowBlank="1" showInputMessage="1" showErrorMessage="1" sqref="D18:D317">
      <formula1>$AQ$18:$AQ$24</formula1>
    </dataValidation>
    <dataValidation type="list" allowBlank="1" showInputMessage="1" showErrorMessage="1" sqref="E18:E317">
      <formula1>$AR$18:$AR$19</formula1>
    </dataValidation>
    <dataValidation type="list" allowBlank="1" showInputMessage="1" showErrorMessage="1" sqref="F18:F317">
      <formula1>$AS$18:$AS$19</formula1>
    </dataValidation>
    <dataValidation type="decimal" operator="greaterThanOrEqual" allowBlank="1" showInputMessage="1" showErrorMessage="1" error="Entry must be a numeric value greater than or equal to 0." sqref="M18:M317">
      <formula1>0</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AR328"/>
  <sheetViews>
    <sheetView zoomScale="70" zoomScaleNormal="70" workbookViewId="0">
      <pane ySplit="18" topLeftCell="A19" activePane="bottomLeft" state="frozen"/>
      <selection activeCell="J6" sqref="J6"/>
      <selection pane="bottomLeft" activeCell="D16" sqref="D16"/>
    </sheetView>
  </sheetViews>
  <sheetFormatPr defaultRowHeight="15" x14ac:dyDescent="0.25"/>
  <cols>
    <col min="1" max="1" width="3.140625" style="126" customWidth="1"/>
    <col min="2" max="2" width="9.140625" style="126" customWidth="1"/>
    <col min="3" max="3" width="23.42578125" style="126" customWidth="1"/>
    <col min="4" max="4" width="30.7109375" style="126" customWidth="1"/>
    <col min="5" max="6" width="15.7109375" style="126" customWidth="1"/>
    <col min="7" max="28" width="9.140625" style="126"/>
    <col min="29" max="29" width="9.140625" style="126" customWidth="1"/>
    <col min="30" max="30" width="9.7109375" style="126" customWidth="1"/>
    <col min="31" max="35" width="9.140625" style="126"/>
    <col min="36" max="38" width="9.140625" style="126" hidden="1" customWidth="1"/>
    <col min="39" max="39" width="9.140625" style="170" hidden="1" customWidth="1"/>
    <col min="40" max="41" width="9.140625" style="126" hidden="1" customWidth="1"/>
    <col min="42" max="16384" width="9.140625" style="126"/>
  </cols>
  <sheetData>
    <row r="1" spans="1:44" x14ac:dyDescent="0.25">
      <c r="A1" s="125"/>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P1" s="218"/>
      <c r="AQ1" s="218"/>
      <c r="AR1" s="218"/>
    </row>
    <row r="2" spans="1:44" ht="15.75" thickBot="1" x14ac:dyDescent="0.3">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P2" s="218"/>
      <c r="AQ2" s="218"/>
      <c r="AR2" s="218"/>
    </row>
    <row r="3" spans="1:44" ht="15.75" thickBot="1" x14ac:dyDescent="0.3">
      <c r="A3" s="125"/>
      <c r="B3" s="125"/>
      <c r="C3" s="271" t="s">
        <v>16</v>
      </c>
      <c r="D3" s="264"/>
      <c r="E3" s="127"/>
      <c r="F3" s="127"/>
      <c r="G3" s="127"/>
      <c r="H3" s="127"/>
      <c r="I3" s="271" t="s">
        <v>18</v>
      </c>
      <c r="J3" s="272"/>
      <c r="K3" s="273"/>
      <c r="L3" s="277" t="str">
        <f>IF(GlobalParameters!$C$8="","",GlobalParameters!$C$8)</f>
        <v/>
      </c>
      <c r="M3" s="328"/>
      <c r="N3" s="328"/>
      <c r="O3" s="329"/>
      <c r="P3" s="127"/>
      <c r="Q3" s="372" t="s">
        <v>186</v>
      </c>
      <c r="R3" s="373"/>
      <c r="S3" s="373"/>
      <c r="T3" s="373"/>
      <c r="U3" s="373"/>
      <c r="V3" s="373"/>
      <c r="W3" s="373"/>
      <c r="X3" s="373"/>
      <c r="Y3" s="373"/>
      <c r="Z3" s="374"/>
      <c r="AA3" s="374"/>
      <c r="AB3" s="375"/>
      <c r="AC3" s="125"/>
      <c r="AD3" s="125"/>
      <c r="AE3" s="125"/>
      <c r="AF3" s="125"/>
      <c r="AG3" s="125"/>
      <c r="AH3" s="125"/>
      <c r="AI3" s="125"/>
      <c r="AP3" s="218"/>
      <c r="AQ3" s="218"/>
      <c r="AR3" s="218"/>
    </row>
    <row r="4" spans="1:44" ht="15.75" thickBot="1" x14ac:dyDescent="0.3">
      <c r="A4" s="125"/>
      <c r="B4" s="125"/>
      <c r="C4" s="271" t="s">
        <v>238</v>
      </c>
      <c r="D4" s="264"/>
      <c r="E4" s="127"/>
      <c r="F4" s="127"/>
      <c r="G4" s="127"/>
      <c r="H4" s="128"/>
      <c r="I4" s="271" t="s">
        <v>19</v>
      </c>
      <c r="J4" s="272"/>
      <c r="K4" s="273"/>
      <c r="L4" s="277" t="str">
        <f>IF(GlobalParameters!$E$8="","",GlobalParameters!$E$8)</f>
        <v/>
      </c>
      <c r="M4" s="328"/>
      <c r="N4" s="328"/>
      <c r="O4" s="329"/>
      <c r="P4" s="155"/>
      <c r="Q4" s="376" t="s">
        <v>196</v>
      </c>
      <c r="R4" s="377"/>
      <c r="S4" s="377"/>
      <c r="T4" s="377"/>
      <c r="U4" s="377"/>
      <c r="V4" s="377"/>
      <c r="W4" s="377"/>
      <c r="X4" s="377"/>
      <c r="Y4" s="377"/>
      <c r="Z4" s="378"/>
      <c r="AA4" s="378"/>
      <c r="AB4" s="379"/>
      <c r="AC4" s="125"/>
      <c r="AD4" s="125"/>
      <c r="AE4" s="125"/>
      <c r="AF4" s="125"/>
      <c r="AG4" s="125"/>
      <c r="AH4" s="125"/>
      <c r="AI4" s="125"/>
      <c r="AP4" s="218"/>
      <c r="AQ4" s="218"/>
      <c r="AR4" s="218"/>
    </row>
    <row r="5" spans="1:44" ht="15.75" thickBot="1" x14ac:dyDescent="0.3">
      <c r="A5" s="125"/>
      <c r="B5" s="125"/>
      <c r="C5" s="125"/>
      <c r="D5" s="125"/>
      <c r="E5" s="125"/>
      <c r="F5" s="125"/>
      <c r="G5" s="125"/>
      <c r="H5" s="125"/>
      <c r="I5" s="271" t="s">
        <v>20</v>
      </c>
      <c r="J5" s="263"/>
      <c r="K5" s="264"/>
      <c r="L5" s="277" t="str">
        <f>IF(GlobalParameters!$C$12="","",GlobalParameters!$C$12)</f>
        <v/>
      </c>
      <c r="M5" s="289"/>
      <c r="N5" s="289"/>
      <c r="O5" s="290"/>
      <c r="P5" s="127"/>
      <c r="Q5" s="376" t="s">
        <v>201</v>
      </c>
      <c r="R5" s="377"/>
      <c r="S5" s="377"/>
      <c r="T5" s="377"/>
      <c r="U5" s="377"/>
      <c r="V5" s="377"/>
      <c r="W5" s="377"/>
      <c r="X5" s="377"/>
      <c r="Y5" s="377"/>
      <c r="Z5" s="378"/>
      <c r="AA5" s="378"/>
      <c r="AB5" s="379"/>
      <c r="AC5" s="125"/>
      <c r="AD5" s="125"/>
      <c r="AE5" s="125"/>
      <c r="AF5" s="125"/>
      <c r="AG5" s="125"/>
      <c r="AH5" s="125"/>
      <c r="AI5" s="125"/>
      <c r="AP5" s="218"/>
      <c r="AQ5" s="218"/>
      <c r="AR5" s="218"/>
    </row>
    <row r="6" spans="1:44" ht="15.75" customHeight="1" thickBot="1" x14ac:dyDescent="0.3">
      <c r="A6" s="125"/>
      <c r="B6" s="125"/>
      <c r="C6" s="294" t="s">
        <v>385</v>
      </c>
      <c r="D6" s="296"/>
      <c r="E6" s="129"/>
      <c r="F6" s="129"/>
      <c r="G6" s="129"/>
      <c r="H6" s="129"/>
      <c r="I6" s="271" t="s">
        <v>195</v>
      </c>
      <c r="J6" s="272"/>
      <c r="K6" s="273"/>
      <c r="L6" s="130" t="str">
        <f>IF(GlobalParameters!$K$11="","",GlobalParameters!$K$11)</f>
        <v/>
      </c>
      <c r="M6" s="125"/>
      <c r="N6" s="125"/>
      <c r="O6" s="125"/>
      <c r="P6" s="125"/>
      <c r="Q6" s="355" t="s">
        <v>202</v>
      </c>
      <c r="R6" s="356"/>
      <c r="S6" s="356"/>
      <c r="T6" s="356"/>
      <c r="U6" s="356"/>
      <c r="V6" s="356"/>
      <c r="W6" s="356"/>
      <c r="X6" s="356"/>
      <c r="Y6" s="356"/>
      <c r="Z6" s="380"/>
      <c r="AA6" s="380"/>
      <c r="AB6" s="381"/>
      <c r="AC6" s="125"/>
      <c r="AD6" s="125"/>
      <c r="AE6" s="125"/>
      <c r="AF6" s="125"/>
      <c r="AG6" s="125"/>
      <c r="AH6" s="125"/>
      <c r="AI6" s="125"/>
      <c r="AP6" s="218"/>
      <c r="AQ6" s="218"/>
      <c r="AR6" s="218"/>
    </row>
    <row r="7" spans="1:44" ht="15.75" thickBot="1" x14ac:dyDescent="0.3">
      <c r="A7" s="125"/>
      <c r="B7" s="125"/>
      <c r="C7" s="131"/>
      <c r="D7" s="188"/>
      <c r="E7" s="127"/>
      <c r="F7" s="127"/>
      <c r="G7" s="127"/>
      <c r="H7" s="127"/>
      <c r="I7" s="128"/>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P7" s="218"/>
      <c r="AQ7" s="218"/>
      <c r="AR7" s="218"/>
    </row>
    <row r="8" spans="1:44" x14ac:dyDescent="0.25">
      <c r="A8" s="125"/>
      <c r="B8" s="133" t="s">
        <v>170</v>
      </c>
      <c r="C8" s="134" t="s">
        <v>169</v>
      </c>
      <c r="D8" s="127"/>
      <c r="E8" s="280" t="s">
        <v>382</v>
      </c>
      <c r="F8" s="320"/>
      <c r="G8" s="320"/>
      <c r="H8" s="320"/>
      <c r="I8" s="320"/>
      <c r="J8" s="320"/>
      <c r="K8" s="320"/>
      <c r="L8" s="320"/>
      <c r="M8" s="320"/>
      <c r="N8" s="320"/>
      <c r="O8" s="321"/>
      <c r="P8" s="125"/>
      <c r="Q8" s="280" t="s">
        <v>391</v>
      </c>
      <c r="R8" s="281"/>
      <c r="S8" s="281"/>
      <c r="T8" s="281"/>
      <c r="U8" s="281"/>
      <c r="V8" s="281"/>
      <c r="W8" s="281"/>
      <c r="X8" s="281"/>
      <c r="Y8" s="281"/>
      <c r="Z8" s="281"/>
      <c r="AA8" s="281"/>
      <c r="AB8" s="281"/>
      <c r="AC8" s="374"/>
      <c r="AD8" s="375"/>
      <c r="AE8" s="125"/>
      <c r="AF8" s="125"/>
      <c r="AG8" s="125"/>
      <c r="AH8" s="125"/>
      <c r="AI8" s="125"/>
      <c r="AP8" s="218"/>
      <c r="AQ8" s="218"/>
      <c r="AR8" s="218"/>
    </row>
    <row r="9" spans="1:44" x14ac:dyDescent="0.25">
      <c r="A9" s="125"/>
      <c r="B9" s="125"/>
      <c r="C9" s="135" t="s">
        <v>119</v>
      </c>
      <c r="D9" s="127"/>
      <c r="E9" s="322"/>
      <c r="F9" s="323"/>
      <c r="G9" s="323"/>
      <c r="H9" s="323"/>
      <c r="I9" s="323"/>
      <c r="J9" s="323"/>
      <c r="K9" s="323"/>
      <c r="L9" s="323"/>
      <c r="M9" s="323"/>
      <c r="N9" s="323"/>
      <c r="O9" s="324"/>
      <c r="P9" s="125"/>
      <c r="Q9" s="283"/>
      <c r="R9" s="284"/>
      <c r="S9" s="284"/>
      <c r="T9" s="284"/>
      <c r="U9" s="284"/>
      <c r="V9" s="284"/>
      <c r="W9" s="284"/>
      <c r="X9" s="284"/>
      <c r="Y9" s="284"/>
      <c r="Z9" s="284"/>
      <c r="AA9" s="284"/>
      <c r="AB9" s="284"/>
      <c r="AC9" s="378"/>
      <c r="AD9" s="379"/>
      <c r="AE9" s="125"/>
      <c r="AF9" s="125"/>
      <c r="AG9" s="125"/>
      <c r="AH9" s="125"/>
      <c r="AI9" s="125"/>
      <c r="AP9" s="218"/>
      <c r="AQ9" s="218"/>
      <c r="AR9" s="218"/>
    </row>
    <row r="10" spans="1:44" x14ac:dyDescent="0.25">
      <c r="A10" s="125"/>
      <c r="B10" s="125"/>
      <c r="C10" s="192"/>
      <c r="D10" s="127"/>
      <c r="E10" s="322"/>
      <c r="F10" s="323"/>
      <c r="G10" s="323"/>
      <c r="H10" s="323"/>
      <c r="I10" s="323"/>
      <c r="J10" s="323"/>
      <c r="K10" s="323"/>
      <c r="L10" s="323"/>
      <c r="M10" s="323"/>
      <c r="N10" s="323"/>
      <c r="O10" s="324"/>
      <c r="P10" s="125"/>
      <c r="Q10" s="283"/>
      <c r="R10" s="284"/>
      <c r="S10" s="284"/>
      <c r="T10" s="284"/>
      <c r="U10" s="284"/>
      <c r="V10" s="284"/>
      <c r="W10" s="284"/>
      <c r="X10" s="284"/>
      <c r="Y10" s="284"/>
      <c r="Z10" s="284"/>
      <c r="AA10" s="284"/>
      <c r="AB10" s="284"/>
      <c r="AC10" s="378"/>
      <c r="AD10" s="379"/>
      <c r="AE10" s="125"/>
      <c r="AF10" s="125"/>
      <c r="AG10" s="125"/>
      <c r="AH10" s="125"/>
      <c r="AI10" s="125"/>
      <c r="AP10" s="218"/>
      <c r="AQ10" s="218"/>
      <c r="AR10" s="218"/>
    </row>
    <row r="11" spans="1:44" ht="15.75" thickBot="1" x14ac:dyDescent="0.3">
      <c r="A11" s="125"/>
      <c r="B11" s="125"/>
      <c r="C11" s="192"/>
      <c r="D11" s="127"/>
      <c r="E11" s="325"/>
      <c r="F11" s="326"/>
      <c r="G11" s="326"/>
      <c r="H11" s="326"/>
      <c r="I11" s="326"/>
      <c r="J11" s="326"/>
      <c r="K11" s="326"/>
      <c r="L11" s="326"/>
      <c r="M11" s="326"/>
      <c r="N11" s="326"/>
      <c r="O11" s="327"/>
      <c r="P11" s="125"/>
      <c r="Q11" s="283"/>
      <c r="R11" s="284"/>
      <c r="S11" s="284"/>
      <c r="T11" s="284"/>
      <c r="U11" s="284"/>
      <c r="V11" s="284"/>
      <c r="W11" s="284"/>
      <c r="X11" s="284"/>
      <c r="Y11" s="284"/>
      <c r="Z11" s="284"/>
      <c r="AA11" s="284"/>
      <c r="AB11" s="284"/>
      <c r="AC11" s="378"/>
      <c r="AD11" s="379"/>
      <c r="AE11" s="125"/>
      <c r="AF11" s="125"/>
      <c r="AG11" s="125"/>
      <c r="AH11" s="125"/>
      <c r="AI11" s="125"/>
      <c r="AP11" s="218"/>
      <c r="AQ11" s="218"/>
      <c r="AR11" s="218"/>
    </row>
    <row r="12" spans="1:44" x14ac:dyDescent="0.25">
      <c r="A12" s="125"/>
      <c r="B12" s="125"/>
      <c r="C12" s="192"/>
      <c r="D12" s="127"/>
      <c r="E12" s="195"/>
      <c r="F12" s="195"/>
      <c r="G12" s="195"/>
      <c r="H12" s="195"/>
      <c r="I12" s="195"/>
      <c r="J12" s="195"/>
      <c r="K12" s="195"/>
      <c r="L12" s="195"/>
      <c r="M12" s="195"/>
      <c r="N12" s="195"/>
      <c r="O12" s="195"/>
      <c r="P12" s="125"/>
      <c r="Q12" s="387"/>
      <c r="R12" s="378"/>
      <c r="S12" s="378"/>
      <c r="T12" s="378"/>
      <c r="U12" s="378"/>
      <c r="V12" s="378"/>
      <c r="W12" s="378"/>
      <c r="X12" s="378"/>
      <c r="Y12" s="378"/>
      <c r="Z12" s="378"/>
      <c r="AA12" s="378"/>
      <c r="AB12" s="378"/>
      <c r="AC12" s="378"/>
      <c r="AD12" s="379"/>
      <c r="AE12" s="125"/>
      <c r="AF12" s="125"/>
      <c r="AG12" s="125"/>
      <c r="AH12" s="125"/>
      <c r="AI12" s="125"/>
      <c r="AP12" s="218"/>
      <c r="AQ12" s="218"/>
      <c r="AR12" s="218"/>
    </row>
    <row r="13" spans="1:44" ht="20.25" x14ac:dyDescent="0.3">
      <c r="A13" s="125"/>
      <c r="B13" s="125"/>
      <c r="C13" s="459" t="s">
        <v>598</v>
      </c>
      <c r="D13" s="127"/>
      <c r="E13" s="195"/>
      <c r="F13" s="195"/>
      <c r="G13" s="195"/>
      <c r="H13" s="195"/>
      <c r="I13" s="195"/>
      <c r="J13" s="195"/>
      <c r="K13" s="195"/>
      <c r="L13" s="195"/>
      <c r="M13" s="195"/>
      <c r="N13" s="195"/>
      <c r="O13" s="195"/>
      <c r="P13" s="125"/>
      <c r="Q13" s="387"/>
      <c r="R13" s="378"/>
      <c r="S13" s="378"/>
      <c r="T13" s="378"/>
      <c r="U13" s="378"/>
      <c r="V13" s="378"/>
      <c r="W13" s="378"/>
      <c r="X13" s="378"/>
      <c r="Y13" s="378"/>
      <c r="Z13" s="378"/>
      <c r="AA13" s="378"/>
      <c r="AB13" s="378"/>
      <c r="AC13" s="378"/>
      <c r="AD13" s="379"/>
      <c r="AE13" s="125"/>
      <c r="AF13" s="125"/>
      <c r="AG13" s="125"/>
      <c r="AH13" s="125"/>
      <c r="AI13" s="125"/>
      <c r="AP13" s="218"/>
      <c r="AQ13" s="218"/>
      <c r="AR13" s="218"/>
    </row>
    <row r="14" spans="1:44" ht="15.75" thickBot="1" x14ac:dyDescent="0.3">
      <c r="A14" s="125"/>
      <c r="B14" s="125"/>
      <c r="C14" s="192"/>
      <c r="D14" s="127"/>
      <c r="E14" s="195"/>
      <c r="F14" s="195"/>
      <c r="G14" s="195"/>
      <c r="H14" s="195"/>
      <c r="I14" s="195"/>
      <c r="J14" s="195"/>
      <c r="K14" s="195"/>
      <c r="L14" s="195"/>
      <c r="M14" s="195"/>
      <c r="N14" s="195"/>
      <c r="O14" s="195"/>
      <c r="P14" s="125"/>
      <c r="Q14" s="388"/>
      <c r="R14" s="380"/>
      <c r="S14" s="380"/>
      <c r="T14" s="380"/>
      <c r="U14" s="380"/>
      <c r="V14" s="380"/>
      <c r="W14" s="380"/>
      <c r="X14" s="380"/>
      <c r="Y14" s="380"/>
      <c r="Z14" s="380"/>
      <c r="AA14" s="380"/>
      <c r="AB14" s="380"/>
      <c r="AC14" s="380"/>
      <c r="AD14" s="381"/>
      <c r="AE14" s="125"/>
      <c r="AF14" s="125"/>
      <c r="AG14" s="125"/>
      <c r="AH14" s="125"/>
      <c r="AI14" s="125"/>
      <c r="AP14" s="218"/>
      <c r="AQ14" s="218"/>
      <c r="AR14" s="218"/>
    </row>
    <row r="15" spans="1:44" x14ac:dyDescent="0.25">
      <c r="A15" s="125"/>
      <c r="B15" s="125"/>
      <c r="C15" s="192"/>
      <c r="D15" s="127"/>
      <c r="E15" s="195"/>
      <c r="F15" s="195"/>
      <c r="G15" s="195"/>
      <c r="H15" s="195"/>
      <c r="I15" s="195"/>
      <c r="J15" s="195"/>
      <c r="K15" s="195"/>
      <c r="L15" s="195"/>
      <c r="M15" s="195"/>
      <c r="N15" s="195"/>
      <c r="O15" s="195"/>
      <c r="P15" s="125"/>
      <c r="Q15" s="125"/>
      <c r="R15" s="125"/>
      <c r="S15" s="125"/>
      <c r="T15" s="125"/>
      <c r="U15" s="125"/>
      <c r="V15" s="125"/>
      <c r="W15" s="125"/>
      <c r="X15" s="125"/>
      <c r="Y15" s="125"/>
      <c r="Z15" s="125"/>
      <c r="AA15" s="125"/>
      <c r="AB15" s="125"/>
      <c r="AC15" s="125"/>
      <c r="AD15" s="125"/>
      <c r="AE15" s="125"/>
      <c r="AF15" s="125"/>
      <c r="AG15" s="125"/>
      <c r="AH15" s="125"/>
      <c r="AI15" s="125"/>
      <c r="AP15" s="218"/>
      <c r="AQ15" s="218"/>
      <c r="AR15" s="218"/>
    </row>
    <row r="16" spans="1:44" x14ac:dyDescent="0.25">
      <c r="A16" s="125"/>
      <c r="B16" s="125"/>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P16" s="218"/>
      <c r="AQ16" s="218"/>
      <c r="AR16" s="218"/>
    </row>
    <row r="17" spans="1:44" ht="30" customHeight="1" x14ac:dyDescent="0.25">
      <c r="A17" s="125"/>
      <c r="B17" s="125"/>
      <c r="C17" s="125"/>
      <c r="D17" s="125"/>
      <c r="E17" s="125"/>
      <c r="F17" s="125"/>
      <c r="G17" s="382" t="s">
        <v>572</v>
      </c>
      <c r="H17" s="385"/>
      <c r="I17" s="386"/>
      <c r="J17" s="382" t="s">
        <v>573</v>
      </c>
      <c r="K17" s="383"/>
      <c r="L17" s="384"/>
      <c r="M17" s="382" t="s">
        <v>574</v>
      </c>
      <c r="N17" s="383"/>
      <c r="O17" s="384"/>
      <c r="P17" s="382" t="s">
        <v>575</v>
      </c>
      <c r="Q17" s="383"/>
      <c r="R17" s="384"/>
      <c r="S17" s="382" t="s">
        <v>576</v>
      </c>
      <c r="T17" s="383"/>
      <c r="U17" s="384"/>
      <c r="V17" s="382" t="s">
        <v>87</v>
      </c>
      <c r="W17" s="389"/>
      <c r="X17" s="219"/>
      <c r="Y17" s="390" t="s">
        <v>171</v>
      </c>
      <c r="Z17" s="391"/>
      <c r="AA17" s="391"/>
      <c r="AB17" s="391"/>
      <c r="AC17" s="391"/>
      <c r="AD17" s="391"/>
      <c r="AE17" s="391"/>
      <c r="AF17" s="391"/>
      <c r="AG17" s="392"/>
      <c r="AH17" s="125"/>
      <c r="AI17" s="125"/>
      <c r="AJ17" s="143"/>
      <c r="AP17" s="218"/>
      <c r="AQ17" s="218"/>
      <c r="AR17" s="218"/>
    </row>
    <row r="18" spans="1:44" ht="64.5" x14ac:dyDescent="0.25">
      <c r="A18" s="136"/>
      <c r="B18" s="137" t="s">
        <v>21</v>
      </c>
      <c r="C18" s="137" t="s">
        <v>22</v>
      </c>
      <c r="D18" s="137" t="s">
        <v>24</v>
      </c>
      <c r="E18" s="160" t="s">
        <v>368</v>
      </c>
      <c r="F18" s="160" t="s">
        <v>369</v>
      </c>
      <c r="G18" s="138" t="s">
        <v>63</v>
      </c>
      <c r="H18" s="138" t="s">
        <v>64</v>
      </c>
      <c r="I18" s="138" t="s">
        <v>27</v>
      </c>
      <c r="J18" s="138" t="s">
        <v>25</v>
      </c>
      <c r="K18" s="138" t="s">
        <v>26</v>
      </c>
      <c r="L18" s="138" t="s">
        <v>27</v>
      </c>
      <c r="M18" s="139" t="s">
        <v>25</v>
      </c>
      <c r="N18" s="139" t="s">
        <v>26</v>
      </c>
      <c r="O18" s="138" t="s">
        <v>27</v>
      </c>
      <c r="P18" s="139" t="s">
        <v>25</v>
      </c>
      <c r="Q18" s="139" t="s">
        <v>26</v>
      </c>
      <c r="R18" s="138" t="s">
        <v>27</v>
      </c>
      <c r="S18" s="138" t="s">
        <v>85</v>
      </c>
      <c r="T18" s="138" t="s">
        <v>86</v>
      </c>
      <c r="U18" s="138" t="s">
        <v>27</v>
      </c>
      <c r="V18" s="138" t="s">
        <v>30</v>
      </c>
      <c r="W18" s="138" t="s">
        <v>31</v>
      </c>
      <c r="X18" s="140"/>
      <c r="Y18" s="141" t="s">
        <v>66</v>
      </c>
      <c r="Z18" s="141" t="s">
        <v>65</v>
      </c>
      <c r="AA18" s="142" t="s">
        <v>110</v>
      </c>
      <c r="AB18" s="142" t="s">
        <v>111</v>
      </c>
      <c r="AC18" s="142" t="s">
        <v>383</v>
      </c>
      <c r="AD18" s="142" t="s">
        <v>112</v>
      </c>
      <c r="AE18" s="142" t="s">
        <v>198</v>
      </c>
      <c r="AF18" s="142" t="s">
        <v>199</v>
      </c>
      <c r="AG18" s="142" t="s">
        <v>203</v>
      </c>
      <c r="AH18" s="139" t="s">
        <v>200</v>
      </c>
      <c r="AI18" s="125"/>
      <c r="AJ18" s="156" t="s">
        <v>82</v>
      </c>
      <c r="AP18" s="218"/>
      <c r="AQ18" s="218"/>
      <c r="AR18" s="218"/>
    </row>
    <row r="19" spans="1:44" x14ac:dyDescent="0.25">
      <c r="A19" s="125"/>
      <c r="B19" s="453"/>
      <c r="C19" s="453"/>
      <c r="D19" s="454"/>
      <c r="E19" s="454"/>
      <c r="F19" s="454"/>
      <c r="G19" s="456"/>
      <c r="H19" s="154" t="str">
        <f t="shared" ref="H19:H82" si="0">IF(OR($D19="",$Y19="",$Z19="",$I19="",$AE19="",$AG19=""),"",IF($AJ19&gt;=120100,IF($V19&lt;=$AE19,$Z19*$I19,IF(AND($V19&gt;$AE19,$V19&lt;=$AG19),$I19*($Z19+((($Y19-$Z19)/($AG19-$AE19))*($V19-$AE19))),0)),""))</f>
        <v/>
      </c>
      <c r="I19" s="148" t="str">
        <f>IF($D19="","",VLOOKUP($AJ19,FET_Req!$A$2:$N$22,5))</f>
        <v/>
      </c>
      <c r="J19" s="455"/>
      <c r="K19" s="147" t="str">
        <f t="shared" ref="K19:K82" si="1">IF(OR($D19="",$AA19="",$L19=""),"",IF($AJ19&gt;=120100,$AA19*$L19,""))</f>
        <v/>
      </c>
      <c r="L19" s="148" t="str">
        <f>IF($D19="","",VLOOKUP($AJ19,FET_Req!$A$2:$N$22,6))</f>
        <v/>
      </c>
      <c r="M19" s="455"/>
      <c r="N19" s="147" t="str">
        <f t="shared" ref="N19:N82" si="2">IF(OR($D19="",$AB19="",$O19=""),"",IF($AJ19&gt;=120100,$AB19*$O19,""))</f>
        <v/>
      </c>
      <c r="O19" s="148" t="str">
        <f>IF($D19="","",VLOOKUP($AJ19,FET_Req!$A$2:$N$22,7))</f>
        <v/>
      </c>
      <c r="P19" s="457"/>
      <c r="Q19" s="158" t="str">
        <f t="shared" ref="Q19:Q82" si="3">IF(OR($D19="",$AC19="",$R19=""),"",IF($AJ19&gt;=120100,$AC19*$R19,""))</f>
        <v/>
      </c>
      <c r="R19" s="148" t="str">
        <f>IF($D19="","",IF(OR($AJ19=120500,$AJ19=120600),"",VLOOKUP($AJ19,FET_Req!$A$2:$N$22,8)))</f>
        <v/>
      </c>
      <c r="S19" s="457"/>
      <c r="T19" s="158" t="str">
        <f t="shared" ref="T19:T82" si="4">IF(OR($D19="",$AD19="",$U19=""),"",IF($AJ19&gt;=120100,$AD19*$U19,""))</f>
        <v/>
      </c>
      <c r="U19" s="148" t="str">
        <f>IF($D19="","",VLOOKUP($AJ19,FET_Req!$A$2:$N$22,9))</f>
        <v/>
      </c>
      <c r="V19" s="149" t="str">
        <f t="shared" ref="V19:V82" si="5">IF($D19="","",$L$6+AH19)</f>
        <v/>
      </c>
      <c r="W19" s="150" t="str">
        <f t="shared" ref="W19:W82" si="6">IF(OR($D19="",$AF19=""),"",$AF19)</f>
        <v/>
      </c>
      <c r="X19" s="151"/>
      <c r="Y19" s="453"/>
      <c r="Z19" s="453"/>
      <c r="AA19" s="453"/>
      <c r="AB19" s="453"/>
      <c r="AC19" s="453"/>
      <c r="AD19" s="453"/>
      <c r="AE19" s="453"/>
      <c r="AF19" s="152" t="str">
        <f>IF(OR($D19="",$AG19=""),"",MIN(VLOOKUP($AJ19,FET_Req!$A$2:$N$22,11),$AG19-VLOOKUP($AJ19,FET_Req!$A$2:$N$22,12)))</f>
        <v/>
      </c>
      <c r="AG19" s="453"/>
      <c r="AH19" s="453"/>
      <c r="AI19" s="151"/>
      <c r="AJ19" s="126" t="e">
        <f>VLOOKUP($D19,FET_Req!$Q$2:$R$14,2)+IF(VLOOKUP($D19,FET_Req!$Q$2:$R$14,2)=121200,VLOOKUP($E19,FET_Req!$S$2:$T$3,2),0)+IF(VLOOKUP($D19,FET_Req!$Q$2:$R$14,2)=121200,IF(VLOOKUP($E19,FET_Req!$S$2:$T$3,2)=20,VLOOKUP($F19,FET_Req!$U$2:$V$4,2),0),0)+IF(OR(VLOOKUP($D19,FET_Req!$Q$2:$R$14,2)=121500,VLOOKUP($D19,FET_Req!$Q$2:$R$14,2)=121600),VLOOKUP($F19,FET_Req!$U$2:$V$4,2),0)</f>
        <v>#N/A</v>
      </c>
      <c r="AM19" s="182" t="s">
        <v>360</v>
      </c>
      <c r="AN19" s="49" t="s">
        <v>363</v>
      </c>
      <c r="AO19" s="126" t="s">
        <v>121</v>
      </c>
      <c r="AP19" s="218"/>
      <c r="AQ19" s="218"/>
      <c r="AR19" s="218"/>
    </row>
    <row r="20" spans="1:44" x14ac:dyDescent="0.25">
      <c r="A20" s="125"/>
      <c r="B20" s="453"/>
      <c r="C20" s="453"/>
      <c r="D20" s="454"/>
      <c r="E20" s="454"/>
      <c r="F20" s="454"/>
      <c r="G20" s="456"/>
      <c r="H20" s="154" t="str">
        <f t="shared" si="0"/>
        <v/>
      </c>
      <c r="I20" s="148" t="str">
        <f>IF($D20="","",VLOOKUP($AJ20,FET_Req!$A$2:$N$22,5))</f>
        <v/>
      </c>
      <c r="J20" s="455"/>
      <c r="K20" s="147" t="str">
        <f t="shared" si="1"/>
        <v/>
      </c>
      <c r="L20" s="148" t="str">
        <f>IF($D20="","",VLOOKUP($AJ20,FET_Req!$A$2:$N$22,6))</f>
        <v/>
      </c>
      <c r="M20" s="455"/>
      <c r="N20" s="147" t="str">
        <f t="shared" si="2"/>
        <v/>
      </c>
      <c r="O20" s="148" t="str">
        <f>IF($D20="","",VLOOKUP($AJ20,FET_Req!$A$2:$N$22,7))</f>
        <v/>
      </c>
      <c r="P20" s="457"/>
      <c r="Q20" s="158" t="str">
        <f t="shared" si="3"/>
        <v/>
      </c>
      <c r="R20" s="148" t="str">
        <f>IF($D20="","",IF(OR($AJ20=120500,$AJ20=120600),"",VLOOKUP($AJ20,FET_Req!$A$2:$N$22,8)))</f>
        <v/>
      </c>
      <c r="S20" s="457"/>
      <c r="T20" s="158" t="str">
        <f t="shared" si="4"/>
        <v/>
      </c>
      <c r="U20" s="148" t="str">
        <f>IF($D20="","",VLOOKUP($AJ20,FET_Req!$A$2:$N$22,9))</f>
        <v/>
      </c>
      <c r="V20" s="149" t="str">
        <f t="shared" si="5"/>
        <v/>
      </c>
      <c r="W20" s="150" t="str">
        <f t="shared" si="6"/>
        <v/>
      </c>
      <c r="X20" s="151"/>
      <c r="Y20" s="453"/>
      <c r="Z20" s="453"/>
      <c r="AA20" s="453"/>
      <c r="AB20" s="453"/>
      <c r="AC20" s="453"/>
      <c r="AD20" s="453"/>
      <c r="AE20" s="453"/>
      <c r="AF20" s="152" t="str">
        <f>IF(OR($D20="",$AG20=""),"",MIN(VLOOKUP($AJ20,FET_Req!$A$2:$N$22,11),$AG20-VLOOKUP($AJ20,FET_Req!$A$2:$N$22,12)))</f>
        <v/>
      </c>
      <c r="AG20" s="453"/>
      <c r="AH20" s="453"/>
      <c r="AI20" s="151"/>
      <c r="AJ20" s="126" t="e">
        <f>VLOOKUP($D20,FET_Req!$Q$2:$R$14,2)+IF(VLOOKUP($D20,FET_Req!$Q$2:$R$14,2)=121200,VLOOKUP($E20,FET_Req!$S$2:$T$3,2),0)+IF(VLOOKUP($D20,FET_Req!$Q$2:$R$14,2)=121200,IF(VLOOKUP($E20,FET_Req!$S$2:$T$3,2)=20,VLOOKUP($F20,FET_Req!$U$2:$V$4,2),0),0)+IF(OR(VLOOKUP($D20,FET_Req!$Q$2:$R$14,2)=121500,VLOOKUP($D20,FET_Req!$Q$2:$R$14,2)=121600),VLOOKUP($F20,FET_Req!$U$2:$V$4,2),0)</f>
        <v>#N/A</v>
      </c>
      <c r="AM20" s="182" t="s">
        <v>361</v>
      </c>
      <c r="AN20" s="49" t="s">
        <v>362</v>
      </c>
      <c r="AO20" s="126" t="s">
        <v>122</v>
      </c>
      <c r="AP20" s="218"/>
      <c r="AQ20" s="218"/>
      <c r="AR20" s="218"/>
    </row>
    <row r="21" spans="1:44" x14ac:dyDescent="0.25">
      <c r="A21" s="125"/>
      <c r="B21" s="453"/>
      <c r="C21" s="453"/>
      <c r="D21" s="454"/>
      <c r="E21" s="454"/>
      <c r="F21" s="454"/>
      <c r="G21" s="456"/>
      <c r="H21" s="154" t="str">
        <f t="shared" si="0"/>
        <v/>
      </c>
      <c r="I21" s="148" t="str">
        <f>IF($D21="","",VLOOKUP($AJ21,FET_Req!$A$2:$N$22,5))</f>
        <v/>
      </c>
      <c r="J21" s="455"/>
      <c r="K21" s="147" t="str">
        <f t="shared" si="1"/>
        <v/>
      </c>
      <c r="L21" s="148" t="str">
        <f>IF($D21="","",VLOOKUP($AJ21,FET_Req!$A$2:$N$22,6))</f>
        <v/>
      </c>
      <c r="M21" s="455"/>
      <c r="N21" s="147" t="str">
        <f t="shared" si="2"/>
        <v/>
      </c>
      <c r="O21" s="148" t="str">
        <f>IF($D21="","",VLOOKUP($AJ21,FET_Req!$A$2:$N$22,7))</f>
        <v/>
      </c>
      <c r="P21" s="457"/>
      <c r="Q21" s="158" t="str">
        <f t="shared" si="3"/>
        <v/>
      </c>
      <c r="R21" s="148" t="str">
        <f>IF($D21="","",IF(OR($AJ21=120500,$AJ21=120600),"",VLOOKUP($AJ21,FET_Req!$A$2:$N$22,8)))</f>
        <v/>
      </c>
      <c r="S21" s="457"/>
      <c r="T21" s="158" t="str">
        <f t="shared" si="4"/>
        <v/>
      </c>
      <c r="U21" s="148" t="str">
        <f>IF($D21="","",VLOOKUP($AJ21,FET_Req!$A$2:$N$22,9))</f>
        <v/>
      </c>
      <c r="V21" s="149" t="str">
        <f t="shared" si="5"/>
        <v/>
      </c>
      <c r="W21" s="150" t="str">
        <f t="shared" si="6"/>
        <v/>
      </c>
      <c r="X21" s="151"/>
      <c r="Y21" s="453"/>
      <c r="Z21" s="453"/>
      <c r="AA21" s="453"/>
      <c r="AB21" s="453"/>
      <c r="AC21" s="453"/>
      <c r="AD21" s="453"/>
      <c r="AE21" s="453"/>
      <c r="AF21" s="152" t="str">
        <f>IF(OR($D21="",$AG21=""),"",MIN(VLOOKUP($AJ21,FET_Req!$A$2:$N$22,11),$AG21-VLOOKUP($AJ21,FET_Req!$A$2:$N$22,12)))</f>
        <v/>
      </c>
      <c r="AG21" s="453"/>
      <c r="AH21" s="453"/>
      <c r="AI21" s="151"/>
      <c r="AJ21" s="126" t="e">
        <f>VLOOKUP($D21,FET_Req!$Q$2:$R$14,2)+IF(VLOOKUP($D21,FET_Req!$Q$2:$R$14,2)=121200,VLOOKUP($E21,FET_Req!$S$2:$T$3,2),0)+IF(VLOOKUP($D21,FET_Req!$Q$2:$R$14,2)=121200,IF(VLOOKUP($E21,FET_Req!$S$2:$T$3,2)=20,VLOOKUP($F21,FET_Req!$U$2:$V$4,2),0),0)+IF(OR(VLOOKUP($D21,FET_Req!$Q$2:$R$14,2)=121500,VLOOKUP($D21,FET_Req!$Q$2:$R$14,2)=121600),VLOOKUP($F21,FET_Req!$U$2:$V$4,2),0)</f>
        <v>#N/A</v>
      </c>
      <c r="AM21" s="182" t="s">
        <v>355</v>
      </c>
      <c r="AP21" s="218"/>
      <c r="AQ21" s="218"/>
      <c r="AR21" s="218"/>
    </row>
    <row r="22" spans="1:44" x14ac:dyDescent="0.25">
      <c r="A22" s="125"/>
      <c r="B22" s="453"/>
      <c r="C22" s="453"/>
      <c r="D22" s="454"/>
      <c r="E22" s="454"/>
      <c r="F22" s="454"/>
      <c r="G22" s="456"/>
      <c r="H22" s="154" t="str">
        <f t="shared" si="0"/>
        <v/>
      </c>
      <c r="I22" s="148" t="str">
        <f>IF($D22="","",VLOOKUP($AJ22,FET_Req!$A$2:$N$22,5))</f>
        <v/>
      </c>
      <c r="J22" s="455"/>
      <c r="K22" s="147" t="str">
        <f t="shared" si="1"/>
        <v/>
      </c>
      <c r="L22" s="148" t="str">
        <f>IF($D22="","",VLOOKUP($AJ22,FET_Req!$A$2:$N$22,6))</f>
        <v/>
      </c>
      <c r="M22" s="455"/>
      <c r="N22" s="147" t="str">
        <f t="shared" si="2"/>
        <v/>
      </c>
      <c r="O22" s="148" t="str">
        <f>IF($D22="","",VLOOKUP($AJ22,FET_Req!$A$2:$N$22,7))</f>
        <v/>
      </c>
      <c r="P22" s="457"/>
      <c r="Q22" s="158" t="str">
        <f t="shared" si="3"/>
        <v/>
      </c>
      <c r="R22" s="148" t="str">
        <f>IF($D22="","",IF(OR($AJ22=120500,$AJ22=120600),"",VLOOKUP($AJ22,FET_Req!$A$2:$N$22,8)))</f>
        <v/>
      </c>
      <c r="S22" s="457"/>
      <c r="T22" s="158" t="str">
        <f t="shared" si="4"/>
        <v/>
      </c>
      <c r="U22" s="148" t="str">
        <f>IF($D22="","",VLOOKUP($AJ22,FET_Req!$A$2:$N$22,9))</f>
        <v/>
      </c>
      <c r="V22" s="149" t="str">
        <f t="shared" si="5"/>
        <v/>
      </c>
      <c r="W22" s="150" t="str">
        <f t="shared" si="6"/>
        <v/>
      </c>
      <c r="X22" s="151"/>
      <c r="Y22" s="453"/>
      <c r="Z22" s="453"/>
      <c r="AA22" s="453"/>
      <c r="AB22" s="453"/>
      <c r="AC22" s="453"/>
      <c r="AD22" s="453"/>
      <c r="AE22" s="453"/>
      <c r="AF22" s="152" t="str">
        <f>IF(OR($D22="",$AG22=""),"",MIN(VLOOKUP($AJ22,FET_Req!$A$2:$N$22,11),$AG22-VLOOKUP($AJ22,FET_Req!$A$2:$N$22,12)))</f>
        <v/>
      </c>
      <c r="AG22" s="453"/>
      <c r="AH22" s="453"/>
      <c r="AI22" s="151"/>
      <c r="AJ22" s="126" t="e">
        <f>VLOOKUP($D22,FET_Req!$Q$2:$R$14,2)+IF(VLOOKUP($D22,FET_Req!$Q$2:$R$14,2)=121200,VLOOKUP($E22,FET_Req!$S$2:$T$3,2),0)+IF(VLOOKUP($D22,FET_Req!$Q$2:$R$14,2)=121200,IF(VLOOKUP($E22,FET_Req!$S$2:$T$3,2)=20,VLOOKUP($F22,FET_Req!$U$2:$V$4,2),0),0)+IF(OR(VLOOKUP($D22,FET_Req!$Q$2:$R$14,2)=121500,VLOOKUP($D22,FET_Req!$Q$2:$R$14,2)=121600),VLOOKUP($F22,FET_Req!$U$2:$V$4,2),0)</f>
        <v>#N/A</v>
      </c>
      <c r="AM22" s="182" t="s">
        <v>357</v>
      </c>
      <c r="AP22" s="218"/>
      <c r="AQ22" s="218"/>
      <c r="AR22" s="218"/>
    </row>
    <row r="23" spans="1:44" x14ac:dyDescent="0.25">
      <c r="A23" s="125"/>
      <c r="B23" s="453"/>
      <c r="C23" s="453"/>
      <c r="D23" s="454"/>
      <c r="E23" s="454"/>
      <c r="F23" s="454"/>
      <c r="G23" s="456"/>
      <c r="H23" s="154" t="str">
        <f t="shared" si="0"/>
        <v/>
      </c>
      <c r="I23" s="148" t="str">
        <f>IF($D23="","",VLOOKUP($AJ23,FET_Req!$A$2:$N$22,5))</f>
        <v/>
      </c>
      <c r="J23" s="455"/>
      <c r="K23" s="147" t="str">
        <f t="shared" si="1"/>
        <v/>
      </c>
      <c r="L23" s="148" t="str">
        <f>IF($D23="","",VLOOKUP($AJ23,FET_Req!$A$2:$N$22,6))</f>
        <v/>
      </c>
      <c r="M23" s="455"/>
      <c r="N23" s="147" t="str">
        <f t="shared" si="2"/>
        <v/>
      </c>
      <c r="O23" s="148" t="str">
        <f>IF($D23="","",VLOOKUP($AJ23,FET_Req!$A$2:$N$22,7))</f>
        <v/>
      </c>
      <c r="P23" s="457"/>
      <c r="Q23" s="158" t="str">
        <f t="shared" si="3"/>
        <v/>
      </c>
      <c r="R23" s="148" t="str">
        <f>IF($D23="","",IF(OR($AJ23=120500,$AJ23=120600),"",VLOOKUP($AJ23,FET_Req!$A$2:$N$22,8)))</f>
        <v/>
      </c>
      <c r="S23" s="457"/>
      <c r="T23" s="158" t="str">
        <f t="shared" si="4"/>
        <v/>
      </c>
      <c r="U23" s="148" t="str">
        <f>IF($D23="","",VLOOKUP($AJ23,FET_Req!$A$2:$N$22,9))</f>
        <v/>
      </c>
      <c r="V23" s="149" t="str">
        <f t="shared" si="5"/>
        <v/>
      </c>
      <c r="W23" s="150" t="str">
        <f t="shared" si="6"/>
        <v/>
      </c>
      <c r="X23" s="151"/>
      <c r="Y23" s="453"/>
      <c r="Z23" s="453"/>
      <c r="AA23" s="453"/>
      <c r="AB23" s="453"/>
      <c r="AC23" s="453"/>
      <c r="AD23" s="453"/>
      <c r="AE23" s="453"/>
      <c r="AF23" s="152" t="str">
        <f>IF(OR($D23="",$AG23=""),"",MIN(VLOOKUP($AJ23,FET_Req!$A$2:$N$22,11),$AG23-VLOOKUP($AJ23,FET_Req!$A$2:$N$22,12)))</f>
        <v/>
      </c>
      <c r="AG23" s="453"/>
      <c r="AH23" s="453"/>
      <c r="AI23" s="151"/>
      <c r="AJ23" s="126" t="e">
        <f>VLOOKUP($D23,FET_Req!$Q$2:$R$14,2)+IF(VLOOKUP($D23,FET_Req!$Q$2:$R$14,2)=121200,VLOOKUP($E23,FET_Req!$S$2:$T$3,2),0)+IF(VLOOKUP($D23,FET_Req!$Q$2:$R$14,2)=121200,IF(VLOOKUP($E23,FET_Req!$S$2:$T$3,2)=20,VLOOKUP($F23,FET_Req!$U$2:$V$4,2),0),0)+IF(OR(VLOOKUP($D23,FET_Req!$Q$2:$R$14,2)=121500,VLOOKUP($D23,FET_Req!$Q$2:$R$14,2)=121600),VLOOKUP($F23,FET_Req!$U$2:$V$4,2),0)</f>
        <v>#N/A</v>
      </c>
      <c r="AM23" s="182" t="s">
        <v>358</v>
      </c>
      <c r="AP23" s="218"/>
      <c r="AQ23" s="218"/>
      <c r="AR23" s="218"/>
    </row>
    <row r="24" spans="1:44" x14ac:dyDescent="0.25">
      <c r="A24" s="125"/>
      <c r="B24" s="453"/>
      <c r="C24" s="453"/>
      <c r="D24" s="454"/>
      <c r="E24" s="454"/>
      <c r="F24" s="454"/>
      <c r="G24" s="456"/>
      <c r="H24" s="154" t="str">
        <f t="shared" si="0"/>
        <v/>
      </c>
      <c r="I24" s="148" t="str">
        <f>IF($D24="","",VLOOKUP($AJ24,FET_Req!$A$2:$N$22,5))</f>
        <v/>
      </c>
      <c r="J24" s="455"/>
      <c r="K24" s="147" t="str">
        <f t="shared" si="1"/>
        <v/>
      </c>
      <c r="L24" s="148" t="str">
        <f>IF($D24="","",VLOOKUP($AJ24,FET_Req!$A$2:$N$22,6))</f>
        <v/>
      </c>
      <c r="M24" s="455"/>
      <c r="N24" s="147" t="str">
        <f t="shared" si="2"/>
        <v/>
      </c>
      <c r="O24" s="148" t="str">
        <f>IF($D24="","",VLOOKUP($AJ24,FET_Req!$A$2:$N$22,7))</f>
        <v/>
      </c>
      <c r="P24" s="457"/>
      <c r="Q24" s="158" t="str">
        <f t="shared" si="3"/>
        <v/>
      </c>
      <c r="R24" s="148" t="str">
        <f>IF($D24="","",IF(OR($AJ24=120500,$AJ24=120600),"",VLOOKUP($AJ24,FET_Req!$A$2:$N$22,8)))</f>
        <v/>
      </c>
      <c r="S24" s="457"/>
      <c r="T24" s="158" t="str">
        <f t="shared" si="4"/>
        <v/>
      </c>
      <c r="U24" s="148" t="str">
        <f>IF($D24="","",VLOOKUP($AJ24,FET_Req!$A$2:$N$22,9))</f>
        <v/>
      </c>
      <c r="V24" s="149" t="str">
        <f t="shared" si="5"/>
        <v/>
      </c>
      <c r="W24" s="150" t="str">
        <f t="shared" si="6"/>
        <v/>
      </c>
      <c r="X24" s="151"/>
      <c r="Y24" s="453"/>
      <c r="Z24" s="453"/>
      <c r="AA24" s="453"/>
      <c r="AB24" s="453"/>
      <c r="AC24" s="453"/>
      <c r="AD24" s="453"/>
      <c r="AE24" s="453"/>
      <c r="AF24" s="152" t="str">
        <f>IF(OR($D24="",$AG24=""),"",MIN(VLOOKUP($AJ24,FET_Req!$A$2:$N$22,11),$AG24-VLOOKUP($AJ24,FET_Req!$A$2:$N$22,12)))</f>
        <v/>
      </c>
      <c r="AG24" s="453"/>
      <c r="AH24" s="453"/>
      <c r="AI24" s="151"/>
      <c r="AJ24" s="126" t="e">
        <f>VLOOKUP($D24,FET_Req!$Q$2:$R$14,2)+IF(VLOOKUP($D24,FET_Req!$Q$2:$R$14,2)=121200,VLOOKUP($E24,FET_Req!$S$2:$T$3,2),0)+IF(VLOOKUP($D24,FET_Req!$Q$2:$R$14,2)=121200,IF(VLOOKUP($E24,FET_Req!$S$2:$T$3,2)=20,VLOOKUP($F24,FET_Req!$U$2:$V$4,2),0),0)+IF(OR(VLOOKUP($D24,FET_Req!$Q$2:$R$14,2)=121500,VLOOKUP($D24,FET_Req!$Q$2:$R$14,2)=121600),VLOOKUP($F24,FET_Req!$U$2:$V$4,2),0)</f>
        <v>#N/A</v>
      </c>
      <c r="AM24" s="182" t="s">
        <v>359</v>
      </c>
      <c r="AP24" s="218"/>
      <c r="AQ24" s="218"/>
      <c r="AR24" s="218"/>
    </row>
    <row r="25" spans="1:44" x14ac:dyDescent="0.25">
      <c r="A25" s="125"/>
      <c r="B25" s="453"/>
      <c r="C25" s="453"/>
      <c r="D25" s="454"/>
      <c r="E25" s="454"/>
      <c r="F25" s="454"/>
      <c r="G25" s="456"/>
      <c r="H25" s="154" t="str">
        <f t="shared" si="0"/>
        <v/>
      </c>
      <c r="I25" s="148" t="str">
        <f>IF($D25="","",VLOOKUP($AJ25,FET_Req!$A$2:$N$22,5))</f>
        <v/>
      </c>
      <c r="J25" s="455"/>
      <c r="K25" s="147" t="str">
        <f t="shared" si="1"/>
        <v/>
      </c>
      <c r="L25" s="148" t="str">
        <f>IF($D25="","",VLOOKUP($AJ25,FET_Req!$A$2:$N$22,6))</f>
        <v/>
      </c>
      <c r="M25" s="455"/>
      <c r="N25" s="147" t="str">
        <f t="shared" si="2"/>
        <v/>
      </c>
      <c r="O25" s="148" t="str">
        <f>IF($D25="","",VLOOKUP($AJ25,FET_Req!$A$2:$N$22,7))</f>
        <v/>
      </c>
      <c r="P25" s="457"/>
      <c r="Q25" s="158" t="str">
        <f t="shared" si="3"/>
        <v/>
      </c>
      <c r="R25" s="148" t="str">
        <f>IF($D25="","",IF(OR($AJ25=120500,$AJ25=120600),"",VLOOKUP($AJ25,FET_Req!$A$2:$N$22,8)))</f>
        <v/>
      </c>
      <c r="S25" s="457"/>
      <c r="T25" s="158" t="str">
        <f t="shared" si="4"/>
        <v/>
      </c>
      <c r="U25" s="148" t="str">
        <f>IF($D25="","",VLOOKUP($AJ25,FET_Req!$A$2:$N$22,9))</f>
        <v/>
      </c>
      <c r="V25" s="149" t="str">
        <f t="shared" si="5"/>
        <v/>
      </c>
      <c r="W25" s="150" t="str">
        <f t="shared" si="6"/>
        <v/>
      </c>
      <c r="X25" s="151"/>
      <c r="Y25" s="453"/>
      <c r="Z25" s="453"/>
      <c r="AA25" s="453"/>
      <c r="AB25" s="453"/>
      <c r="AC25" s="453"/>
      <c r="AD25" s="453"/>
      <c r="AE25" s="453"/>
      <c r="AF25" s="152" t="str">
        <f>IF(OR($D25="",$AG25=""),"",MIN(VLOOKUP($AJ25,FET_Req!$A$2:$N$22,11),$AG25-VLOOKUP($AJ25,FET_Req!$A$2:$N$22,12)))</f>
        <v/>
      </c>
      <c r="AG25" s="453"/>
      <c r="AH25" s="453"/>
      <c r="AI25" s="151"/>
      <c r="AJ25" s="126" t="e">
        <f>VLOOKUP($D25,FET_Req!$Q$2:$R$14,2)+IF(VLOOKUP($D25,FET_Req!$Q$2:$R$14,2)=121200,VLOOKUP($E25,FET_Req!$S$2:$T$3,2),0)+IF(VLOOKUP($D25,FET_Req!$Q$2:$R$14,2)=121200,IF(VLOOKUP($E25,FET_Req!$S$2:$T$3,2)=20,VLOOKUP($F25,FET_Req!$U$2:$V$4,2),0),0)+IF(OR(VLOOKUP($D25,FET_Req!$Q$2:$R$14,2)=121500,VLOOKUP($D25,FET_Req!$Q$2:$R$14,2)=121600),VLOOKUP($F25,FET_Req!$U$2:$V$4,2),0)</f>
        <v>#N/A</v>
      </c>
      <c r="AM25" s="182"/>
      <c r="AP25" s="218"/>
      <c r="AQ25" s="218"/>
      <c r="AR25" s="218"/>
    </row>
    <row r="26" spans="1:44" x14ac:dyDescent="0.25">
      <c r="A26" s="125"/>
      <c r="B26" s="453"/>
      <c r="C26" s="453"/>
      <c r="D26" s="454"/>
      <c r="E26" s="454"/>
      <c r="F26" s="454"/>
      <c r="G26" s="456"/>
      <c r="H26" s="154" t="str">
        <f t="shared" si="0"/>
        <v/>
      </c>
      <c r="I26" s="148" t="str">
        <f>IF($D26="","",VLOOKUP($AJ26,FET_Req!$A$2:$N$22,5))</f>
        <v/>
      </c>
      <c r="J26" s="455"/>
      <c r="K26" s="147" t="str">
        <f t="shared" si="1"/>
        <v/>
      </c>
      <c r="L26" s="148" t="str">
        <f>IF($D26="","",VLOOKUP($AJ26,FET_Req!$A$2:$N$22,6))</f>
        <v/>
      </c>
      <c r="M26" s="455"/>
      <c r="N26" s="147" t="str">
        <f t="shared" si="2"/>
        <v/>
      </c>
      <c r="O26" s="148" t="str">
        <f>IF($D26="","",VLOOKUP($AJ26,FET_Req!$A$2:$N$22,7))</f>
        <v/>
      </c>
      <c r="P26" s="457"/>
      <c r="Q26" s="158" t="str">
        <f t="shared" si="3"/>
        <v/>
      </c>
      <c r="R26" s="148" t="str">
        <f>IF($D26="","",IF(OR($AJ26=120500,$AJ26=120600),"",VLOOKUP($AJ26,FET_Req!$A$2:$N$22,8)))</f>
        <v/>
      </c>
      <c r="S26" s="457"/>
      <c r="T26" s="158" t="str">
        <f t="shared" si="4"/>
        <v/>
      </c>
      <c r="U26" s="148" t="str">
        <f>IF($D26="","",VLOOKUP($AJ26,FET_Req!$A$2:$N$22,9))</f>
        <v/>
      </c>
      <c r="V26" s="149" t="str">
        <f t="shared" si="5"/>
        <v/>
      </c>
      <c r="W26" s="150" t="str">
        <f t="shared" si="6"/>
        <v/>
      </c>
      <c r="X26" s="151"/>
      <c r="Y26" s="453"/>
      <c r="Z26" s="453"/>
      <c r="AA26" s="453"/>
      <c r="AB26" s="453"/>
      <c r="AC26" s="453"/>
      <c r="AD26" s="453"/>
      <c r="AE26" s="453"/>
      <c r="AF26" s="152" t="str">
        <f>IF(OR($D26="",$AG26=""),"",MIN(VLOOKUP($AJ26,FET_Req!$A$2:$N$22,11),$AG26-VLOOKUP($AJ26,FET_Req!$A$2:$N$22,12)))</f>
        <v/>
      </c>
      <c r="AG26" s="453"/>
      <c r="AH26" s="453"/>
      <c r="AI26" s="151"/>
      <c r="AJ26" s="126" t="e">
        <f>VLOOKUP($D26,FET_Req!$Q$2:$R$14,2)+IF(VLOOKUP($D26,FET_Req!$Q$2:$R$14,2)=121200,VLOOKUP($E26,FET_Req!$S$2:$T$3,2),0)+IF(VLOOKUP($D26,FET_Req!$Q$2:$R$14,2)=121200,IF(VLOOKUP($E26,FET_Req!$S$2:$T$3,2)=20,VLOOKUP($F26,FET_Req!$U$2:$V$4,2),0),0)+IF(OR(VLOOKUP($D26,FET_Req!$Q$2:$R$14,2)=121500,VLOOKUP($D26,FET_Req!$Q$2:$R$14,2)=121600),VLOOKUP($F26,FET_Req!$U$2:$V$4,2),0)</f>
        <v>#N/A</v>
      </c>
      <c r="AP26" s="218"/>
      <c r="AQ26" s="218"/>
      <c r="AR26" s="218"/>
    </row>
    <row r="27" spans="1:44" x14ac:dyDescent="0.25">
      <c r="A27" s="125"/>
      <c r="B27" s="453"/>
      <c r="C27" s="453"/>
      <c r="D27" s="454"/>
      <c r="E27" s="454"/>
      <c r="F27" s="454"/>
      <c r="G27" s="456"/>
      <c r="H27" s="154" t="str">
        <f t="shared" si="0"/>
        <v/>
      </c>
      <c r="I27" s="148" t="str">
        <f>IF($D27="","",VLOOKUP($AJ27,FET_Req!$A$2:$N$22,5))</f>
        <v/>
      </c>
      <c r="J27" s="455"/>
      <c r="K27" s="147" t="str">
        <f t="shared" si="1"/>
        <v/>
      </c>
      <c r="L27" s="148" t="str">
        <f>IF($D27="","",VLOOKUP($AJ27,FET_Req!$A$2:$N$22,6))</f>
        <v/>
      </c>
      <c r="M27" s="455"/>
      <c r="N27" s="147" t="str">
        <f t="shared" si="2"/>
        <v/>
      </c>
      <c r="O27" s="148" t="str">
        <f>IF($D27="","",VLOOKUP($AJ27,FET_Req!$A$2:$N$22,7))</f>
        <v/>
      </c>
      <c r="P27" s="457"/>
      <c r="Q27" s="158" t="str">
        <f t="shared" si="3"/>
        <v/>
      </c>
      <c r="R27" s="148" t="str">
        <f>IF($D27="","",IF(OR($AJ27=120500,$AJ27=120600),"",VLOOKUP($AJ27,FET_Req!$A$2:$N$22,8)))</f>
        <v/>
      </c>
      <c r="S27" s="457"/>
      <c r="T27" s="158" t="str">
        <f t="shared" si="4"/>
        <v/>
      </c>
      <c r="U27" s="148" t="str">
        <f>IF($D27="","",VLOOKUP($AJ27,FET_Req!$A$2:$N$22,9))</f>
        <v/>
      </c>
      <c r="V27" s="149" t="str">
        <f t="shared" si="5"/>
        <v/>
      </c>
      <c r="W27" s="150" t="str">
        <f t="shared" si="6"/>
        <v/>
      </c>
      <c r="X27" s="151"/>
      <c r="Y27" s="453"/>
      <c r="Z27" s="453"/>
      <c r="AA27" s="453"/>
      <c r="AB27" s="453"/>
      <c r="AC27" s="453"/>
      <c r="AD27" s="453"/>
      <c r="AE27" s="453"/>
      <c r="AF27" s="152" t="str">
        <f>IF(OR($D27="",$AG27=""),"",MIN(VLOOKUP($AJ27,FET_Req!$A$2:$N$22,11),$AG27-VLOOKUP($AJ27,FET_Req!$A$2:$N$22,12)))</f>
        <v/>
      </c>
      <c r="AG27" s="453"/>
      <c r="AH27" s="453"/>
      <c r="AI27" s="151"/>
      <c r="AJ27" s="126" t="e">
        <f>VLOOKUP($D27,FET_Req!$Q$2:$R$14,2)+IF(VLOOKUP($D27,FET_Req!$Q$2:$R$14,2)=121200,VLOOKUP($E27,FET_Req!$S$2:$T$3,2),0)+IF(VLOOKUP($D27,FET_Req!$Q$2:$R$14,2)=121200,IF(VLOOKUP($E27,FET_Req!$S$2:$T$3,2)=20,VLOOKUP($F27,FET_Req!$U$2:$V$4,2),0),0)+IF(OR(VLOOKUP($D27,FET_Req!$Q$2:$R$14,2)=121500,VLOOKUP($D27,FET_Req!$Q$2:$R$14,2)=121600),VLOOKUP($F27,FET_Req!$U$2:$V$4,2),0)</f>
        <v>#N/A</v>
      </c>
      <c r="AP27" s="218"/>
      <c r="AQ27" s="218"/>
      <c r="AR27" s="218"/>
    </row>
    <row r="28" spans="1:44" x14ac:dyDescent="0.25">
      <c r="A28" s="125"/>
      <c r="B28" s="453"/>
      <c r="C28" s="453"/>
      <c r="D28" s="454"/>
      <c r="E28" s="454"/>
      <c r="F28" s="454"/>
      <c r="G28" s="456"/>
      <c r="H28" s="154" t="str">
        <f t="shared" si="0"/>
        <v/>
      </c>
      <c r="I28" s="148" t="str">
        <f>IF($D28="","",VLOOKUP($AJ28,FET_Req!$A$2:$N$22,5))</f>
        <v/>
      </c>
      <c r="J28" s="455"/>
      <c r="K28" s="147" t="str">
        <f t="shared" si="1"/>
        <v/>
      </c>
      <c r="L28" s="148" t="str">
        <f>IF($D28="","",VLOOKUP($AJ28,FET_Req!$A$2:$N$22,6))</f>
        <v/>
      </c>
      <c r="M28" s="455"/>
      <c r="N28" s="147" t="str">
        <f t="shared" si="2"/>
        <v/>
      </c>
      <c r="O28" s="148" t="str">
        <f>IF($D28="","",VLOOKUP($AJ28,FET_Req!$A$2:$N$22,7))</f>
        <v/>
      </c>
      <c r="P28" s="457"/>
      <c r="Q28" s="158" t="str">
        <f t="shared" si="3"/>
        <v/>
      </c>
      <c r="R28" s="148" t="str">
        <f>IF($D28="","",IF(OR($AJ28=120500,$AJ28=120600),"",VLOOKUP($AJ28,FET_Req!$A$2:$N$22,8)))</f>
        <v/>
      </c>
      <c r="S28" s="457"/>
      <c r="T28" s="158" t="str">
        <f t="shared" si="4"/>
        <v/>
      </c>
      <c r="U28" s="148" t="str">
        <f>IF($D28="","",VLOOKUP($AJ28,FET_Req!$A$2:$N$22,9))</f>
        <v/>
      </c>
      <c r="V28" s="149" t="str">
        <f t="shared" si="5"/>
        <v/>
      </c>
      <c r="W28" s="150" t="str">
        <f t="shared" si="6"/>
        <v/>
      </c>
      <c r="X28" s="151"/>
      <c r="Y28" s="453"/>
      <c r="Z28" s="453"/>
      <c r="AA28" s="453"/>
      <c r="AB28" s="453"/>
      <c r="AC28" s="453"/>
      <c r="AD28" s="453"/>
      <c r="AE28" s="453"/>
      <c r="AF28" s="152" t="str">
        <f>IF(OR($D28="",$AG28=""),"",MIN(VLOOKUP($AJ28,FET_Req!$A$2:$N$22,11),$AG28-VLOOKUP($AJ28,FET_Req!$A$2:$N$22,12)))</f>
        <v/>
      </c>
      <c r="AG28" s="453"/>
      <c r="AH28" s="453"/>
      <c r="AI28" s="151"/>
      <c r="AJ28" s="126" t="e">
        <f>VLOOKUP($D28,FET_Req!$Q$2:$R$14,2)+IF(VLOOKUP($D28,FET_Req!$Q$2:$R$14,2)=121200,VLOOKUP($E28,FET_Req!$S$2:$T$3,2),0)+IF(VLOOKUP($D28,FET_Req!$Q$2:$R$14,2)=121200,IF(VLOOKUP($E28,FET_Req!$S$2:$T$3,2)=20,VLOOKUP($F28,FET_Req!$U$2:$V$4,2),0),0)+IF(OR(VLOOKUP($D28,FET_Req!$Q$2:$R$14,2)=121500,VLOOKUP($D28,FET_Req!$Q$2:$R$14,2)=121600),VLOOKUP($F28,FET_Req!$U$2:$V$4,2),0)</f>
        <v>#N/A</v>
      </c>
      <c r="AN28" s="49"/>
      <c r="AP28" s="218"/>
      <c r="AQ28" s="218"/>
      <c r="AR28" s="218"/>
    </row>
    <row r="29" spans="1:44" x14ac:dyDescent="0.25">
      <c r="A29" s="125"/>
      <c r="B29" s="453"/>
      <c r="C29" s="453"/>
      <c r="D29" s="454"/>
      <c r="E29" s="454"/>
      <c r="F29" s="454"/>
      <c r="G29" s="456"/>
      <c r="H29" s="154" t="str">
        <f t="shared" si="0"/>
        <v/>
      </c>
      <c r="I29" s="148" t="str">
        <f>IF($D29="","",VLOOKUP($AJ29,FET_Req!$A$2:$N$22,5))</f>
        <v/>
      </c>
      <c r="J29" s="455"/>
      <c r="K29" s="147" t="str">
        <f t="shared" si="1"/>
        <v/>
      </c>
      <c r="L29" s="148" t="str">
        <f>IF($D29="","",VLOOKUP($AJ29,FET_Req!$A$2:$N$22,6))</f>
        <v/>
      </c>
      <c r="M29" s="455"/>
      <c r="N29" s="147" t="str">
        <f t="shared" si="2"/>
        <v/>
      </c>
      <c r="O29" s="148" t="str">
        <f>IF($D29="","",VLOOKUP($AJ29,FET_Req!$A$2:$N$22,7))</f>
        <v/>
      </c>
      <c r="P29" s="457"/>
      <c r="Q29" s="158" t="str">
        <f t="shared" si="3"/>
        <v/>
      </c>
      <c r="R29" s="148" t="str">
        <f>IF($D29="","",IF(OR($AJ29=120500,$AJ29=120600),"",VLOOKUP($AJ29,FET_Req!$A$2:$N$22,8)))</f>
        <v/>
      </c>
      <c r="S29" s="457"/>
      <c r="T29" s="158" t="str">
        <f t="shared" si="4"/>
        <v/>
      </c>
      <c r="U29" s="148" t="str">
        <f>IF($D29="","",VLOOKUP($AJ29,FET_Req!$A$2:$N$22,9))</f>
        <v/>
      </c>
      <c r="V29" s="149" t="str">
        <f t="shared" si="5"/>
        <v/>
      </c>
      <c r="W29" s="150" t="str">
        <f t="shared" si="6"/>
        <v/>
      </c>
      <c r="X29" s="151"/>
      <c r="Y29" s="453"/>
      <c r="Z29" s="453"/>
      <c r="AA29" s="453"/>
      <c r="AB29" s="453"/>
      <c r="AC29" s="453"/>
      <c r="AD29" s="453"/>
      <c r="AE29" s="453"/>
      <c r="AF29" s="152" t="str">
        <f>IF(OR($D29="",$AG29=""),"",MIN(VLOOKUP($AJ29,FET_Req!$A$2:$N$22,11),$AG29-VLOOKUP($AJ29,FET_Req!$A$2:$N$22,12)))</f>
        <v/>
      </c>
      <c r="AG29" s="453"/>
      <c r="AH29" s="453"/>
      <c r="AI29" s="151"/>
      <c r="AJ29" s="126" t="e">
        <f>VLOOKUP($D29,FET_Req!$Q$2:$R$14,2)+IF(VLOOKUP($D29,FET_Req!$Q$2:$R$14,2)=121200,VLOOKUP($E29,FET_Req!$S$2:$T$3,2),0)+IF(VLOOKUP($D29,FET_Req!$Q$2:$R$14,2)=121200,IF(VLOOKUP($E29,FET_Req!$S$2:$T$3,2)=20,VLOOKUP($F29,FET_Req!$U$2:$V$4,2),0),0)+IF(OR(VLOOKUP($D29,FET_Req!$Q$2:$R$14,2)=121500,VLOOKUP($D29,FET_Req!$Q$2:$R$14,2)=121600),VLOOKUP($F29,FET_Req!$U$2:$V$4,2),0)</f>
        <v>#N/A</v>
      </c>
      <c r="AP29" s="218"/>
      <c r="AQ29" s="218"/>
      <c r="AR29" s="218"/>
    </row>
    <row r="30" spans="1:44" x14ac:dyDescent="0.25">
      <c r="A30" s="125"/>
      <c r="B30" s="453"/>
      <c r="C30" s="453"/>
      <c r="D30" s="454"/>
      <c r="E30" s="454"/>
      <c r="F30" s="454"/>
      <c r="G30" s="456"/>
      <c r="H30" s="154" t="str">
        <f t="shared" si="0"/>
        <v/>
      </c>
      <c r="I30" s="148" t="str">
        <f>IF($D30="","",VLOOKUP($AJ30,FET_Req!$A$2:$N$22,5))</f>
        <v/>
      </c>
      <c r="J30" s="455"/>
      <c r="K30" s="147" t="str">
        <f t="shared" si="1"/>
        <v/>
      </c>
      <c r="L30" s="148" t="str">
        <f>IF($D30="","",VLOOKUP($AJ30,FET_Req!$A$2:$N$22,6))</f>
        <v/>
      </c>
      <c r="M30" s="455"/>
      <c r="N30" s="147" t="str">
        <f t="shared" si="2"/>
        <v/>
      </c>
      <c r="O30" s="148" t="str">
        <f>IF($D30="","",VLOOKUP($AJ30,FET_Req!$A$2:$N$22,7))</f>
        <v/>
      </c>
      <c r="P30" s="457"/>
      <c r="Q30" s="158" t="str">
        <f t="shared" si="3"/>
        <v/>
      </c>
      <c r="R30" s="148" t="str">
        <f>IF($D30="","",IF(OR($AJ30=120500,$AJ30=120600),"",VLOOKUP($AJ30,FET_Req!$A$2:$N$22,8)))</f>
        <v/>
      </c>
      <c r="S30" s="457"/>
      <c r="T30" s="158" t="str">
        <f t="shared" si="4"/>
        <v/>
      </c>
      <c r="U30" s="148" t="str">
        <f>IF($D30="","",VLOOKUP($AJ30,FET_Req!$A$2:$N$22,9))</f>
        <v/>
      </c>
      <c r="V30" s="149" t="str">
        <f t="shared" si="5"/>
        <v/>
      </c>
      <c r="W30" s="150" t="str">
        <f t="shared" si="6"/>
        <v/>
      </c>
      <c r="X30" s="151"/>
      <c r="Y30" s="453"/>
      <c r="Z30" s="453"/>
      <c r="AA30" s="453"/>
      <c r="AB30" s="453"/>
      <c r="AC30" s="453"/>
      <c r="AD30" s="453"/>
      <c r="AE30" s="453"/>
      <c r="AF30" s="152" t="str">
        <f>IF(OR($D30="",$AG30=""),"",MIN(VLOOKUP($AJ30,FET_Req!$A$2:$N$22,11),$AG30-VLOOKUP($AJ30,FET_Req!$A$2:$N$22,12)))</f>
        <v/>
      </c>
      <c r="AG30" s="453"/>
      <c r="AH30" s="453"/>
      <c r="AI30" s="151"/>
      <c r="AJ30" s="126" t="e">
        <f>VLOOKUP($D30,FET_Req!$Q$2:$R$14,2)+IF(VLOOKUP($D30,FET_Req!$Q$2:$R$14,2)=121200,VLOOKUP($E30,FET_Req!$S$2:$T$3,2),0)+IF(VLOOKUP($D30,FET_Req!$Q$2:$R$14,2)=121200,IF(VLOOKUP($E30,FET_Req!$S$2:$T$3,2)=20,VLOOKUP($F30,FET_Req!$U$2:$V$4,2),0),0)+IF(OR(VLOOKUP($D30,FET_Req!$Q$2:$R$14,2)=121500,VLOOKUP($D30,FET_Req!$Q$2:$R$14,2)=121600),VLOOKUP($F30,FET_Req!$U$2:$V$4,2),0)</f>
        <v>#N/A</v>
      </c>
      <c r="AP30" s="218"/>
      <c r="AQ30" s="218"/>
      <c r="AR30" s="218"/>
    </row>
    <row r="31" spans="1:44" x14ac:dyDescent="0.25">
      <c r="A31" s="125"/>
      <c r="B31" s="453"/>
      <c r="C31" s="453"/>
      <c r="D31" s="454"/>
      <c r="E31" s="454"/>
      <c r="F31" s="454"/>
      <c r="G31" s="456"/>
      <c r="H31" s="154" t="str">
        <f t="shared" si="0"/>
        <v/>
      </c>
      <c r="I31" s="148" t="str">
        <f>IF($D31="","",VLOOKUP($AJ31,FET_Req!$A$2:$N$22,5))</f>
        <v/>
      </c>
      <c r="J31" s="455"/>
      <c r="K31" s="147" t="str">
        <f t="shared" si="1"/>
        <v/>
      </c>
      <c r="L31" s="148" t="str">
        <f>IF($D31="","",VLOOKUP($AJ31,FET_Req!$A$2:$N$22,6))</f>
        <v/>
      </c>
      <c r="M31" s="455"/>
      <c r="N31" s="147" t="str">
        <f t="shared" si="2"/>
        <v/>
      </c>
      <c r="O31" s="148" t="str">
        <f>IF($D31="","",VLOOKUP($AJ31,FET_Req!$A$2:$N$22,7))</f>
        <v/>
      </c>
      <c r="P31" s="457"/>
      <c r="Q31" s="158" t="str">
        <f t="shared" si="3"/>
        <v/>
      </c>
      <c r="R31" s="148" t="str">
        <f>IF($D31="","",IF(OR($AJ31=120500,$AJ31=120600),"",VLOOKUP($AJ31,FET_Req!$A$2:$N$22,8)))</f>
        <v/>
      </c>
      <c r="S31" s="457"/>
      <c r="T31" s="158" t="str">
        <f t="shared" si="4"/>
        <v/>
      </c>
      <c r="U31" s="148" t="str">
        <f>IF($D31="","",VLOOKUP($AJ31,FET_Req!$A$2:$N$22,9))</f>
        <v/>
      </c>
      <c r="V31" s="149" t="str">
        <f t="shared" si="5"/>
        <v/>
      </c>
      <c r="W31" s="150" t="str">
        <f t="shared" si="6"/>
        <v/>
      </c>
      <c r="X31" s="151"/>
      <c r="Y31" s="453"/>
      <c r="Z31" s="453"/>
      <c r="AA31" s="453"/>
      <c r="AB31" s="453"/>
      <c r="AC31" s="453"/>
      <c r="AD31" s="453"/>
      <c r="AE31" s="453"/>
      <c r="AF31" s="152" t="str">
        <f>IF(OR($D31="",$AG31=""),"",MIN(VLOOKUP($AJ31,FET_Req!$A$2:$N$22,11),$AG31-VLOOKUP($AJ31,FET_Req!$A$2:$N$22,12)))</f>
        <v/>
      </c>
      <c r="AG31" s="453"/>
      <c r="AH31" s="453"/>
      <c r="AI31" s="151"/>
      <c r="AJ31" s="126" t="e">
        <f>VLOOKUP($D31,FET_Req!$Q$2:$R$14,2)+IF(VLOOKUP($D31,FET_Req!$Q$2:$R$14,2)=121200,VLOOKUP($E31,FET_Req!$S$2:$T$3,2),0)+IF(VLOOKUP($D31,FET_Req!$Q$2:$R$14,2)=121200,IF(VLOOKUP($E31,FET_Req!$S$2:$T$3,2)=20,VLOOKUP($F31,FET_Req!$U$2:$V$4,2),0),0)+IF(OR(VLOOKUP($D31,FET_Req!$Q$2:$R$14,2)=121500,VLOOKUP($D31,FET_Req!$Q$2:$R$14,2)=121600),VLOOKUP($F31,FET_Req!$U$2:$V$4,2),0)</f>
        <v>#N/A</v>
      </c>
      <c r="AP31" s="218"/>
      <c r="AQ31" s="218"/>
      <c r="AR31" s="218"/>
    </row>
    <row r="32" spans="1:44" x14ac:dyDescent="0.25">
      <c r="A32" s="125"/>
      <c r="B32" s="453"/>
      <c r="C32" s="453"/>
      <c r="D32" s="454"/>
      <c r="E32" s="454"/>
      <c r="F32" s="454"/>
      <c r="G32" s="456"/>
      <c r="H32" s="154" t="str">
        <f t="shared" si="0"/>
        <v/>
      </c>
      <c r="I32" s="148" t="str">
        <f>IF($D32="","",VLOOKUP($AJ32,FET_Req!$A$2:$N$22,5))</f>
        <v/>
      </c>
      <c r="J32" s="455"/>
      <c r="K32" s="147" t="str">
        <f t="shared" si="1"/>
        <v/>
      </c>
      <c r="L32" s="148" t="str">
        <f>IF($D32="","",VLOOKUP($AJ32,FET_Req!$A$2:$N$22,6))</f>
        <v/>
      </c>
      <c r="M32" s="455"/>
      <c r="N32" s="147" t="str">
        <f t="shared" si="2"/>
        <v/>
      </c>
      <c r="O32" s="148" t="str">
        <f>IF($D32="","",VLOOKUP($AJ32,FET_Req!$A$2:$N$22,7))</f>
        <v/>
      </c>
      <c r="P32" s="457"/>
      <c r="Q32" s="158" t="str">
        <f t="shared" si="3"/>
        <v/>
      </c>
      <c r="R32" s="148" t="str">
        <f>IF($D32="","",IF(OR($AJ32=120500,$AJ32=120600),"",VLOOKUP($AJ32,FET_Req!$A$2:$N$22,8)))</f>
        <v/>
      </c>
      <c r="S32" s="457"/>
      <c r="T32" s="158" t="str">
        <f t="shared" si="4"/>
        <v/>
      </c>
      <c r="U32" s="148" t="str">
        <f>IF($D32="","",VLOOKUP($AJ32,FET_Req!$A$2:$N$22,9))</f>
        <v/>
      </c>
      <c r="V32" s="149" t="str">
        <f t="shared" si="5"/>
        <v/>
      </c>
      <c r="W32" s="150" t="str">
        <f t="shared" si="6"/>
        <v/>
      </c>
      <c r="X32" s="151"/>
      <c r="Y32" s="453"/>
      <c r="Z32" s="453"/>
      <c r="AA32" s="453"/>
      <c r="AB32" s="453"/>
      <c r="AC32" s="453"/>
      <c r="AD32" s="453"/>
      <c r="AE32" s="453"/>
      <c r="AF32" s="152" t="str">
        <f>IF(OR($D32="",$AG32=""),"",MIN(VLOOKUP($AJ32,FET_Req!$A$2:$N$22,11),$AG32-VLOOKUP($AJ32,FET_Req!$A$2:$N$22,12)))</f>
        <v/>
      </c>
      <c r="AG32" s="453"/>
      <c r="AH32" s="453"/>
      <c r="AI32" s="151"/>
      <c r="AJ32" s="126" t="e">
        <f>VLOOKUP($D32,FET_Req!$Q$2:$R$14,2)+IF(VLOOKUP($D32,FET_Req!$Q$2:$R$14,2)=121200,VLOOKUP($E32,FET_Req!$S$2:$T$3,2),0)+IF(VLOOKUP($D32,FET_Req!$Q$2:$R$14,2)=121200,IF(VLOOKUP($E32,FET_Req!$S$2:$T$3,2)=20,VLOOKUP($F32,FET_Req!$U$2:$V$4,2),0),0)+IF(OR(VLOOKUP($D32,FET_Req!$Q$2:$R$14,2)=121500,VLOOKUP($D32,FET_Req!$Q$2:$R$14,2)=121600),VLOOKUP($F32,FET_Req!$U$2:$V$4,2),0)</f>
        <v>#N/A</v>
      </c>
      <c r="AP32" s="218"/>
      <c r="AQ32" s="218"/>
      <c r="AR32" s="218"/>
    </row>
    <row r="33" spans="1:44" x14ac:dyDescent="0.25">
      <c r="A33" s="125"/>
      <c r="B33" s="453"/>
      <c r="C33" s="453"/>
      <c r="D33" s="454"/>
      <c r="E33" s="454"/>
      <c r="F33" s="454"/>
      <c r="G33" s="456"/>
      <c r="H33" s="154" t="str">
        <f t="shared" si="0"/>
        <v/>
      </c>
      <c r="I33" s="148" t="str">
        <f>IF($D33="","",VLOOKUP($AJ33,FET_Req!$A$2:$N$22,5))</f>
        <v/>
      </c>
      <c r="J33" s="455"/>
      <c r="K33" s="147" t="str">
        <f t="shared" si="1"/>
        <v/>
      </c>
      <c r="L33" s="148" t="str">
        <f>IF($D33="","",VLOOKUP($AJ33,FET_Req!$A$2:$N$22,6))</f>
        <v/>
      </c>
      <c r="M33" s="455"/>
      <c r="N33" s="147" t="str">
        <f t="shared" si="2"/>
        <v/>
      </c>
      <c r="O33" s="148" t="str">
        <f>IF($D33="","",VLOOKUP($AJ33,FET_Req!$A$2:$N$22,7))</f>
        <v/>
      </c>
      <c r="P33" s="457"/>
      <c r="Q33" s="158" t="str">
        <f t="shared" si="3"/>
        <v/>
      </c>
      <c r="R33" s="148" t="str">
        <f>IF($D33="","",IF(OR($AJ33=120500,$AJ33=120600),"",VLOOKUP($AJ33,FET_Req!$A$2:$N$22,8)))</f>
        <v/>
      </c>
      <c r="S33" s="457"/>
      <c r="T33" s="158" t="str">
        <f t="shared" si="4"/>
        <v/>
      </c>
      <c r="U33" s="148" t="str">
        <f>IF($D33="","",VLOOKUP($AJ33,FET_Req!$A$2:$N$22,9))</f>
        <v/>
      </c>
      <c r="V33" s="149" t="str">
        <f t="shared" si="5"/>
        <v/>
      </c>
      <c r="W33" s="150" t="str">
        <f t="shared" si="6"/>
        <v/>
      </c>
      <c r="X33" s="151"/>
      <c r="Y33" s="453"/>
      <c r="Z33" s="453"/>
      <c r="AA33" s="453"/>
      <c r="AB33" s="453"/>
      <c r="AC33" s="453"/>
      <c r="AD33" s="453"/>
      <c r="AE33" s="453"/>
      <c r="AF33" s="152" t="str">
        <f>IF(OR($D33="",$AG33=""),"",MIN(VLOOKUP($AJ33,FET_Req!$A$2:$N$22,11),$AG33-VLOOKUP($AJ33,FET_Req!$A$2:$N$22,12)))</f>
        <v/>
      </c>
      <c r="AG33" s="453"/>
      <c r="AH33" s="453"/>
      <c r="AI33" s="151"/>
      <c r="AJ33" s="126" t="e">
        <f>VLOOKUP($D33,FET_Req!$Q$2:$R$14,2)+IF(VLOOKUP($D33,FET_Req!$Q$2:$R$14,2)=121200,VLOOKUP($E33,FET_Req!$S$2:$T$3,2),0)+IF(VLOOKUP($D33,FET_Req!$Q$2:$R$14,2)=121200,IF(VLOOKUP($E33,FET_Req!$S$2:$T$3,2)=20,VLOOKUP($F33,FET_Req!$U$2:$V$4,2),0),0)+IF(OR(VLOOKUP($D33,FET_Req!$Q$2:$R$14,2)=121500,VLOOKUP($D33,FET_Req!$Q$2:$R$14,2)=121600),VLOOKUP($F33,FET_Req!$U$2:$V$4,2),0)</f>
        <v>#N/A</v>
      </c>
      <c r="AP33" s="218"/>
      <c r="AQ33" s="218"/>
      <c r="AR33" s="218"/>
    </row>
    <row r="34" spans="1:44" x14ac:dyDescent="0.25">
      <c r="A34" s="125"/>
      <c r="B34" s="453"/>
      <c r="C34" s="453"/>
      <c r="D34" s="454"/>
      <c r="E34" s="454"/>
      <c r="F34" s="454"/>
      <c r="G34" s="456"/>
      <c r="H34" s="154" t="str">
        <f t="shared" si="0"/>
        <v/>
      </c>
      <c r="I34" s="148" t="str">
        <f>IF($D34="","",VLOOKUP($AJ34,FET_Req!$A$2:$N$22,5))</f>
        <v/>
      </c>
      <c r="J34" s="455"/>
      <c r="K34" s="147" t="str">
        <f t="shared" si="1"/>
        <v/>
      </c>
      <c r="L34" s="148" t="str">
        <f>IF($D34="","",VLOOKUP($AJ34,FET_Req!$A$2:$N$22,6))</f>
        <v/>
      </c>
      <c r="M34" s="455"/>
      <c r="N34" s="147" t="str">
        <f t="shared" si="2"/>
        <v/>
      </c>
      <c r="O34" s="148" t="str">
        <f>IF($D34="","",VLOOKUP($AJ34,FET_Req!$A$2:$N$22,7))</f>
        <v/>
      </c>
      <c r="P34" s="457"/>
      <c r="Q34" s="158" t="str">
        <f t="shared" si="3"/>
        <v/>
      </c>
      <c r="R34" s="148" t="str">
        <f>IF($D34="","",IF(OR($AJ34=120500,$AJ34=120600),"",VLOOKUP($AJ34,FET_Req!$A$2:$N$22,8)))</f>
        <v/>
      </c>
      <c r="S34" s="457"/>
      <c r="T34" s="158" t="str">
        <f t="shared" si="4"/>
        <v/>
      </c>
      <c r="U34" s="148" t="str">
        <f>IF($D34="","",VLOOKUP($AJ34,FET_Req!$A$2:$N$22,9))</f>
        <v/>
      </c>
      <c r="V34" s="149" t="str">
        <f t="shared" si="5"/>
        <v/>
      </c>
      <c r="W34" s="150" t="str">
        <f t="shared" si="6"/>
        <v/>
      </c>
      <c r="X34" s="151"/>
      <c r="Y34" s="453"/>
      <c r="Z34" s="453"/>
      <c r="AA34" s="453"/>
      <c r="AB34" s="453"/>
      <c r="AC34" s="453"/>
      <c r="AD34" s="453"/>
      <c r="AE34" s="453"/>
      <c r="AF34" s="152" t="str">
        <f>IF(OR($D34="",$AG34=""),"",MIN(VLOOKUP($AJ34,FET_Req!$A$2:$N$22,11),$AG34-VLOOKUP($AJ34,FET_Req!$A$2:$N$22,12)))</f>
        <v/>
      </c>
      <c r="AG34" s="453"/>
      <c r="AH34" s="453"/>
      <c r="AI34" s="151"/>
      <c r="AJ34" s="126" t="e">
        <f>VLOOKUP($D34,FET_Req!$Q$2:$R$14,2)+IF(VLOOKUP($D34,FET_Req!$Q$2:$R$14,2)=121200,VLOOKUP($E34,FET_Req!$S$2:$T$3,2),0)+IF(VLOOKUP($D34,FET_Req!$Q$2:$R$14,2)=121200,IF(VLOOKUP($E34,FET_Req!$S$2:$T$3,2)=20,VLOOKUP($F34,FET_Req!$U$2:$V$4,2),0),0)+IF(OR(VLOOKUP($D34,FET_Req!$Q$2:$R$14,2)=121500,VLOOKUP($D34,FET_Req!$Q$2:$R$14,2)=121600),VLOOKUP($F34,FET_Req!$U$2:$V$4,2),0)</f>
        <v>#N/A</v>
      </c>
      <c r="AP34" s="218"/>
      <c r="AQ34" s="218"/>
      <c r="AR34" s="218"/>
    </row>
    <row r="35" spans="1:44" x14ac:dyDescent="0.25">
      <c r="A35" s="125"/>
      <c r="B35" s="453"/>
      <c r="C35" s="453"/>
      <c r="D35" s="454"/>
      <c r="E35" s="454"/>
      <c r="F35" s="454"/>
      <c r="G35" s="456"/>
      <c r="H35" s="154" t="str">
        <f t="shared" si="0"/>
        <v/>
      </c>
      <c r="I35" s="148" t="str">
        <f>IF($D35="","",VLOOKUP($AJ35,FET_Req!$A$2:$N$22,5))</f>
        <v/>
      </c>
      <c r="J35" s="455"/>
      <c r="K35" s="147" t="str">
        <f t="shared" si="1"/>
        <v/>
      </c>
      <c r="L35" s="148" t="str">
        <f>IF($D35="","",VLOOKUP($AJ35,FET_Req!$A$2:$N$22,6))</f>
        <v/>
      </c>
      <c r="M35" s="455"/>
      <c r="N35" s="147" t="str">
        <f t="shared" si="2"/>
        <v/>
      </c>
      <c r="O35" s="148" t="str">
        <f>IF($D35="","",VLOOKUP($AJ35,FET_Req!$A$2:$N$22,7))</f>
        <v/>
      </c>
      <c r="P35" s="457"/>
      <c r="Q35" s="158" t="str">
        <f t="shared" si="3"/>
        <v/>
      </c>
      <c r="R35" s="148" t="str">
        <f>IF($D35="","",IF(OR($AJ35=120500,$AJ35=120600),"",VLOOKUP($AJ35,FET_Req!$A$2:$N$22,8)))</f>
        <v/>
      </c>
      <c r="S35" s="457"/>
      <c r="T35" s="158" t="str">
        <f t="shared" si="4"/>
        <v/>
      </c>
      <c r="U35" s="148" t="str">
        <f>IF($D35="","",VLOOKUP($AJ35,FET_Req!$A$2:$N$22,9))</f>
        <v/>
      </c>
      <c r="V35" s="149" t="str">
        <f t="shared" si="5"/>
        <v/>
      </c>
      <c r="W35" s="150" t="str">
        <f t="shared" si="6"/>
        <v/>
      </c>
      <c r="X35" s="151"/>
      <c r="Y35" s="453"/>
      <c r="Z35" s="453"/>
      <c r="AA35" s="453"/>
      <c r="AB35" s="453"/>
      <c r="AC35" s="453"/>
      <c r="AD35" s="453"/>
      <c r="AE35" s="453"/>
      <c r="AF35" s="152" t="str">
        <f>IF(OR($D35="",$AG35=""),"",MIN(VLOOKUP($AJ35,FET_Req!$A$2:$N$22,11),$AG35-VLOOKUP($AJ35,FET_Req!$A$2:$N$22,12)))</f>
        <v/>
      </c>
      <c r="AG35" s="453"/>
      <c r="AH35" s="453"/>
      <c r="AI35" s="151"/>
      <c r="AJ35" s="126" t="e">
        <f>VLOOKUP($D35,FET_Req!$Q$2:$R$14,2)+IF(VLOOKUP($D35,FET_Req!$Q$2:$R$14,2)=121200,VLOOKUP($E35,FET_Req!$S$2:$T$3,2),0)+IF(VLOOKUP($D35,FET_Req!$Q$2:$R$14,2)=121200,IF(VLOOKUP($E35,FET_Req!$S$2:$T$3,2)=20,VLOOKUP($F35,FET_Req!$U$2:$V$4,2),0),0)+IF(OR(VLOOKUP($D35,FET_Req!$Q$2:$R$14,2)=121500,VLOOKUP($D35,FET_Req!$Q$2:$R$14,2)=121600),VLOOKUP($F35,FET_Req!$U$2:$V$4,2),0)</f>
        <v>#N/A</v>
      </c>
      <c r="AP35" s="218"/>
      <c r="AQ35" s="218"/>
      <c r="AR35" s="218"/>
    </row>
    <row r="36" spans="1:44" x14ac:dyDescent="0.25">
      <c r="A36" s="125"/>
      <c r="B36" s="453"/>
      <c r="C36" s="453"/>
      <c r="D36" s="454"/>
      <c r="E36" s="454"/>
      <c r="F36" s="454"/>
      <c r="G36" s="456"/>
      <c r="H36" s="154" t="str">
        <f t="shared" si="0"/>
        <v/>
      </c>
      <c r="I36" s="148" t="str">
        <f>IF($D36="","",VLOOKUP($AJ36,FET_Req!$A$2:$N$22,5))</f>
        <v/>
      </c>
      <c r="J36" s="455"/>
      <c r="K36" s="147" t="str">
        <f t="shared" si="1"/>
        <v/>
      </c>
      <c r="L36" s="148" t="str">
        <f>IF($D36="","",VLOOKUP($AJ36,FET_Req!$A$2:$N$22,6))</f>
        <v/>
      </c>
      <c r="M36" s="455"/>
      <c r="N36" s="147" t="str">
        <f t="shared" si="2"/>
        <v/>
      </c>
      <c r="O36" s="148" t="str">
        <f>IF($D36="","",VLOOKUP($AJ36,FET_Req!$A$2:$N$22,7))</f>
        <v/>
      </c>
      <c r="P36" s="457"/>
      <c r="Q36" s="158" t="str">
        <f t="shared" si="3"/>
        <v/>
      </c>
      <c r="R36" s="148" t="str">
        <f>IF($D36="","",IF(OR($AJ36=120500,$AJ36=120600),"",VLOOKUP($AJ36,FET_Req!$A$2:$N$22,8)))</f>
        <v/>
      </c>
      <c r="S36" s="457"/>
      <c r="T36" s="158" t="str">
        <f t="shared" si="4"/>
        <v/>
      </c>
      <c r="U36" s="148" t="str">
        <f>IF($D36="","",VLOOKUP($AJ36,FET_Req!$A$2:$N$22,9))</f>
        <v/>
      </c>
      <c r="V36" s="149" t="str">
        <f t="shared" si="5"/>
        <v/>
      </c>
      <c r="W36" s="150" t="str">
        <f t="shared" si="6"/>
        <v/>
      </c>
      <c r="X36" s="151"/>
      <c r="Y36" s="453"/>
      <c r="Z36" s="453"/>
      <c r="AA36" s="453"/>
      <c r="AB36" s="453"/>
      <c r="AC36" s="453"/>
      <c r="AD36" s="453"/>
      <c r="AE36" s="453"/>
      <c r="AF36" s="152" t="str">
        <f>IF(OR($D36="",$AG36=""),"",MIN(VLOOKUP($AJ36,FET_Req!$A$2:$N$22,11),$AG36-VLOOKUP($AJ36,FET_Req!$A$2:$N$22,12)))</f>
        <v/>
      </c>
      <c r="AG36" s="453"/>
      <c r="AH36" s="453"/>
      <c r="AI36" s="151"/>
      <c r="AJ36" s="126" t="e">
        <f>VLOOKUP($D36,FET_Req!$Q$2:$R$14,2)+IF(VLOOKUP($D36,FET_Req!$Q$2:$R$14,2)=121200,VLOOKUP($E36,FET_Req!$S$2:$T$3,2),0)+IF(VLOOKUP($D36,FET_Req!$Q$2:$R$14,2)=121200,IF(VLOOKUP($E36,FET_Req!$S$2:$T$3,2)=20,VLOOKUP($F36,FET_Req!$U$2:$V$4,2),0),0)+IF(OR(VLOOKUP($D36,FET_Req!$Q$2:$R$14,2)=121500,VLOOKUP($D36,FET_Req!$Q$2:$R$14,2)=121600),VLOOKUP($F36,FET_Req!$U$2:$V$4,2),0)</f>
        <v>#N/A</v>
      </c>
      <c r="AP36" s="218"/>
      <c r="AQ36" s="218"/>
      <c r="AR36" s="218"/>
    </row>
    <row r="37" spans="1:44" x14ac:dyDescent="0.25">
      <c r="A37" s="125"/>
      <c r="B37" s="453"/>
      <c r="C37" s="453"/>
      <c r="D37" s="454"/>
      <c r="E37" s="454"/>
      <c r="F37" s="454"/>
      <c r="G37" s="456"/>
      <c r="H37" s="154" t="str">
        <f t="shared" si="0"/>
        <v/>
      </c>
      <c r="I37" s="148" t="str">
        <f>IF($D37="","",VLOOKUP($AJ37,FET_Req!$A$2:$N$22,5))</f>
        <v/>
      </c>
      <c r="J37" s="455"/>
      <c r="K37" s="147" t="str">
        <f t="shared" si="1"/>
        <v/>
      </c>
      <c r="L37" s="148" t="str">
        <f>IF($D37="","",VLOOKUP($AJ37,FET_Req!$A$2:$N$22,6))</f>
        <v/>
      </c>
      <c r="M37" s="455"/>
      <c r="N37" s="147" t="str">
        <f t="shared" si="2"/>
        <v/>
      </c>
      <c r="O37" s="148" t="str">
        <f>IF($D37="","",VLOOKUP($AJ37,FET_Req!$A$2:$N$22,7))</f>
        <v/>
      </c>
      <c r="P37" s="457"/>
      <c r="Q37" s="158" t="str">
        <f t="shared" si="3"/>
        <v/>
      </c>
      <c r="R37" s="148" t="str">
        <f>IF($D37="","",IF(OR($AJ37=120500,$AJ37=120600),"",VLOOKUP($AJ37,FET_Req!$A$2:$N$22,8)))</f>
        <v/>
      </c>
      <c r="S37" s="457"/>
      <c r="T37" s="158" t="str">
        <f t="shared" si="4"/>
        <v/>
      </c>
      <c r="U37" s="148" t="str">
        <f>IF($D37="","",VLOOKUP($AJ37,FET_Req!$A$2:$N$22,9))</f>
        <v/>
      </c>
      <c r="V37" s="149" t="str">
        <f t="shared" si="5"/>
        <v/>
      </c>
      <c r="W37" s="150" t="str">
        <f t="shared" si="6"/>
        <v/>
      </c>
      <c r="X37" s="151"/>
      <c r="Y37" s="453"/>
      <c r="Z37" s="453"/>
      <c r="AA37" s="453"/>
      <c r="AB37" s="453"/>
      <c r="AC37" s="453"/>
      <c r="AD37" s="453"/>
      <c r="AE37" s="453"/>
      <c r="AF37" s="152" t="str">
        <f>IF(OR($D37="",$AG37=""),"",MIN(VLOOKUP($AJ37,FET_Req!$A$2:$N$22,11),$AG37-VLOOKUP($AJ37,FET_Req!$A$2:$N$22,12)))</f>
        <v/>
      </c>
      <c r="AG37" s="453"/>
      <c r="AH37" s="453"/>
      <c r="AI37" s="151"/>
      <c r="AJ37" s="126" t="e">
        <f>VLOOKUP($D37,FET_Req!$Q$2:$R$14,2)+IF(VLOOKUP($D37,FET_Req!$Q$2:$R$14,2)=121200,VLOOKUP($E37,FET_Req!$S$2:$T$3,2),0)+IF(VLOOKUP($D37,FET_Req!$Q$2:$R$14,2)=121200,IF(VLOOKUP($E37,FET_Req!$S$2:$T$3,2)=20,VLOOKUP($F37,FET_Req!$U$2:$V$4,2),0),0)+IF(OR(VLOOKUP($D37,FET_Req!$Q$2:$R$14,2)=121500,VLOOKUP($D37,FET_Req!$Q$2:$R$14,2)=121600),VLOOKUP($F37,FET_Req!$U$2:$V$4,2),0)</f>
        <v>#N/A</v>
      </c>
      <c r="AP37" s="218"/>
      <c r="AQ37" s="218"/>
      <c r="AR37" s="218"/>
    </row>
    <row r="38" spans="1:44" x14ac:dyDescent="0.25">
      <c r="A38" s="125"/>
      <c r="B38" s="453"/>
      <c r="C38" s="453"/>
      <c r="D38" s="454"/>
      <c r="E38" s="454"/>
      <c r="F38" s="454"/>
      <c r="G38" s="456"/>
      <c r="H38" s="154" t="str">
        <f t="shared" si="0"/>
        <v/>
      </c>
      <c r="I38" s="148" t="str">
        <f>IF($D38="","",VLOOKUP($AJ38,FET_Req!$A$2:$N$22,5))</f>
        <v/>
      </c>
      <c r="J38" s="455"/>
      <c r="K38" s="147" t="str">
        <f t="shared" si="1"/>
        <v/>
      </c>
      <c r="L38" s="148" t="str">
        <f>IF($D38="","",VLOOKUP($AJ38,FET_Req!$A$2:$N$22,6))</f>
        <v/>
      </c>
      <c r="M38" s="455"/>
      <c r="N38" s="147" t="str">
        <f t="shared" si="2"/>
        <v/>
      </c>
      <c r="O38" s="148" t="str">
        <f>IF($D38="","",VLOOKUP($AJ38,FET_Req!$A$2:$N$22,7))</f>
        <v/>
      </c>
      <c r="P38" s="457"/>
      <c r="Q38" s="158" t="str">
        <f t="shared" si="3"/>
        <v/>
      </c>
      <c r="R38" s="148" t="str">
        <f>IF($D38="","",IF(OR($AJ38=120500,$AJ38=120600),"",VLOOKUP($AJ38,FET_Req!$A$2:$N$22,8)))</f>
        <v/>
      </c>
      <c r="S38" s="457"/>
      <c r="T38" s="158" t="str">
        <f t="shared" si="4"/>
        <v/>
      </c>
      <c r="U38" s="148" t="str">
        <f>IF($D38="","",VLOOKUP($AJ38,FET_Req!$A$2:$N$22,9))</f>
        <v/>
      </c>
      <c r="V38" s="149" t="str">
        <f t="shared" si="5"/>
        <v/>
      </c>
      <c r="W38" s="150" t="str">
        <f t="shared" si="6"/>
        <v/>
      </c>
      <c r="X38" s="151"/>
      <c r="Y38" s="453"/>
      <c r="Z38" s="453"/>
      <c r="AA38" s="453"/>
      <c r="AB38" s="453"/>
      <c r="AC38" s="453"/>
      <c r="AD38" s="453"/>
      <c r="AE38" s="453"/>
      <c r="AF38" s="152" t="str">
        <f>IF(OR($D38="",$AG38=""),"",MIN(VLOOKUP($AJ38,FET_Req!$A$2:$N$22,11),$AG38-VLOOKUP($AJ38,FET_Req!$A$2:$N$22,12)))</f>
        <v/>
      </c>
      <c r="AG38" s="453"/>
      <c r="AH38" s="453"/>
      <c r="AI38" s="151"/>
      <c r="AJ38" s="126" t="e">
        <f>VLOOKUP($D38,FET_Req!$Q$2:$R$14,2)+IF(VLOOKUP($D38,FET_Req!$Q$2:$R$14,2)=121200,VLOOKUP($E38,FET_Req!$S$2:$T$3,2),0)+IF(VLOOKUP($D38,FET_Req!$Q$2:$R$14,2)=121200,IF(VLOOKUP($E38,FET_Req!$S$2:$T$3,2)=20,VLOOKUP($F38,FET_Req!$U$2:$V$4,2),0),0)+IF(OR(VLOOKUP($D38,FET_Req!$Q$2:$R$14,2)=121500,VLOOKUP($D38,FET_Req!$Q$2:$R$14,2)=121600),VLOOKUP($F38,FET_Req!$U$2:$V$4,2),0)</f>
        <v>#N/A</v>
      </c>
      <c r="AP38" s="218"/>
      <c r="AQ38" s="218"/>
      <c r="AR38" s="218"/>
    </row>
    <row r="39" spans="1:44" x14ac:dyDescent="0.25">
      <c r="A39" s="125"/>
      <c r="B39" s="453"/>
      <c r="C39" s="453"/>
      <c r="D39" s="454"/>
      <c r="E39" s="454"/>
      <c r="F39" s="454"/>
      <c r="G39" s="456"/>
      <c r="H39" s="154" t="str">
        <f t="shared" si="0"/>
        <v/>
      </c>
      <c r="I39" s="148" t="str">
        <f>IF($D39="","",VLOOKUP($AJ39,FET_Req!$A$2:$N$22,5))</f>
        <v/>
      </c>
      <c r="J39" s="455"/>
      <c r="K39" s="147" t="str">
        <f t="shared" si="1"/>
        <v/>
      </c>
      <c r="L39" s="148" t="str">
        <f>IF($D39="","",VLOOKUP($AJ39,FET_Req!$A$2:$N$22,6))</f>
        <v/>
      </c>
      <c r="M39" s="455"/>
      <c r="N39" s="147" t="str">
        <f t="shared" si="2"/>
        <v/>
      </c>
      <c r="O39" s="148" t="str">
        <f>IF($D39="","",VLOOKUP($AJ39,FET_Req!$A$2:$N$22,7))</f>
        <v/>
      </c>
      <c r="P39" s="457"/>
      <c r="Q39" s="158" t="str">
        <f t="shared" si="3"/>
        <v/>
      </c>
      <c r="R39" s="148" t="str">
        <f>IF($D39="","",IF(OR($AJ39=120500,$AJ39=120600),"",VLOOKUP($AJ39,FET_Req!$A$2:$N$22,8)))</f>
        <v/>
      </c>
      <c r="S39" s="457"/>
      <c r="T39" s="158" t="str">
        <f t="shared" si="4"/>
        <v/>
      </c>
      <c r="U39" s="148" t="str">
        <f>IF($D39="","",VLOOKUP($AJ39,FET_Req!$A$2:$N$22,9))</f>
        <v/>
      </c>
      <c r="V39" s="149" t="str">
        <f t="shared" si="5"/>
        <v/>
      </c>
      <c r="W39" s="150" t="str">
        <f t="shared" si="6"/>
        <v/>
      </c>
      <c r="X39" s="151"/>
      <c r="Y39" s="453"/>
      <c r="Z39" s="453"/>
      <c r="AA39" s="453"/>
      <c r="AB39" s="453"/>
      <c r="AC39" s="453"/>
      <c r="AD39" s="453"/>
      <c r="AE39" s="453"/>
      <c r="AF39" s="152" t="str">
        <f>IF(OR($D39="",$AG39=""),"",MIN(VLOOKUP($AJ39,FET_Req!$A$2:$N$22,11),$AG39-VLOOKUP($AJ39,FET_Req!$A$2:$N$22,12)))</f>
        <v/>
      </c>
      <c r="AG39" s="453"/>
      <c r="AH39" s="453"/>
      <c r="AI39" s="151"/>
      <c r="AJ39" s="126" t="e">
        <f>VLOOKUP($D39,FET_Req!$Q$2:$R$14,2)+IF(VLOOKUP($D39,FET_Req!$Q$2:$R$14,2)=121200,VLOOKUP($E39,FET_Req!$S$2:$T$3,2),0)+IF(VLOOKUP($D39,FET_Req!$Q$2:$R$14,2)=121200,IF(VLOOKUP($E39,FET_Req!$S$2:$T$3,2)=20,VLOOKUP($F39,FET_Req!$U$2:$V$4,2),0),0)+IF(OR(VLOOKUP($D39,FET_Req!$Q$2:$R$14,2)=121500,VLOOKUP($D39,FET_Req!$Q$2:$R$14,2)=121600),VLOOKUP($F39,FET_Req!$U$2:$V$4,2),0)</f>
        <v>#N/A</v>
      </c>
      <c r="AP39" s="218"/>
      <c r="AQ39" s="218"/>
      <c r="AR39" s="218"/>
    </row>
    <row r="40" spans="1:44" x14ac:dyDescent="0.25">
      <c r="A40" s="125"/>
      <c r="B40" s="453"/>
      <c r="C40" s="453"/>
      <c r="D40" s="454"/>
      <c r="E40" s="454"/>
      <c r="F40" s="454"/>
      <c r="G40" s="456"/>
      <c r="H40" s="154" t="str">
        <f t="shared" si="0"/>
        <v/>
      </c>
      <c r="I40" s="148" t="str">
        <f>IF($D40="","",VLOOKUP($AJ40,FET_Req!$A$2:$N$22,5))</f>
        <v/>
      </c>
      <c r="J40" s="455"/>
      <c r="K40" s="147" t="str">
        <f t="shared" si="1"/>
        <v/>
      </c>
      <c r="L40" s="148" t="str">
        <f>IF($D40="","",VLOOKUP($AJ40,FET_Req!$A$2:$N$22,6))</f>
        <v/>
      </c>
      <c r="M40" s="455"/>
      <c r="N40" s="147" t="str">
        <f t="shared" si="2"/>
        <v/>
      </c>
      <c r="O40" s="148" t="str">
        <f>IF($D40="","",VLOOKUP($AJ40,FET_Req!$A$2:$N$22,7))</f>
        <v/>
      </c>
      <c r="P40" s="457"/>
      <c r="Q40" s="158" t="str">
        <f t="shared" si="3"/>
        <v/>
      </c>
      <c r="R40" s="148" t="str">
        <f>IF($D40="","",IF(OR($AJ40=120500,$AJ40=120600),"",VLOOKUP($AJ40,FET_Req!$A$2:$N$22,8)))</f>
        <v/>
      </c>
      <c r="S40" s="457"/>
      <c r="T40" s="158" t="str">
        <f t="shared" si="4"/>
        <v/>
      </c>
      <c r="U40" s="148" t="str">
        <f>IF($D40="","",VLOOKUP($AJ40,FET_Req!$A$2:$N$22,9))</f>
        <v/>
      </c>
      <c r="V40" s="149" t="str">
        <f t="shared" si="5"/>
        <v/>
      </c>
      <c r="W40" s="150" t="str">
        <f t="shared" si="6"/>
        <v/>
      </c>
      <c r="X40" s="151"/>
      <c r="Y40" s="453"/>
      <c r="Z40" s="453"/>
      <c r="AA40" s="453"/>
      <c r="AB40" s="453"/>
      <c r="AC40" s="453"/>
      <c r="AD40" s="453"/>
      <c r="AE40" s="453"/>
      <c r="AF40" s="152" t="str">
        <f>IF(OR($D40="",$AG40=""),"",MIN(VLOOKUP($AJ40,FET_Req!$A$2:$N$22,11),$AG40-VLOOKUP($AJ40,FET_Req!$A$2:$N$22,12)))</f>
        <v/>
      </c>
      <c r="AG40" s="453"/>
      <c r="AH40" s="453"/>
      <c r="AI40" s="151"/>
      <c r="AJ40" s="126" t="e">
        <f>VLOOKUP($D40,FET_Req!$Q$2:$R$14,2)+IF(VLOOKUP($D40,FET_Req!$Q$2:$R$14,2)=121200,VLOOKUP($E40,FET_Req!$S$2:$T$3,2),0)+IF(VLOOKUP($D40,FET_Req!$Q$2:$R$14,2)=121200,IF(VLOOKUP($E40,FET_Req!$S$2:$T$3,2)=20,VLOOKUP($F40,FET_Req!$U$2:$V$4,2),0),0)+IF(OR(VLOOKUP($D40,FET_Req!$Q$2:$R$14,2)=121500,VLOOKUP($D40,FET_Req!$Q$2:$R$14,2)=121600),VLOOKUP($F40,FET_Req!$U$2:$V$4,2),0)</f>
        <v>#N/A</v>
      </c>
      <c r="AP40" s="218"/>
      <c r="AQ40" s="218"/>
      <c r="AR40" s="218"/>
    </row>
    <row r="41" spans="1:44" x14ac:dyDescent="0.25">
      <c r="A41" s="125"/>
      <c r="B41" s="453"/>
      <c r="C41" s="453"/>
      <c r="D41" s="454"/>
      <c r="E41" s="454"/>
      <c r="F41" s="454"/>
      <c r="G41" s="456"/>
      <c r="H41" s="154" t="str">
        <f t="shared" si="0"/>
        <v/>
      </c>
      <c r="I41" s="148" t="str">
        <f>IF($D41="","",VLOOKUP($AJ41,FET_Req!$A$2:$N$22,5))</f>
        <v/>
      </c>
      <c r="J41" s="455"/>
      <c r="K41" s="147" t="str">
        <f t="shared" si="1"/>
        <v/>
      </c>
      <c r="L41" s="148" t="str">
        <f>IF($D41="","",VLOOKUP($AJ41,FET_Req!$A$2:$N$22,6))</f>
        <v/>
      </c>
      <c r="M41" s="455"/>
      <c r="N41" s="147" t="str">
        <f t="shared" si="2"/>
        <v/>
      </c>
      <c r="O41" s="148" t="str">
        <f>IF($D41="","",VLOOKUP($AJ41,FET_Req!$A$2:$N$22,7))</f>
        <v/>
      </c>
      <c r="P41" s="457"/>
      <c r="Q41" s="158" t="str">
        <f t="shared" si="3"/>
        <v/>
      </c>
      <c r="R41" s="148" t="str">
        <f>IF($D41="","",IF(OR($AJ41=120500,$AJ41=120600),"",VLOOKUP($AJ41,FET_Req!$A$2:$N$22,8)))</f>
        <v/>
      </c>
      <c r="S41" s="457"/>
      <c r="T41" s="158" t="str">
        <f t="shared" si="4"/>
        <v/>
      </c>
      <c r="U41" s="148" t="str">
        <f>IF($D41="","",VLOOKUP($AJ41,FET_Req!$A$2:$N$22,9))</f>
        <v/>
      </c>
      <c r="V41" s="149" t="str">
        <f t="shared" si="5"/>
        <v/>
      </c>
      <c r="W41" s="150" t="str">
        <f t="shared" si="6"/>
        <v/>
      </c>
      <c r="X41" s="151"/>
      <c r="Y41" s="453"/>
      <c r="Z41" s="453"/>
      <c r="AA41" s="453"/>
      <c r="AB41" s="453"/>
      <c r="AC41" s="453"/>
      <c r="AD41" s="453"/>
      <c r="AE41" s="453"/>
      <c r="AF41" s="152" t="str">
        <f>IF(OR($D41="",$AG41=""),"",MIN(VLOOKUP($AJ41,FET_Req!$A$2:$N$22,11),$AG41-VLOOKUP($AJ41,FET_Req!$A$2:$N$22,12)))</f>
        <v/>
      </c>
      <c r="AG41" s="453"/>
      <c r="AH41" s="453"/>
      <c r="AI41" s="151"/>
      <c r="AJ41" s="126" t="e">
        <f>VLOOKUP($D41,FET_Req!$Q$2:$R$14,2)+IF(VLOOKUP($D41,FET_Req!$Q$2:$R$14,2)=121200,VLOOKUP($E41,FET_Req!$S$2:$T$3,2),0)+IF(VLOOKUP($D41,FET_Req!$Q$2:$R$14,2)=121200,IF(VLOOKUP($E41,FET_Req!$S$2:$T$3,2)=20,VLOOKUP($F41,FET_Req!$U$2:$V$4,2),0),0)+IF(OR(VLOOKUP($D41,FET_Req!$Q$2:$R$14,2)=121500,VLOOKUP($D41,FET_Req!$Q$2:$R$14,2)=121600),VLOOKUP($F41,FET_Req!$U$2:$V$4,2),0)</f>
        <v>#N/A</v>
      </c>
      <c r="AP41" s="218"/>
      <c r="AQ41" s="218"/>
      <c r="AR41" s="218"/>
    </row>
    <row r="42" spans="1:44" x14ac:dyDescent="0.25">
      <c r="A42" s="125"/>
      <c r="B42" s="453"/>
      <c r="C42" s="453"/>
      <c r="D42" s="454"/>
      <c r="E42" s="454"/>
      <c r="F42" s="454"/>
      <c r="G42" s="456"/>
      <c r="H42" s="154" t="str">
        <f t="shared" si="0"/>
        <v/>
      </c>
      <c r="I42" s="148" t="str">
        <f>IF($D42="","",VLOOKUP($AJ42,FET_Req!$A$2:$N$22,5))</f>
        <v/>
      </c>
      <c r="J42" s="455"/>
      <c r="K42" s="147" t="str">
        <f t="shared" si="1"/>
        <v/>
      </c>
      <c r="L42" s="148" t="str">
        <f>IF($D42="","",VLOOKUP($AJ42,FET_Req!$A$2:$N$22,6))</f>
        <v/>
      </c>
      <c r="M42" s="455"/>
      <c r="N42" s="147" t="str">
        <f t="shared" si="2"/>
        <v/>
      </c>
      <c r="O42" s="148" t="str">
        <f>IF($D42="","",VLOOKUP($AJ42,FET_Req!$A$2:$N$22,7))</f>
        <v/>
      </c>
      <c r="P42" s="457"/>
      <c r="Q42" s="158" t="str">
        <f t="shared" si="3"/>
        <v/>
      </c>
      <c r="R42" s="148" t="str">
        <f>IF($D42="","",IF(OR($AJ42=120500,$AJ42=120600),"",VLOOKUP($AJ42,FET_Req!$A$2:$N$22,8)))</f>
        <v/>
      </c>
      <c r="S42" s="457"/>
      <c r="T42" s="158" t="str">
        <f t="shared" si="4"/>
        <v/>
      </c>
      <c r="U42" s="148" t="str">
        <f>IF($D42="","",VLOOKUP($AJ42,FET_Req!$A$2:$N$22,9))</f>
        <v/>
      </c>
      <c r="V42" s="149" t="str">
        <f t="shared" si="5"/>
        <v/>
      </c>
      <c r="W42" s="150" t="str">
        <f t="shared" si="6"/>
        <v/>
      </c>
      <c r="X42" s="151"/>
      <c r="Y42" s="453"/>
      <c r="Z42" s="453"/>
      <c r="AA42" s="453"/>
      <c r="AB42" s="453"/>
      <c r="AC42" s="453"/>
      <c r="AD42" s="453"/>
      <c r="AE42" s="453"/>
      <c r="AF42" s="152" t="str">
        <f>IF(OR($D42="",$AG42=""),"",MIN(VLOOKUP($AJ42,FET_Req!$A$2:$N$22,11),$AG42-VLOOKUP($AJ42,FET_Req!$A$2:$N$22,12)))</f>
        <v/>
      </c>
      <c r="AG42" s="453"/>
      <c r="AH42" s="453"/>
      <c r="AI42" s="151"/>
      <c r="AJ42" s="126" t="e">
        <f>VLOOKUP($D42,FET_Req!$Q$2:$R$14,2)+IF(VLOOKUP($D42,FET_Req!$Q$2:$R$14,2)=121200,VLOOKUP($E42,FET_Req!$S$2:$T$3,2),0)+IF(VLOOKUP($D42,FET_Req!$Q$2:$R$14,2)=121200,IF(VLOOKUP($E42,FET_Req!$S$2:$T$3,2)=20,VLOOKUP($F42,FET_Req!$U$2:$V$4,2),0),0)+IF(OR(VLOOKUP($D42,FET_Req!$Q$2:$R$14,2)=121500,VLOOKUP($D42,FET_Req!$Q$2:$R$14,2)=121600),VLOOKUP($F42,FET_Req!$U$2:$V$4,2),0)</f>
        <v>#N/A</v>
      </c>
      <c r="AP42" s="218"/>
      <c r="AQ42" s="218"/>
      <c r="AR42" s="218"/>
    </row>
    <row r="43" spans="1:44" x14ac:dyDescent="0.25">
      <c r="A43" s="125"/>
      <c r="B43" s="453"/>
      <c r="C43" s="453"/>
      <c r="D43" s="454"/>
      <c r="E43" s="454"/>
      <c r="F43" s="454"/>
      <c r="G43" s="456"/>
      <c r="H43" s="154" t="str">
        <f t="shared" si="0"/>
        <v/>
      </c>
      <c r="I43" s="148" t="str">
        <f>IF($D43="","",VLOOKUP($AJ43,FET_Req!$A$2:$N$22,5))</f>
        <v/>
      </c>
      <c r="J43" s="455"/>
      <c r="K43" s="147" t="str">
        <f t="shared" si="1"/>
        <v/>
      </c>
      <c r="L43" s="148" t="str">
        <f>IF($D43="","",VLOOKUP($AJ43,FET_Req!$A$2:$N$22,6))</f>
        <v/>
      </c>
      <c r="M43" s="455"/>
      <c r="N43" s="147" t="str">
        <f t="shared" si="2"/>
        <v/>
      </c>
      <c r="O43" s="148" t="str">
        <f>IF($D43="","",VLOOKUP($AJ43,FET_Req!$A$2:$N$22,7))</f>
        <v/>
      </c>
      <c r="P43" s="457"/>
      <c r="Q43" s="158" t="str">
        <f t="shared" si="3"/>
        <v/>
      </c>
      <c r="R43" s="148" t="str">
        <f>IF($D43="","",IF(OR($AJ43=120500,$AJ43=120600),"",VLOOKUP($AJ43,FET_Req!$A$2:$N$22,8)))</f>
        <v/>
      </c>
      <c r="S43" s="457"/>
      <c r="T43" s="158" t="str">
        <f t="shared" si="4"/>
        <v/>
      </c>
      <c r="U43" s="148" t="str">
        <f>IF($D43="","",VLOOKUP($AJ43,FET_Req!$A$2:$N$22,9))</f>
        <v/>
      </c>
      <c r="V43" s="149" t="str">
        <f t="shared" si="5"/>
        <v/>
      </c>
      <c r="W43" s="150" t="str">
        <f t="shared" si="6"/>
        <v/>
      </c>
      <c r="X43" s="151"/>
      <c r="Y43" s="453"/>
      <c r="Z43" s="453"/>
      <c r="AA43" s="453"/>
      <c r="AB43" s="453"/>
      <c r="AC43" s="453"/>
      <c r="AD43" s="453"/>
      <c r="AE43" s="453"/>
      <c r="AF43" s="152" t="str">
        <f>IF(OR($D43="",$AG43=""),"",MIN(VLOOKUP($AJ43,FET_Req!$A$2:$N$22,11),$AG43-VLOOKUP($AJ43,FET_Req!$A$2:$N$22,12)))</f>
        <v/>
      </c>
      <c r="AG43" s="453"/>
      <c r="AH43" s="453"/>
      <c r="AI43" s="151"/>
      <c r="AJ43" s="126" t="e">
        <f>VLOOKUP($D43,FET_Req!$Q$2:$R$14,2)+IF(VLOOKUP($D43,FET_Req!$Q$2:$R$14,2)=121200,VLOOKUP($E43,FET_Req!$S$2:$T$3,2),0)+IF(VLOOKUP($D43,FET_Req!$Q$2:$R$14,2)=121200,IF(VLOOKUP($E43,FET_Req!$S$2:$T$3,2)=20,VLOOKUP($F43,FET_Req!$U$2:$V$4,2),0),0)+IF(OR(VLOOKUP($D43,FET_Req!$Q$2:$R$14,2)=121500,VLOOKUP($D43,FET_Req!$Q$2:$R$14,2)=121600),VLOOKUP($F43,FET_Req!$U$2:$V$4,2),0)</f>
        <v>#N/A</v>
      </c>
      <c r="AP43" s="218"/>
      <c r="AQ43" s="218"/>
      <c r="AR43" s="218"/>
    </row>
    <row r="44" spans="1:44" x14ac:dyDescent="0.25">
      <c r="A44" s="125"/>
      <c r="B44" s="453"/>
      <c r="C44" s="453"/>
      <c r="D44" s="454"/>
      <c r="E44" s="454"/>
      <c r="F44" s="454"/>
      <c r="G44" s="456"/>
      <c r="H44" s="154" t="str">
        <f t="shared" si="0"/>
        <v/>
      </c>
      <c r="I44" s="148" t="str">
        <f>IF($D44="","",VLOOKUP($AJ44,FET_Req!$A$2:$N$22,5))</f>
        <v/>
      </c>
      <c r="J44" s="455"/>
      <c r="K44" s="147" t="str">
        <f t="shared" si="1"/>
        <v/>
      </c>
      <c r="L44" s="148" t="str">
        <f>IF($D44="","",VLOOKUP($AJ44,FET_Req!$A$2:$N$22,6))</f>
        <v/>
      </c>
      <c r="M44" s="455"/>
      <c r="N44" s="147" t="str">
        <f t="shared" si="2"/>
        <v/>
      </c>
      <c r="O44" s="148" t="str">
        <f>IF($D44="","",VLOOKUP($AJ44,FET_Req!$A$2:$N$22,7))</f>
        <v/>
      </c>
      <c r="P44" s="457"/>
      <c r="Q44" s="158" t="str">
        <f t="shared" si="3"/>
        <v/>
      </c>
      <c r="R44" s="148" t="str">
        <f>IF($D44="","",IF(OR($AJ44=120500,$AJ44=120600),"",VLOOKUP($AJ44,FET_Req!$A$2:$N$22,8)))</f>
        <v/>
      </c>
      <c r="S44" s="457"/>
      <c r="T44" s="158" t="str">
        <f t="shared" si="4"/>
        <v/>
      </c>
      <c r="U44" s="148" t="str">
        <f>IF($D44="","",VLOOKUP($AJ44,FET_Req!$A$2:$N$22,9))</f>
        <v/>
      </c>
      <c r="V44" s="149" t="str">
        <f t="shared" si="5"/>
        <v/>
      </c>
      <c r="W44" s="150" t="str">
        <f t="shared" si="6"/>
        <v/>
      </c>
      <c r="X44" s="151"/>
      <c r="Y44" s="453"/>
      <c r="Z44" s="453"/>
      <c r="AA44" s="453"/>
      <c r="AB44" s="453"/>
      <c r="AC44" s="453"/>
      <c r="AD44" s="453"/>
      <c r="AE44" s="453"/>
      <c r="AF44" s="152" t="str">
        <f>IF(OR($D44="",$AG44=""),"",MIN(VLOOKUP($AJ44,FET_Req!$A$2:$N$22,11),$AG44-VLOOKUP($AJ44,FET_Req!$A$2:$N$22,12)))</f>
        <v/>
      </c>
      <c r="AG44" s="453"/>
      <c r="AH44" s="453"/>
      <c r="AI44" s="151"/>
      <c r="AJ44" s="126" t="e">
        <f>VLOOKUP($D44,FET_Req!$Q$2:$R$14,2)+IF(VLOOKUP($D44,FET_Req!$Q$2:$R$14,2)=121200,VLOOKUP($E44,FET_Req!$S$2:$T$3,2),0)+IF(VLOOKUP($D44,FET_Req!$Q$2:$R$14,2)=121200,IF(VLOOKUP($E44,FET_Req!$S$2:$T$3,2)=20,VLOOKUP($F44,FET_Req!$U$2:$V$4,2),0),0)+IF(OR(VLOOKUP($D44,FET_Req!$Q$2:$R$14,2)=121500,VLOOKUP($D44,FET_Req!$Q$2:$R$14,2)=121600),VLOOKUP($F44,FET_Req!$U$2:$V$4,2),0)</f>
        <v>#N/A</v>
      </c>
      <c r="AP44" s="218"/>
      <c r="AQ44" s="218"/>
      <c r="AR44" s="218"/>
    </row>
    <row r="45" spans="1:44" x14ac:dyDescent="0.25">
      <c r="A45" s="125"/>
      <c r="B45" s="453"/>
      <c r="C45" s="453"/>
      <c r="D45" s="454"/>
      <c r="E45" s="454"/>
      <c r="F45" s="454"/>
      <c r="G45" s="456"/>
      <c r="H45" s="154" t="str">
        <f t="shared" si="0"/>
        <v/>
      </c>
      <c r="I45" s="148" t="str">
        <f>IF($D45="","",VLOOKUP($AJ45,FET_Req!$A$2:$N$22,5))</f>
        <v/>
      </c>
      <c r="J45" s="455"/>
      <c r="K45" s="147" t="str">
        <f t="shared" si="1"/>
        <v/>
      </c>
      <c r="L45" s="148" t="str">
        <f>IF($D45="","",VLOOKUP($AJ45,FET_Req!$A$2:$N$22,6))</f>
        <v/>
      </c>
      <c r="M45" s="455"/>
      <c r="N45" s="147" t="str">
        <f t="shared" si="2"/>
        <v/>
      </c>
      <c r="O45" s="148" t="str">
        <f>IF($D45="","",VLOOKUP($AJ45,FET_Req!$A$2:$N$22,7))</f>
        <v/>
      </c>
      <c r="P45" s="457"/>
      <c r="Q45" s="158" t="str">
        <f t="shared" si="3"/>
        <v/>
      </c>
      <c r="R45" s="148" t="str">
        <f>IF($D45="","",IF(OR($AJ45=120500,$AJ45=120600),"",VLOOKUP($AJ45,FET_Req!$A$2:$N$22,8)))</f>
        <v/>
      </c>
      <c r="S45" s="457"/>
      <c r="T45" s="158" t="str">
        <f t="shared" si="4"/>
        <v/>
      </c>
      <c r="U45" s="148" t="str">
        <f>IF($D45="","",VLOOKUP($AJ45,FET_Req!$A$2:$N$22,9))</f>
        <v/>
      </c>
      <c r="V45" s="149" t="str">
        <f t="shared" si="5"/>
        <v/>
      </c>
      <c r="W45" s="150" t="str">
        <f t="shared" si="6"/>
        <v/>
      </c>
      <c r="X45" s="151"/>
      <c r="Y45" s="453"/>
      <c r="Z45" s="453"/>
      <c r="AA45" s="453"/>
      <c r="AB45" s="453"/>
      <c r="AC45" s="453"/>
      <c r="AD45" s="453"/>
      <c r="AE45" s="453"/>
      <c r="AF45" s="152" t="str">
        <f>IF(OR($D45="",$AG45=""),"",MIN(VLOOKUP($AJ45,FET_Req!$A$2:$N$22,11),$AG45-VLOOKUP($AJ45,FET_Req!$A$2:$N$22,12)))</f>
        <v/>
      </c>
      <c r="AG45" s="453"/>
      <c r="AH45" s="453"/>
      <c r="AI45" s="151"/>
      <c r="AJ45" s="126" t="e">
        <f>VLOOKUP($D45,FET_Req!$Q$2:$R$14,2)+IF(VLOOKUP($D45,FET_Req!$Q$2:$R$14,2)=121200,VLOOKUP($E45,FET_Req!$S$2:$T$3,2),0)+IF(VLOOKUP($D45,FET_Req!$Q$2:$R$14,2)=121200,IF(VLOOKUP($E45,FET_Req!$S$2:$T$3,2)=20,VLOOKUP($F45,FET_Req!$U$2:$V$4,2),0),0)+IF(OR(VLOOKUP($D45,FET_Req!$Q$2:$R$14,2)=121500,VLOOKUP($D45,FET_Req!$Q$2:$R$14,2)=121600),VLOOKUP($F45,FET_Req!$U$2:$V$4,2),0)</f>
        <v>#N/A</v>
      </c>
      <c r="AP45" s="218"/>
      <c r="AQ45" s="218"/>
      <c r="AR45" s="218"/>
    </row>
    <row r="46" spans="1:44" x14ac:dyDescent="0.25">
      <c r="A46" s="125"/>
      <c r="B46" s="453"/>
      <c r="C46" s="453"/>
      <c r="D46" s="454"/>
      <c r="E46" s="454"/>
      <c r="F46" s="454"/>
      <c r="G46" s="456"/>
      <c r="H46" s="154" t="str">
        <f t="shared" si="0"/>
        <v/>
      </c>
      <c r="I46" s="148" t="str">
        <f>IF($D46="","",VLOOKUP($AJ46,FET_Req!$A$2:$N$22,5))</f>
        <v/>
      </c>
      <c r="J46" s="455"/>
      <c r="K46" s="147" t="str">
        <f t="shared" si="1"/>
        <v/>
      </c>
      <c r="L46" s="148" t="str">
        <f>IF($D46="","",VLOOKUP($AJ46,FET_Req!$A$2:$N$22,6))</f>
        <v/>
      </c>
      <c r="M46" s="455"/>
      <c r="N46" s="147" t="str">
        <f t="shared" si="2"/>
        <v/>
      </c>
      <c r="O46" s="148" t="str">
        <f>IF($D46="","",VLOOKUP($AJ46,FET_Req!$A$2:$N$22,7))</f>
        <v/>
      </c>
      <c r="P46" s="457"/>
      <c r="Q46" s="158" t="str">
        <f t="shared" si="3"/>
        <v/>
      </c>
      <c r="R46" s="148" t="str">
        <f>IF($D46="","",IF(OR($AJ46=120500,$AJ46=120600),"",VLOOKUP($AJ46,FET_Req!$A$2:$N$22,8)))</f>
        <v/>
      </c>
      <c r="S46" s="457"/>
      <c r="T46" s="158" t="str">
        <f t="shared" si="4"/>
        <v/>
      </c>
      <c r="U46" s="148" t="str">
        <f>IF($D46="","",VLOOKUP($AJ46,FET_Req!$A$2:$N$22,9))</f>
        <v/>
      </c>
      <c r="V46" s="149" t="str">
        <f t="shared" si="5"/>
        <v/>
      </c>
      <c r="W46" s="150" t="str">
        <f t="shared" si="6"/>
        <v/>
      </c>
      <c r="X46" s="151"/>
      <c r="Y46" s="453"/>
      <c r="Z46" s="453"/>
      <c r="AA46" s="453"/>
      <c r="AB46" s="453"/>
      <c r="AC46" s="453"/>
      <c r="AD46" s="453"/>
      <c r="AE46" s="453"/>
      <c r="AF46" s="152" t="str">
        <f>IF(OR($D46="",$AG46=""),"",MIN(VLOOKUP($AJ46,FET_Req!$A$2:$N$22,11),$AG46-VLOOKUP($AJ46,FET_Req!$A$2:$N$22,12)))</f>
        <v/>
      </c>
      <c r="AG46" s="453"/>
      <c r="AH46" s="453"/>
      <c r="AI46" s="151"/>
      <c r="AJ46" s="126" t="e">
        <f>VLOOKUP($D46,FET_Req!$Q$2:$R$14,2)+IF(VLOOKUP($D46,FET_Req!$Q$2:$R$14,2)=121200,VLOOKUP($E46,FET_Req!$S$2:$T$3,2),0)+IF(VLOOKUP($D46,FET_Req!$Q$2:$R$14,2)=121200,IF(VLOOKUP($E46,FET_Req!$S$2:$T$3,2)=20,VLOOKUP($F46,FET_Req!$U$2:$V$4,2),0),0)+IF(OR(VLOOKUP($D46,FET_Req!$Q$2:$R$14,2)=121500,VLOOKUP($D46,FET_Req!$Q$2:$R$14,2)=121600),VLOOKUP($F46,FET_Req!$U$2:$V$4,2),0)</f>
        <v>#N/A</v>
      </c>
      <c r="AP46" s="218"/>
      <c r="AQ46" s="218"/>
      <c r="AR46" s="218"/>
    </row>
    <row r="47" spans="1:44" x14ac:dyDescent="0.25">
      <c r="A47" s="125"/>
      <c r="B47" s="453"/>
      <c r="C47" s="453"/>
      <c r="D47" s="454"/>
      <c r="E47" s="454"/>
      <c r="F47" s="454"/>
      <c r="G47" s="456"/>
      <c r="H47" s="154" t="str">
        <f t="shared" si="0"/>
        <v/>
      </c>
      <c r="I47" s="148" t="str">
        <f>IF($D47="","",VLOOKUP($AJ47,FET_Req!$A$2:$N$22,5))</f>
        <v/>
      </c>
      <c r="J47" s="455"/>
      <c r="K47" s="147" t="str">
        <f t="shared" si="1"/>
        <v/>
      </c>
      <c r="L47" s="148" t="str">
        <f>IF($D47="","",VLOOKUP($AJ47,FET_Req!$A$2:$N$22,6))</f>
        <v/>
      </c>
      <c r="M47" s="455"/>
      <c r="N47" s="147" t="str">
        <f t="shared" si="2"/>
        <v/>
      </c>
      <c r="O47" s="148" t="str">
        <f>IF($D47="","",VLOOKUP($AJ47,FET_Req!$A$2:$N$22,7))</f>
        <v/>
      </c>
      <c r="P47" s="457"/>
      <c r="Q47" s="158" t="str">
        <f t="shared" si="3"/>
        <v/>
      </c>
      <c r="R47" s="148" t="str">
        <f>IF($D47="","",IF(OR($AJ47=120500,$AJ47=120600),"",VLOOKUP($AJ47,FET_Req!$A$2:$N$22,8)))</f>
        <v/>
      </c>
      <c r="S47" s="457"/>
      <c r="T47" s="158" t="str">
        <f t="shared" si="4"/>
        <v/>
      </c>
      <c r="U47" s="148" t="str">
        <f>IF($D47="","",VLOOKUP($AJ47,FET_Req!$A$2:$N$22,9))</f>
        <v/>
      </c>
      <c r="V47" s="149" t="str">
        <f t="shared" si="5"/>
        <v/>
      </c>
      <c r="W47" s="150" t="str">
        <f t="shared" si="6"/>
        <v/>
      </c>
      <c r="X47" s="151"/>
      <c r="Y47" s="453"/>
      <c r="Z47" s="453"/>
      <c r="AA47" s="453"/>
      <c r="AB47" s="453"/>
      <c r="AC47" s="453"/>
      <c r="AD47" s="453"/>
      <c r="AE47" s="453"/>
      <c r="AF47" s="152" t="str">
        <f>IF(OR($D47="",$AG47=""),"",MIN(VLOOKUP($AJ47,FET_Req!$A$2:$N$22,11),$AG47-VLOOKUP($AJ47,FET_Req!$A$2:$N$22,12)))</f>
        <v/>
      </c>
      <c r="AG47" s="453"/>
      <c r="AH47" s="453"/>
      <c r="AI47" s="151"/>
      <c r="AJ47" s="126" t="e">
        <f>VLOOKUP($D47,FET_Req!$Q$2:$R$14,2)+IF(VLOOKUP($D47,FET_Req!$Q$2:$R$14,2)=121200,VLOOKUP($E47,FET_Req!$S$2:$T$3,2),0)+IF(VLOOKUP($D47,FET_Req!$Q$2:$R$14,2)=121200,IF(VLOOKUP($E47,FET_Req!$S$2:$T$3,2)=20,VLOOKUP($F47,FET_Req!$U$2:$V$4,2),0),0)+IF(OR(VLOOKUP($D47,FET_Req!$Q$2:$R$14,2)=121500,VLOOKUP($D47,FET_Req!$Q$2:$R$14,2)=121600),VLOOKUP($F47,FET_Req!$U$2:$V$4,2),0)</f>
        <v>#N/A</v>
      </c>
      <c r="AP47" s="218"/>
      <c r="AQ47" s="218"/>
      <c r="AR47" s="218"/>
    </row>
    <row r="48" spans="1:44" x14ac:dyDescent="0.25">
      <c r="A48" s="125"/>
      <c r="B48" s="453"/>
      <c r="C48" s="453"/>
      <c r="D48" s="454"/>
      <c r="E48" s="454"/>
      <c r="F48" s="454"/>
      <c r="G48" s="456"/>
      <c r="H48" s="154" t="str">
        <f t="shared" si="0"/>
        <v/>
      </c>
      <c r="I48" s="148" t="str">
        <f>IF($D48="","",VLOOKUP($AJ48,FET_Req!$A$2:$N$22,5))</f>
        <v/>
      </c>
      <c r="J48" s="455"/>
      <c r="K48" s="147" t="str">
        <f t="shared" si="1"/>
        <v/>
      </c>
      <c r="L48" s="148" t="str">
        <f>IF($D48="","",VLOOKUP($AJ48,FET_Req!$A$2:$N$22,6))</f>
        <v/>
      </c>
      <c r="M48" s="455"/>
      <c r="N48" s="147" t="str">
        <f t="shared" si="2"/>
        <v/>
      </c>
      <c r="O48" s="148" t="str">
        <f>IF($D48="","",VLOOKUP($AJ48,FET_Req!$A$2:$N$22,7))</f>
        <v/>
      </c>
      <c r="P48" s="457"/>
      <c r="Q48" s="158" t="str">
        <f t="shared" si="3"/>
        <v/>
      </c>
      <c r="R48" s="148" t="str">
        <f>IF($D48="","",IF(OR($AJ48=120500,$AJ48=120600),"",VLOOKUP($AJ48,FET_Req!$A$2:$N$22,8)))</f>
        <v/>
      </c>
      <c r="S48" s="457"/>
      <c r="T48" s="158" t="str">
        <f t="shared" si="4"/>
        <v/>
      </c>
      <c r="U48" s="148" t="str">
        <f>IF($D48="","",VLOOKUP($AJ48,FET_Req!$A$2:$N$22,9))</f>
        <v/>
      </c>
      <c r="V48" s="149" t="str">
        <f t="shared" si="5"/>
        <v/>
      </c>
      <c r="W48" s="150" t="str">
        <f t="shared" si="6"/>
        <v/>
      </c>
      <c r="X48" s="151"/>
      <c r="Y48" s="453"/>
      <c r="Z48" s="453"/>
      <c r="AA48" s="453"/>
      <c r="AB48" s="453"/>
      <c r="AC48" s="453"/>
      <c r="AD48" s="453"/>
      <c r="AE48" s="453"/>
      <c r="AF48" s="152" t="str">
        <f>IF(OR($D48="",$AG48=""),"",MIN(VLOOKUP($AJ48,FET_Req!$A$2:$N$22,11),$AG48-VLOOKUP($AJ48,FET_Req!$A$2:$N$22,12)))</f>
        <v/>
      </c>
      <c r="AG48" s="453"/>
      <c r="AH48" s="453"/>
      <c r="AI48" s="151"/>
      <c r="AJ48" s="126" t="e">
        <f>VLOOKUP($D48,FET_Req!$Q$2:$R$14,2)+IF(VLOOKUP($D48,FET_Req!$Q$2:$R$14,2)=121200,VLOOKUP($E48,FET_Req!$S$2:$T$3,2),0)+IF(VLOOKUP($D48,FET_Req!$Q$2:$R$14,2)=121200,IF(VLOOKUP($E48,FET_Req!$S$2:$T$3,2)=20,VLOOKUP($F48,FET_Req!$U$2:$V$4,2),0),0)+IF(OR(VLOOKUP($D48,FET_Req!$Q$2:$R$14,2)=121500,VLOOKUP($D48,FET_Req!$Q$2:$R$14,2)=121600),VLOOKUP($F48,FET_Req!$U$2:$V$4,2),0)</f>
        <v>#N/A</v>
      </c>
      <c r="AP48" s="218"/>
      <c r="AQ48" s="218"/>
      <c r="AR48" s="218"/>
    </row>
    <row r="49" spans="1:44" x14ac:dyDescent="0.25">
      <c r="A49" s="125"/>
      <c r="B49" s="453"/>
      <c r="C49" s="453"/>
      <c r="D49" s="454"/>
      <c r="E49" s="454"/>
      <c r="F49" s="454"/>
      <c r="G49" s="456"/>
      <c r="H49" s="154" t="str">
        <f t="shared" si="0"/>
        <v/>
      </c>
      <c r="I49" s="148" t="str">
        <f>IF($D49="","",VLOOKUP($AJ49,FET_Req!$A$2:$N$22,5))</f>
        <v/>
      </c>
      <c r="J49" s="455"/>
      <c r="K49" s="147" t="str">
        <f t="shared" si="1"/>
        <v/>
      </c>
      <c r="L49" s="148" t="str">
        <f>IF($D49="","",VLOOKUP($AJ49,FET_Req!$A$2:$N$22,6))</f>
        <v/>
      </c>
      <c r="M49" s="455"/>
      <c r="N49" s="147" t="str">
        <f t="shared" si="2"/>
        <v/>
      </c>
      <c r="O49" s="148" t="str">
        <f>IF($D49="","",VLOOKUP($AJ49,FET_Req!$A$2:$N$22,7))</f>
        <v/>
      </c>
      <c r="P49" s="457"/>
      <c r="Q49" s="158" t="str">
        <f t="shared" si="3"/>
        <v/>
      </c>
      <c r="R49" s="148" t="str">
        <f>IF($D49="","",IF(OR($AJ49=120500,$AJ49=120600),"",VLOOKUP($AJ49,FET_Req!$A$2:$N$22,8)))</f>
        <v/>
      </c>
      <c r="S49" s="457"/>
      <c r="T49" s="158" t="str">
        <f t="shared" si="4"/>
        <v/>
      </c>
      <c r="U49" s="148" t="str">
        <f>IF($D49="","",VLOOKUP($AJ49,FET_Req!$A$2:$N$22,9))</f>
        <v/>
      </c>
      <c r="V49" s="149" t="str">
        <f t="shared" si="5"/>
        <v/>
      </c>
      <c r="W49" s="150" t="str">
        <f t="shared" si="6"/>
        <v/>
      </c>
      <c r="X49" s="151"/>
      <c r="Y49" s="453"/>
      <c r="Z49" s="453"/>
      <c r="AA49" s="453"/>
      <c r="AB49" s="453"/>
      <c r="AC49" s="453"/>
      <c r="AD49" s="453"/>
      <c r="AE49" s="453"/>
      <c r="AF49" s="152" t="str">
        <f>IF(OR($D49="",$AG49=""),"",MIN(VLOOKUP($AJ49,FET_Req!$A$2:$N$22,11),$AG49-VLOOKUP($AJ49,FET_Req!$A$2:$N$22,12)))</f>
        <v/>
      </c>
      <c r="AG49" s="453"/>
      <c r="AH49" s="453"/>
      <c r="AI49" s="151"/>
      <c r="AJ49" s="126" t="e">
        <f>VLOOKUP($D49,FET_Req!$Q$2:$R$14,2)+IF(VLOOKUP($D49,FET_Req!$Q$2:$R$14,2)=121200,VLOOKUP($E49,FET_Req!$S$2:$T$3,2),0)+IF(VLOOKUP($D49,FET_Req!$Q$2:$R$14,2)=121200,IF(VLOOKUP($E49,FET_Req!$S$2:$T$3,2)=20,VLOOKUP($F49,FET_Req!$U$2:$V$4,2),0),0)+IF(OR(VLOOKUP($D49,FET_Req!$Q$2:$R$14,2)=121500,VLOOKUP($D49,FET_Req!$Q$2:$R$14,2)=121600),VLOOKUP($F49,FET_Req!$U$2:$V$4,2),0)</f>
        <v>#N/A</v>
      </c>
      <c r="AP49" s="218"/>
      <c r="AQ49" s="218"/>
      <c r="AR49" s="218"/>
    </row>
    <row r="50" spans="1:44" x14ac:dyDescent="0.25">
      <c r="A50" s="125"/>
      <c r="B50" s="453"/>
      <c r="C50" s="453"/>
      <c r="D50" s="454"/>
      <c r="E50" s="454"/>
      <c r="F50" s="454"/>
      <c r="G50" s="456"/>
      <c r="H50" s="154" t="str">
        <f t="shared" si="0"/>
        <v/>
      </c>
      <c r="I50" s="148" t="str">
        <f>IF($D50="","",VLOOKUP($AJ50,FET_Req!$A$2:$N$22,5))</f>
        <v/>
      </c>
      <c r="J50" s="455"/>
      <c r="K50" s="147" t="str">
        <f t="shared" si="1"/>
        <v/>
      </c>
      <c r="L50" s="148" t="str">
        <f>IF($D50="","",VLOOKUP($AJ50,FET_Req!$A$2:$N$22,6))</f>
        <v/>
      </c>
      <c r="M50" s="455"/>
      <c r="N50" s="147" t="str">
        <f t="shared" si="2"/>
        <v/>
      </c>
      <c r="O50" s="148" t="str">
        <f>IF($D50="","",VLOOKUP($AJ50,FET_Req!$A$2:$N$22,7))</f>
        <v/>
      </c>
      <c r="P50" s="457"/>
      <c r="Q50" s="158" t="str">
        <f t="shared" si="3"/>
        <v/>
      </c>
      <c r="R50" s="148" t="str">
        <f>IF($D50="","",IF(OR($AJ50=120500,$AJ50=120600),"",VLOOKUP($AJ50,FET_Req!$A$2:$N$22,8)))</f>
        <v/>
      </c>
      <c r="S50" s="457"/>
      <c r="T50" s="158" t="str">
        <f t="shared" si="4"/>
        <v/>
      </c>
      <c r="U50" s="148" t="str">
        <f>IF($D50="","",VLOOKUP($AJ50,FET_Req!$A$2:$N$22,9))</f>
        <v/>
      </c>
      <c r="V50" s="149" t="str">
        <f t="shared" si="5"/>
        <v/>
      </c>
      <c r="W50" s="150" t="str">
        <f t="shared" si="6"/>
        <v/>
      </c>
      <c r="X50" s="151"/>
      <c r="Y50" s="453"/>
      <c r="Z50" s="453"/>
      <c r="AA50" s="453"/>
      <c r="AB50" s="453"/>
      <c r="AC50" s="453"/>
      <c r="AD50" s="453"/>
      <c r="AE50" s="453"/>
      <c r="AF50" s="152" t="str">
        <f>IF(OR($D50="",$AG50=""),"",MIN(VLOOKUP($AJ50,FET_Req!$A$2:$N$22,11),$AG50-VLOOKUP($AJ50,FET_Req!$A$2:$N$22,12)))</f>
        <v/>
      </c>
      <c r="AG50" s="453"/>
      <c r="AH50" s="453"/>
      <c r="AI50" s="151"/>
      <c r="AJ50" s="126" t="e">
        <f>VLOOKUP($D50,FET_Req!$Q$2:$R$14,2)+IF(VLOOKUP($D50,FET_Req!$Q$2:$R$14,2)=121200,VLOOKUP($E50,FET_Req!$S$2:$T$3,2),0)+IF(VLOOKUP($D50,FET_Req!$Q$2:$R$14,2)=121200,IF(VLOOKUP($E50,FET_Req!$S$2:$T$3,2)=20,VLOOKUP($F50,FET_Req!$U$2:$V$4,2),0),0)+IF(OR(VLOOKUP($D50,FET_Req!$Q$2:$R$14,2)=121500,VLOOKUP($D50,FET_Req!$Q$2:$R$14,2)=121600),VLOOKUP($F50,FET_Req!$U$2:$V$4,2),0)</f>
        <v>#N/A</v>
      </c>
      <c r="AP50" s="218"/>
      <c r="AQ50" s="218"/>
      <c r="AR50" s="218"/>
    </row>
    <row r="51" spans="1:44" x14ac:dyDescent="0.25">
      <c r="A51" s="125"/>
      <c r="B51" s="453"/>
      <c r="C51" s="453"/>
      <c r="D51" s="454"/>
      <c r="E51" s="454"/>
      <c r="F51" s="454"/>
      <c r="G51" s="456"/>
      <c r="H51" s="154" t="str">
        <f t="shared" si="0"/>
        <v/>
      </c>
      <c r="I51" s="148" t="str">
        <f>IF($D51="","",VLOOKUP($AJ51,FET_Req!$A$2:$N$22,5))</f>
        <v/>
      </c>
      <c r="J51" s="455"/>
      <c r="K51" s="147" t="str">
        <f t="shared" si="1"/>
        <v/>
      </c>
      <c r="L51" s="148" t="str">
        <f>IF($D51="","",VLOOKUP($AJ51,FET_Req!$A$2:$N$22,6))</f>
        <v/>
      </c>
      <c r="M51" s="455"/>
      <c r="N51" s="147" t="str">
        <f t="shared" si="2"/>
        <v/>
      </c>
      <c r="O51" s="148" t="str">
        <f>IF($D51="","",VLOOKUP($AJ51,FET_Req!$A$2:$N$22,7))</f>
        <v/>
      </c>
      <c r="P51" s="457"/>
      <c r="Q51" s="158" t="str">
        <f t="shared" si="3"/>
        <v/>
      </c>
      <c r="R51" s="148" t="str">
        <f>IF($D51="","",IF(OR($AJ51=120500,$AJ51=120600),"",VLOOKUP($AJ51,FET_Req!$A$2:$N$22,8)))</f>
        <v/>
      </c>
      <c r="S51" s="457"/>
      <c r="T51" s="158" t="str">
        <f t="shared" si="4"/>
        <v/>
      </c>
      <c r="U51" s="148" t="str">
        <f>IF($D51="","",VLOOKUP($AJ51,FET_Req!$A$2:$N$22,9))</f>
        <v/>
      </c>
      <c r="V51" s="149" t="str">
        <f t="shared" si="5"/>
        <v/>
      </c>
      <c r="W51" s="150" t="str">
        <f t="shared" si="6"/>
        <v/>
      </c>
      <c r="X51" s="151"/>
      <c r="Y51" s="453"/>
      <c r="Z51" s="453"/>
      <c r="AA51" s="453"/>
      <c r="AB51" s="453"/>
      <c r="AC51" s="453"/>
      <c r="AD51" s="453"/>
      <c r="AE51" s="453"/>
      <c r="AF51" s="152" t="str">
        <f>IF(OR($D51="",$AG51=""),"",MIN(VLOOKUP($AJ51,FET_Req!$A$2:$N$22,11),$AG51-VLOOKUP($AJ51,FET_Req!$A$2:$N$22,12)))</f>
        <v/>
      </c>
      <c r="AG51" s="453"/>
      <c r="AH51" s="453"/>
      <c r="AI51" s="151"/>
      <c r="AJ51" s="126" t="e">
        <f>VLOOKUP($D51,FET_Req!$Q$2:$R$14,2)+IF(VLOOKUP($D51,FET_Req!$Q$2:$R$14,2)=121200,VLOOKUP($E51,FET_Req!$S$2:$T$3,2),0)+IF(VLOOKUP($D51,FET_Req!$Q$2:$R$14,2)=121200,IF(VLOOKUP($E51,FET_Req!$S$2:$T$3,2)=20,VLOOKUP($F51,FET_Req!$U$2:$V$4,2),0),0)+IF(OR(VLOOKUP($D51,FET_Req!$Q$2:$R$14,2)=121500,VLOOKUP($D51,FET_Req!$Q$2:$R$14,2)=121600),VLOOKUP($F51,FET_Req!$U$2:$V$4,2),0)</f>
        <v>#N/A</v>
      </c>
      <c r="AP51" s="218"/>
      <c r="AQ51" s="218"/>
      <c r="AR51" s="218"/>
    </row>
    <row r="52" spans="1:44" x14ac:dyDescent="0.25">
      <c r="A52" s="125"/>
      <c r="B52" s="453"/>
      <c r="C52" s="453"/>
      <c r="D52" s="454"/>
      <c r="E52" s="454"/>
      <c r="F52" s="454"/>
      <c r="G52" s="456"/>
      <c r="H52" s="154" t="str">
        <f t="shared" si="0"/>
        <v/>
      </c>
      <c r="I52" s="148" t="str">
        <f>IF($D52="","",VLOOKUP($AJ52,FET_Req!$A$2:$N$22,5))</f>
        <v/>
      </c>
      <c r="J52" s="455"/>
      <c r="K52" s="147" t="str">
        <f t="shared" si="1"/>
        <v/>
      </c>
      <c r="L52" s="148" t="str">
        <f>IF($D52="","",VLOOKUP($AJ52,FET_Req!$A$2:$N$22,6))</f>
        <v/>
      </c>
      <c r="M52" s="455"/>
      <c r="N52" s="147" t="str">
        <f t="shared" si="2"/>
        <v/>
      </c>
      <c r="O52" s="148" t="str">
        <f>IF($D52="","",VLOOKUP($AJ52,FET_Req!$A$2:$N$22,7))</f>
        <v/>
      </c>
      <c r="P52" s="457"/>
      <c r="Q52" s="158" t="str">
        <f t="shared" si="3"/>
        <v/>
      </c>
      <c r="R52" s="148" t="str">
        <f>IF($D52="","",IF(OR($AJ52=120500,$AJ52=120600),"",VLOOKUP($AJ52,FET_Req!$A$2:$N$22,8)))</f>
        <v/>
      </c>
      <c r="S52" s="457"/>
      <c r="T52" s="158" t="str">
        <f t="shared" si="4"/>
        <v/>
      </c>
      <c r="U52" s="148" t="str">
        <f>IF($D52="","",VLOOKUP($AJ52,FET_Req!$A$2:$N$22,9))</f>
        <v/>
      </c>
      <c r="V52" s="149" t="str">
        <f t="shared" si="5"/>
        <v/>
      </c>
      <c r="W52" s="150" t="str">
        <f t="shared" si="6"/>
        <v/>
      </c>
      <c r="X52" s="151"/>
      <c r="Y52" s="453"/>
      <c r="Z52" s="453"/>
      <c r="AA52" s="453"/>
      <c r="AB52" s="453"/>
      <c r="AC52" s="453"/>
      <c r="AD52" s="453"/>
      <c r="AE52" s="453"/>
      <c r="AF52" s="152" t="str">
        <f>IF(OR($D52="",$AG52=""),"",MIN(VLOOKUP($AJ52,FET_Req!$A$2:$N$22,11),$AG52-VLOOKUP($AJ52,FET_Req!$A$2:$N$22,12)))</f>
        <v/>
      </c>
      <c r="AG52" s="453"/>
      <c r="AH52" s="453"/>
      <c r="AI52" s="151"/>
      <c r="AJ52" s="126" t="e">
        <f>VLOOKUP($D52,FET_Req!$Q$2:$R$14,2)+IF(VLOOKUP($D52,FET_Req!$Q$2:$R$14,2)=121200,VLOOKUP($E52,FET_Req!$S$2:$T$3,2),0)+IF(VLOOKUP($D52,FET_Req!$Q$2:$R$14,2)=121200,IF(VLOOKUP($E52,FET_Req!$S$2:$T$3,2)=20,VLOOKUP($F52,FET_Req!$U$2:$V$4,2),0),0)+IF(OR(VLOOKUP($D52,FET_Req!$Q$2:$R$14,2)=121500,VLOOKUP($D52,FET_Req!$Q$2:$R$14,2)=121600),VLOOKUP($F52,FET_Req!$U$2:$V$4,2),0)</f>
        <v>#N/A</v>
      </c>
      <c r="AP52" s="218"/>
      <c r="AQ52" s="218"/>
      <c r="AR52" s="218"/>
    </row>
    <row r="53" spans="1:44" x14ac:dyDescent="0.25">
      <c r="A53" s="125"/>
      <c r="B53" s="453"/>
      <c r="C53" s="453"/>
      <c r="D53" s="454"/>
      <c r="E53" s="454"/>
      <c r="F53" s="454"/>
      <c r="G53" s="456"/>
      <c r="H53" s="154" t="str">
        <f t="shared" si="0"/>
        <v/>
      </c>
      <c r="I53" s="148" t="str">
        <f>IF($D53="","",VLOOKUP($AJ53,FET_Req!$A$2:$N$22,5))</f>
        <v/>
      </c>
      <c r="J53" s="455"/>
      <c r="K53" s="147" t="str">
        <f t="shared" si="1"/>
        <v/>
      </c>
      <c r="L53" s="148" t="str">
        <f>IF($D53="","",VLOOKUP($AJ53,FET_Req!$A$2:$N$22,6))</f>
        <v/>
      </c>
      <c r="M53" s="455"/>
      <c r="N53" s="147" t="str">
        <f t="shared" si="2"/>
        <v/>
      </c>
      <c r="O53" s="148" t="str">
        <f>IF($D53="","",VLOOKUP($AJ53,FET_Req!$A$2:$N$22,7))</f>
        <v/>
      </c>
      <c r="P53" s="457"/>
      <c r="Q53" s="158" t="str">
        <f t="shared" si="3"/>
        <v/>
      </c>
      <c r="R53" s="148" t="str">
        <f>IF($D53="","",IF(OR($AJ53=120500,$AJ53=120600),"",VLOOKUP($AJ53,FET_Req!$A$2:$N$22,8)))</f>
        <v/>
      </c>
      <c r="S53" s="457"/>
      <c r="T53" s="158" t="str">
        <f t="shared" si="4"/>
        <v/>
      </c>
      <c r="U53" s="148" t="str">
        <f>IF($D53="","",VLOOKUP($AJ53,FET_Req!$A$2:$N$22,9))</f>
        <v/>
      </c>
      <c r="V53" s="149" t="str">
        <f t="shared" si="5"/>
        <v/>
      </c>
      <c r="W53" s="150" t="str">
        <f t="shared" si="6"/>
        <v/>
      </c>
      <c r="X53" s="151"/>
      <c r="Y53" s="453"/>
      <c r="Z53" s="453"/>
      <c r="AA53" s="453"/>
      <c r="AB53" s="453"/>
      <c r="AC53" s="453"/>
      <c r="AD53" s="453"/>
      <c r="AE53" s="453"/>
      <c r="AF53" s="152" t="str">
        <f>IF(OR($D53="",$AG53=""),"",MIN(VLOOKUP($AJ53,FET_Req!$A$2:$N$22,11),$AG53-VLOOKUP($AJ53,FET_Req!$A$2:$N$22,12)))</f>
        <v/>
      </c>
      <c r="AG53" s="453"/>
      <c r="AH53" s="453"/>
      <c r="AI53" s="151"/>
      <c r="AJ53" s="126" t="e">
        <f>VLOOKUP($D53,FET_Req!$Q$2:$R$14,2)+IF(VLOOKUP($D53,FET_Req!$Q$2:$R$14,2)=121200,VLOOKUP($E53,FET_Req!$S$2:$T$3,2),0)+IF(VLOOKUP($D53,FET_Req!$Q$2:$R$14,2)=121200,IF(VLOOKUP($E53,FET_Req!$S$2:$T$3,2)=20,VLOOKUP($F53,FET_Req!$U$2:$V$4,2),0),0)+IF(OR(VLOOKUP($D53,FET_Req!$Q$2:$R$14,2)=121500,VLOOKUP($D53,FET_Req!$Q$2:$R$14,2)=121600),VLOOKUP($F53,FET_Req!$U$2:$V$4,2),0)</f>
        <v>#N/A</v>
      </c>
      <c r="AP53" s="218"/>
      <c r="AQ53" s="218"/>
      <c r="AR53" s="218"/>
    </row>
    <row r="54" spans="1:44" x14ac:dyDescent="0.25">
      <c r="A54" s="125"/>
      <c r="B54" s="453"/>
      <c r="C54" s="453"/>
      <c r="D54" s="454"/>
      <c r="E54" s="454"/>
      <c r="F54" s="454"/>
      <c r="G54" s="456"/>
      <c r="H54" s="154" t="str">
        <f t="shared" si="0"/>
        <v/>
      </c>
      <c r="I54" s="148" t="str">
        <f>IF($D54="","",VLOOKUP($AJ54,FET_Req!$A$2:$N$22,5))</f>
        <v/>
      </c>
      <c r="J54" s="455"/>
      <c r="K54" s="147" t="str">
        <f t="shared" si="1"/>
        <v/>
      </c>
      <c r="L54" s="148" t="str">
        <f>IF($D54="","",VLOOKUP($AJ54,FET_Req!$A$2:$N$22,6))</f>
        <v/>
      </c>
      <c r="M54" s="455"/>
      <c r="N54" s="147" t="str">
        <f t="shared" si="2"/>
        <v/>
      </c>
      <c r="O54" s="148" t="str">
        <f>IF($D54="","",VLOOKUP($AJ54,FET_Req!$A$2:$N$22,7))</f>
        <v/>
      </c>
      <c r="P54" s="457"/>
      <c r="Q54" s="158" t="str">
        <f t="shared" si="3"/>
        <v/>
      </c>
      <c r="R54" s="148" t="str">
        <f>IF($D54="","",IF(OR($AJ54=120500,$AJ54=120600),"",VLOOKUP($AJ54,FET_Req!$A$2:$N$22,8)))</f>
        <v/>
      </c>
      <c r="S54" s="457"/>
      <c r="T54" s="158" t="str">
        <f t="shared" si="4"/>
        <v/>
      </c>
      <c r="U54" s="148" t="str">
        <f>IF($D54="","",VLOOKUP($AJ54,FET_Req!$A$2:$N$22,9))</f>
        <v/>
      </c>
      <c r="V54" s="149" t="str">
        <f t="shared" si="5"/>
        <v/>
      </c>
      <c r="W54" s="150" t="str">
        <f t="shared" si="6"/>
        <v/>
      </c>
      <c r="X54" s="151"/>
      <c r="Y54" s="453"/>
      <c r="Z54" s="453"/>
      <c r="AA54" s="453"/>
      <c r="AB54" s="453"/>
      <c r="AC54" s="453"/>
      <c r="AD54" s="453"/>
      <c r="AE54" s="453"/>
      <c r="AF54" s="152" t="str">
        <f>IF(OR($D54="",$AG54=""),"",MIN(VLOOKUP($AJ54,FET_Req!$A$2:$N$22,11),$AG54-VLOOKUP($AJ54,FET_Req!$A$2:$N$22,12)))</f>
        <v/>
      </c>
      <c r="AG54" s="453"/>
      <c r="AH54" s="453"/>
      <c r="AI54" s="151"/>
      <c r="AJ54" s="126" t="e">
        <f>VLOOKUP($D54,FET_Req!$Q$2:$R$14,2)+IF(VLOOKUP($D54,FET_Req!$Q$2:$R$14,2)=121200,VLOOKUP($E54,FET_Req!$S$2:$T$3,2),0)+IF(VLOOKUP($D54,FET_Req!$Q$2:$R$14,2)=121200,IF(VLOOKUP($E54,FET_Req!$S$2:$T$3,2)=20,VLOOKUP($F54,FET_Req!$U$2:$V$4,2),0),0)+IF(OR(VLOOKUP($D54,FET_Req!$Q$2:$R$14,2)=121500,VLOOKUP($D54,FET_Req!$Q$2:$R$14,2)=121600),VLOOKUP($F54,FET_Req!$U$2:$V$4,2),0)</f>
        <v>#N/A</v>
      </c>
      <c r="AP54" s="218"/>
      <c r="AQ54" s="218"/>
      <c r="AR54" s="218"/>
    </row>
    <row r="55" spans="1:44" x14ac:dyDescent="0.25">
      <c r="A55" s="125"/>
      <c r="B55" s="453"/>
      <c r="C55" s="453"/>
      <c r="D55" s="454"/>
      <c r="E55" s="454"/>
      <c r="F55" s="454"/>
      <c r="G55" s="456"/>
      <c r="H55" s="154" t="str">
        <f t="shared" si="0"/>
        <v/>
      </c>
      <c r="I55" s="148" t="str">
        <f>IF($D55="","",VLOOKUP($AJ55,FET_Req!$A$2:$N$22,5))</f>
        <v/>
      </c>
      <c r="J55" s="455"/>
      <c r="K55" s="147" t="str">
        <f t="shared" si="1"/>
        <v/>
      </c>
      <c r="L55" s="148" t="str">
        <f>IF($D55="","",VLOOKUP($AJ55,FET_Req!$A$2:$N$22,6))</f>
        <v/>
      </c>
      <c r="M55" s="455"/>
      <c r="N55" s="147" t="str">
        <f t="shared" si="2"/>
        <v/>
      </c>
      <c r="O55" s="148" t="str">
        <f>IF($D55="","",VLOOKUP($AJ55,FET_Req!$A$2:$N$22,7))</f>
        <v/>
      </c>
      <c r="P55" s="457"/>
      <c r="Q55" s="158" t="str">
        <f t="shared" si="3"/>
        <v/>
      </c>
      <c r="R55" s="148" t="str">
        <f>IF($D55="","",IF(OR($AJ55=120500,$AJ55=120600),"",VLOOKUP($AJ55,FET_Req!$A$2:$N$22,8)))</f>
        <v/>
      </c>
      <c r="S55" s="457"/>
      <c r="T55" s="158" t="str">
        <f t="shared" si="4"/>
        <v/>
      </c>
      <c r="U55" s="148" t="str">
        <f>IF($D55="","",VLOOKUP($AJ55,FET_Req!$A$2:$N$22,9))</f>
        <v/>
      </c>
      <c r="V55" s="149" t="str">
        <f t="shared" si="5"/>
        <v/>
      </c>
      <c r="W55" s="150" t="str">
        <f t="shared" si="6"/>
        <v/>
      </c>
      <c r="X55" s="151"/>
      <c r="Y55" s="453"/>
      <c r="Z55" s="453"/>
      <c r="AA55" s="453"/>
      <c r="AB55" s="453"/>
      <c r="AC55" s="453"/>
      <c r="AD55" s="453"/>
      <c r="AE55" s="453"/>
      <c r="AF55" s="152" t="str">
        <f>IF(OR($D55="",$AG55=""),"",MIN(VLOOKUP($AJ55,FET_Req!$A$2:$N$22,11),$AG55-VLOOKUP($AJ55,FET_Req!$A$2:$N$22,12)))</f>
        <v/>
      </c>
      <c r="AG55" s="453"/>
      <c r="AH55" s="453"/>
      <c r="AI55" s="151"/>
      <c r="AJ55" s="126" t="e">
        <f>VLOOKUP($D55,FET_Req!$Q$2:$R$14,2)+IF(VLOOKUP($D55,FET_Req!$Q$2:$R$14,2)=121200,VLOOKUP($E55,FET_Req!$S$2:$T$3,2),0)+IF(VLOOKUP($D55,FET_Req!$Q$2:$R$14,2)=121200,IF(VLOOKUP($E55,FET_Req!$S$2:$T$3,2)=20,VLOOKUP($F55,FET_Req!$U$2:$V$4,2),0),0)+IF(OR(VLOOKUP($D55,FET_Req!$Q$2:$R$14,2)=121500,VLOOKUP($D55,FET_Req!$Q$2:$R$14,2)=121600),VLOOKUP($F55,FET_Req!$U$2:$V$4,2),0)</f>
        <v>#N/A</v>
      </c>
      <c r="AP55" s="218"/>
      <c r="AQ55" s="218"/>
      <c r="AR55" s="218"/>
    </row>
    <row r="56" spans="1:44" x14ac:dyDescent="0.25">
      <c r="A56" s="125"/>
      <c r="B56" s="453"/>
      <c r="C56" s="453"/>
      <c r="D56" s="454"/>
      <c r="E56" s="454"/>
      <c r="F56" s="454"/>
      <c r="G56" s="456"/>
      <c r="H56" s="154" t="str">
        <f t="shared" si="0"/>
        <v/>
      </c>
      <c r="I56" s="148" t="str">
        <f>IF($D56="","",VLOOKUP($AJ56,FET_Req!$A$2:$N$22,5))</f>
        <v/>
      </c>
      <c r="J56" s="455"/>
      <c r="K56" s="147" t="str">
        <f t="shared" si="1"/>
        <v/>
      </c>
      <c r="L56" s="148" t="str">
        <f>IF($D56="","",VLOOKUP($AJ56,FET_Req!$A$2:$N$22,6))</f>
        <v/>
      </c>
      <c r="M56" s="455"/>
      <c r="N56" s="147" t="str">
        <f t="shared" si="2"/>
        <v/>
      </c>
      <c r="O56" s="148" t="str">
        <f>IF($D56="","",VLOOKUP($AJ56,FET_Req!$A$2:$N$22,7))</f>
        <v/>
      </c>
      <c r="P56" s="457"/>
      <c r="Q56" s="158" t="str">
        <f t="shared" si="3"/>
        <v/>
      </c>
      <c r="R56" s="148" t="str">
        <f>IF($D56="","",IF(OR($AJ56=120500,$AJ56=120600),"",VLOOKUP($AJ56,FET_Req!$A$2:$N$22,8)))</f>
        <v/>
      </c>
      <c r="S56" s="457"/>
      <c r="T56" s="158" t="str">
        <f t="shared" si="4"/>
        <v/>
      </c>
      <c r="U56" s="148" t="str">
        <f>IF($D56="","",VLOOKUP($AJ56,FET_Req!$A$2:$N$22,9))</f>
        <v/>
      </c>
      <c r="V56" s="149" t="str">
        <f t="shared" si="5"/>
        <v/>
      </c>
      <c r="W56" s="150" t="str">
        <f t="shared" si="6"/>
        <v/>
      </c>
      <c r="X56" s="151"/>
      <c r="Y56" s="453"/>
      <c r="Z56" s="453"/>
      <c r="AA56" s="453"/>
      <c r="AB56" s="453"/>
      <c r="AC56" s="453"/>
      <c r="AD56" s="453"/>
      <c r="AE56" s="453"/>
      <c r="AF56" s="152" t="str">
        <f>IF(OR($D56="",$AG56=""),"",MIN(VLOOKUP($AJ56,FET_Req!$A$2:$N$22,11),$AG56-VLOOKUP($AJ56,FET_Req!$A$2:$N$22,12)))</f>
        <v/>
      </c>
      <c r="AG56" s="453"/>
      <c r="AH56" s="453"/>
      <c r="AI56" s="151"/>
      <c r="AJ56" s="126" t="e">
        <f>VLOOKUP($D56,FET_Req!$Q$2:$R$14,2)+IF(VLOOKUP($D56,FET_Req!$Q$2:$R$14,2)=121200,VLOOKUP($E56,FET_Req!$S$2:$T$3,2),0)+IF(VLOOKUP($D56,FET_Req!$Q$2:$R$14,2)=121200,IF(VLOOKUP($E56,FET_Req!$S$2:$T$3,2)=20,VLOOKUP($F56,FET_Req!$U$2:$V$4,2),0),0)+IF(OR(VLOOKUP($D56,FET_Req!$Q$2:$R$14,2)=121500,VLOOKUP($D56,FET_Req!$Q$2:$R$14,2)=121600),VLOOKUP($F56,FET_Req!$U$2:$V$4,2),0)</f>
        <v>#N/A</v>
      </c>
      <c r="AP56" s="218"/>
      <c r="AQ56" s="218"/>
      <c r="AR56" s="218"/>
    </row>
    <row r="57" spans="1:44" x14ac:dyDescent="0.25">
      <c r="A57" s="125"/>
      <c r="B57" s="453"/>
      <c r="C57" s="453"/>
      <c r="D57" s="454"/>
      <c r="E57" s="454"/>
      <c r="F57" s="454"/>
      <c r="G57" s="456"/>
      <c r="H57" s="154" t="str">
        <f t="shared" si="0"/>
        <v/>
      </c>
      <c r="I57" s="148" t="str">
        <f>IF($D57="","",VLOOKUP($AJ57,FET_Req!$A$2:$N$22,5))</f>
        <v/>
      </c>
      <c r="J57" s="455"/>
      <c r="K57" s="147" t="str">
        <f t="shared" si="1"/>
        <v/>
      </c>
      <c r="L57" s="148" t="str">
        <f>IF($D57="","",VLOOKUP($AJ57,FET_Req!$A$2:$N$22,6))</f>
        <v/>
      </c>
      <c r="M57" s="455"/>
      <c r="N57" s="147" t="str">
        <f t="shared" si="2"/>
        <v/>
      </c>
      <c r="O57" s="148" t="str">
        <f>IF($D57="","",VLOOKUP($AJ57,FET_Req!$A$2:$N$22,7))</f>
        <v/>
      </c>
      <c r="P57" s="457"/>
      <c r="Q57" s="158" t="str">
        <f t="shared" si="3"/>
        <v/>
      </c>
      <c r="R57" s="148" t="str">
        <f>IF($D57="","",IF(OR($AJ57=120500,$AJ57=120600),"",VLOOKUP($AJ57,FET_Req!$A$2:$N$22,8)))</f>
        <v/>
      </c>
      <c r="S57" s="457"/>
      <c r="T57" s="158" t="str">
        <f t="shared" si="4"/>
        <v/>
      </c>
      <c r="U57" s="148" t="str">
        <f>IF($D57="","",VLOOKUP($AJ57,FET_Req!$A$2:$N$22,9))</f>
        <v/>
      </c>
      <c r="V57" s="149" t="str">
        <f t="shared" si="5"/>
        <v/>
      </c>
      <c r="W57" s="150" t="str">
        <f t="shared" si="6"/>
        <v/>
      </c>
      <c r="X57" s="151"/>
      <c r="Y57" s="453"/>
      <c r="Z57" s="453"/>
      <c r="AA57" s="453"/>
      <c r="AB57" s="453"/>
      <c r="AC57" s="453"/>
      <c r="AD57" s="453"/>
      <c r="AE57" s="453"/>
      <c r="AF57" s="152" t="str">
        <f>IF(OR($D57="",$AG57=""),"",MIN(VLOOKUP($AJ57,FET_Req!$A$2:$N$22,11),$AG57-VLOOKUP($AJ57,FET_Req!$A$2:$N$22,12)))</f>
        <v/>
      </c>
      <c r="AG57" s="453"/>
      <c r="AH57" s="453"/>
      <c r="AI57" s="151"/>
      <c r="AJ57" s="126" t="e">
        <f>VLOOKUP($D57,FET_Req!$Q$2:$R$14,2)+IF(VLOOKUP($D57,FET_Req!$Q$2:$R$14,2)=121200,VLOOKUP($E57,FET_Req!$S$2:$T$3,2),0)+IF(VLOOKUP($D57,FET_Req!$Q$2:$R$14,2)=121200,IF(VLOOKUP($E57,FET_Req!$S$2:$T$3,2)=20,VLOOKUP($F57,FET_Req!$U$2:$V$4,2),0),0)+IF(OR(VLOOKUP($D57,FET_Req!$Q$2:$R$14,2)=121500,VLOOKUP($D57,FET_Req!$Q$2:$R$14,2)=121600),VLOOKUP($F57,FET_Req!$U$2:$V$4,2),0)</f>
        <v>#N/A</v>
      </c>
      <c r="AP57" s="218"/>
      <c r="AQ57" s="218"/>
      <c r="AR57" s="218"/>
    </row>
    <row r="58" spans="1:44" x14ac:dyDescent="0.25">
      <c r="A58" s="125"/>
      <c r="B58" s="453"/>
      <c r="C58" s="453"/>
      <c r="D58" s="454"/>
      <c r="E58" s="454"/>
      <c r="F58" s="454"/>
      <c r="G58" s="456"/>
      <c r="H58" s="154" t="str">
        <f t="shared" si="0"/>
        <v/>
      </c>
      <c r="I58" s="148" t="str">
        <f>IF($D58="","",VLOOKUP($AJ58,FET_Req!$A$2:$N$22,5))</f>
        <v/>
      </c>
      <c r="J58" s="455"/>
      <c r="K58" s="147" t="str">
        <f t="shared" si="1"/>
        <v/>
      </c>
      <c r="L58" s="148" t="str">
        <f>IF($D58="","",VLOOKUP($AJ58,FET_Req!$A$2:$N$22,6))</f>
        <v/>
      </c>
      <c r="M58" s="455"/>
      <c r="N58" s="147" t="str">
        <f t="shared" si="2"/>
        <v/>
      </c>
      <c r="O58" s="148" t="str">
        <f>IF($D58="","",VLOOKUP($AJ58,FET_Req!$A$2:$N$22,7))</f>
        <v/>
      </c>
      <c r="P58" s="457"/>
      <c r="Q58" s="158" t="str">
        <f t="shared" si="3"/>
        <v/>
      </c>
      <c r="R58" s="148" t="str">
        <f>IF($D58="","",IF(OR($AJ58=120500,$AJ58=120600),"",VLOOKUP($AJ58,FET_Req!$A$2:$N$22,8)))</f>
        <v/>
      </c>
      <c r="S58" s="457"/>
      <c r="T58" s="158" t="str">
        <f t="shared" si="4"/>
        <v/>
      </c>
      <c r="U58" s="148" t="str">
        <f>IF($D58="","",VLOOKUP($AJ58,FET_Req!$A$2:$N$22,9))</f>
        <v/>
      </c>
      <c r="V58" s="149" t="str">
        <f t="shared" si="5"/>
        <v/>
      </c>
      <c r="W58" s="150" t="str">
        <f t="shared" si="6"/>
        <v/>
      </c>
      <c r="X58" s="151"/>
      <c r="Y58" s="453"/>
      <c r="Z58" s="453"/>
      <c r="AA58" s="453"/>
      <c r="AB58" s="453"/>
      <c r="AC58" s="453"/>
      <c r="AD58" s="453"/>
      <c r="AE58" s="453"/>
      <c r="AF58" s="152" t="str">
        <f>IF(OR($D58="",$AG58=""),"",MIN(VLOOKUP($AJ58,FET_Req!$A$2:$N$22,11),$AG58-VLOOKUP($AJ58,FET_Req!$A$2:$N$22,12)))</f>
        <v/>
      </c>
      <c r="AG58" s="453"/>
      <c r="AH58" s="453"/>
      <c r="AI58" s="151"/>
      <c r="AJ58" s="126" t="e">
        <f>VLOOKUP($D58,FET_Req!$Q$2:$R$14,2)+IF(VLOOKUP($D58,FET_Req!$Q$2:$R$14,2)=121200,VLOOKUP($E58,FET_Req!$S$2:$T$3,2),0)+IF(VLOOKUP($D58,FET_Req!$Q$2:$R$14,2)=121200,IF(VLOOKUP($E58,FET_Req!$S$2:$T$3,2)=20,VLOOKUP($F58,FET_Req!$U$2:$V$4,2),0),0)+IF(OR(VLOOKUP($D58,FET_Req!$Q$2:$R$14,2)=121500,VLOOKUP($D58,FET_Req!$Q$2:$R$14,2)=121600),VLOOKUP($F58,FET_Req!$U$2:$V$4,2),0)</f>
        <v>#N/A</v>
      </c>
      <c r="AP58" s="218"/>
      <c r="AQ58" s="218"/>
      <c r="AR58" s="218"/>
    </row>
    <row r="59" spans="1:44" x14ac:dyDescent="0.25">
      <c r="A59" s="125"/>
      <c r="B59" s="453"/>
      <c r="C59" s="453"/>
      <c r="D59" s="454"/>
      <c r="E59" s="454"/>
      <c r="F59" s="454"/>
      <c r="G59" s="456"/>
      <c r="H59" s="154" t="str">
        <f t="shared" si="0"/>
        <v/>
      </c>
      <c r="I59" s="148" t="str">
        <f>IF($D59="","",VLOOKUP($AJ59,FET_Req!$A$2:$N$22,5))</f>
        <v/>
      </c>
      <c r="J59" s="455"/>
      <c r="K59" s="147" t="str">
        <f t="shared" si="1"/>
        <v/>
      </c>
      <c r="L59" s="148" t="str">
        <f>IF($D59="","",VLOOKUP($AJ59,FET_Req!$A$2:$N$22,6))</f>
        <v/>
      </c>
      <c r="M59" s="455"/>
      <c r="N59" s="147" t="str">
        <f t="shared" si="2"/>
        <v/>
      </c>
      <c r="O59" s="148" t="str">
        <f>IF($D59="","",VLOOKUP($AJ59,FET_Req!$A$2:$N$22,7))</f>
        <v/>
      </c>
      <c r="P59" s="457"/>
      <c r="Q59" s="158" t="str">
        <f t="shared" si="3"/>
        <v/>
      </c>
      <c r="R59" s="148" t="str">
        <f>IF($D59="","",IF(OR($AJ59=120500,$AJ59=120600),"",VLOOKUP($AJ59,FET_Req!$A$2:$N$22,8)))</f>
        <v/>
      </c>
      <c r="S59" s="457"/>
      <c r="T59" s="158" t="str">
        <f t="shared" si="4"/>
        <v/>
      </c>
      <c r="U59" s="148" t="str">
        <f>IF($D59="","",VLOOKUP($AJ59,FET_Req!$A$2:$N$22,9))</f>
        <v/>
      </c>
      <c r="V59" s="149" t="str">
        <f t="shared" si="5"/>
        <v/>
      </c>
      <c r="W59" s="150" t="str">
        <f t="shared" si="6"/>
        <v/>
      </c>
      <c r="X59" s="151"/>
      <c r="Y59" s="453"/>
      <c r="Z59" s="453"/>
      <c r="AA59" s="453"/>
      <c r="AB59" s="453"/>
      <c r="AC59" s="453"/>
      <c r="AD59" s="453"/>
      <c r="AE59" s="453"/>
      <c r="AF59" s="152" t="str">
        <f>IF(OR($D59="",$AG59=""),"",MIN(VLOOKUP($AJ59,FET_Req!$A$2:$N$22,11),$AG59-VLOOKUP($AJ59,FET_Req!$A$2:$N$22,12)))</f>
        <v/>
      </c>
      <c r="AG59" s="453"/>
      <c r="AH59" s="453"/>
      <c r="AI59" s="151"/>
      <c r="AJ59" s="126" t="e">
        <f>VLOOKUP($D59,FET_Req!$Q$2:$R$14,2)+IF(VLOOKUP($D59,FET_Req!$Q$2:$R$14,2)=121200,VLOOKUP($E59,FET_Req!$S$2:$T$3,2),0)+IF(VLOOKUP($D59,FET_Req!$Q$2:$R$14,2)=121200,IF(VLOOKUP($E59,FET_Req!$S$2:$T$3,2)=20,VLOOKUP($F59,FET_Req!$U$2:$V$4,2),0),0)+IF(OR(VLOOKUP($D59,FET_Req!$Q$2:$R$14,2)=121500,VLOOKUP($D59,FET_Req!$Q$2:$R$14,2)=121600),VLOOKUP($F59,FET_Req!$U$2:$V$4,2),0)</f>
        <v>#N/A</v>
      </c>
      <c r="AP59" s="218"/>
      <c r="AQ59" s="218"/>
      <c r="AR59" s="218"/>
    </row>
    <row r="60" spans="1:44" x14ac:dyDescent="0.25">
      <c r="A60" s="125"/>
      <c r="B60" s="453"/>
      <c r="C60" s="453"/>
      <c r="D60" s="454"/>
      <c r="E60" s="454"/>
      <c r="F60" s="454"/>
      <c r="G60" s="456"/>
      <c r="H60" s="154" t="str">
        <f t="shared" si="0"/>
        <v/>
      </c>
      <c r="I60" s="148" t="str">
        <f>IF($D60="","",VLOOKUP($AJ60,FET_Req!$A$2:$N$22,5))</f>
        <v/>
      </c>
      <c r="J60" s="455"/>
      <c r="K60" s="147" t="str">
        <f t="shared" si="1"/>
        <v/>
      </c>
      <c r="L60" s="148" t="str">
        <f>IF($D60="","",VLOOKUP($AJ60,FET_Req!$A$2:$N$22,6))</f>
        <v/>
      </c>
      <c r="M60" s="455"/>
      <c r="N60" s="147" t="str">
        <f t="shared" si="2"/>
        <v/>
      </c>
      <c r="O60" s="148" t="str">
        <f>IF($D60="","",VLOOKUP($AJ60,FET_Req!$A$2:$N$22,7))</f>
        <v/>
      </c>
      <c r="P60" s="457"/>
      <c r="Q60" s="158" t="str">
        <f t="shared" si="3"/>
        <v/>
      </c>
      <c r="R60" s="148" t="str">
        <f>IF($D60="","",IF(OR($AJ60=120500,$AJ60=120600),"",VLOOKUP($AJ60,FET_Req!$A$2:$N$22,8)))</f>
        <v/>
      </c>
      <c r="S60" s="457"/>
      <c r="T60" s="158" t="str">
        <f t="shared" si="4"/>
        <v/>
      </c>
      <c r="U60" s="148" t="str">
        <f>IF($D60="","",VLOOKUP($AJ60,FET_Req!$A$2:$N$22,9))</f>
        <v/>
      </c>
      <c r="V60" s="149" t="str">
        <f t="shared" si="5"/>
        <v/>
      </c>
      <c r="W60" s="150" t="str">
        <f t="shared" si="6"/>
        <v/>
      </c>
      <c r="X60" s="151"/>
      <c r="Y60" s="453"/>
      <c r="Z60" s="453"/>
      <c r="AA60" s="453"/>
      <c r="AB60" s="453"/>
      <c r="AC60" s="453"/>
      <c r="AD60" s="453"/>
      <c r="AE60" s="453"/>
      <c r="AF60" s="152" t="str">
        <f>IF(OR($D60="",$AG60=""),"",MIN(VLOOKUP($AJ60,FET_Req!$A$2:$N$22,11),$AG60-VLOOKUP($AJ60,FET_Req!$A$2:$N$22,12)))</f>
        <v/>
      </c>
      <c r="AG60" s="453"/>
      <c r="AH60" s="453"/>
      <c r="AI60" s="151"/>
      <c r="AJ60" s="126" t="e">
        <f>VLOOKUP($D60,FET_Req!$Q$2:$R$14,2)+IF(VLOOKUP($D60,FET_Req!$Q$2:$R$14,2)=121200,VLOOKUP($E60,FET_Req!$S$2:$T$3,2),0)+IF(VLOOKUP($D60,FET_Req!$Q$2:$R$14,2)=121200,IF(VLOOKUP($E60,FET_Req!$S$2:$T$3,2)=20,VLOOKUP($F60,FET_Req!$U$2:$V$4,2),0),0)+IF(OR(VLOOKUP($D60,FET_Req!$Q$2:$R$14,2)=121500,VLOOKUP($D60,FET_Req!$Q$2:$R$14,2)=121600),VLOOKUP($F60,FET_Req!$U$2:$V$4,2),0)</f>
        <v>#N/A</v>
      </c>
      <c r="AP60" s="218"/>
      <c r="AQ60" s="218"/>
      <c r="AR60" s="218"/>
    </row>
    <row r="61" spans="1:44" x14ac:dyDescent="0.25">
      <c r="A61" s="125"/>
      <c r="B61" s="453"/>
      <c r="C61" s="453"/>
      <c r="D61" s="454"/>
      <c r="E61" s="454"/>
      <c r="F61" s="454"/>
      <c r="G61" s="456"/>
      <c r="H61" s="154" t="str">
        <f t="shared" si="0"/>
        <v/>
      </c>
      <c r="I61" s="148" t="str">
        <f>IF($D61="","",VLOOKUP($AJ61,FET_Req!$A$2:$N$22,5))</f>
        <v/>
      </c>
      <c r="J61" s="455"/>
      <c r="K61" s="147" t="str">
        <f t="shared" si="1"/>
        <v/>
      </c>
      <c r="L61" s="148" t="str">
        <f>IF($D61="","",VLOOKUP($AJ61,FET_Req!$A$2:$N$22,6))</f>
        <v/>
      </c>
      <c r="M61" s="455"/>
      <c r="N61" s="147" t="str">
        <f t="shared" si="2"/>
        <v/>
      </c>
      <c r="O61" s="148" t="str">
        <f>IF($D61="","",VLOOKUP($AJ61,FET_Req!$A$2:$N$22,7))</f>
        <v/>
      </c>
      <c r="P61" s="457"/>
      <c r="Q61" s="158" t="str">
        <f t="shared" si="3"/>
        <v/>
      </c>
      <c r="R61" s="148" t="str">
        <f>IF($D61="","",IF(OR($AJ61=120500,$AJ61=120600),"",VLOOKUP($AJ61,FET_Req!$A$2:$N$22,8)))</f>
        <v/>
      </c>
      <c r="S61" s="457"/>
      <c r="T61" s="158" t="str">
        <f t="shared" si="4"/>
        <v/>
      </c>
      <c r="U61" s="148" t="str">
        <f>IF($D61="","",VLOOKUP($AJ61,FET_Req!$A$2:$N$22,9))</f>
        <v/>
      </c>
      <c r="V61" s="149" t="str">
        <f t="shared" si="5"/>
        <v/>
      </c>
      <c r="W61" s="150" t="str">
        <f t="shared" si="6"/>
        <v/>
      </c>
      <c r="X61" s="151"/>
      <c r="Y61" s="453"/>
      <c r="Z61" s="453"/>
      <c r="AA61" s="453"/>
      <c r="AB61" s="453"/>
      <c r="AC61" s="453"/>
      <c r="AD61" s="453"/>
      <c r="AE61" s="453"/>
      <c r="AF61" s="152" t="str">
        <f>IF(OR($D61="",$AG61=""),"",MIN(VLOOKUP($AJ61,FET_Req!$A$2:$N$22,11),$AG61-VLOOKUP($AJ61,FET_Req!$A$2:$N$22,12)))</f>
        <v/>
      </c>
      <c r="AG61" s="453"/>
      <c r="AH61" s="453"/>
      <c r="AI61" s="151"/>
      <c r="AJ61" s="126" t="e">
        <f>VLOOKUP($D61,FET_Req!$Q$2:$R$14,2)+IF(VLOOKUP($D61,FET_Req!$Q$2:$R$14,2)=121200,VLOOKUP($E61,FET_Req!$S$2:$T$3,2),0)+IF(VLOOKUP($D61,FET_Req!$Q$2:$R$14,2)=121200,IF(VLOOKUP($E61,FET_Req!$S$2:$T$3,2)=20,VLOOKUP($F61,FET_Req!$U$2:$V$4,2),0),0)+IF(OR(VLOOKUP($D61,FET_Req!$Q$2:$R$14,2)=121500,VLOOKUP($D61,FET_Req!$Q$2:$R$14,2)=121600),VLOOKUP($F61,FET_Req!$U$2:$V$4,2),0)</f>
        <v>#N/A</v>
      </c>
      <c r="AP61" s="218"/>
      <c r="AQ61" s="218"/>
      <c r="AR61" s="218"/>
    </row>
    <row r="62" spans="1:44" x14ac:dyDescent="0.25">
      <c r="A62" s="125"/>
      <c r="B62" s="453"/>
      <c r="C62" s="453"/>
      <c r="D62" s="454"/>
      <c r="E62" s="454"/>
      <c r="F62" s="454"/>
      <c r="G62" s="456"/>
      <c r="H62" s="154" t="str">
        <f t="shared" si="0"/>
        <v/>
      </c>
      <c r="I62" s="148" t="str">
        <f>IF($D62="","",VLOOKUP($AJ62,FET_Req!$A$2:$N$22,5))</f>
        <v/>
      </c>
      <c r="J62" s="455"/>
      <c r="K62" s="147" t="str">
        <f t="shared" si="1"/>
        <v/>
      </c>
      <c r="L62" s="148" t="str">
        <f>IF($D62="","",VLOOKUP($AJ62,FET_Req!$A$2:$N$22,6))</f>
        <v/>
      </c>
      <c r="M62" s="455"/>
      <c r="N62" s="147" t="str">
        <f t="shared" si="2"/>
        <v/>
      </c>
      <c r="O62" s="148" t="str">
        <f>IF($D62="","",VLOOKUP($AJ62,FET_Req!$A$2:$N$22,7))</f>
        <v/>
      </c>
      <c r="P62" s="457"/>
      <c r="Q62" s="158" t="str">
        <f t="shared" si="3"/>
        <v/>
      </c>
      <c r="R62" s="148" t="str">
        <f>IF($D62="","",IF(OR($AJ62=120500,$AJ62=120600),"",VLOOKUP($AJ62,FET_Req!$A$2:$N$22,8)))</f>
        <v/>
      </c>
      <c r="S62" s="457"/>
      <c r="T62" s="158" t="str">
        <f t="shared" si="4"/>
        <v/>
      </c>
      <c r="U62" s="148" t="str">
        <f>IF($D62="","",VLOOKUP($AJ62,FET_Req!$A$2:$N$22,9))</f>
        <v/>
      </c>
      <c r="V62" s="149" t="str">
        <f t="shared" si="5"/>
        <v/>
      </c>
      <c r="W62" s="150" t="str">
        <f t="shared" si="6"/>
        <v/>
      </c>
      <c r="X62" s="151"/>
      <c r="Y62" s="453"/>
      <c r="Z62" s="453"/>
      <c r="AA62" s="453"/>
      <c r="AB62" s="453"/>
      <c r="AC62" s="453"/>
      <c r="AD62" s="453"/>
      <c r="AE62" s="453"/>
      <c r="AF62" s="152" t="str">
        <f>IF(OR($D62="",$AG62=""),"",MIN(VLOOKUP($AJ62,FET_Req!$A$2:$N$22,11),$AG62-VLOOKUP($AJ62,FET_Req!$A$2:$N$22,12)))</f>
        <v/>
      </c>
      <c r="AG62" s="453"/>
      <c r="AH62" s="453"/>
      <c r="AI62" s="151"/>
      <c r="AJ62" s="126" t="e">
        <f>VLOOKUP($D62,FET_Req!$Q$2:$R$14,2)+IF(VLOOKUP($D62,FET_Req!$Q$2:$R$14,2)=121200,VLOOKUP($E62,FET_Req!$S$2:$T$3,2),0)+IF(VLOOKUP($D62,FET_Req!$Q$2:$R$14,2)=121200,IF(VLOOKUP($E62,FET_Req!$S$2:$T$3,2)=20,VLOOKUP($F62,FET_Req!$U$2:$V$4,2),0),0)+IF(OR(VLOOKUP($D62,FET_Req!$Q$2:$R$14,2)=121500,VLOOKUP($D62,FET_Req!$Q$2:$R$14,2)=121600),VLOOKUP($F62,FET_Req!$U$2:$V$4,2),0)</f>
        <v>#N/A</v>
      </c>
      <c r="AP62" s="218"/>
      <c r="AQ62" s="218"/>
      <c r="AR62" s="218"/>
    </row>
    <row r="63" spans="1:44" x14ac:dyDescent="0.25">
      <c r="A63" s="125"/>
      <c r="B63" s="453"/>
      <c r="C63" s="453"/>
      <c r="D63" s="454"/>
      <c r="E63" s="454"/>
      <c r="F63" s="454"/>
      <c r="G63" s="456"/>
      <c r="H63" s="154" t="str">
        <f t="shared" si="0"/>
        <v/>
      </c>
      <c r="I63" s="148" t="str">
        <f>IF($D63="","",VLOOKUP($AJ63,FET_Req!$A$2:$N$22,5))</f>
        <v/>
      </c>
      <c r="J63" s="455"/>
      <c r="K63" s="147" t="str">
        <f t="shared" si="1"/>
        <v/>
      </c>
      <c r="L63" s="148" t="str">
        <f>IF($D63="","",VLOOKUP($AJ63,FET_Req!$A$2:$N$22,6))</f>
        <v/>
      </c>
      <c r="M63" s="455"/>
      <c r="N63" s="147" t="str">
        <f t="shared" si="2"/>
        <v/>
      </c>
      <c r="O63" s="148" t="str">
        <f>IF($D63="","",VLOOKUP($AJ63,FET_Req!$A$2:$N$22,7))</f>
        <v/>
      </c>
      <c r="P63" s="457"/>
      <c r="Q63" s="158" t="str">
        <f t="shared" si="3"/>
        <v/>
      </c>
      <c r="R63" s="148" t="str">
        <f>IF($D63="","",IF(OR($AJ63=120500,$AJ63=120600),"",VLOOKUP($AJ63,FET_Req!$A$2:$N$22,8)))</f>
        <v/>
      </c>
      <c r="S63" s="457"/>
      <c r="T63" s="158" t="str">
        <f t="shared" si="4"/>
        <v/>
      </c>
      <c r="U63" s="148" t="str">
        <f>IF($D63="","",VLOOKUP($AJ63,FET_Req!$A$2:$N$22,9))</f>
        <v/>
      </c>
      <c r="V63" s="149" t="str">
        <f t="shared" si="5"/>
        <v/>
      </c>
      <c r="W63" s="150" t="str">
        <f t="shared" si="6"/>
        <v/>
      </c>
      <c r="X63" s="151"/>
      <c r="Y63" s="453"/>
      <c r="Z63" s="453"/>
      <c r="AA63" s="453"/>
      <c r="AB63" s="453"/>
      <c r="AC63" s="453"/>
      <c r="AD63" s="453"/>
      <c r="AE63" s="453"/>
      <c r="AF63" s="152" t="str">
        <f>IF(OR($D63="",$AG63=""),"",MIN(VLOOKUP($AJ63,FET_Req!$A$2:$N$22,11),$AG63-VLOOKUP($AJ63,FET_Req!$A$2:$N$22,12)))</f>
        <v/>
      </c>
      <c r="AG63" s="453"/>
      <c r="AH63" s="453"/>
      <c r="AI63" s="151"/>
      <c r="AJ63" s="126" t="e">
        <f>VLOOKUP($D63,FET_Req!$Q$2:$R$14,2)+IF(VLOOKUP($D63,FET_Req!$Q$2:$R$14,2)=121200,VLOOKUP($E63,FET_Req!$S$2:$T$3,2),0)+IF(VLOOKUP($D63,FET_Req!$Q$2:$R$14,2)=121200,IF(VLOOKUP($E63,FET_Req!$S$2:$T$3,2)=20,VLOOKUP($F63,FET_Req!$U$2:$V$4,2),0),0)+IF(OR(VLOOKUP($D63,FET_Req!$Q$2:$R$14,2)=121500,VLOOKUP($D63,FET_Req!$Q$2:$R$14,2)=121600),VLOOKUP($F63,FET_Req!$U$2:$V$4,2),0)</f>
        <v>#N/A</v>
      </c>
      <c r="AP63" s="218"/>
      <c r="AQ63" s="218"/>
      <c r="AR63" s="218"/>
    </row>
    <row r="64" spans="1:44" x14ac:dyDescent="0.25">
      <c r="A64" s="125"/>
      <c r="B64" s="453"/>
      <c r="C64" s="453"/>
      <c r="D64" s="454"/>
      <c r="E64" s="454"/>
      <c r="F64" s="454"/>
      <c r="G64" s="456"/>
      <c r="H64" s="154" t="str">
        <f t="shared" si="0"/>
        <v/>
      </c>
      <c r="I64" s="148" t="str">
        <f>IF($D64="","",VLOOKUP($AJ64,FET_Req!$A$2:$N$22,5))</f>
        <v/>
      </c>
      <c r="J64" s="455"/>
      <c r="K64" s="147" t="str">
        <f t="shared" si="1"/>
        <v/>
      </c>
      <c r="L64" s="148" t="str">
        <f>IF($D64="","",VLOOKUP($AJ64,FET_Req!$A$2:$N$22,6))</f>
        <v/>
      </c>
      <c r="M64" s="455"/>
      <c r="N64" s="147" t="str">
        <f t="shared" si="2"/>
        <v/>
      </c>
      <c r="O64" s="148" t="str">
        <f>IF($D64="","",VLOOKUP($AJ64,FET_Req!$A$2:$N$22,7))</f>
        <v/>
      </c>
      <c r="P64" s="457"/>
      <c r="Q64" s="158" t="str">
        <f t="shared" si="3"/>
        <v/>
      </c>
      <c r="R64" s="148" t="str">
        <f>IF($D64="","",IF(OR($AJ64=120500,$AJ64=120600),"",VLOOKUP($AJ64,FET_Req!$A$2:$N$22,8)))</f>
        <v/>
      </c>
      <c r="S64" s="457"/>
      <c r="T64" s="158" t="str">
        <f t="shared" si="4"/>
        <v/>
      </c>
      <c r="U64" s="148" t="str">
        <f>IF($D64="","",VLOOKUP($AJ64,FET_Req!$A$2:$N$22,9))</f>
        <v/>
      </c>
      <c r="V64" s="149" t="str">
        <f t="shared" si="5"/>
        <v/>
      </c>
      <c r="W64" s="150" t="str">
        <f t="shared" si="6"/>
        <v/>
      </c>
      <c r="X64" s="151"/>
      <c r="Y64" s="453"/>
      <c r="Z64" s="453"/>
      <c r="AA64" s="453"/>
      <c r="AB64" s="453"/>
      <c r="AC64" s="453"/>
      <c r="AD64" s="453"/>
      <c r="AE64" s="453"/>
      <c r="AF64" s="152" t="str">
        <f>IF(OR($D64="",$AG64=""),"",MIN(VLOOKUP($AJ64,FET_Req!$A$2:$N$22,11),$AG64-VLOOKUP($AJ64,FET_Req!$A$2:$N$22,12)))</f>
        <v/>
      </c>
      <c r="AG64" s="453"/>
      <c r="AH64" s="453"/>
      <c r="AI64" s="151"/>
      <c r="AJ64" s="126" t="e">
        <f>VLOOKUP($D64,FET_Req!$Q$2:$R$14,2)+IF(VLOOKUP($D64,FET_Req!$Q$2:$R$14,2)=121200,VLOOKUP($E64,FET_Req!$S$2:$T$3,2),0)+IF(VLOOKUP($D64,FET_Req!$Q$2:$R$14,2)=121200,IF(VLOOKUP($E64,FET_Req!$S$2:$T$3,2)=20,VLOOKUP($F64,FET_Req!$U$2:$V$4,2),0),0)+IF(OR(VLOOKUP($D64,FET_Req!$Q$2:$R$14,2)=121500,VLOOKUP($D64,FET_Req!$Q$2:$R$14,2)=121600),VLOOKUP($F64,FET_Req!$U$2:$V$4,2),0)</f>
        <v>#N/A</v>
      </c>
      <c r="AP64" s="218"/>
      <c r="AQ64" s="218"/>
      <c r="AR64" s="218"/>
    </row>
    <row r="65" spans="1:44" x14ac:dyDescent="0.25">
      <c r="A65" s="125"/>
      <c r="B65" s="453"/>
      <c r="C65" s="453"/>
      <c r="D65" s="454"/>
      <c r="E65" s="454"/>
      <c r="F65" s="454"/>
      <c r="G65" s="456"/>
      <c r="H65" s="154" t="str">
        <f t="shared" si="0"/>
        <v/>
      </c>
      <c r="I65" s="148" t="str">
        <f>IF($D65="","",VLOOKUP($AJ65,FET_Req!$A$2:$N$22,5))</f>
        <v/>
      </c>
      <c r="J65" s="455"/>
      <c r="K65" s="147" t="str">
        <f t="shared" si="1"/>
        <v/>
      </c>
      <c r="L65" s="148" t="str">
        <f>IF($D65="","",VLOOKUP($AJ65,FET_Req!$A$2:$N$22,6))</f>
        <v/>
      </c>
      <c r="M65" s="455"/>
      <c r="N65" s="147" t="str">
        <f t="shared" si="2"/>
        <v/>
      </c>
      <c r="O65" s="148" t="str">
        <f>IF($D65="","",VLOOKUP($AJ65,FET_Req!$A$2:$N$22,7))</f>
        <v/>
      </c>
      <c r="P65" s="457"/>
      <c r="Q65" s="158" t="str">
        <f t="shared" si="3"/>
        <v/>
      </c>
      <c r="R65" s="148" t="str">
        <f>IF($D65="","",IF(OR($AJ65=120500,$AJ65=120600),"",VLOOKUP($AJ65,FET_Req!$A$2:$N$22,8)))</f>
        <v/>
      </c>
      <c r="S65" s="457"/>
      <c r="T65" s="158" t="str">
        <f t="shared" si="4"/>
        <v/>
      </c>
      <c r="U65" s="148" t="str">
        <f>IF($D65="","",VLOOKUP($AJ65,FET_Req!$A$2:$N$22,9))</f>
        <v/>
      </c>
      <c r="V65" s="149" t="str">
        <f t="shared" si="5"/>
        <v/>
      </c>
      <c r="W65" s="150" t="str">
        <f t="shared" si="6"/>
        <v/>
      </c>
      <c r="X65" s="151"/>
      <c r="Y65" s="453"/>
      <c r="Z65" s="453"/>
      <c r="AA65" s="453"/>
      <c r="AB65" s="453"/>
      <c r="AC65" s="453"/>
      <c r="AD65" s="453"/>
      <c r="AE65" s="453"/>
      <c r="AF65" s="152" t="str">
        <f>IF(OR($D65="",$AG65=""),"",MIN(VLOOKUP($AJ65,FET_Req!$A$2:$N$22,11),$AG65-VLOOKUP($AJ65,FET_Req!$A$2:$N$22,12)))</f>
        <v/>
      </c>
      <c r="AG65" s="453"/>
      <c r="AH65" s="453"/>
      <c r="AI65" s="151"/>
      <c r="AJ65" s="126" t="e">
        <f>VLOOKUP($D65,FET_Req!$Q$2:$R$14,2)+IF(VLOOKUP($D65,FET_Req!$Q$2:$R$14,2)=121200,VLOOKUP($E65,FET_Req!$S$2:$T$3,2),0)+IF(VLOOKUP($D65,FET_Req!$Q$2:$R$14,2)=121200,IF(VLOOKUP($E65,FET_Req!$S$2:$T$3,2)=20,VLOOKUP($F65,FET_Req!$U$2:$V$4,2),0),0)+IF(OR(VLOOKUP($D65,FET_Req!$Q$2:$R$14,2)=121500,VLOOKUP($D65,FET_Req!$Q$2:$R$14,2)=121600),VLOOKUP($F65,FET_Req!$U$2:$V$4,2),0)</f>
        <v>#N/A</v>
      </c>
      <c r="AP65" s="218"/>
      <c r="AQ65" s="218"/>
      <c r="AR65" s="218"/>
    </row>
    <row r="66" spans="1:44" x14ac:dyDescent="0.25">
      <c r="A66" s="125"/>
      <c r="B66" s="453"/>
      <c r="C66" s="453"/>
      <c r="D66" s="454"/>
      <c r="E66" s="454"/>
      <c r="F66" s="454"/>
      <c r="G66" s="456"/>
      <c r="H66" s="154" t="str">
        <f t="shared" si="0"/>
        <v/>
      </c>
      <c r="I66" s="148" t="str">
        <f>IF($D66="","",VLOOKUP($AJ66,FET_Req!$A$2:$N$22,5))</f>
        <v/>
      </c>
      <c r="J66" s="455"/>
      <c r="K66" s="147" t="str">
        <f t="shared" si="1"/>
        <v/>
      </c>
      <c r="L66" s="148" t="str">
        <f>IF($D66="","",VLOOKUP($AJ66,FET_Req!$A$2:$N$22,6))</f>
        <v/>
      </c>
      <c r="M66" s="455"/>
      <c r="N66" s="147" t="str">
        <f t="shared" si="2"/>
        <v/>
      </c>
      <c r="O66" s="148" t="str">
        <f>IF($D66="","",VLOOKUP($AJ66,FET_Req!$A$2:$N$22,7))</f>
        <v/>
      </c>
      <c r="P66" s="457"/>
      <c r="Q66" s="158" t="str">
        <f t="shared" si="3"/>
        <v/>
      </c>
      <c r="R66" s="148" t="str">
        <f>IF($D66="","",IF(OR($AJ66=120500,$AJ66=120600),"",VLOOKUP($AJ66,FET_Req!$A$2:$N$22,8)))</f>
        <v/>
      </c>
      <c r="S66" s="457"/>
      <c r="T66" s="158" t="str">
        <f t="shared" si="4"/>
        <v/>
      </c>
      <c r="U66" s="148" t="str">
        <f>IF($D66="","",VLOOKUP($AJ66,FET_Req!$A$2:$N$22,9))</f>
        <v/>
      </c>
      <c r="V66" s="149" t="str">
        <f t="shared" si="5"/>
        <v/>
      </c>
      <c r="W66" s="150" t="str">
        <f t="shared" si="6"/>
        <v/>
      </c>
      <c r="X66" s="151"/>
      <c r="Y66" s="453"/>
      <c r="Z66" s="453"/>
      <c r="AA66" s="453"/>
      <c r="AB66" s="453"/>
      <c r="AC66" s="453"/>
      <c r="AD66" s="453"/>
      <c r="AE66" s="453"/>
      <c r="AF66" s="152" t="str">
        <f>IF(OR($D66="",$AG66=""),"",MIN(VLOOKUP($AJ66,FET_Req!$A$2:$N$22,11),$AG66-VLOOKUP($AJ66,FET_Req!$A$2:$N$22,12)))</f>
        <v/>
      </c>
      <c r="AG66" s="453"/>
      <c r="AH66" s="453"/>
      <c r="AI66" s="151"/>
      <c r="AJ66" s="126" t="e">
        <f>VLOOKUP($D66,FET_Req!$Q$2:$R$14,2)+IF(VLOOKUP($D66,FET_Req!$Q$2:$R$14,2)=121200,VLOOKUP($E66,FET_Req!$S$2:$T$3,2),0)+IF(VLOOKUP($D66,FET_Req!$Q$2:$R$14,2)=121200,IF(VLOOKUP($E66,FET_Req!$S$2:$T$3,2)=20,VLOOKUP($F66,FET_Req!$U$2:$V$4,2),0),0)+IF(OR(VLOOKUP($D66,FET_Req!$Q$2:$R$14,2)=121500,VLOOKUP($D66,FET_Req!$Q$2:$R$14,2)=121600),VLOOKUP($F66,FET_Req!$U$2:$V$4,2),0)</f>
        <v>#N/A</v>
      </c>
      <c r="AP66" s="218"/>
      <c r="AQ66" s="218"/>
      <c r="AR66" s="218"/>
    </row>
    <row r="67" spans="1:44" x14ac:dyDescent="0.25">
      <c r="A67" s="125"/>
      <c r="B67" s="453"/>
      <c r="C67" s="453"/>
      <c r="D67" s="454"/>
      <c r="E67" s="454"/>
      <c r="F67" s="454"/>
      <c r="G67" s="456"/>
      <c r="H67" s="154" t="str">
        <f t="shared" si="0"/>
        <v/>
      </c>
      <c r="I67" s="148" t="str">
        <f>IF($D67="","",VLOOKUP($AJ67,FET_Req!$A$2:$N$22,5))</f>
        <v/>
      </c>
      <c r="J67" s="455"/>
      <c r="K67" s="147" t="str">
        <f t="shared" si="1"/>
        <v/>
      </c>
      <c r="L67" s="148" t="str">
        <f>IF($D67="","",VLOOKUP($AJ67,FET_Req!$A$2:$N$22,6))</f>
        <v/>
      </c>
      <c r="M67" s="455"/>
      <c r="N67" s="147" t="str">
        <f t="shared" si="2"/>
        <v/>
      </c>
      <c r="O67" s="148" t="str">
        <f>IF($D67="","",VLOOKUP($AJ67,FET_Req!$A$2:$N$22,7))</f>
        <v/>
      </c>
      <c r="P67" s="457"/>
      <c r="Q67" s="158" t="str">
        <f t="shared" si="3"/>
        <v/>
      </c>
      <c r="R67" s="148" t="str">
        <f>IF($D67="","",IF(OR($AJ67=120500,$AJ67=120600),"",VLOOKUP($AJ67,FET_Req!$A$2:$N$22,8)))</f>
        <v/>
      </c>
      <c r="S67" s="457"/>
      <c r="T67" s="158" t="str">
        <f t="shared" si="4"/>
        <v/>
      </c>
      <c r="U67" s="148" t="str">
        <f>IF($D67="","",VLOOKUP($AJ67,FET_Req!$A$2:$N$22,9))</f>
        <v/>
      </c>
      <c r="V67" s="149" t="str">
        <f t="shared" si="5"/>
        <v/>
      </c>
      <c r="W67" s="150" t="str">
        <f t="shared" si="6"/>
        <v/>
      </c>
      <c r="X67" s="151"/>
      <c r="Y67" s="453"/>
      <c r="Z67" s="453"/>
      <c r="AA67" s="453"/>
      <c r="AB67" s="453"/>
      <c r="AC67" s="453"/>
      <c r="AD67" s="453"/>
      <c r="AE67" s="453"/>
      <c r="AF67" s="152" t="str">
        <f>IF(OR($D67="",$AG67=""),"",MIN(VLOOKUP($AJ67,FET_Req!$A$2:$N$22,11),$AG67-VLOOKUP($AJ67,FET_Req!$A$2:$N$22,12)))</f>
        <v/>
      </c>
      <c r="AG67" s="453"/>
      <c r="AH67" s="453"/>
      <c r="AI67" s="151"/>
      <c r="AJ67" s="126" t="e">
        <f>VLOOKUP($D67,FET_Req!$Q$2:$R$14,2)+IF(VLOOKUP($D67,FET_Req!$Q$2:$R$14,2)=121200,VLOOKUP($E67,FET_Req!$S$2:$T$3,2),0)+IF(VLOOKUP($D67,FET_Req!$Q$2:$R$14,2)=121200,IF(VLOOKUP($E67,FET_Req!$S$2:$T$3,2)=20,VLOOKUP($F67,FET_Req!$U$2:$V$4,2),0),0)+IF(OR(VLOOKUP($D67,FET_Req!$Q$2:$R$14,2)=121500,VLOOKUP($D67,FET_Req!$Q$2:$R$14,2)=121600),VLOOKUP($F67,FET_Req!$U$2:$V$4,2),0)</f>
        <v>#N/A</v>
      </c>
      <c r="AP67" s="218"/>
      <c r="AQ67" s="218"/>
      <c r="AR67" s="218"/>
    </row>
    <row r="68" spans="1:44" x14ac:dyDescent="0.25">
      <c r="A68" s="125"/>
      <c r="B68" s="453"/>
      <c r="C68" s="453"/>
      <c r="D68" s="454"/>
      <c r="E68" s="454"/>
      <c r="F68" s="454"/>
      <c r="G68" s="456"/>
      <c r="H68" s="154" t="str">
        <f t="shared" si="0"/>
        <v/>
      </c>
      <c r="I68" s="148" t="str">
        <f>IF($D68="","",VLOOKUP($AJ68,FET_Req!$A$2:$N$22,5))</f>
        <v/>
      </c>
      <c r="J68" s="455"/>
      <c r="K68" s="147" t="str">
        <f t="shared" si="1"/>
        <v/>
      </c>
      <c r="L68" s="148" t="str">
        <f>IF($D68="","",VLOOKUP($AJ68,FET_Req!$A$2:$N$22,6))</f>
        <v/>
      </c>
      <c r="M68" s="455"/>
      <c r="N68" s="147" t="str">
        <f t="shared" si="2"/>
        <v/>
      </c>
      <c r="O68" s="148" t="str">
        <f>IF($D68="","",VLOOKUP($AJ68,FET_Req!$A$2:$N$22,7))</f>
        <v/>
      </c>
      <c r="P68" s="457"/>
      <c r="Q68" s="158" t="str">
        <f t="shared" si="3"/>
        <v/>
      </c>
      <c r="R68" s="148" t="str">
        <f>IF($D68="","",IF(OR($AJ68=120500,$AJ68=120600),"",VLOOKUP($AJ68,FET_Req!$A$2:$N$22,8)))</f>
        <v/>
      </c>
      <c r="S68" s="457"/>
      <c r="T68" s="158" t="str">
        <f t="shared" si="4"/>
        <v/>
      </c>
      <c r="U68" s="148" t="str">
        <f>IF($D68="","",VLOOKUP($AJ68,FET_Req!$A$2:$N$22,9))</f>
        <v/>
      </c>
      <c r="V68" s="149" t="str">
        <f t="shared" si="5"/>
        <v/>
      </c>
      <c r="W68" s="150" t="str">
        <f t="shared" si="6"/>
        <v/>
      </c>
      <c r="X68" s="151"/>
      <c r="Y68" s="453"/>
      <c r="Z68" s="453"/>
      <c r="AA68" s="453"/>
      <c r="AB68" s="453"/>
      <c r="AC68" s="453"/>
      <c r="AD68" s="453"/>
      <c r="AE68" s="453"/>
      <c r="AF68" s="152" t="str">
        <f>IF(OR($D68="",$AG68=""),"",MIN(VLOOKUP($AJ68,FET_Req!$A$2:$N$22,11),$AG68-VLOOKUP($AJ68,FET_Req!$A$2:$N$22,12)))</f>
        <v/>
      </c>
      <c r="AG68" s="453"/>
      <c r="AH68" s="453"/>
      <c r="AI68" s="151"/>
      <c r="AJ68" s="126" t="e">
        <f>VLOOKUP($D68,FET_Req!$Q$2:$R$14,2)+IF(VLOOKUP($D68,FET_Req!$Q$2:$R$14,2)=121200,VLOOKUP($E68,FET_Req!$S$2:$T$3,2),0)+IF(VLOOKUP($D68,FET_Req!$Q$2:$R$14,2)=121200,IF(VLOOKUP($E68,FET_Req!$S$2:$T$3,2)=20,VLOOKUP($F68,FET_Req!$U$2:$V$4,2),0),0)+IF(OR(VLOOKUP($D68,FET_Req!$Q$2:$R$14,2)=121500,VLOOKUP($D68,FET_Req!$Q$2:$R$14,2)=121600),VLOOKUP($F68,FET_Req!$U$2:$V$4,2),0)</f>
        <v>#N/A</v>
      </c>
      <c r="AP68" s="218"/>
      <c r="AQ68" s="218"/>
      <c r="AR68" s="218"/>
    </row>
    <row r="69" spans="1:44" x14ac:dyDescent="0.25">
      <c r="A69" s="125"/>
      <c r="B69" s="453"/>
      <c r="C69" s="453"/>
      <c r="D69" s="454"/>
      <c r="E69" s="454"/>
      <c r="F69" s="454"/>
      <c r="G69" s="456"/>
      <c r="H69" s="154" t="str">
        <f t="shared" si="0"/>
        <v/>
      </c>
      <c r="I69" s="148" t="str">
        <f>IF($D69="","",VLOOKUP($AJ69,FET_Req!$A$2:$N$22,5))</f>
        <v/>
      </c>
      <c r="J69" s="455"/>
      <c r="K69" s="147" t="str">
        <f t="shared" si="1"/>
        <v/>
      </c>
      <c r="L69" s="148" t="str">
        <f>IF($D69="","",VLOOKUP($AJ69,FET_Req!$A$2:$N$22,6))</f>
        <v/>
      </c>
      <c r="M69" s="455"/>
      <c r="N69" s="147" t="str">
        <f t="shared" si="2"/>
        <v/>
      </c>
      <c r="O69" s="148" t="str">
        <f>IF($D69="","",VLOOKUP($AJ69,FET_Req!$A$2:$N$22,7))</f>
        <v/>
      </c>
      <c r="P69" s="457"/>
      <c r="Q69" s="158" t="str">
        <f t="shared" si="3"/>
        <v/>
      </c>
      <c r="R69" s="148" t="str">
        <f>IF($D69="","",IF(OR($AJ69=120500,$AJ69=120600),"",VLOOKUP($AJ69,FET_Req!$A$2:$N$22,8)))</f>
        <v/>
      </c>
      <c r="S69" s="457"/>
      <c r="T69" s="158" t="str">
        <f t="shared" si="4"/>
        <v/>
      </c>
      <c r="U69" s="148" t="str">
        <f>IF($D69="","",VLOOKUP($AJ69,FET_Req!$A$2:$N$22,9))</f>
        <v/>
      </c>
      <c r="V69" s="149" t="str">
        <f t="shared" si="5"/>
        <v/>
      </c>
      <c r="W69" s="150" t="str">
        <f t="shared" si="6"/>
        <v/>
      </c>
      <c r="X69" s="151"/>
      <c r="Y69" s="453"/>
      <c r="Z69" s="453"/>
      <c r="AA69" s="453"/>
      <c r="AB69" s="453"/>
      <c r="AC69" s="453"/>
      <c r="AD69" s="453"/>
      <c r="AE69" s="453"/>
      <c r="AF69" s="152" t="str">
        <f>IF(OR($D69="",$AG69=""),"",MIN(VLOOKUP($AJ69,FET_Req!$A$2:$N$22,11),$AG69-VLOOKUP($AJ69,FET_Req!$A$2:$N$22,12)))</f>
        <v/>
      </c>
      <c r="AG69" s="453"/>
      <c r="AH69" s="453"/>
      <c r="AI69" s="151"/>
      <c r="AJ69" s="126" t="e">
        <f>VLOOKUP($D69,FET_Req!$Q$2:$R$14,2)+IF(VLOOKUP($D69,FET_Req!$Q$2:$R$14,2)=121200,VLOOKUP($E69,FET_Req!$S$2:$T$3,2),0)+IF(VLOOKUP($D69,FET_Req!$Q$2:$R$14,2)=121200,IF(VLOOKUP($E69,FET_Req!$S$2:$T$3,2)=20,VLOOKUP($F69,FET_Req!$U$2:$V$4,2),0),0)+IF(OR(VLOOKUP($D69,FET_Req!$Q$2:$R$14,2)=121500,VLOOKUP($D69,FET_Req!$Q$2:$R$14,2)=121600),VLOOKUP($F69,FET_Req!$U$2:$V$4,2),0)</f>
        <v>#N/A</v>
      </c>
      <c r="AP69" s="218"/>
      <c r="AQ69" s="218"/>
      <c r="AR69" s="218"/>
    </row>
    <row r="70" spans="1:44" x14ac:dyDescent="0.25">
      <c r="A70" s="125"/>
      <c r="B70" s="453"/>
      <c r="C70" s="453"/>
      <c r="D70" s="454"/>
      <c r="E70" s="454"/>
      <c r="F70" s="454"/>
      <c r="G70" s="456"/>
      <c r="H70" s="154" t="str">
        <f t="shared" si="0"/>
        <v/>
      </c>
      <c r="I70" s="148" t="str">
        <f>IF($D70="","",VLOOKUP($AJ70,FET_Req!$A$2:$N$22,5))</f>
        <v/>
      </c>
      <c r="J70" s="455"/>
      <c r="K70" s="147" t="str">
        <f t="shared" si="1"/>
        <v/>
      </c>
      <c r="L70" s="148" t="str">
        <f>IF($D70="","",VLOOKUP($AJ70,FET_Req!$A$2:$N$22,6))</f>
        <v/>
      </c>
      <c r="M70" s="455"/>
      <c r="N70" s="147" t="str">
        <f t="shared" si="2"/>
        <v/>
      </c>
      <c r="O70" s="148" t="str">
        <f>IF($D70="","",VLOOKUP($AJ70,FET_Req!$A$2:$N$22,7))</f>
        <v/>
      </c>
      <c r="P70" s="457"/>
      <c r="Q70" s="158" t="str">
        <f t="shared" si="3"/>
        <v/>
      </c>
      <c r="R70" s="148" t="str">
        <f>IF($D70="","",IF(OR($AJ70=120500,$AJ70=120600),"",VLOOKUP($AJ70,FET_Req!$A$2:$N$22,8)))</f>
        <v/>
      </c>
      <c r="S70" s="457"/>
      <c r="T70" s="158" t="str">
        <f t="shared" si="4"/>
        <v/>
      </c>
      <c r="U70" s="148" t="str">
        <f>IF($D70="","",VLOOKUP($AJ70,FET_Req!$A$2:$N$22,9))</f>
        <v/>
      </c>
      <c r="V70" s="149" t="str">
        <f t="shared" si="5"/>
        <v/>
      </c>
      <c r="W70" s="150" t="str">
        <f t="shared" si="6"/>
        <v/>
      </c>
      <c r="X70" s="151"/>
      <c r="Y70" s="453"/>
      <c r="Z70" s="453"/>
      <c r="AA70" s="453"/>
      <c r="AB70" s="453"/>
      <c r="AC70" s="453"/>
      <c r="AD70" s="453"/>
      <c r="AE70" s="453"/>
      <c r="AF70" s="152" t="str">
        <f>IF(OR($D70="",$AG70=""),"",MIN(VLOOKUP($AJ70,FET_Req!$A$2:$N$22,11),$AG70-VLOOKUP($AJ70,FET_Req!$A$2:$N$22,12)))</f>
        <v/>
      </c>
      <c r="AG70" s="453"/>
      <c r="AH70" s="453"/>
      <c r="AI70" s="151"/>
      <c r="AJ70" s="126" t="e">
        <f>VLOOKUP($D70,FET_Req!$Q$2:$R$14,2)+IF(VLOOKUP($D70,FET_Req!$Q$2:$R$14,2)=121200,VLOOKUP($E70,FET_Req!$S$2:$T$3,2),0)+IF(VLOOKUP($D70,FET_Req!$Q$2:$R$14,2)=121200,IF(VLOOKUP($E70,FET_Req!$S$2:$T$3,2)=20,VLOOKUP($F70,FET_Req!$U$2:$V$4,2),0),0)+IF(OR(VLOOKUP($D70,FET_Req!$Q$2:$R$14,2)=121500,VLOOKUP($D70,FET_Req!$Q$2:$R$14,2)=121600),VLOOKUP($F70,FET_Req!$U$2:$V$4,2),0)</f>
        <v>#N/A</v>
      </c>
      <c r="AP70" s="218"/>
      <c r="AQ70" s="218"/>
      <c r="AR70" s="218"/>
    </row>
    <row r="71" spans="1:44" x14ac:dyDescent="0.25">
      <c r="A71" s="125"/>
      <c r="B71" s="453"/>
      <c r="C71" s="453"/>
      <c r="D71" s="454"/>
      <c r="E71" s="454"/>
      <c r="F71" s="454"/>
      <c r="G71" s="456"/>
      <c r="H71" s="154" t="str">
        <f t="shared" si="0"/>
        <v/>
      </c>
      <c r="I71" s="148" t="str">
        <f>IF($D71="","",VLOOKUP($AJ71,FET_Req!$A$2:$N$22,5))</f>
        <v/>
      </c>
      <c r="J71" s="455"/>
      <c r="K71" s="147" t="str">
        <f t="shared" si="1"/>
        <v/>
      </c>
      <c r="L71" s="148" t="str">
        <f>IF($D71="","",VLOOKUP($AJ71,FET_Req!$A$2:$N$22,6))</f>
        <v/>
      </c>
      <c r="M71" s="455"/>
      <c r="N71" s="147" t="str">
        <f t="shared" si="2"/>
        <v/>
      </c>
      <c r="O71" s="148" t="str">
        <f>IF($D71="","",VLOOKUP($AJ71,FET_Req!$A$2:$N$22,7))</f>
        <v/>
      </c>
      <c r="P71" s="457"/>
      <c r="Q71" s="158" t="str">
        <f t="shared" si="3"/>
        <v/>
      </c>
      <c r="R71" s="148" t="str">
        <f>IF($D71="","",IF(OR($AJ71=120500,$AJ71=120600),"",VLOOKUP($AJ71,FET_Req!$A$2:$N$22,8)))</f>
        <v/>
      </c>
      <c r="S71" s="457"/>
      <c r="T71" s="158" t="str">
        <f t="shared" si="4"/>
        <v/>
      </c>
      <c r="U71" s="148" t="str">
        <f>IF($D71="","",VLOOKUP($AJ71,FET_Req!$A$2:$N$22,9))</f>
        <v/>
      </c>
      <c r="V71" s="149" t="str">
        <f t="shared" si="5"/>
        <v/>
      </c>
      <c r="W71" s="150" t="str">
        <f t="shared" si="6"/>
        <v/>
      </c>
      <c r="X71" s="151"/>
      <c r="Y71" s="453"/>
      <c r="Z71" s="453"/>
      <c r="AA71" s="453"/>
      <c r="AB71" s="453"/>
      <c r="AC71" s="453"/>
      <c r="AD71" s="453"/>
      <c r="AE71" s="453"/>
      <c r="AF71" s="152" t="str">
        <f>IF(OR($D71="",$AG71=""),"",MIN(VLOOKUP($AJ71,FET_Req!$A$2:$N$22,11),$AG71-VLOOKUP($AJ71,FET_Req!$A$2:$N$22,12)))</f>
        <v/>
      </c>
      <c r="AG71" s="453"/>
      <c r="AH71" s="453"/>
      <c r="AI71" s="151"/>
      <c r="AJ71" s="126" t="e">
        <f>VLOOKUP($D71,FET_Req!$Q$2:$R$14,2)+IF(VLOOKUP($D71,FET_Req!$Q$2:$R$14,2)=121200,VLOOKUP($E71,FET_Req!$S$2:$T$3,2),0)+IF(VLOOKUP($D71,FET_Req!$Q$2:$R$14,2)=121200,IF(VLOOKUP($E71,FET_Req!$S$2:$T$3,2)=20,VLOOKUP($F71,FET_Req!$U$2:$V$4,2),0),0)+IF(OR(VLOOKUP($D71,FET_Req!$Q$2:$R$14,2)=121500,VLOOKUP($D71,FET_Req!$Q$2:$R$14,2)=121600),VLOOKUP($F71,FET_Req!$U$2:$V$4,2),0)</f>
        <v>#N/A</v>
      </c>
      <c r="AP71" s="218"/>
      <c r="AQ71" s="218"/>
      <c r="AR71" s="218"/>
    </row>
    <row r="72" spans="1:44" x14ac:dyDescent="0.25">
      <c r="A72" s="125"/>
      <c r="B72" s="453"/>
      <c r="C72" s="453"/>
      <c r="D72" s="454"/>
      <c r="E72" s="454"/>
      <c r="F72" s="454"/>
      <c r="G72" s="456"/>
      <c r="H72" s="154" t="str">
        <f t="shared" si="0"/>
        <v/>
      </c>
      <c r="I72" s="148" t="str">
        <f>IF($D72="","",VLOOKUP($AJ72,FET_Req!$A$2:$N$22,5))</f>
        <v/>
      </c>
      <c r="J72" s="455"/>
      <c r="K72" s="147" t="str">
        <f t="shared" si="1"/>
        <v/>
      </c>
      <c r="L72" s="148" t="str">
        <f>IF($D72="","",VLOOKUP($AJ72,FET_Req!$A$2:$N$22,6))</f>
        <v/>
      </c>
      <c r="M72" s="455"/>
      <c r="N72" s="147" t="str">
        <f t="shared" si="2"/>
        <v/>
      </c>
      <c r="O72" s="148" t="str">
        <f>IF($D72="","",VLOOKUP($AJ72,FET_Req!$A$2:$N$22,7))</f>
        <v/>
      </c>
      <c r="P72" s="457"/>
      <c r="Q72" s="158" t="str">
        <f t="shared" si="3"/>
        <v/>
      </c>
      <c r="R72" s="148" t="str">
        <f>IF($D72="","",IF(OR($AJ72=120500,$AJ72=120600),"",VLOOKUP($AJ72,FET_Req!$A$2:$N$22,8)))</f>
        <v/>
      </c>
      <c r="S72" s="457"/>
      <c r="T72" s="158" t="str">
        <f t="shared" si="4"/>
        <v/>
      </c>
      <c r="U72" s="148" t="str">
        <f>IF($D72="","",VLOOKUP($AJ72,FET_Req!$A$2:$N$22,9))</f>
        <v/>
      </c>
      <c r="V72" s="149" t="str">
        <f t="shared" si="5"/>
        <v/>
      </c>
      <c r="W72" s="150" t="str">
        <f t="shared" si="6"/>
        <v/>
      </c>
      <c r="X72" s="151"/>
      <c r="Y72" s="453"/>
      <c r="Z72" s="453"/>
      <c r="AA72" s="453"/>
      <c r="AB72" s="453"/>
      <c r="AC72" s="453"/>
      <c r="AD72" s="453"/>
      <c r="AE72" s="453"/>
      <c r="AF72" s="152" t="str">
        <f>IF(OR($D72="",$AG72=""),"",MIN(VLOOKUP($AJ72,FET_Req!$A$2:$N$22,11),$AG72-VLOOKUP($AJ72,FET_Req!$A$2:$N$22,12)))</f>
        <v/>
      </c>
      <c r="AG72" s="453"/>
      <c r="AH72" s="453"/>
      <c r="AI72" s="151"/>
      <c r="AJ72" s="126" t="e">
        <f>VLOOKUP($D72,FET_Req!$Q$2:$R$14,2)+IF(VLOOKUP($D72,FET_Req!$Q$2:$R$14,2)=121200,VLOOKUP($E72,FET_Req!$S$2:$T$3,2),0)+IF(VLOOKUP($D72,FET_Req!$Q$2:$R$14,2)=121200,IF(VLOOKUP($E72,FET_Req!$S$2:$T$3,2)=20,VLOOKUP($F72,FET_Req!$U$2:$V$4,2),0),0)+IF(OR(VLOOKUP($D72,FET_Req!$Q$2:$R$14,2)=121500,VLOOKUP($D72,FET_Req!$Q$2:$R$14,2)=121600),VLOOKUP($F72,FET_Req!$U$2:$V$4,2),0)</f>
        <v>#N/A</v>
      </c>
      <c r="AP72" s="218"/>
      <c r="AQ72" s="218"/>
      <c r="AR72" s="218"/>
    </row>
    <row r="73" spans="1:44" x14ac:dyDescent="0.25">
      <c r="A73" s="125"/>
      <c r="B73" s="453"/>
      <c r="C73" s="453"/>
      <c r="D73" s="454"/>
      <c r="E73" s="454"/>
      <c r="F73" s="454"/>
      <c r="G73" s="456"/>
      <c r="H73" s="154" t="str">
        <f t="shared" si="0"/>
        <v/>
      </c>
      <c r="I73" s="148" t="str">
        <f>IF($D73="","",VLOOKUP($AJ73,FET_Req!$A$2:$N$22,5))</f>
        <v/>
      </c>
      <c r="J73" s="455"/>
      <c r="K73" s="147" t="str">
        <f t="shared" si="1"/>
        <v/>
      </c>
      <c r="L73" s="148" t="str">
        <f>IF($D73="","",VLOOKUP($AJ73,FET_Req!$A$2:$N$22,6))</f>
        <v/>
      </c>
      <c r="M73" s="455"/>
      <c r="N73" s="147" t="str">
        <f t="shared" si="2"/>
        <v/>
      </c>
      <c r="O73" s="148" t="str">
        <f>IF($D73="","",VLOOKUP($AJ73,FET_Req!$A$2:$N$22,7))</f>
        <v/>
      </c>
      <c r="P73" s="457"/>
      <c r="Q73" s="158" t="str">
        <f t="shared" si="3"/>
        <v/>
      </c>
      <c r="R73" s="148" t="str">
        <f>IF($D73="","",IF(OR($AJ73=120500,$AJ73=120600),"",VLOOKUP($AJ73,FET_Req!$A$2:$N$22,8)))</f>
        <v/>
      </c>
      <c r="S73" s="457"/>
      <c r="T73" s="158" t="str">
        <f t="shared" si="4"/>
        <v/>
      </c>
      <c r="U73" s="148" t="str">
        <f>IF($D73="","",VLOOKUP($AJ73,FET_Req!$A$2:$N$22,9))</f>
        <v/>
      </c>
      <c r="V73" s="149" t="str">
        <f t="shared" si="5"/>
        <v/>
      </c>
      <c r="W73" s="150" t="str">
        <f t="shared" si="6"/>
        <v/>
      </c>
      <c r="X73" s="151"/>
      <c r="Y73" s="453"/>
      <c r="Z73" s="453"/>
      <c r="AA73" s="453"/>
      <c r="AB73" s="453"/>
      <c r="AC73" s="453"/>
      <c r="AD73" s="453"/>
      <c r="AE73" s="453"/>
      <c r="AF73" s="152" t="str">
        <f>IF(OR($D73="",$AG73=""),"",MIN(VLOOKUP($AJ73,FET_Req!$A$2:$N$22,11),$AG73-VLOOKUP($AJ73,FET_Req!$A$2:$N$22,12)))</f>
        <v/>
      </c>
      <c r="AG73" s="453"/>
      <c r="AH73" s="453"/>
      <c r="AI73" s="151"/>
      <c r="AJ73" s="126" t="e">
        <f>VLOOKUP($D73,FET_Req!$Q$2:$R$14,2)+IF(VLOOKUP($D73,FET_Req!$Q$2:$R$14,2)=121200,VLOOKUP($E73,FET_Req!$S$2:$T$3,2),0)+IF(VLOOKUP($D73,FET_Req!$Q$2:$R$14,2)=121200,IF(VLOOKUP($E73,FET_Req!$S$2:$T$3,2)=20,VLOOKUP($F73,FET_Req!$U$2:$V$4,2),0),0)+IF(OR(VLOOKUP($D73,FET_Req!$Q$2:$R$14,2)=121500,VLOOKUP($D73,FET_Req!$Q$2:$R$14,2)=121600),VLOOKUP($F73,FET_Req!$U$2:$V$4,2),0)</f>
        <v>#N/A</v>
      </c>
      <c r="AP73" s="218"/>
      <c r="AQ73" s="218"/>
      <c r="AR73" s="218"/>
    </row>
    <row r="74" spans="1:44" x14ac:dyDescent="0.25">
      <c r="A74" s="125"/>
      <c r="B74" s="453"/>
      <c r="C74" s="453"/>
      <c r="D74" s="454"/>
      <c r="E74" s="454"/>
      <c r="F74" s="454"/>
      <c r="G74" s="456"/>
      <c r="H74" s="154" t="str">
        <f t="shared" si="0"/>
        <v/>
      </c>
      <c r="I74" s="148" t="str">
        <f>IF($D74="","",VLOOKUP($AJ74,FET_Req!$A$2:$N$22,5))</f>
        <v/>
      </c>
      <c r="J74" s="455"/>
      <c r="K74" s="147" t="str">
        <f t="shared" si="1"/>
        <v/>
      </c>
      <c r="L74" s="148" t="str">
        <f>IF($D74="","",VLOOKUP($AJ74,FET_Req!$A$2:$N$22,6))</f>
        <v/>
      </c>
      <c r="M74" s="455"/>
      <c r="N74" s="147" t="str">
        <f t="shared" si="2"/>
        <v/>
      </c>
      <c r="O74" s="148" t="str">
        <f>IF($D74="","",VLOOKUP($AJ74,FET_Req!$A$2:$N$22,7))</f>
        <v/>
      </c>
      <c r="P74" s="457"/>
      <c r="Q74" s="158" t="str">
        <f t="shared" si="3"/>
        <v/>
      </c>
      <c r="R74" s="148" t="str">
        <f>IF($D74="","",IF(OR($AJ74=120500,$AJ74=120600),"",VLOOKUP($AJ74,FET_Req!$A$2:$N$22,8)))</f>
        <v/>
      </c>
      <c r="S74" s="457"/>
      <c r="T74" s="158" t="str">
        <f t="shared" si="4"/>
        <v/>
      </c>
      <c r="U74" s="148" t="str">
        <f>IF($D74="","",VLOOKUP($AJ74,FET_Req!$A$2:$N$22,9))</f>
        <v/>
      </c>
      <c r="V74" s="149" t="str">
        <f t="shared" si="5"/>
        <v/>
      </c>
      <c r="W74" s="150" t="str">
        <f t="shared" si="6"/>
        <v/>
      </c>
      <c r="X74" s="151"/>
      <c r="Y74" s="453"/>
      <c r="Z74" s="453"/>
      <c r="AA74" s="453"/>
      <c r="AB74" s="453"/>
      <c r="AC74" s="453"/>
      <c r="AD74" s="453"/>
      <c r="AE74" s="453"/>
      <c r="AF74" s="152" t="str">
        <f>IF(OR($D74="",$AG74=""),"",MIN(VLOOKUP($AJ74,FET_Req!$A$2:$N$22,11),$AG74-VLOOKUP($AJ74,FET_Req!$A$2:$N$22,12)))</f>
        <v/>
      </c>
      <c r="AG74" s="453"/>
      <c r="AH74" s="453"/>
      <c r="AI74" s="151"/>
      <c r="AJ74" s="126" t="e">
        <f>VLOOKUP($D74,FET_Req!$Q$2:$R$14,2)+IF(VLOOKUP($D74,FET_Req!$Q$2:$R$14,2)=121200,VLOOKUP($E74,FET_Req!$S$2:$T$3,2),0)+IF(VLOOKUP($D74,FET_Req!$Q$2:$R$14,2)=121200,IF(VLOOKUP($E74,FET_Req!$S$2:$T$3,2)=20,VLOOKUP($F74,FET_Req!$U$2:$V$4,2),0),0)+IF(OR(VLOOKUP($D74,FET_Req!$Q$2:$R$14,2)=121500,VLOOKUP($D74,FET_Req!$Q$2:$R$14,2)=121600),VLOOKUP($F74,FET_Req!$U$2:$V$4,2),0)</f>
        <v>#N/A</v>
      </c>
      <c r="AP74" s="218"/>
      <c r="AQ74" s="218"/>
      <c r="AR74" s="218"/>
    </row>
    <row r="75" spans="1:44" x14ac:dyDescent="0.25">
      <c r="A75" s="125"/>
      <c r="B75" s="453"/>
      <c r="C75" s="453"/>
      <c r="D75" s="454"/>
      <c r="E75" s="454"/>
      <c r="F75" s="454"/>
      <c r="G75" s="456"/>
      <c r="H75" s="154" t="str">
        <f t="shared" si="0"/>
        <v/>
      </c>
      <c r="I75" s="148" t="str">
        <f>IF($D75="","",VLOOKUP($AJ75,FET_Req!$A$2:$N$22,5))</f>
        <v/>
      </c>
      <c r="J75" s="455"/>
      <c r="K75" s="147" t="str">
        <f t="shared" si="1"/>
        <v/>
      </c>
      <c r="L75" s="148" t="str">
        <f>IF($D75="","",VLOOKUP($AJ75,FET_Req!$A$2:$N$22,6))</f>
        <v/>
      </c>
      <c r="M75" s="455"/>
      <c r="N75" s="147" t="str">
        <f t="shared" si="2"/>
        <v/>
      </c>
      <c r="O75" s="148" t="str">
        <f>IF($D75="","",VLOOKUP($AJ75,FET_Req!$A$2:$N$22,7))</f>
        <v/>
      </c>
      <c r="P75" s="457"/>
      <c r="Q75" s="158" t="str">
        <f t="shared" si="3"/>
        <v/>
      </c>
      <c r="R75" s="148" t="str">
        <f>IF($D75="","",IF(OR($AJ75=120500,$AJ75=120600),"",VLOOKUP($AJ75,FET_Req!$A$2:$N$22,8)))</f>
        <v/>
      </c>
      <c r="S75" s="457"/>
      <c r="T75" s="158" t="str">
        <f t="shared" si="4"/>
        <v/>
      </c>
      <c r="U75" s="148" t="str">
        <f>IF($D75="","",VLOOKUP($AJ75,FET_Req!$A$2:$N$22,9))</f>
        <v/>
      </c>
      <c r="V75" s="149" t="str">
        <f t="shared" si="5"/>
        <v/>
      </c>
      <c r="W75" s="150" t="str">
        <f t="shared" si="6"/>
        <v/>
      </c>
      <c r="X75" s="151"/>
      <c r="Y75" s="453"/>
      <c r="Z75" s="453"/>
      <c r="AA75" s="453"/>
      <c r="AB75" s="453"/>
      <c r="AC75" s="453"/>
      <c r="AD75" s="453"/>
      <c r="AE75" s="453"/>
      <c r="AF75" s="152" t="str">
        <f>IF(OR($D75="",$AG75=""),"",MIN(VLOOKUP($AJ75,FET_Req!$A$2:$N$22,11),$AG75-VLOOKUP($AJ75,FET_Req!$A$2:$N$22,12)))</f>
        <v/>
      </c>
      <c r="AG75" s="453"/>
      <c r="AH75" s="453"/>
      <c r="AI75" s="151"/>
      <c r="AJ75" s="126" t="e">
        <f>VLOOKUP($D75,FET_Req!$Q$2:$R$14,2)+IF(VLOOKUP($D75,FET_Req!$Q$2:$R$14,2)=121200,VLOOKUP($E75,FET_Req!$S$2:$T$3,2),0)+IF(VLOOKUP($D75,FET_Req!$Q$2:$R$14,2)=121200,IF(VLOOKUP($E75,FET_Req!$S$2:$T$3,2)=20,VLOOKUP($F75,FET_Req!$U$2:$V$4,2),0),0)+IF(OR(VLOOKUP($D75,FET_Req!$Q$2:$R$14,2)=121500,VLOOKUP($D75,FET_Req!$Q$2:$R$14,2)=121600),VLOOKUP($F75,FET_Req!$U$2:$V$4,2),0)</f>
        <v>#N/A</v>
      </c>
      <c r="AP75" s="218"/>
      <c r="AQ75" s="218"/>
      <c r="AR75" s="218"/>
    </row>
    <row r="76" spans="1:44" x14ac:dyDescent="0.25">
      <c r="A76" s="125"/>
      <c r="B76" s="453"/>
      <c r="C76" s="453"/>
      <c r="D76" s="454"/>
      <c r="E76" s="454"/>
      <c r="F76" s="454"/>
      <c r="G76" s="456"/>
      <c r="H76" s="154" t="str">
        <f t="shared" si="0"/>
        <v/>
      </c>
      <c r="I76" s="148" t="str">
        <f>IF($D76="","",VLOOKUP($AJ76,FET_Req!$A$2:$N$22,5))</f>
        <v/>
      </c>
      <c r="J76" s="455"/>
      <c r="K76" s="147" t="str">
        <f t="shared" si="1"/>
        <v/>
      </c>
      <c r="L76" s="148" t="str">
        <f>IF($D76="","",VLOOKUP($AJ76,FET_Req!$A$2:$N$22,6))</f>
        <v/>
      </c>
      <c r="M76" s="455"/>
      <c r="N76" s="147" t="str">
        <f t="shared" si="2"/>
        <v/>
      </c>
      <c r="O76" s="148" t="str">
        <f>IF($D76="","",VLOOKUP($AJ76,FET_Req!$A$2:$N$22,7))</f>
        <v/>
      </c>
      <c r="P76" s="457"/>
      <c r="Q76" s="158" t="str">
        <f t="shared" si="3"/>
        <v/>
      </c>
      <c r="R76" s="148" t="str">
        <f>IF($D76="","",IF(OR($AJ76=120500,$AJ76=120600),"",VLOOKUP($AJ76,FET_Req!$A$2:$N$22,8)))</f>
        <v/>
      </c>
      <c r="S76" s="457"/>
      <c r="T76" s="158" t="str">
        <f t="shared" si="4"/>
        <v/>
      </c>
      <c r="U76" s="148" t="str">
        <f>IF($D76="","",VLOOKUP($AJ76,FET_Req!$A$2:$N$22,9))</f>
        <v/>
      </c>
      <c r="V76" s="149" t="str">
        <f t="shared" si="5"/>
        <v/>
      </c>
      <c r="W76" s="150" t="str">
        <f t="shared" si="6"/>
        <v/>
      </c>
      <c r="X76" s="151"/>
      <c r="Y76" s="453"/>
      <c r="Z76" s="453"/>
      <c r="AA76" s="453"/>
      <c r="AB76" s="453"/>
      <c r="AC76" s="453"/>
      <c r="AD76" s="453"/>
      <c r="AE76" s="453"/>
      <c r="AF76" s="152" t="str">
        <f>IF(OR($D76="",$AG76=""),"",MIN(VLOOKUP($AJ76,FET_Req!$A$2:$N$22,11),$AG76-VLOOKUP($AJ76,FET_Req!$A$2:$N$22,12)))</f>
        <v/>
      </c>
      <c r="AG76" s="453"/>
      <c r="AH76" s="453"/>
      <c r="AI76" s="151"/>
      <c r="AJ76" s="126" t="e">
        <f>VLOOKUP($D76,FET_Req!$Q$2:$R$14,2)+IF(VLOOKUP($D76,FET_Req!$Q$2:$R$14,2)=121200,VLOOKUP($E76,FET_Req!$S$2:$T$3,2),0)+IF(VLOOKUP($D76,FET_Req!$Q$2:$R$14,2)=121200,IF(VLOOKUP($E76,FET_Req!$S$2:$T$3,2)=20,VLOOKUP($F76,FET_Req!$U$2:$V$4,2),0),0)+IF(OR(VLOOKUP($D76,FET_Req!$Q$2:$R$14,2)=121500,VLOOKUP($D76,FET_Req!$Q$2:$R$14,2)=121600),VLOOKUP($F76,FET_Req!$U$2:$V$4,2),0)</f>
        <v>#N/A</v>
      </c>
      <c r="AP76" s="218"/>
      <c r="AQ76" s="218"/>
      <c r="AR76" s="218"/>
    </row>
    <row r="77" spans="1:44" x14ac:dyDescent="0.25">
      <c r="A77" s="125"/>
      <c r="B77" s="453"/>
      <c r="C77" s="453"/>
      <c r="D77" s="454"/>
      <c r="E77" s="454"/>
      <c r="F77" s="454"/>
      <c r="G77" s="456"/>
      <c r="H77" s="154" t="str">
        <f t="shared" si="0"/>
        <v/>
      </c>
      <c r="I77" s="148" t="str">
        <f>IF($D77="","",VLOOKUP($AJ77,FET_Req!$A$2:$N$22,5))</f>
        <v/>
      </c>
      <c r="J77" s="455"/>
      <c r="K77" s="147" t="str">
        <f t="shared" si="1"/>
        <v/>
      </c>
      <c r="L77" s="148" t="str">
        <f>IF($D77="","",VLOOKUP($AJ77,FET_Req!$A$2:$N$22,6))</f>
        <v/>
      </c>
      <c r="M77" s="455"/>
      <c r="N77" s="147" t="str">
        <f t="shared" si="2"/>
        <v/>
      </c>
      <c r="O77" s="148" t="str">
        <f>IF($D77="","",VLOOKUP($AJ77,FET_Req!$A$2:$N$22,7))</f>
        <v/>
      </c>
      <c r="P77" s="457"/>
      <c r="Q77" s="158" t="str">
        <f t="shared" si="3"/>
        <v/>
      </c>
      <c r="R77" s="148" t="str">
        <f>IF($D77="","",IF(OR($AJ77=120500,$AJ77=120600),"",VLOOKUP($AJ77,FET_Req!$A$2:$N$22,8)))</f>
        <v/>
      </c>
      <c r="S77" s="457"/>
      <c r="T77" s="158" t="str">
        <f t="shared" si="4"/>
        <v/>
      </c>
      <c r="U77" s="148" t="str">
        <f>IF($D77="","",VLOOKUP($AJ77,FET_Req!$A$2:$N$22,9))</f>
        <v/>
      </c>
      <c r="V77" s="149" t="str">
        <f t="shared" si="5"/>
        <v/>
      </c>
      <c r="W77" s="150" t="str">
        <f t="shared" si="6"/>
        <v/>
      </c>
      <c r="X77" s="151"/>
      <c r="Y77" s="453"/>
      <c r="Z77" s="453"/>
      <c r="AA77" s="453"/>
      <c r="AB77" s="453"/>
      <c r="AC77" s="453"/>
      <c r="AD77" s="453"/>
      <c r="AE77" s="453"/>
      <c r="AF77" s="152" t="str">
        <f>IF(OR($D77="",$AG77=""),"",MIN(VLOOKUP($AJ77,FET_Req!$A$2:$N$22,11),$AG77-VLOOKUP($AJ77,FET_Req!$A$2:$N$22,12)))</f>
        <v/>
      </c>
      <c r="AG77" s="453"/>
      <c r="AH77" s="453"/>
      <c r="AI77" s="151"/>
      <c r="AJ77" s="126" t="e">
        <f>VLOOKUP($D77,FET_Req!$Q$2:$R$14,2)+IF(VLOOKUP($D77,FET_Req!$Q$2:$R$14,2)=121200,VLOOKUP($E77,FET_Req!$S$2:$T$3,2),0)+IF(VLOOKUP($D77,FET_Req!$Q$2:$R$14,2)=121200,IF(VLOOKUP($E77,FET_Req!$S$2:$T$3,2)=20,VLOOKUP($F77,FET_Req!$U$2:$V$4,2),0),0)+IF(OR(VLOOKUP($D77,FET_Req!$Q$2:$R$14,2)=121500,VLOOKUP($D77,FET_Req!$Q$2:$R$14,2)=121600),VLOOKUP($F77,FET_Req!$U$2:$V$4,2),0)</f>
        <v>#N/A</v>
      </c>
      <c r="AP77" s="218"/>
      <c r="AQ77" s="218"/>
      <c r="AR77" s="218"/>
    </row>
    <row r="78" spans="1:44" x14ac:dyDescent="0.25">
      <c r="A78" s="125"/>
      <c r="B78" s="453"/>
      <c r="C78" s="453"/>
      <c r="D78" s="454"/>
      <c r="E78" s="454"/>
      <c r="F78" s="454"/>
      <c r="G78" s="456"/>
      <c r="H78" s="154" t="str">
        <f t="shared" si="0"/>
        <v/>
      </c>
      <c r="I78" s="148" t="str">
        <f>IF($D78="","",VLOOKUP($AJ78,FET_Req!$A$2:$N$22,5))</f>
        <v/>
      </c>
      <c r="J78" s="455"/>
      <c r="K78" s="147" t="str">
        <f t="shared" si="1"/>
        <v/>
      </c>
      <c r="L78" s="148" t="str">
        <f>IF($D78="","",VLOOKUP($AJ78,FET_Req!$A$2:$N$22,6))</f>
        <v/>
      </c>
      <c r="M78" s="455"/>
      <c r="N78" s="147" t="str">
        <f t="shared" si="2"/>
        <v/>
      </c>
      <c r="O78" s="148" t="str">
        <f>IF($D78="","",VLOOKUP($AJ78,FET_Req!$A$2:$N$22,7))</f>
        <v/>
      </c>
      <c r="P78" s="457"/>
      <c r="Q78" s="158" t="str">
        <f t="shared" si="3"/>
        <v/>
      </c>
      <c r="R78" s="148" t="str">
        <f>IF($D78="","",IF(OR($AJ78=120500,$AJ78=120600),"",VLOOKUP($AJ78,FET_Req!$A$2:$N$22,8)))</f>
        <v/>
      </c>
      <c r="S78" s="457"/>
      <c r="T78" s="158" t="str">
        <f t="shared" si="4"/>
        <v/>
      </c>
      <c r="U78" s="148" t="str">
        <f>IF($D78="","",VLOOKUP($AJ78,FET_Req!$A$2:$N$22,9))</f>
        <v/>
      </c>
      <c r="V78" s="149" t="str">
        <f t="shared" si="5"/>
        <v/>
      </c>
      <c r="W78" s="150" t="str">
        <f t="shared" si="6"/>
        <v/>
      </c>
      <c r="X78" s="151"/>
      <c r="Y78" s="453"/>
      <c r="Z78" s="453"/>
      <c r="AA78" s="453"/>
      <c r="AB78" s="453"/>
      <c r="AC78" s="453"/>
      <c r="AD78" s="453"/>
      <c r="AE78" s="453"/>
      <c r="AF78" s="152" t="str">
        <f>IF(OR($D78="",$AG78=""),"",MIN(VLOOKUP($AJ78,FET_Req!$A$2:$N$22,11),$AG78-VLOOKUP($AJ78,FET_Req!$A$2:$N$22,12)))</f>
        <v/>
      </c>
      <c r="AG78" s="453"/>
      <c r="AH78" s="453"/>
      <c r="AI78" s="151"/>
      <c r="AJ78" s="126" t="e">
        <f>VLOOKUP($D78,FET_Req!$Q$2:$R$14,2)+IF(VLOOKUP($D78,FET_Req!$Q$2:$R$14,2)=121200,VLOOKUP($E78,FET_Req!$S$2:$T$3,2),0)+IF(VLOOKUP($D78,FET_Req!$Q$2:$R$14,2)=121200,IF(VLOOKUP($E78,FET_Req!$S$2:$T$3,2)=20,VLOOKUP($F78,FET_Req!$U$2:$V$4,2),0),0)+IF(OR(VLOOKUP($D78,FET_Req!$Q$2:$R$14,2)=121500,VLOOKUP($D78,FET_Req!$Q$2:$R$14,2)=121600),VLOOKUP($F78,FET_Req!$U$2:$V$4,2),0)</f>
        <v>#N/A</v>
      </c>
      <c r="AP78" s="218"/>
      <c r="AQ78" s="218"/>
      <c r="AR78" s="218"/>
    </row>
    <row r="79" spans="1:44" x14ac:dyDescent="0.25">
      <c r="A79" s="125"/>
      <c r="B79" s="453"/>
      <c r="C79" s="453"/>
      <c r="D79" s="454"/>
      <c r="E79" s="454"/>
      <c r="F79" s="454"/>
      <c r="G79" s="456"/>
      <c r="H79" s="154" t="str">
        <f t="shared" si="0"/>
        <v/>
      </c>
      <c r="I79" s="148" t="str">
        <f>IF($D79="","",VLOOKUP($AJ79,FET_Req!$A$2:$N$22,5))</f>
        <v/>
      </c>
      <c r="J79" s="455"/>
      <c r="K79" s="147" t="str">
        <f t="shared" si="1"/>
        <v/>
      </c>
      <c r="L79" s="148" t="str">
        <f>IF($D79="","",VLOOKUP($AJ79,FET_Req!$A$2:$N$22,6))</f>
        <v/>
      </c>
      <c r="M79" s="455"/>
      <c r="N79" s="147" t="str">
        <f t="shared" si="2"/>
        <v/>
      </c>
      <c r="O79" s="148" t="str">
        <f>IF($D79="","",VLOOKUP($AJ79,FET_Req!$A$2:$N$22,7))</f>
        <v/>
      </c>
      <c r="P79" s="457"/>
      <c r="Q79" s="158" t="str">
        <f t="shared" si="3"/>
        <v/>
      </c>
      <c r="R79" s="148" t="str">
        <f>IF($D79="","",IF(OR($AJ79=120500,$AJ79=120600),"",VLOOKUP($AJ79,FET_Req!$A$2:$N$22,8)))</f>
        <v/>
      </c>
      <c r="S79" s="457"/>
      <c r="T79" s="158" t="str">
        <f t="shared" si="4"/>
        <v/>
      </c>
      <c r="U79" s="148" t="str">
        <f>IF($D79="","",VLOOKUP($AJ79,FET_Req!$A$2:$N$22,9))</f>
        <v/>
      </c>
      <c r="V79" s="149" t="str">
        <f t="shared" si="5"/>
        <v/>
      </c>
      <c r="W79" s="150" t="str">
        <f t="shared" si="6"/>
        <v/>
      </c>
      <c r="X79" s="151"/>
      <c r="Y79" s="453"/>
      <c r="Z79" s="453"/>
      <c r="AA79" s="453"/>
      <c r="AB79" s="453"/>
      <c r="AC79" s="453"/>
      <c r="AD79" s="453"/>
      <c r="AE79" s="453"/>
      <c r="AF79" s="152" t="str">
        <f>IF(OR($D79="",$AG79=""),"",MIN(VLOOKUP($AJ79,FET_Req!$A$2:$N$22,11),$AG79-VLOOKUP($AJ79,FET_Req!$A$2:$N$22,12)))</f>
        <v/>
      </c>
      <c r="AG79" s="453"/>
      <c r="AH79" s="453"/>
      <c r="AI79" s="151"/>
      <c r="AJ79" s="126" t="e">
        <f>VLOOKUP($D79,FET_Req!$Q$2:$R$14,2)+IF(VLOOKUP($D79,FET_Req!$Q$2:$R$14,2)=121200,VLOOKUP($E79,FET_Req!$S$2:$T$3,2),0)+IF(VLOOKUP($D79,FET_Req!$Q$2:$R$14,2)=121200,IF(VLOOKUP($E79,FET_Req!$S$2:$T$3,2)=20,VLOOKUP($F79,FET_Req!$U$2:$V$4,2),0),0)+IF(OR(VLOOKUP($D79,FET_Req!$Q$2:$R$14,2)=121500,VLOOKUP($D79,FET_Req!$Q$2:$R$14,2)=121600),VLOOKUP($F79,FET_Req!$U$2:$V$4,2),0)</f>
        <v>#N/A</v>
      </c>
      <c r="AP79" s="218"/>
      <c r="AQ79" s="218"/>
      <c r="AR79" s="218"/>
    </row>
    <row r="80" spans="1:44" x14ac:dyDescent="0.25">
      <c r="A80" s="125"/>
      <c r="B80" s="453"/>
      <c r="C80" s="453"/>
      <c r="D80" s="454"/>
      <c r="E80" s="454"/>
      <c r="F80" s="454"/>
      <c r="G80" s="456"/>
      <c r="H80" s="154" t="str">
        <f t="shared" si="0"/>
        <v/>
      </c>
      <c r="I80" s="148" t="str">
        <f>IF($D80="","",VLOOKUP($AJ80,FET_Req!$A$2:$N$22,5))</f>
        <v/>
      </c>
      <c r="J80" s="455"/>
      <c r="K80" s="147" t="str">
        <f t="shared" si="1"/>
        <v/>
      </c>
      <c r="L80" s="148" t="str">
        <f>IF($D80="","",VLOOKUP($AJ80,FET_Req!$A$2:$N$22,6))</f>
        <v/>
      </c>
      <c r="M80" s="455"/>
      <c r="N80" s="147" t="str">
        <f t="shared" si="2"/>
        <v/>
      </c>
      <c r="O80" s="148" t="str">
        <f>IF($D80="","",VLOOKUP($AJ80,FET_Req!$A$2:$N$22,7))</f>
        <v/>
      </c>
      <c r="P80" s="457"/>
      <c r="Q80" s="158" t="str">
        <f t="shared" si="3"/>
        <v/>
      </c>
      <c r="R80" s="148" t="str">
        <f>IF($D80="","",IF(OR($AJ80=120500,$AJ80=120600),"",VLOOKUP($AJ80,FET_Req!$A$2:$N$22,8)))</f>
        <v/>
      </c>
      <c r="S80" s="457"/>
      <c r="T80" s="158" t="str">
        <f t="shared" si="4"/>
        <v/>
      </c>
      <c r="U80" s="148" t="str">
        <f>IF($D80="","",VLOOKUP($AJ80,FET_Req!$A$2:$N$22,9))</f>
        <v/>
      </c>
      <c r="V80" s="149" t="str">
        <f t="shared" si="5"/>
        <v/>
      </c>
      <c r="W80" s="150" t="str">
        <f t="shared" si="6"/>
        <v/>
      </c>
      <c r="X80" s="151"/>
      <c r="Y80" s="453"/>
      <c r="Z80" s="453"/>
      <c r="AA80" s="453"/>
      <c r="AB80" s="453"/>
      <c r="AC80" s="453"/>
      <c r="AD80" s="453"/>
      <c r="AE80" s="453"/>
      <c r="AF80" s="152" t="str">
        <f>IF(OR($D80="",$AG80=""),"",MIN(VLOOKUP($AJ80,FET_Req!$A$2:$N$22,11),$AG80-VLOOKUP($AJ80,FET_Req!$A$2:$N$22,12)))</f>
        <v/>
      </c>
      <c r="AG80" s="453"/>
      <c r="AH80" s="453"/>
      <c r="AI80" s="151"/>
      <c r="AJ80" s="126" t="e">
        <f>VLOOKUP($D80,FET_Req!$Q$2:$R$14,2)+IF(VLOOKUP($D80,FET_Req!$Q$2:$R$14,2)=121200,VLOOKUP($E80,FET_Req!$S$2:$T$3,2),0)+IF(VLOOKUP($D80,FET_Req!$Q$2:$R$14,2)=121200,IF(VLOOKUP($E80,FET_Req!$S$2:$T$3,2)=20,VLOOKUP($F80,FET_Req!$U$2:$V$4,2),0),0)+IF(OR(VLOOKUP($D80,FET_Req!$Q$2:$R$14,2)=121500,VLOOKUP($D80,FET_Req!$Q$2:$R$14,2)=121600),VLOOKUP($F80,FET_Req!$U$2:$V$4,2),0)</f>
        <v>#N/A</v>
      </c>
      <c r="AP80" s="218"/>
      <c r="AQ80" s="218"/>
      <c r="AR80" s="218"/>
    </row>
    <row r="81" spans="1:44" x14ac:dyDescent="0.25">
      <c r="A81" s="125"/>
      <c r="B81" s="453"/>
      <c r="C81" s="453"/>
      <c r="D81" s="454"/>
      <c r="E81" s="454"/>
      <c r="F81" s="454"/>
      <c r="G81" s="456"/>
      <c r="H81" s="154" t="str">
        <f t="shared" si="0"/>
        <v/>
      </c>
      <c r="I81" s="148" t="str">
        <f>IF($D81="","",VLOOKUP($AJ81,FET_Req!$A$2:$N$22,5))</f>
        <v/>
      </c>
      <c r="J81" s="455"/>
      <c r="K81" s="147" t="str">
        <f t="shared" si="1"/>
        <v/>
      </c>
      <c r="L81" s="148" t="str">
        <f>IF($D81="","",VLOOKUP($AJ81,FET_Req!$A$2:$N$22,6))</f>
        <v/>
      </c>
      <c r="M81" s="455"/>
      <c r="N81" s="147" t="str">
        <f t="shared" si="2"/>
        <v/>
      </c>
      <c r="O81" s="148" t="str">
        <f>IF($D81="","",VLOOKUP($AJ81,FET_Req!$A$2:$N$22,7))</f>
        <v/>
      </c>
      <c r="P81" s="457"/>
      <c r="Q81" s="158" t="str">
        <f t="shared" si="3"/>
        <v/>
      </c>
      <c r="R81" s="148" t="str">
        <f>IF($D81="","",IF(OR($AJ81=120500,$AJ81=120600),"",VLOOKUP($AJ81,FET_Req!$A$2:$N$22,8)))</f>
        <v/>
      </c>
      <c r="S81" s="457"/>
      <c r="T81" s="158" t="str">
        <f t="shared" si="4"/>
        <v/>
      </c>
      <c r="U81" s="148" t="str">
        <f>IF($D81="","",VLOOKUP($AJ81,FET_Req!$A$2:$N$22,9))</f>
        <v/>
      </c>
      <c r="V81" s="149" t="str">
        <f t="shared" si="5"/>
        <v/>
      </c>
      <c r="W81" s="150" t="str">
        <f t="shared" si="6"/>
        <v/>
      </c>
      <c r="X81" s="151"/>
      <c r="Y81" s="453"/>
      <c r="Z81" s="453"/>
      <c r="AA81" s="453"/>
      <c r="AB81" s="453"/>
      <c r="AC81" s="453"/>
      <c r="AD81" s="453"/>
      <c r="AE81" s="453"/>
      <c r="AF81" s="152" t="str">
        <f>IF(OR($D81="",$AG81=""),"",MIN(VLOOKUP($AJ81,FET_Req!$A$2:$N$22,11),$AG81-VLOOKUP($AJ81,FET_Req!$A$2:$N$22,12)))</f>
        <v/>
      </c>
      <c r="AG81" s="453"/>
      <c r="AH81" s="453"/>
      <c r="AI81" s="151"/>
      <c r="AJ81" s="126" t="e">
        <f>VLOOKUP($D81,FET_Req!$Q$2:$R$14,2)+IF(VLOOKUP($D81,FET_Req!$Q$2:$R$14,2)=121200,VLOOKUP($E81,FET_Req!$S$2:$T$3,2),0)+IF(VLOOKUP($D81,FET_Req!$Q$2:$R$14,2)=121200,IF(VLOOKUP($E81,FET_Req!$S$2:$T$3,2)=20,VLOOKUP($F81,FET_Req!$U$2:$V$4,2),0),0)+IF(OR(VLOOKUP($D81,FET_Req!$Q$2:$R$14,2)=121500,VLOOKUP($D81,FET_Req!$Q$2:$R$14,2)=121600),VLOOKUP($F81,FET_Req!$U$2:$V$4,2),0)</f>
        <v>#N/A</v>
      </c>
      <c r="AP81" s="218"/>
      <c r="AQ81" s="218"/>
      <c r="AR81" s="218"/>
    </row>
    <row r="82" spans="1:44" x14ac:dyDescent="0.25">
      <c r="A82" s="125"/>
      <c r="B82" s="453"/>
      <c r="C82" s="453"/>
      <c r="D82" s="454"/>
      <c r="E82" s="454"/>
      <c r="F82" s="454"/>
      <c r="G82" s="456"/>
      <c r="H82" s="154" t="str">
        <f t="shared" si="0"/>
        <v/>
      </c>
      <c r="I82" s="148" t="str">
        <f>IF($D82="","",VLOOKUP($AJ82,FET_Req!$A$2:$N$22,5))</f>
        <v/>
      </c>
      <c r="J82" s="455"/>
      <c r="K82" s="147" t="str">
        <f t="shared" si="1"/>
        <v/>
      </c>
      <c r="L82" s="148" t="str">
        <f>IF($D82="","",VLOOKUP($AJ82,FET_Req!$A$2:$N$22,6))</f>
        <v/>
      </c>
      <c r="M82" s="455"/>
      <c r="N82" s="147" t="str">
        <f t="shared" si="2"/>
        <v/>
      </c>
      <c r="O82" s="148" t="str">
        <f>IF($D82="","",VLOOKUP($AJ82,FET_Req!$A$2:$N$22,7))</f>
        <v/>
      </c>
      <c r="P82" s="457"/>
      <c r="Q82" s="158" t="str">
        <f t="shared" si="3"/>
        <v/>
      </c>
      <c r="R82" s="148" t="str">
        <f>IF($D82="","",IF(OR($AJ82=120500,$AJ82=120600),"",VLOOKUP($AJ82,FET_Req!$A$2:$N$22,8)))</f>
        <v/>
      </c>
      <c r="S82" s="457"/>
      <c r="T82" s="158" t="str">
        <f t="shared" si="4"/>
        <v/>
      </c>
      <c r="U82" s="148" t="str">
        <f>IF($D82="","",VLOOKUP($AJ82,FET_Req!$A$2:$N$22,9))</f>
        <v/>
      </c>
      <c r="V82" s="149" t="str">
        <f t="shared" si="5"/>
        <v/>
      </c>
      <c r="W82" s="150" t="str">
        <f t="shared" si="6"/>
        <v/>
      </c>
      <c r="X82" s="151"/>
      <c r="Y82" s="453"/>
      <c r="Z82" s="453"/>
      <c r="AA82" s="453"/>
      <c r="AB82" s="453"/>
      <c r="AC82" s="453"/>
      <c r="AD82" s="453"/>
      <c r="AE82" s="453"/>
      <c r="AF82" s="152" t="str">
        <f>IF(OR($D82="",$AG82=""),"",MIN(VLOOKUP($AJ82,FET_Req!$A$2:$N$22,11),$AG82-VLOOKUP($AJ82,FET_Req!$A$2:$N$22,12)))</f>
        <v/>
      </c>
      <c r="AG82" s="453"/>
      <c r="AH82" s="453"/>
      <c r="AI82" s="151"/>
      <c r="AJ82" s="126" t="e">
        <f>VLOOKUP($D82,FET_Req!$Q$2:$R$14,2)+IF(VLOOKUP($D82,FET_Req!$Q$2:$R$14,2)=121200,VLOOKUP($E82,FET_Req!$S$2:$T$3,2),0)+IF(VLOOKUP($D82,FET_Req!$Q$2:$R$14,2)=121200,IF(VLOOKUP($E82,FET_Req!$S$2:$T$3,2)=20,VLOOKUP($F82,FET_Req!$U$2:$V$4,2),0),0)+IF(OR(VLOOKUP($D82,FET_Req!$Q$2:$R$14,2)=121500,VLOOKUP($D82,FET_Req!$Q$2:$R$14,2)=121600),VLOOKUP($F82,FET_Req!$U$2:$V$4,2),0)</f>
        <v>#N/A</v>
      </c>
      <c r="AP82" s="218"/>
      <c r="AQ82" s="218"/>
      <c r="AR82" s="218"/>
    </row>
    <row r="83" spans="1:44" x14ac:dyDescent="0.25">
      <c r="A83" s="125"/>
      <c r="B83" s="453"/>
      <c r="C83" s="453"/>
      <c r="D83" s="454"/>
      <c r="E83" s="454"/>
      <c r="F83" s="454"/>
      <c r="G83" s="456"/>
      <c r="H83" s="154" t="str">
        <f t="shared" ref="H83:H146" si="7">IF(OR($D83="",$Y83="",$Z83="",$I83="",$AE83="",$AG83=""),"",IF($AJ83&gt;=120100,IF($V83&lt;=$AE83,$Z83*$I83,IF(AND($V83&gt;$AE83,$V83&lt;=$AG83),$I83*($Z83+((($Y83-$Z83)/($AG83-$AE83))*($V83-$AE83))),0)),""))</f>
        <v/>
      </c>
      <c r="I83" s="148" t="str">
        <f>IF($D83="","",VLOOKUP($AJ83,FET_Req!$A$2:$N$22,5))</f>
        <v/>
      </c>
      <c r="J83" s="455"/>
      <c r="K83" s="147" t="str">
        <f t="shared" ref="K83:K146" si="8">IF(OR($D83="",$AA83="",$L83=""),"",IF($AJ83&gt;=120100,$AA83*$L83,""))</f>
        <v/>
      </c>
      <c r="L83" s="148" t="str">
        <f>IF($D83="","",VLOOKUP($AJ83,FET_Req!$A$2:$N$22,6))</f>
        <v/>
      </c>
      <c r="M83" s="455"/>
      <c r="N83" s="147" t="str">
        <f t="shared" ref="N83:N146" si="9">IF(OR($D83="",$AB83="",$O83=""),"",IF($AJ83&gt;=120100,$AB83*$O83,""))</f>
        <v/>
      </c>
      <c r="O83" s="148" t="str">
        <f>IF($D83="","",VLOOKUP($AJ83,FET_Req!$A$2:$N$22,7))</f>
        <v/>
      </c>
      <c r="P83" s="457"/>
      <c r="Q83" s="158" t="str">
        <f t="shared" ref="Q83:Q146" si="10">IF(OR($D83="",$AC83="",$R83=""),"",IF($AJ83&gt;=120100,$AC83*$R83,""))</f>
        <v/>
      </c>
      <c r="R83" s="148" t="str">
        <f>IF($D83="","",IF(OR($AJ83=120500,$AJ83=120600),"",VLOOKUP($AJ83,FET_Req!$A$2:$N$22,8)))</f>
        <v/>
      </c>
      <c r="S83" s="457"/>
      <c r="T83" s="158" t="str">
        <f t="shared" ref="T83:T146" si="11">IF(OR($D83="",$AD83="",$U83=""),"",IF($AJ83&gt;=120100,$AD83*$U83,""))</f>
        <v/>
      </c>
      <c r="U83" s="148" t="str">
        <f>IF($D83="","",VLOOKUP($AJ83,FET_Req!$A$2:$N$22,9))</f>
        <v/>
      </c>
      <c r="V83" s="149" t="str">
        <f t="shared" ref="V83:V146" si="12">IF($D83="","",$L$6+AH83)</f>
        <v/>
      </c>
      <c r="W83" s="150" t="str">
        <f t="shared" ref="W83:W146" si="13">IF(OR($D83="",$AF83=""),"",$AF83)</f>
        <v/>
      </c>
      <c r="X83" s="151"/>
      <c r="Y83" s="453"/>
      <c r="Z83" s="453"/>
      <c r="AA83" s="453"/>
      <c r="AB83" s="453"/>
      <c r="AC83" s="453"/>
      <c r="AD83" s="453"/>
      <c r="AE83" s="453"/>
      <c r="AF83" s="152" t="str">
        <f>IF(OR($D83="",$AG83=""),"",MIN(VLOOKUP($AJ83,FET_Req!$A$2:$N$22,11),$AG83-VLOOKUP($AJ83,FET_Req!$A$2:$N$22,12)))</f>
        <v/>
      </c>
      <c r="AG83" s="453"/>
      <c r="AH83" s="453"/>
      <c r="AI83" s="151"/>
      <c r="AJ83" s="126" t="e">
        <f>VLOOKUP($D83,FET_Req!$Q$2:$R$14,2)+IF(VLOOKUP($D83,FET_Req!$Q$2:$R$14,2)=121200,VLOOKUP($E83,FET_Req!$S$2:$T$3,2),0)+IF(VLOOKUP($D83,FET_Req!$Q$2:$R$14,2)=121200,IF(VLOOKUP($E83,FET_Req!$S$2:$T$3,2)=20,VLOOKUP($F83,FET_Req!$U$2:$V$4,2),0),0)+IF(OR(VLOOKUP($D83,FET_Req!$Q$2:$R$14,2)=121500,VLOOKUP($D83,FET_Req!$Q$2:$R$14,2)=121600),VLOOKUP($F83,FET_Req!$U$2:$V$4,2),0)</f>
        <v>#N/A</v>
      </c>
      <c r="AP83" s="218"/>
      <c r="AQ83" s="218"/>
      <c r="AR83" s="218"/>
    </row>
    <row r="84" spans="1:44" x14ac:dyDescent="0.25">
      <c r="A84" s="125"/>
      <c r="B84" s="453"/>
      <c r="C84" s="453"/>
      <c r="D84" s="454"/>
      <c r="E84" s="454"/>
      <c r="F84" s="454"/>
      <c r="G84" s="456"/>
      <c r="H84" s="154" t="str">
        <f t="shared" si="7"/>
        <v/>
      </c>
      <c r="I84" s="148" t="str">
        <f>IF($D84="","",VLOOKUP($AJ84,FET_Req!$A$2:$N$22,5))</f>
        <v/>
      </c>
      <c r="J84" s="455"/>
      <c r="K84" s="147" t="str">
        <f t="shared" si="8"/>
        <v/>
      </c>
      <c r="L84" s="148" t="str">
        <f>IF($D84="","",VLOOKUP($AJ84,FET_Req!$A$2:$N$22,6))</f>
        <v/>
      </c>
      <c r="M84" s="455"/>
      <c r="N84" s="147" t="str">
        <f t="shared" si="9"/>
        <v/>
      </c>
      <c r="O84" s="148" t="str">
        <f>IF($D84="","",VLOOKUP($AJ84,FET_Req!$A$2:$N$22,7))</f>
        <v/>
      </c>
      <c r="P84" s="457"/>
      <c r="Q84" s="158" t="str">
        <f t="shared" si="10"/>
        <v/>
      </c>
      <c r="R84" s="148" t="str">
        <f>IF($D84="","",IF(OR($AJ84=120500,$AJ84=120600),"",VLOOKUP($AJ84,FET_Req!$A$2:$N$22,8)))</f>
        <v/>
      </c>
      <c r="S84" s="457"/>
      <c r="T84" s="158" t="str">
        <f t="shared" si="11"/>
        <v/>
      </c>
      <c r="U84" s="148" t="str">
        <f>IF($D84="","",VLOOKUP($AJ84,FET_Req!$A$2:$N$22,9))</f>
        <v/>
      </c>
      <c r="V84" s="149" t="str">
        <f t="shared" si="12"/>
        <v/>
      </c>
      <c r="W84" s="150" t="str">
        <f t="shared" si="13"/>
        <v/>
      </c>
      <c r="X84" s="151"/>
      <c r="Y84" s="453"/>
      <c r="Z84" s="453"/>
      <c r="AA84" s="453"/>
      <c r="AB84" s="453"/>
      <c r="AC84" s="453"/>
      <c r="AD84" s="453"/>
      <c r="AE84" s="453"/>
      <c r="AF84" s="152" t="str">
        <f>IF(OR($D84="",$AG84=""),"",MIN(VLOOKUP($AJ84,FET_Req!$A$2:$N$22,11),$AG84-VLOOKUP($AJ84,FET_Req!$A$2:$N$22,12)))</f>
        <v/>
      </c>
      <c r="AG84" s="453"/>
      <c r="AH84" s="453"/>
      <c r="AI84" s="151"/>
      <c r="AJ84" s="126" t="e">
        <f>VLOOKUP($D84,FET_Req!$Q$2:$R$14,2)+IF(VLOOKUP($D84,FET_Req!$Q$2:$R$14,2)=121200,VLOOKUP($E84,FET_Req!$S$2:$T$3,2),0)+IF(VLOOKUP($D84,FET_Req!$Q$2:$R$14,2)=121200,IF(VLOOKUP($E84,FET_Req!$S$2:$T$3,2)=20,VLOOKUP($F84,FET_Req!$U$2:$V$4,2),0),0)+IF(OR(VLOOKUP($D84,FET_Req!$Q$2:$R$14,2)=121500,VLOOKUP($D84,FET_Req!$Q$2:$R$14,2)=121600),VLOOKUP($F84,FET_Req!$U$2:$V$4,2),0)</f>
        <v>#N/A</v>
      </c>
      <c r="AP84" s="218"/>
      <c r="AQ84" s="218"/>
      <c r="AR84" s="218"/>
    </row>
    <row r="85" spans="1:44" x14ac:dyDescent="0.25">
      <c r="A85" s="125"/>
      <c r="B85" s="453"/>
      <c r="C85" s="453"/>
      <c r="D85" s="454"/>
      <c r="E85" s="454"/>
      <c r="F85" s="454"/>
      <c r="G85" s="456"/>
      <c r="H85" s="154" t="str">
        <f t="shared" si="7"/>
        <v/>
      </c>
      <c r="I85" s="148" t="str">
        <f>IF($D85="","",VLOOKUP($AJ85,FET_Req!$A$2:$N$22,5))</f>
        <v/>
      </c>
      <c r="J85" s="455"/>
      <c r="K85" s="147" t="str">
        <f t="shared" si="8"/>
        <v/>
      </c>
      <c r="L85" s="148" t="str">
        <f>IF($D85="","",VLOOKUP($AJ85,FET_Req!$A$2:$N$22,6))</f>
        <v/>
      </c>
      <c r="M85" s="455"/>
      <c r="N85" s="147" t="str">
        <f t="shared" si="9"/>
        <v/>
      </c>
      <c r="O85" s="148" t="str">
        <f>IF($D85="","",VLOOKUP($AJ85,FET_Req!$A$2:$N$22,7))</f>
        <v/>
      </c>
      <c r="P85" s="457"/>
      <c r="Q85" s="158" t="str">
        <f t="shared" si="10"/>
        <v/>
      </c>
      <c r="R85" s="148" t="str">
        <f>IF($D85="","",IF(OR($AJ85=120500,$AJ85=120600),"",VLOOKUP($AJ85,FET_Req!$A$2:$N$22,8)))</f>
        <v/>
      </c>
      <c r="S85" s="457"/>
      <c r="T85" s="158" t="str">
        <f t="shared" si="11"/>
        <v/>
      </c>
      <c r="U85" s="148" t="str">
        <f>IF($D85="","",VLOOKUP($AJ85,FET_Req!$A$2:$N$22,9))</f>
        <v/>
      </c>
      <c r="V85" s="149" t="str">
        <f t="shared" si="12"/>
        <v/>
      </c>
      <c r="W85" s="150" t="str">
        <f t="shared" si="13"/>
        <v/>
      </c>
      <c r="X85" s="151"/>
      <c r="Y85" s="453"/>
      <c r="Z85" s="453"/>
      <c r="AA85" s="453"/>
      <c r="AB85" s="453"/>
      <c r="AC85" s="453"/>
      <c r="AD85" s="453"/>
      <c r="AE85" s="453"/>
      <c r="AF85" s="152" t="str">
        <f>IF(OR($D85="",$AG85=""),"",MIN(VLOOKUP($AJ85,FET_Req!$A$2:$N$22,11),$AG85-VLOOKUP($AJ85,FET_Req!$A$2:$N$22,12)))</f>
        <v/>
      </c>
      <c r="AG85" s="453"/>
      <c r="AH85" s="453"/>
      <c r="AI85" s="151"/>
      <c r="AJ85" s="126" t="e">
        <f>VLOOKUP($D85,FET_Req!$Q$2:$R$14,2)+IF(VLOOKUP($D85,FET_Req!$Q$2:$R$14,2)=121200,VLOOKUP($E85,FET_Req!$S$2:$T$3,2),0)+IF(VLOOKUP($D85,FET_Req!$Q$2:$R$14,2)=121200,IF(VLOOKUP($E85,FET_Req!$S$2:$T$3,2)=20,VLOOKUP($F85,FET_Req!$U$2:$V$4,2),0),0)+IF(OR(VLOOKUP($D85,FET_Req!$Q$2:$R$14,2)=121500,VLOOKUP($D85,FET_Req!$Q$2:$R$14,2)=121600),VLOOKUP($F85,FET_Req!$U$2:$V$4,2),0)</f>
        <v>#N/A</v>
      </c>
      <c r="AP85" s="218"/>
      <c r="AQ85" s="218"/>
      <c r="AR85" s="218"/>
    </row>
    <row r="86" spans="1:44" x14ac:dyDescent="0.25">
      <c r="A86" s="125"/>
      <c r="B86" s="453"/>
      <c r="C86" s="453"/>
      <c r="D86" s="454"/>
      <c r="E86" s="454"/>
      <c r="F86" s="454"/>
      <c r="G86" s="456"/>
      <c r="H86" s="154" t="str">
        <f t="shared" si="7"/>
        <v/>
      </c>
      <c r="I86" s="148" t="str">
        <f>IF($D86="","",VLOOKUP($AJ86,FET_Req!$A$2:$N$22,5))</f>
        <v/>
      </c>
      <c r="J86" s="455"/>
      <c r="K86" s="147" t="str">
        <f t="shared" si="8"/>
        <v/>
      </c>
      <c r="L86" s="148" t="str">
        <f>IF($D86="","",VLOOKUP($AJ86,FET_Req!$A$2:$N$22,6))</f>
        <v/>
      </c>
      <c r="M86" s="455"/>
      <c r="N86" s="147" t="str">
        <f t="shared" si="9"/>
        <v/>
      </c>
      <c r="O86" s="148" t="str">
        <f>IF($D86="","",VLOOKUP($AJ86,FET_Req!$A$2:$N$22,7))</f>
        <v/>
      </c>
      <c r="P86" s="457"/>
      <c r="Q86" s="158" t="str">
        <f t="shared" si="10"/>
        <v/>
      </c>
      <c r="R86" s="148" t="str">
        <f>IF($D86="","",IF(OR($AJ86=120500,$AJ86=120600),"",VLOOKUP($AJ86,FET_Req!$A$2:$N$22,8)))</f>
        <v/>
      </c>
      <c r="S86" s="457"/>
      <c r="T86" s="158" t="str">
        <f t="shared" si="11"/>
        <v/>
      </c>
      <c r="U86" s="148" t="str">
        <f>IF($D86="","",VLOOKUP($AJ86,FET_Req!$A$2:$N$22,9))</f>
        <v/>
      </c>
      <c r="V86" s="149" t="str">
        <f t="shared" si="12"/>
        <v/>
      </c>
      <c r="W86" s="150" t="str">
        <f t="shared" si="13"/>
        <v/>
      </c>
      <c r="X86" s="151"/>
      <c r="Y86" s="453"/>
      <c r="Z86" s="453"/>
      <c r="AA86" s="453"/>
      <c r="AB86" s="453"/>
      <c r="AC86" s="453"/>
      <c r="AD86" s="453"/>
      <c r="AE86" s="453"/>
      <c r="AF86" s="152" t="str">
        <f>IF(OR($D86="",$AG86=""),"",MIN(VLOOKUP($AJ86,FET_Req!$A$2:$N$22,11),$AG86-VLOOKUP($AJ86,FET_Req!$A$2:$N$22,12)))</f>
        <v/>
      </c>
      <c r="AG86" s="453"/>
      <c r="AH86" s="453"/>
      <c r="AI86" s="151"/>
      <c r="AJ86" s="126" t="e">
        <f>VLOOKUP($D86,FET_Req!$Q$2:$R$14,2)+IF(VLOOKUP($D86,FET_Req!$Q$2:$R$14,2)=121200,VLOOKUP($E86,FET_Req!$S$2:$T$3,2),0)+IF(VLOOKUP($D86,FET_Req!$Q$2:$R$14,2)=121200,IF(VLOOKUP($E86,FET_Req!$S$2:$T$3,2)=20,VLOOKUP($F86,FET_Req!$U$2:$V$4,2),0),0)+IF(OR(VLOOKUP($D86,FET_Req!$Q$2:$R$14,2)=121500,VLOOKUP($D86,FET_Req!$Q$2:$R$14,2)=121600),VLOOKUP($F86,FET_Req!$U$2:$V$4,2),0)</f>
        <v>#N/A</v>
      </c>
      <c r="AP86" s="218"/>
      <c r="AQ86" s="218"/>
      <c r="AR86" s="218"/>
    </row>
    <row r="87" spans="1:44" x14ac:dyDescent="0.25">
      <c r="A87" s="125"/>
      <c r="B87" s="453"/>
      <c r="C87" s="453"/>
      <c r="D87" s="454"/>
      <c r="E87" s="454"/>
      <c r="F87" s="454"/>
      <c r="G87" s="456"/>
      <c r="H87" s="154" t="str">
        <f t="shared" si="7"/>
        <v/>
      </c>
      <c r="I87" s="148" t="str">
        <f>IF($D87="","",VLOOKUP($AJ87,FET_Req!$A$2:$N$22,5))</f>
        <v/>
      </c>
      <c r="J87" s="455"/>
      <c r="K87" s="147" t="str">
        <f t="shared" si="8"/>
        <v/>
      </c>
      <c r="L87" s="148" t="str">
        <f>IF($D87="","",VLOOKUP($AJ87,FET_Req!$A$2:$N$22,6))</f>
        <v/>
      </c>
      <c r="M87" s="455"/>
      <c r="N87" s="147" t="str">
        <f t="shared" si="9"/>
        <v/>
      </c>
      <c r="O87" s="148" t="str">
        <f>IF($D87="","",VLOOKUP($AJ87,FET_Req!$A$2:$N$22,7))</f>
        <v/>
      </c>
      <c r="P87" s="457"/>
      <c r="Q87" s="158" t="str">
        <f t="shared" si="10"/>
        <v/>
      </c>
      <c r="R87" s="148" t="str">
        <f>IF($D87="","",IF(OR($AJ87=120500,$AJ87=120600),"",VLOOKUP($AJ87,FET_Req!$A$2:$N$22,8)))</f>
        <v/>
      </c>
      <c r="S87" s="457"/>
      <c r="T87" s="158" t="str">
        <f t="shared" si="11"/>
        <v/>
      </c>
      <c r="U87" s="148" t="str">
        <f>IF($D87="","",VLOOKUP($AJ87,FET_Req!$A$2:$N$22,9))</f>
        <v/>
      </c>
      <c r="V87" s="149" t="str">
        <f t="shared" si="12"/>
        <v/>
      </c>
      <c r="W87" s="150" t="str">
        <f t="shared" si="13"/>
        <v/>
      </c>
      <c r="X87" s="151"/>
      <c r="Y87" s="453"/>
      <c r="Z87" s="453"/>
      <c r="AA87" s="453"/>
      <c r="AB87" s="453"/>
      <c r="AC87" s="453"/>
      <c r="AD87" s="453"/>
      <c r="AE87" s="453"/>
      <c r="AF87" s="152" t="str">
        <f>IF(OR($D87="",$AG87=""),"",MIN(VLOOKUP($AJ87,FET_Req!$A$2:$N$22,11),$AG87-VLOOKUP($AJ87,FET_Req!$A$2:$N$22,12)))</f>
        <v/>
      </c>
      <c r="AG87" s="453"/>
      <c r="AH87" s="453"/>
      <c r="AI87" s="151"/>
      <c r="AJ87" s="126" t="e">
        <f>VLOOKUP($D87,FET_Req!$Q$2:$R$14,2)+IF(VLOOKUP($D87,FET_Req!$Q$2:$R$14,2)=121200,VLOOKUP($E87,FET_Req!$S$2:$T$3,2),0)+IF(VLOOKUP($D87,FET_Req!$Q$2:$R$14,2)=121200,IF(VLOOKUP($E87,FET_Req!$S$2:$T$3,2)=20,VLOOKUP($F87,FET_Req!$U$2:$V$4,2),0),0)+IF(OR(VLOOKUP($D87,FET_Req!$Q$2:$R$14,2)=121500,VLOOKUP($D87,FET_Req!$Q$2:$R$14,2)=121600),VLOOKUP($F87,FET_Req!$U$2:$V$4,2),0)</f>
        <v>#N/A</v>
      </c>
      <c r="AP87" s="218"/>
      <c r="AQ87" s="218"/>
      <c r="AR87" s="218"/>
    </row>
    <row r="88" spans="1:44" x14ac:dyDescent="0.25">
      <c r="A88" s="125"/>
      <c r="B88" s="453"/>
      <c r="C88" s="453"/>
      <c r="D88" s="454"/>
      <c r="E88" s="454"/>
      <c r="F88" s="454"/>
      <c r="G88" s="456"/>
      <c r="H88" s="154" t="str">
        <f t="shared" si="7"/>
        <v/>
      </c>
      <c r="I88" s="148" t="str">
        <f>IF($D88="","",VLOOKUP($AJ88,FET_Req!$A$2:$N$22,5))</f>
        <v/>
      </c>
      <c r="J88" s="455"/>
      <c r="K88" s="147" t="str">
        <f t="shared" si="8"/>
        <v/>
      </c>
      <c r="L88" s="148" t="str">
        <f>IF($D88="","",VLOOKUP($AJ88,FET_Req!$A$2:$N$22,6))</f>
        <v/>
      </c>
      <c r="M88" s="455"/>
      <c r="N88" s="147" t="str">
        <f t="shared" si="9"/>
        <v/>
      </c>
      <c r="O88" s="148" t="str">
        <f>IF($D88="","",VLOOKUP($AJ88,FET_Req!$A$2:$N$22,7))</f>
        <v/>
      </c>
      <c r="P88" s="457"/>
      <c r="Q88" s="158" t="str">
        <f t="shared" si="10"/>
        <v/>
      </c>
      <c r="R88" s="148" t="str">
        <f>IF($D88="","",IF(OR($AJ88=120500,$AJ88=120600),"",VLOOKUP($AJ88,FET_Req!$A$2:$N$22,8)))</f>
        <v/>
      </c>
      <c r="S88" s="457"/>
      <c r="T88" s="158" t="str">
        <f t="shared" si="11"/>
        <v/>
      </c>
      <c r="U88" s="148" t="str">
        <f>IF($D88="","",VLOOKUP($AJ88,FET_Req!$A$2:$N$22,9))</f>
        <v/>
      </c>
      <c r="V88" s="149" t="str">
        <f t="shared" si="12"/>
        <v/>
      </c>
      <c r="W88" s="150" t="str">
        <f t="shared" si="13"/>
        <v/>
      </c>
      <c r="X88" s="151"/>
      <c r="Y88" s="453"/>
      <c r="Z88" s="453"/>
      <c r="AA88" s="453"/>
      <c r="AB88" s="453"/>
      <c r="AC88" s="453"/>
      <c r="AD88" s="453"/>
      <c r="AE88" s="453"/>
      <c r="AF88" s="152" t="str">
        <f>IF(OR($D88="",$AG88=""),"",MIN(VLOOKUP($AJ88,FET_Req!$A$2:$N$22,11),$AG88-VLOOKUP($AJ88,FET_Req!$A$2:$N$22,12)))</f>
        <v/>
      </c>
      <c r="AG88" s="453"/>
      <c r="AH88" s="453"/>
      <c r="AI88" s="151"/>
      <c r="AJ88" s="126" t="e">
        <f>VLOOKUP($D88,FET_Req!$Q$2:$R$14,2)+IF(VLOOKUP($D88,FET_Req!$Q$2:$R$14,2)=121200,VLOOKUP($E88,FET_Req!$S$2:$T$3,2),0)+IF(VLOOKUP($D88,FET_Req!$Q$2:$R$14,2)=121200,IF(VLOOKUP($E88,FET_Req!$S$2:$T$3,2)=20,VLOOKUP($F88,FET_Req!$U$2:$V$4,2),0),0)+IF(OR(VLOOKUP($D88,FET_Req!$Q$2:$R$14,2)=121500,VLOOKUP($D88,FET_Req!$Q$2:$R$14,2)=121600),VLOOKUP($F88,FET_Req!$U$2:$V$4,2),0)</f>
        <v>#N/A</v>
      </c>
      <c r="AP88" s="218"/>
      <c r="AQ88" s="218"/>
      <c r="AR88" s="218"/>
    </row>
    <row r="89" spans="1:44" x14ac:dyDescent="0.25">
      <c r="A89" s="125"/>
      <c r="B89" s="453"/>
      <c r="C89" s="453"/>
      <c r="D89" s="454"/>
      <c r="E89" s="454"/>
      <c r="F89" s="454"/>
      <c r="G89" s="456"/>
      <c r="H89" s="154" t="str">
        <f t="shared" si="7"/>
        <v/>
      </c>
      <c r="I89" s="148" t="str">
        <f>IF($D89="","",VLOOKUP($AJ89,FET_Req!$A$2:$N$22,5))</f>
        <v/>
      </c>
      <c r="J89" s="455"/>
      <c r="K89" s="147" t="str">
        <f t="shared" si="8"/>
        <v/>
      </c>
      <c r="L89" s="148" t="str">
        <f>IF($D89="","",VLOOKUP($AJ89,FET_Req!$A$2:$N$22,6))</f>
        <v/>
      </c>
      <c r="M89" s="455"/>
      <c r="N89" s="147" t="str">
        <f t="shared" si="9"/>
        <v/>
      </c>
      <c r="O89" s="148" t="str">
        <f>IF($D89="","",VLOOKUP($AJ89,FET_Req!$A$2:$N$22,7))</f>
        <v/>
      </c>
      <c r="P89" s="457"/>
      <c r="Q89" s="158" t="str">
        <f t="shared" si="10"/>
        <v/>
      </c>
      <c r="R89" s="148" t="str">
        <f>IF($D89="","",IF(OR($AJ89=120500,$AJ89=120600),"",VLOOKUP($AJ89,FET_Req!$A$2:$N$22,8)))</f>
        <v/>
      </c>
      <c r="S89" s="457"/>
      <c r="T89" s="158" t="str">
        <f t="shared" si="11"/>
        <v/>
      </c>
      <c r="U89" s="148" t="str">
        <f>IF($D89="","",VLOOKUP($AJ89,FET_Req!$A$2:$N$22,9))</f>
        <v/>
      </c>
      <c r="V89" s="149" t="str">
        <f t="shared" si="12"/>
        <v/>
      </c>
      <c r="W89" s="150" t="str">
        <f t="shared" si="13"/>
        <v/>
      </c>
      <c r="X89" s="151"/>
      <c r="Y89" s="453"/>
      <c r="Z89" s="453"/>
      <c r="AA89" s="453"/>
      <c r="AB89" s="453"/>
      <c r="AC89" s="453"/>
      <c r="AD89" s="453"/>
      <c r="AE89" s="453"/>
      <c r="AF89" s="152" t="str">
        <f>IF(OR($D89="",$AG89=""),"",MIN(VLOOKUP($AJ89,FET_Req!$A$2:$N$22,11),$AG89-VLOOKUP($AJ89,FET_Req!$A$2:$N$22,12)))</f>
        <v/>
      </c>
      <c r="AG89" s="453"/>
      <c r="AH89" s="453"/>
      <c r="AI89" s="151"/>
      <c r="AJ89" s="126" t="e">
        <f>VLOOKUP($D89,FET_Req!$Q$2:$R$14,2)+IF(VLOOKUP($D89,FET_Req!$Q$2:$R$14,2)=121200,VLOOKUP($E89,FET_Req!$S$2:$T$3,2),0)+IF(VLOOKUP($D89,FET_Req!$Q$2:$R$14,2)=121200,IF(VLOOKUP($E89,FET_Req!$S$2:$T$3,2)=20,VLOOKUP($F89,FET_Req!$U$2:$V$4,2),0),0)+IF(OR(VLOOKUP($D89,FET_Req!$Q$2:$R$14,2)=121500,VLOOKUP($D89,FET_Req!$Q$2:$R$14,2)=121600),VLOOKUP($F89,FET_Req!$U$2:$V$4,2),0)</f>
        <v>#N/A</v>
      </c>
      <c r="AP89" s="218"/>
      <c r="AQ89" s="218"/>
      <c r="AR89" s="218"/>
    </row>
    <row r="90" spans="1:44" x14ac:dyDescent="0.25">
      <c r="A90" s="125"/>
      <c r="B90" s="453"/>
      <c r="C90" s="453"/>
      <c r="D90" s="454"/>
      <c r="E90" s="454"/>
      <c r="F90" s="454"/>
      <c r="G90" s="456"/>
      <c r="H90" s="154" t="str">
        <f t="shared" si="7"/>
        <v/>
      </c>
      <c r="I90" s="148" t="str">
        <f>IF($D90="","",VLOOKUP($AJ90,FET_Req!$A$2:$N$22,5))</f>
        <v/>
      </c>
      <c r="J90" s="455"/>
      <c r="K90" s="147" t="str">
        <f t="shared" si="8"/>
        <v/>
      </c>
      <c r="L90" s="148" t="str">
        <f>IF($D90="","",VLOOKUP($AJ90,FET_Req!$A$2:$N$22,6))</f>
        <v/>
      </c>
      <c r="M90" s="455"/>
      <c r="N90" s="147" t="str">
        <f t="shared" si="9"/>
        <v/>
      </c>
      <c r="O90" s="148" t="str">
        <f>IF($D90="","",VLOOKUP($AJ90,FET_Req!$A$2:$N$22,7))</f>
        <v/>
      </c>
      <c r="P90" s="457"/>
      <c r="Q90" s="158" t="str">
        <f t="shared" si="10"/>
        <v/>
      </c>
      <c r="R90" s="148" t="str">
        <f>IF($D90="","",IF(OR($AJ90=120500,$AJ90=120600),"",VLOOKUP($AJ90,FET_Req!$A$2:$N$22,8)))</f>
        <v/>
      </c>
      <c r="S90" s="457"/>
      <c r="T90" s="158" t="str">
        <f t="shared" si="11"/>
        <v/>
      </c>
      <c r="U90" s="148" t="str">
        <f>IF($D90="","",VLOOKUP($AJ90,FET_Req!$A$2:$N$22,9))</f>
        <v/>
      </c>
      <c r="V90" s="149" t="str">
        <f t="shared" si="12"/>
        <v/>
      </c>
      <c r="W90" s="150" t="str">
        <f t="shared" si="13"/>
        <v/>
      </c>
      <c r="X90" s="151"/>
      <c r="Y90" s="453"/>
      <c r="Z90" s="453"/>
      <c r="AA90" s="453"/>
      <c r="AB90" s="453"/>
      <c r="AC90" s="453"/>
      <c r="AD90" s="453"/>
      <c r="AE90" s="453"/>
      <c r="AF90" s="152" t="str">
        <f>IF(OR($D90="",$AG90=""),"",MIN(VLOOKUP($AJ90,FET_Req!$A$2:$N$22,11),$AG90-VLOOKUP($AJ90,FET_Req!$A$2:$N$22,12)))</f>
        <v/>
      </c>
      <c r="AG90" s="453"/>
      <c r="AH90" s="453"/>
      <c r="AI90" s="151"/>
      <c r="AJ90" s="126" t="e">
        <f>VLOOKUP($D90,FET_Req!$Q$2:$R$14,2)+IF(VLOOKUP($D90,FET_Req!$Q$2:$R$14,2)=121200,VLOOKUP($E90,FET_Req!$S$2:$T$3,2),0)+IF(VLOOKUP($D90,FET_Req!$Q$2:$R$14,2)=121200,IF(VLOOKUP($E90,FET_Req!$S$2:$T$3,2)=20,VLOOKUP($F90,FET_Req!$U$2:$V$4,2),0),0)+IF(OR(VLOOKUP($D90,FET_Req!$Q$2:$R$14,2)=121500,VLOOKUP($D90,FET_Req!$Q$2:$R$14,2)=121600),VLOOKUP($F90,FET_Req!$U$2:$V$4,2),0)</f>
        <v>#N/A</v>
      </c>
      <c r="AP90" s="218"/>
      <c r="AQ90" s="218"/>
      <c r="AR90" s="218"/>
    </row>
    <row r="91" spans="1:44" x14ac:dyDescent="0.25">
      <c r="A91" s="125"/>
      <c r="B91" s="453"/>
      <c r="C91" s="453"/>
      <c r="D91" s="454"/>
      <c r="E91" s="454"/>
      <c r="F91" s="454"/>
      <c r="G91" s="456"/>
      <c r="H91" s="154" t="str">
        <f t="shared" si="7"/>
        <v/>
      </c>
      <c r="I91" s="148" t="str">
        <f>IF($D91="","",VLOOKUP($AJ91,FET_Req!$A$2:$N$22,5))</f>
        <v/>
      </c>
      <c r="J91" s="455"/>
      <c r="K91" s="147" t="str">
        <f t="shared" si="8"/>
        <v/>
      </c>
      <c r="L91" s="148" t="str">
        <f>IF($D91="","",VLOOKUP($AJ91,FET_Req!$A$2:$N$22,6))</f>
        <v/>
      </c>
      <c r="M91" s="455"/>
      <c r="N91" s="147" t="str">
        <f t="shared" si="9"/>
        <v/>
      </c>
      <c r="O91" s="148" t="str">
        <f>IF($D91="","",VLOOKUP($AJ91,FET_Req!$A$2:$N$22,7))</f>
        <v/>
      </c>
      <c r="P91" s="457"/>
      <c r="Q91" s="158" t="str">
        <f t="shared" si="10"/>
        <v/>
      </c>
      <c r="R91" s="148" t="str">
        <f>IF($D91="","",IF(OR($AJ91=120500,$AJ91=120600),"",VLOOKUP($AJ91,FET_Req!$A$2:$N$22,8)))</f>
        <v/>
      </c>
      <c r="S91" s="457"/>
      <c r="T91" s="158" t="str">
        <f t="shared" si="11"/>
        <v/>
      </c>
      <c r="U91" s="148" t="str">
        <f>IF($D91="","",VLOOKUP($AJ91,FET_Req!$A$2:$N$22,9))</f>
        <v/>
      </c>
      <c r="V91" s="149" t="str">
        <f t="shared" si="12"/>
        <v/>
      </c>
      <c r="W91" s="150" t="str">
        <f t="shared" si="13"/>
        <v/>
      </c>
      <c r="X91" s="151"/>
      <c r="Y91" s="453"/>
      <c r="Z91" s="453"/>
      <c r="AA91" s="453"/>
      <c r="AB91" s="453"/>
      <c r="AC91" s="453"/>
      <c r="AD91" s="453"/>
      <c r="AE91" s="453"/>
      <c r="AF91" s="152" t="str">
        <f>IF(OR($D91="",$AG91=""),"",MIN(VLOOKUP($AJ91,FET_Req!$A$2:$N$22,11),$AG91-VLOOKUP($AJ91,FET_Req!$A$2:$N$22,12)))</f>
        <v/>
      </c>
      <c r="AG91" s="453"/>
      <c r="AH91" s="453"/>
      <c r="AI91" s="151"/>
      <c r="AJ91" s="126" t="e">
        <f>VLOOKUP($D91,FET_Req!$Q$2:$R$14,2)+IF(VLOOKUP($D91,FET_Req!$Q$2:$R$14,2)=121200,VLOOKUP($E91,FET_Req!$S$2:$T$3,2),0)+IF(VLOOKUP($D91,FET_Req!$Q$2:$R$14,2)=121200,IF(VLOOKUP($E91,FET_Req!$S$2:$T$3,2)=20,VLOOKUP($F91,FET_Req!$U$2:$V$4,2),0),0)+IF(OR(VLOOKUP($D91,FET_Req!$Q$2:$R$14,2)=121500,VLOOKUP($D91,FET_Req!$Q$2:$R$14,2)=121600),VLOOKUP($F91,FET_Req!$U$2:$V$4,2),0)</f>
        <v>#N/A</v>
      </c>
      <c r="AP91" s="218"/>
      <c r="AQ91" s="218"/>
      <c r="AR91" s="218"/>
    </row>
    <row r="92" spans="1:44" x14ac:dyDescent="0.25">
      <c r="A92" s="125"/>
      <c r="B92" s="453"/>
      <c r="C92" s="453"/>
      <c r="D92" s="454"/>
      <c r="E92" s="454"/>
      <c r="F92" s="454"/>
      <c r="G92" s="456"/>
      <c r="H92" s="154" t="str">
        <f t="shared" si="7"/>
        <v/>
      </c>
      <c r="I92" s="148" t="str">
        <f>IF($D92="","",VLOOKUP($AJ92,FET_Req!$A$2:$N$22,5))</f>
        <v/>
      </c>
      <c r="J92" s="455"/>
      <c r="K92" s="147" t="str">
        <f t="shared" si="8"/>
        <v/>
      </c>
      <c r="L92" s="148" t="str">
        <f>IF($D92="","",VLOOKUP($AJ92,FET_Req!$A$2:$N$22,6))</f>
        <v/>
      </c>
      <c r="M92" s="455"/>
      <c r="N92" s="147" t="str">
        <f t="shared" si="9"/>
        <v/>
      </c>
      <c r="O92" s="148" t="str">
        <f>IF($D92="","",VLOOKUP($AJ92,FET_Req!$A$2:$N$22,7))</f>
        <v/>
      </c>
      <c r="P92" s="457"/>
      <c r="Q92" s="158" t="str">
        <f t="shared" si="10"/>
        <v/>
      </c>
      <c r="R92" s="148" t="str">
        <f>IF($D92="","",IF(OR($AJ92=120500,$AJ92=120600),"",VLOOKUP($AJ92,FET_Req!$A$2:$N$22,8)))</f>
        <v/>
      </c>
      <c r="S92" s="457"/>
      <c r="T92" s="158" t="str">
        <f t="shared" si="11"/>
        <v/>
      </c>
      <c r="U92" s="148" t="str">
        <f>IF($D92="","",VLOOKUP($AJ92,FET_Req!$A$2:$N$22,9))</f>
        <v/>
      </c>
      <c r="V92" s="149" t="str">
        <f t="shared" si="12"/>
        <v/>
      </c>
      <c r="W92" s="150" t="str">
        <f t="shared" si="13"/>
        <v/>
      </c>
      <c r="X92" s="151"/>
      <c r="Y92" s="453"/>
      <c r="Z92" s="453"/>
      <c r="AA92" s="453"/>
      <c r="AB92" s="453"/>
      <c r="AC92" s="453"/>
      <c r="AD92" s="453"/>
      <c r="AE92" s="453"/>
      <c r="AF92" s="152" t="str">
        <f>IF(OR($D92="",$AG92=""),"",MIN(VLOOKUP($AJ92,FET_Req!$A$2:$N$22,11),$AG92-VLOOKUP($AJ92,FET_Req!$A$2:$N$22,12)))</f>
        <v/>
      </c>
      <c r="AG92" s="453"/>
      <c r="AH92" s="453"/>
      <c r="AI92" s="151"/>
      <c r="AJ92" s="126" t="e">
        <f>VLOOKUP($D92,FET_Req!$Q$2:$R$14,2)+IF(VLOOKUP($D92,FET_Req!$Q$2:$R$14,2)=121200,VLOOKUP($E92,FET_Req!$S$2:$T$3,2),0)+IF(VLOOKUP($D92,FET_Req!$Q$2:$R$14,2)=121200,IF(VLOOKUP($E92,FET_Req!$S$2:$T$3,2)=20,VLOOKUP($F92,FET_Req!$U$2:$V$4,2),0),0)+IF(OR(VLOOKUP($D92,FET_Req!$Q$2:$R$14,2)=121500,VLOOKUP($D92,FET_Req!$Q$2:$R$14,2)=121600),VLOOKUP($F92,FET_Req!$U$2:$V$4,2),0)</f>
        <v>#N/A</v>
      </c>
      <c r="AP92" s="218"/>
      <c r="AQ92" s="218"/>
      <c r="AR92" s="218"/>
    </row>
    <row r="93" spans="1:44" x14ac:dyDescent="0.25">
      <c r="A93" s="125"/>
      <c r="B93" s="453"/>
      <c r="C93" s="453"/>
      <c r="D93" s="454"/>
      <c r="E93" s="454"/>
      <c r="F93" s="454"/>
      <c r="G93" s="456"/>
      <c r="H93" s="154" t="str">
        <f t="shared" si="7"/>
        <v/>
      </c>
      <c r="I93" s="148" t="str">
        <f>IF($D93="","",VLOOKUP($AJ93,FET_Req!$A$2:$N$22,5))</f>
        <v/>
      </c>
      <c r="J93" s="455"/>
      <c r="K93" s="147" t="str">
        <f t="shared" si="8"/>
        <v/>
      </c>
      <c r="L93" s="148" t="str">
        <f>IF($D93="","",VLOOKUP($AJ93,FET_Req!$A$2:$N$22,6))</f>
        <v/>
      </c>
      <c r="M93" s="455"/>
      <c r="N93" s="147" t="str">
        <f t="shared" si="9"/>
        <v/>
      </c>
      <c r="O93" s="148" t="str">
        <f>IF($D93="","",VLOOKUP($AJ93,FET_Req!$A$2:$N$22,7))</f>
        <v/>
      </c>
      <c r="P93" s="457"/>
      <c r="Q93" s="158" t="str">
        <f t="shared" si="10"/>
        <v/>
      </c>
      <c r="R93" s="148" t="str">
        <f>IF($D93="","",IF(OR($AJ93=120500,$AJ93=120600),"",VLOOKUP($AJ93,FET_Req!$A$2:$N$22,8)))</f>
        <v/>
      </c>
      <c r="S93" s="457"/>
      <c r="T93" s="158" t="str">
        <f t="shared" si="11"/>
        <v/>
      </c>
      <c r="U93" s="148" t="str">
        <f>IF($D93="","",VLOOKUP($AJ93,FET_Req!$A$2:$N$22,9))</f>
        <v/>
      </c>
      <c r="V93" s="149" t="str">
        <f t="shared" si="12"/>
        <v/>
      </c>
      <c r="W93" s="150" t="str">
        <f t="shared" si="13"/>
        <v/>
      </c>
      <c r="X93" s="151"/>
      <c r="Y93" s="453"/>
      <c r="Z93" s="453"/>
      <c r="AA93" s="453"/>
      <c r="AB93" s="453"/>
      <c r="AC93" s="453"/>
      <c r="AD93" s="453"/>
      <c r="AE93" s="453"/>
      <c r="AF93" s="152" t="str">
        <f>IF(OR($D93="",$AG93=""),"",MIN(VLOOKUP($AJ93,FET_Req!$A$2:$N$22,11),$AG93-VLOOKUP($AJ93,FET_Req!$A$2:$N$22,12)))</f>
        <v/>
      </c>
      <c r="AG93" s="453"/>
      <c r="AH93" s="453"/>
      <c r="AI93" s="151"/>
      <c r="AJ93" s="126" t="e">
        <f>VLOOKUP($D93,FET_Req!$Q$2:$R$14,2)+IF(VLOOKUP($D93,FET_Req!$Q$2:$R$14,2)=121200,VLOOKUP($E93,FET_Req!$S$2:$T$3,2),0)+IF(VLOOKUP($D93,FET_Req!$Q$2:$R$14,2)=121200,IF(VLOOKUP($E93,FET_Req!$S$2:$T$3,2)=20,VLOOKUP($F93,FET_Req!$U$2:$V$4,2),0),0)+IF(OR(VLOOKUP($D93,FET_Req!$Q$2:$R$14,2)=121500,VLOOKUP($D93,FET_Req!$Q$2:$R$14,2)=121600),VLOOKUP($F93,FET_Req!$U$2:$V$4,2),0)</f>
        <v>#N/A</v>
      </c>
      <c r="AP93" s="218"/>
      <c r="AQ93" s="218"/>
      <c r="AR93" s="218"/>
    </row>
    <row r="94" spans="1:44" x14ac:dyDescent="0.25">
      <c r="A94" s="125"/>
      <c r="B94" s="453"/>
      <c r="C94" s="453"/>
      <c r="D94" s="454"/>
      <c r="E94" s="454"/>
      <c r="F94" s="454"/>
      <c r="G94" s="456"/>
      <c r="H94" s="154" t="str">
        <f t="shared" si="7"/>
        <v/>
      </c>
      <c r="I94" s="148" t="str">
        <f>IF($D94="","",VLOOKUP($AJ94,FET_Req!$A$2:$N$22,5))</f>
        <v/>
      </c>
      <c r="J94" s="455"/>
      <c r="K94" s="147" t="str">
        <f t="shared" si="8"/>
        <v/>
      </c>
      <c r="L94" s="148" t="str">
        <f>IF($D94="","",VLOOKUP($AJ94,FET_Req!$A$2:$N$22,6))</f>
        <v/>
      </c>
      <c r="M94" s="455"/>
      <c r="N94" s="147" t="str">
        <f t="shared" si="9"/>
        <v/>
      </c>
      <c r="O94" s="148" t="str">
        <f>IF($D94="","",VLOOKUP($AJ94,FET_Req!$A$2:$N$22,7))</f>
        <v/>
      </c>
      <c r="P94" s="457"/>
      <c r="Q94" s="158" t="str">
        <f t="shared" si="10"/>
        <v/>
      </c>
      <c r="R94" s="148" t="str">
        <f>IF($D94="","",IF(OR($AJ94=120500,$AJ94=120600),"",VLOOKUP($AJ94,FET_Req!$A$2:$N$22,8)))</f>
        <v/>
      </c>
      <c r="S94" s="457"/>
      <c r="T94" s="158" t="str">
        <f t="shared" si="11"/>
        <v/>
      </c>
      <c r="U94" s="148" t="str">
        <f>IF($D94="","",VLOOKUP($AJ94,FET_Req!$A$2:$N$22,9))</f>
        <v/>
      </c>
      <c r="V94" s="149" t="str">
        <f t="shared" si="12"/>
        <v/>
      </c>
      <c r="W94" s="150" t="str">
        <f t="shared" si="13"/>
        <v/>
      </c>
      <c r="X94" s="151"/>
      <c r="Y94" s="453"/>
      <c r="Z94" s="453"/>
      <c r="AA94" s="453"/>
      <c r="AB94" s="453"/>
      <c r="AC94" s="453"/>
      <c r="AD94" s="453"/>
      <c r="AE94" s="453"/>
      <c r="AF94" s="152" t="str">
        <f>IF(OR($D94="",$AG94=""),"",MIN(VLOOKUP($AJ94,FET_Req!$A$2:$N$22,11),$AG94-VLOOKUP($AJ94,FET_Req!$A$2:$N$22,12)))</f>
        <v/>
      </c>
      <c r="AG94" s="453"/>
      <c r="AH94" s="453"/>
      <c r="AI94" s="151"/>
      <c r="AJ94" s="126" t="e">
        <f>VLOOKUP($D94,FET_Req!$Q$2:$R$14,2)+IF(VLOOKUP($D94,FET_Req!$Q$2:$R$14,2)=121200,VLOOKUP($E94,FET_Req!$S$2:$T$3,2),0)+IF(VLOOKUP($D94,FET_Req!$Q$2:$R$14,2)=121200,IF(VLOOKUP($E94,FET_Req!$S$2:$T$3,2)=20,VLOOKUP($F94,FET_Req!$U$2:$V$4,2),0),0)+IF(OR(VLOOKUP($D94,FET_Req!$Q$2:$R$14,2)=121500,VLOOKUP($D94,FET_Req!$Q$2:$R$14,2)=121600),VLOOKUP($F94,FET_Req!$U$2:$V$4,2),0)</f>
        <v>#N/A</v>
      </c>
      <c r="AP94" s="218"/>
      <c r="AQ94" s="218"/>
      <c r="AR94" s="218"/>
    </row>
    <row r="95" spans="1:44" x14ac:dyDescent="0.25">
      <c r="A95" s="125"/>
      <c r="B95" s="453"/>
      <c r="C95" s="453"/>
      <c r="D95" s="454"/>
      <c r="E95" s="454"/>
      <c r="F95" s="454"/>
      <c r="G95" s="456"/>
      <c r="H95" s="154" t="str">
        <f t="shared" si="7"/>
        <v/>
      </c>
      <c r="I95" s="148" t="str">
        <f>IF($D95="","",VLOOKUP($AJ95,FET_Req!$A$2:$N$22,5))</f>
        <v/>
      </c>
      <c r="J95" s="455"/>
      <c r="K95" s="147" t="str">
        <f t="shared" si="8"/>
        <v/>
      </c>
      <c r="L95" s="148" t="str">
        <f>IF($D95="","",VLOOKUP($AJ95,FET_Req!$A$2:$N$22,6))</f>
        <v/>
      </c>
      <c r="M95" s="455"/>
      <c r="N95" s="147" t="str">
        <f t="shared" si="9"/>
        <v/>
      </c>
      <c r="O95" s="148" t="str">
        <f>IF($D95="","",VLOOKUP($AJ95,FET_Req!$A$2:$N$22,7))</f>
        <v/>
      </c>
      <c r="P95" s="457"/>
      <c r="Q95" s="158" t="str">
        <f t="shared" si="10"/>
        <v/>
      </c>
      <c r="R95" s="148" t="str">
        <f>IF($D95="","",IF(OR($AJ95=120500,$AJ95=120600),"",VLOOKUP($AJ95,FET_Req!$A$2:$N$22,8)))</f>
        <v/>
      </c>
      <c r="S95" s="457"/>
      <c r="T95" s="158" t="str">
        <f t="shared" si="11"/>
        <v/>
      </c>
      <c r="U95" s="148" t="str">
        <f>IF($D95="","",VLOOKUP($AJ95,FET_Req!$A$2:$N$22,9))</f>
        <v/>
      </c>
      <c r="V95" s="149" t="str">
        <f t="shared" si="12"/>
        <v/>
      </c>
      <c r="W95" s="150" t="str">
        <f t="shared" si="13"/>
        <v/>
      </c>
      <c r="X95" s="151"/>
      <c r="Y95" s="453"/>
      <c r="Z95" s="453"/>
      <c r="AA95" s="453"/>
      <c r="AB95" s="453"/>
      <c r="AC95" s="453"/>
      <c r="AD95" s="453"/>
      <c r="AE95" s="453"/>
      <c r="AF95" s="152" t="str">
        <f>IF(OR($D95="",$AG95=""),"",MIN(VLOOKUP($AJ95,FET_Req!$A$2:$N$22,11),$AG95-VLOOKUP($AJ95,FET_Req!$A$2:$N$22,12)))</f>
        <v/>
      </c>
      <c r="AG95" s="453"/>
      <c r="AH95" s="453"/>
      <c r="AI95" s="151"/>
      <c r="AJ95" s="126" t="e">
        <f>VLOOKUP($D95,FET_Req!$Q$2:$R$14,2)+IF(VLOOKUP($D95,FET_Req!$Q$2:$R$14,2)=121200,VLOOKUP($E95,FET_Req!$S$2:$T$3,2),0)+IF(VLOOKUP($D95,FET_Req!$Q$2:$R$14,2)=121200,IF(VLOOKUP($E95,FET_Req!$S$2:$T$3,2)=20,VLOOKUP($F95,FET_Req!$U$2:$V$4,2),0),0)+IF(OR(VLOOKUP($D95,FET_Req!$Q$2:$R$14,2)=121500,VLOOKUP($D95,FET_Req!$Q$2:$R$14,2)=121600),VLOOKUP($F95,FET_Req!$U$2:$V$4,2),0)</f>
        <v>#N/A</v>
      </c>
      <c r="AP95" s="218"/>
      <c r="AQ95" s="218"/>
      <c r="AR95" s="218"/>
    </row>
    <row r="96" spans="1:44" x14ac:dyDescent="0.25">
      <c r="A96" s="125"/>
      <c r="B96" s="453"/>
      <c r="C96" s="453"/>
      <c r="D96" s="454"/>
      <c r="E96" s="454"/>
      <c r="F96" s="454"/>
      <c r="G96" s="456"/>
      <c r="H96" s="154" t="str">
        <f t="shared" si="7"/>
        <v/>
      </c>
      <c r="I96" s="148" t="str">
        <f>IF($D96="","",VLOOKUP($AJ96,FET_Req!$A$2:$N$22,5))</f>
        <v/>
      </c>
      <c r="J96" s="455"/>
      <c r="K96" s="147" t="str">
        <f t="shared" si="8"/>
        <v/>
      </c>
      <c r="L96" s="148" t="str">
        <f>IF($D96="","",VLOOKUP($AJ96,FET_Req!$A$2:$N$22,6))</f>
        <v/>
      </c>
      <c r="M96" s="455"/>
      <c r="N96" s="147" t="str">
        <f t="shared" si="9"/>
        <v/>
      </c>
      <c r="O96" s="148" t="str">
        <f>IF($D96="","",VLOOKUP($AJ96,FET_Req!$A$2:$N$22,7))</f>
        <v/>
      </c>
      <c r="P96" s="457"/>
      <c r="Q96" s="158" t="str">
        <f t="shared" si="10"/>
        <v/>
      </c>
      <c r="R96" s="148" t="str">
        <f>IF($D96="","",IF(OR($AJ96=120500,$AJ96=120600),"",VLOOKUP($AJ96,FET_Req!$A$2:$N$22,8)))</f>
        <v/>
      </c>
      <c r="S96" s="457"/>
      <c r="T96" s="158" t="str">
        <f t="shared" si="11"/>
        <v/>
      </c>
      <c r="U96" s="148" t="str">
        <f>IF($D96="","",VLOOKUP($AJ96,FET_Req!$A$2:$N$22,9))</f>
        <v/>
      </c>
      <c r="V96" s="149" t="str">
        <f t="shared" si="12"/>
        <v/>
      </c>
      <c r="W96" s="150" t="str">
        <f t="shared" si="13"/>
        <v/>
      </c>
      <c r="X96" s="151"/>
      <c r="Y96" s="453"/>
      <c r="Z96" s="453"/>
      <c r="AA96" s="453"/>
      <c r="AB96" s="453"/>
      <c r="AC96" s="453"/>
      <c r="AD96" s="453"/>
      <c r="AE96" s="453"/>
      <c r="AF96" s="152" t="str">
        <f>IF(OR($D96="",$AG96=""),"",MIN(VLOOKUP($AJ96,FET_Req!$A$2:$N$22,11),$AG96-VLOOKUP($AJ96,FET_Req!$A$2:$N$22,12)))</f>
        <v/>
      </c>
      <c r="AG96" s="453"/>
      <c r="AH96" s="453"/>
      <c r="AI96" s="151"/>
      <c r="AJ96" s="126" t="e">
        <f>VLOOKUP($D96,FET_Req!$Q$2:$R$14,2)+IF(VLOOKUP($D96,FET_Req!$Q$2:$R$14,2)=121200,VLOOKUP($E96,FET_Req!$S$2:$T$3,2),0)+IF(VLOOKUP($D96,FET_Req!$Q$2:$R$14,2)=121200,IF(VLOOKUP($E96,FET_Req!$S$2:$T$3,2)=20,VLOOKUP($F96,FET_Req!$U$2:$V$4,2),0),0)+IF(OR(VLOOKUP($D96,FET_Req!$Q$2:$R$14,2)=121500,VLOOKUP($D96,FET_Req!$Q$2:$R$14,2)=121600),VLOOKUP($F96,FET_Req!$U$2:$V$4,2),0)</f>
        <v>#N/A</v>
      </c>
      <c r="AP96" s="218"/>
      <c r="AQ96" s="218"/>
      <c r="AR96" s="218"/>
    </row>
    <row r="97" spans="1:44" x14ac:dyDescent="0.25">
      <c r="A97" s="125"/>
      <c r="B97" s="453"/>
      <c r="C97" s="453"/>
      <c r="D97" s="454"/>
      <c r="E97" s="454"/>
      <c r="F97" s="454"/>
      <c r="G97" s="456"/>
      <c r="H97" s="154" t="str">
        <f t="shared" si="7"/>
        <v/>
      </c>
      <c r="I97" s="148" t="str">
        <f>IF($D97="","",VLOOKUP($AJ97,FET_Req!$A$2:$N$22,5))</f>
        <v/>
      </c>
      <c r="J97" s="455"/>
      <c r="K97" s="147" t="str">
        <f t="shared" si="8"/>
        <v/>
      </c>
      <c r="L97" s="148" t="str">
        <f>IF($D97="","",VLOOKUP($AJ97,FET_Req!$A$2:$N$22,6))</f>
        <v/>
      </c>
      <c r="M97" s="455"/>
      <c r="N97" s="147" t="str">
        <f t="shared" si="9"/>
        <v/>
      </c>
      <c r="O97" s="148" t="str">
        <f>IF($D97="","",VLOOKUP($AJ97,FET_Req!$A$2:$N$22,7))</f>
        <v/>
      </c>
      <c r="P97" s="457"/>
      <c r="Q97" s="158" t="str">
        <f t="shared" si="10"/>
        <v/>
      </c>
      <c r="R97" s="148" t="str">
        <f>IF($D97="","",IF(OR($AJ97=120500,$AJ97=120600),"",VLOOKUP($AJ97,FET_Req!$A$2:$N$22,8)))</f>
        <v/>
      </c>
      <c r="S97" s="457"/>
      <c r="T97" s="158" t="str">
        <f t="shared" si="11"/>
        <v/>
      </c>
      <c r="U97" s="148" t="str">
        <f>IF($D97="","",VLOOKUP($AJ97,FET_Req!$A$2:$N$22,9))</f>
        <v/>
      </c>
      <c r="V97" s="149" t="str">
        <f t="shared" si="12"/>
        <v/>
      </c>
      <c r="W97" s="150" t="str">
        <f t="shared" si="13"/>
        <v/>
      </c>
      <c r="X97" s="151"/>
      <c r="Y97" s="453"/>
      <c r="Z97" s="453"/>
      <c r="AA97" s="453"/>
      <c r="AB97" s="453"/>
      <c r="AC97" s="453"/>
      <c r="AD97" s="453"/>
      <c r="AE97" s="453"/>
      <c r="AF97" s="152" t="str">
        <f>IF(OR($D97="",$AG97=""),"",MIN(VLOOKUP($AJ97,FET_Req!$A$2:$N$22,11),$AG97-VLOOKUP($AJ97,FET_Req!$A$2:$N$22,12)))</f>
        <v/>
      </c>
      <c r="AG97" s="453"/>
      <c r="AH97" s="453"/>
      <c r="AI97" s="151"/>
      <c r="AJ97" s="126" t="e">
        <f>VLOOKUP($D97,FET_Req!$Q$2:$R$14,2)+IF(VLOOKUP($D97,FET_Req!$Q$2:$R$14,2)=121200,VLOOKUP($E97,FET_Req!$S$2:$T$3,2),0)+IF(VLOOKUP($D97,FET_Req!$Q$2:$R$14,2)=121200,IF(VLOOKUP($E97,FET_Req!$S$2:$T$3,2)=20,VLOOKUP($F97,FET_Req!$U$2:$V$4,2),0),0)+IF(OR(VLOOKUP($D97,FET_Req!$Q$2:$R$14,2)=121500,VLOOKUP($D97,FET_Req!$Q$2:$R$14,2)=121600),VLOOKUP($F97,FET_Req!$U$2:$V$4,2),0)</f>
        <v>#N/A</v>
      </c>
      <c r="AP97" s="218"/>
      <c r="AQ97" s="218"/>
      <c r="AR97" s="218"/>
    </row>
    <row r="98" spans="1:44" x14ac:dyDescent="0.25">
      <c r="A98" s="125"/>
      <c r="B98" s="453"/>
      <c r="C98" s="453"/>
      <c r="D98" s="454"/>
      <c r="E98" s="454"/>
      <c r="F98" s="454"/>
      <c r="G98" s="456"/>
      <c r="H98" s="154" t="str">
        <f t="shared" si="7"/>
        <v/>
      </c>
      <c r="I98" s="148" t="str">
        <f>IF($D98="","",VLOOKUP($AJ98,FET_Req!$A$2:$N$22,5))</f>
        <v/>
      </c>
      <c r="J98" s="455"/>
      <c r="K98" s="147" t="str">
        <f t="shared" si="8"/>
        <v/>
      </c>
      <c r="L98" s="148" t="str">
        <f>IF($D98="","",VLOOKUP($AJ98,FET_Req!$A$2:$N$22,6))</f>
        <v/>
      </c>
      <c r="M98" s="455"/>
      <c r="N98" s="147" t="str">
        <f t="shared" si="9"/>
        <v/>
      </c>
      <c r="O98" s="148" t="str">
        <f>IF($D98="","",VLOOKUP($AJ98,FET_Req!$A$2:$N$22,7))</f>
        <v/>
      </c>
      <c r="P98" s="457"/>
      <c r="Q98" s="158" t="str">
        <f t="shared" si="10"/>
        <v/>
      </c>
      <c r="R98" s="148" t="str">
        <f>IF($D98="","",IF(OR($AJ98=120500,$AJ98=120600),"",VLOOKUP($AJ98,FET_Req!$A$2:$N$22,8)))</f>
        <v/>
      </c>
      <c r="S98" s="457"/>
      <c r="T98" s="158" t="str">
        <f t="shared" si="11"/>
        <v/>
      </c>
      <c r="U98" s="148" t="str">
        <f>IF($D98="","",VLOOKUP($AJ98,FET_Req!$A$2:$N$22,9))</f>
        <v/>
      </c>
      <c r="V98" s="149" t="str">
        <f t="shared" si="12"/>
        <v/>
      </c>
      <c r="W98" s="150" t="str">
        <f t="shared" si="13"/>
        <v/>
      </c>
      <c r="X98" s="151"/>
      <c r="Y98" s="453"/>
      <c r="Z98" s="453"/>
      <c r="AA98" s="453"/>
      <c r="AB98" s="453"/>
      <c r="AC98" s="453"/>
      <c r="AD98" s="453"/>
      <c r="AE98" s="453"/>
      <c r="AF98" s="152" t="str">
        <f>IF(OR($D98="",$AG98=""),"",MIN(VLOOKUP($AJ98,FET_Req!$A$2:$N$22,11),$AG98-VLOOKUP($AJ98,FET_Req!$A$2:$N$22,12)))</f>
        <v/>
      </c>
      <c r="AG98" s="453"/>
      <c r="AH98" s="453"/>
      <c r="AI98" s="151"/>
      <c r="AJ98" s="126" t="e">
        <f>VLOOKUP($D98,FET_Req!$Q$2:$R$14,2)+IF(VLOOKUP($D98,FET_Req!$Q$2:$R$14,2)=121200,VLOOKUP($E98,FET_Req!$S$2:$T$3,2),0)+IF(VLOOKUP($D98,FET_Req!$Q$2:$R$14,2)=121200,IF(VLOOKUP($E98,FET_Req!$S$2:$T$3,2)=20,VLOOKUP($F98,FET_Req!$U$2:$V$4,2),0),0)+IF(OR(VLOOKUP($D98,FET_Req!$Q$2:$R$14,2)=121500,VLOOKUP($D98,FET_Req!$Q$2:$R$14,2)=121600),VLOOKUP($F98,FET_Req!$U$2:$V$4,2),0)</f>
        <v>#N/A</v>
      </c>
      <c r="AP98" s="218"/>
      <c r="AQ98" s="218"/>
      <c r="AR98" s="218"/>
    </row>
    <row r="99" spans="1:44" x14ac:dyDescent="0.25">
      <c r="A99" s="125"/>
      <c r="B99" s="453"/>
      <c r="C99" s="453"/>
      <c r="D99" s="454"/>
      <c r="E99" s="454"/>
      <c r="F99" s="454"/>
      <c r="G99" s="456"/>
      <c r="H99" s="154" t="str">
        <f t="shared" si="7"/>
        <v/>
      </c>
      <c r="I99" s="148" t="str">
        <f>IF($D99="","",VLOOKUP($AJ99,FET_Req!$A$2:$N$22,5))</f>
        <v/>
      </c>
      <c r="J99" s="455"/>
      <c r="K99" s="147" t="str">
        <f t="shared" si="8"/>
        <v/>
      </c>
      <c r="L99" s="148" t="str">
        <f>IF($D99="","",VLOOKUP($AJ99,FET_Req!$A$2:$N$22,6))</f>
        <v/>
      </c>
      <c r="M99" s="455"/>
      <c r="N99" s="147" t="str">
        <f t="shared" si="9"/>
        <v/>
      </c>
      <c r="O99" s="148" t="str">
        <f>IF($D99="","",VLOOKUP($AJ99,FET_Req!$A$2:$N$22,7))</f>
        <v/>
      </c>
      <c r="P99" s="457"/>
      <c r="Q99" s="158" t="str">
        <f t="shared" si="10"/>
        <v/>
      </c>
      <c r="R99" s="148" t="str">
        <f>IF($D99="","",IF(OR($AJ99=120500,$AJ99=120600),"",VLOOKUP($AJ99,FET_Req!$A$2:$N$22,8)))</f>
        <v/>
      </c>
      <c r="S99" s="457"/>
      <c r="T99" s="158" t="str">
        <f t="shared" si="11"/>
        <v/>
      </c>
      <c r="U99" s="148" t="str">
        <f>IF($D99="","",VLOOKUP($AJ99,FET_Req!$A$2:$N$22,9))</f>
        <v/>
      </c>
      <c r="V99" s="149" t="str">
        <f t="shared" si="12"/>
        <v/>
      </c>
      <c r="W99" s="150" t="str">
        <f t="shared" si="13"/>
        <v/>
      </c>
      <c r="X99" s="151"/>
      <c r="Y99" s="453"/>
      <c r="Z99" s="453"/>
      <c r="AA99" s="453"/>
      <c r="AB99" s="453"/>
      <c r="AC99" s="453"/>
      <c r="AD99" s="453"/>
      <c r="AE99" s="453"/>
      <c r="AF99" s="152" t="str">
        <f>IF(OR($D99="",$AG99=""),"",MIN(VLOOKUP($AJ99,FET_Req!$A$2:$N$22,11),$AG99-VLOOKUP($AJ99,FET_Req!$A$2:$N$22,12)))</f>
        <v/>
      </c>
      <c r="AG99" s="453"/>
      <c r="AH99" s="453"/>
      <c r="AI99" s="151"/>
      <c r="AJ99" s="126" t="e">
        <f>VLOOKUP($D99,FET_Req!$Q$2:$R$14,2)+IF(VLOOKUP($D99,FET_Req!$Q$2:$R$14,2)=121200,VLOOKUP($E99,FET_Req!$S$2:$T$3,2),0)+IF(VLOOKUP($D99,FET_Req!$Q$2:$R$14,2)=121200,IF(VLOOKUP($E99,FET_Req!$S$2:$T$3,2)=20,VLOOKUP($F99,FET_Req!$U$2:$V$4,2),0),0)+IF(OR(VLOOKUP($D99,FET_Req!$Q$2:$R$14,2)=121500,VLOOKUP($D99,FET_Req!$Q$2:$R$14,2)=121600),VLOOKUP($F99,FET_Req!$U$2:$V$4,2),0)</f>
        <v>#N/A</v>
      </c>
      <c r="AP99" s="218"/>
      <c r="AQ99" s="218"/>
      <c r="AR99" s="218"/>
    </row>
    <row r="100" spans="1:44" x14ac:dyDescent="0.25">
      <c r="A100" s="125"/>
      <c r="B100" s="453"/>
      <c r="C100" s="453"/>
      <c r="D100" s="454"/>
      <c r="E100" s="454"/>
      <c r="F100" s="454"/>
      <c r="G100" s="456"/>
      <c r="H100" s="154" t="str">
        <f t="shared" si="7"/>
        <v/>
      </c>
      <c r="I100" s="148" t="str">
        <f>IF($D100="","",VLOOKUP($AJ100,FET_Req!$A$2:$N$22,5))</f>
        <v/>
      </c>
      <c r="J100" s="455"/>
      <c r="K100" s="147" t="str">
        <f t="shared" si="8"/>
        <v/>
      </c>
      <c r="L100" s="148" t="str">
        <f>IF($D100="","",VLOOKUP($AJ100,FET_Req!$A$2:$N$22,6))</f>
        <v/>
      </c>
      <c r="M100" s="455"/>
      <c r="N100" s="147" t="str">
        <f t="shared" si="9"/>
        <v/>
      </c>
      <c r="O100" s="148" t="str">
        <f>IF($D100="","",VLOOKUP($AJ100,FET_Req!$A$2:$N$22,7))</f>
        <v/>
      </c>
      <c r="P100" s="457"/>
      <c r="Q100" s="158" t="str">
        <f t="shared" si="10"/>
        <v/>
      </c>
      <c r="R100" s="148" t="str">
        <f>IF($D100="","",IF(OR($AJ100=120500,$AJ100=120600),"",VLOOKUP($AJ100,FET_Req!$A$2:$N$22,8)))</f>
        <v/>
      </c>
      <c r="S100" s="457"/>
      <c r="T100" s="158" t="str">
        <f t="shared" si="11"/>
        <v/>
      </c>
      <c r="U100" s="148" t="str">
        <f>IF($D100="","",VLOOKUP($AJ100,FET_Req!$A$2:$N$22,9))</f>
        <v/>
      </c>
      <c r="V100" s="149" t="str">
        <f t="shared" si="12"/>
        <v/>
      </c>
      <c r="W100" s="150" t="str">
        <f t="shared" si="13"/>
        <v/>
      </c>
      <c r="X100" s="151"/>
      <c r="Y100" s="453"/>
      <c r="Z100" s="453"/>
      <c r="AA100" s="453"/>
      <c r="AB100" s="453"/>
      <c r="AC100" s="453"/>
      <c r="AD100" s="453"/>
      <c r="AE100" s="453"/>
      <c r="AF100" s="152" t="str">
        <f>IF(OR($D100="",$AG100=""),"",MIN(VLOOKUP($AJ100,FET_Req!$A$2:$N$22,11),$AG100-VLOOKUP($AJ100,FET_Req!$A$2:$N$22,12)))</f>
        <v/>
      </c>
      <c r="AG100" s="453"/>
      <c r="AH100" s="453"/>
      <c r="AI100" s="151"/>
      <c r="AJ100" s="126" t="e">
        <f>VLOOKUP($D100,FET_Req!$Q$2:$R$14,2)+IF(VLOOKUP($D100,FET_Req!$Q$2:$R$14,2)=121200,VLOOKUP($E100,FET_Req!$S$2:$T$3,2),0)+IF(VLOOKUP($D100,FET_Req!$Q$2:$R$14,2)=121200,IF(VLOOKUP($E100,FET_Req!$S$2:$T$3,2)=20,VLOOKUP($F100,FET_Req!$U$2:$V$4,2),0),0)+IF(OR(VLOOKUP($D100,FET_Req!$Q$2:$R$14,2)=121500,VLOOKUP($D100,FET_Req!$Q$2:$R$14,2)=121600),VLOOKUP($F100,FET_Req!$U$2:$V$4,2),0)</f>
        <v>#N/A</v>
      </c>
      <c r="AP100" s="218"/>
      <c r="AQ100" s="218"/>
      <c r="AR100" s="218"/>
    </row>
    <row r="101" spans="1:44" x14ac:dyDescent="0.25">
      <c r="A101" s="125"/>
      <c r="B101" s="453"/>
      <c r="C101" s="453"/>
      <c r="D101" s="454"/>
      <c r="E101" s="454"/>
      <c r="F101" s="454"/>
      <c r="G101" s="456"/>
      <c r="H101" s="154" t="str">
        <f t="shared" si="7"/>
        <v/>
      </c>
      <c r="I101" s="148" t="str">
        <f>IF($D101="","",VLOOKUP($AJ101,FET_Req!$A$2:$N$22,5))</f>
        <v/>
      </c>
      <c r="J101" s="455"/>
      <c r="K101" s="147" t="str">
        <f t="shared" si="8"/>
        <v/>
      </c>
      <c r="L101" s="148" t="str">
        <f>IF($D101="","",VLOOKUP($AJ101,FET_Req!$A$2:$N$22,6))</f>
        <v/>
      </c>
      <c r="M101" s="455"/>
      <c r="N101" s="147" t="str">
        <f t="shared" si="9"/>
        <v/>
      </c>
      <c r="O101" s="148" t="str">
        <f>IF($D101="","",VLOOKUP($AJ101,FET_Req!$A$2:$N$22,7))</f>
        <v/>
      </c>
      <c r="P101" s="457"/>
      <c r="Q101" s="158" t="str">
        <f t="shared" si="10"/>
        <v/>
      </c>
      <c r="R101" s="148" t="str">
        <f>IF($D101="","",IF(OR($AJ101=120500,$AJ101=120600),"",VLOOKUP($AJ101,FET_Req!$A$2:$N$22,8)))</f>
        <v/>
      </c>
      <c r="S101" s="457"/>
      <c r="T101" s="158" t="str">
        <f t="shared" si="11"/>
        <v/>
      </c>
      <c r="U101" s="148" t="str">
        <f>IF($D101="","",VLOOKUP($AJ101,FET_Req!$A$2:$N$22,9))</f>
        <v/>
      </c>
      <c r="V101" s="149" t="str">
        <f t="shared" si="12"/>
        <v/>
      </c>
      <c r="W101" s="150" t="str">
        <f t="shared" si="13"/>
        <v/>
      </c>
      <c r="X101" s="151"/>
      <c r="Y101" s="453"/>
      <c r="Z101" s="453"/>
      <c r="AA101" s="453"/>
      <c r="AB101" s="453"/>
      <c r="AC101" s="453"/>
      <c r="AD101" s="453"/>
      <c r="AE101" s="453"/>
      <c r="AF101" s="152" t="str">
        <f>IF(OR($D101="",$AG101=""),"",MIN(VLOOKUP($AJ101,FET_Req!$A$2:$N$22,11),$AG101-VLOOKUP($AJ101,FET_Req!$A$2:$N$22,12)))</f>
        <v/>
      </c>
      <c r="AG101" s="453"/>
      <c r="AH101" s="453"/>
      <c r="AI101" s="151"/>
      <c r="AJ101" s="126" t="e">
        <f>VLOOKUP($D101,FET_Req!$Q$2:$R$14,2)+IF(VLOOKUP($D101,FET_Req!$Q$2:$R$14,2)=121200,VLOOKUP($E101,FET_Req!$S$2:$T$3,2),0)+IF(VLOOKUP($D101,FET_Req!$Q$2:$R$14,2)=121200,IF(VLOOKUP($E101,FET_Req!$S$2:$T$3,2)=20,VLOOKUP($F101,FET_Req!$U$2:$V$4,2),0),0)+IF(OR(VLOOKUP($D101,FET_Req!$Q$2:$R$14,2)=121500,VLOOKUP($D101,FET_Req!$Q$2:$R$14,2)=121600),VLOOKUP($F101,FET_Req!$U$2:$V$4,2),0)</f>
        <v>#N/A</v>
      </c>
      <c r="AP101" s="218"/>
      <c r="AQ101" s="218"/>
      <c r="AR101" s="218"/>
    </row>
    <row r="102" spans="1:44" x14ac:dyDescent="0.25">
      <c r="A102" s="125"/>
      <c r="B102" s="453"/>
      <c r="C102" s="453"/>
      <c r="D102" s="454"/>
      <c r="E102" s="454"/>
      <c r="F102" s="454"/>
      <c r="G102" s="456"/>
      <c r="H102" s="154" t="str">
        <f t="shared" si="7"/>
        <v/>
      </c>
      <c r="I102" s="148" t="str">
        <f>IF($D102="","",VLOOKUP($AJ102,FET_Req!$A$2:$N$22,5))</f>
        <v/>
      </c>
      <c r="J102" s="455"/>
      <c r="K102" s="147" t="str">
        <f t="shared" si="8"/>
        <v/>
      </c>
      <c r="L102" s="148" t="str">
        <f>IF($D102="","",VLOOKUP($AJ102,FET_Req!$A$2:$N$22,6))</f>
        <v/>
      </c>
      <c r="M102" s="455"/>
      <c r="N102" s="147" t="str">
        <f t="shared" si="9"/>
        <v/>
      </c>
      <c r="O102" s="148" t="str">
        <f>IF($D102="","",VLOOKUP($AJ102,FET_Req!$A$2:$N$22,7))</f>
        <v/>
      </c>
      <c r="P102" s="457"/>
      <c r="Q102" s="158" t="str">
        <f t="shared" si="10"/>
        <v/>
      </c>
      <c r="R102" s="148" t="str">
        <f>IF($D102="","",IF(OR($AJ102=120500,$AJ102=120600),"",VLOOKUP($AJ102,FET_Req!$A$2:$N$22,8)))</f>
        <v/>
      </c>
      <c r="S102" s="457"/>
      <c r="T102" s="158" t="str">
        <f t="shared" si="11"/>
        <v/>
      </c>
      <c r="U102" s="148" t="str">
        <f>IF($D102="","",VLOOKUP($AJ102,FET_Req!$A$2:$N$22,9))</f>
        <v/>
      </c>
      <c r="V102" s="149" t="str">
        <f t="shared" si="12"/>
        <v/>
      </c>
      <c r="W102" s="150" t="str">
        <f t="shared" si="13"/>
        <v/>
      </c>
      <c r="X102" s="151"/>
      <c r="Y102" s="453"/>
      <c r="Z102" s="453"/>
      <c r="AA102" s="453"/>
      <c r="AB102" s="453"/>
      <c r="AC102" s="453"/>
      <c r="AD102" s="453"/>
      <c r="AE102" s="453"/>
      <c r="AF102" s="152" t="str">
        <f>IF(OR($D102="",$AG102=""),"",MIN(VLOOKUP($AJ102,FET_Req!$A$2:$N$22,11),$AG102-VLOOKUP($AJ102,FET_Req!$A$2:$N$22,12)))</f>
        <v/>
      </c>
      <c r="AG102" s="453"/>
      <c r="AH102" s="453"/>
      <c r="AI102" s="151"/>
      <c r="AJ102" s="126" t="e">
        <f>VLOOKUP($D102,FET_Req!$Q$2:$R$14,2)+IF(VLOOKUP($D102,FET_Req!$Q$2:$R$14,2)=121200,VLOOKUP($E102,FET_Req!$S$2:$T$3,2),0)+IF(VLOOKUP($D102,FET_Req!$Q$2:$R$14,2)=121200,IF(VLOOKUP($E102,FET_Req!$S$2:$T$3,2)=20,VLOOKUP($F102,FET_Req!$U$2:$V$4,2),0),0)+IF(OR(VLOOKUP($D102,FET_Req!$Q$2:$R$14,2)=121500,VLOOKUP($D102,FET_Req!$Q$2:$R$14,2)=121600),VLOOKUP($F102,FET_Req!$U$2:$V$4,2),0)</f>
        <v>#N/A</v>
      </c>
      <c r="AP102" s="218"/>
      <c r="AQ102" s="218"/>
      <c r="AR102" s="218"/>
    </row>
    <row r="103" spans="1:44" x14ac:dyDescent="0.25">
      <c r="A103" s="125"/>
      <c r="B103" s="453"/>
      <c r="C103" s="453"/>
      <c r="D103" s="454"/>
      <c r="E103" s="454"/>
      <c r="F103" s="454"/>
      <c r="G103" s="456"/>
      <c r="H103" s="154" t="str">
        <f t="shared" si="7"/>
        <v/>
      </c>
      <c r="I103" s="148" t="str">
        <f>IF($D103="","",VLOOKUP($AJ103,FET_Req!$A$2:$N$22,5))</f>
        <v/>
      </c>
      <c r="J103" s="455"/>
      <c r="K103" s="147" t="str">
        <f t="shared" si="8"/>
        <v/>
      </c>
      <c r="L103" s="148" t="str">
        <f>IF($D103="","",VLOOKUP($AJ103,FET_Req!$A$2:$N$22,6))</f>
        <v/>
      </c>
      <c r="M103" s="455"/>
      <c r="N103" s="147" t="str">
        <f t="shared" si="9"/>
        <v/>
      </c>
      <c r="O103" s="148" t="str">
        <f>IF($D103="","",VLOOKUP($AJ103,FET_Req!$A$2:$N$22,7))</f>
        <v/>
      </c>
      <c r="P103" s="457"/>
      <c r="Q103" s="158" t="str">
        <f t="shared" si="10"/>
        <v/>
      </c>
      <c r="R103" s="148" t="str">
        <f>IF($D103="","",IF(OR($AJ103=120500,$AJ103=120600),"",VLOOKUP($AJ103,FET_Req!$A$2:$N$22,8)))</f>
        <v/>
      </c>
      <c r="S103" s="457"/>
      <c r="T103" s="158" t="str">
        <f t="shared" si="11"/>
        <v/>
      </c>
      <c r="U103" s="148" t="str">
        <f>IF($D103="","",VLOOKUP($AJ103,FET_Req!$A$2:$N$22,9))</f>
        <v/>
      </c>
      <c r="V103" s="149" t="str">
        <f t="shared" si="12"/>
        <v/>
      </c>
      <c r="W103" s="150" t="str">
        <f t="shared" si="13"/>
        <v/>
      </c>
      <c r="X103" s="151"/>
      <c r="Y103" s="453"/>
      <c r="Z103" s="453"/>
      <c r="AA103" s="453"/>
      <c r="AB103" s="453"/>
      <c r="AC103" s="453"/>
      <c r="AD103" s="453"/>
      <c r="AE103" s="453"/>
      <c r="AF103" s="152" t="str">
        <f>IF(OR($D103="",$AG103=""),"",MIN(VLOOKUP($AJ103,FET_Req!$A$2:$N$22,11),$AG103-VLOOKUP($AJ103,FET_Req!$A$2:$N$22,12)))</f>
        <v/>
      </c>
      <c r="AG103" s="453"/>
      <c r="AH103" s="453"/>
      <c r="AI103" s="151"/>
      <c r="AJ103" s="126" t="e">
        <f>VLOOKUP($D103,FET_Req!$Q$2:$R$14,2)+IF(VLOOKUP($D103,FET_Req!$Q$2:$R$14,2)=121200,VLOOKUP($E103,FET_Req!$S$2:$T$3,2),0)+IF(VLOOKUP($D103,FET_Req!$Q$2:$R$14,2)=121200,IF(VLOOKUP($E103,FET_Req!$S$2:$T$3,2)=20,VLOOKUP($F103,FET_Req!$U$2:$V$4,2),0),0)+IF(OR(VLOOKUP($D103,FET_Req!$Q$2:$R$14,2)=121500,VLOOKUP($D103,FET_Req!$Q$2:$R$14,2)=121600),VLOOKUP($F103,FET_Req!$U$2:$V$4,2),0)</f>
        <v>#N/A</v>
      </c>
      <c r="AP103" s="218"/>
      <c r="AQ103" s="218"/>
      <c r="AR103" s="218"/>
    </row>
    <row r="104" spans="1:44" x14ac:dyDescent="0.25">
      <c r="A104" s="125"/>
      <c r="B104" s="453"/>
      <c r="C104" s="453"/>
      <c r="D104" s="454"/>
      <c r="E104" s="454"/>
      <c r="F104" s="454"/>
      <c r="G104" s="456"/>
      <c r="H104" s="154" t="str">
        <f t="shared" si="7"/>
        <v/>
      </c>
      <c r="I104" s="148" t="str">
        <f>IF($D104="","",VLOOKUP($AJ104,FET_Req!$A$2:$N$22,5))</f>
        <v/>
      </c>
      <c r="J104" s="455"/>
      <c r="K104" s="147" t="str">
        <f t="shared" si="8"/>
        <v/>
      </c>
      <c r="L104" s="148" t="str">
        <f>IF($D104="","",VLOOKUP($AJ104,FET_Req!$A$2:$N$22,6))</f>
        <v/>
      </c>
      <c r="M104" s="455"/>
      <c r="N104" s="147" t="str">
        <f t="shared" si="9"/>
        <v/>
      </c>
      <c r="O104" s="148" t="str">
        <f>IF($D104="","",VLOOKUP($AJ104,FET_Req!$A$2:$N$22,7))</f>
        <v/>
      </c>
      <c r="P104" s="457"/>
      <c r="Q104" s="158" t="str">
        <f t="shared" si="10"/>
        <v/>
      </c>
      <c r="R104" s="148" t="str">
        <f>IF($D104="","",IF(OR($AJ104=120500,$AJ104=120600),"",VLOOKUP($AJ104,FET_Req!$A$2:$N$22,8)))</f>
        <v/>
      </c>
      <c r="S104" s="457"/>
      <c r="T104" s="158" t="str">
        <f t="shared" si="11"/>
        <v/>
      </c>
      <c r="U104" s="148" t="str">
        <f>IF($D104="","",VLOOKUP($AJ104,FET_Req!$A$2:$N$22,9))</f>
        <v/>
      </c>
      <c r="V104" s="149" t="str">
        <f t="shared" si="12"/>
        <v/>
      </c>
      <c r="W104" s="150" t="str">
        <f t="shared" si="13"/>
        <v/>
      </c>
      <c r="X104" s="151"/>
      <c r="Y104" s="453"/>
      <c r="Z104" s="453"/>
      <c r="AA104" s="453"/>
      <c r="AB104" s="453"/>
      <c r="AC104" s="453"/>
      <c r="AD104" s="453"/>
      <c r="AE104" s="453"/>
      <c r="AF104" s="152" t="str">
        <f>IF(OR($D104="",$AG104=""),"",MIN(VLOOKUP($AJ104,FET_Req!$A$2:$N$22,11),$AG104-VLOOKUP($AJ104,FET_Req!$A$2:$N$22,12)))</f>
        <v/>
      </c>
      <c r="AG104" s="453"/>
      <c r="AH104" s="453"/>
      <c r="AI104" s="151"/>
      <c r="AJ104" s="126" t="e">
        <f>VLOOKUP($D104,FET_Req!$Q$2:$R$14,2)+IF(VLOOKUP($D104,FET_Req!$Q$2:$R$14,2)=121200,VLOOKUP($E104,FET_Req!$S$2:$T$3,2),0)+IF(VLOOKUP($D104,FET_Req!$Q$2:$R$14,2)=121200,IF(VLOOKUP($E104,FET_Req!$S$2:$T$3,2)=20,VLOOKUP($F104,FET_Req!$U$2:$V$4,2),0),0)+IF(OR(VLOOKUP($D104,FET_Req!$Q$2:$R$14,2)=121500,VLOOKUP($D104,FET_Req!$Q$2:$R$14,2)=121600),VLOOKUP($F104,FET_Req!$U$2:$V$4,2),0)</f>
        <v>#N/A</v>
      </c>
      <c r="AP104" s="218"/>
      <c r="AQ104" s="218"/>
      <c r="AR104" s="218"/>
    </row>
    <row r="105" spans="1:44" x14ac:dyDescent="0.25">
      <c r="A105" s="125"/>
      <c r="B105" s="453"/>
      <c r="C105" s="453"/>
      <c r="D105" s="454"/>
      <c r="E105" s="454"/>
      <c r="F105" s="454"/>
      <c r="G105" s="456"/>
      <c r="H105" s="154" t="str">
        <f t="shared" si="7"/>
        <v/>
      </c>
      <c r="I105" s="148" t="str">
        <f>IF($D105="","",VLOOKUP($AJ105,FET_Req!$A$2:$N$22,5))</f>
        <v/>
      </c>
      <c r="J105" s="455"/>
      <c r="K105" s="147" t="str">
        <f t="shared" si="8"/>
        <v/>
      </c>
      <c r="L105" s="148" t="str">
        <f>IF($D105="","",VLOOKUP($AJ105,FET_Req!$A$2:$N$22,6))</f>
        <v/>
      </c>
      <c r="M105" s="455"/>
      <c r="N105" s="147" t="str">
        <f t="shared" si="9"/>
        <v/>
      </c>
      <c r="O105" s="148" t="str">
        <f>IF($D105="","",VLOOKUP($AJ105,FET_Req!$A$2:$N$22,7))</f>
        <v/>
      </c>
      <c r="P105" s="457"/>
      <c r="Q105" s="158" t="str">
        <f t="shared" si="10"/>
        <v/>
      </c>
      <c r="R105" s="148" t="str">
        <f>IF($D105="","",IF(OR($AJ105=120500,$AJ105=120600),"",VLOOKUP($AJ105,FET_Req!$A$2:$N$22,8)))</f>
        <v/>
      </c>
      <c r="S105" s="457"/>
      <c r="T105" s="158" t="str">
        <f t="shared" si="11"/>
        <v/>
      </c>
      <c r="U105" s="148" t="str">
        <f>IF($D105="","",VLOOKUP($AJ105,FET_Req!$A$2:$N$22,9))</f>
        <v/>
      </c>
      <c r="V105" s="149" t="str">
        <f t="shared" si="12"/>
        <v/>
      </c>
      <c r="W105" s="150" t="str">
        <f t="shared" si="13"/>
        <v/>
      </c>
      <c r="X105" s="151"/>
      <c r="Y105" s="453"/>
      <c r="Z105" s="453"/>
      <c r="AA105" s="453"/>
      <c r="AB105" s="453"/>
      <c r="AC105" s="453"/>
      <c r="AD105" s="453"/>
      <c r="AE105" s="453"/>
      <c r="AF105" s="152" t="str">
        <f>IF(OR($D105="",$AG105=""),"",MIN(VLOOKUP($AJ105,FET_Req!$A$2:$N$22,11),$AG105-VLOOKUP($AJ105,FET_Req!$A$2:$N$22,12)))</f>
        <v/>
      </c>
      <c r="AG105" s="453"/>
      <c r="AH105" s="453"/>
      <c r="AI105" s="151"/>
      <c r="AJ105" s="126" t="e">
        <f>VLOOKUP($D105,FET_Req!$Q$2:$R$14,2)+IF(VLOOKUP($D105,FET_Req!$Q$2:$R$14,2)=121200,VLOOKUP($E105,FET_Req!$S$2:$T$3,2),0)+IF(VLOOKUP($D105,FET_Req!$Q$2:$R$14,2)=121200,IF(VLOOKUP($E105,FET_Req!$S$2:$T$3,2)=20,VLOOKUP($F105,FET_Req!$U$2:$V$4,2),0),0)+IF(OR(VLOOKUP($D105,FET_Req!$Q$2:$R$14,2)=121500,VLOOKUP($D105,FET_Req!$Q$2:$R$14,2)=121600),VLOOKUP($F105,FET_Req!$U$2:$V$4,2),0)</f>
        <v>#N/A</v>
      </c>
      <c r="AP105" s="218"/>
      <c r="AQ105" s="218"/>
      <c r="AR105" s="218"/>
    </row>
    <row r="106" spans="1:44" x14ac:dyDescent="0.25">
      <c r="A106" s="125"/>
      <c r="B106" s="453"/>
      <c r="C106" s="453"/>
      <c r="D106" s="454"/>
      <c r="E106" s="454"/>
      <c r="F106" s="454"/>
      <c r="G106" s="456"/>
      <c r="H106" s="154" t="str">
        <f t="shared" si="7"/>
        <v/>
      </c>
      <c r="I106" s="148" t="str">
        <f>IF($D106="","",VLOOKUP($AJ106,FET_Req!$A$2:$N$22,5))</f>
        <v/>
      </c>
      <c r="J106" s="455"/>
      <c r="K106" s="147" t="str">
        <f t="shared" si="8"/>
        <v/>
      </c>
      <c r="L106" s="148" t="str">
        <f>IF($D106="","",VLOOKUP($AJ106,FET_Req!$A$2:$N$22,6))</f>
        <v/>
      </c>
      <c r="M106" s="455"/>
      <c r="N106" s="147" t="str">
        <f t="shared" si="9"/>
        <v/>
      </c>
      <c r="O106" s="148" t="str">
        <f>IF($D106="","",VLOOKUP($AJ106,FET_Req!$A$2:$N$22,7))</f>
        <v/>
      </c>
      <c r="P106" s="457"/>
      <c r="Q106" s="158" t="str">
        <f t="shared" si="10"/>
        <v/>
      </c>
      <c r="R106" s="148" t="str">
        <f>IF($D106="","",IF(OR($AJ106=120500,$AJ106=120600),"",VLOOKUP($AJ106,FET_Req!$A$2:$N$22,8)))</f>
        <v/>
      </c>
      <c r="S106" s="457"/>
      <c r="T106" s="158" t="str">
        <f t="shared" si="11"/>
        <v/>
      </c>
      <c r="U106" s="148" t="str">
        <f>IF($D106="","",VLOOKUP($AJ106,FET_Req!$A$2:$N$22,9))</f>
        <v/>
      </c>
      <c r="V106" s="149" t="str">
        <f t="shared" si="12"/>
        <v/>
      </c>
      <c r="W106" s="150" t="str">
        <f t="shared" si="13"/>
        <v/>
      </c>
      <c r="X106" s="151"/>
      <c r="Y106" s="453"/>
      <c r="Z106" s="453"/>
      <c r="AA106" s="453"/>
      <c r="AB106" s="453"/>
      <c r="AC106" s="453"/>
      <c r="AD106" s="453"/>
      <c r="AE106" s="453"/>
      <c r="AF106" s="152" t="str">
        <f>IF(OR($D106="",$AG106=""),"",MIN(VLOOKUP($AJ106,FET_Req!$A$2:$N$22,11),$AG106-VLOOKUP($AJ106,FET_Req!$A$2:$N$22,12)))</f>
        <v/>
      </c>
      <c r="AG106" s="453"/>
      <c r="AH106" s="453"/>
      <c r="AI106" s="151"/>
      <c r="AJ106" s="126" t="e">
        <f>VLOOKUP($D106,FET_Req!$Q$2:$R$14,2)+IF(VLOOKUP($D106,FET_Req!$Q$2:$R$14,2)=121200,VLOOKUP($E106,FET_Req!$S$2:$T$3,2),0)+IF(VLOOKUP($D106,FET_Req!$Q$2:$R$14,2)=121200,IF(VLOOKUP($E106,FET_Req!$S$2:$T$3,2)=20,VLOOKUP($F106,FET_Req!$U$2:$V$4,2),0),0)+IF(OR(VLOOKUP($D106,FET_Req!$Q$2:$R$14,2)=121500,VLOOKUP($D106,FET_Req!$Q$2:$R$14,2)=121600),VLOOKUP($F106,FET_Req!$U$2:$V$4,2),0)</f>
        <v>#N/A</v>
      </c>
      <c r="AP106" s="218"/>
      <c r="AQ106" s="218"/>
      <c r="AR106" s="218"/>
    </row>
    <row r="107" spans="1:44" x14ac:dyDescent="0.25">
      <c r="A107" s="125"/>
      <c r="B107" s="453"/>
      <c r="C107" s="453"/>
      <c r="D107" s="454"/>
      <c r="E107" s="454"/>
      <c r="F107" s="454"/>
      <c r="G107" s="456"/>
      <c r="H107" s="154" t="str">
        <f t="shared" si="7"/>
        <v/>
      </c>
      <c r="I107" s="148" t="str">
        <f>IF($D107="","",VLOOKUP($AJ107,FET_Req!$A$2:$N$22,5))</f>
        <v/>
      </c>
      <c r="J107" s="455"/>
      <c r="K107" s="147" t="str">
        <f t="shared" si="8"/>
        <v/>
      </c>
      <c r="L107" s="148" t="str">
        <f>IF($D107="","",VLOOKUP($AJ107,FET_Req!$A$2:$N$22,6))</f>
        <v/>
      </c>
      <c r="M107" s="455"/>
      <c r="N107" s="147" t="str">
        <f t="shared" si="9"/>
        <v/>
      </c>
      <c r="O107" s="148" t="str">
        <f>IF($D107="","",VLOOKUP($AJ107,FET_Req!$A$2:$N$22,7))</f>
        <v/>
      </c>
      <c r="P107" s="457"/>
      <c r="Q107" s="158" t="str">
        <f t="shared" si="10"/>
        <v/>
      </c>
      <c r="R107" s="148" t="str">
        <f>IF($D107="","",IF(OR($AJ107=120500,$AJ107=120600),"",VLOOKUP($AJ107,FET_Req!$A$2:$N$22,8)))</f>
        <v/>
      </c>
      <c r="S107" s="457"/>
      <c r="T107" s="158" t="str">
        <f t="shared" si="11"/>
        <v/>
      </c>
      <c r="U107" s="148" t="str">
        <f>IF($D107="","",VLOOKUP($AJ107,FET_Req!$A$2:$N$22,9))</f>
        <v/>
      </c>
      <c r="V107" s="149" t="str">
        <f t="shared" si="12"/>
        <v/>
      </c>
      <c r="W107" s="150" t="str">
        <f t="shared" si="13"/>
        <v/>
      </c>
      <c r="X107" s="151"/>
      <c r="Y107" s="453"/>
      <c r="Z107" s="453"/>
      <c r="AA107" s="453"/>
      <c r="AB107" s="453"/>
      <c r="AC107" s="453"/>
      <c r="AD107" s="453"/>
      <c r="AE107" s="453"/>
      <c r="AF107" s="152" t="str">
        <f>IF(OR($D107="",$AG107=""),"",MIN(VLOOKUP($AJ107,FET_Req!$A$2:$N$22,11),$AG107-VLOOKUP($AJ107,FET_Req!$A$2:$N$22,12)))</f>
        <v/>
      </c>
      <c r="AG107" s="453"/>
      <c r="AH107" s="453"/>
      <c r="AI107" s="151"/>
      <c r="AJ107" s="126" t="e">
        <f>VLOOKUP($D107,FET_Req!$Q$2:$R$14,2)+IF(VLOOKUP($D107,FET_Req!$Q$2:$R$14,2)=121200,VLOOKUP($E107,FET_Req!$S$2:$T$3,2),0)+IF(VLOOKUP($D107,FET_Req!$Q$2:$R$14,2)=121200,IF(VLOOKUP($E107,FET_Req!$S$2:$T$3,2)=20,VLOOKUP($F107,FET_Req!$U$2:$V$4,2),0),0)+IF(OR(VLOOKUP($D107,FET_Req!$Q$2:$R$14,2)=121500,VLOOKUP($D107,FET_Req!$Q$2:$R$14,2)=121600),VLOOKUP($F107,FET_Req!$U$2:$V$4,2),0)</f>
        <v>#N/A</v>
      </c>
      <c r="AP107" s="218"/>
      <c r="AQ107" s="218"/>
      <c r="AR107" s="218"/>
    </row>
    <row r="108" spans="1:44" x14ac:dyDescent="0.25">
      <c r="A108" s="125"/>
      <c r="B108" s="453"/>
      <c r="C108" s="453"/>
      <c r="D108" s="454"/>
      <c r="E108" s="454"/>
      <c r="F108" s="454"/>
      <c r="G108" s="456"/>
      <c r="H108" s="154" t="str">
        <f t="shared" si="7"/>
        <v/>
      </c>
      <c r="I108" s="148" t="str">
        <f>IF($D108="","",VLOOKUP($AJ108,FET_Req!$A$2:$N$22,5))</f>
        <v/>
      </c>
      <c r="J108" s="455"/>
      <c r="K108" s="147" t="str">
        <f t="shared" si="8"/>
        <v/>
      </c>
      <c r="L108" s="148" t="str">
        <f>IF($D108="","",VLOOKUP($AJ108,FET_Req!$A$2:$N$22,6))</f>
        <v/>
      </c>
      <c r="M108" s="455"/>
      <c r="N108" s="147" t="str">
        <f t="shared" si="9"/>
        <v/>
      </c>
      <c r="O108" s="148" t="str">
        <f>IF($D108="","",VLOOKUP($AJ108,FET_Req!$A$2:$N$22,7))</f>
        <v/>
      </c>
      <c r="P108" s="457"/>
      <c r="Q108" s="158" t="str">
        <f t="shared" si="10"/>
        <v/>
      </c>
      <c r="R108" s="148" t="str">
        <f>IF($D108="","",IF(OR($AJ108=120500,$AJ108=120600),"",VLOOKUP($AJ108,FET_Req!$A$2:$N$22,8)))</f>
        <v/>
      </c>
      <c r="S108" s="457"/>
      <c r="T108" s="158" t="str">
        <f t="shared" si="11"/>
        <v/>
      </c>
      <c r="U108" s="148" t="str">
        <f>IF($D108="","",VLOOKUP($AJ108,FET_Req!$A$2:$N$22,9))</f>
        <v/>
      </c>
      <c r="V108" s="149" t="str">
        <f t="shared" si="12"/>
        <v/>
      </c>
      <c r="W108" s="150" t="str">
        <f t="shared" si="13"/>
        <v/>
      </c>
      <c r="X108" s="151"/>
      <c r="Y108" s="453"/>
      <c r="Z108" s="453"/>
      <c r="AA108" s="453"/>
      <c r="AB108" s="453"/>
      <c r="AC108" s="453"/>
      <c r="AD108" s="453"/>
      <c r="AE108" s="453"/>
      <c r="AF108" s="152" t="str">
        <f>IF(OR($D108="",$AG108=""),"",MIN(VLOOKUP($AJ108,FET_Req!$A$2:$N$22,11),$AG108-VLOOKUP($AJ108,FET_Req!$A$2:$N$22,12)))</f>
        <v/>
      </c>
      <c r="AG108" s="453"/>
      <c r="AH108" s="453"/>
      <c r="AI108" s="151"/>
      <c r="AJ108" s="126" t="e">
        <f>VLOOKUP($D108,FET_Req!$Q$2:$R$14,2)+IF(VLOOKUP($D108,FET_Req!$Q$2:$R$14,2)=121200,VLOOKUP($E108,FET_Req!$S$2:$T$3,2),0)+IF(VLOOKUP($D108,FET_Req!$Q$2:$R$14,2)=121200,IF(VLOOKUP($E108,FET_Req!$S$2:$T$3,2)=20,VLOOKUP($F108,FET_Req!$U$2:$V$4,2),0),0)+IF(OR(VLOOKUP($D108,FET_Req!$Q$2:$R$14,2)=121500,VLOOKUP($D108,FET_Req!$Q$2:$R$14,2)=121600),VLOOKUP($F108,FET_Req!$U$2:$V$4,2),0)</f>
        <v>#N/A</v>
      </c>
      <c r="AP108" s="218"/>
      <c r="AQ108" s="218"/>
      <c r="AR108" s="218"/>
    </row>
    <row r="109" spans="1:44" x14ac:dyDescent="0.25">
      <c r="A109" s="125"/>
      <c r="B109" s="453"/>
      <c r="C109" s="453"/>
      <c r="D109" s="454"/>
      <c r="E109" s="454"/>
      <c r="F109" s="454"/>
      <c r="G109" s="456"/>
      <c r="H109" s="154" t="str">
        <f t="shared" si="7"/>
        <v/>
      </c>
      <c r="I109" s="148" t="str">
        <f>IF($D109="","",VLOOKUP($AJ109,FET_Req!$A$2:$N$22,5))</f>
        <v/>
      </c>
      <c r="J109" s="455"/>
      <c r="K109" s="147" t="str">
        <f t="shared" si="8"/>
        <v/>
      </c>
      <c r="L109" s="148" t="str">
        <f>IF($D109="","",VLOOKUP($AJ109,FET_Req!$A$2:$N$22,6))</f>
        <v/>
      </c>
      <c r="M109" s="455"/>
      <c r="N109" s="147" t="str">
        <f t="shared" si="9"/>
        <v/>
      </c>
      <c r="O109" s="148" t="str">
        <f>IF($D109="","",VLOOKUP($AJ109,FET_Req!$A$2:$N$22,7))</f>
        <v/>
      </c>
      <c r="P109" s="457"/>
      <c r="Q109" s="158" t="str">
        <f t="shared" si="10"/>
        <v/>
      </c>
      <c r="R109" s="148" t="str">
        <f>IF($D109="","",IF(OR($AJ109=120500,$AJ109=120600),"",VLOOKUP($AJ109,FET_Req!$A$2:$N$22,8)))</f>
        <v/>
      </c>
      <c r="S109" s="457"/>
      <c r="T109" s="158" t="str">
        <f t="shared" si="11"/>
        <v/>
      </c>
      <c r="U109" s="148" t="str">
        <f>IF($D109="","",VLOOKUP($AJ109,FET_Req!$A$2:$N$22,9))</f>
        <v/>
      </c>
      <c r="V109" s="149" t="str">
        <f t="shared" si="12"/>
        <v/>
      </c>
      <c r="W109" s="150" t="str">
        <f t="shared" si="13"/>
        <v/>
      </c>
      <c r="X109" s="151"/>
      <c r="Y109" s="453"/>
      <c r="Z109" s="453"/>
      <c r="AA109" s="453"/>
      <c r="AB109" s="453"/>
      <c r="AC109" s="453"/>
      <c r="AD109" s="453"/>
      <c r="AE109" s="453"/>
      <c r="AF109" s="152" t="str">
        <f>IF(OR($D109="",$AG109=""),"",MIN(VLOOKUP($AJ109,FET_Req!$A$2:$N$22,11),$AG109-VLOOKUP($AJ109,FET_Req!$A$2:$N$22,12)))</f>
        <v/>
      </c>
      <c r="AG109" s="453"/>
      <c r="AH109" s="453"/>
      <c r="AI109" s="151"/>
      <c r="AJ109" s="126" t="e">
        <f>VLOOKUP($D109,FET_Req!$Q$2:$R$14,2)+IF(VLOOKUP($D109,FET_Req!$Q$2:$R$14,2)=121200,VLOOKUP($E109,FET_Req!$S$2:$T$3,2),0)+IF(VLOOKUP($D109,FET_Req!$Q$2:$R$14,2)=121200,IF(VLOOKUP($E109,FET_Req!$S$2:$T$3,2)=20,VLOOKUP($F109,FET_Req!$U$2:$V$4,2),0),0)+IF(OR(VLOOKUP($D109,FET_Req!$Q$2:$R$14,2)=121500,VLOOKUP($D109,FET_Req!$Q$2:$R$14,2)=121600),VLOOKUP($F109,FET_Req!$U$2:$V$4,2),0)</f>
        <v>#N/A</v>
      </c>
      <c r="AP109" s="218"/>
      <c r="AQ109" s="218"/>
      <c r="AR109" s="218"/>
    </row>
    <row r="110" spans="1:44" x14ac:dyDescent="0.25">
      <c r="A110" s="125"/>
      <c r="B110" s="453"/>
      <c r="C110" s="453"/>
      <c r="D110" s="454"/>
      <c r="E110" s="454"/>
      <c r="F110" s="454"/>
      <c r="G110" s="456"/>
      <c r="H110" s="154" t="str">
        <f t="shared" si="7"/>
        <v/>
      </c>
      <c r="I110" s="148" t="str">
        <f>IF($D110="","",VLOOKUP($AJ110,FET_Req!$A$2:$N$22,5))</f>
        <v/>
      </c>
      <c r="J110" s="455"/>
      <c r="K110" s="147" t="str">
        <f t="shared" si="8"/>
        <v/>
      </c>
      <c r="L110" s="148" t="str">
        <f>IF($D110="","",VLOOKUP($AJ110,FET_Req!$A$2:$N$22,6))</f>
        <v/>
      </c>
      <c r="M110" s="455"/>
      <c r="N110" s="147" t="str">
        <f t="shared" si="9"/>
        <v/>
      </c>
      <c r="O110" s="148" t="str">
        <f>IF($D110="","",VLOOKUP($AJ110,FET_Req!$A$2:$N$22,7))</f>
        <v/>
      </c>
      <c r="P110" s="457"/>
      <c r="Q110" s="158" t="str">
        <f t="shared" si="10"/>
        <v/>
      </c>
      <c r="R110" s="148" t="str">
        <f>IF($D110="","",IF(OR($AJ110=120500,$AJ110=120600),"",VLOOKUP($AJ110,FET_Req!$A$2:$N$22,8)))</f>
        <v/>
      </c>
      <c r="S110" s="457"/>
      <c r="T110" s="158" t="str">
        <f t="shared" si="11"/>
        <v/>
      </c>
      <c r="U110" s="148" t="str">
        <f>IF($D110="","",VLOOKUP($AJ110,FET_Req!$A$2:$N$22,9))</f>
        <v/>
      </c>
      <c r="V110" s="149" t="str">
        <f t="shared" si="12"/>
        <v/>
      </c>
      <c r="W110" s="150" t="str">
        <f t="shared" si="13"/>
        <v/>
      </c>
      <c r="X110" s="151"/>
      <c r="Y110" s="453"/>
      <c r="Z110" s="453"/>
      <c r="AA110" s="453"/>
      <c r="AB110" s="453"/>
      <c r="AC110" s="453"/>
      <c r="AD110" s="453"/>
      <c r="AE110" s="453"/>
      <c r="AF110" s="152" t="str">
        <f>IF(OR($D110="",$AG110=""),"",MIN(VLOOKUP($AJ110,FET_Req!$A$2:$N$22,11),$AG110-VLOOKUP($AJ110,FET_Req!$A$2:$N$22,12)))</f>
        <v/>
      </c>
      <c r="AG110" s="453"/>
      <c r="AH110" s="453"/>
      <c r="AI110" s="151"/>
      <c r="AJ110" s="126" t="e">
        <f>VLOOKUP($D110,FET_Req!$Q$2:$R$14,2)+IF(VLOOKUP($D110,FET_Req!$Q$2:$R$14,2)=121200,VLOOKUP($E110,FET_Req!$S$2:$T$3,2),0)+IF(VLOOKUP($D110,FET_Req!$Q$2:$R$14,2)=121200,IF(VLOOKUP($E110,FET_Req!$S$2:$T$3,2)=20,VLOOKUP($F110,FET_Req!$U$2:$V$4,2),0),0)+IF(OR(VLOOKUP($D110,FET_Req!$Q$2:$R$14,2)=121500,VLOOKUP($D110,FET_Req!$Q$2:$R$14,2)=121600),VLOOKUP($F110,FET_Req!$U$2:$V$4,2),0)</f>
        <v>#N/A</v>
      </c>
      <c r="AP110" s="218"/>
      <c r="AQ110" s="218"/>
      <c r="AR110" s="218"/>
    </row>
    <row r="111" spans="1:44" x14ac:dyDescent="0.25">
      <c r="A111" s="125"/>
      <c r="B111" s="453"/>
      <c r="C111" s="453"/>
      <c r="D111" s="454"/>
      <c r="E111" s="454"/>
      <c r="F111" s="454"/>
      <c r="G111" s="456"/>
      <c r="H111" s="154" t="str">
        <f t="shared" si="7"/>
        <v/>
      </c>
      <c r="I111" s="148" t="str">
        <f>IF($D111="","",VLOOKUP($AJ111,FET_Req!$A$2:$N$22,5))</f>
        <v/>
      </c>
      <c r="J111" s="455"/>
      <c r="K111" s="147" t="str">
        <f t="shared" si="8"/>
        <v/>
      </c>
      <c r="L111" s="148" t="str">
        <f>IF($D111="","",VLOOKUP($AJ111,FET_Req!$A$2:$N$22,6))</f>
        <v/>
      </c>
      <c r="M111" s="455"/>
      <c r="N111" s="147" t="str">
        <f t="shared" si="9"/>
        <v/>
      </c>
      <c r="O111" s="148" t="str">
        <f>IF($D111="","",VLOOKUP($AJ111,FET_Req!$A$2:$N$22,7))</f>
        <v/>
      </c>
      <c r="P111" s="457"/>
      <c r="Q111" s="158" t="str">
        <f t="shared" si="10"/>
        <v/>
      </c>
      <c r="R111" s="148" t="str">
        <f>IF($D111="","",IF(OR($AJ111=120500,$AJ111=120600),"",VLOOKUP($AJ111,FET_Req!$A$2:$N$22,8)))</f>
        <v/>
      </c>
      <c r="S111" s="457"/>
      <c r="T111" s="158" t="str">
        <f t="shared" si="11"/>
        <v/>
      </c>
      <c r="U111" s="148" t="str">
        <f>IF($D111="","",VLOOKUP($AJ111,FET_Req!$A$2:$N$22,9))</f>
        <v/>
      </c>
      <c r="V111" s="149" t="str">
        <f t="shared" si="12"/>
        <v/>
      </c>
      <c r="W111" s="150" t="str">
        <f t="shared" si="13"/>
        <v/>
      </c>
      <c r="X111" s="151"/>
      <c r="Y111" s="453"/>
      <c r="Z111" s="453"/>
      <c r="AA111" s="453"/>
      <c r="AB111" s="453"/>
      <c r="AC111" s="453"/>
      <c r="AD111" s="453"/>
      <c r="AE111" s="453"/>
      <c r="AF111" s="152" t="str">
        <f>IF(OR($D111="",$AG111=""),"",MIN(VLOOKUP($AJ111,FET_Req!$A$2:$N$22,11),$AG111-VLOOKUP($AJ111,FET_Req!$A$2:$N$22,12)))</f>
        <v/>
      </c>
      <c r="AG111" s="453"/>
      <c r="AH111" s="453"/>
      <c r="AI111" s="151"/>
      <c r="AJ111" s="126" t="e">
        <f>VLOOKUP($D111,FET_Req!$Q$2:$R$14,2)+IF(VLOOKUP($D111,FET_Req!$Q$2:$R$14,2)=121200,VLOOKUP($E111,FET_Req!$S$2:$T$3,2),0)+IF(VLOOKUP($D111,FET_Req!$Q$2:$R$14,2)=121200,IF(VLOOKUP($E111,FET_Req!$S$2:$T$3,2)=20,VLOOKUP($F111,FET_Req!$U$2:$V$4,2),0),0)+IF(OR(VLOOKUP($D111,FET_Req!$Q$2:$R$14,2)=121500,VLOOKUP($D111,FET_Req!$Q$2:$R$14,2)=121600),VLOOKUP($F111,FET_Req!$U$2:$V$4,2),0)</f>
        <v>#N/A</v>
      </c>
      <c r="AP111" s="218"/>
      <c r="AQ111" s="218"/>
      <c r="AR111" s="218"/>
    </row>
    <row r="112" spans="1:44" x14ac:dyDescent="0.25">
      <c r="A112" s="125"/>
      <c r="B112" s="453"/>
      <c r="C112" s="453"/>
      <c r="D112" s="454"/>
      <c r="E112" s="454"/>
      <c r="F112" s="454"/>
      <c r="G112" s="456"/>
      <c r="H112" s="154" t="str">
        <f t="shared" si="7"/>
        <v/>
      </c>
      <c r="I112" s="148" t="str">
        <f>IF($D112="","",VLOOKUP($AJ112,FET_Req!$A$2:$N$22,5))</f>
        <v/>
      </c>
      <c r="J112" s="455"/>
      <c r="K112" s="147" t="str">
        <f t="shared" si="8"/>
        <v/>
      </c>
      <c r="L112" s="148" t="str">
        <f>IF($D112="","",VLOOKUP($AJ112,FET_Req!$A$2:$N$22,6))</f>
        <v/>
      </c>
      <c r="M112" s="455"/>
      <c r="N112" s="147" t="str">
        <f t="shared" si="9"/>
        <v/>
      </c>
      <c r="O112" s="148" t="str">
        <f>IF($D112="","",VLOOKUP($AJ112,FET_Req!$A$2:$N$22,7))</f>
        <v/>
      </c>
      <c r="P112" s="457"/>
      <c r="Q112" s="158" t="str">
        <f t="shared" si="10"/>
        <v/>
      </c>
      <c r="R112" s="148" t="str">
        <f>IF($D112="","",IF(OR($AJ112=120500,$AJ112=120600),"",VLOOKUP($AJ112,FET_Req!$A$2:$N$22,8)))</f>
        <v/>
      </c>
      <c r="S112" s="457"/>
      <c r="T112" s="158" t="str">
        <f t="shared" si="11"/>
        <v/>
      </c>
      <c r="U112" s="148" t="str">
        <f>IF($D112="","",VLOOKUP($AJ112,FET_Req!$A$2:$N$22,9))</f>
        <v/>
      </c>
      <c r="V112" s="149" t="str">
        <f t="shared" si="12"/>
        <v/>
      </c>
      <c r="W112" s="150" t="str">
        <f t="shared" si="13"/>
        <v/>
      </c>
      <c r="X112" s="151"/>
      <c r="Y112" s="453"/>
      <c r="Z112" s="453"/>
      <c r="AA112" s="453"/>
      <c r="AB112" s="453"/>
      <c r="AC112" s="453"/>
      <c r="AD112" s="453"/>
      <c r="AE112" s="453"/>
      <c r="AF112" s="152" t="str">
        <f>IF(OR($D112="",$AG112=""),"",MIN(VLOOKUP($AJ112,FET_Req!$A$2:$N$22,11),$AG112-VLOOKUP($AJ112,FET_Req!$A$2:$N$22,12)))</f>
        <v/>
      </c>
      <c r="AG112" s="453"/>
      <c r="AH112" s="453"/>
      <c r="AI112" s="151"/>
      <c r="AJ112" s="126" t="e">
        <f>VLOOKUP($D112,FET_Req!$Q$2:$R$14,2)+IF(VLOOKUP($D112,FET_Req!$Q$2:$R$14,2)=121200,VLOOKUP($E112,FET_Req!$S$2:$T$3,2),0)+IF(VLOOKUP($D112,FET_Req!$Q$2:$R$14,2)=121200,IF(VLOOKUP($E112,FET_Req!$S$2:$T$3,2)=20,VLOOKUP($F112,FET_Req!$U$2:$V$4,2),0),0)+IF(OR(VLOOKUP($D112,FET_Req!$Q$2:$R$14,2)=121500,VLOOKUP($D112,FET_Req!$Q$2:$R$14,2)=121600),VLOOKUP($F112,FET_Req!$U$2:$V$4,2),0)</f>
        <v>#N/A</v>
      </c>
      <c r="AP112" s="218"/>
      <c r="AQ112" s="218"/>
      <c r="AR112" s="218"/>
    </row>
    <row r="113" spans="1:44" x14ac:dyDescent="0.25">
      <c r="A113" s="125"/>
      <c r="B113" s="453"/>
      <c r="C113" s="453"/>
      <c r="D113" s="454"/>
      <c r="E113" s="454"/>
      <c r="F113" s="454"/>
      <c r="G113" s="456"/>
      <c r="H113" s="154" t="str">
        <f t="shared" si="7"/>
        <v/>
      </c>
      <c r="I113" s="148" t="str">
        <f>IF($D113="","",VLOOKUP($AJ113,FET_Req!$A$2:$N$22,5))</f>
        <v/>
      </c>
      <c r="J113" s="455"/>
      <c r="K113" s="147" t="str">
        <f t="shared" si="8"/>
        <v/>
      </c>
      <c r="L113" s="148" t="str">
        <f>IF($D113="","",VLOOKUP($AJ113,FET_Req!$A$2:$N$22,6))</f>
        <v/>
      </c>
      <c r="M113" s="455"/>
      <c r="N113" s="147" t="str">
        <f t="shared" si="9"/>
        <v/>
      </c>
      <c r="O113" s="148" t="str">
        <f>IF($D113="","",VLOOKUP($AJ113,FET_Req!$A$2:$N$22,7))</f>
        <v/>
      </c>
      <c r="P113" s="457"/>
      <c r="Q113" s="158" t="str">
        <f t="shared" si="10"/>
        <v/>
      </c>
      <c r="R113" s="148" t="str">
        <f>IF($D113="","",IF(OR($AJ113=120500,$AJ113=120600),"",VLOOKUP($AJ113,FET_Req!$A$2:$N$22,8)))</f>
        <v/>
      </c>
      <c r="S113" s="457"/>
      <c r="T113" s="158" t="str">
        <f t="shared" si="11"/>
        <v/>
      </c>
      <c r="U113" s="148" t="str">
        <f>IF($D113="","",VLOOKUP($AJ113,FET_Req!$A$2:$N$22,9))</f>
        <v/>
      </c>
      <c r="V113" s="149" t="str">
        <f t="shared" si="12"/>
        <v/>
      </c>
      <c r="W113" s="150" t="str">
        <f t="shared" si="13"/>
        <v/>
      </c>
      <c r="X113" s="151"/>
      <c r="Y113" s="453"/>
      <c r="Z113" s="453"/>
      <c r="AA113" s="453"/>
      <c r="AB113" s="453"/>
      <c r="AC113" s="453"/>
      <c r="AD113" s="453"/>
      <c r="AE113" s="453"/>
      <c r="AF113" s="152" t="str">
        <f>IF(OR($D113="",$AG113=""),"",MIN(VLOOKUP($AJ113,FET_Req!$A$2:$N$22,11),$AG113-VLOOKUP($AJ113,FET_Req!$A$2:$N$22,12)))</f>
        <v/>
      </c>
      <c r="AG113" s="453"/>
      <c r="AH113" s="453"/>
      <c r="AI113" s="151"/>
      <c r="AJ113" s="126" t="e">
        <f>VLOOKUP($D113,FET_Req!$Q$2:$R$14,2)+IF(VLOOKUP($D113,FET_Req!$Q$2:$R$14,2)=121200,VLOOKUP($E113,FET_Req!$S$2:$T$3,2),0)+IF(VLOOKUP($D113,FET_Req!$Q$2:$R$14,2)=121200,IF(VLOOKUP($E113,FET_Req!$S$2:$T$3,2)=20,VLOOKUP($F113,FET_Req!$U$2:$V$4,2),0),0)+IF(OR(VLOOKUP($D113,FET_Req!$Q$2:$R$14,2)=121500,VLOOKUP($D113,FET_Req!$Q$2:$R$14,2)=121600),VLOOKUP($F113,FET_Req!$U$2:$V$4,2),0)</f>
        <v>#N/A</v>
      </c>
      <c r="AP113" s="218"/>
      <c r="AQ113" s="218"/>
      <c r="AR113" s="218"/>
    </row>
    <row r="114" spans="1:44" x14ac:dyDescent="0.25">
      <c r="A114" s="125"/>
      <c r="B114" s="453"/>
      <c r="C114" s="453"/>
      <c r="D114" s="454"/>
      <c r="E114" s="454"/>
      <c r="F114" s="454"/>
      <c r="G114" s="456"/>
      <c r="H114" s="154" t="str">
        <f t="shared" si="7"/>
        <v/>
      </c>
      <c r="I114" s="148" t="str">
        <f>IF($D114="","",VLOOKUP($AJ114,FET_Req!$A$2:$N$22,5))</f>
        <v/>
      </c>
      <c r="J114" s="455"/>
      <c r="K114" s="147" t="str">
        <f t="shared" si="8"/>
        <v/>
      </c>
      <c r="L114" s="148" t="str">
        <f>IF($D114="","",VLOOKUP($AJ114,FET_Req!$A$2:$N$22,6))</f>
        <v/>
      </c>
      <c r="M114" s="455"/>
      <c r="N114" s="147" t="str">
        <f t="shared" si="9"/>
        <v/>
      </c>
      <c r="O114" s="148" t="str">
        <f>IF($D114="","",VLOOKUP($AJ114,FET_Req!$A$2:$N$22,7))</f>
        <v/>
      </c>
      <c r="P114" s="457"/>
      <c r="Q114" s="158" t="str">
        <f t="shared" si="10"/>
        <v/>
      </c>
      <c r="R114" s="148" t="str">
        <f>IF($D114="","",IF(OR($AJ114=120500,$AJ114=120600),"",VLOOKUP($AJ114,FET_Req!$A$2:$N$22,8)))</f>
        <v/>
      </c>
      <c r="S114" s="457"/>
      <c r="T114" s="158" t="str">
        <f t="shared" si="11"/>
        <v/>
      </c>
      <c r="U114" s="148" t="str">
        <f>IF($D114="","",VLOOKUP($AJ114,FET_Req!$A$2:$N$22,9))</f>
        <v/>
      </c>
      <c r="V114" s="149" t="str">
        <f t="shared" si="12"/>
        <v/>
      </c>
      <c r="W114" s="150" t="str">
        <f t="shared" si="13"/>
        <v/>
      </c>
      <c r="X114" s="151"/>
      <c r="Y114" s="453"/>
      <c r="Z114" s="453"/>
      <c r="AA114" s="453"/>
      <c r="AB114" s="453"/>
      <c r="AC114" s="453"/>
      <c r="AD114" s="453"/>
      <c r="AE114" s="453"/>
      <c r="AF114" s="152" t="str">
        <f>IF(OR($D114="",$AG114=""),"",MIN(VLOOKUP($AJ114,FET_Req!$A$2:$N$22,11),$AG114-VLOOKUP($AJ114,FET_Req!$A$2:$N$22,12)))</f>
        <v/>
      </c>
      <c r="AG114" s="453"/>
      <c r="AH114" s="453"/>
      <c r="AI114" s="151"/>
      <c r="AJ114" s="126" t="e">
        <f>VLOOKUP($D114,FET_Req!$Q$2:$R$14,2)+IF(VLOOKUP($D114,FET_Req!$Q$2:$R$14,2)=121200,VLOOKUP($E114,FET_Req!$S$2:$T$3,2),0)+IF(VLOOKUP($D114,FET_Req!$Q$2:$R$14,2)=121200,IF(VLOOKUP($E114,FET_Req!$S$2:$T$3,2)=20,VLOOKUP($F114,FET_Req!$U$2:$V$4,2),0),0)+IF(OR(VLOOKUP($D114,FET_Req!$Q$2:$R$14,2)=121500,VLOOKUP($D114,FET_Req!$Q$2:$R$14,2)=121600),VLOOKUP($F114,FET_Req!$U$2:$V$4,2),0)</f>
        <v>#N/A</v>
      </c>
      <c r="AP114" s="218"/>
      <c r="AQ114" s="218"/>
      <c r="AR114" s="218"/>
    </row>
    <row r="115" spans="1:44" x14ac:dyDescent="0.25">
      <c r="A115" s="125"/>
      <c r="B115" s="453"/>
      <c r="C115" s="453"/>
      <c r="D115" s="454"/>
      <c r="E115" s="454"/>
      <c r="F115" s="454"/>
      <c r="G115" s="456"/>
      <c r="H115" s="154" t="str">
        <f t="shared" si="7"/>
        <v/>
      </c>
      <c r="I115" s="148" t="str">
        <f>IF($D115="","",VLOOKUP($AJ115,FET_Req!$A$2:$N$22,5))</f>
        <v/>
      </c>
      <c r="J115" s="455"/>
      <c r="K115" s="147" t="str">
        <f t="shared" si="8"/>
        <v/>
      </c>
      <c r="L115" s="148" t="str">
        <f>IF($D115="","",VLOOKUP($AJ115,FET_Req!$A$2:$N$22,6))</f>
        <v/>
      </c>
      <c r="M115" s="455"/>
      <c r="N115" s="147" t="str">
        <f t="shared" si="9"/>
        <v/>
      </c>
      <c r="O115" s="148" t="str">
        <f>IF($D115="","",VLOOKUP($AJ115,FET_Req!$A$2:$N$22,7))</f>
        <v/>
      </c>
      <c r="P115" s="457"/>
      <c r="Q115" s="158" t="str">
        <f t="shared" si="10"/>
        <v/>
      </c>
      <c r="R115" s="148" t="str">
        <f>IF($D115="","",IF(OR($AJ115=120500,$AJ115=120600),"",VLOOKUP($AJ115,FET_Req!$A$2:$N$22,8)))</f>
        <v/>
      </c>
      <c r="S115" s="457"/>
      <c r="T115" s="158" t="str">
        <f t="shared" si="11"/>
        <v/>
      </c>
      <c r="U115" s="148" t="str">
        <f>IF($D115="","",VLOOKUP($AJ115,FET_Req!$A$2:$N$22,9))</f>
        <v/>
      </c>
      <c r="V115" s="149" t="str">
        <f t="shared" si="12"/>
        <v/>
      </c>
      <c r="W115" s="150" t="str">
        <f t="shared" si="13"/>
        <v/>
      </c>
      <c r="X115" s="151"/>
      <c r="Y115" s="453"/>
      <c r="Z115" s="453"/>
      <c r="AA115" s="453"/>
      <c r="AB115" s="453"/>
      <c r="AC115" s="453"/>
      <c r="AD115" s="453"/>
      <c r="AE115" s="453"/>
      <c r="AF115" s="152" t="str">
        <f>IF(OR($D115="",$AG115=""),"",MIN(VLOOKUP($AJ115,FET_Req!$A$2:$N$22,11),$AG115-VLOOKUP($AJ115,FET_Req!$A$2:$N$22,12)))</f>
        <v/>
      </c>
      <c r="AG115" s="453"/>
      <c r="AH115" s="453"/>
      <c r="AI115" s="151"/>
      <c r="AJ115" s="126" t="e">
        <f>VLOOKUP($D115,FET_Req!$Q$2:$R$14,2)+IF(VLOOKUP($D115,FET_Req!$Q$2:$R$14,2)=121200,VLOOKUP($E115,FET_Req!$S$2:$T$3,2),0)+IF(VLOOKUP($D115,FET_Req!$Q$2:$R$14,2)=121200,IF(VLOOKUP($E115,FET_Req!$S$2:$T$3,2)=20,VLOOKUP($F115,FET_Req!$U$2:$V$4,2),0),0)+IF(OR(VLOOKUP($D115,FET_Req!$Q$2:$R$14,2)=121500,VLOOKUP($D115,FET_Req!$Q$2:$R$14,2)=121600),VLOOKUP($F115,FET_Req!$U$2:$V$4,2),0)</f>
        <v>#N/A</v>
      </c>
      <c r="AP115" s="218"/>
      <c r="AQ115" s="218"/>
      <c r="AR115" s="218"/>
    </row>
    <row r="116" spans="1:44" x14ac:dyDescent="0.25">
      <c r="A116" s="125"/>
      <c r="B116" s="453"/>
      <c r="C116" s="453"/>
      <c r="D116" s="454"/>
      <c r="E116" s="454"/>
      <c r="F116" s="454"/>
      <c r="G116" s="456"/>
      <c r="H116" s="154" t="str">
        <f t="shared" si="7"/>
        <v/>
      </c>
      <c r="I116" s="148" t="str">
        <f>IF($D116="","",VLOOKUP($AJ116,FET_Req!$A$2:$N$22,5))</f>
        <v/>
      </c>
      <c r="J116" s="455"/>
      <c r="K116" s="147" t="str">
        <f t="shared" si="8"/>
        <v/>
      </c>
      <c r="L116" s="148" t="str">
        <f>IF($D116="","",VLOOKUP($AJ116,FET_Req!$A$2:$N$22,6))</f>
        <v/>
      </c>
      <c r="M116" s="455"/>
      <c r="N116" s="147" t="str">
        <f t="shared" si="9"/>
        <v/>
      </c>
      <c r="O116" s="148" t="str">
        <f>IF($D116="","",VLOOKUP($AJ116,FET_Req!$A$2:$N$22,7))</f>
        <v/>
      </c>
      <c r="P116" s="457"/>
      <c r="Q116" s="158" t="str">
        <f t="shared" si="10"/>
        <v/>
      </c>
      <c r="R116" s="148" t="str">
        <f>IF($D116="","",IF(OR($AJ116=120500,$AJ116=120600),"",VLOOKUP($AJ116,FET_Req!$A$2:$N$22,8)))</f>
        <v/>
      </c>
      <c r="S116" s="457"/>
      <c r="T116" s="158" t="str">
        <f t="shared" si="11"/>
        <v/>
      </c>
      <c r="U116" s="148" t="str">
        <f>IF($D116="","",VLOOKUP($AJ116,FET_Req!$A$2:$N$22,9))</f>
        <v/>
      </c>
      <c r="V116" s="149" t="str">
        <f t="shared" si="12"/>
        <v/>
      </c>
      <c r="W116" s="150" t="str">
        <f t="shared" si="13"/>
        <v/>
      </c>
      <c r="X116" s="151"/>
      <c r="Y116" s="453"/>
      <c r="Z116" s="453"/>
      <c r="AA116" s="453"/>
      <c r="AB116" s="453"/>
      <c r="AC116" s="453"/>
      <c r="AD116" s="453"/>
      <c r="AE116" s="453"/>
      <c r="AF116" s="152" t="str">
        <f>IF(OR($D116="",$AG116=""),"",MIN(VLOOKUP($AJ116,FET_Req!$A$2:$N$22,11),$AG116-VLOOKUP($AJ116,FET_Req!$A$2:$N$22,12)))</f>
        <v/>
      </c>
      <c r="AG116" s="453"/>
      <c r="AH116" s="453"/>
      <c r="AI116" s="151"/>
      <c r="AJ116" s="126" t="e">
        <f>VLOOKUP($D116,FET_Req!$Q$2:$R$14,2)+IF(VLOOKUP($D116,FET_Req!$Q$2:$R$14,2)=121200,VLOOKUP($E116,FET_Req!$S$2:$T$3,2),0)+IF(VLOOKUP($D116,FET_Req!$Q$2:$R$14,2)=121200,IF(VLOOKUP($E116,FET_Req!$S$2:$T$3,2)=20,VLOOKUP($F116,FET_Req!$U$2:$V$4,2),0),0)+IF(OR(VLOOKUP($D116,FET_Req!$Q$2:$R$14,2)=121500,VLOOKUP($D116,FET_Req!$Q$2:$R$14,2)=121600),VLOOKUP($F116,FET_Req!$U$2:$V$4,2),0)</f>
        <v>#N/A</v>
      </c>
      <c r="AP116" s="218"/>
      <c r="AQ116" s="218"/>
      <c r="AR116" s="218"/>
    </row>
    <row r="117" spans="1:44" x14ac:dyDescent="0.25">
      <c r="A117" s="125"/>
      <c r="B117" s="453"/>
      <c r="C117" s="453"/>
      <c r="D117" s="454"/>
      <c r="E117" s="454"/>
      <c r="F117" s="454"/>
      <c r="G117" s="456"/>
      <c r="H117" s="154" t="str">
        <f t="shared" si="7"/>
        <v/>
      </c>
      <c r="I117" s="148" t="str">
        <f>IF($D117="","",VLOOKUP($AJ117,FET_Req!$A$2:$N$22,5))</f>
        <v/>
      </c>
      <c r="J117" s="455"/>
      <c r="K117" s="147" t="str">
        <f t="shared" si="8"/>
        <v/>
      </c>
      <c r="L117" s="148" t="str">
        <f>IF($D117="","",VLOOKUP($AJ117,FET_Req!$A$2:$N$22,6))</f>
        <v/>
      </c>
      <c r="M117" s="455"/>
      <c r="N117" s="147" t="str">
        <f t="shared" si="9"/>
        <v/>
      </c>
      <c r="O117" s="148" t="str">
        <f>IF($D117="","",VLOOKUP($AJ117,FET_Req!$A$2:$N$22,7))</f>
        <v/>
      </c>
      <c r="P117" s="457"/>
      <c r="Q117" s="158" t="str">
        <f t="shared" si="10"/>
        <v/>
      </c>
      <c r="R117" s="148" t="str">
        <f>IF($D117="","",IF(OR($AJ117=120500,$AJ117=120600),"",VLOOKUP($AJ117,FET_Req!$A$2:$N$22,8)))</f>
        <v/>
      </c>
      <c r="S117" s="457"/>
      <c r="T117" s="158" t="str">
        <f t="shared" si="11"/>
        <v/>
      </c>
      <c r="U117" s="148" t="str">
        <f>IF($D117="","",VLOOKUP($AJ117,FET_Req!$A$2:$N$22,9))</f>
        <v/>
      </c>
      <c r="V117" s="149" t="str">
        <f t="shared" si="12"/>
        <v/>
      </c>
      <c r="W117" s="150" t="str">
        <f t="shared" si="13"/>
        <v/>
      </c>
      <c r="X117" s="151"/>
      <c r="Y117" s="453"/>
      <c r="Z117" s="453"/>
      <c r="AA117" s="453"/>
      <c r="AB117" s="453"/>
      <c r="AC117" s="453"/>
      <c r="AD117" s="453"/>
      <c r="AE117" s="453"/>
      <c r="AF117" s="152" t="str">
        <f>IF(OR($D117="",$AG117=""),"",MIN(VLOOKUP($AJ117,FET_Req!$A$2:$N$22,11),$AG117-VLOOKUP($AJ117,FET_Req!$A$2:$N$22,12)))</f>
        <v/>
      </c>
      <c r="AG117" s="453"/>
      <c r="AH117" s="453"/>
      <c r="AI117" s="151"/>
      <c r="AJ117" s="126" t="e">
        <f>VLOOKUP($D117,FET_Req!$Q$2:$R$14,2)+IF(VLOOKUP($D117,FET_Req!$Q$2:$R$14,2)=121200,VLOOKUP($E117,FET_Req!$S$2:$T$3,2),0)+IF(VLOOKUP($D117,FET_Req!$Q$2:$R$14,2)=121200,IF(VLOOKUP($E117,FET_Req!$S$2:$T$3,2)=20,VLOOKUP($F117,FET_Req!$U$2:$V$4,2),0),0)+IF(OR(VLOOKUP($D117,FET_Req!$Q$2:$R$14,2)=121500,VLOOKUP($D117,FET_Req!$Q$2:$R$14,2)=121600),VLOOKUP($F117,FET_Req!$U$2:$V$4,2),0)</f>
        <v>#N/A</v>
      </c>
      <c r="AP117" s="218"/>
      <c r="AQ117" s="218"/>
      <c r="AR117" s="218"/>
    </row>
    <row r="118" spans="1:44" x14ac:dyDescent="0.25">
      <c r="A118" s="125"/>
      <c r="B118" s="453"/>
      <c r="C118" s="453"/>
      <c r="D118" s="454"/>
      <c r="E118" s="454"/>
      <c r="F118" s="454"/>
      <c r="G118" s="456"/>
      <c r="H118" s="154" t="str">
        <f t="shared" si="7"/>
        <v/>
      </c>
      <c r="I118" s="148" t="str">
        <f>IF($D118="","",VLOOKUP($AJ118,FET_Req!$A$2:$N$22,5))</f>
        <v/>
      </c>
      <c r="J118" s="455"/>
      <c r="K118" s="147" t="str">
        <f t="shared" si="8"/>
        <v/>
      </c>
      <c r="L118" s="148" t="str">
        <f>IF($D118="","",VLOOKUP($AJ118,FET_Req!$A$2:$N$22,6))</f>
        <v/>
      </c>
      <c r="M118" s="455"/>
      <c r="N118" s="147" t="str">
        <f t="shared" si="9"/>
        <v/>
      </c>
      <c r="O118" s="148" t="str">
        <f>IF($D118="","",VLOOKUP($AJ118,FET_Req!$A$2:$N$22,7))</f>
        <v/>
      </c>
      <c r="P118" s="457"/>
      <c r="Q118" s="158" t="str">
        <f t="shared" si="10"/>
        <v/>
      </c>
      <c r="R118" s="148" t="str">
        <f>IF($D118="","",IF(OR($AJ118=120500,$AJ118=120600),"",VLOOKUP($AJ118,FET_Req!$A$2:$N$22,8)))</f>
        <v/>
      </c>
      <c r="S118" s="457"/>
      <c r="T118" s="158" t="str">
        <f t="shared" si="11"/>
        <v/>
      </c>
      <c r="U118" s="148" t="str">
        <f>IF($D118="","",VLOOKUP($AJ118,FET_Req!$A$2:$N$22,9))</f>
        <v/>
      </c>
      <c r="V118" s="149" t="str">
        <f t="shared" si="12"/>
        <v/>
      </c>
      <c r="W118" s="150" t="str">
        <f t="shared" si="13"/>
        <v/>
      </c>
      <c r="X118" s="151"/>
      <c r="Y118" s="453"/>
      <c r="Z118" s="453"/>
      <c r="AA118" s="453"/>
      <c r="AB118" s="453"/>
      <c r="AC118" s="453"/>
      <c r="AD118" s="453"/>
      <c r="AE118" s="453"/>
      <c r="AF118" s="152" t="str">
        <f>IF(OR($D118="",$AG118=""),"",MIN(VLOOKUP($AJ118,FET_Req!$A$2:$N$22,11),$AG118-VLOOKUP($AJ118,FET_Req!$A$2:$N$22,12)))</f>
        <v/>
      </c>
      <c r="AG118" s="453"/>
      <c r="AH118" s="453"/>
      <c r="AI118" s="151"/>
      <c r="AJ118" s="126" t="e">
        <f>VLOOKUP($D118,FET_Req!$Q$2:$R$14,2)+IF(VLOOKUP($D118,FET_Req!$Q$2:$R$14,2)=121200,VLOOKUP($E118,FET_Req!$S$2:$T$3,2),0)+IF(VLOOKUP($D118,FET_Req!$Q$2:$R$14,2)=121200,IF(VLOOKUP($E118,FET_Req!$S$2:$T$3,2)=20,VLOOKUP($F118,FET_Req!$U$2:$V$4,2),0),0)+IF(OR(VLOOKUP($D118,FET_Req!$Q$2:$R$14,2)=121500,VLOOKUP($D118,FET_Req!$Q$2:$R$14,2)=121600),VLOOKUP($F118,FET_Req!$U$2:$V$4,2),0)</f>
        <v>#N/A</v>
      </c>
      <c r="AP118" s="218"/>
      <c r="AQ118" s="218"/>
      <c r="AR118" s="218"/>
    </row>
    <row r="119" spans="1:44" x14ac:dyDescent="0.25">
      <c r="A119" s="125"/>
      <c r="B119" s="453"/>
      <c r="C119" s="453"/>
      <c r="D119" s="454"/>
      <c r="E119" s="454"/>
      <c r="F119" s="454"/>
      <c r="G119" s="456"/>
      <c r="H119" s="154" t="str">
        <f t="shared" si="7"/>
        <v/>
      </c>
      <c r="I119" s="148" t="str">
        <f>IF($D119="","",VLOOKUP($AJ119,FET_Req!$A$2:$N$22,5))</f>
        <v/>
      </c>
      <c r="J119" s="455"/>
      <c r="K119" s="147" t="str">
        <f t="shared" si="8"/>
        <v/>
      </c>
      <c r="L119" s="148" t="str">
        <f>IF($D119="","",VLOOKUP($AJ119,FET_Req!$A$2:$N$22,6))</f>
        <v/>
      </c>
      <c r="M119" s="455"/>
      <c r="N119" s="147" t="str">
        <f t="shared" si="9"/>
        <v/>
      </c>
      <c r="O119" s="148" t="str">
        <f>IF($D119="","",VLOOKUP($AJ119,FET_Req!$A$2:$N$22,7))</f>
        <v/>
      </c>
      <c r="P119" s="457"/>
      <c r="Q119" s="158" t="str">
        <f t="shared" si="10"/>
        <v/>
      </c>
      <c r="R119" s="148" t="str">
        <f>IF($D119="","",IF(OR($AJ119=120500,$AJ119=120600),"",VLOOKUP($AJ119,FET_Req!$A$2:$N$22,8)))</f>
        <v/>
      </c>
      <c r="S119" s="457"/>
      <c r="T119" s="158" t="str">
        <f t="shared" si="11"/>
        <v/>
      </c>
      <c r="U119" s="148" t="str">
        <f>IF($D119="","",VLOOKUP($AJ119,FET_Req!$A$2:$N$22,9))</f>
        <v/>
      </c>
      <c r="V119" s="149" t="str">
        <f t="shared" si="12"/>
        <v/>
      </c>
      <c r="W119" s="150" t="str">
        <f t="shared" si="13"/>
        <v/>
      </c>
      <c r="X119" s="151"/>
      <c r="Y119" s="453"/>
      <c r="Z119" s="453"/>
      <c r="AA119" s="453"/>
      <c r="AB119" s="453"/>
      <c r="AC119" s="453"/>
      <c r="AD119" s="453"/>
      <c r="AE119" s="453"/>
      <c r="AF119" s="152" t="str">
        <f>IF(OR($D119="",$AG119=""),"",MIN(VLOOKUP($AJ119,FET_Req!$A$2:$N$22,11),$AG119-VLOOKUP($AJ119,FET_Req!$A$2:$N$22,12)))</f>
        <v/>
      </c>
      <c r="AG119" s="453"/>
      <c r="AH119" s="453"/>
      <c r="AI119" s="151"/>
      <c r="AJ119" s="126" t="e">
        <f>VLOOKUP($D119,FET_Req!$Q$2:$R$14,2)+IF(VLOOKUP($D119,FET_Req!$Q$2:$R$14,2)=121200,VLOOKUP($E119,FET_Req!$S$2:$T$3,2),0)+IF(VLOOKUP($D119,FET_Req!$Q$2:$R$14,2)=121200,IF(VLOOKUP($E119,FET_Req!$S$2:$T$3,2)=20,VLOOKUP($F119,FET_Req!$U$2:$V$4,2),0),0)+IF(OR(VLOOKUP($D119,FET_Req!$Q$2:$R$14,2)=121500,VLOOKUP($D119,FET_Req!$Q$2:$R$14,2)=121600),VLOOKUP($F119,FET_Req!$U$2:$V$4,2),0)</f>
        <v>#N/A</v>
      </c>
      <c r="AP119" s="218"/>
      <c r="AQ119" s="218"/>
      <c r="AR119" s="218"/>
    </row>
    <row r="120" spans="1:44" x14ac:dyDescent="0.25">
      <c r="A120" s="125"/>
      <c r="B120" s="453"/>
      <c r="C120" s="453"/>
      <c r="D120" s="454"/>
      <c r="E120" s="454"/>
      <c r="F120" s="454"/>
      <c r="G120" s="456"/>
      <c r="H120" s="154" t="str">
        <f t="shared" si="7"/>
        <v/>
      </c>
      <c r="I120" s="148" t="str">
        <f>IF($D120="","",VLOOKUP($AJ120,FET_Req!$A$2:$N$22,5))</f>
        <v/>
      </c>
      <c r="J120" s="455"/>
      <c r="K120" s="147" t="str">
        <f t="shared" si="8"/>
        <v/>
      </c>
      <c r="L120" s="148" t="str">
        <f>IF($D120="","",VLOOKUP($AJ120,FET_Req!$A$2:$N$22,6))</f>
        <v/>
      </c>
      <c r="M120" s="455"/>
      <c r="N120" s="147" t="str">
        <f t="shared" si="9"/>
        <v/>
      </c>
      <c r="O120" s="148" t="str">
        <f>IF($D120="","",VLOOKUP($AJ120,FET_Req!$A$2:$N$22,7))</f>
        <v/>
      </c>
      <c r="P120" s="457"/>
      <c r="Q120" s="158" t="str">
        <f t="shared" si="10"/>
        <v/>
      </c>
      <c r="R120" s="148" t="str">
        <f>IF($D120="","",IF(OR($AJ120=120500,$AJ120=120600),"",VLOOKUP($AJ120,FET_Req!$A$2:$N$22,8)))</f>
        <v/>
      </c>
      <c r="S120" s="457"/>
      <c r="T120" s="158" t="str">
        <f t="shared" si="11"/>
        <v/>
      </c>
      <c r="U120" s="148" t="str">
        <f>IF($D120="","",VLOOKUP($AJ120,FET_Req!$A$2:$N$22,9))</f>
        <v/>
      </c>
      <c r="V120" s="149" t="str">
        <f t="shared" si="12"/>
        <v/>
      </c>
      <c r="W120" s="150" t="str">
        <f t="shared" si="13"/>
        <v/>
      </c>
      <c r="X120" s="151"/>
      <c r="Y120" s="453"/>
      <c r="Z120" s="453"/>
      <c r="AA120" s="453"/>
      <c r="AB120" s="453"/>
      <c r="AC120" s="453"/>
      <c r="AD120" s="453"/>
      <c r="AE120" s="453"/>
      <c r="AF120" s="152" t="str">
        <f>IF(OR($D120="",$AG120=""),"",MIN(VLOOKUP($AJ120,FET_Req!$A$2:$N$22,11),$AG120-VLOOKUP($AJ120,FET_Req!$A$2:$N$22,12)))</f>
        <v/>
      </c>
      <c r="AG120" s="453"/>
      <c r="AH120" s="453"/>
      <c r="AI120" s="151"/>
      <c r="AJ120" s="126" t="e">
        <f>VLOOKUP($D120,FET_Req!$Q$2:$R$14,2)+IF(VLOOKUP($D120,FET_Req!$Q$2:$R$14,2)=121200,VLOOKUP($E120,FET_Req!$S$2:$T$3,2),0)+IF(VLOOKUP($D120,FET_Req!$Q$2:$R$14,2)=121200,IF(VLOOKUP($E120,FET_Req!$S$2:$T$3,2)=20,VLOOKUP($F120,FET_Req!$U$2:$V$4,2),0),0)+IF(OR(VLOOKUP($D120,FET_Req!$Q$2:$R$14,2)=121500,VLOOKUP($D120,FET_Req!$Q$2:$R$14,2)=121600),VLOOKUP($F120,FET_Req!$U$2:$V$4,2),0)</f>
        <v>#N/A</v>
      </c>
      <c r="AP120" s="218"/>
      <c r="AQ120" s="218"/>
      <c r="AR120" s="218"/>
    </row>
    <row r="121" spans="1:44" x14ac:dyDescent="0.25">
      <c r="A121" s="125"/>
      <c r="B121" s="453"/>
      <c r="C121" s="453"/>
      <c r="D121" s="454"/>
      <c r="E121" s="454"/>
      <c r="F121" s="454"/>
      <c r="G121" s="456"/>
      <c r="H121" s="154" t="str">
        <f t="shared" si="7"/>
        <v/>
      </c>
      <c r="I121" s="148" t="str">
        <f>IF($D121="","",VLOOKUP($AJ121,FET_Req!$A$2:$N$22,5))</f>
        <v/>
      </c>
      <c r="J121" s="455"/>
      <c r="K121" s="147" t="str">
        <f t="shared" si="8"/>
        <v/>
      </c>
      <c r="L121" s="148" t="str">
        <f>IF($D121="","",VLOOKUP($AJ121,FET_Req!$A$2:$N$22,6))</f>
        <v/>
      </c>
      <c r="M121" s="455"/>
      <c r="N121" s="147" t="str">
        <f t="shared" si="9"/>
        <v/>
      </c>
      <c r="O121" s="148" t="str">
        <f>IF($D121="","",VLOOKUP($AJ121,FET_Req!$A$2:$N$22,7))</f>
        <v/>
      </c>
      <c r="P121" s="457"/>
      <c r="Q121" s="158" t="str">
        <f t="shared" si="10"/>
        <v/>
      </c>
      <c r="R121" s="148" t="str">
        <f>IF($D121="","",IF(OR($AJ121=120500,$AJ121=120600),"",VLOOKUP($AJ121,FET_Req!$A$2:$N$22,8)))</f>
        <v/>
      </c>
      <c r="S121" s="457"/>
      <c r="T121" s="158" t="str">
        <f t="shared" si="11"/>
        <v/>
      </c>
      <c r="U121" s="148" t="str">
        <f>IF($D121="","",VLOOKUP($AJ121,FET_Req!$A$2:$N$22,9))</f>
        <v/>
      </c>
      <c r="V121" s="149" t="str">
        <f t="shared" si="12"/>
        <v/>
      </c>
      <c r="W121" s="150" t="str">
        <f t="shared" si="13"/>
        <v/>
      </c>
      <c r="X121" s="151"/>
      <c r="Y121" s="453"/>
      <c r="Z121" s="453"/>
      <c r="AA121" s="453"/>
      <c r="AB121" s="453"/>
      <c r="AC121" s="453"/>
      <c r="AD121" s="453"/>
      <c r="AE121" s="453"/>
      <c r="AF121" s="152" t="str">
        <f>IF(OR($D121="",$AG121=""),"",MIN(VLOOKUP($AJ121,FET_Req!$A$2:$N$22,11),$AG121-VLOOKUP($AJ121,FET_Req!$A$2:$N$22,12)))</f>
        <v/>
      </c>
      <c r="AG121" s="453"/>
      <c r="AH121" s="453"/>
      <c r="AI121" s="151"/>
      <c r="AJ121" s="126" t="e">
        <f>VLOOKUP($D121,FET_Req!$Q$2:$R$14,2)+IF(VLOOKUP($D121,FET_Req!$Q$2:$R$14,2)=121200,VLOOKUP($E121,FET_Req!$S$2:$T$3,2),0)+IF(VLOOKUP($D121,FET_Req!$Q$2:$R$14,2)=121200,IF(VLOOKUP($E121,FET_Req!$S$2:$T$3,2)=20,VLOOKUP($F121,FET_Req!$U$2:$V$4,2),0),0)+IF(OR(VLOOKUP($D121,FET_Req!$Q$2:$R$14,2)=121500,VLOOKUP($D121,FET_Req!$Q$2:$R$14,2)=121600),VLOOKUP($F121,FET_Req!$U$2:$V$4,2),0)</f>
        <v>#N/A</v>
      </c>
      <c r="AP121" s="218"/>
      <c r="AQ121" s="218"/>
      <c r="AR121" s="218"/>
    </row>
    <row r="122" spans="1:44" x14ac:dyDescent="0.25">
      <c r="A122" s="125"/>
      <c r="B122" s="453"/>
      <c r="C122" s="453"/>
      <c r="D122" s="454"/>
      <c r="E122" s="454"/>
      <c r="F122" s="454"/>
      <c r="G122" s="456"/>
      <c r="H122" s="154" t="str">
        <f t="shared" si="7"/>
        <v/>
      </c>
      <c r="I122" s="148" t="str">
        <f>IF($D122="","",VLOOKUP($AJ122,FET_Req!$A$2:$N$22,5))</f>
        <v/>
      </c>
      <c r="J122" s="455"/>
      <c r="K122" s="147" t="str">
        <f t="shared" si="8"/>
        <v/>
      </c>
      <c r="L122" s="148" t="str">
        <f>IF($D122="","",VLOOKUP($AJ122,FET_Req!$A$2:$N$22,6))</f>
        <v/>
      </c>
      <c r="M122" s="455"/>
      <c r="N122" s="147" t="str">
        <f t="shared" si="9"/>
        <v/>
      </c>
      <c r="O122" s="148" t="str">
        <f>IF($D122="","",VLOOKUP($AJ122,FET_Req!$A$2:$N$22,7))</f>
        <v/>
      </c>
      <c r="P122" s="457"/>
      <c r="Q122" s="158" t="str">
        <f t="shared" si="10"/>
        <v/>
      </c>
      <c r="R122" s="148" t="str">
        <f>IF($D122="","",IF(OR($AJ122=120500,$AJ122=120600),"",VLOOKUP($AJ122,FET_Req!$A$2:$N$22,8)))</f>
        <v/>
      </c>
      <c r="S122" s="457"/>
      <c r="T122" s="158" t="str">
        <f t="shared" si="11"/>
        <v/>
      </c>
      <c r="U122" s="148" t="str">
        <f>IF($D122="","",VLOOKUP($AJ122,FET_Req!$A$2:$N$22,9))</f>
        <v/>
      </c>
      <c r="V122" s="149" t="str">
        <f t="shared" si="12"/>
        <v/>
      </c>
      <c r="W122" s="150" t="str">
        <f t="shared" si="13"/>
        <v/>
      </c>
      <c r="X122" s="151"/>
      <c r="Y122" s="453"/>
      <c r="Z122" s="453"/>
      <c r="AA122" s="453"/>
      <c r="AB122" s="453"/>
      <c r="AC122" s="453"/>
      <c r="AD122" s="453"/>
      <c r="AE122" s="453"/>
      <c r="AF122" s="152" t="str">
        <f>IF(OR($D122="",$AG122=""),"",MIN(VLOOKUP($AJ122,FET_Req!$A$2:$N$22,11),$AG122-VLOOKUP($AJ122,FET_Req!$A$2:$N$22,12)))</f>
        <v/>
      </c>
      <c r="AG122" s="453"/>
      <c r="AH122" s="453"/>
      <c r="AI122" s="151"/>
      <c r="AJ122" s="126" t="e">
        <f>VLOOKUP($D122,FET_Req!$Q$2:$R$14,2)+IF(VLOOKUP($D122,FET_Req!$Q$2:$R$14,2)=121200,VLOOKUP($E122,FET_Req!$S$2:$T$3,2),0)+IF(VLOOKUP($D122,FET_Req!$Q$2:$R$14,2)=121200,IF(VLOOKUP($E122,FET_Req!$S$2:$T$3,2)=20,VLOOKUP($F122,FET_Req!$U$2:$V$4,2),0),0)+IF(OR(VLOOKUP($D122,FET_Req!$Q$2:$R$14,2)=121500,VLOOKUP($D122,FET_Req!$Q$2:$R$14,2)=121600),VLOOKUP($F122,FET_Req!$U$2:$V$4,2),0)</f>
        <v>#N/A</v>
      </c>
      <c r="AP122" s="218"/>
      <c r="AQ122" s="218"/>
      <c r="AR122" s="218"/>
    </row>
    <row r="123" spans="1:44" x14ac:dyDescent="0.25">
      <c r="A123" s="125"/>
      <c r="B123" s="453"/>
      <c r="C123" s="453"/>
      <c r="D123" s="454"/>
      <c r="E123" s="454"/>
      <c r="F123" s="454"/>
      <c r="G123" s="456"/>
      <c r="H123" s="154" t="str">
        <f t="shared" si="7"/>
        <v/>
      </c>
      <c r="I123" s="148" t="str">
        <f>IF($D123="","",VLOOKUP($AJ123,FET_Req!$A$2:$N$22,5))</f>
        <v/>
      </c>
      <c r="J123" s="455"/>
      <c r="K123" s="147" t="str">
        <f t="shared" si="8"/>
        <v/>
      </c>
      <c r="L123" s="148" t="str">
        <f>IF($D123="","",VLOOKUP($AJ123,FET_Req!$A$2:$N$22,6))</f>
        <v/>
      </c>
      <c r="M123" s="455"/>
      <c r="N123" s="147" t="str">
        <f t="shared" si="9"/>
        <v/>
      </c>
      <c r="O123" s="148" t="str">
        <f>IF($D123="","",VLOOKUP($AJ123,FET_Req!$A$2:$N$22,7))</f>
        <v/>
      </c>
      <c r="P123" s="457"/>
      <c r="Q123" s="158" t="str">
        <f t="shared" si="10"/>
        <v/>
      </c>
      <c r="R123" s="148" t="str">
        <f>IF($D123="","",IF(OR($AJ123=120500,$AJ123=120600),"",VLOOKUP($AJ123,FET_Req!$A$2:$N$22,8)))</f>
        <v/>
      </c>
      <c r="S123" s="457"/>
      <c r="T123" s="158" t="str">
        <f t="shared" si="11"/>
        <v/>
      </c>
      <c r="U123" s="148" t="str">
        <f>IF($D123="","",VLOOKUP($AJ123,FET_Req!$A$2:$N$22,9))</f>
        <v/>
      </c>
      <c r="V123" s="149" t="str">
        <f t="shared" si="12"/>
        <v/>
      </c>
      <c r="W123" s="150" t="str">
        <f t="shared" si="13"/>
        <v/>
      </c>
      <c r="X123" s="151"/>
      <c r="Y123" s="453"/>
      <c r="Z123" s="453"/>
      <c r="AA123" s="453"/>
      <c r="AB123" s="453"/>
      <c r="AC123" s="453"/>
      <c r="AD123" s="453"/>
      <c r="AE123" s="453"/>
      <c r="AF123" s="152" t="str">
        <f>IF(OR($D123="",$AG123=""),"",MIN(VLOOKUP($AJ123,FET_Req!$A$2:$N$22,11),$AG123-VLOOKUP($AJ123,FET_Req!$A$2:$N$22,12)))</f>
        <v/>
      </c>
      <c r="AG123" s="453"/>
      <c r="AH123" s="453"/>
      <c r="AI123" s="151"/>
      <c r="AJ123" s="126" t="e">
        <f>VLOOKUP($D123,FET_Req!$Q$2:$R$14,2)+IF(VLOOKUP($D123,FET_Req!$Q$2:$R$14,2)=121200,VLOOKUP($E123,FET_Req!$S$2:$T$3,2),0)+IF(VLOOKUP($D123,FET_Req!$Q$2:$R$14,2)=121200,IF(VLOOKUP($E123,FET_Req!$S$2:$T$3,2)=20,VLOOKUP($F123,FET_Req!$U$2:$V$4,2),0),0)+IF(OR(VLOOKUP($D123,FET_Req!$Q$2:$R$14,2)=121500,VLOOKUP($D123,FET_Req!$Q$2:$R$14,2)=121600),VLOOKUP($F123,FET_Req!$U$2:$V$4,2),0)</f>
        <v>#N/A</v>
      </c>
      <c r="AP123" s="218"/>
      <c r="AQ123" s="218"/>
      <c r="AR123" s="218"/>
    </row>
    <row r="124" spans="1:44" x14ac:dyDescent="0.25">
      <c r="A124" s="125"/>
      <c r="B124" s="453"/>
      <c r="C124" s="453"/>
      <c r="D124" s="454"/>
      <c r="E124" s="454"/>
      <c r="F124" s="454"/>
      <c r="G124" s="456"/>
      <c r="H124" s="154" t="str">
        <f t="shared" si="7"/>
        <v/>
      </c>
      <c r="I124" s="148" t="str">
        <f>IF($D124="","",VLOOKUP($AJ124,FET_Req!$A$2:$N$22,5))</f>
        <v/>
      </c>
      <c r="J124" s="455"/>
      <c r="K124" s="147" t="str">
        <f t="shared" si="8"/>
        <v/>
      </c>
      <c r="L124" s="148" t="str">
        <f>IF($D124="","",VLOOKUP($AJ124,FET_Req!$A$2:$N$22,6))</f>
        <v/>
      </c>
      <c r="M124" s="455"/>
      <c r="N124" s="147" t="str">
        <f t="shared" si="9"/>
        <v/>
      </c>
      <c r="O124" s="148" t="str">
        <f>IF($D124="","",VLOOKUP($AJ124,FET_Req!$A$2:$N$22,7))</f>
        <v/>
      </c>
      <c r="P124" s="457"/>
      <c r="Q124" s="158" t="str">
        <f t="shared" si="10"/>
        <v/>
      </c>
      <c r="R124" s="148" t="str">
        <f>IF($D124="","",IF(OR($AJ124=120500,$AJ124=120600),"",VLOOKUP($AJ124,FET_Req!$A$2:$N$22,8)))</f>
        <v/>
      </c>
      <c r="S124" s="457"/>
      <c r="T124" s="158" t="str">
        <f t="shared" si="11"/>
        <v/>
      </c>
      <c r="U124" s="148" t="str">
        <f>IF($D124="","",VLOOKUP($AJ124,FET_Req!$A$2:$N$22,9))</f>
        <v/>
      </c>
      <c r="V124" s="149" t="str">
        <f t="shared" si="12"/>
        <v/>
      </c>
      <c r="W124" s="150" t="str">
        <f t="shared" si="13"/>
        <v/>
      </c>
      <c r="X124" s="151"/>
      <c r="Y124" s="453"/>
      <c r="Z124" s="453"/>
      <c r="AA124" s="453"/>
      <c r="AB124" s="453"/>
      <c r="AC124" s="453"/>
      <c r="AD124" s="453"/>
      <c r="AE124" s="453"/>
      <c r="AF124" s="152" t="str">
        <f>IF(OR($D124="",$AG124=""),"",MIN(VLOOKUP($AJ124,FET_Req!$A$2:$N$22,11),$AG124-VLOOKUP($AJ124,FET_Req!$A$2:$N$22,12)))</f>
        <v/>
      </c>
      <c r="AG124" s="453"/>
      <c r="AH124" s="453"/>
      <c r="AI124" s="151"/>
      <c r="AJ124" s="126" t="e">
        <f>VLOOKUP($D124,FET_Req!$Q$2:$R$14,2)+IF(VLOOKUP($D124,FET_Req!$Q$2:$R$14,2)=121200,VLOOKUP($E124,FET_Req!$S$2:$T$3,2),0)+IF(VLOOKUP($D124,FET_Req!$Q$2:$R$14,2)=121200,IF(VLOOKUP($E124,FET_Req!$S$2:$T$3,2)=20,VLOOKUP($F124,FET_Req!$U$2:$V$4,2),0),0)+IF(OR(VLOOKUP($D124,FET_Req!$Q$2:$R$14,2)=121500,VLOOKUP($D124,FET_Req!$Q$2:$R$14,2)=121600),VLOOKUP($F124,FET_Req!$U$2:$V$4,2),0)</f>
        <v>#N/A</v>
      </c>
      <c r="AP124" s="218"/>
      <c r="AQ124" s="218"/>
      <c r="AR124" s="218"/>
    </row>
    <row r="125" spans="1:44" x14ac:dyDescent="0.25">
      <c r="A125" s="125"/>
      <c r="B125" s="453"/>
      <c r="C125" s="453"/>
      <c r="D125" s="454"/>
      <c r="E125" s="454"/>
      <c r="F125" s="454"/>
      <c r="G125" s="456"/>
      <c r="H125" s="154" t="str">
        <f t="shared" si="7"/>
        <v/>
      </c>
      <c r="I125" s="148" t="str">
        <f>IF($D125="","",VLOOKUP($AJ125,FET_Req!$A$2:$N$22,5))</f>
        <v/>
      </c>
      <c r="J125" s="455"/>
      <c r="K125" s="147" t="str">
        <f t="shared" si="8"/>
        <v/>
      </c>
      <c r="L125" s="148" t="str">
        <f>IF($D125="","",VLOOKUP($AJ125,FET_Req!$A$2:$N$22,6))</f>
        <v/>
      </c>
      <c r="M125" s="455"/>
      <c r="N125" s="147" t="str">
        <f t="shared" si="9"/>
        <v/>
      </c>
      <c r="O125" s="148" t="str">
        <f>IF($D125="","",VLOOKUP($AJ125,FET_Req!$A$2:$N$22,7))</f>
        <v/>
      </c>
      <c r="P125" s="457"/>
      <c r="Q125" s="158" t="str">
        <f t="shared" si="10"/>
        <v/>
      </c>
      <c r="R125" s="148" t="str">
        <f>IF($D125="","",IF(OR($AJ125=120500,$AJ125=120600),"",VLOOKUP($AJ125,FET_Req!$A$2:$N$22,8)))</f>
        <v/>
      </c>
      <c r="S125" s="457"/>
      <c r="T125" s="158" t="str">
        <f t="shared" si="11"/>
        <v/>
      </c>
      <c r="U125" s="148" t="str">
        <f>IF($D125="","",VLOOKUP($AJ125,FET_Req!$A$2:$N$22,9))</f>
        <v/>
      </c>
      <c r="V125" s="149" t="str">
        <f t="shared" si="12"/>
        <v/>
      </c>
      <c r="W125" s="150" t="str">
        <f t="shared" si="13"/>
        <v/>
      </c>
      <c r="X125" s="151"/>
      <c r="Y125" s="453"/>
      <c r="Z125" s="453"/>
      <c r="AA125" s="453"/>
      <c r="AB125" s="453"/>
      <c r="AC125" s="453"/>
      <c r="AD125" s="453"/>
      <c r="AE125" s="453"/>
      <c r="AF125" s="152" t="str">
        <f>IF(OR($D125="",$AG125=""),"",MIN(VLOOKUP($AJ125,FET_Req!$A$2:$N$22,11),$AG125-VLOOKUP($AJ125,FET_Req!$A$2:$N$22,12)))</f>
        <v/>
      </c>
      <c r="AG125" s="453"/>
      <c r="AH125" s="453"/>
      <c r="AI125" s="151"/>
      <c r="AJ125" s="126" t="e">
        <f>VLOOKUP($D125,FET_Req!$Q$2:$R$14,2)+IF(VLOOKUP($D125,FET_Req!$Q$2:$R$14,2)=121200,VLOOKUP($E125,FET_Req!$S$2:$T$3,2),0)+IF(VLOOKUP($D125,FET_Req!$Q$2:$R$14,2)=121200,IF(VLOOKUP($E125,FET_Req!$S$2:$T$3,2)=20,VLOOKUP($F125,FET_Req!$U$2:$V$4,2),0),0)+IF(OR(VLOOKUP($D125,FET_Req!$Q$2:$R$14,2)=121500,VLOOKUP($D125,FET_Req!$Q$2:$R$14,2)=121600),VLOOKUP($F125,FET_Req!$U$2:$V$4,2),0)</f>
        <v>#N/A</v>
      </c>
      <c r="AP125" s="218"/>
      <c r="AQ125" s="218"/>
      <c r="AR125" s="218"/>
    </row>
    <row r="126" spans="1:44" x14ac:dyDescent="0.25">
      <c r="A126" s="125"/>
      <c r="B126" s="453"/>
      <c r="C126" s="453"/>
      <c r="D126" s="454"/>
      <c r="E126" s="454"/>
      <c r="F126" s="454"/>
      <c r="G126" s="456"/>
      <c r="H126" s="154" t="str">
        <f t="shared" si="7"/>
        <v/>
      </c>
      <c r="I126" s="148" t="str">
        <f>IF($D126="","",VLOOKUP($AJ126,FET_Req!$A$2:$N$22,5))</f>
        <v/>
      </c>
      <c r="J126" s="455"/>
      <c r="K126" s="147" t="str">
        <f t="shared" si="8"/>
        <v/>
      </c>
      <c r="L126" s="148" t="str">
        <f>IF($D126="","",VLOOKUP($AJ126,FET_Req!$A$2:$N$22,6))</f>
        <v/>
      </c>
      <c r="M126" s="455"/>
      <c r="N126" s="147" t="str">
        <f t="shared" si="9"/>
        <v/>
      </c>
      <c r="O126" s="148" t="str">
        <f>IF($D126="","",VLOOKUP($AJ126,FET_Req!$A$2:$N$22,7))</f>
        <v/>
      </c>
      <c r="P126" s="457"/>
      <c r="Q126" s="158" t="str">
        <f t="shared" si="10"/>
        <v/>
      </c>
      <c r="R126" s="148" t="str">
        <f>IF($D126="","",IF(OR($AJ126=120500,$AJ126=120600),"",VLOOKUP($AJ126,FET_Req!$A$2:$N$22,8)))</f>
        <v/>
      </c>
      <c r="S126" s="457"/>
      <c r="T126" s="158" t="str">
        <f t="shared" si="11"/>
        <v/>
      </c>
      <c r="U126" s="148" t="str">
        <f>IF($D126="","",VLOOKUP($AJ126,FET_Req!$A$2:$N$22,9))</f>
        <v/>
      </c>
      <c r="V126" s="149" t="str">
        <f t="shared" si="12"/>
        <v/>
      </c>
      <c r="W126" s="150" t="str">
        <f t="shared" si="13"/>
        <v/>
      </c>
      <c r="X126" s="151"/>
      <c r="Y126" s="453"/>
      <c r="Z126" s="453"/>
      <c r="AA126" s="453"/>
      <c r="AB126" s="453"/>
      <c r="AC126" s="453"/>
      <c r="AD126" s="453"/>
      <c r="AE126" s="453"/>
      <c r="AF126" s="152" t="str">
        <f>IF(OR($D126="",$AG126=""),"",MIN(VLOOKUP($AJ126,FET_Req!$A$2:$N$22,11),$AG126-VLOOKUP($AJ126,FET_Req!$A$2:$N$22,12)))</f>
        <v/>
      </c>
      <c r="AG126" s="453"/>
      <c r="AH126" s="453"/>
      <c r="AI126" s="151"/>
      <c r="AJ126" s="126" t="e">
        <f>VLOOKUP($D126,FET_Req!$Q$2:$R$14,2)+IF(VLOOKUP($D126,FET_Req!$Q$2:$R$14,2)=121200,VLOOKUP($E126,FET_Req!$S$2:$T$3,2),0)+IF(VLOOKUP($D126,FET_Req!$Q$2:$R$14,2)=121200,IF(VLOOKUP($E126,FET_Req!$S$2:$T$3,2)=20,VLOOKUP($F126,FET_Req!$U$2:$V$4,2),0),0)+IF(OR(VLOOKUP($D126,FET_Req!$Q$2:$R$14,2)=121500,VLOOKUP($D126,FET_Req!$Q$2:$R$14,2)=121600),VLOOKUP($F126,FET_Req!$U$2:$V$4,2),0)</f>
        <v>#N/A</v>
      </c>
      <c r="AP126" s="218"/>
      <c r="AQ126" s="218"/>
      <c r="AR126" s="218"/>
    </row>
    <row r="127" spans="1:44" x14ac:dyDescent="0.25">
      <c r="A127" s="125"/>
      <c r="B127" s="453"/>
      <c r="C127" s="453"/>
      <c r="D127" s="454"/>
      <c r="E127" s="454"/>
      <c r="F127" s="454"/>
      <c r="G127" s="456"/>
      <c r="H127" s="154" t="str">
        <f t="shared" si="7"/>
        <v/>
      </c>
      <c r="I127" s="148" t="str">
        <f>IF($D127="","",VLOOKUP($AJ127,FET_Req!$A$2:$N$22,5))</f>
        <v/>
      </c>
      <c r="J127" s="455"/>
      <c r="K127" s="147" t="str">
        <f t="shared" si="8"/>
        <v/>
      </c>
      <c r="L127" s="148" t="str">
        <f>IF($D127="","",VLOOKUP($AJ127,FET_Req!$A$2:$N$22,6))</f>
        <v/>
      </c>
      <c r="M127" s="455"/>
      <c r="N127" s="147" t="str">
        <f t="shared" si="9"/>
        <v/>
      </c>
      <c r="O127" s="148" t="str">
        <f>IF($D127="","",VLOOKUP($AJ127,FET_Req!$A$2:$N$22,7))</f>
        <v/>
      </c>
      <c r="P127" s="457"/>
      <c r="Q127" s="158" t="str">
        <f t="shared" si="10"/>
        <v/>
      </c>
      <c r="R127" s="148" t="str">
        <f>IF($D127="","",IF(OR($AJ127=120500,$AJ127=120600),"",VLOOKUP($AJ127,FET_Req!$A$2:$N$22,8)))</f>
        <v/>
      </c>
      <c r="S127" s="457"/>
      <c r="T127" s="158" t="str">
        <f t="shared" si="11"/>
        <v/>
      </c>
      <c r="U127" s="148" t="str">
        <f>IF($D127="","",VLOOKUP($AJ127,FET_Req!$A$2:$N$22,9))</f>
        <v/>
      </c>
      <c r="V127" s="149" t="str">
        <f t="shared" si="12"/>
        <v/>
      </c>
      <c r="W127" s="150" t="str">
        <f t="shared" si="13"/>
        <v/>
      </c>
      <c r="X127" s="151"/>
      <c r="Y127" s="453"/>
      <c r="Z127" s="453"/>
      <c r="AA127" s="453"/>
      <c r="AB127" s="453"/>
      <c r="AC127" s="453"/>
      <c r="AD127" s="453"/>
      <c r="AE127" s="453"/>
      <c r="AF127" s="152" t="str">
        <f>IF(OR($D127="",$AG127=""),"",MIN(VLOOKUP($AJ127,FET_Req!$A$2:$N$22,11),$AG127-VLOOKUP($AJ127,FET_Req!$A$2:$N$22,12)))</f>
        <v/>
      </c>
      <c r="AG127" s="453"/>
      <c r="AH127" s="453"/>
      <c r="AI127" s="151"/>
      <c r="AJ127" s="126" t="e">
        <f>VLOOKUP($D127,FET_Req!$Q$2:$R$14,2)+IF(VLOOKUP($D127,FET_Req!$Q$2:$R$14,2)=121200,VLOOKUP($E127,FET_Req!$S$2:$T$3,2),0)+IF(VLOOKUP($D127,FET_Req!$Q$2:$R$14,2)=121200,IF(VLOOKUP($E127,FET_Req!$S$2:$T$3,2)=20,VLOOKUP($F127,FET_Req!$U$2:$V$4,2),0),0)+IF(OR(VLOOKUP($D127,FET_Req!$Q$2:$R$14,2)=121500,VLOOKUP($D127,FET_Req!$Q$2:$R$14,2)=121600),VLOOKUP($F127,FET_Req!$U$2:$V$4,2),0)</f>
        <v>#N/A</v>
      </c>
      <c r="AP127" s="218"/>
      <c r="AQ127" s="218"/>
      <c r="AR127" s="218"/>
    </row>
    <row r="128" spans="1:44" x14ac:dyDescent="0.25">
      <c r="A128" s="125"/>
      <c r="B128" s="453"/>
      <c r="C128" s="453"/>
      <c r="D128" s="454"/>
      <c r="E128" s="454"/>
      <c r="F128" s="454"/>
      <c r="G128" s="456"/>
      <c r="H128" s="154" t="str">
        <f t="shared" si="7"/>
        <v/>
      </c>
      <c r="I128" s="148" t="str">
        <f>IF($D128="","",VLOOKUP($AJ128,FET_Req!$A$2:$N$22,5))</f>
        <v/>
      </c>
      <c r="J128" s="455"/>
      <c r="K128" s="147" t="str">
        <f t="shared" si="8"/>
        <v/>
      </c>
      <c r="L128" s="148" t="str">
        <f>IF($D128="","",VLOOKUP($AJ128,FET_Req!$A$2:$N$22,6))</f>
        <v/>
      </c>
      <c r="M128" s="455"/>
      <c r="N128" s="147" t="str">
        <f t="shared" si="9"/>
        <v/>
      </c>
      <c r="O128" s="148" t="str">
        <f>IF($D128="","",VLOOKUP($AJ128,FET_Req!$A$2:$N$22,7))</f>
        <v/>
      </c>
      <c r="P128" s="457"/>
      <c r="Q128" s="158" t="str">
        <f t="shared" si="10"/>
        <v/>
      </c>
      <c r="R128" s="148" t="str">
        <f>IF($D128="","",IF(OR($AJ128=120500,$AJ128=120600),"",VLOOKUP($AJ128,FET_Req!$A$2:$N$22,8)))</f>
        <v/>
      </c>
      <c r="S128" s="457"/>
      <c r="T128" s="158" t="str">
        <f t="shared" si="11"/>
        <v/>
      </c>
      <c r="U128" s="148" t="str">
        <f>IF($D128="","",VLOOKUP($AJ128,FET_Req!$A$2:$N$22,9))</f>
        <v/>
      </c>
      <c r="V128" s="149" t="str">
        <f t="shared" si="12"/>
        <v/>
      </c>
      <c r="W128" s="150" t="str">
        <f t="shared" si="13"/>
        <v/>
      </c>
      <c r="X128" s="151"/>
      <c r="Y128" s="453"/>
      <c r="Z128" s="453"/>
      <c r="AA128" s="453"/>
      <c r="AB128" s="453"/>
      <c r="AC128" s="453"/>
      <c r="AD128" s="453"/>
      <c r="AE128" s="453"/>
      <c r="AF128" s="152" t="str">
        <f>IF(OR($D128="",$AG128=""),"",MIN(VLOOKUP($AJ128,FET_Req!$A$2:$N$22,11),$AG128-VLOOKUP($AJ128,FET_Req!$A$2:$N$22,12)))</f>
        <v/>
      </c>
      <c r="AG128" s="453"/>
      <c r="AH128" s="453"/>
      <c r="AI128" s="151"/>
      <c r="AJ128" s="126" t="e">
        <f>VLOOKUP($D128,FET_Req!$Q$2:$R$14,2)+IF(VLOOKUP($D128,FET_Req!$Q$2:$R$14,2)=121200,VLOOKUP($E128,FET_Req!$S$2:$T$3,2),0)+IF(VLOOKUP($D128,FET_Req!$Q$2:$R$14,2)=121200,IF(VLOOKUP($E128,FET_Req!$S$2:$T$3,2)=20,VLOOKUP($F128,FET_Req!$U$2:$V$4,2),0),0)+IF(OR(VLOOKUP($D128,FET_Req!$Q$2:$R$14,2)=121500,VLOOKUP($D128,FET_Req!$Q$2:$R$14,2)=121600),VLOOKUP($F128,FET_Req!$U$2:$V$4,2),0)</f>
        <v>#N/A</v>
      </c>
      <c r="AP128" s="218"/>
      <c r="AQ128" s="218"/>
      <c r="AR128" s="218"/>
    </row>
    <row r="129" spans="1:44" x14ac:dyDescent="0.25">
      <c r="A129" s="125"/>
      <c r="B129" s="453"/>
      <c r="C129" s="453"/>
      <c r="D129" s="454"/>
      <c r="E129" s="454"/>
      <c r="F129" s="454"/>
      <c r="G129" s="456"/>
      <c r="H129" s="154" t="str">
        <f t="shared" si="7"/>
        <v/>
      </c>
      <c r="I129" s="148" t="str">
        <f>IF($D129="","",VLOOKUP($AJ129,FET_Req!$A$2:$N$22,5))</f>
        <v/>
      </c>
      <c r="J129" s="455"/>
      <c r="K129" s="147" t="str">
        <f t="shared" si="8"/>
        <v/>
      </c>
      <c r="L129" s="148" t="str">
        <f>IF($D129="","",VLOOKUP($AJ129,FET_Req!$A$2:$N$22,6))</f>
        <v/>
      </c>
      <c r="M129" s="455"/>
      <c r="N129" s="147" t="str">
        <f t="shared" si="9"/>
        <v/>
      </c>
      <c r="O129" s="148" t="str">
        <f>IF($D129="","",VLOOKUP($AJ129,FET_Req!$A$2:$N$22,7))</f>
        <v/>
      </c>
      <c r="P129" s="457"/>
      <c r="Q129" s="158" t="str">
        <f t="shared" si="10"/>
        <v/>
      </c>
      <c r="R129" s="148" t="str">
        <f>IF($D129="","",IF(OR($AJ129=120500,$AJ129=120600),"",VLOOKUP($AJ129,FET_Req!$A$2:$N$22,8)))</f>
        <v/>
      </c>
      <c r="S129" s="457"/>
      <c r="T129" s="158" t="str">
        <f t="shared" si="11"/>
        <v/>
      </c>
      <c r="U129" s="148" t="str">
        <f>IF($D129="","",VLOOKUP($AJ129,FET_Req!$A$2:$N$22,9))</f>
        <v/>
      </c>
      <c r="V129" s="149" t="str">
        <f t="shared" si="12"/>
        <v/>
      </c>
      <c r="W129" s="150" t="str">
        <f t="shared" si="13"/>
        <v/>
      </c>
      <c r="X129" s="151"/>
      <c r="Y129" s="453"/>
      <c r="Z129" s="453"/>
      <c r="AA129" s="453"/>
      <c r="AB129" s="453"/>
      <c r="AC129" s="453"/>
      <c r="AD129" s="453"/>
      <c r="AE129" s="453"/>
      <c r="AF129" s="152" t="str">
        <f>IF(OR($D129="",$AG129=""),"",MIN(VLOOKUP($AJ129,FET_Req!$A$2:$N$22,11),$AG129-VLOOKUP($AJ129,FET_Req!$A$2:$N$22,12)))</f>
        <v/>
      </c>
      <c r="AG129" s="453"/>
      <c r="AH129" s="453"/>
      <c r="AI129" s="151"/>
      <c r="AJ129" s="126" t="e">
        <f>VLOOKUP($D129,FET_Req!$Q$2:$R$14,2)+IF(VLOOKUP($D129,FET_Req!$Q$2:$R$14,2)=121200,VLOOKUP($E129,FET_Req!$S$2:$T$3,2),0)+IF(VLOOKUP($D129,FET_Req!$Q$2:$R$14,2)=121200,IF(VLOOKUP($E129,FET_Req!$S$2:$T$3,2)=20,VLOOKUP($F129,FET_Req!$U$2:$V$4,2),0),0)+IF(OR(VLOOKUP($D129,FET_Req!$Q$2:$R$14,2)=121500,VLOOKUP($D129,FET_Req!$Q$2:$R$14,2)=121600),VLOOKUP($F129,FET_Req!$U$2:$V$4,2),0)</f>
        <v>#N/A</v>
      </c>
      <c r="AP129" s="218"/>
      <c r="AQ129" s="218"/>
      <c r="AR129" s="218"/>
    </row>
    <row r="130" spans="1:44" x14ac:dyDescent="0.25">
      <c r="A130" s="125"/>
      <c r="B130" s="453"/>
      <c r="C130" s="453"/>
      <c r="D130" s="454"/>
      <c r="E130" s="454"/>
      <c r="F130" s="454"/>
      <c r="G130" s="456"/>
      <c r="H130" s="154" t="str">
        <f t="shared" si="7"/>
        <v/>
      </c>
      <c r="I130" s="148" t="str">
        <f>IF($D130="","",VLOOKUP($AJ130,FET_Req!$A$2:$N$22,5))</f>
        <v/>
      </c>
      <c r="J130" s="455"/>
      <c r="K130" s="147" t="str">
        <f t="shared" si="8"/>
        <v/>
      </c>
      <c r="L130" s="148" t="str">
        <f>IF($D130="","",VLOOKUP($AJ130,FET_Req!$A$2:$N$22,6))</f>
        <v/>
      </c>
      <c r="M130" s="455"/>
      <c r="N130" s="147" t="str">
        <f t="shared" si="9"/>
        <v/>
      </c>
      <c r="O130" s="148" t="str">
        <f>IF($D130="","",VLOOKUP($AJ130,FET_Req!$A$2:$N$22,7))</f>
        <v/>
      </c>
      <c r="P130" s="457"/>
      <c r="Q130" s="158" t="str">
        <f t="shared" si="10"/>
        <v/>
      </c>
      <c r="R130" s="148" t="str">
        <f>IF($D130="","",IF(OR($AJ130=120500,$AJ130=120600),"",VLOOKUP($AJ130,FET_Req!$A$2:$N$22,8)))</f>
        <v/>
      </c>
      <c r="S130" s="457"/>
      <c r="T130" s="158" t="str">
        <f t="shared" si="11"/>
        <v/>
      </c>
      <c r="U130" s="148" t="str">
        <f>IF($D130="","",VLOOKUP($AJ130,FET_Req!$A$2:$N$22,9))</f>
        <v/>
      </c>
      <c r="V130" s="149" t="str">
        <f t="shared" si="12"/>
        <v/>
      </c>
      <c r="W130" s="150" t="str">
        <f t="shared" si="13"/>
        <v/>
      </c>
      <c r="X130" s="151"/>
      <c r="Y130" s="453"/>
      <c r="Z130" s="453"/>
      <c r="AA130" s="453"/>
      <c r="AB130" s="453"/>
      <c r="AC130" s="453"/>
      <c r="AD130" s="453"/>
      <c r="AE130" s="453"/>
      <c r="AF130" s="152" t="str">
        <f>IF(OR($D130="",$AG130=""),"",MIN(VLOOKUP($AJ130,FET_Req!$A$2:$N$22,11),$AG130-VLOOKUP($AJ130,FET_Req!$A$2:$N$22,12)))</f>
        <v/>
      </c>
      <c r="AG130" s="453"/>
      <c r="AH130" s="453"/>
      <c r="AI130" s="151"/>
      <c r="AJ130" s="126" t="e">
        <f>VLOOKUP($D130,FET_Req!$Q$2:$R$14,2)+IF(VLOOKUP($D130,FET_Req!$Q$2:$R$14,2)=121200,VLOOKUP($E130,FET_Req!$S$2:$T$3,2),0)+IF(VLOOKUP($D130,FET_Req!$Q$2:$R$14,2)=121200,IF(VLOOKUP($E130,FET_Req!$S$2:$T$3,2)=20,VLOOKUP($F130,FET_Req!$U$2:$V$4,2),0),0)+IF(OR(VLOOKUP($D130,FET_Req!$Q$2:$R$14,2)=121500,VLOOKUP($D130,FET_Req!$Q$2:$R$14,2)=121600),VLOOKUP($F130,FET_Req!$U$2:$V$4,2),0)</f>
        <v>#N/A</v>
      </c>
      <c r="AP130" s="218"/>
      <c r="AQ130" s="218"/>
      <c r="AR130" s="218"/>
    </row>
    <row r="131" spans="1:44" x14ac:dyDescent="0.25">
      <c r="A131" s="125"/>
      <c r="B131" s="453"/>
      <c r="C131" s="453"/>
      <c r="D131" s="454"/>
      <c r="E131" s="454"/>
      <c r="F131" s="454"/>
      <c r="G131" s="456"/>
      <c r="H131" s="154" t="str">
        <f t="shared" si="7"/>
        <v/>
      </c>
      <c r="I131" s="148" t="str">
        <f>IF($D131="","",VLOOKUP($AJ131,FET_Req!$A$2:$N$22,5))</f>
        <v/>
      </c>
      <c r="J131" s="455"/>
      <c r="K131" s="147" t="str">
        <f t="shared" si="8"/>
        <v/>
      </c>
      <c r="L131" s="148" t="str">
        <f>IF($D131="","",VLOOKUP($AJ131,FET_Req!$A$2:$N$22,6))</f>
        <v/>
      </c>
      <c r="M131" s="455"/>
      <c r="N131" s="147" t="str">
        <f t="shared" si="9"/>
        <v/>
      </c>
      <c r="O131" s="148" t="str">
        <f>IF($D131="","",VLOOKUP($AJ131,FET_Req!$A$2:$N$22,7))</f>
        <v/>
      </c>
      <c r="P131" s="457"/>
      <c r="Q131" s="158" t="str">
        <f t="shared" si="10"/>
        <v/>
      </c>
      <c r="R131" s="148" t="str">
        <f>IF($D131="","",IF(OR($AJ131=120500,$AJ131=120600),"",VLOOKUP($AJ131,FET_Req!$A$2:$N$22,8)))</f>
        <v/>
      </c>
      <c r="S131" s="457"/>
      <c r="T131" s="158" t="str">
        <f t="shared" si="11"/>
        <v/>
      </c>
      <c r="U131" s="148" t="str">
        <f>IF($D131="","",VLOOKUP($AJ131,FET_Req!$A$2:$N$22,9))</f>
        <v/>
      </c>
      <c r="V131" s="149" t="str">
        <f t="shared" si="12"/>
        <v/>
      </c>
      <c r="W131" s="150" t="str">
        <f t="shared" si="13"/>
        <v/>
      </c>
      <c r="X131" s="151"/>
      <c r="Y131" s="453"/>
      <c r="Z131" s="453"/>
      <c r="AA131" s="453"/>
      <c r="AB131" s="453"/>
      <c r="AC131" s="453"/>
      <c r="AD131" s="453"/>
      <c r="AE131" s="453"/>
      <c r="AF131" s="152" t="str">
        <f>IF(OR($D131="",$AG131=""),"",MIN(VLOOKUP($AJ131,FET_Req!$A$2:$N$22,11),$AG131-VLOOKUP($AJ131,FET_Req!$A$2:$N$22,12)))</f>
        <v/>
      </c>
      <c r="AG131" s="453"/>
      <c r="AH131" s="453"/>
      <c r="AI131" s="151"/>
      <c r="AJ131" s="126" t="e">
        <f>VLOOKUP($D131,FET_Req!$Q$2:$R$14,2)+IF(VLOOKUP($D131,FET_Req!$Q$2:$R$14,2)=121200,VLOOKUP($E131,FET_Req!$S$2:$T$3,2),0)+IF(VLOOKUP($D131,FET_Req!$Q$2:$R$14,2)=121200,IF(VLOOKUP($E131,FET_Req!$S$2:$T$3,2)=20,VLOOKUP($F131,FET_Req!$U$2:$V$4,2),0),0)+IF(OR(VLOOKUP($D131,FET_Req!$Q$2:$R$14,2)=121500,VLOOKUP($D131,FET_Req!$Q$2:$R$14,2)=121600),VLOOKUP($F131,FET_Req!$U$2:$V$4,2),0)</f>
        <v>#N/A</v>
      </c>
      <c r="AP131" s="218"/>
      <c r="AQ131" s="218"/>
      <c r="AR131" s="218"/>
    </row>
    <row r="132" spans="1:44" x14ac:dyDescent="0.25">
      <c r="A132" s="125"/>
      <c r="B132" s="453"/>
      <c r="C132" s="453"/>
      <c r="D132" s="454"/>
      <c r="E132" s="454"/>
      <c r="F132" s="454"/>
      <c r="G132" s="456"/>
      <c r="H132" s="154" t="str">
        <f t="shared" si="7"/>
        <v/>
      </c>
      <c r="I132" s="148" t="str">
        <f>IF($D132="","",VLOOKUP($AJ132,FET_Req!$A$2:$N$22,5))</f>
        <v/>
      </c>
      <c r="J132" s="455"/>
      <c r="K132" s="147" t="str">
        <f t="shared" si="8"/>
        <v/>
      </c>
      <c r="L132" s="148" t="str">
        <f>IF($D132="","",VLOOKUP($AJ132,FET_Req!$A$2:$N$22,6))</f>
        <v/>
      </c>
      <c r="M132" s="455"/>
      <c r="N132" s="147" t="str">
        <f t="shared" si="9"/>
        <v/>
      </c>
      <c r="O132" s="148" t="str">
        <f>IF($D132="","",VLOOKUP($AJ132,FET_Req!$A$2:$N$22,7))</f>
        <v/>
      </c>
      <c r="P132" s="457"/>
      <c r="Q132" s="158" t="str">
        <f t="shared" si="10"/>
        <v/>
      </c>
      <c r="R132" s="148" t="str">
        <f>IF($D132="","",IF(OR($AJ132=120500,$AJ132=120600),"",VLOOKUP($AJ132,FET_Req!$A$2:$N$22,8)))</f>
        <v/>
      </c>
      <c r="S132" s="457"/>
      <c r="T132" s="158" t="str">
        <f t="shared" si="11"/>
        <v/>
      </c>
      <c r="U132" s="148" t="str">
        <f>IF($D132="","",VLOOKUP($AJ132,FET_Req!$A$2:$N$22,9))</f>
        <v/>
      </c>
      <c r="V132" s="149" t="str">
        <f t="shared" si="12"/>
        <v/>
      </c>
      <c r="W132" s="150" t="str">
        <f t="shared" si="13"/>
        <v/>
      </c>
      <c r="X132" s="151"/>
      <c r="Y132" s="453"/>
      <c r="Z132" s="453"/>
      <c r="AA132" s="453"/>
      <c r="AB132" s="453"/>
      <c r="AC132" s="453"/>
      <c r="AD132" s="453"/>
      <c r="AE132" s="453"/>
      <c r="AF132" s="152" t="str">
        <f>IF(OR($D132="",$AG132=""),"",MIN(VLOOKUP($AJ132,FET_Req!$A$2:$N$22,11),$AG132-VLOOKUP($AJ132,FET_Req!$A$2:$N$22,12)))</f>
        <v/>
      </c>
      <c r="AG132" s="453"/>
      <c r="AH132" s="453"/>
      <c r="AI132" s="151"/>
      <c r="AJ132" s="126" t="e">
        <f>VLOOKUP($D132,FET_Req!$Q$2:$R$14,2)+IF(VLOOKUP($D132,FET_Req!$Q$2:$R$14,2)=121200,VLOOKUP($E132,FET_Req!$S$2:$T$3,2),0)+IF(VLOOKUP($D132,FET_Req!$Q$2:$R$14,2)=121200,IF(VLOOKUP($E132,FET_Req!$S$2:$T$3,2)=20,VLOOKUP($F132,FET_Req!$U$2:$V$4,2),0),0)+IF(OR(VLOOKUP($D132,FET_Req!$Q$2:$R$14,2)=121500,VLOOKUP($D132,FET_Req!$Q$2:$R$14,2)=121600),VLOOKUP($F132,FET_Req!$U$2:$V$4,2),0)</f>
        <v>#N/A</v>
      </c>
      <c r="AP132" s="218"/>
      <c r="AQ132" s="218"/>
      <c r="AR132" s="218"/>
    </row>
    <row r="133" spans="1:44" x14ac:dyDescent="0.25">
      <c r="A133" s="125"/>
      <c r="B133" s="453"/>
      <c r="C133" s="453"/>
      <c r="D133" s="454"/>
      <c r="E133" s="454"/>
      <c r="F133" s="454"/>
      <c r="G133" s="456"/>
      <c r="H133" s="154" t="str">
        <f t="shared" si="7"/>
        <v/>
      </c>
      <c r="I133" s="148" t="str">
        <f>IF($D133="","",VLOOKUP($AJ133,FET_Req!$A$2:$N$22,5))</f>
        <v/>
      </c>
      <c r="J133" s="455"/>
      <c r="K133" s="147" t="str">
        <f t="shared" si="8"/>
        <v/>
      </c>
      <c r="L133" s="148" t="str">
        <f>IF($D133="","",VLOOKUP($AJ133,FET_Req!$A$2:$N$22,6))</f>
        <v/>
      </c>
      <c r="M133" s="455"/>
      <c r="N133" s="147" t="str">
        <f t="shared" si="9"/>
        <v/>
      </c>
      <c r="O133" s="148" t="str">
        <f>IF($D133="","",VLOOKUP($AJ133,FET_Req!$A$2:$N$22,7))</f>
        <v/>
      </c>
      <c r="P133" s="457"/>
      <c r="Q133" s="158" t="str">
        <f t="shared" si="10"/>
        <v/>
      </c>
      <c r="R133" s="148" t="str">
        <f>IF($D133="","",IF(OR($AJ133=120500,$AJ133=120600),"",VLOOKUP($AJ133,FET_Req!$A$2:$N$22,8)))</f>
        <v/>
      </c>
      <c r="S133" s="457"/>
      <c r="T133" s="158" t="str">
        <f t="shared" si="11"/>
        <v/>
      </c>
      <c r="U133" s="148" t="str">
        <f>IF($D133="","",VLOOKUP($AJ133,FET_Req!$A$2:$N$22,9))</f>
        <v/>
      </c>
      <c r="V133" s="149" t="str">
        <f t="shared" si="12"/>
        <v/>
      </c>
      <c r="W133" s="150" t="str">
        <f t="shared" si="13"/>
        <v/>
      </c>
      <c r="X133" s="151"/>
      <c r="Y133" s="453"/>
      <c r="Z133" s="453"/>
      <c r="AA133" s="453"/>
      <c r="AB133" s="453"/>
      <c r="AC133" s="453"/>
      <c r="AD133" s="453"/>
      <c r="AE133" s="453"/>
      <c r="AF133" s="152" t="str">
        <f>IF(OR($D133="",$AG133=""),"",MIN(VLOOKUP($AJ133,FET_Req!$A$2:$N$22,11),$AG133-VLOOKUP($AJ133,FET_Req!$A$2:$N$22,12)))</f>
        <v/>
      </c>
      <c r="AG133" s="453"/>
      <c r="AH133" s="453"/>
      <c r="AI133" s="151"/>
      <c r="AJ133" s="126" t="e">
        <f>VLOOKUP($D133,FET_Req!$Q$2:$R$14,2)+IF(VLOOKUP($D133,FET_Req!$Q$2:$R$14,2)=121200,VLOOKUP($E133,FET_Req!$S$2:$T$3,2),0)+IF(VLOOKUP($D133,FET_Req!$Q$2:$R$14,2)=121200,IF(VLOOKUP($E133,FET_Req!$S$2:$T$3,2)=20,VLOOKUP($F133,FET_Req!$U$2:$V$4,2),0),0)+IF(OR(VLOOKUP($D133,FET_Req!$Q$2:$R$14,2)=121500,VLOOKUP($D133,FET_Req!$Q$2:$R$14,2)=121600),VLOOKUP($F133,FET_Req!$U$2:$V$4,2),0)</f>
        <v>#N/A</v>
      </c>
      <c r="AP133" s="218"/>
      <c r="AQ133" s="218"/>
      <c r="AR133" s="218"/>
    </row>
    <row r="134" spans="1:44" x14ac:dyDescent="0.25">
      <c r="A134" s="125"/>
      <c r="B134" s="453"/>
      <c r="C134" s="453"/>
      <c r="D134" s="454"/>
      <c r="E134" s="454"/>
      <c r="F134" s="454"/>
      <c r="G134" s="456"/>
      <c r="H134" s="154" t="str">
        <f t="shared" si="7"/>
        <v/>
      </c>
      <c r="I134" s="148" t="str">
        <f>IF($D134="","",VLOOKUP($AJ134,FET_Req!$A$2:$N$22,5))</f>
        <v/>
      </c>
      <c r="J134" s="455"/>
      <c r="K134" s="147" t="str">
        <f t="shared" si="8"/>
        <v/>
      </c>
      <c r="L134" s="148" t="str">
        <f>IF($D134="","",VLOOKUP($AJ134,FET_Req!$A$2:$N$22,6))</f>
        <v/>
      </c>
      <c r="M134" s="455"/>
      <c r="N134" s="147" t="str">
        <f t="shared" si="9"/>
        <v/>
      </c>
      <c r="O134" s="148" t="str">
        <f>IF($D134="","",VLOOKUP($AJ134,FET_Req!$A$2:$N$22,7))</f>
        <v/>
      </c>
      <c r="P134" s="457"/>
      <c r="Q134" s="158" t="str">
        <f t="shared" si="10"/>
        <v/>
      </c>
      <c r="R134" s="148" t="str">
        <f>IF($D134="","",IF(OR($AJ134=120500,$AJ134=120600),"",VLOOKUP($AJ134,FET_Req!$A$2:$N$22,8)))</f>
        <v/>
      </c>
      <c r="S134" s="457"/>
      <c r="T134" s="158" t="str">
        <f t="shared" si="11"/>
        <v/>
      </c>
      <c r="U134" s="148" t="str">
        <f>IF($D134="","",VLOOKUP($AJ134,FET_Req!$A$2:$N$22,9))</f>
        <v/>
      </c>
      <c r="V134" s="149" t="str">
        <f t="shared" si="12"/>
        <v/>
      </c>
      <c r="W134" s="150" t="str">
        <f t="shared" si="13"/>
        <v/>
      </c>
      <c r="X134" s="151"/>
      <c r="Y134" s="453"/>
      <c r="Z134" s="453"/>
      <c r="AA134" s="453"/>
      <c r="AB134" s="453"/>
      <c r="AC134" s="453"/>
      <c r="AD134" s="453"/>
      <c r="AE134" s="453"/>
      <c r="AF134" s="152" t="str">
        <f>IF(OR($D134="",$AG134=""),"",MIN(VLOOKUP($AJ134,FET_Req!$A$2:$N$22,11),$AG134-VLOOKUP($AJ134,FET_Req!$A$2:$N$22,12)))</f>
        <v/>
      </c>
      <c r="AG134" s="453"/>
      <c r="AH134" s="453"/>
      <c r="AI134" s="151"/>
      <c r="AJ134" s="126" t="e">
        <f>VLOOKUP($D134,FET_Req!$Q$2:$R$14,2)+IF(VLOOKUP($D134,FET_Req!$Q$2:$R$14,2)=121200,VLOOKUP($E134,FET_Req!$S$2:$T$3,2),0)+IF(VLOOKUP($D134,FET_Req!$Q$2:$R$14,2)=121200,IF(VLOOKUP($E134,FET_Req!$S$2:$T$3,2)=20,VLOOKUP($F134,FET_Req!$U$2:$V$4,2),0),0)+IF(OR(VLOOKUP($D134,FET_Req!$Q$2:$R$14,2)=121500,VLOOKUP($D134,FET_Req!$Q$2:$R$14,2)=121600),VLOOKUP($F134,FET_Req!$U$2:$V$4,2),0)</f>
        <v>#N/A</v>
      </c>
      <c r="AP134" s="218"/>
      <c r="AQ134" s="218"/>
      <c r="AR134" s="218"/>
    </row>
    <row r="135" spans="1:44" x14ac:dyDescent="0.25">
      <c r="A135" s="125"/>
      <c r="B135" s="453"/>
      <c r="C135" s="453"/>
      <c r="D135" s="454"/>
      <c r="E135" s="454"/>
      <c r="F135" s="454"/>
      <c r="G135" s="456"/>
      <c r="H135" s="154" t="str">
        <f t="shared" si="7"/>
        <v/>
      </c>
      <c r="I135" s="148" t="str">
        <f>IF($D135="","",VLOOKUP($AJ135,FET_Req!$A$2:$N$22,5))</f>
        <v/>
      </c>
      <c r="J135" s="455"/>
      <c r="K135" s="147" t="str">
        <f t="shared" si="8"/>
        <v/>
      </c>
      <c r="L135" s="148" t="str">
        <f>IF($D135="","",VLOOKUP($AJ135,FET_Req!$A$2:$N$22,6))</f>
        <v/>
      </c>
      <c r="M135" s="455"/>
      <c r="N135" s="147" t="str">
        <f t="shared" si="9"/>
        <v/>
      </c>
      <c r="O135" s="148" t="str">
        <f>IF($D135="","",VLOOKUP($AJ135,FET_Req!$A$2:$N$22,7))</f>
        <v/>
      </c>
      <c r="P135" s="457"/>
      <c r="Q135" s="158" t="str">
        <f t="shared" si="10"/>
        <v/>
      </c>
      <c r="R135" s="148" t="str">
        <f>IF($D135="","",IF(OR($AJ135=120500,$AJ135=120600),"",VLOOKUP($AJ135,FET_Req!$A$2:$N$22,8)))</f>
        <v/>
      </c>
      <c r="S135" s="457"/>
      <c r="T135" s="158" t="str">
        <f t="shared" si="11"/>
        <v/>
      </c>
      <c r="U135" s="148" t="str">
        <f>IF($D135="","",VLOOKUP($AJ135,FET_Req!$A$2:$N$22,9))</f>
        <v/>
      </c>
      <c r="V135" s="149" t="str">
        <f t="shared" si="12"/>
        <v/>
      </c>
      <c r="W135" s="150" t="str">
        <f t="shared" si="13"/>
        <v/>
      </c>
      <c r="X135" s="151"/>
      <c r="Y135" s="453"/>
      <c r="Z135" s="453"/>
      <c r="AA135" s="453"/>
      <c r="AB135" s="453"/>
      <c r="AC135" s="453"/>
      <c r="AD135" s="453"/>
      <c r="AE135" s="453"/>
      <c r="AF135" s="152" t="str">
        <f>IF(OR($D135="",$AG135=""),"",MIN(VLOOKUP($AJ135,FET_Req!$A$2:$N$22,11),$AG135-VLOOKUP($AJ135,FET_Req!$A$2:$N$22,12)))</f>
        <v/>
      </c>
      <c r="AG135" s="453"/>
      <c r="AH135" s="453"/>
      <c r="AI135" s="151"/>
      <c r="AJ135" s="126" t="e">
        <f>VLOOKUP($D135,FET_Req!$Q$2:$R$14,2)+IF(VLOOKUP($D135,FET_Req!$Q$2:$R$14,2)=121200,VLOOKUP($E135,FET_Req!$S$2:$T$3,2),0)+IF(VLOOKUP($D135,FET_Req!$Q$2:$R$14,2)=121200,IF(VLOOKUP($E135,FET_Req!$S$2:$T$3,2)=20,VLOOKUP($F135,FET_Req!$U$2:$V$4,2),0),0)+IF(OR(VLOOKUP($D135,FET_Req!$Q$2:$R$14,2)=121500,VLOOKUP($D135,FET_Req!$Q$2:$R$14,2)=121600),VLOOKUP($F135,FET_Req!$U$2:$V$4,2),0)</f>
        <v>#N/A</v>
      </c>
      <c r="AP135" s="218"/>
      <c r="AQ135" s="218"/>
      <c r="AR135" s="218"/>
    </row>
    <row r="136" spans="1:44" x14ac:dyDescent="0.25">
      <c r="A136" s="125"/>
      <c r="B136" s="453"/>
      <c r="C136" s="453"/>
      <c r="D136" s="454"/>
      <c r="E136" s="454"/>
      <c r="F136" s="454"/>
      <c r="G136" s="456"/>
      <c r="H136" s="154" t="str">
        <f t="shared" si="7"/>
        <v/>
      </c>
      <c r="I136" s="148" t="str">
        <f>IF($D136="","",VLOOKUP($AJ136,FET_Req!$A$2:$N$22,5))</f>
        <v/>
      </c>
      <c r="J136" s="455"/>
      <c r="K136" s="147" t="str">
        <f t="shared" si="8"/>
        <v/>
      </c>
      <c r="L136" s="148" t="str">
        <f>IF($D136="","",VLOOKUP($AJ136,FET_Req!$A$2:$N$22,6))</f>
        <v/>
      </c>
      <c r="M136" s="455"/>
      <c r="N136" s="147" t="str">
        <f t="shared" si="9"/>
        <v/>
      </c>
      <c r="O136" s="148" t="str">
        <f>IF($D136="","",VLOOKUP($AJ136,FET_Req!$A$2:$N$22,7))</f>
        <v/>
      </c>
      <c r="P136" s="457"/>
      <c r="Q136" s="158" t="str">
        <f t="shared" si="10"/>
        <v/>
      </c>
      <c r="R136" s="148" t="str">
        <f>IF($D136="","",IF(OR($AJ136=120500,$AJ136=120600),"",VLOOKUP($AJ136,FET_Req!$A$2:$N$22,8)))</f>
        <v/>
      </c>
      <c r="S136" s="457"/>
      <c r="T136" s="158" t="str">
        <f t="shared" si="11"/>
        <v/>
      </c>
      <c r="U136" s="148" t="str">
        <f>IF($D136="","",VLOOKUP($AJ136,FET_Req!$A$2:$N$22,9))</f>
        <v/>
      </c>
      <c r="V136" s="149" t="str">
        <f t="shared" si="12"/>
        <v/>
      </c>
      <c r="W136" s="150" t="str">
        <f t="shared" si="13"/>
        <v/>
      </c>
      <c r="X136" s="151"/>
      <c r="Y136" s="453"/>
      <c r="Z136" s="453"/>
      <c r="AA136" s="453"/>
      <c r="AB136" s="453"/>
      <c r="AC136" s="453"/>
      <c r="AD136" s="453"/>
      <c r="AE136" s="453"/>
      <c r="AF136" s="152" t="str">
        <f>IF(OR($D136="",$AG136=""),"",MIN(VLOOKUP($AJ136,FET_Req!$A$2:$N$22,11),$AG136-VLOOKUP($AJ136,FET_Req!$A$2:$N$22,12)))</f>
        <v/>
      </c>
      <c r="AG136" s="453"/>
      <c r="AH136" s="453"/>
      <c r="AI136" s="151"/>
      <c r="AJ136" s="126" t="e">
        <f>VLOOKUP($D136,FET_Req!$Q$2:$R$14,2)+IF(VLOOKUP($D136,FET_Req!$Q$2:$R$14,2)=121200,VLOOKUP($E136,FET_Req!$S$2:$T$3,2),0)+IF(VLOOKUP($D136,FET_Req!$Q$2:$R$14,2)=121200,IF(VLOOKUP($E136,FET_Req!$S$2:$T$3,2)=20,VLOOKUP($F136,FET_Req!$U$2:$V$4,2),0),0)+IF(OR(VLOOKUP($D136,FET_Req!$Q$2:$R$14,2)=121500,VLOOKUP($D136,FET_Req!$Q$2:$R$14,2)=121600),VLOOKUP($F136,FET_Req!$U$2:$V$4,2),0)</f>
        <v>#N/A</v>
      </c>
      <c r="AP136" s="218"/>
      <c r="AQ136" s="218"/>
      <c r="AR136" s="218"/>
    </row>
    <row r="137" spans="1:44" x14ac:dyDescent="0.25">
      <c r="A137" s="125"/>
      <c r="B137" s="453"/>
      <c r="C137" s="453"/>
      <c r="D137" s="454"/>
      <c r="E137" s="454"/>
      <c r="F137" s="454"/>
      <c r="G137" s="456"/>
      <c r="H137" s="154" t="str">
        <f t="shared" si="7"/>
        <v/>
      </c>
      <c r="I137" s="148" t="str">
        <f>IF($D137="","",VLOOKUP($AJ137,FET_Req!$A$2:$N$22,5))</f>
        <v/>
      </c>
      <c r="J137" s="455"/>
      <c r="K137" s="147" t="str">
        <f t="shared" si="8"/>
        <v/>
      </c>
      <c r="L137" s="148" t="str">
        <f>IF($D137="","",VLOOKUP($AJ137,FET_Req!$A$2:$N$22,6))</f>
        <v/>
      </c>
      <c r="M137" s="455"/>
      <c r="N137" s="147" t="str">
        <f t="shared" si="9"/>
        <v/>
      </c>
      <c r="O137" s="148" t="str">
        <f>IF($D137="","",VLOOKUP($AJ137,FET_Req!$A$2:$N$22,7))</f>
        <v/>
      </c>
      <c r="P137" s="457"/>
      <c r="Q137" s="158" t="str">
        <f t="shared" si="10"/>
        <v/>
      </c>
      <c r="R137" s="148" t="str">
        <f>IF($D137="","",IF(OR($AJ137=120500,$AJ137=120600),"",VLOOKUP($AJ137,FET_Req!$A$2:$N$22,8)))</f>
        <v/>
      </c>
      <c r="S137" s="457"/>
      <c r="T137" s="158" t="str">
        <f t="shared" si="11"/>
        <v/>
      </c>
      <c r="U137" s="148" t="str">
        <f>IF($D137="","",VLOOKUP($AJ137,FET_Req!$A$2:$N$22,9))</f>
        <v/>
      </c>
      <c r="V137" s="149" t="str">
        <f t="shared" si="12"/>
        <v/>
      </c>
      <c r="W137" s="150" t="str">
        <f t="shared" si="13"/>
        <v/>
      </c>
      <c r="X137" s="151"/>
      <c r="Y137" s="453"/>
      <c r="Z137" s="453"/>
      <c r="AA137" s="453"/>
      <c r="AB137" s="453"/>
      <c r="AC137" s="453"/>
      <c r="AD137" s="453"/>
      <c r="AE137" s="453"/>
      <c r="AF137" s="152" t="str">
        <f>IF(OR($D137="",$AG137=""),"",MIN(VLOOKUP($AJ137,FET_Req!$A$2:$N$22,11),$AG137-VLOOKUP($AJ137,FET_Req!$A$2:$N$22,12)))</f>
        <v/>
      </c>
      <c r="AG137" s="453"/>
      <c r="AH137" s="453"/>
      <c r="AI137" s="151"/>
      <c r="AJ137" s="126" t="e">
        <f>VLOOKUP($D137,FET_Req!$Q$2:$R$14,2)+IF(VLOOKUP($D137,FET_Req!$Q$2:$R$14,2)=121200,VLOOKUP($E137,FET_Req!$S$2:$T$3,2),0)+IF(VLOOKUP($D137,FET_Req!$Q$2:$R$14,2)=121200,IF(VLOOKUP($E137,FET_Req!$S$2:$T$3,2)=20,VLOOKUP($F137,FET_Req!$U$2:$V$4,2),0),0)+IF(OR(VLOOKUP($D137,FET_Req!$Q$2:$R$14,2)=121500,VLOOKUP($D137,FET_Req!$Q$2:$R$14,2)=121600),VLOOKUP($F137,FET_Req!$U$2:$V$4,2),0)</f>
        <v>#N/A</v>
      </c>
      <c r="AP137" s="218"/>
      <c r="AQ137" s="218"/>
      <c r="AR137" s="218"/>
    </row>
    <row r="138" spans="1:44" x14ac:dyDescent="0.25">
      <c r="A138" s="125"/>
      <c r="B138" s="453"/>
      <c r="C138" s="453"/>
      <c r="D138" s="454"/>
      <c r="E138" s="454"/>
      <c r="F138" s="454"/>
      <c r="G138" s="456"/>
      <c r="H138" s="154" t="str">
        <f t="shared" si="7"/>
        <v/>
      </c>
      <c r="I138" s="148" t="str">
        <f>IF($D138="","",VLOOKUP($AJ138,FET_Req!$A$2:$N$22,5))</f>
        <v/>
      </c>
      <c r="J138" s="455"/>
      <c r="K138" s="147" t="str">
        <f t="shared" si="8"/>
        <v/>
      </c>
      <c r="L138" s="148" t="str">
        <f>IF($D138="","",VLOOKUP($AJ138,FET_Req!$A$2:$N$22,6))</f>
        <v/>
      </c>
      <c r="M138" s="455"/>
      <c r="N138" s="147" t="str">
        <f t="shared" si="9"/>
        <v/>
      </c>
      <c r="O138" s="148" t="str">
        <f>IF($D138="","",VLOOKUP($AJ138,FET_Req!$A$2:$N$22,7))</f>
        <v/>
      </c>
      <c r="P138" s="457"/>
      <c r="Q138" s="158" t="str">
        <f t="shared" si="10"/>
        <v/>
      </c>
      <c r="R138" s="148" t="str">
        <f>IF($D138="","",IF(OR($AJ138=120500,$AJ138=120600),"",VLOOKUP($AJ138,FET_Req!$A$2:$N$22,8)))</f>
        <v/>
      </c>
      <c r="S138" s="457"/>
      <c r="T138" s="158" t="str">
        <f t="shared" si="11"/>
        <v/>
      </c>
      <c r="U138" s="148" t="str">
        <f>IF($D138="","",VLOOKUP($AJ138,FET_Req!$A$2:$N$22,9))</f>
        <v/>
      </c>
      <c r="V138" s="149" t="str">
        <f t="shared" si="12"/>
        <v/>
      </c>
      <c r="W138" s="150" t="str">
        <f t="shared" si="13"/>
        <v/>
      </c>
      <c r="X138" s="151"/>
      <c r="Y138" s="453"/>
      <c r="Z138" s="453"/>
      <c r="AA138" s="453"/>
      <c r="AB138" s="453"/>
      <c r="AC138" s="453"/>
      <c r="AD138" s="453"/>
      <c r="AE138" s="453"/>
      <c r="AF138" s="152" t="str">
        <f>IF(OR($D138="",$AG138=""),"",MIN(VLOOKUP($AJ138,FET_Req!$A$2:$N$22,11),$AG138-VLOOKUP($AJ138,FET_Req!$A$2:$N$22,12)))</f>
        <v/>
      </c>
      <c r="AG138" s="453"/>
      <c r="AH138" s="453"/>
      <c r="AI138" s="151"/>
      <c r="AJ138" s="126" t="e">
        <f>VLOOKUP($D138,FET_Req!$Q$2:$R$14,2)+IF(VLOOKUP($D138,FET_Req!$Q$2:$R$14,2)=121200,VLOOKUP($E138,FET_Req!$S$2:$T$3,2),0)+IF(VLOOKUP($D138,FET_Req!$Q$2:$R$14,2)=121200,IF(VLOOKUP($E138,FET_Req!$S$2:$T$3,2)=20,VLOOKUP($F138,FET_Req!$U$2:$V$4,2),0),0)+IF(OR(VLOOKUP($D138,FET_Req!$Q$2:$R$14,2)=121500,VLOOKUP($D138,FET_Req!$Q$2:$R$14,2)=121600),VLOOKUP($F138,FET_Req!$U$2:$V$4,2),0)</f>
        <v>#N/A</v>
      </c>
      <c r="AP138" s="218"/>
      <c r="AQ138" s="218"/>
      <c r="AR138" s="218"/>
    </row>
    <row r="139" spans="1:44" x14ac:dyDescent="0.25">
      <c r="A139" s="125"/>
      <c r="B139" s="453"/>
      <c r="C139" s="453"/>
      <c r="D139" s="454"/>
      <c r="E139" s="454"/>
      <c r="F139" s="454"/>
      <c r="G139" s="456"/>
      <c r="H139" s="154" t="str">
        <f t="shared" si="7"/>
        <v/>
      </c>
      <c r="I139" s="148" t="str">
        <f>IF($D139="","",VLOOKUP($AJ139,FET_Req!$A$2:$N$22,5))</f>
        <v/>
      </c>
      <c r="J139" s="455"/>
      <c r="K139" s="147" t="str">
        <f t="shared" si="8"/>
        <v/>
      </c>
      <c r="L139" s="148" t="str">
        <f>IF($D139="","",VLOOKUP($AJ139,FET_Req!$A$2:$N$22,6))</f>
        <v/>
      </c>
      <c r="M139" s="455"/>
      <c r="N139" s="147" t="str">
        <f t="shared" si="9"/>
        <v/>
      </c>
      <c r="O139" s="148" t="str">
        <f>IF($D139="","",VLOOKUP($AJ139,FET_Req!$A$2:$N$22,7))</f>
        <v/>
      </c>
      <c r="P139" s="457"/>
      <c r="Q139" s="158" t="str">
        <f t="shared" si="10"/>
        <v/>
      </c>
      <c r="R139" s="148" t="str">
        <f>IF($D139="","",IF(OR($AJ139=120500,$AJ139=120600),"",VLOOKUP($AJ139,FET_Req!$A$2:$N$22,8)))</f>
        <v/>
      </c>
      <c r="S139" s="457"/>
      <c r="T139" s="158" t="str">
        <f t="shared" si="11"/>
        <v/>
      </c>
      <c r="U139" s="148" t="str">
        <f>IF($D139="","",VLOOKUP($AJ139,FET_Req!$A$2:$N$22,9))</f>
        <v/>
      </c>
      <c r="V139" s="149" t="str">
        <f t="shared" si="12"/>
        <v/>
      </c>
      <c r="W139" s="150" t="str">
        <f t="shared" si="13"/>
        <v/>
      </c>
      <c r="X139" s="151"/>
      <c r="Y139" s="453"/>
      <c r="Z139" s="453"/>
      <c r="AA139" s="453"/>
      <c r="AB139" s="453"/>
      <c r="AC139" s="453"/>
      <c r="AD139" s="453"/>
      <c r="AE139" s="453"/>
      <c r="AF139" s="152" t="str">
        <f>IF(OR($D139="",$AG139=""),"",MIN(VLOOKUP($AJ139,FET_Req!$A$2:$N$22,11),$AG139-VLOOKUP($AJ139,FET_Req!$A$2:$N$22,12)))</f>
        <v/>
      </c>
      <c r="AG139" s="453"/>
      <c r="AH139" s="453"/>
      <c r="AI139" s="151"/>
      <c r="AJ139" s="126" t="e">
        <f>VLOOKUP($D139,FET_Req!$Q$2:$R$14,2)+IF(VLOOKUP($D139,FET_Req!$Q$2:$R$14,2)=121200,VLOOKUP($E139,FET_Req!$S$2:$T$3,2),0)+IF(VLOOKUP($D139,FET_Req!$Q$2:$R$14,2)=121200,IF(VLOOKUP($E139,FET_Req!$S$2:$T$3,2)=20,VLOOKUP($F139,FET_Req!$U$2:$V$4,2),0),0)+IF(OR(VLOOKUP($D139,FET_Req!$Q$2:$R$14,2)=121500,VLOOKUP($D139,FET_Req!$Q$2:$R$14,2)=121600),VLOOKUP($F139,FET_Req!$U$2:$V$4,2),0)</f>
        <v>#N/A</v>
      </c>
      <c r="AP139" s="218"/>
      <c r="AQ139" s="218"/>
      <c r="AR139" s="218"/>
    </row>
    <row r="140" spans="1:44" x14ac:dyDescent="0.25">
      <c r="A140" s="125"/>
      <c r="B140" s="453"/>
      <c r="C140" s="453"/>
      <c r="D140" s="454"/>
      <c r="E140" s="454"/>
      <c r="F140" s="454"/>
      <c r="G140" s="456"/>
      <c r="H140" s="154" t="str">
        <f t="shared" si="7"/>
        <v/>
      </c>
      <c r="I140" s="148" t="str">
        <f>IF($D140="","",VLOOKUP($AJ140,FET_Req!$A$2:$N$22,5))</f>
        <v/>
      </c>
      <c r="J140" s="455"/>
      <c r="K140" s="147" t="str">
        <f t="shared" si="8"/>
        <v/>
      </c>
      <c r="L140" s="148" t="str">
        <f>IF($D140="","",VLOOKUP($AJ140,FET_Req!$A$2:$N$22,6))</f>
        <v/>
      </c>
      <c r="M140" s="455"/>
      <c r="N140" s="147" t="str">
        <f t="shared" si="9"/>
        <v/>
      </c>
      <c r="O140" s="148" t="str">
        <f>IF($D140="","",VLOOKUP($AJ140,FET_Req!$A$2:$N$22,7))</f>
        <v/>
      </c>
      <c r="P140" s="457"/>
      <c r="Q140" s="158" t="str">
        <f t="shared" si="10"/>
        <v/>
      </c>
      <c r="R140" s="148" t="str">
        <f>IF($D140="","",IF(OR($AJ140=120500,$AJ140=120600),"",VLOOKUP($AJ140,FET_Req!$A$2:$N$22,8)))</f>
        <v/>
      </c>
      <c r="S140" s="457"/>
      <c r="T140" s="158" t="str">
        <f t="shared" si="11"/>
        <v/>
      </c>
      <c r="U140" s="148" t="str">
        <f>IF($D140="","",VLOOKUP($AJ140,FET_Req!$A$2:$N$22,9))</f>
        <v/>
      </c>
      <c r="V140" s="149" t="str">
        <f t="shared" si="12"/>
        <v/>
      </c>
      <c r="W140" s="150" t="str">
        <f t="shared" si="13"/>
        <v/>
      </c>
      <c r="X140" s="151"/>
      <c r="Y140" s="453"/>
      <c r="Z140" s="453"/>
      <c r="AA140" s="453"/>
      <c r="AB140" s="453"/>
      <c r="AC140" s="453"/>
      <c r="AD140" s="453"/>
      <c r="AE140" s="453"/>
      <c r="AF140" s="152" t="str">
        <f>IF(OR($D140="",$AG140=""),"",MIN(VLOOKUP($AJ140,FET_Req!$A$2:$N$22,11),$AG140-VLOOKUP($AJ140,FET_Req!$A$2:$N$22,12)))</f>
        <v/>
      </c>
      <c r="AG140" s="453"/>
      <c r="AH140" s="453"/>
      <c r="AI140" s="151"/>
      <c r="AJ140" s="126" t="e">
        <f>VLOOKUP($D140,FET_Req!$Q$2:$R$14,2)+IF(VLOOKUP($D140,FET_Req!$Q$2:$R$14,2)=121200,VLOOKUP($E140,FET_Req!$S$2:$T$3,2),0)+IF(VLOOKUP($D140,FET_Req!$Q$2:$R$14,2)=121200,IF(VLOOKUP($E140,FET_Req!$S$2:$T$3,2)=20,VLOOKUP($F140,FET_Req!$U$2:$V$4,2),0),0)+IF(OR(VLOOKUP($D140,FET_Req!$Q$2:$R$14,2)=121500,VLOOKUP($D140,FET_Req!$Q$2:$R$14,2)=121600),VLOOKUP($F140,FET_Req!$U$2:$V$4,2),0)</f>
        <v>#N/A</v>
      </c>
      <c r="AP140" s="218"/>
      <c r="AQ140" s="218"/>
      <c r="AR140" s="218"/>
    </row>
    <row r="141" spans="1:44" x14ac:dyDescent="0.25">
      <c r="A141" s="125"/>
      <c r="B141" s="453"/>
      <c r="C141" s="453"/>
      <c r="D141" s="454"/>
      <c r="E141" s="454"/>
      <c r="F141" s="454"/>
      <c r="G141" s="456"/>
      <c r="H141" s="154" t="str">
        <f t="shared" si="7"/>
        <v/>
      </c>
      <c r="I141" s="148" t="str">
        <f>IF($D141="","",VLOOKUP($AJ141,FET_Req!$A$2:$N$22,5))</f>
        <v/>
      </c>
      <c r="J141" s="455"/>
      <c r="K141" s="147" t="str">
        <f t="shared" si="8"/>
        <v/>
      </c>
      <c r="L141" s="148" t="str">
        <f>IF($D141="","",VLOOKUP($AJ141,FET_Req!$A$2:$N$22,6))</f>
        <v/>
      </c>
      <c r="M141" s="455"/>
      <c r="N141" s="147" t="str">
        <f t="shared" si="9"/>
        <v/>
      </c>
      <c r="O141" s="148" t="str">
        <f>IF($D141="","",VLOOKUP($AJ141,FET_Req!$A$2:$N$22,7))</f>
        <v/>
      </c>
      <c r="P141" s="457"/>
      <c r="Q141" s="158" t="str">
        <f t="shared" si="10"/>
        <v/>
      </c>
      <c r="R141" s="148" t="str">
        <f>IF($D141="","",IF(OR($AJ141=120500,$AJ141=120600),"",VLOOKUP($AJ141,FET_Req!$A$2:$N$22,8)))</f>
        <v/>
      </c>
      <c r="S141" s="457"/>
      <c r="T141" s="158" t="str">
        <f t="shared" si="11"/>
        <v/>
      </c>
      <c r="U141" s="148" t="str">
        <f>IF($D141="","",VLOOKUP($AJ141,FET_Req!$A$2:$N$22,9))</f>
        <v/>
      </c>
      <c r="V141" s="149" t="str">
        <f t="shared" si="12"/>
        <v/>
      </c>
      <c r="W141" s="150" t="str">
        <f t="shared" si="13"/>
        <v/>
      </c>
      <c r="X141" s="151"/>
      <c r="Y141" s="453"/>
      <c r="Z141" s="453"/>
      <c r="AA141" s="453"/>
      <c r="AB141" s="453"/>
      <c r="AC141" s="453"/>
      <c r="AD141" s="453"/>
      <c r="AE141" s="453"/>
      <c r="AF141" s="152" t="str">
        <f>IF(OR($D141="",$AG141=""),"",MIN(VLOOKUP($AJ141,FET_Req!$A$2:$N$22,11),$AG141-VLOOKUP($AJ141,FET_Req!$A$2:$N$22,12)))</f>
        <v/>
      </c>
      <c r="AG141" s="453"/>
      <c r="AH141" s="453"/>
      <c r="AI141" s="151"/>
      <c r="AJ141" s="126" t="e">
        <f>VLOOKUP($D141,FET_Req!$Q$2:$R$14,2)+IF(VLOOKUP($D141,FET_Req!$Q$2:$R$14,2)=121200,VLOOKUP($E141,FET_Req!$S$2:$T$3,2),0)+IF(VLOOKUP($D141,FET_Req!$Q$2:$R$14,2)=121200,IF(VLOOKUP($E141,FET_Req!$S$2:$T$3,2)=20,VLOOKUP($F141,FET_Req!$U$2:$V$4,2),0),0)+IF(OR(VLOOKUP($D141,FET_Req!$Q$2:$R$14,2)=121500,VLOOKUP($D141,FET_Req!$Q$2:$R$14,2)=121600),VLOOKUP($F141,FET_Req!$U$2:$V$4,2),0)</f>
        <v>#N/A</v>
      </c>
      <c r="AP141" s="218"/>
      <c r="AQ141" s="218"/>
      <c r="AR141" s="218"/>
    </row>
    <row r="142" spans="1:44" x14ac:dyDescent="0.25">
      <c r="A142" s="125"/>
      <c r="B142" s="453"/>
      <c r="C142" s="453"/>
      <c r="D142" s="454"/>
      <c r="E142" s="454"/>
      <c r="F142" s="454"/>
      <c r="G142" s="456"/>
      <c r="H142" s="154" t="str">
        <f t="shared" si="7"/>
        <v/>
      </c>
      <c r="I142" s="148" t="str">
        <f>IF($D142="","",VLOOKUP($AJ142,FET_Req!$A$2:$N$22,5))</f>
        <v/>
      </c>
      <c r="J142" s="455"/>
      <c r="K142" s="147" t="str">
        <f t="shared" si="8"/>
        <v/>
      </c>
      <c r="L142" s="148" t="str">
        <f>IF($D142="","",VLOOKUP($AJ142,FET_Req!$A$2:$N$22,6))</f>
        <v/>
      </c>
      <c r="M142" s="455"/>
      <c r="N142" s="147" t="str">
        <f t="shared" si="9"/>
        <v/>
      </c>
      <c r="O142" s="148" t="str">
        <f>IF($D142="","",VLOOKUP($AJ142,FET_Req!$A$2:$N$22,7))</f>
        <v/>
      </c>
      <c r="P142" s="457"/>
      <c r="Q142" s="158" t="str">
        <f t="shared" si="10"/>
        <v/>
      </c>
      <c r="R142" s="148" t="str">
        <f>IF($D142="","",IF(OR($AJ142=120500,$AJ142=120600),"",VLOOKUP($AJ142,FET_Req!$A$2:$N$22,8)))</f>
        <v/>
      </c>
      <c r="S142" s="457"/>
      <c r="T142" s="158" t="str">
        <f t="shared" si="11"/>
        <v/>
      </c>
      <c r="U142" s="148" t="str">
        <f>IF($D142="","",VLOOKUP($AJ142,FET_Req!$A$2:$N$22,9))</f>
        <v/>
      </c>
      <c r="V142" s="149" t="str">
        <f t="shared" si="12"/>
        <v/>
      </c>
      <c r="W142" s="150" t="str">
        <f t="shared" si="13"/>
        <v/>
      </c>
      <c r="X142" s="151"/>
      <c r="Y142" s="453"/>
      <c r="Z142" s="453"/>
      <c r="AA142" s="453"/>
      <c r="AB142" s="453"/>
      <c r="AC142" s="453"/>
      <c r="AD142" s="453"/>
      <c r="AE142" s="453"/>
      <c r="AF142" s="152" t="str">
        <f>IF(OR($D142="",$AG142=""),"",MIN(VLOOKUP($AJ142,FET_Req!$A$2:$N$22,11),$AG142-VLOOKUP($AJ142,FET_Req!$A$2:$N$22,12)))</f>
        <v/>
      </c>
      <c r="AG142" s="453"/>
      <c r="AH142" s="453"/>
      <c r="AI142" s="151"/>
      <c r="AJ142" s="126" t="e">
        <f>VLOOKUP($D142,FET_Req!$Q$2:$R$14,2)+IF(VLOOKUP($D142,FET_Req!$Q$2:$R$14,2)=121200,VLOOKUP($E142,FET_Req!$S$2:$T$3,2),0)+IF(VLOOKUP($D142,FET_Req!$Q$2:$R$14,2)=121200,IF(VLOOKUP($E142,FET_Req!$S$2:$T$3,2)=20,VLOOKUP($F142,FET_Req!$U$2:$V$4,2),0),0)+IF(OR(VLOOKUP($D142,FET_Req!$Q$2:$R$14,2)=121500,VLOOKUP($D142,FET_Req!$Q$2:$R$14,2)=121600),VLOOKUP($F142,FET_Req!$U$2:$V$4,2),0)</f>
        <v>#N/A</v>
      </c>
      <c r="AP142" s="218"/>
      <c r="AQ142" s="218"/>
      <c r="AR142" s="218"/>
    </row>
    <row r="143" spans="1:44" x14ac:dyDescent="0.25">
      <c r="A143" s="125"/>
      <c r="B143" s="453"/>
      <c r="C143" s="453"/>
      <c r="D143" s="454"/>
      <c r="E143" s="454"/>
      <c r="F143" s="454"/>
      <c r="G143" s="456"/>
      <c r="H143" s="154" t="str">
        <f t="shared" si="7"/>
        <v/>
      </c>
      <c r="I143" s="148" t="str">
        <f>IF($D143="","",VLOOKUP($AJ143,FET_Req!$A$2:$N$22,5))</f>
        <v/>
      </c>
      <c r="J143" s="455"/>
      <c r="K143" s="147" t="str">
        <f t="shared" si="8"/>
        <v/>
      </c>
      <c r="L143" s="148" t="str">
        <f>IF($D143="","",VLOOKUP($AJ143,FET_Req!$A$2:$N$22,6))</f>
        <v/>
      </c>
      <c r="M143" s="455"/>
      <c r="N143" s="147" t="str">
        <f t="shared" si="9"/>
        <v/>
      </c>
      <c r="O143" s="148" t="str">
        <f>IF($D143="","",VLOOKUP($AJ143,FET_Req!$A$2:$N$22,7))</f>
        <v/>
      </c>
      <c r="P143" s="457"/>
      <c r="Q143" s="158" t="str">
        <f t="shared" si="10"/>
        <v/>
      </c>
      <c r="R143" s="148" t="str">
        <f>IF($D143="","",IF(OR($AJ143=120500,$AJ143=120600),"",VLOOKUP($AJ143,FET_Req!$A$2:$N$22,8)))</f>
        <v/>
      </c>
      <c r="S143" s="457"/>
      <c r="T143" s="158" t="str">
        <f t="shared" si="11"/>
        <v/>
      </c>
      <c r="U143" s="148" t="str">
        <f>IF($D143="","",VLOOKUP($AJ143,FET_Req!$A$2:$N$22,9))</f>
        <v/>
      </c>
      <c r="V143" s="149" t="str">
        <f t="shared" si="12"/>
        <v/>
      </c>
      <c r="W143" s="150" t="str">
        <f t="shared" si="13"/>
        <v/>
      </c>
      <c r="X143" s="151"/>
      <c r="Y143" s="453"/>
      <c r="Z143" s="453"/>
      <c r="AA143" s="453"/>
      <c r="AB143" s="453"/>
      <c r="AC143" s="453"/>
      <c r="AD143" s="453"/>
      <c r="AE143" s="453"/>
      <c r="AF143" s="152" t="str">
        <f>IF(OR($D143="",$AG143=""),"",MIN(VLOOKUP($AJ143,FET_Req!$A$2:$N$22,11),$AG143-VLOOKUP($AJ143,FET_Req!$A$2:$N$22,12)))</f>
        <v/>
      </c>
      <c r="AG143" s="453"/>
      <c r="AH143" s="453"/>
      <c r="AI143" s="151"/>
      <c r="AJ143" s="126" t="e">
        <f>VLOOKUP($D143,FET_Req!$Q$2:$R$14,2)+IF(VLOOKUP($D143,FET_Req!$Q$2:$R$14,2)=121200,VLOOKUP($E143,FET_Req!$S$2:$T$3,2),0)+IF(VLOOKUP($D143,FET_Req!$Q$2:$R$14,2)=121200,IF(VLOOKUP($E143,FET_Req!$S$2:$T$3,2)=20,VLOOKUP($F143,FET_Req!$U$2:$V$4,2),0),0)+IF(OR(VLOOKUP($D143,FET_Req!$Q$2:$R$14,2)=121500,VLOOKUP($D143,FET_Req!$Q$2:$R$14,2)=121600),VLOOKUP($F143,FET_Req!$U$2:$V$4,2),0)</f>
        <v>#N/A</v>
      </c>
      <c r="AP143" s="218"/>
      <c r="AQ143" s="218"/>
      <c r="AR143" s="218"/>
    </row>
    <row r="144" spans="1:44" x14ac:dyDescent="0.25">
      <c r="A144" s="125"/>
      <c r="B144" s="453"/>
      <c r="C144" s="453"/>
      <c r="D144" s="454"/>
      <c r="E144" s="454"/>
      <c r="F144" s="454"/>
      <c r="G144" s="456"/>
      <c r="H144" s="154" t="str">
        <f t="shared" si="7"/>
        <v/>
      </c>
      <c r="I144" s="148" t="str">
        <f>IF($D144="","",VLOOKUP($AJ144,FET_Req!$A$2:$N$22,5))</f>
        <v/>
      </c>
      <c r="J144" s="455"/>
      <c r="K144" s="147" t="str">
        <f t="shared" si="8"/>
        <v/>
      </c>
      <c r="L144" s="148" t="str">
        <f>IF($D144="","",VLOOKUP($AJ144,FET_Req!$A$2:$N$22,6))</f>
        <v/>
      </c>
      <c r="M144" s="455"/>
      <c r="N144" s="147" t="str">
        <f t="shared" si="9"/>
        <v/>
      </c>
      <c r="O144" s="148" t="str">
        <f>IF($D144="","",VLOOKUP($AJ144,FET_Req!$A$2:$N$22,7))</f>
        <v/>
      </c>
      <c r="P144" s="457"/>
      <c r="Q144" s="158" t="str">
        <f t="shared" si="10"/>
        <v/>
      </c>
      <c r="R144" s="148" t="str">
        <f>IF($D144="","",IF(OR($AJ144=120500,$AJ144=120600),"",VLOOKUP($AJ144,FET_Req!$A$2:$N$22,8)))</f>
        <v/>
      </c>
      <c r="S144" s="457"/>
      <c r="T144" s="158" t="str">
        <f t="shared" si="11"/>
        <v/>
      </c>
      <c r="U144" s="148" t="str">
        <f>IF($D144="","",VLOOKUP($AJ144,FET_Req!$A$2:$N$22,9))</f>
        <v/>
      </c>
      <c r="V144" s="149" t="str">
        <f t="shared" si="12"/>
        <v/>
      </c>
      <c r="W144" s="150" t="str">
        <f t="shared" si="13"/>
        <v/>
      </c>
      <c r="X144" s="151"/>
      <c r="Y144" s="453"/>
      <c r="Z144" s="453"/>
      <c r="AA144" s="453"/>
      <c r="AB144" s="453"/>
      <c r="AC144" s="453"/>
      <c r="AD144" s="453"/>
      <c r="AE144" s="453"/>
      <c r="AF144" s="152" t="str">
        <f>IF(OR($D144="",$AG144=""),"",MIN(VLOOKUP($AJ144,FET_Req!$A$2:$N$22,11),$AG144-VLOOKUP($AJ144,FET_Req!$A$2:$N$22,12)))</f>
        <v/>
      </c>
      <c r="AG144" s="453"/>
      <c r="AH144" s="453"/>
      <c r="AI144" s="151"/>
      <c r="AJ144" s="126" t="e">
        <f>VLOOKUP($D144,FET_Req!$Q$2:$R$14,2)+IF(VLOOKUP($D144,FET_Req!$Q$2:$R$14,2)=121200,VLOOKUP($E144,FET_Req!$S$2:$T$3,2),0)+IF(VLOOKUP($D144,FET_Req!$Q$2:$R$14,2)=121200,IF(VLOOKUP($E144,FET_Req!$S$2:$T$3,2)=20,VLOOKUP($F144,FET_Req!$U$2:$V$4,2),0),0)+IF(OR(VLOOKUP($D144,FET_Req!$Q$2:$R$14,2)=121500,VLOOKUP($D144,FET_Req!$Q$2:$R$14,2)=121600),VLOOKUP($F144,FET_Req!$U$2:$V$4,2),0)</f>
        <v>#N/A</v>
      </c>
      <c r="AP144" s="218"/>
      <c r="AQ144" s="218"/>
      <c r="AR144" s="218"/>
    </row>
    <row r="145" spans="1:44" x14ac:dyDescent="0.25">
      <c r="A145" s="125"/>
      <c r="B145" s="453"/>
      <c r="C145" s="453"/>
      <c r="D145" s="454"/>
      <c r="E145" s="454"/>
      <c r="F145" s="454"/>
      <c r="G145" s="456"/>
      <c r="H145" s="154" t="str">
        <f t="shared" si="7"/>
        <v/>
      </c>
      <c r="I145" s="148" t="str">
        <f>IF($D145="","",VLOOKUP($AJ145,FET_Req!$A$2:$N$22,5))</f>
        <v/>
      </c>
      <c r="J145" s="455"/>
      <c r="K145" s="147" t="str">
        <f t="shared" si="8"/>
        <v/>
      </c>
      <c r="L145" s="148" t="str">
        <f>IF($D145="","",VLOOKUP($AJ145,FET_Req!$A$2:$N$22,6))</f>
        <v/>
      </c>
      <c r="M145" s="455"/>
      <c r="N145" s="147" t="str">
        <f t="shared" si="9"/>
        <v/>
      </c>
      <c r="O145" s="148" t="str">
        <f>IF($D145="","",VLOOKUP($AJ145,FET_Req!$A$2:$N$22,7))</f>
        <v/>
      </c>
      <c r="P145" s="457"/>
      <c r="Q145" s="158" t="str">
        <f t="shared" si="10"/>
        <v/>
      </c>
      <c r="R145" s="148" t="str">
        <f>IF($D145="","",IF(OR($AJ145=120500,$AJ145=120600),"",VLOOKUP($AJ145,FET_Req!$A$2:$N$22,8)))</f>
        <v/>
      </c>
      <c r="S145" s="457"/>
      <c r="T145" s="158" t="str">
        <f t="shared" si="11"/>
        <v/>
      </c>
      <c r="U145" s="148" t="str">
        <f>IF($D145="","",VLOOKUP($AJ145,FET_Req!$A$2:$N$22,9))</f>
        <v/>
      </c>
      <c r="V145" s="149" t="str">
        <f t="shared" si="12"/>
        <v/>
      </c>
      <c r="W145" s="150" t="str">
        <f t="shared" si="13"/>
        <v/>
      </c>
      <c r="X145" s="151"/>
      <c r="Y145" s="453"/>
      <c r="Z145" s="453"/>
      <c r="AA145" s="453"/>
      <c r="AB145" s="453"/>
      <c r="AC145" s="453"/>
      <c r="AD145" s="453"/>
      <c r="AE145" s="453"/>
      <c r="AF145" s="152" t="str">
        <f>IF(OR($D145="",$AG145=""),"",MIN(VLOOKUP($AJ145,FET_Req!$A$2:$N$22,11),$AG145-VLOOKUP($AJ145,FET_Req!$A$2:$N$22,12)))</f>
        <v/>
      </c>
      <c r="AG145" s="453"/>
      <c r="AH145" s="453"/>
      <c r="AI145" s="151"/>
      <c r="AJ145" s="126" t="e">
        <f>VLOOKUP($D145,FET_Req!$Q$2:$R$14,2)+IF(VLOOKUP($D145,FET_Req!$Q$2:$R$14,2)=121200,VLOOKUP($E145,FET_Req!$S$2:$T$3,2),0)+IF(VLOOKUP($D145,FET_Req!$Q$2:$R$14,2)=121200,IF(VLOOKUP($E145,FET_Req!$S$2:$T$3,2)=20,VLOOKUP($F145,FET_Req!$U$2:$V$4,2),0),0)+IF(OR(VLOOKUP($D145,FET_Req!$Q$2:$R$14,2)=121500,VLOOKUP($D145,FET_Req!$Q$2:$R$14,2)=121600),VLOOKUP($F145,FET_Req!$U$2:$V$4,2),0)</f>
        <v>#N/A</v>
      </c>
      <c r="AP145" s="218"/>
      <c r="AQ145" s="218"/>
      <c r="AR145" s="218"/>
    </row>
    <row r="146" spans="1:44" x14ac:dyDescent="0.25">
      <c r="A146" s="125"/>
      <c r="B146" s="453"/>
      <c r="C146" s="453"/>
      <c r="D146" s="454"/>
      <c r="E146" s="454"/>
      <c r="F146" s="454"/>
      <c r="G146" s="456"/>
      <c r="H146" s="154" t="str">
        <f t="shared" si="7"/>
        <v/>
      </c>
      <c r="I146" s="148" t="str">
        <f>IF($D146="","",VLOOKUP($AJ146,FET_Req!$A$2:$N$22,5))</f>
        <v/>
      </c>
      <c r="J146" s="455"/>
      <c r="K146" s="147" t="str">
        <f t="shared" si="8"/>
        <v/>
      </c>
      <c r="L146" s="148" t="str">
        <f>IF($D146="","",VLOOKUP($AJ146,FET_Req!$A$2:$N$22,6))</f>
        <v/>
      </c>
      <c r="M146" s="455"/>
      <c r="N146" s="147" t="str">
        <f t="shared" si="9"/>
        <v/>
      </c>
      <c r="O146" s="148" t="str">
        <f>IF($D146="","",VLOOKUP($AJ146,FET_Req!$A$2:$N$22,7))</f>
        <v/>
      </c>
      <c r="P146" s="457"/>
      <c r="Q146" s="158" t="str">
        <f t="shared" si="10"/>
        <v/>
      </c>
      <c r="R146" s="148" t="str">
        <f>IF($D146="","",IF(OR($AJ146=120500,$AJ146=120600),"",VLOOKUP($AJ146,FET_Req!$A$2:$N$22,8)))</f>
        <v/>
      </c>
      <c r="S146" s="457"/>
      <c r="T146" s="158" t="str">
        <f t="shared" si="11"/>
        <v/>
      </c>
      <c r="U146" s="148" t="str">
        <f>IF($D146="","",VLOOKUP($AJ146,FET_Req!$A$2:$N$22,9))</f>
        <v/>
      </c>
      <c r="V146" s="149" t="str">
        <f t="shared" si="12"/>
        <v/>
      </c>
      <c r="W146" s="150" t="str">
        <f t="shared" si="13"/>
        <v/>
      </c>
      <c r="X146" s="151"/>
      <c r="Y146" s="453"/>
      <c r="Z146" s="453"/>
      <c r="AA146" s="453"/>
      <c r="AB146" s="453"/>
      <c r="AC146" s="453"/>
      <c r="AD146" s="453"/>
      <c r="AE146" s="453"/>
      <c r="AF146" s="152" t="str">
        <f>IF(OR($D146="",$AG146=""),"",MIN(VLOOKUP($AJ146,FET_Req!$A$2:$N$22,11),$AG146-VLOOKUP($AJ146,FET_Req!$A$2:$N$22,12)))</f>
        <v/>
      </c>
      <c r="AG146" s="453"/>
      <c r="AH146" s="453"/>
      <c r="AI146" s="151"/>
      <c r="AJ146" s="126" t="e">
        <f>VLOOKUP($D146,FET_Req!$Q$2:$R$14,2)+IF(VLOOKUP($D146,FET_Req!$Q$2:$R$14,2)=121200,VLOOKUP($E146,FET_Req!$S$2:$T$3,2),0)+IF(VLOOKUP($D146,FET_Req!$Q$2:$R$14,2)=121200,IF(VLOOKUP($E146,FET_Req!$S$2:$T$3,2)=20,VLOOKUP($F146,FET_Req!$U$2:$V$4,2),0),0)+IF(OR(VLOOKUP($D146,FET_Req!$Q$2:$R$14,2)=121500,VLOOKUP($D146,FET_Req!$Q$2:$R$14,2)=121600),VLOOKUP($F146,FET_Req!$U$2:$V$4,2),0)</f>
        <v>#N/A</v>
      </c>
      <c r="AP146" s="218"/>
      <c r="AQ146" s="218"/>
      <c r="AR146" s="218"/>
    </row>
    <row r="147" spans="1:44" x14ac:dyDescent="0.25">
      <c r="A147" s="125"/>
      <c r="B147" s="453"/>
      <c r="C147" s="453"/>
      <c r="D147" s="454"/>
      <c r="E147" s="454"/>
      <c r="F147" s="454"/>
      <c r="G147" s="456"/>
      <c r="H147" s="154" t="str">
        <f t="shared" ref="H147:H210" si="14">IF(OR($D147="",$Y147="",$Z147="",$I147="",$AE147="",$AG147=""),"",IF($AJ147&gt;=120100,IF($V147&lt;=$AE147,$Z147*$I147,IF(AND($V147&gt;$AE147,$V147&lt;=$AG147),$I147*($Z147+((($Y147-$Z147)/($AG147-$AE147))*($V147-$AE147))),0)),""))</f>
        <v/>
      </c>
      <c r="I147" s="148" t="str">
        <f>IF($D147="","",VLOOKUP($AJ147,FET_Req!$A$2:$N$22,5))</f>
        <v/>
      </c>
      <c r="J147" s="455"/>
      <c r="K147" s="147" t="str">
        <f t="shared" ref="K147:K210" si="15">IF(OR($D147="",$AA147="",$L147=""),"",IF($AJ147&gt;=120100,$AA147*$L147,""))</f>
        <v/>
      </c>
      <c r="L147" s="148" t="str">
        <f>IF($D147="","",VLOOKUP($AJ147,FET_Req!$A$2:$N$22,6))</f>
        <v/>
      </c>
      <c r="M147" s="455"/>
      <c r="N147" s="147" t="str">
        <f t="shared" ref="N147:N210" si="16">IF(OR($D147="",$AB147="",$O147=""),"",IF($AJ147&gt;=120100,$AB147*$O147,""))</f>
        <v/>
      </c>
      <c r="O147" s="148" t="str">
        <f>IF($D147="","",VLOOKUP($AJ147,FET_Req!$A$2:$N$22,7))</f>
        <v/>
      </c>
      <c r="P147" s="457"/>
      <c r="Q147" s="158" t="str">
        <f t="shared" ref="Q147:Q210" si="17">IF(OR($D147="",$AC147="",$R147=""),"",IF($AJ147&gt;=120100,$AC147*$R147,""))</f>
        <v/>
      </c>
      <c r="R147" s="148" t="str">
        <f>IF($D147="","",IF(OR($AJ147=120500,$AJ147=120600),"",VLOOKUP($AJ147,FET_Req!$A$2:$N$22,8)))</f>
        <v/>
      </c>
      <c r="S147" s="457"/>
      <c r="T147" s="158" t="str">
        <f t="shared" ref="T147:T210" si="18">IF(OR($D147="",$AD147="",$U147=""),"",IF($AJ147&gt;=120100,$AD147*$U147,""))</f>
        <v/>
      </c>
      <c r="U147" s="148" t="str">
        <f>IF($D147="","",VLOOKUP($AJ147,FET_Req!$A$2:$N$22,9))</f>
        <v/>
      </c>
      <c r="V147" s="149" t="str">
        <f t="shared" ref="V147:V210" si="19">IF($D147="","",$L$6+AH147)</f>
        <v/>
      </c>
      <c r="W147" s="150" t="str">
        <f t="shared" ref="W147:W210" si="20">IF(OR($D147="",$AF147=""),"",$AF147)</f>
        <v/>
      </c>
      <c r="X147" s="151"/>
      <c r="Y147" s="453"/>
      <c r="Z147" s="453"/>
      <c r="AA147" s="453"/>
      <c r="AB147" s="453"/>
      <c r="AC147" s="453"/>
      <c r="AD147" s="453"/>
      <c r="AE147" s="453"/>
      <c r="AF147" s="152" t="str">
        <f>IF(OR($D147="",$AG147=""),"",MIN(VLOOKUP($AJ147,FET_Req!$A$2:$N$22,11),$AG147-VLOOKUP($AJ147,FET_Req!$A$2:$N$22,12)))</f>
        <v/>
      </c>
      <c r="AG147" s="453"/>
      <c r="AH147" s="453"/>
      <c r="AI147" s="151"/>
      <c r="AJ147" s="126" t="e">
        <f>VLOOKUP($D147,FET_Req!$Q$2:$R$14,2)+IF(VLOOKUP($D147,FET_Req!$Q$2:$R$14,2)=121200,VLOOKUP($E147,FET_Req!$S$2:$T$3,2),0)+IF(VLOOKUP($D147,FET_Req!$Q$2:$R$14,2)=121200,IF(VLOOKUP($E147,FET_Req!$S$2:$T$3,2)=20,VLOOKUP($F147,FET_Req!$U$2:$V$4,2),0),0)+IF(OR(VLOOKUP($D147,FET_Req!$Q$2:$R$14,2)=121500,VLOOKUP($D147,FET_Req!$Q$2:$R$14,2)=121600),VLOOKUP($F147,FET_Req!$U$2:$V$4,2),0)</f>
        <v>#N/A</v>
      </c>
      <c r="AP147" s="218"/>
      <c r="AQ147" s="218"/>
      <c r="AR147" s="218"/>
    </row>
    <row r="148" spans="1:44" x14ac:dyDescent="0.25">
      <c r="A148" s="125"/>
      <c r="B148" s="453"/>
      <c r="C148" s="453"/>
      <c r="D148" s="454"/>
      <c r="E148" s="454"/>
      <c r="F148" s="454"/>
      <c r="G148" s="456"/>
      <c r="H148" s="154" t="str">
        <f t="shared" si="14"/>
        <v/>
      </c>
      <c r="I148" s="148" t="str">
        <f>IF($D148="","",VLOOKUP($AJ148,FET_Req!$A$2:$N$22,5))</f>
        <v/>
      </c>
      <c r="J148" s="455"/>
      <c r="K148" s="147" t="str">
        <f t="shared" si="15"/>
        <v/>
      </c>
      <c r="L148" s="148" t="str">
        <f>IF($D148="","",VLOOKUP($AJ148,FET_Req!$A$2:$N$22,6))</f>
        <v/>
      </c>
      <c r="M148" s="455"/>
      <c r="N148" s="147" t="str">
        <f t="shared" si="16"/>
        <v/>
      </c>
      <c r="O148" s="148" t="str">
        <f>IF($D148="","",VLOOKUP($AJ148,FET_Req!$A$2:$N$22,7))</f>
        <v/>
      </c>
      <c r="P148" s="457"/>
      <c r="Q148" s="158" t="str">
        <f t="shared" si="17"/>
        <v/>
      </c>
      <c r="R148" s="148" t="str">
        <f>IF($D148="","",IF(OR($AJ148=120500,$AJ148=120600),"",VLOOKUP($AJ148,FET_Req!$A$2:$N$22,8)))</f>
        <v/>
      </c>
      <c r="S148" s="457"/>
      <c r="T148" s="158" t="str">
        <f t="shared" si="18"/>
        <v/>
      </c>
      <c r="U148" s="148" t="str">
        <f>IF($D148="","",VLOOKUP($AJ148,FET_Req!$A$2:$N$22,9))</f>
        <v/>
      </c>
      <c r="V148" s="149" t="str">
        <f t="shared" si="19"/>
        <v/>
      </c>
      <c r="W148" s="150" t="str">
        <f t="shared" si="20"/>
        <v/>
      </c>
      <c r="X148" s="151"/>
      <c r="Y148" s="453"/>
      <c r="Z148" s="453"/>
      <c r="AA148" s="453"/>
      <c r="AB148" s="453"/>
      <c r="AC148" s="453"/>
      <c r="AD148" s="453"/>
      <c r="AE148" s="453"/>
      <c r="AF148" s="152" t="str">
        <f>IF(OR($D148="",$AG148=""),"",MIN(VLOOKUP($AJ148,FET_Req!$A$2:$N$22,11),$AG148-VLOOKUP($AJ148,FET_Req!$A$2:$N$22,12)))</f>
        <v/>
      </c>
      <c r="AG148" s="453"/>
      <c r="AH148" s="453"/>
      <c r="AI148" s="151"/>
      <c r="AJ148" s="126" t="e">
        <f>VLOOKUP($D148,FET_Req!$Q$2:$R$14,2)+IF(VLOOKUP($D148,FET_Req!$Q$2:$R$14,2)=121200,VLOOKUP($E148,FET_Req!$S$2:$T$3,2),0)+IF(VLOOKUP($D148,FET_Req!$Q$2:$R$14,2)=121200,IF(VLOOKUP($E148,FET_Req!$S$2:$T$3,2)=20,VLOOKUP($F148,FET_Req!$U$2:$V$4,2),0),0)+IF(OR(VLOOKUP($D148,FET_Req!$Q$2:$R$14,2)=121500,VLOOKUP($D148,FET_Req!$Q$2:$R$14,2)=121600),VLOOKUP($F148,FET_Req!$U$2:$V$4,2),0)</f>
        <v>#N/A</v>
      </c>
      <c r="AP148" s="218"/>
      <c r="AQ148" s="218"/>
      <c r="AR148" s="218"/>
    </row>
    <row r="149" spans="1:44" x14ac:dyDescent="0.25">
      <c r="A149" s="125"/>
      <c r="B149" s="453"/>
      <c r="C149" s="453"/>
      <c r="D149" s="454"/>
      <c r="E149" s="454"/>
      <c r="F149" s="454"/>
      <c r="G149" s="456"/>
      <c r="H149" s="154" t="str">
        <f t="shared" si="14"/>
        <v/>
      </c>
      <c r="I149" s="148" t="str">
        <f>IF($D149="","",VLOOKUP($AJ149,FET_Req!$A$2:$N$22,5))</f>
        <v/>
      </c>
      <c r="J149" s="455"/>
      <c r="K149" s="147" t="str">
        <f t="shared" si="15"/>
        <v/>
      </c>
      <c r="L149" s="148" t="str">
        <f>IF($D149="","",VLOOKUP($AJ149,FET_Req!$A$2:$N$22,6))</f>
        <v/>
      </c>
      <c r="M149" s="455"/>
      <c r="N149" s="147" t="str">
        <f t="shared" si="16"/>
        <v/>
      </c>
      <c r="O149" s="148" t="str">
        <f>IF($D149="","",VLOOKUP($AJ149,FET_Req!$A$2:$N$22,7))</f>
        <v/>
      </c>
      <c r="P149" s="457"/>
      <c r="Q149" s="158" t="str">
        <f t="shared" si="17"/>
        <v/>
      </c>
      <c r="R149" s="148" t="str">
        <f>IF($D149="","",IF(OR($AJ149=120500,$AJ149=120600),"",VLOOKUP($AJ149,FET_Req!$A$2:$N$22,8)))</f>
        <v/>
      </c>
      <c r="S149" s="457"/>
      <c r="T149" s="158" t="str">
        <f t="shared" si="18"/>
        <v/>
      </c>
      <c r="U149" s="148" t="str">
        <f>IF($D149="","",VLOOKUP($AJ149,FET_Req!$A$2:$N$22,9))</f>
        <v/>
      </c>
      <c r="V149" s="149" t="str">
        <f t="shared" si="19"/>
        <v/>
      </c>
      <c r="W149" s="150" t="str">
        <f t="shared" si="20"/>
        <v/>
      </c>
      <c r="X149" s="151"/>
      <c r="Y149" s="453"/>
      <c r="Z149" s="453"/>
      <c r="AA149" s="453"/>
      <c r="AB149" s="453"/>
      <c r="AC149" s="453"/>
      <c r="AD149" s="453"/>
      <c r="AE149" s="453"/>
      <c r="AF149" s="152" t="str">
        <f>IF(OR($D149="",$AG149=""),"",MIN(VLOOKUP($AJ149,FET_Req!$A$2:$N$22,11),$AG149-VLOOKUP($AJ149,FET_Req!$A$2:$N$22,12)))</f>
        <v/>
      </c>
      <c r="AG149" s="453"/>
      <c r="AH149" s="453"/>
      <c r="AI149" s="151"/>
      <c r="AJ149" s="126" t="e">
        <f>VLOOKUP($D149,FET_Req!$Q$2:$R$14,2)+IF(VLOOKUP($D149,FET_Req!$Q$2:$R$14,2)=121200,VLOOKUP($E149,FET_Req!$S$2:$T$3,2),0)+IF(VLOOKUP($D149,FET_Req!$Q$2:$R$14,2)=121200,IF(VLOOKUP($E149,FET_Req!$S$2:$T$3,2)=20,VLOOKUP($F149,FET_Req!$U$2:$V$4,2),0),0)+IF(OR(VLOOKUP($D149,FET_Req!$Q$2:$R$14,2)=121500,VLOOKUP($D149,FET_Req!$Q$2:$R$14,2)=121600),VLOOKUP($F149,FET_Req!$U$2:$V$4,2),0)</f>
        <v>#N/A</v>
      </c>
      <c r="AP149" s="218"/>
      <c r="AQ149" s="218"/>
      <c r="AR149" s="218"/>
    </row>
    <row r="150" spans="1:44" x14ac:dyDescent="0.25">
      <c r="A150" s="125"/>
      <c r="B150" s="453"/>
      <c r="C150" s="453"/>
      <c r="D150" s="454"/>
      <c r="E150" s="454"/>
      <c r="F150" s="454"/>
      <c r="G150" s="456"/>
      <c r="H150" s="154" t="str">
        <f t="shared" si="14"/>
        <v/>
      </c>
      <c r="I150" s="148" t="str">
        <f>IF($D150="","",VLOOKUP($AJ150,FET_Req!$A$2:$N$22,5))</f>
        <v/>
      </c>
      <c r="J150" s="455"/>
      <c r="K150" s="147" t="str">
        <f t="shared" si="15"/>
        <v/>
      </c>
      <c r="L150" s="148" t="str">
        <f>IF($D150="","",VLOOKUP($AJ150,FET_Req!$A$2:$N$22,6))</f>
        <v/>
      </c>
      <c r="M150" s="455"/>
      <c r="N150" s="147" t="str">
        <f t="shared" si="16"/>
        <v/>
      </c>
      <c r="O150" s="148" t="str">
        <f>IF($D150="","",VLOOKUP($AJ150,FET_Req!$A$2:$N$22,7))</f>
        <v/>
      </c>
      <c r="P150" s="457"/>
      <c r="Q150" s="158" t="str">
        <f t="shared" si="17"/>
        <v/>
      </c>
      <c r="R150" s="148" t="str">
        <f>IF($D150="","",IF(OR($AJ150=120500,$AJ150=120600),"",VLOOKUP($AJ150,FET_Req!$A$2:$N$22,8)))</f>
        <v/>
      </c>
      <c r="S150" s="457"/>
      <c r="T150" s="158" t="str">
        <f t="shared" si="18"/>
        <v/>
      </c>
      <c r="U150" s="148" t="str">
        <f>IF($D150="","",VLOOKUP($AJ150,FET_Req!$A$2:$N$22,9))</f>
        <v/>
      </c>
      <c r="V150" s="149" t="str">
        <f t="shared" si="19"/>
        <v/>
      </c>
      <c r="W150" s="150" t="str">
        <f t="shared" si="20"/>
        <v/>
      </c>
      <c r="X150" s="151"/>
      <c r="Y150" s="453"/>
      <c r="Z150" s="453"/>
      <c r="AA150" s="453"/>
      <c r="AB150" s="453"/>
      <c r="AC150" s="453"/>
      <c r="AD150" s="453"/>
      <c r="AE150" s="453"/>
      <c r="AF150" s="152" t="str">
        <f>IF(OR($D150="",$AG150=""),"",MIN(VLOOKUP($AJ150,FET_Req!$A$2:$N$22,11),$AG150-VLOOKUP($AJ150,FET_Req!$A$2:$N$22,12)))</f>
        <v/>
      </c>
      <c r="AG150" s="453"/>
      <c r="AH150" s="453"/>
      <c r="AI150" s="151"/>
      <c r="AJ150" s="126" t="e">
        <f>VLOOKUP($D150,FET_Req!$Q$2:$R$14,2)+IF(VLOOKUP($D150,FET_Req!$Q$2:$R$14,2)=121200,VLOOKUP($E150,FET_Req!$S$2:$T$3,2),0)+IF(VLOOKUP($D150,FET_Req!$Q$2:$R$14,2)=121200,IF(VLOOKUP($E150,FET_Req!$S$2:$T$3,2)=20,VLOOKUP($F150,FET_Req!$U$2:$V$4,2),0),0)+IF(OR(VLOOKUP($D150,FET_Req!$Q$2:$R$14,2)=121500,VLOOKUP($D150,FET_Req!$Q$2:$R$14,2)=121600),VLOOKUP($F150,FET_Req!$U$2:$V$4,2),0)</f>
        <v>#N/A</v>
      </c>
      <c r="AP150" s="218"/>
      <c r="AQ150" s="218"/>
      <c r="AR150" s="218"/>
    </row>
    <row r="151" spans="1:44" x14ac:dyDescent="0.25">
      <c r="A151" s="125"/>
      <c r="B151" s="453"/>
      <c r="C151" s="453"/>
      <c r="D151" s="454"/>
      <c r="E151" s="454"/>
      <c r="F151" s="454"/>
      <c r="G151" s="456"/>
      <c r="H151" s="154" t="str">
        <f t="shared" si="14"/>
        <v/>
      </c>
      <c r="I151" s="148" t="str">
        <f>IF($D151="","",VLOOKUP($AJ151,FET_Req!$A$2:$N$22,5))</f>
        <v/>
      </c>
      <c r="J151" s="455"/>
      <c r="K151" s="147" t="str">
        <f t="shared" si="15"/>
        <v/>
      </c>
      <c r="L151" s="148" t="str">
        <f>IF($D151="","",VLOOKUP($AJ151,FET_Req!$A$2:$N$22,6))</f>
        <v/>
      </c>
      <c r="M151" s="455"/>
      <c r="N151" s="147" t="str">
        <f t="shared" si="16"/>
        <v/>
      </c>
      <c r="O151" s="148" t="str">
        <f>IF($D151="","",VLOOKUP($AJ151,FET_Req!$A$2:$N$22,7))</f>
        <v/>
      </c>
      <c r="P151" s="457"/>
      <c r="Q151" s="158" t="str">
        <f t="shared" si="17"/>
        <v/>
      </c>
      <c r="R151" s="148" t="str">
        <f>IF($D151="","",IF(OR($AJ151=120500,$AJ151=120600),"",VLOOKUP($AJ151,FET_Req!$A$2:$N$22,8)))</f>
        <v/>
      </c>
      <c r="S151" s="457"/>
      <c r="T151" s="158" t="str">
        <f t="shared" si="18"/>
        <v/>
      </c>
      <c r="U151" s="148" t="str">
        <f>IF($D151="","",VLOOKUP($AJ151,FET_Req!$A$2:$N$22,9))</f>
        <v/>
      </c>
      <c r="V151" s="149" t="str">
        <f t="shared" si="19"/>
        <v/>
      </c>
      <c r="W151" s="150" t="str">
        <f t="shared" si="20"/>
        <v/>
      </c>
      <c r="X151" s="151"/>
      <c r="Y151" s="453"/>
      <c r="Z151" s="453"/>
      <c r="AA151" s="453"/>
      <c r="AB151" s="453"/>
      <c r="AC151" s="453"/>
      <c r="AD151" s="453"/>
      <c r="AE151" s="453"/>
      <c r="AF151" s="152" t="str">
        <f>IF(OR($D151="",$AG151=""),"",MIN(VLOOKUP($AJ151,FET_Req!$A$2:$N$22,11),$AG151-VLOOKUP($AJ151,FET_Req!$A$2:$N$22,12)))</f>
        <v/>
      </c>
      <c r="AG151" s="453"/>
      <c r="AH151" s="453"/>
      <c r="AI151" s="151"/>
      <c r="AJ151" s="126" t="e">
        <f>VLOOKUP($D151,FET_Req!$Q$2:$R$14,2)+IF(VLOOKUP($D151,FET_Req!$Q$2:$R$14,2)=121200,VLOOKUP($E151,FET_Req!$S$2:$T$3,2),0)+IF(VLOOKUP($D151,FET_Req!$Q$2:$R$14,2)=121200,IF(VLOOKUP($E151,FET_Req!$S$2:$T$3,2)=20,VLOOKUP($F151,FET_Req!$U$2:$V$4,2),0),0)+IF(OR(VLOOKUP($D151,FET_Req!$Q$2:$R$14,2)=121500,VLOOKUP($D151,FET_Req!$Q$2:$R$14,2)=121600),VLOOKUP($F151,FET_Req!$U$2:$V$4,2),0)</f>
        <v>#N/A</v>
      </c>
      <c r="AP151" s="218"/>
      <c r="AQ151" s="218"/>
      <c r="AR151" s="218"/>
    </row>
    <row r="152" spans="1:44" x14ac:dyDescent="0.25">
      <c r="A152" s="125"/>
      <c r="B152" s="453"/>
      <c r="C152" s="453"/>
      <c r="D152" s="454"/>
      <c r="E152" s="454"/>
      <c r="F152" s="454"/>
      <c r="G152" s="456"/>
      <c r="H152" s="154" t="str">
        <f t="shared" si="14"/>
        <v/>
      </c>
      <c r="I152" s="148" t="str">
        <f>IF($D152="","",VLOOKUP($AJ152,FET_Req!$A$2:$N$22,5))</f>
        <v/>
      </c>
      <c r="J152" s="455"/>
      <c r="K152" s="147" t="str">
        <f t="shared" si="15"/>
        <v/>
      </c>
      <c r="L152" s="148" t="str">
        <f>IF($D152="","",VLOOKUP($AJ152,FET_Req!$A$2:$N$22,6))</f>
        <v/>
      </c>
      <c r="M152" s="455"/>
      <c r="N152" s="147" t="str">
        <f t="shared" si="16"/>
        <v/>
      </c>
      <c r="O152" s="148" t="str">
        <f>IF($D152="","",VLOOKUP($AJ152,FET_Req!$A$2:$N$22,7))</f>
        <v/>
      </c>
      <c r="P152" s="457"/>
      <c r="Q152" s="158" t="str">
        <f t="shared" si="17"/>
        <v/>
      </c>
      <c r="R152" s="148" t="str">
        <f>IF($D152="","",IF(OR($AJ152=120500,$AJ152=120600),"",VLOOKUP($AJ152,FET_Req!$A$2:$N$22,8)))</f>
        <v/>
      </c>
      <c r="S152" s="457"/>
      <c r="T152" s="158" t="str">
        <f t="shared" si="18"/>
        <v/>
      </c>
      <c r="U152" s="148" t="str">
        <f>IF($D152="","",VLOOKUP($AJ152,FET_Req!$A$2:$N$22,9))</f>
        <v/>
      </c>
      <c r="V152" s="149" t="str">
        <f t="shared" si="19"/>
        <v/>
      </c>
      <c r="W152" s="150" t="str">
        <f t="shared" si="20"/>
        <v/>
      </c>
      <c r="X152" s="151"/>
      <c r="Y152" s="453"/>
      <c r="Z152" s="453"/>
      <c r="AA152" s="453"/>
      <c r="AB152" s="453"/>
      <c r="AC152" s="453"/>
      <c r="AD152" s="453"/>
      <c r="AE152" s="453"/>
      <c r="AF152" s="152" t="str">
        <f>IF(OR($D152="",$AG152=""),"",MIN(VLOOKUP($AJ152,FET_Req!$A$2:$N$22,11),$AG152-VLOOKUP($AJ152,FET_Req!$A$2:$N$22,12)))</f>
        <v/>
      </c>
      <c r="AG152" s="453"/>
      <c r="AH152" s="453"/>
      <c r="AI152" s="151"/>
      <c r="AJ152" s="126" t="e">
        <f>VLOOKUP($D152,FET_Req!$Q$2:$R$14,2)+IF(VLOOKUP($D152,FET_Req!$Q$2:$R$14,2)=121200,VLOOKUP($E152,FET_Req!$S$2:$T$3,2),0)+IF(VLOOKUP($D152,FET_Req!$Q$2:$R$14,2)=121200,IF(VLOOKUP($E152,FET_Req!$S$2:$T$3,2)=20,VLOOKUP($F152,FET_Req!$U$2:$V$4,2),0),0)+IF(OR(VLOOKUP($D152,FET_Req!$Q$2:$R$14,2)=121500,VLOOKUP($D152,FET_Req!$Q$2:$R$14,2)=121600),VLOOKUP($F152,FET_Req!$U$2:$V$4,2),0)</f>
        <v>#N/A</v>
      </c>
      <c r="AP152" s="218"/>
      <c r="AQ152" s="218"/>
      <c r="AR152" s="218"/>
    </row>
    <row r="153" spans="1:44" x14ac:dyDescent="0.25">
      <c r="A153" s="125"/>
      <c r="B153" s="453"/>
      <c r="C153" s="453"/>
      <c r="D153" s="454"/>
      <c r="E153" s="454"/>
      <c r="F153" s="454"/>
      <c r="G153" s="456"/>
      <c r="H153" s="154" t="str">
        <f t="shared" si="14"/>
        <v/>
      </c>
      <c r="I153" s="148" t="str">
        <f>IF($D153="","",VLOOKUP($AJ153,FET_Req!$A$2:$N$22,5))</f>
        <v/>
      </c>
      <c r="J153" s="455"/>
      <c r="K153" s="147" t="str">
        <f t="shared" si="15"/>
        <v/>
      </c>
      <c r="L153" s="148" t="str">
        <f>IF($D153="","",VLOOKUP($AJ153,FET_Req!$A$2:$N$22,6))</f>
        <v/>
      </c>
      <c r="M153" s="455"/>
      <c r="N153" s="147" t="str">
        <f t="shared" si="16"/>
        <v/>
      </c>
      <c r="O153" s="148" t="str">
        <f>IF($D153="","",VLOOKUP($AJ153,FET_Req!$A$2:$N$22,7))</f>
        <v/>
      </c>
      <c r="P153" s="457"/>
      <c r="Q153" s="158" t="str">
        <f t="shared" si="17"/>
        <v/>
      </c>
      <c r="R153" s="148" t="str">
        <f>IF($D153="","",IF(OR($AJ153=120500,$AJ153=120600),"",VLOOKUP($AJ153,FET_Req!$A$2:$N$22,8)))</f>
        <v/>
      </c>
      <c r="S153" s="457"/>
      <c r="T153" s="158" t="str">
        <f t="shared" si="18"/>
        <v/>
      </c>
      <c r="U153" s="148" t="str">
        <f>IF($D153="","",VLOOKUP($AJ153,FET_Req!$A$2:$N$22,9))</f>
        <v/>
      </c>
      <c r="V153" s="149" t="str">
        <f t="shared" si="19"/>
        <v/>
      </c>
      <c r="W153" s="150" t="str">
        <f t="shared" si="20"/>
        <v/>
      </c>
      <c r="X153" s="151"/>
      <c r="Y153" s="453"/>
      <c r="Z153" s="453"/>
      <c r="AA153" s="453"/>
      <c r="AB153" s="453"/>
      <c r="AC153" s="453"/>
      <c r="AD153" s="453"/>
      <c r="AE153" s="453"/>
      <c r="AF153" s="152" t="str">
        <f>IF(OR($D153="",$AG153=""),"",MIN(VLOOKUP($AJ153,FET_Req!$A$2:$N$22,11),$AG153-VLOOKUP($AJ153,FET_Req!$A$2:$N$22,12)))</f>
        <v/>
      </c>
      <c r="AG153" s="453"/>
      <c r="AH153" s="453"/>
      <c r="AI153" s="151"/>
      <c r="AJ153" s="126" t="e">
        <f>VLOOKUP($D153,FET_Req!$Q$2:$R$14,2)+IF(VLOOKUP($D153,FET_Req!$Q$2:$R$14,2)=121200,VLOOKUP($E153,FET_Req!$S$2:$T$3,2),0)+IF(VLOOKUP($D153,FET_Req!$Q$2:$R$14,2)=121200,IF(VLOOKUP($E153,FET_Req!$S$2:$T$3,2)=20,VLOOKUP($F153,FET_Req!$U$2:$V$4,2),0),0)+IF(OR(VLOOKUP($D153,FET_Req!$Q$2:$R$14,2)=121500,VLOOKUP($D153,FET_Req!$Q$2:$R$14,2)=121600),VLOOKUP($F153,FET_Req!$U$2:$V$4,2),0)</f>
        <v>#N/A</v>
      </c>
      <c r="AP153" s="218"/>
      <c r="AQ153" s="218"/>
      <c r="AR153" s="218"/>
    </row>
    <row r="154" spans="1:44" x14ac:dyDescent="0.25">
      <c r="A154" s="125"/>
      <c r="B154" s="453"/>
      <c r="C154" s="453"/>
      <c r="D154" s="454"/>
      <c r="E154" s="454"/>
      <c r="F154" s="454"/>
      <c r="G154" s="456"/>
      <c r="H154" s="154" t="str">
        <f t="shared" si="14"/>
        <v/>
      </c>
      <c r="I154" s="148" t="str">
        <f>IF($D154="","",VLOOKUP($AJ154,FET_Req!$A$2:$N$22,5))</f>
        <v/>
      </c>
      <c r="J154" s="455"/>
      <c r="K154" s="147" t="str">
        <f t="shared" si="15"/>
        <v/>
      </c>
      <c r="L154" s="148" t="str">
        <f>IF($D154="","",VLOOKUP($AJ154,FET_Req!$A$2:$N$22,6))</f>
        <v/>
      </c>
      <c r="M154" s="455"/>
      <c r="N154" s="147" t="str">
        <f t="shared" si="16"/>
        <v/>
      </c>
      <c r="O154" s="148" t="str">
        <f>IF($D154="","",VLOOKUP($AJ154,FET_Req!$A$2:$N$22,7))</f>
        <v/>
      </c>
      <c r="P154" s="457"/>
      <c r="Q154" s="158" t="str">
        <f t="shared" si="17"/>
        <v/>
      </c>
      <c r="R154" s="148" t="str">
        <f>IF($D154="","",IF(OR($AJ154=120500,$AJ154=120600),"",VLOOKUP($AJ154,FET_Req!$A$2:$N$22,8)))</f>
        <v/>
      </c>
      <c r="S154" s="457"/>
      <c r="T154" s="158" t="str">
        <f t="shared" si="18"/>
        <v/>
      </c>
      <c r="U154" s="148" t="str">
        <f>IF($D154="","",VLOOKUP($AJ154,FET_Req!$A$2:$N$22,9))</f>
        <v/>
      </c>
      <c r="V154" s="149" t="str">
        <f t="shared" si="19"/>
        <v/>
      </c>
      <c r="W154" s="150" t="str">
        <f t="shared" si="20"/>
        <v/>
      </c>
      <c r="X154" s="151"/>
      <c r="Y154" s="453"/>
      <c r="Z154" s="453"/>
      <c r="AA154" s="453"/>
      <c r="AB154" s="453"/>
      <c r="AC154" s="453"/>
      <c r="AD154" s="453"/>
      <c r="AE154" s="453"/>
      <c r="AF154" s="152" t="str">
        <f>IF(OR($D154="",$AG154=""),"",MIN(VLOOKUP($AJ154,FET_Req!$A$2:$N$22,11),$AG154-VLOOKUP($AJ154,FET_Req!$A$2:$N$22,12)))</f>
        <v/>
      </c>
      <c r="AG154" s="453"/>
      <c r="AH154" s="453"/>
      <c r="AI154" s="151"/>
      <c r="AJ154" s="126" t="e">
        <f>VLOOKUP($D154,FET_Req!$Q$2:$R$14,2)+IF(VLOOKUP($D154,FET_Req!$Q$2:$R$14,2)=121200,VLOOKUP($E154,FET_Req!$S$2:$T$3,2),0)+IF(VLOOKUP($D154,FET_Req!$Q$2:$R$14,2)=121200,IF(VLOOKUP($E154,FET_Req!$S$2:$T$3,2)=20,VLOOKUP($F154,FET_Req!$U$2:$V$4,2),0),0)+IF(OR(VLOOKUP($D154,FET_Req!$Q$2:$R$14,2)=121500,VLOOKUP($D154,FET_Req!$Q$2:$R$14,2)=121600),VLOOKUP($F154,FET_Req!$U$2:$V$4,2),0)</f>
        <v>#N/A</v>
      </c>
      <c r="AP154" s="218"/>
      <c r="AQ154" s="218"/>
      <c r="AR154" s="218"/>
    </row>
    <row r="155" spans="1:44" x14ac:dyDescent="0.25">
      <c r="A155" s="125"/>
      <c r="B155" s="453"/>
      <c r="C155" s="453"/>
      <c r="D155" s="454"/>
      <c r="E155" s="454"/>
      <c r="F155" s="454"/>
      <c r="G155" s="456"/>
      <c r="H155" s="154" t="str">
        <f t="shared" si="14"/>
        <v/>
      </c>
      <c r="I155" s="148" t="str">
        <f>IF($D155="","",VLOOKUP($AJ155,FET_Req!$A$2:$N$22,5))</f>
        <v/>
      </c>
      <c r="J155" s="455"/>
      <c r="K155" s="147" t="str">
        <f t="shared" si="15"/>
        <v/>
      </c>
      <c r="L155" s="148" t="str">
        <f>IF($D155="","",VLOOKUP($AJ155,FET_Req!$A$2:$N$22,6))</f>
        <v/>
      </c>
      <c r="M155" s="455"/>
      <c r="N155" s="147" t="str">
        <f t="shared" si="16"/>
        <v/>
      </c>
      <c r="O155" s="148" t="str">
        <f>IF($D155="","",VLOOKUP($AJ155,FET_Req!$A$2:$N$22,7))</f>
        <v/>
      </c>
      <c r="P155" s="457"/>
      <c r="Q155" s="158" t="str">
        <f t="shared" si="17"/>
        <v/>
      </c>
      <c r="R155" s="148" t="str">
        <f>IF($D155="","",IF(OR($AJ155=120500,$AJ155=120600),"",VLOOKUP($AJ155,FET_Req!$A$2:$N$22,8)))</f>
        <v/>
      </c>
      <c r="S155" s="457"/>
      <c r="T155" s="158" t="str">
        <f t="shared" si="18"/>
        <v/>
      </c>
      <c r="U155" s="148" t="str">
        <f>IF($D155="","",VLOOKUP($AJ155,FET_Req!$A$2:$N$22,9))</f>
        <v/>
      </c>
      <c r="V155" s="149" t="str">
        <f t="shared" si="19"/>
        <v/>
      </c>
      <c r="W155" s="150" t="str">
        <f t="shared" si="20"/>
        <v/>
      </c>
      <c r="X155" s="151"/>
      <c r="Y155" s="453"/>
      <c r="Z155" s="453"/>
      <c r="AA155" s="453"/>
      <c r="AB155" s="453"/>
      <c r="AC155" s="453"/>
      <c r="AD155" s="453"/>
      <c r="AE155" s="453"/>
      <c r="AF155" s="152" t="str">
        <f>IF(OR($D155="",$AG155=""),"",MIN(VLOOKUP($AJ155,FET_Req!$A$2:$N$22,11),$AG155-VLOOKUP($AJ155,FET_Req!$A$2:$N$22,12)))</f>
        <v/>
      </c>
      <c r="AG155" s="453"/>
      <c r="AH155" s="453"/>
      <c r="AI155" s="151"/>
      <c r="AJ155" s="126" t="e">
        <f>VLOOKUP($D155,FET_Req!$Q$2:$R$14,2)+IF(VLOOKUP($D155,FET_Req!$Q$2:$R$14,2)=121200,VLOOKUP($E155,FET_Req!$S$2:$T$3,2),0)+IF(VLOOKUP($D155,FET_Req!$Q$2:$R$14,2)=121200,IF(VLOOKUP($E155,FET_Req!$S$2:$T$3,2)=20,VLOOKUP($F155,FET_Req!$U$2:$V$4,2),0),0)+IF(OR(VLOOKUP($D155,FET_Req!$Q$2:$R$14,2)=121500,VLOOKUP($D155,FET_Req!$Q$2:$R$14,2)=121600),VLOOKUP($F155,FET_Req!$U$2:$V$4,2),0)</f>
        <v>#N/A</v>
      </c>
      <c r="AP155" s="218"/>
      <c r="AQ155" s="218"/>
      <c r="AR155" s="218"/>
    </row>
    <row r="156" spans="1:44" x14ac:dyDescent="0.25">
      <c r="A156" s="125"/>
      <c r="B156" s="453"/>
      <c r="C156" s="453"/>
      <c r="D156" s="454"/>
      <c r="E156" s="454"/>
      <c r="F156" s="454"/>
      <c r="G156" s="456"/>
      <c r="H156" s="154" t="str">
        <f t="shared" si="14"/>
        <v/>
      </c>
      <c r="I156" s="148" t="str">
        <f>IF($D156="","",VLOOKUP($AJ156,FET_Req!$A$2:$N$22,5))</f>
        <v/>
      </c>
      <c r="J156" s="455"/>
      <c r="K156" s="147" t="str">
        <f t="shared" si="15"/>
        <v/>
      </c>
      <c r="L156" s="148" t="str">
        <f>IF($D156="","",VLOOKUP($AJ156,FET_Req!$A$2:$N$22,6))</f>
        <v/>
      </c>
      <c r="M156" s="455"/>
      <c r="N156" s="147" t="str">
        <f t="shared" si="16"/>
        <v/>
      </c>
      <c r="O156" s="148" t="str">
        <f>IF($D156="","",VLOOKUP($AJ156,FET_Req!$A$2:$N$22,7))</f>
        <v/>
      </c>
      <c r="P156" s="457"/>
      <c r="Q156" s="158" t="str">
        <f t="shared" si="17"/>
        <v/>
      </c>
      <c r="R156" s="148" t="str">
        <f>IF($D156="","",IF(OR($AJ156=120500,$AJ156=120600),"",VLOOKUP($AJ156,FET_Req!$A$2:$N$22,8)))</f>
        <v/>
      </c>
      <c r="S156" s="457"/>
      <c r="T156" s="158" t="str">
        <f t="shared" si="18"/>
        <v/>
      </c>
      <c r="U156" s="148" t="str">
        <f>IF($D156="","",VLOOKUP($AJ156,FET_Req!$A$2:$N$22,9))</f>
        <v/>
      </c>
      <c r="V156" s="149" t="str">
        <f t="shared" si="19"/>
        <v/>
      </c>
      <c r="W156" s="150" t="str">
        <f t="shared" si="20"/>
        <v/>
      </c>
      <c r="X156" s="151"/>
      <c r="Y156" s="453"/>
      <c r="Z156" s="453"/>
      <c r="AA156" s="453"/>
      <c r="AB156" s="453"/>
      <c r="AC156" s="453"/>
      <c r="AD156" s="453"/>
      <c r="AE156" s="453"/>
      <c r="AF156" s="152" t="str">
        <f>IF(OR($D156="",$AG156=""),"",MIN(VLOOKUP($AJ156,FET_Req!$A$2:$N$22,11),$AG156-VLOOKUP($AJ156,FET_Req!$A$2:$N$22,12)))</f>
        <v/>
      </c>
      <c r="AG156" s="453"/>
      <c r="AH156" s="453"/>
      <c r="AI156" s="151"/>
      <c r="AJ156" s="126" t="e">
        <f>VLOOKUP($D156,FET_Req!$Q$2:$R$14,2)+IF(VLOOKUP($D156,FET_Req!$Q$2:$R$14,2)=121200,VLOOKUP($E156,FET_Req!$S$2:$T$3,2),0)+IF(VLOOKUP($D156,FET_Req!$Q$2:$R$14,2)=121200,IF(VLOOKUP($E156,FET_Req!$S$2:$T$3,2)=20,VLOOKUP($F156,FET_Req!$U$2:$V$4,2),0),0)+IF(OR(VLOOKUP($D156,FET_Req!$Q$2:$R$14,2)=121500,VLOOKUP($D156,FET_Req!$Q$2:$R$14,2)=121600),VLOOKUP($F156,FET_Req!$U$2:$V$4,2),0)</f>
        <v>#N/A</v>
      </c>
      <c r="AP156" s="218"/>
      <c r="AQ156" s="218"/>
      <c r="AR156" s="218"/>
    </row>
    <row r="157" spans="1:44" x14ac:dyDescent="0.25">
      <c r="A157" s="125"/>
      <c r="B157" s="453"/>
      <c r="C157" s="453"/>
      <c r="D157" s="454"/>
      <c r="E157" s="454"/>
      <c r="F157" s="454"/>
      <c r="G157" s="456"/>
      <c r="H157" s="154" t="str">
        <f t="shared" si="14"/>
        <v/>
      </c>
      <c r="I157" s="148" t="str">
        <f>IF($D157="","",VLOOKUP($AJ157,FET_Req!$A$2:$N$22,5))</f>
        <v/>
      </c>
      <c r="J157" s="455"/>
      <c r="K157" s="147" t="str">
        <f t="shared" si="15"/>
        <v/>
      </c>
      <c r="L157" s="148" t="str">
        <f>IF($D157="","",VLOOKUP($AJ157,FET_Req!$A$2:$N$22,6))</f>
        <v/>
      </c>
      <c r="M157" s="455"/>
      <c r="N157" s="147" t="str">
        <f t="shared" si="16"/>
        <v/>
      </c>
      <c r="O157" s="148" t="str">
        <f>IF($D157="","",VLOOKUP($AJ157,FET_Req!$A$2:$N$22,7))</f>
        <v/>
      </c>
      <c r="P157" s="457"/>
      <c r="Q157" s="158" t="str">
        <f t="shared" si="17"/>
        <v/>
      </c>
      <c r="R157" s="148" t="str">
        <f>IF($D157="","",IF(OR($AJ157=120500,$AJ157=120600),"",VLOOKUP($AJ157,FET_Req!$A$2:$N$22,8)))</f>
        <v/>
      </c>
      <c r="S157" s="457"/>
      <c r="T157" s="158" t="str">
        <f t="shared" si="18"/>
        <v/>
      </c>
      <c r="U157" s="148" t="str">
        <f>IF($D157="","",VLOOKUP($AJ157,FET_Req!$A$2:$N$22,9))</f>
        <v/>
      </c>
      <c r="V157" s="149" t="str">
        <f t="shared" si="19"/>
        <v/>
      </c>
      <c r="W157" s="150" t="str">
        <f t="shared" si="20"/>
        <v/>
      </c>
      <c r="X157" s="151"/>
      <c r="Y157" s="453"/>
      <c r="Z157" s="453"/>
      <c r="AA157" s="453"/>
      <c r="AB157" s="453"/>
      <c r="AC157" s="453"/>
      <c r="AD157" s="453"/>
      <c r="AE157" s="453"/>
      <c r="AF157" s="152" t="str">
        <f>IF(OR($D157="",$AG157=""),"",MIN(VLOOKUP($AJ157,FET_Req!$A$2:$N$22,11),$AG157-VLOOKUP($AJ157,FET_Req!$A$2:$N$22,12)))</f>
        <v/>
      </c>
      <c r="AG157" s="453"/>
      <c r="AH157" s="453"/>
      <c r="AI157" s="151"/>
      <c r="AJ157" s="126" t="e">
        <f>VLOOKUP($D157,FET_Req!$Q$2:$R$14,2)+IF(VLOOKUP($D157,FET_Req!$Q$2:$R$14,2)=121200,VLOOKUP($E157,FET_Req!$S$2:$T$3,2),0)+IF(VLOOKUP($D157,FET_Req!$Q$2:$R$14,2)=121200,IF(VLOOKUP($E157,FET_Req!$S$2:$T$3,2)=20,VLOOKUP($F157,FET_Req!$U$2:$V$4,2),0),0)+IF(OR(VLOOKUP($D157,FET_Req!$Q$2:$R$14,2)=121500,VLOOKUP($D157,FET_Req!$Q$2:$R$14,2)=121600),VLOOKUP($F157,FET_Req!$U$2:$V$4,2),0)</f>
        <v>#N/A</v>
      </c>
      <c r="AP157" s="218"/>
      <c r="AQ157" s="218"/>
      <c r="AR157" s="218"/>
    </row>
    <row r="158" spans="1:44" x14ac:dyDescent="0.25">
      <c r="A158" s="125"/>
      <c r="B158" s="453"/>
      <c r="C158" s="453"/>
      <c r="D158" s="454"/>
      <c r="E158" s="454"/>
      <c r="F158" s="454"/>
      <c r="G158" s="456"/>
      <c r="H158" s="154" t="str">
        <f t="shared" si="14"/>
        <v/>
      </c>
      <c r="I158" s="148" t="str">
        <f>IF($D158="","",VLOOKUP($AJ158,FET_Req!$A$2:$N$22,5))</f>
        <v/>
      </c>
      <c r="J158" s="455"/>
      <c r="K158" s="147" t="str">
        <f t="shared" si="15"/>
        <v/>
      </c>
      <c r="L158" s="148" t="str">
        <f>IF($D158="","",VLOOKUP($AJ158,FET_Req!$A$2:$N$22,6))</f>
        <v/>
      </c>
      <c r="M158" s="455"/>
      <c r="N158" s="147" t="str">
        <f t="shared" si="16"/>
        <v/>
      </c>
      <c r="O158" s="148" t="str">
        <f>IF($D158="","",VLOOKUP($AJ158,FET_Req!$A$2:$N$22,7))</f>
        <v/>
      </c>
      <c r="P158" s="457"/>
      <c r="Q158" s="158" t="str">
        <f t="shared" si="17"/>
        <v/>
      </c>
      <c r="R158" s="148" t="str">
        <f>IF($D158="","",IF(OR($AJ158=120500,$AJ158=120600),"",VLOOKUP($AJ158,FET_Req!$A$2:$N$22,8)))</f>
        <v/>
      </c>
      <c r="S158" s="457"/>
      <c r="T158" s="158" t="str">
        <f t="shared" si="18"/>
        <v/>
      </c>
      <c r="U158" s="148" t="str">
        <f>IF($D158="","",VLOOKUP($AJ158,FET_Req!$A$2:$N$22,9))</f>
        <v/>
      </c>
      <c r="V158" s="149" t="str">
        <f t="shared" si="19"/>
        <v/>
      </c>
      <c r="W158" s="150" t="str">
        <f t="shared" si="20"/>
        <v/>
      </c>
      <c r="X158" s="151"/>
      <c r="Y158" s="453"/>
      <c r="Z158" s="453"/>
      <c r="AA158" s="453"/>
      <c r="AB158" s="453"/>
      <c r="AC158" s="453"/>
      <c r="AD158" s="453"/>
      <c r="AE158" s="453"/>
      <c r="AF158" s="152" t="str">
        <f>IF(OR($D158="",$AG158=""),"",MIN(VLOOKUP($AJ158,FET_Req!$A$2:$N$22,11),$AG158-VLOOKUP($AJ158,FET_Req!$A$2:$N$22,12)))</f>
        <v/>
      </c>
      <c r="AG158" s="453"/>
      <c r="AH158" s="453"/>
      <c r="AI158" s="151"/>
      <c r="AJ158" s="126" t="e">
        <f>VLOOKUP($D158,FET_Req!$Q$2:$R$14,2)+IF(VLOOKUP($D158,FET_Req!$Q$2:$R$14,2)=121200,VLOOKUP($E158,FET_Req!$S$2:$T$3,2),0)+IF(VLOOKUP($D158,FET_Req!$Q$2:$R$14,2)=121200,IF(VLOOKUP($E158,FET_Req!$S$2:$T$3,2)=20,VLOOKUP($F158,FET_Req!$U$2:$V$4,2),0),0)+IF(OR(VLOOKUP($D158,FET_Req!$Q$2:$R$14,2)=121500,VLOOKUP($D158,FET_Req!$Q$2:$R$14,2)=121600),VLOOKUP($F158,FET_Req!$U$2:$V$4,2),0)</f>
        <v>#N/A</v>
      </c>
      <c r="AP158" s="218"/>
      <c r="AQ158" s="218"/>
      <c r="AR158" s="218"/>
    </row>
    <row r="159" spans="1:44" x14ac:dyDescent="0.25">
      <c r="A159" s="125"/>
      <c r="B159" s="453"/>
      <c r="C159" s="453"/>
      <c r="D159" s="454"/>
      <c r="E159" s="454"/>
      <c r="F159" s="454"/>
      <c r="G159" s="456"/>
      <c r="H159" s="154" t="str">
        <f t="shared" si="14"/>
        <v/>
      </c>
      <c r="I159" s="148" t="str">
        <f>IF($D159="","",VLOOKUP($AJ159,FET_Req!$A$2:$N$22,5))</f>
        <v/>
      </c>
      <c r="J159" s="455"/>
      <c r="K159" s="147" t="str">
        <f t="shared" si="15"/>
        <v/>
      </c>
      <c r="L159" s="148" t="str">
        <f>IF($D159="","",VLOOKUP($AJ159,FET_Req!$A$2:$N$22,6))</f>
        <v/>
      </c>
      <c r="M159" s="455"/>
      <c r="N159" s="147" t="str">
        <f t="shared" si="16"/>
        <v/>
      </c>
      <c r="O159" s="148" t="str">
        <f>IF($D159="","",VLOOKUP($AJ159,FET_Req!$A$2:$N$22,7))</f>
        <v/>
      </c>
      <c r="P159" s="457"/>
      <c r="Q159" s="158" t="str">
        <f t="shared" si="17"/>
        <v/>
      </c>
      <c r="R159" s="148" t="str">
        <f>IF($D159="","",IF(OR($AJ159=120500,$AJ159=120600),"",VLOOKUP($AJ159,FET_Req!$A$2:$N$22,8)))</f>
        <v/>
      </c>
      <c r="S159" s="457"/>
      <c r="T159" s="158" t="str">
        <f t="shared" si="18"/>
        <v/>
      </c>
      <c r="U159" s="148" t="str">
        <f>IF($D159="","",VLOOKUP($AJ159,FET_Req!$A$2:$N$22,9))</f>
        <v/>
      </c>
      <c r="V159" s="149" t="str">
        <f t="shared" si="19"/>
        <v/>
      </c>
      <c r="W159" s="150" t="str">
        <f t="shared" si="20"/>
        <v/>
      </c>
      <c r="X159" s="151"/>
      <c r="Y159" s="453"/>
      <c r="Z159" s="453"/>
      <c r="AA159" s="453"/>
      <c r="AB159" s="453"/>
      <c r="AC159" s="453"/>
      <c r="AD159" s="453"/>
      <c r="AE159" s="453"/>
      <c r="AF159" s="152" t="str">
        <f>IF(OR($D159="",$AG159=""),"",MIN(VLOOKUP($AJ159,FET_Req!$A$2:$N$22,11),$AG159-VLOOKUP($AJ159,FET_Req!$A$2:$N$22,12)))</f>
        <v/>
      </c>
      <c r="AG159" s="453"/>
      <c r="AH159" s="453"/>
      <c r="AI159" s="151"/>
      <c r="AJ159" s="126" t="e">
        <f>VLOOKUP($D159,FET_Req!$Q$2:$R$14,2)+IF(VLOOKUP($D159,FET_Req!$Q$2:$R$14,2)=121200,VLOOKUP($E159,FET_Req!$S$2:$T$3,2),0)+IF(VLOOKUP($D159,FET_Req!$Q$2:$R$14,2)=121200,IF(VLOOKUP($E159,FET_Req!$S$2:$T$3,2)=20,VLOOKUP($F159,FET_Req!$U$2:$V$4,2),0),0)+IF(OR(VLOOKUP($D159,FET_Req!$Q$2:$R$14,2)=121500,VLOOKUP($D159,FET_Req!$Q$2:$R$14,2)=121600),VLOOKUP($F159,FET_Req!$U$2:$V$4,2),0)</f>
        <v>#N/A</v>
      </c>
      <c r="AP159" s="218"/>
      <c r="AQ159" s="218"/>
      <c r="AR159" s="218"/>
    </row>
    <row r="160" spans="1:44" x14ac:dyDescent="0.25">
      <c r="A160" s="125"/>
      <c r="B160" s="453"/>
      <c r="C160" s="453"/>
      <c r="D160" s="454"/>
      <c r="E160" s="454"/>
      <c r="F160" s="454"/>
      <c r="G160" s="456"/>
      <c r="H160" s="154" t="str">
        <f t="shared" si="14"/>
        <v/>
      </c>
      <c r="I160" s="148" t="str">
        <f>IF($D160="","",VLOOKUP($AJ160,FET_Req!$A$2:$N$22,5))</f>
        <v/>
      </c>
      <c r="J160" s="455"/>
      <c r="K160" s="147" t="str">
        <f t="shared" si="15"/>
        <v/>
      </c>
      <c r="L160" s="148" t="str">
        <f>IF($D160="","",VLOOKUP($AJ160,FET_Req!$A$2:$N$22,6))</f>
        <v/>
      </c>
      <c r="M160" s="455"/>
      <c r="N160" s="147" t="str">
        <f t="shared" si="16"/>
        <v/>
      </c>
      <c r="O160" s="148" t="str">
        <f>IF($D160="","",VLOOKUP($AJ160,FET_Req!$A$2:$N$22,7))</f>
        <v/>
      </c>
      <c r="P160" s="457"/>
      <c r="Q160" s="158" t="str">
        <f t="shared" si="17"/>
        <v/>
      </c>
      <c r="R160" s="148" t="str">
        <f>IF($D160="","",IF(OR($AJ160=120500,$AJ160=120600),"",VLOOKUP($AJ160,FET_Req!$A$2:$N$22,8)))</f>
        <v/>
      </c>
      <c r="S160" s="457"/>
      <c r="T160" s="158" t="str">
        <f t="shared" si="18"/>
        <v/>
      </c>
      <c r="U160" s="148" t="str">
        <f>IF($D160="","",VLOOKUP($AJ160,FET_Req!$A$2:$N$22,9))</f>
        <v/>
      </c>
      <c r="V160" s="149" t="str">
        <f t="shared" si="19"/>
        <v/>
      </c>
      <c r="W160" s="150" t="str">
        <f t="shared" si="20"/>
        <v/>
      </c>
      <c r="X160" s="151"/>
      <c r="Y160" s="453"/>
      <c r="Z160" s="453"/>
      <c r="AA160" s="453"/>
      <c r="AB160" s="453"/>
      <c r="AC160" s="453"/>
      <c r="AD160" s="453"/>
      <c r="AE160" s="453"/>
      <c r="AF160" s="152" t="str">
        <f>IF(OR($D160="",$AG160=""),"",MIN(VLOOKUP($AJ160,FET_Req!$A$2:$N$22,11),$AG160-VLOOKUP($AJ160,FET_Req!$A$2:$N$22,12)))</f>
        <v/>
      </c>
      <c r="AG160" s="453"/>
      <c r="AH160" s="453"/>
      <c r="AI160" s="151"/>
      <c r="AJ160" s="126" t="e">
        <f>VLOOKUP($D160,FET_Req!$Q$2:$R$14,2)+IF(VLOOKUP($D160,FET_Req!$Q$2:$R$14,2)=121200,VLOOKUP($E160,FET_Req!$S$2:$T$3,2),0)+IF(VLOOKUP($D160,FET_Req!$Q$2:$R$14,2)=121200,IF(VLOOKUP($E160,FET_Req!$S$2:$T$3,2)=20,VLOOKUP($F160,FET_Req!$U$2:$V$4,2),0),0)+IF(OR(VLOOKUP($D160,FET_Req!$Q$2:$R$14,2)=121500,VLOOKUP($D160,FET_Req!$Q$2:$R$14,2)=121600),VLOOKUP($F160,FET_Req!$U$2:$V$4,2),0)</f>
        <v>#N/A</v>
      </c>
      <c r="AP160" s="218"/>
      <c r="AQ160" s="218"/>
      <c r="AR160" s="218"/>
    </row>
    <row r="161" spans="1:44" x14ac:dyDescent="0.25">
      <c r="A161" s="125"/>
      <c r="B161" s="453"/>
      <c r="C161" s="453"/>
      <c r="D161" s="454"/>
      <c r="E161" s="454"/>
      <c r="F161" s="454"/>
      <c r="G161" s="456"/>
      <c r="H161" s="154" t="str">
        <f t="shared" si="14"/>
        <v/>
      </c>
      <c r="I161" s="148" t="str">
        <f>IF($D161="","",VLOOKUP($AJ161,FET_Req!$A$2:$N$22,5))</f>
        <v/>
      </c>
      <c r="J161" s="455"/>
      <c r="K161" s="147" t="str">
        <f t="shared" si="15"/>
        <v/>
      </c>
      <c r="L161" s="148" t="str">
        <f>IF($D161="","",VLOOKUP($AJ161,FET_Req!$A$2:$N$22,6))</f>
        <v/>
      </c>
      <c r="M161" s="455"/>
      <c r="N161" s="147" t="str">
        <f t="shared" si="16"/>
        <v/>
      </c>
      <c r="O161" s="148" t="str">
        <f>IF($D161="","",VLOOKUP($AJ161,FET_Req!$A$2:$N$22,7))</f>
        <v/>
      </c>
      <c r="P161" s="457"/>
      <c r="Q161" s="158" t="str">
        <f t="shared" si="17"/>
        <v/>
      </c>
      <c r="R161" s="148" t="str">
        <f>IF($D161="","",IF(OR($AJ161=120500,$AJ161=120600),"",VLOOKUP($AJ161,FET_Req!$A$2:$N$22,8)))</f>
        <v/>
      </c>
      <c r="S161" s="457"/>
      <c r="T161" s="158" t="str">
        <f t="shared" si="18"/>
        <v/>
      </c>
      <c r="U161" s="148" t="str">
        <f>IF($D161="","",VLOOKUP($AJ161,FET_Req!$A$2:$N$22,9))</f>
        <v/>
      </c>
      <c r="V161" s="149" t="str">
        <f t="shared" si="19"/>
        <v/>
      </c>
      <c r="W161" s="150" t="str">
        <f t="shared" si="20"/>
        <v/>
      </c>
      <c r="X161" s="151"/>
      <c r="Y161" s="453"/>
      <c r="Z161" s="453"/>
      <c r="AA161" s="453"/>
      <c r="AB161" s="453"/>
      <c r="AC161" s="453"/>
      <c r="AD161" s="453"/>
      <c r="AE161" s="453"/>
      <c r="AF161" s="152" t="str">
        <f>IF(OR($D161="",$AG161=""),"",MIN(VLOOKUP($AJ161,FET_Req!$A$2:$N$22,11),$AG161-VLOOKUP($AJ161,FET_Req!$A$2:$N$22,12)))</f>
        <v/>
      </c>
      <c r="AG161" s="453"/>
      <c r="AH161" s="453"/>
      <c r="AI161" s="151"/>
      <c r="AJ161" s="126" t="e">
        <f>VLOOKUP($D161,FET_Req!$Q$2:$R$14,2)+IF(VLOOKUP($D161,FET_Req!$Q$2:$R$14,2)=121200,VLOOKUP($E161,FET_Req!$S$2:$T$3,2),0)+IF(VLOOKUP($D161,FET_Req!$Q$2:$R$14,2)=121200,IF(VLOOKUP($E161,FET_Req!$S$2:$T$3,2)=20,VLOOKUP($F161,FET_Req!$U$2:$V$4,2),0),0)+IF(OR(VLOOKUP($D161,FET_Req!$Q$2:$R$14,2)=121500,VLOOKUP($D161,FET_Req!$Q$2:$R$14,2)=121600),VLOOKUP($F161,FET_Req!$U$2:$V$4,2),0)</f>
        <v>#N/A</v>
      </c>
      <c r="AP161" s="218"/>
      <c r="AQ161" s="218"/>
      <c r="AR161" s="218"/>
    </row>
    <row r="162" spans="1:44" x14ac:dyDescent="0.25">
      <c r="A162" s="125"/>
      <c r="B162" s="453"/>
      <c r="C162" s="453"/>
      <c r="D162" s="454"/>
      <c r="E162" s="454"/>
      <c r="F162" s="454"/>
      <c r="G162" s="456"/>
      <c r="H162" s="154" t="str">
        <f t="shared" si="14"/>
        <v/>
      </c>
      <c r="I162" s="148" t="str">
        <f>IF($D162="","",VLOOKUP($AJ162,FET_Req!$A$2:$N$22,5))</f>
        <v/>
      </c>
      <c r="J162" s="455"/>
      <c r="K162" s="147" t="str">
        <f t="shared" si="15"/>
        <v/>
      </c>
      <c r="L162" s="148" t="str">
        <f>IF($D162="","",VLOOKUP($AJ162,FET_Req!$A$2:$N$22,6))</f>
        <v/>
      </c>
      <c r="M162" s="455"/>
      <c r="N162" s="147" t="str">
        <f t="shared" si="16"/>
        <v/>
      </c>
      <c r="O162" s="148" t="str">
        <f>IF($D162="","",VLOOKUP($AJ162,FET_Req!$A$2:$N$22,7))</f>
        <v/>
      </c>
      <c r="P162" s="457"/>
      <c r="Q162" s="158" t="str">
        <f t="shared" si="17"/>
        <v/>
      </c>
      <c r="R162" s="148" t="str">
        <f>IF($D162="","",IF(OR($AJ162=120500,$AJ162=120600),"",VLOOKUP($AJ162,FET_Req!$A$2:$N$22,8)))</f>
        <v/>
      </c>
      <c r="S162" s="457"/>
      <c r="T162" s="158" t="str">
        <f t="shared" si="18"/>
        <v/>
      </c>
      <c r="U162" s="148" t="str">
        <f>IF($D162="","",VLOOKUP($AJ162,FET_Req!$A$2:$N$22,9))</f>
        <v/>
      </c>
      <c r="V162" s="149" t="str">
        <f t="shared" si="19"/>
        <v/>
      </c>
      <c r="W162" s="150" t="str">
        <f t="shared" si="20"/>
        <v/>
      </c>
      <c r="X162" s="151"/>
      <c r="Y162" s="453"/>
      <c r="Z162" s="453"/>
      <c r="AA162" s="453"/>
      <c r="AB162" s="453"/>
      <c r="AC162" s="453"/>
      <c r="AD162" s="453"/>
      <c r="AE162" s="453"/>
      <c r="AF162" s="152" t="str">
        <f>IF(OR($D162="",$AG162=""),"",MIN(VLOOKUP($AJ162,FET_Req!$A$2:$N$22,11),$AG162-VLOOKUP($AJ162,FET_Req!$A$2:$N$22,12)))</f>
        <v/>
      </c>
      <c r="AG162" s="453"/>
      <c r="AH162" s="453"/>
      <c r="AI162" s="151"/>
      <c r="AJ162" s="126" t="e">
        <f>VLOOKUP($D162,FET_Req!$Q$2:$R$14,2)+IF(VLOOKUP($D162,FET_Req!$Q$2:$R$14,2)=121200,VLOOKUP($E162,FET_Req!$S$2:$T$3,2),0)+IF(VLOOKUP($D162,FET_Req!$Q$2:$R$14,2)=121200,IF(VLOOKUP($E162,FET_Req!$S$2:$T$3,2)=20,VLOOKUP($F162,FET_Req!$U$2:$V$4,2),0),0)+IF(OR(VLOOKUP($D162,FET_Req!$Q$2:$R$14,2)=121500,VLOOKUP($D162,FET_Req!$Q$2:$R$14,2)=121600),VLOOKUP($F162,FET_Req!$U$2:$V$4,2),0)</f>
        <v>#N/A</v>
      </c>
      <c r="AP162" s="218"/>
      <c r="AQ162" s="218"/>
      <c r="AR162" s="218"/>
    </row>
    <row r="163" spans="1:44" x14ac:dyDescent="0.25">
      <c r="A163" s="125"/>
      <c r="B163" s="453"/>
      <c r="C163" s="453"/>
      <c r="D163" s="454"/>
      <c r="E163" s="454"/>
      <c r="F163" s="454"/>
      <c r="G163" s="456"/>
      <c r="H163" s="154" t="str">
        <f t="shared" si="14"/>
        <v/>
      </c>
      <c r="I163" s="148" t="str">
        <f>IF($D163="","",VLOOKUP($AJ163,FET_Req!$A$2:$N$22,5))</f>
        <v/>
      </c>
      <c r="J163" s="455"/>
      <c r="K163" s="147" t="str">
        <f t="shared" si="15"/>
        <v/>
      </c>
      <c r="L163" s="148" t="str">
        <f>IF($D163="","",VLOOKUP($AJ163,FET_Req!$A$2:$N$22,6))</f>
        <v/>
      </c>
      <c r="M163" s="455"/>
      <c r="N163" s="147" t="str">
        <f t="shared" si="16"/>
        <v/>
      </c>
      <c r="O163" s="148" t="str">
        <f>IF($D163="","",VLOOKUP($AJ163,FET_Req!$A$2:$N$22,7))</f>
        <v/>
      </c>
      <c r="P163" s="457"/>
      <c r="Q163" s="158" t="str">
        <f t="shared" si="17"/>
        <v/>
      </c>
      <c r="R163" s="148" t="str">
        <f>IF($D163="","",IF(OR($AJ163=120500,$AJ163=120600),"",VLOOKUP($AJ163,FET_Req!$A$2:$N$22,8)))</f>
        <v/>
      </c>
      <c r="S163" s="457"/>
      <c r="T163" s="158" t="str">
        <f t="shared" si="18"/>
        <v/>
      </c>
      <c r="U163" s="148" t="str">
        <f>IF($D163="","",VLOOKUP($AJ163,FET_Req!$A$2:$N$22,9))</f>
        <v/>
      </c>
      <c r="V163" s="149" t="str">
        <f t="shared" si="19"/>
        <v/>
      </c>
      <c r="W163" s="150" t="str">
        <f t="shared" si="20"/>
        <v/>
      </c>
      <c r="X163" s="151"/>
      <c r="Y163" s="453"/>
      <c r="Z163" s="453"/>
      <c r="AA163" s="453"/>
      <c r="AB163" s="453"/>
      <c r="AC163" s="453"/>
      <c r="AD163" s="453"/>
      <c r="AE163" s="453"/>
      <c r="AF163" s="152" t="str">
        <f>IF(OR($D163="",$AG163=""),"",MIN(VLOOKUP($AJ163,FET_Req!$A$2:$N$22,11),$AG163-VLOOKUP($AJ163,FET_Req!$A$2:$N$22,12)))</f>
        <v/>
      </c>
      <c r="AG163" s="453"/>
      <c r="AH163" s="453"/>
      <c r="AI163" s="151"/>
      <c r="AJ163" s="126" t="e">
        <f>VLOOKUP($D163,FET_Req!$Q$2:$R$14,2)+IF(VLOOKUP($D163,FET_Req!$Q$2:$R$14,2)=121200,VLOOKUP($E163,FET_Req!$S$2:$T$3,2),0)+IF(VLOOKUP($D163,FET_Req!$Q$2:$R$14,2)=121200,IF(VLOOKUP($E163,FET_Req!$S$2:$T$3,2)=20,VLOOKUP($F163,FET_Req!$U$2:$V$4,2),0),0)+IF(OR(VLOOKUP($D163,FET_Req!$Q$2:$R$14,2)=121500,VLOOKUP($D163,FET_Req!$Q$2:$R$14,2)=121600),VLOOKUP($F163,FET_Req!$U$2:$V$4,2),0)</f>
        <v>#N/A</v>
      </c>
      <c r="AP163" s="218"/>
      <c r="AQ163" s="218"/>
      <c r="AR163" s="218"/>
    </row>
    <row r="164" spans="1:44" x14ac:dyDescent="0.25">
      <c r="A164" s="125"/>
      <c r="B164" s="453"/>
      <c r="C164" s="453"/>
      <c r="D164" s="454"/>
      <c r="E164" s="454"/>
      <c r="F164" s="454"/>
      <c r="G164" s="456"/>
      <c r="H164" s="154" t="str">
        <f t="shared" si="14"/>
        <v/>
      </c>
      <c r="I164" s="148" t="str">
        <f>IF($D164="","",VLOOKUP($AJ164,FET_Req!$A$2:$N$22,5))</f>
        <v/>
      </c>
      <c r="J164" s="455"/>
      <c r="K164" s="147" t="str">
        <f t="shared" si="15"/>
        <v/>
      </c>
      <c r="L164" s="148" t="str">
        <f>IF($D164="","",VLOOKUP($AJ164,FET_Req!$A$2:$N$22,6))</f>
        <v/>
      </c>
      <c r="M164" s="455"/>
      <c r="N164" s="147" t="str">
        <f t="shared" si="16"/>
        <v/>
      </c>
      <c r="O164" s="148" t="str">
        <f>IF($D164="","",VLOOKUP($AJ164,FET_Req!$A$2:$N$22,7))</f>
        <v/>
      </c>
      <c r="P164" s="457"/>
      <c r="Q164" s="158" t="str">
        <f t="shared" si="17"/>
        <v/>
      </c>
      <c r="R164" s="148" t="str">
        <f>IF($D164="","",IF(OR($AJ164=120500,$AJ164=120600),"",VLOOKUP($AJ164,FET_Req!$A$2:$N$22,8)))</f>
        <v/>
      </c>
      <c r="S164" s="457"/>
      <c r="T164" s="158" t="str">
        <f t="shared" si="18"/>
        <v/>
      </c>
      <c r="U164" s="148" t="str">
        <f>IF($D164="","",VLOOKUP($AJ164,FET_Req!$A$2:$N$22,9))</f>
        <v/>
      </c>
      <c r="V164" s="149" t="str">
        <f t="shared" si="19"/>
        <v/>
      </c>
      <c r="W164" s="150" t="str">
        <f t="shared" si="20"/>
        <v/>
      </c>
      <c r="X164" s="151"/>
      <c r="Y164" s="453"/>
      <c r="Z164" s="453"/>
      <c r="AA164" s="453"/>
      <c r="AB164" s="453"/>
      <c r="AC164" s="453"/>
      <c r="AD164" s="453"/>
      <c r="AE164" s="453"/>
      <c r="AF164" s="152" t="str">
        <f>IF(OR($D164="",$AG164=""),"",MIN(VLOOKUP($AJ164,FET_Req!$A$2:$N$22,11),$AG164-VLOOKUP($AJ164,FET_Req!$A$2:$N$22,12)))</f>
        <v/>
      </c>
      <c r="AG164" s="453"/>
      <c r="AH164" s="453"/>
      <c r="AI164" s="151"/>
      <c r="AJ164" s="126" t="e">
        <f>VLOOKUP($D164,FET_Req!$Q$2:$R$14,2)+IF(VLOOKUP($D164,FET_Req!$Q$2:$R$14,2)=121200,VLOOKUP($E164,FET_Req!$S$2:$T$3,2),0)+IF(VLOOKUP($D164,FET_Req!$Q$2:$R$14,2)=121200,IF(VLOOKUP($E164,FET_Req!$S$2:$T$3,2)=20,VLOOKUP($F164,FET_Req!$U$2:$V$4,2),0),0)+IF(OR(VLOOKUP($D164,FET_Req!$Q$2:$R$14,2)=121500,VLOOKUP($D164,FET_Req!$Q$2:$R$14,2)=121600),VLOOKUP($F164,FET_Req!$U$2:$V$4,2),0)</f>
        <v>#N/A</v>
      </c>
      <c r="AP164" s="218"/>
      <c r="AQ164" s="218"/>
      <c r="AR164" s="218"/>
    </row>
    <row r="165" spans="1:44" x14ac:dyDescent="0.25">
      <c r="A165" s="125"/>
      <c r="B165" s="453"/>
      <c r="C165" s="453"/>
      <c r="D165" s="454"/>
      <c r="E165" s="454"/>
      <c r="F165" s="454"/>
      <c r="G165" s="456"/>
      <c r="H165" s="154" t="str">
        <f t="shared" si="14"/>
        <v/>
      </c>
      <c r="I165" s="148" t="str">
        <f>IF($D165="","",VLOOKUP($AJ165,FET_Req!$A$2:$N$22,5))</f>
        <v/>
      </c>
      <c r="J165" s="455"/>
      <c r="K165" s="147" t="str">
        <f t="shared" si="15"/>
        <v/>
      </c>
      <c r="L165" s="148" t="str">
        <f>IF($D165="","",VLOOKUP($AJ165,FET_Req!$A$2:$N$22,6))</f>
        <v/>
      </c>
      <c r="M165" s="455"/>
      <c r="N165" s="147" t="str">
        <f t="shared" si="16"/>
        <v/>
      </c>
      <c r="O165" s="148" t="str">
        <f>IF($D165="","",VLOOKUP($AJ165,FET_Req!$A$2:$N$22,7))</f>
        <v/>
      </c>
      <c r="P165" s="457"/>
      <c r="Q165" s="158" t="str">
        <f t="shared" si="17"/>
        <v/>
      </c>
      <c r="R165" s="148" t="str">
        <f>IF($D165="","",IF(OR($AJ165=120500,$AJ165=120600),"",VLOOKUP($AJ165,FET_Req!$A$2:$N$22,8)))</f>
        <v/>
      </c>
      <c r="S165" s="457"/>
      <c r="T165" s="158" t="str">
        <f t="shared" si="18"/>
        <v/>
      </c>
      <c r="U165" s="148" t="str">
        <f>IF($D165="","",VLOOKUP($AJ165,FET_Req!$A$2:$N$22,9))</f>
        <v/>
      </c>
      <c r="V165" s="149" t="str">
        <f t="shared" si="19"/>
        <v/>
      </c>
      <c r="W165" s="150" t="str">
        <f t="shared" si="20"/>
        <v/>
      </c>
      <c r="X165" s="151"/>
      <c r="Y165" s="453"/>
      <c r="Z165" s="453"/>
      <c r="AA165" s="453"/>
      <c r="AB165" s="453"/>
      <c r="AC165" s="453"/>
      <c r="AD165" s="453"/>
      <c r="AE165" s="453"/>
      <c r="AF165" s="152" t="str">
        <f>IF(OR($D165="",$AG165=""),"",MIN(VLOOKUP($AJ165,FET_Req!$A$2:$N$22,11),$AG165-VLOOKUP($AJ165,FET_Req!$A$2:$N$22,12)))</f>
        <v/>
      </c>
      <c r="AG165" s="453"/>
      <c r="AH165" s="453"/>
      <c r="AI165" s="151"/>
      <c r="AJ165" s="126" t="e">
        <f>VLOOKUP($D165,FET_Req!$Q$2:$R$14,2)+IF(VLOOKUP($D165,FET_Req!$Q$2:$R$14,2)=121200,VLOOKUP($E165,FET_Req!$S$2:$T$3,2),0)+IF(VLOOKUP($D165,FET_Req!$Q$2:$R$14,2)=121200,IF(VLOOKUP($E165,FET_Req!$S$2:$T$3,2)=20,VLOOKUP($F165,FET_Req!$U$2:$V$4,2),0),0)+IF(OR(VLOOKUP($D165,FET_Req!$Q$2:$R$14,2)=121500,VLOOKUP($D165,FET_Req!$Q$2:$R$14,2)=121600),VLOOKUP($F165,FET_Req!$U$2:$V$4,2),0)</f>
        <v>#N/A</v>
      </c>
      <c r="AP165" s="218"/>
      <c r="AQ165" s="218"/>
      <c r="AR165" s="218"/>
    </row>
    <row r="166" spans="1:44" x14ac:dyDescent="0.25">
      <c r="A166" s="125"/>
      <c r="B166" s="453"/>
      <c r="C166" s="453"/>
      <c r="D166" s="454"/>
      <c r="E166" s="454"/>
      <c r="F166" s="454"/>
      <c r="G166" s="456"/>
      <c r="H166" s="154" t="str">
        <f t="shared" si="14"/>
        <v/>
      </c>
      <c r="I166" s="148" t="str">
        <f>IF($D166="","",VLOOKUP($AJ166,FET_Req!$A$2:$N$22,5))</f>
        <v/>
      </c>
      <c r="J166" s="455"/>
      <c r="K166" s="147" t="str">
        <f t="shared" si="15"/>
        <v/>
      </c>
      <c r="L166" s="148" t="str">
        <f>IF($D166="","",VLOOKUP($AJ166,FET_Req!$A$2:$N$22,6))</f>
        <v/>
      </c>
      <c r="M166" s="455"/>
      <c r="N166" s="147" t="str">
        <f t="shared" si="16"/>
        <v/>
      </c>
      <c r="O166" s="148" t="str">
        <f>IF($D166="","",VLOOKUP($AJ166,FET_Req!$A$2:$N$22,7))</f>
        <v/>
      </c>
      <c r="P166" s="457"/>
      <c r="Q166" s="158" t="str">
        <f t="shared" si="17"/>
        <v/>
      </c>
      <c r="R166" s="148" t="str">
        <f>IF($D166="","",IF(OR($AJ166=120500,$AJ166=120600),"",VLOOKUP($AJ166,FET_Req!$A$2:$N$22,8)))</f>
        <v/>
      </c>
      <c r="S166" s="457"/>
      <c r="T166" s="158" t="str">
        <f t="shared" si="18"/>
        <v/>
      </c>
      <c r="U166" s="148" t="str">
        <f>IF($D166="","",VLOOKUP($AJ166,FET_Req!$A$2:$N$22,9))</f>
        <v/>
      </c>
      <c r="V166" s="149" t="str">
        <f t="shared" si="19"/>
        <v/>
      </c>
      <c r="W166" s="150" t="str">
        <f t="shared" si="20"/>
        <v/>
      </c>
      <c r="X166" s="151"/>
      <c r="Y166" s="453"/>
      <c r="Z166" s="453"/>
      <c r="AA166" s="453"/>
      <c r="AB166" s="453"/>
      <c r="AC166" s="453"/>
      <c r="AD166" s="453"/>
      <c r="AE166" s="453"/>
      <c r="AF166" s="152" t="str">
        <f>IF(OR($D166="",$AG166=""),"",MIN(VLOOKUP($AJ166,FET_Req!$A$2:$N$22,11),$AG166-VLOOKUP($AJ166,FET_Req!$A$2:$N$22,12)))</f>
        <v/>
      </c>
      <c r="AG166" s="453"/>
      <c r="AH166" s="453"/>
      <c r="AI166" s="151"/>
      <c r="AJ166" s="126" t="e">
        <f>VLOOKUP($D166,FET_Req!$Q$2:$R$14,2)+IF(VLOOKUP($D166,FET_Req!$Q$2:$R$14,2)=121200,VLOOKUP($E166,FET_Req!$S$2:$T$3,2),0)+IF(VLOOKUP($D166,FET_Req!$Q$2:$R$14,2)=121200,IF(VLOOKUP($E166,FET_Req!$S$2:$T$3,2)=20,VLOOKUP($F166,FET_Req!$U$2:$V$4,2),0),0)+IF(OR(VLOOKUP($D166,FET_Req!$Q$2:$R$14,2)=121500,VLOOKUP($D166,FET_Req!$Q$2:$R$14,2)=121600),VLOOKUP($F166,FET_Req!$U$2:$V$4,2),0)</f>
        <v>#N/A</v>
      </c>
      <c r="AP166" s="218"/>
      <c r="AQ166" s="218"/>
      <c r="AR166" s="218"/>
    </row>
    <row r="167" spans="1:44" x14ac:dyDescent="0.25">
      <c r="A167" s="125"/>
      <c r="B167" s="453"/>
      <c r="C167" s="453"/>
      <c r="D167" s="454"/>
      <c r="E167" s="454"/>
      <c r="F167" s="454"/>
      <c r="G167" s="456"/>
      <c r="H167" s="154" t="str">
        <f t="shared" si="14"/>
        <v/>
      </c>
      <c r="I167" s="148" t="str">
        <f>IF($D167="","",VLOOKUP($AJ167,FET_Req!$A$2:$N$22,5))</f>
        <v/>
      </c>
      <c r="J167" s="455"/>
      <c r="K167" s="147" t="str">
        <f t="shared" si="15"/>
        <v/>
      </c>
      <c r="L167" s="148" t="str">
        <f>IF($D167="","",VLOOKUP($AJ167,FET_Req!$A$2:$N$22,6))</f>
        <v/>
      </c>
      <c r="M167" s="455"/>
      <c r="N167" s="147" t="str">
        <f t="shared" si="16"/>
        <v/>
      </c>
      <c r="O167" s="148" t="str">
        <f>IF($D167="","",VLOOKUP($AJ167,FET_Req!$A$2:$N$22,7))</f>
        <v/>
      </c>
      <c r="P167" s="457"/>
      <c r="Q167" s="158" t="str">
        <f t="shared" si="17"/>
        <v/>
      </c>
      <c r="R167" s="148" t="str">
        <f>IF($D167="","",IF(OR($AJ167=120500,$AJ167=120600),"",VLOOKUP($AJ167,FET_Req!$A$2:$N$22,8)))</f>
        <v/>
      </c>
      <c r="S167" s="457"/>
      <c r="T167" s="158" t="str">
        <f t="shared" si="18"/>
        <v/>
      </c>
      <c r="U167" s="148" t="str">
        <f>IF($D167="","",VLOOKUP($AJ167,FET_Req!$A$2:$N$22,9))</f>
        <v/>
      </c>
      <c r="V167" s="149" t="str">
        <f t="shared" si="19"/>
        <v/>
      </c>
      <c r="W167" s="150" t="str">
        <f t="shared" si="20"/>
        <v/>
      </c>
      <c r="X167" s="151"/>
      <c r="Y167" s="453"/>
      <c r="Z167" s="453"/>
      <c r="AA167" s="453"/>
      <c r="AB167" s="453"/>
      <c r="AC167" s="453"/>
      <c r="AD167" s="453"/>
      <c r="AE167" s="453"/>
      <c r="AF167" s="152" t="str">
        <f>IF(OR($D167="",$AG167=""),"",MIN(VLOOKUP($AJ167,FET_Req!$A$2:$N$22,11),$AG167-VLOOKUP($AJ167,FET_Req!$A$2:$N$22,12)))</f>
        <v/>
      </c>
      <c r="AG167" s="453"/>
      <c r="AH167" s="453"/>
      <c r="AI167" s="151"/>
      <c r="AJ167" s="126" t="e">
        <f>VLOOKUP($D167,FET_Req!$Q$2:$R$14,2)+IF(VLOOKUP($D167,FET_Req!$Q$2:$R$14,2)=121200,VLOOKUP($E167,FET_Req!$S$2:$T$3,2),0)+IF(VLOOKUP($D167,FET_Req!$Q$2:$R$14,2)=121200,IF(VLOOKUP($E167,FET_Req!$S$2:$T$3,2)=20,VLOOKUP($F167,FET_Req!$U$2:$V$4,2),0),0)+IF(OR(VLOOKUP($D167,FET_Req!$Q$2:$R$14,2)=121500,VLOOKUP($D167,FET_Req!$Q$2:$R$14,2)=121600),VLOOKUP($F167,FET_Req!$U$2:$V$4,2),0)</f>
        <v>#N/A</v>
      </c>
      <c r="AP167" s="218"/>
      <c r="AQ167" s="218"/>
      <c r="AR167" s="218"/>
    </row>
    <row r="168" spans="1:44" x14ac:dyDescent="0.25">
      <c r="A168" s="125"/>
      <c r="B168" s="453"/>
      <c r="C168" s="453"/>
      <c r="D168" s="454"/>
      <c r="E168" s="454"/>
      <c r="F168" s="454"/>
      <c r="G168" s="456"/>
      <c r="H168" s="154" t="str">
        <f t="shared" si="14"/>
        <v/>
      </c>
      <c r="I168" s="148" t="str">
        <f>IF($D168="","",VLOOKUP($AJ168,FET_Req!$A$2:$N$22,5))</f>
        <v/>
      </c>
      <c r="J168" s="455"/>
      <c r="K168" s="147" t="str">
        <f t="shared" si="15"/>
        <v/>
      </c>
      <c r="L168" s="148" t="str">
        <f>IF($D168="","",VLOOKUP($AJ168,FET_Req!$A$2:$N$22,6))</f>
        <v/>
      </c>
      <c r="M168" s="455"/>
      <c r="N168" s="147" t="str">
        <f t="shared" si="16"/>
        <v/>
      </c>
      <c r="O168" s="148" t="str">
        <f>IF($D168="","",VLOOKUP($AJ168,FET_Req!$A$2:$N$22,7))</f>
        <v/>
      </c>
      <c r="P168" s="457"/>
      <c r="Q168" s="158" t="str">
        <f t="shared" si="17"/>
        <v/>
      </c>
      <c r="R168" s="148" t="str">
        <f>IF($D168="","",IF(OR($AJ168=120500,$AJ168=120600),"",VLOOKUP($AJ168,FET_Req!$A$2:$N$22,8)))</f>
        <v/>
      </c>
      <c r="S168" s="457"/>
      <c r="T168" s="158" t="str">
        <f t="shared" si="18"/>
        <v/>
      </c>
      <c r="U168" s="148" t="str">
        <f>IF($D168="","",VLOOKUP($AJ168,FET_Req!$A$2:$N$22,9))</f>
        <v/>
      </c>
      <c r="V168" s="149" t="str">
        <f t="shared" si="19"/>
        <v/>
      </c>
      <c r="W168" s="150" t="str">
        <f t="shared" si="20"/>
        <v/>
      </c>
      <c r="X168" s="151"/>
      <c r="Y168" s="453"/>
      <c r="Z168" s="453"/>
      <c r="AA168" s="453"/>
      <c r="AB168" s="453"/>
      <c r="AC168" s="453"/>
      <c r="AD168" s="453"/>
      <c r="AE168" s="453"/>
      <c r="AF168" s="152" t="str">
        <f>IF(OR($D168="",$AG168=""),"",MIN(VLOOKUP($AJ168,FET_Req!$A$2:$N$22,11),$AG168-VLOOKUP($AJ168,FET_Req!$A$2:$N$22,12)))</f>
        <v/>
      </c>
      <c r="AG168" s="453"/>
      <c r="AH168" s="453"/>
      <c r="AI168" s="151"/>
      <c r="AJ168" s="126" t="e">
        <f>VLOOKUP($D168,FET_Req!$Q$2:$R$14,2)+IF(VLOOKUP($D168,FET_Req!$Q$2:$R$14,2)=121200,VLOOKUP($E168,FET_Req!$S$2:$T$3,2),0)+IF(VLOOKUP($D168,FET_Req!$Q$2:$R$14,2)=121200,IF(VLOOKUP($E168,FET_Req!$S$2:$T$3,2)=20,VLOOKUP($F168,FET_Req!$U$2:$V$4,2),0),0)+IF(OR(VLOOKUP($D168,FET_Req!$Q$2:$R$14,2)=121500,VLOOKUP($D168,FET_Req!$Q$2:$R$14,2)=121600),VLOOKUP($F168,FET_Req!$U$2:$V$4,2),0)</f>
        <v>#N/A</v>
      </c>
      <c r="AP168" s="218"/>
      <c r="AQ168" s="218"/>
      <c r="AR168" s="218"/>
    </row>
    <row r="169" spans="1:44" x14ac:dyDescent="0.25">
      <c r="A169" s="125"/>
      <c r="B169" s="453"/>
      <c r="C169" s="453"/>
      <c r="D169" s="454"/>
      <c r="E169" s="454"/>
      <c r="F169" s="454"/>
      <c r="G169" s="456"/>
      <c r="H169" s="154" t="str">
        <f t="shared" si="14"/>
        <v/>
      </c>
      <c r="I169" s="148" t="str">
        <f>IF($D169="","",VLOOKUP($AJ169,FET_Req!$A$2:$N$22,5))</f>
        <v/>
      </c>
      <c r="J169" s="455"/>
      <c r="K169" s="147" t="str">
        <f t="shared" si="15"/>
        <v/>
      </c>
      <c r="L169" s="148" t="str">
        <f>IF($D169="","",VLOOKUP($AJ169,FET_Req!$A$2:$N$22,6))</f>
        <v/>
      </c>
      <c r="M169" s="455"/>
      <c r="N169" s="147" t="str">
        <f t="shared" si="16"/>
        <v/>
      </c>
      <c r="O169" s="148" t="str">
        <f>IF($D169="","",VLOOKUP($AJ169,FET_Req!$A$2:$N$22,7))</f>
        <v/>
      </c>
      <c r="P169" s="457"/>
      <c r="Q169" s="158" t="str">
        <f t="shared" si="17"/>
        <v/>
      </c>
      <c r="R169" s="148" t="str">
        <f>IF($D169="","",IF(OR($AJ169=120500,$AJ169=120600),"",VLOOKUP($AJ169,FET_Req!$A$2:$N$22,8)))</f>
        <v/>
      </c>
      <c r="S169" s="457"/>
      <c r="T169" s="158" t="str">
        <f t="shared" si="18"/>
        <v/>
      </c>
      <c r="U169" s="148" t="str">
        <f>IF($D169="","",VLOOKUP($AJ169,FET_Req!$A$2:$N$22,9))</f>
        <v/>
      </c>
      <c r="V169" s="149" t="str">
        <f t="shared" si="19"/>
        <v/>
      </c>
      <c r="W169" s="150" t="str">
        <f t="shared" si="20"/>
        <v/>
      </c>
      <c r="X169" s="151"/>
      <c r="Y169" s="453"/>
      <c r="Z169" s="453"/>
      <c r="AA169" s="453"/>
      <c r="AB169" s="453"/>
      <c r="AC169" s="453"/>
      <c r="AD169" s="453"/>
      <c r="AE169" s="453"/>
      <c r="AF169" s="152" t="str">
        <f>IF(OR($D169="",$AG169=""),"",MIN(VLOOKUP($AJ169,FET_Req!$A$2:$N$22,11),$AG169-VLOOKUP($AJ169,FET_Req!$A$2:$N$22,12)))</f>
        <v/>
      </c>
      <c r="AG169" s="453"/>
      <c r="AH169" s="453"/>
      <c r="AI169" s="151"/>
      <c r="AJ169" s="126" t="e">
        <f>VLOOKUP($D169,FET_Req!$Q$2:$R$14,2)+IF(VLOOKUP($D169,FET_Req!$Q$2:$R$14,2)=121200,VLOOKUP($E169,FET_Req!$S$2:$T$3,2),0)+IF(VLOOKUP($D169,FET_Req!$Q$2:$R$14,2)=121200,IF(VLOOKUP($E169,FET_Req!$S$2:$T$3,2)=20,VLOOKUP($F169,FET_Req!$U$2:$V$4,2),0),0)+IF(OR(VLOOKUP($D169,FET_Req!$Q$2:$R$14,2)=121500,VLOOKUP($D169,FET_Req!$Q$2:$R$14,2)=121600),VLOOKUP($F169,FET_Req!$U$2:$V$4,2),0)</f>
        <v>#N/A</v>
      </c>
      <c r="AP169" s="218"/>
      <c r="AQ169" s="218"/>
      <c r="AR169" s="218"/>
    </row>
    <row r="170" spans="1:44" x14ac:dyDescent="0.25">
      <c r="A170" s="125"/>
      <c r="B170" s="453"/>
      <c r="C170" s="453"/>
      <c r="D170" s="454"/>
      <c r="E170" s="454"/>
      <c r="F170" s="454"/>
      <c r="G170" s="456"/>
      <c r="H170" s="154" t="str">
        <f t="shared" si="14"/>
        <v/>
      </c>
      <c r="I170" s="148" t="str">
        <f>IF($D170="","",VLOOKUP($AJ170,FET_Req!$A$2:$N$22,5))</f>
        <v/>
      </c>
      <c r="J170" s="455"/>
      <c r="K170" s="147" t="str">
        <f t="shared" si="15"/>
        <v/>
      </c>
      <c r="L170" s="148" t="str">
        <f>IF($D170="","",VLOOKUP($AJ170,FET_Req!$A$2:$N$22,6))</f>
        <v/>
      </c>
      <c r="M170" s="455"/>
      <c r="N170" s="147" t="str">
        <f t="shared" si="16"/>
        <v/>
      </c>
      <c r="O170" s="148" t="str">
        <f>IF($D170="","",VLOOKUP($AJ170,FET_Req!$A$2:$N$22,7))</f>
        <v/>
      </c>
      <c r="P170" s="457"/>
      <c r="Q170" s="158" t="str">
        <f t="shared" si="17"/>
        <v/>
      </c>
      <c r="R170" s="148" t="str">
        <f>IF($D170="","",IF(OR($AJ170=120500,$AJ170=120600),"",VLOOKUP($AJ170,FET_Req!$A$2:$N$22,8)))</f>
        <v/>
      </c>
      <c r="S170" s="457"/>
      <c r="T170" s="158" t="str">
        <f t="shared" si="18"/>
        <v/>
      </c>
      <c r="U170" s="148" t="str">
        <f>IF($D170="","",VLOOKUP($AJ170,FET_Req!$A$2:$N$22,9))</f>
        <v/>
      </c>
      <c r="V170" s="149" t="str">
        <f t="shared" si="19"/>
        <v/>
      </c>
      <c r="W170" s="150" t="str">
        <f t="shared" si="20"/>
        <v/>
      </c>
      <c r="X170" s="151"/>
      <c r="Y170" s="453"/>
      <c r="Z170" s="453"/>
      <c r="AA170" s="453"/>
      <c r="AB170" s="453"/>
      <c r="AC170" s="453"/>
      <c r="AD170" s="453"/>
      <c r="AE170" s="453"/>
      <c r="AF170" s="152" t="str">
        <f>IF(OR($D170="",$AG170=""),"",MIN(VLOOKUP($AJ170,FET_Req!$A$2:$N$22,11),$AG170-VLOOKUP($AJ170,FET_Req!$A$2:$N$22,12)))</f>
        <v/>
      </c>
      <c r="AG170" s="453"/>
      <c r="AH170" s="453"/>
      <c r="AI170" s="151"/>
      <c r="AJ170" s="126" t="e">
        <f>VLOOKUP($D170,FET_Req!$Q$2:$R$14,2)+IF(VLOOKUP($D170,FET_Req!$Q$2:$R$14,2)=121200,VLOOKUP($E170,FET_Req!$S$2:$T$3,2),0)+IF(VLOOKUP($D170,FET_Req!$Q$2:$R$14,2)=121200,IF(VLOOKUP($E170,FET_Req!$S$2:$T$3,2)=20,VLOOKUP($F170,FET_Req!$U$2:$V$4,2),0),0)+IF(OR(VLOOKUP($D170,FET_Req!$Q$2:$R$14,2)=121500,VLOOKUP($D170,FET_Req!$Q$2:$R$14,2)=121600),VLOOKUP($F170,FET_Req!$U$2:$V$4,2),0)</f>
        <v>#N/A</v>
      </c>
      <c r="AP170" s="218"/>
      <c r="AQ170" s="218"/>
      <c r="AR170" s="218"/>
    </row>
    <row r="171" spans="1:44" x14ac:dyDescent="0.25">
      <c r="A171" s="125"/>
      <c r="B171" s="453"/>
      <c r="C171" s="453"/>
      <c r="D171" s="454"/>
      <c r="E171" s="454"/>
      <c r="F171" s="454"/>
      <c r="G171" s="456"/>
      <c r="H171" s="154" t="str">
        <f t="shared" si="14"/>
        <v/>
      </c>
      <c r="I171" s="148" t="str">
        <f>IF($D171="","",VLOOKUP($AJ171,FET_Req!$A$2:$N$22,5))</f>
        <v/>
      </c>
      <c r="J171" s="455"/>
      <c r="K171" s="147" t="str">
        <f t="shared" si="15"/>
        <v/>
      </c>
      <c r="L171" s="148" t="str">
        <f>IF($D171="","",VLOOKUP($AJ171,FET_Req!$A$2:$N$22,6))</f>
        <v/>
      </c>
      <c r="M171" s="455"/>
      <c r="N171" s="147" t="str">
        <f t="shared" si="16"/>
        <v/>
      </c>
      <c r="O171" s="148" t="str">
        <f>IF($D171="","",VLOOKUP($AJ171,FET_Req!$A$2:$N$22,7))</f>
        <v/>
      </c>
      <c r="P171" s="457"/>
      <c r="Q171" s="158" t="str">
        <f t="shared" si="17"/>
        <v/>
      </c>
      <c r="R171" s="148" t="str">
        <f>IF($D171="","",IF(OR($AJ171=120500,$AJ171=120600),"",VLOOKUP($AJ171,FET_Req!$A$2:$N$22,8)))</f>
        <v/>
      </c>
      <c r="S171" s="457"/>
      <c r="T171" s="158" t="str">
        <f t="shared" si="18"/>
        <v/>
      </c>
      <c r="U171" s="148" t="str">
        <f>IF($D171="","",VLOOKUP($AJ171,FET_Req!$A$2:$N$22,9))</f>
        <v/>
      </c>
      <c r="V171" s="149" t="str">
        <f t="shared" si="19"/>
        <v/>
      </c>
      <c r="W171" s="150" t="str">
        <f t="shared" si="20"/>
        <v/>
      </c>
      <c r="X171" s="151"/>
      <c r="Y171" s="453"/>
      <c r="Z171" s="453"/>
      <c r="AA171" s="453"/>
      <c r="AB171" s="453"/>
      <c r="AC171" s="453"/>
      <c r="AD171" s="453"/>
      <c r="AE171" s="453"/>
      <c r="AF171" s="152" t="str">
        <f>IF(OR($D171="",$AG171=""),"",MIN(VLOOKUP($AJ171,FET_Req!$A$2:$N$22,11),$AG171-VLOOKUP($AJ171,FET_Req!$A$2:$N$22,12)))</f>
        <v/>
      </c>
      <c r="AG171" s="453"/>
      <c r="AH171" s="453"/>
      <c r="AI171" s="151"/>
      <c r="AJ171" s="126" t="e">
        <f>VLOOKUP($D171,FET_Req!$Q$2:$R$14,2)+IF(VLOOKUP($D171,FET_Req!$Q$2:$R$14,2)=121200,VLOOKUP($E171,FET_Req!$S$2:$T$3,2),0)+IF(VLOOKUP($D171,FET_Req!$Q$2:$R$14,2)=121200,IF(VLOOKUP($E171,FET_Req!$S$2:$T$3,2)=20,VLOOKUP($F171,FET_Req!$U$2:$V$4,2),0),0)+IF(OR(VLOOKUP($D171,FET_Req!$Q$2:$R$14,2)=121500,VLOOKUP($D171,FET_Req!$Q$2:$R$14,2)=121600),VLOOKUP($F171,FET_Req!$U$2:$V$4,2),0)</f>
        <v>#N/A</v>
      </c>
      <c r="AP171" s="218"/>
      <c r="AQ171" s="218"/>
      <c r="AR171" s="218"/>
    </row>
    <row r="172" spans="1:44" x14ac:dyDescent="0.25">
      <c r="A172" s="125"/>
      <c r="B172" s="453"/>
      <c r="C172" s="453"/>
      <c r="D172" s="454"/>
      <c r="E172" s="454"/>
      <c r="F172" s="454"/>
      <c r="G172" s="456"/>
      <c r="H172" s="154" t="str">
        <f t="shared" si="14"/>
        <v/>
      </c>
      <c r="I172" s="148" t="str">
        <f>IF($D172="","",VLOOKUP($AJ172,FET_Req!$A$2:$N$22,5))</f>
        <v/>
      </c>
      <c r="J172" s="455"/>
      <c r="K172" s="147" t="str">
        <f t="shared" si="15"/>
        <v/>
      </c>
      <c r="L172" s="148" t="str">
        <f>IF($D172="","",VLOOKUP($AJ172,FET_Req!$A$2:$N$22,6))</f>
        <v/>
      </c>
      <c r="M172" s="455"/>
      <c r="N172" s="147" t="str">
        <f t="shared" si="16"/>
        <v/>
      </c>
      <c r="O172" s="148" t="str">
        <f>IF($D172="","",VLOOKUP($AJ172,FET_Req!$A$2:$N$22,7))</f>
        <v/>
      </c>
      <c r="P172" s="457"/>
      <c r="Q172" s="158" t="str">
        <f t="shared" si="17"/>
        <v/>
      </c>
      <c r="R172" s="148" t="str">
        <f>IF($D172="","",IF(OR($AJ172=120500,$AJ172=120600),"",VLOOKUP($AJ172,FET_Req!$A$2:$N$22,8)))</f>
        <v/>
      </c>
      <c r="S172" s="457"/>
      <c r="T172" s="158" t="str">
        <f t="shared" si="18"/>
        <v/>
      </c>
      <c r="U172" s="148" t="str">
        <f>IF($D172="","",VLOOKUP($AJ172,FET_Req!$A$2:$N$22,9))</f>
        <v/>
      </c>
      <c r="V172" s="149" t="str">
        <f t="shared" si="19"/>
        <v/>
      </c>
      <c r="W172" s="150" t="str">
        <f t="shared" si="20"/>
        <v/>
      </c>
      <c r="X172" s="151"/>
      <c r="Y172" s="453"/>
      <c r="Z172" s="453"/>
      <c r="AA172" s="453"/>
      <c r="AB172" s="453"/>
      <c r="AC172" s="453"/>
      <c r="AD172" s="453"/>
      <c r="AE172" s="453"/>
      <c r="AF172" s="152" t="str">
        <f>IF(OR($D172="",$AG172=""),"",MIN(VLOOKUP($AJ172,FET_Req!$A$2:$N$22,11),$AG172-VLOOKUP($AJ172,FET_Req!$A$2:$N$22,12)))</f>
        <v/>
      </c>
      <c r="AG172" s="453"/>
      <c r="AH172" s="453"/>
      <c r="AI172" s="151"/>
      <c r="AJ172" s="126" t="e">
        <f>VLOOKUP($D172,FET_Req!$Q$2:$R$14,2)+IF(VLOOKUP($D172,FET_Req!$Q$2:$R$14,2)=121200,VLOOKUP($E172,FET_Req!$S$2:$T$3,2),0)+IF(VLOOKUP($D172,FET_Req!$Q$2:$R$14,2)=121200,IF(VLOOKUP($E172,FET_Req!$S$2:$T$3,2)=20,VLOOKUP($F172,FET_Req!$U$2:$V$4,2),0),0)+IF(OR(VLOOKUP($D172,FET_Req!$Q$2:$R$14,2)=121500,VLOOKUP($D172,FET_Req!$Q$2:$R$14,2)=121600),VLOOKUP($F172,FET_Req!$U$2:$V$4,2),0)</f>
        <v>#N/A</v>
      </c>
      <c r="AP172" s="218"/>
      <c r="AQ172" s="218"/>
      <c r="AR172" s="218"/>
    </row>
    <row r="173" spans="1:44" x14ac:dyDescent="0.25">
      <c r="A173" s="125"/>
      <c r="B173" s="453"/>
      <c r="C173" s="453"/>
      <c r="D173" s="454"/>
      <c r="E173" s="454"/>
      <c r="F173" s="454"/>
      <c r="G173" s="456"/>
      <c r="H173" s="154" t="str">
        <f t="shared" si="14"/>
        <v/>
      </c>
      <c r="I173" s="148" t="str">
        <f>IF($D173="","",VLOOKUP($AJ173,FET_Req!$A$2:$N$22,5))</f>
        <v/>
      </c>
      <c r="J173" s="455"/>
      <c r="K173" s="147" t="str">
        <f t="shared" si="15"/>
        <v/>
      </c>
      <c r="L173" s="148" t="str">
        <f>IF($D173="","",VLOOKUP($AJ173,FET_Req!$A$2:$N$22,6))</f>
        <v/>
      </c>
      <c r="M173" s="455"/>
      <c r="N173" s="147" t="str">
        <f t="shared" si="16"/>
        <v/>
      </c>
      <c r="O173" s="148" t="str">
        <f>IF($D173="","",VLOOKUP($AJ173,FET_Req!$A$2:$N$22,7))</f>
        <v/>
      </c>
      <c r="P173" s="457"/>
      <c r="Q173" s="158" t="str">
        <f t="shared" si="17"/>
        <v/>
      </c>
      <c r="R173" s="148" t="str">
        <f>IF($D173="","",IF(OR($AJ173=120500,$AJ173=120600),"",VLOOKUP($AJ173,FET_Req!$A$2:$N$22,8)))</f>
        <v/>
      </c>
      <c r="S173" s="457"/>
      <c r="T173" s="158" t="str">
        <f t="shared" si="18"/>
        <v/>
      </c>
      <c r="U173" s="148" t="str">
        <f>IF($D173="","",VLOOKUP($AJ173,FET_Req!$A$2:$N$22,9))</f>
        <v/>
      </c>
      <c r="V173" s="149" t="str">
        <f t="shared" si="19"/>
        <v/>
      </c>
      <c r="W173" s="150" t="str">
        <f t="shared" si="20"/>
        <v/>
      </c>
      <c r="X173" s="151"/>
      <c r="Y173" s="453"/>
      <c r="Z173" s="453"/>
      <c r="AA173" s="453"/>
      <c r="AB173" s="453"/>
      <c r="AC173" s="453"/>
      <c r="AD173" s="453"/>
      <c r="AE173" s="453"/>
      <c r="AF173" s="152" t="str">
        <f>IF(OR($D173="",$AG173=""),"",MIN(VLOOKUP($AJ173,FET_Req!$A$2:$N$22,11),$AG173-VLOOKUP($AJ173,FET_Req!$A$2:$N$22,12)))</f>
        <v/>
      </c>
      <c r="AG173" s="453"/>
      <c r="AH173" s="453"/>
      <c r="AI173" s="151"/>
      <c r="AJ173" s="126" t="e">
        <f>VLOOKUP($D173,FET_Req!$Q$2:$R$14,2)+IF(VLOOKUP($D173,FET_Req!$Q$2:$R$14,2)=121200,VLOOKUP($E173,FET_Req!$S$2:$T$3,2),0)+IF(VLOOKUP($D173,FET_Req!$Q$2:$R$14,2)=121200,IF(VLOOKUP($E173,FET_Req!$S$2:$T$3,2)=20,VLOOKUP($F173,FET_Req!$U$2:$V$4,2),0),0)+IF(OR(VLOOKUP($D173,FET_Req!$Q$2:$R$14,2)=121500,VLOOKUP($D173,FET_Req!$Q$2:$R$14,2)=121600),VLOOKUP($F173,FET_Req!$U$2:$V$4,2),0)</f>
        <v>#N/A</v>
      </c>
      <c r="AP173" s="218"/>
      <c r="AQ173" s="218"/>
      <c r="AR173" s="218"/>
    </row>
    <row r="174" spans="1:44" x14ac:dyDescent="0.25">
      <c r="A174" s="125"/>
      <c r="B174" s="453"/>
      <c r="C174" s="453"/>
      <c r="D174" s="454"/>
      <c r="E174" s="454"/>
      <c r="F174" s="454"/>
      <c r="G174" s="456"/>
      <c r="H174" s="154" t="str">
        <f t="shared" si="14"/>
        <v/>
      </c>
      <c r="I174" s="148" t="str">
        <f>IF($D174="","",VLOOKUP($AJ174,FET_Req!$A$2:$N$22,5))</f>
        <v/>
      </c>
      <c r="J174" s="455"/>
      <c r="K174" s="147" t="str">
        <f t="shared" si="15"/>
        <v/>
      </c>
      <c r="L174" s="148" t="str">
        <f>IF($D174="","",VLOOKUP($AJ174,FET_Req!$A$2:$N$22,6))</f>
        <v/>
      </c>
      <c r="M174" s="455"/>
      <c r="N174" s="147" t="str">
        <f t="shared" si="16"/>
        <v/>
      </c>
      <c r="O174" s="148" t="str">
        <f>IF($D174="","",VLOOKUP($AJ174,FET_Req!$A$2:$N$22,7))</f>
        <v/>
      </c>
      <c r="P174" s="457"/>
      <c r="Q174" s="158" t="str">
        <f t="shared" si="17"/>
        <v/>
      </c>
      <c r="R174" s="148" t="str">
        <f>IF($D174="","",IF(OR($AJ174=120500,$AJ174=120600),"",VLOOKUP($AJ174,FET_Req!$A$2:$N$22,8)))</f>
        <v/>
      </c>
      <c r="S174" s="457"/>
      <c r="T174" s="158" t="str">
        <f t="shared" si="18"/>
        <v/>
      </c>
      <c r="U174" s="148" t="str">
        <f>IF($D174="","",VLOOKUP($AJ174,FET_Req!$A$2:$N$22,9))</f>
        <v/>
      </c>
      <c r="V174" s="149" t="str">
        <f t="shared" si="19"/>
        <v/>
      </c>
      <c r="W174" s="150" t="str">
        <f t="shared" si="20"/>
        <v/>
      </c>
      <c r="X174" s="151"/>
      <c r="Y174" s="453"/>
      <c r="Z174" s="453"/>
      <c r="AA174" s="453"/>
      <c r="AB174" s="453"/>
      <c r="AC174" s="453"/>
      <c r="AD174" s="453"/>
      <c r="AE174" s="453"/>
      <c r="AF174" s="152" t="str">
        <f>IF(OR($D174="",$AG174=""),"",MIN(VLOOKUP($AJ174,FET_Req!$A$2:$N$22,11),$AG174-VLOOKUP($AJ174,FET_Req!$A$2:$N$22,12)))</f>
        <v/>
      </c>
      <c r="AG174" s="453"/>
      <c r="AH174" s="453"/>
      <c r="AI174" s="151"/>
      <c r="AJ174" s="126" t="e">
        <f>VLOOKUP($D174,FET_Req!$Q$2:$R$14,2)+IF(VLOOKUP($D174,FET_Req!$Q$2:$R$14,2)=121200,VLOOKUP($E174,FET_Req!$S$2:$T$3,2),0)+IF(VLOOKUP($D174,FET_Req!$Q$2:$R$14,2)=121200,IF(VLOOKUP($E174,FET_Req!$S$2:$T$3,2)=20,VLOOKUP($F174,FET_Req!$U$2:$V$4,2),0),0)+IF(OR(VLOOKUP($D174,FET_Req!$Q$2:$R$14,2)=121500,VLOOKUP($D174,FET_Req!$Q$2:$R$14,2)=121600),VLOOKUP($F174,FET_Req!$U$2:$V$4,2),0)</f>
        <v>#N/A</v>
      </c>
      <c r="AP174" s="218"/>
      <c r="AQ174" s="218"/>
      <c r="AR174" s="218"/>
    </row>
    <row r="175" spans="1:44" x14ac:dyDescent="0.25">
      <c r="A175" s="125"/>
      <c r="B175" s="453"/>
      <c r="C175" s="453"/>
      <c r="D175" s="454"/>
      <c r="E175" s="454"/>
      <c r="F175" s="454"/>
      <c r="G175" s="456"/>
      <c r="H175" s="154" t="str">
        <f t="shared" si="14"/>
        <v/>
      </c>
      <c r="I175" s="148" t="str">
        <f>IF($D175="","",VLOOKUP($AJ175,FET_Req!$A$2:$N$22,5))</f>
        <v/>
      </c>
      <c r="J175" s="455"/>
      <c r="K175" s="147" t="str">
        <f t="shared" si="15"/>
        <v/>
      </c>
      <c r="L175" s="148" t="str">
        <f>IF($D175="","",VLOOKUP($AJ175,FET_Req!$A$2:$N$22,6))</f>
        <v/>
      </c>
      <c r="M175" s="455"/>
      <c r="N175" s="147" t="str">
        <f t="shared" si="16"/>
        <v/>
      </c>
      <c r="O175" s="148" t="str">
        <f>IF($D175="","",VLOOKUP($AJ175,FET_Req!$A$2:$N$22,7))</f>
        <v/>
      </c>
      <c r="P175" s="457"/>
      <c r="Q175" s="158" t="str">
        <f t="shared" si="17"/>
        <v/>
      </c>
      <c r="R175" s="148" t="str">
        <f>IF($D175="","",IF(OR($AJ175=120500,$AJ175=120600),"",VLOOKUP($AJ175,FET_Req!$A$2:$N$22,8)))</f>
        <v/>
      </c>
      <c r="S175" s="457"/>
      <c r="T175" s="158" t="str">
        <f t="shared" si="18"/>
        <v/>
      </c>
      <c r="U175" s="148" t="str">
        <f>IF($D175="","",VLOOKUP($AJ175,FET_Req!$A$2:$N$22,9))</f>
        <v/>
      </c>
      <c r="V175" s="149" t="str">
        <f t="shared" si="19"/>
        <v/>
      </c>
      <c r="W175" s="150" t="str">
        <f t="shared" si="20"/>
        <v/>
      </c>
      <c r="X175" s="151"/>
      <c r="Y175" s="453"/>
      <c r="Z175" s="453"/>
      <c r="AA175" s="453"/>
      <c r="AB175" s="453"/>
      <c r="AC175" s="453"/>
      <c r="AD175" s="453"/>
      <c r="AE175" s="453"/>
      <c r="AF175" s="152" t="str">
        <f>IF(OR($D175="",$AG175=""),"",MIN(VLOOKUP($AJ175,FET_Req!$A$2:$N$22,11),$AG175-VLOOKUP($AJ175,FET_Req!$A$2:$N$22,12)))</f>
        <v/>
      </c>
      <c r="AG175" s="453"/>
      <c r="AH175" s="453"/>
      <c r="AI175" s="151"/>
      <c r="AJ175" s="126" t="e">
        <f>VLOOKUP($D175,FET_Req!$Q$2:$R$14,2)+IF(VLOOKUP($D175,FET_Req!$Q$2:$R$14,2)=121200,VLOOKUP($E175,FET_Req!$S$2:$T$3,2),0)+IF(VLOOKUP($D175,FET_Req!$Q$2:$R$14,2)=121200,IF(VLOOKUP($E175,FET_Req!$S$2:$T$3,2)=20,VLOOKUP($F175,FET_Req!$U$2:$V$4,2),0),0)+IF(OR(VLOOKUP($D175,FET_Req!$Q$2:$R$14,2)=121500,VLOOKUP($D175,FET_Req!$Q$2:$R$14,2)=121600),VLOOKUP($F175,FET_Req!$U$2:$V$4,2),0)</f>
        <v>#N/A</v>
      </c>
      <c r="AP175" s="218"/>
      <c r="AQ175" s="218"/>
      <c r="AR175" s="218"/>
    </row>
    <row r="176" spans="1:44" x14ac:dyDescent="0.25">
      <c r="A176" s="125"/>
      <c r="B176" s="453"/>
      <c r="C176" s="453"/>
      <c r="D176" s="454"/>
      <c r="E176" s="454"/>
      <c r="F176" s="454"/>
      <c r="G176" s="456"/>
      <c r="H176" s="154" t="str">
        <f t="shared" si="14"/>
        <v/>
      </c>
      <c r="I176" s="148" t="str">
        <f>IF($D176="","",VLOOKUP($AJ176,FET_Req!$A$2:$N$22,5))</f>
        <v/>
      </c>
      <c r="J176" s="455"/>
      <c r="K176" s="147" t="str">
        <f t="shared" si="15"/>
        <v/>
      </c>
      <c r="L176" s="148" t="str">
        <f>IF($D176="","",VLOOKUP($AJ176,FET_Req!$A$2:$N$22,6))</f>
        <v/>
      </c>
      <c r="M176" s="455"/>
      <c r="N176" s="147" t="str">
        <f t="shared" si="16"/>
        <v/>
      </c>
      <c r="O176" s="148" t="str">
        <f>IF($D176="","",VLOOKUP($AJ176,FET_Req!$A$2:$N$22,7))</f>
        <v/>
      </c>
      <c r="P176" s="457"/>
      <c r="Q176" s="158" t="str">
        <f t="shared" si="17"/>
        <v/>
      </c>
      <c r="R176" s="148" t="str">
        <f>IF($D176="","",IF(OR($AJ176=120500,$AJ176=120600),"",VLOOKUP($AJ176,FET_Req!$A$2:$N$22,8)))</f>
        <v/>
      </c>
      <c r="S176" s="457"/>
      <c r="T176" s="158" t="str">
        <f t="shared" si="18"/>
        <v/>
      </c>
      <c r="U176" s="148" t="str">
        <f>IF($D176="","",VLOOKUP($AJ176,FET_Req!$A$2:$N$22,9))</f>
        <v/>
      </c>
      <c r="V176" s="149" t="str">
        <f t="shared" si="19"/>
        <v/>
      </c>
      <c r="W176" s="150" t="str">
        <f t="shared" si="20"/>
        <v/>
      </c>
      <c r="X176" s="151"/>
      <c r="Y176" s="453"/>
      <c r="Z176" s="453"/>
      <c r="AA176" s="453"/>
      <c r="AB176" s="453"/>
      <c r="AC176" s="453"/>
      <c r="AD176" s="453"/>
      <c r="AE176" s="453"/>
      <c r="AF176" s="152" t="str">
        <f>IF(OR($D176="",$AG176=""),"",MIN(VLOOKUP($AJ176,FET_Req!$A$2:$N$22,11),$AG176-VLOOKUP($AJ176,FET_Req!$A$2:$N$22,12)))</f>
        <v/>
      </c>
      <c r="AG176" s="453"/>
      <c r="AH176" s="453"/>
      <c r="AI176" s="151"/>
      <c r="AJ176" s="126" t="e">
        <f>VLOOKUP($D176,FET_Req!$Q$2:$R$14,2)+IF(VLOOKUP($D176,FET_Req!$Q$2:$R$14,2)=121200,VLOOKUP($E176,FET_Req!$S$2:$T$3,2),0)+IF(VLOOKUP($D176,FET_Req!$Q$2:$R$14,2)=121200,IF(VLOOKUP($E176,FET_Req!$S$2:$T$3,2)=20,VLOOKUP($F176,FET_Req!$U$2:$V$4,2),0),0)+IF(OR(VLOOKUP($D176,FET_Req!$Q$2:$R$14,2)=121500,VLOOKUP($D176,FET_Req!$Q$2:$R$14,2)=121600),VLOOKUP($F176,FET_Req!$U$2:$V$4,2),0)</f>
        <v>#N/A</v>
      </c>
      <c r="AP176" s="218"/>
      <c r="AQ176" s="218"/>
      <c r="AR176" s="218"/>
    </row>
    <row r="177" spans="1:44" x14ac:dyDescent="0.25">
      <c r="A177" s="125"/>
      <c r="B177" s="453"/>
      <c r="C177" s="453"/>
      <c r="D177" s="454"/>
      <c r="E177" s="454"/>
      <c r="F177" s="454"/>
      <c r="G177" s="456"/>
      <c r="H177" s="154" t="str">
        <f t="shared" si="14"/>
        <v/>
      </c>
      <c r="I177" s="148" t="str">
        <f>IF($D177="","",VLOOKUP($AJ177,FET_Req!$A$2:$N$22,5))</f>
        <v/>
      </c>
      <c r="J177" s="455"/>
      <c r="K177" s="147" t="str">
        <f t="shared" si="15"/>
        <v/>
      </c>
      <c r="L177" s="148" t="str">
        <f>IF($D177="","",VLOOKUP($AJ177,FET_Req!$A$2:$N$22,6))</f>
        <v/>
      </c>
      <c r="M177" s="455"/>
      <c r="N177" s="147" t="str">
        <f t="shared" si="16"/>
        <v/>
      </c>
      <c r="O177" s="148" t="str">
        <f>IF($D177="","",VLOOKUP($AJ177,FET_Req!$A$2:$N$22,7))</f>
        <v/>
      </c>
      <c r="P177" s="457"/>
      <c r="Q177" s="158" t="str">
        <f t="shared" si="17"/>
        <v/>
      </c>
      <c r="R177" s="148" t="str">
        <f>IF($D177="","",IF(OR($AJ177=120500,$AJ177=120600),"",VLOOKUP($AJ177,FET_Req!$A$2:$N$22,8)))</f>
        <v/>
      </c>
      <c r="S177" s="457"/>
      <c r="T177" s="158" t="str">
        <f t="shared" si="18"/>
        <v/>
      </c>
      <c r="U177" s="148" t="str">
        <f>IF($D177="","",VLOOKUP($AJ177,FET_Req!$A$2:$N$22,9))</f>
        <v/>
      </c>
      <c r="V177" s="149" t="str">
        <f t="shared" si="19"/>
        <v/>
      </c>
      <c r="W177" s="150" t="str">
        <f t="shared" si="20"/>
        <v/>
      </c>
      <c r="X177" s="151"/>
      <c r="Y177" s="453"/>
      <c r="Z177" s="453"/>
      <c r="AA177" s="453"/>
      <c r="AB177" s="453"/>
      <c r="AC177" s="453"/>
      <c r="AD177" s="453"/>
      <c r="AE177" s="453"/>
      <c r="AF177" s="152" t="str">
        <f>IF(OR($D177="",$AG177=""),"",MIN(VLOOKUP($AJ177,FET_Req!$A$2:$N$22,11),$AG177-VLOOKUP($AJ177,FET_Req!$A$2:$N$22,12)))</f>
        <v/>
      </c>
      <c r="AG177" s="453"/>
      <c r="AH177" s="453"/>
      <c r="AI177" s="151"/>
      <c r="AJ177" s="126" t="e">
        <f>VLOOKUP($D177,FET_Req!$Q$2:$R$14,2)+IF(VLOOKUP($D177,FET_Req!$Q$2:$R$14,2)=121200,VLOOKUP($E177,FET_Req!$S$2:$T$3,2),0)+IF(VLOOKUP($D177,FET_Req!$Q$2:$R$14,2)=121200,IF(VLOOKUP($E177,FET_Req!$S$2:$T$3,2)=20,VLOOKUP($F177,FET_Req!$U$2:$V$4,2),0),0)+IF(OR(VLOOKUP($D177,FET_Req!$Q$2:$R$14,2)=121500,VLOOKUP($D177,FET_Req!$Q$2:$R$14,2)=121600),VLOOKUP($F177,FET_Req!$U$2:$V$4,2),0)</f>
        <v>#N/A</v>
      </c>
      <c r="AP177" s="218"/>
      <c r="AQ177" s="218"/>
      <c r="AR177" s="218"/>
    </row>
    <row r="178" spans="1:44" x14ac:dyDescent="0.25">
      <c r="A178" s="125"/>
      <c r="B178" s="453"/>
      <c r="C178" s="453"/>
      <c r="D178" s="454"/>
      <c r="E178" s="454"/>
      <c r="F178" s="454"/>
      <c r="G178" s="456"/>
      <c r="H178" s="154" t="str">
        <f t="shared" si="14"/>
        <v/>
      </c>
      <c r="I178" s="148" t="str">
        <f>IF($D178="","",VLOOKUP($AJ178,FET_Req!$A$2:$N$22,5))</f>
        <v/>
      </c>
      <c r="J178" s="455"/>
      <c r="K178" s="147" t="str">
        <f t="shared" si="15"/>
        <v/>
      </c>
      <c r="L178" s="148" t="str">
        <f>IF($D178="","",VLOOKUP($AJ178,FET_Req!$A$2:$N$22,6))</f>
        <v/>
      </c>
      <c r="M178" s="455"/>
      <c r="N178" s="147" t="str">
        <f t="shared" si="16"/>
        <v/>
      </c>
      <c r="O178" s="148" t="str">
        <f>IF($D178="","",VLOOKUP($AJ178,FET_Req!$A$2:$N$22,7))</f>
        <v/>
      </c>
      <c r="P178" s="457"/>
      <c r="Q178" s="158" t="str">
        <f t="shared" si="17"/>
        <v/>
      </c>
      <c r="R178" s="148" t="str">
        <f>IF($D178="","",IF(OR($AJ178=120500,$AJ178=120600),"",VLOOKUP($AJ178,FET_Req!$A$2:$N$22,8)))</f>
        <v/>
      </c>
      <c r="S178" s="457"/>
      <c r="T178" s="158" t="str">
        <f t="shared" si="18"/>
        <v/>
      </c>
      <c r="U178" s="148" t="str">
        <f>IF($D178="","",VLOOKUP($AJ178,FET_Req!$A$2:$N$22,9))</f>
        <v/>
      </c>
      <c r="V178" s="149" t="str">
        <f t="shared" si="19"/>
        <v/>
      </c>
      <c r="W178" s="150" t="str">
        <f t="shared" si="20"/>
        <v/>
      </c>
      <c r="X178" s="151"/>
      <c r="Y178" s="453"/>
      <c r="Z178" s="453"/>
      <c r="AA178" s="453"/>
      <c r="AB178" s="453"/>
      <c r="AC178" s="453"/>
      <c r="AD178" s="453"/>
      <c r="AE178" s="453"/>
      <c r="AF178" s="152" t="str">
        <f>IF(OR($D178="",$AG178=""),"",MIN(VLOOKUP($AJ178,FET_Req!$A$2:$N$22,11),$AG178-VLOOKUP($AJ178,FET_Req!$A$2:$N$22,12)))</f>
        <v/>
      </c>
      <c r="AG178" s="453"/>
      <c r="AH178" s="453"/>
      <c r="AI178" s="151"/>
      <c r="AJ178" s="126" t="e">
        <f>VLOOKUP($D178,FET_Req!$Q$2:$R$14,2)+IF(VLOOKUP($D178,FET_Req!$Q$2:$R$14,2)=121200,VLOOKUP($E178,FET_Req!$S$2:$T$3,2),0)+IF(VLOOKUP($D178,FET_Req!$Q$2:$R$14,2)=121200,IF(VLOOKUP($E178,FET_Req!$S$2:$T$3,2)=20,VLOOKUP($F178,FET_Req!$U$2:$V$4,2),0),0)+IF(OR(VLOOKUP($D178,FET_Req!$Q$2:$R$14,2)=121500,VLOOKUP($D178,FET_Req!$Q$2:$R$14,2)=121600),VLOOKUP($F178,FET_Req!$U$2:$V$4,2),0)</f>
        <v>#N/A</v>
      </c>
      <c r="AP178" s="218"/>
      <c r="AQ178" s="218"/>
      <c r="AR178" s="218"/>
    </row>
    <row r="179" spans="1:44" x14ac:dyDescent="0.25">
      <c r="A179" s="125"/>
      <c r="B179" s="453"/>
      <c r="C179" s="453"/>
      <c r="D179" s="454"/>
      <c r="E179" s="454"/>
      <c r="F179" s="454"/>
      <c r="G179" s="456"/>
      <c r="H179" s="154" t="str">
        <f t="shared" si="14"/>
        <v/>
      </c>
      <c r="I179" s="148" t="str">
        <f>IF($D179="","",VLOOKUP($AJ179,FET_Req!$A$2:$N$22,5))</f>
        <v/>
      </c>
      <c r="J179" s="455"/>
      <c r="K179" s="147" t="str">
        <f t="shared" si="15"/>
        <v/>
      </c>
      <c r="L179" s="148" t="str">
        <f>IF($D179="","",VLOOKUP($AJ179,FET_Req!$A$2:$N$22,6))</f>
        <v/>
      </c>
      <c r="M179" s="455"/>
      <c r="N179" s="147" t="str">
        <f t="shared" si="16"/>
        <v/>
      </c>
      <c r="O179" s="148" t="str">
        <f>IF($D179="","",VLOOKUP($AJ179,FET_Req!$A$2:$N$22,7))</f>
        <v/>
      </c>
      <c r="P179" s="457"/>
      <c r="Q179" s="158" t="str">
        <f t="shared" si="17"/>
        <v/>
      </c>
      <c r="R179" s="148" t="str">
        <f>IF($D179="","",IF(OR($AJ179=120500,$AJ179=120600),"",VLOOKUP($AJ179,FET_Req!$A$2:$N$22,8)))</f>
        <v/>
      </c>
      <c r="S179" s="457"/>
      <c r="T179" s="158" t="str">
        <f t="shared" si="18"/>
        <v/>
      </c>
      <c r="U179" s="148" t="str">
        <f>IF($D179="","",VLOOKUP($AJ179,FET_Req!$A$2:$N$22,9))</f>
        <v/>
      </c>
      <c r="V179" s="149" t="str">
        <f t="shared" si="19"/>
        <v/>
      </c>
      <c r="W179" s="150" t="str">
        <f t="shared" si="20"/>
        <v/>
      </c>
      <c r="X179" s="151"/>
      <c r="Y179" s="453"/>
      <c r="Z179" s="453"/>
      <c r="AA179" s="453"/>
      <c r="AB179" s="453"/>
      <c r="AC179" s="453"/>
      <c r="AD179" s="453"/>
      <c r="AE179" s="453"/>
      <c r="AF179" s="152" t="str">
        <f>IF(OR($D179="",$AG179=""),"",MIN(VLOOKUP($AJ179,FET_Req!$A$2:$N$22,11),$AG179-VLOOKUP($AJ179,FET_Req!$A$2:$N$22,12)))</f>
        <v/>
      </c>
      <c r="AG179" s="453"/>
      <c r="AH179" s="453"/>
      <c r="AI179" s="151"/>
      <c r="AJ179" s="126" t="e">
        <f>VLOOKUP($D179,FET_Req!$Q$2:$R$14,2)+IF(VLOOKUP($D179,FET_Req!$Q$2:$R$14,2)=121200,VLOOKUP($E179,FET_Req!$S$2:$T$3,2),0)+IF(VLOOKUP($D179,FET_Req!$Q$2:$R$14,2)=121200,IF(VLOOKUP($E179,FET_Req!$S$2:$T$3,2)=20,VLOOKUP($F179,FET_Req!$U$2:$V$4,2),0),0)+IF(OR(VLOOKUP($D179,FET_Req!$Q$2:$R$14,2)=121500,VLOOKUP($D179,FET_Req!$Q$2:$R$14,2)=121600),VLOOKUP($F179,FET_Req!$U$2:$V$4,2),0)</f>
        <v>#N/A</v>
      </c>
      <c r="AP179" s="218"/>
      <c r="AQ179" s="218"/>
      <c r="AR179" s="218"/>
    </row>
    <row r="180" spans="1:44" x14ac:dyDescent="0.25">
      <c r="A180" s="125"/>
      <c r="B180" s="453"/>
      <c r="C180" s="453"/>
      <c r="D180" s="454"/>
      <c r="E180" s="454"/>
      <c r="F180" s="454"/>
      <c r="G180" s="456"/>
      <c r="H180" s="154" t="str">
        <f t="shared" si="14"/>
        <v/>
      </c>
      <c r="I180" s="148" t="str">
        <f>IF($D180="","",VLOOKUP($AJ180,FET_Req!$A$2:$N$22,5))</f>
        <v/>
      </c>
      <c r="J180" s="455"/>
      <c r="K180" s="147" t="str">
        <f t="shared" si="15"/>
        <v/>
      </c>
      <c r="L180" s="148" t="str">
        <f>IF($D180="","",VLOOKUP($AJ180,FET_Req!$A$2:$N$22,6))</f>
        <v/>
      </c>
      <c r="M180" s="455"/>
      <c r="N180" s="147" t="str">
        <f t="shared" si="16"/>
        <v/>
      </c>
      <c r="O180" s="148" t="str">
        <f>IF($D180="","",VLOOKUP($AJ180,FET_Req!$A$2:$N$22,7))</f>
        <v/>
      </c>
      <c r="P180" s="457"/>
      <c r="Q180" s="158" t="str">
        <f t="shared" si="17"/>
        <v/>
      </c>
      <c r="R180" s="148" t="str">
        <f>IF($D180="","",IF(OR($AJ180=120500,$AJ180=120600),"",VLOOKUP($AJ180,FET_Req!$A$2:$N$22,8)))</f>
        <v/>
      </c>
      <c r="S180" s="457"/>
      <c r="T180" s="158" t="str">
        <f t="shared" si="18"/>
        <v/>
      </c>
      <c r="U180" s="148" t="str">
        <f>IF($D180="","",VLOOKUP($AJ180,FET_Req!$A$2:$N$22,9))</f>
        <v/>
      </c>
      <c r="V180" s="149" t="str">
        <f t="shared" si="19"/>
        <v/>
      </c>
      <c r="W180" s="150" t="str">
        <f t="shared" si="20"/>
        <v/>
      </c>
      <c r="X180" s="151"/>
      <c r="Y180" s="453"/>
      <c r="Z180" s="453"/>
      <c r="AA180" s="453"/>
      <c r="AB180" s="453"/>
      <c r="AC180" s="453"/>
      <c r="AD180" s="453"/>
      <c r="AE180" s="453"/>
      <c r="AF180" s="152" t="str">
        <f>IF(OR($D180="",$AG180=""),"",MIN(VLOOKUP($AJ180,FET_Req!$A$2:$N$22,11),$AG180-VLOOKUP($AJ180,FET_Req!$A$2:$N$22,12)))</f>
        <v/>
      </c>
      <c r="AG180" s="453"/>
      <c r="AH180" s="453"/>
      <c r="AI180" s="151"/>
      <c r="AJ180" s="126" t="e">
        <f>VLOOKUP($D180,FET_Req!$Q$2:$R$14,2)+IF(VLOOKUP($D180,FET_Req!$Q$2:$R$14,2)=121200,VLOOKUP($E180,FET_Req!$S$2:$T$3,2),0)+IF(VLOOKUP($D180,FET_Req!$Q$2:$R$14,2)=121200,IF(VLOOKUP($E180,FET_Req!$S$2:$T$3,2)=20,VLOOKUP($F180,FET_Req!$U$2:$V$4,2),0),0)+IF(OR(VLOOKUP($D180,FET_Req!$Q$2:$R$14,2)=121500,VLOOKUP($D180,FET_Req!$Q$2:$R$14,2)=121600),VLOOKUP($F180,FET_Req!$U$2:$V$4,2),0)</f>
        <v>#N/A</v>
      </c>
      <c r="AP180" s="218"/>
      <c r="AQ180" s="218"/>
      <c r="AR180" s="218"/>
    </row>
    <row r="181" spans="1:44" x14ac:dyDescent="0.25">
      <c r="A181" s="125"/>
      <c r="B181" s="453"/>
      <c r="C181" s="453"/>
      <c r="D181" s="454"/>
      <c r="E181" s="454"/>
      <c r="F181" s="454"/>
      <c r="G181" s="456"/>
      <c r="H181" s="154" t="str">
        <f t="shared" si="14"/>
        <v/>
      </c>
      <c r="I181" s="148" t="str">
        <f>IF($D181="","",VLOOKUP($AJ181,FET_Req!$A$2:$N$22,5))</f>
        <v/>
      </c>
      <c r="J181" s="455"/>
      <c r="K181" s="147" t="str">
        <f t="shared" si="15"/>
        <v/>
      </c>
      <c r="L181" s="148" t="str">
        <f>IF($D181="","",VLOOKUP($AJ181,FET_Req!$A$2:$N$22,6))</f>
        <v/>
      </c>
      <c r="M181" s="455"/>
      <c r="N181" s="147" t="str">
        <f t="shared" si="16"/>
        <v/>
      </c>
      <c r="O181" s="148" t="str">
        <f>IF($D181="","",VLOOKUP($AJ181,FET_Req!$A$2:$N$22,7))</f>
        <v/>
      </c>
      <c r="P181" s="457"/>
      <c r="Q181" s="158" t="str">
        <f t="shared" si="17"/>
        <v/>
      </c>
      <c r="R181" s="148" t="str">
        <f>IF($D181="","",IF(OR($AJ181=120500,$AJ181=120600),"",VLOOKUP($AJ181,FET_Req!$A$2:$N$22,8)))</f>
        <v/>
      </c>
      <c r="S181" s="457"/>
      <c r="T181" s="158" t="str">
        <f t="shared" si="18"/>
        <v/>
      </c>
      <c r="U181" s="148" t="str">
        <f>IF($D181="","",VLOOKUP($AJ181,FET_Req!$A$2:$N$22,9))</f>
        <v/>
      </c>
      <c r="V181" s="149" t="str">
        <f t="shared" si="19"/>
        <v/>
      </c>
      <c r="W181" s="150" t="str">
        <f t="shared" si="20"/>
        <v/>
      </c>
      <c r="X181" s="151"/>
      <c r="Y181" s="453"/>
      <c r="Z181" s="453"/>
      <c r="AA181" s="453"/>
      <c r="AB181" s="453"/>
      <c r="AC181" s="453"/>
      <c r="AD181" s="453"/>
      <c r="AE181" s="453"/>
      <c r="AF181" s="152" t="str">
        <f>IF(OR($D181="",$AG181=""),"",MIN(VLOOKUP($AJ181,FET_Req!$A$2:$N$22,11),$AG181-VLOOKUP($AJ181,FET_Req!$A$2:$N$22,12)))</f>
        <v/>
      </c>
      <c r="AG181" s="453"/>
      <c r="AH181" s="453"/>
      <c r="AI181" s="151"/>
      <c r="AJ181" s="126" t="e">
        <f>VLOOKUP($D181,FET_Req!$Q$2:$R$14,2)+IF(VLOOKUP($D181,FET_Req!$Q$2:$R$14,2)=121200,VLOOKUP($E181,FET_Req!$S$2:$T$3,2),0)+IF(VLOOKUP($D181,FET_Req!$Q$2:$R$14,2)=121200,IF(VLOOKUP($E181,FET_Req!$S$2:$T$3,2)=20,VLOOKUP($F181,FET_Req!$U$2:$V$4,2),0),0)+IF(OR(VLOOKUP($D181,FET_Req!$Q$2:$R$14,2)=121500,VLOOKUP($D181,FET_Req!$Q$2:$R$14,2)=121600),VLOOKUP($F181,FET_Req!$U$2:$V$4,2),0)</f>
        <v>#N/A</v>
      </c>
      <c r="AP181" s="218"/>
      <c r="AQ181" s="218"/>
      <c r="AR181" s="218"/>
    </row>
    <row r="182" spans="1:44" x14ac:dyDescent="0.25">
      <c r="A182" s="125"/>
      <c r="B182" s="453"/>
      <c r="C182" s="453"/>
      <c r="D182" s="454"/>
      <c r="E182" s="454"/>
      <c r="F182" s="454"/>
      <c r="G182" s="456"/>
      <c r="H182" s="154" t="str">
        <f t="shared" si="14"/>
        <v/>
      </c>
      <c r="I182" s="148" t="str">
        <f>IF($D182="","",VLOOKUP($AJ182,FET_Req!$A$2:$N$22,5))</f>
        <v/>
      </c>
      <c r="J182" s="455"/>
      <c r="K182" s="147" t="str">
        <f t="shared" si="15"/>
        <v/>
      </c>
      <c r="L182" s="148" t="str">
        <f>IF($D182="","",VLOOKUP($AJ182,FET_Req!$A$2:$N$22,6))</f>
        <v/>
      </c>
      <c r="M182" s="455"/>
      <c r="N182" s="147" t="str">
        <f t="shared" si="16"/>
        <v/>
      </c>
      <c r="O182" s="148" t="str">
        <f>IF($D182="","",VLOOKUP($AJ182,FET_Req!$A$2:$N$22,7))</f>
        <v/>
      </c>
      <c r="P182" s="457"/>
      <c r="Q182" s="158" t="str">
        <f t="shared" si="17"/>
        <v/>
      </c>
      <c r="R182" s="148" t="str">
        <f>IF($D182="","",IF(OR($AJ182=120500,$AJ182=120600),"",VLOOKUP($AJ182,FET_Req!$A$2:$N$22,8)))</f>
        <v/>
      </c>
      <c r="S182" s="457"/>
      <c r="T182" s="158" t="str">
        <f t="shared" si="18"/>
        <v/>
      </c>
      <c r="U182" s="148" t="str">
        <f>IF($D182="","",VLOOKUP($AJ182,FET_Req!$A$2:$N$22,9))</f>
        <v/>
      </c>
      <c r="V182" s="149" t="str">
        <f t="shared" si="19"/>
        <v/>
      </c>
      <c r="W182" s="150" t="str">
        <f t="shared" si="20"/>
        <v/>
      </c>
      <c r="X182" s="151"/>
      <c r="Y182" s="453"/>
      <c r="Z182" s="453"/>
      <c r="AA182" s="453"/>
      <c r="AB182" s="453"/>
      <c r="AC182" s="453"/>
      <c r="AD182" s="453"/>
      <c r="AE182" s="453"/>
      <c r="AF182" s="152" t="str">
        <f>IF(OR($D182="",$AG182=""),"",MIN(VLOOKUP($AJ182,FET_Req!$A$2:$N$22,11),$AG182-VLOOKUP($AJ182,FET_Req!$A$2:$N$22,12)))</f>
        <v/>
      </c>
      <c r="AG182" s="453"/>
      <c r="AH182" s="453"/>
      <c r="AI182" s="151"/>
      <c r="AJ182" s="126" t="e">
        <f>VLOOKUP($D182,FET_Req!$Q$2:$R$14,2)+IF(VLOOKUP($D182,FET_Req!$Q$2:$R$14,2)=121200,VLOOKUP($E182,FET_Req!$S$2:$T$3,2),0)+IF(VLOOKUP($D182,FET_Req!$Q$2:$R$14,2)=121200,IF(VLOOKUP($E182,FET_Req!$S$2:$T$3,2)=20,VLOOKUP($F182,FET_Req!$U$2:$V$4,2),0),0)+IF(OR(VLOOKUP($D182,FET_Req!$Q$2:$R$14,2)=121500,VLOOKUP($D182,FET_Req!$Q$2:$R$14,2)=121600),VLOOKUP($F182,FET_Req!$U$2:$V$4,2),0)</f>
        <v>#N/A</v>
      </c>
      <c r="AP182" s="218"/>
      <c r="AQ182" s="218"/>
      <c r="AR182" s="218"/>
    </row>
    <row r="183" spans="1:44" x14ac:dyDescent="0.25">
      <c r="A183" s="125"/>
      <c r="B183" s="453"/>
      <c r="C183" s="453"/>
      <c r="D183" s="454"/>
      <c r="E183" s="454"/>
      <c r="F183" s="454"/>
      <c r="G183" s="456"/>
      <c r="H183" s="154" t="str">
        <f t="shared" si="14"/>
        <v/>
      </c>
      <c r="I183" s="148" t="str">
        <f>IF($D183="","",VLOOKUP($AJ183,FET_Req!$A$2:$N$22,5))</f>
        <v/>
      </c>
      <c r="J183" s="455"/>
      <c r="K183" s="147" t="str">
        <f t="shared" si="15"/>
        <v/>
      </c>
      <c r="L183" s="148" t="str">
        <f>IF($D183="","",VLOOKUP($AJ183,FET_Req!$A$2:$N$22,6))</f>
        <v/>
      </c>
      <c r="M183" s="455"/>
      <c r="N183" s="147" t="str">
        <f t="shared" si="16"/>
        <v/>
      </c>
      <c r="O183" s="148" t="str">
        <f>IF($D183="","",VLOOKUP($AJ183,FET_Req!$A$2:$N$22,7))</f>
        <v/>
      </c>
      <c r="P183" s="457"/>
      <c r="Q183" s="158" t="str">
        <f t="shared" si="17"/>
        <v/>
      </c>
      <c r="R183" s="148" t="str">
        <f>IF($D183="","",IF(OR($AJ183=120500,$AJ183=120600),"",VLOOKUP($AJ183,FET_Req!$A$2:$N$22,8)))</f>
        <v/>
      </c>
      <c r="S183" s="457"/>
      <c r="T183" s="158" t="str">
        <f t="shared" si="18"/>
        <v/>
      </c>
      <c r="U183" s="148" t="str">
        <f>IF($D183="","",VLOOKUP($AJ183,FET_Req!$A$2:$N$22,9))</f>
        <v/>
      </c>
      <c r="V183" s="149" t="str">
        <f t="shared" si="19"/>
        <v/>
      </c>
      <c r="W183" s="150" t="str">
        <f t="shared" si="20"/>
        <v/>
      </c>
      <c r="X183" s="151"/>
      <c r="Y183" s="453"/>
      <c r="Z183" s="453"/>
      <c r="AA183" s="453"/>
      <c r="AB183" s="453"/>
      <c r="AC183" s="453"/>
      <c r="AD183" s="453"/>
      <c r="AE183" s="453"/>
      <c r="AF183" s="152" t="str">
        <f>IF(OR($D183="",$AG183=""),"",MIN(VLOOKUP($AJ183,FET_Req!$A$2:$N$22,11),$AG183-VLOOKUP($AJ183,FET_Req!$A$2:$N$22,12)))</f>
        <v/>
      </c>
      <c r="AG183" s="453"/>
      <c r="AH183" s="453"/>
      <c r="AI183" s="151"/>
      <c r="AJ183" s="126" t="e">
        <f>VLOOKUP($D183,FET_Req!$Q$2:$R$14,2)+IF(VLOOKUP($D183,FET_Req!$Q$2:$R$14,2)=121200,VLOOKUP($E183,FET_Req!$S$2:$T$3,2),0)+IF(VLOOKUP($D183,FET_Req!$Q$2:$R$14,2)=121200,IF(VLOOKUP($E183,FET_Req!$S$2:$T$3,2)=20,VLOOKUP($F183,FET_Req!$U$2:$V$4,2),0),0)+IF(OR(VLOOKUP($D183,FET_Req!$Q$2:$R$14,2)=121500,VLOOKUP($D183,FET_Req!$Q$2:$R$14,2)=121600),VLOOKUP($F183,FET_Req!$U$2:$V$4,2),0)</f>
        <v>#N/A</v>
      </c>
      <c r="AP183" s="218"/>
      <c r="AQ183" s="218"/>
      <c r="AR183" s="218"/>
    </row>
    <row r="184" spans="1:44" x14ac:dyDescent="0.25">
      <c r="A184" s="125"/>
      <c r="B184" s="453"/>
      <c r="C184" s="453"/>
      <c r="D184" s="454"/>
      <c r="E184" s="454"/>
      <c r="F184" s="454"/>
      <c r="G184" s="456"/>
      <c r="H184" s="154" t="str">
        <f t="shared" si="14"/>
        <v/>
      </c>
      <c r="I184" s="148" t="str">
        <f>IF($D184="","",VLOOKUP($AJ184,FET_Req!$A$2:$N$22,5))</f>
        <v/>
      </c>
      <c r="J184" s="455"/>
      <c r="K184" s="147" t="str">
        <f t="shared" si="15"/>
        <v/>
      </c>
      <c r="L184" s="148" t="str">
        <f>IF($D184="","",VLOOKUP($AJ184,FET_Req!$A$2:$N$22,6))</f>
        <v/>
      </c>
      <c r="M184" s="455"/>
      <c r="N184" s="147" t="str">
        <f t="shared" si="16"/>
        <v/>
      </c>
      <c r="O184" s="148" t="str">
        <f>IF($D184="","",VLOOKUP($AJ184,FET_Req!$A$2:$N$22,7))</f>
        <v/>
      </c>
      <c r="P184" s="457"/>
      <c r="Q184" s="158" t="str">
        <f t="shared" si="17"/>
        <v/>
      </c>
      <c r="R184" s="148" t="str">
        <f>IF($D184="","",IF(OR($AJ184=120500,$AJ184=120600),"",VLOOKUP($AJ184,FET_Req!$A$2:$N$22,8)))</f>
        <v/>
      </c>
      <c r="S184" s="457"/>
      <c r="T184" s="158" t="str">
        <f t="shared" si="18"/>
        <v/>
      </c>
      <c r="U184" s="148" t="str">
        <f>IF($D184="","",VLOOKUP($AJ184,FET_Req!$A$2:$N$22,9))</f>
        <v/>
      </c>
      <c r="V184" s="149" t="str">
        <f t="shared" si="19"/>
        <v/>
      </c>
      <c r="W184" s="150" t="str">
        <f t="shared" si="20"/>
        <v/>
      </c>
      <c r="X184" s="151"/>
      <c r="Y184" s="453"/>
      <c r="Z184" s="453"/>
      <c r="AA184" s="453"/>
      <c r="AB184" s="453"/>
      <c r="AC184" s="453"/>
      <c r="AD184" s="453"/>
      <c r="AE184" s="453"/>
      <c r="AF184" s="152" t="str">
        <f>IF(OR($D184="",$AG184=""),"",MIN(VLOOKUP($AJ184,FET_Req!$A$2:$N$22,11),$AG184-VLOOKUP($AJ184,FET_Req!$A$2:$N$22,12)))</f>
        <v/>
      </c>
      <c r="AG184" s="453"/>
      <c r="AH184" s="453"/>
      <c r="AI184" s="151"/>
      <c r="AJ184" s="126" t="e">
        <f>VLOOKUP($D184,FET_Req!$Q$2:$R$14,2)+IF(VLOOKUP($D184,FET_Req!$Q$2:$R$14,2)=121200,VLOOKUP($E184,FET_Req!$S$2:$T$3,2),0)+IF(VLOOKUP($D184,FET_Req!$Q$2:$R$14,2)=121200,IF(VLOOKUP($E184,FET_Req!$S$2:$T$3,2)=20,VLOOKUP($F184,FET_Req!$U$2:$V$4,2),0),0)+IF(OR(VLOOKUP($D184,FET_Req!$Q$2:$R$14,2)=121500,VLOOKUP($D184,FET_Req!$Q$2:$R$14,2)=121600),VLOOKUP($F184,FET_Req!$U$2:$V$4,2),0)</f>
        <v>#N/A</v>
      </c>
      <c r="AP184" s="218"/>
      <c r="AQ184" s="218"/>
      <c r="AR184" s="218"/>
    </row>
    <row r="185" spans="1:44" x14ac:dyDescent="0.25">
      <c r="A185" s="125"/>
      <c r="B185" s="453"/>
      <c r="C185" s="453"/>
      <c r="D185" s="454"/>
      <c r="E185" s="454"/>
      <c r="F185" s="454"/>
      <c r="G185" s="456"/>
      <c r="H185" s="154" t="str">
        <f t="shared" si="14"/>
        <v/>
      </c>
      <c r="I185" s="148" t="str">
        <f>IF($D185="","",VLOOKUP($AJ185,FET_Req!$A$2:$N$22,5))</f>
        <v/>
      </c>
      <c r="J185" s="455"/>
      <c r="K185" s="147" t="str">
        <f t="shared" si="15"/>
        <v/>
      </c>
      <c r="L185" s="148" t="str">
        <f>IF($D185="","",VLOOKUP($AJ185,FET_Req!$A$2:$N$22,6))</f>
        <v/>
      </c>
      <c r="M185" s="455"/>
      <c r="N185" s="147" t="str">
        <f t="shared" si="16"/>
        <v/>
      </c>
      <c r="O185" s="148" t="str">
        <f>IF($D185="","",VLOOKUP($AJ185,FET_Req!$A$2:$N$22,7))</f>
        <v/>
      </c>
      <c r="P185" s="457"/>
      <c r="Q185" s="158" t="str">
        <f t="shared" si="17"/>
        <v/>
      </c>
      <c r="R185" s="148" t="str">
        <f>IF($D185="","",IF(OR($AJ185=120500,$AJ185=120600),"",VLOOKUP($AJ185,FET_Req!$A$2:$N$22,8)))</f>
        <v/>
      </c>
      <c r="S185" s="457"/>
      <c r="T185" s="158" t="str">
        <f t="shared" si="18"/>
        <v/>
      </c>
      <c r="U185" s="148" t="str">
        <f>IF($D185="","",VLOOKUP($AJ185,FET_Req!$A$2:$N$22,9))</f>
        <v/>
      </c>
      <c r="V185" s="149" t="str">
        <f t="shared" si="19"/>
        <v/>
      </c>
      <c r="W185" s="150" t="str">
        <f t="shared" si="20"/>
        <v/>
      </c>
      <c r="X185" s="151"/>
      <c r="Y185" s="453"/>
      <c r="Z185" s="453"/>
      <c r="AA185" s="453"/>
      <c r="AB185" s="453"/>
      <c r="AC185" s="453"/>
      <c r="AD185" s="453"/>
      <c r="AE185" s="453"/>
      <c r="AF185" s="152" t="str">
        <f>IF(OR($D185="",$AG185=""),"",MIN(VLOOKUP($AJ185,FET_Req!$A$2:$N$22,11),$AG185-VLOOKUP($AJ185,FET_Req!$A$2:$N$22,12)))</f>
        <v/>
      </c>
      <c r="AG185" s="453"/>
      <c r="AH185" s="453"/>
      <c r="AI185" s="151"/>
      <c r="AJ185" s="126" t="e">
        <f>VLOOKUP($D185,FET_Req!$Q$2:$R$14,2)+IF(VLOOKUP($D185,FET_Req!$Q$2:$R$14,2)=121200,VLOOKUP($E185,FET_Req!$S$2:$T$3,2),0)+IF(VLOOKUP($D185,FET_Req!$Q$2:$R$14,2)=121200,IF(VLOOKUP($E185,FET_Req!$S$2:$T$3,2)=20,VLOOKUP($F185,FET_Req!$U$2:$V$4,2),0),0)+IF(OR(VLOOKUP($D185,FET_Req!$Q$2:$R$14,2)=121500,VLOOKUP($D185,FET_Req!$Q$2:$R$14,2)=121600),VLOOKUP($F185,FET_Req!$U$2:$V$4,2),0)</f>
        <v>#N/A</v>
      </c>
      <c r="AP185" s="218"/>
      <c r="AQ185" s="218"/>
      <c r="AR185" s="218"/>
    </row>
    <row r="186" spans="1:44" x14ac:dyDescent="0.25">
      <c r="A186" s="125"/>
      <c r="B186" s="453"/>
      <c r="C186" s="453"/>
      <c r="D186" s="454"/>
      <c r="E186" s="454"/>
      <c r="F186" s="454"/>
      <c r="G186" s="456"/>
      <c r="H186" s="154" t="str">
        <f t="shared" si="14"/>
        <v/>
      </c>
      <c r="I186" s="148" t="str">
        <f>IF($D186="","",VLOOKUP($AJ186,FET_Req!$A$2:$N$22,5))</f>
        <v/>
      </c>
      <c r="J186" s="455"/>
      <c r="K186" s="147" t="str">
        <f t="shared" si="15"/>
        <v/>
      </c>
      <c r="L186" s="148" t="str">
        <f>IF($D186="","",VLOOKUP($AJ186,FET_Req!$A$2:$N$22,6))</f>
        <v/>
      </c>
      <c r="M186" s="455"/>
      <c r="N186" s="147" t="str">
        <f t="shared" si="16"/>
        <v/>
      </c>
      <c r="O186" s="148" t="str">
        <f>IF($D186="","",VLOOKUP($AJ186,FET_Req!$A$2:$N$22,7))</f>
        <v/>
      </c>
      <c r="P186" s="457"/>
      <c r="Q186" s="158" t="str">
        <f t="shared" si="17"/>
        <v/>
      </c>
      <c r="R186" s="148" t="str">
        <f>IF($D186="","",IF(OR($AJ186=120500,$AJ186=120600),"",VLOOKUP($AJ186,FET_Req!$A$2:$N$22,8)))</f>
        <v/>
      </c>
      <c r="S186" s="457"/>
      <c r="T186" s="158" t="str">
        <f t="shared" si="18"/>
        <v/>
      </c>
      <c r="U186" s="148" t="str">
        <f>IF($D186="","",VLOOKUP($AJ186,FET_Req!$A$2:$N$22,9))</f>
        <v/>
      </c>
      <c r="V186" s="149" t="str">
        <f t="shared" si="19"/>
        <v/>
      </c>
      <c r="W186" s="150" t="str">
        <f t="shared" si="20"/>
        <v/>
      </c>
      <c r="X186" s="151"/>
      <c r="Y186" s="453"/>
      <c r="Z186" s="453"/>
      <c r="AA186" s="453"/>
      <c r="AB186" s="453"/>
      <c r="AC186" s="453"/>
      <c r="AD186" s="453"/>
      <c r="AE186" s="453"/>
      <c r="AF186" s="152" t="str">
        <f>IF(OR($D186="",$AG186=""),"",MIN(VLOOKUP($AJ186,FET_Req!$A$2:$N$22,11),$AG186-VLOOKUP($AJ186,FET_Req!$A$2:$N$22,12)))</f>
        <v/>
      </c>
      <c r="AG186" s="453"/>
      <c r="AH186" s="453"/>
      <c r="AI186" s="151"/>
      <c r="AJ186" s="126" t="e">
        <f>VLOOKUP($D186,FET_Req!$Q$2:$R$14,2)+IF(VLOOKUP($D186,FET_Req!$Q$2:$R$14,2)=121200,VLOOKUP($E186,FET_Req!$S$2:$T$3,2),0)+IF(VLOOKUP($D186,FET_Req!$Q$2:$R$14,2)=121200,IF(VLOOKUP($E186,FET_Req!$S$2:$T$3,2)=20,VLOOKUP($F186,FET_Req!$U$2:$V$4,2),0),0)+IF(OR(VLOOKUP($D186,FET_Req!$Q$2:$R$14,2)=121500,VLOOKUP($D186,FET_Req!$Q$2:$R$14,2)=121600),VLOOKUP($F186,FET_Req!$U$2:$V$4,2),0)</f>
        <v>#N/A</v>
      </c>
      <c r="AP186" s="218"/>
      <c r="AQ186" s="218"/>
      <c r="AR186" s="218"/>
    </row>
    <row r="187" spans="1:44" x14ac:dyDescent="0.25">
      <c r="A187" s="125"/>
      <c r="B187" s="453"/>
      <c r="C187" s="453"/>
      <c r="D187" s="454"/>
      <c r="E187" s="454"/>
      <c r="F187" s="454"/>
      <c r="G187" s="456"/>
      <c r="H187" s="154" t="str">
        <f t="shared" si="14"/>
        <v/>
      </c>
      <c r="I187" s="148" t="str">
        <f>IF($D187="","",VLOOKUP($AJ187,FET_Req!$A$2:$N$22,5))</f>
        <v/>
      </c>
      <c r="J187" s="455"/>
      <c r="K187" s="147" t="str">
        <f t="shared" si="15"/>
        <v/>
      </c>
      <c r="L187" s="148" t="str">
        <f>IF($D187="","",VLOOKUP($AJ187,FET_Req!$A$2:$N$22,6))</f>
        <v/>
      </c>
      <c r="M187" s="455"/>
      <c r="N187" s="147" t="str">
        <f t="shared" si="16"/>
        <v/>
      </c>
      <c r="O187" s="148" t="str">
        <f>IF($D187="","",VLOOKUP($AJ187,FET_Req!$A$2:$N$22,7))</f>
        <v/>
      </c>
      <c r="P187" s="457"/>
      <c r="Q187" s="158" t="str">
        <f t="shared" si="17"/>
        <v/>
      </c>
      <c r="R187" s="148" t="str">
        <f>IF($D187="","",IF(OR($AJ187=120500,$AJ187=120600),"",VLOOKUP($AJ187,FET_Req!$A$2:$N$22,8)))</f>
        <v/>
      </c>
      <c r="S187" s="457"/>
      <c r="T187" s="158" t="str">
        <f t="shared" si="18"/>
        <v/>
      </c>
      <c r="U187" s="148" t="str">
        <f>IF($D187="","",VLOOKUP($AJ187,FET_Req!$A$2:$N$22,9))</f>
        <v/>
      </c>
      <c r="V187" s="149" t="str">
        <f t="shared" si="19"/>
        <v/>
      </c>
      <c r="W187" s="150" t="str">
        <f t="shared" si="20"/>
        <v/>
      </c>
      <c r="X187" s="151"/>
      <c r="Y187" s="453"/>
      <c r="Z187" s="453"/>
      <c r="AA187" s="453"/>
      <c r="AB187" s="453"/>
      <c r="AC187" s="453"/>
      <c r="AD187" s="453"/>
      <c r="AE187" s="453"/>
      <c r="AF187" s="152" t="str">
        <f>IF(OR($D187="",$AG187=""),"",MIN(VLOOKUP($AJ187,FET_Req!$A$2:$N$22,11),$AG187-VLOOKUP($AJ187,FET_Req!$A$2:$N$22,12)))</f>
        <v/>
      </c>
      <c r="AG187" s="453"/>
      <c r="AH187" s="453"/>
      <c r="AI187" s="151"/>
      <c r="AJ187" s="126" t="e">
        <f>VLOOKUP($D187,FET_Req!$Q$2:$R$14,2)+IF(VLOOKUP($D187,FET_Req!$Q$2:$R$14,2)=121200,VLOOKUP($E187,FET_Req!$S$2:$T$3,2),0)+IF(VLOOKUP($D187,FET_Req!$Q$2:$R$14,2)=121200,IF(VLOOKUP($E187,FET_Req!$S$2:$T$3,2)=20,VLOOKUP($F187,FET_Req!$U$2:$V$4,2),0),0)+IF(OR(VLOOKUP($D187,FET_Req!$Q$2:$R$14,2)=121500,VLOOKUP($D187,FET_Req!$Q$2:$R$14,2)=121600),VLOOKUP($F187,FET_Req!$U$2:$V$4,2),0)</f>
        <v>#N/A</v>
      </c>
      <c r="AP187" s="218"/>
      <c r="AQ187" s="218"/>
      <c r="AR187" s="218"/>
    </row>
    <row r="188" spans="1:44" x14ac:dyDescent="0.25">
      <c r="A188" s="125"/>
      <c r="B188" s="453"/>
      <c r="C188" s="453"/>
      <c r="D188" s="454"/>
      <c r="E188" s="454"/>
      <c r="F188" s="454"/>
      <c r="G188" s="456"/>
      <c r="H188" s="154" t="str">
        <f t="shared" si="14"/>
        <v/>
      </c>
      <c r="I188" s="148" t="str">
        <f>IF($D188="","",VLOOKUP($AJ188,FET_Req!$A$2:$N$22,5))</f>
        <v/>
      </c>
      <c r="J188" s="455"/>
      <c r="K188" s="147" t="str">
        <f t="shared" si="15"/>
        <v/>
      </c>
      <c r="L188" s="148" t="str">
        <f>IF($D188="","",VLOOKUP($AJ188,FET_Req!$A$2:$N$22,6))</f>
        <v/>
      </c>
      <c r="M188" s="455"/>
      <c r="N188" s="147" t="str">
        <f t="shared" si="16"/>
        <v/>
      </c>
      <c r="O188" s="148" t="str">
        <f>IF($D188="","",VLOOKUP($AJ188,FET_Req!$A$2:$N$22,7))</f>
        <v/>
      </c>
      <c r="P188" s="457"/>
      <c r="Q188" s="158" t="str">
        <f t="shared" si="17"/>
        <v/>
      </c>
      <c r="R188" s="148" t="str">
        <f>IF($D188="","",IF(OR($AJ188=120500,$AJ188=120600),"",VLOOKUP($AJ188,FET_Req!$A$2:$N$22,8)))</f>
        <v/>
      </c>
      <c r="S188" s="457"/>
      <c r="T188" s="158" t="str">
        <f t="shared" si="18"/>
        <v/>
      </c>
      <c r="U188" s="148" t="str">
        <f>IF($D188="","",VLOOKUP($AJ188,FET_Req!$A$2:$N$22,9))</f>
        <v/>
      </c>
      <c r="V188" s="149" t="str">
        <f t="shared" si="19"/>
        <v/>
      </c>
      <c r="W188" s="150" t="str">
        <f t="shared" si="20"/>
        <v/>
      </c>
      <c r="X188" s="151"/>
      <c r="Y188" s="453"/>
      <c r="Z188" s="453"/>
      <c r="AA188" s="453"/>
      <c r="AB188" s="453"/>
      <c r="AC188" s="453"/>
      <c r="AD188" s="453"/>
      <c r="AE188" s="453"/>
      <c r="AF188" s="152" t="str">
        <f>IF(OR($D188="",$AG188=""),"",MIN(VLOOKUP($AJ188,FET_Req!$A$2:$N$22,11),$AG188-VLOOKUP($AJ188,FET_Req!$A$2:$N$22,12)))</f>
        <v/>
      </c>
      <c r="AG188" s="453"/>
      <c r="AH188" s="453"/>
      <c r="AI188" s="151"/>
      <c r="AJ188" s="126" t="e">
        <f>VLOOKUP($D188,FET_Req!$Q$2:$R$14,2)+IF(VLOOKUP($D188,FET_Req!$Q$2:$R$14,2)=121200,VLOOKUP($E188,FET_Req!$S$2:$T$3,2),0)+IF(VLOOKUP($D188,FET_Req!$Q$2:$R$14,2)=121200,IF(VLOOKUP($E188,FET_Req!$S$2:$T$3,2)=20,VLOOKUP($F188,FET_Req!$U$2:$V$4,2),0),0)+IF(OR(VLOOKUP($D188,FET_Req!$Q$2:$R$14,2)=121500,VLOOKUP($D188,FET_Req!$Q$2:$R$14,2)=121600),VLOOKUP($F188,FET_Req!$U$2:$V$4,2),0)</f>
        <v>#N/A</v>
      </c>
      <c r="AP188" s="218"/>
      <c r="AQ188" s="218"/>
      <c r="AR188" s="218"/>
    </row>
    <row r="189" spans="1:44" x14ac:dyDescent="0.25">
      <c r="A189" s="125"/>
      <c r="B189" s="453"/>
      <c r="C189" s="453"/>
      <c r="D189" s="454"/>
      <c r="E189" s="454"/>
      <c r="F189" s="454"/>
      <c r="G189" s="456"/>
      <c r="H189" s="154" t="str">
        <f t="shared" si="14"/>
        <v/>
      </c>
      <c r="I189" s="148" t="str">
        <f>IF($D189="","",VLOOKUP($AJ189,FET_Req!$A$2:$N$22,5))</f>
        <v/>
      </c>
      <c r="J189" s="455"/>
      <c r="K189" s="147" t="str">
        <f t="shared" si="15"/>
        <v/>
      </c>
      <c r="L189" s="148" t="str">
        <f>IF($D189="","",VLOOKUP($AJ189,FET_Req!$A$2:$N$22,6))</f>
        <v/>
      </c>
      <c r="M189" s="455"/>
      <c r="N189" s="147" t="str">
        <f t="shared" si="16"/>
        <v/>
      </c>
      <c r="O189" s="148" t="str">
        <f>IF($D189="","",VLOOKUP($AJ189,FET_Req!$A$2:$N$22,7))</f>
        <v/>
      </c>
      <c r="P189" s="457"/>
      <c r="Q189" s="158" t="str">
        <f t="shared" si="17"/>
        <v/>
      </c>
      <c r="R189" s="148" t="str">
        <f>IF($D189="","",IF(OR($AJ189=120500,$AJ189=120600),"",VLOOKUP($AJ189,FET_Req!$A$2:$N$22,8)))</f>
        <v/>
      </c>
      <c r="S189" s="457"/>
      <c r="T189" s="158" t="str">
        <f t="shared" si="18"/>
        <v/>
      </c>
      <c r="U189" s="148" t="str">
        <f>IF($D189="","",VLOOKUP($AJ189,FET_Req!$A$2:$N$22,9))</f>
        <v/>
      </c>
      <c r="V189" s="149" t="str">
        <f t="shared" si="19"/>
        <v/>
      </c>
      <c r="W189" s="150" t="str">
        <f t="shared" si="20"/>
        <v/>
      </c>
      <c r="X189" s="151"/>
      <c r="Y189" s="453"/>
      <c r="Z189" s="453"/>
      <c r="AA189" s="453"/>
      <c r="AB189" s="453"/>
      <c r="AC189" s="453"/>
      <c r="AD189" s="453"/>
      <c r="AE189" s="453"/>
      <c r="AF189" s="152" t="str">
        <f>IF(OR($D189="",$AG189=""),"",MIN(VLOOKUP($AJ189,FET_Req!$A$2:$N$22,11),$AG189-VLOOKUP($AJ189,FET_Req!$A$2:$N$22,12)))</f>
        <v/>
      </c>
      <c r="AG189" s="453"/>
      <c r="AH189" s="453"/>
      <c r="AI189" s="151"/>
      <c r="AJ189" s="126" t="e">
        <f>VLOOKUP($D189,FET_Req!$Q$2:$R$14,2)+IF(VLOOKUP($D189,FET_Req!$Q$2:$R$14,2)=121200,VLOOKUP($E189,FET_Req!$S$2:$T$3,2),0)+IF(VLOOKUP($D189,FET_Req!$Q$2:$R$14,2)=121200,IF(VLOOKUP($E189,FET_Req!$S$2:$T$3,2)=20,VLOOKUP($F189,FET_Req!$U$2:$V$4,2),0),0)+IF(OR(VLOOKUP($D189,FET_Req!$Q$2:$R$14,2)=121500,VLOOKUP($D189,FET_Req!$Q$2:$R$14,2)=121600),VLOOKUP($F189,FET_Req!$U$2:$V$4,2),0)</f>
        <v>#N/A</v>
      </c>
      <c r="AP189" s="218"/>
      <c r="AQ189" s="218"/>
      <c r="AR189" s="218"/>
    </row>
    <row r="190" spans="1:44" x14ac:dyDescent="0.25">
      <c r="A190" s="125"/>
      <c r="B190" s="453"/>
      <c r="C190" s="453"/>
      <c r="D190" s="454"/>
      <c r="E190" s="454"/>
      <c r="F190" s="454"/>
      <c r="G190" s="456"/>
      <c r="H190" s="154" t="str">
        <f t="shared" si="14"/>
        <v/>
      </c>
      <c r="I190" s="148" t="str">
        <f>IF($D190="","",VLOOKUP($AJ190,FET_Req!$A$2:$N$22,5))</f>
        <v/>
      </c>
      <c r="J190" s="455"/>
      <c r="K190" s="147" t="str">
        <f t="shared" si="15"/>
        <v/>
      </c>
      <c r="L190" s="148" t="str">
        <f>IF($D190="","",VLOOKUP($AJ190,FET_Req!$A$2:$N$22,6))</f>
        <v/>
      </c>
      <c r="M190" s="455"/>
      <c r="N190" s="147" t="str">
        <f t="shared" si="16"/>
        <v/>
      </c>
      <c r="O190" s="148" t="str">
        <f>IF($D190="","",VLOOKUP($AJ190,FET_Req!$A$2:$N$22,7))</f>
        <v/>
      </c>
      <c r="P190" s="457"/>
      <c r="Q190" s="158" t="str">
        <f t="shared" si="17"/>
        <v/>
      </c>
      <c r="R190" s="148" t="str">
        <f>IF($D190="","",IF(OR($AJ190=120500,$AJ190=120600),"",VLOOKUP($AJ190,FET_Req!$A$2:$N$22,8)))</f>
        <v/>
      </c>
      <c r="S190" s="457"/>
      <c r="T190" s="158" t="str">
        <f t="shared" si="18"/>
        <v/>
      </c>
      <c r="U190" s="148" t="str">
        <f>IF($D190="","",VLOOKUP($AJ190,FET_Req!$A$2:$N$22,9))</f>
        <v/>
      </c>
      <c r="V190" s="149" t="str">
        <f t="shared" si="19"/>
        <v/>
      </c>
      <c r="W190" s="150" t="str">
        <f t="shared" si="20"/>
        <v/>
      </c>
      <c r="X190" s="151"/>
      <c r="Y190" s="453"/>
      <c r="Z190" s="453"/>
      <c r="AA190" s="453"/>
      <c r="AB190" s="453"/>
      <c r="AC190" s="453"/>
      <c r="AD190" s="453"/>
      <c r="AE190" s="453"/>
      <c r="AF190" s="152" t="str">
        <f>IF(OR($D190="",$AG190=""),"",MIN(VLOOKUP($AJ190,FET_Req!$A$2:$N$22,11),$AG190-VLOOKUP($AJ190,FET_Req!$A$2:$N$22,12)))</f>
        <v/>
      </c>
      <c r="AG190" s="453"/>
      <c r="AH190" s="453"/>
      <c r="AI190" s="151"/>
      <c r="AJ190" s="126" t="e">
        <f>VLOOKUP($D190,FET_Req!$Q$2:$R$14,2)+IF(VLOOKUP($D190,FET_Req!$Q$2:$R$14,2)=121200,VLOOKUP($E190,FET_Req!$S$2:$T$3,2),0)+IF(VLOOKUP($D190,FET_Req!$Q$2:$R$14,2)=121200,IF(VLOOKUP($E190,FET_Req!$S$2:$T$3,2)=20,VLOOKUP($F190,FET_Req!$U$2:$V$4,2),0),0)+IF(OR(VLOOKUP($D190,FET_Req!$Q$2:$R$14,2)=121500,VLOOKUP($D190,FET_Req!$Q$2:$R$14,2)=121600),VLOOKUP($F190,FET_Req!$U$2:$V$4,2),0)</f>
        <v>#N/A</v>
      </c>
      <c r="AP190" s="218"/>
      <c r="AQ190" s="218"/>
      <c r="AR190" s="218"/>
    </row>
    <row r="191" spans="1:44" x14ac:dyDescent="0.25">
      <c r="A191" s="125"/>
      <c r="B191" s="453"/>
      <c r="C191" s="453"/>
      <c r="D191" s="454"/>
      <c r="E191" s="454"/>
      <c r="F191" s="454"/>
      <c r="G191" s="456"/>
      <c r="H191" s="154" t="str">
        <f t="shared" si="14"/>
        <v/>
      </c>
      <c r="I191" s="148" t="str">
        <f>IF($D191="","",VLOOKUP($AJ191,FET_Req!$A$2:$N$22,5))</f>
        <v/>
      </c>
      <c r="J191" s="455"/>
      <c r="K191" s="147" t="str">
        <f t="shared" si="15"/>
        <v/>
      </c>
      <c r="L191" s="148" t="str">
        <f>IF($D191="","",VLOOKUP($AJ191,FET_Req!$A$2:$N$22,6))</f>
        <v/>
      </c>
      <c r="M191" s="455"/>
      <c r="N191" s="147" t="str">
        <f t="shared" si="16"/>
        <v/>
      </c>
      <c r="O191" s="148" t="str">
        <f>IF($D191="","",VLOOKUP($AJ191,FET_Req!$A$2:$N$22,7))</f>
        <v/>
      </c>
      <c r="P191" s="457"/>
      <c r="Q191" s="158" t="str">
        <f t="shared" si="17"/>
        <v/>
      </c>
      <c r="R191" s="148" t="str">
        <f>IF($D191="","",IF(OR($AJ191=120500,$AJ191=120600),"",VLOOKUP($AJ191,FET_Req!$A$2:$N$22,8)))</f>
        <v/>
      </c>
      <c r="S191" s="457"/>
      <c r="T191" s="158" t="str">
        <f t="shared" si="18"/>
        <v/>
      </c>
      <c r="U191" s="148" t="str">
        <f>IF($D191="","",VLOOKUP($AJ191,FET_Req!$A$2:$N$22,9))</f>
        <v/>
      </c>
      <c r="V191" s="149" t="str">
        <f t="shared" si="19"/>
        <v/>
      </c>
      <c r="W191" s="150" t="str">
        <f t="shared" si="20"/>
        <v/>
      </c>
      <c r="X191" s="151"/>
      <c r="Y191" s="453"/>
      <c r="Z191" s="453"/>
      <c r="AA191" s="453"/>
      <c r="AB191" s="453"/>
      <c r="AC191" s="453"/>
      <c r="AD191" s="453"/>
      <c r="AE191" s="453"/>
      <c r="AF191" s="152" t="str">
        <f>IF(OR($D191="",$AG191=""),"",MIN(VLOOKUP($AJ191,FET_Req!$A$2:$N$22,11),$AG191-VLOOKUP($AJ191,FET_Req!$A$2:$N$22,12)))</f>
        <v/>
      </c>
      <c r="AG191" s="453"/>
      <c r="AH191" s="453"/>
      <c r="AI191" s="151"/>
      <c r="AJ191" s="126" t="e">
        <f>VLOOKUP($D191,FET_Req!$Q$2:$R$14,2)+IF(VLOOKUP($D191,FET_Req!$Q$2:$R$14,2)=121200,VLOOKUP($E191,FET_Req!$S$2:$T$3,2),0)+IF(VLOOKUP($D191,FET_Req!$Q$2:$R$14,2)=121200,IF(VLOOKUP($E191,FET_Req!$S$2:$T$3,2)=20,VLOOKUP($F191,FET_Req!$U$2:$V$4,2),0),0)+IF(OR(VLOOKUP($D191,FET_Req!$Q$2:$R$14,2)=121500,VLOOKUP($D191,FET_Req!$Q$2:$R$14,2)=121600),VLOOKUP($F191,FET_Req!$U$2:$V$4,2),0)</f>
        <v>#N/A</v>
      </c>
      <c r="AP191" s="218"/>
      <c r="AQ191" s="218"/>
      <c r="AR191" s="218"/>
    </row>
    <row r="192" spans="1:44" x14ac:dyDescent="0.25">
      <c r="A192" s="125"/>
      <c r="B192" s="453"/>
      <c r="C192" s="453"/>
      <c r="D192" s="454"/>
      <c r="E192" s="454"/>
      <c r="F192" s="454"/>
      <c r="G192" s="456"/>
      <c r="H192" s="154" t="str">
        <f t="shared" si="14"/>
        <v/>
      </c>
      <c r="I192" s="148" t="str">
        <f>IF($D192="","",VLOOKUP($AJ192,FET_Req!$A$2:$N$22,5))</f>
        <v/>
      </c>
      <c r="J192" s="455"/>
      <c r="K192" s="147" t="str">
        <f t="shared" si="15"/>
        <v/>
      </c>
      <c r="L192" s="148" t="str">
        <f>IF($D192="","",VLOOKUP($AJ192,FET_Req!$A$2:$N$22,6))</f>
        <v/>
      </c>
      <c r="M192" s="455"/>
      <c r="N192" s="147" t="str">
        <f t="shared" si="16"/>
        <v/>
      </c>
      <c r="O192" s="148" t="str">
        <f>IF($D192="","",VLOOKUP($AJ192,FET_Req!$A$2:$N$22,7))</f>
        <v/>
      </c>
      <c r="P192" s="457"/>
      <c r="Q192" s="158" t="str">
        <f t="shared" si="17"/>
        <v/>
      </c>
      <c r="R192" s="148" t="str">
        <f>IF($D192="","",IF(OR($AJ192=120500,$AJ192=120600),"",VLOOKUP($AJ192,FET_Req!$A$2:$N$22,8)))</f>
        <v/>
      </c>
      <c r="S192" s="457"/>
      <c r="T192" s="158" t="str">
        <f t="shared" si="18"/>
        <v/>
      </c>
      <c r="U192" s="148" t="str">
        <f>IF($D192="","",VLOOKUP($AJ192,FET_Req!$A$2:$N$22,9))</f>
        <v/>
      </c>
      <c r="V192" s="149" t="str">
        <f t="shared" si="19"/>
        <v/>
      </c>
      <c r="W192" s="150" t="str">
        <f t="shared" si="20"/>
        <v/>
      </c>
      <c r="X192" s="151"/>
      <c r="Y192" s="453"/>
      <c r="Z192" s="453"/>
      <c r="AA192" s="453"/>
      <c r="AB192" s="453"/>
      <c r="AC192" s="453"/>
      <c r="AD192" s="453"/>
      <c r="AE192" s="453"/>
      <c r="AF192" s="152" t="str">
        <f>IF(OR($D192="",$AG192=""),"",MIN(VLOOKUP($AJ192,FET_Req!$A$2:$N$22,11),$AG192-VLOOKUP($AJ192,FET_Req!$A$2:$N$22,12)))</f>
        <v/>
      </c>
      <c r="AG192" s="453"/>
      <c r="AH192" s="453"/>
      <c r="AI192" s="151"/>
      <c r="AJ192" s="126" t="e">
        <f>VLOOKUP($D192,FET_Req!$Q$2:$R$14,2)+IF(VLOOKUP($D192,FET_Req!$Q$2:$R$14,2)=121200,VLOOKUP($E192,FET_Req!$S$2:$T$3,2),0)+IF(VLOOKUP($D192,FET_Req!$Q$2:$R$14,2)=121200,IF(VLOOKUP($E192,FET_Req!$S$2:$T$3,2)=20,VLOOKUP($F192,FET_Req!$U$2:$V$4,2),0),0)+IF(OR(VLOOKUP($D192,FET_Req!$Q$2:$R$14,2)=121500,VLOOKUP($D192,FET_Req!$Q$2:$R$14,2)=121600),VLOOKUP($F192,FET_Req!$U$2:$V$4,2),0)</f>
        <v>#N/A</v>
      </c>
      <c r="AP192" s="218"/>
      <c r="AQ192" s="218"/>
      <c r="AR192" s="218"/>
    </row>
    <row r="193" spans="1:44" x14ac:dyDescent="0.25">
      <c r="A193" s="125"/>
      <c r="B193" s="453"/>
      <c r="C193" s="453"/>
      <c r="D193" s="454"/>
      <c r="E193" s="454"/>
      <c r="F193" s="454"/>
      <c r="G193" s="456"/>
      <c r="H193" s="154" t="str">
        <f t="shared" si="14"/>
        <v/>
      </c>
      <c r="I193" s="148" t="str">
        <f>IF($D193="","",VLOOKUP($AJ193,FET_Req!$A$2:$N$22,5))</f>
        <v/>
      </c>
      <c r="J193" s="455"/>
      <c r="K193" s="147" t="str">
        <f t="shared" si="15"/>
        <v/>
      </c>
      <c r="L193" s="148" t="str">
        <f>IF($D193="","",VLOOKUP($AJ193,FET_Req!$A$2:$N$22,6))</f>
        <v/>
      </c>
      <c r="M193" s="455"/>
      <c r="N193" s="147" t="str">
        <f t="shared" si="16"/>
        <v/>
      </c>
      <c r="O193" s="148" t="str">
        <f>IF($D193="","",VLOOKUP($AJ193,FET_Req!$A$2:$N$22,7))</f>
        <v/>
      </c>
      <c r="P193" s="457"/>
      <c r="Q193" s="158" t="str">
        <f t="shared" si="17"/>
        <v/>
      </c>
      <c r="R193" s="148" t="str">
        <f>IF($D193="","",IF(OR($AJ193=120500,$AJ193=120600),"",VLOOKUP($AJ193,FET_Req!$A$2:$N$22,8)))</f>
        <v/>
      </c>
      <c r="S193" s="457"/>
      <c r="T193" s="158" t="str">
        <f t="shared" si="18"/>
        <v/>
      </c>
      <c r="U193" s="148" t="str">
        <f>IF($D193="","",VLOOKUP($AJ193,FET_Req!$A$2:$N$22,9))</f>
        <v/>
      </c>
      <c r="V193" s="149" t="str">
        <f t="shared" si="19"/>
        <v/>
      </c>
      <c r="W193" s="150" t="str">
        <f t="shared" si="20"/>
        <v/>
      </c>
      <c r="X193" s="151"/>
      <c r="Y193" s="453"/>
      <c r="Z193" s="453"/>
      <c r="AA193" s="453"/>
      <c r="AB193" s="453"/>
      <c r="AC193" s="453"/>
      <c r="AD193" s="453"/>
      <c r="AE193" s="453"/>
      <c r="AF193" s="152" t="str">
        <f>IF(OR($D193="",$AG193=""),"",MIN(VLOOKUP($AJ193,FET_Req!$A$2:$N$22,11),$AG193-VLOOKUP($AJ193,FET_Req!$A$2:$N$22,12)))</f>
        <v/>
      </c>
      <c r="AG193" s="453"/>
      <c r="AH193" s="453"/>
      <c r="AI193" s="151"/>
      <c r="AJ193" s="126" t="e">
        <f>VLOOKUP($D193,FET_Req!$Q$2:$R$14,2)+IF(VLOOKUP($D193,FET_Req!$Q$2:$R$14,2)=121200,VLOOKUP($E193,FET_Req!$S$2:$T$3,2),0)+IF(VLOOKUP($D193,FET_Req!$Q$2:$R$14,2)=121200,IF(VLOOKUP($E193,FET_Req!$S$2:$T$3,2)=20,VLOOKUP($F193,FET_Req!$U$2:$V$4,2),0),0)+IF(OR(VLOOKUP($D193,FET_Req!$Q$2:$R$14,2)=121500,VLOOKUP($D193,FET_Req!$Q$2:$R$14,2)=121600),VLOOKUP($F193,FET_Req!$U$2:$V$4,2),0)</f>
        <v>#N/A</v>
      </c>
      <c r="AP193" s="218"/>
      <c r="AQ193" s="218"/>
      <c r="AR193" s="218"/>
    </row>
    <row r="194" spans="1:44" x14ac:dyDescent="0.25">
      <c r="A194" s="125"/>
      <c r="B194" s="453"/>
      <c r="C194" s="453"/>
      <c r="D194" s="454"/>
      <c r="E194" s="454"/>
      <c r="F194" s="454"/>
      <c r="G194" s="456"/>
      <c r="H194" s="154" t="str">
        <f t="shared" si="14"/>
        <v/>
      </c>
      <c r="I194" s="148" t="str">
        <f>IF($D194="","",VLOOKUP($AJ194,FET_Req!$A$2:$N$22,5))</f>
        <v/>
      </c>
      <c r="J194" s="455"/>
      <c r="K194" s="147" t="str">
        <f t="shared" si="15"/>
        <v/>
      </c>
      <c r="L194" s="148" t="str">
        <f>IF($D194="","",VLOOKUP($AJ194,FET_Req!$A$2:$N$22,6))</f>
        <v/>
      </c>
      <c r="M194" s="455"/>
      <c r="N194" s="147" t="str">
        <f t="shared" si="16"/>
        <v/>
      </c>
      <c r="O194" s="148" t="str">
        <f>IF($D194="","",VLOOKUP($AJ194,FET_Req!$A$2:$N$22,7))</f>
        <v/>
      </c>
      <c r="P194" s="457"/>
      <c r="Q194" s="158" t="str">
        <f t="shared" si="17"/>
        <v/>
      </c>
      <c r="R194" s="148" t="str">
        <f>IF($D194="","",IF(OR($AJ194=120500,$AJ194=120600),"",VLOOKUP($AJ194,FET_Req!$A$2:$N$22,8)))</f>
        <v/>
      </c>
      <c r="S194" s="457"/>
      <c r="T194" s="158" t="str">
        <f t="shared" si="18"/>
        <v/>
      </c>
      <c r="U194" s="148" t="str">
        <f>IF($D194="","",VLOOKUP($AJ194,FET_Req!$A$2:$N$22,9))</f>
        <v/>
      </c>
      <c r="V194" s="149" t="str">
        <f t="shared" si="19"/>
        <v/>
      </c>
      <c r="W194" s="150" t="str">
        <f t="shared" si="20"/>
        <v/>
      </c>
      <c r="X194" s="151"/>
      <c r="Y194" s="453"/>
      <c r="Z194" s="453"/>
      <c r="AA194" s="453"/>
      <c r="AB194" s="453"/>
      <c r="AC194" s="453"/>
      <c r="AD194" s="453"/>
      <c r="AE194" s="453"/>
      <c r="AF194" s="152" t="str">
        <f>IF(OR($D194="",$AG194=""),"",MIN(VLOOKUP($AJ194,FET_Req!$A$2:$N$22,11),$AG194-VLOOKUP($AJ194,FET_Req!$A$2:$N$22,12)))</f>
        <v/>
      </c>
      <c r="AG194" s="453"/>
      <c r="AH194" s="453"/>
      <c r="AI194" s="151"/>
      <c r="AJ194" s="126" t="e">
        <f>VLOOKUP($D194,FET_Req!$Q$2:$R$14,2)+IF(VLOOKUP($D194,FET_Req!$Q$2:$R$14,2)=121200,VLOOKUP($E194,FET_Req!$S$2:$T$3,2),0)+IF(VLOOKUP($D194,FET_Req!$Q$2:$R$14,2)=121200,IF(VLOOKUP($E194,FET_Req!$S$2:$T$3,2)=20,VLOOKUP($F194,FET_Req!$U$2:$V$4,2),0),0)+IF(OR(VLOOKUP($D194,FET_Req!$Q$2:$R$14,2)=121500,VLOOKUP($D194,FET_Req!$Q$2:$R$14,2)=121600),VLOOKUP($F194,FET_Req!$U$2:$V$4,2),0)</f>
        <v>#N/A</v>
      </c>
      <c r="AP194" s="218"/>
      <c r="AQ194" s="218"/>
      <c r="AR194" s="218"/>
    </row>
    <row r="195" spans="1:44" x14ac:dyDescent="0.25">
      <c r="A195" s="125"/>
      <c r="B195" s="453"/>
      <c r="C195" s="453"/>
      <c r="D195" s="454"/>
      <c r="E195" s="454"/>
      <c r="F195" s="454"/>
      <c r="G195" s="456"/>
      <c r="H195" s="154" t="str">
        <f t="shared" si="14"/>
        <v/>
      </c>
      <c r="I195" s="148" t="str">
        <f>IF($D195="","",VLOOKUP($AJ195,FET_Req!$A$2:$N$22,5))</f>
        <v/>
      </c>
      <c r="J195" s="455"/>
      <c r="K195" s="147" t="str">
        <f t="shared" si="15"/>
        <v/>
      </c>
      <c r="L195" s="148" t="str">
        <f>IF($D195="","",VLOOKUP($AJ195,FET_Req!$A$2:$N$22,6))</f>
        <v/>
      </c>
      <c r="M195" s="455"/>
      <c r="N195" s="147" t="str">
        <f t="shared" si="16"/>
        <v/>
      </c>
      <c r="O195" s="148" t="str">
        <f>IF($D195="","",VLOOKUP($AJ195,FET_Req!$A$2:$N$22,7))</f>
        <v/>
      </c>
      <c r="P195" s="457"/>
      <c r="Q195" s="158" t="str">
        <f t="shared" si="17"/>
        <v/>
      </c>
      <c r="R195" s="148" t="str">
        <f>IF($D195="","",IF(OR($AJ195=120500,$AJ195=120600),"",VLOOKUP($AJ195,FET_Req!$A$2:$N$22,8)))</f>
        <v/>
      </c>
      <c r="S195" s="457"/>
      <c r="T195" s="158" t="str">
        <f t="shared" si="18"/>
        <v/>
      </c>
      <c r="U195" s="148" t="str">
        <f>IF($D195="","",VLOOKUP($AJ195,FET_Req!$A$2:$N$22,9))</f>
        <v/>
      </c>
      <c r="V195" s="149" t="str">
        <f t="shared" si="19"/>
        <v/>
      </c>
      <c r="W195" s="150" t="str">
        <f t="shared" si="20"/>
        <v/>
      </c>
      <c r="X195" s="151"/>
      <c r="Y195" s="453"/>
      <c r="Z195" s="453"/>
      <c r="AA195" s="453"/>
      <c r="AB195" s="453"/>
      <c r="AC195" s="453"/>
      <c r="AD195" s="453"/>
      <c r="AE195" s="453"/>
      <c r="AF195" s="152" t="str">
        <f>IF(OR($D195="",$AG195=""),"",MIN(VLOOKUP($AJ195,FET_Req!$A$2:$N$22,11),$AG195-VLOOKUP($AJ195,FET_Req!$A$2:$N$22,12)))</f>
        <v/>
      </c>
      <c r="AG195" s="453"/>
      <c r="AH195" s="453"/>
      <c r="AI195" s="151"/>
      <c r="AJ195" s="126" t="e">
        <f>VLOOKUP($D195,FET_Req!$Q$2:$R$14,2)+IF(VLOOKUP($D195,FET_Req!$Q$2:$R$14,2)=121200,VLOOKUP($E195,FET_Req!$S$2:$T$3,2),0)+IF(VLOOKUP($D195,FET_Req!$Q$2:$R$14,2)=121200,IF(VLOOKUP($E195,FET_Req!$S$2:$T$3,2)=20,VLOOKUP($F195,FET_Req!$U$2:$V$4,2),0),0)+IF(OR(VLOOKUP($D195,FET_Req!$Q$2:$R$14,2)=121500,VLOOKUP($D195,FET_Req!$Q$2:$R$14,2)=121600),VLOOKUP($F195,FET_Req!$U$2:$V$4,2),0)</f>
        <v>#N/A</v>
      </c>
      <c r="AP195" s="218"/>
      <c r="AQ195" s="218"/>
      <c r="AR195" s="218"/>
    </row>
    <row r="196" spans="1:44" x14ac:dyDescent="0.25">
      <c r="A196" s="125"/>
      <c r="B196" s="453"/>
      <c r="C196" s="453"/>
      <c r="D196" s="454"/>
      <c r="E196" s="454"/>
      <c r="F196" s="454"/>
      <c r="G196" s="456"/>
      <c r="H196" s="154" t="str">
        <f t="shared" si="14"/>
        <v/>
      </c>
      <c r="I196" s="148" t="str">
        <f>IF($D196="","",VLOOKUP($AJ196,FET_Req!$A$2:$N$22,5))</f>
        <v/>
      </c>
      <c r="J196" s="455"/>
      <c r="K196" s="147" t="str">
        <f t="shared" si="15"/>
        <v/>
      </c>
      <c r="L196" s="148" t="str">
        <f>IF($D196="","",VLOOKUP($AJ196,FET_Req!$A$2:$N$22,6))</f>
        <v/>
      </c>
      <c r="M196" s="455"/>
      <c r="N196" s="147" t="str">
        <f t="shared" si="16"/>
        <v/>
      </c>
      <c r="O196" s="148" t="str">
        <f>IF($D196="","",VLOOKUP($AJ196,FET_Req!$A$2:$N$22,7))</f>
        <v/>
      </c>
      <c r="P196" s="457"/>
      <c r="Q196" s="158" t="str">
        <f t="shared" si="17"/>
        <v/>
      </c>
      <c r="R196" s="148" t="str">
        <f>IF($D196="","",IF(OR($AJ196=120500,$AJ196=120600),"",VLOOKUP($AJ196,FET_Req!$A$2:$N$22,8)))</f>
        <v/>
      </c>
      <c r="S196" s="457"/>
      <c r="T196" s="158" t="str">
        <f t="shared" si="18"/>
        <v/>
      </c>
      <c r="U196" s="148" t="str">
        <f>IF($D196="","",VLOOKUP($AJ196,FET_Req!$A$2:$N$22,9))</f>
        <v/>
      </c>
      <c r="V196" s="149" t="str">
        <f t="shared" si="19"/>
        <v/>
      </c>
      <c r="W196" s="150" t="str">
        <f t="shared" si="20"/>
        <v/>
      </c>
      <c r="X196" s="151"/>
      <c r="Y196" s="453"/>
      <c r="Z196" s="453"/>
      <c r="AA196" s="453"/>
      <c r="AB196" s="453"/>
      <c r="AC196" s="453"/>
      <c r="AD196" s="453"/>
      <c r="AE196" s="453"/>
      <c r="AF196" s="152" t="str">
        <f>IF(OR($D196="",$AG196=""),"",MIN(VLOOKUP($AJ196,FET_Req!$A$2:$N$22,11),$AG196-VLOOKUP($AJ196,FET_Req!$A$2:$N$22,12)))</f>
        <v/>
      </c>
      <c r="AG196" s="453"/>
      <c r="AH196" s="453"/>
      <c r="AI196" s="151"/>
      <c r="AJ196" s="126" t="e">
        <f>VLOOKUP($D196,FET_Req!$Q$2:$R$14,2)+IF(VLOOKUP($D196,FET_Req!$Q$2:$R$14,2)=121200,VLOOKUP($E196,FET_Req!$S$2:$T$3,2),0)+IF(VLOOKUP($D196,FET_Req!$Q$2:$R$14,2)=121200,IF(VLOOKUP($E196,FET_Req!$S$2:$T$3,2)=20,VLOOKUP($F196,FET_Req!$U$2:$V$4,2),0),0)+IF(OR(VLOOKUP($D196,FET_Req!$Q$2:$R$14,2)=121500,VLOOKUP($D196,FET_Req!$Q$2:$R$14,2)=121600),VLOOKUP($F196,FET_Req!$U$2:$V$4,2),0)</f>
        <v>#N/A</v>
      </c>
      <c r="AP196" s="218"/>
      <c r="AQ196" s="218"/>
      <c r="AR196" s="218"/>
    </row>
    <row r="197" spans="1:44" x14ac:dyDescent="0.25">
      <c r="A197" s="125"/>
      <c r="B197" s="453"/>
      <c r="C197" s="453"/>
      <c r="D197" s="454"/>
      <c r="E197" s="454"/>
      <c r="F197" s="454"/>
      <c r="G197" s="456"/>
      <c r="H197" s="154" t="str">
        <f t="shared" si="14"/>
        <v/>
      </c>
      <c r="I197" s="148" t="str">
        <f>IF($D197="","",VLOOKUP($AJ197,FET_Req!$A$2:$N$22,5))</f>
        <v/>
      </c>
      <c r="J197" s="455"/>
      <c r="K197" s="147" t="str">
        <f t="shared" si="15"/>
        <v/>
      </c>
      <c r="L197" s="148" t="str">
        <f>IF($D197="","",VLOOKUP($AJ197,FET_Req!$A$2:$N$22,6))</f>
        <v/>
      </c>
      <c r="M197" s="455"/>
      <c r="N197" s="147" t="str">
        <f t="shared" si="16"/>
        <v/>
      </c>
      <c r="O197" s="148" t="str">
        <f>IF($D197="","",VLOOKUP($AJ197,FET_Req!$A$2:$N$22,7))</f>
        <v/>
      </c>
      <c r="P197" s="457"/>
      <c r="Q197" s="158" t="str">
        <f t="shared" si="17"/>
        <v/>
      </c>
      <c r="R197" s="148" t="str">
        <f>IF($D197="","",IF(OR($AJ197=120500,$AJ197=120600),"",VLOOKUP($AJ197,FET_Req!$A$2:$N$22,8)))</f>
        <v/>
      </c>
      <c r="S197" s="457"/>
      <c r="T197" s="158" t="str">
        <f t="shared" si="18"/>
        <v/>
      </c>
      <c r="U197" s="148" t="str">
        <f>IF($D197="","",VLOOKUP($AJ197,FET_Req!$A$2:$N$22,9))</f>
        <v/>
      </c>
      <c r="V197" s="149" t="str">
        <f t="shared" si="19"/>
        <v/>
      </c>
      <c r="W197" s="150" t="str">
        <f t="shared" si="20"/>
        <v/>
      </c>
      <c r="X197" s="151"/>
      <c r="Y197" s="453"/>
      <c r="Z197" s="453"/>
      <c r="AA197" s="453"/>
      <c r="AB197" s="453"/>
      <c r="AC197" s="453"/>
      <c r="AD197" s="453"/>
      <c r="AE197" s="453"/>
      <c r="AF197" s="152" t="str">
        <f>IF(OR($D197="",$AG197=""),"",MIN(VLOOKUP($AJ197,FET_Req!$A$2:$N$22,11),$AG197-VLOOKUP($AJ197,FET_Req!$A$2:$N$22,12)))</f>
        <v/>
      </c>
      <c r="AG197" s="453"/>
      <c r="AH197" s="453"/>
      <c r="AI197" s="151"/>
      <c r="AJ197" s="126" t="e">
        <f>VLOOKUP($D197,FET_Req!$Q$2:$R$14,2)+IF(VLOOKUP($D197,FET_Req!$Q$2:$R$14,2)=121200,VLOOKUP($E197,FET_Req!$S$2:$T$3,2),0)+IF(VLOOKUP($D197,FET_Req!$Q$2:$R$14,2)=121200,IF(VLOOKUP($E197,FET_Req!$S$2:$T$3,2)=20,VLOOKUP($F197,FET_Req!$U$2:$V$4,2),0),0)+IF(OR(VLOOKUP($D197,FET_Req!$Q$2:$R$14,2)=121500,VLOOKUP($D197,FET_Req!$Q$2:$R$14,2)=121600),VLOOKUP($F197,FET_Req!$U$2:$V$4,2),0)</f>
        <v>#N/A</v>
      </c>
      <c r="AP197" s="218"/>
      <c r="AQ197" s="218"/>
      <c r="AR197" s="218"/>
    </row>
    <row r="198" spans="1:44" x14ac:dyDescent="0.25">
      <c r="A198" s="125"/>
      <c r="B198" s="453"/>
      <c r="C198" s="453"/>
      <c r="D198" s="454"/>
      <c r="E198" s="454"/>
      <c r="F198" s="454"/>
      <c r="G198" s="456"/>
      <c r="H198" s="154" t="str">
        <f t="shared" si="14"/>
        <v/>
      </c>
      <c r="I198" s="148" t="str">
        <f>IF($D198="","",VLOOKUP($AJ198,FET_Req!$A$2:$N$22,5))</f>
        <v/>
      </c>
      <c r="J198" s="455"/>
      <c r="K198" s="147" t="str">
        <f t="shared" si="15"/>
        <v/>
      </c>
      <c r="L198" s="148" t="str">
        <f>IF($D198="","",VLOOKUP($AJ198,FET_Req!$A$2:$N$22,6))</f>
        <v/>
      </c>
      <c r="M198" s="455"/>
      <c r="N198" s="147" t="str">
        <f t="shared" si="16"/>
        <v/>
      </c>
      <c r="O198" s="148" t="str">
        <f>IF($D198="","",VLOOKUP($AJ198,FET_Req!$A$2:$N$22,7))</f>
        <v/>
      </c>
      <c r="P198" s="457"/>
      <c r="Q198" s="158" t="str">
        <f t="shared" si="17"/>
        <v/>
      </c>
      <c r="R198" s="148" t="str">
        <f>IF($D198="","",IF(OR($AJ198=120500,$AJ198=120600),"",VLOOKUP($AJ198,FET_Req!$A$2:$N$22,8)))</f>
        <v/>
      </c>
      <c r="S198" s="457"/>
      <c r="T198" s="158" t="str">
        <f t="shared" si="18"/>
        <v/>
      </c>
      <c r="U198" s="148" t="str">
        <f>IF($D198="","",VLOOKUP($AJ198,FET_Req!$A$2:$N$22,9))</f>
        <v/>
      </c>
      <c r="V198" s="149" t="str">
        <f t="shared" si="19"/>
        <v/>
      </c>
      <c r="W198" s="150" t="str">
        <f t="shared" si="20"/>
        <v/>
      </c>
      <c r="X198" s="151"/>
      <c r="Y198" s="453"/>
      <c r="Z198" s="453"/>
      <c r="AA198" s="453"/>
      <c r="AB198" s="453"/>
      <c r="AC198" s="453"/>
      <c r="AD198" s="453"/>
      <c r="AE198" s="453"/>
      <c r="AF198" s="152" t="str">
        <f>IF(OR($D198="",$AG198=""),"",MIN(VLOOKUP($AJ198,FET_Req!$A$2:$N$22,11),$AG198-VLOOKUP($AJ198,FET_Req!$A$2:$N$22,12)))</f>
        <v/>
      </c>
      <c r="AG198" s="453"/>
      <c r="AH198" s="453"/>
      <c r="AI198" s="151"/>
      <c r="AJ198" s="126" t="e">
        <f>VLOOKUP($D198,FET_Req!$Q$2:$R$14,2)+IF(VLOOKUP($D198,FET_Req!$Q$2:$R$14,2)=121200,VLOOKUP($E198,FET_Req!$S$2:$T$3,2),0)+IF(VLOOKUP($D198,FET_Req!$Q$2:$R$14,2)=121200,IF(VLOOKUP($E198,FET_Req!$S$2:$T$3,2)=20,VLOOKUP($F198,FET_Req!$U$2:$V$4,2),0),0)+IF(OR(VLOOKUP($D198,FET_Req!$Q$2:$R$14,2)=121500,VLOOKUP($D198,FET_Req!$Q$2:$R$14,2)=121600),VLOOKUP($F198,FET_Req!$U$2:$V$4,2),0)</f>
        <v>#N/A</v>
      </c>
      <c r="AP198" s="218"/>
      <c r="AQ198" s="218"/>
      <c r="AR198" s="218"/>
    </row>
    <row r="199" spans="1:44" x14ac:dyDescent="0.25">
      <c r="A199" s="125"/>
      <c r="B199" s="453"/>
      <c r="C199" s="453"/>
      <c r="D199" s="454"/>
      <c r="E199" s="454"/>
      <c r="F199" s="454"/>
      <c r="G199" s="456"/>
      <c r="H199" s="154" t="str">
        <f t="shared" si="14"/>
        <v/>
      </c>
      <c r="I199" s="148" t="str">
        <f>IF($D199="","",VLOOKUP($AJ199,FET_Req!$A$2:$N$22,5))</f>
        <v/>
      </c>
      <c r="J199" s="455"/>
      <c r="K199" s="147" t="str">
        <f t="shared" si="15"/>
        <v/>
      </c>
      <c r="L199" s="148" t="str">
        <f>IF($D199="","",VLOOKUP($AJ199,FET_Req!$A$2:$N$22,6))</f>
        <v/>
      </c>
      <c r="M199" s="455"/>
      <c r="N199" s="147" t="str">
        <f t="shared" si="16"/>
        <v/>
      </c>
      <c r="O199" s="148" t="str">
        <f>IF($D199="","",VLOOKUP($AJ199,FET_Req!$A$2:$N$22,7))</f>
        <v/>
      </c>
      <c r="P199" s="457"/>
      <c r="Q199" s="158" t="str">
        <f t="shared" si="17"/>
        <v/>
      </c>
      <c r="R199" s="148" t="str">
        <f>IF($D199="","",IF(OR($AJ199=120500,$AJ199=120600),"",VLOOKUP($AJ199,FET_Req!$A$2:$N$22,8)))</f>
        <v/>
      </c>
      <c r="S199" s="457"/>
      <c r="T199" s="158" t="str">
        <f t="shared" si="18"/>
        <v/>
      </c>
      <c r="U199" s="148" t="str">
        <f>IF($D199="","",VLOOKUP($AJ199,FET_Req!$A$2:$N$22,9))</f>
        <v/>
      </c>
      <c r="V199" s="149" t="str">
        <f t="shared" si="19"/>
        <v/>
      </c>
      <c r="W199" s="150" t="str">
        <f t="shared" si="20"/>
        <v/>
      </c>
      <c r="X199" s="151"/>
      <c r="Y199" s="453"/>
      <c r="Z199" s="453"/>
      <c r="AA199" s="453"/>
      <c r="AB199" s="453"/>
      <c r="AC199" s="453"/>
      <c r="AD199" s="453"/>
      <c r="AE199" s="453"/>
      <c r="AF199" s="152" t="str">
        <f>IF(OR($D199="",$AG199=""),"",MIN(VLOOKUP($AJ199,FET_Req!$A$2:$N$22,11),$AG199-VLOOKUP($AJ199,FET_Req!$A$2:$N$22,12)))</f>
        <v/>
      </c>
      <c r="AG199" s="453"/>
      <c r="AH199" s="453"/>
      <c r="AI199" s="151"/>
      <c r="AJ199" s="126" t="e">
        <f>VLOOKUP($D199,FET_Req!$Q$2:$R$14,2)+IF(VLOOKUP($D199,FET_Req!$Q$2:$R$14,2)=121200,VLOOKUP($E199,FET_Req!$S$2:$T$3,2),0)+IF(VLOOKUP($D199,FET_Req!$Q$2:$R$14,2)=121200,IF(VLOOKUP($E199,FET_Req!$S$2:$T$3,2)=20,VLOOKUP($F199,FET_Req!$U$2:$V$4,2),0),0)+IF(OR(VLOOKUP($D199,FET_Req!$Q$2:$R$14,2)=121500,VLOOKUP($D199,FET_Req!$Q$2:$R$14,2)=121600),VLOOKUP($F199,FET_Req!$U$2:$V$4,2),0)</f>
        <v>#N/A</v>
      </c>
      <c r="AP199" s="218"/>
      <c r="AQ199" s="218"/>
      <c r="AR199" s="218"/>
    </row>
    <row r="200" spans="1:44" x14ac:dyDescent="0.25">
      <c r="A200" s="125"/>
      <c r="B200" s="453"/>
      <c r="C200" s="453"/>
      <c r="D200" s="454"/>
      <c r="E200" s="454"/>
      <c r="F200" s="454"/>
      <c r="G200" s="456"/>
      <c r="H200" s="154" t="str">
        <f t="shared" si="14"/>
        <v/>
      </c>
      <c r="I200" s="148" t="str">
        <f>IF($D200="","",VLOOKUP($AJ200,FET_Req!$A$2:$N$22,5))</f>
        <v/>
      </c>
      <c r="J200" s="455"/>
      <c r="K200" s="147" t="str">
        <f t="shared" si="15"/>
        <v/>
      </c>
      <c r="L200" s="148" t="str">
        <f>IF($D200="","",VLOOKUP($AJ200,FET_Req!$A$2:$N$22,6))</f>
        <v/>
      </c>
      <c r="M200" s="455"/>
      <c r="N200" s="147" t="str">
        <f t="shared" si="16"/>
        <v/>
      </c>
      <c r="O200" s="148" t="str">
        <f>IF($D200="","",VLOOKUP($AJ200,FET_Req!$A$2:$N$22,7))</f>
        <v/>
      </c>
      <c r="P200" s="457"/>
      <c r="Q200" s="158" t="str">
        <f t="shared" si="17"/>
        <v/>
      </c>
      <c r="R200" s="148" t="str">
        <f>IF($D200="","",IF(OR($AJ200=120500,$AJ200=120600),"",VLOOKUP($AJ200,FET_Req!$A$2:$N$22,8)))</f>
        <v/>
      </c>
      <c r="S200" s="457"/>
      <c r="T200" s="158" t="str">
        <f t="shared" si="18"/>
        <v/>
      </c>
      <c r="U200" s="148" t="str">
        <f>IF($D200="","",VLOOKUP($AJ200,FET_Req!$A$2:$N$22,9))</f>
        <v/>
      </c>
      <c r="V200" s="149" t="str">
        <f t="shared" si="19"/>
        <v/>
      </c>
      <c r="W200" s="150" t="str">
        <f t="shared" si="20"/>
        <v/>
      </c>
      <c r="X200" s="151"/>
      <c r="Y200" s="453"/>
      <c r="Z200" s="453"/>
      <c r="AA200" s="453"/>
      <c r="AB200" s="453"/>
      <c r="AC200" s="453"/>
      <c r="AD200" s="453"/>
      <c r="AE200" s="453"/>
      <c r="AF200" s="152" t="str">
        <f>IF(OR($D200="",$AG200=""),"",MIN(VLOOKUP($AJ200,FET_Req!$A$2:$N$22,11),$AG200-VLOOKUP($AJ200,FET_Req!$A$2:$N$22,12)))</f>
        <v/>
      </c>
      <c r="AG200" s="453"/>
      <c r="AH200" s="453"/>
      <c r="AI200" s="151"/>
      <c r="AJ200" s="126" t="e">
        <f>VLOOKUP($D200,FET_Req!$Q$2:$R$14,2)+IF(VLOOKUP($D200,FET_Req!$Q$2:$R$14,2)=121200,VLOOKUP($E200,FET_Req!$S$2:$T$3,2),0)+IF(VLOOKUP($D200,FET_Req!$Q$2:$R$14,2)=121200,IF(VLOOKUP($E200,FET_Req!$S$2:$T$3,2)=20,VLOOKUP($F200,FET_Req!$U$2:$V$4,2),0),0)+IF(OR(VLOOKUP($D200,FET_Req!$Q$2:$R$14,2)=121500,VLOOKUP($D200,FET_Req!$Q$2:$R$14,2)=121600),VLOOKUP($F200,FET_Req!$U$2:$V$4,2),0)</f>
        <v>#N/A</v>
      </c>
      <c r="AP200" s="218"/>
      <c r="AQ200" s="218"/>
      <c r="AR200" s="218"/>
    </row>
    <row r="201" spans="1:44" x14ac:dyDescent="0.25">
      <c r="A201" s="125"/>
      <c r="B201" s="453"/>
      <c r="C201" s="453"/>
      <c r="D201" s="454"/>
      <c r="E201" s="454"/>
      <c r="F201" s="454"/>
      <c r="G201" s="456"/>
      <c r="H201" s="154" t="str">
        <f t="shared" si="14"/>
        <v/>
      </c>
      <c r="I201" s="148" t="str">
        <f>IF($D201="","",VLOOKUP($AJ201,FET_Req!$A$2:$N$22,5))</f>
        <v/>
      </c>
      <c r="J201" s="455"/>
      <c r="K201" s="147" t="str">
        <f t="shared" si="15"/>
        <v/>
      </c>
      <c r="L201" s="148" t="str">
        <f>IF($D201="","",VLOOKUP($AJ201,FET_Req!$A$2:$N$22,6))</f>
        <v/>
      </c>
      <c r="M201" s="455"/>
      <c r="N201" s="147" t="str">
        <f t="shared" si="16"/>
        <v/>
      </c>
      <c r="O201" s="148" t="str">
        <f>IF($D201="","",VLOOKUP($AJ201,FET_Req!$A$2:$N$22,7))</f>
        <v/>
      </c>
      <c r="P201" s="457"/>
      <c r="Q201" s="158" t="str">
        <f t="shared" si="17"/>
        <v/>
      </c>
      <c r="R201" s="148" t="str">
        <f>IF($D201="","",IF(OR($AJ201=120500,$AJ201=120600),"",VLOOKUP($AJ201,FET_Req!$A$2:$N$22,8)))</f>
        <v/>
      </c>
      <c r="S201" s="457"/>
      <c r="T201" s="158" t="str">
        <f t="shared" si="18"/>
        <v/>
      </c>
      <c r="U201" s="148" t="str">
        <f>IF($D201="","",VLOOKUP($AJ201,FET_Req!$A$2:$N$22,9))</f>
        <v/>
      </c>
      <c r="V201" s="149" t="str">
        <f t="shared" si="19"/>
        <v/>
      </c>
      <c r="W201" s="150" t="str">
        <f t="shared" si="20"/>
        <v/>
      </c>
      <c r="X201" s="151"/>
      <c r="Y201" s="453"/>
      <c r="Z201" s="453"/>
      <c r="AA201" s="453"/>
      <c r="AB201" s="453"/>
      <c r="AC201" s="453"/>
      <c r="AD201" s="453"/>
      <c r="AE201" s="453"/>
      <c r="AF201" s="152" t="str">
        <f>IF(OR($D201="",$AG201=""),"",MIN(VLOOKUP($AJ201,FET_Req!$A$2:$N$22,11),$AG201-VLOOKUP($AJ201,FET_Req!$A$2:$N$22,12)))</f>
        <v/>
      </c>
      <c r="AG201" s="453"/>
      <c r="AH201" s="453"/>
      <c r="AI201" s="151"/>
      <c r="AJ201" s="126" t="e">
        <f>VLOOKUP($D201,FET_Req!$Q$2:$R$14,2)+IF(VLOOKUP($D201,FET_Req!$Q$2:$R$14,2)=121200,VLOOKUP($E201,FET_Req!$S$2:$T$3,2),0)+IF(VLOOKUP($D201,FET_Req!$Q$2:$R$14,2)=121200,IF(VLOOKUP($E201,FET_Req!$S$2:$T$3,2)=20,VLOOKUP($F201,FET_Req!$U$2:$V$4,2),0),0)+IF(OR(VLOOKUP($D201,FET_Req!$Q$2:$R$14,2)=121500,VLOOKUP($D201,FET_Req!$Q$2:$R$14,2)=121600),VLOOKUP($F201,FET_Req!$U$2:$V$4,2),0)</f>
        <v>#N/A</v>
      </c>
      <c r="AP201" s="218"/>
      <c r="AQ201" s="218"/>
      <c r="AR201" s="218"/>
    </row>
    <row r="202" spans="1:44" x14ac:dyDescent="0.25">
      <c r="A202" s="125"/>
      <c r="B202" s="453"/>
      <c r="C202" s="453"/>
      <c r="D202" s="454"/>
      <c r="E202" s="454"/>
      <c r="F202" s="454"/>
      <c r="G202" s="456"/>
      <c r="H202" s="154" t="str">
        <f t="shared" si="14"/>
        <v/>
      </c>
      <c r="I202" s="148" t="str">
        <f>IF($D202="","",VLOOKUP($AJ202,FET_Req!$A$2:$N$22,5))</f>
        <v/>
      </c>
      <c r="J202" s="455"/>
      <c r="K202" s="147" t="str">
        <f t="shared" si="15"/>
        <v/>
      </c>
      <c r="L202" s="148" t="str">
        <f>IF($D202="","",VLOOKUP($AJ202,FET_Req!$A$2:$N$22,6))</f>
        <v/>
      </c>
      <c r="M202" s="455"/>
      <c r="N202" s="147" t="str">
        <f t="shared" si="16"/>
        <v/>
      </c>
      <c r="O202" s="148" t="str">
        <f>IF($D202="","",VLOOKUP($AJ202,FET_Req!$A$2:$N$22,7))</f>
        <v/>
      </c>
      <c r="P202" s="457"/>
      <c r="Q202" s="158" t="str">
        <f t="shared" si="17"/>
        <v/>
      </c>
      <c r="R202" s="148" t="str">
        <f>IF($D202="","",IF(OR($AJ202=120500,$AJ202=120600),"",VLOOKUP($AJ202,FET_Req!$A$2:$N$22,8)))</f>
        <v/>
      </c>
      <c r="S202" s="457"/>
      <c r="T202" s="158" t="str">
        <f t="shared" si="18"/>
        <v/>
      </c>
      <c r="U202" s="148" t="str">
        <f>IF($D202="","",VLOOKUP($AJ202,FET_Req!$A$2:$N$22,9))</f>
        <v/>
      </c>
      <c r="V202" s="149" t="str">
        <f t="shared" si="19"/>
        <v/>
      </c>
      <c r="W202" s="150" t="str">
        <f t="shared" si="20"/>
        <v/>
      </c>
      <c r="X202" s="151"/>
      <c r="Y202" s="453"/>
      <c r="Z202" s="453"/>
      <c r="AA202" s="453"/>
      <c r="AB202" s="453"/>
      <c r="AC202" s="453"/>
      <c r="AD202" s="453"/>
      <c r="AE202" s="453"/>
      <c r="AF202" s="152" t="str">
        <f>IF(OR($D202="",$AG202=""),"",MIN(VLOOKUP($AJ202,FET_Req!$A$2:$N$22,11),$AG202-VLOOKUP($AJ202,FET_Req!$A$2:$N$22,12)))</f>
        <v/>
      </c>
      <c r="AG202" s="453"/>
      <c r="AH202" s="453"/>
      <c r="AI202" s="151"/>
      <c r="AJ202" s="126" t="e">
        <f>VLOOKUP($D202,FET_Req!$Q$2:$R$14,2)+IF(VLOOKUP($D202,FET_Req!$Q$2:$R$14,2)=121200,VLOOKUP($E202,FET_Req!$S$2:$T$3,2),0)+IF(VLOOKUP($D202,FET_Req!$Q$2:$R$14,2)=121200,IF(VLOOKUP($E202,FET_Req!$S$2:$T$3,2)=20,VLOOKUP($F202,FET_Req!$U$2:$V$4,2),0),0)+IF(OR(VLOOKUP($D202,FET_Req!$Q$2:$R$14,2)=121500,VLOOKUP($D202,FET_Req!$Q$2:$R$14,2)=121600),VLOOKUP($F202,FET_Req!$U$2:$V$4,2),0)</f>
        <v>#N/A</v>
      </c>
      <c r="AP202" s="218"/>
      <c r="AQ202" s="218"/>
      <c r="AR202" s="218"/>
    </row>
    <row r="203" spans="1:44" x14ac:dyDescent="0.25">
      <c r="A203" s="125"/>
      <c r="B203" s="453"/>
      <c r="C203" s="453"/>
      <c r="D203" s="454"/>
      <c r="E203" s="454"/>
      <c r="F203" s="454"/>
      <c r="G203" s="456"/>
      <c r="H203" s="154" t="str">
        <f t="shared" si="14"/>
        <v/>
      </c>
      <c r="I203" s="148" t="str">
        <f>IF($D203="","",VLOOKUP($AJ203,FET_Req!$A$2:$N$22,5))</f>
        <v/>
      </c>
      <c r="J203" s="455"/>
      <c r="K203" s="147" t="str">
        <f t="shared" si="15"/>
        <v/>
      </c>
      <c r="L203" s="148" t="str">
        <f>IF($D203="","",VLOOKUP($AJ203,FET_Req!$A$2:$N$22,6))</f>
        <v/>
      </c>
      <c r="M203" s="455"/>
      <c r="N203" s="147" t="str">
        <f t="shared" si="16"/>
        <v/>
      </c>
      <c r="O203" s="148" t="str">
        <f>IF($D203="","",VLOOKUP($AJ203,FET_Req!$A$2:$N$22,7))</f>
        <v/>
      </c>
      <c r="P203" s="457"/>
      <c r="Q203" s="158" t="str">
        <f t="shared" si="17"/>
        <v/>
      </c>
      <c r="R203" s="148" t="str">
        <f>IF($D203="","",IF(OR($AJ203=120500,$AJ203=120600),"",VLOOKUP($AJ203,FET_Req!$A$2:$N$22,8)))</f>
        <v/>
      </c>
      <c r="S203" s="457"/>
      <c r="T203" s="158" t="str">
        <f t="shared" si="18"/>
        <v/>
      </c>
      <c r="U203" s="148" t="str">
        <f>IF($D203="","",VLOOKUP($AJ203,FET_Req!$A$2:$N$22,9))</f>
        <v/>
      </c>
      <c r="V203" s="149" t="str">
        <f t="shared" si="19"/>
        <v/>
      </c>
      <c r="W203" s="150" t="str">
        <f t="shared" si="20"/>
        <v/>
      </c>
      <c r="X203" s="151"/>
      <c r="Y203" s="453"/>
      <c r="Z203" s="453"/>
      <c r="AA203" s="453"/>
      <c r="AB203" s="453"/>
      <c r="AC203" s="453"/>
      <c r="AD203" s="453"/>
      <c r="AE203" s="453"/>
      <c r="AF203" s="152" t="str">
        <f>IF(OR($D203="",$AG203=""),"",MIN(VLOOKUP($AJ203,FET_Req!$A$2:$N$22,11),$AG203-VLOOKUP($AJ203,FET_Req!$A$2:$N$22,12)))</f>
        <v/>
      </c>
      <c r="AG203" s="453"/>
      <c r="AH203" s="453"/>
      <c r="AI203" s="151"/>
      <c r="AJ203" s="126" t="e">
        <f>VLOOKUP($D203,FET_Req!$Q$2:$R$14,2)+IF(VLOOKUP($D203,FET_Req!$Q$2:$R$14,2)=121200,VLOOKUP($E203,FET_Req!$S$2:$T$3,2),0)+IF(VLOOKUP($D203,FET_Req!$Q$2:$R$14,2)=121200,IF(VLOOKUP($E203,FET_Req!$S$2:$T$3,2)=20,VLOOKUP($F203,FET_Req!$U$2:$V$4,2),0),0)+IF(OR(VLOOKUP($D203,FET_Req!$Q$2:$R$14,2)=121500,VLOOKUP($D203,FET_Req!$Q$2:$R$14,2)=121600),VLOOKUP($F203,FET_Req!$U$2:$V$4,2),0)</f>
        <v>#N/A</v>
      </c>
      <c r="AP203" s="218"/>
      <c r="AQ203" s="218"/>
      <c r="AR203" s="218"/>
    </row>
    <row r="204" spans="1:44" x14ac:dyDescent="0.25">
      <c r="A204" s="125"/>
      <c r="B204" s="453"/>
      <c r="C204" s="453"/>
      <c r="D204" s="454"/>
      <c r="E204" s="454"/>
      <c r="F204" s="454"/>
      <c r="G204" s="456"/>
      <c r="H204" s="154" t="str">
        <f t="shared" si="14"/>
        <v/>
      </c>
      <c r="I204" s="148" t="str">
        <f>IF($D204="","",VLOOKUP($AJ204,FET_Req!$A$2:$N$22,5))</f>
        <v/>
      </c>
      <c r="J204" s="455"/>
      <c r="K204" s="147" t="str">
        <f t="shared" si="15"/>
        <v/>
      </c>
      <c r="L204" s="148" t="str">
        <f>IF($D204="","",VLOOKUP($AJ204,FET_Req!$A$2:$N$22,6))</f>
        <v/>
      </c>
      <c r="M204" s="455"/>
      <c r="N204" s="147" t="str">
        <f t="shared" si="16"/>
        <v/>
      </c>
      <c r="O204" s="148" t="str">
        <f>IF($D204="","",VLOOKUP($AJ204,FET_Req!$A$2:$N$22,7))</f>
        <v/>
      </c>
      <c r="P204" s="457"/>
      <c r="Q204" s="158" t="str">
        <f t="shared" si="17"/>
        <v/>
      </c>
      <c r="R204" s="148" t="str">
        <f>IF($D204="","",IF(OR($AJ204=120500,$AJ204=120600),"",VLOOKUP($AJ204,FET_Req!$A$2:$N$22,8)))</f>
        <v/>
      </c>
      <c r="S204" s="457"/>
      <c r="T204" s="158" t="str">
        <f t="shared" si="18"/>
        <v/>
      </c>
      <c r="U204" s="148" t="str">
        <f>IF($D204="","",VLOOKUP($AJ204,FET_Req!$A$2:$N$22,9))</f>
        <v/>
      </c>
      <c r="V204" s="149" t="str">
        <f t="shared" si="19"/>
        <v/>
      </c>
      <c r="W204" s="150" t="str">
        <f t="shared" si="20"/>
        <v/>
      </c>
      <c r="X204" s="151"/>
      <c r="Y204" s="453"/>
      <c r="Z204" s="453"/>
      <c r="AA204" s="453"/>
      <c r="AB204" s="453"/>
      <c r="AC204" s="453"/>
      <c r="AD204" s="453"/>
      <c r="AE204" s="453"/>
      <c r="AF204" s="152" t="str">
        <f>IF(OR($D204="",$AG204=""),"",MIN(VLOOKUP($AJ204,FET_Req!$A$2:$N$22,11),$AG204-VLOOKUP($AJ204,FET_Req!$A$2:$N$22,12)))</f>
        <v/>
      </c>
      <c r="AG204" s="453"/>
      <c r="AH204" s="453"/>
      <c r="AI204" s="151"/>
      <c r="AJ204" s="126" t="e">
        <f>VLOOKUP($D204,FET_Req!$Q$2:$R$14,2)+IF(VLOOKUP($D204,FET_Req!$Q$2:$R$14,2)=121200,VLOOKUP($E204,FET_Req!$S$2:$T$3,2),0)+IF(VLOOKUP($D204,FET_Req!$Q$2:$R$14,2)=121200,IF(VLOOKUP($E204,FET_Req!$S$2:$T$3,2)=20,VLOOKUP($F204,FET_Req!$U$2:$V$4,2),0),0)+IF(OR(VLOOKUP($D204,FET_Req!$Q$2:$R$14,2)=121500,VLOOKUP($D204,FET_Req!$Q$2:$R$14,2)=121600),VLOOKUP($F204,FET_Req!$U$2:$V$4,2),0)</f>
        <v>#N/A</v>
      </c>
      <c r="AP204" s="218"/>
      <c r="AQ204" s="218"/>
      <c r="AR204" s="218"/>
    </row>
    <row r="205" spans="1:44" x14ac:dyDescent="0.25">
      <c r="A205" s="125"/>
      <c r="B205" s="453"/>
      <c r="C205" s="453"/>
      <c r="D205" s="454"/>
      <c r="E205" s="454"/>
      <c r="F205" s="454"/>
      <c r="G205" s="456"/>
      <c r="H205" s="154" t="str">
        <f t="shared" si="14"/>
        <v/>
      </c>
      <c r="I205" s="148" t="str">
        <f>IF($D205="","",VLOOKUP($AJ205,FET_Req!$A$2:$N$22,5))</f>
        <v/>
      </c>
      <c r="J205" s="455"/>
      <c r="K205" s="147" t="str">
        <f t="shared" si="15"/>
        <v/>
      </c>
      <c r="L205" s="148" t="str">
        <f>IF($D205="","",VLOOKUP($AJ205,FET_Req!$A$2:$N$22,6))</f>
        <v/>
      </c>
      <c r="M205" s="455"/>
      <c r="N205" s="147" t="str">
        <f t="shared" si="16"/>
        <v/>
      </c>
      <c r="O205" s="148" t="str">
        <f>IF($D205="","",VLOOKUP($AJ205,FET_Req!$A$2:$N$22,7))</f>
        <v/>
      </c>
      <c r="P205" s="457"/>
      <c r="Q205" s="158" t="str">
        <f t="shared" si="17"/>
        <v/>
      </c>
      <c r="R205" s="148" t="str">
        <f>IF($D205="","",IF(OR($AJ205=120500,$AJ205=120600),"",VLOOKUP($AJ205,FET_Req!$A$2:$N$22,8)))</f>
        <v/>
      </c>
      <c r="S205" s="457"/>
      <c r="T205" s="158" t="str">
        <f t="shared" si="18"/>
        <v/>
      </c>
      <c r="U205" s="148" t="str">
        <f>IF($D205="","",VLOOKUP($AJ205,FET_Req!$A$2:$N$22,9))</f>
        <v/>
      </c>
      <c r="V205" s="149" t="str">
        <f t="shared" si="19"/>
        <v/>
      </c>
      <c r="W205" s="150" t="str">
        <f t="shared" si="20"/>
        <v/>
      </c>
      <c r="X205" s="151"/>
      <c r="Y205" s="453"/>
      <c r="Z205" s="453"/>
      <c r="AA205" s="453"/>
      <c r="AB205" s="453"/>
      <c r="AC205" s="453"/>
      <c r="AD205" s="453"/>
      <c r="AE205" s="453"/>
      <c r="AF205" s="152" t="str">
        <f>IF(OR($D205="",$AG205=""),"",MIN(VLOOKUP($AJ205,FET_Req!$A$2:$N$22,11),$AG205-VLOOKUP($AJ205,FET_Req!$A$2:$N$22,12)))</f>
        <v/>
      </c>
      <c r="AG205" s="453"/>
      <c r="AH205" s="453"/>
      <c r="AI205" s="151"/>
      <c r="AJ205" s="126" t="e">
        <f>VLOOKUP($D205,FET_Req!$Q$2:$R$14,2)+IF(VLOOKUP($D205,FET_Req!$Q$2:$R$14,2)=121200,VLOOKUP($E205,FET_Req!$S$2:$T$3,2),0)+IF(VLOOKUP($D205,FET_Req!$Q$2:$R$14,2)=121200,IF(VLOOKUP($E205,FET_Req!$S$2:$T$3,2)=20,VLOOKUP($F205,FET_Req!$U$2:$V$4,2),0),0)+IF(OR(VLOOKUP($D205,FET_Req!$Q$2:$R$14,2)=121500,VLOOKUP($D205,FET_Req!$Q$2:$R$14,2)=121600),VLOOKUP($F205,FET_Req!$U$2:$V$4,2),0)</f>
        <v>#N/A</v>
      </c>
      <c r="AP205" s="218"/>
      <c r="AQ205" s="218"/>
      <c r="AR205" s="218"/>
    </row>
    <row r="206" spans="1:44" x14ac:dyDescent="0.25">
      <c r="A206" s="125"/>
      <c r="B206" s="453"/>
      <c r="C206" s="453"/>
      <c r="D206" s="454"/>
      <c r="E206" s="454"/>
      <c r="F206" s="454"/>
      <c r="G206" s="456"/>
      <c r="H206" s="154" t="str">
        <f t="shared" si="14"/>
        <v/>
      </c>
      <c r="I206" s="148" t="str">
        <f>IF($D206="","",VLOOKUP($AJ206,FET_Req!$A$2:$N$22,5))</f>
        <v/>
      </c>
      <c r="J206" s="455"/>
      <c r="K206" s="147" t="str">
        <f t="shared" si="15"/>
        <v/>
      </c>
      <c r="L206" s="148" t="str">
        <f>IF($D206="","",VLOOKUP($AJ206,FET_Req!$A$2:$N$22,6))</f>
        <v/>
      </c>
      <c r="M206" s="455"/>
      <c r="N206" s="147" t="str">
        <f t="shared" si="16"/>
        <v/>
      </c>
      <c r="O206" s="148" t="str">
        <f>IF($D206="","",VLOOKUP($AJ206,FET_Req!$A$2:$N$22,7))</f>
        <v/>
      </c>
      <c r="P206" s="457"/>
      <c r="Q206" s="158" t="str">
        <f t="shared" si="17"/>
        <v/>
      </c>
      <c r="R206" s="148" t="str">
        <f>IF($D206="","",IF(OR($AJ206=120500,$AJ206=120600),"",VLOOKUP($AJ206,FET_Req!$A$2:$N$22,8)))</f>
        <v/>
      </c>
      <c r="S206" s="457"/>
      <c r="T206" s="158" t="str">
        <f t="shared" si="18"/>
        <v/>
      </c>
      <c r="U206" s="148" t="str">
        <f>IF($D206="","",VLOOKUP($AJ206,FET_Req!$A$2:$N$22,9))</f>
        <v/>
      </c>
      <c r="V206" s="149" t="str">
        <f t="shared" si="19"/>
        <v/>
      </c>
      <c r="W206" s="150" t="str">
        <f t="shared" si="20"/>
        <v/>
      </c>
      <c r="X206" s="151"/>
      <c r="Y206" s="453"/>
      <c r="Z206" s="453"/>
      <c r="AA206" s="453"/>
      <c r="AB206" s="453"/>
      <c r="AC206" s="453"/>
      <c r="AD206" s="453"/>
      <c r="AE206" s="453"/>
      <c r="AF206" s="152" t="str">
        <f>IF(OR($D206="",$AG206=""),"",MIN(VLOOKUP($AJ206,FET_Req!$A$2:$N$22,11),$AG206-VLOOKUP($AJ206,FET_Req!$A$2:$N$22,12)))</f>
        <v/>
      </c>
      <c r="AG206" s="453"/>
      <c r="AH206" s="453"/>
      <c r="AI206" s="151"/>
      <c r="AJ206" s="126" t="e">
        <f>VLOOKUP($D206,FET_Req!$Q$2:$R$14,2)+IF(VLOOKUP($D206,FET_Req!$Q$2:$R$14,2)=121200,VLOOKUP($E206,FET_Req!$S$2:$T$3,2),0)+IF(VLOOKUP($D206,FET_Req!$Q$2:$R$14,2)=121200,IF(VLOOKUP($E206,FET_Req!$S$2:$T$3,2)=20,VLOOKUP($F206,FET_Req!$U$2:$V$4,2),0),0)+IF(OR(VLOOKUP($D206,FET_Req!$Q$2:$R$14,2)=121500,VLOOKUP($D206,FET_Req!$Q$2:$R$14,2)=121600),VLOOKUP($F206,FET_Req!$U$2:$V$4,2),0)</f>
        <v>#N/A</v>
      </c>
      <c r="AP206" s="218"/>
      <c r="AQ206" s="218"/>
      <c r="AR206" s="218"/>
    </row>
    <row r="207" spans="1:44" x14ac:dyDescent="0.25">
      <c r="A207" s="125"/>
      <c r="B207" s="453"/>
      <c r="C207" s="453"/>
      <c r="D207" s="454"/>
      <c r="E207" s="454"/>
      <c r="F207" s="454"/>
      <c r="G207" s="456"/>
      <c r="H207" s="154" t="str">
        <f t="shared" si="14"/>
        <v/>
      </c>
      <c r="I207" s="148" t="str">
        <f>IF($D207="","",VLOOKUP($AJ207,FET_Req!$A$2:$N$22,5))</f>
        <v/>
      </c>
      <c r="J207" s="455"/>
      <c r="K207" s="147" t="str">
        <f t="shared" si="15"/>
        <v/>
      </c>
      <c r="L207" s="148" t="str">
        <f>IF($D207="","",VLOOKUP($AJ207,FET_Req!$A$2:$N$22,6))</f>
        <v/>
      </c>
      <c r="M207" s="455"/>
      <c r="N207" s="147" t="str">
        <f t="shared" si="16"/>
        <v/>
      </c>
      <c r="O207" s="148" t="str">
        <f>IF($D207="","",VLOOKUP($AJ207,FET_Req!$A$2:$N$22,7))</f>
        <v/>
      </c>
      <c r="P207" s="457"/>
      <c r="Q207" s="158" t="str">
        <f t="shared" si="17"/>
        <v/>
      </c>
      <c r="R207" s="148" t="str">
        <f>IF($D207="","",IF(OR($AJ207=120500,$AJ207=120600),"",VLOOKUP($AJ207,FET_Req!$A$2:$N$22,8)))</f>
        <v/>
      </c>
      <c r="S207" s="457"/>
      <c r="T207" s="158" t="str">
        <f t="shared" si="18"/>
        <v/>
      </c>
      <c r="U207" s="148" t="str">
        <f>IF($D207="","",VLOOKUP($AJ207,FET_Req!$A$2:$N$22,9))</f>
        <v/>
      </c>
      <c r="V207" s="149" t="str">
        <f t="shared" si="19"/>
        <v/>
      </c>
      <c r="W207" s="150" t="str">
        <f t="shared" si="20"/>
        <v/>
      </c>
      <c r="X207" s="151"/>
      <c r="Y207" s="453"/>
      <c r="Z207" s="453"/>
      <c r="AA207" s="453"/>
      <c r="AB207" s="453"/>
      <c r="AC207" s="453"/>
      <c r="AD207" s="453"/>
      <c r="AE207" s="453"/>
      <c r="AF207" s="152" t="str">
        <f>IF(OR($D207="",$AG207=""),"",MIN(VLOOKUP($AJ207,FET_Req!$A$2:$N$22,11),$AG207-VLOOKUP($AJ207,FET_Req!$A$2:$N$22,12)))</f>
        <v/>
      </c>
      <c r="AG207" s="453"/>
      <c r="AH207" s="453"/>
      <c r="AI207" s="151"/>
      <c r="AJ207" s="126" t="e">
        <f>VLOOKUP($D207,FET_Req!$Q$2:$R$14,2)+IF(VLOOKUP($D207,FET_Req!$Q$2:$R$14,2)=121200,VLOOKUP($E207,FET_Req!$S$2:$T$3,2),0)+IF(VLOOKUP($D207,FET_Req!$Q$2:$R$14,2)=121200,IF(VLOOKUP($E207,FET_Req!$S$2:$T$3,2)=20,VLOOKUP($F207,FET_Req!$U$2:$V$4,2),0),0)+IF(OR(VLOOKUP($D207,FET_Req!$Q$2:$R$14,2)=121500,VLOOKUP($D207,FET_Req!$Q$2:$R$14,2)=121600),VLOOKUP($F207,FET_Req!$U$2:$V$4,2),0)</f>
        <v>#N/A</v>
      </c>
      <c r="AP207" s="218"/>
      <c r="AQ207" s="218"/>
      <c r="AR207" s="218"/>
    </row>
    <row r="208" spans="1:44" x14ac:dyDescent="0.25">
      <c r="A208" s="125"/>
      <c r="B208" s="453"/>
      <c r="C208" s="453"/>
      <c r="D208" s="454"/>
      <c r="E208" s="454"/>
      <c r="F208" s="454"/>
      <c r="G208" s="456"/>
      <c r="H208" s="154" t="str">
        <f t="shared" si="14"/>
        <v/>
      </c>
      <c r="I208" s="148" t="str">
        <f>IF($D208="","",VLOOKUP($AJ208,FET_Req!$A$2:$N$22,5))</f>
        <v/>
      </c>
      <c r="J208" s="455"/>
      <c r="K208" s="147" t="str">
        <f t="shared" si="15"/>
        <v/>
      </c>
      <c r="L208" s="148" t="str">
        <f>IF($D208="","",VLOOKUP($AJ208,FET_Req!$A$2:$N$22,6))</f>
        <v/>
      </c>
      <c r="M208" s="455"/>
      <c r="N208" s="147" t="str">
        <f t="shared" si="16"/>
        <v/>
      </c>
      <c r="O208" s="148" t="str">
        <f>IF($D208="","",VLOOKUP($AJ208,FET_Req!$A$2:$N$22,7))</f>
        <v/>
      </c>
      <c r="P208" s="457"/>
      <c r="Q208" s="158" t="str">
        <f t="shared" si="17"/>
        <v/>
      </c>
      <c r="R208" s="148" t="str">
        <f>IF($D208="","",IF(OR($AJ208=120500,$AJ208=120600),"",VLOOKUP($AJ208,FET_Req!$A$2:$N$22,8)))</f>
        <v/>
      </c>
      <c r="S208" s="457"/>
      <c r="T208" s="158" t="str">
        <f t="shared" si="18"/>
        <v/>
      </c>
      <c r="U208" s="148" t="str">
        <f>IF($D208="","",VLOOKUP($AJ208,FET_Req!$A$2:$N$22,9))</f>
        <v/>
      </c>
      <c r="V208" s="149" t="str">
        <f t="shared" si="19"/>
        <v/>
      </c>
      <c r="W208" s="150" t="str">
        <f t="shared" si="20"/>
        <v/>
      </c>
      <c r="X208" s="151"/>
      <c r="Y208" s="453"/>
      <c r="Z208" s="453"/>
      <c r="AA208" s="453"/>
      <c r="AB208" s="453"/>
      <c r="AC208" s="453"/>
      <c r="AD208" s="453"/>
      <c r="AE208" s="453"/>
      <c r="AF208" s="152" t="str">
        <f>IF(OR($D208="",$AG208=""),"",MIN(VLOOKUP($AJ208,FET_Req!$A$2:$N$22,11),$AG208-VLOOKUP($AJ208,FET_Req!$A$2:$N$22,12)))</f>
        <v/>
      </c>
      <c r="AG208" s="453"/>
      <c r="AH208" s="453"/>
      <c r="AI208" s="151"/>
      <c r="AJ208" s="126" t="e">
        <f>VLOOKUP($D208,FET_Req!$Q$2:$R$14,2)+IF(VLOOKUP($D208,FET_Req!$Q$2:$R$14,2)=121200,VLOOKUP($E208,FET_Req!$S$2:$T$3,2),0)+IF(VLOOKUP($D208,FET_Req!$Q$2:$R$14,2)=121200,IF(VLOOKUP($E208,FET_Req!$S$2:$T$3,2)=20,VLOOKUP($F208,FET_Req!$U$2:$V$4,2),0),0)+IF(OR(VLOOKUP($D208,FET_Req!$Q$2:$R$14,2)=121500,VLOOKUP($D208,FET_Req!$Q$2:$R$14,2)=121600),VLOOKUP($F208,FET_Req!$U$2:$V$4,2),0)</f>
        <v>#N/A</v>
      </c>
      <c r="AP208" s="218"/>
      <c r="AQ208" s="218"/>
      <c r="AR208" s="218"/>
    </row>
    <row r="209" spans="1:44" x14ac:dyDescent="0.25">
      <c r="A209" s="125"/>
      <c r="B209" s="453"/>
      <c r="C209" s="453"/>
      <c r="D209" s="454"/>
      <c r="E209" s="454"/>
      <c r="F209" s="454"/>
      <c r="G209" s="456"/>
      <c r="H209" s="154" t="str">
        <f t="shared" si="14"/>
        <v/>
      </c>
      <c r="I209" s="148" t="str">
        <f>IF($D209="","",VLOOKUP($AJ209,FET_Req!$A$2:$N$22,5))</f>
        <v/>
      </c>
      <c r="J209" s="455"/>
      <c r="K209" s="147" t="str">
        <f t="shared" si="15"/>
        <v/>
      </c>
      <c r="L209" s="148" t="str">
        <f>IF($D209="","",VLOOKUP($AJ209,FET_Req!$A$2:$N$22,6))</f>
        <v/>
      </c>
      <c r="M209" s="455"/>
      <c r="N209" s="147" t="str">
        <f t="shared" si="16"/>
        <v/>
      </c>
      <c r="O209" s="148" t="str">
        <f>IF($D209="","",VLOOKUP($AJ209,FET_Req!$A$2:$N$22,7))</f>
        <v/>
      </c>
      <c r="P209" s="457"/>
      <c r="Q209" s="158" t="str">
        <f t="shared" si="17"/>
        <v/>
      </c>
      <c r="R209" s="148" t="str">
        <f>IF($D209="","",IF(OR($AJ209=120500,$AJ209=120600),"",VLOOKUP($AJ209,FET_Req!$A$2:$N$22,8)))</f>
        <v/>
      </c>
      <c r="S209" s="457"/>
      <c r="T209" s="158" t="str">
        <f t="shared" si="18"/>
        <v/>
      </c>
      <c r="U209" s="148" t="str">
        <f>IF($D209="","",VLOOKUP($AJ209,FET_Req!$A$2:$N$22,9))</f>
        <v/>
      </c>
      <c r="V209" s="149" t="str">
        <f t="shared" si="19"/>
        <v/>
      </c>
      <c r="W209" s="150" t="str">
        <f t="shared" si="20"/>
        <v/>
      </c>
      <c r="X209" s="151"/>
      <c r="Y209" s="453"/>
      <c r="Z209" s="453"/>
      <c r="AA209" s="453"/>
      <c r="AB209" s="453"/>
      <c r="AC209" s="453"/>
      <c r="AD209" s="453"/>
      <c r="AE209" s="453"/>
      <c r="AF209" s="152" t="str">
        <f>IF(OR($D209="",$AG209=""),"",MIN(VLOOKUP($AJ209,FET_Req!$A$2:$N$22,11),$AG209-VLOOKUP($AJ209,FET_Req!$A$2:$N$22,12)))</f>
        <v/>
      </c>
      <c r="AG209" s="453"/>
      <c r="AH209" s="453"/>
      <c r="AI209" s="151"/>
      <c r="AJ209" s="126" t="e">
        <f>VLOOKUP($D209,FET_Req!$Q$2:$R$14,2)+IF(VLOOKUP($D209,FET_Req!$Q$2:$R$14,2)=121200,VLOOKUP($E209,FET_Req!$S$2:$T$3,2),0)+IF(VLOOKUP($D209,FET_Req!$Q$2:$R$14,2)=121200,IF(VLOOKUP($E209,FET_Req!$S$2:$T$3,2)=20,VLOOKUP($F209,FET_Req!$U$2:$V$4,2),0),0)+IF(OR(VLOOKUP($D209,FET_Req!$Q$2:$R$14,2)=121500,VLOOKUP($D209,FET_Req!$Q$2:$R$14,2)=121600),VLOOKUP($F209,FET_Req!$U$2:$V$4,2),0)</f>
        <v>#N/A</v>
      </c>
      <c r="AP209" s="218"/>
      <c r="AQ209" s="218"/>
      <c r="AR209" s="218"/>
    </row>
    <row r="210" spans="1:44" x14ac:dyDescent="0.25">
      <c r="A210" s="125"/>
      <c r="B210" s="453"/>
      <c r="C210" s="453"/>
      <c r="D210" s="454"/>
      <c r="E210" s="454"/>
      <c r="F210" s="454"/>
      <c r="G210" s="456"/>
      <c r="H210" s="154" t="str">
        <f t="shared" si="14"/>
        <v/>
      </c>
      <c r="I210" s="148" t="str">
        <f>IF($D210="","",VLOOKUP($AJ210,FET_Req!$A$2:$N$22,5))</f>
        <v/>
      </c>
      <c r="J210" s="455"/>
      <c r="K210" s="147" t="str">
        <f t="shared" si="15"/>
        <v/>
      </c>
      <c r="L210" s="148" t="str">
        <f>IF($D210="","",VLOOKUP($AJ210,FET_Req!$A$2:$N$22,6))</f>
        <v/>
      </c>
      <c r="M210" s="455"/>
      <c r="N210" s="147" t="str">
        <f t="shared" si="16"/>
        <v/>
      </c>
      <c r="O210" s="148" t="str">
        <f>IF($D210="","",VLOOKUP($AJ210,FET_Req!$A$2:$N$22,7))</f>
        <v/>
      </c>
      <c r="P210" s="457"/>
      <c r="Q210" s="158" t="str">
        <f t="shared" si="17"/>
        <v/>
      </c>
      <c r="R210" s="148" t="str">
        <f>IF($D210="","",IF(OR($AJ210=120500,$AJ210=120600),"",VLOOKUP($AJ210,FET_Req!$A$2:$N$22,8)))</f>
        <v/>
      </c>
      <c r="S210" s="457"/>
      <c r="T210" s="158" t="str">
        <f t="shared" si="18"/>
        <v/>
      </c>
      <c r="U210" s="148" t="str">
        <f>IF($D210="","",VLOOKUP($AJ210,FET_Req!$A$2:$N$22,9))</f>
        <v/>
      </c>
      <c r="V210" s="149" t="str">
        <f t="shared" si="19"/>
        <v/>
      </c>
      <c r="W210" s="150" t="str">
        <f t="shared" si="20"/>
        <v/>
      </c>
      <c r="X210" s="151"/>
      <c r="Y210" s="453"/>
      <c r="Z210" s="453"/>
      <c r="AA210" s="453"/>
      <c r="AB210" s="453"/>
      <c r="AC210" s="453"/>
      <c r="AD210" s="453"/>
      <c r="AE210" s="453"/>
      <c r="AF210" s="152" t="str">
        <f>IF(OR($D210="",$AG210=""),"",MIN(VLOOKUP($AJ210,FET_Req!$A$2:$N$22,11),$AG210-VLOOKUP($AJ210,FET_Req!$A$2:$N$22,12)))</f>
        <v/>
      </c>
      <c r="AG210" s="453"/>
      <c r="AH210" s="453"/>
      <c r="AI210" s="151"/>
      <c r="AJ210" s="126" t="e">
        <f>VLOOKUP($D210,FET_Req!$Q$2:$R$14,2)+IF(VLOOKUP($D210,FET_Req!$Q$2:$R$14,2)=121200,VLOOKUP($E210,FET_Req!$S$2:$T$3,2),0)+IF(VLOOKUP($D210,FET_Req!$Q$2:$R$14,2)=121200,IF(VLOOKUP($E210,FET_Req!$S$2:$T$3,2)=20,VLOOKUP($F210,FET_Req!$U$2:$V$4,2),0),0)+IF(OR(VLOOKUP($D210,FET_Req!$Q$2:$R$14,2)=121500,VLOOKUP($D210,FET_Req!$Q$2:$R$14,2)=121600),VLOOKUP($F210,FET_Req!$U$2:$V$4,2),0)</f>
        <v>#N/A</v>
      </c>
      <c r="AP210" s="218"/>
      <c r="AQ210" s="218"/>
      <c r="AR210" s="218"/>
    </row>
    <row r="211" spans="1:44" x14ac:dyDescent="0.25">
      <c r="A211" s="125"/>
      <c r="B211" s="453"/>
      <c r="C211" s="453"/>
      <c r="D211" s="454"/>
      <c r="E211" s="454"/>
      <c r="F211" s="454"/>
      <c r="G211" s="456"/>
      <c r="H211" s="154" t="str">
        <f t="shared" ref="H211:H274" si="21">IF(OR($D211="",$Y211="",$Z211="",$I211="",$AE211="",$AG211=""),"",IF($AJ211&gt;=120100,IF($V211&lt;=$AE211,$Z211*$I211,IF(AND($V211&gt;$AE211,$V211&lt;=$AG211),$I211*($Z211+((($Y211-$Z211)/($AG211-$AE211))*($V211-$AE211))),0)),""))</f>
        <v/>
      </c>
      <c r="I211" s="148" t="str">
        <f>IF($D211="","",VLOOKUP($AJ211,FET_Req!$A$2:$N$22,5))</f>
        <v/>
      </c>
      <c r="J211" s="455"/>
      <c r="K211" s="147" t="str">
        <f t="shared" ref="K211:K274" si="22">IF(OR($D211="",$AA211="",$L211=""),"",IF($AJ211&gt;=120100,$AA211*$L211,""))</f>
        <v/>
      </c>
      <c r="L211" s="148" t="str">
        <f>IF($D211="","",VLOOKUP($AJ211,FET_Req!$A$2:$N$22,6))</f>
        <v/>
      </c>
      <c r="M211" s="455"/>
      <c r="N211" s="147" t="str">
        <f t="shared" ref="N211:N274" si="23">IF(OR($D211="",$AB211="",$O211=""),"",IF($AJ211&gt;=120100,$AB211*$O211,""))</f>
        <v/>
      </c>
      <c r="O211" s="148" t="str">
        <f>IF($D211="","",VLOOKUP($AJ211,FET_Req!$A$2:$N$22,7))</f>
        <v/>
      </c>
      <c r="P211" s="457"/>
      <c r="Q211" s="158" t="str">
        <f t="shared" ref="Q211:Q274" si="24">IF(OR($D211="",$AC211="",$R211=""),"",IF($AJ211&gt;=120100,$AC211*$R211,""))</f>
        <v/>
      </c>
      <c r="R211" s="148" t="str">
        <f>IF($D211="","",IF(OR($AJ211=120500,$AJ211=120600),"",VLOOKUP($AJ211,FET_Req!$A$2:$N$22,8)))</f>
        <v/>
      </c>
      <c r="S211" s="457"/>
      <c r="T211" s="158" t="str">
        <f t="shared" ref="T211:T274" si="25">IF(OR($D211="",$AD211="",$U211=""),"",IF($AJ211&gt;=120100,$AD211*$U211,""))</f>
        <v/>
      </c>
      <c r="U211" s="148" t="str">
        <f>IF($D211="","",VLOOKUP($AJ211,FET_Req!$A$2:$N$22,9))</f>
        <v/>
      </c>
      <c r="V211" s="149" t="str">
        <f t="shared" ref="V211:V274" si="26">IF($D211="","",$L$6+AH211)</f>
        <v/>
      </c>
      <c r="W211" s="150" t="str">
        <f t="shared" ref="W211:W274" si="27">IF(OR($D211="",$AF211=""),"",$AF211)</f>
        <v/>
      </c>
      <c r="X211" s="151"/>
      <c r="Y211" s="453"/>
      <c r="Z211" s="453"/>
      <c r="AA211" s="453"/>
      <c r="AB211" s="453"/>
      <c r="AC211" s="453"/>
      <c r="AD211" s="453"/>
      <c r="AE211" s="453"/>
      <c r="AF211" s="152" t="str">
        <f>IF(OR($D211="",$AG211=""),"",MIN(VLOOKUP($AJ211,FET_Req!$A$2:$N$22,11),$AG211-VLOOKUP($AJ211,FET_Req!$A$2:$N$22,12)))</f>
        <v/>
      </c>
      <c r="AG211" s="453"/>
      <c r="AH211" s="453"/>
      <c r="AI211" s="151"/>
      <c r="AJ211" s="126" t="e">
        <f>VLOOKUP($D211,FET_Req!$Q$2:$R$14,2)+IF(VLOOKUP($D211,FET_Req!$Q$2:$R$14,2)=121200,VLOOKUP($E211,FET_Req!$S$2:$T$3,2),0)+IF(VLOOKUP($D211,FET_Req!$Q$2:$R$14,2)=121200,IF(VLOOKUP($E211,FET_Req!$S$2:$T$3,2)=20,VLOOKUP($F211,FET_Req!$U$2:$V$4,2),0),0)+IF(OR(VLOOKUP($D211,FET_Req!$Q$2:$R$14,2)=121500,VLOOKUP($D211,FET_Req!$Q$2:$R$14,2)=121600),VLOOKUP($F211,FET_Req!$U$2:$V$4,2),0)</f>
        <v>#N/A</v>
      </c>
      <c r="AP211" s="218"/>
      <c r="AQ211" s="218"/>
      <c r="AR211" s="218"/>
    </row>
    <row r="212" spans="1:44" x14ac:dyDescent="0.25">
      <c r="A212" s="125"/>
      <c r="B212" s="453"/>
      <c r="C212" s="453"/>
      <c r="D212" s="454"/>
      <c r="E212" s="454"/>
      <c r="F212" s="454"/>
      <c r="G212" s="456"/>
      <c r="H212" s="154" t="str">
        <f t="shared" si="21"/>
        <v/>
      </c>
      <c r="I212" s="148" t="str">
        <f>IF($D212="","",VLOOKUP($AJ212,FET_Req!$A$2:$N$22,5))</f>
        <v/>
      </c>
      <c r="J212" s="455"/>
      <c r="K212" s="147" t="str">
        <f t="shared" si="22"/>
        <v/>
      </c>
      <c r="L212" s="148" t="str">
        <f>IF($D212="","",VLOOKUP($AJ212,FET_Req!$A$2:$N$22,6))</f>
        <v/>
      </c>
      <c r="M212" s="455"/>
      <c r="N212" s="147" t="str">
        <f t="shared" si="23"/>
        <v/>
      </c>
      <c r="O212" s="148" t="str">
        <f>IF($D212="","",VLOOKUP($AJ212,FET_Req!$A$2:$N$22,7))</f>
        <v/>
      </c>
      <c r="P212" s="457"/>
      <c r="Q212" s="158" t="str">
        <f t="shared" si="24"/>
        <v/>
      </c>
      <c r="R212" s="148" t="str">
        <f>IF($D212="","",IF(OR($AJ212=120500,$AJ212=120600),"",VLOOKUP($AJ212,FET_Req!$A$2:$N$22,8)))</f>
        <v/>
      </c>
      <c r="S212" s="457"/>
      <c r="T212" s="158" t="str">
        <f t="shared" si="25"/>
        <v/>
      </c>
      <c r="U212" s="148" t="str">
        <f>IF($D212="","",VLOOKUP($AJ212,FET_Req!$A$2:$N$22,9))</f>
        <v/>
      </c>
      <c r="V212" s="149" t="str">
        <f t="shared" si="26"/>
        <v/>
      </c>
      <c r="W212" s="150" t="str">
        <f t="shared" si="27"/>
        <v/>
      </c>
      <c r="X212" s="151"/>
      <c r="Y212" s="453"/>
      <c r="Z212" s="453"/>
      <c r="AA212" s="453"/>
      <c r="AB212" s="453"/>
      <c r="AC212" s="453"/>
      <c r="AD212" s="453"/>
      <c r="AE212" s="453"/>
      <c r="AF212" s="152" t="str">
        <f>IF(OR($D212="",$AG212=""),"",MIN(VLOOKUP($AJ212,FET_Req!$A$2:$N$22,11),$AG212-VLOOKUP($AJ212,FET_Req!$A$2:$N$22,12)))</f>
        <v/>
      </c>
      <c r="AG212" s="453"/>
      <c r="AH212" s="453"/>
      <c r="AI212" s="151"/>
      <c r="AJ212" s="126" t="e">
        <f>VLOOKUP($D212,FET_Req!$Q$2:$R$14,2)+IF(VLOOKUP($D212,FET_Req!$Q$2:$R$14,2)=121200,VLOOKUP($E212,FET_Req!$S$2:$T$3,2),0)+IF(VLOOKUP($D212,FET_Req!$Q$2:$R$14,2)=121200,IF(VLOOKUP($E212,FET_Req!$S$2:$T$3,2)=20,VLOOKUP($F212,FET_Req!$U$2:$V$4,2),0),0)+IF(OR(VLOOKUP($D212,FET_Req!$Q$2:$R$14,2)=121500,VLOOKUP($D212,FET_Req!$Q$2:$R$14,2)=121600),VLOOKUP($F212,FET_Req!$U$2:$V$4,2),0)</f>
        <v>#N/A</v>
      </c>
      <c r="AP212" s="218"/>
      <c r="AQ212" s="218"/>
      <c r="AR212" s="218"/>
    </row>
    <row r="213" spans="1:44" x14ac:dyDescent="0.25">
      <c r="A213" s="125"/>
      <c r="B213" s="453"/>
      <c r="C213" s="453"/>
      <c r="D213" s="454"/>
      <c r="E213" s="454"/>
      <c r="F213" s="454"/>
      <c r="G213" s="456"/>
      <c r="H213" s="154" t="str">
        <f t="shared" si="21"/>
        <v/>
      </c>
      <c r="I213" s="148" t="str">
        <f>IF($D213="","",VLOOKUP($AJ213,FET_Req!$A$2:$N$22,5))</f>
        <v/>
      </c>
      <c r="J213" s="455"/>
      <c r="K213" s="147" t="str">
        <f t="shared" si="22"/>
        <v/>
      </c>
      <c r="L213" s="148" t="str">
        <f>IF($D213="","",VLOOKUP($AJ213,FET_Req!$A$2:$N$22,6))</f>
        <v/>
      </c>
      <c r="M213" s="455"/>
      <c r="N213" s="147" t="str">
        <f t="shared" si="23"/>
        <v/>
      </c>
      <c r="O213" s="148" t="str">
        <f>IF($D213="","",VLOOKUP($AJ213,FET_Req!$A$2:$N$22,7))</f>
        <v/>
      </c>
      <c r="P213" s="457"/>
      <c r="Q213" s="158" t="str">
        <f t="shared" si="24"/>
        <v/>
      </c>
      <c r="R213" s="148" t="str">
        <f>IF($D213="","",IF(OR($AJ213=120500,$AJ213=120600),"",VLOOKUP($AJ213,FET_Req!$A$2:$N$22,8)))</f>
        <v/>
      </c>
      <c r="S213" s="457"/>
      <c r="T213" s="158" t="str">
        <f t="shared" si="25"/>
        <v/>
      </c>
      <c r="U213" s="148" t="str">
        <f>IF($D213="","",VLOOKUP($AJ213,FET_Req!$A$2:$N$22,9))</f>
        <v/>
      </c>
      <c r="V213" s="149" t="str">
        <f t="shared" si="26"/>
        <v/>
      </c>
      <c r="W213" s="150" t="str">
        <f t="shared" si="27"/>
        <v/>
      </c>
      <c r="X213" s="151"/>
      <c r="Y213" s="453"/>
      <c r="Z213" s="453"/>
      <c r="AA213" s="453"/>
      <c r="AB213" s="453"/>
      <c r="AC213" s="453"/>
      <c r="AD213" s="453"/>
      <c r="AE213" s="453"/>
      <c r="AF213" s="152" t="str">
        <f>IF(OR($D213="",$AG213=""),"",MIN(VLOOKUP($AJ213,FET_Req!$A$2:$N$22,11),$AG213-VLOOKUP($AJ213,FET_Req!$A$2:$N$22,12)))</f>
        <v/>
      </c>
      <c r="AG213" s="453"/>
      <c r="AH213" s="453"/>
      <c r="AI213" s="151"/>
      <c r="AJ213" s="126" t="e">
        <f>VLOOKUP($D213,FET_Req!$Q$2:$R$14,2)+IF(VLOOKUP($D213,FET_Req!$Q$2:$R$14,2)=121200,VLOOKUP($E213,FET_Req!$S$2:$T$3,2),0)+IF(VLOOKUP($D213,FET_Req!$Q$2:$R$14,2)=121200,IF(VLOOKUP($E213,FET_Req!$S$2:$T$3,2)=20,VLOOKUP($F213,FET_Req!$U$2:$V$4,2),0),0)+IF(OR(VLOOKUP($D213,FET_Req!$Q$2:$R$14,2)=121500,VLOOKUP($D213,FET_Req!$Q$2:$R$14,2)=121600),VLOOKUP($F213,FET_Req!$U$2:$V$4,2),0)</f>
        <v>#N/A</v>
      </c>
      <c r="AP213" s="218"/>
      <c r="AQ213" s="218"/>
      <c r="AR213" s="218"/>
    </row>
    <row r="214" spans="1:44" x14ac:dyDescent="0.25">
      <c r="A214" s="125"/>
      <c r="B214" s="453"/>
      <c r="C214" s="453"/>
      <c r="D214" s="454"/>
      <c r="E214" s="454"/>
      <c r="F214" s="454"/>
      <c r="G214" s="456"/>
      <c r="H214" s="154" t="str">
        <f t="shared" si="21"/>
        <v/>
      </c>
      <c r="I214" s="148" t="str">
        <f>IF($D214="","",VLOOKUP($AJ214,FET_Req!$A$2:$N$22,5))</f>
        <v/>
      </c>
      <c r="J214" s="455"/>
      <c r="K214" s="147" t="str">
        <f t="shared" si="22"/>
        <v/>
      </c>
      <c r="L214" s="148" t="str">
        <f>IF($D214="","",VLOOKUP($AJ214,FET_Req!$A$2:$N$22,6))</f>
        <v/>
      </c>
      <c r="M214" s="455"/>
      <c r="N214" s="147" t="str">
        <f t="shared" si="23"/>
        <v/>
      </c>
      <c r="O214" s="148" t="str">
        <f>IF($D214="","",VLOOKUP($AJ214,FET_Req!$A$2:$N$22,7))</f>
        <v/>
      </c>
      <c r="P214" s="457"/>
      <c r="Q214" s="158" t="str">
        <f t="shared" si="24"/>
        <v/>
      </c>
      <c r="R214" s="148" t="str">
        <f>IF($D214="","",IF(OR($AJ214=120500,$AJ214=120600),"",VLOOKUP($AJ214,FET_Req!$A$2:$N$22,8)))</f>
        <v/>
      </c>
      <c r="S214" s="457"/>
      <c r="T214" s="158" t="str">
        <f t="shared" si="25"/>
        <v/>
      </c>
      <c r="U214" s="148" t="str">
        <f>IF($D214="","",VLOOKUP($AJ214,FET_Req!$A$2:$N$22,9))</f>
        <v/>
      </c>
      <c r="V214" s="149" t="str">
        <f t="shared" si="26"/>
        <v/>
      </c>
      <c r="W214" s="150" t="str">
        <f t="shared" si="27"/>
        <v/>
      </c>
      <c r="X214" s="151"/>
      <c r="Y214" s="453"/>
      <c r="Z214" s="453"/>
      <c r="AA214" s="453"/>
      <c r="AB214" s="453"/>
      <c r="AC214" s="453"/>
      <c r="AD214" s="453"/>
      <c r="AE214" s="453"/>
      <c r="AF214" s="152" t="str">
        <f>IF(OR($D214="",$AG214=""),"",MIN(VLOOKUP($AJ214,FET_Req!$A$2:$N$22,11),$AG214-VLOOKUP($AJ214,FET_Req!$A$2:$N$22,12)))</f>
        <v/>
      </c>
      <c r="AG214" s="453"/>
      <c r="AH214" s="453"/>
      <c r="AI214" s="151"/>
      <c r="AJ214" s="126" t="e">
        <f>VLOOKUP($D214,FET_Req!$Q$2:$R$14,2)+IF(VLOOKUP($D214,FET_Req!$Q$2:$R$14,2)=121200,VLOOKUP($E214,FET_Req!$S$2:$T$3,2),0)+IF(VLOOKUP($D214,FET_Req!$Q$2:$R$14,2)=121200,IF(VLOOKUP($E214,FET_Req!$S$2:$T$3,2)=20,VLOOKUP($F214,FET_Req!$U$2:$V$4,2),0),0)+IF(OR(VLOOKUP($D214,FET_Req!$Q$2:$R$14,2)=121500,VLOOKUP($D214,FET_Req!$Q$2:$R$14,2)=121600),VLOOKUP($F214,FET_Req!$U$2:$V$4,2),0)</f>
        <v>#N/A</v>
      </c>
      <c r="AP214" s="218"/>
      <c r="AQ214" s="218"/>
      <c r="AR214" s="218"/>
    </row>
    <row r="215" spans="1:44" x14ac:dyDescent="0.25">
      <c r="A215" s="125"/>
      <c r="B215" s="453"/>
      <c r="C215" s="453"/>
      <c r="D215" s="454"/>
      <c r="E215" s="454"/>
      <c r="F215" s="454"/>
      <c r="G215" s="456"/>
      <c r="H215" s="154" t="str">
        <f t="shared" si="21"/>
        <v/>
      </c>
      <c r="I215" s="148" t="str">
        <f>IF($D215="","",VLOOKUP($AJ215,FET_Req!$A$2:$N$22,5))</f>
        <v/>
      </c>
      <c r="J215" s="455"/>
      <c r="K215" s="147" t="str">
        <f t="shared" si="22"/>
        <v/>
      </c>
      <c r="L215" s="148" t="str">
        <f>IF($D215="","",VLOOKUP($AJ215,FET_Req!$A$2:$N$22,6))</f>
        <v/>
      </c>
      <c r="M215" s="455"/>
      <c r="N215" s="147" t="str">
        <f t="shared" si="23"/>
        <v/>
      </c>
      <c r="O215" s="148" t="str">
        <f>IF($D215="","",VLOOKUP($AJ215,FET_Req!$A$2:$N$22,7))</f>
        <v/>
      </c>
      <c r="P215" s="457"/>
      <c r="Q215" s="158" t="str">
        <f t="shared" si="24"/>
        <v/>
      </c>
      <c r="R215" s="148" t="str">
        <f>IF($D215="","",IF(OR($AJ215=120500,$AJ215=120600),"",VLOOKUP($AJ215,FET_Req!$A$2:$N$22,8)))</f>
        <v/>
      </c>
      <c r="S215" s="457"/>
      <c r="T215" s="158" t="str">
        <f t="shared" si="25"/>
        <v/>
      </c>
      <c r="U215" s="148" t="str">
        <f>IF($D215="","",VLOOKUP($AJ215,FET_Req!$A$2:$N$22,9))</f>
        <v/>
      </c>
      <c r="V215" s="149" t="str">
        <f t="shared" si="26"/>
        <v/>
      </c>
      <c r="W215" s="150" t="str">
        <f t="shared" si="27"/>
        <v/>
      </c>
      <c r="X215" s="151"/>
      <c r="Y215" s="453"/>
      <c r="Z215" s="453"/>
      <c r="AA215" s="453"/>
      <c r="AB215" s="453"/>
      <c r="AC215" s="453"/>
      <c r="AD215" s="453"/>
      <c r="AE215" s="453"/>
      <c r="AF215" s="152" t="str">
        <f>IF(OR($D215="",$AG215=""),"",MIN(VLOOKUP($AJ215,FET_Req!$A$2:$N$22,11),$AG215-VLOOKUP($AJ215,FET_Req!$A$2:$N$22,12)))</f>
        <v/>
      </c>
      <c r="AG215" s="453"/>
      <c r="AH215" s="453"/>
      <c r="AI215" s="151"/>
      <c r="AJ215" s="126" t="e">
        <f>VLOOKUP($D215,FET_Req!$Q$2:$R$14,2)+IF(VLOOKUP($D215,FET_Req!$Q$2:$R$14,2)=121200,VLOOKUP($E215,FET_Req!$S$2:$T$3,2),0)+IF(VLOOKUP($D215,FET_Req!$Q$2:$R$14,2)=121200,IF(VLOOKUP($E215,FET_Req!$S$2:$T$3,2)=20,VLOOKUP($F215,FET_Req!$U$2:$V$4,2),0),0)+IF(OR(VLOOKUP($D215,FET_Req!$Q$2:$R$14,2)=121500,VLOOKUP($D215,FET_Req!$Q$2:$R$14,2)=121600),VLOOKUP($F215,FET_Req!$U$2:$V$4,2),0)</f>
        <v>#N/A</v>
      </c>
      <c r="AP215" s="218"/>
      <c r="AQ215" s="218"/>
      <c r="AR215" s="218"/>
    </row>
    <row r="216" spans="1:44" x14ac:dyDescent="0.25">
      <c r="A216" s="125"/>
      <c r="B216" s="453"/>
      <c r="C216" s="453"/>
      <c r="D216" s="454"/>
      <c r="E216" s="454"/>
      <c r="F216" s="454"/>
      <c r="G216" s="456"/>
      <c r="H216" s="154" t="str">
        <f t="shared" si="21"/>
        <v/>
      </c>
      <c r="I216" s="148" t="str">
        <f>IF($D216="","",VLOOKUP($AJ216,FET_Req!$A$2:$N$22,5))</f>
        <v/>
      </c>
      <c r="J216" s="455"/>
      <c r="K216" s="147" t="str">
        <f t="shared" si="22"/>
        <v/>
      </c>
      <c r="L216" s="148" t="str">
        <f>IF($D216="","",VLOOKUP($AJ216,FET_Req!$A$2:$N$22,6))</f>
        <v/>
      </c>
      <c r="M216" s="455"/>
      <c r="N216" s="147" t="str">
        <f t="shared" si="23"/>
        <v/>
      </c>
      <c r="O216" s="148" t="str">
        <f>IF($D216="","",VLOOKUP($AJ216,FET_Req!$A$2:$N$22,7))</f>
        <v/>
      </c>
      <c r="P216" s="457"/>
      <c r="Q216" s="158" t="str">
        <f t="shared" si="24"/>
        <v/>
      </c>
      <c r="R216" s="148" t="str">
        <f>IF($D216="","",IF(OR($AJ216=120500,$AJ216=120600),"",VLOOKUP($AJ216,FET_Req!$A$2:$N$22,8)))</f>
        <v/>
      </c>
      <c r="S216" s="457"/>
      <c r="T216" s="158" t="str">
        <f t="shared" si="25"/>
        <v/>
      </c>
      <c r="U216" s="148" t="str">
        <f>IF($D216="","",VLOOKUP($AJ216,FET_Req!$A$2:$N$22,9))</f>
        <v/>
      </c>
      <c r="V216" s="149" t="str">
        <f t="shared" si="26"/>
        <v/>
      </c>
      <c r="W216" s="150" t="str">
        <f t="shared" si="27"/>
        <v/>
      </c>
      <c r="X216" s="151"/>
      <c r="Y216" s="453"/>
      <c r="Z216" s="453"/>
      <c r="AA216" s="453"/>
      <c r="AB216" s="453"/>
      <c r="AC216" s="453"/>
      <c r="AD216" s="453"/>
      <c r="AE216" s="453"/>
      <c r="AF216" s="152" t="str">
        <f>IF(OR($D216="",$AG216=""),"",MIN(VLOOKUP($AJ216,FET_Req!$A$2:$N$22,11),$AG216-VLOOKUP($AJ216,FET_Req!$A$2:$N$22,12)))</f>
        <v/>
      </c>
      <c r="AG216" s="453"/>
      <c r="AH216" s="453"/>
      <c r="AI216" s="151"/>
      <c r="AJ216" s="126" t="e">
        <f>VLOOKUP($D216,FET_Req!$Q$2:$R$14,2)+IF(VLOOKUP($D216,FET_Req!$Q$2:$R$14,2)=121200,VLOOKUP($E216,FET_Req!$S$2:$T$3,2),0)+IF(VLOOKUP($D216,FET_Req!$Q$2:$R$14,2)=121200,IF(VLOOKUP($E216,FET_Req!$S$2:$T$3,2)=20,VLOOKUP($F216,FET_Req!$U$2:$V$4,2),0),0)+IF(OR(VLOOKUP($D216,FET_Req!$Q$2:$R$14,2)=121500,VLOOKUP($D216,FET_Req!$Q$2:$R$14,2)=121600),VLOOKUP($F216,FET_Req!$U$2:$V$4,2),0)</f>
        <v>#N/A</v>
      </c>
      <c r="AP216" s="218"/>
      <c r="AQ216" s="218"/>
      <c r="AR216" s="218"/>
    </row>
    <row r="217" spans="1:44" x14ac:dyDescent="0.25">
      <c r="A217" s="125"/>
      <c r="B217" s="453"/>
      <c r="C217" s="453"/>
      <c r="D217" s="454"/>
      <c r="E217" s="454"/>
      <c r="F217" s="454"/>
      <c r="G217" s="456"/>
      <c r="H217" s="154" t="str">
        <f t="shared" si="21"/>
        <v/>
      </c>
      <c r="I217" s="148" t="str">
        <f>IF($D217="","",VLOOKUP($AJ217,FET_Req!$A$2:$N$22,5))</f>
        <v/>
      </c>
      <c r="J217" s="455"/>
      <c r="K217" s="147" t="str">
        <f t="shared" si="22"/>
        <v/>
      </c>
      <c r="L217" s="148" t="str">
        <f>IF($D217="","",VLOOKUP($AJ217,FET_Req!$A$2:$N$22,6))</f>
        <v/>
      </c>
      <c r="M217" s="455"/>
      <c r="N217" s="147" t="str">
        <f t="shared" si="23"/>
        <v/>
      </c>
      <c r="O217" s="148" t="str">
        <f>IF($D217="","",VLOOKUP($AJ217,FET_Req!$A$2:$N$22,7))</f>
        <v/>
      </c>
      <c r="P217" s="457"/>
      <c r="Q217" s="158" t="str">
        <f t="shared" si="24"/>
        <v/>
      </c>
      <c r="R217" s="148" t="str">
        <f>IF($D217="","",IF(OR($AJ217=120500,$AJ217=120600),"",VLOOKUP($AJ217,FET_Req!$A$2:$N$22,8)))</f>
        <v/>
      </c>
      <c r="S217" s="457"/>
      <c r="T217" s="158" t="str">
        <f t="shared" si="25"/>
        <v/>
      </c>
      <c r="U217" s="148" t="str">
        <f>IF($D217="","",VLOOKUP($AJ217,FET_Req!$A$2:$N$22,9))</f>
        <v/>
      </c>
      <c r="V217" s="149" t="str">
        <f t="shared" si="26"/>
        <v/>
      </c>
      <c r="W217" s="150" t="str">
        <f t="shared" si="27"/>
        <v/>
      </c>
      <c r="X217" s="151"/>
      <c r="Y217" s="453"/>
      <c r="Z217" s="453"/>
      <c r="AA217" s="453"/>
      <c r="AB217" s="453"/>
      <c r="AC217" s="453"/>
      <c r="AD217" s="453"/>
      <c r="AE217" s="453"/>
      <c r="AF217" s="152" t="str">
        <f>IF(OR($D217="",$AG217=""),"",MIN(VLOOKUP($AJ217,FET_Req!$A$2:$N$22,11),$AG217-VLOOKUP($AJ217,FET_Req!$A$2:$N$22,12)))</f>
        <v/>
      </c>
      <c r="AG217" s="453"/>
      <c r="AH217" s="453"/>
      <c r="AI217" s="151"/>
      <c r="AJ217" s="126" t="e">
        <f>VLOOKUP($D217,FET_Req!$Q$2:$R$14,2)+IF(VLOOKUP($D217,FET_Req!$Q$2:$R$14,2)=121200,VLOOKUP($E217,FET_Req!$S$2:$T$3,2),0)+IF(VLOOKUP($D217,FET_Req!$Q$2:$R$14,2)=121200,IF(VLOOKUP($E217,FET_Req!$S$2:$T$3,2)=20,VLOOKUP($F217,FET_Req!$U$2:$V$4,2),0),0)+IF(OR(VLOOKUP($D217,FET_Req!$Q$2:$R$14,2)=121500,VLOOKUP($D217,FET_Req!$Q$2:$R$14,2)=121600),VLOOKUP($F217,FET_Req!$U$2:$V$4,2),0)</f>
        <v>#N/A</v>
      </c>
      <c r="AP217" s="218"/>
      <c r="AQ217" s="218"/>
      <c r="AR217" s="218"/>
    </row>
    <row r="218" spans="1:44" x14ac:dyDescent="0.25">
      <c r="A218" s="125"/>
      <c r="B218" s="453"/>
      <c r="C218" s="453"/>
      <c r="D218" s="454"/>
      <c r="E218" s="454"/>
      <c r="F218" s="454"/>
      <c r="G218" s="456"/>
      <c r="H218" s="154" t="str">
        <f t="shared" si="21"/>
        <v/>
      </c>
      <c r="I218" s="148" t="str">
        <f>IF($D218="","",VLOOKUP($AJ218,FET_Req!$A$2:$N$22,5))</f>
        <v/>
      </c>
      <c r="J218" s="455"/>
      <c r="K218" s="147" t="str">
        <f t="shared" si="22"/>
        <v/>
      </c>
      <c r="L218" s="148" t="str">
        <f>IF($D218="","",VLOOKUP($AJ218,FET_Req!$A$2:$N$22,6))</f>
        <v/>
      </c>
      <c r="M218" s="455"/>
      <c r="N218" s="147" t="str">
        <f t="shared" si="23"/>
        <v/>
      </c>
      <c r="O218" s="148" t="str">
        <f>IF($D218="","",VLOOKUP($AJ218,FET_Req!$A$2:$N$22,7))</f>
        <v/>
      </c>
      <c r="P218" s="457"/>
      <c r="Q218" s="158" t="str">
        <f t="shared" si="24"/>
        <v/>
      </c>
      <c r="R218" s="148" t="str">
        <f>IF($D218="","",IF(OR($AJ218=120500,$AJ218=120600),"",VLOOKUP($AJ218,FET_Req!$A$2:$N$22,8)))</f>
        <v/>
      </c>
      <c r="S218" s="457"/>
      <c r="T218" s="158" t="str">
        <f t="shared" si="25"/>
        <v/>
      </c>
      <c r="U218" s="148" t="str">
        <f>IF($D218="","",VLOOKUP($AJ218,FET_Req!$A$2:$N$22,9))</f>
        <v/>
      </c>
      <c r="V218" s="149" t="str">
        <f t="shared" si="26"/>
        <v/>
      </c>
      <c r="W218" s="150" t="str">
        <f t="shared" si="27"/>
        <v/>
      </c>
      <c r="X218" s="151"/>
      <c r="Y218" s="453"/>
      <c r="Z218" s="453"/>
      <c r="AA218" s="453"/>
      <c r="AB218" s="453"/>
      <c r="AC218" s="453"/>
      <c r="AD218" s="453"/>
      <c r="AE218" s="453"/>
      <c r="AF218" s="152" t="str">
        <f>IF(OR($D218="",$AG218=""),"",MIN(VLOOKUP($AJ218,FET_Req!$A$2:$N$22,11),$AG218-VLOOKUP($AJ218,FET_Req!$A$2:$N$22,12)))</f>
        <v/>
      </c>
      <c r="AG218" s="453"/>
      <c r="AH218" s="453"/>
      <c r="AI218" s="151"/>
      <c r="AJ218" s="126" t="e">
        <f>VLOOKUP($D218,FET_Req!$Q$2:$R$14,2)+IF(VLOOKUP($D218,FET_Req!$Q$2:$R$14,2)=121200,VLOOKUP($E218,FET_Req!$S$2:$T$3,2),0)+IF(VLOOKUP($D218,FET_Req!$Q$2:$R$14,2)=121200,IF(VLOOKUP($E218,FET_Req!$S$2:$T$3,2)=20,VLOOKUP($F218,FET_Req!$U$2:$V$4,2),0),0)+IF(OR(VLOOKUP($D218,FET_Req!$Q$2:$R$14,2)=121500,VLOOKUP($D218,FET_Req!$Q$2:$R$14,2)=121600),VLOOKUP($F218,FET_Req!$U$2:$V$4,2),0)</f>
        <v>#N/A</v>
      </c>
      <c r="AP218" s="218"/>
      <c r="AQ218" s="218"/>
      <c r="AR218" s="218"/>
    </row>
    <row r="219" spans="1:44" x14ac:dyDescent="0.25">
      <c r="A219" s="125"/>
      <c r="B219" s="453"/>
      <c r="C219" s="453"/>
      <c r="D219" s="454"/>
      <c r="E219" s="454"/>
      <c r="F219" s="454"/>
      <c r="G219" s="456"/>
      <c r="H219" s="154" t="str">
        <f t="shared" si="21"/>
        <v/>
      </c>
      <c r="I219" s="148" t="str">
        <f>IF($D219="","",VLOOKUP($AJ219,FET_Req!$A$2:$N$22,5))</f>
        <v/>
      </c>
      <c r="J219" s="455"/>
      <c r="K219" s="147" t="str">
        <f t="shared" si="22"/>
        <v/>
      </c>
      <c r="L219" s="148" t="str">
        <f>IF($D219="","",VLOOKUP($AJ219,FET_Req!$A$2:$N$22,6))</f>
        <v/>
      </c>
      <c r="M219" s="455"/>
      <c r="N219" s="147" t="str">
        <f t="shared" si="23"/>
        <v/>
      </c>
      <c r="O219" s="148" t="str">
        <f>IF($D219="","",VLOOKUP($AJ219,FET_Req!$A$2:$N$22,7))</f>
        <v/>
      </c>
      <c r="P219" s="457"/>
      <c r="Q219" s="158" t="str">
        <f t="shared" si="24"/>
        <v/>
      </c>
      <c r="R219" s="148" t="str">
        <f>IF($D219="","",IF(OR($AJ219=120500,$AJ219=120600),"",VLOOKUP($AJ219,FET_Req!$A$2:$N$22,8)))</f>
        <v/>
      </c>
      <c r="S219" s="457"/>
      <c r="T219" s="158" t="str">
        <f t="shared" si="25"/>
        <v/>
      </c>
      <c r="U219" s="148" t="str">
        <f>IF($D219="","",VLOOKUP($AJ219,FET_Req!$A$2:$N$22,9))</f>
        <v/>
      </c>
      <c r="V219" s="149" t="str">
        <f t="shared" si="26"/>
        <v/>
      </c>
      <c r="W219" s="150" t="str">
        <f t="shared" si="27"/>
        <v/>
      </c>
      <c r="X219" s="151"/>
      <c r="Y219" s="453"/>
      <c r="Z219" s="453"/>
      <c r="AA219" s="453"/>
      <c r="AB219" s="453"/>
      <c r="AC219" s="453"/>
      <c r="AD219" s="453"/>
      <c r="AE219" s="453"/>
      <c r="AF219" s="152" t="str">
        <f>IF(OR($D219="",$AG219=""),"",MIN(VLOOKUP($AJ219,FET_Req!$A$2:$N$22,11),$AG219-VLOOKUP($AJ219,FET_Req!$A$2:$N$22,12)))</f>
        <v/>
      </c>
      <c r="AG219" s="453"/>
      <c r="AH219" s="453"/>
      <c r="AI219" s="151"/>
      <c r="AJ219" s="126" t="e">
        <f>VLOOKUP($D219,FET_Req!$Q$2:$R$14,2)+IF(VLOOKUP($D219,FET_Req!$Q$2:$R$14,2)=121200,VLOOKUP($E219,FET_Req!$S$2:$T$3,2),0)+IF(VLOOKUP($D219,FET_Req!$Q$2:$R$14,2)=121200,IF(VLOOKUP($E219,FET_Req!$S$2:$T$3,2)=20,VLOOKUP($F219,FET_Req!$U$2:$V$4,2),0),0)+IF(OR(VLOOKUP($D219,FET_Req!$Q$2:$R$14,2)=121500,VLOOKUP($D219,FET_Req!$Q$2:$R$14,2)=121600),VLOOKUP($F219,FET_Req!$U$2:$V$4,2),0)</f>
        <v>#N/A</v>
      </c>
      <c r="AP219" s="218"/>
      <c r="AQ219" s="218"/>
      <c r="AR219" s="218"/>
    </row>
    <row r="220" spans="1:44" x14ac:dyDescent="0.25">
      <c r="A220" s="125"/>
      <c r="B220" s="453"/>
      <c r="C220" s="453"/>
      <c r="D220" s="454"/>
      <c r="E220" s="454"/>
      <c r="F220" s="454"/>
      <c r="G220" s="456"/>
      <c r="H220" s="154" t="str">
        <f t="shared" si="21"/>
        <v/>
      </c>
      <c r="I220" s="148" t="str">
        <f>IF($D220="","",VLOOKUP($AJ220,FET_Req!$A$2:$N$22,5))</f>
        <v/>
      </c>
      <c r="J220" s="455"/>
      <c r="K220" s="147" t="str">
        <f t="shared" si="22"/>
        <v/>
      </c>
      <c r="L220" s="148" t="str">
        <f>IF($D220="","",VLOOKUP($AJ220,FET_Req!$A$2:$N$22,6))</f>
        <v/>
      </c>
      <c r="M220" s="455"/>
      <c r="N220" s="147" t="str">
        <f t="shared" si="23"/>
        <v/>
      </c>
      <c r="O220" s="148" t="str">
        <f>IF($D220="","",VLOOKUP($AJ220,FET_Req!$A$2:$N$22,7))</f>
        <v/>
      </c>
      <c r="P220" s="457"/>
      <c r="Q220" s="158" t="str">
        <f t="shared" si="24"/>
        <v/>
      </c>
      <c r="R220" s="148" t="str">
        <f>IF($D220="","",IF(OR($AJ220=120500,$AJ220=120600),"",VLOOKUP($AJ220,FET_Req!$A$2:$N$22,8)))</f>
        <v/>
      </c>
      <c r="S220" s="457"/>
      <c r="T220" s="158" t="str">
        <f t="shared" si="25"/>
        <v/>
      </c>
      <c r="U220" s="148" t="str">
        <f>IF($D220="","",VLOOKUP($AJ220,FET_Req!$A$2:$N$22,9))</f>
        <v/>
      </c>
      <c r="V220" s="149" t="str">
        <f t="shared" si="26"/>
        <v/>
      </c>
      <c r="W220" s="150" t="str">
        <f t="shared" si="27"/>
        <v/>
      </c>
      <c r="X220" s="151"/>
      <c r="Y220" s="453"/>
      <c r="Z220" s="453"/>
      <c r="AA220" s="453"/>
      <c r="AB220" s="453"/>
      <c r="AC220" s="453"/>
      <c r="AD220" s="453"/>
      <c r="AE220" s="453"/>
      <c r="AF220" s="152" t="str">
        <f>IF(OR($D220="",$AG220=""),"",MIN(VLOOKUP($AJ220,FET_Req!$A$2:$N$22,11),$AG220-VLOOKUP($AJ220,FET_Req!$A$2:$N$22,12)))</f>
        <v/>
      </c>
      <c r="AG220" s="453"/>
      <c r="AH220" s="453"/>
      <c r="AI220" s="151"/>
      <c r="AJ220" s="126" t="e">
        <f>VLOOKUP($D220,FET_Req!$Q$2:$R$14,2)+IF(VLOOKUP($D220,FET_Req!$Q$2:$R$14,2)=121200,VLOOKUP($E220,FET_Req!$S$2:$T$3,2),0)+IF(VLOOKUP($D220,FET_Req!$Q$2:$R$14,2)=121200,IF(VLOOKUP($E220,FET_Req!$S$2:$T$3,2)=20,VLOOKUP($F220,FET_Req!$U$2:$V$4,2),0),0)+IF(OR(VLOOKUP($D220,FET_Req!$Q$2:$R$14,2)=121500,VLOOKUP($D220,FET_Req!$Q$2:$R$14,2)=121600),VLOOKUP($F220,FET_Req!$U$2:$V$4,2),0)</f>
        <v>#N/A</v>
      </c>
      <c r="AP220" s="218"/>
      <c r="AQ220" s="218"/>
      <c r="AR220" s="218"/>
    </row>
    <row r="221" spans="1:44" x14ac:dyDescent="0.25">
      <c r="A221" s="125"/>
      <c r="B221" s="453"/>
      <c r="C221" s="453"/>
      <c r="D221" s="454"/>
      <c r="E221" s="454"/>
      <c r="F221" s="454"/>
      <c r="G221" s="456"/>
      <c r="H221" s="154" t="str">
        <f t="shared" si="21"/>
        <v/>
      </c>
      <c r="I221" s="148" t="str">
        <f>IF($D221="","",VLOOKUP($AJ221,FET_Req!$A$2:$N$22,5))</f>
        <v/>
      </c>
      <c r="J221" s="455"/>
      <c r="K221" s="147" t="str">
        <f t="shared" si="22"/>
        <v/>
      </c>
      <c r="L221" s="148" t="str">
        <f>IF($D221="","",VLOOKUP($AJ221,FET_Req!$A$2:$N$22,6))</f>
        <v/>
      </c>
      <c r="M221" s="455"/>
      <c r="N221" s="147" t="str">
        <f t="shared" si="23"/>
        <v/>
      </c>
      <c r="O221" s="148" t="str">
        <f>IF($D221="","",VLOOKUP($AJ221,FET_Req!$A$2:$N$22,7))</f>
        <v/>
      </c>
      <c r="P221" s="457"/>
      <c r="Q221" s="158" t="str">
        <f t="shared" si="24"/>
        <v/>
      </c>
      <c r="R221" s="148" t="str">
        <f>IF($D221="","",IF(OR($AJ221=120500,$AJ221=120600),"",VLOOKUP($AJ221,FET_Req!$A$2:$N$22,8)))</f>
        <v/>
      </c>
      <c r="S221" s="457"/>
      <c r="T221" s="158" t="str">
        <f t="shared" si="25"/>
        <v/>
      </c>
      <c r="U221" s="148" t="str">
        <f>IF($D221="","",VLOOKUP($AJ221,FET_Req!$A$2:$N$22,9))</f>
        <v/>
      </c>
      <c r="V221" s="149" t="str">
        <f t="shared" si="26"/>
        <v/>
      </c>
      <c r="W221" s="150" t="str">
        <f t="shared" si="27"/>
        <v/>
      </c>
      <c r="X221" s="151"/>
      <c r="Y221" s="453"/>
      <c r="Z221" s="453"/>
      <c r="AA221" s="453"/>
      <c r="AB221" s="453"/>
      <c r="AC221" s="453"/>
      <c r="AD221" s="453"/>
      <c r="AE221" s="453"/>
      <c r="AF221" s="152" t="str">
        <f>IF(OR($D221="",$AG221=""),"",MIN(VLOOKUP($AJ221,FET_Req!$A$2:$N$22,11),$AG221-VLOOKUP($AJ221,FET_Req!$A$2:$N$22,12)))</f>
        <v/>
      </c>
      <c r="AG221" s="453"/>
      <c r="AH221" s="453"/>
      <c r="AI221" s="151"/>
      <c r="AJ221" s="126" t="e">
        <f>VLOOKUP($D221,FET_Req!$Q$2:$R$14,2)+IF(VLOOKUP($D221,FET_Req!$Q$2:$R$14,2)=121200,VLOOKUP($E221,FET_Req!$S$2:$T$3,2),0)+IF(VLOOKUP($D221,FET_Req!$Q$2:$R$14,2)=121200,IF(VLOOKUP($E221,FET_Req!$S$2:$T$3,2)=20,VLOOKUP($F221,FET_Req!$U$2:$V$4,2),0),0)+IF(OR(VLOOKUP($D221,FET_Req!$Q$2:$R$14,2)=121500,VLOOKUP($D221,FET_Req!$Q$2:$R$14,2)=121600),VLOOKUP($F221,FET_Req!$U$2:$V$4,2),0)</f>
        <v>#N/A</v>
      </c>
      <c r="AP221" s="218"/>
      <c r="AQ221" s="218"/>
      <c r="AR221" s="218"/>
    </row>
    <row r="222" spans="1:44" x14ac:dyDescent="0.25">
      <c r="A222" s="125"/>
      <c r="B222" s="453"/>
      <c r="C222" s="453"/>
      <c r="D222" s="454"/>
      <c r="E222" s="454"/>
      <c r="F222" s="454"/>
      <c r="G222" s="456"/>
      <c r="H222" s="154" t="str">
        <f t="shared" si="21"/>
        <v/>
      </c>
      <c r="I222" s="148" t="str">
        <f>IF($D222="","",VLOOKUP($AJ222,FET_Req!$A$2:$N$22,5))</f>
        <v/>
      </c>
      <c r="J222" s="455"/>
      <c r="K222" s="147" t="str">
        <f t="shared" si="22"/>
        <v/>
      </c>
      <c r="L222" s="148" t="str">
        <f>IF($D222="","",VLOOKUP($AJ222,FET_Req!$A$2:$N$22,6))</f>
        <v/>
      </c>
      <c r="M222" s="455"/>
      <c r="N222" s="147" t="str">
        <f t="shared" si="23"/>
        <v/>
      </c>
      <c r="O222" s="148" t="str">
        <f>IF($D222="","",VLOOKUP($AJ222,FET_Req!$A$2:$N$22,7))</f>
        <v/>
      </c>
      <c r="P222" s="457"/>
      <c r="Q222" s="158" t="str">
        <f t="shared" si="24"/>
        <v/>
      </c>
      <c r="R222" s="148" t="str">
        <f>IF($D222="","",IF(OR($AJ222=120500,$AJ222=120600),"",VLOOKUP($AJ222,FET_Req!$A$2:$N$22,8)))</f>
        <v/>
      </c>
      <c r="S222" s="457"/>
      <c r="T222" s="158" t="str">
        <f t="shared" si="25"/>
        <v/>
      </c>
      <c r="U222" s="148" t="str">
        <f>IF($D222="","",VLOOKUP($AJ222,FET_Req!$A$2:$N$22,9))</f>
        <v/>
      </c>
      <c r="V222" s="149" t="str">
        <f t="shared" si="26"/>
        <v/>
      </c>
      <c r="W222" s="150" t="str">
        <f t="shared" si="27"/>
        <v/>
      </c>
      <c r="X222" s="151"/>
      <c r="Y222" s="453"/>
      <c r="Z222" s="453"/>
      <c r="AA222" s="453"/>
      <c r="AB222" s="453"/>
      <c r="AC222" s="453"/>
      <c r="AD222" s="453"/>
      <c r="AE222" s="453"/>
      <c r="AF222" s="152" t="str">
        <f>IF(OR($D222="",$AG222=""),"",MIN(VLOOKUP($AJ222,FET_Req!$A$2:$N$22,11),$AG222-VLOOKUP($AJ222,FET_Req!$A$2:$N$22,12)))</f>
        <v/>
      </c>
      <c r="AG222" s="453"/>
      <c r="AH222" s="453"/>
      <c r="AI222" s="151"/>
      <c r="AJ222" s="126" t="e">
        <f>VLOOKUP($D222,FET_Req!$Q$2:$R$14,2)+IF(VLOOKUP($D222,FET_Req!$Q$2:$R$14,2)=121200,VLOOKUP($E222,FET_Req!$S$2:$T$3,2),0)+IF(VLOOKUP($D222,FET_Req!$Q$2:$R$14,2)=121200,IF(VLOOKUP($E222,FET_Req!$S$2:$T$3,2)=20,VLOOKUP($F222,FET_Req!$U$2:$V$4,2),0),0)+IF(OR(VLOOKUP($D222,FET_Req!$Q$2:$R$14,2)=121500,VLOOKUP($D222,FET_Req!$Q$2:$R$14,2)=121600),VLOOKUP($F222,FET_Req!$U$2:$V$4,2),0)</f>
        <v>#N/A</v>
      </c>
      <c r="AP222" s="218"/>
      <c r="AQ222" s="218"/>
      <c r="AR222" s="218"/>
    </row>
    <row r="223" spans="1:44" x14ac:dyDescent="0.25">
      <c r="A223" s="125"/>
      <c r="B223" s="453"/>
      <c r="C223" s="453"/>
      <c r="D223" s="454"/>
      <c r="E223" s="454"/>
      <c r="F223" s="454"/>
      <c r="G223" s="456"/>
      <c r="H223" s="154" t="str">
        <f t="shared" si="21"/>
        <v/>
      </c>
      <c r="I223" s="148" t="str">
        <f>IF($D223="","",VLOOKUP($AJ223,FET_Req!$A$2:$N$22,5))</f>
        <v/>
      </c>
      <c r="J223" s="455"/>
      <c r="K223" s="147" t="str">
        <f t="shared" si="22"/>
        <v/>
      </c>
      <c r="L223" s="148" t="str">
        <f>IF($D223="","",VLOOKUP($AJ223,FET_Req!$A$2:$N$22,6))</f>
        <v/>
      </c>
      <c r="M223" s="455"/>
      <c r="N223" s="147" t="str">
        <f t="shared" si="23"/>
        <v/>
      </c>
      <c r="O223" s="148" t="str">
        <f>IF($D223="","",VLOOKUP($AJ223,FET_Req!$A$2:$N$22,7))</f>
        <v/>
      </c>
      <c r="P223" s="457"/>
      <c r="Q223" s="158" t="str">
        <f t="shared" si="24"/>
        <v/>
      </c>
      <c r="R223" s="148" t="str">
        <f>IF($D223="","",IF(OR($AJ223=120500,$AJ223=120600),"",VLOOKUP($AJ223,FET_Req!$A$2:$N$22,8)))</f>
        <v/>
      </c>
      <c r="S223" s="457"/>
      <c r="T223" s="158" t="str">
        <f t="shared" si="25"/>
        <v/>
      </c>
      <c r="U223" s="148" t="str">
        <f>IF($D223="","",VLOOKUP($AJ223,FET_Req!$A$2:$N$22,9))</f>
        <v/>
      </c>
      <c r="V223" s="149" t="str">
        <f t="shared" si="26"/>
        <v/>
      </c>
      <c r="W223" s="150" t="str">
        <f t="shared" si="27"/>
        <v/>
      </c>
      <c r="X223" s="151"/>
      <c r="Y223" s="453"/>
      <c r="Z223" s="453"/>
      <c r="AA223" s="453"/>
      <c r="AB223" s="453"/>
      <c r="AC223" s="453"/>
      <c r="AD223" s="453"/>
      <c r="AE223" s="453"/>
      <c r="AF223" s="152" t="str">
        <f>IF(OR($D223="",$AG223=""),"",MIN(VLOOKUP($AJ223,FET_Req!$A$2:$N$22,11),$AG223-VLOOKUP($AJ223,FET_Req!$A$2:$N$22,12)))</f>
        <v/>
      </c>
      <c r="AG223" s="453"/>
      <c r="AH223" s="453"/>
      <c r="AI223" s="151"/>
      <c r="AJ223" s="126" t="e">
        <f>VLOOKUP($D223,FET_Req!$Q$2:$R$14,2)+IF(VLOOKUP($D223,FET_Req!$Q$2:$R$14,2)=121200,VLOOKUP($E223,FET_Req!$S$2:$T$3,2),0)+IF(VLOOKUP($D223,FET_Req!$Q$2:$R$14,2)=121200,IF(VLOOKUP($E223,FET_Req!$S$2:$T$3,2)=20,VLOOKUP($F223,FET_Req!$U$2:$V$4,2),0),0)+IF(OR(VLOOKUP($D223,FET_Req!$Q$2:$R$14,2)=121500,VLOOKUP($D223,FET_Req!$Q$2:$R$14,2)=121600),VLOOKUP($F223,FET_Req!$U$2:$V$4,2),0)</f>
        <v>#N/A</v>
      </c>
      <c r="AP223" s="218"/>
      <c r="AQ223" s="218"/>
      <c r="AR223" s="218"/>
    </row>
    <row r="224" spans="1:44" x14ac:dyDescent="0.25">
      <c r="A224" s="125"/>
      <c r="B224" s="453"/>
      <c r="C224" s="453"/>
      <c r="D224" s="454"/>
      <c r="E224" s="454"/>
      <c r="F224" s="454"/>
      <c r="G224" s="456"/>
      <c r="H224" s="154" t="str">
        <f t="shared" si="21"/>
        <v/>
      </c>
      <c r="I224" s="148" t="str">
        <f>IF($D224="","",VLOOKUP($AJ224,FET_Req!$A$2:$N$22,5))</f>
        <v/>
      </c>
      <c r="J224" s="455"/>
      <c r="K224" s="147" t="str">
        <f t="shared" si="22"/>
        <v/>
      </c>
      <c r="L224" s="148" t="str">
        <f>IF($D224="","",VLOOKUP($AJ224,FET_Req!$A$2:$N$22,6))</f>
        <v/>
      </c>
      <c r="M224" s="455"/>
      <c r="N224" s="147" t="str">
        <f t="shared" si="23"/>
        <v/>
      </c>
      <c r="O224" s="148" t="str">
        <f>IF($D224="","",VLOOKUP($AJ224,FET_Req!$A$2:$N$22,7))</f>
        <v/>
      </c>
      <c r="P224" s="457"/>
      <c r="Q224" s="158" t="str">
        <f t="shared" si="24"/>
        <v/>
      </c>
      <c r="R224" s="148" t="str">
        <f>IF($D224="","",IF(OR($AJ224=120500,$AJ224=120600),"",VLOOKUP($AJ224,FET_Req!$A$2:$N$22,8)))</f>
        <v/>
      </c>
      <c r="S224" s="457"/>
      <c r="T224" s="158" t="str">
        <f t="shared" si="25"/>
        <v/>
      </c>
      <c r="U224" s="148" t="str">
        <f>IF($D224="","",VLOOKUP($AJ224,FET_Req!$A$2:$N$22,9))</f>
        <v/>
      </c>
      <c r="V224" s="149" t="str">
        <f t="shared" si="26"/>
        <v/>
      </c>
      <c r="W224" s="150" t="str">
        <f t="shared" si="27"/>
        <v/>
      </c>
      <c r="X224" s="151"/>
      <c r="Y224" s="453"/>
      <c r="Z224" s="453"/>
      <c r="AA224" s="453"/>
      <c r="AB224" s="453"/>
      <c r="AC224" s="453"/>
      <c r="AD224" s="453"/>
      <c r="AE224" s="453"/>
      <c r="AF224" s="152" t="str">
        <f>IF(OR($D224="",$AG224=""),"",MIN(VLOOKUP($AJ224,FET_Req!$A$2:$N$22,11),$AG224-VLOOKUP($AJ224,FET_Req!$A$2:$N$22,12)))</f>
        <v/>
      </c>
      <c r="AG224" s="453"/>
      <c r="AH224" s="453"/>
      <c r="AI224" s="151"/>
      <c r="AJ224" s="126" t="e">
        <f>VLOOKUP($D224,FET_Req!$Q$2:$R$14,2)+IF(VLOOKUP($D224,FET_Req!$Q$2:$R$14,2)=121200,VLOOKUP($E224,FET_Req!$S$2:$T$3,2),0)+IF(VLOOKUP($D224,FET_Req!$Q$2:$R$14,2)=121200,IF(VLOOKUP($E224,FET_Req!$S$2:$T$3,2)=20,VLOOKUP($F224,FET_Req!$U$2:$V$4,2),0),0)+IF(OR(VLOOKUP($D224,FET_Req!$Q$2:$R$14,2)=121500,VLOOKUP($D224,FET_Req!$Q$2:$R$14,2)=121600),VLOOKUP($F224,FET_Req!$U$2:$V$4,2),0)</f>
        <v>#N/A</v>
      </c>
      <c r="AP224" s="218"/>
      <c r="AQ224" s="218"/>
      <c r="AR224" s="218"/>
    </row>
    <row r="225" spans="1:44" x14ac:dyDescent="0.25">
      <c r="A225" s="125"/>
      <c r="B225" s="453"/>
      <c r="C225" s="453"/>
      <c r="D225" s="454"/>
      <c r="E225" s="454"/>
      <c r="F225" s="454"/>
      <c r="G225" s="456"/>
      <c r="H225" s="154" t="str">
        <f t="shared" si="21"/>
        <v/>
      </c>
      <c r="I225" s="148" t="str">
        <f>IF($D225="","",VLOOKUP($AJ225,FET_Req!$A$2:$N$22,5))</f>
        <v/>
      </c>
      <c r="J225" s="455"/>
      <c r="K225" s="147" t="str">
        <f t="shared" si="22"/>
        <v/>
      </c>
      <c r="L225" s="148" t="str">
        <f>IF($D225="","",VLOOKUP($AJ225,FET_Req!$A$2:$N$22,6))</f>
        <v/>
      </c>
      <c r="M225" s="455"/>
      <c r="N225" s="147" t="str">
        <f t="shared" si="23"/>
        <v/>
      </c>
      <c r="O225" s="148" t="str">
        <f>IF($D225="","",VLOOKUP($AJ225,FET_Req!$A$2:$N$22,7))</f>
        <v/>
      </c>
      <c r="P225" s="457"/>
      <c r="Q225" s="158" t="str">
        <f t="shared" si="24"/>
        <v/>
      </c>
      <c r="R225" s="148" t="str">
        <f>IF($D225="","",IF(OR($AJ225=120500,$AJ225=120600),"",VLOOKUP($AJ225,FET_Req!$A$2:$N$22,8)))</f>
        <v/>
      </c>
      <c r="S225" s="457"/>
      <c r="T225" s="158" t="str">
        <f t="shared" si="25"/>
        <v/>
      </c>
      <c r="U225" s="148" t="str">
        <f>IF($D225="","",VLOOKUP($AJ225,FET_Req!$A$2:$N$22,9))</f>
        <v/>
      </c>
      <c r="V225" s="149" t="str">
        <f t="shared" si="26"/>
        <v/>
      </c>
      <c r="W225" s="150" t="str">
        <f t="shared" si="27"/>
        <v/>
      </c>
      <c r="X225" s="151"/>
      <c r="Y225" s="453"/>
      <c r="Z225" s="453"/>
      <c r="AA225" s="453"/>
      <c r="AB225" s="453"/>
      <c r="AC225" s="453"/>
      <c r="AD225" s="453"/>
      <c r="AE225" s="453"/>
      <c r="AF225" s="152" t="str">
        <f>IF(OR($D225="",$AG225=""),"",MIN(VLOOKUP($AJ225,FET_Req!$A$2:$N$22,11),$AG225-VLOOKUP($AJ225,FET_Req!$A$2:$N$22,12)))</f>
        <v/>
      </c>
      <c r="AG225" s="453"/>
      <c r="AH225" s="453"/>
      <c r="AI225" s="151"/>
      <c r="AJ225" s="126" t="e">
        <f>VLOOKUP($D225,FET_Req!$Q$2:$R$14,2)+IF(VLOOKUP($D225,FET_Req!$Q$2:$R$14,2)=121200,VLOOKUP($E225,FET_Req!$S$2:$T$3,2),0)+IF(VLOOKUP($D225,FET_Req!$Q$2:$R$14,2)=121200,IF(VLOOKUP($E225,FET_Req!$S$2:$T$3,2)=20,VLOOKUP($F225,FET_Req!$U$2:$V$4,2),0),0)+IF(OR(VLOOKUP($D225,FET_Req!$Q$2:$R$14,2)=121500,VLOOKUP($D225,FET_Req!$Q$2:$R$14,2)=121600),VLOOKUP($F225,FET_Req!$U$2:$V$4,2),0)</f>
        <v>#N/A</v>
      </c>
      <c r="AP225" s="218"/>
      <c r="AQ225" s="218"/>
      <c r="AR225" s="218"/>
    </row>
    <row r="226" spans="1:44" x14ac:dyDescent="0.25">
      <c r="A226" s="125"/>
      <c r="B226" s="453"/>
      <c r="C226" s="453"/>
      <c r="D226" s="454"/>
      <c r="E226" s="454"/>
      <c r="F226" s="454"/>
      <c r="G226" s="456"/>
      <c r="H226" s="154" t="str">
        <f t="shared" si="21"/>
        <v/>
      </c>
      <c r="I226" s="148" t="str">
        <f>IF($D226="","",VLOOKUP($AJ226,FET_Req!$A$2:$N$22,5))</f>
        <v/>
      </c>
      <c r="J226" s="455"/>
      <c r="K226" s="147" t="str">
        <f t="shared" si="22"/>
        <v/>
      </c>
      <c r="L226" s="148" t="str">
        <f>IF($D226="","",VLOOKUP($AJ226,FET_Req!$A$2:$N$22,6))</f>
        <v/>
      </c>
      <c r="M226" s="455"/>
      <c r="N226" s="147" t="str">
        <f t="shared" si="23"/>
        <v/>
      </c>
      <c r="O226" s="148" t="str">
        <f>IF($D226="","",VLOOKUP($AJ226,FET_Req!$A$2:$N$22,7))</f>
        <v/>
      </c>
      <c r="P226" s="457"/>
      <c r="Q226" s="158" t="str">
        <f t="shared" si="24"/>
        <v/>
      </c>
      <c r="R226" s="148" t="str">
        <f>IF($D226="","",IF(OR($AJ226=120500,$AJ226=120600),"",VLOOKUP($AJ226,FET_Req!$A$2:$N$22,8)))</f>
        <v/>
      </c>
      <c r="S226" s="457"/>
      <c r="T226" s="158" t="str">
        <f t="shared" si="25"/>
        <v/>
      </c>
      <c r="U226" s="148" t="str">
        <f>IF($D226="","",VLOOKUP($AJ226,FET_Req!$A$2:$N$22,9))</f>
        <v/>
      </c>
      <c r="V226" s="149" t="str">
        <f t="shared" si="26"/>
        <v/>
      </c>
      <c r="W226" s="150" t="str">
        <f t="shared" si="27"/>
        <v/>
      </c>
      <c r="X226" s="151"/>
      <c r="Y226" s="453"/>
      <c r="Z226" s="453"/>
      <c r="AA226" s="453"/>
      <c r="AB226" s="453"/>
      <c r="AC226" s="453"/>
      <c r="AD226" s="453"/>
      <c r="AE226" s="453"/>
      <c r="AF226" s="152" t="str">
        <f>IF(OR($D226="",$AG226=""),"",MIN(VLOOKUP($AJ226,FET_Req!$A$2:$N$22,11),$AG226-VLOOKUP($AJ226,FET_Req!$A$2:$N$22,12)))</f>
        <v/>
      </c>
      <c r="AG226" s="453"/>
      <c r="AH226" s="453"/>
      <c r="AI226" s="151"/>
      <c r="AJ226" s="126" t="e">
        <f>VLOOKUP($D226,FET_Req!$Q$2:$R$14,2)+IF(VLOOKUP($D226,FET_Req!$Q$2:$R$14,2)=121200,VLOOKUP($E226,FET_Req!$S$2:$T$3,2),0)+IF(VLOOKUP($D226,FET_Req!$Q$2:$R$14,2)=121200,IF(VLOOKUP($E226,FET_Req!$S$2:$T$3,2)=20,VLOOKUP($F226,FET_Req!$U$2:$V$4,2),0),0)+IF(OR(VLOOKUP($D226,FET_Req!$Q$2:$R$14,2)=121500,VLOOKUP($D226,FET_Req!$Q$2:$R$14,2)=121600),VLOOKUP($F226,FET_Req!$U$2:$V$4,2),0)</f>
        <v>#N/A</v>
      </c>
      <c r="AP226" s="218"/>
      <c r="AQ226" s="218"/>
      <c r="AR226" s="218"/>
    </row>
    <row r="227" spans="1:44" x14ac:dyDescent="0.25">
      <c r="A227" s="125"/>
      <c r="B227" s="453"/>
      <c r="C227" s="453"/>
      <c r="D227" s="454"/>
      <c r="E227" s="454"/>
      <c r="F227" s="454"/>
      <c r="G227" s="456"/>
      <c r="H227" s="154" t="str">
        <f t="shared" si="21"/>
        <v/>
      </c>
      <c r="I227" s="148" t="str">
        <f>IF($D227="","",VLOOKUP($AJ227,FET_Req!$A$2:$N$22,5))</f>
        <v/>
      </c>
      <c r="J227" s="455"/>
      <c r="K227" s="147" t="str">
        <f t="shared" si="22"/>
        <v/>
      </c>
      <c r="L227" s="148" t="str">
        <f>IF($D227="","",VLOOKUP($AJ227,FET_Req!$A$2:$N$22,6))</f>
        <v/>
      </c>
      <c r="M227" s="455"/>
      <c r="N227" s="147" t="str">
        <f t="shared" si="23"/>
        <v/>
      </c>
      <c r="O227" s="148" t="str">
        <f>IF($D227="","",VLOOKUP($AJ227,FET_Req!$A$2:$N$22,7))</f>
        <v/>
      </c>
      <c r="P227" s="457"/>
      <c r="Q227" s="158" t="str">
        <f t="shared" si="24"/>
        <v/>
      </c>
      <c r="R227" s="148" t="str">
        <f>IF($D227="","",IF(OR($AJ227=120500,$AJ227=120600),"",VLOOKUP($AJ227,FET_Req!$A$2:$N$22,8)))</f>
        <v/>
      </c>
      <c r="S227" s="457"/>
      <c r="T227" s="158" t="str">
        <f t="shared" si="25"/>
        <v/>
      </c>
      <c r="U227" s="148" t="str">
        <f>IF($D227="","",VLOOKUP($AJ227,FET_Req!$A$2:$N$22,9))</f>
        <v/>
      </c>
      <c r="V227" s="149" t="str">
        <f t="shared" si="26"/>
        <v/>
      </c>
      <c r="W227" s="150" t="str">
        <f t="shared" si="27"/>
        <v/>
      </c>
      <c r="X227" s="151"/>
      <c r="Y227" s="453"/>
      <c r="Z227" s="453"/>
      <c r="AA227" s="453"/>
      <c r="AB227" s="453"/>
      <c r="AC227" s="453"/>
      <c r="AD227" s="453"/>
      <c r="AE227" s="453"/>
      <c r="AF227" s="152" t="str">
        <f>IF(OR($D227="",$AG227=""),"",MIN(VLOOKUP($AJ227,FET_Req!$A$2:$N$22,11),$AG227-VLOOKUP($AJ227,FET_Req!$A$2:$N$22,12)))</f>
        <v/>
      </c>
      <c r="AG227" s="453"/>
      <c r="AH227" s="453"/>
      <c r="AI227" s="151"/>
      <c r="AJ227" s="126" t="e">
        <f>VLOOKUP($D227,FET_Req!$Q$2:$R$14,2)+IF(VLOOKUP($D227,FET_Req!$Q$2:$R$14,2)=121200,VLOOKUP($E227,FET_Req!$S$2:$T$3,2),0)+IF(VLOOKUP($D227,FET_Req!$Q$2:$R$14,2)=121200,IF(VLOOKUP($E227,FET_Req!$S$2:$T$3,2)=20,VLOOKUP($F227,FET_Req!$U$2:$V$4,2),0),0)+IF(OR(VLOOKUP($D227,FET_Req!$Q$2:$R$14,2)=121500,VLOOKUP($D227,FET_Req!$Q$2:$R$14,2)=121600),VLOOKUP($F227,FET_Req!$U$2:$V$4,2),0)</f>
        <v>#N/A</v>
      </c>
      <c r="AP227" s="218"/>
      <c r="AQ227" s="218"/>
      <c r="AR227" s="218"/>
    </row>
    <row r="228" spans="1:44" x14ac:dyDescent="0.25">
      <c r="A228" s="125"/>
      <c r="B228" s="453"/>
      <c r="C228" s="453"/>
      <c r="D228" s="454"/>
      <c r="E228" s="454"/>
      <c r="F228" s="454"/>
      <c r="G228" s="456"/>
      <c r="H228" s="154" t="str">
        <f t="shared" si="21"/>
        <v/>
      </c>
      <c r="I228" s="148" t="str">
        <f>IF($D228="","",VLOOKUP($AJ228,FET_Req!$A$2:$N$22,5))</f>
        <v/>
      </c>
      <c r="J228" s="455"/>
      <c r="K228" s="147" t="str">
        <f t="shared" si="22"/>
        <v/>
      </c>
      <c r="L228" s="148" t="str">
        <f>IF($D228="","",VLOOKUP($AJ228,FET_Req!$A$2:$N$22,6))</f>
        <v/>
      </c>
      <c r="M228" s="455"/>
      <c r="N228" s="147" t="str">
        <f t="shared" si="23"/>
        <v/>
      </c>
      <c r="O228" s="148" t="str">
        <f>IF($D228="","",VLOOKUP($AJ228,FET_Req!$A$2:$N$22,7))</f>
        <v/>
      </c>
      <c r="P228" s="457"/>
      <c r="Q228" s="158" t="str">
        <f t="shared" si="24"/>
        <v/>
      </c>
      <c r="R228" s="148" t="str">
        <f>IF($D228="","",IF(OR($AJ228=120500,$AJ228=120600),"",VLOOKUP($AJ228,FET_Req!$A$2:$N$22,8)))</f>
        <v/>
      </c>
      <c r="S228" s="457"/>
      <c r="T228" s="158" t="str">
        <f t="shared" si="25"/>
        <v/>
      </c>
      <c r="U228" s="148" t="str">
        <f>IF($D228="","",VLOOKUP($AJ228,FET_Req!$A$2:$N$22,9))</f>
        <v/>
      </c>
      <c r="V228" s="149" t="str">
        <f t="shared" si="26"/>
        <v/>
      </c>
      <c r="W228" s="150" t="str">
        <f t="shared" si="27"/>
        <v/>
      </c>
      <c r="X228" s="151"/>
      <c r="Y228" s="453"/>
      <c r="Z228" s="453"/>
      <c r="AA228" s="453"/>
      <c r="AB228" s="453"/>
      <c r="AC228" s="453"/>
      <c r="AD228" s="453"/>
      <c r="AE228" s="453"/>
      <c r="AF228" s="152" t="str">
        <f>IF(OR($D228="",$AG228=""),"",MIN(VLOOKUP($AJ228,FET_Req!$A$2:$N$22,11),$AG228-VLOOKUP($AJ228,FET_Req!$A$2:$N$22,12)))</f>
        <v/>
      </c>
      <c r="AG228" s="453"/>
      <c r="AH228" s="453"/>
      <c r="AI228" s="151"/>
      <c r="AJ228" s="126" t="e">
        <f>VLOOKUP($D228,FET_Req!$Q$2:$R$14,2)+IF(VLOOKUP($D228,FET_Req!$Q$2:$R$14,2)=121200,VLOOKUP($E228,FET_Req!$S$2:$T$3,2),0)+IF(VLOOKUP($D228,FET_Req!$Q$2:$R$14,2)=121200,IF(VLOOKUP($E228,FET_Req!$S$2:$T$3,2)=20,VLOOKUP($F228,FET_Req!$U$2:$V$4,2),0),0)+IF(OR(VLOOKUP($D228,FET_Req!$Q$2:$R$14,2)=121500,VLOOKUP($D228,FET_Req!$Q$2:$R$14,2)=121600),VLOOKUP($F228,FET_Req!$U$2:$V$4,2),0)</f>
        <v>#N/A</v>
      </c>
      <c r="AP228" s="218"/>
      <c r="AQ228" s="218"/>
      <c r="AR228" s="218"/>
    </row>
    <row r="229" spans="1:44" x14ac:dyDescent="0.25">
      <c r="A229" s="125"/>
      <c r="B229" s="453"/>
      <c r="C229" s="453"/>
      <c r="D229" s="454"/>
      <c r="E229" s="454"/>
      <c r="F229" s="454"/>
      <c r="G229" s="456"/>
      <c r="H229" s="154" t="str">
        <f t="shared" si="21"/>
        <v/>
      </c>
      <c r="I229" s="148" t="str">
        <f>IF($D229="","",VLOOKUP($AJ229,FET_Req!$A$2:$N$22,5))</f>
        <v/>
      </c>
      <c r="J229" s="455"/>
      <c r="K229" s="147" t="str">
        <f t="shared" si="22"/>
        <v/>
      </c>
      <c r="L229" s="148" t="str">
        <f>IF($D229="","",VLOOKUP($AJ229,FET_Req!$A$2:$N$22,6))</f>
        <v/>
      </c>
      <c r="M229" s="455"/>
      <c r="N229" s="147" t="str">
        <f t="shared" si="23"/>
        <v/>
      </c>
      <c r="O229" s="148" t="str">
        <f>IF($D229="","",VLOOKUP($AJ229,FET_Req!$A$2:$N$22,7))</f>
        <v/>
      </c>
      <c r="P229" s="457"/>
      <c r="Q229" s="158" t="str">
        <f t="shared" si="24"/>
        <v/>
      </c>
      <c r="R229" s="148" t="str">
        <f>IF($D229="","",IF(OR($AJ229=120500,$AJ229=120600),"",VLOOKUP($AJ229,FET_Req!$A$2:$N$22,8)))</f>
        <v/>
      </c>
      <c r="S229" s="457"/>
      <c r="T229" s="158" t="str">
        <f t="shared" si="25"/>
        <v/>
      </c>
      <c r="U229" s="148" t="str">
        <f>IF($D229="","",VLOOKUP($AJ229,FET_Req!$A$2:$N$22,9))</f>
        <v/>
      </c>
      <c r="V229" s="149" t="str">
        <f t="shared" si="26"/>
        <v/>
      </c>
      <c r="W229" s="150" t="str">
        <f t="shared" si="27"/>
        <v/>
      </c>
      <c r="X229" s="151"/>
      <c r="Y229" s="453"/>
      <c r="Z229" s="453"/>
      <c r="AA229" s="453"/>
      <c r="AB229" s="453"/>
      <c r="AC229" s="453"/>
      <c r="AD229" s="453"/>
      <c r="AE229" s="453"/>
      <c r="AF229" s="152" t="str">
        <f>IF(OR($D229="",$AG229=""),"",MIN(VLOOKUP($AJ229,FET_Req!$A$2:$N$22,11),$AG229-VLOOKUP($AJ229,FET_Req!$A$2:$N$22,12)))</f>
        <v/>
      </c>
      <c r="AG229" s="453"/>
      <c r="AH229" s="453"/>
      <c r="AI229" s="151"/>
      <c r="AJ229" s="126" t="e">
        <f>VLOOKUP($D229,FET_Req!$Q$2:$R$14,2)+IF(VLOOKUP($D229,FET_Req!$Q$2:$R$14,2)=121200,VLOOKUP($E229,FET_Req!$S$2:$T$3,2),0)+IF(VLOOKUP($D229,FET_Req!$Q$2:$R$14,2)=121200,IF(VLOOKUP($E229,FET_Req!$S$2:$T$3,2)=20,VLOOKUP($F229,FET_Req!$U$2:$V$4,2),0),0)+IF(OR(VLOOKUP($D229,FET_Req!$Q$2:$R$14,2)=121500,VLOOKUP($D229,FET_Req!$Q$2:$R$14,2)=121600),VLOOKUP($F229,FET_Req!$U$2:$V$4,2),0)</f>
        <v>#N/A</v>
      </c>
      <c r="AP229" s="218"/>
      <c r="AQ229" s="218"/>
      <c r="AR229" s="218"/>
    </row>
    <row r="230" spans="1:44" x14ac:dyDescent="0.25">
      <c r="A230" s="125"/>
      <c r="B230" s="453"/>
      <c r="C230" s="453"/>
      <c r="D230" s="454"/>
      <c r="E230" s="454"/>
      <c r="F230" s="454"/>
      <c r="G230" s="456"/>
      <c r="H230" s="154" t="str">
        <f t="shared" si="21"/>
        <v/>
      </c>
      <c r="I230" s="148" t="str">
        <f>IF($D230="","",VLOOKUP($AJ230,FET_Req!$A$2:$N$22,5))</f>
        <v/>
      </c>
      <c r="J230" s="455"/>
      <c r="K230" s="147" t="str">
        <f t="shared" si="22"/>
        <v/>
      </c>
      <c r="L230" s="148" t="str">
        <f>IF($D230="","",VLOOKUP($AJ230,FET_Req!$A$2:$N$22,6))</f>
        <v/>
      </c>
      <c r="M230" s="455"/>
      <c r="N230" s="147" t="str">
        <f t="shared" si="23"/>
        <v/>
      </c>
      <c r="O230" s="148" t="str">
        <f>IF($D230="","",VLOOKUP($AJ230,FET_Req!$A$2:$N$22,7))</f>
        <v/>
      </c>
      <c r="P230" s="457"/>
      <c r="Q230" s="158" t="str">
        <f t="shared" si="24"/>
        <v/>
      </c>
      <c r="R230" s="148" t="str">
        <f>IF($D230="","",IF(OR($AJ230=120500,$AJ230=120600),"",VLOOKUP($AJ230,FET_Req!$A$2:$N$22,8)))</f>
        <v/>
      </c>
      <c r="S230" s="457"/>
      <c r="T230" s="158" t="str">
        <f t="shared" si="25"/>
        <v/>
      </c>
      <c r="U230" s="148" t="str">
        <f>IF($D230="","",VLOOKUP($AJ230,FET_Req!$A$2:$N$22,9))</f>
        <v/>
      </c>
      <c r="V230" s="149" t="str">
        <f t="shared" si="26"/>
        <v/>
      </c>
      <c r="W230" s="150" t="str">
        <f t="shared" si="27"/>
        <v/>
      </c>
      <c r="X230" s="151"/>
      <c r="Y230" s="453"/>
      <c r="Z230" s="453"/>
      <c r="AA230" s="453"/>
      <c r="AB230" s="453"/>
      <c r="AC230" s="453"/>
      <c r="AD230" s="453"/>
      <c r="AE230" s="453"/>
      <c r="AF230" s="152" t="str">
        <f>IF(OR($D230="",$AG230=""),"",MIN(VLOOKUP($AJ230,FET_Req!$A$2:$N$22,11),$AG230-VLOOKUP($AJ230,FET_Req!$A$2:$N$22,12)))</f>
        <v/>
      </c>
      <c r="AG230" s="453"/>
      <c r="AH230" s="453"/>
      <c r="AI230" s="151"/>
      <c r="AJ230" s="126" t="e">
        <f>VLOOKUP($D230,FET_Req!$Q$2:$R$14,2)+IF(VLOOKUP($D230,FET_Req!$Q$2:$R$14,2)=121200,VLOOKUP($E230,FET_Req!$S$2:$T$3,2),0)+IF(VLOOKUP($D230,FET_Req!$Q$2:$R$14,2)=121200,IF(VLOOKUP($E230,FET_Req!$S$2:$T$3,2)=20,VLOOKUP($F230,FET_Req!$U$2:$V$4,2),0),0)+IF(OR(VLOOKUP($D230,FET_Req!$Q$2:$R$14,2)=121500,VLOOKUP($D230,FET_Req!$Q$2:$R$14,2)=121600),VLOOKUP($F230,FET_Req!$U$2:$V$4,2),0)</f>
        <v>#N/A</v>
      </c>
      <c r="AP230" s="218"/>
      <c r="AQ230" s="218"/>
      <c r="AR230" s="218"/>
    </row>
    <row r="231" spans="1:44" x14ac:dyDescent="0.25">
      <c r="A231" s="125"/>
      <c r="B231" s="453"/>
      <c r="C231" s="453"/>
      <c r="D231" s="454"/>
      <c r="E231" s="454"/>
      <c r="F231" s="454"/>
      <c r="G231" s="456"/>
      <c r="H231" s="154" t="str">
        <f t="shared" si="21"/>
        <v/>
      </c>
      <c r="I231" s="148" t="str">
        <f>IF($D231="","",VLOOKUP($AJ231,FET_Req!$A$2:$N$22,5))</f>
        <v/>
      </c>
      <c r="J231" s="455"/>
      <c r="K231" s="147" t="str">
        <f t="shared" si="22"/>
        <v/>
      </c>
      <c r="L231" s="148" t="str">
        <f>IF($D231="","",VLOOKUP($AJ231,FET_Req!$A$2:$N$22,6))</f>
        <v/>
      </c>
      <c r="M231" s="455"/>
      <c r="N231" s="147" t="str">
        <f t="shared" si="23"/>
        <v/>
      </c>
      <c r="O231" s="148" t="str">
        <f>IF($D231="","",VLOOKUP($AJ231,FET_Req!$A$2:$N$22,7))</f>
        <v/>
      </c>
      <c r="P231" s="457"/>
      <c r="Q231" s="158" t="str">
        <f t="shared" si="24"/>
        <v/>
      </c>
      <c r="R231" s="148" t="str">
        <f>IF($D231="","",IF(OR($AJ231=120500,$AJ231=120600),"",VLOOKUP($AJ231,FET_Req!$A$2:$N$22,8)))</f>
        <v/>
      </c>
      <c r="S231" s="457"/>
      <c r="T231" s="158" t="str">
        <f t="shared" si="25"/>
        <v/>
      </c>
      <c r="U231" s="148" t="str">
        <f>IF($D231="","",VLOOKUP($AJ231,FET_Req!$A$2:$N$22,9))</f>
        <v/>
      </c>
      <c r="V231" s="149" t="str">
        <f t="shared" si="26"/>
        <v/>
      </c>
      <c r="W231" s="150" t="str">
        <f t="shared" si="27"/>
        <v/>
      </c>
      <c r="X231" s="151"/>
      <c r="Y231" s="453"/>
      <c r="Z231" s="453"/>
      <c r="AA231" s="453"/>
      <c r="AB231" s="453"/>
      <c r="AC231" s="453"/>
      <c r="AD231" s="453"/>
      <c r="AE231" s="453"/>
      <c r="AF231" s="152" t="str">
        <f>IF(OR($D231="",$AG231=""),"",MIN(VLOOKUP($AJ231,FET_Req!$A$2:$N$22,11),$AG231-VLOOKUP($AJ231,FET_Req!$A$2:$N$22,12)))</f>
        <v/>
      </c>
      <c r="AG231" s="453"/>
      <c r="AH231" s="453"/>
      <c r="AI231" s="151"/>
      <c r="AJ231" s="126" t="e">
        <f>VLOOKUP($D231,FET_Req!$Q$2:$R$14,2)+IF(VLOOKUP($D231,FET_Req!$Q$2:$R$14,2)=121200,VLOOKUP($E231,FET_Req!$S$2:$T$3,2),0)+IF(VLOOKUP($D231,FET_Req!$Q$2:$R$14,2)=121200,IF(VLOOKUP($E231,FET_Req!$S$2:$T$3,2)=20,VLOOKUP($F231,FET_Req!$U$2:$V$4,2),0),0)+IF(OR(VLOOKUP($D231,FET_Req!$Q$2:$R$14,2)=121500,VLOOKUP($D231,FET_Req!$Q$2:$R$14,2)=121600),VLOOKUP($F231,FET_Req!$U$2:$V$4,2),0)</f>
        <v>#N/A</v>
      </c>
      <c r="AP231" s="218"/>
      <c r="AQ231" s="218"/>
      <c r="AR231" s="218"/>
    </row>
    <row r="232" spans="1:44" x14ac:dyDescent="0.25">
      <c r="A232" s="125"/>
      <c r="B232" s="453"/>
      <c r="C232" s="453"/>
      <c r="D232" s="454"/>
      <c r="E232" s="454"/>
      <c r="F232" s="454"/>
      <c r="G232" s="456"/>
      <c r="H232" s="154" t="str">
        <f t="shared" si="21"/>
        <v/>
      </c>
      <c r="I232" s="148" t="str">
        <f>IF($D232="","",VLOOKUP($AJ232,FET_Req!$A$2:$N$22,5))</f>
        <v/>
      </c>
      <c r="J232" s="455"/>
      <c r="K232" s="147" t="str">
        <f t="shared" si="22"/>
        <v/>
      </c>
      <c r="L232" s="148" t="str">
        <f>IF($D232="","",VLOOKUP($AJ232,FET_Req!$A$2:$N$22,6))</f>
        <v/>
      </c>
      <c r="M232" s="455"/>
      <c r="N232" s="147" t="str">
        <f t="shared" si="23"/>
        <v/>
      </c>
      <c r="O232" s="148" t="str">
        <f>IF($D232="","",VLOOKUP($AJ232,FET_Req!$A$2:$N$22,7))</f>
        <v/>
      </c>
      <c r="P232" s="457"/>
      <c r="Q232" s="158" t="str">
        <f t="shared" si="24"/>
        <v/>
      </c>
      <c r="R232" s="148" t="str">
        <f>IF($D232="","",IF(OR($AJ232=120500,$AJ232=120600),"",VLOOKUP($AJ232,FET_Req!$A$2:$N$22,8)))</f>
        <v/>
      </c>
      <c r="S232" s="457"/>
      <c r="T232" s="158" t="str">
        <f t="shared" si="25"/>
        <v/>
      </c>
      <c r="U232" s="148" t="str">
        <f>IF($D232="","",VLOOKUP($AJ232,FET_Req!$A$2:$N$22,9))</f>
        <v/>
      </c>
      <c r="V232" s="149" t="str">
        <f t="shared" si="26"/>
        <v/>
      </c>
      <c r="W232" s="150" t="str">
        <f t="shared" si="27"/>
        <v/>
      </c>
      <c r="X232" s="151"/>
      <c r="Y232" s="453"/>
      <c r="Z232" s="453"/>
      <c r="AA232" s="453"/>
      <c r="AB232" s="453"/>
      <c r="AC232" s="453"/>
      <c r="AD232" s="453"/>
      <c r="AE232" s="453"/>
      <c r="AF232" s="152" t="str">
        <f>IF(OR($D232="",$AG232=""),"",MIN(VLOOKUP($AJ232,FET_Req!$A$2:$N$22,11),$AG232-VLOOKUP($AJ232,FET_Req!$A$2:$N$22,12)))</f>
        <v/>
      </c>
      <c r="AG232" s="453"/>
      <c r="AH232" s="453"/>
      <c r="AI232" s="151"/>
      <c r="AJ232" s="126" t="e">
        <f>VLOOKUP($D232,FET_Req!$Q$2:$R$14,2)+IF(VLOOKUP($D232,FET_Req!$Q$2:$R$14,2)=121200,VLOOKUP($E232,FET_Req!$S$2:$T$3,2),0)+IF(VLOOKUP($D232,FET_Req!$Q$2:$R$14,2)=121200,IF(VLOOKUP($E232,FET_Req!$S$2:$T$3,2)=20,VLOOKUP($F232,FET_Req!$U$2:$V$4,2),0),0)+IF(OR(VLOOKUP($D232,FET_Req!$Q$2:$R$14,2)=121500,VLOOKUP($D232,FET_Req!$Q$2:$R$14,2)=121600),VLOOKUP($F232,FET_Req!$U$2:$V$4,2),0)</f>
        <v>#N/A</v>
      </c>
      <c r="AP232" s="218"/>
      <c r="AQ232" s="218"/>
      <c r="AR232" s="218"/>
    </row>
    <row r="233" spans="1:44" x14ac:dyDescent="0.25">
      <c r="A233" s="125"/>
      <c r="B233" s="453"/>
      <c r="C233" s="453"/>
      <c r="D233" s="454"/>
      <c r="E233" s="454"/>
      <c r="F233" s="454"/>
      <c r="G233" s="456"/>
      <c r="H233" s="154" t="str">
        <f t="shared" si="21"/>
        <v/>
      </c>
      <c r="I233" s="148" t="str">
        <f>IF($D233="","",VLOOKUP($AJ233,FET_Req!$A$2:$N$22,5))</f>
        <v/>
      </c>
      <c r="J233" s="455"/>
      <c r="K233" s="147" t="str">
        <f t="shared" si="22"/>
        <v/>
      </c>
      <c r="L233" s="148" t="str">
        <f>IF($D233="","",VLOOKUP($AJ233,FET_Req!$A$2:$N$22,6))</f>
        <v/>
      </c>
      <c r="M233" s="455"/>
      <c r="N233" s="147" t="str">
        <f t="shared" si="23"/>
        <v/>
      </c>
      <c r="O233" s="148" t="str">
        <f>IF($D233="","",VLOOKUP($AJ233,FET_Req!$A$2:$N$22,7))</f>
        <v/>
      </c>
      <c r="P233" s="457"/>
      <c r="Q233" s="158" t="str">
        <f t="shared" si="24"/>
        <v/>
      </c>
      <c r="R233" s="148" t="str">
        <f>IF($D233="","",IF(OR($AJ233=120500,$AJ233=120600),"",VLOOKUP($AJ233,FET_Req!$A$2:$N$22,8)))</f>
        <v/>
      </c>
      <c r="S233" s="457"/>
      <c r="T233" s="158" t="str">
        <f t="shared" si="25"/>
        <v/>
      </c>
      <c r="U233" s="148" t="str">
        <f>IF($D233="","",VLOOKUP($AJ233,FET_Req!$A$2:$N$22,9))</f>
        <v/>
      </c>
      <c r="V233" s="149" t="str">
        <f t="shared" si="26"/>
        <v/>
      </c>
      <c r="W233" s="150" t="str">
        <f t="shared" si="27"/>
        <v/>
      </c>
      <c r="X233" s="151"/>
      <c r="Y233" s="453"/>
      <c r="Z233" s="453"/>
      <c r="AA233" s="453"/>
      <c r="AB233" s="453"/>
      <c r="AC233" s="453"/>
      <c r="AD233" s="453"/>
      <c r="AE233" s="453"/>
      <c r="AF233" s="152" t="str">
        <f>IF(OR($D233="",$AG233=""),"",MIN(VLOOKUP($AJ233,FET_Req!$A$2:$N$22,11),$AG233-VLOOKUP($AJ233,FET_Req!$A$2:$N$22,12)))</f>
        <v/>
      </c>
      <c r="AG233" s="453"/>
      <c r="AH233" s="453"/>
      <c r="AI233" s="151"/>
      <c r="AJ233" s="126" t="e">
        <f>VLOOKUP($D233,FET_Req!$Q$2:$R$14,2)+IF(VLOOKUP($D233,FET_Req!$Q$2:$R$14,2)=121200,VLOOKUP($E233,FET_Req!$S$2:$T$3,2),0)+IF(VLOOKUP($D233,FET_Req!$Q$2:$R$14,2)=121200,IF(VLOOKUP($E233,FET_Req!$S$2:$T$3,2)=20,VLOOKUP($F233,FET_Req!$U$2:$V$4,2),0),0)+IF(OR(VLOOKUP($D233,FET_Req!$Q$2:$R$14,2)=121500,VLOOKUP($D233,FET_Req!$Q$2:$R$14,2)=121600),VLOOKUP($F233,FET_Req!$U$2:$V$4,2),0)</f>
        <v>#N/A</v>
      </c>
      <c r="AP233" s="218"/>
      <c r="AQ233" s="218"/>
      <c r="AR233" s="218"/>
    </row>
    <row r="234" spans="1:44" x14ac:dyDescent="0.25">
      <c r="A234" s="125"/>
      <c r="B234" s="453"/>
      <c r="C234" s="453"/>
      <c r="D234" s="454"/>
      <c r="E234" s="454"/>
      <c r="F234" s="454"/>
      <c r="G234" s="456"/>
      <c r="H234" s="154" t="str">
        <f t="shared" si="21"/>
        <v/>
      </c>
      <c r="I234" s="148" t="str">
        <f>IF($D234="","",VLOOKUP($AJ234,FET_Req!$A$2:$N$22,5))</f>
        <v/>
      </c>
      <c r="J234" s="455"/>
      <c r="K234" s="147" t="str">
        <f t="shared" si="22"/>
        <v/>
      </c>
      <c r="L234" s="148" t="str">
        <f>IF($D234="","",VLOOKUP($AJ234,FET_Req!$A$2:$N$22,6))</f>
        <v/>
      </c>
      <c r="M234" s="455"/>
      <c r="N234" s="147" t="str">
        <f t="shared" si="23"/>
        <v/>
      </c>
      <c r="O234" s="148" t="str">
        <f>IF($D234="","",VLOOKUP($AJ234,FET_Req!$A$2:$N$22,7))</f>
        <v/>
      </c>
      <c r="P234" s="457"/>
      <c r="Q234" s="158" t="str">
        <f t="shared" si="24"/>
        <v/>
      </c>
      <c r="R234" s="148" t="str">
        <f>IF($D234="","",IF(OR($AJ234=120500,$AJ234=120600),"",VLOOKUP($AJ234,FET_Req!$A$2:$N$22,8)))</f>
        <v/>
      </c>
      <c r="S234" s="457"/>
      <c r="T234" s="158" t="str">
        <f t="shared" si="25"/>
        <v/>
      </c>
      <c r="U234" s="148" t="str">
        <f>IF($D234="","",VLOOKUP($AJ234,FET_Req!$A$2:$N$22,9))</f>
        <v/>
      </c>
      <c r="V234" s="149" t="str">
        <f t="shared" si="26"/>
        <v/>
      </c>
      <c r="W234" s="150" t="str">
        <f t="shared" si="27"/>
        <v/>
      </c>
      <c r="X234" s="151"/>
      <c r="Y234" s="453"/>
      <c r="Z234" s="453"/>
      <c r="AA234" s="453"/>
      <c r="AB234" s="453"/>
      <c r="AC234" s="453"/>
      <c r="AD234" s="453"/>
      <c r="AE234" s="453"/>
      <c r="AF234" s="152" t="str">
        <f>IF(OR($D234="",$AG234=""),"",MIN(VLOOKUP($AJ234,FET_Req!$A$2:$N$22,11),$AG234-VLOOKUP($AJ234,FET_Req!$A$2:$N$22,12)))</f>
        <v/>
      </c>
      <c r="AG234" s="453"/>
      <c r="AH234" s="453"/>
      <c r="AI234" s="151"/>
      <c r="AJ234" s="126" t="e">
        <f>VLOOKUP($D234,FET_Req!$Q$2:$R$14,2)+IF(VLOOKUP($D234,FET_Req!$Q$2:$R$14,2)=121200,VLOOKUP($E234,FET_Req!$S$2:$T$3,2),0)+IF(VLOOKUP($D234,FET_Req!$Q$2:$R$14,2)=121200,IF(VLOOKUP($E234,FET_Req!$S$2:$T$3,2)=20,VLOOKUP($F234,FET_Req!$U$2:$V$4,2),0),0)+IF(OR(VLOOKUP($D234,FET_Req!$Q$2:$R$14,2)=121500,VLOOKUP($D234,FET_Req!$Q$2:$R$14,2)=121600),VLOOKUP($F234,FET_Req!$U$2:$V$4,2),0)</f>
        <v>#N/A</v>
      </c>
      <c r="AP234" s="218"/>
      <c r="AQ234" s="218"/>
      <c r="AR234" s="218"/>
    </row>
    <row r="235" spans="1:44" x14ac:dyDescent="0.25">
      <c r="A235" s="125"/>
      <c r="B235" s="453"/>
      <c r="C235" s="453"/>
      <c r="D235" s="454"/>
      <c r="E235" s="454"/>
      <c r="F235" s="454"/>
      <c r="G235" s="456"/>
      <c r="H235" s="154" t="str">
        <f t="shared" si="21"/>
        <v/>
      </c>
      <c r="I235" s="148" t="str">
        <f>IF($D235="","",VLOOKUP($AJ235,FET_Req!$A$2:$N$22,5))</f>
        <v/>
      </c>
      <c r="J235" s="455"/>
      <c r="K235" s="147" t="str">
        <f t="shared" si="22"/>
        <v/>
      </c>
      <c r="L235" s="148" t="str">
        <f>IF($D235="","",VLOOKUP($AJ235,FET_Req!$A$2:$N$22,6))</f>
        <v/>
      </c>
      <c r="M235" s="455"/>
      <c r="N235" s="147" t="str">
        <f t="shared" si="23"/>
        <v/>
      </c>
      <c r="O235" s="148" t="str">
        <f>IF($D235="","",VLOOKUP($AJ235,FET_Req!$A$2:$N$22,7))</f>
        <v/>
      </c>
      <c r="P235" s="457"/>
      <c r="Q235" s="158" t="str">
        <f t="shared" si="24"/>
        <v/>
      </c>
      <c r="R235" s="148" t="str">
        <f>IF($D235="","",IF(OR($AJ235=120500,$AJ235=120600),"",VLOOKUP($AJ235,FET_Req!$A$2:$N$22,8)))</f>
        <v/>
      </c>
      <c r="S235" s="457"/>
      <c r="T235" s="158" t="str">
        <f t="shared" si="25"/>
        <v/>
      </c>
      <c r="U235" s="148" t="str">
        <f>IF($D235="","",VLOOKUP($AJ235,FET_Req!$A$2:$N$22,9))</f>
        <v/>
      </c>
      <c r="V235" s="149" t="str">
        <f t="shared" si="26"/>
        <v/>
      </c>
      <c r="W235" s="150" t="str">
        <f t="shared" si="27"/>
        <v/>
      </c>
      <c r="X235" s="151"/>
      <c r="Y235" s="453"/>
      <c r="Z235" s="453"/>
      <c r="AA235" s="453"/>
      <c r="AB235" s="453"/>
      <c r="AC235" s="453"/>
      <c r="AD235" s="453"/>
      <c r="AE235" s="453"/>
      <c r="AF235" s="152" t="str">
        <f>IF(OR($D235="",$AG235=""),"",MIN(VLOOKUP($AJ235,FET_Req!$A$2:$N$22,11),$AG235-VLOOKUP($AJ235,FET_Req!$A$2:$N$22,12)))</f>
        <v/>
      </c>
      <c r="AG235" s="453"/>
      <c r="AH235" s="453"/>
      <c r="AI235" s="151"/>
      <c r="AJ235" s="126" t="e">
        <f>VLOOKUP($D235,FET_Req!$Q$2:$R$14,2)+IF(VLOOKUP($D235,FET_Req!$Q$2:$R$14,2)=121200,VLOOKUP($E235,FET_Req!$S$2:$T$3,2),0)+IF(VLOOKUP($D235,FET_Req!$Q$2:$R$14,2)=121200,IF(VLOOKUP($E235,FET_Req!$S$2:$T$3,2)=20,VLOOKUP($F235,FET_Req!$U$2:$V$4,2),0),0)+IF(OR(VLOOKUP($D235,FET_Req!$Q$2:$R$14,2)=121500,VLOOKUP($D235,FET_Req!$Q$2:$R$14,2)=121600),VLOOKUP($F235,FET_Req!$U$2:$V$4,2),0)</f>
        <v>#N/A</v>
      </c>
      <c r="AP235" s="218"/>
      <c r="AQ235" s="218"/>
      <c r="AR235" s="218"/>
    </row>
    <row r="236" spans="1:44" x14ac:dyDescent="0.25">
      <c r="A236" s="125"/>
      <c r="B236" s="453"/>
      <c r="C236" s="453"/>
      <c r="D236" s="454"/>
      <c r="E236" s="454"/>
      <c r="F236" s="454"/>
      <c r="G236" s="456"/>
      <c r="H236" s="154" t="str">
        <f t="shared" si="21"/>
        <v/>
      </c>
      <c r="I236" s="148" t="str">
        <f>IF($D236="","",VLOOKUP($AJ236,FET_Req!$A$2:$N$22,5))</f>
        <v/>
      </c>
      <c r="J236" s="455"/>
      <c r="K236" s="147" t="str">
        <f t="shared" si="22"/>
        <v/>
      </c>
      <c r="L236" s="148" t="str">
        <f>IF($D236="","",VLOOKUP($AJ236,FET_Req!$A$2:$N$22,6))</f>
        <v/>
      </c>
      <c r="M236" s="455"/>
      <c r="N236" s="147" t="str">
        <f t="shared" si="23"/>
        <v/>
      </c>
      <c r="O236" s="148" t="str">
        <f>IF($D236="","",VLOOKUP($AJ236,FET_Req!$A$2:$N$22,7))</f>
        <v/>
      </c>
      <c r="P236" s="457"/>
      <c r="Q236" s="158" t="str">
        <f t="shared" si="24"/>
        <v/>
      </c>
      <c r="R236" s="148" t="str">
        <f>IF($D236="","",IF(OR($AJ236=120500,$AJ236=120600),"",VLOOKUP($AJ236,FET_Req!$A$2:$N$22,8)))</f>
        <v/>
      </c>
      <c r="S236" s="457"/>
      <c r="T236" s="158" t="str">
        <f t="shared" si="25"/>
        <v/>
      </c>
      <c r="U236" s="148" t="str">
        <f>IF($D236="","",VLOOKUP($AJ236,FET_Req!$A$2:$N$22,9))</f>
        <v/>
      </c>
      <c r="V236" s="149" t="str">
        <f t="shared" si="26"/>
        <v/>
      </c>
      <c r="W236" s="150" t="str">
        <f t="shared" si="27"/>
        <v/>
      </c>
      <c r="X236" s="151"/>
      <c r="Y236" s="453"/>
      <c r="Z236" s="453"/>
      <c r="AA236" s="453"/>
      <c r="AB236" s="453"/>
      <c r="AC236" s="453"/>
      <c r="AD236" s="453"/>
      <c r="AE236" s="453"/>
      <c r="AF236" s="152" t="str">
        <f>IF(OR($D236="",$AG236=""),"",MIN(VLOOKUP($AJ236,FET_Req!$A$2:$N$22,11),$AG236-VLOOKUP($AJ236,FET_Req!$A$2:$N$22,12)))</f>
        <v/>
      </c>
      <c r="AG236" s="453"/>
      <c r="AH236" s="453"/>
      <c r="AI236" s="151"/>
      <c r="AJ236" s="126" t="e">
        <f>VLOOKUP($D236,FET_Req!$Q$2:$R$14,2)+IF(VLOOKUP($D236,FET_Req!$Q$2:$R$14,2)=121200,VLOOKUP($E236,FET_Req!$S$2:$T$3,2),0)+IF(VLOOKUP($D236,FET_Req!$Q$2:$R$14,2)=121200,IF(VLOOKUP($E236,FET_Req!$S$2:$T$3,2)=20,VLOOKUP($F236,FET_Req!$U$2:$V$4,2),0),0)+IF(OR(VLOOKUP($D236,FET_Req!$Q$2:$R$14,2)=121500,VLOOKUP($D236,FET_Req!$Q$2:$R$14,2)=121600),VLOOKUP($F236,FET_Req!$U$2:$V$4,2),0)</f>
        <v>#N/A</v>
      </c>
      <c r="AP236" s="218"/>
      <c r="AQ236" s="218"/>
      <c r="AR236" s="218"/>
    </row>
    <row r="237" spans="1:44" x14ac:dyDescent="0.25">
      <c r="A237" s="125"/>
      <c r="B237" s="453"/>
      <c r="C237" s="453"/>
      <c r="D237" s="454"/>
      <c r="E237" s="454"/>
      <c r="F237" s="454"/>
      <c r="G237" s="456"/>
      <c r="H237" s="154" t="str">
        <f t="shared" si="21"/>
        <v/>
      </c>
      <c r="I237" s="148" t="str">
        <f>IF($D237="","",VLOOKUP($AJ237,FET_Req!$A$2:$N$22,5))</f>
        <v/>
      </c>
      <c r="J237" s="455"/>
      <c r="K237" s="147" t="str">
        <f t="shared" si="22"/>
        <v/>
      </c>
      <c r="L237" s="148" t="str">
        <f>IF($D237="","",VLOOKUP($AJ237,FET_Req!$A$2:$N$22,6))</f>
        <v/>
      </c>
      <c r="M237" s="455"/>
      <c r="N237" s="147" t="str">
        <f t="shared" si="23"/>
        <v/>
      </c>
      <c r="O237" s="148" t="str">
        <f>IF($D237="","",VLOOKUP($AJ237,FET_Req!$A$2:$N$22,7))</f>
        <v/>
      </c>
      <c r="P237" s="457"/>
      <c r="Q237" s="158" t="str">
        <f t="shared" si="24"/>
        <v/>
      </c>
      <c r="R237" s="148" t="str">
        <f>IF($D237="","",IF(OR($AJ237=120500,$AJ237=120600),"",VLOOKUP($AJ237,FET_Req!$A$2:$N$22,8)))</f>
        <v/>
      </c>
      <c r="S237" s="457"/>
      <c r="T237" s="158" t="str">
        <f t="shared" si="25"/>
        <v/>
      </c>
      <c r="U237" s="148" t="str">
        <f>IF($D237="","",VLOOKUP($AJ237,FET_Req!$A$2:$N$22,9))</f>
        <v/>
      </c>
      <c r="V237" s="149" t="str">
        <f t="shared" si="26"/>
        <v/>
      </c>
      <c r="W237" s="150" t="str">
        <f t="shared" si="27"/>
        <v/>
      </c>
      <c r="X237" s="151"/>
      <c r="Y237" s="453"/>
      <c r="Z237" s="453"/>
      <c r="AA237" s="453"/>
      <c r="AB237" s="453"/>
      <c r="AC237" s="453"/>
      <c r="AD237" s="453"/>
      <c r="AE237" s="453"/>
      <c r="AF237" s="152" t="str">
        <f>IF(OR($D237="",$AG237=""),"",MIN(VLOOKUP($AJ237,FET_Req!$A$2:$N$22,11),$AG237-VLOOKUP($AJ237,FET_Req!$A$2:$N$22,12)))</f>
        <v/>
      </c>
      <c r="AG237" s="453"/>
      <c r="AH237" s="453"/>
      <c r="AI237" s="151"/>
      <c r="AJ237" s="126" t="e">
        <f>VLOOKUP($D237,FET_Req!$Q$2:$R$14,2)+IF(VLOOKUP($D237,FET_Req!$Q$2:$R$14,2)=121200,VLOOKUP($E237,FET_Req!$S$2:$T$3,2),0)+IF(VLOOKUP($D237,FET_Req!$Q$2:$R$14,2)=121200,IF(VLOOKUP($E237,FET_Req!$S$2:$T$3,2)=20,VLOOKUP($F237,FET_Req!$U$2:$V$4,2),0),0)+IF(OR(VLOOKUP($D237,FET_Req!$Q$2:$R$14,2)=121500,VLOOKUP($D237,FET_Req!$Q$2:$R$14,2)=121600),VLOOKUP($F237,FET_Req!$U$2:$V$4,2),0)</f>
        <v>#N/A</v>
      </c>
      <c r="AP237" s="218"/>
      <c r="AQ237" s="218"/>
      <c r="AR237" s="218"/>
    </row>
    <row r="238" spans="1:44" x14ac:dyDescent="0.25">
      <c r="A238" s="125"/>
      <c r="B238" s="453"/>
      <c r="C238" s="453"/>
      <c r="D238" s="454"/>
      <c r="E238" s="454"/>
      <c r="F238" s="454"/>
      <c r="G238" s="456"/>
      <c r="H238" s="154" t="str">
        <f t="shared" si="21"/>
        <v/>
      </c>
      <c r="I238" s="148" t="str">
        <f>IF($D238="","",VLOOKUP($AJ238,FET_Req!$A$2:$N$22,5))</f>
        <v/>
      </c>
      <c r="J238" s="455"/>
      <c r="K238" s="147" t="str">
        <f t="shared" si="22"/>
        <v/>
      </c>
      <c r="L238" s="148" t="str">
        <f>IF($D238="","",VLOOKUP($AJ238,FET_Req!$A$2:$N$22,6))</f>
        <v/>
      </c>
      <c r="M238" s="455"/>
      <c r="N238" s="147" t="str">
        <f t="shared" si="23"/>
        <v/>
      </c>
      <c r="O238" s="148" t="str">
        <f>IF($D238="","",VLOOKUP($AJ238,FET_Req!$A$2:$N$22,7))</f>
        <v/>
      </c>
      <c r="P238" s="457"/>
      <c r="Q238" s="158" t="str">
        <f t="shared" si="24"/>
        <v/>
      </c>
      <c r="R238" s="148" t="str">
        <f>IF($D238="","",IF(OR($AJ238=120500,$AJ238=120600),"",VLOOKUP($AJ238,FET_Req!$A$2:$N$22,8)))</f>
        <v/>
      </c>
      <c r="S238" s="457"/>
      <c r="T238" s="158" t="str">
        <f t="shared" si="25"/>
        <v/>
      </c>
      <c r="U238" s="148" t="str">
        <f>IF($D238="","",VLOOKUP($AJ238,FET_Req!$A$2:$N$22,9))</f>
        <v/>
      </c>
      <c r="V238" s="149" t="str">
        <f t="shared" si="26"/>
        <v/>
      </c>
      <c r="W238" s="150" t="str">
        <f t="shared" si="27"/>
        <v/>
      </c>
      <c r="X238" s="151"/>
      <c r="Y238" s="453"/>
      <c r="Z238" s="453"/>
      <c r="AA238" s="453"/>
      <c r="AB238" s="453"/>
      <c r="AC238" s="453"/>
      <c r="AD238" s="453"/>
      <c r="AE238" s="453"/>
      <c r="AF238" s="152" t="str">
        <f>IF(OR($D238="",$AG238=""),"",MIN(VLOOKUP($AJ238,FET_Req!$A$2:$N$22,11),$AG238-VLOOKUP($AJ238,FET_Req!$A$2:$N$22,12)))</f>
        <v/>
      </c>
      <c r="AG238" s="453"/>
      <c r="AH238" s="453"/>
      <c r="AI238" s="151"/>
      <c r="AJ238" s="126" t="e">
        <f>VLOOKUP($D238,FET_Req!$Q$2:$R$14,2)+IF(VLOOKUP($D238,FET_Req!$Q$2:$R$14,2)=121200,VLOOKUP($E238,FET_Req!$S$2:$T$3,2),0)+IF(VLOOKUP($D238,FET_Req!$Q$2:$R$14,2)=121200,IF(VLOOKUP($E238,FET_Req!$S$2:$T$3,2)=20,VLOOKUP($F238,FET_Req!$U$2:$V$4,2),0),0)+IF(OR(VLOOKUP($D238,FET_Req!$Q$2:$R$14,2)=121500,VLOOKUP($D238,FET_Req!$Q$2:$R$14,2)=121600),VLOOKUP($F238,FET_Req!$U$2:$V$4,2),0)</f>
        <v>#N/A</v>
      </c>
      <c r="AP238" s="218"/>
      <c r="AQ238" s="218"/>
      <c r="AR238" s="218"/>
    </row>
    <row r="239" spans="1:44" x14ac:dyDescent="0.25">
      <c r="A239" s="125"/>
      <c r="B239" s="453"/>
      <c r="C239" s="453"/>
      <c r="D239" s="454"/>
      <c r="E239" s="454"/>
      <c r="F239" s="454"/>
      <c r="G239" s="456"/>
      <c r="H239" s="154" t="str">
        <f t="shared" si="21"/>
        <v/>
      </c>
      <c r="I239" s="148" t="str">
        <f>IF($D239="","",VLOOKUP($AJ239,FET_Req!$A$2:$N$22,5))</f>
        <v/>
      </c>
      <c r="J239" s="455"/>
      <c r="K239" s="147" t="str">
        <f t="shared" si="22"/>
        <v/>
      </c>
      <c r="L239" s="148" t="str">
        <f>IF($D239="","",VLOOKUP($AJ239,FET_Req!$A$2:$N$22,6))</f>
        <v/>
      </c>
      <c r="M239" s="455"/>
      <c r="N239" s="147" t="str">
        <f t="shared" si="23"/>
        <v/>
      </c>
      <c r="O239" s="148" t="str">
        <f>IF($D239="","",VLOOKUP($AJ239,FET_Req!$A$2:$N$22,7))</f>
        <v/>
      </c>
      <c r="P239" s="457"/>
      <c r="Q239" s="158" t="str">
        <f t="shared" si="24"/>
        <v/>
      </c>
      <c r="R239" s="148" t="str">
        <f>IF($D239="","",IF(OR($AJ239=120500,$AJ239=120600),"",VLOOKUP($AJ239,FET_Req!$A$2:$N$22,8)))</f>
        <v/>
      </c>
      <c r="S239" s="457"/>
      <c r="T239" s="158" t="str">
        <f t="shared" si="25"/>
        <v/>
      </c>
      <c r="U239" s="148" t="str">
        <f>IF($D239="","",VLOOKUP($AJ239,FET_Req!$A$2:$N$22,9))</f>
        <v/>
      </c>
      <c r="V239" s="149" t="str">
        <f t="shared" si="26"/>
        <v/>
      </c>
      <c r="W239" s="150" t="str">
        <f t="shared" si="27"/>
        <v/>
      </c>
      <c r="X239" s="151"/>
      <c r="Y239" s="453"/>
      <c r="Z239" s="453"/>
      <c r="AA239" s="453"/>
      <c r="AB239" s="453"/>
      <c r="AC239" s="453"/>
      <c r="AD239" s="453"/>
      <c r="AE239" s="453"/>
      <c r="AF239" s="152" t="str">
        <f>IF(OR($D239="",$AG239=""),"",MIN(VLOOKUP($AJ239,FET_Req!$A$2:$N$22,11),$AG239-VLOOKUP($AJ239,FET_Req!$A$2:$N$22,12)))</f>
        <v/>
      </c>
      <c r="AG239" s="453"/>
      <c r="AH239" s="453"/>
      <c r="AI239" s="151"/>
      <c r="AJ239" s="126" t="e">
        <f>VLOOKUP($D239,FET_Req!$Q$2:$R$14,2)+IF(VLOOKUP($D239,FET_Req!$Q$2:$R$14,2)=121200,VLOOKUP($E239,FET_Req!$S$2:$T$3,2),0)+IF(VLOOKUP($D239,FET_Req!$Q$2:$R$14,2)=121200,IF(VLOOKUP($E239,FET_Req!$S$2:$T$3,2)=20,VLOOKUP($F239,FET_Req!$U$2:$V$4,2),0),0)+IF(OR(VLOOKUP($D239,FET_Req!$Q$2:$R$14,2)=121500,VLOOKUP($D239,FET_Req!$Q$2:$R$14,2)=121600),VLOOKUP($F239,FET_Req!$U$2:$V$4,2),0)</f>
        <v>#N/A</v>
      </c>
      <c r="AP239" s="218"/>
      <c r="AQ239" s="218"/>
      <c r="AR239" s="218"/>
    </row>
    <row r="240" spans="1:44" x14ac:dyDescent="0.25">
      <c r="A240" s="125"/>
      <c r="B240" s="453"/>
      <c r="C240" s="453"/>
      <c r="D240" s="454"/>
      <c r="E240" s="454"/>
      <c r="F240" s="454"/>
      <c r="G240" s="456"/>
      <c r="H240" s="154" t="str">
        <f t="shared" si="21"/>
        <v/>
      </c>
      <c r="I240" s="148" t="str">
        <f>IF($D240="","",VLOOKUP($AJ240,FET_Req!$A$2:$N$22,5))</f>
        <v/>
      </c>
      <c r="J240" s="455"/>
      <c r="K240" s="147" t="str">
        <f t="shared" si="22"/>
        <v/>
      </c>
      <c r="L240" s="148" t="str">
        <f>IF($D240="","",VLOOKUP($AJ240,FET_Req!$A$2:$N$22,6))</f>
        <v/>
      </c>
      <c r="M240" s="455"/>
      <c r="N240" s="147" t="str">
        <f t="shared" si="23"/>
        <v/>
      </c>
      <c r="O240" s="148" t="str">
        <f>IF($D240="","",VLOOKUP($AJ240,FET_Req!$A$2:$N$22,7))</f>
        <v/>
      </c>
      <c r="P240" s="457"/>
      <c r="Q240" s="158" t="str">
        <f t="shared" si="24"/>
        <v/>
      </c>
      <c r="R240" s="148" t="str">
        <f>IF($D240="","",IF(OR($AJ240=120500,$AJ240=120600),"",VLOOKUP($AJ240,FET_Req!$A$2:$N$22,8)))</f>
        <v/>
      </c>
      <c r="S240" s="457"/>
      <c r="T240" s="158" t="str">
        <f t="shared" si="25"/>
        <v/>
      </c>
      <c r="U240" s="148" t="str">
        <f>IF($D240="","",VLOOKUP($AJ240,FET_Req!$A$2:$N$22,9))</f>
        <v/>
      </c>
      <c r="V240" s="149" t="str">
        <f t="shared" si="26"/>
        <v/>
      </c>
      <c r="W240" s="150" t="str">
        <f t="shared" si="27"/>
        <v/>
      </c>
      <c r="X240" s="151"/>
      <c r="Y240" s="453"/>
      <c r="Z240" s="453"/>
      <c r="AA240" s="453"/>
      <c r="AB240" s="453"/>
      <c r="AC240" s="453"/>
      <c r="AD240" s="453"/>
      <c r="AE240" s="453"/>
      <c r="AF240" s="152" t="str">
        <f>IF(OR($D240="",$AG240=""),"",MIN(VLOOKUP($AJ240,FET_Req!$A$2:$N$22,11),$AG240-VLOOKUP($AJ240,FET_Req!$A$2:$N$22,12)))</f>
        <v/>
      </c>
      <c r="AG240" s="453"/>
      <c r="AH240" s="453"/>
      <c r="AI240" s="151"/>
      <c r="AJ240" s="126" t="e">
        <f>VLOOKUP($D240,FET_Req!$Q$2:$R$14,2)+IF(VLOOKUP($D240,FET_Req!$Q$2:$R$14,2)=121200,VLOOKUP($E240,FET_Req!$S$2:$T$3,2),0)+IF(VLOOKUP($D240,FET_Req!$Q$2:$R$14,2)=121200,IF(VLOOKUP($E240,FET_Req!$S$2:$T$3,2)=20,VLOOKUP($F240,FET_Req!$U$2:$V$4,2),0),0)+IF(OR(VLOOKUP($D240,FET_Req!$Q$2:$R$14,2)=121500,VLOOKUP($D240,FET_Req!$Q$2:$R$14,2)=121600),VLOOKUP($F240,FET_Req!$U$2:$V$4,2),0)</f>
        <v>#N/A</v>
      </c>
      <c r="AP240" s="218"/>
      <c r="AQ240" s="218"/>
      <c r="AR240" s="218"/>
    </row>
    <row r="241" spans="1:44" x14ac:dyDescent="0.25">
      <c r="A241" s="125"/>
      <c r="B241" s="453"/>
      <c r="C241" s="453"/>
      <c r="D241" s="454"/>
      <c r="E241" s="454"/>
      <c r="F241" s="454"/>
      <c r="G241" s="456"/>
      <c r="H241" s="154" t="str">
        <f t="shared" si="21"/>
        <v/>
      </c>
      <c r="I241" s="148" t="str">
        <f>IF($D241="","",VLOOKUP($AJ241,FET_Req!$A$2:$N$22,5))</f>
        <v/>
      </c>
      <c r="J241" s="455"/>
      <c r="K241" s="147" t="str">
        <f t="shared" si="22"/>
        <v/>
      </c>
      <c r="L241" s="148" t="str">
        <f>IF($D241="","",VLOOKUP($AJ241,FET_Req!$A$2:$N$22,6))</f>
        <v/>
      </c>
      <c r="M241" s="455"/>
      <c r="N241" s="147" t="str">
        <f t="shared" si="23"/>
        <v/>
      </c>
      <c r="O241" s="148" t="str">
        <f>IF($D241="","",VLOOKUP($AJ241,FET_Req!$A$2:$N$22,7))</f>
        <v/>
      </c>
      <c r="P241" s="457"/>
      <c r="Q241" s="158" t="str">
        <f t="shared" si="24"/>
        <v/>
      </c>
      <c r="R241" s="148" t="str">
        <f>IF($D241="","",IF(OR($AJ241=120500,$AJ241=120600),"",VLOOKUP($AJ241,FET_Req!$A$2:$N$22,8)))</f>
        <v/>
      </c>
      <c r="S241" s="457"/>
      <c r="T241" s="158" t="str">
        <f t="shared" si="25"/>
        <v/>
      </c>
      <c r="U241" s="148" t="str">
        <f>IF($D241="","",VLOOKUP($AJ241,FET_Req!$A$2:$N$22,9))</f>
        <v/>
      </c>
      <c r="V241" s="149" t="str">
        <f t="shared" si="26"/>
        <v/>
      </c>
      <c r="W241" s="150" t="str">
        <f t="shared" si="27"/>
        <v/>
      </c>
      <c r="X241" s="151"/>
      <c r="Y241" s="453"/>
      <c r="Z241" s="453"/>
      <c r="AA241" s="453"/>
      <c r="AB241" s="453"/>
      <c r="AC241" s="453"/>
      <c r="AD241" s="453"/>
      <c r="AE241" s="453"/>
      <c r="AF241" s="152" t="str">
        <f>IF(OR($D241="",$AG241=""),"",MIN(VLOOKUP($AJ241,FET_Req!$A$2:$N$22,11),$AG241-VLOOKUP($AJ241,FET_Req!$A$2:$N$22,12)))</f>
        <v/>
      </c>
      <c r="AG241" s="453"/>
      <c r="AH241" s="453"/>
      <c r="AI241" s="151"/>
      <c r="AJ241" s="126" t="e">
        <f>VLOOKUP($D241,FET_Req!$Q$2:$R$14,2)+IF(VLOOKUP($D241,FET_Req!$Q$2:$R$14,2)=121200,VLOOKUP($E241,FET_Req!$S$2:$T$3,2),0)+IF(VLOOKUP($D241,FET_Req!$Q$2:$R$14,2)=121200,IF(VLOOKUP($E241,FET_Req!$S$2:$T$3,2)=20,VLOOKUP($F241,FET_Req!$U$2:$V$4,2),0),0)+IF(OR(VLOOKUP($D241,FET_Req!$Q$2:$R$14,2)=121500,VLOOKUP($D241,FET_Req!$Q$2:$R$14,2)=121600),VLOOKUP($F241,FET_Req!$U$2:$V$4,2),0)</f>
        <v>#N/A</v>
      </c>
      <c r="AP241" s="218"/>
      <c r="AQ241" s="218"/>
      <c r="AR241" s="218"/>
    </row>
    <row r="242" spans="1:44" x14ac:dyDescent="0.25">
      <c r="A242" s="125"/>
      <c r="B242" s="453"/>
      <c r="C242" s="453"/>
      <c r="D242" s="454"/>
      <c r="E242" s="454"/>
      <c r="F242" s="454"/>
      <c r="G242" s="456"/>
      <c r="H242" s="154" t="str">
        <f t="shared" si="21"/>
        <v/>
      </c>
      <c r="I242" s="148" t="str">
        <f>IF($D242="","",VLOOKUP($AJ242,FET_Req!$A$2:$N$22,5))</f>
        <v/>
      </c>
      <c r="J242" s="455"/>
      <c r="K242" s="147" t="str">
        <f t="shared" si="22"/>
        <v/>
      </c>
      <c r="L242" s="148" t="str">
        <f>IF($D242="","",VLOOKUP($AJ242,FET_Req!$A$2:$N$22,6))</f>
        <v/>
      </c>
      <c r="M242" s="455"/>
      <c r="N242" s="147" t="str">
        <f t="shared" si="23"/>
        <v/>
      </c>
      <c r="O242" s="148" t="str">
        <f>IF($D242="","",VLOOKUP($AJ242,FET_Req!$A$2:$N$22,7))</f>
        <v/>
      </c>
      <c r="P242" s="457"/>
      <c r="Q242" s="158" t="str">
        <f t="shared" si="24"/>
        <v/>
      </c>
      <c r="R242" s="148" t="str">
        <f>IF($D242="","",IF(OR($AJ242=120500,$AJ242=120600),"",VLOOKUP($AJ242,FET_Req!$A$2:$N$22,8)))</f>
        <v/>
      </c>
      <c r="S242" s="457"/>
      <c r="T242" s="158" t="str">
        <f t="shared" si="25"/>
        <v/>
      </c>
      <c r="U242" s="148" t="str">
        <f>IF($D242="","",VLOOKUP($AJ242,FET_Req!$A$2:$N$22,9))</f>
        <v/>
      </c>
      <c r="V242" s="149" t="str">
        <f t="shared" si="26"/>
        <v/>
      </c>
      <c r="W242" s="150" t="str">
        <f t="shared" si="27"/>
        <v/>
      </c>
      <c r="X242" s="151"/>
      <c r="Y242" s="453"/>
      <c r="Z242" s="453"/>
      <c r="AA242" s="453"/>
      <c r="AB242" s="453"/>
      <c r="AC242" s="453"/>
      <c r="AD242" s="453"/>
      <c r="AE242" s="453"/>
      <c r="AF242" s="152" t="str">
        <f>IF(OR($D242="",$AG242=""),"",MIN(VLOOKUP($AJ242,FET_Req!$A$2:$N$22,11),$AG242-VLOOKUP($AJ242,FET_Req!$A$2:$N$22,12)))</f>
        <v/>
      </c>
      <c r="AG242" s="453"/>
      <c r="AH242" s="453"/>
      <c r="AI242" s="151"/>
      <c r="AJ242" s="126" t="e">
        <f>VLOOKUP($D242,FET_Req!$Q$2:$R$14,2)+IF(VLOOKUP($D242,FET_Req!$Q$2:$R$14,2)=121200,VLOOKUP($E242,FET_Req!$S$2:$T$3,2),0)+IF(VLOOKUP($D242,FET_Req!$Q$2:$R$14,2)=121200,IF(VLOOKUP($E242,FET_Req!$S$2:$T$3,2)=20,VLOOKUP($F242,FET_Req!$U$2:$V$4,2),0),0)+IF(OR(VLOOKUP($D242,FET_Req!$Q$2:$R$14,2)=121500,VLOOKUP($D242,FET_Req!$Q$2:$R$14,2)=121600),VLOOKUP($F242,FET_Req!$U$2:$V$4,2),0)</f>
        <v>#N/A</v>
      </c>
      <c r="AP242" s="218"/>
      <c r="AQ242" s="218"/>
      <c r="AR242" s="218"/>
    </row>
    <row r="243" spans="1:44" x14ac:dyDescent="0.25">
      <c r="A243" s="125"/>
      <c r="B243" s="453"/>
      <c r="C243" s="453"/>
      <c r="D243" s="454"/>
      <c r="E243" s="454"/>
      <c r="F243" s="454"/>
      <c r="G243" s="456"/>
      <c r="H243" s="154" t="str">
        <f t="shared" si="21"/>
        <v/>
      </c>
      <c r="I243" s="148" t="str">
        <f>IF($D243="","",VLOOKUP($AJ243,FET_Req!$A$2:$N$22,5))</f>
        <v/>
      </c>
      <c r="J243" s="455"/>
      <c r="K243" s="147" t="str">
        <f t="shared" si="22"/>
        <v/>
      </c>
      <c r="L243" s="148" t="str">
        <f>IF($D243="","",VLOOKUP($AJ243,FET_Req!$A$2:$N$22,6))</f>
        <v/>
      </c>
      <c r="M243" s="455"/>
      <c r="N243" s="147" t="str">
        <f t="shared" si="23"/>
        <v/>
      </c>
      <c r="O243" s="148" t="str">
        <f>IF($D243="","",VLOOKUP($AJ243,FET_Req!$A$2:$N$22,7))</f>
        <v/>
      </c>
      <c r="P243" s="457"/>
      <c r="Q243" s="158" t="str">
        <f t="shared" si="24"/>
        <v/>
      </c>
      <c r="R243" s="148" t="str">
        <f>IF($D243="","",IF(OR($AJ243=120500,$AJ243=120600),"",VLOOKUP($AJ243,FET_Req!$A$2:$N$22,8)))</f>
        <v/>
      </c>
      <c r="S243" s="457"/>
      <c r="T243" s="158" t="str">
        <f t="shared" si="25"/>
        <v/>
      </c>
      <c r="U243" s="148" t="str">
        <f>IF($D243="","",VLOOKUP($AJ243,FET_Req!$A$2:$N$22,9))</f>
        <v/>
      </c>
      <c r="V243" s="149" t="str">
        <f t="shared" si="26"/>
        <v/>
      </c>
      <c r="W243" s="150" t="str">
        <f t="shared" si="27"/>
        <v/>
      </c>
      <c r="X243" s="151"/>
      <c r="Y243" s="453"/>
      <c r="Z243" s="453"/>
      <c r="AA243" s="453"/>
      <c r="AB243" s="453"/>
      <c r="AC243" s="453"/>
      <c r="AD243" s="453"/>
      <c r="AE243" s="453"/>
      <c r="AF243" s="152" t="str">
        <f>IF(OR($D243="",$AG243=""),"",MIN(VLOOKUP($AJ243,FET_Req!$A$2:$N$22,11),$AG243-VLOOKUP($AJ243,FET_Req!$A$2:$N$22,12)))</f>
        <v/>
      </c>
      <c r="AG243" s="453"/>
      <c r="AH243" s="453"/>
      <c r="AI243" s="151"/>
      <c r="AJ243" s="126" t="e">
        <f>VLOOKUP($D243,FET_Req!$Q$2:$R$14,2)+IF(VLOOKUP($D243,FET_Req!$Q$2:$R$14,2)=121200,VLOOKUP($E243,FET_Req!$S$2:$T$3,2),0)+IF(VLOOKUP($D243,FET_Req!$Q$2:$R$14,2)=121200,IF(VLOOKUP($E243,FET_Req!$S$2:$T$3,2)=20,VLOOKUP($F243,FET_Req!$U$2:$V$4,2),0),0)+IF(OR(VLOOKUP($D243,FET_Req!$Q$2:$R$14,2)=121500,VLOOKUP($D243,FET_Req!$Q$2:$R$14,2)=121600),VLOOKUP($F243,FET_Req!$U$2:$V$4,2),0)</f>
        <v>#N/A</v>
      </c>
      <c r="AP243" s="218"/>
      <c r="AQ243" s="218"/>
      <c r="AR243" s="218"/>
    </row>
    <row r="244" spans="1:44" x14ac:dyDescent="0.25">
      <c r="A244" s="125"/>
      <c r="B244" s="453"/>
      <c r="C244" s="453"/>
      <c r="D244" s="454"/>
      <c r="E244" s="454"/>
      <c r="F244" s="454"/>
      <c r="G244" s="456"/>
      <c r="H244" s="154" t="str">
        <f t="shared" si="21"/>
        <v/>
      </c>
      <c r="I244" s="148" t="str">
        <f>IF($D244="","",VLOOKUP($AJ244,FET_Req!$A$2:$N$22,5))</f>
        <v/>
      </c>
      <c r="J244" s="455"/>
      <c r="K244" s="147" t="str">
        <f t="shared" si="22"/>
        <v/>
      </c>
      <c r="L244" s="148" t="str">
        <f>IF($D244="","",VLOOKUP($AJ244,FET_Req!$A$2:$N$22,6))</f>
        <v/>
      </c>
      <c r="M244" s="455"/>
      <c r="N244" s="147" t="str">
        <f t="shared" si="23"/>
        <v/>
      </c>
      <c r="O244" s="148" t="str">
        <f>IF($D244="","",VLOOKUP($AJ244,FET_Req!$A$2:$N$22,7))</f>
        <v/>
      </c>
      <c r="P244" s="457"/>
      <c r="Q244" s="158" t="str">
        <f t="shared" si="24"/>
        <v/>
      </c>
      <c r="R244" s="148" t="str">
        <f>IF($D244="","",IF(OR($AJ244=120500,$AJ244=120600),"",VLOOKUP($AJ244,FET_Req!$A$2:$N$22,8)))</f>
        <v/>
      </c>
      <c r="S244" s="457"/>
      <c r="T244" s="158" t="str">
        <f t="shared" si="25"/>
        <v/>
      </c>
      <c r="U244" s="148" t="str">
        <f>IF($D244="","",VLOOKUP($AJ244,FET_Req!$A$2:$N$22,9))</f>
        <v/>
      </c>
      <c r="V244" s="149" t="str">
        <f t="shared" si="26"/>
        <v/>
      </c>
      <c r="W244" s="150" t="str">
        <f t="shared" si="27"/>
        <v/>
      </c>
      <c r="X244" s="151"/>
      <c r="Y244" s="453"/>
      <c r="Z244" s="453"/>
      <c r="AA244" s="453"/>
      <c r="AB244" s="453"/>
      <c r="AC244" s="453"/>
      <c r="AD244" s="453"/>
      <c r="AE244" s="453"/>
      <c r="AF244" s="152" t="str">
        <f>IF(OR($D244="",$AG244=""),"",MIN(VLOOKUP($AJ244,FET_Req!$A$2:$N$22,11),$AG244-VLOOKUP($AJ244,FET_Req!$A$2:$N$22,12)))</f>
        <v/>
      </c>
      <c r="AG244" s="453"/>
      <c r="AH244" s="453"/>
      <c r="AI244" s="151"/>
      <c r="AJ244" s="126" t="e">
        <f>VLOOKUP($D244,FET_Req!$Q$2:$R$14,2)+IF(VLOOKUP($D244,FET_Req!$Q$2:$R$14,2)=121200,VLOOKUP($E244,FET_Req!$S$2:$T$3,2),0)+IF(VLOOKUP($D244,FET_Req!$Q$2:$R$14,2)=121200,IF(VLOOKUP($E244,FET_Req!$S$2:$T$3,2)=20,VLOOKUP($F244,FET_Req!$U$2:$V$4,2),0),0)+IF(OR(VLOOKUP($D244,FET_Req!$Q$2:$R$14,2)=121500,VLOOKUP($D244,FET_Req!$Q$2:$R$14,2)=121600),VLOOKUP($F244,FET_Req!$U$2:$V$4,2),0)</f>
        <v>#N/A</v>
      </c>
      <c r="AP244" s="218"/>
      <c r="AQ244" s="218"/>
      <c r="AR244" s="218"/>
    </row>
    <row r="245" spans="1:44" x14ac:dyDescent="0.25">
      <c r="A245" s="125"/>
      <c r="B245" s="453"/>
      <c r="C245" s="453"/>
      <c r="D245" s="454"/>
      <c r="E245" s="454"/>
      <c r="F245" s="454"/>
      <c r="G245" s="456"/>
      <c r="H245" s="154" t="str">
        <f t="shared" si="21"/>
        <v/>
      </c>
      <c r="I245" s="148" t="str">
        <f>IF($D245="","",VLOOKUP($AJ245,FET_Req!$A$2:$N$22,5))</f>
        <v/>
      </c>
      <c r="J245" s="455"/>
      <c r="K245" s="147" t="str">
        <f t="shared" si="22"/>
        <v/>
      </c>
      <c r="L245" s="148" t="str">
        <f>IF($D245="","",VLOOKUP($AJ245,FET_Req!$A$2:$N$22,6))</f>
        <v/>
      </c>
      <c r="M245" s="455"/>
      <c r="N245" s="147" t="str">
        <f t="shared" si="23"/>
        <v/>
      </c>
      <c r="O245" s="148" t="str">
        <f>IF($D245="","",VLOOKUP($AJ245,FET_Req!$A$2:$N$22,7))</f>
        <v/>
      </c>
      <c r="P245" s="457"/>
      <c r="Q245" s="158" t="str">
        <f t="shared" si="24"/>
        <v/>
      </c>
      <c r="R245" s="148" t="str">
        <f>IF($D245="","",IF(OR($AJ245=120500,$AJ245=120600),"",VLOOKUP($AJ245,FET_Req!$A$2:$N$22,8)))</f>
        <v/>
      </c>
      <c r="S245" s="457"/>
      <c r="T245" s="158" t="str">
        <f t="shared" si="25"/>
        <v/>
      </c>
      <c r="U245" s="148" t="str">
        <f>IF($D245="","",VLOOKUP($AJ245,FET_Req!$A$2:$N$22,9))</f>
        <v/>
      </c>
      <c r="V245" s="149" t="str">
        <f t="shared" si="26"/>
        <v/>
      </c>
      <c r="W245" s="150" t="str">
        <f t="shared" si="27"/>
        <v/>
      </c>
      <c r="X245" s="151"/>
      <c r="Y245" s="453"/>
      <c r="Z245" s="453"/>
      <c r="AA245" s="453"/>
      <c r="AB245" s="453"/>
      <c r="AC245" s="453"/>
      <c r="AD245" s="453"/>
      <c r="AE245" s="453"/>
      <c r="AF245" s="152" t="str">
        <f>IF(OR($D245="",$AG245=""),"",MIN(VLOOKUP($AJ245,FET_Req!$A$2:$N$22,11),$AG245-VLOOKUP($AJ245,FET_Req!$A$2:$N$22,12)))</f>
        <v/>
      </c>
      <c r="AG245" s="453"/>
      <c r="AH245" s="453"/>
      <c r="AI245" s="151"/>
      <c r="AJ245" s="126" t="e">
        <f>VLOOKUP($D245,FET_Req!$Q$2:$R$14,2)+IF(VLOOKUP($D245,FET_Req!$Q$2:$R$14,2)=121200,VLOOKUP($E245,FET_Req!$S$2:$T$3,2),0)+IF(VLOOKUP($D245,FET_Req!$Q$2:$R$14,2)=121200,IF(VLOOKUP($E245,FET_Req!$S$2:$T$3,2)=20,VLOOKUP($F245,FET_Req!$U$2:$V$4,2),0),0)+IF(OR(VLOOKUP($D245,FET_Req!$Q$2:$R$14,2)=121500,VLOOKUP($D245,FET_Req!$Q$2:$R$14,2)=121600),VLOOKUP($F245,FET_Req!$U$2:$V$4,2),0)</f>
        <v>#N/A</v>
      </c>
      <c r="AP245" s="218"/>
      <c r="AQ245" s="218"/>
      <c r="AR245" s="218"/>
    </row>
    <row r="246" spans="1:44" x14ac:dyDescent="0.25">
      <c r="A246" s="125"/>
      <c r="B246" s="453"/>
      <c r="C246" s="453"/>
      <c r="D246" s="454"/>
      <c r="E246" s="454"/>
      <c r="F246" s="454"/>
      <c r="G246" s="456"/>
      <c r="H246" s="154" t="str">
        <f t="shared" si="21"/>
        <v/>
      </c>
      <c r="I246" s="148" t="str">
        <f>IF($D246="","",VLOOKUP($AJ246,FET_Req!$A$2:$N$22,5))</f>
        <v/>
      </c>
      <c r="J246" s="455"/>
      <c r="K246" s="147" t="str">
        <f t="shared" si="22"/>
        <v/>
      </c>
      <c r="L246" s="148" t="str">
        <f>IF($D246="","",VLOOKUP($AJ246,FET_Req!$A$2:$N$22,6))</f>
        <v/>
      </c>
      <c r="M246" s="455"/>
      <c r="N246" s="147" t="str">
        <f t="shared" si="23"/>
        <v/>
      </c>
      <c r="O246" s="148" t="str">
        <f>IF($D246="","",VLOOKUP($AJ246,FET_Req!$A$2:$N$22,7))</f>
        <v/>
      </c>
      <c r="P246" s="457"/>
      <c r="Q246" s="158" t="str">
        <f t="shared" si="24"/>
        <v/>
      </c>
      <c r="R246" s="148" t="str">
        <f>IF($D246="","",IF(OR($AJ246=120500,$AJ246=120600),"",VLOOKUP($AJ246,FET_Req!$A$2:$N$22,8)))</f>
        <v/>
      </c>
      <c r="S246" s="457"/>
      <c r="T246" s="158" t="str">
        <f t="shared" si="25"/>
        <v/>
      </c>
      <c r="U246" s="148" t="str">
        <f>IF($D246="","",VLOOKUP($AJ246,FET_Req!$A$2:$N$22,9))</f>
        <v/>
      </c>
      <c r="V246" s="149" t="str">
        <f t="shared" si="26"/>
        <v/>
      </c>
      <c r="W246" s="150" t="str">
        <f t="shared" si="27"/>
        <v/>
      </c>
      <c r="X246" s="151"/>
      <c r="Y246" s="453"/>
      <c r="Z246" s="453"/>
      <c r="AA246" s="453"/>
      <c r="AB246" s="453"/>
      <c r="AC246" s="453"/>
      <c r="AD246" s="453"/>
      <c r="AE246" s="453"/>
      <c r="AF246" s="152" t="str">
        <f>IF(OR($D246="",$AG246=""),"",MIN(VLOOKUP($AJ246,FET_Req!$A$2:$N$22,11),$AG246-VLOOKUP($AJ246,FET_Req!$A$2:$N$22,12)))</f>
        <v/>
      </c>
      <c r="AG246" s="453"/>
      <c r="AH246" s="453"/>
      <c r="AI246" s="151"/>
      <c r="AJ246" s="126" t="e">
        <f>VLOOKUP($D246,FET_Req!$Q$2:$R$14,2)+IF(VLOOKUP($D246,FET_Req!$Q$2:$R$14,2)=121200,VLOOKUP($E246,FET_Req!$S$2:$T$3,2),0)+IF(VLOOKUP($D246,FET_Req!$Q$2:$R$14,2)=121200,IF(VLOOKUP($E246,FET_Req!$S$2:$T$3,2)=20,VLOOKUP($F246,FET_Req!$U$2:$V$4,2),0),0)+IF(OR(VLOOKUP($D246,FET_Req!$Q$2:$R$14,2)=121500,VLOOKUP($D246,FET_Req!$Q$2:$R$14,2)=121600),VLOOKUP($F246,FET_Req!$U$2:$V$4,2),0)</f>
        <v>#N/A</v>
      </c>
      <c r="AP246" s="218"/>
      <c r="AQ246" s="218"/>
      <c r="AR246" s="218"/>
    </row>
    <row r="247" spans="1:44" x14ac:dyDescent="0.25">
      <c r="A247" s="125"/>
      <c r="B247" s="453"/>
      <c r="C247" s="453"/>
      <c r="D247" s="454"/>
      <c r="E247" s="454"/>
      <c r="F247" s="454"/>
      <c r="G247" s="456"/>
      <c r="H247" s="154" t="str">
        <f t="shared" si="21"/>
        <v/>
      </c>
      <c r="I247" s="148" t="str">
        <f>IF($D247="","",VLOOKUP($AJ247,FET_Req!$A$2:$N$22,5))</f>
        <v/>
      </c>
      <c r="J247" s="455"/>
      <c r="K247" s="147" t="str">
        <f t="shared" si="22"/>
        <v/>
      </c>
      <c r="L247" s="148" t="str">
        <f>IF($D247="","",VLOOKUP($AJ247,FET_Req!$A$2:$N$22,6))</f>
        <v/>
      </c>
      <c r="M247" s="455"/>
      <c r="N247" s="147" t="str">
        <f t="shared" si="23"/>
        <v/>
      </c>
      <c r="O247" s="148" t="str">
        <f>IF($D247="","",VLOOKUP($AJ247,FET_Req!$A$2:$N$22,7))</f>
        <v/>
      </c>
      <c r="P247" s="457"/>
      <c r="Q247" s="158" t="str">
        <f t="shared" si="24"/>
        <v/>
      </c>
      <c r="R247" s="148" t="str">
        <f>IF($D247="","",IF(OR($AJ247=120500,$AJ247=120600),"",VLOOKUP($AJ247,FET_Req!$A$2:$N$22,8)))</f>
        <v/>
      </c>
      <c r="S247" s="457"/>
      <c r="T247" s="158" t="str">
        <f t="shared" si="25"/>
        <v/>
      </c>
      <c r="U247" s="148" t="str">
        <f>IF($D247="","",VLOOKUP($AJ247,FET_Req!$A$2:$N$22,9))</f>
        <v/>
      </c>
      <c r="V247" s="149" t="str">
        <f t="shared" si="26"/>
        <v/>
      </c>
      <c r="W247" s="150" t="str">
        <f t="shared" si="27"/>
        <v/>
      </c>
      <c r="X247" s="151"/>
      <c r="Y247" s="453"/>
      <c r="Z247" s="453"/>
      <c r="AA247" s="453"/>
      <c r="AB247" s="453"/>
      <c r="AC247" s="453"/>
      <c r="AD247" s="453"/>
      <c r="AE247" s="453"/>
      <c r="AF247" s="152" t="str">
        <f>IF(OR($D247="",$AG247=""),"",MIN(VLOOKUP($AJ247,FET_Req!$A$2:$N$22,11),$AG247-VLOOKUP($AJ247,FET_Req!$A$2:$N$22,12)))</f>
        <v/>
      </c>
      <c r="AG247" s="453"/>
      <c r="AH247" s="453"/>
      <c r="AI247" s="151"/>
      <c r="AJ247" s="126" t="e">
        <f>VLOOKUP($D247,FET_Req!$Q$2:$R$14,2)+IF(VLOOKUP($D247,FET_Req!$Q$2:$R$14,2)=121200,VLOOKUP($E247,FET_Req!$S$2:$T$3,2),0)+IF(VLOOKUP($D247,FET_Req!$Q$2:$R$14,2)=121200,IF(VLOOKUP($E247,FET_Req!$S$2:$T$3,2)=20,VLOOKUP($F247,FET_Req!$U$2:$V$4,2),0),0)+IF(OR(VLOOKUP($D247,FET_Req!$Q$2:$R$14,2)=121500,VLOOKUP($D247,FET_Req!$Q$2:$R$14,2)=121600),VLOOKUP($F247,FET_Req!$U$2:$V$4,2),0)</f>
        <v>#N/A</v>
      </c>
      <c r="AP247" s="218"/>
      <c r="AQ247" s="218"/>
      <c r="AR247" s="218"/>
    </row>
    <row r="248" spans="1:44" x14ac:dyDescent="0.25">
      <c r="A248" s="125"/>
      <c r="B248" s="453"/>
      <c r="C248" s="453"/>
      <c r="D248" s="454"/>
      <c r="E248" s="454"/>
      <c r="F248" s="454"/>
      <c r="G248" s="456"/>
      <c r="H248" s="154" t="str">
        <f t="shared" si="21"/>
        <v/>
      </c>
      <c r="I248" s="148" t="str">
        <f>IF($D248="","",VLOOKUP($AJ248,FET_Req!$A$2:$N$22,5))</f>
        <v/>
      </c>
      <c r="J248" s="455"/>
      <c r="K248" s="147" t="str">
        <f t="shared" si="22"/>
        <v/>
      </c>
      <c r="L248" s="148" t="str">
        <f>IF($D248="","",VLOOKUP($AJ248,FET_Req!$A$2:$N$22,6))</f>
        <v/>
      </c>
      <c r="M248" s="455"/>
      <c r="N248" s="147" t="str">
        <f t="shared" si="23"/>
        <v/>
      </c>
      <c r="O248" s="148" t="str">
        <f>IF($D248="","",VLOOKUP($AJ248,FET_Req!$A$2:$N$22,7))</f>
        <v/>
      </c>
      <c r="P248" s="457"/>
      <c r="Q248" s="158" t="str">
        <f t="shared" si="24"/>
        <v/>
      </c>
      <c r="R248" s="148" t="str">
        <f>IF($D248="","",IF(OR($AJ248=120500,$AJ248=120600),"",VLOOKUP($AJ248,FET_Req!$A$2:$N$22,8)))</f>
        <v/>
      </c>
      <c r="S248" s="457"/>
      <c r="T248" s="158" t="str">
        <f t="shared" si="25"/>
        <v/>
      </c>
      <c r="U248" s="148" t="str">
        <f>IF($D248="","",VLOOKUP($AJ248,FET_Req!$A$2:$N$22,9))</f>
        <v/>
      </c>
      <c r="V248" s="149" t="str">
        <f t="shared" si="26"/>
        <v/>
      </c>
      <c r="W248" s="150" t="str">
        <f t="shared" si="27"/>
        <v/>
      </c>
      <c r="X248" s="151"/>
      <c r="Y248" s="453"/>
      <c r="Z248" s="453"/>
      <c r="AA248" s="453"/>
      <c r="AB248" s="453"/>
      <c r="AC248" s="453"/>
      <c r="AD248" s="453"/>
      <c r="AE248" s="453"/>
      <c r="AF248" s="152" t="str">
        <f>IF(OR($D248="",$AG248=""),"",MIN(VLOOKUP($AJ248,FET_Req!$A$2:$N$22,11),$AG248-VLOOKUP($AJ248,FET_Req!$A$2:$N$22,12)))</f>
        <v/>
      </c>
      <c r="AG248" s="453"/>
      <c r="AH248" s="453"/>
      <c r="AI248" s="151"/>
      <c r="AJ248" s="126" t="e">
        <f>VLOOKUP($D248,FET_Req!$Q$2:$R$14,2)+IF(VLOOKUP($D248,FET_Req!$Q$2:$R$14,2)=121200,VLOOKUP($E248,FET_Req!$S$2:$T$3,2),0)+IF(VLOOKUP($D248,FET_Req!$Q$2:$R$14,2)=121200,IF(VLOOKUP($E248,FET_Req!$S$2:$T$3,2)=20,VLOOKUP($F248,FET_Req!$U$2:$V$4,2),0),0)+IF(OR(VLOOKUP($D248,FET_Req!$Q$2:$R$14,2)=121500,VLOOKUP($D248,FET_Req!$Q$2:$R$14,2)=121600),VLOOKUP($F248,FET_Req!$U$2:$V$4,2),0)</f>
        <v>#N/A</v>
      </c>
      <c r="AP248" s="218"/>
      <c r="AQ248" s="218"/>
      <c r="AR248" s="218"/>
    </row>
    <row r="249" spans="1:44" x14ac:dyDescent="0.25">
      <c r="A249" s="125"/>
      <c r="B249" s="453"/>
      <c r="C249" s="453"/>
      <c r="D249" s="454"/>
      <c r="E249" s="454"/>
      <c r="F249" s="454"/>
      <c r="G249" s="456"/>
      <c r="H249" s="154" t="str">
        <f t="shared" si="21"/>
        <v/>
      </c>
      <c r="I249" s="148" t="str">
        <f>IF($D249="","",VLOOKUP($AJ249,FET_Req!$A$2:$N$22,5))</f>
        <v/>
      </c>
      <c r="J249" s="455"/>
      <c r="K249" s="147" t="str">
        <f t="shared" si="22"/>
        <v/>
      </c>
      <c r="L249" s="148" t="str">
        <f>IF($D249="","",VLOOKUP($AJ249,FET_Req!$A$2:$N$22,6))</f>
        <v/>
      </c>
      <c r="M249" s="455"/>
      <c r="N249" s="147" t="str">
        <f t="shared" si="23"/>
        <v/>
      </c>
      <c r="O249" s="148" t="str">
        <f>IF($D249="","",VLOOKUP($AJ249,FET_Req!$A$2:$N$22,7))</f>
        <v/>
      </c>
      <c r="P249" s="457"/>
      <c r="Q249" s="158" t="str">
        <f t="shared" si="24"/>
        <v/>
      </c>
      <c r="R249" s="148" t="str">
        <f>IF($D249="","",IF(OR($AJ249=120500,$AJ249=120600),"",VLOOKUP($AJ249,FET_Req!$A$2:$N$22,8)))</f>
        <v/>
      </c>
      <c r="S249" s="457"/>
      <c r="T249" s="158" t="str">
        <f t="shared" si="25"/>
        <v/>
      </c>
      <c r="U249" s="148" t="str">
        <f>IF($D249="","",VLOOKUP($AJ249,FET_Req!$A$2:$N$22,9))</f>
        <v/>
      </c>
      <c r="V249" s="149" t="str">
        <f t="shared" si="26"/>
        <v/>
      </c>
      <c r="W249" s="150" t="str">
        <f t="shared" si="27"/>
        <v/>
      </c>
      <c r="X249" s="151"/>
      <c r="Y249" s="453"/>
      <c r="Z249" s="453"/>
      <c r="AA249" s="453"/>
      <c r="AB249" s="453"/>
      <c r="AC249" s="453"/>
      <c r="AD249" s="453"/>
      <c r="AE249" s="453"/>
      <c r="AF249" s="152" t="str">
        <f>IF(OR($D249="",$AG249=""),"",MIN(VLOOKUP($AJ249,FET_Req!$A$2:$N$22,11),$AG249-VLOOKUP($AJ249,FET_Req!$A$2:$N$22,12)))</f>
        <v/>
      </c>
      <c r="AG249" s="453"/>
      <c r="AH249" s="453"/>
      <c r="AI249" s="151"/>
      <c r="AJ249" s="126" t="e">
        <f>VLOOKUP($D249,FET_Req!$Q$2:$R$14,2)+IF(VLOOKUP($D249,FET_Req!$Q$2:$R$14,2)=121200,VLOOKUP($E249,FET_Req!$S$2:$T$3,2),0)+IF(VLOOKUP($D249,FET_Req!$Q$2:$R$14,2)=121200,IF(VLOOKUP($E249,FET_Req!$S$2:$T$3,2)=20,VLOOKUP($F249,FET_Req!$U$2:$V$4,2),0),0)+IF(OR(VLOOKUP($D249,FET_Req!$Q$2:$R$14,2)=121500,VLOOKUP($D249,FET_Req!$Q$2:$R$14,2)=121600),VLOOKUP($F249,FET_Req!$U$2:$V$4,2),0)</f>
        <v>#N/A</v>
      </c>
      <c r="AP249" s="218"/>
      <c r="AQ249" s="218"/>
      <c r="AR249" s="218"/>
    </row>
    <row r="250" spans="1:44" x14ac:dyDescent="0.25">
      <c r="A250" s="125"/>
      <c r="B250" s="453"/>
      <c r="C250" s="453"/>
      <c r="D250" s="454"/>
      <c r="E250" s="454"/>
      <c r="F250" s="454"/>
      <c r="G250" s="456"/>
      <c r="H250" s="154" t="str">
        <f t="shared" si="21"/>
        <v/>
      </c>
      <c r="I250" s="148" t="str">
        <f>IF($D250="","",VLOOKUP($AJ250,FET_Req!$A$2:$N$22,5))</f>
        <v/>
      </c>
      <c r="J250" s="455"/>
      <c r="K250" s="147" t="str">
        <f t="shared" si="22"/>
        <v/>
      </c>
      <c r="L250" s="148" t="str">
        <f>IF($D250="","",VLOOKUP($AJ250,FET_Req!$A$2:$N$22,6))</f>
        <v/>
      </c>
      <c r="M250" s="455"/>
      <c r="N250" s="147" t="str">
        <f t="shared" si="23"/>
        <v/>
      </c>
      <c r="O250" s="148" t="str">
        <f>IF($D250="","",VLOOKUP($AJ250,FET_Req!$A$2:$N$22,7))</f>
        <v/>
      </c>
      <c r="P250" s="457"/>
      <c r="Q250" s="158" t="str">
        <f t="shared" si="24"/>
        <v/>
      </c>
      <c r="R250" s="148" t="str">
        <f>IF($D250="","",IF(OR($AJ250=120500,$AJ250=120600),"",VLOOKUP($AJ250,FET_Req!$A$2:$N$22,8)))</f>
        <v/>
      </c>
      <c r="S250" s="457"/>
      <c r="T250" s="158" t="str">
        <f t="shared" si="25"/>
        <v/>
      </c>
      <c r="U250" s="148" t="str">
        <f>IF($D250="","",VLOOKUP($AJ250,FET_Req!$A$2:$N$22,9))</f>
        <v/>
      </c>
      <c r="V250" s="149" t="str">
        <f t="shared" si="26"/>
        <v/>
      </c>
      <c r="W250" s="150" t="str">
        <f t="shared" si="27"/>
        <v/>
      </c>
      <c r="X250" s="151"/>
      <c r="Y250" s="453"/>
      <c r="Z250" s="453"/>
      <c r="AA250" s="453"/>
      <c r="AB250" s="453"/>
      <c r="AC250" s="453"/>
      <c r="AD250" s="453"/>
      <c r="AE250" s="453"/>
      <c r="AF250" s="152" t="str">
        <f>IF(OR($D250="",$AG250=""),"",MIN(VLOOKUP($AJ250,FET_Req!$A$2:$N$22,11),$AG250-VLOOKUP($AJ250,FET_Req!$A$2:$N$22,12)))</f>
        <v/>
      </c>
      <c r="AG250" s="453"/>
      <c r="AH250" s="453"/>
      <c r="AI250" s="151"/>
      <c r="AJ250" s="126" t="e">
        <f>VLOOKUP($D250,FET_Req!$Q$2:$R$14,2)+IF(VLOOKUP($D250,FET_Req!$Q$2:$R$14,2)=121200,VLOOKUP($E250,FET_Req!$S$2:$T$3,2),0)+IF(VLOOKUP($D250,FET_Req!$Q$2:$R$14,2)=121200,IF(VLOOKUP($E250,FET_Req!$S$2:$T$3,2)=20,VLOOKUP($F250,FET_Req!$U$2:$V$4,2),0),0)+IF(OR(VLOOKUP($D250,FET_Req!$Q$2:$R$14,2)=121500,VLOOKUP($D250,FET_Req!$Q$2:$R$14,2)=121600),VLOOKUP($F250,FET_Req!$U$2:$V$4,2),0)</f>
        <v>#N/A</v>
      </c>
      <c r="AP250" s="218"/>
      <c r="AQ250" s="218"/>
      <c r="AR250" s="218"/>
    </row>
    <row r="251" spans="1:44" x14ac:dyDescent="0.25">
      <c r="A251" s="125"/>
      <c r="B251" s="453"/>
      <c r="C251" s="453"/>
      <c r="D251" s="454"/>
      <c r="E251" s="454"/>
      <c r="F251" s="454"/>
      <c r="G251" s="456"/>
      <c r="H251" s="154" t="str">
        <f t="shared" si="21"/>
        <v/>
      </c>
      <c r="I251" s="148" t="str">
        <f>IF($D251="","",VLOOKUP($AJ251,FET_Req!$A$2:$N$22,5))</f>
        <v/>
      </c>
      <c r="J251" s="455"/>
      <c r="K251" s="147" t="str">
        <f t="shared" si="22"/>
        <v/>
      </c>
      <c r="L251" s="148" t="str">
        <f>IF($D251="","",VLOOKUP($AJ251,FET_Req!$A$2:$N$22,6))</f>
        <v/>
      </c>
      <c r="M251" s="455"/>
      <c r="N251" s="147" t="str">
        <f t="shared" si="23"/>
        <v/>
      </c>
      <c r="O251" s="148" t="str">
        <f>IF($D251="","",VLOOKUP($AJ251,FET_Req!$A$2:$N$22,7))</f>
        <v/>
      </c>
      <c r="P251" s="457"/>
      <c r="Q251" s="158" t="str">
        <f t="shared" si="24"/>
        <v/>
      </c>
      <c r="R251" s="148" t="str">
        <f>IF($D251="","",IF(OR($AJ251=120500,$AJ251=120600),"",VLOOKUP($AJ251,FET_Req!$A$2:$N$22,8)))</f>
        <v/>
      </c>
      <c r="S251" s="457"/>
      <c r="T251" s="158" t="str">
        <f t="shared" si="25"/>
        <v/>
      </c>
      <c r="U251" s="148" t="str">
        <f>IF($D251="","",VLOOKUP($AJ251,FET_Req!$A$2:$N$22,9))</f>
        <v/>
      </c>
      <c r="V251" s="149" t="str">
        <f t="shared" si="26"/>
        <v/>
      </c>
      <c r="W251" s="150" t="str">
        <f t="shared" si="27"/>
        <v/>
      </c>
      <c r="X251" s="151"/>
      <c r="Y251" s="453"/>
      <c r="Z251" s="453"/>
      <c r="AA251" s="453"/>
      <c r="AB251" s="453"/>
      <c r="AC251" s="453"/>
      <c r="AD251" s="453"/>
      <c r="AE251" s="453"/>
      <c r="AF251" s="152" t="str">
        <f>IF(OR($D251="",$AG251=""),"",MIN(VLOOKUP($AJ251,FET_Req!$A$2:$N$22,11),$AG251-VLOOKUP($AJ251,FET_Req!$A$2:$N$22,12)))</f>
        <v/>
      </c>
      <c r="AG251" s="453"/>
      <c r="AH251" s="453"/>
      <c r="AI251" s="151"/>
      <c r="AJ251" s="126" t="e">
        <f>VLOOKUP($D251,FET_Req!$Q$2:$R$14,2)+IF(VLOOKUP($D251,FET_Req!$Q$2:$R$14,2)=121200,VLOOKUP($E251,FET_Req!$S$2:$T$3,2),0)+IF(VLOOKUP($D251,FET_Req!$Q$2:$R$14,2)=121200,IF(VLOOKUP($E251,FET_Req!$S$2:$T$3,2)=20,VLOOKUP($F251,FET_Req!$U$2:$V$4,2),0),0)+IF(OR(VLOOKUP($D251,FET_Req!$Q$2:$R$14,2)=121500,VLOOKUP($D251,FET_Req!$Q$2:$R$14,2)=121600),VLOOKUP($F251,FET_Req!$U$2:$V$4,2),0)</f>
        <v>#N/A</v>
      </c>
      <c r="AP251" s="218"/>
      <c r="AQ251" s="218"/>
      <c r="AR251" s="218"/>
    </row>
    <row r="252" spans="1:44" x14ac:dyDescent="0.25">
      <c r="A252" s="125"/>
      <c r="B252" s="453"/>
      <c r="C252" s="453"/>
      <c r="D252" s="454"/>
      <c r="E252" s="454"/>
      <c r="F252" s="454"/>
      <c r="G252" s="456"/>
      <c r="H252" s="154" t="str">
        <f t="shared" si="21"/>
        <v/>
      </c>
      <c r="I252" s="148" t="str">
        <f>IF($D252="","",VLOOKUP($AJ252,FET_Req!$A$2:$N$22,5))</f>
        <v/>
      </c>
      <c r="J252" s="455"/>
      <c r="K252" s="147" t="str">
        <f t="shared" si="22"/>
        <v/>
      </c>
      <c r="L252" s="148" t="str">
        <f>IF($D252="","",VLOOKUP($AJ252,FET_Req!$A$2:$N$22,6))</f>
        <v/>
      </c>
      <c r="M252" s="455"/>
      <c r="N252" s="147" t="str">
        <f t="shared" si="23"/>
        <v/>
      </c>
      <c r="O252" s="148" t="str">
        <f>IF($D252="","",VLOOKUP($AJ252,FET_Req!$A$2:$N$22,7))</f>
        <v/>
      </c>
      <c r="P252" s="457"/>
      <c r="Q252" s="158" t="str">
        <f t="shared" si="24"/>
        <v/>
      </c>
      <c r="R252" s="148" t="str">
        <f>IF($D252="","",IF(OR($AJ252=120500,$AJ252=120600),"",VLOOKUP($AJ252,FET_Req!$A$2:$N$22,8)))</f>
        <v/>
      </c>
      <c r="S252" s="457"/>
      <c r="T252" s="158" t="str">
        <f t="shared" si="25"/>
        <v/>
      </c>
      <c r="U252" s="148" t="str">
        <f>IF($D252="","",VLOOKUP($AJ252,FET_Req!$A$2:$N$22,9))</f>
        <v/>
      </c>
      <c r="V252" s="149" t="str">
        <f t="shared" si="26"/>
        <v/>
      </c>
      <c r="W252" s="150" t="str">
        <f t="shared" si="27"/>
        <v/>
      </c>
      <c r="X252" s="151"/>
      <c r="Y252" s="453"/>
      <c r="Z252" s="453"/>
      <c r="AA252" s="453"/>
      <c r="AB252" s="453"/>
      <c r="AC252" s="453"/>
      <c r="AD252" s="453"/>
      <c r="AE252" s="453"/>
      <c r="AF252" s="152" t="str">
        <f>IF(OR($D252="",$AG252=""),"",MIN(VLOOKUP($AJ252,FET_Req!$A$2:$N$22,11),$AG252-VLOOKUP($AJ252,FET_Req!$A$2:$N$22,12)))</f>
        <v/>
      </c>
      <c r="AG252" s="453"/>
      <c r="AH252" s="453"/>
      <c r="AI252" s="151"/>
      <c r="AJ252" s="126" t="e">
        <f>VLOOKUP($D252,FET_Req!$Q$2:$R$14,2)+IF(VLOOKUP($D252,FET_Req!$Q$2:$R$14,2)=121200,VLOOKUP($E252,FET_Req!$S$2:$T$3,2),0)+IF(VLOOKUP($D252,FET_Req!$Q$2:$R$14,2)=121200,IF(VLOOKUP($E252,FET_Req!$S$2:$T$3,2)=20,VLOOKUP($F252,FET_Req!$U$2:$V$4,2),0),0)+IF(OR(VLOOKUP($D252,FET_Req!$Q$2:$R$14,2)=121500,VLOOKUP($D252,FET_Req!$Q$2:$R$14,2)=121600),VLOOKUP($F252,FET_Req!$U$2:$V$4,2),0)</f>
        <v>#N/A</v>
      </c>
      <c r="AP252" s="218"/>
      <c r="AQ252" s="218"/>
      <c r="AR252" s="218"/>
    </row>
    <row r="253" spans="1:44" x14ac:dyDescent="0.25">
      <c r="A253" s="125"/>
      <c r="B253" s="453"/>
      <c r="C253" s="453"/>
      <c r="D253" s="454"/>
      <c r="E253" s="454"/>
      <c r="F253" s="454"/>
      <c r="G253" s="456"/>
      <c r="H253" s="154" t="str">
        <f t="shared" si="21"/>
        <v/>
      </c>
      <c r="I253" s="148" t="str">
        <f>IF($D253="","",VLOOKUP($AJ253,FET_Req!$A$2:$N$22,5))</f>
        <v/>
      </c>
      <c r="J253" s="455"/>
      <c r="K253" s="147" t="str">
        <f t="shared" si="22"/>
        <v/>
      </c>
      <c r="L253" s="148" t="str">
        <f>IF($D253="","",VLOOKUP($AJ253,FET_Req!$A$2:$N$22,6))</f>
        <v/>
      </c>
      <c r="M253" s="455"/>
      <c r="N253" s="147" t="str">
        <f t="shared" si="23"/>
        <v/>
      </c>
      <c r="O253" s="148" t="str">
        <f>IF($D253="","",VLOOKUP($AJ253,FET_Req!$A$2:$N$22,7))</f>
        <v/>
      </c>
      <c r="P253" s="457"/>
      <c r="Q253" s="158" t="str">
        <f t="shared" si="24"/>
        <v/>
      </c>
      <c r="R253" s="148" t="str">
        <f>IF($D253="","",IF(OR($AJ253=120500,$AJ253=120600),"",VLOOKUP($AJ253,FET_Req!$A$2:$N$22,8)))</f>
        <v/>
      </c>
      <c r="S253" s="457"/>
      <c r="T253" s="158" t="str">
        <f t="shared" si="25"/>
        <v/>
      </c>
      <c r="U253" s="148" t="str">
        <f>IF($D253="","",VLOOKUP($AJ253,FET_Req!$A$2:$N$22,9))</f>
        <v/>
      </c>
      <c r="V253" s="149" t="str">
        <f t="shared" si="26"/>
        <v/>
      </c>
      <c r="W253" s="150" t="str">
        <f t="shared" si="27"/>
        <v/>
      </c>
      <c r="X253" s="151"/>
      <c r="Y253" s="453"/>
      <c r="Z253" s="453"/>
      <c r="AA253" s="453"/>
      <c r="AB253" s="453"/>
      <c r="AC253" s="453"/>
      <c r="AD253" s="453"/>
      <c r="AE253" s="453"/>
      <c r="AF253" s="152" t="str">
        <f>IF(OR($D253="",$AG253=""),"",MIN(VLOOKUP($AJ253,FET_Req!$A$2:$N$22,11),$AG253-VLOOKUP($AJ253,FET_Req!$A$2:$N$22,12)))</f>
        <v/>
      </c>
      <c r="AG253" s="453"/>
      <c r="AH253" s="453"/>
      <c r="AI253" s="151"/>
      <c r="AJ253" s="126" t="e">
        <f>VLOOKUP($D253,FET_Req!$Q$2:$R$14,2)+IF(VLOOKUP($D253,FET_Req!$Q$2:$R$14,2)=121200,VLOOKUP($E253,FET_Req!$S$2:$T$3,2),0)+IF(VLOOKUP($D253,FET_Req!$Q$2:$R$14,2)=121200,IF(VLOOKUP($E253,FET_Req!$S$2:$T$3,2)=20,VLOOKUP($F253,FET_Req!$U$2:$V$4,2),0),0)+IF(OR(VLOOKUP($D253,FET_Req!$Q$2:$R$14,2)=121500,VLOOKUP($D253,FET_Req!$Q$2:$R$14,2)=121600),VLOOKUP($F253,FET_Req!$U$2:$V$4,2),0)</f>
        <v>#N/A</v>
      </c>
      <c r="AP253" s="218"/>
      <c r="AQ253" s="218"/>
      <c r="AR253" s="218"/>
    </row>
    <row r="254" spans="1:44" x14ac:dyDescent="0.25">
      <c r="A254" s="125"/>
      <c r="B254" s="453"/>
      <c r="C254" s="453"/>
      <c r="D254" s="454"/>
      <c r="E254" s="454"/>
      <c r="F254" s="454"/>
      <c r="G254" s="456"/>
      <c r="H254" s="154" t="str">
        <f t="shared" si="21"/>
        <v/>
      </c>
      <c r="I254" s="148" t="str">
        <f>IF($D254="","",VLOOKUP($AJ254,FET_Req!$A$2:$N$22,5))</f>
        <v/>
      </c>
      <c r="J254" s="455"/>
      <c r="K254" s="147" t="str">
        <f t="shared" si="22"/>
        <v/>
      </c>
      <c r="L254" s="148" t="str">
        <f>IF($D254="","",VLOOKUP($AJ254,FET_Req!$A$2:$N$22,6))</f>
        <v/>
      </c>
      <c r="M254" s="455"/>
      <c r="N254" s="147" t="str">
        <f t="shared" si="23"/>
        <v/>
      </c>
      <c r="O254" s="148" t="str">
        <f>IF($D254="","",VLOOKUP($AJ254,FET_Req!$A$2:$N$22,7))</f>
        <v/>
      </c>
      <c r="P254" s="457"/>
      <c r="Q254" s="158" t="str">
        <f t="shared" si="24"/>
        <v/>
      </c>
      <c r="R254" s="148" t="str">
        <f>IF($D254="","",IF(OR($AJ254=120500,$AJ254=120600),"",VLOOKUP($AJ254,FET_Req!$A$2:$N$22,8)))</f>
        <v/>
      </c>
      <c r="S254" s="457"/>
      <c r="T254" s="158" t="str">
        <f t="shared" si="25"/>
        <v/>
      </c>
      <c r="U254" s="148" t="str">
        <f>IF($D254="","",VLOOKUP($AJ254,FET_Req!$A$2:$N$22,9))</f>
        <v/>
      </c>
      <c r="V254" s="149" t="str">
        <f t="shared" si="26"/>
        <v/>
      </c>
      <c r="W254" s="150" t="str">
        <f t="shared" si="27"/>
        <v/>
      </c>
      <c r="X254" s="151"/>
      <c r="Y254" s="453"/>
      <c r="Z254" s="453"/>
      <c r="AA254" s="453"/>
      <c r="AB254" s="453"/>
      <c r="AC254" s="453"/>
      <c r="AD254" s="453"/>
      <c r="AE254" s="453"/>
      <c r="AF254" s="152" t="str">
        <f>IF(OR($D254="",$AG254=""),"",MIN(VLOOKUP($AJ254,FET_Req!$A$2:$N$22,11),$AG254-VLOOKUP($AJ254,FET_Req!$A$2:$N$22,12)))</f>
        <v/>
      </c>
      <c r="AG254" s="453"/>
      <c r="AH254" s="453"/>
      <c r="AI254" s="151"/>
      <c r="AJ254" s="126" t="e">
        <f>VLOOKUP($D254,FET_Req!$Q$2:$R$14,2)+IF(VLOOKUP($D254,FET_Req!$Q$2:$R$14,2)=121200,VLOOKUP($E254,FET_Req!$S$2:$T$3,2),0)+IF(VLOOKUP($D254,FET_Req!$Q$2:$R$14,2)=121200,IF(VLOOKUP($E254,FET_Req!$S$2:$T$3,2)=20,VLOOKUP($F254,FET_Req!$U$2:$V$4,2),0),0)+IF(OR(VLOOKUP($D254,FET_Req!$Q$2:$R$14,2)=121500,VLOOKUP($D254,FET_Req!$Q$2:$R$14,2)=121600),VLOOKUP($F254,FET_Req!$U$2:$V$4,2),0)</f>
        <v>#N/A</v>
      </c>
      <c r="AP254" s="218"/>
      <c r="AQ254" s="218"/>
      <c r="AR254" s="218"/>
    </row>
    <row r="255" spans="1:44" x14ac:dyDescent="0.25">
      <c r="A255" s="125"/>
      <c r="B255" s="453"/>
      <c r="C255" s="453"/>
      <c r="D255" s="454"/>
      <c r="E255" s="454"/>
      <c r="F255" s="454"/>
      <c r="G255" s="456"/>
      <c r="H255" s="154" t="str">
        <f t="shared" si="21"/>
        <v/>
      </c>
      <c r="I255" s="148" t="str">
        <f>IF($D255="","",VLOOKUP($AJ255,FET_Req!$A$2:$N$22,5))</f>
        <v/>
      </c>
      <c r="J255" s="455"/>
      <c r="K255" s="147" t="str">
        <f t="shared" si="22"/>
        <v/>
      </c>
      <c r="L255" s="148" t="str">
        <f>IF($D255="","",VLOOKUP($AJ255,FET_Req!$A$2:$N$22,6))</f>
        <v/>
      </c>
      <c r="M255" s="455"/>
      <c r="N255" s="147" t="str">
        <f t="shared" si="23"/>
        <v/>
      </c>
      <c r="O255" s="148" t="str">
        <f>IF($D255="","",VLOOKUP($AJ255,FET_Req!$A$2:$N$22,7))</f>
        <v/>
      </c>
      <c r="P255" s="457"/>
      <c r="Q255" s="158" t="str">
        <f t="shared" si="24"/>
        <v/>
      </c>
      <c r="R255" s="148" t="str">
        <f>IF($D255="","",IF(OR($AJ255=120500,$AJ255=120600),"",VLOOKUP($AJ255,FET_Req!$A$2:$N$22,8)))</f>
        <v/>
      </c>
      <c r="S255" s="457"/>
      <c r="T255" s="158" t="str">
        <f t="shared" si="25"/>
        <v/>
      </c>
      <c r="U255" s="148" t="str">
        <f>IF($D255="","",VLOOKUP($AJ255,FET_Req!$A$2:$N$22,9))</f>
        <v/>
      </c>
      <c r="V255" s="149" t="str">
        <f t="shared" si="26"/>
        <v/>
      </c>
      <c r="W255" s="150" t="str">
        <f t="shared" si="27"/>
        <v/>
      </c>
      <c r="X255" s="151"/>
      <c r="Y255" s="453"/>
      <c r="Z255" s="453"/>
      <c r="AA255" s="453"/>
      <c r="AB255" s="453"/>
      <c r="AC255" s="453"/>
      <c r="AD255" s="453"/>
      <c r="AE255" s="453"/>
      <c r="AF255" s="152" t="str">
        <f>IF(OR($D255="",$AG255=""),"",MIN(VLOOKUP($AJ255,FET_Req!$A$2:$N$22,11),$AG255-VLOOKUP($AJ255,FET_Req!$A$2:$N$22,12)))</f>
        <v/>
      </c>
      <c r="AG255" s="453"/>
      <c r="AH255" s="453"/>
      <c r="AI255" s="151"/>
      <c r="AJ255" s="126" t="e">
        <f>VLOOKUP($D255,FET_Req!$Q$2:$R$14,2)+IF(VLOOKUP($D255,FET_Req!$Q$2:$R$14,2)=121200,VLOOKUP($E255,FET_Req!$S$2:$T$3,2),0)+IF(VLOOKUP($D255,FET_Req!$Q$2:$R$14,2)=121200,IF(VLOOKUP($E255,FET_Req!$S$2:$T$3,2)=20,VLOOKUP($F255,FET_Req!$U$2:$V$4,2),0),0)+IF(OR(VLOOKUP($D255,FET_Req!$Q$2:$R$14,2)=121500,VLOOKUP($D255,FET_Req!$Q$2:$R$14,2)=121600),VLOOKUP($F255,FET_Req!$U$2:$V$4,2),0)</f>
        <v>#N/A</v>
      </c>
      <c r="AP255" s="218"/>
      <c r="AQ255" s="218"/>
      <c r="AR255" s="218"/>
    </row>
    <row r="256" spans="1:44" x14ac:dyDescent="0.25">
      <c r="A256" s="125"/>
      <c r="B256" s="453"/>
      <c r="C256" s="453"/>
      <c r="D256" s="454"/>
      <c r="E256" s="454"/>
      <c r="F256" s="454"/>
      <c r="G256" s="456"/>
      <c r="H256" s="154" t="str">
        <f t="shared" si="21"/>
        <v/>
      </c>
      <c r="I256" s="148" t="str">
        <f>IF($D256="","",VLOOKUP($AJ256,FET_Req!$A$2:$N$22,5))</f>
        <v/>
      </c>
      <c r="J256" s="455"/>
      <c r="K256" s="147" t="str">
        <f t="shared" si="22"/>
        <v/>
      </c>
      <c r="L256" s="148" t="str">
        <f>IF($D256="","",VLOOKUP($AJ256,FET_Req!$A$2:$N$22,6))</f>
        <v/>
      </c>
      <c r="M256" s="455"/>
      <c r="N256" s="147" t="str">
        <f t="shared" si="23"/>
        <v/>
      </c>
      <c r="O256" s="148" t="str">
        <f>IF($D256="","",VLOOKUP($AJ256,FET_Req!$A$2:$N$22,7))</f>
        <v/>
      </c>
      <c r="P256" s="457"/>
      <c r="Q256" s="158" t="str">
        <f t="shared" si="24"/>
        <v/>
      </c>
      <c r="R256" s="148" t="str">
        <f>IF($D256="","",IF(OR($AJ256=120500,$AJ256=120600),"",VLOOKUP($AJ256,FET_Req!$A$2:$N$22,8)))</f>
        <v/>
      </c>
      <c r="S256" s="457"/>
      <c r="T256" s="158" t="str">
        <f t="shared" si="25"/>
        <v/>
      </c>
      <c r="U256" s="148" t="str">
        <f>IF($D256="","",VLOOKUP($AJ256,FET_Req!$A$2:$N$22,9))</f>
        <v/>
      </c>
      <c r="V256" s="149" t="str">
        <f t="shared" si="26"/>
        <v/>
      </c>
      <c r="W256" s="150" t="str">
        <f t="shared" si="27"/>
        <v/>
      </c>
      <c r="X256" s="151"/>
      <c r="Y256" s="453"/>
      <c r="Z256" s="453"/>
      <c r="AA256" s="453"/>
      <c r="AB256" s="453"/>
      <c r="AC256" s="453"/>
      <c r="AD256" s="453"/>
      <c r="AE256" s="453"/>
      <c r="AF256" s="152" t="str">
        <f>IF(OR($D256="",$AG256=""),"",MIN(VLOOKUP($AJ256,FET_Req!$A$2:$N$22,11),$AG256-VLOOKUP($AJ256,FET_Req!$A$2:$N$22,12)))</f>
        <v/>
      </c>
      <c r="AG256" s="453"/>
      <c r="AH256" s="453"/>
      <c r="AI256" s="151"/>
      <c r="AJ256" s="126" t="e">
        <f>VLOOKUP($D256,FET_Req!$Q$2:$R$14,2)+IF(VLOOKUP($D256,FET_Req!$Q$2:$R$14,2)=121200,VLOOKUP($E256,FET_Req!$S$2:$T$3,2),0)+IF(VLOOKUP($D256,FET_Req!$Q$2:$R$14,2)=121200,IF(VLOOKUP($E256,FET_Req!$S$2:$T$3,2)=20,VLOOKUP($F256,FET_Req!$U$2:$V$4,2),0),0)+IF(OR(VLOOKUP($D256,FET_Req!$Q$2:$R$14,2)=121500,VLOOKUP($D256,FET_Req!$Q$2:$R$14,2)=121600),VLOOKUP($F256,FET_Req!$U$2:$V$4,2),0)</f>
        <v>#N/A</v>
      </c>
      <c r="AP256" s="218"/>
      <c r="AQ256" s="218"/>
      <c r="AR256" s="218"/>
    </row>
    <row r="257" spans="1:44" x14ac:dyDescent="0.25">
      <c r="A257" s="125"/>
      <c r="B257" s="453"/>
      <c r="C257" s="453"/>
      <c r="D257" s="454"/>
      <c r="E257" s="454"/>
      <c r="F257" s="454"/>
      <c r="G257" s="456"/>
      <c r="H257" s="154" t="str">
        <f t="shared" si="21"/>
        <v/>
      </c>
      <c r="I257" s="148" t="str">
        <f>IF($D257="","",VLOOKUP($AJ257,FET_Req!$A$2:$N$22,5))</f>
        <v/>
      </c>
      <c r="J257" s="455"/>
      <c r="K257" s="147" t="str">
        <f t="shared" si="22"/>
        <v/>
      </c>
      <c r="L257" s="148" t="str">
        <f>IF($D257="","",VLOOKUP($AJ257,FET_Req!$A$2:$N$22,6))</f>
        <v/>
      </c>
      <c r="M257" s="455"/>
      <c r="N257" s="147" t="str">
        <f t="shared" si="23"/>
        <v/>
      </c>
      <c r="O257" s="148" t="str">
        <f>IF($D257="","",VLOOKUP($AJ257,FET_Req!$A$2:$N$22,7))</f>
        <v/>
      </c>
      <c r="P257" s="457"/>
      <c r="Q257" s="158" t="str">
        <f t="shared" si="24"/>
        <v/>
      </c>
      <c r="R257" s="148" t="str">
        <f>IF($D257="","",IF(OR($AJ257=120500,$AJ257=120600),"",VLOOKUP($AJ257,FET_Req!$A$2:$N$22,8)))</f>
        <v/>
      </c>
      <c r="S257" s="457"/>
      <c r="T257" s="158" t="str">
        <f t="shared" si="25"/>
        <v/>
      </c>
      <c r="U257" s="148" t="str">
        <f>IF($D257="","",VLOOKUP($AJ257,FET_Req!$A$2:$N$22,9))</f>
        <v/>
      </c>
      <c r="V257" s="149" t="str">
        <f t="shared" si="26"/>
        <v/>
      </c>
      <c r="W257" s="150" t="str">
        <f t="shared" si="27"/>
        <v/>
      </c>
      <c r="X257" s="151"/>
      <c r="Y257" s="453"/>
      <c r="Z257" s="453"/>
      <c r="AA257" s="453"/>
      <c r="AB257" s="453"/>
      <c r="AC257" s="453"/>
      <c r="AD257" s="453"/>
      <c r="AE257" s="453"/>
      <c r="AF257" s="152" t="str">
        <f>IF(OR($D257="",$AG257=""),"",MIN(VLOOKUP($AJ257,FET_Req!$A$2:$N$22,11),$AG257-VLOOKUP($AJ257,FET_Req!$A$2:$N$22,12)))</f>
        <v/>
      </c>
      <c r="AG257" s="453"/>
      <c r="AH257" s="453"/>
      <c r="AI257" s="151"/>
      <c r="AJ257" s="126" t="e">
        <f>VLOOKUP($D257,FET_Req!$Q$2:$R$14,2)+IF(VLOOKUP($D257,FET_Req!$Q$2:$R$14,2)=121200,VLOOKUP($E257,FET_Req!$S$2:$T$3,2),0)+IF(VLOOKUP($D257,FET_Req!$Q$2:$R$14,2)=121200,IF(VLOOKUP($E257,FET_Req!$S$2:$T$3,2)=20,VLOOKUP($F257,FET_Req!$U$2:$V$4,2),0),0)+IF(OR(VLOOKUP($D257,FET_Req!$Q$2:$R$14,2)=121500,VLOOKUP($D257,FET_Req!$Q$2:$R$14,2)=121600),VLOOKUP($F257,FET_Req!$U$2:$V$4,2),0)</f>
        <v>#N/A</v>
      </c>
      <c r="AP257" s="218"/>
      <c r="AQ257" s="218"/>
      <c r="AR257" s="218"/>
    </row>
    <row r="258" spans="1:44" x14ac:dyDescent="0.25">
      <c r="A258" s="125"/>
      <c r="B258" s="453"/>
      <c r="C258" s="453"/>
      <c r="D258" s="454"/>
      <c r="E258" s="454"/>
      <c r="F258" s="454"/>
      <c r="G258" s="456"/>
      <c r="H258" s="154" t="str">
        <f t="shared" si="21"/>
        <v/>
      </c>
      <c r="I258" s="148" t="str">
        <f>IF($D258="","",VLOOKUP($AJ258,FET_Req!$A$2:$N$22,5))</f>
        <v/>
      </c>
      <c r="J258" s="455"/>
      <c r="K258" s="147" t="str">
        <f t="shared" si="22"/>
        <v/>
      </c>
      <c r="L258" s="148" t="str">
        <f>IF($D258="","",VLOOKUP($AJ258,FET_Req!$A$2:$N$22,6))</f>
        <v/>
      </c>
      <c r="M258" s="455"/>
      <c r="N258" s="147" t="str">
        <f t="shared" si="23"/>
        <v/>
      </c>
      <c r="O258" s="148" t="str">
        <f>IF($D258="","",VLOOKUP($AJ258,FET_Req!$A$2:$N$22,7))</f>
        <v/>
      </c>
      <c r="P258" s="457"/>
      <c r="Q258" s="158" t="str">
        <f t="shared" si="24"/>
        <v/>
      </c>
      <c r="R258" s="148" t="str">
        <f>IF($D258="","",IF(OR($AJ258=120500,$AJ258=120600),"",VLOOKUP($AJ258,FET_Req!$A$2:$N$22,8)))</f>
        <v/>
      </c>
      <c r="S258" s="457"/>
      <c r="T258" s="158" t="str">
        <f t="shared" si="25"/>
        <v/>
      </c>
      <c r="U258" s="148" t="str">
        <f>IF($D258="","",VLOOKUP($AJ258,FET_Req!$A$2:$N$22,9))</f>
        <v/>
      </c>
      <c r="V258" s="149" t="str">
        <f t="shared" si="26"/>
        <v/>
      </c>
      <c r="W258" s="150" t="str">
        <f t="shared" si="27"/>
        <v/>
      </c>
      <c r="X258" s="151"/>
      <c r="Y258" s="453"/>
      <c r="Z258" s="453"/>
      <c r="AA258" s="453"/>
      <c r="AB258" s="453"/>
      <c r="AC258" s="453"/>
      <c r="AD258" s="453"/>
      <c r="AE258" s="453"/>
      <c r="AF258" s="152" t="str">
        <f>IF(OR($D258="",$AG258=""),"",MIN(VLOOKUP($AJ258,FET_Req!$A$2:$N$22,11),$AG258-VLOOKUP($AJ258,FET_Req!$A$2:$N$22,12)))</f>
        <v/>
      </c>
      <c r="AG258" s="453"/>
      <c r="AH258" s="453"/>
      <c r="AI258" s="151"/>
      <c r="AJ258" s="126" t="e">
        <f>VLOOKUP($D258,FET_Req!$Q$2:$R$14,2)+IF(VLOOKUP($D258,FET_Req!$Q$2:$R$14,2)=121200,VLOOKUP($E258,FET_Req!$S$2:$T$3,2),0)+IF(VLOOKUP($D258,FET_Req!$Q$2:$R$14,2)=121200,IF(VLOOKUP($E258,FET_Req!$S$2:$T$3,2)=20,VLOOKUP($F258,FET_Req!$U$2:$V$4,2),0),0)+IF(OR(VLOOKUP($D258,FET_Req!$Q$2:$R$14,2)=121500,VLOOKUP($D258,FET_Req!$Q$2:$R$14,2)=121600),VLOOKUP($F258,FET_Req!$U$2:$V$4,2),0)</f>
        <v>#N/A</v>
      </c>
      <c r="AP258" s="218"/>
      <c r="AQ258" s="218"/>
      <c r="AR258" s="218"/>
    </row>
    <row r="259" spans="1:44" x14ac:dyDescent="0.25">
      <c r="A259" s="125"/>
      <c r="B259" s="453"/>
      <c r="C259" s="453"/>
      <c r="D259" s="454"/>
      <c r="E259" s="454"/>
      <c r="F259" s="454"/>
      <c r="G259" s="456"/>
      <c r="H259" s="154" t="str">
        <f t="shared" si="21"/>
        <v/>
      </c>
      <c r="I259" s="148" t="str">
        <f>IF($D259="","",VLOOKUP($AJ259,FET_Req!$A$2:$N$22,5))</f>
        <v/>
      </c>
      <c r="J259" s="455"/>
      <c r="K259" s="147" t="str">
        <f t="shared" si="22"/>
        <v/>
      </c>
      <c r="L259" s="148" t="str">
        <f>IF($D259="","",VLOOKUP($AJ259,FET_Req!$A$2:$N$22,6))</f>
        <v/>
      </c>
      <c r="M259" s="455"/>
      <c r="N259" s="147" t="str">
        <f t="shared" si="23"/>
        <v/>
      </c>
      <c r="O259" s="148" t="str">
        <f>IF($D259="","",VLOOKUP($AJ259,FET_Req!$A$2:$N$22,7))</f>
        <v/>
      </c>
      <c r="P259" s="457"/>
      <c r="Q259" s="158" t="str">
        <f t="shared" si="24"/>
        <v/>
      </c>
      <c r="R259" s="148" t="str">
        <f>IF($D259="","",IF(OR($AJ259=120500,$AJ259=120600),"",VLOOKUP($AJ259,FET_Req!$A$2:$N$22,8)))</f>
        <v/>
      </c>
      <c r="S259" s="457"/>
      <c r="T259" s="158" t="str">
        <f t="shared" si="25"/>
        <v/>
      </c>
      <c r="U259" s="148" t="str">
        <f>IF($D259="","",VLOOKUP($AJ259,FET_Req!$A$2:$N$22,9))</f>
        <v/>
      </c>
      <c r="V259" s="149" t="str">
        <f t="shared" si="26"/>
        <v/>
      </c>
      <c r="W259" s="150" t="str">
        <f t="shared" si="27"/>
        <v/>
      </c>
      <c r="X259" s="151"/>
      <c r="Y259" s="453"/>
      <c r="Z259" s="453"/>
      <c r="AA259" s="453"/>
      <c r="AB259" s="453"/>
      <c r="AC259" s="453"/>
      <c r="AD259" s="453"/>
      <c r="AE259" s="453"/>
      <c r="AF259" s="152" t="str">
        <f>IF(OR($D259="",$AG259=""),"",MIN(VLOOKUP($AJ259,FET_Req!$A$2:$N$22,11),$AG259-VLOOKUP($AJ259,FET_Req!$A$2:$N$22,12)))</f>
        <v/>
      </c>
      <c r="AG259" s="453"/>
      <c r="AH259" s="453"/>
      <c r="AI259" s="151"/>
      <c r="AJ259" s="126" t="e">
        <f>VLOOKUP($D259,FET_Req!$Q$2:$R$14,2)+IF(VLOOKUP($D259,FET_Req!$Q$2:$R$14,2)=121200,VLOOKUP($E259,FET_Req!$S$2:$T$3,2),0)+IF(VLOOKUP($D259,FET_Req!$Q$2:$R$14,2)=121200,IF(VLOOKUP($E259,FET_Req!$S$2:$T$3,2)=20,VLOOKUP($F259,FET_Req!$U$2:$V$4,2),0),0)+IF(OR(VLOOKUP($D259,FET_Req!$Q$2:$R$14,2)=121500,VLOOKUP($D259,FET_Req!$Q$2:$R$14,2)=121600),VLOOKUP($F259,FET_Req!$U$2:$V$4,2),0)</f>
        <v>#N/A</v>
      </c>
      <c r="AP259" s="218"/>
      <c r="AQ259" s="218"/>
      <c r="AR259" s="218"/>
    </row>
    <row r="260" spans="1:44" x14ac:dyDescent="0.25">
      <c r="A260" s="125"/>
      <c r="B260" s="453"/>
      <c r="C260" s="453"/>
      <c r="D260" s="454"/>
      <c r="E260" s="454"/>
      <c r="F260" s="454"/>
      <c r="G260" s="456"/>
      <c r="H260" s="154" t="str">
        <f t="shared" si="21"/>
        <v/>
      </c>
      <c r="I260" s="148" t="str">
        <f>IF($D260="","",VLOOKUP($AJ260,FET_Req!$A$2:$N$22,5))</f>
        <v/>
      </c>
      <c r="J260" s="455"/>
      <c r="K260" s="147" t="str">
        <f t="shared" si="22"/>
        <v/>
      </c>
      <c r="L260" s="148" t="str">
        <f>IF($D260="","",VLOOKUP($AJ260,FET_Req!$A$2:$N$22,6))</f>
        <v/>
      </c>
      <c r="M260" s="455"/>
      <c r="N260" s="147" t="str">
        <f t="shared" si="23"/>
        <v/>
      </c>
      <c r="O260" s="148" t="str">
        <f>IF($D260="","",VLOOKUP($AJ260,FET_Req!$A$2:$N$22,7))</f>
        <v/>
      </c>
      <c r="P260" s="457"/>
      <c r="Q260" s="158" t="str">
        <f t="shared" si="24"/>
        <v/>
      </c>
      <c r="R260" s="148" t="str">
        <f>IF($D260="","",IF(OR($AJ260=120500,$AJ260=120600),"",VLOOKUP($AJ260,FET_Req!$A$2:$N$22,8)))</f>
        <v/>
      </c>
      <c r="S260" s="457"/>
      <c r="T260" s="158" t="str">
        <f t="shared" si="25"/>
        <v/>
      </c>
      <c r="U260" s="148" t="str">
        <f>IF($D260="","",VLOOKUP($AJ260,FET_Req!$A$2:$N$22,9))</f>
        <v/>
      </c>
      <c r="V260" s="149" t="str">
        <f t="shared" si="26"/>
        <v/>
      </c>
      <c r="W260" s="150" t="str">
        <f t="shared" si="27"/>
        <v/>
      </c>
      <c r="X260" s="151"/>
      <c r="Y260" s="453"/>
      <c r="Z260" s="453"/>
      <c r="AA260" s="453"/>
      <c r="AB260" s="453"/>
      <c r="AC260" s="453"/>
      <c r="AD260" s="453"/>
      <c r="AE260" s="453"/>
      <c r="AF260" s="152" t="str">
        <f>IF(OR($D260="",$AG260=""),"",MIN(VLOOKUP($AJ260,FET_Req!$A$2:$N$22,11),$AG260-VLOOKUP($AJ260,FET_Req!$A$2:$N$22,12)))</f>
        <v/>
      </c>
      <c r="AG260" s="453"/>
      <c r="AH260" s="453"/>
      <c r="AI260" s="151"/>
      <c r="AJ260" s="126" t="e">
        <f>VLOOKUP($D260,FET_Req!$Q$2:$R$14,2)+IF(VLOOKUP($D260,FET_Req!$Q$2:$R$14,2)=121200,VLOOKUP($E260,FET_Req!$S$2:$T$3,2),0)+IF(VLOOKUP($D260,FET_Req!$Q$2:$R$14,2)=121200,IF(VLOOKUP($E260,FET_Req!$S$2:$T$3,2)=20,VLOOKUP($F260,FET_Req!$U$2:$V$4,2),0),0)+IF(OR(VLOOKUP($D260,FET_Req!$Q$2:$R$14,2)=121500,VLOOKUP($D260,FET_Req!$Q$2:$R$14,2)=121600),VLOOKUP($F260,FET_Req!$U$2:$V$4,2),0)</f>
        <v>#N/A</v>
      </c>
      <c r="AP260" s="218"/>
      <c r="AQ260" s="218"/>
      <c r="AR260" s="218"/>
    </row>
    <row r="261" spans="1:44" x14ac:dyDescent="0.25">
      <c r="A261" s="125"/>
      <c r="B261" s="453"/>
      <c r="C261" s="453"/>
      <c r="D261" s="454"/>
      <c r="E261" s="454"/>
      <c r="F261" s="454"/>
      <c r="G261" s="456"/>
      <c r="H261" s="154" t="str">
        <f t="shared" si="21"/>
        <v/>
      </c>
      <c r="I261" s="148" t="str">
        <f>IF($D261="","",VLOOKUP($AJ261,FET_Req!$A$2:$N$22,5))</f>
        <v/>
      </c>
      <c r="J261" s="455"/>
      <c r="K261" s="147" t="str">
        <f t="shared" si="22"/>
        <v/>
      </c>
      <c r="L261" s="148" t="str">
        <f>IF($D261="","",VLOOKUP($AJ261,FET_Req!$A$2:$N$22,6))</f>
        <v/>
      </c>
      <c r="M261" s="455"/>
      <c r="N261" s="147" t="str">
        <f t="shared" si="23"/>
        <v/>
      </c>
      <c r="O261" s="148" t="str">
        <f>IF($D261="","",VLOOKUP($AJ261,FET_Req!$A$2:$N$22,7))</f>
        <v/>
      </c>
      <c r="P261" s="457"/>
      <c r="Q261" s="158" t="str">
        <f t="shared" si="24"/>
        <v/>
      </c>
      <c r="R261" s="148" t="str">
        <f>IF($D261="","",IF(OR($AJ261=120500,$AJ261=120600),"",VLOOKUP($AJ261,FET_Req!$A$2:$N$22,8)))</f>
        <v/>
      </c>
      <c r="S261" s="457"/>
      <c r="T261" s="158" t="str">
        <f t="shared" si="25"/>
        <v/>
      </c>
      <c r="U261" s="148" t="str">
        <f>IF($D261="","",VLOOKUP($AJ261,FET_Req!$A$2:$N$22,9))</f>
        <v/>
      </c>
      <c r="V261" s="149" t="str">
        <f t="shared" si="26"/>
        <v/>
      </c>
      <c r="W261" s="150" t="str">
        <f t="shared" si="27"/>
        <v/>
      </c>
      <c r="X261" s="151"/>
      <c r="Y261" s="453"/>
      <c r="Z261" s="453"/>
      <c r="AA261" s="453"/>
      <c r="AB261" s="453"/>
      <c r="AC261" s="453"/>
      <c r="AD261" s="453"/>
      <c r="AE261" s="453"/>
      <c r="AF261" s="152" t="str">
        <f>IF(OR($D261="",$AG261=""),"",MIN(VLOOKUP($AJ261,FET_Req!$A$2:$N$22,11),$AG261-VLOOKUP($AJ261,FET_Req!$A$2:$N$22,12)))</f>
        <v/>
      </c>
      <c r="AG261" s="453"/>
      <c r="AH261" s="453"/>
      <c r="AI261" s="151"/>
      <c r="AJ261" s="126" t="e">
        <f>VLOOKUP($D261,FET_Req!$Q$2:$R$14,2)+IF(VLOOKUP($D261,FET_Req!$Q$2:$R$14,2)=121200,VLOOKUP($E261,FET_Req!$S$2:$T$3,2),0)+IF(VLOOKUP($D261,FET_Req!$Q$2:$R$14,2)=121200,IF(VLOOKUP($E261,FET_Req!$S$2:$T$3,2)=20,VLOOKUP($F261,FET_Req!$U$2:$V$4,2),0),0)+IF(OR(VLOOKUP($D261,FET_Req!$Q$2:$R$14,2)=121500,VLOOKUP($D261,FET_Req!$Q$2:$R$14,2)=121600),VLOOKUP($F261,FET_Req!$U$2:$V$4,2),0)</f>
        <v>#N/A</v>
      </c>
      <c r="AP261" s="218"/>
      <c r="AQ261" s="218"/>
      <c r="AR261" s="218"/>
    </row>
    <row r="262" spans="1:44" x14ac:dyDescent="0.25">
      <c r="A262" s="125"/>
      <c r="B262" s="453"/>
      <c r="C262" s="453"/>
      <c r="D262" s="454"/>
      <c r="E262" s="454"/>
      <c r="F262" s="454"/>
      <c r="G262" s="456"/>
      <c r="H262" s="154" t="str">
        <f t="shared" si="21"/>
        <v/>
      </c>
      <c r="I262" s="148" t="str">
        <f>IF($D262="","",VLOOKUP($AJ262,FET_Req!$A$2:$N$22,5))</f>
        <v/>
      </c>
      <c r="J262" s="455"/>
      <c r="K262" s="147" t="str">
        <f t="shared" si="22"/>
        <v/>
      </c>
      <c r="L262" s="148" t="str">
        <f>IF($D262="","",VLOOKUP($AJ262,FET_Req!$A$2:$N$22,6))</f>
        <v/>
      </c>
      <c r="M262" s="455"/>
      <c r="N262" s="147" t="str">
        <f t="shared" si="23"/>
        <v/>
      </c>
      <c r="O262" s="148" t="str">
        <f>IF($D262="","",VLOOKUP($AJ262,FET_Req!$A$2:$N$22,7))</f>
        <v/>
      </c>
      <c r="P262" s="457"/>
      <c r="Q262" s="158" t="str">
        <f t="shared" si="24"/>
        <v/>
      </c>
      <c r="R262" s="148" t="str">
        <f>IF($D262="","",IF(OR($AJ262=120500,$AJ262=120600),"",VLOOKUP($AJ262,FET_Req!$A$2:$N$22,8)))</f>
        <v/>
      </c>
      <c r="S262" s="457"/>
      <c r="T262" s="158" t="str">
        <f t="shared" si="25"/>
        <v/>
      </c>
      <c r="U262" s="148" t="str">
        <f>IF($D262="","",VLOOKUP($AJ262,FET_Req!$A$2:$N$22,9))</f>
        <v/>
      </c>
      <c r="V262" s="149" t="str">
        <f t="shared" si="26"/>
        <v/>
      </c>
      <c r="W262" s="150" t="str">
        <f t="shared" si="27"/>
        <v/>
      </c>
      <c r="X262" s="151"/>
      <c r="Y262" s="453"/>
      <c r="Z262" s="453"/>
      <c r="AA262" s="453"/>
      <c r="AB262" s="453"/>
      <c r="AC262" s="453"/>
      <c r="AD262" s="453"/>
      <c r="AE262" s="453"/>
      <c r="AF262" s="152" t="str">
        <f>IF(OR($D262="",$AG262=""),"",MIN(VLOOKUP($AJ262,FET_Req!$A$2:$N$22,11),$AG262-VLOOKUP($AJ262,FET_Req!$A$2:$N$22,12)))</f>
        <v/>
      </c>
      <c r="AG262" s="453"/>
      <c r="AH262" s="453"/>
      <c r="AI262" s="151"/>
      <c r="AJ262" s="126" t="e">
        <f>VLOOKUP($D262,FET_Req!$Q$2:$R$14,2)+IF(VLOOKUP($D262,FET_Req!$Q$2:$R$14,2)=121200,VLOOKUP($E262,FET_Req!$S$2:$T$3,2),0)+IF(VLOOKUP($D262,FET_Req!$Q$2:$R$14,2)=121200,IF(VLOOKUP($E262,FET_Req!$S$2:$T$3,2)=20,VLOOKUP($F262,FET_Req!$U$2:$V$4,2),0),0)+IF(OR(VLOOKUP($D262,FET_Req!$Q$2:$R$14,2)=121500,VLOOKUP($D262,FET_Req!$Q$2:$R$14,2)=121600),VLOOKUP($F262,FET_Req!$U$2:$V$4,2),0)</f>
        <v>#N/A</v>
      </c>
      <c r="AP262" s="218"/>
      <c r="AQ262" s="218"/>
      <c r="AR262" s="218"/>
    </row>
    <row r="263" spans="1:44" x14ac:dyDescent="0.25">
      <c r="A263" s="125"/>
      <c r="B263" s="453"/>
      <c r="C263" s="453"/>
      <c r="D263" s="454"/>
      <c r="E263" s="454"/>
      <c r="F263" s="454"/>
      <c r="G263" s="456"/>
      <c r="H263" s="154" t="str">
        <f t="shared" si="21"/>
        <v/>
      </c>
      <c r="I263" s="148" t="str">
        <f>IF($D263="","",VLOOKUP($AJ263,FET_Req!$A$2:$N$22,5))</f>
        <v/>
      </c>
      <c r="J263" s="455"/>
      <c r="K263" s="147" t="str">
        <f t="shared" si="22"/>
        <v/>
      </c>
      <c r="L263" s="148" t="str">
        <f>IF($D263="","",VLOOKUP($AJ263,FET_Req!$A$2:$N$22,6))</f>
        <v/>
      </c>
      <c r="M263" s="455"/>
      <c r="N263" s="147" t="str">
        <f t="shared" si="23"/>
        <v/>
      </c>
      <c r="O263" s="148" t="str">
        <f>IF($D263="","",VLOOKUP($AJ263,FET_Req!$A$2:$N$22,7))</f>
        <v/>
      </c>
      <c r="P263" s="457"/>
      <c r="Q263" s="158" t="str">
        <f t="shared" si="24"/>
        <v/>
      </c>
      <c r="R263" s="148" t="str">
        <f>IF($D263="","",IF(OR($AJ263=120500,$AJ263=120600),"",VLOOKUP($AJ263,FET_Req!$A$2:$N$22,8)))</f>
        <v/>
      </c>
      <c r="S263" s="457"/>
      <c r="T263" s="158" t="str">
        <f t="shared" si="25"/>
        <v/>
      </c>
      <c r="U263" s="148" t="str">
        <f>IF($D263="","",VLOOKUP($AJ263,FET_Req!$A$2:$N$22,9))</f>
        <v/>
      </c>
      <c r="V263" s="149" t="str">
        <f t="shared" si="26"/>
        <v/>
      </c>
      <c r="W263" s="150" t="str">
        <f t="shared" si="27"/>
        <v/>
      </c>
      <c r="X263" s="151"/>
      <c r="Y263" s="453"/>
      <c r="Z263" s="453"/>
      <c r="AA263" s="453"/>
      <c r="AB263" s="453"/>
      <c r="AC263" s="453"/>
      <c r="AD263" s="453"/>
      <c r="AE263" s="453"/>
      <c r="AF263" s="152" t="str">
        <f>IF(OR($D263="",$AG263=""),"",MIN(VLOOKUP($AJ263,FET_Req!$A$2:$N$22,11),$AG263-VLOOKUP($AJ263,FET_Req!$A$2:$N$22,12)))</f>
        <v/>
      </c>
      <c r="AG263" s="453"/>
      <c r="AH263" s="453"/>
      <c r="AI263" s="151"/>
      <c r="AJ263" s="126" t="e">
        <f>VLOOKUP($D263,FET_Req!$Q$2:$R$14,2)+IF(VLOOKUP($D263,FET_Req!$Q$2:$R$14,2)=121200,VLOOKUP($E263,FET_Req!$S$2:$T$3,2),0)+IF(VLOOKUP($D263,FET_Req!$Q$2:$R$14,2)=121200,IF(VLOOKUP($E263,FET_Req!$S$2:$T$3,2)=20,VLOOKUP($F263,FET_Req!$U$2:$V$4,2),0),0)+IF(OR(VLOOKUP($D263,FET_Req!$Q$2:$R$14,2)=121500,VLOOKUP($D263,FET_Req!$Q$2:$R$14,2)=121600),VLOOKUP($F263,FET_Req!$U$2:$V$4,2),0)</f>
        <v>#N/A</v>
      </c>
      <c r="AP263" s="218"/>
      <c r="AQ263" s="218"/>
      <c r="AR263" s="218"/>
    </row>
    <row r="264" spans="1:44" x14ac:dyDescent="0.25">
      <c r="A264" s="125"/>
      <c r="B264" s="453"/>
      <c r="C264" s="453"/>
      <c r="D264" s="454"/>
      <c r="E264" s="454"/>
      <c r="F264" s="454"/>
      <c r="G264" s="456"/>
      <c r="H264" s="154" t="str">
        <f t="shared" si="21"/>
        <v/>
      </c>
      <c r="I264" s="148" t="str">
        <f>IF($D264="","",VLOOKUP($AJ264,FET_Req!$A$2:$N$22,5))</f>
        <v/>
      </c>
      <c r="J264" s="455"/>
      <c r="K264" s="147" t="str">
        <f t="shared" si="22"/>
        <v/>
      </c>
      <c r="L264" s="148" t="str">
        <f>IF($D264="","",VLOOKUP($AJ264,FET_Req!$A$2:$N$22,6))</f>
        <v/>
      </c>
      <c r="M264" s="455"/>
      <c r="N264" s="147" t="str">
        <f t="shared" si="23"/>
        <v/>
      </c>
      <c r="O264" s="148" t="str">
        <f>IF($D264="","",VLOOKUP($AJ264,FET_Req!$A$2:$N$22,7))</f>
        <v/>
      </c>
      <c r="P264" s="457"/>
      <c r="Q264" s="158" t="str">
        <f t="shared" si="24"/>
        <v/>
      </c>
      <c r="R264" s="148" t="str">
        <f>IF($D264="","",IF(OR($AJ264=120500,$AJ264=120600),"",VLOOKUP($AJ264,FET_Req!$A$2:$N$22,8)))</f>
        <v/>
      </c>
      <c r="S264" s="457"/>
      <c r="T264" s="158" t="str">
        <f t="shared" si="25"/>
        <v/>
      </c>
      <c r="U264" s="148" t="str">
        <f>IF($D264="","",VLOOKUP($AJ264,FET_Req!$A$2:$N$22,9))</f>
        <v/>
      </c>
      <c r="V264" s="149" t="str">
        <f t="shared" si="26"/>
        <v/>
      </c>
      <c r="W264" s="150" t="str">
        <f t="shared" si="27"/>
        <v/>
      </c>
      <c r="X264" s="151"/>
      <c r="Y264" s="453"/>
      <c r="Z264" s="453"/>
      <c r="AA264" s="453"/>
      <c r="AB264" s="453"/>
      <c r="AC264" s="453"/>
      <c r="AD264" s="453"/>
      <c r="AE264" s="453"/>
      <c r="AF264" s="152" t="str">
        <f>IF(OR($D264="",$AG264=""),"",MIN(VLOOKUP($AJ264,FET_Req!$A$2:$N$22,11),$AG264-VLOOKUP($AJ264,FET_Req!$A$2:$N$22,12)))</f>
        <v/>
      </c>
      <c r="AG264" s="453"/>
      <c r="AH264" s="453"/>
      <c r="AI264" s="151"/>
      <c r="AJ264" s="126" t="e">
        <f>VLOOKUP($D264,FET_Req!$Q$2:$R$14,2)+IF(VLOOKUP($D264,FET_Req!$Q$2:$R$14,2)=121200,VLOOKUP($E264,FET_Req!$S$2:$T$3,2),0)+IF(VLOOKUP($D264,FET_Req!$Q$2:$R$14,2)=121200,IF(VLOOKUP($E264,FET_Req!$S$2:$T$3,2)=20,VLOOKUP($F264,FET_Req!$U$2:$V$4,2),0),0)+IF(OR(VLOOKUP($D264,FET_Req!$Q$2:$R$14,2)=121500,VLOOKUP($D264,FET_Req!$Q$2:$R$14,2)=121600),VLOOKUP($F264,FET_Req!$U$2:$V$4,2),0)</f>
        <v>#N/A</v>
      </c>
      <c r="AP264" s="218"/>
      <c r="AQ264" s="218"/>
      <c r="AR264" s="218"/>
    </row>
    <row r="265" spans="1:44" x14ac:dyDescent="0.25">
      <c r="A265" s="125"/>
      <c r="B265" s="453"/>
      <c r="C265" s="453"/>
      <c r="D265" s="454"/>
      <c r="E265" s="454"/>
      <c r="F265" s="454"/>
      <c r="G265" s="456"/>
      <c r="H265" s="154" t="str">
        <f t="shared" si="21"/>
        <v/>
      </c>
      <c r="I265" s="148" t="str">
        <f>IF($D265="","",VLOOKUP($AJ265,FET_Req!$A$2:$N$22,5))</f>
        <v/>
      </c>
      <c r="J265" s="455"/>
      <c r="K265" s="147" t="str">
        <f t="shared" si="22"/>
        <v/>
      </c>
      <c r="L265" s="148" t="str">
        <f>IF($D265="","",VLOOKUP($AJ265,FET_Req!$A$2:$N$22,6))</f>
        <v/>
      </c>
      <c r="M265" s="455"/>
      <c r="N265" s="147" t="str">
        <f t="shared" si="23"/>
        <v/>
      </c>
      <c r="O265" s="148" t="str">
        <f>IF($D265="","",VLOOKUP($AJ265,FET_Req!$A$2:$N$22,7))</f>
        <v/>
      </c>
      <c r="P265" s="457"/>
      <c r="Q265" s="158" t="str">
        <f t="shared" si="24"/>
        <v/>
      </c>
      <c r="R265" s="148" t="str">
        <f>IF($D265="","",IF(OR($AJ265=120500,$AJ265=120600),"",VLOOKUP($AJ265,FET_Req!$A$2:$N$22,8)))</f>
        <v/>
      </c>
      <c r="S265" s="457"/>
      <c r="T265" s="158" t="str">
        <f t="shared" si="25"/>
        <v/>
      </c>
      <c r="U265" s="148" t="str">
        <f>IF($D265="","",VLOOKUP($AJ265,FET_Req!$A$2:$N$22,9))</f>
        <v/>
      </c>
      <c r="V265" s="149" t="str">
        <f t="shared" si="26"/>
        <v/>
      </c>
      <c r="W265" s="150" t="str">
        <f t="shared" si="27"/>
        <v/>
      </c>
      <c r="X265" s="151"/>
      <c r="Y265" s="453"/>
      <c r="Z265" s="453"/>
      <c r="AA265" s="453"/>
      <c r="AB265" s="453"/>
      <c r="AC265" s="453"/>
      <c r="AD265" s="453"/>
      <c r="AE265" s="453"/>
      <c r="AF265" s="152" t="str">
        <f>IF(OR($D265="",$AG265=""),"",MIN(VLOOKUP($AJ265,FET_Req!$A$2:$N$22,11),$AG265-VLOOKUP($AJ265,FET_Req!$A$2:$N$22,12)))</f>
        <v/>
      </c>
      <c r="AG265" s="453"/>
      <c r="AH265" s="453"/>
      <c r="AI265" s="151"/>
      <c r="AJ265" s="126" t="e">
        <f>VLOOKUP($D265,FET_Req!$Q$2:$R$14,2)+IF(VLOOKUP($D265,FET_Req!$Q$2:$R$14,2)=121200,VLOOKUP($E265,FET_Req!$S$2:$T$3,2),0)+IF(VLOOKUP($D265,FET_Req!$Q$2:$R$14,2)=121200,IF(VLOOKUP($E265,FET_Req!$S$2:$T$3,2)=20,VLOOKUP($F265,FET_Req!$U$2:$V$4,2),0),0)+IF(OR(VLOOKUP($D265,FET_Req!$Q$2:$R$14,2)=121500,VLOOKUP($D265,FET_Req!$Q$2:$R$14,2)=121600),VLOOKUP($F265,FET_Req!$U$2:$V$4,2),0)</f>
        <v>#N/A</v>
      </c>
      <c r="AP265" s="218"/>
      <c r="AQ265" s="218"/>
      <c r="AR265" s="218"/>
    </row>
    <row r="266" spans="1:44" x14ac:dyDescent="0.25">
      <c r="A266" s="125"/>
      <c r="B266" s="453"/>
      <c r="C266" s="453"/>
      <c r="D266" s="454"/>
      <c r="E266" s="454"/>
      <c r="F266" s="454"/>
      <c r="G266" s="456"/>
      <c r="H266" s="154" t="str">
        <f t="shared" si="21"/>
        <v/>
      </c>
      <c r="I266" s="148" t="str">
        <f>IF($D266="","",VLOOKUP($AJ266,FET_Req!$A$2:$N$22,5))</f>
        <v/>
      </c>
      <c r="J266" s="455"/>
      <c r="K266" s="147" t="str">
        <f t="shared" si="22"/>
        <v/>
      </c>
      <c r="L266" s="148" t="str">
        <f>IF($D266="","",VLOOKUP($AJ266,FET_Req!$A$2:$N$22,6))</f>
        <v/>
      </c>
      <c r="M266" s="455"/>
      <c r="N266" s="147" t="str">
        <f t="shared" si="23"/>
        <v/>
      </c>
      <c r="O266" s="148" t="str">
        <f>IF($D266="","",VLOOKUP($AJ266,FET_Req!$A$2:$N$22,7))</f>
        <v/>
      </c>
      <c r="P266" s="457"/>
      <c r="Q266" s="158" t="str">
        <f t="shared" si="24"/>
        <v/>
      </c>
      <c r="R266" s="148" t="str">
        <f>IF($D266="","",IF(OR($AJ266=120500,$AJ266=120600),"",VLOOKUP($AJ266,FET_Req!$A$2:$N$22,8)))</f>
        <v/>
      </c>
      <c r="S266" s="457"/>
      <c r="T266" s="158" t="str">
        <f t="shared" si="25"/>
        <v/>
      </c>
      <c r="U266" s="148" t="str">
        <f>IF($D266="","",VLOOKUP($AJ266,FET_Req!$A$2:$N$22,9))</f>
        <v/>
      </c>
      <c r="V266" s="149" t="str">
        <f t="shared" si="26"/>
        <v/>
      </c>
      <c r="W266" s="150" t="str">
        <f t="shared" si="27"/>
        <v/>
      </c>
      <c r="X266" s="151"/>
      <c r="Y266" s="453"/>
      <c r="Z266" s="453"/>
      <c r="AA266" s="453"/>
      <c r="AB266" s="453"/>
      <c r="AC266" s="453"/>
      <c r="AD266" s="453"/>
      <c r="AE266" s="453"/>
      <c r="AF266" s="152" t="str">
        <f>IF(OR($D266="",$AG266=""),"",MIN(VLOOKUP($AJ266,FET_Req!$A$2:$N$22,11),$AG266-VLOOKUP($AJ266,FET_Req!$A$2:$N$22,12)))</f>
        <v/>
      </c>
      <c r="AG266" s="453"/>
      <c r="AH266" s="453"/>
      <c r="AI266" s="151"/>
      <c r="AJ266" s="126" t="e">
        <f>VLOOKUP($D266,FET_Req!$Q$2:$R$14,2)+IF(VLOOKUP($D266,FET_Req!$Q$2:$R$14,2)=121200,VLOOKUP($E266,FET_Req!$S$2:$T$3,2),0)+IF(VLOOKUP($D266,FET_Req!$Q$2:$R$14,2)=121200,IF(VLOOKUP($E266,FET_Req!$S$2:$T$3,2)=20,VLOOKUP($F266,FET_Req!$U$2:$V$4,2),0),0)+IF(OR(VLOOKUP($D266,FET_Req!$Q$2:$R$14,2)=121500,VLOOKUP($D266,FET_Req!$Q$2:$R$14,2)=121600),VLOOKUP($F266,FET_Req!$U$2:$V$4,2),0)</f>
        <v>#N/A</v>
      </c>
      <c r="AP266" s="218"/>
      <c r="AQ266" s="218"/>
      <c r="AR266" s="218"/>
    </row>
    <row r="267" spans="1:44" x14ac:dyDescent="0.25">
      <c r="A267" s="125"/>
      <c r="B267" s="453"/>
      <c r="C267" s="453"/>
      <c r="D267" s="454"/>
      <c r="E267" s="454"/>
      <c r="F267" s="454"/>
      <c r="G267" s="456"/>
      <c r="H267" s="154" t="str">
        <f t="shared" si="21"/>
        <v/>
      </c>
      <c r="I267" s="148" t="str">
        <f>IF($D267="","",VLOOKUP($AJ267,FET_Req!$A$2:$N$22,5))</f>
        <v/>
      </c>
      <c r="J267" s="455"/>
      <c r="K267" s="147" t="str">
        <f t="shared" si="22"/>
        <v/>
      </c>
      <c r="L267" s="148" t="str">
        <f>IF($D267="","",VLOOKUP($AJ267,FET_Req!$A$2:$N$22,6))</f>
        <v/>
      </c>
      <c r="M267" s="455"/>
      <c r="N267" s="147" t="str">
        <f t="shared" si="23"/>
        <v/>
      </c>
      <c r="O267" s="148" t="str">
        <f>IF($D267="","",VLOOKUP($AJ267,FET_Req!$A$2:$N$22,7))</f>
        <v/>
      </c>
      <c r="P267" s="457"/>
      <c r="Q267" s="158" t="str">
        <f t="shared" si="24"/>
        <v/>
      </c>
      <c r="R267" s="148" t="str">
        <f>IF($D267="","",IF(OR($AJ267=120500,$AJ267=120600),"",VLOOKUP($AJ267,FET_Req!$A$2:$N$22,8)))</f>
        <v/>
      </c>
      <c r="S267" s="457"/>
      <c r="T267" s="158" t="str">
        <f t="shared" si="25"/>
        <v/>
      </c>
      <c r="U267" s="148" t="str">
        <f>IF($D267="","",VLOOKUP($AJ267,FET_Req!$A$2:$N$22,9))</f>
        <v/>
      </c>
      <c r="V267" s="149" t="str">
        <f t="shared" si="26"/>
        <v/>
      </c>
      <c r="W267" s="150" t="str">
        <f t="shared" si="27"/>
        <v/>
      </c>
      <c r="X267" s="151"/>
      <c r="Y267" s="453"/>
      <c r="Z267" s="453"/>
      <c r="AA267" s="453"/>
      <c r="AB267" s="453"/>
      <c r="AC267" s="453"/>
      <c r="AD267" s="453"/>
      <c r="AE267" s="453"/>
      <c r="AF267" s="152" t="str">
        <f>IF(OR($D267="",$AG267=""),"",MIN(VLOOKUP($AJ267,FET_Req!$A$2:$N$22,11),$AG267-VLOOKUP($AJ267,FET_Req!$A$2:$N$22,12)))</f>
        <v/>
      </c>
      <c r="AG267" s="453"/>
      <c r="AH267" s="453"/>
      <c r="AI267" s="151"/>
      <c r="AJ267" s="126" t="e">
        <f>VLOOKUP($D267,FET_Req!$Q$2:$R$14,2)+IF(VLOOKUP($D267,FET_Req!$Q$2:$R$14,2)=121200,VLOOKUP($E267,FET_Req!$S$2:$T$3,2),0)+IF(VLOOKUP($D267,FET_Req!$Q$2:$R$14,2)=121200,IF(VLOOKUP($E267,FET_Req!$S$2:$T$3,2)=20,VLOOKUP($F267,FET_Req!$U$2:$V$4,2),0),0)+IF(OR(VLOOKUP($D267,FET_Req!$Q$2:$R$14,2)=121500,VLOOKUP($D267,FET_Req!$Q$2:$R$14,2)=121600),VLOOKUP($F267,FET_Req!$U$2:$V$4,2),0)</f>
        <v>#N/A</v>
      </c>
      <c r="AP267" s="218"/>
      <c r="AQ267" s="218"/>
      <c r="AR267" s="218"/>
    </row>
    <row r="268" spans="1:44" x14ac:dyDescent="0.25">
      <c r="A268" s="125"/>
      <c r="B268" s="453"/>
      <c r="C268" s="453"/>
      <c r="D268" s="454"/>
      <c r="E268" s="454"/>
      <c r="F268" s="454"/>
      <c r="G268" s="456"/>
      <c r="H268" s="154" t="str">
        <f t="shared" si="21"/>
        <v/>
      </c>
      <c r="I268" s="148" t="str">
        <f>IF($D268="","",VLOOKUP($AJ268,FET_Req!$A$2:$N$22,5))</f>
        <v/>
      </c>
      <c r="J268" s="455"/>
      <c r="K268" s="147" t="str">
        <f t="shared" si="22"/>
        <v/>
      </c>
      <c r="L268" s="148" t="str">
        <f>IF($D268="","",VLOOKUP($AJ268,FET_Req!$A$2:$N$22,6))</f>
        <v/>
      </c>
      <c r="M268" s="455"/>
      <c r="N268" s="147" t="str">
        <f t="shared" si="23"/>
        <v/>
      </c>
      <c r="O268" s="148" t="str">
        <f>IF($D268="","",VLOOKUP($AJ268,FET_Req!$A$2:$N$22,7))</f>
        <v/>
      </c>
      <c r="P268" s="457"/>
      <c r="Q268" s="158" t="str">
        <f t="shared" si="24"/>
        <v/>
      </c>
      <c r="R268" s="148" t="str">
        <f>IF($D268="","",IF(OR($AJ268=120500,$AJ268=120600),"",VLOOKUP($AJ268,FET_Req!$A$2:$N$22,8)))</f>
        <v/>
      </c>
      <c r="S268" s="457"/>
      <c r="T268" s="158" t="str">
        <f t="shared" si="25"/>
        <v/>
      </c>
      <c r="U268" s="148" t="str">
        <f>IF($D268="","",VLOOKUP($AJ268,FET_Req!$A$2:$N$22,9))</f>
        <v/>
      </c>
      <c r="V268" s="149" t="str">
        <f t="shared" si="26"/>
        <v/>
      </c>
      <c r="W268" s="150" t="str">
        <f t="shared" si="27"/>
        <v/>
      </c>
      <c r="X268" s="151"/>
      <c r="Y268" s="453"/>
      <c r="Z268" s="453"/>
      <c r="AA268" s="453"/>
      <c r="AB268" s="453"/>
      <c r="AC268" s="453"/>
      <c r="AD268" s="453"/>
      <c r="AE268" s="453"/>
      <c r="AF268" s="152" t="str">
        <f>IF(OR($D268="",$AG268=""),"",MIN(VLOOKUP($AJ268,FET_Req!$A$2:$N$22,11),$AG268-VLOOKUP($AJ268,FET_Req!$A$2:$N$22,12)))</f>
        <v/>
      </c>
      <c r="AG268" s="453"/>
      <c r="AH268" s="453"/>
      <c r="AI268" s="151"/>
      <c r="AJ268" s="126" t="e">
        <f>VLOOKUP($D268,FET_Req!$Q$2:$R$14,2)+IF(VLOOKUP($D268,FET_Req!$Q$2:$R$14,2)=121200,VLOOKUP($E268,FET_Req!$S$2:$T$3,2),0)+IF(VLOOKUP($D268,FET_Req!$Q$2:$R$14,2)=121200,IF(VLOOKUP($E268,FET_Req!$S$2:$T$3,2)=20,VLOOKUP($F268,FET_Req!$U$2:$V$4,2),0),0)+IF(OR(VLOOKUP($D268,FET_Req!$Q$2:$R$14,2)=121500,VLOOKUP($D268,FET_Req!$Q$2:$R$14,2)=121600),VLOOKUP($F268,FET_Req!$U$2:$V$4,2),0)</f>
        <v>#N/A</v>
      </c>
      <c r="AP268" s="218"/>
      <c r="AQ268" s="218"/>
      <c r="AR268" s="218"/>
    </row>
    <row r="269" spans="1:44" x14ac:dyDescent="0.25">
      <c r="A269" s="125"/>
      <c r="B269" s="453"/>
      <c r="C269" s="453"/>
      <c r="D269" s="454"/>
      <c r="E269" s="454"/>
      <c r="F269" s="454"/>
      <c r="G269" s="456"/>
      <c r="H269" s="154" t="str">
        <f t="shared" si="21"/>
        <v/>
      </c>
      <c r="I269" s="148" t="str">
        <f>IF($D269="","",VLOOKUP($AJ269,FET_Req!$A$2:$N$22,5))</f>
        <v/>
      </c>
      <c r="J269" s="455"/>
      <c r="K269" s="147" t="str">
        <f t="shared" si="22"/>
        <v/>
      </c>
      <c r="L269" s="148" t="str">
        <f>IF($D269="","",VLOOKUP($AJ269,FET_Req!$A$2:$N$22,6))</f>
        <v/>
      </c>
      <c r="M269" s="455"/>
      <c r="N269" s="147" t="str">
        <f t="shared" si="23"/>
        <v/>
      </c>
      <c r="O269" s="148" t="str">
        <f>IF($D269="","",VLOOKUP($AJ269,FET_Req!$A$2:$N$22,7))</f>
        <v/>
      </c>
      <c r="P269" s="457"/>
      <c r="Q269" s="158" t="str">
        <f t="shared" si="24"/>
        <v/>
      </c>
      <c r="R269" s="148" t="str">
        <f>IF($D269="","",IF(OR($AJ269=120500,$AJ269=120600),"",VLOOKUP($AJ269,FET_Req!$A$2:$N$22,8)))</f>
        <v/>
      </c>
      <c r="S269" s="457"/>
      <c r="T269" s="158" t="str">
        <f t="shared" si="25"/>
        <v/>
      </c>
      <c r="U269" s="148" t="str">
        <f>IF($D269="","",VLOOKUP($AJ269,FET_Req!$A$2:$N$22,9))</f>
        <v/>
      </c>
      <c r="V269" s="149" t="str">
        <f t="shared" si="26"/>
        <v/>
      </c>
      <c r="W269" s="150" t="str">
        <f t="shared" si="27"/>
        <v/>
      </c>
      <c r="X269" s="151"/>
      <c r="Y269" s="453"/>
      <c r="Z269" s="453"/>
      <c r="AA269" s="453"/>
      <c r="AB269" s="453"/>
      <c r="AC269" s="453"/>
      <c r="AD269" s="453"/>
      <c r="AE269" s="453"/>
      <c r="AF269" s="152" t="str">
        <f>IF(OR($D269="",$AG269=""),"",MIN(VLOOKUP($AJ269,FET_Req!$A$2:$N$22,11),$AG269-VLOOKUP($AJ269,FET_Req!$A$2:$N$22,12)))</f>
        <v/>
      </c>
      <c r="AG269" s="453"/>
      <c r="AH269" s="453"/>
      <c r="AI269" s="151"/>
      <c r="AJ269" s="126" t="e">
        <f>VLOOKUP($D269,FET_Req!$Q$2:$R$14,2)+IF(VLOOKUP($D269,FET_Req!$Q$2:$R$14,2)=121200,VLOOKUP($E269,FET_Req!$S$2:$T$3,2),0)+IF(VLOOKUP($D269,FET_Req!$Q$2:$R$14,2)=121200,IF(VLOOKUP($E269,FET_Req!$S$2:$T$3,2)=20,VLOOKUP($F269,FET_Req!$U$2:$V$4,2),0),0)+IF(OR(VLOOKUP($D269,FET_Req!$Q$2:$R$14,2)=121500,VLOOKUP($D269,FET_Req!$Q$2:$R$14,2)=121600),VLOOKUP($F269,FET_Req!$U$2:$V$4,2),0)</f>
        <v>#N/A</v>
      </c>
      <c r="AP269" s="218"/>
      <c r="AQ269" s="218"/>
      <c r="AR269" s="218"/>
    </row>
    <row r="270" spans="1:44" x14ac:dyDescent="0.25">
      <c r="A270" s="125"/>
      <c r="B270" s="453"/>
      <c r="C270" s="453"/>
      <c r="D270" s="454"/>
      <c r="E270" s="454"/>
      <c r="F270" s="454"/>
      <c r="G270" s="456"/>
      <c r="H270" s="154" t="str">
        <f t="shared" si="21"/>
        <v/>
      </c>
      <c r="I270" s="148" t="str">
        <f>IF($D270="","",VLOOKUP($AJ270,FET_Req!$A$2:$N$22,5))</f>
        <v/>
      </c>
      <c r="J270" s="455"/>
      <c r="K270" s="147" t="str">
        <f t="shared" si="22"/>
        <v/>
      </c>
      <c r="L270" s="148" t="str">
        <f>IF($D270="","",VLOOKUP($AJ270,FET_Req!$A$2:$N$22,6))</f>
        <v/>
      </c>
      <c r="M270" s="455"/>
      <c r="N270" s="147" t="str">
        <f t="shared" si="23"/>
        <v/>
      </c>
      <c r="O270" s="148" t="str">
        <f>IF($D270="","",VLOOKUP($AJ270,FET_Req!$A$2:$N$22,7))</f>
        <v/>
      </c>
      <c r="P270" s="457"/>
      <c r="Q270" s="158" t="str">
        <f t="shared" si="24"/>
        <v/>
      </c>
      <c r="R270" s="148" t="str">
        <f>IF($D270="","",IF(OR($AJ270=120500,$AJ270=120600),"",VLOOKUP($AJ270,FET_Req!$A$2:$N$22,8)))</f>
        <v/>
      </c>
      <c r="S270" s="457"/>
      <c r="T270" s="158" t="str">
        <f t="shared" si="25"/>
        <v/>
      </c>
      <c r="U270" s="148" t="str">
        <f>IF($D270="","",VLOOKUP($AJ270,FET_Req!$A$2:$N$22,9))</f>
        <v/>
      </c>
      <c r="V270" s="149" t="str">
        <f t="shared" si="26"/>
        <v/>
      </c>
      <c r="W270" s="150" t="str">
        <f t="shared" si="27"/>
        <v/>
      </c>
      <c r="X270" s="151"/>
      <c r="Y270" s="453"/>
      <c r="Z270" s="453"/>
      <c r="AA270" s="453"/>
      <c r="AB270" s="453"/>
      <c r="AC270" s="453"/>
      <c r="AD270" s="453"/>
      <c r="AE270" s="453"/>
      <c r="AF270" s="152" t="str">
        <f>IF(OR($D270="",$AG270=""),"",MIN(VLOOKUP($AJ270,FET_Req!$A$2:$N$22,11),$AG270-VLOOKUP($AJ270,FET_Req!$A$2:$N$22,12)))</f>
        <v/>
      </c>
      <c r="AG270" s="453"/>
      <c r="AH270" s="453"/>
      <c r="AI270" s="151"/>
      <c r="AJ270" s="126" t="e">
        <f>VLOOKUP($D270,FET_Req!$Q$2:$R$14,2)+IF(VLOOKUP($D270,FET_Req!$Q$2:$R$14,2)=121200,VLOOKUP($E270,FET_Req!$S$2:$T$3,2),0)+IF(VLOOKUP($D270,FET_Req!$Q$2:$R$14,2)=121200,IF(VLOOKUP($E270,FET_Req!$S$2:$T$3,2)=20,VLOOKUP($F270,FET_Req!$U$2:$V$4,2),0),0)+IF(OR(VLOOKUP($D270,FET_Req!$Q$2:$R$14,2)=121500,VLOOKUP($D270,FET_Req!$Q$2:$R$14,2)=121600),VLOOKUP($F270,FET_Req!$U$2:$V$4,2),0)</f>
        <v>#N/A</v>
      </c>
      <c r="AP270" s="218"/>
      <c r="AQ270" s="218"/>
      <c r="AR270" s="218"/>
    </row>
    <row r="271" spans="1:44" x14ac:dyDescent="0.25">
      <c r="A271" s="125"/>
      <c r="B271" s="453"/>
      <c r="C271" s="453"/>
      <c r="D271" s="454"/>
      <c r="E271" s="454"/>
      <c r="F271" s="454"/>
      <c r="G271" s="456"/>
      <c r="H271" s="154" t="str">
        <f t="shared" si="21"/>
        <v/>
      </c>
      <c r="I271" s="148" t="str">
        <f>IF($D271="","",VLOOKUP($AJ271,FET_Req!$A$2:$N$22,5))</f>
        <v/>
      </c>
      <c r="J271" s="455"/>
      <c r="K271" s="147" t="str">
        <f t="shared" si="22"/>
        <v/>
      </c>
      <c r="L271" s="148" t="str">
        <f>IF($D271="","",VLOOKUP($AJ271,FET_Req!$A$2:$N$22,6))</f>
        <v/>
      </c>
      <c r="M271" s="455"/>
      <c r="N271" s="147" t="str">
        <f t="shared" si="23"/>
        <v/>
      </c>
      <c r="O271" s="148" t="str">
        <f>IF($D271="","",VLOOKUP($AJ271,FET_Req!$A$2:$N$22,7))</f>
        <v/>
      </c>
      <c r="P271" s="457"/>
      <c r="Q271" s="158" t="str">
        <f t="shared" si="24"/>
        <v/>
      </c>
      <c r="R271" s="148" t="str">
        <f>IF($D271="","",IF(OR($AJ271=120500,$AJ271=120600),"",VLOOKUP($AJ271,FET_Req!$A$2:$N$22,8)))</f>
        <v/>
      </c>
      <c r="S271" s="457"/>
      <c r="T271" s="158" t="str">
        <f t="shared" si="25"/>
        <v/>
      </c>
      <c r="U271" s="148" t="str">
        <f>IF($D271="","",VLOOKUP($AJ271,FET_Req!$A$2:$N$22,9))</f>
        <v/>
      </c>
      <c r="V271" s="149" t="str">
        <f t="shared" si="26"/>
        <v/>
      </c>
      <c r="W271" s="150" t="str">
        <f t="shared" si="27"/>
        <v/>
      </c>
      <c r="X271" s="151"/>
      <c r="Y271" s="453"/>
      <c r="Z271" s="453"/>
      <c r="AA271" s="453"/>
      <c r="AB271" s="453"/>
      <c r="AC271" s="453"/>
      <c r="AD271" s="453"/>
      <c r="AE271" s="453"/>
      <c r="AF271" s="152" t="str">
        <f>IF(OR($D271="",$AG271=""),"",MIN(VLOOKUP($AJ271,FET_Req!$A$2:$N$22,11),$AG271-VLOOKUP($AJ271,FET_Req!$A$2:$N$22,12)))</f>
        <v/>
      </c>
      <c r="AG271" s="453"/>
      <c r="AH271" s="453"/>
      <c r="AI271" s="151"/>
      <c r="AJ271" s="126" t="e">
        <f>VLOOKUP($D271,FET_Req!$Q$2:$R$14,2)+IF(VLOOKUP($D271,FET_Req!$Q$2:$R$14,2)=121200,VLOOKUP($E271,FET_Req!$S$2:$T$3,2),0)+IF(VLOOKUP($D271,FET_Req!$Q$2:$R$14,2)=121200,IF(VLOOKUP($E271,FET_Req!$S$2:$T$3,2)=20,VLOOKUP($F271,FET_Req!$U$2:$V$4,2),0),0)+IF(OR(VLOOKUP($D271,FET_Req!$Q$2:$R$14,2)=121500,VLOOKUP($D271,FET_Req!$Q$2:$R$14,2)=121600),VLOOKUP($F271,FET_Req!$U$2:$V$4,2),0)</f>
        <v>#N/A</v>
      </c>
      <c r="AP271" s="218"/>
      <c r="AQ271" s="218"/>
      <c r="AR271" s="218"/>
    </row>
    <row r="272" spans="1:44" x14ac:dyDescent="0.25">
      <c r="A272" s="125"/>
      <c r="B272" s="453"/>
      <c r="C272" s="453"/>
      <c r="D272" s="454"/>
      <c r="E272" s="454"/>
      <c r="F272" s="454"/>
      <c r="G272" s="456"/>
      <c r="H272" s="154" t="str">
        <f t="shared" si="21"/>
        <v/>
      </c>
      <c r="I272" s="148" t="str">
        <f>IF($D272="","",VLOOKUP($AJ272,FET_Req!$A$2:$N$22,5))</f>
        <v/>
      </c>
      <c r="J272" s="455"/>
      <c r="K272" s="147" t="str">
        <f t="shared" si="22"/>
        <v/>
      </c>
      <c r="L272" s="148" t="str">
        <f>IF($D272="","",VLOOKUP($AJ272,FET_Req!$A$2:$N$22,6))</f>
        <v/>
      </c>
      <c r="M272" s="455"/>
      <c r="N272" s="147" t="str">
        <f t="shared" si="23"/>
        <v/>
      </c>
      <c r="O272" s="148" t="str">
        <f>IF($D272="","",VLOOKUP($AJ272,FET_Req!$A$2:$N$22,7))</f>
        <v/>
      </c>
      <c r="P272" s="457"/>
      <c r="Q272" s="158" t="str">
        <f t="shared" si="24"/>
        <v/>
      </c>
      <c r="R272" s="148" t="str">
        <f>IF($D272="","",IF(OR($AJ272=120500,$AJ272=120600),"",VLOOKUP($AJ272,FET_Req!$A$2:$N$22,8)))</f>
        <v/>
      </c>
      <c r="S272" s="457"/>
      <c r="T272" s="158" t="str">
        <f t="shared" si="25"/>
        <v/>
      </c>
      <c r="U272" s="148" t="str">
        <f>IF($D272="","",VLOOKUP($AJ272,FET_Req!$A$2:$N$22,9))</f>
        <v/>
      </c>
      <c r="V272" s="149" t="str">
        <f t="shared" si="26"/>
        <v/>
      </c>
      <c r="W272" s="150" t="str">
        <f t="shared" si="27"/>
        <v/>
      </c>
      <c r="X272" s="151"/>
      <c r="Y272" s="453"/>
      <c r="Z272" s="453"/>
      <c r="AA272" s="453"/>
      <c r="AB272" s="453"/>
      <c r="AC272" s="453"/>
      <c r="AD272" s="453"/>
      <c r="AE272" s="453"/>
      <c r="AF272" s="152" t="str">
        <f>IF(OR($D272="",$AG272=""),"",MIN(VLOOKUP($AJ272,FET_Req!$A$2:$N$22,11),$AG272-VLOOKUP($AJ272,FET_Req!$A$2:$N$22,12)))</f>
        <v/>
      </c>
      <c r="AG272" s="453"/>
      <c r="AH272" s="453"/>
      <c r="AI272" s="151"/>
      <c r="AJ272" s="126" t="e">
        <f>VLOOKUP($D272,FET_Req!$Q$2:$R$14,2)+IF(VLOOKUP($D272,FET_Req!$Q$2:$R$14,2)=121200,VLOOKUP($E272,FET_Req!$S$2:$T$3,2),0)+IF(VLOOKUP($D272,FET_Req!$Q$2:$R$14,2)=121200,IF(VLOOKUP($E272,FET_Req!$S$2:$T$3,2)=20,VLOOKUP($F272,FET_Req!$U$2:$V$4,2),0),0)+IF(OR(VLOOKUP($D272,FET_Req!$Q$2:$R$14,2)=121500,VLOOKUP($D272,FET_Req!$Q$2:$R$14,2)=121600),VLOOKUP($F272,FET_Req!$U$2:$V$4,2),0)</f>
        <v>#N/A</v>
      </c>
      <c r="AP272" s="218"/>
      <c r="AQ272" s="218"/>
      <c r="AR272" s="218"/>
    </row>
    <row r="273" spans="1:44" x14ac:dyDescent="0.25">
      <c r="A273" s="125"/>
      <c r="B273" s="453"/>
      <c r="C273" s="453"/>
      <c r="D273" s="454"/>
      <c r="E273" s="454"/>
      <c r="F273" s="454"/>
      <c r="G273" s="456"/>
      <c r="H273" s="154" t="str">
        <f t="shared" si="21"/>
        <v/>
      </c>
      <c r="I273" s="148" t="str">
        <f>IF($D273="","",VLOOKUP($AJ273,FET_Req!$A$2:$N$22,5))</f>
        <v/>
      </c>
      <c r="J273" s="455"/>
      <c r="K273" s="147" t="str">
        <f t="shared" si="22"/>
        <v/>
      </c>
      <c r="L273" s="148" t="str">
        <f>IF($D273="","",VLOOKUP($AJ273,FET_Req!$A$2:$N$22,6))</f>
        <v/>
      </c>
      <c r="M273" s="455"/>
      <c r="N273" s="147" t="str">
        <f t="shared" si="23"/>
        <v/>
      </c>
      <c r="O273" s="148" t="str">
        <f>IF($D273="","",VLOOKUP($AJ273,FET_Req!$A$2:$N$22,7))</f>
        <v/>
      </c>
      <c r="P273" s="457"/>
      <c r="Q273" s="158" t="str">
        <f t="shared" si="24"/>
        <v/>
      </c>
      <c r="R273" s="148" t="str">
        <f>IF($D273="","",IF(OR($AJ273=120500,$AJ273=120600),"",VLOOKUP($AJ273,FET_Req!$A$2:$N$22,8)))</f>
        <v/>
      </c>
      <c r="S273" s="457"/>
      <c r="T273" s="158" t="str">
        <f t="shared" si="25"/>
        <v/>
      </c>
      <c r="U273" s="148" t="str">
        <f>IF($D273="","",VLOOKUP($AJ273,FET_Req!$A$2:$N$22,9))</f>
        <v/>
      </c>
      <c r="V273" s="149" t="str">
        <f t="shared" si="26"/>
        <v/>
      </c>
      <c r="W273" s="150" t="str">
        <f t="shared" si="27"/>
        <v/>
      </c>
      <c r="X273" s="151"/>
      <c r="Y273" s="453"/>
      <c r="Z273" s="453"/>
      <c r="AA273" s="453"/>
      <c r="AB273" s="453"/>
      <c r="AC273" s="453"/>
      <c r="AD273" s="453"/>
      <c r="AE273" s="453"/>
      <c r="AF273" s="152" t="str">
        <f>IF(OR($D273="",$AG273=""),"",MIN(VLOOKUP($AJ273,FET_Req!$A$2:$N$22,11),$AG273-VLOOKUP($AJ273,FET_Req!$A$2:$N$22,12)))</f>
        <v/>
      </c>
      <c r="AG273" s="453"/>
      <c r="AH273" s="453"/>
      <c r="AI273" s="151"/>
      <c r="AJ273" s="126" t="e">
        <f>VLOOKUP($D273,FET_Req!$Q$2:$R$14,2)+IF(VLOOKUP($D273,FET_Req!$Q$2:$R$14,2)=121200,VLOOKUP($E273,FET_Req!$S$2:$T$3,2),0)+IF(VLOOKUP($D273,FET_Req!$Q$2:$R$14,2)=121200,IF(VLOOKUP($E273,FET_Req!$S$2:$T$3,2)=20,VLOOKUP($F273,FET_Req!$U$2:$V$4,2),0),0)+IF(OR(VLOOKUP($D273,FET_Req!$Q$2:$R$14,2)=121500,VLOOKUP($D273,FET_Req!$Q$2:$R$14,2)=121600),VLOOKUP($F273,FET_Req!$U$2:$V$4,2),0)</f>
        <v>#N/A</v>
      </c>
      <c r="AP273" s="218"/>
      <c r="AQ273" s="218"/>
      <c r="AR273" s="218"/>
    </row>
    <row r="274" spans="1:44" x14ac:dyDescent="0.25">
      <c r="A274" s="125"/>
      <c r="B274" s="453"/>
      <c r="C274" s="453"/>
      <c r="D274" s="454"/>
      <c r="E274" s="454"/>
      <c r="F274" s="454"/>
      <c r="G274" s="456"/>
      <c r="H274" s="154" t="str">
        <f t="shared" si="21"/>
        <v/>
      </c>
      <c r="I274" s="148" t="str">
        <f>IF($D274="","",VLOOKUP($AJ274,FET_Req!$A$2:$N$22,5))</f>
        <v/>
      </c>
      <c r="J274" s="455"/>
      <c r="K274" s="147" t="str">
        <f t="shared" si="22"/>
        <v/>
      </c>
      <c r="L274" s="148" t="str">
        <f>IF($D274="","",VLOOKUP($AJ274,FET_Req!$A$2:$N$22,6))</f>
        <v/>
      </c>
      <c r="M274" s="455"/>
      <c r="N274" s="147" t="str">
        <f t="shared" si="23"/>
        <v/>
      </c>
      <c r="O274" s="148" t="str">
        <f>IF($D274="","",VLOOKUP($AJ274,FET_Req!$A$2:$N$22,7))</f>
        <v/>
      </c>
      <c r="P274" s="457"/>
      <c r="Q274" s="158" t="str">
        <f t="shared" si="24"/>
        <v/>
      </c>
      <c r="R274" s="148" t="str">
        <f>IF($D274="","",IF(OR($AJ274=120500,$AJ274=120600),"",VLOOKUP($AJ274,FET_Req!$A$2:$N$22,8)))</f>
        <v/>
      </c>
      <c r="S274" s="457"/>
      <c r="T274" s="158" t="str">
        <f t="shared" si="25"/>
        <v/>
      </c>
      <c r="U274" s="148" t="str">
        <f>IF($D274="","",VLOOKUP($AJ274,FET_Req!$A$2:$N$22,9))</f>
        <v/>
      </c>
      <c r="V274" s="149" t="str">
        <f t="shared" si="26"/>
        <v/>
      </c>
      <c r="W274" s="150" t="str">
        <f t="shared" si="27"/>
        <v/>
      </c>
      <c r="X274" s="151"/>
      <c r="Y274" s="453"/>
      <c r="Z274" s="453"/>
      <c r="AA274" s="453"/>
      <c r="AB274" s="453"/>
      <c r="AC274" s="453"/>
      <c r="AD274" s="453"/>
      <c r="AE274" s="453"/>
      <c r="AF274" s="152" t="str">
        <f>IF(OR($D274="",$AG274=""),"",MIN(VLOOKUP($AJ274,FET_Req!$A$2:$N$22,11),$AG274-VLOOKUP($AJ274,FET_Req!$A$2:$N$22,12)))</f>
        <v/>
      </c>
      <c r="AG274" s="453"/>
      <c r="AH274" s="453"/>
      <c r="AI274" s="151"/>
      <c r="AJ274" s="126" t="e">
        <f>VLOOKUP($D274,FET_Req!$Q$2:$R$14,2)+IF(VLOOKUP($D274,FET_Req!$Q$2:$R$14,2)=121200,VLOOKUP($E274,FET_Req!$S$2:$T$3,2),0)+IF(VLOOKUP($D274,FET_Req!$Q$2:$R$14,2)=121200,IF(VLOOKUP($E274,FET_Req!$S$2:$T$3,2)=20,VLOOKUP($F274,FET_Req!$U$2:$V$4,2),0),0)+IF(OR(VLOOKUP($D274,FET_Req!$Q$2:$R$14,2)=121500,VLOOKUP($D274,FET_Req!$Q$2:$R$14,2)=121600),VLOOKUP($F274,FET_Req!$U$2:$V$4,2),0)</f>
        <v>#N/A</v>
      </c>
      <c r="AP274" s="218"/>
      <c r="AQ274" s="218"/>
      <c r="AR274" s="218"/>
    </row>
    <row r="275" spans="1:44" x14ac:dyDescent="0.25">
      <c r="A275" s="125"/>
      <c r="B275" s="453"/>
      <c r="C275" s="453"/>
      <c r="D275" s="454"/>
      <c r="E275" s="454"/>
      <c r="F275" s="454"/>
      <c r="G275" s="456"/>
      <c r="H275" s="154" t="str">
        <f t="shared" ref="H275:H318" si="28">IF(OR($D275="",$Y275="",$Z275="",$I275="",$AE275="",$AG275=""),"",IF($AJ275&gt;=120100,IF($V275&lt;=$AE275,$Z275*$I275,IF(AND($V275&gt;$AE275,$V275&lt;=$AG275),$I275*($Z275+((($Y275-$Z275)/($AG275-$AE275))*($V275-$AE275))),0)),""))</f>
        <v/>
      </c>
      <c r="I275" s="148" t="str">
        <f>IF($D275="","",VLOOKUP($AJ275,FET_Req!$A$2:$N$22,5))</f>
        <v/>
      </c>
      <c r="J275" s="455"/>
      <c r="K275" s="147" t="str">
        <f t="shared" ref="K275:K318" si="29">IF(OR($D275="",$AA275="",$L275=""),"",IF($AJ275&gt;=120100,$AA275*$L275,""))</f>
        <v/>
      </c>
      <c r="L275" s="148" t="str">
        <f>IF($D275="","",VLOOKUP($AJ275,FET_Req!$A$2:$N$22,6))</f>
        <v/>
      </c>
      <c r="M275" s="455"/>
      <c r="N275" s="147" t="str">
        <f t="shared" ref="N275:N318" si="30">IF(OR($D275="",$AB275="",$O275=""),"",IF($AJ275&gt;=120100,$AB275*$O275,""))</f>
        <v/>
      </c>
      <c r="O275" s="148" t="str">
        <f>IF($D275="","",VLOOKUP($AJ275,FET_Req!$A$2:$N$22,7))</f>
        <v/>
      </c>
      <c r="P275" s="457"/>
      <c r="Q275" s="158" t="str">
        <f t="shared" ref="Q275:Q318" si="31">IF(OR($D275="",$AC275="",$R275=""),"",IF($AJ275&gt;=120100,$AC275*$R275,""))</f>
        <v/>
      </c>
      <c r="R275" s="148" t="str">
        <f>IF($D275="","",IF(OR($AJ275=120500,$AJ275=120600),"",VLOOKUP($AJ275,FET_Req!$A$2:$N$22,8)))</f>
        <v/>
      </c>
      <c r="S275" s="457"/>
      <c r="T275" s="158" t="str">
        <f t="shared" ref="T275:T318" si="32">IF(OR($D275="",$AD275="",$U275=""),"",IF($AJ275&gt;=120100,$AD275*$U275,""))</f>
        <v/>
      </c>
      <c r="U275" s="148" t="str">
        <f>IF($D275="","",VLOOKUP($AJ275,FET_Req!$A$2:$N$22,9))</f>
        <v/>
      </c>
      <c r="V275" s="149" t="str">
        <f t="shared" ref="V275:V318" si="33">IF($D275="","",$L$6+AH275)</f>
        <v/>
      </c>
      <c r="W275" s="150" t="str">
        <f t="shared" ref="W275:W318" si="34">IF(OR($D275="",$AF275=""),"",$AF275)</f>
        <v/>
      </c>
      <c r="X275" s="151"/>
      <c r="Y275" s="453"/>
      <c r="Z275" s="453"/>
      <c r="AA275" s="453"/>
      <c r="AB275" s="453"/>
      <c r="AC275" s="453"/>
      <c r="AD275" s="453"/>
      <c r="AE275" s="453"/>
      <c r="AF275" s="152" t="str">
        <f>IF(OR($D275="",$AG275=""),"",MIN(VLOOKUP($AJ275,FET_Req!$A$2:$N$22,11),$AG275-VLOOKUP($AJ275,FET_Req!$A$2:$N$22,12)))</f>
        <v/>
      </c>
      <c r="AG275" s="453"/>
      <c r="AH275" s="453"/>
      <c r="AI275" s="151"/>
      <c r="AJ275" s="126" t="e">
        <f>VLOOKUP($D275,FET_Req!$Q$2:$R$14,2)+IF(VLOOKUP($D275,FET_Req!$Q$2:$R$14,2)=121200,VLOOKUP($E275,FET_Req!$S$2:$T$3,2),0)+IF(VLOOKUP($D275,FET_Req!$Q$2:$R$14,2)=121200,IF(VLOOKUP($E275,FET_Req!$S$2:$T$3,2)=20,VLOOKUP($F275,FET_Req!$U$2:$V$4,2),0),0)+IF(OR(VLOOKUP($D275,FET_Req!$Q$2:$R$14,2)=121500,VLOOKUP($D275,FET_Req!$Q$2:$R$14,2)=121600),VLOOKUP($F275,FET_Req!$U$2:$V$4,2),0)</f>
        <v>#N/A</v>
      </c>
      <c r="AP275" s="218"/>
      <c r="AQ275" s="218"/>
      <c r="AR275" s="218"/>
    </row>
    <row r="276" spans="1:44" x14ac:dyDescent="0.25">
      <c r="A276" s="125"/>
      <c r="B276" s="453"/>
      <c r="C276" s="453"/>
      <c r="D276" s="454"/>
      <c r="E276" s="454"/>
      <c r="F276" s="454"/>
      <c r="G276" s="456"/>
      <c r="H276" s="154" t="str">
        <f t="shared" si="28"/>
        <v/>
      </c>
      <c r="I276" s="148" t="str">
        <f>IF($D276="","",VLOOKUP($AJ276,FET_Req!$A$2:$N$22,5))</f>
        <v/>
      </c>
      <c r="J276" s="455"/>
      <c r="K276" s="147" t="str">
        <f t="shared" si="29"/>
        <v/>
      </c>
      <c r="L276" s="148" t="str">
        <f>IF($D276="","",VLOOKUP($AJ276,FET_Req!$A$2:$N$22,6))</f>
        <v/>
      </c>
      <c r="M276" s="455"/>
      <c r="N276" s="147" t="str">
        <f t="shared" si="30"/>
        <v/>
      </c>
      <c r="O276" s="148" t="str">
        <f>IF($D276="","",VLOOKUP($AJ276,FET_Req!$A$2:$N$22,7))</f>
        <v/>
      </c>
      <c r="P276" s="457"/>
      <c r="Q276" s="158" t="str">
        <f t="shared" si="31"/>
        <v/>
      </c>
      <c r="R276" s="148" t="str">
        <f>IF($D276="","",IF(OR($AJ276=120500,$AJ276=120600),"",VLOOKUP($AJ276,FET_Req!$A$2:$N$22,8)))</f>
        <v/>
      </c>
      <c r="S276" s="457"/>
      <c r="T276" s="158" t="str">
        <f t="shared" si="32"/>
        <v/>
      </c>
      <c r="U276" s="148" t="str">
        <f>IF($D276="","",VLOOKUP($AJ276,FET_Req!$A$2:$N$22,9))</f>
        <v/>
      </c>
      <c r="V276" s="149" t="str">
        <f t="shared" si="33"/>
        <v/>
      </c>
      <c r="W276" s="150" t="str">
        <f t="shared" si="34"/>
        <v/>
      </c>
      <c r="X276" s="151"/>
      <c r="Y276" s="453"/>
      <c r="Z276" s="453"/>
      <c r="AA276" s="453"/>
      <c r="AB276" s="453"/>
      <c r="AC276" s="453"/>
      <c r="AD276" s="453"/>
      <c r="AE276" s="453"/>
      <c r="AF276" s="152" t="str">
        <f>IF(OR($D276="",$AG276=""),"",MIN(VLOOKUP($AJ276,FET_Req!$A$2:$N$22,11),$AG276-VLOOKUP($AJ276,FET_Req!$A$2:$N$22,12)))</f>
        <v/>
      </c>
      <c r="AG276" s="453"/>
      <c r="AH276" s="453"/>
      <c r="AI276" s="151"/>
      <c r="AJ276" s="126" t="e">
        <f>VLOOKUP($D276,FET_Req!$Q$2:$R$14,2)+IF(VLOOKUP($D276,FET_Req!$Q$2:$R$14,2)=121200,VLOOKUP($E276,FET_Req!$S$2:$T$3,2),0)+IF(VLOOKUP($D276,FET_Req!$Q$2:$R$14,2)=121200,IF(VLOOKUP($E276,FET_Req!$S$2:$T$3,2)=20,VLOOKUP($F276,FET_Req!$U$2:$V$4,2),0),0)+IF(OR(VLOOKUP($D276,FET_Req!$Q$2:$R$14,2)=121500,VLOOKUP($D276,FET_Req!$Q$2:$R$14,2)=121600),VLOOKUP($F276,FET_Req!$U$2:$V$4,2),0)</f>
        <v>#N/A</v>
      </c>
      <c r="AP276" s="218"/>
      <c r="AQ276" s="218"/>
      <c r="AR276" s="218"/>
    </row>
    <row r="277" spans="1:44" x14ac:dyDescent="0.25">
      <c r="A277" s="125"/>
      <c r="B277" s="453"/>
      <c r="C277" s="453"/>
      <c r="D277" s="454"/>
      <c r="E277" s="454"/>
      <c r="F277" s="454"/>
      <c r="G277" s="456"/>
      <c r="H277" s="154" t="str">
        <f t="shared" si="28"/>
        <v/>
      </c>
      <c r="I277" s="148" t="str">
        <f>IF($D277="","",VLOOKUP($AJ277,FET_Req!$A$2:$N$22,5))</f>
        <v/>
      </c>
      <c r="J277" s="455"/>
      <c r="K277" s="147" t="str">
        <f t="shared" si="29"/>
        <v/>
      </c>
      <c r="L277" s="148" t="str">
        <f>IF($D277="","",VLOOKUP($AJ277,FET_Req!$A$2:$N$22,6))</f>
        <v/>
      </c>
      <c r="M277" s="455"/>
      <c r="N277" s="147" t="str">
        <f t="shared" si="30"/>
        <v/>
      </c>
      <c r="O277" s="148" t="str">
        <f>IF($D277="","",VLOOKUP($AJ277,FET_Req!$A$2:$N$22,7))</f>
        <v/>
      </c>
      <c r="P277" s="457"/>
      <c r="Q277" s="158" t="str">
        <f t="shared" si="31"/>
        <v/>
      </c>
      <c r="R277" s="148" t="str">
        <f>IF($D277="","",IF(OR($AJ277=120500,$AJ277=120600),"",VLOOKUP($AJ277,FET_Req!$A$2:$N$22,8)))</f>
        <v/>
      </c>
      <c r="S277" s="457"/>
      <c r="T277" s="158" t="str">
        <f t="shared" si="32"/>
        <v/>
      </c>
      <c r="U277" s="148" t="str">
        <f>IF($D277="","",VLOOKUP($AJ277,FET_Req!$A$2:$N$22,9))</f>
        <v/>
      </c>
      <c r="V277" s="149" t="str">
        <f t="shared" si="33"/>
        <v/>
      </c>
      <c r="W277" s="150" t="str">
        <f t="shared" si="34"/>
        <v/>
      </c>
      <c r="X277" s="151"/>
      <c r="Y277" s="453"/>
      <c r="Z277" s="453"/>
      <c r="AA277" s="453"/>
      <c r="AB277" s="453"/>
      <c r="AC277" s="453"/>
      <c r="AD277" s="453"/>
      <c r="AE277" s="453"/>
      <c r="AF277" s="152" t="str">
        <f>IF(OR($D277="",$AG277=""),"",MIN(VLOOKUP($AJ277,FET_Req!$A$2:$N$22,11),$AG277-VLOOKUP($AJ277,FET_Req!$A$2:$N$22,12)))</f>
        <v/>
      </c>
      <c r="AG277" s="453"/>
      <c r="AH277" s="453"/>
      <c r="AI277" s="151"/>
      <c r="AJ277" s="126" t="e">
        <f>VLOOKUP($D277,FET_Req!$Q$2:$R$14,2)+IF(VLOOKUP($D277,FET_Req!$Q$2:$R$14,2)=121200,VLOOKUP($E277,FET_Req!$S$2:$T$3,2),0)+IF(VLOOKUP($D277,FET_Req!$Q$2:$R$14,2)=121200,IF(VLOOKUP($E277,FET_Req!$S$2:$T$3,2)=20,VLOOKUP($F277,FET_Req!$U$2:$V$4,2),0),0)+IF(OR(VLOOKUP($D277,FET_Req!$Q$2:$R$14,2)=121500,VLOOKUP($D277,FET_Req!$Q$2:$R$14,2)=121600),VLOOKUP($F277,FET_Req!$U$2:$V$4,2),0)</f>
        <v>#N/A</v>
      </c>
      <c r="AP277" s="218"/>
      <c r="AQ277" s="218"/>
      <c r="AR277" s="218"/>
    </row>
    <row r="278" spans="1:44" x14ac:dyDescent="0.25">
      <c r="A278" s="125"/>
      <c r="B278" s="453"/>
      <c r="C278" s="453"/>
      <c r="D278" s="454"/>
      <c r="E278" s="454"/>
      <c r="F278" s="454"/>
      <c r="G278" s="456"/>
      <c r="H278" s="154" t="str">
        <f t="shared" si="28"/>
        <v/>
      </c>
      <c r="I278" s="148" t="str">
        <f>IF($D278="","",VLOOKUP($AJ278,FET_Req!$A$2:$N$22,5))</f>
        <v/>
      </c>
      <c r="J278" s="455"/>
      <c r="K278" s="147" t="str">
        <f t="shared" si="29"/>
        <v/>
      </c>
      <c r="L278" s="148" t="str">
        <f>IF($D278="","",VLOOKUP($AJ278,FET_Req!$A$2:$N$22,6))</f>
        <v/>
      </c>
      <c r="M278" s="455"/>
      <c r="N278" s="147" t="str">
        <f t="shared" si="30"/>
        <v/>
      </c>
      <c r="O278" s="148" t="str">
        <f>IF($D278="","",VLOOKUP($AJ278,FET_Req!$A$2:$N$22,7))</f>
        <v/>
      </c>
      <c r="P278" s="457"/>
      <c r="Q278" s="158" t="str">
        <f t="shared" si="31"/>
        <v/>
      </c>
      <c r="R278" s="148" t="str">
        <f>IF($D278="","",IF(OR($AJ278=120500,$AJ278=120600),"",VLOOKUP($AJ278,FET_Req!$A$2:$N$22,8)))</f>
        <v/>
      </c>
      <c r="S278" s="457"/>
      <c r="T278" s="158" t="str">
        <f t="shared" si="32"/>
        <v/>
      </c>
      <c r="U278" s="148" t="str">
        <f>IF($D278="","",VLOOKUP($AJ278,FET_Req!$A$2:$N$22,9))</f>
        <v/>
      </c>
      <c r="V278" s="149" t="str">
        <f t="shared" si="33"/>
        <v/>
      </c>
      <c r="W278" s="150" t="str">
        <f t="shared" si="34"/>
        <v/>
      </c>
      <c r="X278" s="151"/>
      <c r="Y278" s="453"/>
      <c r="Z278" s="453"/>
      <c r="AA278" s="453"/>
      <c r="AB278" s="453"/>
      <c r="AC278" s="453"/>
      <c r="AD278" s="453"/>
      <c r="AE278" s="453"/>
      <c r="AF278" s="152" t="str">
        <f>IF(OR($D278="",$AG278=""),"",MIN(VLOOKUP($AJ278,FET_Req!$A$2:$N$22,11),$AG278-VLOOKUP($AJ278,FET_Req!$A$2:$N$22,12)))</f>
        <v/>
      </c>
      <c r="AG278" s="453"/>
      <c r="AH278" s="453"/>
      <c r="AI278" s="151"/>
      <c r="AJ278" s="126" t="e">
        <f>VLOOKUP($D278,FET_Req!$Q$2:$R$14,2)+IF(VLOOKUP($D278,FET_Req!$Q$2:$R$14,2)=121200,VLOOKUP($E278,FET_Req!$S$2:$T$3,2),0)+IF(VLOOKUP($D278,FET_Req!$Q$2:$R$14,2)=121200,IF(VLOOKUP($E278,FET_Req!$S$2:$T$3,2)=20,VLOOKUP($F278,FET_Req!$U$2:$V$4,2),0),0)+IF(OR(VLOOKUP($D278,FET_Req!$Q$2:$R$14,2)=121500,VLOOKUP($D278,FET_Req!$Q$2:$R$14,2)=121600),VLOOKUP($F278,FET_Req!$U$2:$V$4,2),0)</f>
        <v>#N/A</v>
      </c>
      <c r="AP278" s="218"/>
      <c r="AQ278" s="218"/>
      <c r="AR278" s="218"/>
    </row>
    <row r="279" spans="1:44" x14ac:dyDescent="0.25">
      <c r="A279" s="125"/>
      <c r="B279" s="453"/>
      <c r="C279" s="453"/>
      <c r="D279" s="454"/>
      <c r="E279" s="454"/>
      <c r="F279" s="454"/>
      <c r="G279" s="456"/>
      <c r="H279" s="154" t="str">
        <f t="shared" si="28"/>
        <v/>
      </c>
      <c r="I279" s="148" t="str">
        <f>IF($D279="","",VLOOKUP($AJ279,FET_Req!$A$2:$N$22,5))</f>
        <v/>
      </c>
      <c r="J279" s="455"/>
      <c r="K279" s="147" t="str">
        <f t="shared" si="29"/>
        <v/>
      </c>
      <c r="L279" s="148" t="str">
        <f>IF($D279="","",VLOOKUP($AJ279,FET_Req!$A$2:$N$22,6))</f>
        <v/>
      </c>
      <c r="M279" s="455"/>
      <c r="N279" s="147" t="str">
        <f t="shared" si="30"/>
        <v/>
      </c>
      <c r="O279" s="148" t="str">
        <f>IF($D279="","",VLOOKUP($AJ279,FET_Req!$A$2:$N$22,7))</f>
        <v/>
      </c>
      <c r="P279" s="457"/>
      <c r="Q279" s="158" t="str">
        <f t="shared" si="31"/>
        <v/>
      </c>
      <c r="R279" s="148" t="str">
        <f>IF($D279="","",IF(OR($AJ279=120500,$AJ279=120600),"",VLOOKUP($AJ279,FET_Req!$A$2:$N$22,8)))</f>
        <v/>
      </c>
      <c r="S279" s="457"/>
      <c r="T279" s="158" t="str">
        <f t="shared" si="32"/>
        <v/>
      </c>
      <c r="U279" s="148" t="str">
        <f>IF($D279="","",VLOOKUP($AJ279,FET_Req!$A$2:$N$22,9))</f>
        <v/>
      </c>
      <c r="V279" s="149" t="str">
        <f t="shared" si="33"/>
        <v/>
      </c>
      <c r="W279" s="150" t="str">
        <f t="shared" si="34"/>
        <v/>
      </c>
      <c r="X279" s="151"/>
      <c r="Y279" s="453"/>
      <c r="Z279" s="453"/>
      <c r="AA279" s="453"/>
      <c r="AB279" s="453"/>
      <c r="AC279" s="453"/>
      <c r="AD279" s="453"/>
      <c r="AE279" s="453"/>
      <c r="AF279" s="152" t="str">
        <f>IF(OR($D279="",$AG279=""),"",MIN(VLOOKUP($AJ279,FET_Req!$A$2:$N$22,11),$AG279-VLOOKUP($AJ279,FET_Req!$A$2:$N$22,12)))</f>
        <v/>
      </c>
      <c r="AG279" s="453"/>
      <c r="AH279" s="453"/>
      <c r="AI279" s="151"/>
      <c r="AJ279" s="126" t="e">
        <f>VLOOKUP($D279,FET_Req!$Q$2:$R$14,2)+IF(VLOOKUP($D279,FET_Req!$Q$2:$R$14,2)=121200,VLOOKUP($E279,FET_Req!$S$2:$T$3,2),0)+IF(VLOOKUP($D279,FET_Req!$Q$2:$R$14,2)=121200,IF(VLOOKUP($E279,FET_Req!$S$2:$T$3,2)=20,VLOOKUP($F279,FET_Req!$U$2:$V$4,2),0),0)+IF(OR(VLOOKUP($D279,FET_Req!$Q$2:$R$14,2)=121500,VLOOKUP($D279,FET_Req!$Q$2:$R$14,2)=121600),VLOOKUP($F279,FET_Req!$U$2:$V$4,2),0)</f>
        <v>#N/A</v>
      </c>
      <c r="AP279" s="218"/>
      <c r="AQ279" s="218"/>
      <c r="AR279" s="218"/>
    </row>
    <row r="280" spans="1:44" x14ac:dyDescent="0.25">
      <c r="A280" s="125"/>
      <c r="B280" s="453"/>
      <c r="C280" s="453"/>
      <c r="D280" s="454"/>
      <c r="E280" s="454"/>
      <c r="F280" s="454"/>
      <c r="G280" s="456"/>
      <c r="H280" s="154" t="str">
        <f t="shared" si="28"/>
        <v/>
      </c>
      <c r="I280" s="148" t="str">
        <f>IF($D280="","",VLOOKUP($AJ280,FET_Req!$A$2:$N$22,5))</f>
        <v/>
      </c>
      <c r="J280" s="455"/>
      <c r="K280" s="147" t="str">
        <f t="shared" si="29"/>
        <v/>
      </c>
      <c r="L280" s="148" t="str">
        <f>IF($D280="","",VLOOKUP($AJ280,FET_Req!$A$2:$N$22,6))</f>
        <v/>
      </c>
      <c r="M280" s="455"/>
      <c r="N280" s="147" t="str">
        <f t="shared" si="30"/>
        <v/>
      </c>
      <c r="O280" s="148" t="str">
        <f>IF($D280="","",VLOOKUP($AJ280,FET_Req!$A$2:$N$22,7))</f>
        <v/>
      </c>
      <c r="P280" s="457"/>
      <c r="Q280" s="158" t="str">
        <f t="shared" si="31"/>
        <v/>
      </c>
      <c r="R280" s="148" t="str">
        <f>IF($D280="","",IF(OR($AJ280=120500,$AJ280=120600),"",VLOOKUP($AJ280,FET_Req!$A$2:$N$22,8)))</f>
        <v/>
      </c>
      <c r="S280" s="457"/>
      <c r="T280" s="158" t="str">
        <f t="shared" si="32"/>
        <v/>
      </c>
      <c r="U280" s="148" t="str">
        <f>IF($D280="","",VLOOKUP($AJ280,FET_Req!$A$2:$N$22,9))</f>
        <v/>
      </c>
      <c r="V280" s="149" t="str">
        <f t="shared" si="33"/>
        <v/>
      </c>
      <c r="W280" s="150" t="str">
        <f t="shared" si="34"/>
        <v/>
      </c>
      <c r="X280" s="151"/>
      <c r="Y280" s="453"/>
      <c r="Z280" s="453"/>
      <c r="AA280" s="453"/>
      <c r="AB280" s="453"/>
      <c r="AC280" s="453"/>
      <c r="AD280" s="453"/>
      <c r="AE280" s="453"/>
      <c r="AF280" s="152" t="str">
        <f>IF(OR($D280="",$AG280=""),"",MIN(VLOOKUP($AJ280,FET_Req!$A$2:$N$22,11),$AG280-VLOOKUP($AJ280,FET_Req!$A$2:$N$22,12)))</f>
        <v/>
      </c>
      <c r="AG280" s="453"/>
      <c r="AH280" s="453"/>
      <c r="AI280" s="151"/>
      <c r="AJ280" s="126" t="e">
        <f>VLOOKUP($D280,FET_Req!$Q$2:$R$14,2)+IF(VLOOKUP($D280,FET_Req!$Q$2:$R$14,2)=121200,VLOOKUP($E280,FET_Req!$S$2:$T$3,2),0)+IF(VLOOKUP($D280,FET_Req!$Q$2:$R$14,2)=121200,IF(VLOOKUP($E280,FET_Req!$S$2:$T$3,2)=20,VLOOKUP($F280,FET_Req!$U$2:$V$4,2),0),0)+IF(OR(VLOOKUP($D280,FET_Req!$Q$2:$R$14,2)=121500,VLOOKUP($D280,FET_Req!$Q$2:$R$14,2)=121600),VLOOKUP($F280,FET_Req!$U$2:$V$4,2),0)</f>
        <v>#N/A</v>
      </c>
      <c r="AP280" s="218"/>
      <c r="AQ280" s="218"/>
      <c r="AR280" s="218"/>
    </row>
    <row r="281" spans="1:44" x14ac:dyDescent="0.25">
      <c r="A281" s="125"/>
      <c r="B281" s="453"/>
      <c r="C281" s="453"/>
      <c r="D281" s="454"/>
      <c r="E281" s="454"/>
      <c r="F281" s="454"/>
      <c r="G281" s="456"/>
      <c r="H281" s="154" t="str">
        <f t="shared" si="28"/>
        <v/>
      </c>
      <c r="I281" s="148" t="str">
        <f>IF($D281="","",VLOOKUP($AJ281,FET_Req!$A$2:$N$22,5))</f>
        <v/>
      </c>
      <c r="J281" s="455"/>
      <c r="K281" s="147" t="str">
        <f t="shared" si="29"/>
        <v/>
      </c>
      <c r="L281" s="148" t="str">
        <f>IF($D281="","",VLOOKUP($AJ281,FET_Req!$A$2:$N$22,6))</f>
        <v/>
      </c>
      <c r="M281" s="455"/>
      <c r="N281" s="147" t="str">
        <f t="shared" si="30"/>
        <v/>
      </c>
      <c r="O281" s="148" t="str">
        <f>IF($D281="","",VLOOKUP($AJ281,FET_Req!$A$2:$N$22,7))</f>
        <v/>
      </c>
      <c r="P281" s="457"/>
      <c r="Q281" s="158" t="str">
        <f t="shared" si="31"/>
        <v/>
      </c>
      <c r="R281" s="148" t="str">
        <f>IF($D281="","",IF(OR($AJ281=120500,$AJ281=120600),"",VLOOKUP($AJ281,FET_Req!$A$2:$N$22,8)))</f>
        <v/>
      </c>
      <c r="S281" s="457"/>
      <c r="T281" s="158" t="str">
        <f t="shared" si="32"/>
        <v/>
      </c>
      <c r="U281" s="148" t="str">
        <f>IF($D281="","",VLOOKUP($AJ281,FET_Req!$A$2:$N$22,9))</f>
        <v/>
      </c>
      <c r="V281" s="149" t="str">
        <f t="shared" si="33"/>
        <v/>
      </c>
      <c r="W281" s="150" t="str">
        <f t="shared" si="34"/>
        <v/>
      </c>
      <c r="X281" s="151"/>
      <c r="Y281" s="453"/>
      <c r="Z281" s="453"/>
      <c r="AA281" s="453"/>
      <c r="AB281" s="453"/>
      <c r="AC281" s="453"/>
      <c r="AD281" s="453"/>
      <c r="AE281" s="453"/>
      <c r="AF281" s="152" t="str">
        <f>IF(OR($D281="",$AG281=""),"",MIN(VLOOKUP($AJ281,FET_Req!$A$2:$N$22,11),$AG281-VLOOKUP($AJ281,FET_Req!$A$2:$N$22,12)))</f>
        <v/>
      </c>
      <c r="AG281" s="453"/>
      <c r="AH281" s="453"/>
      <c r="AI281" s="151"/>
      <c r="AJ281" s="126" t="e">
        <f>VLOOKUP($D281,FET_Req!$Q$2:$R$14,2)+IF(VLOOKUP($D281,FET_Req!$Q$2:$R$14,2)=121200,VLOOKUP($E281,FET_Req!$S$2:$T$3,2),0)+IF(VLOOKUP($D281,FET_Req!$Q$2:$R$14,2)=121200,IF(VLOOKUP($E281,FET_Req!$S$2:$T$3,2)=20,VLOOKUP($F281,FET_Req!$U$2:$V$4,2),0),0)+IF(OR(VLOOKUP($D281,FET_Req!$Q$2:$R$14,2)=121500,VLOOKUP($D281,FET_Req!$Q$2:$R$14,2)=121600),VLOOKUP($F281,FET_Req!$U$2:$V$4,2),0)</f>
        <v>#N/A</v>
      </c>
      <c r="AP281" s="218"/>
      <c r="AQ281" s="218"/>
      <c r="AR281" s="218"/>
    </row>
    <row r="282" spans="1:44" x14ac:dyDescent="0.25">
      <c r="A282" s="125"/>
      <c r="B282" s="453"/>
      <c r="C282" s="453"/>
      <c r="D282" s="454"/>
      <c r="E282" s="454"/>
      <c r="F282" s="454"/>
      <c r="G282" s="456"/>
      <c r="H282" s="154" t="str">
        <f t="shared" si="28"/>
        <v/>
      </c>
      <c r="I282" s="148" t="str">
        <f>IF($D282="","",VLOOKUP($AJ282,FET_Req!$A$2:$N$22,5))</f>
        <v/>
      </c>
      <c r="J282" s="455"/>
      <c r="K282" s="147" t="str">
        <f t="shared" si="29"/>
        <v/>
      </c>
      <c r="L282" s="148" t="str">
        <f>IF($D282="","",VLOOKUP($AJ282,FET_Req!$A$2:$N$22,6))</f>
        <v/>
      </c>
      <c r="M282" s="455"/>
      <c r="N282" s="147" t="str">
        <f t="shared" si="30"/>
        <v/>
      </c>
      <c r="O282" s="148" t="str">
        <f>IF($D282="","",VLOOKUP($AJ282,FET_Req!$A$2:$N$22,7))</f>
        <v/>
      </c>
      <c r="P282" s="457"/>
      <c r="Q282" s="158" t="str">
        <f t="shared" si="31"/>
        <v/>
      </c>
      <c r="R282" s="148" t="str">
        <f>IF($D282="","",IF(OR($AJ282=120500,$AJ282=120600),"",VLOOKUP($AJ282,FET_Req!$A$2:$N$22,8)))</f>
        <v/>
      </c>
      <c r="S282" s="457"/>
      <c r="T282" s="158" t="str">
        <f t="shared" si="32"/>
        <v/>
      </c>
      <c r="U282" s="148" t="str">
        <f>IF($D282="","",VLOOKUP($AJ282,FET_Req!$A$2:$N$22,9))</f>
        <v/>
      </c>
      <c r="V282" s="149" t="str">
        <f t="shared" si="33"/>
        <v/>
      </c>
      <c r="W282" s="150" t="str">
        <f t="shared" si="34"/>
        <v/>
      </c>
      <c r="X282" s="151"/>
      <c r="Y282" s="453"/>
      <c r="Z282" s="453"/>
      <c r="AA282" s="453"/>
      <c r="AB282" s="453"/>
      <c r="AC282" s="453"/>
      <c r="AD282" s="453"/>
      <c r="AE282" s="453"/>
      <c r="AF282" s="152" t="str">
        <f>IF(OR($D282="",$AG282=""),"",MIN(VLOOKUP($AJ282,FET_Req!$A$2:$N$22,11),$AG282-VLOOKUP($AJ282,FET_Req!$A$2:$N$22,12)))</f>
        <v/>
      </c>
      <c r="AG282" s="453"/>
      <c r="AH282" s="453"/>
      <c r="AI282" s="151"/>
      <c r="AJ282" s="126" t="e">
        <f>VLOOKUP($D282,FET_Req!$Q$2:$R$14,2)+IF(VLOOKUP($D282,FET_Req!$Q$2:$R$14,2)=121200,VLOOKUP($E282,FET_Req!$S$2:$T$3,2),0)+IF(VLOOKUP($D282,FET_Req!$Q$2:$R$14,2)=121200,IF(VLOOKUP($E282,FET_Req!$S$2:$T$3,2)=20,VLOOKUP($F282,FET_Req!$U$2:$V$4,2),0),0)+IF(OR(VLOOKUP($D282,FET_Req!$Q$2:$R$14,2)=121500,VLOOKUP($D282,FET_Req!$Q$2:$R$14,2)=121600),VLOOKUP($F282,FET_Req!$U$2:$V$4,2),0)</f>
        <v>#N/A</v>
      </c>
      <c r="AP282" s="218"/>
      <c r="AQ282" s="218"/>
      <c r="AR282" s="218"/>
    </row>
    <row r="283" spans="1:44" x14ac:dyDescent="0.25">
      <c r="A283" s="125"/>
      <c r="B283" s="453"/>
      <c r="C283" s="453"/>
      <c r="D283" s="454"/>
      <c r="E283" s="454"/>
      <c r="F283" s="454"/>
      <c r="G283" s="456"/>
      <c r="H283" s="154" t="str">
        <f t="shared" si="28"/>
        <v/>
      </c>
      <c r="I283" s="148" t="str">
        <f>IF($D283="","",VLOOKUP($AJ283,FET_Req!$A$2:$N$22,5))</f>
        <v/>
      </c>
      <c r="J283" s="455"/>
      <c r="K283" s="147" t="str">
        <f t="shared" si="29"/>
        <v/>
      </c>
      <c r="L283" s="148" t="str">
        <f>IF($D283="","",VLOOKUP($AJ283,FET_Req!$A$2:$N$22,6))</f>
        <v/>
      </c>
      <c r="M283" s="455"/>
      <c r="N283" s="147" t="str">
        <f t="shared" si="30"/>
        <v/>
      </c>
      <c r="O283" s="148" t="str">
        <f>IF($D283="","",VLOOKUP($AJ283,FET_Req!$A$2:$N$22,7))</f>
        <v/>
      </c>
      <c r="P283" s="457"/>
      <c r="Q283" s="158" t="str">
        <f t="shared" si="31"/>
        <v/>
      </c>
      <c r="R283" s="148" t="str">
        <f>IF($D283="","",IF(OR($AJ283=120500,$AJ283=120600),"",VLOOKUP($AJ283,FET_Req!$A$2:$N$22,8)))</f>
        <v/>
      </c>
      <c r="S283" s="457"/>
      <c r="T283" s="158" t="str">
        <f t="shared" si="32"/>
        <v/>
      </c>
      <c r="U283" s="148" t="str">
        <f>IF($D283="","",VLOOKUP($AJ283,FET_Req!$A$2:$N$22,9))</f>
        <v/>
      </c>
      <c r="V283" s="149" t="str">
        <f t="shared" si="33"/>
        <v/>
      </c>
      <c r="W283" s="150" t="str">
        <f t="shared" si="34"/>
        <v/>
      </c>
      <c r="X283" s="151"/>
      <c r="Y283" s="453"/>
      <c r="Z283" s="453"/>
      <c r="AA283" s="453"/>
      <c r="AB283" s="453"/>
      <c r="AC283" s="453"/>
      <c r="AD283" s="453"/>
      <c r="AE283" s="453"/>
      <c r="AF283" s="152" t="str">
        <f>IF(OR($D283="",$AG283=""),"",MIN(VLOOKUP($AJ283,FET_Req!$A$2:$N$22,11),$AG283-VLOOKUP($AJ283,FET_Req!$A$2:$N$22,12)))</f>
        <v/>
      </c>
      <c r="AG283" s="453"/>
      <c r="AH283" s="453"/>
      <c r="AI283" s="151"/>
      <c r="AJ283" s="126" t="e">
        <f>VLOOKUP($D283,FET_Req!$Q$2:$R$14,2)+IF(VLOOKUP($D283,FET_Req!$Q$2:$R$14,2)=121200,VLOOKUP($E283,FET_Req!$S$2:$T$3,2),0)+IF(VLOOKUP($D283,FET_Req!$Q$2:$R$14,2)=121200,IF(VLOOKUP($E283,FET_Req!$S$2:$T$3,2)=20,VLOOKUP($F283,FET_Req!$U$2:$V$4,2),0),0)+IF(OR(VLOOKUP($D283,FET_Req!$Q$2:$R$14,2)=121500,VLOOKUP($D283,FET_Req!$Q$2:$R$14,2)=121600),VLOOKUP($F283,FET_Req!$U$2:$V$4,2),0)</f>
        <v>#N/A</v>
      </c>
      <c r="AP283" s="218"/>
      <c r="AQ283" s="218"/>
      <c r="AR283" s="218"/>
    </row>
    <row r="284" spans="1:44" x14ac:dyDescent="0.25">
      <c r="A284" s="125"/>
      <c r="B284" s="453"/>
      <c r="C284" s="453"/>
      <c r="D284" s="454"/>
      <c r="E284" s="454"/>
      <c r="F284" s="454"/>
      <c r="G284" s="456"/>
      <c r="H284" s="154" t="str">
        <f t="shared" si="28"/>
        <v/>
      </c>
      <c r="I284" s="148" t="str">
        <f>IF($D284="","",VLOOKUP($AJ284,FET_Req!$A$2:$N$22,5))</f>
        <v/>
      </c>
      <c r="J284" s="455"/>
      <c r="K284" s="147" t="str">
        <f t="shared" si="29"/>
        <v/>
      </c>
      <c r="L284" s="148" t="str">
        <f>IF($D284="","",VLOOKUP($AJ284,FET_Req!$A$2:$N$22,6))</f>
        <v/>
      </c>
      <c r="M284" s="455"/>
      <c r="N284" s="147" t="str">
        <f t="shared" si="30"/>
        <v/>
      </c>
      <c r="O284" s="148" t="str">
        <f>IF($D284="","",VLOOKUP($AJ284,FET_Req!$A$2:$N$22,7))</f>
        <v/>
      </c>
      <c r="P284" s="457"/>
      <c r="Q284" s="158" t="str">
        <f t="shared" si="31"/>
        <v/>
      </c>
      <c r="R284" s="148" t="str">
        <f>IF($D284="","",IF(OR($AJ284=120500,$AJ284=120600),"",VLOOKUP($AJ284,FET_Req!$A$2:$N$22,8)))</f>
        <v/>
      </c>
      <c r="S284" s="457"/>
      <c r="T284" s="158" t="str">
        <f t="shared" si="32"/>
        <v/>
      </c>
      <c r="U284" s="148" t="str">
        <f>IF($D284="","",VLOOKUP($AJ284,FET_Req!$A$2:$N$22,9))</f>
        <v/>
      </c>
      <c r="V284" s="149" t="str">
        <f t="shared" si="33"/>
        <v/>
      </c>
      <c r="W284" s="150" t="str">
        <f t="shared" si="34"/>
        <v/>
      </c>
      <c r="X284" s="151"/>
      <c r="Y284" s="453"/>
      <c r="Z284" s="453"/>
      <c r="AA284" s="453"/>
      <c r="AB284" s="453"/>
      <c r="AC284" s="453"/>
      <c r="AD284" s="453"/>
      <c r="AE284" s="453"/>
      <c r="AF284" s="152" t="str">
        <f>IF(OR($D284="",$AG284=""),"",MIN(VLOOKUP($AJ284,FET_Req!$A$2:$N$22,11),$AG284-VLOOKUP($AJ284,FET_Req!$A$2:$N$22,12)))</f>
        <v/>
      </c>
      <c r="AG284" s="453"/>
      <c r="AH284" s="453"/>
      <c r="AI284" s="151"/>
      <c r="AJ284" s="126" t="e">
        <f>VLOOKUP($D284,FET_Req!$Q$2:$R$14,2)+IF(VLOOKUP($D284,FET_Req!$Q$2:$R$14,2)=121200,VLOOKUP($E284,FET_Req!$S$2:$T$3,2),0)+IF(VLOOKUP($D284,FET_Req!$Q$2:$R$14,2)=121200,IF(VLOOKUP($E284,FET_Req!$S$2:$T$3,2)=20,VLOOKUP($F284,FET_Req!$U$2:$V$4,2),0),0)+IF(OR(VLOOKUP($D284,FET_Req!$Q$2:$R$14,2)=121500,VLOOKUP($D284,FET_Req!$Q$2:$R$14,2)=121600),VLOOKUP($F284,FET_Req!$U$2:$V$4,2),0)</f>
        <v>#N/A</v>
      </c>
      <c r="AP284" s="218"/>
      <c r="AQ284" s="218"/>
      <c r="AR284" s="218"/>
    </row>
    <row r="285" spans="1:44" x14ac:dyDescent="0.25">
      <c r="A285" s="125"/>
      <c r="B285" s="453"/>
      <c r="C285" s="453"/>
      <c r="D285" s="454"/>
      <c r="E285" s="454"/>
      <c r="F285" s="454"/>
      <c r="G285" s="456"/>
      <c r="H285" s="154" t="str">
        <f t="shared" si="28"/>
        <v/>
      </c>
      <c r="I285" s="148" t="str">
        <f>IF($D285="","",VLOOKUP($AJ285,FET_Req!$A$2:$N$22,5))</f>
        <v/>
      </c>
      <c r="J285" s="455"/>
      <c r="K285" s="147" t="str">
        <f t="shared" si="29"/>
        <v/>
      </c>
      <c r="L285" s="148" t="str">
        <f>IF($D285="","",VLOOKUP($AJ285,FET_Req!$A$2:$N$22,6))</f>
        <v/>
      </c>
      <c r="M285" s="455"/>
      <c r="N285" s="147" t="str">
        <f t="shared" si="30"/>
        <v/>
      </c>
      <c r="O285" s="148" t="str">
        <f>IF($D285="","",VLOOKUP($AJ285,FET_Req!$A$2:$N$22,7))</f>
        <v/>
      </c>
      <c r="P285" s="457"/>
      <c r="Q285" s="158" t="str">
        <f t="shared" si="31"/>
        <v/>
      </c>
      <c r="R285" s="148" t="str">
        <f>IF($D285="","",IF(OR($AJ285=120500,$AJ285=120600),"",VLOOKUP($AJ285,FET_Req!$A$2:$N$22,8)))</f>
        <v/>
      </c>
      <c r="S285" s="457"/>
      <c r="T285" s="158" t="str">
        <f t="shared" si="32"/>
        <v/>
      </c>
      <c r="U285" s="148" t="str">
        <f>IF($D285="","",VLOOKUP($AJ285,FET_Req!$A$2:$N$22,9))</f>
        <v/>
      </c>
      <c r="V285" s="149" t="str">
        <f t="shared" si="33"/>
        <v/>
      </c>
      <c r="W285" s="150" t="str">
        <f t="shared" si="34"/>
        <v/>
      </c>
      <c r="X285" s="151"/>
      <c r="Y285" s="453"/>
      <c r="Z285" s="453"/>
      <c r="AA285" s="453"/>
      <c r="AB285" s="453"/>
      <c r="AC285" s="453"/>
      <c r="AD285" s="453"/>
      <c r="AE285" s="453"/>
      <c r="AF285" s="152" t="str">
        <f>IF(OR($D285="",$AG285=""),"",MIN(VLOOKUP($AJ285,FET_Req!$A$2:$N$22,11),$AG285-VLOOKUP($AJ285,FET_Req!$A$2:$N$22,12)))</f>
        <v/>
      </c>
      <c r="AG285" s="453"/>
      <c r="AH285" s="453"/>
      <c r="AI285" s="151"/>
      <c r="AJ285" s="126" t="e">
        <f>VLOOKUP($D285,FET_Req!$Q$2:$R$14,2)+IF(VLOOKUP($D285,FET_Req!$Q$2:$R$14,2)=121200,VLOOKUP($E285,FET_Req!$S$2:$T$3,2),0)+IF(VLOOKUP($D285,FET_Req!$Q$2:$R$14,2)=121200,IF(VLOOKUP($E285,FET_Req!$S$2:$T$3,2)=20,VLOOKUP($F285,FET_Req!$U$2:$V$4,2),0),0)+IF(OR(VLOOKUP($D285,FET_Req!$Q$2:$R$14,2)=121500,VLOOKUP($D285,FET_Req!$Q$2:$R$14,2)=121600),VLOOKUP($F285,FET_Req!$U$2:$V$4,2),0)</f>
        <v>#N/A</v>
      </c>
      <c r="AP285" s="218"/>
      <c r="AQ285" s="218"/>
      <c r="AR285" s="218"/>
    </row>
    <row r="286" spans="1:44" x14ac:dyDescent="0.25">
      <c r="A286" s="125"/>
      <c r="B286" s="453"/>
      <c r="C286" s="453"/>
      <c r="D286" s="454"/>
      <c r="E286" s="454"/>
      <c r="F286" s="454"/>
      <c r="G286" s="456"/>
      <c r="H286" s="154" t="str">
        <f t="shared" si="28"/>
        <v/>
      </c>
      <c r="I286" s="148" t="str">
        <f>IF($D286="","",VLOOKUP($AJ286,FET_Req!$A$2:$N$22,5))</f>
        <v/>
      </c>
      <c r="J286" s="455"/>
      <c r="K286" s="147" t="str">
        <f t="shared" si="29"/>
        <v/>
      </c>
      <c r="L286" s="148" t="str">
        <f>IF($D286="","",VLOOKUP($AJ286,FET_Req!$A$2:$N$22,6))</f>
        <v/>
      </c>
      <c r="M286" s="455"/>
      <c r="N286" s="147" t="str">
        <f t="shared" si="30"/>
        <v/>
      </c>
      <c r="O286" s="148" t="str">
        <f>IF($D286="","",VLOOKUP($AJ286,FET_Req!$A$2:$N$22,7))</f>
        <v/>
      </c>
      <c r="P286" s="457"/>
      <c r="Q286" s="158" t="str">
        <f t="shared" si="31"/>
        <v/>
      </c>
      <c r="R286" s="148" t="str">
        <f>IF($D286="","",IF(OR($AJ286=120500,$AJ286=120600),"",VLOOKUP($AJ286,FET_Req!$A$2:$N$22,8)))</f>
        <v/>
      </c>
      <c r="S286" s="457"/>
      <c r="T286" s="158" t="str">
        <f t="shared" si="32"/>
        <v/>
      </c>
      <c r="U286" s="148" t="str">
        <f>IF($D286="","",VLOOKUP($AJ286,FET_Req!$A$2:$N$22,9))</f>
        <v/>
      </c>
      <c r="V286" s="149" t="str">
        <f t="shared" si="33"/>
        <v/>
      </c>
      <c r="W286" s="150" t="str">
        <f t="shared" si="34"/>
        <v/>
      </c>
      <c r="X286" s="151"/>
      <c r="Y286" s="453"/>
      <c r="Z286" s="453"/>
      <c r="AA286" s="453"/>
      <c r="AB286" s="453"/>
      <c r="AC286" s="453"/>
      <c r="AD286" s="453"/>
      <c r="AE286" s="453"/>
      <c r="AF286" s="152" t="str">
        <f>IF(OR($D286="",$AG286=""),"",MIN(VLOOKUP($AJ286,FET_Req!$A$2:$N$22,11),$AG286-VLOOKUP($AJ286,FET_Req!$A$2:$N$22,12)))</f>
        <v/>
      </c>
      <c r="AG286" s="453"/>
      <c r="AH286" s="453"/>
      <c r="AI286" s="151"/>
      <c r="AJ286" s="126" t="e">
        <f>VLOOKUP($D286,FET_Req!$Q$2:$R$14,2)+IF(VLOOKUP($D286,FET_Req!$Q$2:$R$14,2)=121200,VLOOKUP($E286,FET_Req!$S$2:$T$3,2),0)+IF(VLOOKUP($D286,FET_Req!$Q$2:$R$14,2)=121200,IF(VLOOKUP($E286,FET_Req!$S$2:$T$3,2)=20,VLOOKUP($F286,FET_Req!$U$2:$V$4,2),0),0)+IF(OR(VLOOKUP($D286,FET_Req!$Q$2:$R$14,2)=121500,VLOOKUP($D286,FET_Req!$Q$2:$R$14,2)=121600),VLOOKUP($F286,FET_Req!$U$2:$V$4,2),0)</f>
        <v>#N/A</v>
      </c>
      <c r="AP286" s="218"/>
      <c r="AQ286" s="218"/>
      <c r="AR286" s="218"/>
    </row>
    <row r="287" spans="1:44" x14ac:dyDescent="0.25">
      <c r="A287" s="125"/>
      <c r="B287" s="453"/>
      <c r="C287" s="453"/>
      <c r="D287" s="454"/>
      <c r="E287" s="454"/>
      <c r="F287" s="454"/>
      <c r="G287" s="456"/>
      <c r="H287" s="154" t="str">
        <f t="shared" si="28"/>
        <v/>
      </c>
      <c r="I287" s="148" t="str">
        <f>IF($D287="","",VLOOKUP($AJ287,FET_Req!$A$2:$N$22,5))</f>
        <v/>
      </c>
      <c r="J287" s="455"/>
      <c r="K287" s="147" t="str">
        <f t="shared" si="29"/>
        <v/>
      </c>
      <c r="L287" s="148" t="str">
        <f>IF($D287="","",VLOOKUP($AJ287,FET_Req!$A$2:$N$22,6))</f>
        <v/>
      </c>
      <c r="M287" s="455"/>
      <c r="N287" s="147" t="str">
        <f t="shared" si="30"/>
        <v/>
      </c>
      <c r="O287" s="148" t="str">
        <f>IF($D287="","",VLOOKUP($AJ287,FET_Req!$A$2:$N$22,7))</f>
        <v/>
      </c>
      <c r="P287" s="457"/>
      <c r="Q287" s="158" t="str">
        <f t="shared" si="31"/>
        <v/>
      </c>
      <c r="R287" s="148" t="str">
        <f>IF($D287="","",IF(OR($AJ287=120500,$AJ287=120600),"",VLOOKUP($AJ287,FET_Req!$A$2:$N$22,8)))</f>
        <v/>
      </c>
      <c r="S287" s="457"/>
      <c r="T287" s="158" t="str">
        <f t="shared" si="32"/>
        <v/>
      </c>
      <c r="U287" s="148" t="str">
        <f>IF($D287="","",VLOOKUP($AJ287,FET_Req!$A$2:$N$22,9))</f>
        <v/>
      </c>
      <c r="V287" s="149" t="str">
        <f t="shared" si="33"/>
        <v/>
      </c>
      <c r="W287" s="150" t="str">
        <f t="shared" si="34"/>
        <v/>
      </c>
      <c r="X287" s="151"/>
      <c r="Y287" s="453"/>
      <c r="Z287" s="453"/>
      <c r="AA287" s="453"/>
      <c r="AB287" s="453"/>
      <c r="AC287" s="453"/>
      <c r="AD287" s="453"/>
      <c r="AE287" s="453"/>
      <c r="AF287" s="152" t="str">
        <f>IF(OR($D287="",$AG287=""),"",MIN(VLOOKUP($AJ287,FET_Req!$A$2:$N$22,11),$AG287-VLOOKUP($AJ287,FET_Req!$A$2:$N$22,12)))</f>
        <v/>
      </c>
      <c r="AG287" s="453"/>
      <c r="AH287" s="453"/>
      <c r="AI287" s="151"/>
      <c r="AJ287" s="126" t="e">
        <f>VLOOKUP($D287,FET_Req!$Q$2:$R$14,2)+IF(VLOOKUP($D287,FET_Req!$Q$2:$R$14,2)=121200,VLOOKUP($E287,FET_Req!$S$2:$T$3,2),0)+IF(VLOOKUP($D287,FET_Req!$Q$2:$R$14,2)=121200,IF(VLOOKUP($E287,FET_Req!$S$2:$T$3,2)=20,VLOOKUP($F287,FET_Req!$U$2:$V$4,2),0),0)+IF(OR(VLOOKUP($D287,FET_Req!$Q$2:$R$14,2)=121500,VLOOKUP($D287,FET_Req!$Q$2:$R$14,2)=121600),VLOOKUP($F287,FET_Req!$U$2:$V$4,2),0)</f>
        <v>#N/A</v>
      </c>
      <c r="AP287" s="218"/>
      <c r="AQ287" s="218"/>
      <c r="AR287" s="218"/>
    </row>
    <row r="288" spans="1:44" x14ac:dyDescent="0.25">
      <c r="A288" s="125"/>
      <c r="B288" s="453"/>
      <c r="C288" s="453"/>
      <c r="D288" s="454"/>
      <c r="E288" s="454"/>
      <c r="F288" s="454"/>
      <c r="G288" s="456"/>
      <c r="H288" s="154" t="str">
        <f t="shared" si="28"/>
        <v/>
      </c>
      <c r="I288" s="148" t="str">
        <f>IF($D288="","",VLOOKUP($AJ288,FET_Req!$A$2:$N$22,5))</f>
        <v/>
      </c>
      <c r="J288" s="455"/>
      <c r="K288" s="147" t="str">
        <f t="shared" si="29"/>
        <v/>
      </c>
      <c r="L288" s="148" t="str">
        <f>IF($D288="","",VLOOKUP($AJ288,FET_Req!$A$2:$N$22,6))</f>
        <v/>
      </c>
      <c r="M288" s="455"/>
      <c r="N288" s="147" t="str">
        <f t="shared" si="30"/>
        <v/>
      </c>
      <c r="O288" s="148" t="str">
        <f>IF($D288="","",VLOOKUP($AJ288,FET_Req!$A$2:$N$22,7))</f>
        <v/>
      </c>
      <c r="P288" s="457"/>
      <c r="Q288" s="158" t="str">
        <f t="shared" si="31"/>
        <v/>
      </c>
      <c r="R288" s="148" t="str">
        <f>IF($D288="","",IF(OR($AJ288=120500,$AJ288=120600),"",VLOOKUP($AJ288,FET_Req!$A$2:$N$22,8)))</f>
        <v/>
      </c>
      <c r="S288" s="457"/>
      <c r="T288" s="158" t="str">
        <f t="shared" si="32"/>
        <v/>
      </c>
      <c r="U288" s="148" t="str">
        <f>IF($D288="","",VLOOKUP($AJ288,FET_Req!$A$2:$N$22,9))</f>
        <v/>
      </c>
      <c r="V288" s="149" t="str">
        <f t="shared" si="33"/>
        <v/>
      </c>
      <c r="W288" s="150" t="str">
        <f t="shared" si="34"/>
        <v/>
      </c>
      <c r="X288" s="151"/>
      <c r="Y288" s="453"/>
      <c r="Z288" s="453"/>
      <c r="AA288" s="453"/>
      <c r="AB288" s="453"/>
      <c r="AC288" s="453"/>
      <c r="AD288" s="453"/>
      <c r="AE288" s="453"/>
      <c r="AF288" s="152" t="str">
        <f>IF(OR($D288="",$AG288=""),"",MIN(VLOOKUP($AJ288,FET_Req!$A$2:$N$22,11),$AG288-VLOOKUP($AJ288,FET_Req!$A$2:$N$22,12)))</f>
        <v/>
      </c>
      <c r="AG288" s="453"/>
      <c r="AH288" s="453"/>
      <c r="AI288" s="151"/>
      <c r="AJ288" s="126" t="e">
        <f>VLOOKUP($D288,FET_Req!$Q$2:$R$14,2)+IF(VLOOKUP($D288,FET_Req!$Q$2:$R$14,2)=121200,VLOOKUP($E288,FET_Req!$S$2:$T$3,2),0)+IF(VLOOKUP($D288,FET_Req!$Q$2:$R$14,2)=121200,IF(VLOOKUP($E288,FET_Req!$S$2:$T$3,2)=20,VLOOKUP($F288,FET_Req!$U$2:$V$4,2),0),0)+IF(OR(VLOOKUP($D288,FET_Req!$Q$2:$R$14,2)=121500,VLOOKUP($D288,FET_Req!$Q$2:$R$14,2)=121600),VLOOKUP($F288,FET_Req!$U$2:$V$4,2),0)</f>
        <v>#N/A</v>
      </c>
      <c r="AP288" s="218"/>
      <c r="AQ288" s="218"/>
      <c r="AR288" s="218"/>
    </row>
    <row r="289" spans="1:44" x14ac:dyDescent="0.25">
      <c r="A289" s="125"/>
      <c r="B289" s="453"/>
      <c r="C289" s="453"/>
      <c r="D289" s="454"/>
      <c r="E289" s="454"/>
      <c r="F289" s="454"/>
      <c r="G289" s="456"/>
      <c r="H289" s="154" t="str">
        <f t="shared" si="28"/>
        <v/>
      </c>
      <c r="I289" s="148" t="str">
        <f>IF($D289="","",VLOOKUP($AJ289,FET_Req!$A$2:$N$22,5))</f>
        <v/>
      </c>
      <c r="J289" s="455"/>
      <c r="K289" s="147" t="str">
        <f t="shared" si="29"/>
        <v/>
      </c>
      <c r="L289" s="148" t="str">
        <f>IF($D289="","",VLOOKUP($AJ289,FET_Req!$A$2:$N$22,6))</f>
        <v/>
      </c>
      <c r="M289" s="455"/>
      <c r="N289" s="147" t="str">
        <f t="shared" si="30"/>
        <v/>
      </c>
      <c r="O289" s="148" t="str">
        <f>IF($D289="","",VLOOKUP($AJ289,FET_Req!$A$2:$N$22,7))</f>
        <v/>
      </c>
      <c r="P289" s="457"/>
      <c r="Q289" s="158" t="str">
        <f t="shared" si="31"/>
        <v/>
      </c>
      <c r="R289" s="148" t="str">
        <f>IF($D289="","",IF(OR($AJ289=120500,$AJ289=120600),"",VLOOKUP($AJ289,FET_Req!$A$2:$N$22,8)))</f>
        <v/>
      </c>
      <c r="S289" s="457"/>
      <c r="T289" s="158" t="str">
        <f t="shared" si="32"/>
        <v/>
      </c>
      <c r="U289" s="148" t="str">
        <f>IF($D289="","",VLOOKUP($AJ289,FET_Req!$A$2:$N$22,9))</f>
        <v/>
      </c>
      <c r="V289" s="149" t="str">
        <f t="shared" si="33"/>
        <v/>
      </c>
      <c r="W289" s="150" t="str">
        <f t="shared" si="34"/>
        <v/>
      </c>
      <c r="X289" s="151"/>
      <c r="Y289" s="453"/>
      <c r="Z289" s="453"/>
      <c r="AA289" s="453"/>
      <c r="AB289" s="453"/>
      <c r="AC289" s="453"/>
      <c r="AD289" s="453"/>
      <c r="AE289" s="453"/>
      <c r="AF289" s="152" t="str">
        <f>IF(OR($D289="",$AG289=""),"",MIN(VLOOKUP($AJ289,FET_Req!$A$2:$N$22,11),$AG289-VLOOKUP($AJ289,FET_Req!$A$2:$N$22,12)))</f>
        <v/>
      </c>
      <c r="AG289" s="453"/>
      <c r="AH289" s="453"/>
      <c r="AI289" s="151"/>
      <c r="AJ289" s="126" t="e">
        <f>VLOOKUP($D289,FET_Req!$Q$2:$R$14,2)+IF(VLOOKUP($D289,FET_Req!$Q$2:$R$14,2)=121200,VLOOKUP($E289,FET_Req!$S$2:$T$3,2),0)+IF(VLOOKUP($D289,FET_Req!$Q$2:$R$14,2)=121200,IF(VLOOKUP($E289,FET_Req!$S$2:$T$3,2)=20,VLOOKUP($F289,FET_Req!$U$2:$V$4,2),0),0)+IF(OR(VLOOKUP($D289,FET_Req!$Q$2:$R$14,2)=121500,VLOOKUP($D289,FET_Req!$Q$2:$R$14,2)=121600),VLOOKUP($F289,FET_Req!$U$2:$V$4,2),0)</f>
        <v>#N/A</v>
      </c>
      <c r="AP289" s="218"/>
      <c r="AQ289" s="218"/>
      <c r="AR289" s="218"/>
    </row>
    <row r="290" spans="1:44" x14ac:dyDescent="0.25">
      <c r="A290" s="125"/>
      <c r="B290" s="453"/>
      <c r="C290" s="453"/>
      <c r="D290" s="454"/>
      <c r="E290" s="454"/>
      <c r="F290" s="454"/>
      <c r="G290" s="456"/>
      <c r="H290" s="154" t="str">
        <f t="shared" si="28"/>
        <v/>
      </c>
      <c r="I290" s="148" t="str">
        <f>IF($D290="","",VLOOKUP($AJ290,FET_Req!$A$2:$N$22,5))</f>
        <v/>
      </c>
      <c r="J290" s="455"/>
      <c r="K290" s="147" t="str">
        <f t="shared" si="29"/>
        <v/>
      </c>
      <c r="L290" s="148" t="str">
        <f>IF($D290="","",VLOOKUP($AJ290,FET_Req!$A$2:$N$22,6))</f>
        <v/>
      </c>
      <c r="M290" s="455"/>
      <c r="N290" s="147" t="str">
        <f t="shared" si="30"/>
        <v/>
      </c>
      <c r="O290" s="148" t="str">
        <f>IF($D290="","",VLOOKUP($AJ290,FET_Req!$A$2:$N$22,7))</f>
        <v/>
      </c>
      <c r="P290" s="457"/>
      <c r="Q290" s="158" t="str">
        <f t="shared" si="31"/>
        <v/>
      </c>
      <c r="R290" s="148" t="str">
        <f>IF($D290="","",IF(OR($AJ290=120500,$AJ290=120600),"",VLOOKUP($AJ290,FET_Req!$A$2:$N$22,8)))</f>
        <v/>
      </c>
      <c r="S290" s="457"/>
      <c r="T290" s="158" t="str">
        <f t="shared" si="32"/>
        <v/>
      </c>
      <c r="U290" s="148" t="str">
        <f>IF($D290="","",VLOOKUP($AJ290,FET_Req!$A$2:$N$22,9))</f>
        <v/>
      </c>
      <c r="V290" s="149" t="str">
        <f t="shared" si="33"/>
        <v/>
      </c>
      <c r="W290" s="150" t="str">
        <f t="shared" si="34"/>
        <v/>
      </c>
      <c r="X290" s="151"/>
      <c r="Y290" s="453"/>
      <c r="Z290" s="453"/>
      <c r="AA290" s="453"/>
      <c r="AB290" s="453"/>
      <c r="AC290" s="453"/>
      <c r="AD290" s="453"/>
      <c r="AE290" s="453"/>
      <c r="AF290" s="152" t="str">
        <f>IF(OR($D290="",$AG290=""),"",MIN(VLOOKUP($AJ290,FET_Req!$A$2:$N$22,11),$AG290-VLOOKUP($AJ290,FET_Req!$A$2:$N$22,12)))</f>
        <v/>
      </c>
      <c r="AG290" s="453"/>
      <c r="AH290" s="453"/>
      <c r="AI290" s="151"/>
      <c r="AJ290" s="126" t="e">
        <f>VLOOKUP($D290,FET_Req!$Q$2:$R$14,2)+IF(VLOOKUP($D290,FET_Req!$Q$2:$R$14,2)=121200,VLOOKUP($E290,FET_Req!$S$2:$T$3,2),0)+IF(VLOOKUP($D290,FET_Req!$Q$2:$R$14,2)=121200,IF(VLOOKUP($E290,FET_Req!$S$2:$T$3,2)=20,VLOOKUP($F290,FET_Req!$U$2:$V$4,2),0),0)+IF(OR(VLOOKUP($D290,FET_Req!$Q$2:$R$14,2)=121500,VLOOKUP($D290,FET_Req!$Q$2:$R$14,2)=121600),VLOOKUP($F290,FET_Req!$U$2:$V$4,2),0)</f>
        <v>#N/A</v>
      </c>
      <c r="AP290" s="218"/>
      <c r="AQ290" s="218"/>
      <c r="AR290" s="218"/>
    </row>
    <row r="291" spans="1:44" x14ac:dyDescent="0.25">
      <c r="A291" s="125"/>
      <c r="B291" s="453"/>
      <c r="C291" s="453"/>
      <c r="D291" s="454"/>
      <c r="E291" s="454"/>
      <c r="F291" s="454"/>
      <c r="G291" s="456"/>
      <c r="H291" s="154" t="str">
        <f t="shared" si="28"/>
        <v/>
      </c>
      <c r="I291" s="148" t="str">
        <f>IF($D291="","",VLOOKUP($AJ291,FET_Req!$A$2:$N$22,5))</f>
        <v/>
      </c>
      <c r="J291" s="455"/>
      <c r="K291" s="147" t="str">
        <f t="shared" si="29"/>
        <v/>
      </c>
      <c r="L291" s="148" t="str">
        <f>IF($D291="","",VLOOKUP($AJ291,FET_Req!$A$2:$N$22,6))</f>
        <v/>
      </c>
      <c r="M291" s="455"/>
      <c r="N291" s="147" t="str">
        <f t="shared" si="30"/>
        <v/>
      </c>
      <c r="O291" s="148" t="str">
        <f>IF($D291="","",VLOOKUP($AJ291,FET_Req!$A$2:$N$22,7))</f>
        <v/>
      </c>
      <c r="P291" s="457"/>
      <c r="Q291" s="158" t="str">
        <f t="shared" si="31"/>
        <v/>
      </c>
      <c r="R291" s="148" t="str">
        <f>IF($D291="","",IF(OR($AJ291=120500,$AJ291=120600),"",VLOOKUP($AJ291,FET_Req!$A$2:$N$22,8)))</f>
        <v/>
      </c>
      <c r="S291" s="457"/>
      <c r="T291" s="158" t="str">
        <f t="shared" si="32"/>
        <v/>
      </c>
      <c r="U291" s="148" t="str">
        <f>IF($D291="","",VLOOKUP($AJ291,FET_Req!$A$2:$N$22,9))</f>
        <v/>
      </c>
      <c r="V291" s="149" t="str">
        <f t="shared" si="33"/>
        <v/>
      </c>
      <c r="W291" s="150" t="str">
        <f t="shared" si="34"/>
        <v/>
      </c>
      <c r="X291" s="151"/>
      <c r="Y291" s="453"/>
      <c r="Z291" s="453"/>
      <c r="AA291" s="453"/>
      <c r="AB291" s="453"/>
      <c r="AC291" s="453"/>
      <c r="AD291" s="453"/>
      <c r="AE291" s="453"/>
      <c r="AF291" s="152" t="str">
        <f>IF(OR($D291="",$AG291=""),"",MIN(VLOOKUP($AJ291,FET_Req!$A$2:$N$22,11),$AG291-VLOOKUP($AJ291,FET_Req!$A$2:$N$22,12)))</f>
        <v/>
      </c>
      <c r="AG291" s="453"/>
      <c r="AH291" s="453"/>
      <c r="AI291" s="151"/>
      <c r="AJ291" s="126" t="e">
        <f>VLOOKUP($D291,FET_Req!$Q$2:$R$14,2)+IF(VLOOKUP($D291,FET_Req!$Q$2:$R$14,2)=121200,VLOOKUP($E291,FET_Req!$S$2:$T$3,2),0)+IF(VLOOKUP($D291,FET_Req!$Q$2:$R$14,2)=121200,IF(VLOOKUP($E291,FET_Req!$S$2:$T$3,2)=20,VLOOKUP($F291,FET_Req!$U$2:$V$4,2),0),0)+IF(OR(VLOOKUP($D291,FET_Req!$Q$2:$R$14,2)=121500,VLOOKUP($D291,FET_Req!$Q$2:$R$14,2)=121600),VLOOKUP($F291,FET_Req!$U$2:$V$4,2),0)</f>
        <v>#N/A</v>
      </c>
      <c r="AP291" s="218"/>
      <c r="AQ291" s="218"/>
      <c r="AR291" s="218"/>
    </row>
    <row r="292" spans="1:44" x14ac:dyDescent="0.25">
      <c r="A292" s="125"/>
      <c r="B292" s="453"/>
      <c r="C292" s="453"/>
      <c r="D292" s="454"/>
      <c r="E292" s="454"/>
      <c r="F292" s="454"/>
      <c r="G292" s="456"/>
      <c r="H292" s="154" t="str">
        <f t="shared" si="28"/>
        <v/>
      </c>
      <c r="I292" s="148" t="str">
        <f>IF($D292="","",VLOOKUP($AJ292,FET_Req!$A$2:$N$22,5))</f>
        <v/>
      </c>
      <c r="J292" s="455"/>
      <c r="K292" s="147" t="str">
        <f t="shared" si="29"/>
        <v/>
      </c>
      <c r="L292" s="148" t="str">
        <f>IF($D292="","",VLOOKUP($AJ292,FET_Req!$A$2:$N$22,6))</f>
        <v/>
      </c>
      <c r="M292" s="455"/>
      <c r="N292" s="147" t="str">
        <f t="shared" si="30"/>
        <v/>
      </c>
      <c r="O292" s="148" t="str">
        <f>IF($D292="","",VLOOKUP($AJ292,FET_Req!$A$2:$N$22,7))</f>
        <v/>
      </c>
      <c r="P292" s="457"/>
      <c r="Q292" s="158" t="str">
        <f t="shared" si="31"/>
        <v/>
      </c>
      <c r="R292" s="148" t="str">
        <f>IF($D292="","",IF(OR($AJ292=120500,$AJ292=120600),"",VLOOKUP($AJ292,FET_Req!$A$2:$N$22,8)))</f>
        <v/>
      </c>
      <c r="S292" s="457"/>
      <c r="T292" s="158" t="str">
        <f t="shared" si="32"/>
        <v/>
      </c>
      <c r="U292" s="148" t="str">
        <f>IF($D292="","",VLOOKUP($AJ292,FET_Req!$A$2:$N$22,9))</f>
        <v/>
      </c>
      <c r="V292" s="149" t="str">
        <f t="shared" si="33"/>
        <v/>
      </c>
      <c r="W292" s="150" t="str">
        <f t="shared" si="34"/>
        <v/>
      </c>
      <c r="X292" s="151"/>
      <c r="Y292" s="453"/>
      <c r="Z292" s="453"/>
      <c r="AA292" s="453"/>
      <c r="AB292" s="453"/>
      <c r="AC292" s="453"/>
      <c r="AD292" s="453"/>
      <c r="AE292" s="453"/>
      <c r="AF292" s="152" t="str">
        <f>IF(OR($D292="",$AG292=""),"",MIN(VLOOKUP($AJ292,FET_Req!$A$2:$N$22,11),$AG292-VLOOKUP($AJ292,FET_Req!$A$2:$N$22,12)))</f>
        <v/>
      </c>
      <c r="AG292" s="453"/>
      <c r="AH292" s="453"/>
      <c r="AI292" s="151"/>
      <c r="AJ292" s="126" t="e">
        <f>VLOOKUP($D292,FET_Req!$Q$2:$R$14,2)+IF(VLOOKUP($D292,FET_Req!$Q$2:$R$14,2)=121200,VLOOKUP($E292,FET_Req!$S$2:$T$3,2),0)+IF(VLOOKUP($D292,FET_Req!$Q$2:$R$14,2)=121200,IF(VLOOKUP($E292,FET_Req!$S$2:$T$3,2)=20,VLOOKUP($F292,FET_Req!$U$2:$V$4,2),0),0)+IF(OR(VLOOKUP($D292,FET_Req!$Q$2:$R$14,2)=121500,VLOOKUP($D292,FET_Req!$Q$2:$R$14,2)=121600),VLOOKUP($F292,FET_Req!$U$2:$V$4,2),0)</f>
        <v>#N/A</v>
      </c>
      <c r="AP292" s="218"/>
      <c r="AQ292" s="218"/>
      <c r="AR292" s="218"/>
    </row>
    <row r="293" spans="1:44" x14ac:dyDescent="0.25">
      <c r="A293" s="125"/>
      <c r="B293" s="453"/>
      <c r="C293" s="453"/>
      <c r="D293" s="454"/>
      <c r="E293" s="454"/>
      <c r="F293" s="454"/>
      <c r="G293" s="456"/>
      <c r="H293" s="154" t="str">
        <f t="shared" si="28"/>
        <v/>
      </c>
      <c r="I293" s="148" t="str">
        <f>IF($D293="","",VLOOKUP($AJ293,FET_Req!$A$2:$N$22,5))</f>
        <v/>
      </c>
      <c r="J293" s="455"/>
      <c r="K293" s="147" t="str">
        <f t="shared" si="29"/>
        <v/>
      </c>
      <c r="L293" s="148" t="str">
        <f>IF($D293="","",VLOOKUP($AJ293,FET_Req!$A$2:$N$22,6))</f>
        <v/>
      </c>
      <c r="M293" s="455"/>
      <c r="N293" s="147" t="str">
        <f t="shared" si="30"/>
        <v/>
      </c>
      <c r="O293" s="148" t="str">
        <f>IF($D293="","",VLOOKUP($AJ293,FET_Req!$A$2:$N$22,7))</f>
        <v/>
      </c>
      <c r="P293" s="457"/>
      <c r="Q293" s="158" t="str">
        <f t="shared" si="31"/>
        <v/>
      </c>
      <c r="R293" s="148" t="str">
        <f>IF($D293="","",IF(OR($AJ293=120500,$AJ293=120600),"",VLOOKUP($AJ293,FET_Req!$A$2:$N$22,8)))</f>
        <v/>
      </c>
      <c r="S293" s="457"/>
      <c r="T293" s="158" t="str">
        <f t="shared" si="32"/>
        <v/>
      </c>
      <c r="U293" s="148" t="str">
        <f>IF($D293="","",VLOOKUP($AJ293,FET_Req!$A$2:$N$22,9))</f>
        <v/>
      </c>
      <c r="V293" s="149" t="str">
        <f t="shared" si="33"/>
        <v/>
      </c>
      <c r="W293" s="150" t="str">
        <f t="shared" si="34"/>
        <v/>
      </c>
      <c r="X293" s="151"/>
      <c r="Y293" s="453"/>
      <c r="Z293" s="453"/>
      <c r="AA293" s="453"/>
      <c r="AB293" s="453"/>
      <c r="AC293" s="453"/>
      <c r="AD293" s="453"/>
      <c r="AE293" s="453"/>
      <c r="AF293" s="152" t="str">
        <f>IF(OR($D293="",$AG293=""),"",MIN(VLOOKUP($AJ293,FET_Req!$A$2:$N$22,11),$AG293-VLOOKUP($AJ293,FET_Req!$A$2:$N$22,12)))</f>
        <v/>
      </c>
      <c r="AG293" s="453"/>
      <c r="AH293" s="453"/>
      <c r="AI293" s="151"/>
      <c r="AJ293" s="126" t="e">
        <f>VLOOKUP($D293,FET_Req!$Q$2:$R$14,2)+IF(VLOOKUP($D293,FET_Req!$Q$2:$R$14,2)=121200,VLOOKUP($E293,FET_Req!$S$2:$T$3,2),0)+IF(VLOOKUP($D293,FET_Req!$Q$2:$R$14,2)=121200,IF(VLOOKUP($E293,FET_Req!$S$2:$T$3,2)=20,VLOOKUP($F293,FET_Req!$U$2:$V$4,2),0),0)+IF(OR(VLOOKUP($D293,FET_Req!$Q$2:$R$14,2)=121500,VLOOKUP($D293,FET_Req!$Q$2:$R$14,2)=121600),VLOOKUP($F293,FET_Req!$U$2:$V$4,2),0)</f>
        <v>#N/A</v>
      </c>
      <c r="AP293" s="218"/>
      <c r="AQ293" s="218"/>
      <c r="AR293" s="218"/>
    </row>
    <row r="294" spans="1:44" x14ac:dyDescent="0.25">
      <c r="A294" s="125"/>
      <c r="B294" s="453"/>
      <c r="C294" s="453"/>
      <c r="D294" s="454"/>
      <c r="E294" s="454"/>
      <c r="F294" s="454"/>
      <c r="G294" s="456"/>
      <c r="H294" s="154" t="str">
        <f t="shared" si="28"/>
        <v/>
      </c>
      <c r="I294" s="148" t="str">
        <f>IF($D294="","",VLOOKUP($AJ294,FET_Req!$A$2:$N$22,5))</f>
        <v/>
      </c>
      <c r="J294" s="455"/>
      <c r="K294" s="147" t="str">
        <f t="shared" si="29"/>
        <v/>
      </c>
      <c r="L294" s="148" t="str">
        <f>IF($D294="","",VLOOKUP($AJ294,FET_Req!$A$2:$N$22,6))</f>
        <v/>
      </c>
      <c r="M294" s="455"/>
      <c r="N294" s="147" t="str">
        <f t="shared" si="30"/>
        <v/>
      </c>
      <c r="O294" s="148" t="str">
        <f>IF($D294="","",VLOOKUP($AJ294,FET_Req!$A$2:$N$22,7))</f>
        <v/>
      </c>
      <c r="P294" s="457"/>
      <c r="Q294" s="158" t="str">
        <f t="shared" si="31"/>
        <v/>
      </c>
      <c r="R294" s="148" t="str">
        <f>IF($D294="","",IF(OR($AJ294=120500,$AJ294=120600),"",VLOOKUP($AJ294,FET_Req!$A$2:$N$22,8)))</f>
        <v/>
      </c>
      <c r="S294" s="457"/>
      <c r="T294" s="158" t="str">
        <f t="shared" si="32"/>
        <v/>
      </c>
      <c r="U294" s="148" t="str">
        <f>IF($D294="","",VLOOKUP($AJ294,FET_Req!$A$2:$N$22,9))</f>
        <v/>
      </c>
      <c r="V294" s="149" t="str">
        <f t="shared" si="33"/>
        <v/>
      </c>
      <c r="W294" s="150" t="str">
        <f t="shared" si="34"/>
        <v/>
      </c>
      <c r="X294" s="151"/>
      <c r="Y294" s="453"/>
      <c r="Z294" s="453"/>
      <c r="AA294" s="453"/>
      <c r="AB294" s="453"/>
      <c r="AC294" s="453"/>
      <c r="AD294" s="453"/>
      <c r="AE294" s="453"/>
      <c r="AF294" s="152" t="str">
        <f>IF(OR($D294="",$AG294=""),"",MIN(VLOOKUP($AJ294,FET_Req!$A$2:$N$22,11),$AG294-VLOOKUP($AJ294,FET_Req!$A$2:$N$22,12)))</f>
        <v/>
      </c>
      <c r="AG294" s="453"/>
      <c r="AH294" s="453"/>
      <c r="AI294" s="151"/>
      <c r="AJ294" s="126" t="e">
        <f>VLOOKUP($D294,FET_Req!$Q$2:$R$14,2)+IF(VLOOKUP($D294,FET_Req!$Q$2:$R$14,2)=121200,VLOOKUP($E294,FET_Req!$S$2:$T$3,2),0)+IF(VLOOKUP($D294,FET_Req!$Q$2:$R$14,2)=121200,IF(VLOOKUP($E294,FET_Req!$S$2:$T$3,2)=20,VLOOKUP($F294,FET_Req!$U$2:$V$4,2),0),0)+IF(OR(VLOOKUP($D294,FET_Req!$Q$2:$R$14,2)=121500,VLOOKUP($D294,FET_Req!$Q$2:$R$14,2)=121600),VLOOKUP($F294,FET_Req!$U$2:$V$4,2),0)</f>
        <v>#N/A</v>
      </c>
      <c r="AP294" s="218"/>
      <c r="AQ294" s="218"/>
      <c r="AR294" s="218"/>
    </row>
    <row r="295" spans="1:44" x14ac:dyDescent="0.25">
      <c r="A295" s="125"/>
      <c r="B295" s="453"/>
      <c r="C295" s="453"/>
      <c r="D295" s="454"/>
      <c r="E295" s="454"/>
      <c r="F295" s="454"/>
      <c r="G295" s="456"/>
      <c r="H295" s="154" t="str">
        <f t="shared" si="28"/>
        <v/>
      </c>
      <c r="I295" s="148" t="str">
        <f>IF($D295="","",VLOOKUP($AJ295,FET_Req!$A$2:$N$22,5))</f>
        <v/>
      </c>
      <c r="J295" s="455"/>
      <c r="K295" s="147" t="str">
        <f t="shared" si="29"/>
        <v/>
      </c>
      <c r="L295" s="148" t="str">
        <f>IF($D295="","",VLOOKUP($AJ295,FET_Req!$A$2:$N$22,6))</f>
        <v/>
      </c>
      <c r="M295" s="455"/>
      <c r="N295" s="147" t="str">
        <f t="shared" si="30"/>
        <v/>
      </c>
      <c r="O295" s="148" t="str">
        <f>IF($D295="","",VLOOKUP($AJ295,FET_Req!$A$2:$N$22,7))</f>
        <v/>
      </c>
      <c r="P295" s="457"/>
      <c r="Q295" s="158" t="str">
        <f t="shared" si="31"/>
        <v/>
      </c>
      <c r="R295" s="148" t="str">
        <f>IF($D295="","",IF(OR($AJ295=120500,$AJ295=120600),"",VLOOKUP($AJ295,FET_Req!$A$2:$N$22,8)))</f>
        <v/>
      </c>
      <c r="S295" s="457"/>
      <c r="T295" s="158" t="str">
        <f t="shared" si="32"/>
        <v/>
      </c>
      <c r="U295" s="148" t="str">
        <f>IF($D295="","",VLOOKUP($AJ295,FET_Req!$A$2:$N$22,9))</f>
        <v/>
      </c>
      <c r="V295" s="149" t="str">
        <f t="shared" si="33"/>
        <v/>
      </c>
      <c r="W295" s="150" t="str">
        <f t="shared" si="34"/>
        <v/>
      </c>
      <c r="X295" s="151"/>
      <c r="Y295" s="453"/>
      <c r="Z295" s="453"/>
      <c r="AA295" s="453"/>
      <c r="AB295" s="453"/>
      <c r="AC295" s="453"/>
      <c r="AD295" s="453"/>
      <c r="AE295" s="453"/>
      <c r="AF295" s="152" t="str">
        <f>IF(OR($D295="",$AG295=""),"",MIN(VLOOKUP($AJ295,FET_Req!$A$2:$N$22,11),$AG295-VLOOKUP($AJ295,FET_Req!$A$2:$N$22,12)))</f>
        <v/>
      </c>
      <c r="AG295" s="453"/>
      <c r="AH295" s="453"/>
      <c r="AI295" s="151"/>
      <c r="AJ295" s="126" t="e">
        <f>VLOOKUP($D295,FET_Req!$Q$2:$R$14,2)+IF(VLOOKUP($D295,FET_Req!$Q$2:$R$14,2)=121200,VLOOKUP($E295,FET_Req!$S$2:$T$3,2),0)+IF(VLOOKUP($D295,FET_Req!$Q$2:$R$14,2)=121200,IF(VLOOKUP($E295,FET_Req!$S$2:$T$3,2)=20,VLOOKUP($F295,FET_Req!$U$2:$V$4,2),0),0)+IF(OR(VLOOKUP($D295,FET_Req!$Q$2:$R$14,2)=121500,VLOOKUP($D295,FET_Req!$Q$2:$R$14,2)=121600),VLOOKUP($F295,FET_Req!$U$2:$V$4,2),0)</f>
        <v>#N/A</v>
      </c>
      <c r="AP295" s="218"/>
      <c r="AQ295" s="218"/>
      <c r="AR295" s="218"/>
    </row>
    <row r="296" spans="1:44" x14ac:dyDescent="0.25">
      <c r="A296" s="125"/>
      <c r="B296" s="453"/>
      <c r="C296" s="453"/>
      <c r="D296" s="454"/>
      <c r="E296" s="454"/>
      <c r="F296" s="454"/>
      <c r="G296" s="456"/>
      <c r="H296" s="154" t="str">
        <f t="shared" si="28"/>
        <v/>
      </c>
      <c r="I296" s="148" t="str">
        <f>IF($D296="","",VLOOKUP($AJ296,FET_Req!$A$2:$N$22,5))</f>
        <v/>
      </c>
      <c r="J296" s="455"/>
      <c r="K296" s="147" t="str">
        <f t="shared" si="29"/>
        <v/>
      </c>
      <c r="L296" s="148" t="str">
        <f>IF($D296="","",VLOOKUP($AJ296,FET_Req!$A$2:$N$22,6))</f>
        <v/>
      </c>
      <c r="M296" s="455"/>
      <c r="N296" s="147" t="str">
        <f t="shared" si="30"/>
        <v/>
      </c>
      <c r="O296" s="148" t="str">
        <f>IF($D296="","",VLOOKUP($AJ296,FET_Req!$A$2:$N$22,7))</f>
        <v/>
      </c>
      <c r="P296" s="457"/>
      <c r="Q296" s="158" t="str">
        <f t="shared" si="31"/>
        <v/>
      </c>
      <c r="R296" s="148" t="str">
        <f>IF($D296="","",IF(OR($AJ296=120500,$AJ296=120600),"",VLOOKUP($AJ296,FET_Req!$A$2:$N$22,8)))</f>
        <v/>
      </c>
      <c r="S296" s="457"/>
      <c r="T296" s="158" t="str">
        <f t="shared" si="32"/>
        <v/>
      </c>
      <c r="U296" s="148" t="str">
        <f>IF($D296="","",VLOOKUP($AJ296,FET_Req!$A$2:$N$22,9))</f>
        <v/>
      </c>
      <c r="V296" s="149" t="str">
        <f t="shared" si="33"/>
        <v/>
      </c>
      <c r="W296" s="150" t="str">
        <f t="shared" si="34"/>
        <v/>
      </c>
      <c r="X296" s="151"/>
      <c r="Y296" s="453"/>
      <c r="Z296" s="453"/>
      <c r="AA296" s="453"/>
      <c r="AB296" s="453"/>
      <c r="AC296" s="453"/>
      <c r="AD296" s="453"/>
      <c r="AE296" s="453"/>
      <c r="AF296" s="152" t="str">
        <f>IF(OR($D296="",$AG296=""),"",MIN(VLOOKUP($AJ296,FET_Req!$A$2:$N$22,11),$AG296-VLOOKUP($AJ296,FET_Req!$A$2:$N$22,12)))</f>
        <v/>
      </c>
      <c r="AG296" s="453"/>
      <c r="AH296" s="453"/>
      <c r="AI296" s="151"/>
      <c r="AJ296" s="126" t="e">
        <f>VLOOKUP($D296,FET_Req!$Q$2:$R$14,2)+IF(VLOOKUP($D296,FET_Req!$Q$2:$R$14,2)=121200,VLOOKUP($E296,FET_Req!$S$2:$T$3,2),0)+IF(VLOOKUP($D296,FET_Req!$Q$2:$R$14,2)=121200,IF(VLOOKUP($E296,FET_Req!$S$2:$T$3,2)=20,VLOOKUP($F296,FET_Req!$U$2:$V$4,2),0),0)+IF(OR(VLOOKUP($D296,FET_Req!$Q$2:$R$14,2)=121500,VLOOKUP($D296,FET_Req!$Q$2:$R$14,2)=121600),VLOOKUP($F296,FET_Req!$U$2:$V$4,2),0)</f>
        <v>#N/A</v>
      </c>
      <c r="AP296" s="218"/>
      <c r="AQ296" s="218"/>
      <c r="AR296" s="218"/>
    </row>
    <row r="297" spans="1:44" x14ac:dyDescent="0.25">
      <c r="A297" s="125"/>
      <c r="B297" s="453"/>
      <c r="C297" s="453"/>
      <c r="D297" s="454"/>
      <c r="E297" s="454"/>
      <c r="F297" s="454"/>
      <c r="G297" s="456"/>
      <c r="H297" s="154" t="str">
        <f t="shared" si="28"/>
        <v/>
      </c>
      <c r="I297" s="148" t="str">
        <f>IF($D297="","",VLOOKUP($AJ297,FET_Req!$A$2:$N$22,5))</f>
        <v/>
      </c>
      <c r="J297" s="455"/>
      <c r="K297" s="147" t="str">
        <f t="shared" si="29"/>
        <v/>
      </c>
      <c r="L297" s="148" t="str">
        <f>IF($D297="","",VLOOKUP($AJ297,FET_Req!$A$2:$N$22,6))</f>
        <v/>
      </c>
      <c r="M297" s="455"/>
      <c r="N297" s="147" t="str">
        <f t="shared" si="30"/>
        <v/>
      </c>
      <c r="O297" s="148" t="str">
        <f>IF($D297="","",VLOOKUP($AJ297,FET_Req!$A$2:$N$22,7))</f>
        <v/>
      </c>
      <c r="P297" s="457"/>
      <c r="Q297" s="158" t="str">
        <f t="shared" si="31"/>
        <v/>
      </c>
      <c r="R297" s="148" t="str">
        <f>IF($D297="","",IF(OR($AJ297=120500,$AJ297=120600),"",VLOOKUP($AJ297,FET_Req!$A$2:$N$22,8)))</f>
        <v/>
      </c>
      <c r="S297" s="457"/>
      <c r="T297" s="158" t="str">
        <f t="shared" si="32"/>
        <v/>
      </c>
      <c r="U297" s="148" t="str">
        <f>IF($D297="","",VLOOKUP($AJ297,FET_Req!$A$2:$N$22,9))</f>
        <v/>
      </c>
      <c r="V297" s="149" t="str">
        <f t="shared" si="33"/>
        <v/>
      </c>
      <c r="W297" s="150" t="str">
        <f t="shared" si="34"/>
        <v/>
      </c>
      <c r="X297" s="151"/>
      <c r="Y297" s="453"/>
      <c r="Z297" s="453"/>
      <c r="AA297" s="453"/>
      <c r="AB297" s="453"/>
      <c r="AC297" s="453"/>
      <c r="AD297" s="453"/>
      <c r="AE297" s="453"/>
      <c r="AF297" s="152" t="str">
        <f>IF(OR($D297="",$AG297=""),"",MIN(VLOOKUP($AJ297,FET_Req!$A$2:$N$22,11),$AG297-VLOOKUP($AJ297,FET_Req!$A$2:$N$22,12)))</f>
        <v/>
      </c>
      <c r="AG297" s="453"/>
      <c r="AH297" s="453"/>
      <c r="AI297" s="151"/>
      <c r="AJ297" s="126" t="e">
        <f>VLOOKUP($D297,FET_Req!$Q$2:$R$14,2)+IF(VLOOKUP($D297,FET_Req!$Q$2:$R$14,2)=121200,VLOOKUP($E297,FET_Req!$S$2:$T$3,2),0)+IF(VLOOKUP($D297,FET_Req!$Q$2:$R$14,2)=121200,IF(VLOOKUP($E297,FET_Req!$S$2:$T$3,2)=20,VLOOKUP($F297,FET_Req!$U$2:$V$4,2),0),0)+IF(OR(VLOOKUP($D297,FET_Req!$Q$2:$R$14,2)=121500,VLOOKUP($D297,FET_Req!$Q$2:$R$14,2)=121600),VLOOKUP($F297,FET_Req!$U$2:$V$4,2),0)</f>
        <v>#N/A</v>
      </c>
      <c r="AP297" s="218"/>
      <c r="AQ297" s="218"/>
      <c r="AR297" s="218"/>
    </row>
    <row r="298" spans="1:44" x14ac:dyDescent="0.25">
      <c r="A298" s="125"/>
      <c r="B298" s="453"/>
      <c r="C298" s="453"/>
      <c r="D298" s="454"/>
      <c r="E298" s="454"/>
      <c r="F298" s="454"/>
      <c r="G298" s="456"/>
      <c r="H298" s="154" t="str">
        <f t="shared" si="28"/>
        <v/>
      </c>
      <c r="I298" s="148" t="str">
        <f>IF($D298="","",VLOOKUP($AJ298,FET_Req!$A$2:$N$22,5))</f>
        <v/>
      </c>
      <c r="J298" s="455"/>
      <c r="K298" s="147" t="str">
        <f t="shared" si="29"/>
        <v/>
      </c>
      <c r="L298" s="148" t="str">
        <f>IF($D298="","",VLOOKUP($AJ298,FET_Req!$A$2:$N$22,6))</f>
        <v/>
      </c>
      <c r="M298" s="455"/>
      <c r="N298" s="147" t="str">
        <f t="shared" si="30"/>
        <v/>
      </c>
      <c r="O298" s="148" t="str">
        <f>IF($D298="","",VLOOKUP($AJ298,FET_Req!$A$2:$N$22,7))</f>
        <v/>
      </c>
      <c r="P298" s="457"/>
      <c r="Q298" s="158" t="str">
        <f t="shared" si="31"/>
        <v/>
      </c>
      <c r="R298" s="148" t="str">
        <f>IF($D298="","",IF(OR($AJ298=120500,$AJ298=120600),"",VLOOKUP($AJ298,FET_Req!$A$2:$N$22,8)))</f>
        <v/>
      </c>
      <c r="S298" s="457"/>
      <c r="T298" s="158" t="str">
        <f t="shared" si="32"/>
        <v/>
      </c>
      <c r="U298" s="148" t="str">
        <f>IF($D298="","",VLOOKUP($AJ298,FET_Req!$A$2:$N$22,9))</f>
        <v/>
      </c>
      <c r="V298" s="149" t="str">
        <f t="shared" si="33"/>
        <v/>
      </c>
      <c r="W298" s="150" t="str">
        <f t="shared" si="34"/>
        <v/>
      </c>
      <c r="X298" s="151"/>
      <c r="Y298" s="453"/>
      <c r="Z298" s="453"/>
      <c r="AA298" s="453"/>
      <c r="AB298" s="453"/>
      <c r="AC298" s="453"/>
      <c r="AD298" s="453"/>
      <c r="AE298" s="453"/>
      <c r="AF298" s="152" t="str">
        <f>IF(OR($D298="",$AG298=""),"",MIN(VLOOKUP($AJ298,FET_Req!$A$2:$N$22,11),$AG298-VLOOKUP($AJ298,FET_Req!$A$2:$N$22,12)))</f>
        <v/>
      </c>
      <c r="AG298" s="453"/>
      <c r="AH298" s="453"/>
      <c r="AI298" s="151"/>
      <c r="AJ298" s="126" t="e">
        <f>VLOOKUP($D298,FET_Req!$Q$2:$R$14,2)+IF(VLOOKUP($D298,FET_Req!$Q$2:$R$14,2)=121200,VLOOKUP($E298,FET_Req!$S$2:$T$3,2),0)+IF(VLOOKUP($D298,FET_Req!$Q$2:$R$14,2)=121200,IF(VLOOKUP($E298,FET_Req!$S$2:$T$3,2)=20,VLOOKUP($F298,FET_Req!$U$2:$V$4,2),0),0)+IF(OR(VLOOKUP($D298,FET_Req!$Q$2:$R$14,2)=121500,VLOOKUP($D298,FET_Req!$Q$2:$R$14,2)=121600),VLOOKUP($F298,FET_Req!$U$2:$V$4,2),0)</f>
        <v>#N/A</v>
      </c>
      <c r="AP298" s="218"/>
      <c r="AQ298" s="218"/>
      <c r="AR298" s="218"/>
    </row>
    <row r="299" spans="1:44" x14ac:dyDescent="0.25">
      <c r="A299" s="125"/>
      <c r="B299" s="453"/>
      <c r="C299" s="453"/>
      <c r="D299" s="454"/>
      <c r="E299" s="454"/>
      <c r="F299" s="454"/>
      <c r="G299" s="456"/>
      <c r="H299" s="154" t="str">
        <f t="shared" si="28"/>
        <v/>
      </c>
      <c r="I299" s="148" t="str">
        <f>IF($D299="","",VLOOKUP($AJ299,FET_Req!$A$2:$N$22,5))</f>
        <v/>
      </c>
      <c r="J299" s="455"/>
      <c r="K299" s="147" t="str">
        <f t="shared" si="29"/>
        <v/>
      </c>
      <c r="L299" s="148" t="str">
        <f>IF($D299="","",VLOOKUP($AJ299,FET_Req!$A$2:$N$22,6))</f>
        <v/>
      </c>
      <c r="M299" s="455"/>
      <c r="N299" s="147" t="str">
        <f t="shared" si="30"/>
        <v/>
      </c>
      <c r="O299" s="148" t="str">
        <f>IF($D299="","",VLOOKUP($AJ299,FET_Req!$A$2:$N$22,7))</f>
        <v/>
      </c>
      <c r="P299" s="457"/>
      <c r="Q299" s="158" t="str">
        <f t="shared" si="31"/>
        <v/>
      </c>
      <c r="R299" s="148" t="str">
        <f>IF($D299="","",IF(OR($AJ299=120500,$AJ299=120600),"",VLOOKUP($AJ299,FET_Req!$A$2:$N$22,8)))</f>
        <v/>
      </c>
      <c r="S299" s="457"/>
      <c r="T299" s="158" t="str">
        <f t="shared" si="32"/>
        <v/>
      </c>
      <c r="U299" s="148" t="str">
        <f>IF($D299="","",VLOOKUP($AJ299,FET_Req!$A$2:$N$22,9))</f>
        <v/>
      </c>
      <c r="V299" s="149" t="str">
        <f t="shared" si="33"/>
        <v/>
      </c>
      <c r="W299" s="150" t="str">
        <f t="shared" si="34"/>
        <v/>
      </c>
      <c r="X299" s="151"/>
      <c r="Y299" s="453"/>
      <c r="Z299" s="453"/>
      <c r="AA299" s="453"/>
      <c r="AB299" s="453"/>
      <c r="AC299" s="453"/>
      <c r="AD299" s="453"/>
      <c r="AE299" s="453"/>
      <c r="AF299" s="152" t="str">
        <f>IF(OR($D299="",$AG299=""),"",MIN(VLOOKUP($AJ299,FET_Req!$A$2:$N$22,11),$AG299-VLOOKUP($AJ299,FET_Req!$A$2:$N$22,12)))</f>
        <v/>
      </c>
      <c r="AG299" s="453"/>
      <c r="AH299" s="453"/>
      <c r="AI299" s="151"/>
      <c r="AJ299" s="126" t="e">
        <f>VLOOKUP($D299,FET_Req!$Q$2:$R$14,2)+IF(VLOOKUP($D299,FET_Req!$Q$2:$R$14,2)=121200,VLOOKUP($E299,FET_Req!$S$2:$T$3,2),0)+IF(VLOOKUP($D299,FET_Req!$Q$2:$R$14,2)=121200,IF(VLOOKUP($E299,FET_Req!$S$2:$T$3,2)=20,VLOOKUP($F299,FET_Req!$U$2:$V$4,2),0),0)+IF(OR(VLOOKUP($D299,FET_Req!$Q$2:$R$14,2)=121500,VLOOKUP($D299,FET_Req!$Q$2:$R$14,2)=121600),VLOOKUP($F299,FET_Req!$U$2:$V$4,2),0)</f>
        <v>#N/A</v>
      </c>
      <c r="AP299" s="218"/>
      <c r="AQ299" s="218"/>
      <c r="AR299" s="218"/>
    </row>
    <row r="300" spans="1:44" x14ac:dyDescent="0.25">
      <c r="A300" s="125"/>
      <c r="B300" s="453"/>
      <c r="C300" s="453"/>
      <c r="D300" s="454"/>
      <c r="E300" s="454"/>
      <c r="F300" s="454"/>
      <c r="G300" s="456"/>
      <c r="H300" s="154" t="str">
        <f t="shared" si="28"/>
        <v/>
      </c>
      <c r="I300" s="148" t="str">
        <f>IF($D300="","",VLOOKUP($AJ300,FET_Req!$A$2:$N$22,5))</f>
        <v/>
      </c>
      <c r="J300" s="455"/>
      <c r="K300" s="147" t="str">
        <f t="shared" si="29"/>
        <v/>
      </c>
      <c r="L300" s="148" t="str">
        <f>IF($D300="","",VLOOKUP($AJ300,FET_Req!$A$2:$N$22,6))</f>
        <v/>
      </c>
      <c r="M300" s="455"/>
      <c r="N300" s="147" t="str">
        <f t="shared" si="30"/>
        <v/>
      </c>
      <c r="O300" s="148" t="str">
        <f>IF($D300="","",VLOOKUP($AJ300,FET_Req!$A$2:$N$22,7))</f>
        <v/>
      </c>
      <c r="P300" s="457"/>
      <c r="Q300" s="158" t="str">
        <f t="shared" si="31"/>
        <v/>
      </c>
      <c r="R300" s="148" t="str">
        <f>IF($D300="","",IF(OR($AJ300=120500,$AJ300=120600),"",VLOOKUP($AJ300,FET_Req!$A$2:$N$22,8)))</f>
        <v/>
      </c>
      <c r="S300" s="457"/>
      <c r="T300" s="158" t="str">
        <f t="shared" si="32"/>
        <v/>
      </c>
      <c r="U300" s="148" t="str">
        <f>IF($D300="","",VLOOKUP($AJ300,FET_Req!$A$2:$N$22,9))</f>
        <v/>
      </c>
      <c r="V300" s="149" t="str">
        <f t="shared" si="33"/>
        <v/>
      </c>
      <c r="W300" s="150" t="str">
        <f t="shared" si="34"/>
        <v/>
      </c>
      <c r="X300" s="151"/>
      <c r="Y300" s="453"/>
      <c r="Z300" s="453"/>
      <c r="AA300" s="453"/>
      <c r="AB300" s="453"/>
      <c r="AC300" s="453"/>
      <c r="AD300" s="453"/>
      <c r="AE300" s="453"/>
      <c r="AF300" s="152" t="str">
        <f>IF(OR($D300="",$AG300=""),"",MIN(VLOOKUP($AJ300,FET_Req!$A$2:$N$22,11),$AG300-VLOOKUP($AJ300,FET_Req!$A$2:$N$22,12)))</f>
        <v/>
      </c>
      <c r="AG300" s="453"/>
      <c r="AH300" s="453"/>
      <c r="AI300" s="151"/>
      <c r="AJ300" s="126" t="e">
        <f>VLOOKUP($D300,FET_Req!$Q$2:$R$14,2)+IF(VLOOKUP($D300,FET_Req!$Q$2:$R$14,2)=121200,VLOOKUP($E300,FET_Req!$S$2:$T$3,2),0)+IF(VLOOKUP($D300,FET_Req!$Q$2:$R$14,2)=121200,IF(VLOOKUP($E300,FET_Req!$S$2:$T$3,2)=20,VLOOKUP($F300,FET_Req!$U$2:$V$4,2),0),0)+IF(OR(VLOOKUP($D300,FET_Req!$Q$2:$R$14,2)=121500,VLOOKUP($D300,FET_Req!$Q$2:$R$14,2)=121600),VLOOKUP($F300,FET_Req!$U$2:$V$4,2),0)</f>
        <v>#N/A</v>
      </c>
      <c r="AP300" s="218"/>
      <c r="AQ300" s="218"/>
      <c r="AR300" s="218"/>
    </row>
    <row r="301" spans="1:44" x14ac:dyDescent="0.25">
      <c r="A301" s="125"/>
      <c r="B301" s="453"/>
      <c r="C301" s="453"/>
      <c r="D301" s="454"/>
      <c r="E301" s="454"/>
      <c r="F301" s="454"/>
      <c r="G301" s="456"/>
      <c r="H301" s="154" t="str">
        <f t="shared" si="28"/>
        <v/>
      </c>
      <c r="I301" s="148" t="str">
        <f>IF($D301="","",VLOOKUP($AJ301,FET_Req!$A$2:$N$22,5))</f>
        <v/>
      </c>
      <c r="J301" s="455"/>
      <c r="K301" s="147" t="str">
        <f t="shared" si="29"/>
        <v/>
      </c>
      <c r="L301" s="148" t="str">
        <f>IF($D301="","",VLOOKUP($AJ301,FET_Req!$A$2:$N$22,6))</f>
        <v/>
      </c>
      <c r="M301" s="455"/>
      <c r="N301" s="147" t="str">
        <f t="shared" si="30"/>
        <v/>
      </c>
      <c r="O301" s="148" t="str">
        <f>IF($D301="","",VLOOKUP($AJ301,FET_Req!$A$2:$N$22,7))</f>
        <v/>
      </c>
      <c r="P301" s="457"/>
      <c r="Q301" s="158" t="str">
        <f t="shared" si="31"/>
        <v/>
      </c>
      <c r="R301" s="148" t="str">
        <f>IF($D301="","",IF(OR($AJ301=120500,$AJ301=120600),"",VLOOKUP($AJ301,FET_Req!$A$2:$N$22,8)))</f>
        <v/>
      </c>
      <c r="S301" s="457"/>
      <c r="T301" s="158" t="str">
        <f t="shared" si="32"/>
        <v/>
      </c>
      <c r="U301" s="148" t="str">
        <f>IF($D301="","",VLOOKUP($AJ301,FET_Req!$A$2:$N$22,9))</f>
        <v/>
      </c>
      <c r="V301" s="149" t="str">
        <f t="shared" si="33"/>
        <v/>
      </c>
      <c r="W301" s="150" t="str">
        <f t="shared" si="34"/>
        <v/>
      </c>
      <c r="X301" s="151"/>
      <c r="Y301" s="453"/>
      <c r="Z301" s="453"/>
      <c r="AA301" s="453"/>
      <c r="AB301" s="453"/>
      <c r="AC301" s="453"/>
      <c r="AD301" s="453"/>
      <c r="AE301" s="453"/>
      <c r="AF301" s="152" t="str">
        <f>IF(OR($D301="",$AG301=""),"",MIN(VLOOKUP($AJ301,FET_Req!$A$2:$N$22,11),$AG301-VLOOKUP($AJ301,FET_Req!$A$2:$N$22,12)))</f>
        <v/>
      </c>
      <c r="AG301" s="453"/>
      <c r="AH301" s="453"/>
      <c r="AI301" s="151"/>
      <c r="AJ301" s="126" t="e">
        <f>VLOOKUP($D301,FET_Req!$Q$2:$R$14,2)+IF(VLOOKUP($D301,FET_Req!$Q$2:$R$14,2)=121200,VLOOKUP($E301,FET_Req!$S$2:$T$3,2),0)+IF(VLOOKUP($D301,FET_Req!$Q$2:$R$14,2)=121200,IF(VLOOKUP($E301,FET_Req!$S$2:$T$3,2)=20,VLOOKUP($F301,FET_Req!$U$2:$V$4,2),0),0)+IF(OR(VLOOKUP($D301,FET_Req!$Q$2:$R$14,2)=121500,VLOOKUP($D301,FET_Req!$Q$2:$R$14,2)=121600),VLOOKUP($F301,FET_Req!$U$2:$V$4,2),0)</f>
        <v>#N/A</v>
      </c>
      <c r="AP301" s="218"/>
      <c r="AQ301" s="218"/>
      <c r="AR301" s="218"/>
    </row>
    <row r="302" spans="1:44" x14ac:dyDescent="0.25">
      <c r="A302" s="125"/>
      <c r="B302" s="453"/>
      <c r="C302" s="453"/>
      <c r="D302" s="454"/>
      <c r="E302" s="454"/>
      <c r="F302" s="454"/>
      <c r="G302" s="456"/>
      <c r="H302" s="154" t="str">
        <f t="shared" si="28"/>
        <v/>
      </c>
      <c r="I302" s="148" t="str">
        <f>IF($D302="","",VLOOKUP($AJ302,FET_Req!$A$2:$N$22,5))</f>
        <v/>
      </c>
      <c r="J302" s="455"/>
      <c r="K302" s="147" t="str">
        <f t="shared" si="29"/>
        <v/>
      </c>
      <c r="L302" s="148" t="str">
        <f>IF($D302="","",VLOOKUP($AJ302,FET_Req!$A$2:$N$22,6))</f>
        <v/>
      </c>
      <c r="M302" s="455"/>
      <c r="N302" s="147" t="str">
        <f t="shared" si="30"/>
        <v/>
      </c>
      <c r="O302" s="148" t="str">
        <f>IF($D302="","",VLOOKUP($AJ302,FET_Req!$A$2:$N$22,7))</f>
        <v/>
      </c>
      <c r="P302" s="457"/>
      <c r="Q302" s="158" t="str">
        <f t="shared" si="31"/>
        <v/>
      </c>
      <c r="R302" s="148" t="str">
        <f>IF($D302="","",IF(OR($AJ302=120500,$AJ302=120600),"",VLOOKUP($AJ302,FET_Req!$A$2:$N$22,8)))</f>
        <v/>
      </c>
      <c r="S302" s="457"/>
      <c r="T302" s="158" t="str">
        <f t="shared" si="32"/>
        <v/>
      </c>
      <c r="U302" s="148" t="str">
        <f>IF($D302="","",VLOOKUP($AJ302,FET_Req!$A$2:$N$22,9))</f>
        <v/>
      </c>
      <c r="V302" s="149" t="str">
        <f t="shared" si="33"/>
        <v/>
      </c>
      <c r="W302" s="150" t="str">
        <f t="shared" si="34"/>
        <v/>
      </c>
      <c r="X302" s="151"/>
      <c r="Y302" s="453"/>
      <c r="Z302" s="453"/>
      <c r="AA302" s="453"/>
      <c r="AB302" s="453"/>
      <c r="AC302" s="453"/>
      <c r="AD302" s="453"/>
      <c r="AE302" s="453"/>
      <c r="AF302" s="152" t="str">
        <f>IF(OR($D302="",$AG302=""),"",MIN(VLOOKUP($AJ302,FET_Req!$A$2:$N$22,11),$AG302-VLOOKUP($AJ302,FET_Req!$A$2:$N$22,12)))</f>
        <v/>
      </c>
      <c r="AG302" s="453"/>
      <c r="AH302" s="453"/>
      <c r="AI302" s="151"/>
      <c r="AJ302" s="126" t="e">
        <f>VLOOKUP($D302,FET_Req!$Q$2:$R$14,2)+IF(VLOOKUP($D302,FET_Req!$Q$2:$R$14,2)=121200,VLOOKUP($E302,FET_Req!$S$2:$T$3,2),0)+IF(VLOOKUP($D302,FET_Req!$Q$2:$R$14,2)=121200,IF(VLOOKUP($E302,FET_Req!$S$2:$T$3,2)=20,VLOOKUP($F302,FET_Req!$U$2:$V$4,2),0),0)+IF(OR(VLOOKUP($D302,FET_Req!$Q$2:$R$14,2)=121500,VLOOKUP($D302,FET_Req!$Q$2:$R$14,2)=121600),VLOOKUP($F302,FET_Req!$U$2:$V$4,2),0)</f>
        <v>#N/A</v>
      </c>
      <c r="AP302" s="218"/>
      <c r="AQ302" s="218"/>
      <c r="AR302" s="218"/>
    </row>
    <row r="303" spans="1:44" x14ac:dyDescent="0.25">
      <c r="A303" s="125"/>
      <c r="B303" s="453"/>
      <c r="C303" s="453"/>
      <c r="D303" s="454"/>
      <c r="E303" s="454"/>
      <c r="F303" s="454"/>
      <c r="G303" s="456"/>
      <c r="H303" s="154" t="str">
        <f t="shared" si="28"/>
        <v/>
      </c>
      <c r="I303" s="148" t="str">
        <f>IF($D303="","",VLOOKUP($AJ303,FET_Req!$A$2:$N$22,5))</f>
        <v/>
      </c>
      <c r="J303" s="455"/>
      <c r="K303" s="147" t="str">
        <f t="shared" si="29"/>
        <v/>
      </c>
      <c r="L303" s="148" t="str">
        <f>IF($D303="","",VLOOKUP($AJ303,FET_Req!$A$2:$N$22,6))</f>
        <v/>
      </c>
      <c r="M303" s="455"/>
      <c r="N303" s="147" t="str">
        <f t="shared" si="30"/>
        <v/>
      </c>
      <c r="O303" s="148" t="str">
        <f>IF($D303="","",VLOOKUP($AJ303,FET_Req!$A$2:$N$22,7))</f>
        <v/>
      </c>
      <c r="P303" s="457"/>
      <c r="Q303" s="158" t="str">
        <f t="shared" si="31"/>
        <v/>
      </c>
      <c r="R303" s="148" t="str">
        <f>IF($D303="","",IF(OR($AJ303=120500,$AJ303=120600),"",VLOOKUP($AJ303,FET_Req!$A$2:$N$22,8)))</f>
        <v/>
      </c>
      <c r="S303" s="457"/>
      <c r="T303" s="158" t="str">
        <f t="shared" si="32"/>
        <v/>
      </c>
      <c r="U303" s="148" t="str">
        <f>IF($D303="","",VLOOKUP($AJ303,FET_Req!$A$2:$N$22,9))</f>
        <v/>
      </c>
      <c r="V303" s="149" t="str">
        <f t="shared" si="33"/>
        <v/>
      </c>
      <c r="W303" s="150" t="str">
        <f t="shared" si="34"/>
        <v/>
      </c>
      <c r="X303" s="151"/>
      <c r="Y303" s="453"/>
      <c r="Z303" s="453"/>
      <c r="AA303" s="453"/>
      <c r="AB303" s="453"/>
      <c r="AC303" s="453"/>
      <c r="AD303" s="453"/>
      <c r="AE303" s="453"/>
      <c r="AF303" s="152" t="str">
        <f>IF(OR($D303="",$AG303=""),"",MIN(VLOOKUP($AJ303,FET_Req!$A$2:$N$22,11),$AG303-VLOOKUP($AJ303,FET_Req!$A$2:$N$22,12)))</f>
        <v/>
      </c>
      <c r="AG303" s="453"/>
      <c r="AH303" s="453"/>
      <c r="AI303" s="151"/>
      <c r="AJ303" s="126" t="e">
        <f>VLOOKUP($D303,FET_Req!$Q$2:$R$14,2)+IF(VLOOKUP($D303,FET_Req!$Q$2:$R$14,2)=121200,VLOOKUP($E303,FET_Req!$S$2:$T$3,2),0)+IF(VLOOKUP($D303,FET_Req!$Q$2:$R$14,2)=121200,IF(VLOOKUP($E303,FET_Req!$S$2:$T$3,2)=20,VLOOKUP($F303,FET_Req!$U$2:$V$4,2),0),0)+IF(OR(VLOOKUP($D303,FET_Req!$Q$2:$R$14,2)=121500,VLOOKUP($D303,FET_Req!$Q$2:$R$14,2)=121600),VLOOKUP($F303,FET_Req!$U$2:$V$4,2),0)</f>
        <v>#N/A</v>
      </c>
      <c r="AP303" s="218"/>
      <c r="AQ303" s="218"/>
      <c r="AR303" s="218"/>
    </row>
    <row r="304" spans="1:44" x14ac:dyDescent="0.25">
      <c r="A304" s="125"/>
      <c r="B304" s="453"/>
      <c r="C304" s="453"/>
      <c r="D304" s="454"/>
      <c r="E304" s="454"/>
      <c r="F304" s="454"/>
      <c r="G304" s="456"/>
      <c r="H304" s="154" t="str">
        <f t="shared" si="28"/>
        <v/>
      </c>
      <c r="I304" s="148" t="str">
        <f>IF($D304="","",VLOOKUP($AJ304,FET_Req!$A$2:$N$22,5))</f>
        <v/>
      </c>
      <c r="J304" s="455"/>
      <c r="K304" s="147" t="str">
        <f t="shared" si="29"/>
        <v/>
      </c>
      <c r="L304" s="148" t="str">
        <f>IF($D304="","",VLOOKUP($AJ304,FET_Req!$A$2:$N$22,6))</f>
        <v/>
      </c>
      <c r="M304" s="455"/>
      <c r="N304" s="147" t="str">
        <f t="shared" si="30"/>
        <v/>
      </c>
      <c r="O304" s="148" t="str">
        <f>IF($D304="","",VLOOKUP($AJ304,FET_Req!$A$2:$N$22,7))</f>
        <v/>
      </c>
      <c r="P304" s="457"/>
      <c r="Q304" s="158" t="str">
        <f t="shared" si="31"/>
        <v/>
      </c>
      <c r="R304" s="148" t="str">
        <f>IF($D304="","",IF(OR($AJ304=120500,$AJ304=120600),"",VLOOKUP($AJ304,FET_Req!$A$2:$N$22,8)))</f>
        <v/>
      </c>
      <c r="S304" s="457"/>
      <c r="T304" s="158" t="str">
        <f t="shared" si="32"/>
        <v/>
      </c>
      <c r="U304" s="148" t="str">
        <f>IF($D304="","",VLOOKUP($AJ304,FET_Req!$A$2:$N$22,9))</f>
        <v/>
      </c>
      <c r="V304" s="149" t="str">
        <f t="shared" si="33"/>
        <v/>
      </c>
      <c r="W304" s="150" t="str">
        <f t="shared" si="34"/>
        <v/>
      </c>
      <c r="X304" s="151"/>
      <c r="Y304" s="453"/>
      <c r="Z304" s="453"/>
      <c r="AA304" s="453"/>
      <c r="AB304" s="453"/>
      <c r="AC304" s="453"/>
      <c r="AD304" s="453"/>
      <c r="AE304" s="453"/>
      <c r="AF304" s="152" t="str">
        <f>IF(OR($D304="",$AG304=""),"",MIN(VLOOKUP($AJ304,FET_Req!$A$2:$N$22,11),$AG304-VLOOKUP($AJ304,FET_Req!$A$2:$N$22,12)))</f>
        <v/>
      </c>
      <c r="AG304" s="453"/>
      <c r="AH304" s="453"/>
      <c r="AI304" s="151"/>
      <c r="AJ304" s="126" t="e">
        <f>VLOOKUP($D304,FET_Req!$Q$2:$R$14,2)+IF(VLOOKUP($D304,FET_Req!$Q$2:$R$14,2)=121200,VLOOKUP($E304,FET_Req!$S$2:$T$3,2),0)+IF(VLOOKUP($D304,FET_Req!$Q$2:$R$14,2)=121200,IF(VLOOKUP($E304,FET_Req!$S$2:$T$3,2)=20,VLOOKUP($F304,FET_Req!$U$2:$V$4,2),0),0)+IF(OR(VLOOKUP($D304,FET_Req!$Q$2:$R$14,2)=121500,VLOOKUP($D304,FET_Req!$Q$2:$R$14,2)=121600),VLOOKUP($F304,FET_Req!$U$2:$V$4,2),0)</f>
        <v>#N/A</v>
      </c>
      <c r="AP304" s="218"/>
      <c r="AQ304" s="218"/>
      <c r="AR304" s="218"/>
    </row>
    <row r="305" spans="1:44" x14ac:dyDescent="0.25">
      <c r="A305" s="125"/>
      <c r="B305" s="453"/>
      <c r="C305" s="453"/>
      <c r="D305" s="454"/>
      <c r="E305" s="454"/>
      <c r="F305" s="454"/>
      <c r="G305" s="456"/>
      <c r="H305" s="154" t="str">
        <f t="shared" si="28"/>
        <v/>
      </c>
      <c r="I305" s="148" t="str">
        <f>IF($D305="","",VLOOKUP($AJ305,FET_Req!$A$2:$N$22,5))</f>
        <v/>
      </c>
      <c r="J305" s="455"/>
      <c r="K305" s="147" t="str">
        <f t="shared" si="29"/>
        <v/>
      </c>
      <c r="L305" s="148" t="str">
        <f>IF($D305="","",VLOOKUP($AJ305,FET_Req!$A$2:$N$22,6))</f>
        <v/>
      </c>
      <c r="M305" s="455"/>
      <c r="N305" s="147" t="str">
        <f t="shared" si="30"/>
        <v/>
      </c>
      <c r="O305" s="148" t="str">
        <f>IF($D305="","",VLOOKUP($AJ305,FET_Req!$A$2:$N$22,7))</f>
        <v/>
      </c>
      <c r="P305" s="457"/>
      <c r="Q305" s="158" t="str">
        <f t="shared" si="31"/>
        <v/>
      </c>
      <c r="R305" s="148" t="str">
        <f>IF($D305="","",IF(OR($AJ305=120500,$AJ305=120600),"",VLOOKUP($AJ305,FET_Req!$A$2:$N$22,8)))</f>
        <v/>
      </c>
      <c r="S305" s="457"/>
      <c r="T305" s="158" t="str">
        <f t="shared" si="32"/>
        <v/>
      </c>
      <c r="U305" s="148" t="str">
        <f>IF($D305="","",VLOOKUP($AJ305,FET_Req!$A$2:$N$22,9))</f>
        <v/>
      </c>
      <c r="V305" s="149" t="str">
        <f t="shared" si="33"/>
        <v/>
      </c>
      <c r="W305" s="150" t="str">
        <f t="shared" si="34"/>
        <v/>
      </c>
      <c r="X305" s="151"/>
      <c r="Y305" s="453"/>
      <c r="Z305" s="453"/>
      <c r="AA305" s="453"/>
      <c r="AB305" s="453"/>
      <c r="AC305" s="453"/>
      <c r="AD305" s="453"/>
      <c r="AE305" s="453"/>
      <c r="AF305" s="152" t="str">
        <f>IF(OR($D305="",$AG305=""),"",MIN(VLOOKUP($AJ305,FET_Req!$A$2:$N$22,11),$AG305-VLOOKUP($AJ305,FET_Req!$A$2:$N$22,12)))</f>
        <v/>
      </c>
      <c r="AG305" s="453"/>
      <c r="AH305" s="453"/>
      <c r="AI305" s="151"/>
      <c r="AJ305" s="126" t="e">
        <f>VLOOKUP($D305,FET_Req!$Q$2:$R$14,2)+IF(VLOOKUP($D305,FET_Req!$Q$2:$R$14,2)=121200,VLOOKUP($E305,FET_Req!$S$2:$T$3,2),0)+IF(VLOOKUP($D305,FET_Req!$Q$2:$R$14,2)=121200,IF(VLOOKUP($E305,FET_Req!$S$2:$T$3,2)=20,VLOOKUP($F305,FET_Req!$U$2:$V$4,2),0),0)+IF(OR(VLOOKUP($D305,FET_Req!$Q$2:$R$14,2)=121500,VLOOKUP($D305,FET_Req!$Q$2:$R$14,2)=121600),VLOOKUP($F305,FET_Req!$U$2:$V$4,2),0)</f>
        <v>#N/A</v>
      </c>
      <c r="AP305" s="218"/>
      <c r="AQ305" s="218"/>
      <c r="AR305" s="218"/>
    </row>
    <row r="306" spans="1:44" x14ac:dyDescent="0.25">
      <c r="A306" s="125"/>
      <c r="B306" s="453"/>
      <c r="C306" s="453"/>
      <c r="D306" s="454"/>
      <c r="E306" s="454"/>
      <c r="F306" s="454"/>
      <c r="G306" s="456"/>
      <c r="H306" s="154" t="str">
        <f t="shared" si="28"/>
        <v/>
      </c>
      <c r="I306" s="148" t="str">
        <f>IF($D306="","",VLOOKUP($AJ306,FET_Req!$A$2:$N$22,5))</f>
        <v/>
      </c>
      <c r="J306" s="455"/>
      <c r="K306" s="147" t="str">
        <f t="shared" si="29"/>
        <v/>
      </c>
      <c r="L306" s="148" t="str">
        <f>IF($D306="","",VLOOKUP($AJ306,FET_Req!$A$2:$N$22,6))</f>
        <v/>
      </c>
      <c r="M306" s="455"/>
      <c r="N306" s="147" t="str">
        <f t="shared" si="30"/>
        <v/>
      </c>
      <c r="O306" s="148" t="str">
        <f>IF($D306="","",VLOOKUP($AJ306,FET_Req!$A$2:$N$22,7))</f>
        <v/>
      </c>
      <c r="P306" s="457"/>
      <c r="Q306" s="158" t="str">
        <f t="shared" si="31"/>
        <v/>
      </c>
      <c r="R306" s="148" t="str">
        <f>IF($D306="","",IF(OR($AJ306=120500,$AJ306=120600),"",VLOOKUP($AJ306,FET_Req!$A$2:$N$22,8)))</f>
        <v/>
      </c>
      <c r="S306" s="457"/>
      <c r="T306" s="158" t="str">
        <f t="shared" si="32"/>
        <v/>
      </c>
      <c r="U306" s="148" t="str">
        <f>IF($D306="","",VLOOKUP($AJ306,FET_Req!$A$2:$N$22,9))</f>
        <v/>
      </c>
      <c r="V306" s="149" t="str">
        <f t="shared" si="33"/>
        <v/>
      </c>
      <c r="W306" s="150" t="str">
        <f t="shared" si="34"/>
        <v/>
      </c>
      <c r="X306" s="151"/>
      <c r="Y306" s="453"/>
      <c r="Z306" s="453"/>
      <c r="AA306" s="453"/>
      <c r="AB306" s="453"/>
      <c r="AC306" s="453"/>
      <c r="AD306" s="453"/>
      <c r="AE306" s="453"/>
      <c r="AF306" s="152" t="str">
        <f>IF(OR($D306="",$AG306=""),"",MIN(VLOOKUP($AJ306,FET_Req!$A$2:$N$22,11),$AG306-VLOOKUP($AJ306,FET_Req!$A$2:$N$22,12)))</f>
        <v/>
      </c>
      <c r="AG306" s="453"/>
      <c r="AH306" s="453"/>
      <c r="AI306" s="151"/>
      <c r="AJ306" s="126" t="e">
        <f>VLOOKUP($D306,FET_Req!$Q$2:$R$14,2)+IF(VLOOKUP($D306,FET_Req!$Q$2:$R$14,2)=121200,VLOOKUP($E306,FET_Req!$S$2:$T$3,2),0)+IF(VLOOKUP($D306,FET_Req!$Q$2:$R$14,2)=121200,IF(VLOOKUP($E306,FET_Req!$S$2:$T$3,2)=20,VLOOKUP($F306,FET_Req!$U$2:$V$4,2),0),0)+IF(OR(VLOOKUP($D306,FET_Req!$Q$2:$R$14,2)=121500,VLOOKUP($D306,FET_Req!$Q$2:$R$14,2)=121600),VLOOKUP($F306,FET_Req!$U$2:$V$4,2),0)</f>
        <v>#N/A</v>
      </c>
      <c r="AP306" s="218"/>
      <c r="AQ306" s="218"/>
      <c r="AR306" s="218"/>
    </row>
    <row r="307" spans="1:44" x14ac:dyDescent="0.25">
      <c r="A307" s="125"/>
      <c r="B307" s="453"/>
      <c r="C307" s="453"/>
      <c r="D307" s="454"/>
      <c r="E307" s="454"/>
      <c r="F307" s="454"/>
      <c r="G307" s="456"/>
      <c r="H307" s="154" t="str">
        <f t="shared" si="28"/>
        <v/>
      </c>
      <c r="I307" s="148" t="str">
        <f>IF($D307="","",VLOOKUP($AJ307,FET_Req!$A$2:$N$22,5))</f>
        <v/>
      </c>
      <c r="J307" s="455"/>
      <c r="K307" s="147" t="str">
        <f t="shared" si="29"/>
        <v/>
      </c>
      <c r="L307" s="148" t="str">
        <f>IF($D307="","",VLOOKUP($AJ307,FET_Req!$A$2:$N$22,6))</f>
        <v/>
      </c>
      <c r="M307" s="455"/>
      <c r="N307" s="147" t="str">
        <f t="shared" si="30"/>
        <v/>
      </c>
      <c r="O307" s="148" t="str">
        <f>IF($D307="","",VLOOKUP($AJ307,FET_Req!$A$2:$N$22,7))</f>
        <v/>
      </c>
      <c r="P307" s="457"/>
      <c r="Q307" s="158" t="str">
        <f t="shared" si="31"/>
        <v/>
      </c>
      <c r="R307" s="148" t="str">
        <f>IF($D307="","",IF(OR($AJ307=120500,$AJ307=120600),"",VLOOKUP($AJ307,FET_Req!$A$2:$N$22,8)))</f>
        <v/>
      </c>
      <c r="S307" s="457"/>
      <c r="T307" s="158" t="str">
        <f t="shared" si="32"/>
        <v/>
      </c>
      <c r="U307" s="148" t="str">
        <f>IF($D307="","",VLOOKUP($AJ307,FET_Req!$A$2:$N$22,9))</f>
        <v/>
      </c>
      <c r="V307" s="149" t="str">
        <f t="shared" si="33"/>
        <v/>
      </c>
      <c r="W307" s="150" t="str">
        <f t="shared" si="34"/>
        <v/>
      </c>
      <c r="X307" s="151"/>
      <c r="Y307" s="453"/>
      <c r="Z307" s="453"/>
      <c r="AA307" s="453"/>
      <c r="AB307" s="453"/>
      <c r="AC307" s="453"/>
      <c r="AD307" s="453"/>
      <c r="AE307" s="453"/>
      <c r="AF307" s="152" t="str">
        <f>IF(OR($D307="",$AG307=""),"",MIN(VLOOKUP($AJ307,FET_Req!$A$2:$N$22,11),$AG307-VLOOKUP($AJ307,FET_Req!$A$2:$N$22,12)))</f>
        <v/>
      </c>
      <c r="AG307" s="453"/>
      <c r="AH307" s="453"/>
      <c r="AI307" s="151"/>
      <c r="AJ307" s="126" t="e">
        <f>VLOOKUP($D307,FET_Req!$Q$2:$R$14,2)+IF(VLOOKUP($D307,FET_Req!$Q$2:$R$14,2)=121200,VLOOKUP($E307,FET_Req!$S$2:$T$3,2),0)+IF(VLOOKUP($D307,FET_Req!$Q$2:$R$14,2)=121200,IF(VLOOKUP($E307,FET_Req!$S$2:$T$3,2)=20,VLOOKUP($F307,FET_Req!$U$2:$V$4,2),0),0)+IF(OR(VLOOKUP($D307,FET_Req!$Q$2:$R$14,2)=121500,VLOOKUP($D307,FET_Req!$Q$2:$R$14,2)=121600),VLOOKUP($F307,FET_Req!$U$2:$V$4,2),0)</f>
        <v>#N/A</v>
      </c>
      <c r="AP307" s="218"/>
      <c r="AQ307" s="218"/>
      <c r="AR307" s="218"/>
    </row>
    <row r="308" spans="1:44" x14ac:dyDescent="0.25">
      <c r="A308" s="125"/>
      <c r="B308" s="453"/>
      <c r="C308" s="453"/>
      <c r="D308" s="454"/>
      <c r="E308" s="454"/>
      <c r="F308" s="454"/>
      <c r="G308" s="456"/>
      <c r="H308" s="154" t="str">
        <f t="shared" si="28"/>
        <v/>
      </c>
      <c r="I308" s="148" t="str">
        <f>IF($D308="","",VLOOKUP($AJ308,FET_Req!$A$2:$N$22,5))</f>
        <v/>
      </c>
      <c r="J308" s="455"/>
      <c r="K308" s="147" t="str">
        <f t="shared" si="29"/>
        <v/>
      </c>
      <c r="L308" s="148" t="str">
        <f>IF($D308="","",VLOOKUP($AJ308,FET_Req!$A$2:$N$22,6))</f>
        <v/>
      </c>
      <c r="M308" s="455"/>
      <c r="N308" s="147" t="str">
        <f t="shared" si="30"/>
        <v/>
      </c>
      <c r="O308" s="148" t="str">
        <f>IF($D308="","",VLOOKUP($AJ308,FET_Req!$A$2:$N$22,7))</f>
        <v/>
      </c>
      <c r="P308" s="457"/>
      <c r="Q308" s="158" t="str">
        <f t="shared" si="31"/>
        <v/>
      </c>
      <c r="R308" s="148" t="str">
        <f>IF($D308="","",IF(OR($AJ308=120500,$AJ308=120600),"",VLOOKUP($AJ308,FET_Req!$A$2:$N$22,8)))</f>
        <v/>
      </c>
      <c r="S308" s="457"/>
      <c r="T308" s="158" t="str">
        <f t="shared" si="32"/>
        <v/>
      </c>
      <c r="U308" s="148" t="str">
        <f>IF($D308="","",VLOOKUP($AJ308,FET_Req!$A$2:$N$22,9))</f>
        <v/>
      </c>
      <c r="V308" s="149" t="str">
        <f t="shared" si="33"/>
        <v/>
      </c>
      <c r="W308" s="150" t="str">
        <f t="shared" si="34"/>
        <v/>
      </c>
      <c r="X308" s="151"/>
      <c r="Y308" s="453"/>
      <c r="Z308" s="453"/>
      <c r="AA308" s="453"/>
      <c r="AB308" s="453"/>
      <c r="AC308" s="453"/>
      <c r="AD308" s="453"/>
      <c r="AE308" s="453"/>
      <c r="AF308" s="152" t="str">
        <f>IF(OR($D308="",$AG308=""),"",MIN(VLOOKUP($AJ308,FET_Req!$A$2:$N$22,11),$AG308-VLOOKUP($AJ308,FET_Req!$A$2:$N$22,12)))</f>
        <v/>
      </c>
      <c r="AG308" s="453"/>
      <c r="AH308" s="453"/>
      <c r="AI308" s="151"/>
      <c r="AJ308" s="126" t="e">
        <f>VLOOKUP($D308,FET_Req!$Q$2:$R$14,2)+IF(VLOOKUP($D308,FET_Req!$Q$2:$R$14,2)=121200,VLOOKUP($E308,FET_Req!$S$2:$T$3,2),0)+IF(VLOOKUP($D308,FET_Req!$Q$2:$R$14,2)=121200,IF(VLOOKUP($E308,FET_Req!$S$2:$T$3,2)=20,VLOOKUP($F308,FET_Req!$U$2:$V$4,2),0),0)+IF(OR(VLOOKUP($D308,FET_Req!$Q$2:$R$14,2)=121500,VLOOKUP($D308,FET_Req!$Q$2:$R$14,2)=121600),VLOOKUP($F308,FET_Req!$U$2:$V$4,2),0)</f>
        <v>#N/A</v>
      </c>
      <c r="AP308" s="218"/>
      <c r="AQ308" s="218"/>
      <c r="AR308" s="218"/>
    </row>
    <row r="309" spans="1:44" x14ac:dyDescent="0.25">
      <c r="A309" s="125"/>
      <c r="B309" s="453"/>
      <c r="C309" s="453"/>
      <c r="D309" s="454"/>
      <c r="E309" s="454"/>
      <c r="F309" s="454"/>
      <c r="G309" s="456"/>
      <c r="H309" s="154" t="str">
        <f t="shared" si="28"/>
        <v/>
      </c>
      <c r="I309" s="148" t="str">
        <f>IF($D309="","",VLOOKUP($AJ309,FET_Req!$A$2:$N$22,5))</f>
        <v/>
      </c>
      <c r="J309" s="455"/>
      <c r="K309" s="147" t="str">
        <f t="shared" si="29"/>
        <v/>
      </c>
      <c r="L309" s="148" t="str">
        <f>IF($D309="","",VLOOKUP($AJ309,FET_Req!$A$2:$N$22,6))</f>
        <v/>
      </c>
      <c r="M309" s="455"/>
      <c r="N309" s="147" t="str">
        <f t="shared" si="30"/>
        <v/>
      </c>
      <c r="O309" s="148" t="str">
        <f>IF($D309="","",VLOOKUP($AJ309,FET_Req!$A$2:$N$22,7))</f>
        <v/>
      </c>
      <c r="P309" s="457"/>
      <c r="Q309" s="158" t="str">
        <f t="shared" si="31"/>
        <v/>
      </c>
      <c r="R309" s="148" t="str">
        <f>IF($D309="","",IF(OR($AJ309=120500,$AJ309=120600),"",VLOOKUP($AJ309,FET_Req!$A$2:$N$22,8)))</f>
        <v/>
      </c>
      <c r="S309" s="457"/>
      <c r="T309" s="158" t="str">
        <f t="shared" si="32"/>
        <v/>
      </c>
      <c r="U309" s="148" t="str">
        <f>IF($D309="","",VLOOKUP($AJ309,FET_Req!$A$2:$N$22,9))</f>
        <v/>
      </c>
      <c r="V309" s="149" t="str">
        <f t="shared" si="33"/>
        <v/>
      </c>
      <c r="W309" s="150" t="str">
        <f t="shared" si="34"/>
        <v/>
      </c>
      <c r="X309" s="151"/>
      <c r="Y309" s="453"/>
      <c r="Z309" s="453"/>
      <c r="AA309" s="453"/>
      <c r="AB309" s="453"/>
      <c r="AC309" s="453"/>
      <c r="AD309" s="453"/>
      <c r="AE309" s="453"/>
      <c r="AF309" s="152" t="str">
        <f>IF(OR($D309="",$AG309=""),"",MIN(VLOOKUP($AJ309,FET_Req!$A$2:$N$22,11),$AG309-VLOOKUP($AJ309,FET_Req!$A$2:$N$22,12)))</f>
        <v/>
      </c>
      <c r="AG309" s="453"/>
      <c r="AH309" s="453"/>
      <c r="AI309" s="151"/>
      <c r="AJ309" s="126" t="e">
        <f>VLOOKUP($D309,FET_Req!$Q$2:$R$14,2)+IF(VLOOKUP($D309,FET_Req!$Q$2:$R$14,2)=121200,VLOOKUP($E309,FET_Req!$S$2:$T$3,2),0)+IF(VLOOKUP($D309,FET_Req!$Q$2:$R$14,2)=121200,IF(VLOOKUP($E309,FET_Req!$S$2:$T$3,2)=20,VLOOKUP($F309,FET_Req!$U$2:$V$4,2),0),0)+IF(OR(VLOOKUP($D309,FET_Req!$Q$2:$R$14,2)=121500,VLOOKUP($D309,FET_Req!$Q$2:$R$14,2)=121600),VLOOKUP($F309,FET_Req!$U$2:$V$4,2),0)</f>
        <v>#N/A</v>
      </c>
      <c r="AP309" s="218"/>
      <c r="AQ309" s="218"/>
      <c r="AR309" s="218"/>
    </row>
    <row r="310" spans="1:44" x14ac:dyDescent="0.25">
      <c r="A310" s="125"/>
      <c r="B310" s="453"/>
      <c r="C310" s="453"/>
      <c r="D310" s="454"/>
      <c r="E310" s="454"/>
      <c r="F310" s="454"/>
      <c r="G310" s="456"/>
      <c r="H310" s="154" t="str">
        <f t="shared" si="28"/>
        <v/>
      </c>
      <c r="I310" s="148" t="str">
        <f>IF($D310="","",VLOOKUP($AJ310,FET_Req!$A$2:$N$22,5))</f>
        <v/>
      </c>
      <c r="J310" s="455"/>
      <c r="K310" s="147" t="str">
        <f t="shared" si="29"/>
        <v/>
      </c>
      <c r="L310" s="148" t="str">
        <f>IF($D310="","",VLOOKUP($AJ310,FET_Req!$A$2:$N$22,6))</f>
        <v/>
      </c>
      <c r="M310" s="455"/>
      <c r="N310" s="147" t="str">
        <f t="shared" si="30"/>
        <v/>
      </c>
      <c r="O310" s="148" t="str">
        <f>IF($D310="","",VLOOKUP($AJ310,FET_Req!$A$2:$N$22,7))</f>
        <v/>
      </c>
      <c r="P310" s="457"/>
      <c r="Q310" s="158" t="str">
        <f t="shared" si="31"/>
        <v/>
      </c>
      <c r="R310" s="148" t="str">
        <f>IF($D310="","",IF(OR($AJ310=120500,$AJ310=120600),"",VLOOKUP($AJ310,FET_Req!$A$2:$N$22,8)))</f>
        <v/>
      </c>
      <c r="S310" s="457"/>
      <c r="T310" s="158" t="str">
        <f t="shared" si="32"/>
        <v/>
      </c>
      <c r="U310" s="148" t="str">
        <f>IF($D310="","",VLOOKUP($AJ310,FET_Req!$A$2:$N$22,9))</f>
        <v/>
      </c>
      <c r="V310" s="149" t="str">
        <f t="shared" si="33"/>
        <v/>
      </c>
      <c r="W310" s="150" t="str">
        <f t="shared" si="34"/>
        <v/>
      </c>
      <c r="X310" s="151"/>
      <c r="Y310" s="453"/>
      <c r="Z310" s="453"/>
      <c r="AA310" s="453"/>
      <c r="AB310" s="453"/>
      <c r="AC310" s="453"/>
      <c r="AD310" s="453"/>
      <c r="AE310" s="453"/>
      <c r="AF310" s="152" t="str">
        <f>IF(OR($D310="",$AG310=""),"",MIN(VLOOKUP($AJ310,FET_Req!$A$2:$N$22,11),$AG310-VLOOKUP($AJ310,FET_Req!$A$2:$N$22,12)))</f>
        <v/>
      </c>
      <c r="AG310" s="453"/>
      <c r="AH310" s="453"/>
      <c r="AI310" s="151"/>
      <c r="AJ310" s="126" t="e">
        <f>VLOOKUP($D310,FET_Req!$Q$2:$R$14,2)+IF(VLOOKUP($D310,FET_Req!$Q$2:$R$14,2)=121200,VLOOKUP($E310,FET_Req!$S$2:$T$3,2),0)+IF(VLOOKUP($D310,FET_Req!$Q$2:$R$14,2)=121200,IF(VLOOKUP($E310,FET_Req!$S$2:$T$3,2)=20,VLOOKUP($F310,FET_Req!$U$2:$V$4,2),0),0)+IF(OR(VLOOKUP($D310,FET_Req!$Q$2:$R$14,2)=121500,VLOOKUP($D310,FET_Req!$Q$2:$R$14,2)=121600),VLOOKUP($F310,FET_Req!$U$2:$V$4,2),0)</f>
        <v>#N/A</v>
      </c>
      <c r="AP310" s="218"/>
      <c r="AQ310" s="218"/>
      <c r="AR310" s="218"/>
    </row>
    <row r="311" spans="1:44" x14ac:dyDescent="0.25">
      <c r="A311" s="125"/>
      <c r="B311" s="453"/>
      <c r="C311" s="453"/>
      <c r="D311" s="454"/>
      <c r="E311" s="454"/>
      <c r="F311" s="454"/>
      <c r="G311" s="456"/>
      <c r="H311" s="154" t="str">
        <f t="shared" si="28"/>
        <v/>
      </c>
      <c r="I311" s="148" t="str">
        <f>IF($D311="","",VLOOKUP($AJ311,FET_Req!$A$2:$N$22,5))</f>
        <v/>
      </c>
      <c r="J311" s="455"/>
      <c r="K311" s="147" t="str">
        <f t="shared" si="29"/>
        <v/>
      </c>
      <c r="L311" s="148" t="str">
        <f>IF($D311="","",VLOOKUP($AJ311,FET_Req!$A$2:$N$22,6))</f>
        <v/>
      </c>
      <c r="M311" s="455"/>
      <c r="N311" s="147" t="str">
        <f t="shared" si="30"/>
        <v/>
      </c>
      <c r="O311" s="148" t="str">
        <f>IF($D311="","",VLOOKUP($AJ311,FET_Req!$A$2:$N$22,7))</f>
        <v/>
      </c>
      <c r="P311" s="457"/>
      <c r="Q311" s="158" t="str">
        <f t="shared" si="31"/>
        <v/>
      </c>
      <c r="R311" s="148" t="str">
        <f>IF($D311="","",IF(OR($AJ311=120500,$AJ311=120600),"",VLOOKUP($AJ311,FET_Req!$A$2:$N$22,8)))</f>
        <v/>
      </c>
      <c r="S311" s="457"/>
      <c r="T311" s="158" t="str">
        <f t="shared" si="32"/>
        <v/>
      </c>
      <c r="U311" s="148" t="str">
        <f>IF($D311="","",VLOOKUP($AJ311,FET_Req!$A$2:$N$22,9))</f>
        <v/>
      </c>
      <c r="V311" s="149" t="str">
        <f t="shared" si="33"/>
        <v/>
      </c>
      <c r="W311" s="150" t="str">
        <f t="shared" si="34"/>
        <v/>
      </c>
      <c r="X311" s="151"/>
      <c r="Y311" s="453"/>
      <c r="Z311" s="453"/>
      <c r="AA311" s="453"/>
      <c r="AB311" s="453"/>
      <c r="AC311" s="453"/>
      <c r="AD311" s="453"/>
      <c r="AE311" s="453"/>
      <c r="AF311" s="152" t="str">
        <f>IF(OR($D311="",$AG311=""),"",MIN(VLOOKUP($AJ311,FET_Req!$A$2:$N$22,11),$AG311-VLOOKUP($AJ311,FET_Req!$A$2:$N$22,12)))</f>
        <v/>
      </c>
      <c r="AG311" s="453"/>
      <c r="AH311" s="453"/>
      <c r="AI311" s="151"/>
      <c r="AJ311" s="126" t="e">
        <f>VLOOKUP($D311,FET_Req!$Q$2:$R$14,2)+IF(VLOOKUP($D311,FET_Req!$Q$2:$R$14,2)=121200,VLOOKUP($E311,FET_Req!$S$2:$T$3,2),0)+IF(VLOOKUP($D311,FET_Req!$Q$2:$R$14,2)=121200,IF(VLOOKUP($E311,FET_Req!$S$2:$T$3,2)=20,VLOOKUP($F311,FET_Req!$U$2:$V$4,2),0),0)+IF(OR(VLOOKUP($D311,FET_Req!$Q$2:$R$14,2)=121500,VLOOKUP($D311,FET_Req!$Q$2:$R$14,2)=121600),VLOOKUP($F311,FET_Req!$U$2:$V$4,2),0)</f>
        <v>#N/A</v>
      </c>
      <c r="AP311" s="218"/>
      <c r="AQ311" s="218"/>
      <c r="AR311" s="218"/>
    </row>
    <row r="312" spans="1:44" x14ac:dyDescent="0.25">
      <c r="A312" s="125"/>
      <c r="B312" s="453"/>
      <c r="C312" s="453"/>
      <c r="D312" s="454"/>
      <c r="E312" s="454"/>
      <c r="F312" s="454"/>
      <c r="G312" s="456"/>
      <c r="H312" s="154" t="str">
        <f t="shared" si="28"/>
        <v/>
      </c>
      <c r="I312" s="148" t="str">
        <f>IF($D312="","",VLOOKUP($AJ312,FET_Req!$A$2:$N$22,5))</f>
        <v/>
      </c>
      <c r="J312" s="455"/>
      <c r="K312" s="147" t="str">
        <f t="shared" si="29"/>
        <v/>
      </c>
      <c r="L312" s="148" t="str">
        <f>IF($D312="","",VLOOKUP($AJ312,FET_Req!$A$2:$N$22,6))</f>
        <v/>
      </c>
      <c r="M312" s="455"/>
      <c r="N312" s="147" t="str">
        <f t="shared" si="30"/>
        <v/>
      </c>
      <c r="O312" s="148" t="str">
        <f>IF($D312="","",VLOOKUP($AJ312,FET_Req!$A$2:$N$22,7))</f>
        <v/>
      </c>
      <c r="P312" s="457"/>
      <c r="Q312" s="158" t="str">
        <f t="shared" si="31"/>
        <v/>
      </c>
      <c r="R312" s="148" t="str">
        <f>IF($D312="","",IF(OR($AJ312=120500,$AJ312=120600),"",VLOOKUP($AJ312,FET_Req!$A$2:$N$22,8)))</f>
        <v/>
      </c>
      <c r="S312" s="457"/>
      <c r="T312" s="158" t="str">
        <f t="shared" si="32"/>
        <v/>
      </c>
      <c r="U312" s="148" t="str">
        <f>IF($D312="","",VLOOKUP($AJ312,FET_Req!$A$2:$N$22,9))</f>
        <v/>
      </c>
      <c r="V312" s="149" t="str">
        <f t="shared" si="33"/>
        <v/>
      </c>
      <c r="W312" s="150" t="str">
        <f t="shared" si="34"/>
        <v/>
      </c>
      <c r="X312" s="151"/>
      <c r="Y312" s="453"/>
      <c r="Z312" s="453"/>
      <c r="AA312" s="453"/>
      <c r="AB312" s="453"/>
      <c r="AC312" s="453"/>
      <c r="AD312" s="453"/>
      <c r="AE312" s="453"/>
      <c r="AF312" s="152" t="str">
        <f>IF(OR($D312="",$AG312=""),"",MIN(VLOOKUP($AJ312,FET_Req!$A$2:$N$22,11),$AG312-VLOOKUP($AJ312,FET_Req!$A$2:$N$22,12)))</f>
        <v/>
      </c>
      <c r="AG312" s="453"/>
      <c r="AH312" s="453"/>
      <c r="AI312" s="151"/>
      <c r="AJ312" s="126" t="e">
        <f>VLOOKUP($D312,FET_Req!$Q$2:$R$14,2)+IF(VLOOKUP($D312,FET_Req!$Q$2:$R$14,2)=121200,VLOOKUP($E312,FET_Req!$S$2:$T$3,2),0)+IF(VLOOKUP($D312,FET_Req!$Q$2:$R$14,2)=121200,IF(VLOOKUP($E312,FET_Req!$S$2:$T$3,2)=20,VLOOKUP($F312,FET_Req!$U$2:$V$4,2),0),0)+IF(OR(VLOOKUP($D312,FET_Req!$Q$2:$R$14,2)=121500,VLOOKUP($D312,FET_Req!$Q$2:$R$14,2)=121600),VLOOKUP($F312,FET_Req!$U$2:$V$4,2),0)</f>
        <v>#N/A</v>
      </c>
      <c r="AP312" s="218"/>
      <c r="AQ312" s="218"/>
      <c r="AR312" s="218"/>
    </row>
    <row r="313" spans="1:44" x14ac:dyDescent="0.25">
      <c r="A313" s="125"/>
      <c r="B313" s="453"/>
      <c r="C313" s="453"/>
      <c r="D313" s="454"/>
      <c r="E313" s="454"/>
      <c r="F313" s="454"/>
      <c r="G313" s="456"/>
      <c r="H313" s="154" t="str">
        <f t="shared" si="28"/>
        <v/>
      </c>
      <c r="I313" s="148" t="str">
        <f>IF($D313="","",VLOOKUP($AJ313,FET_Req!$A$2:$N$22,5))</f>
        <v/>
      </c>
      <c r="J313" s="455"/>
      <c r="K313" s="147" t="str">
        <f t="shared" si="29"/>
        <v/>
      </c>
      <c r="L313" s="148" t="str">
        <f>IF($D313="","",VLOOKUP($AJ313,FET_Req!$A$2:$N$22,6))</f>
        <v/>
      </c>
      <c r="M313" s="455"/>
      <c r="N313" s="147" t="str">
        <f t="shared" si="30"/>
        <v/>
      </c>
      <c r="O313" s="148" t="str">
        <f>IF($D313="","",VLOOKUP($AJ313,FET_Req!$A$2:$N$22,7))</f>
        <v/>
      </c>
      <c r="P313" s="457"/>
      <c r="Q313" s="158" t="str">
        <f t="shared" si="31"/>
        <v/>
      </c>
      <c r="R313" s="148" t="str">
        <f>IF($D313="","",IF(OR($AJ313=120500,$AJ313=120600),"",VLOOKUP($AJ313,FET_Req!$A$2:$N$22,8)))</f>
        <v/>
      </c>
      <c r="S313" s="457"/>
      <c r="T313" s="158" t="str">
        <f t="shared" si="32"/>
        <v/>
      </c>
      <c r="U313" s="148" t="str">
        <f>IF($D313="","",VLOOKUP($AJ313,FET_Req!$A$2:$N$22,9))</f>
        <v/>
      </c>
      <c r="V313" s="149" t="str">
        <f t="shared" si="33"/>
        <v/>
      </c>
      <c r="W313" s="150" t="str">
        <f t="shared" si="34"/>
        <v/>
      </c>
      <c r="X313" s="151"/>
      <c r="Y313" s="453"/>
      <c r="Z313" s="453"/>
      <c r="AA313" s="453"/>
      <c r="AB313" s="453"/>
      <c r="AC313" s="453"/>
      <c r="AD313" s="453"/>
      <c r="AE313" s="453"/>
      <c r="AF313" s="152" t="str">
        <f>IF(OR($D313="",$AG313=""),"",MIN(VLOOKUP($AJ313,FET_Req!$A$2:$N$22,11),$AG313-VLOOKUP($AJ313,FET_Req!$A$2:$N$22,12)))</f>
        <v/>
      </c>
      <c r="AG313" s="453"/>
      <c r="AH313" s="453"/>
      <c r="AI313" s="151"/>
      <c r="AJ313" s="126" t="e">
        <f>VLOOKUP($D313,FET_Req!$Q$2:$R$14,2)+IF(VLOOKUP($D313,FET_Req!$Q$2:$R$14,2)=121200,VLOOKUP($E313,FET_Req!$S$2:$T$3,2),0)+IF(VLOOKUP($D313,FET_Req!$Q$2:$R$14,2)=121200,IF(VLOOKUP($E313,FET_Req!$S$2:$T$3,2)=20,VLOOKUP($F313,FET_Req!$U$2:$V$4,2),0),0)+IF(OR(VLOOKUP($D313,FET_Req!$Q$2:$R$14,2)=121500,VLOOKUP($D313,FET_Req!$Q$2:$R$14,2)=121600),VLOOKUP($F313,FET_Req!$U$2:$V$4,2),0)</f>
        <v>#N/A</v>
      </c>
      <c r="AP313" s="218"/>
      <c r="AQ313" s="218"/>
      <c r="AR313" s="218"/>
    </row>
    <row r="314" spans="1:44" x14ac:dyDescent="0.25">
      <c r="A314" s="125"/>
      <c r="B314" s="453"/>
      <c r="C314" s="453"/>
      <c r="D314" s="454"/>
      <c r="E314" s="454"/>
      <c r="F314" s="454"/>
      <c r="G314" s="456"/>
      <c r="H314" s="154" t="str">
        <f t="shared" si="28"/>
        <v/>
      </c>
      <c r="I314" s="148" t="str">
        <f>IF($D314="","",VLOOKUP($AJ314,FET_Req!$A$2:$N$22,5))</f>
        <v/>
      </c>
      <c r="J314" s="455"/>
      <c r="K314" s="147" t="str">
        <f t="shared" si="29"/>
        <v/>
      </c>
      <c r="L314" s="148" t="str">
        <f>IF($D314="","",VLOOKUP($AJ314,FET_Req!$A$2:$N$22,6))</f>
        <v/>
      </c>
      <c r="M314" s="455"/>
      <c r="N314" s="147" t="str">
        <f t="shared" si="30"/>
        <v/>
      </c>
      <c r="O314" s="148" t="str">
        <f>IF($D314="","",VLOOKUP($AJ314,FET_Req!$A$2:$N$22,7))</f>
        <v/>
      </c>
      <c r="P314" s="457"/>
      <c r="Q314" s="158" t="str">
        <f t="shared" si="31"/>
        <v/>
      </c>
      <c r="R314" s="148" t="str">
        <f>IF($D314="","",IF(OR($AJ314=120500,$AJ314=120600),"",VLOOKUP($AJ314,FET_Req!$A$2:$N$22,8)))</f>
        <v/>
      </c>
      <c r="S314" s="457"/>
      <c r="T314" s="158" t="str">
        <f t="shared" si="32"/>
        <v/>
      </c>
      <c r="U314" s="148" t="str">
        <f>IF($D314="","",VLOOKUP($AJ314,FET_Req!$A$2:$N$22,9))</f>
        <v/>
      </c>
      <c r="V314" s="149" t="str">
        <f t="shared" si="33"/>
        <v/>
      </c>
      <c r="W314" s="150" t="str">
        <f t="shared" si="34"/>
        <v/>
      </c>
      <c r="X314" s="151"/>
      <c r="Y314" s="453"/>
      <c r="Z314" s="453"/>
      <c r="AA314" s="453"/>
      <c r="AB314" s="453"/>
      <c r="AC314" s="453"/>
      <c r="AD314" s="453"/>
      <c r="AE314" s="453"/>
      <c r="AF314" s="152" t="str">
        <f>IF(OR($D314="",$AG314=""),"",MIN(VLOOKUP($AJ314,FET_Req!$A$2:$N$22,11),$AG314-VLOOKUP($AJ314,FET_Req!$A$2:$N$22,12)))</f>
        <v/>
      </c>
      <c r="AG314" s="453"/>
      <c r="AH314" s="453"/>
      <c r="AI314" s="151"/>
      <c r="AJ314" s="126" t="e">
        <f>VLOOKUP($D314,FET_Req!$Q$2:$R$14,2)+IF(VLOOKUP($D314,FET_Req!$Q$2:$R$14,2)=121200,VLOOKUP($E314,FET_Req!$S$2:$T$3,2),0)+IF(VLOOKUP($D314,FET_Req!$Q$2:$R$14,2)=121200,IF(VLOOKUP($E314,FET_Req!$S$2:$T$3,2)=20,VLOOKUP($F314,FET_Req!$U$2:$V$4,2),0),0)+IF(OR(VLOOKUP($D314,FET_Req!$Q$2:$R$14,2)=121500,VLOOKUP($D314,FET_Req!$Q$2:$R$14,2)=121600),VLOOKUP($F314,FET_Req!$U$2:$V$4,2),0)</f>
        <v>#N/A</v>
      </c>
      <c r="AP314" s="218"/>
      <c r="AQ314" s="218"/>
      <c r="AR314" s="218"/>
    </row>
    <row r="315" spans="1:44" x14ac:dyDescent="0.25">
      <c r="A315" s="125"/>
      <c r="B315" s="453"/>
      <c r="C315" s="453"/>
      <c r="D315" s="454"/>
      <c r="E315" s="454"/>
      <c r="F315" s="454"/>
      <c r="G315" s="456"/>
      <c r="H315" s="154" t="str">
        <f t="shared" si="28"/>
        <v/>
      </c>
      <c r="I315" s="148" t="str">
        <f>IF($D315="","",VLOOKUP($AJ315,FET_Req!$A$2:$N$22,5))</f>
        <v/>
      </c>
      <c r="J315" s="455"/>
      <c r="K315" s="147" t="str">
        <f t="shared" si="29"/>
        <v/>
      </c>
      <c r="L315" s="148" t="str">
        <f>IF($D315="","",VLOOKUP($AJ315,FET_Req!$A$2:$N$22,6))</f>
        <v/>
      </c>
      <c r="M315" s="455"/>
      <c r="N315" s="147" t="str">
        <f t="shared" si="30"/>
        <v/>
      </c>
      <c r="O315" s="148" t="str">
        <f>IF($D315="","",VLOOKUP($AJ315,FET_Req!$A$2:$N$22,7))</f>
        <v/>
      </c>
      <c r="P315" s="457"/>
      <c r="Q315" s="158" t="str">
        <f t="shared" si="31"/>
        <v/>
      </c>
      <c r="R315" s="148" t="str">
        <f>IF($D315="","",IF(OR($AJ315=120500,$AJ315=120600),"",VLOOKUP($AJ315,FET_Req!$A$2:$N$22,8)))</f>
        <v/>
      </c>
      <c r="S315" s="457"/>
      <c r="T315" s="158" t="str">
        <f t="shared" si="32"/>
        <v/>
      </c>
      <c r="U315" s="148" t="str">
        <f>IF($D315="","",VLOOKUP($AJ315,FET_Req!$A$2:$N$22,9))</f>
        <v/>
      </c>
      <c r="V315" s="149" t="str">
        <f t="shared" si="33"/>
        <v/>
      </c>
      <c r="W315" s="150" t="str">
        <f t="shared" si="34"/>
        <v/>
      </c>
      <c r="X315" s="151"/>
      <c r="Y315" s="453"/>
      <c r="Z315" s="453"/>
      <c r="AA315" s="453"/>
      <c r="AB315" s="453"/>
      <c r="AC315" s="453"/>
      <c r="AD315" s="453"/>
      <c r="AE315" s="453"/>
      <c r="AF315" s="152" t="str">
        <f>IF(OR($D315="",$AG315=""),"",MIN(VLOOKUP($AJ315,FET_Req!$A$2:$N$22,11),$AG315-VLOOKUP($AJ315,FET_Req!$A$2:$N$22,12)))</f>
        <v/>
      </c>
      <c r="AG315" s="453"/>
      <c r="AH315" s="453"/>
      <c r="AI315" s="151"/>
      <c r="AJ315" s="126" t="e">
        <f>VLOOKUP($D315,FET_Req!$Q$2:$R$14,2)+IF(VLOOKUP($D315,FET_Req!$Q$2:$R$14,2)=121200,VLOOKUP($E315,FET_Req!$S$2:$T$3,2),0)+IF(VLOOKUP($D315,FET_Req!$Q$2:$R$14,2)=121200,IF(VLOOKUP($E315,FET_Req!$S$2:$T$3,2)=20,VLOOKUP($F315,FET_Req!$U$2:$V$4,2),0),0)+IF(OR(VLOOKUP($D315,FET_Req!$Q$2:$R$14,2)=121500,VLOOKUP($D315,FET_Req!$Q$2:$R$14,2)=121600),VLOOKUP($F315,FET_Req!$U$2:$V$4,2),0)</f>
        <v>#N/A</v>
      </c>
      <c r="AP315" s="218"/>
      <c r="AQ315" s="218"/>
      <c r="AR315" s="218"/>
    </row>
    <row r="316" spans="1:44" x14ac:dyDescent="0.25">
      <c r="A316" s="125"/>
      <c r="B316" s="453"/>
      <c r="C316" s="453"/>
      <c r="D316" s="454"/>
      <c r="E316" s="454"/>
      <c r="F316" s="454"/>
      <c r="G316" s="456"/>
      <c r="H316" s="154" t="str">
        <f t="shared" si="28"/>
        <v/>
      </c>
      <c r="I316" s="148" t="str">
        <f>IF($D316="","",VLOOKUP($AJ316,FET_Req!$A$2:$N$22,5))</f>
        <v/>
      </c>
      <c r="J316" s="455"/>
      <c r="K316" s="147" t="str">
        <f t="shared" si="29"/>
        <v/>
      </c>
      <c r="L316" s="148" t="str">
        <f>IF($D316="","",VLOOKUP($AJ316,FET_Req!$A$2:$N$22,6))</f>
        <v/>
      </c>
      <c r="M316" s="455"/>
      <c r="N316" s="147" t="str">
        <f t="shared" si="30"/>
        <v/>
      </c>
      <c r="O316" s="148" t="str">
        <f>IF($D316="","",VLOOKUP($AJ316,FET_Req!$A$2:$N$22,7))</f>
        <v/>
      </c>
      <c r="P316" s="457"/>
      <c r="Q316" s="158" t="str">
        <f t="shared" si="31"/>
        <v/>
      </c>
      <c r="R316" s="148" t="str">
        <f>IF($D316="","",IF(OR($AJ316=120500,$AJ316=120600),"",VLOOKUP($AJ316,FET_Req!$A$2:$N$22,8)))</f>
        <v/>
      </c>
      <c r="S316" s="457"/>
      <c r="T316" s="158" t="str">
        <f t="shared" si="32"/>
        <v/>
      </c>
      <c r="U316" s="148" t="str">
        <f>IF($D316="","",VLOOKUP($AJ316,FET_Req!$A$2:$N$22,9))</f>
        <v/>
      </c>
      <c r="V316" s="149" t="str">
        <f t="shared" si="33"/>
        <v/>
      </c>
      <c r="W316" s="150" t="str">
        <f t="shared" si="34"/>
        <v/>
      </c>
      <c r="X316" s="151"/>
      <c r="Y316" s="453"/>
      <c r="Z316" s="453"/>
      <c r="AA316" s="453"/>
      <c r="AB316" s="453"/>
      <c r="AC316" s="453"/>
      <c r="AD316" s="453"/>
      <c r="AE316" s="453"/>
      <c r="AF316" s="152" t="str">
        <f>IF(OR($D316="",$AG316=""),"",MIN(VLOOKUP($AJ316,FET_Req!$A$2:$N$22,11),$AG316-VLOOKUP($AJ316,FET_Req!$A$2:$N$22,12)))</f>
        <v/>
      </c>
      <c r="AG316" s="453"/>
      <c r="AH316" s="453"/>
      <c r="AI316" s="151"/>
      <c r="AJ316" s="126" t="e">
        <f>VLOOKUP($D316,FET_Req!$Q$2:$R$14,2)+IF(VLOOKUP($D316,FET_Req!$Q$2:$R$14,2)=121200,VLOOKUP($E316,FET_Req!$S$2:$T$3,2),0)+IF(VLOOKUP($D316,FET_Req!$Q$2:$R$14,2)=121200,IF(VLOOKUP($E316,FET_Req!$S$2:$T$3,2)=20,VLOOKUP($F316,FET_Req!$U$2:$V$4,2),0),0)+IF(OR(VLOOKUP($D316,FET_Req!$Q$2:$R$14,2)=121500,VLOOKUP($D316,FET_Req!$Q$2:$R$14,2)=121600),VLOOKUP($F316,FET_Req!$U$2:$V$4,2),0)</f>
        <v>#N/A</v>
      </c>
      <c r="AP316" s="218"/>
      <c r="AQ316" s="218"/>
      <c r="AR316" s="218"/>
    </row>
    <row r="317" spans="1:44" x14ac:dyDescent="0.25">
      <c r="A317" s="125"/>
      <c r="B317" s="453"/>
      <c r="C317" s="453"/>
      <c r="D317" s="454"/>
      <c r="E317" s="454"/>
      <c r="F317" s="454"/>
      <c r="G317" s="456"/>
      <c r="H317" s="154" t="str">
        <f t="shared" si="28"/>
        <v/>
      </c>
      <c r="I317" s="148" t="str">
        <f>IF($D317="","",VLOOKUP($AJ317,FET_Req!$A$2:$N$22,5))</f>
        <v/>
      </c>
      <c r="J317" s="455"/>
      <c r="K317" s="147" t="str">
        <f t="shared" si="29"/>
        <v/>
      </c>
      <c r="L317" s="148" t="str">
        <f>IF($D317="","",VLOOKUP($AJ317,FET_Req!$A$2:$N$22,6))</f>
        <v/>
      </c>
      <c r="M317" s="455"/>
      <c r="N317" s="147" t="str">
        <f t="shared" si="30"/>
        <v/>
      </c>
      <c r="O317" s="148" t="str">
        <f>IF($D317="","",VLOOKUP($AJ317,FET_Req!$A$2:$N$22,7))</f>
        <v/>
      </c>
      <c r="P317" s="457"/>
      <c r="Q317" s="158" t="str">
        <f t="shared" si="31"/>
        <v/>
      </c>
      <c r="R317" s="148" t="str">
        <f>IF($D317="","",IF(OR($AJ317=120500,$AJ317=120600),"",VLOOKUP($AJ317,FET_Req!$A$2:$N$22,8)))</f>
        <v/>
      </c>
      <c r="S317" s="457"/>
      <c r="T317" s="158" t="str">
        <f t="shared" si="32"/>
        <v/>
      </c>
      <c r="U317" s="148" t="str">
        <f>IF($D317="","",VLOOKUP($AJ317,FET_Req!$A$2:$N$22,9))</f>
        <v/>
      </c>
      <c r="V317" s="149" t="str">
        <f t="shared" si="33"/>
        <v/>
      </c>
      <c r="W317" s="150" t="str">
        <f t="shared" si="34"/>
        <v/>
      </c>
      <c r="X317" s="151"/>
      <c r="Y317" s="453"/>
      <c r="Z317" s="453"/>
      <c r="AA317" s="453"/>
      <c r="AB317" s="453"/>
      <c r="AC317" s="453"/>
      <c r="AD317" s="453"/>
      <c r="AE317" s="453"/>
      <c r="AF317" s="152" t="str">
        <f>IF(OR($D317="",$AG317=""),"",MIN(VLOOKUP($AJ317,FET_Req!$A$2:$N$22,11),$AG317-VLOOKUP($AJ317,FET_Req!$A$2:$N$22,12)))</f>
        <v/>
      </c>
      <c r="AG317" s="453"/>
      <c r="AH317" s="453"/>
      <c r="AI317" s="151"/>
      <c r="AJ317" s="126" t="e">
        <f>VLOOKUP($D317,FET_Req!$Q$2:$R$14,2)+IF(VLOOKUP($D317,FET_Req!$Q$2:$R$14,2)=121200,VLOOKUP($E317,FET_Req!$S$2:$T$3,2),0)+IF(VLOOKUP($D317,FET_Req!$Q$2:$R$14,2)=121200,IF(VLOOKUP($E317,FET_Req!$S$2:$T$3,2)=20,VLOOKUP($F317,FET_Req!$U$2:$V$4,2),0),0)+IF(OR(VLOOKUP($D317,FET_Req!$Q$2:$R$14,2)=121500,VLOOKUP($D317,FET_Req!$Q$2:$R$14,2)=121600),VLOOKUP($F317,FET_Req!$U$2:$V$4,2),0)</f>
        <v>#N/A</v>
      </c>
      <c r="AP317" s="218"/>
      <c r="AQ317" s="218"/>
      <c r="AR317" s="218"/>
    </row>
    <row r="318" spans="1:44" x14ac:dyDescent="0.25">
      <c r="A318" s="125"/>
      <c r="B318" s="453"/>
      <c r="C318" s="453"/>
      <c r="D318" s="454"/>
      <c r="E318" s="454"/>
      <c r="F318" s="454"/>
      <c r="G318" s="456"/>
      <c r="H318" s="154" t="str">
        <f t="shared" si="28"/>
        <v/>
      </c>
      <c r="I318" s="148" t="str">
        <f>IF($D318="","",VLOOKUP($AJ318,FET_Req!$A$2:$N$22,5))</f>
        <v/>
      </c>
      <c r="J318" s="455"/>
      <c r="K318" s="147" t="str">
        <f t="shared" si="29"/>
        <v/>
      </c>
      <c r="L318" s="148" t="str">
        <f>IF($D318="","",VLOOKUP($AJ318,FET_Req!$A$2:$N$22,6))</f>
        <v/>
      </c>
      <c r="M318" s="455"/>
      <c r="N318" s="147" t="str">
        <f t="shared" si="30"/>
        <v/>
      </c>
      <c r="O318" s="148" t="str">
        <f>IF($D318="","",VLOOKUP($AJ318,FET_Req!$A$2:$N$22,7))</f>
        <v/>
      </c>
      <c r="P318" s="457"/>
      <c r="Q318" s="158" t="str">
        <f t="shared" si="31"/>
        <v/>
      </c>
      <c r="R318" s="148" t="str">
        <f>IF($D318="","",IF(OR($AJ318=120500,$AJ318=120600),"",VLOOKUP($AJ318,FET_Req!$A$2:$N$22,8)))</f>
        <v/>
      </c>
      <c r="S318" s="457"/>
      <c r="T318" s="158" t="str">
        <f t="shared" si="32"/>
        <v/>
      </c>
      <c r="U318" s="148" t="str">
        <f>IF($D318="","",VLOOKUP($AJ318,FET_Req!$A$2:$N$22,9))</f>
        <v/>
      </c>
      <c r="V318" s="149" t="str">
        <f t="shared" si="33"/>
        <v/>
      </c>
      <c r="W318" s="150" t="str">
        <f t="shared" si="34"/>
        <v/>
      </c>
      <c r="X318" s="151"/>
      <c r="Y318" s="453"/>
      <c r="Z318" s="453"/>
      <c r="AA318" s="453"/>
      <c r="AB318" s="453"/>
      <c r="AC318" s="453"/>
      <c r="AD318" s="453"/>
      <c r="AE318" s="453"/>
      <c r="AF318" s="152" t="str">
        <f>IF(OR($D318="",$AG318=""),"",MIN(VLOOKUP($AJ318,FET_Req!$A$2:$N$22,11),$AG318-VLOOKUP($AJ318,FET_Req!$A$2:$N$22,12)))</f>
        <v/>
      </c>
      <c r="AG318" s="453"/>
      <c r="AH318" s="453"/>
      <c r="AI318" s="151"/>
      <c r="AJ318" s="126" t="e">
        <f>VLOOKUP($D318,FET_Req!$Q$2:$R$14,2)+IF(VLOOKUP($D318,FET_Req!$Q$2:$R$14,2)=121200,VLOOKUP($E318,FET_Req!$S$2:$T$3,2),0)+IF(VLOOKUP($D318,FET_Req!$Q$2:$R$14,2)=121200,IF(VLOOKUP($E318,FET_Req!$S$2:$T$3,2)=20,VLOOKUP($F318,FET_Req!$U$2:$V$4,2),0),0)+IF(OR(VLOOKUP($D318,FET_Req!$Q$2:$R$14,2)=121500,VLOOKUP($D318,FET_Req!$Q$2:$R$14,2)=121600),VLOOKUP($F318,FET_Req!$U$2:$V$4,2),0)</f>
        <v>#N/A</v>
      </c>
      <c r="AP318" s="218"/>
      <c r="AQ318" s="218"/>
      <c r="AR318" s="218"/>
    </row>
    <row r="319" spans="1:44"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c r="AG319" s="125"/>
      <c r="AH319" s="125"/>
      <c r="AI319" s="125"/>
      <c r="AP319" s="218"/>
      <c r="AQ319" s="218"/>
      <c r="AR319" s="218"/>
    </row>
    <row r="320" spans="1:44"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P320" s="218"/>
      <c r="AQ320" s="218"/>
      <c r="AR320" s="218"/>
    </row>
    <row r="321" spans="1:44"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P321" s="218"/>
      <c r="AQ321" s="218"/>
      <c r="AR321" s="218"/>
    </row>
    <row r="322" spans="1:44"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P322" s="218"/>
      <c r="AQ322" s="218"/>
      <c r="AR322" s="218"/>
    </row>
    <row r="323" spans="1:44"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P323" s="218"/>
      <c r="AQ323" s="218"/>
      <c r="AR323" s="218"/>
    </row>
    <row r="324" spans="1:44"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P324" s="218"/>
      <c r="AQ324" s="218"/>
      <c r="AR324" s="218"/>
    </row>
    <row r="325" spans="1:44" x14ac:dyDescent="0.25">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P325" s="218"/>
      <c r="AQ325" s="218"/>
      <c r="AR325" s="218"/>
    </row>
    <row r="326" spans="1:44" x14ac:dyDescent="0.25">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25"/>
      <c r="AE326" s="125"/>
      <c r="AF326" s="125"/>
      <c r="AG326" s="125"/>
      <c r="AH326" s="125"/>
      <c r="AI326" s="125"/>
      <c r="AP326" s="218"/>
      <c r="AQ326" s="218"/>
      <c r="AR326" s="218"/>
    </row>
    <row r="327" spans="1:44" x14ac:dyDescent="0.25">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P327" s="218"/>
      <c r="AQ327" s="218"/>
      <c r="AR327" s="218"/>
    </row>
    <row r="328" spans="1:44" x14ac:dyDescent="0.25">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P328" s="218"/>
      <c r="AQ328" s="218"/>
      <c r="AR328" s="218"/>
    </row>
  </sheetData>
  <sheetProtection algorithmName="SHA-512" hashValue="xeYzoPqvmuA2IeoKHHRzrpS5/8VO90rA9+Ts9qvmhJZxsRn2nworEGu16Zv8cX0GeJaVxzZ7Oz4SFtOs1E/4Mw==" saltValue="mhT/kyW+Usp//n2X8E5I9A==" spinCount="100000" sheet="1" objects="1" scenarios="1"/>
  <mergeCells count="23">
    <mergeCell ref="I5:K5"/>
    <mergeCell ref="L5:O5"/>
    <mergeCell ref="C6:D6"/>
    <mergeCell ref="I6:K6"/>
    <mergeCell ref="C3:D3"/>
    <mergeCell ref="I3:K3"/>
    <mergeCell ref="L3:O3"/>
    <mergeCell ref="C4:D4"/>
    <mergeCell ref="I4:K4"/>
    <mergeCell ref="L4:O4"/>
    <mergeCell ref="E8:O11"/>
    <mergeCell ref="G17:I17"/>
    <mergeCell ref="J17:L17"/>
    <mergeCell ref="M17:O17"/>
    <mergeCell ref="P17:R17"/>
    <mergeCell ref="Q8:AD14"/>
    <mergeCell ref="V17:W17"/>
    <mergeCell ref="Y17:AG17"/>
    <mergeCell ref="Q3:AB3"/>
    <mergeCell ref="Q4:AB4"/>
    <mergeCell ref="Q5:AB5"/>
    <mergeCell ref="Q6:AB6"/>
    <mergeCell ref="S17:U17"/>
  </mergeCells>
  <conditionalFormatting sqref="H19:I318">
    <cfRule type="expression" dxfId="636" priority="17">
      <formula>$AJ19&gt;200000</formula>
    </cfRule>
  </conditionalFormatting>
  <conditionalFormatting sqref="AC19:AC318">
    <cfRule type="expression" dxfId="635" priority="16">
      <formula>OR($AJ19=120500,$AJ19=120600)</formula>
    </cfRule>
  </conditionalFormatting>
  <conditionalFormatting sqref="K19:L318">
    <cfRule type="expression" dxfId="634" priority="15">
      <formula>$AJ19&gt;200000</formula>
    </cfRule>
  </conditionalFormatting>
  <conditionalFormatting sqref="Y19:Z318">
    <cfRule type="expression" dxfId="633" priority="14">
      <formula>$AJ19&gt;200000</formula>
    </cfRule>
  </conditionalFormatting>
  <conditionalFormatting sqref="AA19:AA318">
    <cfRule type="expression" dxfId="632" priority="13">
      <formula>$AJ19&gt;200000</formula>
    </cfRule>
  </conditionalFormatting>
  <conditionalFormatting sqref="AB19:AB318">
    <cfRule type="expression" dxfId="631" priority="12">
      <formula>$AJ19&gt;200000</formula>
    </cfRule>
  </conditionalFormatting>
  <conditionalFormatting sqref="N19:O318">
    <cfRule type="expression" dxfId="630" priority="7">
      <formula>$AJ19&gt;200000</formula>
    </cfRule>
  </conditionalFormatting>
  <conditionalFormatting sqref="Q19:R318">
    <cfRule type="expression" dxfId="629" priority="6">
      <formula>OR($AJ19=120500,$AJ19=120600)</formula>
    </cfRule>
  </conditionalFormatting>
  <conditionalFormatting sqref="T19:U318">
    <cfRule type="expression" dxfId="628" priority="5">
      <formula>$AJ19&gt;200000</formula>
    </cfRule>
  </conditionalFormatting>
  <conditionalFormatting sqref="V19:V318">
    <cfRule type="expression" dxfId="627" priority="19">
      <formula>OR($V19="",$W19="")</formula>
    </cfRule>
    <cfRule type="cellIs" dxfId="626" priority="20" operator="between">
      <formula>0</formula>
      <formula>$W19</formula>
    </cfRule>
    <cfRule type="cellIs" dxfId="625" priority="21" operator="greaterThan">
      <formula>$W19</formula>
    </cfRule>
  </conditionalFormatting>
  <conditionalFormatting sqref="E19:E318">
    <cfRule type="expression" dxfId="624" priority="3">
      <formula>AND($AJ19&lt;&gt;121210,$AJ19&lt;&gt;121220,$AJ19&lt;&gt;121221)</formula>
    </cfRule>
  </conditionalFormatting>
  <conditionalFormatting sqref="F19:F318">
    <cfRule type="expression" dxfId="623" priority="2">
      <formula>OR($AJ19=120500,$AJ19=120600,$AJ19=121210,$AJ19=121400)</formula>
    </cfRule>
  </conditionalFormatting>
  <conditionalFormatting sqref="G19:G318">
    <cfRule type="expression" dxfId="622" priority="6740">
      <formula>$AJ19&gt;200000</formula>
    </cfRule>
    <cfRule type="expression" dxfId="621" priority="6741">
      <formula>OR($G19="",$H19="")</formula>
    </cfRule>
    <cfRule type="cellIs" dxfId="620" priority="6742" operator="between">
      <formula>0</formula>
      <formula>$H19</formula>
    </cfRule>
    <cfRule type="cellIs" dxfId="619" priority="6743" operator="greaterThan">
      <formula>$H19</formula>
    </cfRule>
  </conditionalFormatting>
  <conditionalFormatting sqref="M19:M318">
    <cfRule type="expression" dxfId="618" priority="6744">
      <formula>$AJ19&gt;200000</formula>
    </cfRule>
    <cfRule type="expression" dxfId="617" priority="6745">
      <formula>OR($M19="",$N19="")</formula>
    </cfRule>
    <cfRule type="expression" dxfId="616" priority="6746">
      <formula>ABS($M19)&lt;=ABS($N19)</formula>
    </cfRule>
    <cfRule type="expression" dxfId="615" priority="6747">
      <formula>ABS($M19)&gt;ABS($N19)</formula>
    </cfRule>
  </conditionalFormatting>
  <conditionalFormatting sqref="J19:J318">
    <cfRule type="expression" dxfId="614" priority="6748">
      <formula>$AJ19&gt;200000</formula>
    </cfRule>
    <cfRule type="expression" dxfId="613" priority="6749">
      <formula>OR($J19="",$K19="")</formula>
    </cfRule>
    <cfRule type="cellIs" dxfId="612" priority="6750" operator="between">
      <formula>0</formula>
      <formula>$K19</formula>
    </cfRule>
    <cfRule type="cellIs" dxfId="611" priority="6751" operator="greaterThan">
      <formula>$K19</formula>
    </cfRule>
  </conditionalFormatting>
  <conditionalFormatting sqref="P19:P318">
    <cfRule type="expression" dxfId="610" priority="6752">
      <formula>OR($AJ19=120500,$AJ19=120600)</formula>
    </cfRule>
    <cfRule type="expression" dxfId="609" priority="6753">
      <formula>OR($P19="",$Q19="")</formula>
    </cfRule>
    <cfRule type="cellIs" dxfId="608" priority="6754" operator="between">
      <formula>0</formula>
      <formula>$Q19</formula>
    </cfRule>
    <cfRule type="cellIs" dxfId="607" priority="6755" operator="greaterThan">
      <formula>$Q19</formula>
    </cfRule>
  </conditionalFormatting>
  <conditionalFormatting sqref="S19:S318">
    <cfRule type="expression" dxfId="606" priority="6756">
      <formula>$AJ19&gt;200000</formula>
    </cfRule>
    <cfRule type="expression" dxfId="605" priority="6757">
      <formula>OR($S19="",$T19="")</formula>
    </cfRule>
    <cfRule type="cellIs" dxfId="604" priority="6758" operator="between">
      <formula>0</formula>
      <formula>$T19</formula>
    </cfRule>
    <cfRule type="cellIs" dxfId="603" priority="6759" operator="greaterThan">
      <formula>$T19</formula>
    </cfRule>
  </conditionalFormatting>
  <conditionalFormatting sqref="AD19:AD318">
    <cfRule type="expression" dxfId="602" priority="1">
      <formula>$AJ19&gt;200000</formula>
    </cfRule>
  </conditionalFormatting>
  <dataValidations count="10">
    <dataValidation type="list" allowBlank="1" showInputMessage="1" showErrorMessage="1" sqref="F19:F318">
      <formula1>$AO$19:$AO$20</formula1>
    </dataValidation>
    <dataValidation type="list" allowBlank="1" showInputMessage="1" showErrorMessage="1" sqref="E19:E318">
      <formula1>$AN$19:$AN$20</formula1>
    </dataValidation>
    <dataValidation type="decimal" allowBlank="1" showInputMessage="1" showErrorMessage="1" error="Data must be a numeric value" prompt="Enter the temperature rise from the ambient (reference) to the component junction" sqref="AH19:AH318">
      <formula1>-500</formula1>
      <formula2>500</formula2>
    </dataValidation>
    <dataValidation type="decimal" operator="lessThanOrEqual" allowBlank="1" showInputMessage="1" showErrorMessage="1" error="Ts must be less than or equal to the Maximum Rated Junction Temperature (Tmax)" prompt="Breakpoint Temperature (Ts) must be less than or equal to the Maximum Rated Junction Temperature (Tmax)" sqref="AE19:AE318">
      <formula1>$AG19</formula1>
    </dataValidation>
    <dataValidation type="decimal" operator="greaterThanOrEqual" allowBlank="1" showInputMessage="1" showErrorMessage="1" error="Data must be a numeric value greater than or equal to 0" prompt="Maximum Rated Power Dissipation at the Breakpoint Temperature (Ts) must be greater than or equal to the Maximum Rated Power Dissipation at the Maximum Rated Junction Temperature (Tmax)" sqref="Z19:Z318">
      <formula1>0</formula1>
    </dataValidation>
    <dataValidation type="decimal" operator="greaterThanOrEqual" allowBlank="1" showInputMessage="1" showErrorMessage="1" error="Data must be a numeric value greater than or equal to 0" prompt="Maximum Rated Power Dissipation at the Maximum Rated Junction Temperature (Tmax) must be less than or equal to the Maximum Rated Power Dissipation at the Breakpoint Temperature (Ts)" sqref="Y19:Y318">
      <formula1>0</formula1>
    </dataValidation>
    <dataValidation type="decimal" allowBlank="1" showInputMessage="1" showErrorMessage="1" error="Data must be a numeric value" prompt="Enter the Maximum Rated Gate-to-Source Voltage.  Data entry may be a positive or negative value." sqref="AB19:AB318">
      <formula1>-1000</formula1>
      <formula2>1000</formula2>
    </dataValidation>
    <dataValidation type="decimal" allowBlank="1" showInputMessage="1" showErrorMessage="1" error="Data must be a numeric value" prompt="Enter the applied Gate-to-Source Voltage.  Data entry may be a positive or negative value." sqref="M19:M318">
      <formula1>-1000</formula1>
      <formula2>1000</formula2>
    </dataValidation>
    <dataValidation type="decimal" operator="greaterThanOrEqual" allowBlank="1" showInputMessage="1" showErrorMessage="1" error="Data must be a numeric value greater than or equal to 0" sqref="G19:G318 J19:J318 P19:P318 AA19:AA318 AG19:AG318 AC19:AD318 S19:S318">
      <formula1>0</formula1>
    </dataValidation>
    <dataValidation type="list" allowBlank="1" showInputMessage="1" showErrorMessage="1" sqref="D19:D318">
      <formula1>$AM$19:$AM$24</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A1:AQ330"/>
  <sheetViews>
    <sheetView zoomScale="70" zoomScaleNormal="70" workbookViewId="0">
      <pane ySplit="20" topLeftCell="A21" activePane="bottomLeft" state="frozen"/>
      <selection pane="bottomLeft" activeCell="C14" sqref="C14"/>
    </sheetView>
  </sheetViews>
  <sheetFormatPr defaultRowHeight="15" x14ac:dyDescent="0.25"/>
  <cols>
    <col min="1" max="1" width="3.140625" style="126" customWidth="1"/>
    <col min="2" max="2" width="9.140625" style="126" customWidth="1"/>
    <col min="3" max="3" width="23.42578125" style="126" customWidth="1"/>
    <col min="4" max="4" width="30.7109375" style="126" customWidth="1"/>
    <col min="5" max="30" width="9.140625" style="126"/>
    <col min="31" max="31" width="9.140625" style="126" customWidth="1"/>
    <col min="32" max="35" width="9.140625" style="126"/>
    <col min="36" max="36" width="9.140625" style="126" customWidth="1"/>
    <col min="37" max="38" width="0" style="126" hidden="1" customWidth="1"/>
    <col min="39" max="40" width="9.140625" style="170" hidden="1" customWidth="1"/>
    <col min="41" max="16384" width="9.140625" style="126"/>
  </cols>
  <sheetData>
    <row r="1" spans="1:43" x14ac:dyDescent="0.25">
      <c r="A1" s="125"/>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O1" s="218"/>
      <c r="AP1" s="218"/>
      <c r="AQ1" s="218"/>
    </row>
    <row r="2" spans="1:43" ht="15.75" thickBot="1" x14ac:dyDescent="0.3">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O2" s="218"/>
      <c r="AP2" s="218"/>
      <c r="AQ2" s="218"/>
    </row>
    <row r="3" spans="1:43" ht="15.75" thickBot="1" x14ac:dyDescent="0.3">
      <c r="A3" s="125"/>
      <c r="B3" s="125"/>
      <c r="C3" s="271" t="s">
        <v>16</v>
      </c>
      <c r="D3" s="264"/>
      <c r="E3" s="127"/>
      <c r="F3" s="127"/>
      <c r="G3" s="271" t="s">
        <v>18</v>
      </c>
      <c r="H3" s="272"/>
      <c r="I3" s="273"/>
      <c r="J3" s="277" t="str">
        <f>IF(GlobalParameters!$C$8="","",GlobalParameters!$C$8)</f>
        <v/>
      </c>
      <c r="K3" s="328"/>
      <c r="L3" s="328"/>
      <c r="M3" s="329"/>
      <c r="N3" s="127"/>
      <c r="O3" s="127"/>
      <c r="P3" s="127"/>
      <c r="Q3" s="127"/>
      <c r="R3" s="127"/>
      <c r="S3" s="127"/>
      <c r="T3" s="127"/>
      <c r="U3" s="127"/>
      <c r="V3" s="127"/>
      <c r="W3" s="125"/>
      <c r="X3" s="125"/>
      <c r="Y3" s="125"/>
      <c r="Z3" s="125"/>
      <c r="AA3" s="125"/>
      <c r="AB3" s="125"/>
      <c r="AC3" s="125"/>
      <c r="AD3" s="125"/>
      <c r="AE3" s="125"/>
      <c r="AF3" s="125"/>
      <c r="AG3" s="125"/>
      <c r="AH3" s="125"/>
      <c r="AI3" s="125"/>
      <c r="AJ3" s="125"/>
      <c r="AO3" s="218"/>
      <c r="AP3" s="218"/>
      <c r="AQ3" s="218"/>
    </row>
    <row r="4" spans="1:43" ht="15.75" thickBot="1" x14ac:dyDescent="0.3">
      <c r="A4" s="125"/>
      <c r="B4" s="125"/>
      <c r="C4" s="271" t="s">
        <v>238</v>
      </c>
      <c r="D4" s="264"/>
      <c r="E4" s="127"/>
      <c r="F4" s="128"/>
      <c r="G4" s="271" t="s">
        <v>19</v>
      </c>
      <c r="H4" s="272"/>
      <c r="I4" s="273"/>
      <c r="J4" s="277" t="str">
        <f>IF(GlobalParameters!$E$8="","",GlobalParameters!$E$8)</f>
        <v/>
      </c>
      <c r="K4" s="328"/>
      <c r="L4" s="328"/>
      <c r="M4" s="329"/>
      <c r="N4" s="155"/>
      <c r="O4" s="155"/>
      <c r="P4" s="155"/>
      <c r="Q4" s="155"/>
      <c r="R4" s="155"/>
      <c r="S4" s="155"/>
      <c r="T4" s="155"/>
      <c r="U4" s="155"/>
      <c r="V4" s="155"/>
      <c r="W4" s="125"/>
      <c r="X4" s="125"/>
      <c r="Y4" s="125"/>
      <c r="Z4" s="125"/>
      <c r="AA4" s="125"/>
      <c r="AB4" s="125"/>
      <c r="AC4" s="125"/>
      <c r="AD4" s="125"/>
      <c r="AE4" s="125"/>
      <c r="AF4" s="125"/>
      <c r="AG4" s="125"/>
      <c r="AH4" s="125"/>
      <c r="AI4" s="125"/>
      <c r="AJ4" s="125"/>
      <c r="AO4" s="218"/>
      <c r="AP4" s="218"/>
      <c r="AQ4" s="218"/>
    </row>
    <row r="5" spans="1:43" ht="15.75" thickBot="1" x14ac:dyDescent="0.3">
      <c r="A5" s="125"/>
      <c r="B5" s="125"/>
      <c r="C5" s="125"/>
      <c r="D5" s="125"/>
      <c r="E5" s="125"/>
      <c r="F5" s="125"/>
      <c r="G5" s="271" t="s">
        <v>20</v>
      </c>
      <c r="H5" s="263"/>
      <c r="I5" s="264"/>
      <c r="J5" s="277" t="str">
        <f>IF(GlobalParameters!$C$12="","",GlobalParameters!$C$12)</f>
        <v/>
      </c>
      <c r="K5" s="289"/>
      <c r="L5" s="289"/>
      <c r="M5" s="290"/>
      <c r="N5" s="127"/>
      <c r="O5" s="127"/>
      <c r="P5" s="127"/>
      <c r="Q5" s="127"/>
      <c r="R5" s="127"/>
      <c r="S5" s="127"/>
      <c r="T5" s="127"/>
      <c r="U5" s="127"/>
      <c r="V5" s="127"/>
      <c r="W5" s="125"/>
      <c r="X5" s="125"/>
      <c r="Y5" s="125"/>
      <c r="Z5" s="125"/>
      <c r="AA5" s="125"/>
      <c r="AB5" s="125"/>
      <c r="AC5" s="125"/>
      <c r="AD5" s="125"/>
      <c r="AE5" s="125"/>
      <c r="AF5" s="125"/>
      <c r="AG5" s="125"/>
      <c r="AH5" s="125"/>
      <c r="AI5" s="125"/>
      <c r="AJ5" s="125"/>
      <c r="AO5" s="218"/>
      <c r="AP5" s="218"/>
      <c r="AQ5" s="218"/>
    </row>
    <row r="6" spans="1:43" ht="15.75" customHeight="1" thickBot="1" x14ac:dyDescent="0.3">
      <c r="A6" s="125"/>
      <c r="B6" s="125"/>
      <c r="C6" s="294" t="s">
        <v>181</v>
      </c>
      <c r="D6" s="296"/>
      <c r="E6" s="129"/>
      <c r="F6" s="129"/>
      <c r="G6" s="271" t="s">
        <v>195</v>
      </c>
      <c r="H6" s="272"/>
      <c r="I6" s="273"/>
      <c r="J6" s="130" t="str">
        <f>IF(GlobalParameters!$K$11="","",GlobalParameters!$K$11)</f>
        <v/>
      </c>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O6" s="218"/>
      <c r="AP6" s="218"/>
      <c r="AQ6" s="218"/>
    </row>
    <row r="7" spans="1:43" ht="15.75" thickBot="1" x14ac:dyDescent="0.3">
      <c r="A7" s="125"/>
      <c r="B7" s="125"/>
      <c r="C7" s="131"/>
      <c r="D7" s="132"/>
      <c r="E7" s="127"/>
      <c r="F7" s="127"/>
      <c r="G7" s="128"/>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O7" s="218"/>
      <c r="AP7" s="218"/>
      <c r="AQ7" s="218"/>
    </row>
    <row r="8" spans="1:43" x14ac:dyDescent="0.25">
      <c r="A8" s="125"/>
      <c r="B8" s="133" t="s">
        <v>170</v>
      </c>
      <c r="C8" s="134" t="s">
        <v>169</v>
      </c>
      <c r="D8" s="127"/>
      <c r="E8" s="280" t="s">
        <v>440</v>
      </c>
      <c r="F8" s="394"/>
      <c r="G8" s="394"/>
      <c r="H8" s="394"/>
      <c r="I8" s="394"/>
      <c r="J8" s="394"/>
      <c r="K8" s="394"/>
      <c r="L8" s="394"/>
      <c r="M8" s="394"/>
      <c r="N8" s="394"/>
      <c r="O8" s="394"/>
      <c r="P8" s="394"/>
      <c r="Q8" s="394"/>
      <c r="R8" s="394"/>
      <c r="S8" s="395"/>
      <c r="T8" s="125"/>
      <c r="U8" s="125"/>
      <c r="V8" s="125"/>
      <c r="W8" s="125"/>
      <c r="X8" s="125"/>
      <c r="Y8" s="125"/>
      <c r="Z8" s="125"/>
      <c r="AA8" s="125"/>
      <c r="AB8" s="125"/>
      <c r="AC8" s="125"/>
      <c r="AD8" s="125"/>
      <c r="AE8" s="125"/>
      <c r="AF8" s="125"/>
      <c r="AG8" s="125"/>
      <c r="AH8" s="125"/>
      <c r="AI8" s="125"/>
      <c r="AJ8" s="125"/>
      <c r="AO8" s="218"/>
      <c r="AP8" s="218"/>
      <c r="AQ8" s="218"/>
    </row>
    <row r="9" spans="1:43" x14ac:dyDescent="0.25">
      <c r="A9" s="125"/>
      <c r="B9" s="125"/>
      <c r="C9" s="135" t="s">
        <v>119</v>
      </c>
      <c r="D9" s="127"/>
      <c r="E9" s="396"/>
      <c r="F9" s="397"/>
      <c r="G9" s="397"/>
      <c r="H9" s="397"/>
      <c r="I9" s="397"/>
      <c r="J9" s="397"/>
      <c r="K9" s="397"/>
      <c r="L9" s="397"/>
      <c r="M9" s="397"/>
      <c r="N9" s="397"/>
      <c r="O9" s="397"/>
      <c r="P9" s="397"/>
      <c r="Q9" s="397"/>
      <c r="R9" s="397"/>
      <c r="S9" s="398"/>
      <c r="T9" s="125"/>
      <c r="U9" s="125"/>
      <c r="V9" s="125"/>
      <c r="W9" s="125"/>
      <c r="X9" s="125"/>
      <c r="Y9" s="125"/>
      <c r="Z9" s="125"/>
      <c r="AA9" s="125"/>
      <c r="AB9" s="125"/>
      <c r="AC9" s="125"/>
      <c r="AD9" s="125"/>
      <c r="AE9" s="125"/>
      <c r="AF9" s="125"/>
      <c r="AG9" s="125"/>
      <c r="AH9" s="125"/>
      <c r="AI9" s="125"/>
      <c r="AJ9" s="125"/>
      <c r="AO9" s="218"/>
      <c r="AP9" s="218"/>
      <c r="AQ9" s="218"/>
    </row>
    <row r="10" spans="1:43" x14ac:dyDescent="0.25">
      <c r="A10" s="125"/>
      <c r="B10" s="125"/>
      <c r="C10" s="192"/>
      <c r="D10" s="127"/>
      <c r="E10" s="396"/>
      <c r="F10" s="397"/>
      <c r="G10" s="397"/>
      <c r="H10" s="397"/>
      <c r="I10" s="397"/>
      <c r="J10" s="397"/>
      <c r="K10" s="397"/>
      <c r="L10" s="397"/>
      <c r="M10" s="397"/>
      <c r="N10" s="397"/>
      <c r="O10" s="397"/>
      <c r="P10" s="397"/>
      <c r="Q10" s="397"/>
      <c r="R10" s="397"/>
      <c r="S10" s="398"/>
      <c r="T10" s="125"/>
      <c r="U10" s="125"/>
      <c r="V10" s="125"/>
      <c r="W10" s="125"/>
      <c r="X10" s="125"/>
      <c r="Y10" s="125"/>
      <c r="Z10" s="125"/>
      <c r="AA10" s="125"/>
      <c r="AB10" s="125"/>
      <c r="AC10" s="125"/>
      <c r="AD10" s="125"/>
      <c r="AE10" s="125"/>
      <c r="AF10" s="125"/>
      <c r="AG10" s="125"/>
      <c r="AH10" s="125"/>
      <c r="AI10" s="125"/>
      <c r="AJ10" s="125"/>
      <c r="AO10" s="218"/>
      <c r="AP10" s="218"/>
      <c r="AQ10" s="218"/>
    </row>
    <row r="11" spans="1:43" x14ac:dyDescent="0.25">
      <c r="A11" s="125"/>
      <c r="B11" s="125"/>
      <c r="C11" s="192"/>
      <c r="D11" s="127"/>
      <c r="E11" s="396"/>
      <c r="F11" s="397"/>
      <c r="G11" s="397"/>
      <c r="H11" s="397"/>
      <c r="I11" s="397"/>
      <c r="J11" s="397"/>
      <c r="K11" s="397"/>
      <c r="L11" s="397"/>
      <c r="M11" s="397"/>
      <c r="N11" s="397"/>
      <c r="O11" s="397"/>
      <c r="P11" s="397"/>
      <c r="Q11" s="397"/>
      <c r="R11" s="397"/>
      <c r="S11" s="398"/>
      <c r="T11" s="125"/>
      <c r="U11" s="125"/>
      <c r="V11" s="125"/>
      <c r="W11" s="125"/>
      <c r="X11" s="125"/>
      <c r="Y11" s="125"/>
      <c r="Z11" s="125"/>
      <c r="AA11" s="125"/>
      <c r="AB11" s="125"/>
      <c r="AC11" s="125"/>
      <c r="AD11" s="125"/>
      <c r="AE11" s="125"/>
      <c r="AF11" s="125"/>
      <c r="AG11" s="125"/>
      <c r="AH11" s="125"/>
      <c r="AI11" s="125"/>
      <c r="AJ11" s="125"/>
      <c r="AO11" s="218"/>
      <c r="AP11" s="218"/>
      <c r="AQ11" s="218"/>
    </row>
    <row r="12" spans="1:43" x14ac:dyDescent="0.25">
      <c r="A12" s="125"/>
      <c r="B12" s="125"/>
      <c r="C12" s="192"/>
      <c r="D12" s="127"/>
      <c r="E12" s="396"/>
      <c r="F12" s="397"/>
      <c r="G12" s="397"/>
      <c r="H12" s="397"/>
      <c r="I12" s="397"/>
      <c r="J12" s="397"/>
      <c r="K12" s="397"/>
      <c r="L12" s="397"/>
      <c r="M12" s="397"/>
      <c r="N12" s="397"/>
      <c r="O12" s="397"/>
      <c r="P12" s="397"/>
      <c r="Q12" s="397"/>
      <c r="R12" s="397"/>
      <c r="S12" s="398"/>
      <c r="T12" s="125"/>
      <c r="U12" s="125"/>
      <c r="V12" s="125"/>
      <c r="W12" s="125"/>
      <c r="X12" s="125"/>
      <c r="Y12" s="125"/>
      <c r="Z12" s="125"/>
      <c r="AA12" s="125"/>
      <c r="AB12" s="125"/>
      <c r="AC12" s="125"/>
      <c r="AD12" s="125"/>
      <c r="AE12" s="125"/>
      <c r="AF12" s="125"/>
      <c r="AG12" s="125"/>
      <c r="AH12" s="125"/>
      <c r="AI12" s="125"/>
      <c r="AJ12" s="125"/>
      <c r="AO12" s="218"/>
      <c r="AP12" s="218"/>
      <c r="AQ12" s="218"/>
    </row>
    <row r="13" spans="1:43" x14ac:dyDescent="0.25">
      <c r="A13" s="125"/>
      <c r="B13" s="125"/>
      <c r="C13" s="192"/>
      <c r="D13" s="127"/>
      <c r="E13" s="396"/>
      <c r="F13" s="397"/>
      <c r="G13" s="397"/>
      <c r="H13" s="397"/>
      <c r="I13" s="397"/>
      <c r="J13" s="397"/>
      <c r="K13" s="397"/>
      <c r="L13" s="397"/>
      <c r="M13" s="397"/>
      <c r="N13" s="397"/>
      <c r="O13" s="397"/>
      <c r="P13" s="397"/>
      <c r="Q13" s="397"/>
      <c r="R13" s="397"/>
      <c r="S13" s="398"/>
      <c r="T13" s="125"/>
      <c r="U13" s="125"/>
      <c r="V13" s="125"/>
      <c r="W13" s="125"/>
      <c r="X13" s="125"/>
      <c r="Y13" s="125"/>
      <c r="Z13" s="125"/>
      <c r="AA13" s="125"/>
      <c r="AB13" s="125"/>
      <c r="AC13" s="125"/>
      <c r="AD13" s="125"/>
      <c r="AE13" s="125"/>
      <c r="AF13" s="125"/>
      <c r="AG13" s="125"/>
      <c r="AH13" s="125"/>
      <c r="AI13" s="125"/>
      <c r="AJ13" s="125"/>
      <c r="AO13" s="218"/>
      <c r="AP13" s="218"/>
      <c r="AQ13" s="218"/>
    </row>
    <row r="14" spans="1:43" ht="20.25" x14ac:dyDescent="0.3">
      <c r="A14" s="125"/>
      <c r="B14" s="125"/>
      <c r="C14" s="459" t="s">
        <v>598</v>
      </c>
      <c r="D14" s="127"/>
      <c r="E14" s="399"/>
      <c r="F14" s="400"/>
      <c r="G14" s="400"/>
      <c r="H14" s="400"/>
      <c r="I14" s="400"/>
      <c r="J14" s="400"/>
      <c r="K14" s="400"/>
      <c r="L14" s="400"/>
      <c r="M14" s="400"/>
      <c r="N14" s="400"/>
      <c r="O14" s="400"/>
      <c r="P14" s="400"/>
      <c r="Q14" s="400"/>
      <c r="R14" s="400"/>
      <c r="S14" s="401"/>
      <c r="T14" s="125"/>
      <c r="U14" s="125"/>
      <c r="V14" s="125"/>
      <c r="W14" s="125"/>
      <c r="X14" s="125"/>
      <c r="Y14" s="125"/>
      <c r="Z14" s="125"/>
      <c r="AA14" s="125"/>
      <c r="AB14" s="125"/>
      <c r="AC14" s="125"/>
      <c r="AD14" s="125"/>
      <c r="AE14" s="125"/>
      <c r="AF14" s="125"/>
      <c r="AG14" s="125"/>
      <c r="AH14" s="125"/>
      <c r="AI14" s="125"/>
      <c r="AJ14" s="125"/>
      <c r="AO14" s="218"/>
      <c r="AP14" s="218"/>
      <c r="AQ14" s="218"/>
    </row>
    <row r="15" spans="1:43" x14ac:dyDescent="0.25">
      <c r="A15" s="125"/>
      <c r="B15" s="125"/>
      <c r="C15" s="192"/>
      <c r="D15" s="127"/>
      <c r="E15" s="399"/>
      <c r="F15" s="400"/>
      <c r="G15" s="400"/>
      <c r="H15" s="400"/>
      <c r="I15" s="400"/>
      <c r="J15" s="400"/>
      <c r="K15" s="400"/>
      <c r="L15" s="400"/>
      <c r="M15" s="400"/>
      <c r="N15" s="400"/>
      <c r="O15" s="400"/>
      <c r="P15" s="400"/>
      <c r="Q15" s="400"/>
      <c r="R15" s="400"/>
      <c r="S15" s="401"/>
      <c r="T15" s="125"/>
      <c r="U15" s="125"/>
      <c r="V15" s="125"/>
      <c r="W15" s="125"/>
      <c r="X15" s="125"/>
      <c r="Y15" s="125"/>
      <c r="Z15" s="125"/>
      <c r="AA15" s="125"/>
      <c r="AB15" s="125"/>
      <c r="AC15" s="125"/>
      <c r="AD15" s="125"/>
      <c r="AE15" s="125"/>
      <c r="AF15" s="125"/>
      <c r="AG15" s="125"/>
      <c r="AH15" s="125"/>
      <c r="AI15" s="125"/>
      <c r="AJ15" s="125"/>
      <c r="AO15" s="218"/>
      <c r="AP15" s="218"/>
      <c r="AQ15" s="218"/>
    </row>
    <row r="16" spans="1:43" ht="15.75" thickBot="1" x14ac:dyDescent="0.3">
      <c r="A16" s="125"/>
      <c r="B16" s="125"/>
      <c r="C16" s="192"/>
      <c r="D16" s="127"/>
      <c r="E16" s="402"/>
      <c r="F16" s="403"/>
      <c r="G16" s="403"/>
      <c r="H16" s="403"/>
      <c r="I16" s="403"/>
      <c r="J16" s="403"/>
      <c r="K16" s="403"/>
      <c r="L16" s="403"/>
      <c r="M16" s="403"/>
      <c r="N16" s="403"/>
      <c r="O16" s="403"/>
      <c r="P16" s="403"/>
      <c r="Q16" s="403"/>
      <c r="R16" s="403"/>
      <c r="S16" s="404"/>
      <c r="T16" s="125"/>
      <c r="U16" s="125"/>
      <c r="V16" s="125"/>
      <c r="W16" s="125"/>
      <c r="X16" s="125"/>
      <c r="Y16" s="125"/>
      <c r="Z16" s="125"/>
      <c r="AA16" s="125"/>
      <c r="AB16" s="125"/>
      <c r="AC16" s="125"/>
      <c r="AD16" s="125"/>
      <c r="AE16" s="125"/>
      <c r="AF16" s="125"/>
      <c r="AG16" s="125"/>
      <c r="AH16" s="125"/>
      <c r="AI16" s="125"/>
      <c r="AJ16" s="125"/>
      <c r="AO16" s="218"/>
      <c r="AP16" s="218"/>
      <c r="AQ16" s="218"/>
    </row>
    <row r="17" spans="1:43" x14ac:dyDescent="0.25">
      <c r="A17" s="125"/>
      <c r="B17" s="125"/>
      <c r="C17" s="192"/>
      <c r="D17" s="127"/>
      <c r="E17" s="127"/>
      <c r="F17" s="127"/>
      <c r="G17" s="128"/>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O17" s="218"/>
      <c r="AP17" s="218"/>
      <c r="AQ17" s="218"/>
    </row>
    <row r="18" spans="1:43" x14ac:dyDescent="0.25">
      <c r="A18" s="125"/>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O18" s="218"/>
      <c r="AP18" s="218"/>
      <c r="AQ18" s="218"/>
    </row>
    <row r="19" spans="1:43" ht="30" customHeight="1" x14ac:dyDescent="0.35">
      <c r="A19" s="125"/>
      <c r="B19" s="125"/>
      <c r="C19" s="125"/>
      <c r="D19" s="125"/>
      <c r="E19" s="268" t="s">
        <v>113</v>
      </c>
      <c r="F19" s="316"/>
      <c r="G19" s="316"/>
      <c r="H19" s="317"/>
      <c r="I19" s="315" t="s">
        <v>420</v>
      </c>
      <c r="J19" s="269"/>
      <c r="K19" s="270"/>
      <c r="L19" s="342" t="s">
        <v>421</v>
      </c>
      <c r="M19" s="393"/>
      <c r="N19" s="343"/>
      <c r="O19" s="268" t="s">
        <v>422</v>
      </c>
      <c r="P19" s="346"/>
      <c r="Q19" s="347"/>
      <c r="R19" s="268" t="s">
        <v>423</v>
      </c>
      <c r="S19" s="346"/>
      <c r="T19" s="347"/>
      <c r="U19" s="268" t="s">
        <v>424</v>
      </c>
      <c r="V19" s="346"/>
      <c r="W19" s="347"/>
      <c r="X19" s="342" t="s">
        <v>87</v>
      </c>
      <c r="Y19" s="343"/>
      <c r="Z19" s="125"/>
      <c r="AA19" s="265" t="s">
        <v>171</v>
      </c>
      <c r="AB19" s="316"/>
      <c r="AC19" s="316"/>
      <c r="AD19" s="316"/>
      <c r="AE19" s="316"/>
      <c r="AF19" s="316"/>
      <c r="AG19" s="316"/>
      <c r="AH19" s="317"/>
      <c r="AI19" s="125"/>
      <c r="AJ19" s="125"/>
      <c r="AK19" s="143"/>
      <c r="AM19" s="126"/>
      <c r="AO19" s="217"/>
      <c r="AP19" s="218"/>
      <c r="AQ19" s="218"/>
    </row>
    <row r="20" spans="1:43" ht="64.5" x14ac:dyDescent="0.25">
      <c r="A20" s="136"/>
      <c r="B20" s="137" t="s">
        <v>21</v>
      </c>
      <c r="C20" s="137" t="s">
        <v>22</v>
      </c>
      <c r="D20" s="137" t="s">
        <v>24</v>
      </c>
      <c r="E20" s="138" t="s">
        <v>25</v>
      </c>
      <c r="F20" s="139" t="s">
        <v>429</v>
      </c>
      <c r="G20" s="139" t="s">
        <v>430</v>
      </c>
      <c r="H20" s="138" t="s">
        <v>27</v>
      </c>
      <c r="I20" s="139" t="s">
        <v>85</v>
      </c>
      <c r="J20" s="139" t="s">
        <v>86</v>
      </c>
      <c r="K20" s="138" t="s">
        <v>27</v>
      </c>
      <c r="L20" s="139" t="s">
        <v>431</v>
      </c>
      <c r="M20" s="139" t="s">
        <v>432</v>
      </c>
      <c r="N20" s="138" t="s">
        <v>27</v>
      </c>
      <c r="O20" s="138" t="s">
        <v>85</v>
      </c>
      <c r="P20" s="138" t="s">
        <v>86</v>
      </c>
      <c r="Q20" s="138" t="s">
        <v>27</v>
      </c>
      <c r="R20" s="138" t="s">
        <v>85</v>
      </c>
      <c r="S20" s="138" t="s">
        <v>86</v>
      </c>
      <c r="T20" s="138" t="s">
        <v>27</v>
      </c>
      <c r="U20" s="139" t="s">
        <v>437</v>
      </c>
      <c r="V20" s="139" t="s">
        <v>438</v>
      </c>
      <c r="W20" s="139" t="s">
        <v>439</v>
      </c>
      <c r="X20" s="138" t="s">
        <v>30</v>
      </c>
      <c r="Y20" s="138" t="s">
        <v>31</v>
      </c>
      <c r="Z20" s="140"/>
      <c r="AA20" s="141" t="s">
        <v>116</v>
      </c>
      <c r="AB20" s="142" t="s">
        <v>426</v>
      </c>
      <c r="AC20" s="142" t="s">
        <v>117</v>
      </c>
      <c r="AD20" s="142" t="s">
        <v>433</v>
      </c>
      <c r="AE20" s="142" t="s">
        <v>435</v>
      </c>
      <c r="AF20" s="142" t="s">
        <v>436</v>
      </c>
      <c r="AG20" s="142" t="s">
        <v>199</v>
      </c>
      <c r="AH20" s="142" t="s">
        <v>203</v>
      </c>
      <c r="AI20" s="139" t="s">
        <v>200</v>
      </c>
      <c r="AJ20" s="125"/>
      <c r="AK20" s="156" t="s">
        <v>82</v>
      </c>
      <c r="AL20" s="193" t="s">
        <v>428</v>
      </c>
      <c r="AM20" s="193" t="s">
        <v>434</v>
      </c>
      <c r="AO20" s="217"/>
      <c r="AP20" s="218"/>
      <c r="AQ20" s="218"/>
    </row>
    <row r="21" spans="1:43" x14ac:dyDescent="0.25">
      <c r="A21" s="125"/>
      <c r="B21" s="453"/>
      <c r="C21" s="453"/>
      <c r="D21" s="454"/>
      <c r="E21" s="455"/>
      <c r="F21" s="147" t="str">
        <f>IF(OR($D21="",$AB21=""),"",IF(AND($AL21&lt;&gt;3,$AL21&lt;&gt;4),$AB21-(VLOOKUP($AL21,IC_Req!$A$2:$J$7,3)*$AB21),""))</f>
        <v/>
      </c>
      <c r="G21" s="147" t="str">
        <f>IF($D21="","",IF(AND($AL21&lt;&gt;3,$AL21&lt;&gt;4),IF($AB21&lt;&gt;"",$AB21+(VLOOKUP($AL21,IC_Req!$A$2:$J$7,3)*$AB21),IF(AND($H21&lt;&gt;"",$AA21&lt;&gt;""),$AA21*$H21,"")),IF(AND($H21&lt;&gt;"",$AA21&lt;&gt;""),$AA21*$H21,"")))</f>
        <v/>
      </c>
      <c r="H21" s="148" t="str">
        <f>IF($D21="","",IF(AND($AL21&lt;&gt;3,$AL21&lt;&gt;4),IF($AB21&lt;&gt;"","",VLOOKUP($AL21,IC_Req!$A$2:$J$7,2)),VLOOKUP($AL21,IC_Req!$A$2:$J$7,2)))</f>
        <v/>
      </c>
      <c r="I21" s="456"/>
      <c r="J21" s="147" t="str">
        <f t="shared" ref="J21:J84" si="0">IF(OR($D21="",$AC21="",$K21=""),"",IF($AK21&lt;900,$AC21*$K21,""))</f>
        <v/>
      </c>
      <c r="K21" s="148" t="str">
        <f>IF($D21="","",VLOOKUP($AL21,IC_Req!$A$2:$J$7,4))</f>
        <v/>
      </c>
      <c r="L21" s="455"/>
      <c r="M21" s="169" t="str">
        <f t="shared" ref="M21:M84" si="1">IF(OR($D21="",$AD21=""),"",IF($AL21=2,IF($N21&lt;&gt;"",$AD21*$N21,$AD21),""))</f>
        <v/>
      </c>
      <c r="N21" s="458"/>
      <c r="O21" s="455"/>
      <c r="P21" s="147" t="str">
        <f t="shared" ref="P21:P84" si="2">IF(OR($D21="",$Q21="",$AE21=""),"",IF(OR($AL21=3,$AL21=4,$AL21=5,$AL21=6),$AE21*$Q21,""))</f>
        <v/>
      </c>
      <c r="Q21" s="148" t="str">
        <f>IF($D21="","",IF(OR($AL21=4,$AL21=5,$AL21=6),VLOOKUP($AL21,IC_Req!$A$2:$J$7,6),IF($AL21=3,VLOOKUP($AM21,IC_Req!$A$12:$J$15,6),"")))</f>
        <v/>
      </c>
      <c r="R21" s="456"/>
      <c r="S21" s="158" t="str">
        <f t="shared" ref="S21:S84" si="3">IF(OR($D21="",$T21="",$AF21=""),"",IF(OR($AM21=1,$AL21=5,$AL21=6),$AF21*$T21,""))</f>
        <v/>
      </c>
      <c r="T21" s="148" t="str">
        <f>IF($D21="","",IF(OR($AL21=5,$AL21=6,$AM21=1),IF($AM21=1,VLOOKUP($AM21,IC_Req!$A$12:$J$15,7),VLOOKUP($AL21,IC_Req!$A$2:$J$7,7)),""))</f>
        <v/>
      </c>
      <c r="U21" s="455"/>
      <c r="V21" s="455"/>
      <c r="W21" s="456"/>
      <c r="X21" s="150" t="str">
        <f t="shared" ref="X21:X84" si="4">IF($D21="","",$J$6+AI21)</f>
        <v/>
      </c>
      <c r="Y21" s="150" t="str">
        <f>IF($D21="","",$AG21)</f>
        <v/>
      </c>
      <c r="Z21" s="151"/>
      <c r="AA21" s="453"/>
      <c r="AB21" s="453"/>
      <c r="AC21" s="453"/>
      <c r="AD21" s="453"/>
      <c r="AE21" s="453"/>
      <c r="AF21" s="457"/>
      <c r="AG21" s="152" t="str">
        <f>IF(OR($D21="",$AH21=""),"",MIN(VLOOKUP($AL21,IC_Req!$A$2:$J$7,9),$AH21-VLOOKUP($AL21,IC_Req!$A$2:$J$7,10)))</f>
        <v/>
      </c>
      <c r="AH21" s="453"/>
      <c r="AI21" s="453"/>
      <c r="AJ21" s="151"/>
      <c r="AK21" s="126" t="e">
        <f>VLOOKUP($D21,IC_Req!$M$2:$O$29,2)</f>
        <v>#N/A</v>
      </c>
      <c r="AL21" s="126" t="e">
        <f>VLOOKUP($D21,IC_Req!$M$2:$O$29,3)</f>
        <v>#N/A</v>
      </c>
      <c r="AM21" s="126" t="e">
        <f>IF($AL21=3,VLOOKUP($D21,IC_Req!$M$2:$P$29,4),"")</f>
        <v>#N/A</v>
      </c>
      <c r="AN21" s="170" t="s">
        <v>392</v>
      </c>
      <c r="AO21" s="217"/>
      <c r="AP21" s="218"/>
      <c r="AQ21" s="218"/>
    </row>
    <row r="22" spans="1:43" x14ac:dyDescent="0.25">
      <c r="A22" s="125"/>
      <c r="B22" s="453"/>
      <c r="C22" s="453"/>
      <c r="D22" s="454"/>
      <c r="E22" s="455"/>
      <c r="F22" s="147" t="str">
        <f>IF(OR($D22="",$AB22=""),"",IF(AND($AL22&lt;&gt;3,$AL22&lt;&gt;4),$AB22-(VLOOKUP($AL22,IC_Req!$A$2:$J$7,3)*$AB22),""))</f>
        <v/>
      </c>
      <c r="G22" s="147" t="str">
        <f>IF($D22="","",IF(AND($AL22&lt;&gt;3,$AL22&lt;&gt;4),IF($AB22&lt;&gt;"",$AB22+(VLOOKUP($AL22,IC_Req!$A$2:$J$7,3)*$AB22),IF(AND($H22&lt;&gt;"",$AA22&lt;&gt;""),$AA22*$H22,"")),IF(AND($H22&lt;&gt;"",$AA22&lt;&gt;""),$AA22*$H22,"")))</f>
        <v/>
      </c>
      <c r="H22" s="148" t="str">
        <f>IF($D22="","",IF(AND($AL22&lt;&gt;3,$AL22&lt;&gt;4),IF($AB22&lt;&gt;"","",VLOOKUP($AL22,IC_Req!$A$2:$J$7,2)),VLOOKUP($AL22,IC_Req!$A$2:$J$7,2)))</f>
        <v/>
      </c>
      <c r="I22" s="456"/>
      <c r="J22" s="147" t="str">
        <f t="shared" si="0"/>
        <v/>
      </c>
      <c r="K22" s="148" t="str">
        <f>IF($D22="","",VLOOKUP($AL22,IC_Req!$A$2:$J$7,4))</f>
        <v/>
      </c>
      <c r="L22" s="455"/>
      <c r="M22" s="169" t="str">
        <f t="shared" si="1"/>
        <v/>
      </c>
      <c r="N22" s="458"/>
      <c r="O22" s="455"/>
      <c r="P22" s="147" t="str">
        <f t="shared" si="2"/>
        <v/>
      </c>
      <c r="Q22" s="148" t="str">
        <f>IF($D22="","",IF(OR($AL22=4,$AL22=5,$AL22=6),VLOOKUP($AL22,IC_Req!$A$2:$J$7,6),IF($AL22=3,VLOOKUP($AM22,IC_Req!$A$12:$J$15,6),"")))</f>
        <v/>
      </c>
      <c r="R22" s="456"/>
      <c r="S22" s="158" t="str">
        <f t="shared" si="3"/>
        <v/>
      </c>
      <c r="T22" s="148" t="str">
        <f>IF($D22="","",IF(OR($AL22=5,$AL22=6,$AM22=1),IF($AM22=1,VLOOKUP($AM22,IC_Req!$A$12:$J$15,7),VLOOKUP($AL22,IC_Req!$A$2:$J$7,7)),""))</f>
        <v/>
      </c>
      <c r="U22" s="455"/>
      <c r="V22" s="455"/>
      <c r="W22" s="456"/>
      <c r="X22" s="150" t="str">
        <f t="shared" si="4"/>
        <v/>
      </c>
      <c r="Y22" s="150" t="str">
        <f t="shared" ref="Y22:Y85" si="5">IF($D22="","",$AG22)</f>
        <v/>
      </c>
      <c r="Z22" s="151"/>
      <c r="AA22" s="453"/>
      <c r="AB22" s="453"/>
      <c r="AC22" s="453"/>
      <c r="AD22" s="453"/>
      <c r="AE22" s="453"/>
      <c r="AF22" s="457"/>
      <c r="AG22" s="152" t="str">
        <f>IF(OR($D22="",$AH22=""),"",MIN(VLOOKUP($AL22,IC_Req!$A$2:$J$7,9),$AH22-VLOOKUP($AL22,IC_Req!$A$2:$J$7,10)))</f>
        <v/>
      </c>
      <c r="AH22" s="453"/>
      <c r="AI22" s="453"/>
      <c r="AJ22" s="151"/>
      <c r="AK22" s="126" t="e">
        <f>VLOOKUP($D22,IC_Req!$M$2:$O$29,2)</f>
        <v>#N/A</v>
      </c>
      <c r="AL22" s="126" t="e">
        <f>VLOOKUP($D22,IC_Req!$M$2:$O$29,3)</f>
        <v>#N/A</v>
      </c>
      <c r="AM22" s="126" t="e">
        <f>IF($AL22=3,VLOOKUP($D22,IC_Req!$M$2:$P$29,4),"")</f>
        <v>#N/A</v>
      </c>
      <c r="AN22" s="170" t="s">
        <v>393</v>
      </c>
      <c r="AO22" s="217"/>
      <c r="AP22" s="218"/>
      <c r="AQ22" s="218"/>
    </row>
    <row r="23" spans="1:43" x14ac:dyDescent="0.25">
      <c r="A23" s="125"/>
      <c r="B23" s="453"/>
      <c r="C23" s="453"/>
      <c r="D23" s="454"/>
      <c r="E23" s="455"/>
      <c r="F23" s="147" t="str">
        <f>IF(OR($D23="",$AB23=""),"",IF(AND($AL23&lt;&gt;3,$AL23&lt;&gt;4),$AB23-(VLOOKUP($AL23,IC_Req!$A$2:$J$7,3)*$AB23),""))</f>
        <v/>
      </c>
      <c r="G23" s="147" t="str">
        <f>IF($D23="","",IF(AND($AL23&lt;&gt;3,$AL23&lt;&gt;4),IF($AB23&lt;&gt;"",$AB23+(VLOOKUP($AL23,IC_Req!$A$2:$J$7,3)*$AB23),IF(AND($H23&lt;&gt;"",$AA23&lt;&gt;""),$AA23*$H23,"")),IF(AND($H23&lt;&gt;"",$AA23&lt;&gt;""),$AA23*$H23,"")))</f>
        <v/>
      </c>
      <c r="H23" s="148" t="str">
        <f>IF($D23="","",IF(AND($AL23&lt;&gt;3,$AL23&lt;&gt;4),IF($AB23&lt;&gt;"","",VLOOKUP($AL23,IC_Req!$A$2:$J$7,2)),VLOOKUP($AL23,IC_Req!$A$2:$J$7,2)))</f>
        <v/>
      </c>
      <c r="I23" s="456"/>
      <c r="J23" s="147" t="str">
        <f t="shared" si="0"/>
        <v/>
      </c>
      <c r="K23" s="148" t="str">
        <f>IF($D23="","",VLOOKUP($AL23,IC_Req!$A$2:$J$7,4))</f>
        <v/>
      </c>
      <c r="L23" s="455"/>
      <c r="M23" s="169" t="str">
        <f t="shared" si="1"/>
        <v/>
      </c>
      <c r="N23" s="458"/>
      <c r="O23" s="455"/>
      <c r="P23" s="147" t="str">
        <f t="shared" si="2"/>
        <v/>
      </c>
      <c r="Q23" s="148" t="str">
        <f>IF($D23="","",IF(OR($AL23=4,$AL23=5,$AL23=6),VLOOKUP($AL23,IC_Req!$A$2:$J$7,6),IF($AL23=3,VLOOKUP($AM23,IC_Req!$A$12:$J$15,6),"")))</f>
        <v/>
      </c>
      <c r="R23" s="456"/>
      <c r="S23" s="158" t="str">
        <f t="shared" si="3"/>
        <v/>
      </c>
      <c r="T23" s="148" t="str">
        <f>IF($D23="","",IF(OR($AL23=5,$AL23=6,$AM23=1),IF($AM23=1,VLOOKUP($AM23,IC_Req!$A$12:$J$15,7),VLOOKUP($AL23,IC_Req!$A$2:$J$7,7)),""))</f>
        <v/>
      </c>
      <c r="U23" s="455"/>
      <c r="V23" s="455"/>
      <c r="W23" s="456"/>
      <c r="X23" s="150" t="str">
        <f t="shared" si="4"/>
        <v/>
      </c>
      <c r="Y23" s="150" t="str">
        <f t="shared" si="5"/>
        <v/>
      </c>
      <c r="Z23" s="151"/>
      <c r="AA23" s="453"/>
      <c r="AB23" s="453"/>
      <c r="AC23" s="453"/>
      <c r="AD23" s="453"/>
      <c r="AE23" s="453"/>
      <c r="AF23" s="457"/>
      <c r="AG23" s="152" t="str">
        <f>IF(OR($D23="",$AH23=""),"",MIN(VLOOKUP($AL23,IC_Req!$A$2:$J$7,9),$AH23-VLOOKUP($AL23,IC_Req!$A$2:$J$7,10)))</f>
        <v/>
      </c>
      <c r="AH23" s="453"/>
      <c r="AI23" s="453"/>
      <c r="AJ23" s="151"/>
      <c r="AK23" s="126" t="e">
        <f>VLOOKUP($D23,IC_Req!$M$2:$O$29,2)</f>
        <v>#N/A</v>
      </c>
      <c r="AL23" s="126" t="e">
        <f>VLOOKUP($D23,IC_Req!$M$2:$O$29,3)</f>
        <v>#N/A</v>
      </c>
      <c r="AM23" s="126" t="e">
        <f>IF($AL23=3,VLOOKUP($D23,IC_Req!$M$2:$P$29,4),"")</f>
        <v>#N/A</v>
      </c>
      <c r="AN23" s="170" t="s">
        <v>394</v>
      </c>
      <c r="AO23" s="217"/>
      <c r="AP23" s="218"/>
      <c r="AQ23" s="218"/>
    </row>
    <row r="24" spans="1:43" x14ac:dyDescent="0.25">
      <c r="A24" s="125"/>
      <c r="B24" s="453"/>
      <c r="C24" s="453"/>
      <c r="D24" s="454"/>
      <c r="E24" s="455"/>
      <c r="F24" s="147" t="str">
        <f>IF(OR($D24="",$AB24=""),"",IF(AND($AL24&lt;&gt;3,$AL24&lt;&gt;4),$AB24-(VLOOKUP($AL24,IC_Req!$A$2:$J$7,3)*$AB24),""))</f>
        <v/>
      </c>
      <c r="G24" s="147" t="str">
        <f>IF($D24="","",IF(AND($AL24&lt;&gt;3,$AL24&lt;&gt;4),IF($AB24&lt;&gt;"",$AB24+(VLOOKUP($AL24,IC_Req!$A$2:$J$7,3)*$AB24),IF(AND($H24&lt;&gt;"",$AA24&lt;&gt;""),$AA24*$H24,"")),IF(AND($H24&lt;&gt;"",$AA24&lt;&gt;""),$AA24*$H24,"")))</f>
        <v/>
      </c>
      <c r="H24" s="148" t="str">
        <f>IF($D24="","",IF(AND($AL24&lt;&gt;3,$AL24&lt;&gt;4),IF($AB24&lt;&gt;"","",VLOOKUP($AL24,IC_Req!$A$2:$J$7,2)),VLOOKUP($AL24,IC_Req!$A$2:$J$7,2)))</f>
        <v/>
      </c>
      <c r="I24" s="456"/>
      <c r="J24" s="147" t="str">
        <f t="shared" si="0"/>
        <v/>
      </c>
      <c r="K24" s="148" t="str">
        <f>IF($D24="","",VLOOKUP($AL24,IC_Req!$A$2:$J$7,4))</f>
        <v/>
      </c>
      <c r="L24" s="455"/>
      <c r="M24" s="169" t="str">
        <f t="shared" si="1"/>
        <v/>
      </c>
      <c r="N24" s="458"/>
      <c r="O24" s="455"/>
      <c r="P24" s="147" t="str">
        <f t="shared" si="2"/>
        <v/>
      </c>
      <c r="Q24" s="148" t="str">
        <f>IF($D24="","",IF(OR($AL24=4,$AL24=5,$AL24=6),VLOOKUP($AL24,IC_Req!$A$2:$J$7,6),IF($AL24=3,VLOOKUP($AM24,IC_Req!$A$12:$J$15,6),"")))</f>
        <v/>
      </c>
      <c r="R24" s="456"/>
      <c r="S24" s="158" t="str">
        <f t="shared" si="3"/>
        <v/>
      </c>
      <c r="T24" s="148" t="str">
        <f>IF($D24="","",IF(OR($AL24=5,$AL24=6,$AM24=1),IF($AM24=1,VLOOKUP($AM24,IC_Req!$A$12:$J$15,7),VLOOKUP($AL24,IC_Req!$A$2:$J$7,7)),""))</f>
        <v/>
      </c>
      <c r="U24" s="455"/>
      <c r="V24" s="455"/>
      <c r="W24" s="456"/>
      <c r="X24" s="150" t="str">
        <f t="shared" si="4"/>
        <v/>
      </c>
      <c r="Y24" s="150" t="str">
        <f t="shared" si="5"/>
        <v/>
      </c>
      <c r="Z24" s="151"/>
      <c r="AA24" s="453"/>
      <c r="AB24" s="453"/>
      <c r="AC24" s="453"/>
      <c r="AD24" s="453"/>
      <c r="AE24" s="453"/>
      <c r="AF24" s="457"/>
      <c r="AG24" s="152" t="str">
        <f>IF(OR($D24="",$AH24=""),"",MIN(VLOOKUP($AL24,IC_Req!$A$2:$J$7,9),$AH24-VLOOKUP($AL24,IC_Req!$A$2:$J$7,10)))</f>
        <v/>
      </c>
      <c r="AH24" s="453"/>
      <c r="AI24" s="453"/>
      <c r="AJ24" s="151"/>
      <c r="AK24" s="126" t="e">
        <f>VLOOKUP($D24,IC_Req!$M$2:$O$29,2)</f>
        <v>#N/A</v>
      </c>
      <c r="AL24" s="126" t="e">
        <f>VLOOKUP($D24,IC_Req!$M$2:$O$29,3)</f>
        <v>#N/A</v>
      </c>
      <c r="AM24" s="126" t="e">
        <f>IF($AL24=3,VLOOKUP($D24,IC_Req!$M$2:$P$29,4),"")</f>
        <v>#N/A</v>
      </c>
      <c r="AN24" s="170" t="s">
        <v>395</v>
      </c>
      <c r="AO24" s="217"/>
      <c r="AP24" s="218"/>
      <c r="AQ24" s="218"/>
    </row>
    <row r="25" spans="1:43" x14ac:dyDescent="0.25">
      <c r="A25" s="125"/>
      <c r="B25" s="453"/>
      <c r="C25" s="453"/>
      <c r="D25" s="454"/>
      <c r="E25" s="455"/>
      <c r="F25" s="147" t="str">
        <f>IF(OR($D25="",$AB25=""),"",IF(AND($AL25&lt;&gt;3,$AL25&lt;&gt;4),$AB25-(VLOOKUP($AL25,IC_Req!$A$2:$J$7,3)*$AB25),""))</f>
        <v/>
      </c>
      <c r="G25" s="147" t="str">
        <f>IF($D25="","",IF(AND($AL25&lt;&gt;3,$AL25&lt;&gt;4),IF($AB25&lt;&gt;"",$AB25+(VLOOKUP($AL25,IC_Req!$A$2:$J$7,3)*$AB25),IF(AND($H25&lt;&gt;"",$AA25&lt;&gt;""),$AA25*$H25,"")),IF(AND($H25&lt;&gt;"",$AA25&lt;&gt;""),$AA25*$H25,"")))</f>
        <v/>
      </c>
      <c r="H25" s="148" t="str">
        <f>IF($D25="","",IF(AND($AL25&lt;&gt;3,$AL25&lt;&gt;4),IF($AB25&lt;&gt;"","",VLOOKUP($AL25,IC_Req!$A$2:$J$7,2)),VLOOKUP($AL25,IC_Req!$A$2:$J$7,2)))</f>
        <v/>
      </c>
      <c r="I25" s="456"/>
      <c r="J25" s="147" t="str">
        <f t="shared" si="0"/>
        <v/>
      </c>
      <c r="K25" s="148" t="str">
        <f>IF($D25="","",VLOOKUP($AL25,IC_Req!$A$2:$J$7,4))</f>
        <v/>
      </c>
      <c r="L25" s="455"/>
      <c r="M25" s="169" t="str">
        <f t="shared" si="1"/>
        <v/>
      </c>
      <c r="N25" s="458"/>
      <c r="O25" s="455"/>
      <c r="P25" s="147" t="str">
        <f t="shared" si="2"/>
        <v/>
      </c>
      <c r="Q25" s="148" t="str">
        <f>IF($D25="","",IF(OR($AL25=4,$AL25=5,$AL25=6),VLOOKUP($AL25,IC_Req!$A$2:$J$7,6),IF($AL25=3,VLOOKUP($AM25,IC_Req!$A$12:$J$15,6),"")))</f>
        <v/>
      </c>
      <c r="R25" s="456"/>
      <c r="S25" s="158" t="str">
        <f t="shared" si="3"/>
        <v/>
      </c>
      <c r="T25" s="148" t="str">
        <f>IF($D25="","",IF(OR($AL25=5,$AL25=6,$AM25=1),IF($AM25=1,VLOOKUP($AM25,IC_Req!$A$12:$J$15,7),VLOOKUP($AL25,IC_Req!$A$2:$J$7,7)),""))</f>
        <v/>
      </c>
      <c r="U25" s="455"/>
      <c r="V25" s="455"/>
      <c r="W25" s="456"/>
      <c r="X25" s="150" t="str">
        <f t="shared" si="4"/>
        <v/>
      </c>
      <c r="Y25" s="150" t="str">
        <f t="shared" si="5"/>
        <v/>
      </c>
      <c r="Z25" s="151"/>
      <c r="AA25" s="453"/>
      <c r="AB25" s="453"/>
      <c r="AC25" s="453"/>
      <c r="AD25" s="453"/>
      <c r="AE25" s="453"/>
      <c r="AF25" s="457"/>
      <c r="AG25" s="152" t="str">
        <f>IF(OR($D25="",$AH25=""),"",MIN(VLOOKUP($AL25,IC_Req!$A$2:$J$7,9),$AH25-VLOOKUP($AL25,IC_Req!$A$2:$J$7,10)))</f>
        <v/>
      </c>
      <c r="AH25" s="453"/>
      <c r="AI25" s="453"/>
      <c r="AJ25" s="151"/>
      <c r="AK25" s="126" t="e">
        <f>VLOOKUP($D25,IC_Req!$M$2:$O$29,2)</f>
        <v>#N/A</v>
      </c>
      <c r="AL25" s="126" t="e">
        <f>VLOOKUP($D25,IC_Req!$M$2:$O$29,3)</f>
        <v>#N/A</v>
      </c>
      <c r="AM25" s="126" t="e">
        <f>IF($AL25=3,VLOOKUP($D25,IC_Req!$M$2:$P$29,4),"")</f>
        <v>#N/A</v>
      </c>
      <c r="AN25" s="170" t="s">
        <v>396</v>
      </c>
      <c r="AO25" s="217"/>
      <c r="AP25" s="218"/>
      <c r="AQ25" s="218"/>
    </row>
    <row r="26" spans="1:43" x14ac:dyDescent="0.25">
      <c r="A26" s="125"/>
      <c r="B26" s="453"/>
      <c r="C26" s="453"/>
      <c r="D26" s="454"/>
      <c r="E26" s="455"/>
      <c r="F26" s="147" t="str">
        <f>IF(OR($D26="",$AB26=""),"",IF(AND($AL26&lt;&gt;3,$AL26&lt;&gt;4),$AB26-(VLOOKUP($AL26,IC_Req!$A$2:$J$7,3)*$AB26),""))</f>
        <v/>
      </c>
      <c r="G26" s="147" t="str">
        <f>IF($D26="","",IF(AND($AL26&lt;&gt;3,$AL26&lt;&gt;4),IF($AB26&lt;&gt;"",$AB26+(VLOOKUP($AL26,IC_Req!$A$2:$J$7,3)*$AB26),IF(AND($H26&lt;&gt;"",$AA26&lt;&gt;""),$AA26*$H26,"")),IF(AND($H26&lt;&gt;"",$AA26&lt;&gt;""),$AA26*$H26,"")))</f>
        <v/>
      </c>
      <c r="H26" s="148" t="str">
        <f>IF($D26="","",IF(AND($AL26&lt;&gt;3,$AL26&lt;&gt;4),IF($AB26&lt;&gt;"","",VLOOKUP($AL26,IC_Req!$A$2:$J$7,2)),VLOOKUP($AL26,IC_Req!$A$2:$J$7,2)))</f>
        <v/>
      </c>
      <c r="I26" s="456"/>
      <c r="J26" s="147" t="str">
        <f t="shared" si="0"/>
        <v/>
      </c>
      <c r="K26" s="148" t="str">
        <f>IF($D26="","",VLOOKUP($AL26,IC_Req!$A$2:$J$7,4))</f>
        <v/>
      </c>
      <c r="L26" s="455"/>
      <c r="M26" s="169" t="str">
        <f t="shared" si="1"/>
        <v/>
      </c>
      <c r="N26" s="458"/>
      <c r="O26" s="455"/>
      <c r="P26" s="147" t="str">
        <f t="shared" si="2"/>
        <v/>
      </c>
      <c r="Q26" s="148" t="str">
        <f>IF($D26="","",IF(OR($AL26=4,$AL26=5,$AL26=6),VLOOKUP($AL26,IC_Req!$A$2:$J$7,6),IF($AL26=3,VLOOKUP($AM26,IC_Req!$A$12:$J$15,6),"")))</f>
        <v/>
      </c>
      <c r="R26" s="456"/>
      <c r="S26" s="158" t="str">
        <f t="shared" si="3"/>
        <v/>
      </c>
      <c r="T26" s="148" t="str">
        <f>IF($D26="","",IF(OR($AL26=5,$AL26=6,$AM26=1),IF($AM26=1,VLOOKUP($AM26,IC_Req!$A$12:$J$15,7),VLOOKUP($AL26,IC_Req!$A$2:$J$7,7)),""))</f>
        <v/>
      </c>
      <c r="U26" s="455"/>
      <c r="V26" s="455"/>
      <c r="W26" s="456"/>
      <c r="X26" s="150" t="str">
        <f t="shared" si="4"/>
        <v/>
      </c>
      <c r="Y26" s="150" t="str">
        <f t="shared" si="5"/>
        <v/>
      </c>
      <c r="Z26" s="151"/>
      <c r="AA26" s="453"/>
      <c r="AB26" s="453"/>
      <c r="AC26" s="453"/>
      <c r="AD26" s="453"/>
      <c r="AE26" s="453"/>
      <c r="AF26" s="457"/>
      <c r="AG26" s="152" t="str">
        <f>IF(OR($D26="",$AH26=""),"",MIN(VLOOKUP($AL26,IC_Req!$A$2:$J$7,9),$AH26-VLOOKUP($AL26,IC_Req!$A$2:$J$7,10)))</f>
        <v/>
      </c>
      <c r="AH26" s="453"/>
      <c r="AI26" s="453"/>
      <c r="AJ26" s="151"/>
      <c r="AK26" s="126" t="e">
        <f>VLOOKUP($D26,IC_Req!$M$2:$O$29,2)</f>
        <v>#N/A</v>
      </c>
      <c r="AL26" s="126" t="e">
        <f>VLOOKUP($D26,IC_Req!$M$2:$O$29,3)</f>
        <v>#N/A</v>
      </c>
      <c r="AM26" s="126" t="e">
        <f>IF($AL26=3,VLOOKUP($D26,IC_Req!$M$2:$P$29,4),"")</f>
        <v>#N/A</v>
      </c>
      <c r="AN26" s="170" t="s">
        <v>397</v>
      </c>
      <c r="AO26" s="217"/>
      <c r="AP26" s="218"/>
      <c r="AQ26" s="218"/>
    </row>
    <row r="27" spans="1:43" x14ac:dyDescent="0.25">
      <c r="A27" s="125"/>
      <c r="B27" s="453"/>
      <c r="C27" s="453"/>
      <c r="D27" s="454"/>
      <c r="E27" s="455"/>
      <c r="F27" s="147" t="str">
        <f>IF(OR($D27="",$AB27=""),"",IF(AND($AL27&lt;&gt;3,$AL27&lt;&gt;4),$AB27-(VLOOKUP($AL27,IC_Req!$A$2:$J$7,3)*$AB27),""))</f>
        <v/>
      </c>
      <c r="G27" s="147" t="str">
        <f>IF($D27="","",IF(AND($AL27&lt;&gt;3,$AL27&lt;&gt;4),IF($AB27&lt;&gt;"",$AB27+(VLOOKUP($AL27,IC_Req!$A$2:$J$7,3)*$AB27),IF(AND($H27&lt;&gt;"",$AA27&lt;&gt;""),$AA27*$H27,"")),IF(AND($H27&lt;&gt;"",$AA27&lt;&gt;""),$AA27*$H27,"")))</f>
        <v/>
      </c>
      <c r="H27" s="148" t="str">
        <f>IF($D27="","",IF(AND($AL27&lt;&gt;3,$AL27&lt;&gt;4),IF($AB27&lt;&gt;"","",VLOOKUP($AL27,IC_Req!$A$2:$J$7,2)),VLOOKUP($AL27,IC_Req!$A$2:$J$7,2)))</f>
        <v/>
      </c>
      <c r="I27" s="456"/>
      <c r="J27" s="147" t="str">
        <f t="shared" si="0"/>
        <v/>
      </c>
      <c r="K27" s="148" t="str">
        <f>IF($D27="","",VLOOKUP($AL27,IC_Req!$A$2:$J$7,4))</f>
        <v/>
      </c>
      <c r="L27" s="455"/>
      <c r="M27" s="169" t="str">
        <f t="shared" si="1"/>
        <v/>
      </c>
      <c r="N27" s="458"/>
      <c r="O27" s="455"/>
      <c r="P27" s="147" t="str">
        <f t="shared" si="2"/>
        <v/>
      </c>
      <c r="Q27" s="148" t="str">
        <f>IF($D27="","",IF(OR($AL27=4,$AL27=5,$AL27=6),VLOOKUP($AL27,IC_Req!$A$2:$J$7,6),IF($AL27=3,VLOOKUP($AM27,IC_Req!$A$12:$J$15,6),"")))</f>
        <v/>
      </c>
      <c r="R27" s="456"/>
      <c r="S27" s="158" t="str">
        <f t="shared" si="3"/>
        <v/>
      </c>
      <c r="T27" s="148" t="str">
        <f>IF($D27="","",IF(OR($AL27=5,$AL27=6,$AM27=1),IF($AM27=1,VLOOKUP($AM27,IC_Req!$A$12:$J$15,7),VLOOKUP($AL27,IC_Req!$A$2:$J$7,7)),""))</f>
        <v/>
      </c>
      <c r="U27" s="455"/>
      <c r="V27" s="455"/>
      <c r="W27" s="456"/>
      <c r="X27" s="150" t="str">
        <f t="shared" si="4"/>
        <v/>
      </c>
      <c r="Y27" s="150" t="str">
        <f t="shared" si="5"/>
        <v/>
      </c>
      <c r="Z27" s="151"/>
      <c r="AA27" s="453"/>
      <c r="AB27" s="453"/>
      <c r="AC27" s="453"/>
      <c r="AD27" s="453"/>
      <c r="AE27" s="453"/>
      <c r="AF27" s="457"/>
      <c r="AG27" s="152" t="str">
        <f>IF(OR($D27="",$AH27=""),"",MIN(VLOOKUP($AL27,IC_Req!$A$2:$J$7,9),$AH27-VLOOKUP($AL27,IC_Req!$A$2:$J$7,10)))</f>
        <v/>
      </c>
      <c r="AH27" s="453"/>
      <c r="AI27" s="453"/>
      <c r="AJ27" s="151"/>
      <c r="AK27" s="126" t="e">
        <f>VLOOKUP($D27,IC_Req!$M$2:$O$29,2)</f>
        <v>#N/A</v>
      </c>
      <c r="AL27" s="126" t="e">
        <f>VLOOKUP($D27,IC_Req!$M$2:$O$29,3)</f>
        <v>#N/A</v>
      </c>
      <c r="AM27" s="126" t="e">
        <f>IF($AL27=3,VLOOKUP($D27,IC_Req!$M$2:$P$29,4),"")</f>
        <v>#N/A</v>
      </c>
      <c r="AN27" s="170" t="s">
        <v>398</v>
      </c>
      <c r="AO27" s="217"/>
      <c r="AP27" s="218"/>
      <c r="AQ27" s="218"/>
    </row>
    <row r="28" spans="1:43" x14ac:dyDescent="0.25">
      <c r="A28" s="125"/>
      <c r="B28" s="453"/>
      <c r="C28" s="453"/>
      <c r="D28" s="454"/>
      <c r="E28" s="455"/>
      <c r="F28" s="147" t="str">
        <f>IF(OR($D28="",$AB28=""),"",IF(AND($AL28&lt;&gt;3,$AL28&lt;&gt;4),$AB28-(VLOOKUP($AL28,IC_Req!$A$2:$J$7,3)*$AB28),""))</f>
        <v/>
      </c>
      <c r="G28" s="147" t="str">
        <f>IF($D28="","",IF(AND($AL28&lt;&gt;3,$AL28&lt;&gt;4),IF($AB28&lt;&gt;"",$AB28+(VLOOKUP($AL28,IC_Req!$A$2:$J$7,3)*$AB28),IF(AND($H28&lt;&gt;"",$AA28&lt;&gt;""),$AA28*$H28,"")),IF(AND($H28&lt;&gt;"",$AA28&lt;&gt;""),$AA28*$H28,"")))</f>
        <v/>
      </c>
      <c r="H28" s="148" t="str">
        <f>IF($D28="","",IF(AND($AL28&lt;&gt;3,$AL28&lt;&gt;4),IF($AB28&lt;&gt;"","",VLOOKUP($AL28,IC_Req!$A$2:$J$7,2)),VLOOKUP($AL28,IC_Req!$A$2:$J$7,2)))</f>
        <v/>
      </c>
      <c r="I28" s="456"/>
      <c r="J28" s="147" t="str">
        <f t="shared" si="0"/>
        <v/>
      </c>
      <c r="K28" s="148" t="str">
        <f>IF($D28="","",VLOOKUP($AL28,IC_Req!$A$2:$J$7,4))</f>
        <v/>
      </c>
      <c r="L28" s="455"/>
      <c r="M28" s="169" t="str">
        <f t="shared" si="1"/>
        <v/>
      </c>
      <c r="N28" s="458"/>
      <c r="O28" s="455"/>
      <c r="P28" s="147" t="str">
        <f t="shared" si="2"/>
        <v/>
      </c>
      <c r="Q28" s="148" t="str">
        <f>IF($D28="","",IF(OR($AL28=4,$AL28=5,$AL28=6),VLOOKUP($AL28,IC_Req!$A$2:$J$7,6),IF($AL28=3,VLOOKUP($AM28,IC_Req!$A$12:$J$15,6),"")))</f>
        <v/>
      </c>
      <c r="R28" s="456"/>
      <c r="S28" s="158" t="str">
        <f t="shared" si="3"/>
        <v/>
      </c>
      <c r="T28" s="148" t="str">
        <f>IF($D28="","",IF(OR($AL28=5,$AL28=6,$AM28=1),IF($AM28=1,VLOOKUP($AM28,IC_Req!$A$12:$J$15,7),VLOOKUP($AL28,IC_Req!$A$2:$J$7,7)),""))</f>
        <v/>
      </c>
      <c r="U28" s="455"/>
      <c r="V28" s="455"/>
      <c r="W28" s="456"/>
      <c r="X28" s="150" t="str">
        <f t="shared" si="4"/>
        <v/>
      </c>
      <c r="Y28" s="150" t="str">
        <f t="shared" si="5"/>
        <v/>
      </c>
      <c r="Z28" s="151"/>
      <c r="AA28" s="453"/>
      <c r="AB28" s="453"/>
      <c r="AC28" s="453"/>
      <c r="AD28" s="453"/>
      <c r="AE28" s="453"/>
      <c r="AF28" s="457"/>
      <c r="AG28" s="152" t="str">
        <f>IF(OR($D28="",$AH28=""),"",MIN(VLOOKUP($AL28,IC_Req!$A$2:$J$7,9),$AH28-VLOOKUP($AL28,IC_Req!$A$2:$J$7,10)))</f>
        <v/>
      </c>
      <c r="AH28" s="453"/>
      <c r="AI28" s="453"/>
      <c r="AJ28" s="151"/>
      <c r="AK28" s="126" t="e">
        <f>VLOOKUP($D28,IC_Req!$M$2:$O$29,2)</f>
        <v>#N/A</v>
      </c>
      <c r="AL28" s="126" t="e">
        <f>VLOOKUP($D28,IC_Req!$M$2:$O$29,3)</f>
        <v>#N/A</v>
      </c>
      <c r="AM28" s="126" t="e">
        <f>IF($AL28=3,VLOOKUP($D28,IC_Req!$M$2:$P$29,4),"")</f>
        <v>#N/A</v>
      </c>
      <c r="AN28" s="170" t="s">
        <v>399</v>
      </c>
      <c r="AO28" s="217"/>
      <c r="AP28" s="218"/>
      <c r="AQ28" s="218"/>
    </row>
    <row r="29" spans="1:43" x14ac:dyDescent="0.25">
      <c r="A29" s="125"/>
      <c r="B29" s="453"/>
      <c r="C29" s="453"/>
      <c r="D29" s="454"/>
      <c r="E29" s="455"/>
      <c r="F29" s="147" t="str">
        <f>IF(OR($D29="",$AB29=""),"",IF(AND($AL29&lt;&gt;3,$AL29&lt;&gt;4),$AB29-(VLOOKUP($AL29,IC_Req!$A$2:$J$7,3)*$AB29),""))</f>
        <v/>
      </c>
      <c r="G29" s="147" t="str">
        <f>IF($D29="","",IF(AND($AL29&lt;&gt;3,$AL29&lt;&gt;4),IF($AB29&lt;&gt;"",$AB29+(VLOOKUP($AL29,IC_Req!$A$2:$J$7,3)*$AB29),IF(AND($H29&lt;&gt;"",$AA29&lt;&gt;""),$AA29*$H29,"")),IF(AND($H29&lt;&gt;"",$AA29&lt;&gt;""),$AA29*$H29,"")))</f>
        <v/>
      </c>
      <c r="H29" s="148" t="str">
        <f>IF($D29="","",IF(AND($AL29&lt;&gt;3,$AL29&lt;&gt;4),IF($AB29&lt;&gt;"","",VLOOKUP($AL29,IC_Req!$A$2:$J$7,2)),VLOOKUP($AL29,IC_Req!$A$2:$J$7,2)))</f>
        <v/>
      </c>
      <c r="I29" s="456"/>
      <c r="J29" s="147" t="str">
        <f t="shared" si="0"/>
        <v/>
      </c>
      <c r="K29" s="148" t="str">
        <f>IF($D29="","",VLOOKUP($AL29,IC_Req!$A$2:$J$7,4))</f>
        <v/>
      </c>
      <c r="L29" s="455"/>
      <c r="M29" s="169" t="str">
        <f t="shared" si="1"/>
        <v/>
      </c>
      <c r="N29" s="458"/>
      <c r="O29" s="455"/>
      <c r="P29" s="147" t="str">
        <f t="shared" si="2"/>
        <v/>
      </c>
      <c r="Q29" s="148" t="str">
        <f>IF($D29="","",IF(OR($AL29=4,$AL29=5,$AL29=6),VLOOKUP($AL29,IC_Req!$A$2:$J$7,6),IF($AL29=3,VLOOKUP($AM29,IC_Req!$A$12:$J$15,6),"")))</f>
        <v/>
      </c>
      <c r="R29" s="456"/>
      <c r="S29" s="158" t="str">
        <f t="shared" si="3"/>
        <v/>
      </c>
      <c r="T29" s="148" t="str">
        <f>IF($D29="","",IF(OR($AL29=5,$AL29=6,$AM29=1),IF($AM29=1,VLOOKUP($AM29,IC_Req!$A$12:$J$15,7),VLOOKUP($AL29,IC_Req!$A$2:$J$7,7)),""))</f>
        <v/>
      </c>
      <c r="U29" s="455"/>
      <c r="V29" s="455"/>
      <c r="W29" s="456"/>
      <c r="X29" s="150" t="str">
        <f t="shared" si="4"/>
        <v/>
      </c>
      <c r="Y29" s="150" t="str">
        <f t="shared" si="5"/>
        <v/>
      </c>
      <c r="Z29" s="151"/>
      <c r="AA29" s="453"/>
      <c r="AB29" s="453"/>
      <c r="AC29" s="453"/>
      <c r="AD29" s="453"/>
      <c r="AE29" s="453"/>
      <c r="AF29" s="457"/>
      <c r="AG29" s="152" t="str">
        <f>IF(OR($D29="",$AH29=""),"",MIN(VLOOKUP($AL29,IC_Req!$A$2:$J$7,9),$AH29-VLOOKUP($AL29,IC_Req!$A$2:$J$7,10)))</f>
        <v/>
      </c>
      <c r="AH29" s="453"/>
      <c r="AI29" s="453"/>
      <c r="AJ29" s="151"/>
      <c r="AK29" s="126" t="e">
        <f>VLOOKUP($D29,IC_Req!$M$2:$O$29,2)</f>
        <v>#N/A</v>
      </c>
      <c r="AL29" s="126" t="e">
        <f>VLOOKUP($D29,IC_Req!$M$2:$O$29,3)</f>
        <v>#N/A</v>
      </c>
      <c r="AM29" s="126" t="e">
        <f>IF($AL29=3,VLOOKUP($D29,IC_Req!$M$2:$P$29,4),"")</f>
        <v>#N/A</v>
      </c>
      <c r="AN29" s="170" t="s">
        <v>400</v>
      </c>
      <c r="AO29" s="217"/>
      <c r="AP29" s="218"/>
      <c r="AQ29" s="218"/>
    </row>
    <row r="30" spans="1:43" x14ac:dyDescent="0.25">
      <c r="A30" s="125"/>
      <c r="B30" s="453"/>
      <c r="C30" s="453"/>
      <c r="D30" s="454"/>
      <c r="E30" s="455"/>
      <c r="F30" s="147" t="str">
        <f>IF(OR($D30="",$AB30=""),"",IF(AND($AL30&lt;&gt;3,$AL30&lt;&gt;4),$AB30-(VLOOKUP($AL30,IC_Req!$A$2:$J$7,3)*$AB30),""))</f>
        <v/>
      </c>
      <c r="G30" s="147" t="str">
        <f>IF($D30="","",IF(AND($AL30&lt;&gt;3,$AL30&lt;&gt;4),IF($AB30&lt;&gt;"",$AB30+(VLOOKUP($AL30,IC_Req!$A$2:$J$7,3)*$AB30),IF(AND($H30&lt;&gt;"",$AA30&lt;&gt;""),$AA30*$H30,"")),IF(AND($H30&lt;&gt;"",$AA30&lt;&gt;""),$AA30*$H30,"")))</f>
        <v/>
      </c>
      <c r="H30" s="148" t="str">
        <f>IF($D30="","",IF(AND($AL30&lt;&gt;3,$AL30&lt;&gt;4),IF($AB30&lt;&gt;"","",VLOOKUP($AL30,IC_Req!$A$2:$J$7,2)),VLOOKUP($AL30,IC_Req!$A$2:$J$7,2)))</f>
        <v/>
      </c>
      <c r="I30" s="456"/>
      <c r="J30" s="147" t="str">
        <f t="shared" si="0"/>
        <v/>
      </c>
      <c r="K30" s="148" t="str">
        <f>IF($D30="","",VLOOKUP($AL30,IC_Req!$A$2:$J$7,4))</f>
        <v/>
      </c>
      <c r="L30" s="455"/>
      <c r="M30" s="169" t="str">
        <f t="shared" si="1"/>
        <v/>
      </c>
      <c r="N30" s="458"/>
      <c r="O30" s="455"/>
      <c r="P30" s="147" t="str">
        <f t="shared" si="2"/>
        <v/>
      </c>
      <c r="Q30" s="148" t="str">
        <f>IF($D30="","",IF(OR($AL30=4,$AL30=5,$AL30=6),VLOOKUP($AL30,IC_Req!$A$2:$J$7,6),IF($AL30=3,VLOOKUP($AM30,IC_Req!$A$12:$J$15,6),"")))</f>
        <v/>
      </c>
      <c r="R30" s="456"/>
      <c r="S30" s="158" t="str">
        <f t="shared" si="3"/>
        <v/>
      </c>
      <c r="T30" s="148" t="str">
        <f>IF($D30="","",IF(OR($AL30=5,$AL30=6,$AM30=1),IF($AM30=1,VLOOKUP($AM30,IC_Req!$A$12:$J$15,7),VLOOKUP($AL30,IC_Req!$A$2:$J$7,7)),""))</f>
        <v/>
      </c>
      <c r="U30" s="455"/>
      <c r="V30" s="455"/>
      <c r="W30" s="456"/>
      <c r="X30" s="150" t="str">
        <f t="shared" si="4"/>
        <v/>
      </c>
      <c r="Y30" s="150" t="str">
        <f t="shared" si="5"/>
        <v/>
      </c>
      <c r="Z30" s="151"/>
      <c r="AA30" s="453"/>
      <c r="AB30" s="453"/>
      <c r="AC30" s="453"/>
      <c r="AD30" s="453"/>
      <c r="AE30" s="453"/>
      <c r="AF30" s="457"/>
      <c r="AG30" s="152" t="str">
        <f>IF(OR($D30="",$AH30=""),"",MIN(VLOOKUP($AL30,IC_Req!$A$2:$J$7,9),$AH30-VLOOKUP($AL30,IC_Req!$A$2:$J$7,10)))</f>
        <v/>
      </c>
      <c r="AH30" s="453"/>
      <c r="AI30" s="453"/>
      <c r="AJ30" s="151"/>
      <c r="AK30" s="126" t="e">
        <f>VLOOKUP($D30,IC_Req!$M$2:$O$29,2)</f>
        <v>#N/A</v>
      </c>
      <c r="AL30" s="126" t="e">
        <f>VLOOKUP($D30,IC_Req!$M$2:$O$29,3)</f>
        <v>#N/A</v>
      </c>
      <c r="AM30" s="126" t="e">
        <f>IF($AL30=3,VLOOKUP($D30,IC_Req!$M$2:$P$29,4),"")</f>
        <v>#N/A</v>
      </c>
      <c r="AN30" s="170" t="s">
        <v>401</v>
      </c>
      <c r="AO30" s="217"/>
      <c r="AP30" s="218"/>
      <c r="AQ30" s="218"/>
    </row>
    <row r="31" spans="1:43" x14ac:dyDescent="0.25">
      <c r="A31" s="125"/>
      <c r="B31" s="453"/>
      <c r="C31" s="453"/>
      <c r="D31" s="454"/>
      <c r="E31" s="455"/>
      <c r="F31" s="147" t="str">
        <f>IF(OR($D31="",$AB31=""),"",IF(AND($AL31&lt;&gt;3,$AL31&lt;&gt;4),$AB31-(VLOOKUP($AL31,IC_Req!$A$2:$J$7,3)*$AB31),""))</f>
        <v/>
      </c>
      <c r="G31" s="147" t="str">
        <f>IF($D31="","",IF(AND($AL31&lt;&gt;3,$AL31&lt;&gt;4),IF($AB31&lt;&gt;"",$AB31+(VLOOKUP($AL31,IC_Req!$A$2:$J$7,3)*$AB31),IF(AND($H31&lt;&gt;"",$AA31&lt;&gt;""),$AA31*$H31,"")),IF(AND($H31&lt;&gt;"",$AA31&lt;&gt;""),$AA31*$H31,"")))</f>
        <v/>
      </c>
      <c r="H31" s="148" t="str">
        <f>IF($D31="","",IF(AND($AL31&lt;&gt;3,$AL31&lt;&gt;4),IF($AB31&lt;&gt;"","",VLOOKUP($AL31,IC_Req!$A$2:$J$7,2)),VLOOKUP($AL31,IC_Req!$A$2:$J$7,2)))</f>
        <v/>
      </c>
      <c r="I31" s="456"/>
      <c r="J31" s="147" t="str">
        <f t="shared" si="0"/>
        <v/>
      </c>
      <c r="K31" s="148" t="str">
        <f>IF($D31="","",VLOOKUP($AL31,IC_Req!$A$2:$J$7,4))</f>
        <v/>
      </c>
      <c r="L31" s="455"/>
      <c r="M31" s="169" t="str">
        <f t="shared" si="1"/>
        <v/>
      </c>
      <c r="N31" s="458"/>
      <c r="O31" s="455"/>
      <c r="P31" s="147" t="str">
        <f t="shared" si="2"/>
        <v/>
      </c>
      <c r="Q31" s="148" t="str">
        <f>IF($D31="","",IF(OR($AL31=4,$AL31=5,$AL31=6),VLOOKUP($AL31,IC_Req!$A$2:$J$7,6),IF($AL31=3,VLOOKUP($AM31,IC_Req!$A$12:$J$15,6),"")))</f>
        <v/>
      </c>
      <c r="R31" s="456"/>
      <c r="S31" s="158" t="str">
        <f t="shared" si="3"/>
        <v/>
      </c>
      <c r="T31" s="148" t="str">
        <f>IF($D31="","",IF(OR($AL31=5,$AL31=6,$AM31=1),IF($AM31=1,VLOOKUP($AM31,IC_Req!$A$12:$J$15,7),VLOOKUP($AL31,IC_Req!$A$2:$J$7,7)),""))</f>
        <v/>
      </c>
      <c r="U31" s="455"/>
      <c r="V31" s="455"/>
      <c r="W31" s="456"/>
      <c r="X31" s="150" t="str">
        <f t="shared" si="4"/>
        <v/>
      </c>
      <c r="Y31" s="150" t="str">
        <f t="shared" si="5"/>
        <v/>
      </c>
      <c r="Z31" s="151"/>
      <c r="AA31" s="453"/>
      <c r="AB31" s="453"/>
      <c r="AC31" s="453"/>
      <c r="AD31" s="453"/>
      <c r="AE31" s="453"/>
      <c r="AF31" s="457"/>
      <c r="AG31" s="152" t="str">
        <f>IF(OR($D31="",$AH31=""),"",MIN(VLOOKUP($AL31,IC_Req!$A$2:$J$7,9),$AH31-VLOOKUP($AL31,IC_Req!$A$2:$J$7,10)))</f>
        <v/>
      </c>
      <c r="AH31" s="453"/>
      <c r="AI31" s="453"/>
      <c r="AJ31" s="151"/>
      <c r="AK31" s="126" t="e">
        <f>VLOOKUP($D31,IC_Req!$M$2:$O$29,2)</f>
        <v>#N/A</v>
      </c>
      <c r="AL31" s="126" t="e">
        <f>VLOOKUP($D31,IC_Req!$M$2:$O$29,3)</f>
        <v>#N/A</v>
      </c>
      <c r="AM31" s="126" t="e">
        <f>IF($AL31=3,VLOOKUP($D31,IC_Req!$M$2:$P$29,4),"")</f>
        <v>#N/A</v>
      </c>
      <c r="AN31" s="170" t="s">
        <v>402</v>
      </c>
      <c r="AO31" s="217"/>
      <c r="AP31" s="218"/>
      <c r="AQ31" s="218"/>
    </row>
    <row r="32" spans="1:43" x14ac:dyDescent="0.25">
      <c r="A32" s="125"/>
      <c r="B32" s="453"/>
      <c r="C32" s="453"/>
      <c r="D32" s="454"/>
      <c r="E32" s="455"/>
      <c r="F32" s="147" t="str">
        <f>IF(OR($D32="",$AB32=""),"",IF(AND($AL32&lt;&gt;3,$AL32&lt;&gt;4),$AB32-(VLOOKUP($AL32,IC_Req!$A$2:$J$7,3)*$AB32),""))</f>
        <v/>
      </c>
      <c r="G32" s="147" t="str">
        <f>IF($D32="","",IF(AND($AL32&lt;&gt;3,$AL32&lt;&gt;4),IF($AB32&lt;&gt;"",$AB32+(VLOOKUP($AL32,IC_Req!$A$2:$J$7,3)*$AB32),IF(AND($H32&lt;&gt;"",$AA32&lt;&gt;""),$AA32*$H32,"")),IF(AND($H32&lt;&gt;"",$AA32&lt;&gt;""),$AA32*$H32,"")))</f>
        <v/>
      </c>
      <c r="H32" s="148" t="str">
        <f>IF($D32="","",IF(AND($AL32&lt;&gt;3,$AL32&lt;&gt;4),IF($AB32&lt;&gt;"","",VLOOKUP($AL32,IC_Req!$A$2:$J$7,2)),VLOOKUP($AL32,IC_Req!$A$2:$J$7,2)))</f>
        <v/>
      </c>
      <c r="I32" s="456"/>
      <c r="J32" s="147" t="str">
        <f t="shared" si="0"/>
        <v/>
      </c>
      <c r="K32" s="148" t="str">
        <f>IF($D32="","",VLOOKUP($AL32,IC_Req!$A$2:$J$7,4))</f>
        <v/>
      </c>
      <c r="L32" s="455"/>
      <c r="M32" s="169" t="str">
        <f t="shared" si="1"/>
        <v/>
      </c>
      <c r="N32" s="458"/>
      <c r="O32" s="455"/>
      <c r="P32" s="147" t="str">
        <f t="shared" si="2"/>
        <v/>
      </c>
      <c r="Q32" s="148" t="str">
        <f>IF($D32="","",IF(OR($AL32=4,$AL32=5,$AL32=6),VLOOKUP($AL32,IC_Req!$A$2:$J$7,6),IF($AL32=3,VLOOKUP($AM32,IC_Req!$A$12:$J$15,6),"")))</f>
        <v/>
      </c>
      <c r="R32" s="456"/>
      <c r="S32" s="158" t="str">
        <f t="shared" si="3"/>
        <v/>
      </c>
      <c r="T32" s="148" t="str">
        <f>IF($D32="","",IF(OR($AL32=5,$AL32=6,$AM32=1),IF($AM32=1,VLOOKUP($AM32,IC_Req!$A$12:$J$15,7),VLOOKUP($AL32,IC_Req!$A$2:$J$7,7)),""))</f>
        <v/>
      </c>
      <c r="U32" s="455"/>
      <c r="V32" s="455"/>
      <c r="W32" s="456"/>
      <c r="X32" s="150" t="str">
        <f t="shared" si="4"/>
        <v/>
      </c>
      <c r="Y32" s="150" t="str">
        <f t="shared" si="5"/>
        <v/>
      </c>
      <c r="Z32" s="151"/>
      <c r="AA32" s="453"/>
      <c r="AB32" s="453"/>
      <c r="AC32" s="453"/>
      <c r="AD32" s="453"/>
      <c r="AE32" s="453"/>
      <c r="AF32" s="457"/>
      <c r="AG32" s="152" t="str">
        <f>IF(OR($D32="",$AH32=""),"",MIN(VLOOKUP($AL32,IC_Req!$A$2:$J$7,9),$AH32-VLOOKUP($AL32,IC_Req!$A$2:$J$7,10)))</f>
        <v/>
      </c>
      <c r="AH32" s="453"/>
      <c r="AI32" s="453"/>
      <c r="AJ32" s="151"/>
      <c r="AK32" s="126" t="e">
        <f>VLOOKUP($D32,IC_Req!$M$2:$O$29,2)</f>
        <v>#N/A</v>
      </c>
      <c r="AL32" s="126" t="e">
        <f>VLOOKUP($D32,IC_Req!$M$2:$O$29,3)</f>
        <v>#N/A</v>
      </c>
      <c r="AM32" s="126" t="e">
        <f>IF($AL32=3,VLOOKUP($D32,IC_Req!$M$2:$P$29,4),"")</f>
        <v>#N/A</v>
      </c>
      <c r="AN32" s="170" t="s">
        <v>403</v>
      </c>
      <c r="AO32" s="217"/>
      <c r="AP32" s="218"/>
      <c r="AQ32" s="218"/>
    </row>
    <row r="33" spans="1:43" x14ac:dyDescent="0.25">
      <c r="A33" s="125"/>
      <c r="B33" s="453"/>
      <c r="C33" s="453"/>
      <c r="D33" s="454"/>
      <c r="E33" s="455"/>
      <c r="F33" s="147" t="str">
        <f>IF(OR($D33="",$AB33=""),"",IF(AND($AL33&lt;&gt;3,$AL33&lt;&gt;4),$AB33-(VLOOKUP($AL33,IC_Req!$A$2:$J$7,3)*$AB33),""))</f>
        <v/>
      </c>
      <c r="G33" s="147" t="str">
        <f>IF($D33="","",IF(AND($AL33&lt;&gt;3,$AL33&lt;&gt;4),IF($AB33&lt;&gt;"",$AB33+(VLOOKUP($AL33,IC_Req!$A$2:$J$7,3)*$AB33),IF(AND($H33&lt;&gt;"",$AA33&lt;&gt;""),$AA33*$H33,"")),IF(AND($H33&lt;&gt;"",$AA33&lt;&gt;""),$AA33*$H33,"")))</f>
        <v/>
      </c>
      <c r="H33" s="148" t="str">
        <f>IF($D33="","",IF(AND($AL33&lt;&gt;3,$AL33&lt;&gt;4),IF($AB33&lt;&gt;"","",VLOOKUP($AL33,IC_Req!$A$2:$J$7,2)),VLOOKUP($AL33,IC_Req!$A$2:$J$7,2)))</f>
        <v/>
      </c>
      <c r="I33" s="456"/>
      <c r="J33" s="147" t="str">
        <f t="shared" si="0"/>
        <v/>
      </c>
      <c r="K33" s="148" t="str">
        <f>IF($D33="","",VLOOKUP($AL33,IC_Req!$A$2:$J$7,4))</f>
        <v/>
      </c>
      <c r="L33" s="455"/>
      <c r="M33" s="169" t="str">
        <f t="shared" si="1"/>
        <v/>
      </c>
      <c r="N33" s="458"/>
      <c r="O33" s="455"/>
      <c r="P33" s="147" t="str">
        <f t="shared" si="2"/>
        <v/>
      </c>
      <c r="Q33" s="148" t="str">
        <f>IF($D33="","",IF(OR($AL33=4,$AL33=5,$AL33=6),VLOOKUP($AL33,IC_Req!$A$2:$J$7,6),IF($AL33=3,VLOOKUP($AM33,IC_Req!$A$12:$J$15,6),"")))</f>
        <v/>
      </c>
      <c r="R33" s="456"/>
      <c r="S33" s="158" t="str">
        <f t="shared" si="3"/>
        <v/>
      </c>
      <c r="T33" s="148" t="str">
        <f>IF($D33="","",IF(OR($AL33=5,$AL33=6,$AM33=1),IF($AM33=1,VLOOKUP($AM33,IC_Req!$A$12:$J$15,7),VLOOKUP($AL33,IC_Req!$A$2:$J$7,7)),""))</f>
        <v/>
      </c>
      <c r="U33" s="455"/>
      <c r="V33" s="455"/>
      <c r="W33" s="456"/>
      <c r="X33" s="150" t="str">
        <f t="shared" si="4"/>
        <v/>
      </c>
      <c r="Y33" s="150" t="str">
        <f t="shared" si="5"/>
        <v/>
      </c>
      <c r="Z33" s="151"/>
      <c r="AA33" s="453"/>
      <c r="AB33" s="453"/>
      <c r="AC33" s="453"/>
      <c r="AD33" s="453"/>
      <c r="AE33" s="453"/>
      <c r="AF33" s="457"/>
      <c r="AG33" s="152" t="str">
        <f>IF(OR($D33="",$AH33=""),"",MIN(VLOOKUP($AL33,IC_Req!$A$2:$J$7,9),$AH33-VLOOKUP($AL33,IC_Req!$A$2:$J$7,10)))</f>
        <v/>
      </c>
      <c r="AH33" s="453"/>
      <c r="AI33" s="453"/>
      <c r="AJ33" s="151"/>
      <c r="AK33" s="126" t="e">
        <f>VLOOKUP($D33,IC_Req!$M$2:$O$29,2)</f>
        <v>#N/A</v>
      </c>
      <c r="AL33" s="126" t="e">
        <f>VLOOKUP($D33,IC_Req!$M$2:$O$29,3)</f>
        <v>#N/A</v>
      </c>
      <c r="AM33" s="126" t="e">
        <f>IF($AL33=3,VLOOKUP($D33,IC_Req!$M$2:$P$29,4),"")</f>
        <v>#N/A</v>
      </c>
      <c r="AN33" s="170" t="s">
        <v>404</v>
      </c>
      <c r="AO33" s="217"/>
      <c r="AP33" s="218"/>
      <c r="AQ33" s="218"/>
    </row>
    <row r="34" spans="1:43" x14ac:dyDescent="0.25">
      <c r="A34" s="125"/>
      <c r="B34" s="453"/>
      <c r="C34" s="453"/>
      <c r="D34" s="454"/>
      <c r="E34" s="455"/>
      <c r="F34" s="147" t="str">
        <f>IF(OR($D34="",$AB34=""),"",IF(AND($AL34&lt;&gt;3,$AL34&lt;&gt;4),$AB34-(VLOOKUP($AL34,IC_Req!$A$2:$J$7,3)*$AB34),""))</f>
        <v/>
      </c>
      <c r="G34" s="147" t="str">
        <f>IF($D34="","",IF(AND($AL34&lt;&gt;3,$AL34&lt;&gt;4),IF($AB34&lt;&gt;"",$AB34+(VLOOKUP($AL34,IC_Req!$A$2:$J$7,3)*$AB34),IF(AND($H34&lt;&gt;"",$AA34&lt;&gt;""),$AA34*$H34,"")),IF(AND($H34&lt;&gt;"",$AA34&lt;&gt;""),$AA34*$H34,"")))</f>
        <v/>
      </c>
      <c r="H34" s="148" t="str">
        <f>IF($D34="","",IF(AND($AL34&lt;&gt;3,$AL34&lt;&gt;4),IF($AB34&lt;&gt;"","",VLOOKUP($AL34,IC_Req!$A$2:$J$7,2)),VLOOKUP($AL34,IC_Req!$A$2:$J$7,2)))</f>
        <v/>
      </c>
      <c r="I34" s="456"/>
      <c r="J34" s="147" t="str">
        <f t="shared" si="0"/>
        <v/>
      </c>
      <c r="K34" s="148" t="str">
        <f>IF($D34="","",VLOOKUP($AL34,IC_Req!$A$2:$J$7,4))</f>
        <v/>
      </c>
      <c r="L34" s="455"/>
      <c r="M34" s="169" t="str">
        <f t="shared" si="1"/>
        <v/>
      </c>
      <c r="N34" s="458"/>
      <c r="O34" s="455"/>
      <c r="P34" s="147" t="str">
        <f t="shared" si="2"/>
        <v/>
      </c>
      <c r="Q34" s="148" t="str">
        <f>IF($D34="","",IF(OR($AL34=4,$AL34=5,$AL34=6),VLOOKUP($AL34,IC_Req!$A$2:$J$7,6),IF($AL34=3,VLOOKUP($AM34,IC_Req!$A$12:$J$15,6),"")))</f>
        <v/>
      </c>
      <c r="R34" s="456"/>
      <c r="S34" s="158" t="str">
        <f t="shared" si="3"/>
        <v/>
      </c>
      <c r="T34" s="148" t="str">
        <f>IF($D34="","",IF(OR($AL34=5,$AL34=6,$AM34=1),IF($AM34=1,VLOOKUP($AM34,IC_Req!$A$12:$J$15,7),VLOOKUP($AL34,IC_Req!$A$2:$J$7,7)),""))</f>
        <v/>
      </c>
      <c r="U34" s="455"/>
      <c r="V34" s="455"/>
      <c r="W34" s="456"/>
      <c r="X34" s="150" t="str">
        <f t="shared" si="4"/>
        <v/>
      </c>
      <c r="Y34" s="150" t="str">
        <f t="shared" si="5"/>
        <v/>
      </c>
      <c r="Z34" s="151"/>
      <c r="AA34" s="453"/>
      <c r="AB34" s="453"/>
      <c r="AC34" s="453"/>
      <c r="AD34" s="453"/>
      <c r="AE34" s="453"/>
      <c r="AF34" s="457"/>
      <c r="AG34" s="152" t="str">
        <f>IF(OR($D34="",$AH34=""),"",MIN(VLOOKUP($AL34,IC_Req!$A$2:$J$7,9),$AH34-VLOOKUP($AL34,IC_Req!$A$2:$J$7,10)))</f>
        <v/>
      </c>
      <c r="AH34" s="453"/>
      <c r="AI34" s="453"/>
      <c r="AJ34" s="151"/>
      <c r="AK34" s="126" t="e">
        <f>VLOOKUP($D34,IC_Req!$M$2:$O$29,2)</f>
        <v>#N/A</v>
      </c>
      <c r="AL34" s="126" t="e">
        <f>VLOOKUP($D34,IC_Req!$M$2:$O$29,3)</f>
        <v>#N/A</v>
      </c>
      <c r="AM34" s="126" t="e">
        <f>IF($AL34=3,VLOOKUP($D34,IC_Req!$M$2:$P$29,4),"")</f>
        <v>#N/A</v>
      </c>
      <c r="AN34" s="170" t="s">
        <v>405</v>
      </c>
      <c r="AO34" s="217"/>
      <c r="AP34" s="218"/>
      <c r="AQ34" s="218"/>
    </row>
    <row r="35" spans="1:43" x14ac:dyDescent="0.25">
      <c r="A35" s="125"/>
      <c r="B35" s="453"/>
      <c r="C35" s="453"/>
      <c r="D35" s="454"/>
      <c r="E35" s="455"/>
      <c r="F35" s="147" t="str">
        <f>IF(OR($D35="",$AB35=""),"",IF(AND($AL35&lt;&gt;3,$AL35&lt;&gt;4),$AB35-(VLOOKUP($AL35,IC_Req!$A$2:$J$7,3)*$AB35),""))</f>
        <v/>
      </c>
      <c r="G35" s="147" t="str">
        <f>IF($D35="","",IF(AND($AL35&lt;&gt;3,$AL35&lt;&gt;4),IF($AB35&lt;&gt;"",$AB35+(VLOOKUP($AL35,IC_Req!$A$2:$J$7,3)*$AB35),IF(AND($H35&lt;&gt;"",$AA35&lt;&gt;""),$AA35*$H35,"")),IF(AND($H35&lt;&gt;"",$AA35&lt;&gt;""),$AA35*$H35,"")))</f>
        <v/>
      </c>
      <c r="H35" s="148" t="str">
        <f>IF($D35="","",IF(AND($AL35&lt;&gt;3,$AL35&lt;&gt;4),IF($AB35&lt;&gt;"","",VLOOKUP($AL35,IC_Req!$A$2:$J$7,2)),VLOOKUP($AL35,IC_Req!$A$2:$J$7,2)))</f>
        <v/>
      </c>
      <c r="I35" s="456"/>
      <c r="J35" s="147" t="str">
        <f t="shared" si="0"/>
        <v/>
      </c>
      <c r="K35" s="148" t="str">
        <f>IF($D35="","",VLOOKUP($AL35,IC_Req!$A$2:$J$7,4))</f>
        <v/>
      </c>
      <c r="L35" s="455"/>
      <c r="M35" s="169" t="str">
        <f t="shared" si="1"/>
        <v/>
      </c>
      <c r="N35" s="458"/>
      <c r="O35" s="455"/>
      <c r="P35" s="147" t="str">
        <f t="shared" si="2"/>
        <v/>
      </c>
      <c r="Q35" s="148" t="str">
        <f>IF($D35="","",IF(OR($AL35=4,$AL35=5,$AL35=6),VLOOKUP($AL35,IC_Req!$A$2:$J$7,6),IF($AL35=3,VLOOKUP($AM35,IC_Req!$A$12:$J$15,6),"")))</f>
        <v/>
      </c>
      <c r="R35" s="456"/>
      <c r="S35" s="158" t="str">
        <f t="shared" si="3"/>
        <v/>
      </c>
      <c r="T35" s="148" t="str">
        <f>IF($D35="","",IF(OR($AL35=5,$AL35=6,$AM35=1),IF($AM35=1,VLOOKUP($AM35,IC_Req!$A$12:$J$15,7),VLOOKUP($AL35,IC_Req!$A$2:$J$7,7)),""))</f>
        <v/>
      </c>
      <c r="U35" s="455"/>
      <c r="V35" s="455"/>
      <c r="W35" s="456"/>
      <c r="X35" s="150" t="str">
        <f t="shared" si="4"/>
        <v/>
      </c>
      <c r="Y35" s="150" t="str">
        <f t="shared" si="5"/>
        <v/>
      </c>
      <c r="Z35" s="151"/>
      <c r="AA35" s="453"/>
      <c r="AB35" s="453"/>
      <c r="AC35" s="453"/>
      <c r="AD35" s="453"/>
      <c r="AE35" s="453"/>
      <c r="AF35" s="457"/>
      <c r="AG35" s="152" t="str">
        <f>IF(OR($D35="",$AH35=""),"",MIN(VLOOKUP($AL35,IC_Req!$A$2:$J$7,9),$AH35-VLOOKUP($AL35,IC_Req!$A$2:$J$7,10)))</f>
        <v/>
      </c>
      <c r="AH35" s="453"/>
      <c r="AI35" s="453"/>
      <c r="AJ35" s="151"/>
      <c r="AK35" s="126" t="e">
        <f>VLOOKUP($D35,IC_Req!$M$2:$O$29,2)</f>
        <v>#N/A</v>
      </c>
      <c r="AL35" s="126" t="e">
        <f>VLOOKUP($D35,IC_Req!$M$2:$O$29,3)</f>
        <v>#N/A</v>
      </c>
      <c r="AM35" s="126" t="e">
        <f>IF($AL35=3,VLOOKUP($D35,IC_Req!$M$2:$P$29,4),"")</f>
        <v>#N/A</v>
      </c>
      <c r="AN35" s="170" t="s">
        <v>406</v>
      </c>
      <c r="AO35" s="217"/>
      <c r="AP35" s="218"/>
      <c r="AQ35" s="218"/>
    </row>
    <row r="36" spans="1:43" x14ac:dyDescent="0.25">
      <c r="A36" s="125"/>
      <c r="B36" s="453"/>
      <c r="C36" s="453"/>
      <c r="D36" s="454"/>
      <c r="E36" s="455"/>
      <c r="F36" s="147" t="str">
        <f>IF(OR($D36="",$AB36=""),"",IF(AND($AL36&lt;&gt;3,$AL36&lt;&gt;4),$AB36-(VLOOKUP($AL36,IC_Req!$A$2:$J$7,3)*$AB36),""))</f>
        <v/>
      </c>
      <c r="G36" s="147" t="str">
        <f>IF($D36="","",IF(AND($AL36&lt;&gt;3,$AL36&lt;&gt;4),IF($AB36&lt;&gt;"",$AB36+(VLOOKUP($AL36,IC_Req!$A$2:$J$7,3)*$AB36),IF(AND($H36&lt;&gt;"",$AA36&lt;&gt;""),$AA36*$H36,"")),IF(AND($H36&lt;&gt;"",$AA36&lt;&gt;""),$AA36*$H36,"")))</f>
        <v/>
      </c>
      <c r="H36" s="148" t="str">
        <f>IF($D36="","",IF(AND($AL36&lt;&gt;3,$AL36&lt;&gt;4),IF($AB36&lt;&gt;"","",VLOOKUP($AL36,IC_Req!$A$2:$J$7,2)),VLOOKUP($AL36,IC_Req!$A$2:$J$7,2)))</f>
        <v/>
      </c>
      <c r="I36" s="456"/>
      <c r="J36" s="147" t="str">
        <f t="shared" si="0"/>
        <v/>
      </c>
      <c r="K36" s="148" t="str">
        <f>IF($D36="","",VLOOKUP($AL36,IC_Req!$A$2:$J$7,4))</f>
        <v/>
      </c>
      <c r="L36" s="455"/>
      <c r="M36" s="169" t="str">
        <f t="shared" si="1"/>
        <v/>
      </c>
      <c r="N36" s="458"/>
      <c r="O36" s="455"/>
      <c r="P36" s="147" t="str">
        <f t="shared" si="2"/>
        <v/>
      </c>
      <c r="Q36" s="148" t="str">
        <f>IF($D36="","",IF(OR($AL36=4,$AL36=5,$AL36=6),VLOOKUP($AL36,IC_Req!$A$2:$J$7,6),IF($AL36=3,VLOOKUP($AM36,IC_Req!$A$12:$J$15,6),"")))</f>
        <v/>
      </c>
      <c r="R36" s="456"/>
      <c r="S36" s="158" t="str">
        <f t="shared" si="3"/>
        <v/>
      </c>
      <c r="T36" s="148" t="str">
        <f>IF($D36="","",IF(OR($AL36=5,$AL36=6,$AM36=1),IF($AM36=1,VLOOKUP($AM36,IC_Req!$A$12:$J$15,7),VLOOKUP($AL36,IC_Req!$A$2:$J$7,7)),""))</f>
        <v/>
      </c>
      <c r="U36" s="455"/>
      <c r="V36" s="455"/>
      <c r="W36" s="456"/>
      <c r="X36" s="150" t="str">
        <f t="shared" si="4"/>
        <v/>
      </c>
      <c r="Y36" s="150" t="str">
        <f t="shared" si="5"/>
        <v/>
      </c>
      <c r="Z36" s="151"/>
      <c r="AA36" s="453"/>
      <c r="AB36" s="453"/>
      <c r="AC36" s="453"/>
      <c r="AD36" s="453"/>
      <c r="AE36" s="453"/>
      <c r="AF36" s="457"/>
      <c r="AG36" s="152" t="str">
        <f>IF(OR($D36="",$AH36=""),"",MIN(VLOOKUP($AL36,IC_Req!$A$2:$J$7,9),$AH36-VLOOKUP($AL36,IC_Req!$A$2:$J$7,10)))</f>
        <v/>
      </c>
      <c r="AH36" s="453"/>
      <c r="AI36" s="453"/>
      <c r="AJ36" s="151"/>
      <c r="AK36" s="126" t="e">
        <f>VLOOKUP($D36,IC_Req!$M$2:$O$29,2)</f>
        <v>#N/A</v>
      </c>
      <c r="AL36" s="126" t="e">
        <f>VLOOKUP($D36,IC_Req!$M$2:$O$29,3)</f>
        <v>#N/A</v>
      </c>
      <c r="AM36" s="126" t="e">
        <f>IF($AL36=3,VLOOKUP($D36,IC_Req!$M$2:$P$29,4),"")</f>
        <v>#N/A</v>
      </c>
      <c r="AN36" s="170" t="s">
        <v>407</v>
      </c>
      <c r="AO36" s="217"/>
      <c r="AP36" s="218"/>
      <c r="AQ36" s="218"/>
    </row>
    <row r="37" spans="1:43" x14ac:dyDescent="0.25">
      <c r="A37" s="125"/>
      <c r="B37" s="453"/>
      <c r="C37" s="453"/>
      <c r="D37" s="454"/>
      <c r="E37" s="455"/>
      <c r="F37" s="147" t="str">
        <f>IF(OR($D37="",$AB37=""),"",IF(AND($AL37&lt;&gt;3,$AL37&lt;&gt;4),$AB37-(VLOOKUP($AL37,IC_Req!$A$2:$J$7,3)*$AB37),""))</f>
        <v/>
      </c>
      <c r="G37" s="147" t="str">
        <f>IF($D37="","",IF(AND($AL37&lt;&gt;3,$AL37&lt;&gt;4),IF($AB37&lt;&gt;"",$AB37+(VLOOKUP($AL37,IC_Req!$A$2:$J$7,3)*$AB37),IF(AND($H37&lt;&gt;"",$AA37&lt;&gt;""),$AA37*$H37,"")),IF(AND($H37&lt;&gt;"",$AA37&lt;&gt;""),$AA37*$H37,"")))</f>
        <v/>
      </c>
      <c r="H37" s="148" t="str">
        <f>IF($D37="","",IF(AND($AL37&lt;&gt;3,$AL37&lt;&gt;4),IF($AB37&lt;&gt;"","",VLOOKUP($AL37,IC_Req!$A$2:$J$7,2)),VLOOKUP($AL37,IC_Req!$A$2:$J$7,2)))</f>
        <v/>
      </c>
      <c r="I37" s="456"/>
      <c r="J37" s="147" t="str">
        <f t="shared" si="0"/>
        <v/>
      </c>
      <c r="K37" s="148" t="str">
        <f>IF($D37="","",VLOOKUP($AL37,IC_Req!$A$2:$J$7,4))</f>
        <v/>
      </c>
      <c r="L37" s="455"/>
      <c r="M37" s="169" t="str">
        <f t="shared" si="1"/>
        <v/>
      </c>
      <c r="N37" s="458"/>
      <c r="O37" s="455"/>
      <c r="P37" s="147" t="str">
        <f t="shared" si="2"/>
        <v/>
      </c>
      <c r="Q37" s="148" t="str">
        <f>IF($D37="","",IF(OR($AL37=4,$AL37=5,$AL37=6),VLOOKUP($AL37,IC_Req!$A$2:$J$7,6),IF($AL37=3,VLOOKUP($AM37,IC_Req!$A$12:$J$15,6),"")))</f>
        <v/>
      </c>
      <c r="R37" s="456"/>
      <c r="S37" s="158" t="str">
        <f t="shared" si="3"/>
        <v/>
      </c>
      <c r="T37" s="148" t="str">
        <f>IF($D37="","",IF(OR($AL37=5,$AL37=6,$AM37=1),IF($AM37=1,VLOOKUP($AM37,IC_Req!$A$12:$J$15,7),VLOOKUP($AL37,IC_Req!$A$2:$J$7,7)),""))</f>
        <v/>
      </c>
      <c r="U37" s="455"/>
      <c r="V37" s="455"/>
      <c r="W37" s="456"/>
      <c r="X37" s="150" t="str">
        <f t="shared" si="4"/>
        <v/>
      </c>
      <c r="Y37" s="150" t="str">
        <f t="shared" si="5"/>
        <v/>
      </c>
      <c r="Z37" s="151"/>
      <c r="AA37" s="453"/>
      <c r="AB37" s="453"/>
      <c r="AC37" s="453"/>
      <c r="AD37" s="453"/>
      <c r="AE37" s="453"/>
      <c r="AF37" s="457"/>
      <c r="AG37" s="152" t="str">
        <f>IF(OR($D37="",$AH37=""),"",MIN(VLOOKUP($AL37,IC_Req!$A$2:$J$7,9),$AH37-VLOOKUP($AL37,IC_Req!$A$2:$J$7,10)))</f>
        <v/>
      </c>
      <c r="AH37" s="453"/>
      <c r="AI37" s="453"/>
      <c r="AJ37" s="151"/>
      <c r="AK37" s="126" t="e">
        <f>VLOOKUP($D37,IC_Req!$M$2:$O$29,2)</f>
        <v>#N/A</v>
      </c>
      <c r="AL37" s="126" t="e">
        <f>VLOOKUP($D37,IC_Req!$M$2:$O$29,3)</f>
        <v>#N/A</v>
      </c>
      <c r="AM37" s="126" t="e">
        <f>IF($AL37=3,VLOOKUP($D37,IC_Req!$M$2:$P$29,4),"")</f>
        <v>#N/A</v>
      </c>
      <c r="AN37" s="170" t="s">
        <v>408</v>
      </c>
      <c r="AO37" s="217"/>
      <c r="AP37" s="218"/>
      <c r="AQ37" s="218"/>
    </row>
    <row r="38" spans="1:43" x14ac:dyDescent="0.25">
      <c r="A38" s="125"/>
      <c r="B38" s="453"/>
      <c r="C38" s="453"/>
      <c r="D38" s="454"/>
      <c r="E38" s="455"/>
      <c r="F38" s="147" t="str">
        <f>IF(OR($D38="",$AB38=""),"",IF(AND($AL38&lt;&gt;3,$AL38&lt;&gt;4),$AB38-(VLOOKUP($AL38,IC_Req!$A$2:$J$7,3)*$AB38),""))</f>
        <v/>
      </c>
      <c r="G38" s="147" t="str">
        <f>IF($D38="","",IF(AND($AL38&lt;&gt;3,$AL38&lt;&gt;4),IF($AB38&lt;&gt;"",$AB38+(VLOOKUP($AL38,IC_Req!$A$2:$J$7,3)*$AB38),IF(AND($H38&lt;&gt;"",$AA38&lt;&gt;""),$AA38*$H38,"")),IF(AND($H38&lt;&gt;"",$AA38&lt;&gt;""),$AA38*$H38,"")))</f>
        <v/>
      </c>
      <c r="H38" s="148" t="str">
        <f>IF($D38="","",IF(AND($AL38&lt;&gt;3,$AL38&lt;&gt;4),IF($AB38&lt;&gt;"","",VLOOKUP($AL38,IC_Req!$A$2:$J$7,2)),VLOOKUP($AL38,IC_Req!$A$2:$J$7,2)))</f>
        <v/>
      </c>
      <c r="I38" s="456"/>
      <c r="J38" s="147" t="str">
        <f t="shared" si="0"/>
        <v/>
      </c>
      <c r="K38" s="148" t="str">
        <f>IF($D38="","",VLOOKUP($AL38,IC_Req!$A$2:$J$7,4))</f>
        <v/>
      </c>
      <c r="L38" s="455"/>
      <c r="M38" s="169" t="str">
        <f t="shared" si="1"/>
        <v/>
      </c>
      <c r="N38" s="458"/>
      <c r="O38" s="455"/>
      <c r="P38" s="147" t="str">
        <f t="shared" si="2"/>
        <v/>
      </c>
      <c r="Q38" s="148" t="str">
        <f>IF($D38="","",IF(OR($AL38=4,$AL38=5,$AL38=6),VLOOKUP($AL38,IC_Req!$A$2:$J$7,6),IF($AL38=3,VLOOKUP($AM38,IC_Req!$A$12:$J$15,6),"")))</f>
        <v/>
      </c>
      <c r="R38" s="456"/>
      <c r="S38" s="158" t="str">
        <f t="shared" si="3"/>
        <v/>
      </c>
      <c r="T38" s="148" t="str">
        <f>IF($D38="","",IF(OR($AL38=5,$AL38=6,$AM38=1),IF($AM38=1,VLOOKUP($AM38,IC_Req!$A$12:$J$15,7),VLOOKUP($AL38,IC_Req!$A$2:$J$7,7)),""))</f>
        <v/>
      </c>
      <c r="U38" s="455"/>
      <c r="V38" s="455"/>
      <c r="W38" s="456"/>
      <c r="X38" s="150" t="str">
        <f t="shared" si="4"/>
        <v/>
      </c>
      <c r="Y38" s="150" t="str">
        <f t="shared" si="5"/>
        <v/>
      </c>
      <c r="Z38" s="151"/>
      <c r="AA38" s="453"/>
      <c r="AB38" s="453"/>
      <c r="AC38" s="453"/>
      <c r="AD38" s="453"/>
      <c r="AE38" s="453"/>
      <c r="AF38" s="457"/>
      <c r="AG38" s="152" t="str">
        <f>IF(OR($D38="",$AH38=""),"",MIN(VLOOKUP($AL38,IC_Req!$A$2:$J$7,9),$AH38-VLOOKUP($AL38,IC_Req!$A$2:$J$7,10)))</f>
        <v/>
      </c>
      <c r="AH38" s="453"/>
      <c r="AI38" s="453"/>
      <c r="AJ38" s="151"/>
      <c r="AK38" s="126" t="e">
        <f>VLOOKUP($D38,IC_Req!$M$2:$O$29,2)</f>
        <v>#N/A</v>
      </c>
      <c r="AL38" s="126" t="e">
        <f>VLOOKUP($D38,IC_Req!$M$2:$O$29,3)</f>
        <v>#N/A</v>
      </c>
      <c r="AM38" s="126" t="e">
        <f>IF($AL38=3,VLOOKUP($D38,IC_Req!$M$2:$P$29,4),"")</f>
        <v>#N/A</v>
      </c>
      <c r="AN38" s="170" t="s">
        <v>409</v>
      </c>
      <c r="AO38" s="217"/>
      <c r="AP38" s="218"/>
      <c r="AQ38" s="218"/>
    </row>
    <row r="39" spans="1:43" x14ac:dyDescent="0.25">
      <c r="A39" s="125"/>
      <c r="B39" s="453"/>
      <c r="C39" s="453"/>
      <c r="D39" s="454"/>
      <c r="E39" s="455"/>
      <c r="F39" s="147" t="str">
        <f>IF(OR($D39="",$AB39=""),"",IF(AND($AL39&lt;&gt;3,$AL39&lt;&gt;4),$AB39-(VLOOKUP($AL39,IC_Req!$A$2:$J$7,3)*$AB39),""))</f>
        <v/>
      </c>
      <c r="G39" s="147" t="str">
        <f>IF($D39="","",IF(AND($AL39&lt;&gt;3,$AL39&lt;&gt;4),IF($AB39&lt;&gt;"",$AB39+(VLOOKUP($AL39,IC_Req!$A$2:$J$7,3)*$AB39),IF(AND($H39&lt;&gt;"",$AA39&lt;&gt;""),$AA39*$H39,"")),IF(AND($H39&lt;&gt;"",$AA39&lt;&gt;""),$AA39*$H39,"")))</f>
        <v/>
      </c>
      <c r="H39" s="148" t="str">
        <f>IF($D39="","",IF(AND($AL39&lt;&gt;3,$AL39&lt;&gt;4),IF($AB39&lt;&gt;"","",VLOOKUP($AL39,IC_Req!$A$2:$J$7,2)),VLOOKUP($AL39,IC_Req!$A$2:$J$7,2)))</f>
        <v/>
      </c>
      <c r="I39" s="456"/>
      <c r="J39" s="147" t="str">
        <f t="shared" si="0"/>
        <v/>
      </c>
      <c r="K39" s="148" t="str">
        <f>IF($D39="","",VLOOKUP($AL39,IC_Req!$A$2:$J$7,4))</f>
        <v/>
      </c>
      <c r="L39" s="455"/>
      <c r="M39" s="169" t="str">
        <f t="shared" si="1"/>
        <v/>
      </c>
      <c r="N39" s="458"/>
      <c r="O39" s="455"/>
      <c r="P39" s="147" t="str">
        <f t="shared" si="2"/>
        <v/>
      </c>
      <c r="Q39" s="148" t="str">
        <f>IF($D39="","",IF(OR($AL39=4,$AL39=5,$AL39=6),VLOOKUP($AL39,IC_Req!$A$2:$J$7,6),IF($AL39=3,VLOOKUP($AM39,IC_Req!$A$12:$J$15,6),"")))</f>
        <v/>
      </c>
      <c r="R39" s="456"/>
      <c r="S39" s="158" t="str">
        <f t="shared" si="3"/>
        <v/>
      </c>
      <c r="T39" s="148" t="str">
        <f>IF($D39="","",IF(OR($AL39=5,$AL39=6,$AM39=1),IF($AM39=1,VLOOKUP($AM39,IC_Req!$A$12:$J$15,7),VLOOKUP($AL39,IC_Req!$A$2:$J$7,7)),""))</f>
        <v/>
      </c>
      <c r="U39" s="455"/>
      <c r="V39" s="455"/>
      <c r="W39" s="456"/>
      <c r="X39" s="150" t="str">
        <f t="shared" si="4"/>
        <v/>
      </c>
      <c r="Y39" s="150" t="str">
        <f t="shared" si="5"/>
        <v/>
      </c>
      <c r="Z39" s="151"/>
      <c r="AA39" s="453"/>
      <c r="AB39" s="453"/>
      <c r="AC39" s="453"/>
      <c r="AD39" s="453"/>
      <c r="AE39" s="453"/>
      <c r="AF39" s="457"/>
      <c r="AG39" s="152" t="str">
        <f>IF(OR($D39="",$AH39=""),"",MIN(VLOOKUP($AL39,IC_Req!$A$2:$J$7,9),$AH39-VLOOKUP($AL39,IC_Req!$A$2:$J$7,10)))</f>
        <v/>
      </c>
      <c r="AH39" s="453"/>
      <c r="AI39" s="453"/>
      <c r="AJ39" s="151"/>
      <c r="AK39" s="126" t="e">
        <f>VLOOKUP($D39,IC_Req!$M$2:$O$29,2)</f>
        <v>#N/A</v>
      </c>
      <c r="AL39" s="126" t="e">
        <f>VLOOKUP($D39,IC_Req!$M$2:$O$29,3)</f>
        <v>#N/A</v>
      </c>
      <c r="AM39" s="126" t="e">
        <f>IF($AL39=3,VLOOKUP($D39,IC_Req!$M$2:$P$29,4),"")</f>
        <v>#N/A</v>
      </c>
      <c r="AN39" s="170" t="s">
        <v>410</v>
      </c>
      <c r="AO39" s="217"/>
      <c r="AP39" s="218"/>
      <c r="AQ39" s="218"/>
    </row>
    <row r="40" spans="1:43" x14ac:dyDescent="0.25">
      <c r="A40" s="125"/>
      <c r="B40" s="453"/>
      <c r="C40" s="453"/>
      <c r="D40" s="454"/>
      <c r="E40" s="455"/>
      <c r="F40" s="147" t="str">
        <f>IF(OR($D40="",$AB40=""),"",IF(AND($AL40&lt;&gt;3,$AL40&lt;&gt;4),$AB40-(VLOOKUP($AL40,IC_Req!$A$2:$J$7,3)*$AB40),""))</f>
        <v/>
      </c>
      <c r="G40" s="147" t="str">
        <f>IF($D40="","",IF(AND($AL40&lt;&gt;3,$AL40&lt;&gt;4),IF($AB40&lt;&gt;"",$AB40+(VLOOKUP($AL40,IC_Req!$A$2:$J$7,3)*$AB40),IF(AND($H40&lt;&gt;"",$AA40&lt;&gt;""),$AA40*$H40,"")),IF(AND($H40&lt;&gt;"",$AA40&lt;&gt;""),$AA40*$H40,"")))</f>
        <v/>
      </c>
      <c r="H40" s="148" t="str">
        <f>IF($D40="","",IF(AND($AL40&lt;&gt;3,$AL40&lt;&gt;4),IF($AB40&lt;&gt;"","",VLOOKUP($AL40,IC_Req!$A$2:$J$7,2)),VLOOKUP($AL40,IC_Req!$A$2:$J$7,2)))</f>
        <v/>
      </c>
      <c r="I40" s="456"/>
      <c r="J40" s="147" t="str">
        <f t="shared" si="0"/>
        <v/>
      </c>
      <c r="K40" s="148" t="str">
        <f>IF($D40="","",VLOOKUP($AL40,IC_Req!$A$2:$J$7,4))</f>
        <v/>
      </c>
      <c r="L40" s="455"/>
      <c r="M40" s="169" t="str">
        <f t="shared" si="1"/>
        <v/>
      </c>
      <c r="N40" s="458"/>
      <c r="O40" s="455"/>
      <c r="P40" s="147" t="str">
        <f t="shared" si="2"/>
        <v/>
      </c>
      <c r="Q40" s="148" t="str">
        <f>IF($D40="","",IF(OR($AL40=4,$AL40=5,$AL40=6),VLOOKUP($AL40,IC_Req!$A$2:$J$7,6),IF($AL40=3,VLOOKUP($AM40,IC_Req!$A$12:$J$15,6),"")))</f>
        <v/>
      </c>
      <c r="R40" s="456"/>
      <c r="S40" s="158" t="str">
        <f t="shared" si="3"/>
        <v/>
      </c>
      <c r="T40" s="148" t="str">
        <f>IF($D40="","",IF(OR($AL40=5,$AL40=6,$AM40=1),IF($AM40=1,VLOOKUP($AM40,IC_Req!$A$12:$J$15,7),VLOOKUP($AL40,IC_Req!$A$2:$J$7,7)),""))</f>
        <v/>
      </c>
      <c r="U40" s="455"/>
      <c r="V40" s="455"/>
      <c r="W40" s="456"/>
      <c r="X40" s="150" t="str">
        <f t="shared" si="4"/>
        <v/>
      </c>
      <c r="Y40" s="150" t="str">
        <f t="shared" si="5"/>
        <v/>
      </c>
      <c r="Z40" s="151"/>
      <c r="AA40" s="453"/>
      <c r="AB40" s="453"/>
      <c r="AC40" s="453"/>
      <c r="AD40" s="453"/>
      <c r="AE40" s="453"/>
      <c r="AF40" s="457"/>
      <c r="AG40" s="152" t="str">
        <f>IF(OR($D40="",$AH40=""),"",MIN(VLOOKUP($AL40,IC_Req!$A$2:$J$7,9),$AH40-VLOOKUP($AL40,IC_Req!$A$2:$J$7,10)))</f>
        <v/>
      </c>
      <c r="AH40" s="453"/>
      <c r="AI40" s="453"/>
      <c r="AJ40" s="151"/>
      <c r="AK40" s="126" t="e">
        <f>VLOOKUP($D40,IC_Req!$M$2:$O$29,2)</f>
        <v>#N/A</v>
      </c>
      <c r="AL40" s="126" t="e">
        <f>VLOOKUP($D40,IC_Req!$M$2:$O$29,3)</f>
        <v>#N/A</v>
      </c>
      <c r="AM40" s="126" t="e">
        <f>IF($AL40=3,VLOOKUP($D40,IC_Req!$M$2:$P$29,4),"")</f>
        <v>#N/A</v>
      </c>
      <c r="AN40" s="170" t="s">
        <v>411</v>
      </c>
      <c r="AO40" s="217"/>
      <c r="AP40" s="218"/>
      <c r="AQ40" s="218"/>
    </row>
    <row r="41" spans="1:43" x14ac:dyDescent="0.25">
      <c r="A41" s="125"/>
      <c r="B41" s="453"/>
      <c r="C41" s="453"/>
      <c r="D41" s="454"/>
      <c r="E41" s="455"/>
      <c r="F41" s="147" t="str">
        <f>IF(OR($D41="",$AB41=""),"",IF(AND($AL41&lt;&gt;3,$AL41&lt;&gt;4),$AB41-(VLOOKUP($AL41,IC_Req!$A$2:$J$7,3)*$AB41),""))</f>
        <v/>
      </c>
      <c r="G41" s="147" t="str">
        <f>IF($D41="","",IF(AND($AL41&lt;&gt;3,$AL41&lt;&gt;4),IF($AB41&lt;&gt;"",$AB41+(VLOOKUP($AL41,IC_Req!$A$2:$J$7,3)*$AB41),IF(AND($H41&lt;&gt;"",$AA41&lt;&gt;""),$AA41*$H41,"")),IF(AND($H41&lt;&gt;"",$AA41&lt;&gt;""),$AA41*$H41,"")))</f>
        <v/>
      </c>
      <c r="H41" s="148" t="str">
        <f>IF($D41="","",IF(AND($AL41&lt;&gt;3,$AL41&lt;&gt;4),IF($AB41&lt;&gt;"","",VLOOKUP($AL41,IC_Req!$A$2:$J$7,2)),VLOOKUP($AL41,IC_Req!$A$2:$J$7,2)))</f>
        <v/>
      </c>
      <c r="I41" s="456"/>
      <c r="J41" s="147" t="str">
        <f t="shared" si="0"/>
        <v/>
      </c>
      <c r="K41" s="148" t="str">
        <f>IF($D41="","",VLOOKUP($AL41,IC_Req!$A$2:$J$7,4))</f>
        <v/>
      </c>
      <c r="L41" s="455"/>
      <c r="M41" s="169" t="str">
        <f t="shared" si="1"/>
        <v/>
      </c>
      <c r="N41" s="458"/>
      <c r="O41" s="455"/>
      <c r="P41" s="147" t="str">
        <f t="shared" si="2"/>
        <v/>
      </c>
      <c r="Q41" s="148" t="str">
        <f>IF($D41="","",IF(OR($AL41=4,$AL41=5,$AL41=6),VLOOKUP($AL41,IC_Req!$A$2:$J$7,6),IF($AL41=3,VLOOKUP($AM41,IC_Req!$A$12:$J$15,6),"")))</f>
        <v/>
      </c>
      <c r="R41" s="456"/>
      <c r="S41" s="158" t="str">
        <f t="shared" si="3"/>
        <v/>
      </c>
      <c r="T41" s="148" t="str">
        <f>IF($D41="","",IF(OR($AL41=5,$AL41=6,$AM41=1),IF($AM41=1,VLOOKUP($AM41,IC_Req!$A$12:$J$15,7),VLOOKUP($AL41,IC_Req!$A$2:$J$7,7)),""))</f>
        <v/>
      </c>
      <c r="U41" s="455"/>
      <c r="V41" s="455"/>
      <c r="W41" s="456"/>
      <c r="X41" s="150" t="str">
        <f t="shared" si="4"/>
        <v/>
      </c>
      <c r="Y41" s="150" t="str">
        <f t="shared" si="5"/>
        <v/>
      </c>
      <c r="Z41" s="151"/>
      <c r="AA41" s="453"/>
      <c r="AB41" s="453"/>
      <c r="AC41" s="453"/>
      <c r="AD41" s="453"/>
      <c r="AE41" s="453"/>
      <c r="AF41" s="457"/>
      <c r="AG41" s="152" t="str">
        <f>IF(OR($D41="",$AH41=""),"",MIN(VLOOKUP($AL41,IC_Req!$A$2:$J$7,9),$AH41-VLOOKUP($AL41,IC_Req!$A$2:$J$7,10)))</f>
        <v/>
      </c>
      <c r="AH41" s="453"/>
      <c r="AI41" s="453"/>
      <c r="AJ41" s="151"/>
      <c r="AK41" s="126" t="e">
        <f>VLOOKUP($D41,IC_Req!$M$2:$O$29,2)</f>
        <v>#N/A</v>
      </c>
      <c r="AL41" s="126" t="e">
        <f>VLOOKUP($D41,IC_Req!$M$2:$O$29,3)</f>
        <v>#N/A</v>
      </c>
      <c r="AM41" s="126" t="e">
        <f>IF($AL41=3,VLOOKUP($D41,IC_Req!$M$2:$P$29,4),"")</f>
        <v>#N/A</v>
      </c>
      <c r="AN41" s="170" t="s">
        <v>412</v>
      </c>
      <c r="AO41" s="217"/>
      <c r="AP41" s="218"/>
      <c r="AQ41" s="218"/>
    </row>
    <row r="42" spans="1:43" x14ac:dyDescent="0.25">
      <c r="A42" s="125"/>
      <c r="B42" s="453"/>
      <c r="C42" s="453"/>
      <c r="D42" s="454"/>
      <c r="E42" s="455"/>
      <c r="F42" s="147" t="str">
        <f>IF(OR($D42="",$AB42=""),"",IF(AND($AL42&lt;&gt;3,$AL42&lt;&gt;4),$AB42-(VLOOKUP($AL42,IC_Req!$A$2:$J$7,3)*$AB42),""))</f>
        <v/>
      </c>
      <c r="G42" s="147" t="str">
        <f>IF($D42="","",IF(AND($AL42&lt;&gt;3,$AL42&lt;&gt;4),IF($AB42&lt;&gt;"",$AB42+(VLOOKUP($AL42,IC_Req!$A$2:$J$7,3)*$AB42),IF(AND($H42&lt;&gt;"",$AA42&lt;&gt;""),$AA42*$H42,"")),IF(AND($H42&lt;&gt;"",$AA42&lt;&gt;""),$AA42*$H42,"")))</f>
        <v/>
      </c>
      <c r="H42" s="148" t="str">
        <f>IF($D42="","",IF(AND($AL42&lt;&gt;3,$AL42&lt;&gt;4),IF($AB42&lt;&gt;"","",VLOOKUP($AL42,IC_Req!$A$2:$J$7,2)),VLOOKUP($AL42,IC_Req!$A$2:$J$7,2)))</f>
        <v/>
      </c>
      <c r="I42" s="456"/>
      <c r="J42" s="147" t="str">
        <f t="shared" si="0"/>
        <v/>
      </c>
      <c r="K42" s="148" t="str">
        <f>IF($D42="","",VLOOKUP($AL42,IC_Req!$A$2:$J$7,4))</f>
        <v/>
      </c>
      <c r="L42" s="455"/>
      <c r="M42" s="169" t="str">
        <f t="shared" si="1"/>
        <v/>
      </c>
      <c r="N42" s="458"/>
      <c r="O42" s="455"/>
      <c r="P42" s="147" t="str">
        <f t="shared" si="2"/>
        <v/>
      </c>
      <c r="Q42" s="148" t="str">
        <f>IF($D42="","",IF(OR($AL42=4,$AL42=5,$AL42=6),VLOOKUP($AL42,IC_Req!$A$2:$J$7,6),IF($AL42=3,VLOOKUP($AM42,IC_Req!$A$12:$J$15,6),"")))</f>
        <v/>
      </c>
      <c r="R42" s="456"/>
      <c r="S42" s="158" t="str">
        <f t="shared" si="3"/>
        <v/>
      </c>
      <c r="T42" s="148" t="str">
        <f>IF($D42="","",IF(OR($AL42=5,$AL42=6,$AM42=1),IF($AM42=1,VLOOKUP($AM42,IC_Req!$A$12:$J$15,7),VLOOKUP($AL42,IC_Req!$A$2:$J$7,7)),""))</f>
        <v/>
      </c>
      <c r="U42" s="455"/>
      <c r="V42" s="455"/>
      <c r="W42" s="456"/>
      <c r="X42" s="150" t="str">
        <f t="shared" si="4"/>
        <v/>
      </c>
      <c r="Y42" s="150" t="str">
        <f t="shared" si="5"/>
        <v/>
      </c>
      <c r="Z42" s="151"/>
      <c r="AA42" s="453"/>
      <c r="AB42" s="453"/>
      <c r="AC42" s="453"/>
      <c r="AD42" s="453"/>
      <c r="AE42" s="453"/>
      <c r="AF42" s="457"/>
      <c r="AG42" s="152" t="str">
        <f>IF(OR($D42="",$AH42=""),"",MIN(VLOOKUP($AL42,IC_Req!$A$2:$J$7,9),$AH42-VLOOKUP($AL42,IC_Req!$A$2:$J$7,10)))</f>
        <v/>
      </c>
      <c r="AH42" s="453"/>
      <c r="AI42" s="453"/>
      <c r="AJ42" s="151"/>
      <c r="AK42" s="126" t="e">
        <f>VLOOKUP($D42,IC_Req!$M$2:$O$29,2)</f>
        <v>#N/A</v>
      </c>
      <c r="AL42" s="126" t="e">
        <f>VLOOKUP($D42,IC_Req!$M$2:$O$29,3)</f>
        <v>#N/A</v>
      </c>
      <c r="AM42" s="126" t="e">
        <f>IF($AL42=3,VLOOKUP($D42,IC_Req!$M$2:$P$29,4),"")</f>
        <v>#N/A</v>
      </c>
      <c r="AN42" s="170" t="s">
        <v>413</v>
      </c>
      <c r="AO42" s="217"/>
      <c r="AP42" s="218"/>
      <c r="AQ42" s="218"/>
    </row>
    <row r="43" spans="1:43" x14ac:dyDescent="0.25">
      <c r="A43" s="125"/>
      <c r="B43" s="453"/>
      <c r="C43" s="453"/>
      <c r="D43" s="454"/>
      <c r="E43" s="455"/>
      <c r="F43" s="147" t="str">
        <f>IF(OR($D43="",$AB43=""),"",IF(AND($AL43&lt;&gt;3,$AL43&lt;&gt;4),$AB43-(VLOOKUP($AL43,IC_Req!$A$2:$J$7,3)*$AB43),""))</f>
        <v/>
      </c>
      <c r="G43" s="147" t="str">
        <f>IF($D43="","",IF(AND($AL43&lt;&gt;3,$AL43&lt;&gt;4),IF($AB43&lt;&gt;"",$AB43+(VLOOKUP($AL43,IC_Req!$A$2:$J$7,3)*$AB43),IF(AND($H43&lt;&gt;"",$AA43&lt;&gt;""),$AA43*$H43,"")),IF(AND($H43&lt;&gt;"",$AA43&lt;&gt;""),$AA43*$H43,"")))</f>
        <v/>
      </c>
      <c r="H43" s="148" t="str">
        <f>IF($D43="","",IF(AND($AL43&lt;&gt;3,$AL43&lt;&gt;4),IF($AB43&lt;&gt;"","",VLOOKUP($AL43,IC_Req!$A$2:$J$7,2)),VLOOKUP($AL43,IC_Req!$A$2:$J$7,2)))</f>
        <v/>
      </c>
      <c r="I43" s="456"/>
      <c r="J43" s="147" t="str">
        <f t="shared" si="0"/>
        <v/>
      </c>
      <c r="K43" s="148" t="str">
        <f>IF($D43="","",VLOOKUP($AL43,IC_Req!$A$2:$J$7,4))</f>
        <v/>
      </c>
      <c r="L43" s="455"/>
      <c r="M43" s="169" t="str">
        <f t="shared" si="1"/>
        <v/>
      </c>
      <c r="N43" s="458"/>
      <c r="O43" s="455"/>
      <c r="P43" s="147" t="str">
        <f t="shared" si="2"/>
        <v/>
      </c>
      <c r="Q43" s="148" t="str">
        <f>IF($D43="","",IF(OR($AL43=4,$AL43=5,$AL43=6),VLOOKUP($AL43,IC_Req!$A$2:$J$7,6),IF($AL43=3,VLOOKUP($AM43,IC_Req!$A$12:$J$15,6),"")))</f>
        <v/>
      </c>
      <c r="R43" s="456"/>
      <c r="S43" s="158" t="str">
        <f t="shared" si="3"/>
        <v/>
      </c>
      <c r="T43" s="148" t="str">
        <f>IF($D43="","",IF(OR($AL43=5,$AL43=6,$AM43=1),IF($AM43=1,VLOOKUP($AM43,IC_Req!$A$12:$J$15,7),VLOOKUP($AL43,IC_Req!$A$2:$J$7,7)),""))</f>
        <v/>
      </c>
      <c r="U43" s="455"/>
      <c r="V43" s="455"/>
      <c r="W43" s="456"/>
      <c r="X43" s="150" t="str">
        <f t="shared" si="4"/>
        <v/>
      </c>
      <c r="Y43" s="150" t="str">
        <f t="shared" si="5"/>
        <v/>
      </c>
      <c r="Z43" s="151"/>
      <c r="AA43" s="453"/>
      <c r="AB43" s="453"/>
      <c r="AC43" s="453"/>
      <c r="AD43" s="453"/>
      <c r="AE43" s="453"/>
      <c r="AF43" s="457"/>
      <c r="AG43" s="152" t="str">
        <f>IF(OR($D43="",$AH43=""),"",MIN(VLOOKUP($AL43,IC_Req!$A$2:$J$7,9),$AH43-VLOOKUP($AL43,IC_Req!$A$2:$J$7,10)))</f>
        <v/>
      </c>
      <c r="AH43" s="453"/>
      <c r="AI43" s="453"/>
      <c r="AJ43" s="151"/>
      <c r="AK43" s="126" t="e">
        <f>VLOOKUP($D43,IC_Req!$M$2:$O$29,2)</f>
        <v>#N/A</v>
      </c>
      <c r="AL43" s="126" t="e">
        <f>VLOOKUP($D43,IC_Req!$M$2:$O$29,3)</f>
        <v>#N/A</v>
      </c>
      <c r="AM43" s="126" t="e">
        <f>IF($AL43=3,VLOOKUP($D43,IC_Req!$M$2:$P$29,4),"")</f>
        <v>#N/A</v>
      </c>
      <c r="AN43" s="170" t="s">
        <v>414</v>
      </c>
      <c r="AO43" s="217"/>
      <c r="AP43" s="218"/>
      <c r="AQ43" s="218"/>
    </row>
    <row r="44" spans="1:43" x14ac:dyDescent="0.25">
      <c r="A44" s="125"/>
      <c r="B44" s="453"/>
      <c r="C44" s="453"/>
      <c r="D44" s="454"/>
      <c r="E44" s="455"/>
      <c r="F44" s="147" t="str">
        <f>IF(OR($D44="",$AB44=""),"",IF(AND($AL44&lt;&gt;3,$AL44&lt;&gt;4),$AB44-(VLOOKUP($AL44,IC_Req!$A$2:$J$7,3)*$AB44),""))</f>
        <v/>
      </c>
      <c r="G44" s="147" t="str">
        <f>IF($D44="","",IF(AND($AL44&lt;&gt;3,$AL44&lt;&gt;4),IF($AB44&lt;&gt;"",$AB44+(VLOOKUP($AL44,IC_Req!$A$2:$J$7,3)*$AB44),IF(AND($H44&lt;&gt;"",$AA44&lt;&gt;""),$AA44*$H44,"")),IF(AND($H44&lt;&gt;"",$AA44&lt;&gt;""),$AA44*$H44,"")))</f>
        <v/>
      </c>
      <c r="H44" s="148" t="str">
        <f>IF($D44="","",IF(AND($AL44&lt;&gt;3,$AL44&lt;&gt;4),IF($AB44&lt;&gt;"","",VLOOKUP($AL44,IC_Req!$A$2:$J$7,2)),VLOOKUP($AL44,IC_Req!$A$2:$J$7,2)))</f>
        <v/>
      </c>
      <c r="I44" s="456"/>
      <c r="J44" s="147" t="str">
        <f t="shared" si="0"/>
        <v/>
      </c>
      <c r="K44" s="148" t="str">
        <f>IF($D44="","",VLOOKUP($AL44,IC_Req!$A$2:$J$7,4))</f>
        <v/>
      </c>
      <c r="L44" s="455"/>
      <c r="M44" s="169" t="str">
        <f t="shared" si="1"/>
        <v/>
      </c>
      <c r="N44" s="458"/>
      <c r="O44" s="455"/>
      <c r="P44" s="147" t="str">
        <f t="shared" si="2"/>
        <v/>
      </c>
      <c r="Q44" s="148" t="str">
        <f>IF($D44="","",IF(OR($AL44=4,$AL44=5,$AL44=6),VLOOKUP($AL44,IC_Req!$A$2:$J$7,6),IF($AL44=3,VLOOKUP($AM44,IC_Req!$A$12:$J$15,6),"")))</f>
        <v/>
      </c>
      <c r="R44" s="456"/>
      <c r="S44" s="158" t="str">
        <f t="shared" si="3"/>
        <v/>
      </c>
      <c r="T44" s="148" t="str">
        <f>IF($D44="","",IF(OR($AL44=5,$AL44=6,$AM44=1),IF($AM44=1,VLOOKUP($AM44,IC_Req!$A$12:$J$15,7),VLOOKUP($AL44,IC_Req!$A$2:$J$7,7)),""))</f>
        <v/>
      </c>
      <c r="U44" s="455"/>
      <c r="V44" s="455"/>
      <c r="W44" s="456"/>
      <c r="X44" s="150" t="str">
        <f t="shared" si="4"/>
        <v/>
      </c>
      <c r="Y44" s="150" t="str">
        <f t="shared" si="5"/>
        <v/>
      </c>
      <c r="Z44" s="151"/>
      <c r="AA44" s="453"/>
      <c r="AB44" s="453"/>
      <c r="AC44" s="453"/>
      <c r="AD44" s="453"/>
      <c r="AE44" s="453"/>
      <c r="AF44" s="457"/>
      <c r="AG44" s="152" t="str">
        <f>IF(OR($D44="",$AH44=""),"",MIN(VLOOKUP($AL44,IC_Req!$A$2:$J$7,9),$AH44-VLOOKUP($AL44,IC_Req!$A$2:$J$7,10)))</f>
        <v/>
      </c>
      <c r="AH44" s="453"/>
      <c r="AI44" s="453"/>
      <c r="AJ44" s="151"/>
      <c r="AK44" s="126" t="e">
        <f>VLOOKUP($D44,IC_Req!$M$2:$O$29,2)</f>
        <v>#N/A</v>
      </c>
      <c r="AL44" s="126" t="e">
        <f>VLOOKUP($D44,IC_Req!$M$2:$O$29,3)</f>
        <v>#N/A</v>
      </c>
      <c r="AM44" s="126" t="e">
        <f>IF($AL44=3,VLOOKUP($D44,IC_Req!$M$2:$P$29,4),"")</f>
        <v>#N/A</v>
      </c>
      <c r="AN44" s="170" t="s">
        <v>415</v>
      </c>
      <c r="AO44" s="217"/>
      <c r="AP44" s="218"/>
      <c r="AQ44" s="218"/>
    </row>
    <row r="45" spans="1:43" x14ac:dyDescent="0.25">
      <c r="A45" s="125"/>
      <c r="B45" s="453"/>
      <c r="C45" s="453"/>
      <c r="D45" s="454"/>
      <c r="E45" s="455"/>
      <c r="F45" s="147" t="str">
        <f>IF(OR($D45="",$AB45=""),"",IF(AND($AL45&lt;&gt;3,$AL45&lt;&gt;4),$AB45-(VLOOKUP($AL45,IC_Req!$A$2:$J$7,3)*$AB45),""))</f>
        <v/>
      </c>
      <c r="G45" s="147" t="str">
        <f>IF($D45="","",IF(AND($AL45&lt;&gt;3,$AL45&lt;&gt;4),IF($AB45&lt;&gt;"",$AB45+(VLOOKUP($AL45,IC_Req!$A$2:$J$7,3)*$AB45),IF(AND($H45&lt;&gt;"",$AA45&lt;&gt;""),$AA45*$H45,"")),IF(AND($H45&lt;&gt;"",$AA45&lt;&gt;""),$AA45*$H45,"")))</f>
        <v/>
      </c>
      <c r="H45" s="148" t="str">
        <f>IF($D45="","",IF(AND($AL45&lt;&gt;3,$AL45&lt;&gt;4),IF($AB45&lt;&gt;"","",VLOOKUP($AL45,IC_Req!$A$2:$J$7,2)),VLOOKUP($AL45,IC_Req!$A$2:$J$7,2)))</f>
        <v/>
      </c>
      <c r="I45" s="456"/>
      <c r="J45" s="147" t="str">
        <f t="shared" si="0"/>
        <v/>
      </c>
      <c r="K45" s="148" t="str">
        <f>IF($D45="","",VLOOKUP($AL45,IC_Req!$A$2:$J$7,4))</f>
        <v/>
      </c>
      <c r="L45" s="455"/>
      <c r="M45" s="169" t="str">
        <f t="shared" si="1"/>
        <v/>
      </c>
      <c r="N45" s="458"/>
      <c r="O45" s="455"/>
      <c r="P45" s="147" t="str">
        <f t="shared" si="2"/>
        <v/>
      </c>
      <c r="Q45" s="148" t="str">
        <f>IF($D45="","",IF(OR($AL45=4,$AL45=5,$AL45=6),VLOOKUP($AL45,IC_Req!$A$2:$J$7,6),IF($AL45=3,VLOOKUP($AM45,IC_Req!$A$12:$J$15,6),"")))</f>
        <v/>
      </c>
      <c r="R45" s="456"/>
      <c r="S45" s="158" t="str">
        <f t="shared" si="3"/>
        <v/>
      </c>
      <c r="T45" s="148" t="str">
        <f>IF($D45="","",IF(OR($AL45=5,$AL45=6,$AM45=1),IF($AM45=1,VLOOKUP($AM45,IC_Req!$A$12:$J$15,7),VLOOKUP($AL45,IC_Req!$A$2:$J$7,7)),""))</f>
        <v/>
      </c>
      <c r="U45" s="455"/>
      <c r="V45" s="455"/>
      <c r="W45" s="456"/>
      <c r="X45" s="150" t="str">
        <f t="shared" si="4"/>
        <v/>
      </c>
      <c r="Y45" s="150" t="str">
        <f t="shared" si="5"/>
        <v/>
      </c>
      <c r="Z45" s="151"/>
      <c r="AA45" s="453"/>
      <c r="AB45" s="453"/>
      <c r="AC45" s="453"/>
      <c r="AD45" s="453"/>
      <c r="AE45" s="453"/>
      <c r="AF45" s="457"/>
      <c r="AG45" s="152" t="str">
        <f>IF(OR($D45="",$AH45=""),"",MIN(VLOOKUP($AL45,IC_Req!$A$2:$J$7,9),$AH45-VLOOKUP($AL45,IC_Req!$A$2:$J$7,10)))</f>
        <v/>
      </c>
      <c r="AH45" s="453"/>
      <c r="AI45" s="453"/>
      <c r="AJ45" s="151"/>
      <c r="AK45" s="126" t="e">
        <f>VLOOKUP($D45,IC_Req!$M$2:$O$29,2)</f>
        <v>#N/A</v>
      </c>
      <c r="AL45" s="126" t="e">
        <f>VLOOKUP($D45,IC_Req!$M$2:$O$29,3)</f>
        <v>#N/A</v>
      </c>
      <c r="AM45" s="126" t="e">
        <f>IF($AL45=3,VLOOKUP($D45,IC_Req!$M$2:$P$29,4),"")</f>
        <v>#N/A</v>
      </c>
      <c r="AN45" s="170" t="s">
        <v>416</v>
      </c>
      <c r="AO45" s="217"/>
      <c r="AP45" s="218"/>
      <c r="AQ45" s="218"/>
    </row>
    <row r="46" spans="1:43" x14ac:dyDescent="0.25">
      <c r="A46" s="125"/>
      <c r="B46" s="453"/>
      <c r="C46" s="453"/>
      <c r="D46" s="454"/>
      <c r="E46" s="455"/>
      <c r="F46" s="147" t="str">
        <f>IF(OR($D46="",$AB46=""),"",IF(AND($AL46&lt;&gt;3,$AL46&lt;&gt;4),$AB46-(VLOOKUP($AL46,IC_Req!$A$2:$J$7,3)*$AB46),""))</f>
        <v/>
      </c>
      <c r="G46" s="147" t="str">
        <f>IF($D46="","",IF(AND($AL46&lt;&gt;3,$AL46&lt;&gt;4),IF($AB46&lt;&gt;"",$AB46+(VLOOKUP($AL46,IC_Req!$A$2:$J$7,3)*$AB46),IF(AND($H46&lt;&gt;"",$AA46&lt;&gt;""),$AA46*$H46,"")),IF(AND($H46&lt;&gt;"",$AA46&lt;&gt;""),$AA46*$H46,"")))</f>
        <v/>
      </c>
      <c r="H46" s="148" t="str">
        <f>IF($D46="","",IF(AND($AL46&lt;&gt;3,$AL46&lt;&gt;4),IF($AB46&lt;&gt;"","",VLOOKUP($AL46,IC_Req!$A$2:$J$7,2)),VLOOKUP($AL46,IC_Req!$A$2:$J$7,2)))</f>
        <v/>
      </c>
      <c r="I46" s="456"/>
      <c r="J46" s="147" t="str">
        <f t="shared" si="0"/>
        <v/>
      </c>
      <c r="K46" s="148" t="str">
        <f>IF($D46="","",VLOOKUP($AL46,IC_Req!$A$2:$J$7,4))</f>
        <v/>
      </c>
      <c r="L46" s="455"/>
      <c r="M46" s="169" t="str">
        <f t="shared" si="1"/>
        <v/>
      </c>
      <c r="N46" s="458"/>
      <c r="O46" s="455"/>
      <c r="P46" s="147" t="str">
        <f t="shared" si="2"/>
        <v/>
      </c>
      <c r="Q46" s="148" t="str">
        <f>IF($D46="","",IF(OR($AL46=4,$AL46=5,$AL46=6),VLOOKUP($AL46,IC_Req!$A$2:$J$7,6),IF($AL46=3,VLOOKUP($AM46,IC_Req!$A$12:$J$15,6),"")))</f>
        <v/>
      </c>
      <c r="R46" s="456"/>
      <c r="S46" s="158" t="str">
        <f t="shared" si="3"/>
        <v/>
      </c>
      <c r="T46" s="148" t="str">
        <f>IF($D46="","",IF(OR($AL46=5,$AL46=6,$AM46=1),IF($AM46=1,VLOOKUP($AM46,IC_Req!$A$12:$J$15,7),VLOOKUP($AL46,IC_Req!$A$2:$J$7,7)),""))</f>
        <v/>
      </c>
      <c r="U46" s="455"/>
      <c r="V46" s="455"/>
      <c r="W46" s="456"/>
      <c r="X46" s="150" t="str">
        <f t="shared" si="4"/>
        <v/>
      </c>
      <c r="Y46" s="150" t="str">
        <f t="shared" si="5"/>
        <v/>
      </c>
      <c r="Z46" s="151"/>
      <c r="AA46" s="453"/>
      <c r="AB46" s="453"/>
      <c r="AC46" s="453"/>
      <c r="AD46" s="453"/>
      <c r="AE46" s="453"/>
      <c r="AF46" s="457"/>
      <c r="AG46" s="152" t="str">
        <f>IF(OR($D46="",$AH46=""),"",MIN(VLOOKUP($AL46,IC_Req!$A$2:$J$7,9),$AH46-VLOOKUP($AL46,IC_Req!$A$2:$J$7,10)))</f>
        <v/>
      </c>
      <c r="AH46" s="453"/>
      <c r="AI46" s="453"/>
      <c r="AJ46" s="151"/>
      <c r="AK46" s="126" t="e">
        <f>VLOOKUP($D46,IC_Req!$M$2:$O$29,2)</f>
        <v>#N/A</v>
      </c>
      <c r="AL46" s="126" t="e">
        <f>VLOOKUP($D46,IC_Req!$M$2:$O$29,3)</f>
        <v>#N/A</v>
      </c>
      <c r="AM46" s="126" t="e">
        <f>IF($AL46=3,VLOOKUP($D46,IC_Req!$M$2:$P$29,4),"")</f>
        <v>#N/A</v>
      </c>
      <c r="AN46" s="170" t="s">
        <v>417</v>
      </c>
      <c r="AO46" s="217"/>
      <c r="AP46" s="218"/>
      <c r="AQ46" s="218"/>
    </row>
    <row r="47" spans="1:43" x14ac:dyDescent="0.25">
      <c r="A47" s="125"/>
      <c r="B47" s="453"/>
      <c r="C47" s="453"/>
      <c r="D47" s="454"/>
      <c r="E47" s="455"/>
      <c r="F47" s="147" t="str">
        <f>IF(OR($D47="",$AB47=""),"",IF(AND($AL47&lt;&gt;3,$AL47&lt;&gt;4),$AB47-(VLOOKUP($AL47,IC_Req!$A$2:$J$7,3)*$AB47),""))</f>
        <v/>
      </c>
      <c r="G47" s="147" t="str">
        <f>IF($D47="","",IF(AND($AL47&lt;&gt;3,$AL47&lt;&gt;4),IF($AB47&lt;&gt;"",$AB47+(VLOOKUP($AL47,IC_Req!$A$2:$J$7,3)*$AB47),IF(AND($H47&lt;&gt;"",$AA47&lt;&gt;""),$AA47*$H47,"")),IF(AND($H47&lt;&gt;"",$AA47&lt;&gt;""),$AA47*$H47,"")))</f>
        <v/>
      </c>
      <c r="H47" s="148" t="str">
        <f>IF($D47="","",IF(AND($AL47&lt;&gt;3,$AL47&lt;&gt;4),IF($AB47&lt;&gt;"","",VLOOKUP($AL47,IC_Req!$A$2:$J$7,2)),VLOOKUP($AL47,IC_Req!$A$2:$J$7,2)))</f>
        <v/>
      </c>
      <c r="I47" s="456"/>
      <c r="J47" s="147" t="str">
        <f t="shared" si="0"/>
        <v/>
      </c>
      <c r="K47" s="148" t="str">
        <f>IF($D47="","",VLOOKUP($AL47,IC_Req!$A$2:$J$7,4))</f>
        <v/>
      </c>
      <c r="L47" s="455"/>
      <c r="M47" s="169" t="str">
        <f t="shared" si="1"/>
        <v/>
      </c>
      <c r="N47" s="458"/>
      <c r="O47" s="455"/>
      <c r="P47" s="147" t="str">
        <f t="shared" si="2"/>
        <v/>
      </c>
      <c r="Q47" s="148" t="str">
        <f>IF($D47="","",IF(OR($AL47=4,$AL47=5,$AL47=6),VLOOKUP($AL47,IC_Req!$A$2:$J$7,6),IF($AL47=3,VLOOKUP($AM47,IC_Req!$A$12:$J$15,6),"")))</f>
        <v/>
      </c>
      <c r="R47" s="456"/>
      <c r="S47" s="158" t="str">
        <f t="shared" si="3"/>
        <v/>
      </c>
      <c r="T47" s="148" t="str">
        <f>IF($D47="","",IF(OR($AL47=5,$AL47=6,$AM47=1),IF($AM47=1,VLOOKUP($AM47,IC_Req!$A$12:$J$15,7),VLOOKUP($AL47,IC_Req!$A$2:$J$7,7)),""))</f>
        <v/>
      </c>
      <c r="U47" s="455"/>
      <c r="V47" s="455"/>
      <c r="W47" s="456"/>
      <c r="X47" s="150" t="str">
        <f t="shared" si="4"/>
        <v/>
      </c>
      <c r="Y47" s="150" t="str">
        <f t="shared" si="5"/>
        <v/>
      </c>
      <c r="Z47" s="151"/>
      <c r="AA47" s="453"/>
      <c r="AB47" s="453"/>
      <c r="AC47" s="453"/>
      <c r="AD47" s="453"/>
      <c r="AE47" s="453"/>
      <c r="AF47" s="457"/>
      <c r="AG47" s="152" t="str">
        <f>IF(OR($D47="",$AH47=""),"",MIN(VLOOKUP($AL47,IC_Req!$A$2:$J$7,9),$AH47-VLOOKUP($AL47,IC_Req!$A$2:$J$7,10)))</f>
        <v/>
      </c>
      <c r="AH47" s="453"/>
      <c r="AI47" s="453"/>
      <c r="AJ47" s="151"/>
      <c r="AK47" s="126" t="e">
        <f>VLOOKUP($D47,IC_Req!$M$2:$O$29,2)</f>
        <v>#N/A</v>
      </c>
      <c r="AL47" s="126" t="e">
        <f>VLOOKUP($D47,IC_Req!$M$2:$O$29,3)</f>
        <v>#N/A</v>
      </c>
      <c r="AM47" s="126" t="e">
        <f>IF($AL47=3,VLOOKUP($D47,IC_Req!$M$2:$P$29,4),"")</f>
        <v>#N/A</v>
      </c>
      <c r="AN47" s="170" t="s">
        <v>418</v>
      </c>
      <c r="AO47" s="217"/>
      <c r="AP47" s="218"/>
      <c r="AQ47" s="218"/>
    </row>
    <row r="48" spans="1:43" x14ac:dyDescent="0.25">
      <c r="A48" s="125"/>
      <c r="B48" s="453"/>
      <c r="C48" s="453"/>
      <c r="D48" s="454"/>
      <c r="E48" s="455"/>
      <c r="F48" s="147" t="str">
        <f>IF(OR($D48="",$AB48=""),"",IF(AND($AL48&lt;&gt;3,$AL48&lt;&gt;4),$AB48-(VLOOKUP($AL48,IC_Req!$A$2:$J$7,3)*$AB48),""))</f>
        <v/>
      </c>
      <c r="G48" s="147" t="str">
        <f>IF($D48="","",IF(AND($AL48&lt;&gt;3,$AL48&lt;&gt;4),IF($AB48&lt;&gt;"",$AB48+(VLOOKUP($AL48,IC_Req!$A$2:$J$7,3)*$AB48),IF(AND($H48&lt;&gt;"",$AA48&lt;&gt;""),$AA48*$H48,"")),IF(AND($H48&lt;&gt;"",$AA48&lt;&gt;""),$AA48*$H48,"")))</f>
        <v/>
      </c>
      <c r="H48" s="148" t="str">
        <f>IF($D48="","",IF(AND($AL48&lt;&gt;3,$AL48&lt;&gt;4),IF($AB48&lt;&gt;"","",VLOOKUP($AL48,IC_Req!$A$2:$J$7,2)),VLOOKUP($AL48,IC_Req!$A$2:$J$7,2)))</f>
        <v/>
      </c>
      <c r="I48" s="456"/>
      <c r="J48" s="147" t="str">
        <f t="shared" si="0"/>
        <v/>
      </c>
      <c r="K48" s="148" t="str">
        <f>IF($D48="","",VLOOKUP($AL48,IC_Req!$A$2:$J$7,4))</f>
        <v/>
      </c>
      <c r="L48" s="455"/>
      <c r="M48" s="169" t="str">
        <f t="shared" si="1"/>
        <v/>
      </c>
      <c r="N48" s="458"/>
      <c r="O48" s="455"/>
      <c r="P48" s="147" t="str">
        <f t="shared" si="2"/>
        <v/>
      </c>
      <c r="Q48" s="148" t="str">
        <f>IF($D48="","",IF(OR($AL48=4,$AL48=5,$AL48=6),VLOOKUP($AL48,IC_Req!$A$2:$J$7,6),IF($AL48=3,VLOOKUP($AM48,IC_Req!$A$12:$J$15,6),"")))</f>
        <v/>
      </c>
      <c r="R48" s="456"/>
      <c r="S48" s="158" t="str">
        <f t="shared" si="3"/>
        <v/>
      </c>
      <c r="T48" s="148" t="str">
        <f>IF($D48="","",IF(OR($AL48=5,$AL48=6,$AM48=1),IF($AM48=1,VLOOKUP($AM48,IC_Req!$A$12:$J$15,7),VLOOKUP($AL48,IC_Req!$A$2:$J$7,7)),""))</f>
        <v/>
      </c>
      <c r="U48" s="455"/>
      <c r="V48" s="455"/>
      <c r="W48" s="456"/>
      <c r="X48" s="150" t="str">
        <f t="shared" si="4"/>
        <v/>
      </c>
      <c r="Y48" s="150" t="str">
        <f t="shared" si="5"/>
        <v/>
      </c>
      <c r="Z48" s="151"/>
      <c r="AA48" s="453"/>
      <c r="AB48" s="453"/>
      <c r="AC48" s="453"/>
      <c r="AD48" s="453"/>
      <c r="AE48" s="453"/>
      <c r="AF48" s="457"/>
      <c r="AG48" s="152" t="str">
        <f>IF(OR($D48="",$AH48=""),"",MIN(VLOOKUP($AL48,IC_Req!$A$2:$J$7,9),$AH48-VLOOKUP($AL48,IC_Req!$A$2:$J$7,10)))</f>
        <v/>
      </c>
      <c r="AH48" s="453"/>
      <c r="AI48" s="453"/>
      <c r="AJ48" s="151"/>
      <c r="AK48" s="126" t="e">
        <f>VLOOKUP($D48,IC_Req!$M$2:$O$29,2)</f>
        <v>#N/A</v>
      </c>
      <c r="AL48" s="126" t="e">
        <f>VLOOKUP($D48,IC_Req!$M$2:$O$29,3)</f>
        <v>#N/A</v>
      </c>
      <c r="AM48" s="126" t="e">
        <f>IF($AL48=3,VLOOKUP($D48,IC_Req!$M$2:$P$29,4),"")</f>
        <v>#N/A</v>
      </c>
      <c r="AN48" s="170" t="s">
        <v>419</v>
      </c>
      <c r="AO48" s="217"/>
      <c r="AP48" s="218"/>
      <c r="AQ48" s="218"/>
    </row>
    <row r="49" spans="1:43" x14ac:dyDescent="0.25">
      <c r="A49" s="125"/>
      <c r="B49" s="453"/>
      <c r="C49" s="453"/>
      <c r="D49" s="454"/>
      <c r="E49" s="455"/>
      <c r="F49" s="147" t="str">
        <f>IF(OR($D49="",$AB49=""),"",IF(AND($AL49&lt;&gt;3,$AL49&lt;&gt;4),$AB49-(VLOOKUP($AL49,IC_Req!$A$2:$J$7,3)*$AB49),""))</f>
        <v/>
      </c>
      <c r="G49" s="147" t="str">
        <f>IF($D49="","",IF(AND($AL49&lt;&gt;3,$AL49&lt;&gt;4),IF($AB49&lt;&gt;"",$AB49+(VLOOKUP($AL49,IC_Req!$A$2:$J$7,3)*$AB49),IF(AND($H49&lt;&gt;"",$AA49&lt;&gt;""),$AA49*$H49,"")),IF(AND($H49&lt;&gt;"",$AA49&lt;&gt;""),$AA49*$H49,"")))</f>
        <v/>
      </c>
      <c r="H49" s="148" t="str">
        <f>IF($D49="","",IF(AND($AL49&lt;&gt;3,$AL49&lt;&gt;4),IF($AB49&lt;&gt;"","",VLOOKUP($AL49,IC_Req!$A$2:$J$7,2)),VLOOKUP($AL49,IC_Req!$A$2:$J$7,2)))</f>
        <v/>
      </c>
      <c r="I49" s="456"/>
      <c r="J49" s="147" t="str">
        <f t="shared" si="0"/>
        <v/>
      </c>
      <c r="K49" s="148" t="str">
        <f>IF($D49="","",VLOOKUP($AL49,IC_Req!$A$2:$J$7,4))</f>
        <v/>
      </c>
      <c r="L49" s="455"/>
      <c r="M49" s="169" t="str">
        <f t="shared" si="1"/>
        <v/>
      </c>
      <c r="N49" s="458"/>
      <c r="O49" s="455"/>
      <c r="P49" s="147" t="str">
        <f t="shared" si="2"/>
        <v/>
      </c>
      <c r="Q49" s="148" t="str">
        <f>IF($D49="","",IF(OR($AL49=4,$AL49=5,$AL49=6),VLOOKUP($AL49,IC_Req!$A$2:$J$7,6),IF($AL49=3,VLOOKUP($AM49,IC_Req!$A$12:$J$15,6),"")))</f>
        <v/>
      </c>
      <c r="R49" s="456"/>
      <c r="S49" s="158" t="str">
        <f t="shared" si="3"/>
        <v/>
      </c>
      <c r="T49" s="148" t="str">
        <f>IF($D49="","",IF(OR($AL49=5,$AL49=6,$AM49=1),IF($AM49=1,VLOOKUP($AM49,IC_Req!$A$12:$J$15,7),VLOOKUP($AL49,IC_Req!$A$2:$J$7,7)),""))</f>
        <v/>
      </c>
      <c r="U49" s="455"/>
      <c r="V49" s="455"/>
      <c r="W49" s="456"/>
      <c r="X49" s="150" t="str">
        <f t="shared" si="4"/>
        <v/>
      </c>
      <c r="Y49" s="150" t="str">
        <f t="shared" si="5"/>
        <v/>
      </c>
      <c r="Z49" s="151"/>
      <c r="AA49" s="453"/>
      <c r="AB49" s="453"/>
      <c r="AC49" s="453"/>
      <c r="AD49" s="453"/>
      <c r="AE49" s="453"/>
      <c r="AF49" s="457"/>
      <c r="AG49" s="152" t="str">
        <f>IF(OR($D49="",$AH49=""),"",MIN(VLOOKUP($AL49,IC_Req!$A$2:$J$7,9),$AH49-VLOOKUP($AL49,IC_Req!$A$2:$J$7,10)))</f>
        <v/>
      </c>
      <c r="AH49" s="453"/>
      <c r="AI49" s="453"/>
      <c r="AJ49" s="151"/>
      <c r="AK49" s="126" t="e">
        <f>VLOOKUP($D49,IC_Req!$M$2:$O$29,2)</f>
        <v>#N/A</v>
      </c>
      <c r="AL49" s="126" t="e">
        <f>VLOOKUP($D49,IC_Req!$M$2:$O$29,3)</f>
        <v>#N/A</v>
      </c>
      <c r="AM49" s="126" t="e">
        <f>IF($AL49=3,VLOOKUP($D49,IC_Req!$M$2:$P$29,4),"")</f>
        <v>#N/A</v>
      </c>
      <c r="AO49" s="217"/>
      <c r="AP49" s="218"/>
      <c r="AQ49" s="218"/>
    </row>
    <row r="50" spans="1:43" x14ac:dyDescent="0.25">
      <c r="A50" s="125"/>
      <c r="B50" s="453"/>
      <c r="C50" s="453"/>
      <c r="D50" s="454"/>
      <c r="E50" s="455"/>
      <c r="F50" s="147" t="str">
        <f>IF(OR($D50="",$AB50=""),"",IF(AND($AL50&lt;&gt;3,$AL50&lt;&gt;4),$AB50-(VLOOKUP($AL50,IC_Req!$A$2:$J$7,3)*$AB50),""))</f>
        <v/>
      </c>
      <c r="G50" s="147" t="str">
        <f>IF($D50="","",IF(AND($AL50&lt;&gt;3,$AL50&lt;&gt;4),IF($AB50&lt;&gt;"",$AB50+(VLOOKUP($AL50,IC_Req!$A$2:$J$7,3)*$AB50),IF(AND($H50&lt;&gt;"",$AA50&lt;&gt;""),$AA50*$H50,"")),IF(AND($H50&lt;&gt;"",$AA50&lt;&gt;""),$AA50*$H50,"")))</f>
        <v/>
      </c>
      <c r="H50" s="148" t="str">
        <f>IF($D50="","",IF(AND($AL50&lt;&gt;3,$AL50&lt;&gt;4),IF($AB50&lt;&gt;"","",VLOOKUP($AL50,IC_Req!$A$2:$J$7,2)),VLOOKUP($AL50,IC_Req!$A$2:$J$7,2)))</f>
        <v/>
      </c>
      <c r="I50" s="456"/>
      <c r="J50" s="147" t="str">
        <f t="shared" si="0"/>
        <v/>
      </c>
      <c r="K50" s="148" t="str">
        <f>IF($D50="","",VLOOKUP($AL50,IC_Req!$A$2:$J$7,4))</f>
        <v/>
      </c>
      <c r="L50" s="455"/>
      <c r="M50" s="169" t="str">
        <f t="shared" si="1"/>
        <v/>
      </c>
      <c r="N50" s="458"/>
      <c r="O50" s="455"/>
      <c r="P50" s="147" t="str">
        <f t="shared" si="2"/>
        <v/>
      </c>
      <c r="Q50" s="148" t="str">
        <f>IF($D50="","",IF(OR($AL50=4,$AL50=5,$AL50=6),VLOOKUP($AL50,IC_Req!$A$2:$J$7,6),IF($AL50=3,VLOOKUP($AM50,IC_Req!$A$12:$J$15,6),"")))</f>
        <v/>
      </c>
      <c r="R50" s="456"/>
      <c r="S50" s="158" t="str">
        <f t="shared" si="3"/>
        <v/>
      </c>
      <c r="T50" s="148" t="str">
        <f>IF($D50="","",IF(OR($AL50=5,$AL50=6,$AM50=1),IF($AM50=1,VLOOKUP($AM50,IC_Req!$A$12:$J$15,7),VLOOKUP($AL50,IC_Req!$A$2:$J$7,7)),""))</f>
        <v/>
      </c>
      <c r="U50" s="455"/>
      <c r="V50" s="455"/>
      <c r="W50" s="456"/>
      <c r="X50" s="150" t="str">
        <f t="shared" si="4"/>
        <v/>
      </c>
      <c r="Y50" s="150" t="str">
        <f t="shared" si="5"/>
        <v/>
      </c>
      <c r="Z50" s="151"/>
      <c r="AA50" s="453"/>
      <c r="AB50" s="453"/>
      <c r="AC50" s="453"/>
      <c r="AD50" s="453"/>
      <c r="AE50" s="453"/>
      <c r="AF50" s="457"/>
      <c r="AG50" s="152" t="str">
        <f>IF(OR($D50="",$AH50=""),"",MIN(VLOOKUP($AL50,IC_Req!$A$2:$J$7,9),$AH50-VLOOKUP($AL50,IC_Req!$A$2:$J$7,10)))</f>
        <v/>
      </c>
      <c r="AH50" s="453"/>
      <c r="AI50" s="453"/>
      <c r="AJ50" s="151"/>
      <c r="AK50" s="126" t="e">
        <f>VLOOKUP($D50,IC_Req!$M$2:$O$29,2)</f>
        <v>#N/A</v>
      </c>
      <c r="AL50" s="126" t="e">
        <f>VLOOKUP($D50,IC_Req!$M$2:$O$29,3)</f>
        <v>#N/A</v>
      </c>
      <c r="AM50" s="126" t="e">
        <f>IF($AL50=3,VLOOKUP($D50,IC_Req!$M$2:$P$29,4),"")</f>
        <v>#N/A</v>
      </c>
      <c r="AO50" s="217"/>
      <c r="AP50" s="218"/>
      <c r="AQ50" s="218"/>
    </row>
    <row r="51" spans="1:43" x14ac:dyDescent="0.25">
      <c r="A51" s="125"/>
      <c r="B51" s="453"/>
      <c r="C51" s="453"/>
      <c r="D51" s="454"/>
      <c r="E51" s="455"/>
      <c r="F51" s="147" t="str">
        <f>IF(OR($D51="",$AB51=""),"",IF(AND($AL51&lt;&gt;3,$AL51&lt;&gt;4),$AB51-(VLOOKUP($AL51,IC_Req!$A$2:$J$7,3)*$AB51),""))</f>
        <v/>
      </c>
      <c r="G51" s="147" t="str">
        <f>IF($D51="","",IF(AND($AL51&lt;&gt;3,$AL51&lt;&gt;4),IF($AB51&lt;&gt;"",$AB51+(VLOOKUP($AL51,IC_Req!$A$2:$J$7,3)*$AB51),IF(AND($H51&lt;&gt;"",$AA51&lt;&gt;""),$AA51*$H51,"")),IF(AND($H51&lt;&gt;"",$AA51&lt;&gt;""),$AA51*$H51,"")))</f>
        <v/>
      </c>
      <c r="H51" s="148" t="str">
        <f>IF($D51="","",IF(AND($AL51&lt;&gt;3,$AL51&lt;&gt;4),IF($AB51&lt;&gt;"","",VLOOKUP($AL51,IC_Req!$A$2:$J$7,2)),VLOOKUP($AL51,IC_Req!$A$2:$J$7,2)))</f>
        <v/>
      </c>
      <c r="I51" s="456"/>
      <c r="J51" s="147" t="str">
        <f t="shared" si="0"/>
        <v/>
      </c>
      <c r="K51" s="148" t="str">
        <f>IF($D51="","",VLOOKUP($AL51,IC_Req!$A$2:$J$7,4))</f>
        <v/>
      </c>
      <c r="L51" s="455"/>
      <c r="M51" s="169" t="str">
        <f t="shared" si="1"/>
        <v/>
      </c>
      <c r="N51" s="458"/>
      <c r="O51" s="455"/>
      <c r="P51" s="147" t="str">
        <f t="shared" si="2"/>
        <v/>
      </c>
      <c r="Q51" s="148" t="str">
        <f>IF($D51="","",IF(OR($AL51=4,$AL51=5,$AL51=6),VLOOKUP($AL51,IC_Req!$A$2:$J$7,6),IF($AL51=3,VLOOKUP($AM51,IC_Req!$A$12:$J$15,6),"")))</f>
        <v/>
      </c>
      <c r="R51" s="456"/>
      <c r="S51" s="158" t="str">
        <f t="shared" si="3"/>
        <v/>
      </c>
      <c r="T51" s="148" t="str">
        <f>IF($D51="","",IF(OR($AL51=5,$AL51=6,$AM51=1),IF($AM51=1,VLOOKUP($AM51,IC_Req!$A$12:$J$15,7),VLOOKUP($AL51,IC_Req!$A$2:$J$7,7)),""))</f>
        <v/>
      </c>
      <c r="U51" s="455"/>
      <c r="V51" s="455"/>
      <c r="W51" s="456"/>
      <c r="X51" s="150" t="str">
        <f t="shared" si="4"/>
        <v/>
      </c>
      <c r="Y51" s="150" t="str">
        <f t="shared" si="5"/>
        <v/>
      </c>
      <c r="Z51" s="151"/>
      <c r="AA51" s="453"/>
      <c r="AB51" s="453"/>
      <c r="AC51" s="453"/>
      <c r="AD51" s="453"/>
      <c r="AE51" s="453"/>
      <c r="AF51" s="457"/>
      <c r="AG51" s="152" t="str">
        <f>IF(OR($D51="",$AH51=""),"",MIN(VLOOKUP($AL51,IC_Req!$A$2:$J$7,9),$AH51-VLOOKUP($AL51,IC_Req!$A$2:$J$7,10)))</f>
        <v/>
      </c>
      <c r="AH51" s="453"/>
      <c r="AI51" s="453"/>
      <c r="AJ51" s="151"/>
      <c r="AK51" s="126" t="e">
        <f>VLOOKUP($D51,IC_Req!$M$2:$O$29,2)</f>
        <v>#N/A</v>
      </c>
      <c r="AL51" s="126" t="e">
        <f>VLOOKUP($D51,IC_Req!$M$2:$O$29,3)</f>
        <v>#N/A</v>
      </c>
      <c r="AM51" s="126" t="e">
        <f>IF($AL51=3,VLOOKUP($D51,IC_Req!$M$2:$P$29,4),"")</f>
        <v>#N/A</v>
      </c>
      <c r="AO51" s="217"/>
      <c r="AP51" s="218"/>
      <c r="AQ51" s="218"/>
    </row>
    <row r="52" spans="1:43" x14ac:dyDescent="0.25">
      <c r="A52" s="125"/>
      <c r="B52" s="453"/>
      <c r="C52" s="453"/>
      <c r="D52" s="454"/>
      <c r="E52" s="455"/>
      <c r="F52" s="147" t="str">
        <f>IF(OR($D52="",$AB52=""),"",IF(AND($AL52&lt;&gt;3,$AL52&lt;&gt;4),$AB52-(VLOOKUP($AL52,IC_Req!$A$2:$J$7,3)*$AB52),""))</f>
        <v/>
      </c>
      <c r="G52" s="147" t="str">
        <f>IF($D52="","",IF(AND($AL52&lt;&gt;3,$AL52&lt;&gt;4),IF($AB52&lt;&gt;"",$AB52+(VLOOKUP($AL52,IC_Req!$A$2:$J$7,3)*$AB52),IF(AND($H52&lt;&gt;"",$AA52&lt;&gt;""),$AA52*$H52,"")),IF(AND($H52&lt;&gt;"",$AA52&lt;&gt;""),$AA52*$H52,"")))</f>
        <v/>
      </c>
      <c r="H52" s="148" t="str">
        <f>IF($D52="","",IF(AND($AL52&lt;&gt;3,$AL52&lt;&gt;4),IF($AB52&lt;&gt;"","",VLOOKUP($AL52,IC_Req!$A$2:$J$7,2)),VLOOKUP($AL52,IC_Req!$A$2:$J$7,2)))</f>
        <v/>
      </c>
      <c r="I52" s="456"/>
      <c r="J52" s="147" t="str">
        <f t="shared" si="0"/>
        <v/>
      </c>
      <c r="K52" s="148" t="str">
        <f>IF($D52="","",VLOOKUP($AL52,IC_Req!$A$2:$J$7,4))</f>
        <v/>
      </c>
      <c r="L52" s="455"/>
      <c r="M52" s="169" t="str">
        <f t="shared" si="1"/>
        <v/>
      </c>
      <c r="N52" s="458"/>
      <c r="O52" s="455"/>
      <c r="P52" s="147" t="str">
        <f t="shared" si="2"/>
        <v/>
      </c>
      <c r="Q52" s="148" t="str">
        <f>IF($D52="","",IF(OR($AL52=4,$AL52=5,$AL52=6),VLOOKUP($AL52,IC_Req!$A$2:$J$7,6),IF($AL52=3,VLOOKUP($AM52,IC_Req!$A$12:$J$15,6),"")))</f>
        <v/>
      </c>
      <c r="R52" s="456"/>
      <c r="S52" s="158" t="str">
        <f t="shared" si="3"/>
        <v/>
      </c>
      <c r="T52" s="148" t="str">
        <f>IF($D52="","",IF(OR($AL52=5,$AL52=6,$AM52=1),IF($AM52=1,VLOOKUP($AM52,IC_Req!$A$12:$J$15,7),VLOOKUP($AL52,IC_Req!$A$2:$J$7,7)),""))</f>
        <v/>
      </c>
      <c r="U52" s="455"/>
      <c r="V52" s="455"/>
      <c r="W52" s="456"/>
      <c r="X52" s="150" t="str">
        <f t="shared" si="4"/>
        <v/>
      </c>
      <c r="Y52" s="150" t="str">
        <f t="shared" si="5"/>
        <v/>
      </c>
      <c r="Z52" s="151"/>
      <c r="AA52" s="453"/>
      <c r="AB52" s="453"/>
      <c r="AC52" s="453"/>
      <c r="AD52" s="453"/>
      <c r="AE52" s="453"/>
      <c r="AF52" s="457"/>
      <c r="AG52" s="152" t="str">
        <f>IF(OR($D52="",$AH52=""),"",MIN(VLOOKUP($AL52,IC_Req!$A$2:$J$7,9),$AH52-VLOOKUP($AL52,IC_Req!$A$2:$J$7,10)))</f>
        <v/>
      </c>
      <c r="AH52" s="453"/>
      <c r="AI52" s="453"/>
      <c r="AJ52" s="151"/>
      <c r="AK52" s="126" t="e">
        <f>VLOOKUP($D52,IC_Req!$M$2:$O$29,2)</f>
        <v>#N/A</v>
      </c>
      <c r="AL52" s="126" t="e">
        <f>VLOOKUP($D52,IC_Req!$M$2:$O$29,3)</f>
        <v>#N/A</v>
      </c>
      <c r="AM52" s="126" t="e">
        <f>IF($AL52=3,VLOOKUP($D52,IC_Req!$M$2:$P$29,4),"")</f>
        <v>#N/A</v>
      </c>
      <c r="AO52" s="217"/>
      <c r="AP52" s="218"/>
      <c r="AQ52" s="218"/>
    </row>
    <row r="53" spans="1:43" x14ac:dyDescent="0.25">
      <c r="A53" s="125"/>
      <c r="B53" s="453"/>
      <c r="C53" s="453"/>
      <c r="D53" s="454"/>
      <c r="E53" s="455"/>
      <c r="F53" s="147" t="str">
        <f>IF(OR($D53="",$AB53=""),"",IF(AND($AL53&lt;&gt;3,$AL53&lt;&gt;4),$AB53-(VLOOKUP($AL53,IC_Req!$A$2:$J$7,3)*$AB53),""))</f>
        <v/>
      </c>
      <c r="G53" s="147" t="str">
        <f>IF($D53="","",IF(AND($AL53&lt;&gt;3,$AL53&lt;&gt;4),IF($AB53&lt;&gt;"",$AB53+(VLOOKUP($AL53,IC_Req!$A$2:$J$7,3)*$AB53),IF(AND($H53&lt;&gt;"",$AA53&lt;&gt;""),$AA53*$H53,"")),IF(AND($H53&lt;&gt;"",$AA53&lt;&gt;""),$AA53*$H53,"")))</f>
        <v/>
      </c>
      <c r="H53" s="148" t="str">
        <f>IF($D53="","",IF(AND($AL53&lt;&gt;3,$AL53&lt;&gt;4),IF($AB53&lt;&gt;"","",VLOOKUP($AL53,IC_Req!$A$2:$J$7,2)),VLOOKUP($AL53,IC_Req!$A$2:$J$7,2)))</f>
        <v/>
      </c>
      <c r="I53" s="456"/>
      <c r="J53" s="147" t="str">
        <f t="shared" si="0"/>
        <v/>
      </c>
      <c r="K53" s="148" t="str">
        <f>IF($D53="","",VLOOKUP($AL53,IC_Req!$A$2:$J$7,4))</f>
        <v/>
      </c>
      <c r="L53" s="455"/>
      <c r="M53" s="169" t="str">
        <f t="shared" si="1"/>
        <v/>
      </c>
      <c r="N53" s="458"/>
      <c r="O53" s="455"/>
      <c r="P53" s="147" t="str">
        <f t="shared" si="2"/>
        <v/>
      </c>
      <c r="Q53" s="148" t="str">
        <f>IF($D53="","",IF(OR($AL53=4,$AL53=5,$AL53=6),VLOOKUP($AL53,IC_Req!$A$2:$J$7,6),IF($AL53=3,VLOOKUP($AM53,IC_Req!$A$12:$J$15,6),"")))</f>
        <v/>
      </c>
      <c r="R53" s="456"/>
      <c r="S53" s="158" t="str">
        <f t="shared" si="3"/>
        <v/>
      </c>
      <c r="T53" s="148" t="str">
        <f>IF($D53="","",IF(OR($AL53=5,$AL53=6,$AM53=1),IF($AM53=1,VLOOKUP($AM53,IC_Req!$A$12:$J$15,7),VLOOKUP($AL53,IC_Req!$A$2:$J$7,7)),""))</f>
        <v/>
      </c>
      <c r="U53" s="455"/>
      <c r="V53" s="455"/>
      <c r="W53" s="456"/>
      <c r="X53" s="150" t="str">
        <f t="shared" si="4"/>
        <v/>
      </c>
      <c r="Y53" s="150" t="str">
        <f t="shared" si="5"/>
        <v/>
      </c>
      <c r="Z53" s="151"/>
      <c r="AA53" s="453"/>
      <c r="AB53" s="453"/>
      <c r="AC53" s="453"/>
      <c r="AD53" s="453"/>
      <c r="AE53" s="453"/>
      <c r="AF53" s="457"/>
      <c r="AG53" s="152" t="str">
        <f>IF(OR($D53="",$AH53=""),"",MIN(VLOOKUP($AL53,IC_Req!$A$2:$J$7,9),$AH53-VLOOKUP($AL53,IC_Req!$A$2:$J$7,10)))</f>
        <v/>
      </c>
      <c r="AH53" s="453"/>
      <c r="AI53" s="453"/>
      <c r="AJ53" s="151"/>
      <c r="AK53" s="126" t="e">
        <f>VLOOKUP($D53,IC_Req!$M$2:$O$29,2)</f>
        <v>#N/A</v>
      </c>
      <c r="AL53" s="126" t="e">
        <f>VLOOKUP($D53,IC_Req!$M$2:$O$29,3)</f>
        <v>#N/A</v>
      </c>
      <c r="AM53" s="126" t="e">
        <f>IF($AL53=3,VLOOKUP($D53,IC_Req!$M$2:$P$29,4),"")</f>
        <v>#N/A</v>
      </c>
      <c r="AO53" s="217"/>
      <c r="AP53" s="218"/>
      <c r="AQ53" s="218"/>
    </row>
    <row r="54" spans="1:43" x14ac:dyDescent="0.25">
      <c r="A54" s="125"/>
      <c r="B54" s="453"/>
      <c r="C54" s="453"/>
      <c r="D54" s="454"/>
      <c r="E54" s="455"/>
      <c r="F54" s="147" t="str">
        <f>IF(OR($D54="",$AB54=""),"",IF(AND($AL54&lt;&gt;3,$AL54&lt;&gt;4),$AB54-(VLOOKUP($AL54,IC_Req!$A$2:$J$7,3)*$AB54),""))</f>
        <v/>
      </c>
      <c r="G54" s="147" t="str">
        <f>IF($D54="","",IF(AND($AL54&lt;&gt;3,$AL54&lt;&gt;4),IF($AB54&lt;&gt;"",$AB54+(VLOOKUP($AL54,IC_Req!$A$2:$J$7,3)*$AB54),IF(AND($H54&lt;&gt;"",$AA54&lt;&gt;""),$AA54*$H54,"")),IF(AND($H54&lt;&gt;"",$AA54&lt;&gt;""),$AA54*$H54,"")))</f>
        <v/>
      </c>
      <c r="H54" s="148" t="str">
        <f>IF($D54="","",IF(AND($AL54&lt;&gt;3,$AL54&lt;&gt;4),IF($AB54&lt;&gt;"","",VLOOKUP($AL54,IC_Req!$A$2:$J$7,2)),VLOOKUP($AL54,IC_Req!$A$2:$J$7,2)))</f>
        <v/>
      </c>
      <c r="I54" s="456"/>
      <c r="J54" s="147" t="str">
        <f t="shared" si="0"/>
        <v/>
      </c>
      <c r="K54" s="148" t="str">
        <f>IF($D54="","",VLOOKUP($AL54,IC_Req!$A$2:$J$7,4))</f>
        <v/>
      </c>
      <c r="L54" s="455"/>
      <c r="M54" s="169" t="str">
        <f t="shared" si="1"/>
        <v/>
      </c>
      <c r="N54" s="458"/>
      <c r="O54" s="455"/>
      <c r="P54" s="147" t="str">
        <f t="shared" si="2"/>
        <v/>
      </c>
      <c r="Q54" s="148" t="str">
        <f>IF($D54="","",IF(OR($AL54=4,$AL54=5,$AL54=6),VLOOKUP($AL54,IC_Req!$A$2:$J$7,6),IF($AL54=3,VLOOKUP($AM54,IC_Req!$A$12:$J$15,6),"")))</f>
        <v/>
      </c>
      <c r="R54" s="456"/>
      <c r="S54" s="158" t="str">
        <f t="shared" si="3"/>
        <v/>
      </c>
      <c r="T54" s="148" t="str">
        <f>IF($D54="","",IF(OR($AL54=5,$AL54=6,$AM54=1),IF($AM54=1,VLOOKUP($AM54,IC_Req!$A$12:$J$15,7),VLOOKUP($AL54,IC_Req!$A$2:$J$7,7)),""))</f>
        <v/>
      </c>
      <c r="U54" s="455"/>
      <c r="V54" s="455"/>
      <c r="W54" s="456"/>
      <c r="X54" s="150" t="str">
        <f t="shared" si="4"/>
        <v/>
      </c>
      <c r="Y54" s="150" t="str">
        <f t="shared" si="5"/>
        <v/>
      </c>
      <c r="Z54" s="151"/>
      <c r="AA54" s="453"/>
      <c r="AB54" s="453"/>
      <c r="AC54" s="453"/>
      <c r="AD54" s="453"/>
      <c r="AE54" s="453"/>
      <c r="AF54" s="457"/>
      <c r="AG54" s="152" t="str">
        <f>IF(OR($D54="",$AH54=""),"",MIN(VLOOKUP($AL54,IC_Req!$A$2:$J$7,9),$AH54-VLOOKUP($AL54,IC_Req!$A$2:$J$7,10)))</f>
        <v/>
      </c>
      <c r="AH54" s="453"/>
      <c r="AI54" s="453"/>
      <c r="AJ54" s="151"/>
      <c r="AK54" s="126" t="e">
        <f>VLOOKUP($D54,IC_Req!$M$2:$O$29,2)</f>
        <v>#N/A</v>
      </c>
      <c r="AL54" s="126" t="e">
        <f>VLOOKUP($D54,IC_Req!$M$2:$O$29,3)</f>
        <v>#N/A</v>
      </c>
      <c r="AM54" s="126" t="e">
        <f>IF($AL54=3,VLOOKUP($D54,IC_Req!$M$2:$P$29,4),"")</f>
        <v>#N/A</v>
      </c>
      <c r="AO54" s="217"/>
      <c r="AP54" s="218"/>
      <c r="AQ54" s="218"/>
    </row>
    <row r="55" spans="1:43" x14ac:dyDescent="0.25">
      <c r="A55" s="125"/>
      <c r="B55" s="453"/>
      <c r="C55" s="453"/>
      <c r="D55" s="454"/>
      <c r="E55" s="455"/>
      <c r="F55" s="147" t="str">
        <f>IF(OR($D55="",$AB55=""),"",IF(AND($AL55&lt;&gt;3,$AL55&lt;&gt;4),$AB55-(VLOOKUP($AL55,IC_Req!$A$2:$J$7,3)*$AB55),""))</f>
        <v/>
      </c>
      <c r="G55" s="147" t="str">
        <f>IF($D55="","",IF(AND($AL55&lt;&gt;3,$AL55&lt;&gt;4),IF($AB55&lt;&gt;"",$AB55+(VLOOKUP($AL55,IC_Req!$A$2:$J$7,3)*$AB55),IF(AND($H55&lt;&gt;"",$AA55&lt;&gt;""),$AA55*$H55,"")),IF(AND($H55&lt;&gt;"",$AA55&lt;&gt;""),$AA55*$H55,"")))</f>
        <v/>
      </c>
      <c r="H55" s="148" t="str">
        <f>IF($D55="","",IF(AND($AL55&lt;&gt;3,$AL55&lt;&gt;4),IF($AB55&lt;&gt;"","",VLOOKUP($AL55,IC_Req!$A$2:$J$7,2)),VLOOKUP($AL55,IC_Req!$A$2:$J$7,2)))</f>
        <v/>
      </c>
      <c r="I55" s="456"/>
      <c r="J55" s="147" t="str">
        <f t="shared" si="0"/>
        <v/>
      </c>
      <c r="K55" s="148" t="str">
        <f>IF($D55="","",VLOOKUP($AL55,IC_Req!$A$2:$J$7,4))</f>
        <v/>
      </c>
      <c r="L55" s="455"/>
      <c r="M55" s="169" t="str">
        <f t="shared" si="1"/>
        <v/>
      </c>
      <c r="N55" s="458"/>
      <c r="O55" s="455"/>
      <c r="P55" s="147" t="str">
        <f t="shared" si="2"/>
        <v/>
      </c>
      <c r="Q55" s="148" t="str">
        <f>IF($D55="","",IF(OR($AL55=4,$AL55=5,$AL55=6),VLOOKUP($AL55,IC_Req!$A$2:$J$7,6),IF($AL55=3,VLOOKUP($AM55,IC_Req!$A$12:$J$15,6),"")))</f>
        <v/>
      </c>
      <c r="R55" s="456"/>
      <c r="S55" s="158" t="str">
        <f t="shared" si="3"/>
        <v/>
      </c>
      <c r="T55" s="148" t="str">
        <f>IF($D55="","",IF(OR($AL55=5,$AL55=6,$AM55=1),IF($AM55=1,VLOOKUP($AM55,IC_Req!$A$12:$J$15,7),VLOOKUP($AL55,IC_Req!$A$2:$J$7,7)),""))</f>
        <v/>
      </c>
      <c r="U55" s="455"/>
      <c r="V55" s="455"/>
      <c r="W55" s="456"/>
      <c r="X55" s="150" t="str">
        <f t="shared" si="4"/>
        <v/>
      </c>
      <c r="Y55" s="150" t="str">
        <f t="shared" si="5"/>
        <v/>
      </c>
      <c r="Z55" s="151"/>
      <c r="AA55" s="453"/>
      <c r="AB55" s="453"/>
      <c r="AC55" s="453"/>
      <c r="AD55" s="453"/>
      <c r="AE55" s="453"/>
      <c r="AF55" s="457"/>
      <c r="AG55" s="152" t="str">
        <f>IF(OR($D55="",$AH55=""),"",MIN(VLOOKUP($AL55,IC_Req!$A$2:$J$7,9),$AH55-VLOOKUP($AL55,IC_Req!$A$2:$J$7,10)))</f>
        <v/>
      </c>
      <c r="AH55" s="453"/>
      <c r="AI55" s="453"/>
      <c r="AJ55" s="151"/>
      <c r="AK55" s="126" t="e">
        <f>VLOOKUP($D55,IC_Req!$M$2:$O$29,2)</f>
        <v>#N/A</v>
      </c>
      <c r="AL55" s="126" t="e">
        <f>VLOOKUP($D55,IC_Req!$M$2:$O$29,3)</f>
        <v>#N/A</v>
      </c>
      <c r="AM55" s="126" t="e">
        <f>IF($AL55=3,VLOOKUP($D55,IC_Req!$M$2:$P$29,4),"")</f>
        <v>#N/A</v>
      </c>
      <c r="AO55" s="217"/>
      <c r="AP55" s="218"/>
      <c r="AQ55" s="218"/>
    </row>
    <row r="56" spans="1:43" x14ac:dyDescent="0.25">
      <c r="A56" s="125"/>
      <c r="B56" s="453"/>
      <c r="C56" s="453"/>
      <c r="D56" s="454"/>
      <c r="E56" s="455"/>
      <c r="F56" s="147" t="str">
        <f>IF(OR($D56="",$AB56=""),"",IF(AND($AL56&lt;&gt;3,$AL56&lt;&gt;4),$AB56-(VLOOKUP($AL56,IC_Req!$A$2:$J$7,3)*$AB56),""))</f>
        <v/>
      </c>
      <c r="G56" s="147" t="str">
        <f>IF($D56="","",IF(AND($AL56&lt;&gt;3,$AL56&lt;&gt;4),IF($AB56&lt;&gt;"",$AB56+(VLOOKUP($AL56,IC_Req!$A$2:$J$7,3)*$AB56),IF(AND($H56&lt;&gt;"",$AA56&lt;&gt;""),$AA56*$H56,"")),IF(AND($H56&lt;&gt;"",$AA56&lt;&gt;""),$AA56*$H56,"")))</f>
        <v/>
      </c>
      <c r="H56" s="148" t="str">
        <f>IF($D56="","",IF(AND($AL56&lt;&gt;3,$AL56&lt;&gt;4),IF($AB56&lt;&gt;"","",VLOOKUP($AL56,IC_Req!$A$2:$J$7,2)),VLOOKUP($AL56,IC_Req!$A$2:$J$7,2)))</f>
        <v/>
      </c>
      <c r="I56" s="456"/>
      <c r="J56" s="147" t="str">
        <f t="shared" si="0"/>
        <v/>
      </c>
      <c r="K56" s="148" t="str">
        <f>IF($D56="","",VLOOKUP($AL56,IC_Req!$A$2:$J$7,4))</f>
        <v/>
      </c>
      <c r="L56" s="455"/>
      <c r="M56" s="169" t="str">
        <f t="shared" si="1"/>
        <v/>
      </c>
      <c r="N56" s="458"/>
      <c r="O56" s="455"/>
      <c r="P56" s="147" t="str">
        <f t="shared" si="2"/>
        <v/>
      </c>
      <c r="Q56" s="148" t="str">
        <f>IF($D56="","",IF(OR($AL56=4,$AL56=5,$AL56=6),VLOOKUP($AL56,IC_Req!$A$2:$J$7,6),IF($AL56=3,VLOOKUP($AM56,IC_Req!$A$12:$J$15,6),"")))</f>
        <v/>
      </c>
      <c r="R56" s="456"/>
      <c r="S56" s="158" t="str">
        <f t="shared" si="3"/>
        <v/>
      </c>
      <c r="T56" s="148" t="str">
        <f>IF($D56="","",IF(OR($AL56=5,$AL56=6,$AM56=1),IF($AM56=1,VLOOKUP($AM56,IC_Req!$A$12:$J$15,7),VLOOKUP($AL56,IC_Req!$A$2:$J$7,7)),""))</f>
        <v/>
      </c>
      <c r="U56" s="455"/>
      <c r="V56" s="455"/>
      <c r="W56" s="456"/>
      <c r="X56" s="150" t="str">
        <f t="shared" si="4"/>
        <v/>
      </c>
      <c r="Y56" s="150" t="str">
        <f t="shared" si="5"/>
        <v/>
      </c>
      <c r="Z56" s="151"/>
      <c r="AA56" s="453"/>
      <c r="AB56" s="453"/>
      <c r="AC56" s="453"/>
      <c r="AD56" s="453"/>
      <c r="AE56" s="453"/>
      <c r="AF56" s="457"/>
      <c r="AG56" s="152" t="str">
        <f>IF(OR($D56="",$AH56=""),"",MIN(VLOOKUP($AL56,IC_Req!$A$2:$J$7,9),$AH56-VLOOKUP($AL56,IC_Req!$A$2:$J$7,10)))</f>
        <v/>
      </c>
      <c r="AH56" s="453"/>
      <c r="AI56" s="453"/>
      <c r="AJ56" s="151"/>
      <c r="AK56" s="126" t="e">
        <f>VLOOKUP($D56,IC_Req!$M$2:$O$29,2)</f>
        <v>#N/A</v>
      </c>
      <c r="AL56" s="126" t="e">
        <f>VLOOKUP($D56,IC_Req!$M$2:$O$29,3)</f>
        <v>#N/A</v>
      </c>
      <c r="AM56" s="126" t="e">
        <f>IF($AL56=3,VLOOKUP($D56,IC_Req!$M$2:$P$29,4),"")</f>
        <v>#N/A</v>
      </c>
      <c r="AO56" s="217"/>
      <c r="AP56" s="218"/>
      <c r="AQ56" s="218"/>
    </row>
    <row r="57" spans="1:43" x14ac:dyDescent="0.25">
      <c r="A57" s="125"/>
      <c r="B57" s="453"/>
      <c r="C57" s="453"/>
      <c r="D57" s="454"/>
      <c r="E57" s="455"/>
      <c r="F57" s="147" t="str">
        <f>IF(OR($D57="",$AB57=""),"",IF(AND($AL57&lt;&gt;3,$AL57&lt;&gt;4),$AB57-(VLOOKUP($AL57,IC_Req!$A$2:$J$7,3)*$AB57),""))</f>
        <v/>
      </c>
      <c r="G57" s="147" t="str">
        <f>IF($D57="","",IF(AND($AL57&lt;&gt;3,$AL57&lt;&gt;4),IF($AB57&lt;&gt;"",$AB57+(VLOOKUP($AL57,IC_Req!$A$2:$J$7,3)*$AB57),IF(AND($H57&lt;&gt;"",$AA57&lt;&gt;""),$AA57*$H57,"")),IF(AND($H57&lt;&gt;"",$AA57&lt;&gt;""),$AA57*$H57,"")))</f>
        <v/>
      </c>
      <c r="H57" s="148" t="str">
        <f>IF($D57="","",IF(AND($AL57&lt;&gt;3,$AL57&lt;&gt;4),IF($AB57&lt;&gt;"","",VLOOKUP($AL57,IC_Req!$A$2:$J$7,2)),VLOOKUP($AL57,IC_Req!$A$2:$J$7,2)))</f>
        <v/>
      </c>
      <c r="I57" s="456"/>
      <c r="J57" s="147" t="str">
        <f t="shared" si="0"/>
        <v/>
      </c>
      <c r="K57" s="148" t="str">
        <f>IF($D57="","",VLOOKUP($AL57,IC_Req!$A$2:$J$7,4))</f>
        <v/>
      </c>
      <c r="L57" s="455"/>
      <c r="M57" s="169" t="str">
        <f t="shared" si="1"/>
        <v/>
      </c>
      <c r="N57" s="458"/>
      <c r="O57" s="455"/>
      <c r="P57" s="147" t="str">
        <f t="shared" si="2"/>
        <v/>
      </c>
      <c r="Q57" s="148" t="str">
        <f>IF($D57="","",IF(OR($AL57=4,$AL57=5,$AL57=6),VLOOKUP($AL57,IC_Req!$A$2:$J$7,6),IF($AL57=3,VLOOKUP($AM57,IC_Req!$A$12:$J$15,6),"")))</f>
        <v/>
      </c>
      <c r="R57" s="456"/>
      <c r="S57" s="158" t="str">
        <f t="shared" si="3"/>
        <v/>
      </c>
      <c r="T57" s="148" t="str">
        <f>IF($D57="","",IF(OR($AL57=5,$AL57=6,$AM57=1),IF($AM57=1,VLOOKUP($AM57,IC_Req!$A$12:$J$15,7),VLOOKUP($AL57,IC_Req!$A$2:$J$7,7)),""))</f>
        <v/>
      </c>
      <c r="U57" s="455"/>
      <c r="V57" s="455"/>
      <c r="W57" s="456"/>
      <c r="X57" s="150" t="str">
        <f t="shared" si="4"/>
        <v/>
      </c>
      <c r="Y57" s="150" t="str">
        <f t="shared" si="5"/>
        <v/>
      </c>
      <c r="Z57" s="151"/>
      <c r="AA57" s="453"/>
      <c r="AB57" s="453"/>
      <c r="AC57" s="453"/>
      <c r="AD57" s="453"/>
      <c r="AE57" s="453"/>
      <c r="AF57" s="457"/>
      <c r="AG57" s="152" t="str">
        <f>IF(OR($D57="",$AH57=""),"",MIN(VLOOKUP($AL57,IC_Req!$A$2:$J$7,9),$AH57-VLOOKUP($AL57,IC_Req!$A$2:$J$7,10)))</f>
        <v/>
      </c>
      <c r="AH57" s="453"/>
      <c r="AI57" s="453"/>
      <c r="AJ57" s="151"/>
      <c r="AK57" s="126" t="e">
        <f>VLOOKUP($D57,IC_Req!$M$2:$O$29,2)</f>
        <v>#N/A</v>
      </c>
      <c r="AL57" s="126" t="e">
        <f>VLOOKUP($D57,IC_Req!$M$2:$O$29,3)</f>
        <v>#N/A</v>
      </c>
      <c r="AM57" s="126" t="e">
        <f>IF($AL57=3,VLOOKUP($D57,IC_Req!$M$2:$P$29,4),"")</f>
        <v>#N/A</v>
      </c>
      <c r="AO57" s="217"/>
      <c r="AP57" s="218"/>
      <c r="AQ57" s="218"/>
    </row>
    <row r="58" spans="1:43" x14ac:dyDescent="0.25">
      <c r="A58" s="125"/>
      <c r="B58" s="453"/>
      <c r="C58" s="453"/>
      <c r="D58" s="454"/>
      <c r="E58" s="455"/>
      <c r="F58" s="147" t="str">
        <f>IF(OR($D58="",$AB58=""),"",IF(AND($AL58&lt;&gt;3,$AL58&lt;&gt;4),$AB58-(VLOOKUP($AL58,IC_Req!$A$2:$J$7,3)*$AB58),""))</f>
        <v/>
      </c>
      <c r="G58" s="147" t="str">
        <f>IF($D58="","",IF(AND($AL58&lt;&gt;3,$AL58&lt;&gt;4),IF($AB58&lt;&gt;"",$AB58+(VLOOKUP($AL58,IC_Req!$A$2:$J$7,3)*$AB58),IF(AND($H58&lt;&gt;"",$AA58&lt;&gt;""),$AA58*$H58,"")),IF(AND($H58&lt;&gt;"",$AA58&lt;&gt;""),$AA58*$H58,"")))</f>
        <v/>
      </c>
      <c r="H58" s="148" t="str">
        <f>IF($D58="","",IF(AND($AL58&lt;&gt;3,$AL58&lt;&gt;4),IF($AB58&lt;&gt;"","",VLOOKUP($AL58,IC_Req!$A$2:$J$7,2)),VLOOKUP($AL58,IC_Req!$A$2:$J$7,2)))</f>
        <v/>
      </c>
      <c r="I58" s="456"/>
      <c r="J58" s="147" t="str">
        <f t="shared" si="0"/>
        <v/>
      </c>
      <c r="K58" s="148" t="str">
        <f>IF($D58="","",VLOOKUP($AL58,IC_Req!$A$2:$J$7,4))</f>
        <v/>
      </c>
      <c r="L58" s="455"/>
      <c r="M58" s="169" t="str">
        <f t="shared" si="1"/>
        <v/>
      </c>
      <c r="N58" s="458"/>
      <c r="O58" s="455"/>
      <c r="P58" s="147" t="str">
        <f t="shared" si="2"/>
        <v/>
      </c>
      <c r="Q58" s="148" t="str">
        <f>IF($D58="","",IF(OR($AL58=4,$AL58=5,$AL58=6),VLOOKUP($AL58,IC_Req!$A$2:$J$7,6),IF($AL58=3,VLOOKUP($AM58,IC_Req!$A$12:$J$15,6),"")))</f>
        <v/>
      </c>
      <c r="R58" s="456"/>
      <c r="S58" s="158" t="str">
        <f t="shared" si="3"/>
        <v/>
      </c>
      <c r="T58" s="148" t="str">
        <f>IF($D58="","",IF(OR($AL58=5,$AL58=6,$AM58=1),IF($AM58=1,VLOOKUP($AM58,IC_Req!$A$12:$J$15,7),VLOOKUP($AL58,IC_Req!$A$2:$J$7,7)),""))</f>
        <v/>
      </c>
      <c r="U58" s="455"/>
      <c r="V58" s="455"/>
      <c r="W58" s="456"/>
      <c r="X58" s="150" t="str">
        <f t="shared" si="4"/>
        <v/>
      </c>
      <c r="Y58" s="150" t="str">
        <f t="shared" si="5"/>
        <v/>
      </c>
      <c r="Z58" s="151"/>
      <c r="AA58" s="453"/>
      <c r="AB58" s="453"/>
      <c r="AC58" s="453"/>
      <c r="AD58" s="453"/>
      <c r="AE58" s="453"/>
      <c r="AF58" s="457"/>
      <c r="AG58" s="152" t="str">
        <f>IF(OR($D58="",$AH58=""),"",MIN(VLOOKUP($AL58,IC_Req!$A$2:$J$7,9),$AH58-VLOOKUP($AL58,IC_Req!$A$2:$J$7,10)))</f>
        <v/>
      </c>
      <c r="AH58" s="453"/>
      <c r="AI58" s="453"/>
      <c r="AJ58" s="151"/>
      <c r="AK58" s="126" t="e">
        <f>VLOOKUP($D58,IC_Req!$M$2:$O$29,2)</f>
        <v>#N/A</v>
      </c>
      <c r="AL58" s="126" t="e">
        <f>VLOOKUP($D58,IC_Req!$M$2:$O$29,3)</f>
        <v>#N/A</v>
      </c>
      <c r="AM58" s="126" t="e">
        <f>IF($AL58=3,VLOOKUP($D58,IC_Req!$M$2:$P$29,4),"")</f>
        <v>#N/A</v>
      </c>
      <c r="AO58" s="217"/>
      <c r="AP58" s="218"/>
      <c r="AQ58" s="218"/>
    </row>
    <row r="59" spans="1:43" x14ac:dyDescent="0.25">
      <c r="A59" s="125"/>
      <c r="B59" s="453"/>
      <c r="C59" s="453"/>
      <c r="D59" s="454"/>
      <c r="E59" s="455"/>
      <c r="F59" s="147" t="str">
        <f>IF(OR($D59="",$AB59=""),"",IF(AND($AL59&lt;&gt;3,$AL59&lt;&gt;4),$AB59-(VLOOKUP($AL59,IC_Req!$A$2:$J$7,3)*$AB59),""))</f>
        <v/>
      </c>
      <c r="G59" s="147" t="str">
        <f>IF($D59="","",IF(AND($AL59&lt;&gt;3,$AL59&lt;&gt;4),IF($AB59&lt;&gt;"",$AB59+(VLOOKUP($AL59,IC_Req!$A$2:$J$7,3)*$AB59),IF(AND($H59&lt;&gt;"",$AA59&lt;&gt;""),$AA59*$H59,"")),IF(AND($H59&lt;&gt;"",$AA59&lt;&gt;""),$AA59*$H59,"")))</f>
        <v/>
      </c>
      <c r="H59" s="148" t="str">
        <f>IF($D59="","",IF(AND($AL59&lt;&gt;3,$AL59&lt;&gt;4),IF($AB59&lt;&gt;"","",VLOOKUP($AL59,IC_Req!$A$2:$J$7,2)),VLOOKUP($AL59,IC_Req!$A$2:$J$7,2)))</f>
        <v/>
      </c>
      <c r="I59" s="456"/>
      <c r="J59" s="147" t="str">
        <f t="shared" si="0"/>
        <v/>
      </c>
      <c r="K59" s="148" t="str">
        <f>IF($D59="","",VLOOKUP($AL59,IC_Req!$A$2:$J$7,4))</f>
        <v/>
      </c>
      <c r="L59" s="455"/>
      <c r="M59" s="169" t="str">
        <f t="shared" si="1"/>
        <v/>
      </c>
      <c r="N59" s="458"/>
      <c r="O59" s="455"/>
      <c r="P59" s="147" t="str">
        <f t="shared" si="2"/>
        <v/>
      </c>
      <c r="Q59" s="148" t="str">
        <f>IF($D59="","",IF(OR($AL59=4,$AL59=5,$AL59=6),VLOOKUP($AL59,IC_Req!$A$2:$J$7,6),IF($AL59=3,VLOOKUP($AM59,IC_Req!$A$12:$J$15,6),"")))</f>
        <v/>
      </c>
      <c r="R59" s="456"/>
      <c r="S59" s="158" t="str">
        <f t="shared" si="3"/>
        <v/>
      </c>
      <c r="T59" s="148" t="str">
        <f>IF($D59="","",IF(OR($AL59=5,$AL59=6,$AM59=1),IF($AM59=1,VLOOKUP($AM59,IC_Req!$A$12:$J$15,7),VLOOKUP($AL59,IC_Req!$A$2:$J$7,7)),""))</f>
        <v/>
      </c>
      <c r="U59" s="455"/>
      <c r="V59" s="455"/>
      <c r="W59" s="456"/>
      <c r="X59" s="150" t="str">
        <f t="shared" si="4"/>
        <v/>
      </c>
      <c r="Y59" s="150" t="str">
        <f t="shared" si="5"/>
        <v/>
      </c>
      <c r="Z59" s="151"/>
      <c r="AA59" s="453"/>
      <c r="AB59" s="453"/>
      <c r="AC59" s="453"/>
      <c r="AD59" s="453"/>
      <c r="AE59" s="453"/>
      <c r="AF59" s="457"/>
      <c r="AG59" s="152" t="str">
        <f>IF(OR($D59="",$AH59=""),"",MIN(VLOOKUP($AL59,IC_Req!$A$2:$J$7,9),$AH59-VLOOKUP($AL59,IC_Req!$A$2:$J$7,10)))</f>
        <v/>
      </c>
      <c r="AH59" s="453"/>
      <c r="AI59" s="453"/>
      <c r="AJ59" s="151"/>
      <c r="AK59" s="126" t="e">
        <f>VLOOKUP($D59,IC_Req!$M$2:$O$29,2)</f>
        <v>#N/A</v>
      </c>
      <c r="AL59" s="126" t="e">
        <f>VLOOKUP($D59,IC_Req!$M$2:$O$29,3)</f>
        <v>#N/A</v>
      </c>
      <c r="AM59" s="126" t="e">
        <f>IF($AL59=3,VLOOKUP($D59,IC_Req!$M$2:$P$29,4),"")</f>
        <v>#N/A</v>
      </c>
      <c r="AO59" s="217"/>
      <c r="AP59" s="218"/>
      <c r="AQ59" s="218"/>
    </row>
    <row r="60" spans="1:43" x14ac:dyDescent="0.25">
      <c r="A60" s="125"/>
      <c r="B60" s="453"/>
      <c r="C60" s="453"/>
      <c r="D60" s="454"/>
      <c r="E60" s="455"/>
      <c r="F60" s="147" t="str">
        <f>IF(OR($D60="",$AB60=""),"",IF(AND($AL60&lt;&gt;3,$AL60&lt;&gt;4),$AB60-(VLOOKUP($AL60,IC_Req!$A$2:$J$7,3)*$AB60),""))</f>
        <v/>
      </c>
      <c r="G60" s="147" t="str">
        <f>IF($D60="","",IF(AND($AL60&lt;&gt;3,$AL60&lt;&gt;4),IF($AB60&lt;&gt;"",$AB60+(VLOOKUP($AL60,IC_Req!$A$2:$J$7,3)*$AB60),IF(AND($H60&lt;&gt;"",$AA60&lt;&gt;""),$AA60*$H60,"")),IF(AND($H60&lt;&gt;"",$AA60&lt;&gt;""),$AA60*$H60,"")))</f>
        <v/>
      </c>
      <c r="H60" s="148" t="str">
        <f>IF($D60="","",IF(AND($AL60&lt;&gt;3,$AL60&lt;&gt;4),IF($AB60&lt;&gt;"","",VLOOKUP($AL60,IC_Req!$A$2:$J$7,2)),VLOOKUP($AL60,IC_Req!$A$2:$J$7,2)))</f>
        <v/>
      </c>
      <c r="I60" s="456"/>
      <c r="J60" s="147" t="str">
        <f t="shared" si="0"/>
        <v/>
      </c>
      <c r="K60" s="148" t="str">
        <f>IF($D60="","",VLOOKUP($AL60,IC_Req!$A$2:$J$7,4))</f>
        <v/>
      </c>
      <c r="L60" s="455"/>
      <c r="M60" s="169" t="str">
        <f t="shared" si="1"/>
        <v/>
      </c>
      <c r="N60" s="458"/>
      <c r="O60" s="455"/>
      <c r="P60" s="147" t="str">
        <f t="shared" si="2"/>
        <v/>
      </c>
      <c r="Q60" s="148" t="str">
        <f>IF($D60="","",IF(OR($AL60=4,$AL60=5,$AL60=6),VLOOKUP($AL60,IC_Req!$A$2:$J$7,6),IF($AL60=3,VLOOKUP($AM60,IC_Req!$A$12:$J$15,6),"")))</f>
        <v/>
      </c>
      <c r="R60" s="456"/>
      <c r="S60" s="158" t="str">
        <f t="shared" si="3"/>
        <v/>
      </c>
      <c r="T60" s="148" t="str">
        <f>IF($D60="","",IF(OR($AL60=5,$AL60=6,$AM60=1),IF($AM60=1,VLOOKUP($AM60,IC_Req!$A$12:$J$15,7),VLOOKUP($AL60,IC_Req!$A$2:$J$7,7)),""))</f>
        <v/>
      </c>
      <c r="U60" s="455"/>
      <c r="V60" s="455"/>
      <c r="W60" s="456"/>
      <c r="X60" s="150" t="str">
        <f t="shared" si="4"/>
        <v/>
      </c>
      <c r="Y60" s="150" t="str">
        <f t="shared" si="5"/>
        <v/>
      </c>
      <c r="Z60" s="151"/>
      <c r="AA60" s="453"/>
      <c r="AB60" s="453"/>
      <c r="AC60" s="453"/>
      <c r="AD60" s="453"/>
      <c r="AE60" s="453"/>
      <c r="AF60" s="457"/>
      <c r="AG60" s="152" t="str">
        <f>IF(OR($D60="",$AH60=""),"",MIN(VLOOKUP($AL60,IC_Req!$A$2:$J$7,9),$AH60-VLOOKUP($AL60,IC_Req!$A$2:$J$7,10)))</f>
        <v/>
      </c>
      <c r="AH60" s="453"/>
      <c r="AI60" s="453"/>
      <c r="AJ60" s="151"/>
      <c r="AK60" s="126" t="e">
        <f>VLOOKUP($D60,IC_Req!$M$2:$O$29,2)</f>
        <v>#N/A</v>
      </c>
      <c r="AL60" s="126" t="e">
        <f>VLOOKUP($D60,IC_Req!$M$2:$O$29,3)</f>
        <v>#N/A</v>
      </c>
      <c r="AM60" s="126" t="e">
        <f>IF($AL60=3,VLOOKUP($D60,IC_Req!$M$2:$P$29,4),"")</f>
        <v>#N/A</v>
      </c>
      <c r="AO60" s="217"/>
      <c r="AP60" s="218"/>
      <c r="AQ60" s="218"/>
    </row>
    <row r="61" spans="1:43" x14ac:dyDescent="0.25">
      <c r="A61" s="125"/>
      <c r="B61" s="453"/>
      <c r="C61" s="453"/>
      <c r="D61" s="454"/>
      <c r="E61" s="455"/>
      <c r="F61" s="147" t="str">
        <f>IF(OR($D61="",$AB61=""),"",IF(AND($AL61&lt;&gt;3,$AL61&lt;&gt;4),$AB61-(VLOOKUP($AL61,IC_Req!$A$2:$J$7,3)*$AB61),""))</f>
        <v/>
      </c>
      <c r="G61" s="147" t="str">
        <f>IF($D61="","",IF(AND($AL61&lt;&gt;3,$AL61&lt;&gt;4),IF($AB61&lt;&gt;"",$AB61+(VLOOKUP($AL61,IC_Req!$A$2:$J$7,3)*$AB61),IF(AND($H61&lt;&gt;"",$AA61&lt;&gt;""),$AA61*$H61,"")),IF(AND($H61&lt;&gt;"",$AA61&lt;&gt;""),$AA61*$H61,"")))</f>
        <v/>
      </c>
      <c r="H61" s="148" t="str">
        <f>IF($D61="","",IF(AND($AL61&lt;&gt;3,$AL61&lt;&gt;4),IF($AB61&lt;&gt;"","",VLOOKUP($AL61,IC_Req!$A$2:$J$7,2)),VLOOKUP($AL61,IC_Req!$A$2:$J$7,2)))</f>
        <v/>
      </c>
      <c r="I61" s="456"/>
      <c r="J61" s="147" t="str">
        <f t="shared" si="0"/>
        <v/>
      </c>
      <c r="K61" s="148" t="str">
        <f>IF($D61="","",VLOOKUP($AL61,IC_Req!$A$2:$J$7,4))</f>
        <v/>
      </c>
      <c r="L61" s="455"/>
      <c r="M61" s="169" t="str">
        <f t="shared" si="1"/>
        <v/>
      </c>
      <c r="N61" s="458"/>
      <c r="O61" s="455"/>
      <c r="P61" s="147" t="str">
        <f t="shared" si="2"/>
        <v/>
      </c>
      <c r="Q61" s="148" t="str">
        <f>IF($D61="","",IF(OR($AL61=4,$AL61=5,$AL61=6),VLOOKUP($AL61,IC_Req!$A$2:$J$7,6),IF($AL61=3,VLOOKUP($AM61,IC_Req!$A$12:$J$15,6),"")))</f>
        <v/>
      </c>
      <c r="R61" s="456"/>
      <c r="S61" s="158" t="str">
        <f t="shared" si="3"/>
        <v/>
      </c>
      <c r="T61" s="148" t="str">
        <f>IF($D61="","",IF(OR($AL61=5,$AL61=6,$AM61=1),IF($AM61=1,VLOOKUP($AM61,IC_Req!$A$12:$J$15,7),VLOOKUP($AL61,IC_Req!$A$2:$J$7,7)),""))</f>
        <v/>
      </c>
      <c r="U61" s="455"/>
      <c r="V61" s="455"/>
      <c r="W61" s="456"/>
      <c r="X61" s="150" t="str">
        <f t="shared" si="4"/>
        <v/>
      </c>
      <c r="Y61" s="150" t="str">
        <f t="shared" si="5"/>
        <v/>
      </c>
      <c r="Z61" s="151"/>
      <c r="AA61" s="453"/>
      <c r="AB61" s="453"/>
      <c r="AC61" s="453"/>
      <c r="AD61" s="453"/>
      <c r="AE61" s="453"/>
      <c r="AF61" s="457"/>
      <c r="AG61" s="152" t="str">
        <f>IF(OR($D61="",$AH61=""),"",MIN(VLOOKUP($AL61,IC_Req!$A$2:$J$7,9),$AH61-VLOOKUP($AL61,IC_Req!$A$2:$J$7,10)))</f>
        <v/>
      </c>
      <c r="AH61" s="453"/>
      <c r="AI61" s="453"/>
      <c r="AJ61" s="151"/>
      <c r="AK61" s="126" t="e">
        <f>VLOOKUP($D61,IC_Req!$M$2:$O$29,2)</f>
        <v>#N/A</v>
      </c>
      <c r="AL61" s="126" t="e">
        <f>VLOOKUP($D61,IC_Req!$M$2:$O$29,3)</f>
        <v>#N/A</v>
      </c>
      <c r="AM61" s="126" t="e">
        <f>IF($AL61=3,VLOOKUP($D61,IC_Req!$M$2:$P$29,4),"")</f>
        <v>#N/A</v>
      </c>
      <c r="AO61" s="217"/>
      <c r="AP61" s="218"/>
      <c r="AQ61" s="218"/>
    </row>
    <row r="62" spans="1:43" x14ac:dyDescent="0.25">
      <c r="A62" s="125"/>
      <c r="B62" s="453"/>
      <c r="C62" s="453"/>
      <c r="D62" s="454"/>
      <c r="E62" s="455"/>
      <c r="F62" s="147" t="str">
        <f>IF(OR($D62="",$AB62=""),"",IF(AND($AL62&lt;&gt;3,$AL62&lt;&gt;4),$AB62-(VLOOKUP($AL62,IC_Req!$A$2:$J$7,3)*$AB62),""))</f>
        <v/>
      </c>
      <c r="G62" s="147" t="str">
        <f>IF($D62="","",IF(AND($AL62&lt;&gt;3,$AL62&lt;&gt;4),IF($AB62&lt;&gt;"",$AB62+(VLOOKUP($AL62,IC_Req!$A$2:$J$7,3)*$AB62),IF(AND($H62&lt;&gt;"",$AA62&lt;&gt;""),$AA62*$H62,"")),IF(AND($H62&lt;&gt;"",$AA62&lt;&gt;""),$AA62*$H62,"")))</f>
        <v/>
      </c>
      <c r="H62" s="148" t="str">
        <f>IF($D62="","",IF(AND($AL62&lt;&gt;3,$AL62&lt;&gt;4),IF($AB62&lt;&gt;"","",VLOOKUP($AL62,IC_Req!$A$2:$J$7,2)),VLOOKUP($AL62,IC_Req!$A$2:$J$7,2)))</f>
        <v/>
      </c>
      <c r="I62" s="456"/>
      <c r="J62" s="147" t="str">
        <f t="shared" si="0"/>
        <v/>
      </c>
      <c r="K62" s="148" t="str">
        <f>IF($D62="","",VLOOKUP($AL62,IC_Req!$A$2:$J$7,4))</f>
        <v/>
      </c>
      <c r="L62" s="455"/>
      <c r="M62" s="169" t="str">
        <f t="shared" si="1"/>
        <v/>
      </c>
      <c r="N62" s="458"/>
      <c r="O62" s="455"/>
      <c r="P62" s="147" t="str">
        <f t="shared" si="2"/>
        <v/>
      </c>
      <c r="Q62" s="148" t="str">
        <f>IF($D62="","",IF(OR($AL62=4,$AL62=5,$AL62=6),VLOOKUP($AL62,IC_Req!$A$2:$J$7,6),IF($AL62=3,VLOOKUP($AM62,IC_Req!$A$12:$J$15,6),"")))</f>
        <v/>
      </c>
      <c r="R62" s="456"/>
      <c r="S62" s="158" t="str">
        <f t="shared" si="3"/>
        <v/>
      </c>
      <c r="T62" s="148" t="str">
        <f>IF($D62="","",IF(OR($AL62=5,$AL62=6,$AM62=1),IF($AM62=1,VLOOKUP($AM62,IC_Req!$A$12:$J$15,7),VLOOKUP($AL62,IC_Req!$A$2:$J$7,7)),""))</f>
        <v/>
      </c>
      <c r="U62" s="455"/>
      <c r="V62" s="455"/>
      <c r="W62" s="456"/>
      <c r="X62" s="150" t="str">
        <f t="shared" si="4"/>
        <v/>
      </c>
      <c r="Y62" s="150" t="str">
        <f t="shared" si="5"/>
        <v/>
      </c>
      <c r="Z62" s="151"/>
      <c r="AA62" s="453"/>
      <c r="AB62" s="453"/>
      <c r="AC62" s="453"/>
      <c r="AD62" s="453"/>
      <c r="AE62" s="453"/>
      <c r="AF62" s="457"/>
      <c r="AG62" s="152" t="str">
        <f>IF(OR($D62="",$AH62=""),"",MIN(VLOOKUP($AL62,IC_Req!$A$2:$J$7,9),$AH62-VLOOKUP($AL62,IC_Req!$A$2:$J$7,10)))</f>
        <v/>
      </c>
      <c r="AH62" s="453"/>
      <c r="AI62" s="453"/>
      <c r="AJ62" s="151"/>
      <c r="AK62" s="126" t="e">
        <f>VLOOKUP($D62,IC_Req!$M$2:$O$29,2)</f>
        <v>#N/A</v>
      </c>
      <c r="AL62" s="126" t="e">
        <f>VLOOKUP($D62,IC_Req!$M$2:$O$29,3)</f>
        <v>#N/A</v>
      </c>
      <c r="AM62" s="126" t="e">
        <f>IF($AL62=3,VLOOKUP($D62,IC_Req!$M$2:$P$29,4),"")</f>
        <v>#N/A</v>
      </c>
      <c r="AO62" s="217"/>
      <c r="AP62" s="218"/>
      <c r="AQ62" s="218"/>
    </row>
    <row r="63" spans="1:43" x14ac:dyDescent="0.25">
      <c r="A63" s="125"/>
      <c r="B63" s="453"/>
      <c r="C63" s="453"/>
      <c r="D63" s="454"/>
      <c r="E63" s="455"/>
      <c r="F63" s="147" t="str">
        <f>IF(OR($D63="",$AB63=""),"",IF(AND($AL63&lt;&gt;3,$AL63&lt;&gt;4),$AB63-(VLOOKUP($AL63,IC_Req!$A$2:$J$7,3)*$AB63),""))</f>
        <v/>
      </c>
      <c r="G63" s="147" t="str">
        <f>IF($D63="","",IF(AND($AL63&lt;&gt;3,$AL63&lt;&gt;4),IF($AB63&lt;&gt;"",$AB63+(VLOOKUP($AL63,IC_Req!$A$2:$J$7,3)*$AB63),IF(AND($H63&lt;&gt;"",$AA63&lt;&gt;""),$AA63*$H63,"")),IF(AND($H63&lt;&gt;"",$AA63&lt;&gt;""),$AA63*$H63,"")))</f>
        <v/>
      </c>
      <c r="H63" s="148" t="str">
        <f>IF($D63="","",IF(AND($AL63&lt;&gt;3,$AL63&lt;&gt;4),IF($AB63&lt;&gt;"","",VLOOKUP($AL63,IC_Req!$A$2:$J$7,2)),VLOOKUP($AL63,IC_Req!$A$2:$J$7,2)))</f>
        <v/>
      </c>
      <c r="I63" s="456"/>
      <c r="J63" s="147" t="str">
        <f t="shared" si="0"/>
        <v/>
      </c>
      <c r="K63" s="148" t="str">
        <f>IF($D63="","",VLOOKUP($AL63,IC_Req!$A$2:$J$7,4))</f>
        <v/>
      </c>
      <c r="L63" s="455"/>
      <c r="M63" s="169" t="str">
        <f t="shared" si="1"/>
        <v/>
      </c>
      <c r="N63" s="458"/>
      <c r="O63" s="455"/>
      <c r="P63" s="147" t="str">
        <f t="shared" si="2"/>
        <v/>
      </c>
      <c r="Q63" s="148" t="str">
        <f>IF($D63="","",IF(OR($AL63=4,$AL63=5,$AL63=6),VLOOKUP($AL63,IC_Req!$A$2:$J$7,6),IF($AL63=3,VLOOKUP($AM63,IC_Req!$A$12:$J$15,6),"")))</f>
        <v/>
      </c>
      <c r="R63" s="456"/>
      <c r="S63" s="158" t="str">
        <f t="shared" si="3"/>
        <v/>
      </c>
      <c r="T63" s="148" t="str">
        <f>IF($D63="","",IF(OR($AL63=5,$AL63=6,$AM63=1),IF($AM63=1,VLOOKUP($AM63,IC_Req!$A$12:$J$15,7),VLOOKUP($AL63,IC_Req!$A$2:$J$7,7)),""))</f>
        <v/>
      </c>
      <c r="U63" s="455"/>
      <c r="V63" s="455"/>
      <c r="W63" s="456"/>
      <c r="X63" s="150" t="str">
        <f t="shared" si="4"/>
        <v/>
      </c>
      <c r="Y63" s="150" t="str">
        <f t="shared" si="5"/>
        <v/>
      </c>
      <c r="Z63" s="151"/>
      <c r="AA63" s="453"/>
      <c r="AB63" s="453"/>
      <c r="AC63" s="453"/>
      <c r="AD63" s="453"/>
      <c r="AE63" s="453"/>
      <c r="AF63" s="457"/>
      <c r="AG63" s="152" t="str">
        <f>IF(OR($D63="",$AH63=""),"",MIN(VLOOKUP($AL63,IC_Req!$A$2:$J$7,9),$AH63-VLOOKUP($AL63,IC_Req!$A$2:$J$7,10)))</f>
        <v/>
      </c>
      <c r="AH63" s="453"/>
      <c r="AI63" s="453"/>
      <c r="AJ63" s="151"/>
      <c r="AK63" s="126" t="e">
        <f>VLOOKUP($D63,IC_Req!$M$2:$O$29,2)</f>
        <v>#N/A</v>
      </c>
      <c r="AL63" s="126" t="e">
        <f>VLOOKUP($D63,IC_Req!$M$2:$O$29,3)</f>
        <v>#N/A</v>
      </c>
      <c r="AM63" s="126" t="e">
        <f>IF($AL63=3,VLOOKUP($D63,IC_Req!$M$2:$P$29,4),"")</f>
        <v>#N/A</v>
      </c>
      <c r="AO63" s="217"/>
      <c r="AP63" s="218"/>
      <c r="AQ63" s="218"/>
    </row>
    <row r="64" spans="1:43" x14ac:dyDescent="0.25">
      <c r="A64" s="125"/>
      <c r="B64" s="453"/>
      <c r="C64" s="453"/>
      <c r="D64" s="454"/>
      <c r="E64" s="455"/>
      <c r="F64" s="147" t="str">
        <f>IF(OR($D64="",$AB64=""),"",IF(AND($AL64&lt;&gt;3,$AL64&lt;&gt;4),$AB64-(VLOOKUP($AL64,IC_Req!$A$2:$J$7,3)*$AB64),""))</f>
        <v/>
      </c>
      <c r="G64" s="147" t="str">
        <f>IF($D64="","",IF(AND($AL64&lt;&gt;3,$AL64&lt;&gt;4),IF($AB64&lt;&gt;"",$AB64+(VLOOKUP($AL64,IC_Req!$A$2:$J$7,3)*$AB64),IF(AND($H64&lt;&gt;"",$AA64&lt;&gt;""),$AA64*$H64,"")),IF(AND($H64&lt;&gt;"",$AA64&lt;&gt;""),$AA64*$H64,"")))</f>
        <v/>
      </c>
      <c r="H64" s="148" t="str">
        <f>IF($D64="","",IF(AND($AL64&lt;&gt;3,$AL64&lt;&gt;4),IF($AB64&lt;&gt;"","",VLOOKUP($AL64,IC_Req!$A$2:$J$7,2)),VLOOKUP($AL64,IC_Req!$A$2:$J$7,2)))</f>
        <v/>
      </c>
      <c r="I64" s="456"/>
      <c r="J64" s="147" t="str">
        <f t="shared" si="0"/>
        <v/>
      </c>
      <c r="K64" s="148" t="str">
        <f>IF($D64="","",VLOOKUP($AL64,IC_Req!$A$2:$J$7,4))</f>
        <v/>
      </c>
      <c r="L64" s="455"/>
      <c r="M64" s="169" t="str">
        <f t="shared" si="1"/>
        <v/>
      </c>
      <c r="N64" s="458"/>
      <c r="O64" s="455"/>
      <c r="P64" s="147" t="str">
        <f t="shared" si="2"/>
        <v/>
      </c>
      <c r="Q64" s="148" t="str">
        <f>IF($D64="","",IF(OR($AL64=4,$AL64=5,$AL64=6),VLOOKUP($AL64,IC_Req!$A$2:$J$7,6),IF($AL64=3,VLOOKUP($AM64,IC_Req!$A$12:$J$15,6),"")))</f>
        <v/>
      </c>
      <c r="R64" s="456"/>
      <c r="S64" s="158" t="str">
        <f t="shared" si="3"/>
        <v/>
      </c>
      <c r="T64" s="148" t="str">
        <f>IF($D64="","",IF(OR($AL64=5,$AL64=6,$AM64=1),IF($AM64=1,VLOOKUP($AM64,IC_Req!$A$12:$J$15,7),VLOOKUP($AL64,IC_Req!$A$2:$J$7,7)),""))</f>
        <v/>
      </c>
      <c r="U64" s="455"/>
      <c r="V64" s="455"/>
      <c r="W64" s="456"/>
      <c r="X64" s="150" t="str">
        <f t="shared" si="4"/>
        <v/>
      </c>
      <c r="Y64" s="150" t="str">
        <f t="shared" si="5"/>
        <v/>
      </c>
      <c r="Z64" s="151"/>
      <c r="AA64" s="453"/>
      <c r="AB64" s="453"/>
      <c r="AC64" s="453"/>
      <c r="AD64" s="453"/>
      <c r="AE64" s="453"/>
      <c r="AF64" s="457"/>
      <c r="AG64" s="152" t="str">
        <f>IF(OR($D64="",$AH64=""),"",MIN(VLOOKUP($AL64,IC_Req!$A$2:$J$7,9),$AH64-VLOOKUP($AL64,IC_Req!$A$2:$J$7,10)))</f>
        <v/>
      </c>
      <c r="AH64" s="453"/>
      <c r="AI64" s="453"/>
      <c r="AJ64" s="151"/>
      <c r="AK64" s="126" t="e">
        <f>VLOOKUP($D64,IC_Req!$M$2:$O$29,2)</f>
        <v>#N/A</v>
      </c>
      <c r="AL64" s="126" t="e">
        <f>VLOOKUP($D64,IC_Req!$M$2:$O$29,3)</f>
        <v>#N/A</v>
      </c>
      <c r="AM64" s="126" t="e">
        <f>IF($AL64=3,VLOOKUP($D64,IC_Req!$M$2:$P$29,4),"")</f>
        <v>#N/A</v>
      </c>
      <c r="AO64" s="217"/>
      <c r="AP64" s="218"/>
      <c r="AQ64" s="218"/>
    </row>
    <row r="65" spans="1:43" x14ac:dyDescent="0.25">
      <c r="A65" s="125"/>
      <c r="B65" s="453"/>
      <c r="C65" s="453"/>
      <c r="D65" s="454"/>
      <c r="E65" s="455"/>
      <c r="F65" s="147" t="str">
        <f>IF(OR($D65="",$AB65=""),"",IF(AND($AL65&lt;&gt;3,$AL65&lt;&gt;4),$AB65-(VLOOKUP($AL65,IC_Req!$A$2:$J$7,3)*$AB65),""))</f>
        <v/>
      </c>
      <c r="G65" s="147" t="str">
        <f>IF($D65="","",IF(AND($AL65&lt;&gt;3,$AL65&lt;&gt;4),IF($AB65&lt;&gt;"",$AB65+(VLOOKUP($AL65,IC_Req!$A$2:$J$7,3)*$AB65),IF(AND($H65&lt;&gt;"",$AA65&lt;&gt;""),$AA65*$H65,"")),IF(AND($H65&lt;&gt;"",$AA65&lt;&gt;""),$AA65*$H65,"")))</f>
        <v/>
      </c>
      <c r="H65" s="148" t="str">
        <f>IF($D65="","",IF(AND($AL65&lt;&gt;3,$AL65&lt;&gt;4),IF($AB65&lt;&gt;"","",VLOOKUP($AL65,IC_Req!$A$2:$J$7,2)),VLOOKUP($AL65,IC_Req!$A$2:$J$7,2)))</f>
        <v/>
      </c>
      <c r="I65" s="456"/>
      <c r="J65" s="147" t="str">
        <f t="shared" si="0"/>
        <v/>
      </c>
      <c r="K65" s="148" t="str">
        <f>IF($D65="","",VLOOKUP($AL65,IC_Req!$A$2:$J$7,4))</f>
        <v/>
      </c>
      <c r="L65" s="455"/>
      <c r="M65" s="169" t="str">
        <f t="shared" si="1"/>
        <v/>
      </c>
      <c r="N65" s="458"/>
      <c r="O65" s="455"/>
      <c r="P65" s="147" t="str">
        <f t="shared" si="2"/>
        <v/>
      </c>
      <c r="Q65" s="148" t="str">
        <f>IF($D65="","",IF(OR($AL65=4,$AL65=5,$AL65=6),VLOOKUP($AL65,IC_Req!$A$2:$J$7,6),IF($AL65=3,VLOOKUP($AM65,IC_Req!$A$12:$J$15,6),"")))</f>
        <v/>
      </c>
      <c r="R65" s="456"/>
      <c r="S65" s="158" t="str">
        <f t="shared" si="3"/>
        <v/>
      </c>
      <c r="T65" s="148" t="str">
        <f>IF($D65="","",IF(OR($AL65=5,$AL65=6,$AM65=1),IF($AM65=1,VLOOKUP($AM65,IC_Req!$A$12:$J$15,7),VLOOKUP($AL65,IC_Req!$A$2:$J$7,7)),""))</f>
        <v/>
      </c>
      <c r="U65" s="455"/>
      <c r="V65" s="455"/>
      <c r="W65" s="456"/>
      <c r="X65" s="150" t="str">
        <f t="shared" si="4"/>
        <v/>
      </c>
      <c r="Y65" s="150" t="str">
        <f t="shared" si="5"/>
        <v/>
      </c>
      <c r="Z65" s="151"/>
      <c r="AA65" s="453"/>
      <c r="AB65" s="453"/>
      <c r="AC65" s="453"/>
      <c r="AD65" s="453"/>
      <c r="AE65" s="453"/>
      <c r="AF65" s="457"/>
      <c r="AG65" s="152" t="str">
        <f>IF(OR($D65="",$AH65=""),"",MIN(VLOOKUP($AL65,IC_Req!$A$2:$J$7,9),$AH65-VLOOKUP($AL65,IC_Req!$A$2:$J$7,10)))</f>
        <v/>
      </c>
      <c r="AH65" s="453"/>
      <c r="AI65" s="453"/>
      <c r="AJ65" s="151"/>
      <c r="AK65" s="126" t="e">
        <f>VLOOKUP($D65,IC_Req!$M$2:$O$29,2)</f>
        <v>#N/A</v>
      </c>
      <c r="AL65" s="126" t="e">
        <f>VLOOKUP($D65,IC_Req!$M$2:$O$29,3)</f>
        <v>#N/A</v>
      </c>
      <c r="AM65" s="126" t="e">
        <f>IF($AL65=3,VLOOKUP($D65,IC_Req!$M$2:$P$29,4),"")</f>
        <v>#N/A</v>
      </c>
      <c r="AO65" s="217"/>
      <c r="AP65" s="218"/>
      <c r="AQ65" s="218"/>
    </row>
    <row r="66" spans="1:43" x14ac:dyDescent="0.25">
      <c r="A66" s="125"/>
      <c r="B66" s="453"/>
      <c r="C66" s="453"/>
      <c r="D66" s="454"/>
      <c r="E66" s="455"/>
      <c r="F66" s="147" t="str">
        <f>IF(OR($D66="",$AB66=""),"",IF(AND($AL66&lt;&gt;3,$AL66&lt;&gt;4),$AB66-(VLOOKUP($AL66,IC_Req!$A$2:$J$7,3)*$AB66),""))</f>
        <v/>
      </c>
      <c r="G66" s="147" t="str">
        <f>IF($D66="","",IF(AND($AL66&lt;&gt;3,$AL66&lt;&gt;4),IF($AB66&lt;&gt;"",$AB66+(VLOOKUP($AL66,IC_Req!$A$2:$J$7,3)*$AB66),IF(AND($H66&lt;&gt;"",$AA66&lt;&gt;""),$AA66*$H66,"")),IF(AND($H66&lt;&gt;"",$AA66&lt;&gt;""),$AA66*$H66,"")))</f>
        <v/>
      </c>
      <c r="H66" s="148" t="str">
        <f>IF($D66="","",IF(AND($AL66&lt;&gt;3,$AL66&lt;&gt;4),IF($AB66&lt;&gt;"","",VLOOKUP($AL66,IC_Req!$A$2:$J$7,2)),VLOOKUP($AL66,IC_Req!$A$2:$J$7,2)))</f>
        <v/>
      </c>
      <c r="I66" s="456"/>
      <c r="J66" s="147" t="str">
        <f t="shared" si="0"/>
        <v/>
      </c>
      <c r="K66" s="148" t="str">
        <f>IF($D66="","",VLOOKUP($AL66,IC_Req!$A$2:$J$7,4))</f>
        <v/>
      </c>
      <c r="L66" s="455"/>
      <c r="M66" s="169" t="str">
        <f t="shared" si="1"/>
        <v/>
      </c>
      <c r="N66" s="458"/>
      <c r="O66" s="455"/>
      <c r="P66" s="147" t="str">
        <f t="shared" si="2"/>
        <v/>
      </c>
      <c r="Q66" s="148" t="str">
        <f>IF($D66="","",IF(OR($AL66=4,$AL66=5,$AL66=6),VLOOKUP($AL66,IC_Req!$A$2:$J$7,6),IF($AL66=3,VLOOKUP($AM66,IC_Req!$A$12:$J$15,6),"")))</f>
        <v/>
      </c>
      <c r="R66" s="456"/>
      <c r="S66" s="158" t="str">
        <f t="shared" si="3"/>
        <v/>
      </c>
      <c r="T66" s="148" t="str">
        <f>IF($D66="","",IF(OR($AL66=5,$AL66=6,$AM66=1),IF($AM66=1,VLOOKUP($AM66,IC_Req!$A$12:$J$15,7),VLOOKUP($AL66,IC_Req!$A$2:$J$7,7)),""))</f>
        <v/>
      </c>
      <c r="U66" s="455"/>
      <c r="V66" s="455"/>
      <c r="W66" s="456"/>
      <c r="X66" s="150" t="str">
        <f t="shared" si="4"/>
        <v/>
      </c>
      <c r="Y66" s="150" t="str">
        <f t="shared" si="5"/>
        <v/>
      </c>
      <c r="Z66" s="151"/>
      <c r="AA66" s="453"/>
      <c r="AB66" s="453"/>
      <c r="AC66" s="453"/>
      <c r="AD66" s="453"/>
      <c r="AE66" s="453"/>
      <c r="AF66" s="457"/>
      <c r="AG66" s="152" t="str">
        <f>IF(OR($D66="",$AH66=""),"",MIN(VLOOKUP($AL66,IC_Req!$A$2:$J$7,9),$AH66-VLOOKUP($AL66,IC_Req!$A$2:$J$7,10)))</f>
        <v/>
      </c>
      <c r="AH66" s="453"/>
      <c r="AI66" s="453"/>
      <c r="AJ66" s="151"/>
      <c r="AK66" s="126" t="e">
        <f>VLOOKUP($D66,IC_Req!$M$2:$O$29,2)</f>
        <v>#N/A</v>
      </c>
      <c r="AL66" s="126" t="e">
        <f>VLOOKUP($D66,IC_Req!$M$2:$O$29,3)</f>
        <v>#N/A</v>
      </c>
      <c r="AM66" s="126" t="e">
        <f>IF($AL66=3,VLOOKUP($D66,IC_Req!$M$2:$P$29,4),"")</f>
        <v>#N/A</v>
      </c>
      <c r="AO66" s="217"/>
      <c r="AP66" s="218"/>
      <c r="AQ66" s="218"/>
    </row>
    <row r="67" spans="1:43" x14ac:dyDescent="0.25">
      <c r="A67" s="125"/>
      <c r="B67" s="453"/>
      <c r="C67" s="453"/>
      <c r="D67" s="454"/>
      <c r="E67" s="455"/>
      <c r="F67" s="147" t="str">
        <f>IF(OR($D67="",$AB67=""),"",IF(AND($AL67&lt;&gt;3,$AL67&lt;&gt;4),$AB67-(VLOOKUP($AL67,IC_Req!$A$2:$J$7,3)*$AB67),""))</f>
        <v/>
      </c>
      <c r="G67" s="147" t="str">
        <f>IF($D67="","",IF(AND($AL67&lt;&gt;3,$AL67&lt;&gt;4),IF($AB67&lt;&gt;"",$AB67+(VLOOKUP($AL67,IC_Req!$A$2:$J$7,3)*$AB67),IF(AND($H67&lt;&gt;"",$AA67&lt;&gt;""),$AA67*$H67,"")),IF(AND($H67&lt;&gt;"",$AA67&lt;&gt;""),$AA67*$H67,"")))</f>
        <v/>
      </c>
      <c r="H67" s="148" t="str">
        <f>IF($D67="","",IF(AND($AL67&lt;&gt;3,$AL67&lt;&gt;4),IF($AB67&lt;&gt;"","",VLOOKUP($AL67,IC_Req!$A$2:$J$7,2)),VLOOKUP($AL67,IC_Req!$A$2:$J$7,2)))</f>
        <v/>
      </c>
      <c r="I67" s="456"/>
      <c r="J67" s="147" t="str">
        <f t="shared" si="0"/>
        <v/>
      </c>
      <c r="K67" s="148" t="str">
        <f>IF($D67="","",VLOOKUP($AL67,IC_Req!$A$2:$J$7,4))</f>
        <v/>
      </c>
      <c r="L67" s="455"/>
      <c r="M67" s="169" t="str">
        <f t="shared" si="1"/>
        <v/>
      </c>
      <c r="N67" s="458"/>
      <c r="O67" s="455"/>
      <c r="P67" s="147" t="str">
        <f t="shared" si="2"/>
        <v/>
      </c>
      <c r="Q67" s="148" t="str">
        <f>IF($D67="","",IF(OR($AL67=4,$AL67=5,$AL67=6),VLOOKUP($AL67,IC_Req!$A$2:$J$7,6),IF($AL67=3,VLOOKUP($AM67,IC_Req!$A$12:$J$15,6),"")))</f>
        <v/>
      </c>
      <c r="R67" s="456"/>
      <c r="S67" s="158" t="str">
        <f t="shared" si="3"/>
        <v/>
      </c>
      <c r="T67" s="148" t="str">
        <f>IF($D67="","",IF(OR($AL67=5,$AL67=6,$AM67=1),IF($AM67=1,VLOOKUP($AM67,IC_Req!$A$12:$J$15,7),VLOOKUP($AL67,IC_Req!$A$2:$J$7,7)),""))</f>
        <v/>
      </c>
      <c r="U67" s="455"/>
      <c r="V67" s="455"/>
      <c r="W67" s="456"/>
      <c r="X67" s="150" t="str">
        <f t="shared" si="4"/>
        <v/>
      </c>
      <c r="Y67" s="150" t="str">
        <f t="shared" si="5"/>
        <v/>
      </c>
      <c r="Z67" s="151"/>
      <c r="AA67" s="453"/>
      <c r="AB67" s="453"/>
      <c r="AC67" s="453"/>
      <c r="AD67" s="453"/>
      <c r="AE67" s="453"/>
      <c r="AF67" s="457"/>
      <c r="AG67" s="152" t="str">
        <f>IF(OR($D67="",$AH67=""),"",MIN(VLOOKUP($AL67,IC_Req!$A$2:$J$7,9),$AH67-VLOOKUP($AL67,IC_Req!$A$2:$J$7,10)))</f>
        <v/>
      </c>
      <c r="AH67" s="453"/>
      <c r="AI67" s="453"/>
      <c r="AJ67" s="151"/>
      <c r="AK67" s="126" t="e">
        <f>VLOOKUP($D67,IC_Req!$M$2:$O$29,2)</f>
        <v>#N/A</v>
      </c>
      <c r="AL67" s="126" t="e">
        <f>VLOOKUP($D67,IC_Req!$M$2:$O$29,3)</f>
        <v>#N/A</v>
      </c>
      <c r="AM67" s="126" t="e">
        <f>IF($AL67=3,VLOOKUP($D67,IC_Req!$M$2:$P$29,4),"")</f>
        <v>#N/A</v>
      </c>
      <c r="AO67" s="217"/>
      <c r="AP67" s="218"/>
      <c r="AQ67" s="218"/>
    </row>
    <row r="68" spans="1:43" x14ac:dyDescent="0.25">
      <c r="A68" s="125"/>
      <c r="B68" s="453"/>
      <c r="C68" s="453"/>
      <c r="D68" s="454"/>
      <c r="E68" s="455"/>
      <c r="F68" s="147" t="str">
        <f>IF(OR($D68="",$AB68=""),"",IF(AND($AL68&lt;&gt;3,$AL68&lt;&gt;4),$AB68-(VLOOKUP($AL68,IC_Req!$A$2:$J$7,3)*$AB68),""))</f>
        <v/>
      </c>
      <c r="G68" s="147" t="str">
        <f>IF($D68="","",IF(AND($AL68&lt;&gt;3,$AL68&lt;&gt;4),IF($AB68&lt;&gt;"",$AB68+(VLOOKUP($AL68,IC_Req!$A$2:$J$7,3)*$AB68),IF(AND($H68&lt;&gt;"",$AA68&lt;&gt;""),$AA68*$H68,"")),IF(AND($H68&lt;&gt;"",$AA68&lt;&gt;""),$AA68*$H68,"")))</f>
        <v/>
      </c>
      <c r="H68" s="148" t="str">
        <f>IF($D68="","",IF(AND($AL68&lt;&gt;3,$AL68&lt;&gt;4),IF($AB68&lt;&gt;"","",VLOOKUP($AL68,IC_Req!$A$2:$J$7,2)),VLOOKUP($AL68,IC_Req!$A$2:$J$7,2)))</f>
        <v/>
      </c>
      <c r="I68" s="456"/>
      <c r="J68" s="147" t="str">
        <f t="shared" si="0"/>
        <v/>
      </c>
      <c r="K68" s="148" t="str">
        <f>IF($D68="","",VLOOKUP($AL68,IC_Req!$A$2:$J$7,4))</f>
        <v/>
      </c>
      <c r="L68" s="455"/>
      <c r="M68" s="169" t="str">
        <f t="shared" si="1"/>
        <v/>
      </c>
      <c r="N68" s="458"/>
      <c r="O68" s="455"/>
      <c r="P68" s="147" t="str">
        <f t="shared" si="2"/>
        <v/>
      </c>
      <c r="Q68" s="148" t="str">
        <f>IF($D68="","",IF(OR($AL68=4,$AL68=5,$AL68=6),VLOOKUP($AL68,IC_Req!$A$2:$J$7,6),IF($AL68=3,VLOOKUP($AM68,IC_Req!$A$12:$J$15,6),"")))</f>
        <v/>
      </c>
      <c r="R68" s="456"/>
      <c r="S68" s="158" t="str">
        <f t="shared" si="3"/>
        <v/>
      </c>
      <c r="T68" s="148" t="str">
        <f>IF($D68="","",IF(OR($AL68=5,$AL68=6,$AM68=1),IF($AM68=1,VLOOKUP($AM68,IC_Req!$A$12:$J$15,7),VLOOKUP($AL68,IC_Req!$A$2:$J$7,7)),""))</f>
        <v/>
      </c>
      <c r="U68" s="455"/>
      <c r="V68" s="455"/>
      <c r="W68" s="456"/>
      <c r="X68" s="150" t="str">
        <f t="shared" si="4"/>
        <v/>
      </c>
      <c r="Y68" s="150" t="str">
        <f t="shared" si="5"/>
        <v/>
      </c>
      <c r="Z68" s="151"/>
      <c r="AA68" s="453"/>
      <c r="AB68" s="453"/>
      <c r="AC68" s="453"/>
      <c r="AD68" s="453"/>
      <c r="AE68" s="453"/>
      <c r="AF68" s="457"/>
      <c r="AG68" s="152" t="str">
        <f>IF(OR($D68="",$AH68=""),"",MIN(VLOOKUP($AL68,IC_Req!$A$2:$J$7,9),$AH68-VLOOKUP($AL68,IC_Req!$A$2:$J$7,10)))</f>
        <v/>
      </c>
      <c r="AH68" s="453"/>
      <c r="AI68" s="453"/>
      <c r="AJ68" s="151"/>
      <c r="AK68" s="126" t="e">
        <f>VLOOKUP($D68,IC_Req!$M$2:$O$29,2)</f>
        <v>#N/A</v>
      </c>
      <c r="AL68" s="126" t="e">
        <f>VLOOKUP($D68,IC_Req!$M$2:$O$29,3)</f>
        <v>#N/A</v>
      </c>
      <c r="AM68" s="126" t="e">
        <f>IF($AL68=3,VLOOKUP($D68,IC_Req!$M$2:$P$29,4),"")</f>
        <v>#N/A</v>
      </c>
      <c r="AO68" s="217"/>
      <c r="AP68" s="218"/>
      <c r="AQ68" s="218"/>
    </row>
    <row r="69" spans="1:43" x14ac:dyDescent="0.25">
      <c r="A69" s="125"/>
      <c r="B69" s="453"/>
      <c r="C69" s="453"/>
      <c r="D69" s="454"/>
      <c r="E69" s="455"/>
      <c r="F69" s="147" t="str">
        <f>IF(OR($D69="",$AB69=""),"",IF(AND($AL69&lt;&gt;3,$AL69&lt;&gt;4),$AB69-(VLOOKUP($AL69,IC_Req!$A$2:$J$7,3)*$AB69),""))</f>
        <v/>
      </c>
      <c r="G69" s="147" t="str">
        <f>IF($D69="","",IF(AND($AL69&lt;&gt;3,$AL69&lt;&gt;4),IF($AB69&lt;&gt;"",$AB69+(VLOOKUP($AL69,IC_Req!$A$2:$J$7,3)*$AB69),IF(AND($H69&lt;&gt;"",$AA69&lt;&gt;""),$AA69*$H69,"")),IF(AND($H69&lt;&gt;"",$AA69&lt;&gt;""),$AA69*$H69,"")))</f>
        <v/>
      </c>
      <c r="H69" s="148" t="str">
        <f>IF($D69="","",IF(AND($AL69&lt;&gt;3,$AL69&lt;&gt;4),IF($AB69&lt;&gt;"","",VLOOKUP($AL69,IC_Req!$A$2:$J$7,2)),VLOOKUP($AL69,IC_Req!$A$2:$J$7,2)))</f>
        <v/>
      </c>
      <c r="I69" s="456"/>
      <c r="J69" s="147" t="str">
        <f t="shared" si="0"/>
        <v/>
      </c>
      <c r="K69" s="148" t="str">
        <f>IF($D69="","",VLOOKUP($AL69,IC_Req!$A$2:$J$7,4))</f>
        <v/>
      </c>
      <c r="L69" s="455"/>
      <c r="M69" s="169" t="str">
        <f t="shared" si="1"/>
        <v/>
      </c>
      <c r="N69" s="458"/>
      <c r="O69" s="455"/>
      <c r="P69" s="147" t="str">
        <f t="shared" si="2"/>
        <v/>
      </c>
      <c r="Q69" s="148" t="str">
        <f>IF($D69="","",IF(OR($AL69=4,$AL69=5,$AL69=6),VLOOKUP($AL69,IC_Req!$A$2:$J$7,6),IF($AL69=3,VLOOKUP($AM69,IC_Req!$A$12:$J$15,6),"")))</f>
        <v/>
      </c>
      <c r="R69" s="456"/>
      <c r="S69" s="158" t="str">
        <f t="shared" si="3"/>
        <v/>
      </c>
      <c r="T69" s="148" t="str">
        <f>IF($D69="","",IF(OR($AL69=5,$AL69=6,$AM69=1),IF($AM69=1,VLOOKUP($AM69,IC_Req!$A$12:$J$15,7),VLOOKUP($AL69,IC_Req!$A$2:$J$7,7)),""))</f>
        <v/>
      </c>
      <c r="U69" s="455"/>
      <c r="V69" s="455"/>
      <c r="W69" s="456"/>
      <c r="X69" s="150" t="str">
        <f t="shared" si="4"/>
        <v/>
      </c>
      <c r="Y69" s="150" t="str">
        <f t="shared" si="5"/>
        <v/>
      </c>
      <c r="Z69" s="151"/>
      <c r="AA69" s="453"/>
      <c r="AB69" s="453"/>
      <c r="AC69" s="453"/>
      <c r="AD69" s="453"/>
      <c r="AE69" s="453"/>
      <c r="AF69" s="457"/>
      <c r="AG69" s="152" t="str">
        <f>IF(OR($D69="",$AH69=""),"",MIN(VLOOKUP($AL69,IC_Req!$A$2:$J$7,9),$AH69-VLOOKUP($AL69,IC_Req!$A$2:$J$7,10)))</f>
        <v/>
      </c>
      <c r="AH69" s="453"/>
      <c r="AI69" s="453"/>
      <c r="AJ69" s="151"/>
      <c r="AK69" s="126" t="e">
        <f>VLOOKUP($D69,IC_Req!$M$2:$O$29,2)</f>
        <v>#N/A</v>
      </c>
      <c r="AL69" s="126" t="e">
        <f>VLOOKUP($D69,IC_Req!$M$2:$O$29,3)</f>
        <v>#N/A</v>
      </c>
      <c r="AM69" s="126" t="e">
        <f>IF($AL69=3,VLOOKUP($D69,IC_Req!$M$2:$P$29,4),"")</f>
        <v>#N/A</v>
      </c>
      <c r="AO69" s="217"/>
      <c r="AP69" s="218"/>
      <c r="AQ69" s="218"/>
    </row>
    <row r="70" spans="1:43" x14ac:dyDescent="0.25">
      <c r="A70" s="125"/>
      <c r="B70" s="453"/>
      <c r="C70" s="453"/>
      <c r="D70" s="454"/>
      <c r="E70" s="455"/>
      <c r="F70" s="147" t="str">
        <f>IF(OR($D70="",$AB70=""),"",IF(AND($AL70&lt;&gt;3,$AL70&lt;&gt;4),$AB70-(VLOOKUP($AL70,IC_Req!$A$2:$J$7,3)*$AB70),""))</f>
        <v/>
      </c>
      <c r="G70" s="147" t="str">
        <f>IF($D70="","",IF(AND($AL70&lt;&gt;3,$AL70&lt;&gt;4),IF($AB70&lt;&gt;"",$AB70+(VLOOKUP($AL70,IC_Req!$A$2:$J$7,3)*$AB70),IF(AND($H70&lt;&gt;"",$AA70&lt;&gt;""),$AA70*$H70,"")),IF(AND($H70&lt;&gt;"",$AA70&lt;&gt;""),$AA70*$H70,"")))</f>
        <v/>
      </c>
      <c r="H70" s="148" t="str">
        <f>IF($D70="","",IF(AND($AL70&lt;&gt;3,$AL70&lt;&gt;4),IF($AB70&lt;&gt;"","",VLOOKUP($AL70,IC_Req!$A$2:$J$7,2)),VLOOKUP($AL70,IC_Req!$A$2:$J$7,2)))</f>
        <v/>
      </c>
      <c r="I70" s="456"/>
      <c r="J70" s="147" t="str">
        <f t="shared" si="0"/>
        <v/>
      </c>
      <c r="K70" s="148" t="str">
        <f>IF($D70="","",VLOOKUP($AL70,IC_Req!$A$2:$J$7,4))</f>
        <v/>
      </c>
      <c r="L70" s="455"/>
      <c r="M70" s="169" t="str">
        <f t="shared" si="1"/>
        <v/>
      </c>
      <c r="N70" s="458"/>
      <c r="O70" s="455"/>
      <c r="P70" s="147" t="str">
        <f t="shared" si="2"/>
        <v/>
      </c>
      <c r="Q70" s="148" t="str">
        <f>IF($D70="","",IF(OR($AL70=4,$AL70=5,$AL70=6),VLOOKUP($AL70,IC_Req!$A$2:$J$7,6),IF($AL70=3,VLOOKUP($AM70,IC_Req!$A$12:$J$15,6),"")))</f>
        <v/>
      </c>
      <c r="R70" s="456"/>
      <c r="S70" s="158" t="str">
        <f t="shared" si="3"/>
        <v/>
      </c>
      <c r="T70" s="148" t="str">
        <f>IF($D70="","",IF(OR($AL70=5,$AL70=6,$AM70=1),IF($AM70=1,VLOOKUP($AM70,IC_Req!$A$12:$J$15,7),VLOOKUP($AL70,IC_Req!$A$2:$J$7,7)),""))</f>
        <v/>
      </c>
      <c r="U70" s="455"/>
      <c r="V70" s="455"/>
      <c r="W70" s="456"/>
      <c r="X70" s="150" t="str">
        <f t="shared" si="4"/>
        <v/>
      </c>
      <c r="Y70" s="150" t="str">
        <f t="shared" si="5"/>
        <v/>
      </c>
      <c r="Z70" s="151"/>
      <c r="AA70" s="453"/>
      <c r="AB70" s="453"/>
      <c r="AC70" s="453"/>
      <c r="AD70" s="453"/>
      <c r="AE70" s="453"/>
      <c r="AF70" s="457"/>
      <c r="AG70" s="152" t="str">
        <f>IF(OR($D70="",$AH70=""),"",MIN(VLOOKUP($AL70,IC_Req!$A$2:$J$7,9),$AH70-VLOOKUP($AL70,IC_Req!$A$2:$J$7,10)))</f>
        <v/>
      </c>
      <c r="AH70" s="453"/>
      <c r="AI70" s="453"/>
      <c r="AJ70" s="151"/>
      <c r="AK70" s="126" t="e">
        <f>VLOOKUP($D70,IC_Req!$M$2:$O$29,2)</f>
        <v>#N/A</v>
      </c>
      <c r="AL70" s="126" t="e">
        <f>VLOOKUP($D70,IC_Req!$M$2:$O$29,3)</f>
        <v>#N/A</v>
      </c>
      <c r="AM70" s="126" t="e">
        <f>IF($AL70=3,VLOOKUP($D70,IC_Req!$M$2:$P$29,4),"")</f>
        <v>#N/A</v>
      </c>
      <c r="AO70" s="217"/>
      <c r="AP70" s="218"/>
      <c r="AQ70" s="218"/>
    </row>
    <row r="71" spans="1:43" x14ac:dyDescent="0.25">
      <c r="A71" s="125"/>
      <c r="B71" s="453"/>
      <c r="C71" s="453"/>
      <c r="D71" s="454"/>
      <c r="E71" s="455"/>
      <c r="F71" s="147" t="str">
        <f>IF(OR($D71="",$AB71=""),"",IF(AND($AL71&lt;&gt;3,$AL71&lt;&gt;4),$AB71-(VLOOKUP($AL71,IC_Req!$A$2:$J$7,3)*$AB71),""))</f>
        <v/>
      </c>
      <c r="G71" s="147" t="str">
        <f>IF($D71="","",IF(AND($AL71&lt;&gt;3,$AL71&lt;&gt;4),IF($AB71&lt;&gt;"",$AB71+(VLOOKUP($AL71,IC_Req!$A$2:$J$7,3)*$AB71),IF(AND($H71&lt;&gt;"",$AA71&lt;&gt;""),$AA71*$H71,"")),IF(AND($H71&lt;&gt;"",$AA71&lt;&gt;""),$AA71*$H71,"")))</f>
        <v/>
      </c>
      <c r="H71" s="148" t="str">
        <f>IF($D71="","",IF(AND($AL71&lt;&gt;3,$AL71&lt;&gt;4),IF($AB71&lt;&gt;"","",VLOOKUP($AL71,IC_Req!$A$2:$J$7,2)),VLOOKUP($AL71,IC_Req!$A$2:$J$7,2)))</f>
        <v/>
      </c>
      <c r="I71" s="456"/>
      <c r="J71" s="147" t="str">
        <f t="shared" si="0"/>
        <v/>
      </c>
      <c r="K71" s="148" t="str">
        <f>IF($D71="","",VLOOKUP($AL71,IC_Req!$A$2:$J$7,4))</f>
        <v/>
      </c>
      <c r="L71" s="455"/>
      <c r="M71" s="169" t="str">
        <f t="shared" si="1"/>
        <v/>
      </c>
      <c r="N71" s="458"/>
      <c r="O71" s="455"/>
      <c r="P71" s="147" t="str">
        <f t="shared" si="2"/>
        <v/>
      </c>
      <c r="Q71" s="148" t="str">
        <f>IF($D71="","",IF(OR($AL71=4,$AL71=5,$AL71=6),VLOOKUP($AL71,IC_Req!$A$2:$J$7,6),IF($AL71=3,VLOOKUP($AM71,IC_Req!$A$12:$J$15,6),"")))</f>
        <v/>
      </c>
      <c r="R71" s="456"/>
      <c r="S71" s="158" t="str">
        <f t="shared" si="3"/>
        <v/>
      </c>
      <c r="T71" s="148" t="str">
        <f>IF($D71="","",IF(OR($AL71=5,$AL71=6,$AM71=1),IF($AM71=1,VLOOKUP($AM71,IC_Req!$A$12:$J$15,7),VLOOKUP($AL71,IC_Req!$A$2:$J$7,7)),""))</f>
        <v/>
      </c>
      <c r="U71" s="455"/>
      <c r="V71" s="455"/>
      <c r="W71" s="456"/>
      <c r="X71" s="150" t="str">
        <f t="shared" si="4"/>
        <v/>
      </c>
      <c r="Y71" s="150" t="str">
        <f t="shared" si="5"/>
        <v/>
      </c>
      <c r="Z71" s="151"/>
      <c r="AA71" s="453"/>
      <c r="AB71" s="453"/>
      <c r="AC71" s="453"/>
      <c r="AD71" s="453"/>
      <c r="AE71" s="453"/>
      <c r="AF71" s="457"/>
      <c r="AG71" s="152" t="str">
        <f>IF(OR($D71="",$AH71=""),"",MIN(VLOOKUP($AL71,IC_Req!$A$2:$J$7,9),$AH71-VLOOKUP($AL71,IC_Req!$A$2:$J$7,10)))</f>
        <v/>
      </c>
      <c r="AH71" s="453"/>
      <c r="AI71" s="453"/>
      <c r="AJ71" s="151"/>
      <c r="AK71" s="126" t="e">
        <f>VLOOKUP($D71,IC_Req!$M$2:$O$29,2)</f>
        <v>#N/A</v>
      </c>
      <c r="AL71" s="126" t="e">
        <f>VLOOKUP($D71,IC_Req!$M$2:$O$29,3)</f>
        <v>#N/A</v>
      </c>
      <c r="AM71" s="126" t="e">
        <f>IF($AL71=3,VLOOKUP($D71,IC_Req!$M$2:$P$29,4),"")</f>
        <v>#N/A</v>
      </c>
      <c r="AO71" s="217"/>
      <c r="AP71" s="218"/>
      <c r="AQ71" s="218"/>
    </row>
    <row r="72" spans="1:43" x14ac:dyDescent="0.25">
      <c r="A72" s="125"/>
      <c r="B72" s="453"/>
      <c r="C72" s="453"/>
      <c r="D72" s="454"/>
      <c r="E72" s="455"/>
      <c r="F72" s="147" t="str">
        <f>IF(OR($D72="",$AB72=""),"",IF(AND($AL72&lt;&gt;3,$AL72&lt;&gt;4),$AB72-(VLOOKUP($AL72,IC_Req!$A$2:$J$7,3)*$AB72),""))</f>
        <v/>
      </c>
      <c r="G72" s="147" t="str">
        <f>IF($D72="","",IF(AND($AL72&lt;&gt;3,$AL72&lt;&gt;4),IF($AB72&lt;&gt;"",$AB72+(VLOOKUP($AL72,IC_Req!$A$2:$J$7,3)*$AB72),IF(AND($H72&lt;&gt;"",$AA72&lt;&gt;""),$AA72*$H72,"")),IF(AND($H72&lt;&gt;"",$AA72&lt;&gt;""),$AA72*$H72,"")))</f>
        <v/>
      </c>
      <c r="H72" s="148" t="str">
        <f>IF($D72="","",IF(AND($AL72&lt;&gt;3,$AL72&lt;&gt;4),IF($AB72&lt;&gt;"","",VLOOKUP($AL72,IC_Req!$A$2:$J$7,2)),VLOOKUP($AL72,IC_Req!$A$2:$J$7,2)))</f>
        <v/>
      </c>
      <c r="I72" s="456"/>
      <c r="J72" s="147" t="str">
        <f t="shared" si="0"/>
        <v/>
      </c>
      <c r="K72" s="148" t="str">
        <f>IF($D72="","",VLOOKUP($AL72,IC_Req!$A$2:$J$7,4))</f>
        <v/>
      </c>
      <c r="L72" s="455"/>
      <c r="M72" s="169" t="str">
        <f t="shared" si="1"/>
        <v/>
      </c>
      <c r="N72" s="458"/>
      <c r="O72" s="455"/>
      <c r="P72" s="147" t="str">
        <f t="shared" si="2"/>
        <v/>
      </c>
      <c r="Q72" s="148" t="str">
        <f>IF($D72="","",IF(OR($AL72=4,$AL72=5,$AL72=6),VLOOKUP($AL72,IC_Req!$A$2:$J$7,6),IF($AL72=3,VLOOKUP($AM72,IC_Req!$A$12:$J$15,6),"")))</f>
        <v/>
      </c>
      <c r="R72" s="456"/>
      <c r="S72" s="158" t="str">
        <f t="shared" si="3"/>
        <v/>
      </c>
      <c r="T72" s="148" t="str">
        <f>IF($D72="","",IF(OR($AL72=5,$AL72=6,$AM72=1),IF($AM72=1,VLOOKUP($AM72,IC_Req!$A$12:$J$15,7),VLOOKUP($AL72,IC_Req!$A$2:$J$7,7)),""))</f>
        <v/>
      </c>
      <c r="U72" s="455"/>
      <c r="V72" s="455"/>
      <c r="W72" s="456"/>
      <c r="X72" s="150" t="str">
        <f t="shared" si="4"/>
        <v/>
      </c>
      <c r="Y72" s="150" t="str">
        <f t="shared" si="5"/>
        <v/>
      </c>
      <c r="Z72" s="151"/>
      <c r="AA72" s="453"/>
      <c r="AB72" s="453"/>
      <c r="AC72" s="453"/>
      <c r="AD72" s="453"/>
      <c r="AE72" s="453"/>
      <c r="AF72" s="457"/>
      <c r="AG72" s="152" t="str">
        <f>IF(OR($D72="",$AH72=""),"",MIN(VLOOKUP($AL72,IC_Req!$A$2:$J$7,9),$AH72-VLOOKUP($AL72,IC_Req!$A$2:$J$7,10)))</f>
        <v/>
      </c>
      <c r="AH72" s="453"/>
      <c r="AI72" s="453"/>
      <c r="AJ72" s="151"/>
      <c r="AK72" s="126" t="e">
        <f>VLOOKUP($D72,IC_Req!$M$2:$O$29,2)</f>
        <v>#N/A</v>
      </c>
      <c r="AL72" s="126" t="e">
        <f>VLOOKUP($D72,IC_Req!$M$2:$O$29,3)</f>
        <v>#N/A</v>
      </c>
      <c r="AM72" s="126" t="e">
        <f>IF($AL72=3,VLOOKUP($D72,IC_Req!$M$2:$P$29,4),"")</f>
        <v>#N/A</v>
      </c>
      <c r="AO72" s="217"/>
      <c r="AP72" s="218"/>
      <c r="AQ72" s="218"/>
    </row>
    <row r="73" spans="1:43" x14ac:dyDescent="0.25">
      <c r="A73" s="125"/>
      <c r="B73" s="453"/>
      <c r="C73" s="453"/>
      <c r="D73" s="454"/>
      <c r="E73" s="455"/>
      <c r="F73" s="147" t="str">
        <f>IF(OR($D73="",$AB73=""),"",IF(AND($AL73&lt;&gt;3,$AL73&lt;&gt;4),$AB73-(VLOOKUP($AL73,IC_Req!$A$2:$J$7,3)*$AB73),""))</f>
        <v/>
      </c>
      <c r="G73" s="147" t="str">
        <f>IF($D73="","",IF(AND($AL73&lt;&gt;3,$AL73&lt;&gt;4),IF($AB73&lt;&gt;"",$AB73+(VLOOKUP($AL73,IC_Req!$A$2:$J$7,3)*$AB73),IF(AND($H73&lt;&gt;"",$AA73&lt;&gt;""),$AA73*$H73,"")),IF(AND($H73&lt;&gt;"",$AA73&lt;&gt;""),$AA73*$H73,"")))</f>
        <v/>
      </c>
      <c r="H73" s="148" t="str">
        <f>IF($D73="","",IF(AND($AL73&lt;&gt;3,$AL73&lt;&gt;4),IF($AB73&lt;&gt;"","",VLOOKUP($AL73,IC_Req!$A$2:$J$7,2)),VLOOKUP($AL73,IC_Req!$A$2:$J$7,2)))</f>
        <v/>
      </c>
      <c r="I73" s="456"/>
      <c r="J73" s="147" t="str">
        <f t="shared" si="0"/>
        <v/>
      </c>
      <c r="K73" s="148" t="str">
        <f>IF($D73="","",VLOOKUP($AL73,IC_Req!$A$2:$J$7,4))</f>
        <v/>
      </c>
      <c r="L73" s="455"/>
      <c r="M73" s="169" t="str">
        <f t="shared" si="1"/>
        <v/>
      </c>
      <c r="N73" s="458"/>
      <c r="O73" s="455"/>
      <c r="P73" s="147" t="str">
        <f t="shared" si="2"/>
        <v/>
      </c>
      <c r="Q73" s="148" t="str">
        <f>IF($D73="","",IF(OR($AL73=4,$AL73=5,$AL73=6),VLOOKUP($AL73,IC_Req!$A$2:$J$7,6),IF($AL73=3,VLOOKUP($AM73,IC_Req!$A$12:$J$15,6),"")))</f>
        <v/>
      </c>
      <c r="R73" s="456"/>
      <c r="S73" s="158" t="str">
        <f t="shared" si="3"/>
        <v/>
      </c>
      <c r="T73" s="148" t="str">
        <f>IF($D73="","",IF(OR($AL73=5,$AL73=6,$AM73=1),IF($AM73=1,VLOOKUP($AM73,IC_Req!$A$12:$J$15,7),VLOOKUP($AL73,IC_Req!$A$2:$J$7,7)),""))</f>
        <v/>
      </c>
      <c r="U73" s="455"/>
      <c r="V73" s="455"/>
      <c r="W73" s="456"/>
      <c r="X73" s="150" t="str">
        <f t="shared" si="4"/>
        <v/>
      </c>
      <c r="Y73" s="150" t="str">
        <f t="shared" si="5"/>
        <v/>
      </c>
      <c r="Z73" s="151"/>
      <c r="AA73" s="453"/>
      <c r="AB73" s="453"/>
      <c r="AC73" s="453"/>
      <c r="AD73" s="453"/>
      <c r="AE73" s="453"/>
      <c r="AF73" s="457"/>
      <c r="AG73" s="152" t="str">
        <f>IF(OR($D73="",$AH73=""),"",MIN(VLOOKUP($AL73,IC_Req!$A$2:$J$7,9),$AH73-VLOOKUP($AL73,IC_Req!$A$2:$J$7,10)))</f>
        <v/>
      </c>
      <c r="AH73" s="453"/>
      <c r="AI73" s="453"/>
      <c r="AJ73" s="151"/>
      <c r="AK73" s="126" t="e">
        <f>VLOOKUP($D73,IC_Req!$M$2:$O$29,2)</f>
        <v>#N/A</v>
      </c>
      <c r="AL73" s="126" t="e">
        <f>VLOOKUP($D73,IC_Req!$M$2:$O$29,3)</f>
        <v>#N/A</v>
      </c>
      <c r="AM73" s="126" t="e">
        <f>IF($AL73=3,VLOOKUP($D73,IC_Req!$M$2:$P$29,4),"")</f>
        <v>#N/A</v>
      </c>
      <c r="AO73" s="217"/>
      <c r="AP73" s="218"/>
      <c r="AQ73" s="218"/>
    </row>
    <row r="74" spans="1:43" x14ac:dyDescent="0.25">
      <c r="A74" s="125"/>
      <c r="B74" s="453"/>
      <c r="C74" s="453"/>
      <c r="D74" s="454"/>
      <c r="E74" s="455"/>
      <c r="F74" s="147" t="str">
        <f>IF(OR($D74="",$AB74=""),"",IF(AND($AL74&lt;&gt;3,$AL74&lt;&gt;4),$AB74-(VLOOKUP($AL74,IC_Req!$A$2:$J$7,3)*$AB74),""))</f>
        <v/>
      </c>
      <c r="G74" s="147" t="str">
        <f>IF($D74="","",IF(AND($AL74&lt;&gt;3,$AL74&lt;&gt;4),IF($AB74&lt;&gt;"",$AB74+(VLOOKUP($AL74,IC_Req!$A$2:$J$7,3)*$AB74),IF(AND($H74&lt;&gt;"",$AA74&lt;&gt;""),$AA74*$H74,"")),IF(AND($H74&lt;&gt;"",$AA74&lt;&gt;""),$AA74*$H74,"")))</f>
        <v/>
      </c>
      <c r="H74" s="148" t="str">
        <f>IF($D74="","",IF(AND($AL74&lt;&gt;3,$AL74&lt;&gt;4),IF($AB74&lt;&gt;"","",VLOOKUP($AL74,IC_Req!$A$2:$J$7,2)),VLOOKUP($AL74,IC_Req!$A$2:$J$7,2)))</f>
        <v/>
      </c>
      <c r="I74" s="456"/>
      <c r="J74" s="147" t="str">
        <f t="shared" si="0"/>
        <v/>
      </c>
      <c r="K74" s="148" t="str">
        <f>IF($D74="","",VLOOKUP($AL74,IC_Req!$A$2:$J$7,4))</f>
        <v/>
      </c>
      <c r="L74" s="455"/>
      <c r="M74" s="169" t="str">
        <f t="shared" si="1"/>
        <v/>
      </c>
      <c r="N74" s="458"/>
      <c r="O74" s="455"/>
      <c r="P74" s="147" t="str">
        <f t="shared" si="2"/>
        <v/>
      </c>
      <c r="Q74" s="148" t="str">
        <f>IF($D74="","",IF(OR($AL74=4,$AL74=5,$AL74=6),VLOOKUP($AL74,IC_Req!$A$2:$J$7,6),IF($AL74=3,VLOOKUP($AM74,IC_Req!$A$12:$J$15,6),"")))</f>
        <v/>
      </c>
      <c r="R74" s="456"/>
      <c r="S74" s="158" t="str">
        <f t="shared" si="3"/>
        <v/>
      </c>
      <c r="T74" s="148" t="str">
        <f>IF($D74="","",IF(OR($AL74=5,$AL74=6,$AM74=1),IF($AM74=1,VLOOKUP($AM74,IC_Req!$A$12:$J$15,7),VLOOKUP($AL74,IC_Req!$A$2:$J$7,7)),""))</f>
        <v/>
      </c>
      <c r="U74" s="455"/>
      <c r="V74" s="455"/>
      <c r="W74" s="456"/>
      <c r="X74" s="150" t="str">
        <f t="shared" si="4"/>
        <v/>
      </c>
      <c r="Y74" s="150" t="str">
        <f t="shared" si="5"/>
        <v/>
      </c>
      <c r="Z74" s="151"/>
      <c r="AA74" s="453"/>
      <c r="AB74" s="453"/>
      <c r="AC74" s="453"/>
      <c r="AD74" s="453"/>
      <c r="AE74" s="453"/>
      <c r="AF74" s="457"/>
      <c r="AG74" s="152" t="str">
        <f>IF(OR($D74="",$AH74=""),"",MIN(VLOOKUP($AL74,IC_Req!$A$2:$J$7,9),$AH74-VLOOKUP($AL74,IC_Req!$A$2:$J$7,10)))</f>
        <v/>
      </c>
      <c r="AH74" s="453"/>
      <c r="AI74" s="453"/>
      <c r="AJ74" s="151"/>
      <c r="AK74" s="126" t="e">
        <f>VLOOKUP($D74,IC_Req!$M$2:$O$29,2)</f>
        <v>#N/A</v>
      </c>
      <c r="AL74" s="126" t="e">
        <f>VLOOKUP($D74,IC_Req!$M$2:$O$29,3)</f>
        <v>#N/A</v>
      </c>
      <c r="AM74" s="126" t="e">
        <f>IF($AL74=3,VLOOKUP($D74,IC_Req!$M$2:$P$29,4),"")</f>
        <v>#N/A</v>
      </c>
      <c r="AO74" s="217"/>
      <c r="AP74" s="218"/>
      <c r="AQ74" s="218"/>
    </row>
    <row r="75" spans="1:43" x14ac:dyDescent="0.25">
      <c r="A75" s="125"/>
      <c r="B75" s="453"/>
      <c r="C75" s="453"/>
      <c r="D75" s="454"/>
      <c r="E75" s="455"/>
      <c r="F75" s="147" t="str">
        <f>IF(OR($D75="",$AB75=""),"",IF(AND($AL75&lt;&gt;3,$AL75&lt;&gt;4),$AB75-(VLOOKUP($AL75,IC_Req!$A$2:$J$7,3)*$AB75),""))</f>
        <v/>
      </c>
      <c r="G75" s="147" t="str">
        <f>IF($D75="","",IF(AND($AL75&lt;&gt;3,$AL75&lt;&gt;4),IF($AB75&lt;&gt;"",$AB75+(VLOOKUP($AL75,IC_Req!$A$2:$J$7,3)*$AB75),IF(AND($H75&lt;&gt;"",$AA75&lt;&gt;""),$AA75*$H75,"")),IF(AND($H75&lt;&gt;"",$AA75&lt;&gt;""),$AA75*$H75,"")))</f>
        <v/>
      </c>
      <c r="H75" s="148" t="str">
        <f>IF($D75="","",IF(AND($AL75&lt;&gt;3,$AL75&lt;&gt;4),IF($AB75&lt;&gt;"","",VLOOKUP($AL75,IC_Req!$A$2:$J$7,2)),VLOOKUP($AL75,IC_Req!$A$2:$J$7,2)))</f>
        <v/>
      </c>
      <c r="I75" s="456"/>
      <c r="J75" s="147" t="str">
        <f t="shared" si="0"/>
        <v/>
      </c>
      <c r="K75" s="148" t="str">
        <f>IF($D75="","",VLOOKUP($AL75,IC_Req!$A$2:$J$7,4))</f>
        <v/>
      </c>
      <c r="L75" s="455"/>
      <c r="M75" s="169" t="str">
        <f t="shared" si="1"/>
        <v/>
      </c>
      <c r="N75" s="458"/>
      <c r="O75" s="455"/>
      <c r="P75" s="147" t="str">
        <f t="shared" si="2"/>
        <v/>
      </c>
      <c r="Q75" s="148" t="str">
        <f>IF($D75="","",IF(OR($AL75=4,$AL75=5,$AL75=6),VLOOKUP($AL75,IC_Req!$A$2:$J$7,6),IF($AL75=3,VLOOKUP($AM75,IC_Req!$A$12:$J$15,6),"")))</f>
        <v/>
      </c>
      <c r="R75" s="456"/>
      <c r="S75" s="158" t="str">
        <f t="shared" si="3"/>
        <v/>
      </c>
      <c r="T75" s="148" t="str">
        <f>IF($D75="","",IF(OR($AL75=5,$AL75=6,$AM75=1),IF($AM75=1,VLOOKUP($AM75,IC_Req!$A$12:$J$15,7),VLOOKUP($AL75,IC_Req!$A$2:$J$7,7)),""))</f>
        <v/>
      </c>
      <c r="U75" s="455"/>
      <c r="V75" s="455"/>
      <c r="W75" s="456"/>
      <c r="X75" s="150" t="str">
        <f t="shared" si="4"/>
        <v/>
      </c>
      <c r="Y75" s="150" t="str">
        <f t="shared" si="5"/>
        <v/>
      </c>
      <c r="Z75" s="151"/>
      <c r="AA75" s="453"/>
      <c r="AB75" s="453"/>
      <c r="AC75" s="453"/>
      <c r="AD75" s="453"/>
      <c r="AE75" s="453"/>
      <c r="AF75" s="457"/>
      <c r="AG75" s="152" t="str">
        <f>IF(OR($D75="",$AH75=""),"",MIN(VLOOKUP($AL75,IC_Req!$A$2:$J$7,9),$AH75-VLOOKUP($AL75,IC_Req!$A$2:$J$7,10)))</f>
        <v/>
      </c>
      <c r="AH75" s="453"/>
      <c r="AI75" s="453"/>
      <c r="AJ75" s="151"/>
      <c r="AK75" s="126" t="e">
        <f>VLOOKUP($D75,IC_Req!$M$2:$O$29,2)</f>
        <v>#N/A</v>
      </c>
      <c r="AL75" s="126" t="e">
        <f>VLOOKUP($D75,IC_Req!$M$2:$O$29,3)</f>
        <v>#N/A</v>
      </c>
      <c r="AM75" s="126" t="e">
        <f>IF($AL75=3,VLOOKUP($D75,IC_Req!$M$2:$P$29,4),"")</f>
        <v>#N/A</v>
      </c>
      <c r="AO75" s="217"/>
      <c r="AP75" s="218"/>
      <c r="AQ75" s="218"/>
    </row>
    <row r="76" spans="1:43" x14ac:dyDescent="0.25">
      <c r="A76" s="125"/>
      <c r="B76" s="453"/>
      <c r="C76" s="453"/>
      <c r="D76" s="454"/>
      <c r="E76" s="455"/>
      <c r="F76" s="147" t="str">
        <f>IF(OR($D76="",$AB76=""),"",IF(AND($AL76&lt;&gt;3,$AL76&lt;&gt;4),$AB76-(VLOOKUP($AL76,IC_Req!$A$2:$J$7,3)*$AB76),""))</f>
        <v/>
      </c>
      <c r="G76" s="147" t="str">
        <f>IF($D76="","",IF(AND($AL76&lt;&gt;3,$AL76&lt;&gt;4),IF($AB76&lt;&gt;"",$AB76+(VLOOKUP($AL76,IC_Req!$A$2:$J$7,3)*$AB76),IF(AND($H76&lt;&gt;"",$AA76&lt;&gt;""),$AA76*$H76,"")),IF(AND($H76&lt;&gt;"",$AA76&lt;&gt;""),$AA76*$H76,"")))</f>
        <v/>
      </c>
      <c r="H76" s="148" t="str">
        <f>IF($D76="","",IF(AND($AL76&lt;&gt;3,$AL76&lt;&gt;4),IF($AB76&lt;&gt;"","",VLOOKUP($AL76,IC_Req!$A$2:$J$7,2)),VLOOKUP($AL76,IC_Req!$A$2:$J$7,2)))</f>
        <v/>
      </c>
      <c r="I76" s="456"/>
      <c r="J76" s="147" t="str">
        <f t="shared" si="0"/>
        <v/>
      </c>
      <c r="K76" s="148" t="str">
        <f>IF($D76="","",VLOOKUP($AL76,IC_Req!$A$2:$J$7,4))</f>
        <v/>
      </c>
      <c r="L76" s="455"/>
      <c r="M76" s="169" t="str">
        <f t="shared" si="1"/>
        <v/>
      </c>
      <c r="N76" s="458"/>
      <c r="O76" s="455"/>
      <c r="P76" s="147" t="str">
        <f t="shared" si="2"/>
        <v/>
      </c>
      <c r="Q76" s="148" t="str">
        <f>IF($D76="","",IF(OR($AL76=4,$AL76=5,$AL76=6),VLOOKUP($AL76,IC_Req!$A$2:$J$7,6),IF($AL76=3,VLOOKUP($AM76,IC_Req!$A$12:$J$15,6),"")))</f>
        <v/>
      </c>
      <c r="R76" s="456"/>
      <c r="S76" s="158" t="str">
        <f t="shared" si="3"/>
        <v/>
      </c>
      <c r="T76" s="148" t="str">
        <f>IF($D76="","",IF(OR($AL76=5,$AL76=6,$AM76=1),IF($AM76=1,VLOOKUP($AM76,IC_Req!$A$12:$J$15,7),VLOOKUP($AL76,IC_Req!$A$2:$J$7,7)),""))</f>
        <v/>
      </c>
      <c r="U76" s="455"/>
      <c r="V76" s="455"/>
      <c r="W76" s="456"/>
      <c r="X76" s="150" t="str">
        <f t="shared" si="4"/>
        <v/>
      </c>
      <c r="Y76" s="150" t="str">
        <f t="shared" si="5"/>
        <v/>
      </c>
      <c r="Z76" s="151"/>
      <c r="AA76" s="453"/>
      <c r="AB76" s="453"/>
      <c r="AC76" s="453"/>
      <c r="AD76" s="453"/>
      <c r="AE76" s="453"/>
      <c r="AF76" s="457"/>
      <c r="AG76" s="152" t="str">
        <f>IF(OR($D76="",$AH76=""),"",MIN(VLOOKUP($AL76,IC_Req!$A$2:$J$7,9),$AH76-VLOOKUP($AL76,IC_Req!$A$2:$J$7,10)))</f>
        <v/>
      </c>
      <c r="AH76" s="453"/>
      <c r="AI76" s="453"/>
      <c r="AJ76" s="151"/>
      <c r="AK76" s="126" t="e">
        <f>VLOOKUP($D76,IC_Req!$M$2:$O$29,2)</f>
        <v>#N/A</v>
      </c>
      <c r="AL76" s="126" t="e">
        <f>VLOOKUP($D76,IC_Req!$M$2:$O$29,3)</f>
        <v>#N/A</v>
      </c>
      <c r="AM76" s="126" t="e">
        <f>IF($AL76=3,VLOOKUP($D76,IC_Req!$M$2:$P$29,4),"")</f>
        <v>#N/A</v>
      </c>
      <c r="AO76" s="217"/>
      <c r="AP76" s="218"/>
      <c r="AQ76" s="218"/>
    </row>
    <row r="77" spans="1:43" x14ac:dyDescent="0.25">
      <c r="A77" s="125"/>
      <c r="B77" s="453"/>
      <c r="C77" s="453"/>
      <c r="D77" s="454"/>
      <c r="E77" s="455"/>
      <c r="F77" s="147" t="str">
        <f>IF(OR($D77="",$AB77=""),"",IF(AND($AL77&lt;&gt;3,$AL77&lt;&gt;4),$AB77-(VLOOKUP($AL77,IC_Req!$A$2:$J$7,3)*$AB77),""))</f>
        <v/>
      </c>
      <c r="G77" s="147" t="str">
        <f>IF($D77="","",IF(AND($AL77&lt;&gt;3,$AL77&lt;&gt;4),IF($AB77&lt;&gt;"",$AB77+(VLOOKUP($AL77,IC_Req!$A$2:$J$7,3)*$AB77),IF(AND($H77&lt;&gt;"",$AA77&lt;&gt;""),$AA77*$H77,"")),IF(AND($H77&lt;&gt;"",$AA77&lt;&gt;""),$AA77*$H77,"")))</f>
        <v/>
      </c>
      <c r="H77" s="148" t="str">
        <f>IF($D77="","",IF(AND($AL77&lt;&gt;3,$AL77&lt;&gt;4),IF($AB77&lt;&gt;"","",VLOOKUP($AL77,IC_Req!$A$2:$J$7,2)),VLOOKUP($AL77,IC_Req!$A$2:$J$7,2)))</f>
        <v/>
      </c>
      <c r="I77" s="456"/>
      <c r="J77" s="147" t="str">
        <f t="shared" si="0"/>
        <v/>
      </c>
      <c r="K77" s="148" t="str">
        <f>IF($D77="","",VLOOKUP($AL77,IC_Req!$A$2:$J$7,4))</f>
        <v/>
      </c>
      <c r="L77" s="455"/>
      <c r="M77" s="169" t="str">
        <f t="shared" si="1"/>
        <v/>
      </c>
      <c r="N77" s="458"/>
      <c r="O77" s="455"/>
      <c r="P77" s="147" t="str">
        <f t="shared" si="2"/>
        <v/>
      </c>
      <c r="Q77" s="148" t="str">
        <f>IF($D77="","",IF(OR($AL77=4,$AL77=5,$AL77=6),VLOOKUP($AL77,IC_Req!$A$2:$J$7,6),IF($AL77=3,VLOOKUP($AM77,IC_Req!$A$12:$J$15,6),"")))</f>
        <v/>
      </c>
      <c r="R77" s="456"/>
      <c r="S77" s="158" t="str">
        <f t="shared" si="3"/>
        <v/>
      </c>
      <c r="T77" s="148" t="str">
        <f>IF($D77="","",IF(OR($AL77=5,$AL77=6,$AM77=1),IF($AM77=1,VLOOKUP($AM77,IC_Req!$A$12:$J$15,7),VLOOKUP($AL77,IC_Req!$A$2:$J$7,7)),""))</f>
        <v/>
      </c>
      <c r="U77" s="455"/>
      <c r="V77" s="455"/>
      <c r="W77" s="456"/>
      <c r="X77" s="150" t="str">
        <f t="shared" si="4"/>
        <v/>
      </c>
      <c r="Y77" s="150" t="str">
        <f t="shared" si="5"/>
        <v/>
      </c>
      <c r="Z77" s="151"/>
      <c r="AA77" s="453"/>
      <c r="AB77" s="453"/>
      <c r="AC77" s="453"/>
      <c r="AD77" s="453"/>
      <c r="AE77" s="453"/>
      <c r="AF77" s="457"/>
      <c r="AG77" s="152" t="str">
        <f>IF(OR($D77="",$AH77=""),"",MIN(VLOOKUP($AL77,IC_Req!$A$2:$J$7,9),$AH77-VLOOKUP($AL77,IC_Req!$A$2:$J$7,10)))</f>
        <v/>
      </c>
      <c r="AH77" s="453"/>
      <c r="AI77" s="453"/>
      <c r="AJ77" s="151"/>
      <c r="AK77" s="126" t="e">
        <f>VLOOKUP($D77,IC_Req!$M$2:$O$29,2)</f>
        <v>#N/A</v>
      </c>
      <c r="AL77" s="126" t="e">
        <f>VLOOKUP($D77,IC_Req!$M$2:$O$29,3)</f>
        <v>#N/A</v>
      </c>
      <c r="AM77" s="126" t="e">
        <f>IF($AL77=3,VLOOKUP($D77,IC_Req!$M$2:$P$29,4),"")</f>
        <v>#N/A</v>
      </c>
      <c r="AO77" s="217"/>
      <c r="AP77" s="218"/>
      <c r="AQ77" s="218"/>
    </row>
    <row r="78" spans="1:43" x14ac:dyDescent="0.25">
      <c r="A78" s="125"/>
      <c r="B78" s="453"/>
      <c r="C78" s="453"/>
      <c r="D78" s="454"/>
      <c r="E78" s="455"/>
      <c r="F78" s="147" t="str">
        <f>IF(OR($D78="",$AB78=""),"",IF(AND($AL78&lt;&gt;3,$AL78&lt;&gt;4),$AB78-(VLOOKUP($AL78,IC_Req!$A$2:$J$7,3)*$AB78),""))</f>
        <v/>
      </c>
      <c r="G78" s="147" t="str">
        <f>IF($D78="","",IF(AND($AL78&lt;&gt;3,$AL78&lt;&gt;4),IF($AB78&lt;&gt;"",$AB78+(VLOOKUP($AL78,IC_Req!$A$2:$J$7,3)*$AB78),IF(AND($H78&lt;&gt;"",$AA78&lt;&gt;""),$AA78*$H78,"")),IF(AND($H78&lt;&gt;"",$AA78&lt;&gt;""),$AA78*$H78,"")))</f>
        <v/>
      </c>
      <c r="H78" s="148" t="str">
        <f>IF($D78="","",IF(AND($AL78&lt;&gt;3,$AL78&lt;&gt;4),IF($AB78&lt;&gt;"","",VLOOKUP($AL78,IC_Req!$A$2:$J$7,2)),VLOOKUP($AL78,IC_Req!$A$2:$J$7,2)))</f>
        <v/>
      </c>
      <c r="I78" s="456"/>
      <c r="J78" s="147" t="str">
        <f t="shared" si="0"/>
        <v/>
      </c>
      <c r="K78" s="148" t="str">
        <f>IF($D78="","",VLOOKUP($AL78,IC_Req!$A$2:$J$7,4))</f>
        <v/>
      </c>
      <c r="L78" s="455"/>
      <c r="M78" s="169" t="str">
        <f t="shared" si="1"/>
        <v/>
      </c>
      <c r="N78" s="458"/>
      <c r="O78" s="455"/>
      <c r="P78" s="147" t="str">
        <f t="shared" si="2"/>
        <v/>
      </c>
      <c r="Q78" s="148" t="str">
        <f>IF($D78="","",IF(OR($AL78=4,$AL78=5,$AL78=6),VLOOKUP($AL78,IC_Req!$A$2:$J$7,6),IF($AL78=3,VLOOKUP($AM78,IC_Req!$A$12:$J$15,6),"")))</f>
        <v/>
      </c>
      <c r="R78" s="456"/>
      <c r="S78" s="158" t="str">
        <f t="shared" si="3"/>
        <v/>
      </c>
      <c r="T78" s="148" t="str">
        <f>IF($D78="","",IF(OR($AL78=5,$AL78=6,$AM78=1),IF($AM78=1,VLOOKUP($AM78,IC_Req!$A$12:$J$15,7),VLOOKUP($AL78,IC_Req!$A$2:$J$7,7)),""))</f>
        <v/>
      </c>
      <c r="U78" s="455"/>
      <c r="V78" s="455"/>
      <c r="W78" s="456"/>
      <c r="X78" s="150" t="str">
        <f t="shared" si="4"/>
        <v/>
      </c>
      <c r="Y78" s="150" t="str">
        <f t="shared" si="5"/>
        <v/>
      </c>
      <c r="Z78" s="151"/>
      <c r="AA78" s="453"/>
      <c r="AB78" s="453"/>
      <c r="AC78" s="453"/>
      <c r="AD78" s="453"/>
      <c r="AE78" s="453"/>
      <c r="AF78" s="457"/>
      <c r="AG78" s="152" t="str">
        <f>IF(OR($D78="",$AH78=""),"",MIN(VLOOKUP($AL78,IC_Req!$A$2:$J$7,9),$AH78-VLOOKUP($AL78,IC_Req!$A$2:$J$7,10)))</f>
        <v/>
      </c>
      <c r="AH78" s="453"/>
      <c r="AI78" s="453"/>
      <c r="AJ78" s="151"/>
      <c r="AK78" s="126" t="e">
        <f>VLOOKUP($D78,IC_Req!$M$2:$O$29,2)</f>
        <v>#N/A</v>
      </c>
      <c r="AL78" s="126" t="e">
        <f>VLOOKUP($D78,IC_Req!$M$2:$O$29,3)</f>
        <v>#N/A</v>
      </c>
      <c r="AM78" s="126" t="e">
        <f>IF($AL78=3,VLOOKUP($D78,IC_Req!$M$2:$P$29,4),"")</f>
        <v>#N/A</v>
      </c>
      <c r="AO78" s="217"/>
      <c r="AP78" s="218"/>
      <c r="AQ78" s="218"/>
    </row>
    <row r="79" spans="1:43" x14ac:dyDescent="0.25">
      <c r="A79" s="125"/>
      <c r="B79" s="453"/>
      <c r="C79" s="453"/>
      <c r="D79" s="454"/>
      <c r="E79" s="455"/>
      <c r="F79" s="147" t="str">
        <f>IF(OR($D79="",$AB79=""),"",IF(AND($AL79&lt;&gt;3,$AL79&lt;&gt;4),$AB79-(VLOOKUP($AL79,IC_Req!$A$2:$J$7,3)*$AB79),""))</f>
        <v/>
      </c>
      <c r="G79" s="147" t="str">
        <f>IF($D79="","",IF(AND($AL79&lt;&gt;3,$AL79&lt;&gt;4),IF($AB79&lt;&gt;"",$AB79+(VLOOKUP($AL79,IC_Req!$A$2:$J$7,3)*$AB79),IF(AND($H79&lt;&gt;"",$AA79&lt;&gt;""),$AA79*$H79,"")),IF(AND($H79&lt;&gt;"",$AA79&lt;&gt;""),$AA79*$H79,"")))</f>
        <v/>
      </c>
      <c r="H79" s="148" t="str">
        <f>IF($D79="","",IF(AND($AL79&lt;&gt;3,$AL79&lt;&gt;4),IF($AB79&lt;&gt;"","",VLOOKUP($AL79,IC_Req!$A$2:$J$7,2)),VLOOKUP($AL79,IC_Req!$A$2:$J$7,2)))</f>
        <v/>
      </c>
      <c r="I79" s="456"/>
      <c r="J79" s="147" t="str">
        <f t="shared" si="0"/>
        <v/>
      </c>
      <c r="K79" s="148" t="str">
        <f>IF($D79="","",VLOOKUP($AL79,IC_Req!$A$2:$J$7,4))</f>
        <v/>
      </c>
      <c r="L79" s="455"/>
      <c r="M79" s="169" t="str">
        <f t="shared" si="1"/>
        <v/>
      </c>
      <c r="N79" s="458"/>
      <c r="O79" s="455"/>
      <c r="P79" s="147" t="str">
        <f t="shared" si="2"/>
        <v/>
      </c>
      <c r="Q79" s="148" t="str">
        <f>IF($D79="","",IF(OR($AL79=4,$AL79=5,$AL79=6),VLOOKUP($AL79,IC_Req!$A$2:$J$7,6),IF($AL79=3,VLOOKUP($AM79,IC_Req!$A$12:$J$15,6),"")))</f>
        <v/>
      </c>
      <c r="R79" s="456"/>
      <c r="S79" s="158" t="str">
        <f t="shared" si="3"/>
        <v/>
      </c>
      <c r="T79" s="148" t="str">
        <f>IF($D79="","",IF(OR($AL79=5,$AL79=6,$AM79=1),IF($AM79=1,VLOOKUP($AM79,IC_Req!$A$12:$J$15,7),VLOOKUP($AL79,IC_Req!$A$2:$J$7,7)),""))</f>
        <v/>
      </c>
      <c r="U79" s="455"/>
      <c r="V79" s="455"/>
      <c r="W79" s="456"/>
      <c r="X79" s="150" t="str">
        <f t="shared" si="4"/>
        <v/>
      </c>
      <c r="Y79" s="150" t="str">
        <f t="shared" si="5"/>
        <v/>
      </c>
      <c r="Z79" s="151"/>
      <c r="AA79" s="453"/>
      <c r="AB79" s="453"/>
      <c r="AC79" s="453"/>
      <c r="AD79" s="453"/>
      <c r="AE79" s="453"/>
      <c r="AF79" s="457"/>
      <c r="AG79" s="152" t="str">
        <f>IF(OR($D79="",$AH79=""),"",MIN(VLOOKUP($AL79,IC_Req!$A$2:$J$7,9),$AH79-VLOOKUP($AL79,IC_Req!$A$2:$J$7,10)))</f>
        <v/>
      </c>
      <c r="AH79" s="453"/>
      <c r="AI79" s="453"/>
      <c r="AJ79" s="151"/>
      <c r="AK79" s="126" t="e">
        <f>VLOOKUP($D79,IC_Req!$M$2:$O$29,2)</f>
        <v>#N/A</v>
      </c>
      <c r="AL79" s="126" t="e">
        <f>VLOOKUP($D79,IC_Req!$M$2:$O$29,3)</f>
        <v>#N/A</v>
      </c>
      <c r="AM79" s="126" t="e">
        <f>IF($AL79=3,VLOOKUP($D79,IC_Req!$M$2:$P$29,4),"")</f>
        <v>#N/A</v>
      </c>
      <c r="AO79" s="217"/>
      <c r="AP79" s="218"/>
      <c r="AQ79" s="218"/>
    </row>
    <row r="80" spans="1:43" x14ac:dyDescent="0.25">
      <c r="A80" s="125"/>
      <c r="B80" s="453"/>
      <c r="C80" s="453"/>
      <c r="D80" s="454"/>
      <c r="E80" s="455"/>
      <c r="F80" s="147" t="str">
        <f>IF(OR($D80="",$AB80=""),"",IF(AND($AL80&lt;&gt;3,$AL80&lt;&gt;4),$AB80-(VLOOKUP($AL80,IC_Req!$A$2:$J$7,3)*$AB80),""))</f>
        <v/>
      </c>
      <c r="G80" s="147" t="str">
        <f>IF($D80="","",IF(AND($AL80&lt;&gt;3,$AL80&lt;&gt;4),IF($AB80&lt;&gt;"",$AB80+(VLOOKUP($AL80,IC_Req!$A$2:$J$7,3)*$AB80),IF(AND($H80&lt;&gt;"",$AA80&lt;&gt;""),$AA80*$H80,"")),IF(AND($H80&lt;&gt;"",$AA80&lt;&gt;""),$AA80*$H80,"")))</f>
        <v/>
      </c>
      <c r="H80" s="148" t="str">
        <f>IF($D80="","",IF(AND($AL80&lt;&gt;3,$AL80&lt;&gt;4),IF($AB80&lt;&gt;"","",VLOOKUP($AL80,IC_Req!$A$2:$J$7,2)),VLOOKUP($AL80,IC_Req!$A$2:$J$7,2)))</f>
        <v/>
      </c>
      <c r="I80" s="456"/>
      <c r="J80" s="147" t="str">
        <f t="shared" si="0"/>
        <v/>
      </c>
      <c r="K80" s="148" t="str">
        <f>IF($D80="","",VLOOKUP($AL80,IC_Req!$A$2:$J$7,4))</f>
        <v/>
      </c>
      <c r="L80" s="455"/>
      <c r="M80" s="169" t="str">
        <f t="shared" si="1"/>
        <v/>
      </c>
      <c r="N80" s="458"/>
      <c r="O80" s="455"/>
      <c r="P80" s="147" t="str">
        <f t="shared" si="2"/>
        <v/>
      </c>
      <c r="Q80" s="148" t="str">
        <f>IF($D80="","",IF(OR($AL80=4,$AL80=5,$AL80=6),VLOOKUP($AL80,IC_Req!$A$2:$J$7,6),IF($AL80=3,VLOOKUP($AM80,IC_Req!$A$12:$J$15,6),"")))</f>
        <v/>
      </c>
      <c r="R80" s="456"/>
      <c r="S80" s="158" t="str">
        <f t="shared" si="3"/>
        <v/>
      </c>
      <c r="T80" s="148" t="str">
        <f>IF($D80="","",IF(OR($AL80=5,$AL80=6,$AM80=1),IF($AM80=1,VLOOKUP($AM80,IC_Req!$A$12:$J$15,7),VLOOKUP($AL80,IC_Req!$A$2:$J$7,7)),""))</f>
        <v/>
      </c>
      <c r="U80" s="455"/>
      <c r="V80" s="455"/>
      <c r="W80" s="456"/>
      <c r="X80" s="150" t="str">
        <f t="shared" si="4"/>
        <v/>
      </c>
      <c r="Y80" s="150" t="str">
        <f t="shared" si="5"/>
        <v/>
      </c>
      <c r="Z80" s="151"/>
      <c r="AA80" s="453"/>
      <c r="AB80" s="453"/>
      <c r="AC80" s="453"/>
      <c r="AD80" s="453"/>
      <c r="AE80" s="453"/>
      <c r="AF80" s="457"/>
      <c r="AG80" s="152" t="str">
        <f>IF(OR($D80="",$AH80=""),"",MIN(VLOOKUP($AL80,IC_Req!$A$2:$J$7,9),$AH80-VLOOKUP($AL80,IC_Req!$A$2:$J$7,10)))</f>
        <v/>
      </c>
      <c r="AH80" s="453"/>
      <c r="AI80" s="453"/>
      <c r="AJ80" s="151"/>
      <c r="AK80" s="126" t="e">
        <f>VLOOKUP($D80,IC_Req!$M$2:$O$29,2)</f>
        <v>#N/A</v>
      </c>
      <c r="AL80" s="126" t="e">
        <f>VLOOKUP($D80,IC_Req!$M$2:$O$29,3)</f>
        <v>#N/A</v>
      </c>
      <c r="AM80" s="126" t="e">
        <f>IF($AL80=3,VLOOKUP($D80,IC_Req!$M$2:$P$29,4),"")</f>
        <v>#N/A</v>
      </c>
      <c r="AO80" s="217"/>
      <c r="AP80" s="218"/>
      <c r="AQ80" s="218"/>
    </row>
    <row r="81" spans="1:43" x14ac:dyDescent="0.25">
      <c r="A81" s="125"/>
      <c r="B81" s="453"/>
      <c r="C81" s="453"/>
      <c r="D81" s="454"/>
      <c r="E81" s="455"/>
      <c r="F81" s="147" t="str">
        <f>IF(OR($D81="",$AB81=""),"",IF(AND($AL81&lt;&gt;3,$AL81&lt;&gt;4),$AB81-(VLOOKUP($AL81,IC_Req!$A$2:$J$7,3)*$AB81),""))</f>
        <v/>
      </c>
      <c r="G81" s="147" t="str">
        <f>IF($D81="","",IF(AND($AL81&lt;&gt;3,$AL81&lt;&gt;4),IF($AB81&lt;&gt;"",$AB81+(VLOOKUP($AL81,IC_Req!$A$2:$J$7,3)*$AB81),IF(AND($H81&lt;&gt;"",$AA81&lt;&gt;""),$AA81*$H81,"")),IF(AND($H81&lt;&gt;"",$AA81&lt;&gt;""),$AA81*$H81,"")))</f>
        <v/>
      </c>
      <c r="H81" s="148" t="str">
        <f>IF($D81="","",IF(AND($AL81&lt;&gt;3,$AL81&lt;&gt;4),IF($AB81&lt;&gt;"","",VLOOKUP($AL81,IC_Req!$A$2:$J$7,2)),VLOOKUP($AL81,IC_Req!$A$2:$J$7,2)))</f>
        <v/>
      </c>
      <c r="I81" s="456"/>
      <c r="J81" s="147" t="str">
        <f t="shared" si="0"/>
        <v/>
      </c>
      <c r="K81" s="148" t="str">
        <f>IF($D81="","",VLOOKUP($AL81,IC_Req!$A$2:$J$7,4))</f>
        <v/>
      </c>
      <c r="L81" s="455"/>
      <c r="M81" s="169" t="str">
        <f t="shared" si="1"/>
        <v/>
      </c>
      <c r="N81" s="458"/>
      <c r="O81" s="455"/>
      <c r="P81" s="147" t="str">
        <f t="shared" si="2"/>
        <v/>
      </c>
      <c r="Q81" s="148" t="str">
        <f>IF($D81="","",IF(OR($AL81=4,$AL81=5,$AL81=6),VLOOKUP($AL81,IC_Req!$A$2:$J$7,6),IF($AL81=3,VLOOKUP($AM81,IC_Req!$A$12:$J$15,6),"")))</f>
        <v/>
      </c>
      <c r="R81" s="456"/>
      <c r="S81" s="158" t="str">
        <f t="shared" si="3"/>
        <v/>
      </c>
      <c r="T81" s="148" t="str">
        <f>IF($D81="","",IF(OR($AL81=5,$AL81=6,$AM81=1),IF($AM81=1,VLOOKUP($AM81,IC_Req!$A$12:$J$15,7),VLOOKUP($AL81,IC_Req!$A$2:$J$7,7)),""))</f>
        <v/>
      </c>
      <c r="U81" s="455"/>
      <c r="V81" s="455"/>
      <c r="W81" s="456"/>
      <c r="X81" s="150" t="str">
        <f t="shared" si="4"/>
        <v/>
      </c>
      <c r="Y81" s="150" t="str">
        <f t="shared" si="5"/>
        <v/>
      </c>
      <c r="Z81" s="151"/>
      <c r="AA81" s="453"/>
      <c r="AB81" s="453"/>
      <c r="AC81" s="453"/>
      <c r="AD81" s="453"/>
      <c r="AE81" s="453"/>
      <c r="AF81" s="457"/>
      <c r="AG81" s="152" t="str">
        <f>IF(OR($D81="",$AH81=""),"",MIN(VLOOKUP($AL81,IC_Req!$A$2:$J$7,9),$AH81-VLOOKUP($AL81,IC_Req!$A$2:$J$7,10)))</f>
        <v/>
      </c>
      <c r="AH81" s="453"/>
      <c r="AI81" s="453"/>
      <c r="AJ81" s="151"/>
      <c r="AK81" s="126" t="e">
        <f>VLOOKUP($D81,IC_Req!$M$2:$O$29,2)</f>
        <v>#N/A</v>
      </c>
      <c r="AL81" s="126" t="e">
        <f>VLOOKUP($D81,IC_Req!$M$2:$O$29,3)</f>
        <v>#N/A</v>
      </c>
      <c r="AM81" s="126" t="e">
        <f>IF($AL81=3,VLOOKUP($D81,IC_Req!$M$2:$P$29,4),"")</f>
        <v>#N/A</v>
      </c>
      <c r="AO81" s="217"/>
      <c r="AP81" s="218"/>
      <c r="AQ81" s="218"/>
    </row>
    <row r="82" spans="1:43" x14ac:dyDescent="0.25">
      <c r="A82" s="125"/>
      <c r="B82" s="453"/>
      <c r="C82" s="453"/>
      <c r="D82" s="454"/>
      <c r="E82" s="455"/>
      <c r="F82" s="147" t="str">
        <f>IF(OR($D82="",$AB82=""),"",IF(AND($AL82&lt;&gt;3,$AL82&lt;&gt;4),$AB82-(VLOOKUP($AL82,IC_Req!$A$2:$J$7,3)*$AB82),""))</f>
        <v/>
      </c>
      <c r="G82" s="147" t="str">
        <f>IF($D82="","",IF(AND($AL82&lt;&gt;3,$AL82&lt;&gt;4),IF($AB82&lt;&gt;"",$AB82+(VLOOKUP($AL82,IC_Req!$A$2:$J$7,3)*$AB82),IF(AND($H82&lt;&gt;"",$AA82&lt;&gt;""),$AA82*$H82,"")),IF(AND($H82&lt;&gt;"",$AA82&lt;&gt;""),$AA82*$H82,"")))</f>
        <v/>
      </c>
      <c r="H82" s="148" t="str">
        <f>IF($D82="","",IF(AND($AL82&lt;&gt;3,$AL82&lt;&gt;4),IF($AB82&lt;&gt;"","",VLOOKUP($AL82,IC_Req!$A$2:$J$7,2)),VLOOKUP($AL82,IC_Req!$A$2:$J$7,2)))</f>
        <v/>
      </c>
      <c r="I82" s="456"/>
      <c r="J82" s="147" t="str">
        <f t="shared" si="0"/>
        <v/>
      </c>
      <c r="K82" s="148" t="str">
        <f>IF($D82="","",VLOOKUP($AL82,IC_Req!$A$2:$J$7,4))</f>
        <v/>
      </c>
      <c r="L82" s="455"/>
      <c r="M82" s="169" t="str">
        <f t="shared" si="1"/>
        <v/>
      </c>
      <c r="N82" s="458"/>
      <c r="O82" s="455"/>
      <c r="P82" s="147" t="str">
        <f t="shared" si="2"/>
        <v/>
      </c>
      <c r="Q82" s="148" t="str">
        <f>IF($D82="","",IF(OR($AL82=4,$AL82=5,$AL82=6),VLOOKUP($AL82,IC_Req!$A$2:$J$7,6),IF($AL82=3,VLOOKUP($AM82,IC_Req!$A$12:$J$15,6),"")))</f>
        <v/>
      </c>
      <c r="R82" s="456"/>
      <c r="S82" s="158" t="str">
        <f t="shared" si="3"/>
        <v/>
      </c>
      <c r="T82" s="148" t="str">
        <f>IF($D82="","",IF(OR($AL82=5,$AL82=6,$AM82=1),IF($AM82=1,VLOOKUP($AM82,IC_Req!$A$12:$J$15,7),VLOOKUP($AL82,IC_Req!$A$2:$J$7,7)),""))</f>
        <v/>
      </c>
      <c r="U82" s="455"/>
      <c r="V82" s="455"/>
      <c r="W82" s="456"/>
      <c r="X82" s="150" t="str">
        <f t="shared" si="4"/>
        <v/>
      </c>
      <c r="Y82" s="150" t="str">
        <f t="shared" si="5"/>
        <v/>
      </c>
      <c r="Z82" s="151"/>
      <c r="AA82" s="453"/>
      <c r="AB82" s="453"/>
      <c r="AC82" s="453"/>
      <c r="AD82" s="453"/>
      <c r="AE82" s="453"/>
      <c r="AF82" s="457"/>
      <c r="AG82" s="152" t="str">
        <f>IF(OR($D82="",$AH82=""),"",MIN(VLOOKUP($AL82,IC_Req!$A$2:$J$7,9),$AH82-VLOOKUP($AL82,IC_Req!$A$2:$J$7,10)))</f>
        <v/>
      </c>
      <c r="AH82" s="453"/>
      <c r="AI82" s="453"/>
      <c r="AJ82" s="151"/>
      <c r="AK82" s="126" t="e">
        <f>VLOOKUP($D82,IC_Req!$M$2:$O$29,2)</f>
        <v>#N/A</v>
      </c>
      <c r="AL82" s="126" t="e">
        <f>VLOOKUP($D82,IC_Req!$M$2:$O$29,3)</f>
        <v>#N/A</v>
      </c>
      <c r="AM82" s="126" t="e">
        <f>IF($AL82=3,VLOOKUP($D82,IC_Req!$M$2:$P$29,4),"")</f>
        <v>#N/A</v>
      </c>
      <c r="AO82" s="217"/>
      <c r="AP82" s="218"/>
      <c r="AQ82" s="218"/>
    </row>
    <row r="83" spans="1:43" x14ac:dyDescent="0.25">
      <c r="A83" s="125"/>
      <c r="B83" s="453"/>
      <c r="C83" s="453"/>
      <c r="D83" s="454"/>
      <c r="E83" s="455"/>
      <c r="F83" s="147" t="str">
        <f>IF(OR($D83="",$AB83=""),"",IF(AND($AL83&lt;&gt;3,$AL83&lt;&gt;4),$AB83-(VLOOKUP($AL83,IC_Req!$A$2:$J$7,3)*$AB83),""))</f>
        <v/>
      </c>
      <c r="G83" s="147" t="str">
        <f>IF($D83="","",IF(AND($AL83&lt;&gt;3,$AL83&lt;&gt;4),IF($AB83&lt;&gt;"",$AB83+(VLOOKUP($AL83,IC_Req!$A$2:$J$7,3)*$AB83),IF(AND($H83&lt;&gt;"",$AA83&lt;&gt;""),$AA83*$H83,"")),IF(AND($H83&lt;&gt;"",$AA83&lt;&gt;""),$AA83*$H83,"")))</f>
        <v/>
      </c>
      <c r="H83" s="148" t="str">
        <f>IF($D83="","",IF(AND($AL83&lt;&gt;3,$AL83&lt;&gt;4),IF($AB83&lt;&gt;"","",VLOOKUP($AL83,IC_Req!$A$2:$J$7,2)),VLOOKUP($AL83,IC_Req!$A$2:$J$7,2)))</f>
        <v/>
      </c>
      <c r="I83" s="456"/>
      <c r="J83" s="147" t="str">
        <f t="shared" si="0"/>
        <v/>
      </c>
      <c r="K83" s="148" t="str">
        <f>IF($D83="","",VLOOKUP($AL83,IC_Req!$A$2:$J$7,4))</f>
        <v/>
      </c>
      <c r="L83" s="455"/>
      <c r="M83" s="169" t="str">
        <f t="shared" si="1"/>
        <v/>
      </c>
      <c r="N83" s="458"/>
      <c r="O83" s="455"/>
      <c r="P83" s="147" t="str">
        <f t="shared" si="2"/>
        <v/>
      </c>
      <c r="Q83" s="148" t="str">
        <f>IF($D83="","",IF(OR($AL83=4,$AL83=5,$AL83=6),VLOOKUP($AL83,IC_Req!$A$2:$J$7,6),IF($AL83=3,VLOOKUP($AM83,IC_Req!$A$12:$J$15,6),"")))</f>
        <v/>
      </c>
      <c r="R83" s="456"/>
      <c r="S83" s="158" t="str">
        <f t="shared" si="3"/>
        <v/>
      </c>
      <c r="T83" s="148" t="str">
        <f>IF($D83="","",IF(OR($AL83=5,$AL83=6,$AM83=1),IF($AM83=1,VLOOKUP($AM83,IC_Req!$A$12:$J$15,7),VLOOKUP($AL83,IC_Req!$A$2:$J$7,7)),""))</f>
        <v/>
      </c>
      <c r="U83" s="455"/>
      <c r="V83" s="455"/>
      <c r="W83" s="456"/>
      <c r="X83" s="150" t="str">
        <f t="shared" si="4"/>
        <v/>
      </c>
      <c r="Y83" s="150" t="str">
        <f t="shared" si="5"/>
        <v/>
      </c>
      <c r="Z83" s="151"/>
      <c r="AA83" s="453"/>
      <c r="AB83" s="453"/>
      <c r="AC83" s="453"/>
      <c r="AD83" s="453"/>
      <c r="AE83" s="453"/>
      <c r="AF83" s="457"/>
      <c r="AG83" s="152" t="str">
        <f>IF(OR($D83="",$AH83=""),"",MIN(VLOOKUP($AL83,IC_Req!$A$2:$J$7,9),$AH83-VLOOKUP($AL83,IC_Req!$A$2:$J$7,10)))</f>
        <v/>
      </c>
      <c r="AH83" s="453"/>
      <c r="AI83" s="453"/>
      <c r="AJ83" s="151"/>
      <c r="AK83" s="126" t="e">
        <f>VLOOKUP($D83,IC_Req!$M$2:$O$29,2)</f>
        <v>#N/A</v>
      </c>
      <c r="AL83" s="126" t="e">
        <f>VLOOKUP($D83,IC_Req!$M$2:$O$29,3)</f>
        <v>#N/A</v>
      </c>
      <c r="AM83" s="126" t="e">
        <f>IF($AL83=3,VLOOKUP($D83,IC_Req!$M$2:$P$29,4),"")</f>
        <v>#N/A</v>
      </c>
      <c r="AO83" s="217"/>
      <c r="AP83" s="218"/>
      <c r="AQ83" s="218"/>
    </row>
    <row r="84" spans="1:43" x14ac:dyDescent="0.25">
      <c r="A84" s="125"/>
      <c r="B84" s="453"/>
      <c r="C84" s="453"/>
      <c r="D84" s="454"/>
      <c r="E84" s="455"/>
      <c r="F84" s="147" t="str">
        <f>IF(OR($D84="",$AB84=""),"",IF(AND($AL84&lt;&gt;3,$AL84&lt;&gt;4),$AB84-(VLOOKUP($AL84,IC_Req!$A$2:$J$7,3)*$AB84),""))</f>
        <v/>
      </c>
      <c r="G84" s="147" t="str">
        <f>IF($D84="","",IF(AND($AL84&lt;&gt;3,$AL84&lt;&gt;4),IF($AB84&lt;&gt;"",$AB84+(VLOOKUP($AL84,IC_Req!$A$2:$J$7,3)*$AB84),IF(AND($H84&lt;&gt;"",$AA84&lt;&gt;""),$AA84*$H84,"")),IF(AND($H84&lt;&gt;"",$AA84&lt;&gt;""),$AA84*$H84,"")))</f>
        <v/>
      </c>
      <c r="H84" s="148" t="str">
        <f>IF($D84="","",IF(AND($AL84&lt;&gt;3,$AL84&lt;&gt;4),IF($AB84&lt;&gt;"","",VLOOKUP($AL84,IC_Req!$A$2:$J$7,2)),VLOOKUP($AL84,IC_Req!$A$2:$J$7,2)))</f>
        <v/>
      </c>
      <c r="I84" s="456"/>
      <c r="J84" s="147" t="str">
        <f t="shared" si="0"/>
        <v/>
      </c>
      <c r="K84" s="148" t="str">
        <f>IF($D84="","",VLOOKUP($AL84,IC_Req!$A$2:$J$7,4))</f>
        <v/>
      </c>
      <c r="L84" s="455"/>
      <c r="M84" s="169" t="str">
        <f t="shared" si="1"/>
        <v/>
      </c>
      <c r="N84" s="458"/>
      <c r="O84" s="455"/>
      <c r="P84" s="147" t="str">
        <f t="shared" si="2"/>
        <v/>
      </c>
      <c r="Q84" s="148" t="str">
        <f>IF($D84="","",IF(OR($AL84=4,$AL84=5,$AL84=6),VLOOKUP($AL84,IC_Req!$A$2:$J$7,6),IF($AL84=3,VLOOKUP($AM84,IC_Req!$A$12:$J$15,6),"")))</f>
        <v/>
      </c>
      <c r="R84" s="456"/>
      <c r="S84" s="158" t="str">
        <f t="shared" si="3"/>
        <v/>
      </c>
      <c r="T84" s="148" t="str">
        <f>IF($D84="","",IF(OR($AL84=5,$AL84=6,$AM84=1),IF($AM84=1,VLOOKUP($AM84,IC_Req!$A$12:$J$15,7),VLOOKUP($AL84,IC_Req!$A$2:$J$7,7)),""))</f>
        <v/>
      </c>
      <c r="U84" s="455"/>
      <c r="V84" s="455"/>
      <c r="W84" s="456"/>
      <c r="X84" s="150" t="str">
        <f t="shared" si="4"/>
        <v/>
      </c>
      <c r="Y84" s="150" t="str">
        <f t="shared" si="5"/>
        <v/>
      </c>
      <c r="Z84" s="151"/>
      <c r="AA84" s="453"/>
      <c r="AB84" s="453"/>
      <c r="AC84" s="453"/>
      <c r="AD84" s="453"/>
      <c r="AE84" s="453"/>
      <c r="AF84" s="457"/>
      <c r="AG84" s="152" t="str">
        <f>IF(OR($D84="",$AH84=""),"",MIN(VLOOKUP($AL84,IC_Req!$A$2:$J$7,9),$AH84-VLOOKUP($AL84,IC_Req!$A$2:$J$7,10)))</f>
        <v/>
      </c>
      <c r="AH84" s="453"/>
      <c r="AI84" s="453"/>
      <c r="AJ84" s="151"/>
      <c r="AK84" s="126" t="e">
        <f>VLOOKUP($D84,IC_Req!$M$2:$O$29,2)</f>
        <v>#N/A</v>
      </c>
      <c r="AL84" s="126" t="e">
        <f>VLOOKUP($D84,IC_Req!$M$2:$O$29,3)</f>
        <v>#N/A</v>
      </c>
      <c r="AM84" s="126" t="e">
        <f>IF($AL84=3,VLOOKUP($D84,IC_Req!$M$2:$P$29,4),"")</f>
        <v>#N/A</v>
      </c>
      <c r="AO84" s="217"/>
      <c r="AP84" s="218"/>
      <c r="AQ84" s="218"/>
    </row>
    <row r="85" spans="1:43" x14ac:dyDescent="0.25">
      <c r="A85" s="125"/>
      <c r="B85" s="453"/>
      <c r="C85" s="453"/>
      <c r="D85" s="454"/>
      <c r="E85" s="455"/>
      <c r="F85" s="147" t="str">
        <f>IF(OR($D85="",$AB85=""),"",IF(AND($AL85&lt;&gt;3,$AL85&lt;&gt;4),$AB85-(VLOOKUP($AL85,IC_Req!$A$2:$J$7,3)*$AB85),""))</f>
        <v/>
      </c>
      <c r="G85" s="147" t="str">
        <f>IF($D85="","",IF(AND($AL85&lt;&gt;3,$AL85&lt;&gt;4),IF($AB85&lt;&gt;"",$AB85+(VLOOKUP($AL85,IC_Req!$A$2:$J$7,3)*$AB85),IF(AND($H85&lt;&gt;"",$AA85&lt;&gt;""),$AA85*$H85,"")),IF(AND($H85&lt;&gt;"",$AA85&lt;&gt;""),$AA85*$H85,"")))</f>
        <v/>
      </c>
      <c r="H85" s="148" t="str">
        <f>IF($D85="","",IF(AND($AL85&lt;&gt;3,$AL85&lt;&gt;4),IF($AB85&lt;&gt;"","",VLOOKUP($AL85,IC_Req!$A$2:$J$7,2)),VLOOKUP($AL85,IC_Req!$A$2:$J$7,2)))</f>
        <v/>
      </c>
      <c r="I85" s="456"/>
      <c r="J85" s="147" t="str">
        <f t="shared" ref="J85:J148" si="6">IF(OR($D85="",$AC85="",$K85=""),"",IF($AK85&lt;900,$AC85*$K85,""))</f>
        <v/>
      </c>
      <c r="K85" s="148" t="str">
        <f>IF($D85="","",VLOOKUP($AL85,IC_Req!$A$2:$J$7,4))</f>
        <v/>
      </c>
      <c r="L85" s="455"/>
      <c r="M85" s="169" t="str">
        <f t="shared" ref="M85:M148" si="7">IF(OR($D85="",$AD85=""),"",IF($AL85=2,IF($N85&lt;&gt;"",$AD85*$N85,$AD85),""))</f>
        <v/>
      </c>
      <c r="N85" s="458"/>
      <c r="O85" s="455"/>
      <c r="P85" s="147" t="str">
        <f t="shared" ref="P85:P148" si="8">IF(OR($D85="",$Q85="",$AE85=""),"",IF(OR($AL85=3,$AL85=4,$AL85=5,$AL85=6),$AE85*$Q85,""))</f>
        <v/>
      </c>
      <c r="Q85" s="148" t="str">
        <f>IF($D85="","",IF(OR($AL85=4,$AL85=5,$AL85=6),VLOOKUP($AL85,IC_Req!$A$2:$J$7,6),IF($AL85=3,VLOOKUP($AM85,IC_Req!$A$12:$J$15,6),"")))</f>
        <v/>
      </c>
      <c r="R85" s="456"/>
      <c r="S85" s="158" t="str">
        <f t="shared" ref="S85:S148" si="9">IF(OR($D85="",$T85="",$AF85=""),"",IF(OR($AM85=1,$AL85=5,$AL85=6),$AF85*$T85,""))</f>
        <v/>
      </c>
      <c r="T85" s="148" t="str">
        <f>IF($D85="","",IF(OR($AL85=5,$AL85=6,$AM85=1),IF($AM85=1,VLOOKUP($AM85,IC_Req!$A$12:$J$15,7),VLOOKUP($AL85,IC_Req!$A$2:$J$7,7)),""))</f>
        <v/>
      </c>
      <c r="U85" s="455"/>
      <c r="V85" s="455"/>
      <c r="W85" s="456"/>
      <c r="X85" s="150" t="str">
        <f t="shared" ref="X85:X148" si="10">IF($D85="","",$J$6+AI85)</f>
        <v/>
      </c>
      <c r="Y85" s="150" t="str">
        <f t="shared" si="5"/>
        <v/>
      </c>
      <c r="Z85" s="151"/>
      <c r="AA85" s="453"/>
      <c r="AB85" s="453"/>
      <c r="AC85" s="453"/>
      <c r="AD85" s="453"/>
      <c r="AE85" s="453"/>
      <c r="AF85" s="457"/>
      <c r="AG85" s="152" t="str">
        <f>IF(OR($D85="",$AH85=""),"",MIN(VLOOKUP($AL85,IC_Req!$A$2:$J$7,9),$AH85-VLOOKUP($AL85,IC_Req!$A$2:$J$7,10)))</f>
        <v/>
      </c>
      <c r="AH85" s="453"/>
      <c r="AI85" s="453"/>
      <c r="AJ85" s="151"/>
      <c r="AK85" s="126" t="e">
        <f>VLOOKUP($D85,IC_Req!$M$2:$O$29,2)</f>
        <v>#N/A</v>
      </c>
      <c r="AL85" s="126" t="e">
        <f>VLOOKUP($D85,IC_Req!$M$2:$O$29,3)</f>
        <v>#N/A</v>
      </c>
      <c r="AM85" s="126" t="e">
        <f>IF($AL85=3,VLOOKUP($D85,IC_Req!$M$2:$P$29,4),"")</f>
        <v>#N/A</v>
      </c>
      <c r="AO85" s="217"/>
      <c r="AP85" s="218"/>
      <c r="AQ85" s="218"/>
    </row>
    <row r="86" spans="1:43" x14ac:dyDescent="0.25">
      <c r="A86" s="125"/>
      <c r="B86" s="453"/>
      <c r="C86" s="453"/>
      <c r="D86" s="454"/>
      <c r="E86" s="455"/>
      <c r="F86" s="147" t="str">
        <f>IF(OR($D86="",$AB86=""),"",IF(AND($AL86&lt;&gt;3,$AL86&lt;&gt;4),$AB86-(VLOOKUP($AL86,IC_Req!$A$2:$J$7,3)*$AB86),""))</f>
        <v/>
      </c>
      <c r="G86" s="147" t="str">
        <f>IF($D86="","",IF(AND($AL86&lt;&gt;3,$AL86&lt;&gt;4),IF($AB86&lt;&gt;"",$AB86+(VLOOKUP($AL86,IC_Req!$A$2:$J$7,3)*$AB86),IF(AND($H86&lt;&gt;"",$AA86&lt;&gt;""),$AA86*$H86,"")),IF(AND($H86&lt;&gt;"",$AA86&lt;&gt;""),$AA86*$H86,"")))</f>
        <v/>
      </c>
      <c r="H86" s="148" t="str">
        <f>IF($D86="","",IF(AND($AL86&lt;&gt;3,$AL86&lt;&gt;4),IF($AB86&lt;&gt;"","",VLOOKUP($AL86,IC_Req!$A$2:$J$7,2)),VLOOKUP($AL86,IC_Req!$A$2:$J$7,2)))</f>
        <v/>
      </c>
      <c r="I86" s="456"/>
      <c r="J86" s="147" t="str">
        <f t="shared" si="6"/>
        <v/>
      </c>
      <c r="K86" s="148" t="str">
        <f>IF($D86="","",VLOOKUP($AL86,IC_Req!$A$2:$J$7,4))</f>
        <v/>
      </c>
      <c r="L86" s="455"/>
      <c r="M86" s="169" t="str">
        <f t="shared" si="7"/>
        <v/>
      </c>
      <c r="N86" s="458"/>
      <c r="O86" s="455"/>
      <c r="P86" s="147" t="str">
        <f t="shared" si="8"/>
        <v/>
      </c>
      <c r="Q86" s="148" t="str">
        <f>IF($D86="","",IF(OR($AL86=4,$AL86=5,$AL86=6),VLOOKUP($AL86,IC_Req!$A$2:$J$7,6),IF($AL86=3,VLOOKUP($AM86,IC_Req!$A$12:$J$15,6),"")))</f>
        <v/>
      </c>
      <c r="R86" s="456"/>
      <c r="S86" s="158" t="str">
        <f t="shared" si="9"/>
        <v/>
      </c>
      <c r="T86" s="148" t="str">
        <f>IF($D86="","",IF(OR($AL86=5,$AL86=6,$AM86=1),IF($AM86=1,VLOOKUP($AM86,IC_Req!$A$12:$J$15,7),VLOOKUP($AL86,IC_Req!$A$2:$J$7,7)),""))</f>
        <v/>
      </c>
      <c r="U86" s="455"/>
      <c r="V86" s="455"/>
      <c r="W86" s="456"/>
      <c r="X86" s="150" t="str">
        <f t="shared" si="10"/>
        <v/>
      </c>
      <c r="Y86" s="150" t="str">
        <f t="shared" ref="Y86:Y149" si="11">IF($D86="","",$AG86)</f>
        <v/>
      </c>
      <c r="Z86" s="151"/>
      <c r="AA86" s="453"/>
      <c r="AB86" s="453"/>
      <c r="AC86" s="453"/>
      <c r="AD86" s="453"/>
      <c r="AE86" s="453"/>
      <c r="AF86" s="457"/>
      <c r="AG86" s="152" t="str">
        <f>IF(OR($D86="",$AH86=""),"",MIN(VLOOKUP($AL86,IC_Req!$A$2:$J$7,9),$AH86-VLOOKUP($AL86,IC_Req!$A$2:$J$7,10)))</f>
        <v/>
      </c>
      <c r="AH86" s="453"/>
      <c r="AI86" s="453"/>
      <c r="AJ86" s="151"/>
      <c r="AK86" s="126" t="e">
        <f>VLOOKUP($D86,IC_Req!$M$2:$O$29,2)</f>
        <v>#N/A</v>
      </c>
      <c r="AL86" s="126" t="e">
        <f>VLOOKUP($D86,IC_Req!$M$2:$O$29,3)</f>
        <v>#N/A</v>
      </c>
      <c r="AM86" s="126" t="e">
        <f>IF($AL86=3,VLOOKUP($D86,IC_Req!$M$2:$P$29,4),"")</f>
        <v>#N/A</v>
      </c>
      <c r="AO86" s="217"/>
      <c r="AP86" s="218"/>
      <c r="AQ86" s="218"/>
    </row>
    <row r="87" spans="1:43" x14ac:dyDescent="0.25">
      <c r="A87" s="125"/>
      <c r="B87" s="453"/>
      <c r="C87" s="453"/>
      <c r="D87" s="454"/>
      <c r="E87" s="455"/>
      <c r="F87" s="147" t="str">
        <f>IF(OR($D87="",$AB87=""),"",IF(AND($AL87&lt;&gt;3,$AL87&lt;&gt;4),$AB87-(VLOOKUP($AL87,IC_Req!$A$2:$J$7,3)*$AB87),""))</f>
        <v/>
      </c>
      <c r="G87" s="147" t="str">
        <f>IF($D87="","",IF(AND($AL87&lt;&gt;3,$AL87&lt;&gt;4),IF($AB87&lt;&gt;"",$AB87+(VLOOKUP($AL87,IC_Req!$A$2:$J$7,3)*$AB87),IF(AND($H87&lt;&gt;"",$AA87&lt;&gt;""),$AA87*$H87,"")),IF(AND($H87&lt;&gt;"",$AA87&lt;&gt;""),$AA87*$H87,"")))</f>
        <v/>
      </c>
      <c r="H87" s="148" t="str">
        <f>IF($D87="","",IF(AND($AL87&lt;&gt;3,$AL87&lt;&gt;4),IF($AB87&lt;&gt;"","",VLOOKUP($AL87,IC_Req!$A$2:$J$7,2)),VLOOKUP($AL87,IC_Req!$A$2:$J$7,2)))</f>
        <v/>
      </c>
      <c r="I87" s="456"/>
      <c r="J87" s="147" t="str">
        <f t="shared" si="6"/>
        <v/>
      </c>
      <c r="K87" s="148" t="str">
        <f>IF($D87="","",VLOOKUP($AL87,IC_Req!$A$2:$J$7,4))</f>
        <v/>
      </c>
      <c r="L87" s="455"/>
      <c r="M87" s="169" t="str">
        <f t="shared" si="7"/>
        <v/>
      </c>
      <c r="N87" s="458"/>
      <c r="O87" s="455"/>
      <c r="P87" s="147" t="str">
        <f t="shared" si="8"/>
        <v/>
      </c>
      <c r="Q87" s="148" t="str">
        <f>IF($D87="","",IF(OR($AL87=4,$AL87=5,$AL87=6),VLOOKUP($AL87,IC_Req!$A$2:$J$7,6),IF($AL87=3,VLOOKUP($AM87,IC_Req!$A$12:$J$15,6),"")))</f>
        <v/>
      </c>
      <c r="R87" s="456"/>
      <c r="S87" s="158" t="str">
        <f t="shared" si="9"/>
        <v/>
      </c>
      <c r="T87" s="148" t="str">
        <f>IF($D87="","",IF(OR($AL87=5,$AL87=6,$AM87=1),IF($AM87=1,VLOOKUP($AM87,IC_Req!$A$12:$J$15,7),VLOOKUP($AL87,IC_Req!$A$2:$J$7,7)),""))</f>
        <v/>
      </c>
      <c r="U87" s="455"/>
      <c r="V87" s="455"/>
      <c r="W87" s="456"/>
      <c r="X87" s="150" t="str">
        <f t="shared" si="10"/>
        <v/>
      </c>
      <c r="Y87" s="150" t="str">
        <f t="shared" si="11"/>
        <v/>
      </c>
      <c r="Z87" s="151"/>
      <c r="AA87" s="453"/>
      <c r="AB87" s="453"/>
      <c r="AC87" s="453"/>
      <c r="AD87" s="453"/>
      <c r="AE87" s="453"/>
      <c r="AF87" s="457"/>
      <c r="AG87" s="152" t="str">
        <f>IF(OR($D87="",$AH87=""),"",MIN(VLOOKUP($AL87,IC_Req!$A$2:$J$7,9),$AH87-VLOOKUP($AL87,IC_Req!$A$2:$J$7,10)))</f>
        <v/>
      </c>
      <c r="AH87" s="453"/>
      <c r="AI87" s="453"/>
      <c r="AJ87" s="151"/>
      <c r="AK87" s="126" t="e">
        <f>VLOOKUP($D87,IC_Req!$M$2:$O$29,2)</f>
        <v>#N/A</v>
      </c>
      <c r="AL87" s="126" t="e">
        <f>VLOOKUP($D87,IC_Req!$M$2:$O$29,3)</f>
        <v>#N/A</v>
      </c>
      <c r="AM87" s="126" t="e">
        <f>IF($AL87=3,VLOOKUP($D87,IC_Req!$M$2:$P$29,4),"")</f>
        <v>#N/A</v>
      </c>
      <c r="AO87" s="217"/>
      <c r="AP87" s="218"/>
      <c r="AQ87" s="218"/>
    </row>
    <row r="88" spans="1:43" x14ac:dyDescent="0.25">
      <c r="A88" s="125"/>
      <c r="B88" s="453"/>
      <c r="C88" s="453"/>
      <c r="D88" s="454"/>
      <c r="E88" s="455"/>
      <c r="F88" s="147" t="str">
        <f>IF(OR($D88="",$AB88=""),"",IF(AND($AL88&lt;&gt;3,$AL88&lt;&gt;4),$AB88-(VLOOKUP($AL88,IC_Req!$A$2:$J$7,3)*$AB88),""))</f>
        <v/>
      </c>
      <c r="G88" s="147" t="str">
        <f>IF($D88="","",IF(AND($AL88&lt;&gt;3,$AL88&lt;&gt;4),IF($AB88&lt;&gt;"",$AB88+(VLOOKUP($AL88,IC_Req!$A$2:$J$7,3)*$AB88),IF(AND($H88&lt;&gt;"",$AA88&lt;&gt;""),$AA88*$H88,"")),IF(AND($H88&lt;&gt;"",$AA88&lt;&gt;""),$AA88*$H88,"")))</f>
        <v/>
      </c>
      <c r="H88" s="148" t="str">
        <f>IF($D88="","",IF(AND($AL88&lt;&gt;3,$AL88&lt;&gt;4),IF($AB88&lt;&gt;"","",VLOOKUP($AL88,IC_Req!$A$2:$J$7,2)),VLOOKUP($AL88,IC_Req!$A$2:$J$7,2)))</f>
        <v/>
      </c>
      <c r="I88" s="456"/>
      <c r="J88" s="147" t="str">
        <f t="shared" si="6"/>
        <v/>
      </c>
      <c r="K88" s="148" t="str">
        <f>IF($D88="","",VLOOKUP($AL88,IC_Req!$A$2:$J$7,4))</f>
        <v/>
      </c>
      <c r="L88" s="455"/>
      <c r="M88" s="169" t="str">
        <f t="shared" si="7"/>
        <v/>
      </c>
      <c r="N88" s="458"/>
      <c r="O88" s="455"/>
      <c r="P88" s="147" t="str">
        <f t="shared" si="8"/>
        <v/>
      </c>
      <c r="Q88" s="148" t="str">
        <f>IF($D88="","",IF(OR($AL88=4,$AL88=5,$AL88=6),VLOOKUP($AL88,IC_Req!$A$2:$J$7,6),IF($AL88=3,VLOOKUP($AM88,IC_Req!$A$12:$J$15,6),"")))</f>
        <v/>
      </c>
      <c r="R88" s="456"/>
      <c r="S88" s="158" t="str">
        <f t="shared" si="9"/>
        <v/>
      </c>
      <c r="T88" s="148" t="str">
        <f>IF($D88="","",IF(OR($AL88=5,$AL88=6,$AM88=1),IF($AM88=1,VLOOKUP($AM88,IC_Req!$A$12:$J$15,7),VLOOKUP($AL88,IC_Req!$A$2:$J$7,7)),""))</f>
        <v/>
      </c>
      <c r="U88" s="455"/>
      <c r="V88" s="455"/>
      <c r="W88" s="456"/>
      <c r="X88" s="150" t="str">
        <f t="shared" si="10"/>
        <v/>
      </c>
      <c r="Y88" s="150" t="str">
        <f t="shared" si="11"/>
        <v/>
      </c>
      <c r="Z88" s="151"/>
      <c r="AA88" s="453"/>
      <c r="AB88" s="453"/>
      <c r="AC88" s="453"/>
      <c r="AD88" s="453"/>
      <c r="AE88" s="453"/>
      <c r="AF88" s="457"/>
      <c r="AG88" s="152" t="str">
        <f>IF(OR($D88="",$AH88=""),"",MIN(VLOOKUP($AL88,IC_Req!$A$2:$J$7,9),$AH88-VLOOKUP($AL88,IC_Req!$A$2:$J$7,10)))</f>
        <v/>
      </c>
      <c r="AH88" s="453"/>
      <c r="AI88" s="453"/>
      <c r="AJ88" s="151"/>
      <c r="AK88" s="126" t="e">
        <f>VLOOKUP($D88,IC_Req!$M$2:$O$29,2)</f>
        <v>#N/A</v>
      </c>
      <c r="AL88" s="126" t="e">
        <f>VLOOKUP($D88,IC_Req!$M$2:$O$29,3)</f>
        <v>#N/A</v>
      </c>
      <c r="AM88" s="126" t="e">
        <f>IF($AL88=3,VLOOKUP($D88,IC_Req!$M$2:$P$29,4),"")</f>
        <v>#N/A</v>
      </c>
      <c r="AO88" s="217"/>
      <c r="AP88" s="218"/>
      <c r="AQ88" s="218"/>
    </row>
    <row r="89" spans="1:43" x14ac:dyDescent="0.25">
      <c r="A89" s="125"/>
      <c r="B89" s="453"/>
      <c r="C89" s="453"/>
      <c r="D89" s="454"/>
      <c r="E89" s="455"/>
      <c r="F89" s="147" t="str">
        <f>IF(OR($D89="",$AB89=""),"",IF(AND($AL89&lt;&gt;3,$AL89&lt;&gt;4),$AB89-(VLOOKUP($AL89,IC_Req!$A$2:$J$7,3)*$AB89),""))</f>
        <v/>
      </c>
      <c r="G89" s="147" t="str">
        <f>IF($D89="","",IF(AND($AL89&lt;&gt;3,$AL89&lt;&gt;4),IF($AB89&lt;&gt;"",$AB89+(VLOOKUP($AL89,IC_Req!$A$2:$J$7,3)*$AB89),IF(AND($H89&lt;&gt;"",$AA89&lt;&gt;""),$AA89*$H89,"")),IF(AND($H89&lt;&gt;"",$AA89&lt;&gt;""),$AA89*$H89,"")))</f>
        <v/>
      </c>
      <c r="H89" s="148" t="str">
        <f>IF($D89="","",IF(AND($AL89&lt;&gt;3,$AL89&lt;&gt;4),IF($AB89&lt;&gt;"","",VLOOKUP($AL89,IC_Req!$A$2:$J$7,2)),VLOOKUP($AL89,IC_Req!$A$2:$J$7,2)))</f>
        <v/>
      </c>
      <c r="I89" s="456"/>
      <c r="J89" s="147" t="str">
        <f t="shared" si="6"/>
        <v/>
      </c>
      <c r="K89" s="148" t="str">
        <f>IF($D89="","",VLOOKUP($AL89,IC_Req!$A$2:$J$7,4))</f>
        <v/>
      </c>
      <c r="L89" s="455"/>
      <c r="M89" s="169" t="str">
        <f t="shared" si="7"/>
        <v/>
      </c>
      <c r="N89" s="458"/>
      <c r="O89" s="455"/>
      <c r="P89" s="147" t="str">
        <f t="shared" si="8"/>
        <v/>
      </c>
      <c r="Q89" s="148" t="str">
        <f>IF($D89="","",IF(OR($AL89=4,$AL89=5,$AL89=6),VLOOKUP($AL89,IC_Req!$A$2:$J$7,6),IF($AL89=3,VLOOKUP($AM89,IC_Req!$A$12:$J$15,6),"")))</f>
        <v/>
      </c>
      <c r="R89" s="456"/>
      <c r="S89" s="158" t="str">
        <f t="shared" si="9"/>
        <v/>
      </c>
      <c r="T89" s="148" t="str">
        <f>IF($D89="","",IF(OR($AL89=5,$AL89=6,$AM89=1),IF($AM89=1,VLOOKUP($AM89,IC_Req!$A$12:$J$15,7),VLOOKUP($AL89,IC_Req!$A$2:$J$7,7)),""))</f>
        <v/>
      </c>
      <c r="U89" s="455"/>
      <c r="V89" s="455"/>
      <c r="W89" s="456"/>
      <c r="X89" s="150" t="str">
        <f t="shared" si="10"/>
        <v/>
      </c>
      <c r="Y89" s="150" t="str">
        <f t="shared" si="11"/>
        <v/>
      </c>
      <c r="Z89" s="151"/>
      <c r="AA89" s="453"/>
      <c r="AB89" s="453"/>
      <c r="AC89" s="453"/>
      <c r="AD89" s="453"/>
      <c r="AE89" s="453"/>
      <c r="AF89" s="457"/>
      <c r="AG89" s="152" t="str">
        <f>IF(OR($D89="",$AH89=""),"",MIN(VLOOKUP($AL89,IC_Req!$A$2:$J$7,9),$AH89-VLOOKUP($AL89,IC_Req!$A$2:$J$7,10)))</f>
        <v/>
      </c>
      <c r="AH89" s="453"/>
      <c r="AI89" s="453"/>
      <c r="AJ89" s="151"/>
      <c r="AK89" s="126" t="e">
        <f>VLOOKUP($D89,IC_Req!$M$2:$O$29,2)</f>
        <v>#N/A</v>
      </c>
      <c r="AL89" s="126" t="e">
        <f>VLOOKUP($D89,IC_Req!$M$2:$O$29,3)</f>
        <v>#N/A</v>
      </c>
      <c r="AM89" s="126" t="e">
        <f>IF($AL89=3,VLOOKUP($D89,IC_Req!$M$2:$P$29,4),"")</f>
        <v>#N/A</v>
      </c>
      <c r="AO89" s="217"/>
      <c r="AP89" s="218"/>
      <c r="AQ89" s="218"/>
    </row>
    <row r="90" spans="1:43" x14ac:dyDescent="0.25">
      <c r="A90" s="125"/>
      <c r="B90" s="453"/>
      <c r="C90" s="453"/>
      <c r="D90" s="454"/>
      <c r="E90" s="455"/>
      <c r="F90" s="147" t="str">
        <f>IF(OR($D90="",$AB90=""),"",IF(AND($AL90&lt;&gt;3,$AL90&lt;&gt;4),$AB90-(VLOOKUP($AL90,IC_Req!$A$2:$J$7,3)*$AB90),""))</f>
        <v/>
      </c>
      <c r="G90" s="147" t="str">
        <f>IF($D90="","",IF(AND($AL90&lt;&gt;3,$AL90&lt;&gt;4),IF($AB90&lt;&gt;"",$AB90+(VLOOKUP($AL90,IC_Req!$A$2:$J$7,3)*$AB90),IF(AND($H90&lt;&gt;"",$AA90&lt;&gt;""),$AA90*$H90,"")),IF(AND($H90&lt;&gt;"",$AA90&lt;&gt;""),$AA90*$H90,"")))</f>
        <v/>
      </c>
      <c r="H90" s="148" t="str">
        <f>IF($D90="","",IF(AND($AL90&lt;&gt;3,$AL90&lt;&gt;4),IF($AB90&lt;&gt;"","",VLOOKUP($AL90,IC_Req!$A$2:$J$7,2)),VLOOKUP($AL90,IC_Req!$A$2:$J$7,2)))</f>
        <v/>
      </c>
      <c r="I90" s="456"/>
      <c r="J90" s="147" t="str">
        <f t="shared" si="6"/>
        <v/>
      </c>
      <c r="K90" s="148" t="str">
        <f>IF($D90="","",VLOOKUP($AL90,IC_Req!$A$2:$J$7,4))</f>
        <v/>
      </c>
      <c r="L90" s="455"/>
      <c r="M90" s="169" t="str">
        <f t="shared" si="7"/>
        <v/>
      </c>
      <c r="N90" s="458"/>
      <c r="O90" s="455"/>
      <c r="P90" s="147" t="str">
        <f t="shared" si="8"/>
        <v/>
      </c>
      <c r="Q90" s="148" t="str">
        <f>IF($D90="","",IF(OR($AL90=4,$AL90=5,$AL90=6),VLOOKUP($AL90,IC_Req!$A$2:$J$7,6),IF($AL90=3,VLOOKUP($AM90,IC_Req!$A$12:$J$15,6),"")))</f>
        <v/>
      </c>
      <c r="R90" s="456"/>
      <c r="S90" s="158" t="str">
        <f t="shared" si="9"/>
        <v/>
      </c>
      <c r="T90" s="148" t="str">
        <f>IF($D90="","",IF(OR($AL90=5,$AL90=6,$AM90=1),IF($AM90=1,VLOOKUP($AM90,IC_Req!$A$12:$J$15,7),VLOOKUP($AL90,IC_Req!$A$2:$J$7,7)),""))</f>
        <v/>
      </c>
      <c r="U90" s="455"/>
      <c r="V90" s="455"/>
      <c r="W90" s="456"/>
      <c r="X90" s="150" t="str">
        <f t="shared" si="10"/>
        <v/>
      </c>
      <c r="Y90" s="150" t="str">
        <f t="shared" si="11"/>
        <v/>
      </c>
      <c r="Z90" s="151"/>
      <c r="AA90" s="453"/>
      <c r="AB90" s="453"/>
      <c r="AC90" s="453"/>
      <c r="AD90" s="453"/>
      <c r="AE90" s="453"/>
      <c r="AF90" s="457"/>
      <c r="AG90" s="152" t="str">
        <f>IF(OR($D90="",$AH90=""),"",MIN(VLOOKUP($AL90,IC_Req!$A$2:$J$7,9),$AH90-VLOOKUP($AL90,IC_Req!$A$2:$J$7,10)))</f>
        <v/>
      </c>
      <c r="AH90" s="453"/>
      <c r="AI90" s="453"/>
      <c r="AJ90" s="151"/>
      <c r="AK90" s="126" t="e">
        <f>VLOOKUP($D90,IC_Req!$M$2:$O$29,2)</f>
        <v>#N/A</v>
      </c>
      <c r="AL90" s="126" t="e">
        <f>VLOOKUP($D90,IC_Req!$M$2:$O$29,3)</f>
        <v>#N/A</v>
      </c>
      <c r="AM90" s="126" t="e">
        <f>IF($AL90=3,VLOOKUP($D90,IC_Req!$M$2:$P$29,4),"")</f>
        <v>#N/A</v>
      </c>
      <c r="AO90" s="217"/>
      <c r="AP90" s="218"/>
      <c r="AQ90" s="218"/>
    </row>
    <row r="91" spans="1:43" x14ac:dyDescent="0.25">
      <c r="A91" s="125"/>
      <c r="B91" s="453"/>
      <c r="C91" s="453"/>
      <c r="D91" s="454"/>
      <c r="E91" s="455"/>
      <c r="F91" s="147" t="str">
        <f>IF(OR($D91="",$AB91=""),"",IF(AND($AL91&lt;&gt;3,$AL91&lt;&gt;4),$AB91-(VLOOKUP($AL91,IC_Req!$A$2:$J$7,3)*$AB91),""))</f>
        <v/>
      </c>
      <c r="G91" s="147" t="str">
        <f>IF($D91="","",IF(AND($AL91&lt;&gt;3,$AL91&lt;&gt;4),IF($AB91&lt;&gt;"",$AB91+(VLOOKUP($AL91,IC_Req!$A$2:$J$7,3)*$AB91),IF(AND($H91&lt;&gt;"",$AA91&lt;&gt;""),$AA91*$H91,"")),IF(AND($H91&lt;&gt;"",$AA91&lt;&gt;""),$AA91*$H91,"")))</f>
        <v/>
      </c>
      <c r="H91" s="148" t="str">
        <f>IF($D91="","",IF(AND($AL91&lt;&gt;3,$AL91&lt;&gt;4),IF($AB91&lt;&gt;"","",VLOOKUP($AL91,IC_Req!$A$2:$J$7,2)),VLOOKUP($AL91,IC_Req!$A$2:$J$7,2)))</f>
        <v/>
      </c>
      <c r="I91" s="456"/>
      <c r="J91" s="147" t="str">
        <f t="shared" si="6"/>
        <v/>
      </c>
      <c r="K91" s="148" t="str">
        <f>IF($D91="","",VLOOKUP($AL91,IC_Req!$A$2:$J$7,4))</f>
        <v/>
      </c>
      <c r="L91" s="455"/>
      <c r="M91" s="169" t="str">
        <f t="shared" si="7"/>
        <v/>
      </c>
      <c r="N91" s="458"/>
      <c r="O91" s="455"/>
      <c r="P91" s="147" t="str">
        <f t="shared" si="8"/>
        <v/>
      </c>
      <c r="Q91" s="148" t="str">
        <f>IF($D91="","",IF(OR($AL91=4,$AL91=5,$AL91=6),VLOOKUP($AL91,IC_Req!$A$2:$J$7,6),IF($AL91=3,VLOOKUP($AM91,IC_Req!$A$12:$J$15,6),"")))</f>
        <v/>
      </c>
      <c r="R91" s="456"/>
      <c r="S91" s="158" t="str">
        <f t="shared" si="9"/>
        <v/>
      </c>
      <c r="T91" s="148" t="str">
        <f>IF($D91="","",IF(OR($AL91=5,$AL91=6,$AM91=1),IF($AM91=1,VLOOKUP($AM91,IC_Req!$A$12:$J$15,7),VLOOKUP($AL91,IC_Req!$A$2:$J$7,7)),""))</f>
        <v/>
      </c>
      <c r="U91" s="455"/>
      <c r="V91" s="455"/>
      <c r="W91" s="456"/>
      <c r="X91" s="150" t="str">
        <f t="shared" si="10"/>
        <v/>
      </c>
      <c r="Y91" s="150" t="str">
        <f t="shared" si="11"/>
        <v/>
      </c>
      <c r="Z91" s="151"/>
      <c r="AA91" s="453"/>
      <c r="AB91" s="453"/>
      <c r="AC91" s="453"/>
      <c r="AD91" s="453"/>
      <c r="AE91" s="453"/>
      <c r="AF91" s="457"/>
      <c r="AG91" s="152" t="str">
        <f>IF(OR($D91="",$AH91=""),"",MIN(VLOOKUP($AL91,IC_Req!$A$2:$J$7,9),$AH91-VLOOKUP($AL91,IC_Req!$A$2:$J$7,10)))</f>
        <v/>
      </c>
      <c r="AH91" s="453"/>
      <c r="AI91" s="453"/>
      <c r="AJ91" s="151"/>
      <c r="AK91" s="126" t="e">
        <f>VLOOKUP($D91,IC_Req!$M$2:$O$29,2)</f>
        <v>#N/A</v>
      </c>
      <c r="AL91" s="126" t="e">
        <f>VLOOKUP($D91,IC_Req!$M$2:$O$29,3)</f>
        <v>#N/A</v>
      </c>
      <c r="AM91" s="126" t="e">
        <f>IF($AL91=3,VLOOKUP($D91,IC_Req!$M$2:$P$29,4),"")</f>
        <v>#N/A</v>
      </c>
      <c r="AO91" s="217"/>
      <c r="AP91" s="218"/>
      <c r="AQ91" s="218"/>
    </row>
    <row r="92" spans="1:43" x14ac:dyDescent="0.25">
      <c r="A92" s="125"/>
      <c r="B92" s="453"/>
      <c r="C92" s="453"/>
      <c r="D92" s="454"/>
      <c r="E92" s="455"/>
      <c r="F92" s="147" t="str">
        <f>IF(OR($D92="",$AB92=""),"",IF(AND($AL92&lt;&gt;3,$AL92&lt;&gt;4),$AB92-(VLOOKUP($AL92,IC_Req!$A$2:$J$7,3)*$AB92),""))</f>
        <v/>
      </c>
      <c r="G92" s="147" t="str">
        <f>IF($D92="","",IF(AND($AL92&lt;&gt;3,$AL92&lt;&gt;4),IF($AB92&lt;&gt;"",$AB92+(VLOOKUP($AL92,IC_Req!$A$2:$J$7,3)*$AB92),IF(AND($H92&lt;&gt;"",$AA92&lt;&gt;""),$AA92*$H92,"")),IF(AND($H92&lt;&gt;"",$AA92&lt;&gt;""),$AA92*$H92,"")))</f>
        <v/>
      </c>
      <c r="H92" s="148" t="str">
        <f>IF($D92="","",IF(AND($AL92&lt;&gt;3,$AL92&lt;&gt;4),IF($AB92&lt;&gt;"","",VLOOKUP($AL92,IC_Req!$A$2:$J$7,2)),VLOOKUP($AL92,IC_Req!$A$2:$J$7,2)))</f>
        <v/>
      </c>
      <c r="I92" s="456"/>
      <c r="J92" s="147" t="str">
        <f t="shared" si="6"/>
        <v/>
      </c>
      <c r="K92" s="148" t="str">
        <f>IF($D92="","",VLOOKUP($AL92,IC_Req!$A$2:$J$7,4))</f>
        <v/>
      </c>
      <c r="L92" s="455"/>
      <c r="M92" s="169" t="str">
        <f t="shared" si="7"/>
        <v/>
      </c>
      <c r="N92" s="458"/>
      <c r="O92" s="455"/>
      <c r="P92" s="147" t="str">
        <f t="shared" si="8"/>
        <v/>
      </c>
      <c r="Q92" s="148" t="str">
        <f>IF($D92="","",IF(OR($AL92=4,$AL92=5,$AL92=6),VLOOKUP($AL92,IC_Req!$A$2:$J$7,6),IF($AL92=3,VLOOKUP($AM92,IC_Req!$A$12:$J$15,6),"")))</f>
        <v/>
      </c>
      <c r="R92" s="456"/>
      <c r="S92" s="158" t="str">
        <f t="shared" si="9"/>
        <v/>
      </c>
      <c r="T92" s="148" t="str">
        <f>IF($D92="","",IF(OR($AL92=5,$AL92=6,$AM92=1),IF($AM92=1,VLOOKUP($AM92,IC_Req!$A$12:$J$15,7),VLOOKUP($AL92,IC_Req!$A$2:$J$7,7)),""))</f>
        <v/>
      </c>
      <c r="U92" s="455"/>
      <c r="V92" s="455"/>
      <c r="W92" s="456"/>
      <c r="X92" s="150" t="str">
        <f t="shared" si="10"/>
        <v/>
      </c>
      <c r="Y92" s="150" t="str">
        <f t="shared" si="11"/>
        <v/>
      </c>
      <c r="Z92" s="151"/>
      <c r="AA92" s="453"/>
      <c r="AB92" s="453"/>
      <c r="AC92" s="453"/>
      <c r="AD92" s="453"/>
      <c r="AE92" s="453"/>
      <c r="AF92" s="457"/>
      <c r="AG92" s="152" t="str">
        <f>IF(OR($D92="",$AH92=""),"",MIN(VLOOKUP($AL92,IC_Req!$A$2:$J$7,9),$AH92-VLOOKUP($AL92,IC_Req!$A$2:$J$7,10)))</f>
        <v/>
      </c>
      <c r="AH92" s="453"/>
      <c r="AI92" s="453"/>
      <c r="AJ92" s="151"/>
      <c r="AK92" s="126" t="e">
        <f>VLOOKUP($D92,IC_Req!$M$2:$O$29,2)</f>
        <v>#N/A</v>
      </c>
      <c r="AL92" s="126" t="e">
        <f>VLOOKUP($D92,IC_Req!$M$2:$O$29,3)</f>
        <v>#N/A</v>
      </c>
      <c r="AM92" s="126" t="e">
        <f>IF($AL92=3,VLOOKUP($D92,IC_Req!$M$2:$P$29,4),"")</f>
        <v>#N/A</v>
      </c>
      <c r="AO92" s="217"/>
      <c r="AP92" s="218"/>
      <c r="AQ92" s="218"/>
    </row>
    <row r="93" spans="1:43" x14ac:dyDescent="0.25">
      <c r="A93" s="125"/>
      <c r="B93" s="453"/>
      <c r="C93" s="453"/>
      <c r="D93" s="454"/>
      <c r="E93" s="455"/>
      <c r="F93" s="147" t="str">
        <f>IF(OR($D93="",$AB93=""),"",IF(AND($AL93&lt;&gt;3,$AL93&lt;&gt;4),$AB93-(VLOOKUP($AL93,IC_Req!$A$2:$J$7,3)*$AB93),""))</f>
        <v/>
      </c>
      <c r="G93" s="147" t="str">
        <f>IF($D93="","",IF(AND($AL93&lt;&gt;3,$AL93&lt;&gt;4),IF($AB93&lt;&gt;"",$AB93+(VLOOKUP($AL93,IC_Req!$A$2:$J$7,3)*$AB93),IF(AND($H93&lt;&gt;"",$AA93&lt;&gt;""),$AA93*$H93,"")),IF(AND($H93&lt;&gt;"",$AA93&lt;&gt;""),$AA93*$H93,"")))</f>
        <v/>
      </c>
      <c r="H93" s="148" t="str">
        <f>IF($D93="","",IF(AND($AL93&lt;&gt;3,$AL93&lt;&gt;4),IF($AB93&lt;&gt;"","",VLOOKUP($AL93,IC_Req!$A$2:$J$7,2)),VLOOKUP($AL93,IC_Req!$A$2:$J$7,2)))</f>
        <v/>
      </c>
      <c r="I93" s="456"/>
      <c r="J93" s="147" t="str">
        <f t="shared" si="6"/>
        <v/>
      </c>
      <c r="K93" s="148" t="str">
        <f>IF($D93="","",VLOOKUP($AL93,IC_Req!$A$2:$J$7,4))</f>
        <v/>
      </c>
      <c r="L93" s="455"/>
      <c r="M93" s="169" t="str">
        <f t="shared" si="7"/>
        <v/>
      </c>
      <c r="N93" s="458"/>
      <c r="O93" s="455"/>
      <c r="P93" s="147" t="str">
        <f t="shared" si="8"/>
        <v/>
      </c>
      <c r="Q93" s="148" t="str">
        <f>IF($D93="","",IF(OR($AL93=4,$AL93=5,$AL93=6),VLOOKUP($AL93,IC_Req!$A$2:$J$7,6),IF($AL93=3,VLOOKUP($AM93,IC_Req!$A$12:$J$15,6),"")))</f>
        <v/>
      </c>
      <c r="R93" s="456"/>
      <c r="S93" s="158" t="str">
        <f t="shared" si="9"/>
        <v/>
      </c>
      <c r="T93" s="148" t="str">
        <f>IF($D93="","",IF(OR($AL93=5,$AL93=6,$AM93=1),IF($AM93=1,VLOOKUP($AM93,IC_Req!$A$12:$J$15,7),VLOOKUP($AL93,IC_Req!$A$2:$J$7,7)),""))</f>
        <v/>
      </c>
      <c r="U93" s="455"/>
      <c r="V93" s="455"/>
      <c r="W93" s="456"/>
      <c r="X93" s="150" t="str">
        <f t="shared" si="10"/>
        <v/>
      </c>
      <c r="Y93" s="150" t="str">
        <f t="shared" si="11"/>
        <v/>
      </c>
      <c r="Z93" s="151"/>
      <c r="AA93" s="453"/>
      <c r="AB93" s="453"/>
      <c r="AC93" s="453"/>
      <c r="AD93" s="453"/>
      <c r="AE93" s="453"/>
      <c r="AF93" s="457"/>
      <c r="AG93" s="152" t="str">
        <f>IF(OR($D93="",$AH93=""),"",MIN(VLOOKUP($AL93,IC_Req!$A$2:$J$7,9),$AH93-VLOOKUP($AL93,IC_Req!$A$2:$J$7,10)))</f>
        <v/>
      </c>
      <c r="AH93" s="453"/>
      <c r="AI93" s="453"/>
      <c r="AJ93" s="151"/>
      <c r="AK93" s="126" t="e">
        <f>VLOOKUP($D93,IC_Req!$M$2:$O$29,2)</f>
        <v>#N/A</v>
      </c>
      <c r="AL93" s="126" t="e">
        <f>VLOOKUP($D93,IC_Req!$M$2:$O$29,3)</f>
        <v>#N/A</v>
      </c>
      <c r="AM93" s="126" t="e">
        <f>IF($AL93=3,VLOOKUP($D93,IC_Req!$M$2:$P$29,4),"")</f>
        <v>#N/A</v>
      </c>
      <c r="AO93" s="217"/>
      <c r="AP93" s="218"/>
      <c r="AQ93" s="218"/>
    </row>
    <row r="94" spans="1:43" x14ac:dyDescent="0.25">
      <c r="A94" s="125"/>
      <c r="B94" s="453"/>
      <c r="C94" s="453"/>
      <c r="D94" s="454"/>
      <c r="E94" s="455"/>
      <c r="F94" s="147" t="str">
        <f>IF(OR($D94="",$AB94=""),"",IF(AND($AL94&lt;&gt;3,$AL94&lt;&gt;4),$AB94-(VLOOKUP($AL94,IC_Req!$A$2:$J$7,3)*$AB94),""))</f>
        <v/>
      </c>
      <c r="G94" s="147" t="str">
        <f>IF($D94="","",IF(AND($AL94&lt;&gt;3,$AL94&lt;&gt;4),IF($AB94&lt;&gt;"",$AB94+(VLOOKUP($AL94,IC_Req!$A$2:$J$7,3)*$AB94),IF(AND($H94&lt;&gt;"",$AA94&lt;&gt;""),$AA94*$H94,"")),IF(AND($H94&lt;&gt;"",$AA94&lt;&gt;""),$AA94*$H94,"")))</f>
        <v/>
      </c>
      <c r="H94" s="148" t="str">
        <f>IF($D94="","",IF(AND($AL94&lt;&gt;3,$AL94&lt;&gt;4),IF($AB94&lt;&gt;"","",VLOOKUP($AL94,IC_Req!$A$2:$J$7,2)),VLOOKUP($AL94,IC_Req!$A$2:$J$7,2)))</f>
        <v/>
      </c>
      <c r="I94" s="456"/>
      <c r="J94" s="147" t="str">
        <f t="shared" si="6"/>
        <v/>
      </c>
      <c r="K94" s="148" t="str">
        <f>IF($D94="","",VLOOKUP($AL94,IC_Req!$A$2:$J$7,4))</f>
        <v/>
      </c>
      <c r="L94" s="455"/>
      <c r="M94" s="169" t="str">
        <f t="shared" si="7"/>
        <v/>
      </c>
      <c r="N94" s="458"/>
      <c r="O94" s="455"/>
      <c r="P94" s="147" t="str">
        <f t="shared" si="8"/>
        <v/>
      </c>
      <c r="Q94" s="148" t="str">
        <f>IF($D94="","",IF(OR($AL94=4,$AL94=5,$AL94=6),VLOOKUP($AL94,IC_Req!$A$2:$J$7,6),IF($AL94=3,VLOOKUP($AM94,IC_Req!$A$12:$J$15,6),"")))</f>
        <v/>
      </c>
      <c r="R94" s="456"/>
      <c r="S94" s="158" t="str">
        <f t="shared" si="9"/>
        <v/>
      </c>
      <c r="T94" s="148" t="str">
        <f>IF($D94="","",IF(OR($AL94=5,$AL94=6,$AM94=1),IF($AM94=1,VLOOKUP($AM94,IC_Req!$A$12:$J$15,7),VLOOKUP($AL94,IC_Req!$A$2:$J$7,7)),""))</f>
        <v/>
      </c>
      <c r="U94" s="455"/>
      <c r="V94" s="455"/>
      <c r="W94" s="456"/>
      <c r="X94" s="150" t="str">
        <f t="shared" si="10"/>
        <v/>
      </c>
      <c r="Y94" s="150" t="str">
        <f t="shared" si="11"/>
        <v/>
      </c>
      <c r="Z94" s="151"/>
      <c r="AA94" s="453"/>
      <c r="AB94" s="453"/>
      <c r="AC94" s="453"/>
      <c r="AD94" s="453"/>
      <c r="AE94" s="453"/>
      <c r="AF94" s="457"/>
      <c r="AG94" s="152" t="str">
        <f>IF(OR($D94="",$AH94=""),"",MIN(VLOOKUP($AL94,IC_Req!$A$2:$J$7,9),$AH94-VLOOKUP($AL94,IC_Req!$A$2:$J$7,10)))</f>
        <v/>
      </c>
      <c r="AH94" s="453"/>
      <c r="AI94" s="453"/>
      <c r="AJ94" s="151"/>
      <c r="AK94" s="126" t="e">
        <f>VLOOKUP($D94,IC_Req!$M$2:$O$29,2)</f>
        <v>#N/A</v>
      </c>
      <c r="AL94" s="126" t="e">
        <f>VLOOKUP($D94,IC_Req!$M$2:$O$29,3)</f>
        <v>#N/A</v>
      </c>
      <c r="AM94" s="126" t="e">
        <f>IF($AL94=3,VLOOKUP($D94,IC_Req!$M$2:$P$29,4),"")</f>
        <v>#N/A</v>
      </c>
      <c r="AO94" s="217"/>
      <c r="AP94" s="218"/>
      <c r="AQ94" s="218"/>
    </row>
    <row r="95" spans="1:43" x14ac:dyDescent="0.25">
      <c r="A95" s="125"/>
      <c r="B95" s="453"/>
      <c r="C95" s="453"/>
      <c r="D95" s="454"/>
      <c r="E95" s="455"/>
      <c r="F95" s="147" t="str">
        <f>IF(OR($D95="",$AB95=""),"",IF(AND($AL95&lt;&gt;3,$AL95&lt;&gt;4),$AB95-(VLOOKUP($AL95,IC_Req!$A$2:$J$7,3)*$AB95),""))</f>
        <v/>
      </c>
      <c r="G95" s="147" t="str">
        <f>IF($D95="","",IF(AND($AL95&lt;&gt;3,$AL95&lt;&gt;4),IF($AB95&lt;&gt;"",$AB95+(VLOOKUP($AL95,IC_Req!$A$2:$J$7,3)*$AB95),IF(AND($H95&lt;&gt;"",$AA95&lt;&gt;""),$AA95*$H95,"")),IF(AND($H95&lt;&gt;"",$AA95&lt;&gt;""),$AA95*$H95,"")))</f>
        <v/>
      </c>
      <c r="H95" s="148" t="str">
        <f>IF($D95="","",IF(AND($AL95&lt;&gt;3,$AL95&lt;&gt;4),IF($AB95&lt;&gt;"","",VLOOKUP($AL95,IC_Req!$A$2:$J$7,2)),VLOOKUP($AL95,IC_Req!$A$2:$J$7,2)))</f>
        <v/>
      </c>
      <c r="I95" s="456"/>
      <c r="J95" s="147" t="str">
        <f t="shared" si="6"/>
        <v/>
      </c>
      <c r="K95" s="148" t="str">
        <f>IF($D95="","",VLOOKUP($AL95,IC_Req!$A$2:$J$7,4))</f>
        <v/>
      </c>
      <c r="L95" s="455"/>
      <c r="M95" s="169" t="str">
        <f t="shared" si="7"/>
        <v/>
      </c>
      <c r="N95" s="458"/>
      <c r="O95" s="455"/>
      <c r="P95" s="147" t="str">
        <f t="shared" si="8"/>
        <v/>
      </c>
      <c r="Q95" s="148" t="str">
        <f>IF($D95="","",IF(OR($AL95=4,$AL95=5,$AL95=6),VLOOKUP($AL95,IC_Req!$A$2:$J$7,6),IF($AL95=3,VLOOKUP($AM95,IC_Req!$A$12:$J$15,6),"")))</f>
        <v/>
      </c>
      <c r="R95" s="456"/>
      <c r="S95" s="158" t="str">
        <f t="shared" si="9"/>
        <v/>
      </c>
      <c r="T95" s="148" t="str">
        <f>IF($D95="","",IF(OR($AL95=5,$AL95=6,$AM95=1),IF($AM95=1,VLOOKUP($AM95,IC_Req!$A$12:$J$15,7),VLOOKUP($AL95,IC_Req!$A$2:$J$7,7)),""))</f>
        <v/>
      </c>
      <c r="U95" s="455"/>
      <c r="V95" s="455"/>
      <c r="W95" s="456"/>
      <c r="X95" s="150" t="str">
        <f t="shared" si="10"/>
        <v/>
      </c>
      <c r="Y95" s="150" t="str">
        <f t="shared" si="11"/>
        <v/>
      </c>
      <c r="Z95" s="151"/>
      <c r="AA95" s="453"/>
      <c r="AB95" s="453"/>
      <c r="AC95" s="453"/>
      <c r="AD95" s="453"/>
      <c r="AE95" s="453"/>
      <c r="AF95" s="457"/>
      <c r="AG95" s="152" t="str">
        <f>IF(OR($D95="",$AH95=""),"",MIN(VLOOKUP($AL95,IC_Req!$A$2:$J$7,9),$AH95-VLOOKUP($AL95,IC_Req!$A$2:$J$7,10)))</f>
        <v/>
      </c>
      <c r="AH95" s="453"/>
      <c r="AI95" s="453"/>
      <c r="AJ95" s="151"/>
      <c r="AK95" s="126" t="e">
        <f>VLOOKUP($D95,IC_Req!$M$2:$O$29,2)</f>
        <v>#N/A</v>
      </c>
      <c r="AL95" s="126" t="e">
        <f>VLOOKUP($D95,IC_Req!$M$2:$O$29,3)</f>
        <v>#N/A</v>
      </c>
      <c r="AM95" s="126" t="e">
        <f>IF($AL95=3,VLOOKUP($D95,IC_Req!$M$2:$P$29,4),"")</f>
        <v>#N/A</v>
      </c>
      <c r="AO95" s="217"/>
      <c r="AP95" s="218"/>
      <c r="AQ95" s="218"/>
    </row>
    <row r="96" spans="1:43" x14ac:dyDescent="0.25">
      <c r="A96" s="125"/>
      <c r="B96" s="453"/>
      <c r="C96" s="453"/>
      <c r="D96" s="454"/>
      <c r="E96" s="455"/>
      <c r="F96" s="147" t="str">
        <f>IF(OR($D96="",$AB96=""),"",IF(AND($AL96&lt;&gt;3,$AL96&lt;&gt;4),$AB96-(VLOOKUP($AL96,IC_Req!$A$2:$J$7,3)*$AB96),""))</f>
        <v/>
      </c>
      <c r="G96" s="147" t="str">
        <f>IF($D96="","",IF(AND($AL96&lt;&gt;3,$AL96&lt;&gt;4),IF($AB96&lt;&gt;"",$AB96+(VLOOKUP($AL96,IC_Req!$A$2:$J$7,3)*$AB96),IF(AND($H96&lt;&gt;"",$AA96&lt;&gt;""),$AA96*$H96,"")),IF(AND($H96&lt;&gt;"",$AA96&lt;&gt;""),$AA96*$H96,"")))</f>
        <v/>
      </c>
      <c r="H96" s="148" t="str">
        <f>IF($D96="","",IF(AND($AL96&lt;&gt;3,$AL96&lt;&gt;4),IF($AB96&lt;&gt;"","",VLOOKUP($AL96,IC_Req!$A$2:$J$7,2)),VLOOKUP($AL96,IC_Req!$A$2:$J$7,2)))</f>
        <v/>
      </c>
      <c r="I96" s="456"/>
      <c r="J96" s="147" t="str">
        <f t="shared" si="6"/>
        <v/>
      </c>
      <c r="K96" s="148" t="str">
        <f>IF($D96="","",VLOOKUP($AL96,IC_Req!$A$2:$J$7,4))</f>
        <v/>
      </c>
      <c r="L96" s="455"/>
      <c r="M96" s="169" t="str">
        <f t="shared" si="7"/>
        <v/>
      </c>
      <c r="N96" s="458"/>
      <c r="O96" s="455"/>
      <c r="P96" s="147" t="str">
        <f t="shared" si="8"/>
        <v/>
      </c>
      <c r="Q96" s="148" t="str">
        <f>IF($D96="","",IF(OR($AL96=4,$AL96=5,$AL96=6),VLOOKUP($AL96,IC_Req!$A$2:$J$7,6),IF($AL96=3,VLOOKUP($AM96,IC_Req!$A$12:$J$15,6),"")))</f>
        <v/>
      </c>
      <c r="R96" s="456"/>
      <c r="S96" s="158" t="str">
        <f t="shared" si="9"/>
        <v/>
      </c>
      <c r="T96" s="148" t="str">
        <f>IF($D96="","",IF(OR($AL96=5,$AL96=6,$AM96=1),IF($AM96=1,VLOOKUP($AM96,IC_Req!$A$12:$J$15,7),VLOOKUP($AL96,IC_Req!$A$2:$J$7,7)),""))</f>
        <v/>
      </c>
      <c r="U96" s="455"/>
      <c r="V96" s="455"/>
      <c r="W96" s="456"/>
      <c r="X96" s="150" t="str">
        <f t="shared" si="10"/>
        <v/>
      </c>
      <c r="Y96" s="150" t="str">
        <f t="shared" si="11"/>
        <v/>
      </c>
      <c r="Z96" s="151"/>
      <c r="AA96" s="453"/>
      <c r="AB96" s="453"/>
      <c r="AC96" s="453"/>
      <c r="AD96" s="453"/>
      <c r="AE96" s="453"/>
      <c r="AF96" s="457"/>
      <c r="AG96" s="152" t="str">
        <f>IF(OR($D96="",$AH96=""),"",MIN(VLOOKUP($AL96,IC_Req!$A$2:$J$7,9),$AH96-VLOOKUP($AL96,IC_Req!$A$2:$J$7,10)))</f>
        <v/>
      </c>
      <c r="AH96" s="453"/>
      <c r="AI96" s="453"/>
      <c r="AJ96" s="151"/>
      <c r="AK96" s="126" t="e">
        <f>VLOOKUP($D96,IC_Req!$M$2:$O$29,2)</f>
        <v>#N/A</v>
      </c>
      <c r="AL96" s="126" t="e">
        <f>VLOOKUP($D96,IC_Req!$M$2:$O$29,3)</f>
        <v>#N/A</v>
      </c>
      <c r="AM96" s="126" t="e">
        <f>IF($AL96=3,VLOOKUP($D96,IC_Req!$M$2:$P$29,4),"")</f>
        <v>#N/A</v>
      </c>
      <c r="AO96" s="217"/>
      <c r="AP96" s="218"/>
      <c r="AQ96" s="218"/>
    </row>
    <row r="97" spans="1:43" x14ac:dyDescent="0.25">
      <c r="A97" s="125"/>
      <c r="B97" s="453"/>
      <c r="C97" s="453"/>
      <c r="D97" s="454"/>
      <c r="E97" s="455"/>
      <c r="F97" s="147" t="str">
        <f>IF(OR($D97="",$AB97=""),"",IF(AND($AL97&lt;&gt;3,$AL97&lt;&gt;4),$AB97-(VLOOKUP($AL97,IC_Req!$A$2:$J$7,3)*$AB97),""))</f>
        <v/>
      </c>
      <c r="G97" s="147" t="str">
        <f>IF($D97="","",IF(AND($AL97&lt;&gt;3,$AL97&lt;&gt;4),IF($AB97&lt;&gt;"",$AB97+(VLOOKUP($AL97,IC_Req!$A$2:$J$7,3)*$AB97),IF(AND($H97&lt;&gt;"",$AA97&lt;&gt;""),$AA97*$H97,"")),IF(AND($H97&lt;&gt;"",$AA97&lt;&gt;""),$AA97*$H97,"")))</f>
        <v/>
      </c>
      <c r="H97" s="148" t="str">
        <f>IF($D97="","",IF(AND($AL97&lt;&gt;3,$AL97&lt;&gt;4),IF($AB97&lt;&gt;"","",VLOOKUP($AL97,IC_Req!$A$2:$J$7,2)),VLOOKUP($AL97,IC_Req!$A$2:$J$7,2)))</f>
        <v/>
      </c>
      <c r="I97" s="456"/>
      <c r="J97" s="147" t="str">
        <f t="shared" si="6"/>
        <v/>
      </c>
      <c r="K97" s="148" t="str">
        <f>IF($D97="","",VLOOKUP($AL97,IC_Req!$A$2:$J$7,4))</f>
        <v/>
      </c>
      <c r="L97" s="455"/>
      <c r="M97" s="169" t="str">
        <f t="shared" si="7"/>
        <v/>
      </c>
      <c r="N97" s="458"/>
      <c r="O97" s="455"/>
      <c r="P97" s="147" t="str">
        <f t="shared" si="8"/>
        <v/>
      </c>
      <c r="Q97" s="148" t="str">
        <f>IF($D97="","",IF(OR($AL97=4,$AL97=5,$AL97=6),VLOOKUP($AL97,IC_Req!$A$2:$J$7,6),IF($AL97=3,VLOOKUP($AM97,IC_Req!$A$12:$J$15,6),"")))</f>
        <v/>
      </c>
      <c r="R97" s="456"/>
      <c r="S97" s="158" t="str">
        <f t="shared" si="9"/>
        <v/>
      </c>
      <c r="T97" s="148" t="str">
        <f>IF($D97="","",IF(OR($AL97=5,$AL97=6,$AM97=1),IF($AM97=1,VLOOKUP($AM97,IC_Req!$A$12:$J$15,7),VLOOKUP($AL97,IC_Req!$A$2:$J$7,7)),""))</f>
        <v/>
      </c>
      <c r="U97" s="455"/>
      <c r="V97" s="455"/>
      <c r="W97" s="456"/>
      <c r="X97" s="150" t="str">
        <f t="shared" si="10"/>
        <v/>
      </c>
      <c r="Y97" s="150" t="str">
        <f t="shared" si="11"/>
        <v/>
      </c>
      <c r="Z97" s="151"/>
      <c r="AA97" s="453"/>
      <c r="AB97" s="453"/>
      <c r="AC97" s="453"/>
      <c r="AD97" s="453"/>
      <c r="AE97" s="453"/>
      <c r="AF97" s="457"/>
      <c r="AG97" s="152" t="str">
        <f>IF(OR($D97="",$AH97=""),"",MIN(VLOOKUP($AL97,IC_Req!$A$2:$J$7,9),$AH97-VLOOKUP($AL97,IC_Req!$A$2:$J$7,10)))</f>
        <v/>
      </c>
      <c r="AH97" s="453"/>
      <c r="AI97" s="453"/>
      <c r="AJ97" s="151"/>
      <c r="AK97" s="126" t="e">
        <f>VLOOKUP($D97,IC_Req!$M$2:$O$29,2)</f>
        <v>#N/A</v>
      </c>
      <c r="AL97" s="126" t="e">
        <f>VLOOKUP($D97,IC_Req!$M$2:$O$29,3)</f>
        <v>#N/A</v>
      </c>
      <c r="AM97" s="126" t="e">
        <f>IF($AL97=3,VLOOKUP($D97,IC_Req!$M$2:$P$29,4),"")</f>
        <v>#N/A</v>
      </c>
      <c r="AO97" s="217"/>
      <c r="AP97" s="218"/>
      <c r="AQ97" s="218"/>
    </row>
    <row r="98" spans="1:43" x14ac:dyDescent="0.25">
      <c r="A98" s="125"/>
      <c r="B98" s="453"/>
      <c r="C98" s="453"/>
      <c r="D98" s="454"/>
      <c r="E98" s="455"/>
      <c r="F98" s="147" t="str">
        <f>IF(OR($D98="",$AB98=""),"",IF(AND($AL98&lt;&gt;3,$AL98&lt;&gt;4),$AB98-(VLOOKUP($AL98,IC_Req!$A$2:$J$7,3)*$AB98),""))</f>
        <v/>
      </c>
      <c r="G98" s="147" t="str">
        <f>IF($D98="","",IF(AND($AL98&lt;&gt;3,$AL98&lt;&gt;4),IF($AB98&lt;&gt;"",$AB98+(VLOOKUP($AL98,IC_Req!$A$2:$J$7,3)*$AB98),IF(AND($H98&lt;&gt;"",$AA98&lt;&gt;""),$AA98*$H98,"")),IF(AND($H98&lt;&gt;"",$AA98&lt;&gt;""),$AA98*$H98,"")))</f>
        <v/>
      </c>
      <c r="H98" s="148" t="str">
        <f>IF($D98="","",IF(AND($AL98&lt;&gt;3,$AL98&lt;&gt;4),IF($AB98&lt;&gt;"","",VLOOKUP($AL98,IC_Req!$A$2:$J$7,2)),VLOOKUP($AL98,IC_Req!$A$2:$J$7,2)))</f>
        <v/>
      </c>
      <c r="I98" s="456"/>
      <c r="J98" s="147" t="str">
        <f t="shared" si="6"/>
        <v/>
      </c>
      <c r="K98" s="148" t="str">
        <f>IF($D98="","",VLOOKUP($AL98,IC_Req!$A$2:$J$7,4))</f>
        <v/>
      </c>
      <c r="L98" s="455"/>
      <c r="M98" s="169" t="str">
        <f t="shared" si="7"/>
        <v/>
      </c>
      <c r="N98" s="458"/>
      <c r="O98" s="455"/>
      <c r="P98" s="147" t="str">
        <f t="shared" si="8"/>
        <v/>
      </c>
      <c r="Q98" s="148" t="str">
        <f>IF($D98="","",IF(OR($AL98=4,$AL98=5,$AL98=6),VLOOKUP($AL98,IC_Req!$A$2:$J$7,6),IF($AL98=3,VLOOKUP($AM98,IC_Req!$A$12:$J$15,6),"")))</f>
        <v/>
      </c>
      <c r="R98" s="456"/>
      <c r="S98" s="158" t="str">
        <f t="shared" si="9"/>
        <v/>
      </c>
      <c r="T98" s="148" t="str">
        <f>IF($D98="","",IF(OR($AL98=5,$AL98=6,$AM98=1),IF($AM98=1,VLOOKUP($AM98,IC_Req!$A$12:$J$15,7),VLOOKUP($AL98,IC_Req!$A$2:$J$7,7)),""))</f>
        <v/>
      </c>
      <c r="U98" s="455"/>
      <c r="V98" s="455"/>
      <c r="W98" s="456"/>
      <c r="X98" s="150" t="str">
        <f t="shared" si="10"/>
        <v/>
      </c>
      <c r="Y98" s="150" t="str">
        <f t="shared" si="11"/>
        <v/>
      </c>
      <c r="Z98" s="151"/>
      <c r="AA98" s="453"/>
      <c r="AB98" s="453"/>
      <c r="AC98" s="453"/>
      <c r="AD98" s="453"/>
      <c r="AE98" s="453"/>
      <c r="AF98" s="457"/>
      <c r="AG98" s="152" t="str">
        <f>IF(OR($D98="",$AH98=""),"",MIN(VLOOKUP($AL98,IC_Req!$A$2:$J$7,9),$AH98-VLOOKUP($AL98,IC_Req!$A$2:$J$7,10)))</f>
        <v/>
      </c>
      <c r="AH98" s="453"/>
      <c r="AI98" s="453"/>
      <c r="AJ98" s="151"/>
      <c r="AK98" s="126" t="e">
        <f>VLOOKUP($D98,IC_Req!$M$2:$O$29,2)</f>
        <v>#N/A</v>
      </c>
      <c r="AL98" s="126" t="e">
        <f>VLOOKUP($D98,IC_Req!$M$2:$O$29,3)</f>
        <v>#N/A</v>
      </c>
      <c r="AM98" s="126" t="e">
        <f>IF($AL98=3,VLOOKUP($D98,IC_Req!$M$2:$P$29,4),"")</f>
        <v>#N/A</v>
      </c>
      <c r="AO98" s="217"/>
      <c r="AP98" s="218"/>
      <c r="AQ98" s="218"/>
    </row>
    <row r="99" spans="1:43" x14ac:dyDescent="0.25">
      <c r="A99" s="125"/>
      <c r="B99" s="453"/>
      <c r="C99" s="453"/>
      <c r="D99" s="454"/>
      <c r="E99" s="455"/>
      <c r="F99" s="147" t="str">
        <f>IF(OR($D99="",$AB99=""),"",IF(AND($AL99&lt;&gt;3,$AL99&lt;&gt;4),$AB99-(VLOOKUP($AL99,IC_Req!$A$2:$J$7,3)*$AB99),""))</f>
        <v/>
      </c>
      <c r="G99" s="147" t="str">
        <f>IF($D99="","",IF(AND($AL99&lt;&gt;3,$AL99&lt;&gt;4),IF($AB99&lt;&gt;"",$AB99+(VLOOKUP($AL99,IC_Req!$A$2:$J$7,3)*$AB99),IF(AND($H99&lt;&gt;"",$AA99&lt;&gt;""),$AA99*$H99,"")),IF(AND($H99&lt;&gt;"",$AA99&lt;&gt;""),$AA99*$H99,"")))</f>
        <v/>
      </c>
      <c r="H99" s="148" t="str">
        <f>IF($D99="","",IF(AND($AL99&lt;&gt;3,$AL99&lt;&gt;4),IF($AB99&lt;&gt;"","",VLOOKUP($AL99,IC_Req!$A$2:$J$7,2)),VLOOKUP($AL99,IC_Req!$A$2:$J$7,2)))</f>
        <v/>
      </c>
      <c r="I99" s="456"/>
      <c r="J99" s="147" t="str">
        <f t="shared" si="6"/>
        <v/>
      </c>
      <c r="K99" s="148" t="str">
        <f>IF($D99="","",VLOOKUP($AL99,IC_Req!$A$2:$J$7,4))</f>
        <v/>
      </c>
      <c r="L99" s="455"/>
      <c r="M99" s="169" t="str">
        <f t="shared" si="7"/>
        <v/>
      </c>
      <c r="N99" s="458"/>
      <c r="O99" s="455"/>
      <c r="P99" s="147" t="str">
        <f t="shared" si="8"/>
        <v/>
      </c>
      <c r="Q99" s="148" t="str">
        <f>IF($D99="","",IF(OR($AL99=4,$AL99=5,$AL99=6),VLOOKUP($AL99,IC_Req!$A$2:$J$7,6),IF($AL99=3,VLOOKUP($AM99,IC_Req!$A$12:$J$15,6),"")))</f>
        <v/>
      </c>
      <c r="R99" s="456"/>
      <c r="S99" s="158" t="str">
        <f t="shared" si="9"/>
        <v/>
      </c>
      <c r="T99" s="148" t="str">
        <f>IF($D99="","",IF(OR($AL99=5,$AL99=6,$AM99=1),IF($AM99=1,VLOOKUP($AM99,IC_Req!$A$12:$J$15,7),VLOOKUP($AL99,IC_Req!$A$2:$J$7,7)),""))</f>
        <v/>
      </c>
      <c r="U99" s="455"/>
      <c r="V99" s="455"/>
      <c r="W99" s="456"/>
      <c r="X99" s="150" t="str">
        <f t="shared" si="10"/>
        <v/>
      </c>
      <c r="Y99" s="150" t="str">
        <f t="shared" si="11"/>
        <v/>
      </c>
      <c r="Z99" s="151"/>
      <c r="AA99" s="453"/>
      <c r="AB99" s="453"/>
      <c r="AC99" s="453"/>
      <c r="AD99" s="453"/>
      <c r="AE99" s="453"/>
      <c r="AF99" s="457"/>
      <c r="AG99" s="152" t="str">
        <f>IF(OR($D99="",$AH99=""),"",MIN(VLOOKUP($AL99,IC_Req!$A$2:$J$7,9),$AH99-VLOOKUP($AL99,IC_Req!$A$2:$J$7,10)))</f>
        <v/>
      </c>
      <c r="AH99" s="453"/>
      <c r="AI99" s="453"/>
      <c r="AJ99" s="151"/>
      <c r="AK99" s="126" t="e">
        <f>VLOOKUP($D99,IC_Req!$M$2:$O$29,2)</f>
        <v>#N/A</v>
      </c>
      <c r="AL99" s="126" t="e">
        <f>VLOOKUP($D99,IC_Req!$M$2:$O$29,3)</f>
        <v>#N/A</v>
      </c>
      <c r="AM99" s="126" t="e">
        <f>IF($AL99=3,VLOOKUP($D99,IC_Req!$M$2:$P$29,4),"")</f>
        <v>#N/A</v>
      </c>
      <c r="AO99" s="217"/>
      <c r="AP99" s="218"/>
      <c r="AQ99" s="218"/>
    </row>
    <row r="100" spans="1:43" x14ac:dyDescent="0.25">
      <c r="A100" s="125"/>
      <c r="B100" s="453"/>
      <c r="C100" s="453"/>
      <c r="D100" s="454"/>
      <c r="E100" s="455"/>
      <c r="F100" s="147" t="str">
        <f>IF(OR($D100="",$AB100=""),"",IF(AND($AL100&lt;&gt;3,$AL100&lt;&gt;4),$AB100-(VLOOKUP($AL100,IC_Req!$A$2:$J$7,3)*$AB100),""))</f>
        <v/>
      </c>
      <c r="G100" s="147" t="str">
        <f>IF($D100="","",IF(AND($AL100&lt;&gt;3,$AL100&lt;&gt;4),IF($AB100&lt;&gt;"",$AB100+(VLOOKUP($AL100,IC_Req!$A$2:$J$7,3)*$AB100),IF(AND($H100&lt;&gt;"",$AA100&lt;&gt;""),$AA100*$H100,"")),IF(AND($H100&lt;&gt;"",$AA100&lt;&gt;""),$AA100*$H100,"")))</f>
        <v/>
      </c>
      <c r="H100" s="148" t="str">
        <f>IF($D100="","",IF(AND($AL100&lt;&gt;3,$AL100&lt;&gt;4),IF($AB100&lt;&gt;"","",VLOOKUP($AL100,IC_Req!$A$2:$J$7,2)),VLOOKUP($AL100,IC_Req!$A$2:$J$7,2)))</f>
        <v/>
      </c>
      <c r="I100" s="456"/>
      <c r="J100" s="147" t="str">
        <f t="shared" si="6"/>
        <v/>
      </c>
      <c r="K100" s="148" t="str">
        <f>IF($D100="","",VLOOKUP($AL100,IC_Req!$A$2:$J$7,4))</f>
        <v/>
      </c>
      <c r="L100" s="455"/>
      <c r="M100" s="169" t="str">
        <f t="shared" si="7"/>
        <v/>
      </c>
      <c r="N100" s="458"/>
      <c r="O100" s="455"/>
      <c r="P100" s="147" t="str">
        <f t="shared" si="8"/>
        <v/>
      </c>
      <c r="Q100" s="148" t="str">
        <f>IF($D100="","",IF(OR($AL100=4,$AL100=5,$AL100=6),VLOOKUP($AL100,IC_Req!$A$2:$J$7,6),IF($AL100=3,VLOOKUP($AM100,IC_Req!$A$12:$J$15,6),"")))</f>
        <v/>
      </c>
      <c r="R100" s="456"/>
      <c r="S100" s="158" t="str">
        <f t="shared" si="9"/>
        <v/>
      </c>
      <c r="T100" s="148" t="str">
        <f>IF($D100="","",IF(OR($AL100=5,$AL100=6,$AM100=1),IF($AM100=1,VLOOKUP($AM100,IC_Req!$A$12:$J$15,7),VLOOKUP($AL100,IC_Req!$A$2:$J$7,7)),""))</f>
        <v/>
      </c>
      <c r="U100" s="455"/>
      <c r="V100" s="455"/>
      <c r="W100" s="456"/>
      <c r="X100" s="150" t="str">
        <f t="shared" si="10"/>
        <v/>
      </c>
      <c r="Y100" s="150" t="str">
        <f t="shared" si="11"/>
        <v/>
      </c>
      <c r="Z100" s="151"/>
      <c r="AA100" s="453"/>
      <c r="AB100" s="453"/>
      <c r="AC100" s="453"/>
      <c r="AD100" s="453"/>
      <c r="AE100" s="453"/>
      <c r="AF100" s="457"/>
      <c r="AG100" s="152" t="str">
        <f>IF(OR($D100="",$AH100=""),"",MIN(VLOOKUP($AL100,IC_Req!$A$2:$J$7,9),$AH100-VLOOKUP($AL100,IC_Req!$A$2:$J$7,10)))</f>
        <v/>
      </c>
      <c r="AH100" s="453"/>
      <c r="AI100" s="453"/>
      <c r="AJ100" s="151"/>
      <c r="AK100" s="126" t="e">
        <f>VLOOKUP($D100,IC_Req!$M$2:$O$29,2)</f>
        <v>#N/A</v>
      </c>
      <c r="AL100" s="126" t="e">
        <f>VLOOKUP($D100,IC_Req!$M$2:$O$29,3)</f>
        <v>#N/A</v>
      </c>
      <c r="AM100" s="126" t="e">
        <f>IF($AL100=3,VLOOKUP($D100,IC_Req!$M$2:$P$29,4),"")</f>
        <v>#N/A</v>
      </c>
      <c r="AO100" s="217"/>
      <c r="AP100" s="218"/>
      <c r="AQ100" s="218"/>
    </row>
    <row r="101" spans="1:43" x14ac:dyDescent="0.25">
      <c r="A101" s="125"/>
      <c r="B101" s="453"/>
      <c r="C101" s="453"/>
      <c r="D101" s="454"/>
      <c r="E101" s="455"/>
      <c r="F101" s="147" t="str">
        <f>IF(OR($D101="",$AB101=""),"",IF(AND($AL101&lt;&gt;3,$AL101&lt;&gt;4),$AB101-(VLOOKUP($AL101,IC_Req!$A$2:$J$7,3)*$AB101),""))</f>
        <v/>
      </c>
      <c r="G101" s="147" t="str">
        <f>IF($D101="","",IF(AND($AL101&lt;&gt;3,$AL101&lt;&gt;4),IF($AB101&lt;&gt;"",$AB101+(VLOOKUP($AL101,IC_Req!$A$2:$J$7,3)*$AB101),IF(AND($H101&lt;&gt;"",$AA101&lt;&gt;""),$AA101*$H101,"")),IF(AND($H101&lt;&gt;"",$AA101&lt;&gt;""),$AA101*$H101,"")))</f>
        <v/>
      </c>
      <c r="H101" s="148" t="str">
        <f>IF($D101="","",IF(AND($AL101&lt;&gt;3,$AL101&lt;&gt;4),IF($AB101&lt;&gt;"","",VLOOKUP($AL101,IC_Req!$A$2:$J$7,2)),VLOOKUP($AL101,IC_Req!$A$2:$J$7,2)))</f>
        <v/>
      </c>
      <c r="I101" s="456"/>
      <c r="J101" s="147" t="str">
        <f t="shared" si="6"/>
        <v/>
      </c>
      <c r="K101" s="148" t="str">
        <f>IF($D101="","",VLOOKUP($AL101,IC_Req!$A$2:$J$7,4))</f>
        <v/>
      </c>
      <c r="L101" s="455"/>
      <c r="M101" s="169" t="str">
        <f t="shared" si="7"/>
        <v/>
      </c>
      <c r="N101" s="458"/>
      <c r="O101" s="455"/>
      <c r="P101" s="147" t="str">
        <f t="shared" si="8"/>
        <v/>
      </c>
      <c r="Q101" s="148" t="str">
        <f>IF($D101="","",IF(OR($AL101=4,$AL101=5,$AL101=6),VLOOKUP($AL101,IC_Req!$A$2:$J$7,6),IF($AL101=3,VLOOKUP($AM101,IC_Req!$A$12:$J$15,6),"")))</f>
        <v/>
      </c>
      <c r="R101" s="456"/>
      <c r="S101" s="158" t="str">
        <f t="shared" si="9"/>
        <v/>
      </c>
      <c r="T101" s="148" t="str">
        <f>IF($D101="","",IF(OR($AL101=5,$AL101=6,$AM101=1),IF($AM101=1,VLOOKUP($AM101,IC_Req!$A$12:$J$15,7),VLOOKUP($AL101,IC_Req!$A$2:$J$7,7)),""))</f>
        <v/>
      </c>
      <c r="U101" s="455"/>
      <c r="V101" s="455"/>
      <c r="W101" s="456"/>
      <c r="X101" s="150" t="str">
        <f t="shared" si="10"/>
        <v/>
      </c>
      <c r="Y101" s="150" t="str">
        <f t="shared" si="11"/>
        <v/>
      </c>
      <c r="Z101" s="151"/>
      <c r="AA101" s="453"/>
      <c r="AB101" s="453"/>
      <c r="AC101" s="453"/>
      <c r="AD101" s="453"/>
      <c r="AE101" s="453"/>
      <c r="AF101" s="457"/>
      <c r="AG101" s="152" t="str">
        <f>IF(OR($D101="",$AH101=""),"",MIN(VLOOKUP($AL101,IC_Req!$A$2:$J$7,9),$AH101-VLOOKUP($AL101,IC_Req!$A$2:$J$7,10)))</f>
        <v/>
      </c>
      <c r="AH101" s="453"/>
      <c r="AI101" s="453"/>
      <c r="AJ101" s="151"/>
      <c r="AK101" s="126" t="e">
        <f>VLOOKUP($D101,IC_Req!$M$2:$O$29,2)</f>
        <v>#N/A</v>
      </c>
      <c r="AL101" s="126" t="e">
        <f>VLOOKUP($D101,IC_Req!$M$2:$O$29,3)</f>
        <v>#N/A</v>
      </c>
      <c r="AM101" s="126" t="e">
        <f>IF($AL101=3,VLOOKUP($D101,IC_Req!$M$2:$P$29,4),"")</f>
        <v>#N/A</v>
      </c>
      <c r="AO101" s="217"/>
      <c r="AP101" s="218"/>
      <c r="AQ101" s="218"/>
    </row>
    <row r="102" spans="1:43" x14ac:dyDescent="0.25">
      <c r="A102" s="125"/>
      <c r="B102" s="453"/>
      <c r="C102" s="453"/>
      <c r="D102" s="454"/>
      <c r="E102" s="455"/>
      <c r="F102" s="147" t="str">
        <f>IF(OR($D102="",$AB102=""),"",IF(AND($AL102&lt;&gt;3,$AL102&lt;&gt;4),$AB102-(VLOOKUP($AL102,IC_Req!$A$2:$J$7,3)*$AB102),""))</f>
        <v/>
      </c>
      <c r="G102" s="147" t="str">
        <f>IF($D102="","",IF(AND($AL102&lt;&gt;3,$AL102&lt;&gt;4),IF($AB102&lt;&gt;"",$AB102+(VLOOKUP($AL102,IC_Req!$A$2:$J$7,3)*$AB102),IF(AND($H102&lt;&gt;"",$AA102&lt;&gt;""),$AA102*$H102,"")),IF(AND($H102&lt;&gt;"",$AA102&lt;&gt;""),$AA102*$H102,"")))</f>
        <v/>
      </c>
      <c r="H102" s="148" t="str">
        <f>IF($D102="","",IF(AND($AL102&lt;&gt;3,$AL102&lt;&gt;4),IF($AB102&lt;&gt;"","",VLOOKUP($AL102,IC_Req!$A$2:$J$7,2)),VLOOKUP($AL102,IC_Req!$A$2:$J$7,2)))</f>
        <v/>
      </c>
      <c r="I102" s="456"/>
      <c r="J102" s="147" t="str">
        <f t="shared" si="6"/>
        <v/>
      </c>
      <c r="K102" s="148" t="str">
        <f>IF($D102="","",VLOOKUP($AL102,IC_Req!$A$2:$J$7,4))</f>
        <v/>
      </c>
      <c r="L102" s="455"/>
      <c r="M102" s="169" t="str">
        <f t="shared" si="7"/>
        <v/>
      </c>
      <c r="N102" s="458"/>
      <c r="O102" s="455"/>
      <c r="P102" s="147" t="str">
        <f t="shared" si="8"/>
        <v/>
      </c>
      <c r="Q102" s="148" t="str">
        <f>IF($D102="","",IF(OR($AL102=4,$AL102=5,$AL102=6),VLOOKUP($AL102,IC_Req!$A$2:$J$7,6),IF($AL102=3,VLOOKUP($AM102,IC_Req!$A$12:$J$15,6),"")))</f>
        <v/>
      </c>
      <c r="R102" s="456"/>
      <c r="S102" s="158" t="str">
        <f t="shared" si="9"/>
        <v/>
      </c>
      <c r="T102" s="148" t="str">
        <f>IF($D102="","",IF(OR($AL102=5,$AL102=6,$AM102=1),IF($AM102=1,VLOOKUP($AM102,IC_Req!$A$12:$J$15,7),VLOOKUP($AL102,IC_Req!$A$2:$J$7,7)),""))</f>
        <v/>
      </c>
      <c r="U102" s="455"/>
      <c r="V102" s="455"/>
      <c r="W102" s="456"/>
      <c r="X102" s="150" t="str">
        <f t="shared" si="10"/>
        <v/>
      </c>
      <c r="Y102" s="150" t="str">
        <f t="shared" si="11"/>
        <v/>
      </c>
      <c r="Z102" s="151"/>
      <c r="AA102" s="453"/>
      <c r="AB102" s="453"/>
      <c r="AC102" s="453"/>
      <c r="AD102" s="453"/>
      <c r="AE102" s="453"/>
      <c r="AF102" s="457"/>
      <c r="AG102" s="152" t="str">
        <f>IF(OR($D102="",$AH102=""),"",MIN(VLOOKUP($AL102,IC_Req!$A$2:$J$7,9),$AH102-VLOOKUP($AL102,IC_Req!$A$2:$J$7,10)))</f>
        <v/>
      </c>
      <c r="AH102" s="453"/>
      <c r="AI102" s="453"/>
      <c r="AJ102" s="151"/>
      <c r="AK102" s="126" t="e">
        <f>VLOOKUP($D102,IC_Req!$M$2:$O$29,2)</f>
        <v>#N/A</v>
      </c>
      <c r="AL102" s="126" t="e">
        <f>VLOOKUP($D102,IC_Req!$M$2:$O$29,3)</f>
        <v>#N/A</v>
      </c>
      <c r="AM102" s="126" t="e">
        <f>IF($AL102=3,VLOOKUP($D102,IC_Req!$M$2:$P$29,4),"")</f>
        <v>#N/A</v>
      </c>
      <c r="AO102" s="217"/>
      <c r="AP102" s="218"/>
      <c r="AQ102" s="218"/>
    </row>
    <row r="103" spans="1:43" x14ac:dyDescent="0.25">
      <c r="A103" s="125"/>
      <c r="B103" s="453"/>
      <c r="C103" s="453"/>
      <c r="D103" s="454"/>
      <c r="E103" s="455"/>
      <c r="F103" s="147" t="str">
        <f>IF(OR($D103="",$AB103=""),"",IF(AND($AL103&lt;&gt;3,$AL103&lt;&gt;4),$AB103-(VLOOKUP($AL103,IC_Req!$A$2:$J$7,3)*$AB103),""))</f>
        <v/>
      </c>
      <c r="G103" s="147" t="str">
        <f>IF($D103="","",IF(AND($AL103&lt;&gt;3,$AL103&lt;&gt;4),IF($AB103&lt;&gt;"",$AB103+(VLOOKUP($AL103,IC_Req!$A$2:$J$7,3)*$AB103),IF(AND($H103&lt;&gt;"",$AA103&lt;&gt;""),$AA103*$H103,"")),IF(AND($H103&lt;&gt;"",$AA103&lt;&gt;""),$AA103*$H103,"")))</f>
        <v/>
      </c>
      <c r="H103" s="148" t="str">
        <f>IF($D103="","",IF(AND($AL103&lt;&gt;3,$AL103&lt;&gt;4),IF($AB103&lt;&gt;"","",VLOOKUP($AL103,IC_Req!$A$2:$J$7,2)),VLOOKUP($AL103,IC_Req!$A$2:$J$7,2)))</f>
        <v/>
      </c>
      <c r="I103" s="456"/>
      <c r="J103" s="147" t="str">
        <f t="shared" si="6"/>
        <v/>
      </c>
      <c r="K103" s="148" t="str">
        <f>IF($D103="","",VLOOKUP($AL103,IC_Req!$A$2:$J$7,4))</f>
        <v/>
      </c>
      <c r="L103" s="455"/>
      <c r="M103" s="169" t="str">
        <f t="shared" si="7"/>
        <v/>
      </c>
      <c r="N103" s="458"/>
      <c r="O103" s="455"/>
      <c r="P103" s="147" t="str">
        <f t="shared" si="8"/>
        <v/>
      </c>
      <c r="Q103" s="148" t="str">
        <f>IF($D103="","",IF(OR($AL103=4,$AL103=5,$AL103=6),VLOOKUP($AL103,IC_Req!$A$2:$J$7,6),IF($AL103=3,VLOOKUP($AM103,IC_Req!$A$12:$J$15,6),"")))</f>
        <v/>
      </c>
      <c r="R103" s="456"/>
      <c r="S103" s="158" t="str">
        <f t="shared" si="9"/>
        <v/>
      </c>
      <c r="T103" s="148" t="str">
        <f>IF($D103="","",IF(OR($AL103=5,$AL103=6,$AM103=1),IF($AM103=1,VLOOKUP($AM103,IC_Req!$A$12:$J$15,7),VLOOKUP($AL103,IC_Req!$A$2:$J$7,7)),""))</f>
        <v/>
      </c>
      <c r="U103" s="455"/>
      <c r="V103" s="455"/>
      <c r="W103" s="456"/>
      <c r="X103" s="150" t="str">
        <f t="shared" si="10"/>
        <v/>
      </c>
      <c r="Y103" s="150" t="str">
        <f t="shared" si="11"/>
        <v/>
      </c>
      <c r="Z103" s="151"/>
      <c r="AA103" s="453"/>
      <c r="AB103" s="453"/>
      <c r="AC103" s="453"/>
      <c r="AD103" s="453"/>
      <c r="AE103" s="453"/>
      <c r="AF103" s="457"/>
      <c r="AG103" s="152" t="str">
        <f>IF(OR($D103="",$AH103=""),"",MIN(VLOOKUP($AL103,IC_Req!$A$2:$J$7,9),$AH103-VLOOKUP($AL103,IC_Req!$A$2:$J$7,10)))</f>
        <v/>
      </c>
      <c r="AH103" s="453"/>
      <c r="AI103" s="453"/>
      <c r="AJ103" s="151"/>
      <c r="AK103" s="126" t="e">
        <f>VLOOKUP($D103,IC_Req!$M$2:$O$29,2)</f>
        <v>#N/A</v>
      </c>
      <c r="AL103" s="126" t="e">
        <f>VLOOKUP($D103,IC_Req!$M$2:$O$29,3)</f>
        <v>#N/A</v>
      </c>
      <c r="AM103" s="126" t="e">
        <f>IF($AL103=3,VLOOKUP($D103,IC_Req!$M$2:$P$29,4),"")</f>
        <v>#N/A</v>
      </c>
      <c r="AO103" s="217"/>
      <c r="AP103" s="218"/>
      <c r="AQ103" s="218"/>
    </row>
    <row r="104" spans="1:43" x14ac:dyDescent="0.25">
      <c r="A104" s="125"/>
      <c r="B104" s="453"/>
      <c r="C104" s="453"/>
      <c r="D104" s="454"/>
      <c r="E104" s="455"/>
      <c r="F104" s="147" t="str">
        <f>IF(OR($D104="",$AB104=""),"",IF(AND($AL104&lt;&gt;3,$AL104&lt;&gt;4),$AB104-(VLOOKUP($AL104,IC_Req!$A$2:$J$7,3)*$AB104),""))</f>
        <v/>
      </c>
      <c r="G104" s="147" t="str">
        <f>IF($D104="","",IF(AND($AL104&lt;&gt;3,$AL104&lt;&gt;4),IF($AB104&lt;&gt;"",$AB104+(VLOOKUP($AL104,IC_Req!$A$2:$J$7,3)*$AB104),IF(AND($H104&lt;&gt;"",$AA104&lt;&gt;""),$AA104*$H104,"")),IF(AND($H104&lt;&gt;"",$AA104&lt;&gt;""),$AA104*$H104,"")))</f>
        <v/>
      </c>
      <c r="H104" s="148" t="str">
        <f>IF($D104="","",IF(AND($AL104&lt;&gt;3,$AL104&lt;&gt;4),IF($AB104&lt;&gt;"","",VLOOKUP($AL104,IC_Req!$A$2:$J$7,2)),VLOOKUP($AL104,IC_Req!$A$2:$J$7,2)))</f>
        <v/>
      </c>
      <c r="I104" s="456"/>
      <c r="J104" s="147" t="str">
        <f t="shared" si="6"/>
        <v/>
      </c>
      <c r="K104" s="148" t="str">
        <f>IF($D104="","",VLOOKUP($AL104,IC_Req!$A$2:$J$7,4))</f>
        <v/>
      </c>
      <c r="L104" s="455"/>
      <c r="M104" s="169" t="str">
        <f t="shared" si="7"/>
        <v/>
      </c>
      <c r="N104" s="458"/>
      <c r="O104" s="455"/>
      <c r="P104" s="147" t="str">
        <f t="shared" si="8"/>
        <v/>
      </c>
      <c r="Q104" s="148" t="str">
        <f>IF($D104="","",IF(OR($AL104=4,$AL104=5,$AL104=6),VLOOKUP($AL104,IC_Req!$A$2:$J$7,6),IF($AL104=3,VLOOKUP($AM104,IC_Req!$A$12:$J$15,6),"")))</f>
        <v/>
      </c>
      <c r="R104" s="456"/>
      <c r="S104" s="158" t="str">
        <f t="shared" si="9"/>
        <v/>
      </c>
      <c r="T104" s="148" t="str">
        <f>IF($D104="","",IF(OR($AL104=5,$AL104=6,$AM104=1),IF($AM104=1,VLOOKUP($AM104,IC_Req!$A$12:$J$15,7),VLOOKUP($AL104,IC_Req!$A$2:$J$7,7)),""))</f>
        <v/>
      </c>
      <c r="U104" s="455"/>
      <c r="V104" s="455"/>
      <c r="W104" s="456"/>
      <c r="X104" s="150" t="str">
        <f t="shared" si="10"/>
        <v/>
      </c>
      <c r="Y104" s="150" t="str">
        <f t="shared" si="11"/>
        <v/>
      </c>
      <c r="Z104" s="151"/>
      <c r="AA104" s="453"/>
      <c r="AB104" s="453"/>
      <c r="AC104" s="453"/>
      <c r="AD104" s="453"/>
      <c r="AE104" s="453"/>
      <c r="AF104" s="457"/>
      <c r="AG104" s="152" t="str">
        <f>IF(OR($D104="",$AH104=""),"",MIN(VLOOKUP($AL104,IC_Req!$A$2:$J$7,9),$AH104-VLOOKUP($AL104,IC_Req!$A$2:$J$7,10)))</f>
        <v/>
      </c>
      <c r="AH104" s="453"/>
      <c r="AI104" s="453"/>
      <c r="AJ104" s="151"/>
      <c r="AK104" s="126" t="e">
        <f>VLOOKUP($D104,IC_Req!$M$2:$O$29,2)</f>
        <v>#N/A</v>
      </c>
      <c r="AL104" s="126" t="e">
        <f>VLOOKUP($D104,IC_Req!$M$2:$O$29,3)</f>
        <v>#N/A</v>
      </c>
      <c r="AM104" s="126" t="e">
        <f>IF($AL104=3,VLOOKUP($D104,IC_Req!$M$2:$P$29,4),"")</f>
        <v>#N/A</v>
      </c>
      <c r="AO104" s="217"/>
      <c r="AP104" s="218"/>
      <c r="AQ104" s="218"/>
    </row>
    <row r="105" spans="1:43" x14ac:dyDescent="0.25">
      <c r="A105" s="125"/>
      <c r="B105" s="453"/>
      <c r="C105" s="453"/>
      <c r="D105" s="454"/>
      <c r="E105" s="455"/>
      <c r="F105" s="147" t="str">
        <f>IF(OR($D105="",$AB105=""),"",IF(AND($AL105&lt;&gt;3,$AL105&lt;&gt;4),$AB105-(VLOOKUP($AL105,IC_Req!$A$2:$J$7,3)*$AB105),""))</f>
        <v/>
      </c>
      <c r="G105" s="147" t="str">
        <f>IF($D105="","",IF(AND($AL105&lt;&gt;3,$AL105&lt;&gt;4),IF($AB105&lt;&gt;"",$AB105+(VLOOKUP($AL105,IC_Req!$A$2:$J$7,3)*$AB105),IF(AND($H105&lt;&gt;"",$AA105&lt;&gt;""),$AA105*$H105,"")),IF(AND($H105&lt;&gt;"",$AA105&lt;&gt;""),$AA105*$H105,"")))</f>
        <v/>
      </c>
      <c r="H105" s="148" t="str">
        <f>IF($D105="","",IF(AND($AL105&lt;&gt;3,$AL105&lt;&gt;4),IF($AB105&lt;&gt;"","",VLOOKUP($AL105,IC_Req!$A$2:$J$7,2)),VLOOKUP($AL105,IC_Req!$A$2:$J$7,2)))</f>
        <v/>
      </c>
      <c r="I105" s="456"/>
      <c r="J105" s="147" t="str">
        <f t="shared" si="6"/>
        <v/>
      </c>
      <c r="K105" s="148" t="str">
        <f>IF($D105="","",VLOOKUP($AL105,IC_Req!$A$2:$J$7,4))</f>
        <v/>
      </c>
      <c r="L105" s="455"/>
      <c r="M105" s="169" t="str">
        <f t="shared" si="7"/>
        <v/>
      </c>
      <c r="N105" s="458"/>
      <c r="O105" s="455"/>
      <c r="P105" s="147" t="str">
        <f t="shared" si="8"/>
        <v/>
      </c>
      <c r="Q105" s="148" t="str">
        <f>IF($D105="","",IF(OR($AL105=4,$AL105=5,$AL105=6),VLOOKUP($AL105,IC_Req!$A$2:$J$7,6),IF($AL105=3,VLOOKUP($AM105,IC_Req!$A$12:$J$15,6),"")))</f>
        <v/>
      </c>
      <c r="R105" s="456"/>
      <c r="S105" s="158" t="str">
        <f t="shared" si="9"/>
        <v/>
      </c>
      <c r="T105" s="148" t="str">
        <f>IF($D105="","",IF(OR($AL105=5,$AL105=6,$AM105=1),IF($AM105=1,VLOOKUP($AM105,IC_Req!$A$12:$J$15,7),VLOOKUP($AL105,IC_Req!$A$2:$J$7,7)),""))</f>
        <v/>
      </c>
      <c r="U105" s="455"/>
      <c r="V105" s="455"/>
      <c r="W105" s="456"/>
      <c r="X105" s="150" t="str">
        <f t="shared" si="10"/>
        <v/>
      </c>
      <c r="Y105" s="150" t="str">
        <f t="shared" si="11"/>
        <v/>
      </c>
      <c r="Z105" s="151"/>
      <c r="AA105" s="453"/>
      <c r="AB105" s="453"/>
      <c r="AC105" s="453"/>
      <c r="AD105" s="453"/>
      <c r="AE105" s="453"/>
      <c r="AF105" s="457"/>
      <c r="AG105" s="152" t="str">
        <f>IF(OR($D105="",$AH105=""),"",MIN(VLOOKUP($AL105,IC_Req!$A$2:$J$7,9),$AH105-VLOOKUP($AL105,IC_Req!$A$2:$J$7,10)))</f>
        <v/>
      </c>
      <c r="AH105" s="453"/>
      <c r="AI105" s="453"/>
      <c r="AJ105" s="151"/>
      <c r="AK105" s="126" t="e">
        <f>VLOOKUP($D105,IC_Req!$M$2:$O$29,2)</f>
        <v>#N/A</v>
      </c>
      <c r="AL105" s="126" t="e">
        <f>VLOOKUP($D105,IC_Req!$M$2:$O$29,3)</f>
        <v>#N/A</v>
      </c>
      <c r="AM105" s="126" t="e">
        <f>IF($AL105=3,VLOOKUP($D105,IC_Req!$M$2:$P$29,4),"")</f>
        <v>#N/A</v>
      </c>
      <c r="AO105" s="217"/>
      <c r="AP105" s="218"/>
      <c r="AQ105" s="218"/>
    </row>
    <row r="106" spans="1:43" x14ac:dyDescent="0.25">
      <c r="A106" s="125"/>
      <c r="B106" s="453"/>
      <c r="C106" s="453"/>
      <c r="D106" s="454"/>
      <c r="E106" s="455"/>
      <c r="F106" s="147" t="str">
        <f>IF(OR($D106="",$AB106=""),"",IF(AND($AL106&lt;&gt;3,$AL106&lt;&gt;4),$AB106-(VLOOKUP($AL106,IC_Req!$A$2:$J$7,3)*$AB106),""))</f>
        <v/>
      </c>
      <c r="G106" s="147" t="str">
        <f>IF($D106="","",IF(AND($AL106&lt;&gt;3,$AL106&lt;&gt;4),IF($AB106&lt;&gt;"",$AB106+(VLOOKUP($AL106,IC_Req!$A$2:$J$7,3)*$AB106),IF(AND($H106&lt;&gt;"",$AA106&lt;&gt;""),$AA106*$H106,"")),IF(AND($H106&lt;&gt;"",$AA106&lt;&gt;""),$AA106*$H106,"")))</f>
        <v/>
      </c>
      <c r="H106" s="148" t="str">
        <f>IF($D106="","",IF(AND($AL106&lt;&gt;3,$AL106&lt;&gt;4),IF($AB106&lt;&gt;"","",VLOOKUP($AL106,IC_Req!$A$2:$J$7,2)),VLOOKUP($AL106,IC_Req!$A$2:$J$7,2)))</f>
        <v/>
      </c>
      <c r="I106" s="456"/>
      <c r="J106" s="147" t="str">
        <f t="shared" si="6"/>
        <v/>
      </c>
      <c r="K106" s="148" t="str">
        <f>IF($D106="","",VLOOKUP($AL106,IC_Req!$A$2:$J$7,4))</f>
        <v/>
      </c>
      <c r="L106" s="455"/>
      <c r="M106" s="169" t="str">
        <f t="shared" si="7"/>
        <v/>
      </c>
      <c r="N106" s="458"/>
      <c r="O106" s="455"/>
      <c r="P106" s="147" t="str">
        <f t="shared" si="8"/>
        <v/>
      </c>
      <c r="Q106" s="148" t="str">
        <f>IF($D106="","",IF(OR($AL106=4,$AL106=5,$AL106=6),VLOOKUP($AL106,IC_Req!$A$2:$J$7,6),IF($AL106=3,VLOOKUP($AM106,IC_Req!$A$12:$J$15,6),"")))</f>
        <v/>
      </c>
      <c r="R106" s="456"/>
      <c r="S106" s="158" t="str">
        <f t="shared" si="9"/>
        <v/>
      </c>
      <c r="T106" s="148" t="str">
        <f>IF($D106="","",IF(OR($AL106=5,$AL106=6,$AM106=1),IF($AM106=1,VLOOKUP($AM106,IC_Req!$A$12:$J$15,7),VLOOKUP($AL106,IC_Req!$A$2:$J$7,7)),""))</f>
        <v/>
      </c>
      <c r="U106" s="455"/>
      <c r="V106" s="455"/>
      <c r="W106" s="456"/>
      <c r="X106" s="150" t="str">
        <f t="shared" si="10"/>
        <v/>
      </c>
      <c r="Y106" s="150" t="str">
        <f t="shared" si="11"/>
        <v/>
      </c>
      <c r="Z106" s="151"/>
      <c r="AA106" s="453"/>
      <c r="AB106" s="453"/>
      <c r="AC106" s="453"/>
      <c r="AD106" s="453"/>
      <c r="AE106" s="453"/>
      <c r="AF106" s="457"/>
      <c r="AG106" s="152" t="str">
        <f>IF(OR($D106="",$AH106=""),"",MIN(VLOOKUP($AL106,IC_Req!$A$2:$J$7,9),$AH106-VLOOKUP($AL106,IC_Req!$A$2:$J$7,10)))</f>
        <v/>
      </c>
      <c r="AH106" s="453"/>
      <c r="AI106" s="453"/>
      <c r="AJ106" s="151"/>
      <c r="AK106" s="126" t="e">
        <f>VLOOKUP($D106,IC_Req!$M$2:$O$29,2)</f>
        <v>#N/A</v>
      </c>
      <c r="AL106" s="126" t="e">
        <f>VLOOKUP($D106,IC_Req!$M$2:$O$29,3)</f>
        <v>#N/A</v>
      </c>
      <c r="AM106" s="126" t="e">
        <f>IF($AL106=3,VLOOKUP($D106,IC_Req!$M$2:$P$29,4),"")</f>
        <v>#N/A</v>
      </c>
      <c r="AO106" s="217"/>
      <c r="AP106" s="218"/>
      <c r="AQ106" s="218"/>
    </row>
    <row r="107" spans="1:43" x14ac:dyDescent="0.25">
      <c r="A107" s="125"/>
      <c r="B107" s="453"/>
      <c r="C107" s="453"/>
      <c r="D107" s="454"/>
      <c r="E107" s="455"/>
      <c r="F107" s="147" t="str">
        <f>IF(OR($D107="",$AB107=""),"",IF(AND($AL107&lt;&gt;3,$AL107&lt;&gt;4),$AB107-(VLOOKUP($AL107,IC_Req!$A$2:$J$7,3)*$AB107),""))</f>
        <v/>
      </c>
      <c r="G107" s="147" t="str">
        <f>IF($D107="","",IF(AND($AL107&lt;&gt;3,$AL107&lt;&gt;4),IF($AB107&lt;&gt;"",$AB107+(VLOOKUP($AL107,IC_Req!$A$2:$J$7,3)*$AB107),IF(AND($H107&lt;&gt;"",$AA107&lt;&gt;""),$AA107*$H107,"")),IF(AND($H107&lt;&gt;"",$AA107&lt;&gt;""),$AA107*$H107,"")))</f>
        <v/>
      </c>
      <c r="H107" s="148" t="str">
        <f>IF($D107="","",IF(AND($AL107&lt;&gt;3,$AL107&lt;&gt;4),IF($AB107&lt;&gt;"","",VLOOKUP($AL107,IC_Req!$A$2:$J$7,2)),VLOOKUP($AL107,IC_Req!$A$2:$J$7,2)))</f>
        <v/>
      </c>
      <c r="I107" s="456"/>
      <c r="J107" s="147" t="str">
        <f t="shared" si="6"/>
        <v/>
      </c>
      <c r="K107" s="148" t="str">
        <f>IF($D107="","",VLOOKUP($AL107,IC_Req!$A$2:$J$7,4))</f>
        <v/>
      </c>
      <c r="L107" s="455"/>
      <c r="M107" s="169" t="str">
        <f t="shared" si="7"/>
        <v/>
      </c>
      <c r="N107" s="458"/>
      <c r="O107" s="455"/>
      <c r="P107" s="147" t="str">
        <f t="shared" si="8"/>
        <v/>
      </c>
      <c r="Q107" s="148" t="str">
        <f>IF($D107="","",IF(OR($AL107=4,$AL107=5,$AL107=6),VLOOKUP($AL107,IC_Req!$A$2:$J$7,6),IF($AL107=3,VLOOKUP($AM107,IC_Req!$A$12:$J$15,6),"")))</f>
        <v/>
      </c>
      <c r="R107" s="456"/>
      <c r="S107" s="158" t="str">
        <f t="shared" si="9"/>
        <v/>
      </c>
      <c r="T107" s="148" t="str">
        <f>IF($D107="","",IF(OR($AL107=5,$AL107=6,$AM107=1),IF($AM107=1,VLOOKUP($AM107,IC_Req!$A$12:$J$15,7),VLOOKUP($AL107,IC_Req!$A$2:$J$7,7)),""))</f>
        <v/>
      </c>
      <c r="U107" s="455"/>
      <c r="V107" s="455"/>
      <c r="W107" s="456"/>
      <c r="X107" s="150" t="str">
        <f t="shared" si="10"/>
        <v/>
      </c>
      <c r="Y107" s="150" t="str">
        <f t="shared" si="11"/>
        <v/>
      </c>
      <c r="Z107" s="151"/>
      <c r="AA107" s="453"/>
      <c r="AB107" s="453"/>
      <c r="AC107" s="453"/>
      <c r="AD107" s="453"/>
      <c r="AE107" s="453"/>
      <c r="AF107" s="457"/>
      <c r="AG107" s="152" t="str">
        <f>IF(OR($D107="",$AH107=""),"",MIN(VLOOKUP($AL107,IC_Req!$A$2:$J$7,9),$AH107-VLOOKUP($AL107,IC_Req!$A$2:$J$7,10)))</f>
        <v/>
      </c>
      <c r="AH107" s="453"/>
      <c r="AI107" s="453"/>
      <c r="AJ107" s="151"/>
      <c r="AK107" s="126" t="e">
        <f>VLOOKUP($D107,IC_Req!$M$2:$O$29,2)</f>
        <v>#N/A</v>
      </c>
      <c r="AL107" s="126" t="e">
        <f>VLOOKUP($D107,IC_Req!$M$2:$O$29,3)</f>
        <v>#N/A</v>
      </c>
      <c r="AM107" s="126" t="e">
        <f>IF($AL107=3,VLOOKUP($D107,IC_Req!$M$2:$P$29,4),"")</f>
        <v>#N/A</v>
      </c>
      <c r="AO107" s="217"/>
      <c r="AP107" s="218"/>
      <c r="AQ107" s="218"/>
    </row>
    <row r="108" spans="1:43" x14ac:dyDescent="0.25">
      <c r="A108" s="125"/>
      <c r="B108" s="453"/>
      <c r="C108" s="453"/>
      <c r="D108" s="454"/>
      <c r="E108" s="455"/>
      <c r="F108" s="147" t="str">
        <f>IF(OR($D108="",$AB108=""),"",IF(AND($AL108&lt;&gt;3,$AL108&lt;&gt;4),$AB108-(VLOOKUP($AL108,IC_Req!$A$2:$J$7,3)*$AB108),""))</f>
        <v/>
      </c>
      <c r="G108" s="147" t="str">
        <f>IF($D108="","",IF(AND($AL108&lt;&gt;3,$AL108&lt;&gt;4),IF($AB108&lt;&gt;"",$AB108+(VLOOKUP($AL108,IC_Req!$A$2:$J$7,3)*$AB108),IF(AND($H108&lt;&gt;"",$AA108&lt;&gt;""),$AA108*$H108,"")),IF(AND($H108&lt;&gt;"",$AA108&lt;&gt;""),$AA108*$H108,"")))</f>
        <v/>
      </c>
      <c r="H108" s="148" t="str">
        <f>IF($D108="","",IF(AND($AL108&lt;&gt;3,$AL108&lt;&gt;4),IF($AB108&lt;&gt;"","",VLOOKUP($AL108,IC_Req!$A$2:$J$7,2)),VLOOKUP($AL108,IC_Req!$A$2:$J$7,2)))</f>
        <v/>
      </c>
      <c r="I108" s="456"/>
      <c r="J108" s="147" t="str">
        <f t="shared" si="6"/>
        <v/>
      </c>
      <c r="K108" s="148" t="str">
        <f>IF($D108="","",VLOOKUP($AL108,IC_Req!$A$2:$J$7,4))</f>
        <v/>
      </c>
      <c r="L108" s="455"/>
      <c r="M108" s="169" t="str">
        <f t="shared" si="7"/>
        <v/>
      </c>
      <c r="N108" s="458"/>
      <c r="O108" s="455"/>
      <c r="P108" s="147" t="str">
        <f t="shared" si="8"/>
        <v/>
      </c>
      <c r="Q108" s="148" t="str">
        <f>IF($D108="","",IF(OR($AL108=4,$AL108=5,$AL108=6),VLOOKUP($AL108,IC_Req!$A$2:$J$7,6),IF($AL108=3,VLOOKUP($AM108,IC_Req!$A$12:$J$15,6),"")))</f>
        <v/>
      </c>
      <c r="R108" s="456"/>
      <c r="S108" s="158" t="str">
        <f t="shared" si="9"/>
        <v/>
      </c>
      <c r="T108" s="148" t="str">
        <f>IF($D108="","",IF(OR($AL108=5,$AL108=6,$AM108=1),IF($AM108=1,VLOOKUP($AM108,IC_Req!$A$12:$J$15,7),VLOOKUP($AL108,IC_Req!$A$2:$J$7,7)),""))</f>
        <v/>
      </c>
      <c r="U108" s="455"/>
      <c r="V108" s="455"/>
      <c r="W108" s="456"/>
      <c r="X108" s="150" t="str">
        <f t="shared" si="10"/>
        <v/>
      </c>
      <c r="Y108" s="150" t="str">
        <f t="shared" si="11"/>
        <v/>
      </c>
      <c r="Z108" s="151"/>
      <c r="AA108" s="453"/>
      <c r="AB108" s="453"/>
      <c r="AC108" s="453"/>
      <c r="AD108" s="453"/>
      <c r="AE108" s="453"/>
      <c r="AF108" s="457"/>
      <c r="AG108" s="152" t="str">
        <f>IF(OR($D108="",$AH108=""),"",MIN(VLOOKUP($AL108,IC_Req!$A$2:$J$7,9),$AH108-VLOOKUP($AL108,IC_Req!$A$2:$J$7,10)))</f>
        <v/>
      </c>
      <c r="AH108" s="453"/>
      <c r="AI108" s="453"/>
      <c r="AJ108" s="151"/>
      <c r="AK108" s="126" t="e">
        <f>VLOOKUP($D108,IC_Req!$M$2:$O$29,2)</f>
        <v>#N/A</v>
      </c>
      <c r="AL108" s="126" t="e">
        <f>VLOOKUP($D108,IC_Req!$M$2:$O$29,3)</f>
        <v>#N/A</v>
      </c>
      <c r="AM108" s="126" t="e">
        <f>IF($AL108=3,VLOOKUP($D108,IC_Req!$M$2:$P$29,4),"")</f>
        <v>#N/A</v>
      </c>
      <c r="AO108" s="217"/>
      <c r="AP108" s="218"/>
      <c r="AQ108" s="218"/>
    </row>
    <row r="109" spans="1:43" x14ac:dyDescent="0.25">
      <c r="A109" s="125"/>
      <c r="B109" s="453"/>
      <c r="C109" s="453"/>
      <c r="D109" s="454"/>
      <c r="E109" s="455"/>
      <c r="F109" s="147" t="str">
        <f>IF(OR($D109="",$AB109=""),"",IF(AND($AL109&lt;&gt;3,$AL109&lt;&gt;4),$AB109-(VLOOKUP($AL109,IC_Req!$A$2:$J$7,3)*$AB109),""))</f>
        <v/>
      </c>
      <c r="G109" s="147" t="str">
        <f>IF($D109="","",IF(AND($AL109&lt;&gt;3,$AL109&lt;&gt;4),IF($AB109&lt;&gt;"",$AB109+(VLOOKUP($AL109,IC_Req!$A$2:$J$7,3)*$AB109),IF(AND($H109&lt;&gt;"",$AA109&lt;&gt;""),$AA109*$H109,"")),IF(AND($H109&lt;&gt;"",$AA109&lt;&gt;""),$AA109*$H109,"")))</f>
        <v/>
      </c>
      <c r="H109" s="148" t="str">
        <f>IF($D109="","",IF(AND($AL109&lt;&gt;3,$AL109&lt;&gt;4),IF($AB109&lt;&gt;"","",VLOOKUP($AL109,IC_Req!$A$2:$J$7,2)),VLOOKUP($AL109,IC_Req!$A$2:$J$7,2)))</f>
        <v/>
      </c>
      <c r="I109" s="456"/>
      <c r="J109" s="147" t="str">
        <f t="shared" si="6"/>
        <v/>
      </c>
      <c r="K109" s="148" t="str">
        <f>IF($D109="","",VLOOKUP($AL109,IC_Req!$A$2:$J$7,4))</f>
        <v/>
      </c>
      <c r="L109" s="455"/>
      <c r="M109" s="169" t="str">
        <f t="shared" si="7"/>
        <v/>
      </c>
      <c r="N109" s="458"/>
      <c r="O109" s="455"/>
      <c r="P109" s="147" t="str">
        <f t="shared" si="8"/>
        <v/>
      </c>
      <c r="Q109" s="148" t="str">
        <f>IF($D109="","",IF(OR($AL109=4,$AL109=5,$AL109=6),VLOOKUP($AL109,IC_Req!$A$2:$J$7,6),IF($AL109=3,VLOOKUP($AM109,IC_Req!$A$12:$J$15,6),"")))</f>
        <v/>
      </c>
      <c r="R109" s="456"/>
      <c r="S109" s="158" t="str">
        <f t="shared" si="9"/>
        <v/>
      </c>
      <c r="T109" s="148" t="str">
        <f>IF($D109="","",IF(OR($AL109=5,$AL109=6,$AM109=1),IF($AM109=1,VLOOKUP($AM109,IC_Req!$A$12:$J$15,7),VLOOKUP($AL109,IC_Req!$A$2:$J$7,7)),""))</f>
        <v/>
      </c>
      <c r="U109" s="455"/>
      <c r="V109" s="455"/>
      <c r="W109" s="456"/>
      <c r="X109" s="150" t="str">
        <f t="shared" si="10"/>
        <v/>
      </c>
      <c r="Y109" s="150" t="str">
        <f t="shared" si="11"/>
        <v/>
      </c>
      <c r="Z109" s="151"/>
      <c r="AA109" s="453"/>
      <c r="AB109" s="453"/>
      <c r="AC109" s="453"/>
      <c r="AD109" s="453"/>
      <c r="AE109" s="453"/>
      <c r="AF109" s="457"/>
      <c r="AG109" s="152" t="str">
        <f>IF(OR($D109="",$AH109=""),"",MIN(VLOOKUP($AL109,IC_Req!$A$2:$J$7,9),$AH109-VLOOKUP($AL109,IC_Req!$A$2:$J$7,10)))</f>
        <v/>
      </c>
      <c r="AH109" s="453"/>
      <c r="AI109" s="453"/>
      <c r="AJ109" s="151"/>
      <c r="AK109" s="126" t="e">
        <f>VLOOKUP($D109,IC_Req!$M$2:$O$29,2)</f>
        <v>#N/A</v>
      </c>
      <c r="AL109" s="126" t="e">
        <f>VLOOKUP($D109,IC_Req!$M$2:$O$29,3)</f>
        <v>#N/A</v>
      </c>
      <c r="AM109" s="126" t="e">
        <f>IF($AL109=3,VLOOKUP($D109,IC_Req!$M$2:$P$29,4),"")</f>
        <v>#N/A</v>
      </c>
      <c r="AO109" s="217"/>
      <c r="AP109" s="218"/>
      <c r="AQ109" s="218"/>
    </row>
    <row r="110" spans="1:43" x14ac:dyDescent="0.25">
      <c r="A110" s="125"/>
      <c r="B110" s="453"/>
      <c r="C110" s="453"/>
      <c r="D110" s="454"/>
      <c r="E110" s="455"/>
      <c r="F110" s="147" t="str">
        <f>IF(OR($D110="",$AB110=""),"",IF(AND($AL110&lt;&gt;3,$AL110&lt;&gt;4),$AB110-(VLOOKUP($AL110,IC_Req!$A$2:$J$7,3)*$AB110),""))</f>
        <v/>
      </c>
      <c r="G110" s="147" t="str">
        <f>IF($D110="","",IF(AND($AL110&lt;&gt;3,$AL110&lt;&gt;4),IF($AB110&lt;&gt;"",$AB110+(VLOOKUP($AL110,IC_Req!$A$2:$J$7,3)*$AB110),IF(AND($H110&lt;&gt;"",$AA110&lt;&gt;""),$AA110*$H110,"")),IF(AND($H110&lt;&gt;"",$AA110&lt;&gt;""),$AA110*$H110,"")))</f>
        <v/>
      </c>
      <c r="H110" s="148" t="str">
        <f>IF($D110="","",IF(AND($AL110&lt;&gt;3,$AL110&lt;&gt;4),IF($AB110&lt;&gt;"","",VLOOKUP($AL110,IC_Req!$A$2:$J$7,2)),VLOOKUP($AL110,IC_Req!$A$2:$J$7,2)))</f>
        <v/>
      </c>
      <c r="I110" s="456"/>
      <c r="J110" s="147" t="str">
        <f t="shared" si="6"/>
        <v/>
      </c>
      <c r="K110" s="148" t="str">
        <f>IF($D110="","",VLOOKUP($AL110,IC_Req!$A$2:$J$7,4))</f>
        <v/>
      </c>
      <c r="L110" s="455"/>
      <c r="M110" s="169" t="str">
        <f t="shared" si="7"/>
        <v/>
      </c>
      <c r="N110" s="458"/>
      <c r="O110" s="455"/>
      <c r="P110" s="147" t="str">
        <f t="shared" si="8"/>
        <v/>
      </c>
      <c r="Q110" s="148" t="str">
        <f>IF($D110="","",IF(OR($AL110=4,$AL110=5,$AL110=6),VLOOKUP($AL110,IC_Req!$A$2:$J$7,6),IF($AL110=3,VLOOKUP($AM110,IC_Req!$A$12:$J$15,6),"")))</f>
        <v/>
      </c>
      <c r="R110" s="456"/>
      <c r="S110" s="158" t="str">
        <f t="shared" si="9"/>
        <v/>
      </c>
      <c r="T110" s="148" t="str">
        <f>IF($D110="","",IF(OR($AL110=5,$AL110=6,$AM110=1),IF($AM110=1,VLOOKUP($AM110,IC_Req!$A$12:$J$15,7),VLOOKUP($AL110,IC_Req!$A$2:$J$7,7)),""))</f>
        <v/>
      </c>
      <c r="U110" s="455"/>
      <c r="V110" s="455"/>
      <c r="W110" s="456"/>
      <c r="X110" s="150" t="str">
        <f t="shared" si="10"/>
        <v/>
      </c>
      <c r="Y110" s="150" t="str">
        <f t="shared" si="11"/>
        <v/>
      </c>
      <c r="Z110" s="151"/>
      <c r="AA110" s="453"/>
      <c r="AB110" s="453"/>
      <c r="AC110" s="453"/>
      <c r="AD110" s="453"/>
      <c r="AE110" s="453"/>
      <c r="AF110" s="457"/>
      <c r="AG110" s="152" t="str">
        <f>IF(OR($D110="",$AH110=""),"",MIN(VLOOKUP($AL110,IC_Req!$A$2:$J$7,9),$AH110-VLOOKUP($AL110,IC_Req!$A$2:$J$7,10)))</f>
        <v/>
      </c>
      <c r="AH110" s="453"/>
      <c r="AI110" s="453"/>
      <c r="AJ110" s="151"/>
      <c r="AK110" s="126" t="e">
        <f>VLOOKUP($D110,IC_Req!$M$2:$O$29,2)</f>
        <v>#N/A</v>
      </c>
      <c r="AL110" s="126" t="e">
        <f>VLOOKUP($D110,IC_Req!$M$2:$O$29,3)</f>
        <v>#N/A</v>
      </c>
      <c r="AM110" s="126" t="e">
        <f>IF($AL110=3,VLOOKUP($D110,IC_Req!$M$2:$P$29,4),"")</f>
        <v>#N/A</v>
      </c>
      <c r="AO110" s="217"/>
      <c r="AP110" s="218"/>
      <c r="AQ110" s="218"/>
    </row>
    <row r="111" spans="1:43" x14ac:dyDescent="0.25">
      <c r="A111" s="125"/>
      <c r="B111" s="453"/>
      <c r="C111" s="453"/>
      <c r="D111" s="454"/>
      <c r="E111" s="455"/>
      <c r="F111" s="147" t="str">
        <f>IF(OR($D111="",$AB111=""),"",IF(AND($AL111&lt;&gt;3,$AL111&lt;&gt;4),$AB111-(VLOOKUP($AL111,IC_Req!$A$2:$J$7,3)*$AB111),""))</f>
        <v/>
      </c>
      <c r="G111" s="147" t="str">
        <f>IF($D111="","",IF(AND($AL111&lt;&gt;3,$AL111&lt;&gt;4),IF($AB111&lt;&gt;"",$AB111+(VLOOKUP($AL111,IC_Req!$A$2:$J$7,3)*$AB111),IF(AND($H111&lt;&gt;"",$AA111&lt;&gt;""),$AA111*$H111,"")),IF(AND($H111&lt;&gt;"",$AA111&lt;&gt;""),$AA111*$H111,"")))</f>
        <v/>
      </c>
      <c r="H111" s="148" t="str">
        <f>IF($D111="","",IF(AND($AL111&lt;&gt;3,$AL111&lt;&gt;4),IF($AB111&lt;&gt;"","",VLOOKUP($AL111,IC_Req!$A$2:$J$7,2)),VLOOKUP($AL111,IC_Req!$A$2:$J$7,2)))</f>
        <v/>
      </c>
      <c r="I111" s="456"/>
      <c r="J111" s="147" t="str">
        <f t="shared" si="6"/>
        <v/>
      </c>
      <c r="K111" s="148" t="str">
        <f>IF($D111="","",VLOOKUP($AL111,IC_Req!$A$2:$J$7,4))</f>
        <v/>
      </c>
      <c r="L111" s="455"/>
      <c r="M111" s="169" t="str">
        <f t="shared" si="7"/>
        <v/>
      </c>
      <c r="N111" s="458"/>
      <c r="O111" s="455"/>
      <c r="P111" s="147" t="str">
        <f t="shared" si="8"/>
        <v/>
      </c>
      <c r="Q111" s="148" t="str">
        <f>IF($D111="","",IF(OR($AL111=4,$AL111=5,$AL111=6),VLOOKUP($AL111,IC_Req!$A$2:$J$7,6),IF($AL111=3,VLOOKUP($AM111,IC_Req!$A$12:$J$15,6),"")))</f>
        <v/>
      </c>
      <c r="R111" s="456"/>
      <c r="S111" s="158" t="str">
        <f t="shared" si="9"/>
        <v/>
      </c>
      <c r="T111" s="148" t="str">
        <f>IF($D111="","",IF(OR($AL111=5,$AL111=6,$AM111=1),IF($AM111=1,VLOOKUP($AM111,IC_Req!$A$12:$J$15,7),VLOOKUP($AL111,IC_Req!$A$2:$J$7,7)),""))</f>
        <v/>
      </c>
      <c r="U111" s="455"/>
      <c r="V111" s="455"/>
      <c r="W111" s="456"/>
      <c r="X111" s="150" t="str">
        <f t="shared" si="10"/>
        <v/>
      </c>
      <c r="Y111" s="150" t="str">
        <f t="shared" si="11"/>
        <v/>
      </c>
      <c r="Z111" s="151"/>
      <c r="AA111" s="453"/>
      <c r="AB111" s="453"/>
      <c r="AC111" s="453"/>
      <c r="AD111" s="453"/>
      <c r="AE111" s="453"/>
      <c r="AF111" s="457"/>
      <c r="AG111" s="152" t="str">
        <f>IF(OR($D111="",$AH111=""),"",MIN(VLOOKUP($AL111,IC_Req!$A$2:$J$7,9),$AH111-VLOOKUP($AL111,IC_Req!$A$2:$J$7,10)))</f>
        <v/>
      </c>
      <c r="AH111" s="453"/>
      <c r="AI111" s="453"/>
      <c r="AJ111" s="151"/>
      <c r="AK111" s="126" t="e">
        <f>VLOOKUP($D111,IC_Req!$M$2:$O$29,2)</f>
        <v>#N/A</v>
      </c>
      <c r="AL111" s="126" t="e">
        <f>VLOOKUP($D111,IC_Req!$M$2:$O$29,3)</f>
        <v>#N/A</v>
      </c>
      <c r="AM111" s="126" t="e">
        <f>IF($AL111=3,VLOOKUP($D111,IC_Req!$M$2:$P$29,4),"")</f>
        <v>#N/A</v>
      </c>
      <c r="AO111" s="217"/>
      <c r="AP111" s="218"/>
      <c r="AQ111" s="218"/>
    </row>
    <row r="112" spans="1:43" x14ac:dyDescent="0.25">
      <c r="A112" s="125"/>
      <c r="B112" s="453"/>
      <c r="C112" s="453"/>
      <c r="D112" s="454"/>
      <c r="E112" s="455"/>
      <c r="F112" s="147" t="str">
        <f>IF(OR($D112="",$AB112=""),"",IF(AND($AL112&lt;&gt;3,$AL112&lt;&gt;4),$AB112-(VLOOKUP($AL112,IC_Req!$A$2:$J$7,3)*$AB112),""))</f>
        <v/>
      </c>
      <c r="G112" s="147" t="str">
        <f>IF($D112="","",IF(AND($AL112&lt;&gt;3,$AL112&lt;&gt;4),IF($AB112&lt;&gt;"",$AB112+(VLOOKUP($AL112,IC_Req!$A$2:$J$7,3)*$AB112),IF(AND($H112&lt;&gt;"",$AA112&lt;&gt;""),$AA112*$H112,"")),IF(AND($H112&lt;&gt;"",$AA112&lt;&gt;""),$AA112*$H112,"")))</f>
        <v/>
      </c>
      <c r="H112" s="148" t="str">
        <f>IF($D112="","",IF(AND($AL112&lt;&gt;3,$AL112&lt;&gt;4),IF($AB112&lt;&gt;"","",VLOOKUP($AL112,IC_Req!$A$2:$J$7,2)),VLOOKUP($AL112,IC_Req!$A$2:$J$7,2)))</f>
        <v/>
      </c>
      <c r="I112" s="456"/>
      <c r="J112" s="147" t="str">
        <f t="shared" si="6"/>
        <v/>
      </c>
      <c r="K112" s="148" t="str">
        <f>IF($D112="","",VLOOKUP($AL112,IC_Req!$A$2:$J$7,4))</f>
        <v/>
      </c>
      <c r="L112" s="455"/>
      <c r="M112" s="169" t="str">
        <f t="shared" si="7"/>
        <v/>
      </c>
      <c r="N112" s="458"/>
      <c r="O112" s="455"/>
      <c r="P112" s="147" t="str">
        <f t="shared" si="8"/>
        <v/>
      </c>
      <c r="Q112" s="148" t="str">
        <f>IF($D112="","",IF(OR($AL112=4,$AL112=5,$AL112=6),VLOOKUP($AL112,IC_Req!$A$2:$J$7,6),IF($AL112=3,VLOOKUP($AM112,IC_Req!$A$12:$J$15,6),"")))</f>
        <v/>
      </c>
      <c r="R112" s="456"/>
      <c r="S112" s="158" t="str">
        <f t="shared" si="9"/>
        <v/>
      </c>
      <c r="T112" s="148" t="str">
        <f>IF($D112="","",IF(OR($AL112=5,$AL112=6,$AM112=1),IF($AM112=1,VLOOKUP($AM112,IC_Req!$A$12:$J$15,7),VLOOKUP($AL112,IC_Req!$A$2:$J$7,7)),""))</f>
        <v/>
      </c>
      <c r="U112" s="455"/>
      <c r="V112" s="455"/>
      <c r="W112" s="456"/>
      <c r="X112" s="150" t="str">
        <f t="shared" si="10"/>
        <v/>
      </c>
      <c r="Y112" s="150" t="str">
        <f t="shared" si="11"/>
        <v/>
      </c>
      <c r="Z112" s="151"/>
      <c r="AA112" s="453"/>
      <c r="AB112" s="453"/>
      <c r="AC112" s="453"/>
      <c r="AD112" s="453"/>
      <c r="AE112" s="453"/>
      <c r="AF112" s="457"/>
      <c r="AG112" s="152" t="str">
        <f>IF(OR($D112="",$AH112=""),"",MIN(VLOOKUP($AL112,IC_Req!$A$2:$J$7,9),$AH112-VLOOKUP($AL112,IC_Req!$A$2:$J$7,10)))</f>
        <v/>
      </c>
      <c r="AH112" s="453"/>
      <c r="AI112" s="453"/>
      <c r="AJ112" s="151"/>
      <c r="AK112" s="126" t="e">
        <f>VLOOKUP($D112,IC_Req!$M$2:$O$29,2)</f>
        <v>#N/A</v>
      </c>
      <c r="AL112" s="126" t="e">
        <f>VLOOKUP($D112,IC_Req!$M$2:$O$29,3)</f>
        <v>#N/A</v>
      </c>
      <c r="AM112" s="126" t="e">
        <f>IF($AL112=3,VLOOKUP($D112,IC_Req!$M$2:$P$29,4),"")</f>
        <v>#N/A</v>
      </c>
      <c r="AO112" s="217"/>
      <c r="AP112" s="218"/>
      <c r="AQ112" s="218"/>
    </row>
    <row r="113" spans="1:43" x14ac:dyDescent="0.25">
      <c r="A113" s="125"/>
      <c r="B113" s="453"/>
      <c r="C113" s="453"/>
      <c r="D113" s="454"/>
      <c r="E113" s="455"/>
      <c r="F113" s="147" t="str">
        <f>IF(OR($D113="",$AB113=""),"",IF(AND($AL113&lt;&gt;3,$AL113&lt;&gt;4),$AB113-(VLOOKUP($AL113,IC_Req!$A$2:$J$7,3)*$AB113),""))</f>
        <v/>
      </c>
      <c r="G113" s="147" t="str">
        <f>IF($D113="","",IF(AND($AL113&lt;&gt;3,$AL113&lt;&gt;4),IF($AB113&lt;&gt;"",$AB113+(VLOOKUP($AL113,IC_Req!$A$2:$J$7,3)*$AB113),IF(AND($H113&lt;&gt;"",$AA113&lt;&gt;""),$AA113*$H113,"")),IF(AND($H113&lt;&gt;"",$AA113&lt;&gt;""),$AA113*$H113,"")))</f>
        <v/>
      </c>
      <c r="H113" s="148" t="str">
        <f>IF($D113="","",IF(AND($AL113&lt;&gt;3,$AL113&lt;&gt;4),IF($AB113&lt;&gt;"","",VLOOKUP($AL113,IC_Req!$A$2:$J$7,2)),VLOOKUP($AL113,IC_Req!$A$2:$J$7,2)))</f>
        <v/>
      </c>
      <c r="I113" s="456"/>
      <c r="J113" s="147" t="str">
        <f t="shared" si="6"/>
        <v/>
      </c>
      <c r="K113" s="148" t="str">
        <f>IF($D113="","",VLOOKUP($AL113,IC_Req!$A$2:$J$7,4))</f>
        <v/>
      </c>
      <c r="L113" s="455"/>
      <c r="M113" s="169" t="str">
        <f t="shared" si="7"/>
        <v/>
      </c>
      <c r="N113" s="458"/>
      <c r="O113" s="455"/>
      <c r="P113" s="147" t="str">
        <f t="shared" si="8"/>
        <v/>
      </c>
      <c r="Q113" s="148" t="str">
        <f>IF($D113="","",IF(OR($AL113=4,$AL113=5,$AL113=6),VLOOKUP($AL113,IC_Req!$A$2:$J$7,6),IF($AL113=3,VLOOKUP($AM113,IC_Req!$A$12:$J$15,6),"")))</f>
        <v/>
      </c>
      <c r="R113" s="456"/>
      <c r="S113" s="158" t="str">
        <f t="shared" si="9"/>
        <v/>
      </c>
      <c r="T113" s="148" t="str">
        <f>IF($D113="","",IF(OR($AL113=5,$AL113=6,$AM113=1),IF($AM113=1,VLOOKUP($AM113,IC_Req!$A$12:$J$15,7),VLOOKUP($AL113,IC_Req!$A$2:$J$7,7)),""))</f>
        <v/>
      </c>
      <c r="U113" s="455"/>
      <c r="V113" s="455"/>
      <c r="W113" s="456"/>
      <c r="X113" s="150" t="str">
        <f t="shared" si="10"/>
        <v/>
      </c>
      <c r="Y113" s="150" t="str">
        <f t="shared" si="11"/>
        <v/>
      </c>
      <c r="Z113" s="151"/>
      <c r="AA113" s="453"/>
      <c r="AB113" s="453"/>
      <c r="AC113" s="453"/>
      <c r="AD113" s="453"/>
      <c r="AE113" s="453"/>
      <c r="AF113" s="457"/>
      <c r="AG113" s="152" t="str">
        <f>IF(OR($D113="",$AH113=""),"",MIN(VLOOKUP($AL113,IC_Req!$A$2:$J$7,9),$AH113-VLOOKUP($AL113,IC_Req!$A$2:$J$7,10)))</f>
        <v/>
      </c>
      <c r="AH113" s="453"/>
      <c r="AI113" s="453"/>
      <c r="AJ113" s="151"/>
      <c r="AK113" s="126" t="e">
        <f>VLOOKUP($D113,IC_Req!$M$2:$O$29,2)</f>
        <v>#N/A</v>
      </c>
      <c r="AL113" s="126" t="e">
        <f>VLOOKUP($D113,IC_Req!$M$2:$O$29,3)</f>
        <v>#N/A</v>
      </c>
      <c r="AM113" s="126" t="e">
        <f>IF($AL113=3,VLOOKUP($D113,IC_Req!$M$2:$P$29,4),"")</f>
        <v>#N/A</v>
      </c>
      <c r="AO113" s="217"/>
      <c r="AP113" s="218"/>
      <c r="AQ113" s="218"/>
    </row>
    <row r="114" spans="1:43" x14ac:dyDescent="0.25">
      <c r="A114" s="125"/>
      <c r="B114" s="453"/>
      <c r="C114" s="453"/>
      <c r="D114" s="454"/>
      <c r="E114" s="455"/>
      <c r="F114" s="147" t="str">
        <f>IF(OR($D114="",$AB114=""),"",IF(AND($AL114&lt;&gt;3,$AL114&lt;&gt;4),$AB114-(VLOOKUP($AL114,IC_Req!$A$2:$J$7,3)*$AB114),""))</f>
        <v/>
      </c>
      <c r="G114" s="147" t="str">
        <f>IF($D114="","",IF(AND($AL114&lt;&gt;3,$AL114&lt;&gt;4),IF($AB114&lt;&gt;"",$AB114+(VLOOKUP($AL114,IC_Req!$A$2:$J$7,3)*$AB114),IF(AND($H114&lt;&gt;"",$AA114&lt;&gt;""),$AA114*$H114,"")),IF(AND($H114&lt;&gt;"",$AA114&lt;&gt;""),$AA114*$H114,"")))</f>
        <v/>
      </c>
      <c r="H114" s="148" t="str">
        <f>IF($D114="","",IF(AND($AL114&lt;&gt;3,$AL114&lt;&gt;4),IF($AB114&lt;&gt;"","",VLOOKUP($AL114,IC_Req!$A$2:$J$7,2)),VLOOKUP($AL114,IC_Req!$A$2:$J$7,2)))</f>
        <v/>
      </c>
      <c r="I114" s="456"/>
      <c r="J114" s="147" t="str">
        <f t="shared" si="6"/>
        <v/>
      </c>
      <c r="K114" s="148" t="str">
        <f>IF($D114="","",VLOOKUP($AL114,IC_Req!$A$2:$J$7,4))</f>
        <v/>
      </c>
      <c r="L114" s="455"/>
      <c r="M114" s="169" t="str">
        <f t="shared" si="7"/>
        <v/>
      </c>
      <c r="N114" s="458"/>
      <c r="O114" s="455"/>
      <c r="P114" s="147" t="str">
        <f t="shared" si="8"/>
        <v/>
      </c>
      <c r="Q114" s="148" t="str">
        <f>IF($D114="","",IF(OR($AL114=4,$AL114=5,$AL114=6),VLOOKUP($AL114,IC_Req!$A$2:$J$7,6),IF($AL114=3,VLOOKUP($AM114,IC_Req!$A$12:$J$15,6),"")))</f>
        <v/>
      </c>
      <c r="R114" s="456"/>
      <c r="S114" s="158" t="str">
        <f t="shared" si="9"/>
        <v/>
      </c>
      <c r="T114" s="148" t="str">
        <f>IF($D114="","",IF(OR($AL114=5,$AL114=6,$AM114=1),IF($AM114=1,VLOOKUP($AM114,IC_Req!$A$12:$J$15,7),VLOOKUP($AL114,IC_Req!$A$2:$J$7,7)),""))</f>
        <v/>
      </c>
      <c r="U114" s="455"/>
      <c r="V114" s="455"/>
      <c r="W114" s="456"/>
      <c r="X114" s="150" t="str">
        <f t="shared" si="10"/>
        <v/>
      </c>
      <c r="Y114" s="150" t="str">
        <f t="shared" si="11"/>
        <v/>
      </c>
      <c r="Z114" s="151"/>
      <c r="AA114" s="453"/>
      <c r="AB114" s="453"/>
      <c r="AC114" s="453"/>
      <c r="AD114" s="453"/>
      <c r="AE114" s="453"/>
      <c r="AF114" s="457"/>
      <c r="AG114" s="152" t="str">
        <f>IF(OR($D114="",$AH114=""),"",MIN(VLOOKUP($AL114,IC_Req!$A$2:$J$7,9),$AH114-VLOOKUP($AL114,IC_Req!$A$2:$J$7,10)))</f>
        <v/>
      </c>
      <c r="AH114" s="453"/>
      <c r="AI114" s="453"/>
      <c r="AJ114" s="151"/>
      <c r="AK114" s="126" t="e">
        <f>VLOOKUP($D114,IC_Req!$M$2:$O$29,2)</f>
        <v>#N/A</v>
      </c>
      <c r="AL114" s="126" t="e">
        <f>VLOOKUP($D114,IC_Req!$M$2:$O$29,3)</f>
        <v>#N/A</v>
      </c>
      <c r="AM114" s="126" t="e">
        <f>IF($AL114=3,VLOOKUP($D114,IC_Req!$M$2:$P$29,4),"")</f>
        <v>#N/A</v>
      </c>
      <c r="AO114" s="217"/>
      <c r="AP114" s="218"/>
      <c r="AQ114" s="218"/>
    </row>
    <row r="115" spans="1:43" x14ac:dyDescent="0.25">
      <c r="A115" s="125"/>
      <c r="B115" s="453"/>
      <c r="C115" s="453"/>
      <c r="D115" s="454"/>
      <c r="E115" s="455"/>
      <c r="F115" s="147" t="str">
        <f>IF(OR($D115="",$AB115=""),"",IF(AND($AL115&lt;&gt;3,$AL115&lt;&gt;4),$AB115-(VLOOKUP($AL115,IC_Req!$A$2:$J$7,3)*$AB115),""))</f>
        <v/>
      </c>
      <c r="G115" s="147" t="str">
        <f>IF($D115="","",IF(AND($AL115&lt;&gt;3,$AL115&lt;&gt;4),IF($AB115&lt;&gt;"",$AB115+(VLOOKUP($AL115,IC_Req!$A$2:$J$7,3)*$AB115),IF(AND($H115&lt;&gt;"",$AA115&lt;&gt;""),$AA115*$H115,"")),IF(AND($H115&lt;&gt;"",$AA115&lt;&gt;""),$AA115*$H115,"")))</f>
        <v/>
      </c>
      <c r="H115" s="148" t="str">
        <f>IF($D115="","",IF(AND($AL115&lt;&gt;3,$AL115&lt;&gt;4),IF($AB115&lt;&gt;"","",VLOOKUP($AL115,IC_Req!$A$2:$J$7,2)),VLOOKUP($AL115,IC_Req!$A$2:$J$7,2)))</f>
        <v/>
      </c>
      <c r="I115" s="456"/>
      <c r="J115" s="147" t="str">
        <f t="shared" si="6"/>
        <v/>
      </c>
      <c r="K115" s="148" t="str">
        <f>IF($D115="","",VLOOKUP($AL115,IC_Req!$A$2:$J$7,4))</f>
        <v/>
      </c>
      <c r="L115" s="455"/>
      <c r="M115" s="169" t="str">
        <f t="shared" si="7"/>
        <v/>
      </c>
      <c r="N115" s="458"/>
      <c r="O115" s="455"/>
      <c r="P115" s="147" t="str">
        <f t="shared" si="8"/>
        <v/>
      </c>
      <c r="Q115" s="148" t="str">
        <f>IF($D115="","",IF(OR($AL115=4,$AL115=5,$AL115=6),VLOOKUP($AL115,IC_Req!$A$2:$J$7,6),IF($AL115=3,VLOOKUP($AM115,IC_Req!$A$12:$J$15,6),"")))</f>
        <v/>
      </c>
      <c r="R115" s="456"/>
      <c r="S115" s="158" t="str">
        <f t="shared" si="9"/>
        <v/>
      </c>
      <c r="T115" s="148" t="str">
        <f>IF($D115="","",IF(OR($AL115=5,$AL115=6,$AM115=1),IF($AM115=1,VLOOKUP($AM115,IC_Req!$A$12:$J$15,7),VLOOKUP($AL115,IC_Req!$A$2:$J$7,7)),""))</f>
        <v/>
      </c>
      <c r="U115" s="455"/>
      <c r="V115" s="455"/>
      <c r="W115" s="456"/>
      <c r="X115" s="150" t="str">
        <f t="shared" si="10"/>
        <v/>
      </c>
      <c r="Y115" s="150" t="str">
        <f t="shared" si="11"/>
        <v/>
      </c>
      <c r="Z115" s="151"/>
      <c r="AA115" s="453"/>
      <c r="AB115" s="453"/>
      <c r="AC115" s="453"/>
      <c r="AD115" s="453"/>
      <c r="AE115" s="453"/>
      <c r="AF115" s="457"/>
      <c r="AG115" s="152" t="str">
        <f>IF(OR($D115="",$AH115=""),"",MIN(VLOOKUP($AL115,IC_Req!$A$2:$J$7,9),$AH115-VLOOKUP($AL115,IC_Req!$A$2:$J$7,10)))</f>
        <v/>
      </c>
      <c r="AH115" s="453"/>
      <c r="AI115" s="453"/>
      <c r="AJ115" s="151"/>
      <c r="AK115" s="126" t="e">
        <f>VLOOKUP($D115,IC_Req!$M$2:$O$29,2)</f>
        <v>#N/A</v>
      </c>
      <c r="AL115" s="126" t="e">
        <f>VLOOKUP($D115,IC_Req!$M$2:$O$29,3)</f>
        <v>#N/A</v>
      </c>
      <c r="AM115" s="126" t="e">
        <f>IF($AL115=3,VLOOKUP($D115,IC_Req!$M$2:$P$29,4),"")</f>
        <v>#N/A</v>
      </c>
      <c r="AO115" s="217"/>
      <c r="AP115" s="218"/>
      <c r="AQ115" s="218"/>
    </row>
    <row r="116" spans="1:43" x14ac:dyDescent="0.25">
      <c r="A116" s="125"/>
      <c r="B116" s="453"/>
      <c r="C116" s="453"/>
      <c r="D116" s="454"/>
      <c r="E116" s="455"/>
      <c r="F116" s="147" t="str">
        <f>IF(OR($D116="",$AB116=""),"",IF(AND($AL116&lt;&gt;3,$AL116&lt;&gt;4),$AB116-(VLOOKUP($AL116,IC_Req!$A$2:$J$7,3)*$AB116),""))</f>
        <v/>
      </c>
      <c r="G116" s="147" t="str">
        <f>IF($D116="","",IF(AND($AL116&lt;&gt;3,$AL116&lt;&gt;4),IF($AB116&lt;&gt;"",$AB116+(VLOOKUP($AL116,IC_Req!$A$2:$J$7,3)*$AB116),IF(AND($H116&lt;&gt;"",$AA116&lt;&gt;""),$AA116*$H116,"")),IF(AND($H116&lt;&gt;"",$AA116&lt;&gt;""),$AA116*$H116,"")))</f>
        <v/>
      </c>
      <c r="H116" s="148" t="str">
        <f>IF($D116="","",IF(AND($AL116&lt;&gt;3,$AL116&lt;&gt;4),IF($AB116&lt;&gt;"","",VLOOKUP($AL116,IC_Req!$A$2:$J$7,2)),VLOOKUP($AL116,IC_Req!$A$2:$J$7,2)))</f>
        <v/>
      </c>
      <c r="I116" s="456"/>
      <c r="J116" s="147" t="str">
        <f t="shared" si="6"/>
        <v/>
      </c>
      <c r="K116" s="148" t="str">
        <f>IF($D116="","",VLOOKUP($AL116,IC_Req!$A$2:$J$7,4))</f>
        <v/>
      </c>
      <c r="L116" s="455"/>
      <c r="M116" s="169" t="str">
        <f t="shared" si="7"/>
        <v/>
      </c>
      <c r="N116" s="458"/>
      <c r="O116" s="455"/>
      <c r="P116" s="147" t="str">
        <f t="shared" si="8"/>
        <v/>
      </c>
      <c r="Q116" s="148" t="str">
        <f>IF($D116="","",IF(OR($AL116=4,$AL116=5,$AL116=6),VLOOKUP($AL116,IC_Req!$A$2:$J$7,6),IF($AL116=3,VLOOKUP($AM116,IC_Req!$A$12:$J$15,6),"")))</f>
        <v/>
      </c>
      <c r="R116" s="456"/>
      <c r="S116" s="158" t="str">
        <f t="shared" si="9"/>
        <v/>
      </c>
      <c r="T116" s="148" t="str">
        <f>IF($D116="","",IF(OR($AL116=5,$AL116=6,$AM116=1),IF($AM116=1,VLOOKUP($AM116,IC_Req!$A$12:$J$15,7),VLOOKUP($AL116,IC_Req!$A$2:$J$7,7)),""))</f>
        <v/>
      </c>
      <c r="U116" s="455"/>
      <c r="V116" s="455"/>
      <c r="W116" s="456"/>
      <c r="X116" s="150" t="str">
        <f t="shared" si="10"/>
        <v/>
      </c>
      <c r="Y116" s="150" t="str">
        <f t="shared" si="11"/>
        <v/>
      </c>
      <c r="Z116" s="151"/>
      <c r="AA116" s="453"/>
      <c r="AB116" s="453"/>
      <c r="AC116" s="453"/>
      <c r="AD116" s="453"/>
      <c r="AE116" s="453"/>
      <c r="AF116" s="457"/>
      <c r="AG116" s="152" t="str">
        <f>IF(OR($D116="",$AH116=""),"",MIN(VLOOKUP($AL116,IC_Req!$A$2:$J$7,9),$AH116-VLOOKUP($AL116,IC_Req!$A$2:$J$7,10)))</f>
        <v/>
      </c>
      <c r="AH116" s="453"/>
      <c r="AI116" s="453"/>
      <c r="AJ116" s="151"/>
      <c r="AK116" s="126" t="e">
        <f>VLOOKUP($D116,IC_Req!$M$2:$O$29,2)</f>
        <v>#N/A</v>
      </c>
      <c r="AL116" s="126" t="e">
        <f>VLOOKUP($D116,IC_Req!$M$2:$O$29,3)</f>
        <v>#N/A</v>
      </c>
      <c r="AM116" s="126" t="e">
        <f>IF($AL116=3,VLOOKUP($D116,IC_Req!$M$2:$P$29,4),"")</f>
        <v>#N/A</v>
      </c>
      <c r="AO116" s="217"/>
      <c r="AP116" s="218"/>
      <c r="AQ116" s="218"/>
    </row>
    <row r="117" spans="1:43" x14ac:dyDescent="0.25">
      <c r="A117" s="125"/>
      <c r="B117" s="453"/>
      <c r="C117" s="453"/>
      <c r="D117" s="454"/>
      <c r="E117" s="455"/>
      <c r="F117" s="147" t="str">
        <f>IF(OR($D117="",$AB117=""),"",IF(AND($AL117&lt;&gt;3,$AL117&lt;&gt;4),$AB117-(VLOOKUP($AL117,IC_Req!$A$2:$J$7,3)*$AB117),""))</f>
        <v/>
      </c>
      <c r="G117" s="147" t="str">
        <f>IF($D117="","",IF(AND($AL117&lt;&gt;3,$AL117&lt;&gt;4),IF($AB117&lt;&gt;"",$AB117+(VLOOKUP($AL117,IC_Req!$A$2:$J$7,3)*$AB117),IF(AND($H117&lt;&gt;"",$AA117&lt;&gt;""),$AA117*$H117,"")),IF(AND($H117&lt;&gt;"",$AA117&lt;&gt;""),$AA117*$H117,"")))</f>
        <v/>
      </c>
      <c r="H117" s="148" t="str">
        <f>IF($D117="","",IF(AND($AL117&lt;&gt;3,$AL117&lt;&gt;4),IF($AB117&lt;&gt;"","",VLOOKUP($AL117,IC_Req!$A$2:$J$7,2)),VLOOKUP($AL117,IC_Req!$A$2:$J$7,2)))</f>
        <v/>
      </c>
      <c r="I117" s="456"/>
      <c r="J117" s="147" t="str">
        <f t="shared" si="6"/>
        <v/>
      </c>
      <c r="K117" s="148" t="str">
        <f>IF($D117="","",VLOOKUP($AL117,IC_Req!$A$2:$J$7,4))</f>
        <v/>
      </c>
      <c r="L117" s="455"/>
      <c r="M117" s="169" t="str">
        <f t="shared" si="7"/>
        <v/>
      </c>
      <c r="N117" s="458"/>
      <c r="O117" s="455"/>
      <c r="P117" s="147" t="str">
        <f t="shared" si="8"/>
        <v/>
      </c>
      <c r="Q117" s="148" t="str">
        <f>IF($D117="","",IF(OR($AL117=4,$AL117=5,$AL117=6),VLOOKUP($AL117,IC_Req!$A$2:$J$7,6),IF($AL117=3,VLOOKUP($AM117,IC_Req!$A$12:$J$15,6),"")))</f>
        <v/>
      </c>
      <c r="R117" s="456"/>
      <c r="S117" s="158" t="str">
        <f t="shared" si="9"/>
        <v/>
      </c>
      <c r="T117" s="148" t="str">
        <f>IF($D117="","",IF(OR($AL117=5,$AL117=6,$AM117=1),IF($AM117=1,VLOOKUP($AM117,IC_Req!$A$12:$J$15,7),VLOOKUP($AL117,IC_Req!$A$2:$J$7,7)),""))</f>
        <v/>
      </c>
      <c r="U117" s="455"/>
      <c r="V117" s="455"/>
      <c r="W117" s="456"/>
      <c r="X117" s="150" t="str">
        <f t="shared" si="10"/>
        <v/>
      </c>
      <c r="Y117" s="150" t="str">
        <f t="shared" si="11"/>
        <v/>
      </c>
      <c r="Z117" s="151"/>
      <c r="AA117" s="453"/>
      <c r="AB117" s="453"/>
      <c r="AC117" s="453"/>
      <c r="AD117" s="453"/>
      <c r="AE117" s="453"/>
      <c r="AF117" s="457"/>
      <c r="AG117" s="152" t="str">
        <f>IF(OR($D117="",$AH117=""),"",MIN(VLOOKUP($AL117,IC_Req!$A$2:$J$7,9),$AH117-VLOOKUP($AL117,IC_Req!$A$2:$J$7,10)))</f>
        <v/>
      </c>
      <c r="AH117" s="453"/>
      <c r="AI117" s="453"/>
      <c r="AJ117" s="151"/>
      <c r="AK117" s="126" t="e">
        <f>VLOOKUP($D117,IC_Req!$M$2:$O$29,2)</f>
        <v>#N/A</v>
      </c>
      <c r="AL117" s="126" t="e">
        <f>VLOOKUP($D117,IC_Req!$M$2:$O$29,3)</f>
        <v>#N/A</v>
      </c>
      <c r="AM117" s="126" t="e">
        <f>IF($AL117=3,VLOOKUP($D117,IC_Req!$M$2:$P$29,4),"")</f>
        <v>#N/A</v>
      </c>
      <c r="AO117" s="217"/>
      <c r="AP117" s="218"/>
      <c r="AQ117" s="218"/>
    </row>
    <row r="118" spans="1:43" x14ac:dyDescent="0.25">
      <c r="A118" s="125"/>
      <c r="B118" s="453"/>
      <c r="C118" s="453"/>
      <c r="D118" s="454"/>
      <c r="E118" s="455"/>
      <c r="F118" s="147" t="str">
        <f>IF(OR($D118="",$AB118=""),"",IF(AND($AL118&lt;&gt;3,$AL118&lt;&gt;4),$AB118-(VLOOKUP($AL118,IC_Req!$A$2:$J$7,3)*$AB118),""))</f>
        <v/>
      </c>
      <c r="G118" s="147" t="str">
        <f>IF($D118="","",IF(AND($AL118&lt;&gt;3,$AL118&lt;&gt;4),IF($AB118&lt;&gt;"",$AB118+(VLOOKUP($AL118,IC_Req!$A$2:$J$7,3)*$AB118),IF(AND($H118&lt;&gt;"",$AA118&lt;&gt;""),$AA118*$H118,"")),IF(AND($H118&lt;&gt;"",$AA118&lt;&gt;""),$AA118*$H118,"")))</f>
        <v/>
      </c>
      <c r="H118" s="148" t="str">
        <f>IF($D118="","",IF(AND($AL118&lt;&gt;3,$AL118&lt;&gt;4),IF($AB118&lt;&gt;"","",VLOOKUP($AL118,IC_Req!$A$2:$J$7,2)),VLOOKUP($AL118,IC_Req!$A$2:$J$7,2)))</f>
        <v/>
      </c>
      <c r="I118" s="456"/>
      <c r="J118" s="147" t="str">
        <f t="shared" si="6"/>
        <v/>
      </c>
      <c r="K118" s="148" t="str">
        <f>IF($D118="","",VLOOKUP($AL118,IC_Req!$A$2:$J$7,4))</f>
        <v/>
      </c>
      <c r="L118" s="455"/>
      <c r="M118" s="169" t="str">
        <f t="shared" si="7"/>
        <v/>
      </c>
      <c r="N118" s="458"/>
      <c r="O118" s="455"/>
      <c r="P118" s="147" t="str">
        <f t="shared" si="8"/>
        <v/>
      </c>
      <c r="Q118" s="148" t="str">
        <f>IF($D118="","",IF(OR($AL118=4,$AL118=5,$AL118=6),VLOOKUP($AL118,IC_Req!$A$2:$J$7,6),IF($AL118=3,VLOOKUP($AM118,IC_Req!$A$12:$J$15,6),"")))</f>
        <v/>
      </c>
      <c r="R118" s="456"/>
      <c r="S118" s="158" t="str">
        <f t="shared" si="9"/>
        <v/>
      </c>
      <c r="T118" s="148" t="str">
        <f>IF($D118="","",IF(OR($AL118=5,$AL118=6,$AM118=1),IF($AM118=1,VLOOKUP($AM118,IC_Req!$A$12:$J$15,7),VLOOKUP($AL118,IC_Req!$A$2:$J$7,7)),""))</f>
        <v/>
      </c>
      <c r="U118" s="455"/>
      <c r="V118" s="455"/>
      <c r="W118" s="456"/>
      <c r="X118" s="150" t="str">
        <f t="shared" si="10"/>
        <v/>
      </c>
      <c r="Y118" s="150" t="str">
        <f t="shared" si="11"/>
        <v/>
      </c>
      <c r="Z118" s="151"/>
      <c r="AA118" s="453"/>
      <c r="AB118" s="453"/>
      <c r="AC118" s="453"/>
      <c r="AD118" s="453"/>
      <c r="AE118" s="453"/>
      <c r="AF118" s="457"/>
      <c r="AG118" s="152" t="str">
        <f>IF(OR($D118="",$AH118=""),"",MIN(VLOOKUP($AL118,IC_Req!$A$2:$J$7,9),$AH118-VLOOKUP($AL118,IC_Req!$A$2:$J$7,10)))</f>
        <v/>
      </c>
      <c r="AH118" s="453"/>
      <c r="AI118" s="453"/>
      <c r="AJ118" s="151"/>
      <c r="AK118" s="126" t="e">
        <f>VLOOKUP($D118,IC_Req!$M$2:$O$29,2)</f>
        <v>#N/A</v>
      </c>
      <c r="AL118" s="126" t="e">
        <f>VLOOKUP($D118,IC_Req!$M$2:$O$29,3)</f>
        <v>#N/A</v>
      </c>
      <c r="AM118" s="126" t="e">
        <f>IF($AL118=3,VLOOKUP($D118,IC_Req!$M$2:$P$29,4),"")</f>
        <v>#N/A</v>
      </c>
      <c r="AO118" s="217"/>
      <c r="AP118" s="218"/>
      <c r="AQ118" s="218"/>
    </row>
    <row r="119" spans="1:43" x14ac:dyDescent="0.25">
      <c r="A119" s="125"/>
      <c r="B119" s="453"/>
      <c r="C119" s="453"/>
      <c r="D119" s="454"/>
      <c r="E119" s="455"/>
      <c r="F119" s="147" t="str">
        <f>IF(OR($D119="",$AB119=""),"",IF(AND($AL119&lt;&gt;3,$AL119&lt;&gt;4),$AB119-(VLOOKUP($AL119,IC_Req!$A$2:$J$7,3)*$AB119),""))</f>
        <v/>
      </c>
      <c r="G119" s="147" t="str">
        <f>IF($D119="","",IF(AND($AL119&lt;&gt;3,$AL119&lt;&gt;4),IF($AB119&lt;&gt;"",$AB119+(VLOOKUP($AL119,IC_Req!$A$2:$J$7,3)*$AB119),IF(AND($H119&lt;&gt;"",$AA119&lt;&gt;""),$AA119*$H119,"")),IF(AND($H119&lt;&gt;"",$AA119&lt;&gt;""),$AA119*$H119,"")))</f>
        <v/>
      </c>
      <c r="H119" s="148" t="str">
        <f>IF($D119="","",IF(AND($AL119&lt;&gt;3,$AL119&lt;&gt;4),IF($AB119&lt;&gt;"","",VLOOKUP($AL119,IC_Req!$A$2:$J$7,2)),VLOOKUP($AL119,IC_Req!$A$2:$J$7,2)))</f>
        <v/>
      </c>
      <c r="I119" s="456"/>
      <c r="J119" s="147" t="str">
        <f t="shared" si="6"/>
        <v/>
      </c>
      <c r="K119" s="148" t="str">
        <f>IF($D119="","",VLOOKUP($AL119,IC_Req!$A$2:$J$7,4))</f>
        <v/>
      </c>
      <c r="L119" s="455"/>
      <c r="M119" s="169" t="str">
        <f t="shared" si="7"/>
        <v/>
      </c>
      <c r="N119" s="458"/>
      <c r="O119" s="455"/>
      <c r="P119" s="147" t="str">
        <f t="shared" si="8"/>
        <v/>
      </c>
      <c r="Q119" s="148" t="str">
        <f>IF($D119="","",IF(OR($AL119=4,$AL119=5,$AL119=6),VLOOKUP($AL119,IC_Req!$A$2:$J$7,6),IF($AL119=3,VLOOKUP($AM119,IC_Req!$A$12:$J$15,6),"")))</f>
        <v/>
      </c>
      <c r="R119" s="456"/>
      <c r="S119" s="158" t="str">
        <f t="shared" si="9"/>
        <v/>
      </c>
      <c r="T119" s="148" t="str">
        <f>IF($D119="","",IF(OR($AL119=5,$AL119=6,$AM119=1),IF($AM119=1,VLOOKUP($AM119,IC_Req!$A$12:$J$15,7),VLOOKUP($AL119,IC_Req!$A$2:$J$7,7)),""))</f>
        <v/>
      </c>
      <c r="U119" s="455"/>
      <c r="V119" s="455"/>
      <c r="W119" s="456"/>
      <c r="X119" s="150" t="str">
        <f t="shared" si="10"/>
        <v/>
      </c>
      <c r="Y119" s="150" t="str">
        <f t="shared" si="11"/>
        <v/>
      </c>
      <c r="Z119" s="151"/>
      <c r="AA119" s="453"/>
      <c r="AB119" s="453"/>
      <c r="AC119" s="453"/>
      <c r="AD119" s="453"/>
      <c r="AE119" s="453"/>
      <c r="AF119" s="457"/>
      <c r="AG119" s="152" t="str">
        <f>IF(OR($D119="",$AH119=""),"",MIN(VLOOKUP($AL119,IC_Req!$A$2:$J$7,9),$AH119-VLOOKUP($AL119,IC_Req!$A$2:$J$7,10)))</f>
        <v/>
      </c>
      <c r="AH119" s="453"/>
      <c r="AI119" s="453"/>
      <c r="AJ119" s="151"/>
      <c r="AK119" s="126" t="e">
        <f>VLOOKUP($D119,IC_Req!$M$2:$O$29,2)</f>
        <v>#N/A</v>
      </c>
      <c r="AL119" s="126" t="e">
        <f>VLOOKUP($D119,IC_Req!$M$2:$O$29,3)</f>
        <v>#N/A</v>
      </c>
      <c r="AM119" s="126" t="e">
        <f>IF($AL119=3,VLOOKUP($D119,IC_Req!$M$2:$P$29,4),"")</f>
        <v>#N/A</v>
      </c>
      <c r="AO119" s="217"/>
      <c r="AP119" s="218"/>
      <c r="AQ119" s="218"/>
    </row>
    <row r="120" spans="1:43" x14ac:dyDescent="0.25">
      <c r="A120" s="125"/>
      <c r="B120" s="453"/>
      <c r="C120" s="453"/>
      <c r="D120" s="454"/>
      <c r="E120" s="455"/>
      <c r="F120" s="147" t="str">
        <f>IF(OR($D120="",$AB120=""),"",IF(AND($AL120&lt;&gt;3,$AL120&lt;&gt;4),$AB120-(VLOOKUP($AL120,IC_Req!$A$2:$J$7,3)*$AB120),""))</f>
        <v/>
      </c>
      <c r="G120" s="147" t="str">
        <f>IF($D120="","",IF(AND($AL120&lt;&gt;3,$AL120&lt;&gt;4),IF($AB120&lt;&gt;"",$AB120+(VLOOKUP($AL120,IC_Req!$A$2:$J$7,3)*$AB120),IF(AND($H120&lt;&gt;"",$AA120&lt;&gt;""),$AA120*$H120,"")),IF(AND($H120&lt;&gt;"",$AA120&lt;&gt;""),$AA120*$H120,"")))</f>
        <v/>
      </c>
      <c r="H120" s="148" t="str">
        <f>IF($D120="","",IF(AND($AL120&lt;&gt;3,$AL120&lt;&gt;4),IF($AB120&lt;&gt;"","",VLOOKUP($AL120,IC_Req!$A$2:$J$7,2)),VLOOKUP($AL120,IC_Req!$A$2:$J$7,2)))</f>
        <v/>
      </c>
      <c r="I120" s="456"/>
      <c r="J120" s="147" t="str">
        <f t="shared" si="6"/>
        <v/>
      </c>
      <c r="K120" s="148" t="str">
        <f>IF($D120="","",VLOOKUP($AL120,IC_Req!$A$2:$J$7,4))</f>
        <v/>
      </c>
      <c r="L120" s="455"/>
      <c r="M120" s="169" t="str">
        <f t="shared" si="7"/>
        <v/>
      </c>
      <c r="N120" s="458"/>
      <c r="O120" s="455"/>
      <c r="P120" s="147" t="str">
        <f t="shared" si="8"/>
        <v/>
      </c>
      <c r="Q120" s="148" t="str">
        <f>IF($D120="","",IF(OR($AL120=4,$AL120=5,$AL120=6),VLOOKUP($AL120,IC_Req!$A$2:$J$7,6),IF($AL120=3,VLOOKUP($AM120,IC_Req!$A$12:$J$15,6),"")))</f>
        <v/>
      </c>
      <c r="R120" s="456"/>
      <c r="S120" s="158" t="str">
        <f t="shared" si="9"/>
        <v/>
      </c>
      <c r="T120" s="148" t="str">
        <f>IF($D120="","",IF(OR($AL120=5,$AL120=6,$AM120=1),IF($AM120=1,VLOOKUP($AM120,IC_Req!$A$12:$J$15,7),VLOOKUP($AL120,IC_Req!$A$2:$J$7,7)),""))</f>
        <v/>
      </c>
      <c r="U120" s="455"/>
      <c r="V120" s="455"/>
      <c r="W120" s="456"/>
      <c r="X120" s="150" t="str">
        <f t="shared" si="10"/>
        <v/>
      </c>
      <c r="Y120" s="150" t="str">
        <f t="shared" si="11"/>
        <v/>
      </c>
      <c r="Z120" s="151"/>
      <c r="AA120" s="453"/>
      <c r="AB120" s="453"/>
      <c r="AC120" s="453"/>
      <c r="AD120" s="453"/>
      <c r="AE120" s="453"/>
      <c r="AF120" s="457"/>
      <c r="AG120" s="152" t="str">
        <f>IF(OR($D120="",$AH120=""),"",MIN(VLOOKUP($AL120,IC_Req!$A$2:$J$7,9),$AH120-VLOOKUP($AL120,IC_Req!$A$2:$J$7,10)))</f>
        <v/>
      </c>
      <c r="AH120" s="453"/>
      <c r="AI120" s="453"/>
      <c r="AJ120" s="151"/>
      <c r="AK120" s="126" t="e">
        <f>VLOOKUP($D120,IC_Req!$M$2:$O$29,2)</f>
        <v>#N/A</v>
      </c>
      <c r="AL120" s="126" t="e">
        <f>VLOOKUP($D120,IC_Req!$M$2:$O$29,3)</f>
        <v>#N/A</v>
      </c>
      <c r="AM120" s="126" t="e">
        <f>IF($AL120=3,VLOOKUP($D120,IC_Req!$M$2:$P$29,4),"")</f>
        <v>#N/A</v>
      </c>
      <c r="AO120" s="217"/>
      <c r="AP120" s="218"/>
      <c r="AQ120" s="218"/>
    </row>
    <row r="121" spans="1:43" x14ac:dyDescent="0.25">
      <c r="A121" s="125"/>
      <c r="B121" s="453"/>
      <c r="C121" s="453"/>
      <c r="D121" s="454"/>
      <c r="E121" s="455"/>
      <c r="F121" s="147" t="str">
        <f>IF(OR($D121="",$AB121=""),"",IF(AND($AL121&lt;&gt;3,$AL121&lt;&gt;4),$AB121-(VLOOKUP($AL121,IC_Req!$A$2:$J$7,3)*$AB121),""))</f>
        <v/>
      </c>
      <c r="G121" s="147" t="str">
        <f>IF($D121="","",IF(AND($AL121&lt;&gt;3,$AL121&lt;&gt;4),IF($AB121&lt;&gt;"",$AB121+(VLOOKUP($AL121,IC_Req!$A$2:$J$7,3)*$AB121),IF(AND($H121&lt;&gt;"",$AA121&lt;&gt;""),$AA121*$H121,"")),IF(AND($H121&lt;&gt;"",$AA121&lt;&gt;""),$AA121*$H121,"")))</f>
        <v/>
      </c>
      <c r="H121" s="148" t="str">
        <f>IF($D121="","",IF(AND($AL121&lt;&gt;3,$AL121&lt;&gt;4),IF($AB121&lt;&gt;"","",VLOOKUP($AL121,IC_Req!$A$2:$J$7,2)),VLOOKUP($AL121,IC_Req!$A$2:$J$7,2)))</f>
        <v/>
      </c>
      <c r="I121" s="456"/>
      <c r="J121" s="147" t="str">
        <f t="shared" si="6"/>
        <v/>
      </c>
      <c r="K121" s="148" t="str">
        <f>IF($D121="","",VLOOKUP($AL121,IC_Req!$A$2:$J$7,4))</f>
        <v/>
      </c>
      <c r="L121" s="455"/>
      <c r="M121" s="169" t="str">
        <f t="shared" si="7"/>
        <v/>
      </c>
      <c r="N121" s="458"/>
      <c r="O121" s="455"/>
      <c r="P121" s="147" t="str">
        <f t="shared" si="8"/>
        <v/>
      </c>
      <c r="Q121" s="148" t="str">
        <f>IF($D121="","",IF(OR($AL121=4,$AL121=5,$AL121=6),VLOOKUP($AL121,IC_Req!$A$2:$J$7,6),IF($AL121=3,VLOOKUP($AM121,IC_Req!$A$12:$J$15,6),"")))</f>
        <v/>
      </c>
      <c r="R121" s="456"/>
      <c r="S121" s="158" t="str">
        <f t="shared" si="9"/>
        <v/>
      </c>
      <c r="T121" s="148" t="str">
        <f>IF($D121="","",IF(OR($AL121=5,$AL121=6,$AM121=1),IF($AM121=1,VLOOKUP($AM121,IC_Req!$A$12:$J$15,7),VLOOKUP($AL121,IC_Req!$A$2:$J$7,7)),""))</f>
        <v/>
      </c>
      <c r="U121" s="455"/>
      <c r="V121" s="455"/>
      <c r="W121" s="456"/>
      <c r="X121" s="150" t="str">
        <f t="shared" si="10"/>
        <v/>
      </c>
      <c r="Y121" s="150" t="str">
        <f t="shared" si="11"/>
        <v/>
      </c>
      <c r="Z121" s="151"/>
      <c r="AA121" s="453"/>
      <c r="AB121" s="453"/>
      <c r="AC121" s="453"/>
      <c r="AD121" s="453"/>
      <c r="AE121" s="453"/>
      <c r="AF121" s="457"/>
      <c r="AG121" s="152" t="str">
        <f>IF(OR($D121="",$AH121=""),"",MIN(VLOOKUP($AL121,IC_Req!$A$2:$J$7,9),$AH121-VLOOKUP($AL121,IC_Req!$A$2:$J$7,10)))</f>
        <v/>
      </c>
      <c r="AH121" s="453"/>
      <c r="AI121" s="453"/>
      <c r="AJ121" s="151"/>
      <c r="AK121" s="126" t="e">
        <f>VLOOKUP($D121,IC_Req!$M$2:$O$29,2)</f>
        <v>#N/A</v>
      </c>
      <c r="AL121" s="126" t="e">
        <f>VLOOKUP($D121,IC_Req!$M$2:$O$29,3)</f>
        <v>#N/A</v>
      </c>
      <c r="AM121" s="126" t="e">
        <f>IF($AL121=3,VLOOKUP($D121,IC_Req!$M$2:$P$29,4),"")</f>
        <v>#N/A</v>
      </c>
      <c r="AO121" s="217"/>
      <c r="AP121" s="218"/>
      <c r="AQ121" s="218"/>
    </row>
    <row r="122" spans="1:43" x14ac:dyDescent="0.25">
      <c r="A122" s="125"/>
      <c r="B122" s="453"/>
      <c r="C122" s="453"/>
      <c r="D122" s="454"/>
      <c r="E122" s="455"/>
      <c r="F122" s="147" t="str">
        <f>IF(OR($D122="",$AB122=""),"",IF(AND($AL122&lt;&gt;3,$AL122&lt;&gt;4),$AB122-(VLOOKUP($AL122,IC_Req!$A$2:$J$7,3)*$AB122),""))</f>
        <v/>
      </c>
      <c r="G122" s="147" t="str">
        <f>IF($D122="","",IF(AND($AL122&lt;&gt;3,$AL122&lt;&gt;4),IF($AB122&lt;&gt;"",$AB122+(VLOOKUP($AL122,IC_Req!$A$2:$J$7,3)*$AB122),IF(AND($H122&lt;&gt;"",$AA122&lt;&gt;""),$AA122*$H122,"")),IF(AND($H122&lt;&gt;"",$AA122&lt;&gt;""),$AA122*$H122,"")))</f>
        <v/>
      </c>
      <c r="H122" s="148" t="str">
        <f>IF($D122="","",IF(AND($AL122&lt;&gt;3,$AL122&lt;&gt;4),IF($AB122&lt;&gt;"","",VLOOKUP($AL122,IC_Req!$A$2:$J$7,2)),VLOOKUP($AL122,IC_Req!$A$2:$J$7,2)))</f>
        <v/>
      </c>
      <c r="I122" s="456"/>
      <c r="J122" s="147" t="str">
        <f t="shared" si="6"/>
        <v/>
      </c>
      <c r="K122" s="148" t="str">
        <f>IF($D122="","",VLOOKUP($AL122,IC_Req!$A$2:$J$7,4))</f>
        <v/>
      </c>
      <c r="L122" s="455"/>
      <c r="M122" s="169" t="str">
        <f t="shared" si="7"/>
        <v/>
      </c>
      <c r="N122" s="458"/>
      <c r="O122" s="455"/>
      <c r="P122" s="147" t="str">
        <f t="shared" si="8"/>
        <v/>
      </c>
      <c r="Q122" s="148" t="str">
        <f>IF($D122="","",IF(OR($AL122=4,$AL122=5,$AL122=6),VLOOKUP($AL122,IC_Req!$A$2:$J$7,6),IF($AL122=3,VLOOKUP($AM122,IC_Req!$A$12:$J$15,6),"")))</f>
        <v/>
      </c>
      <c r="R122" s="456"/>
      <c r="S122" s="158" t="str">
        <f t="shared" si="9"/>
        <v/>
      </c>
      <c r="T122" s="148" t="str">
        <f>IF($D122="","",IF(OR($AL122=5,$AL122=6,$AM122=1),IF($AM122=1,VLOOKUP($AM122,IC_Req!$A$12:$J$15,7),VLOOKUP($AL122,IC_Req!$A$2:$J$7,7)),""))</f>
        <v/>
      </c>
      <c r="U122" s="455"/>
      <c r="V122" s="455"/>
      <c r="W122" s="456"/>
      <c r="X122" s="150" t="str">
        <f t="shared" si="10"/>
        <v/>
      </c>
      <c r="Y122" s="150" t="str">
        <f t="shared" si="11"/>
        <v/>
      </c>
      <c r="Z122" s="151"/>
      <c r="AA122" s="453"/>
      <c r="AB122" s="453"/>
      <c r="AC122" s="453"/>
      <c r="AD122" s="453"/>
      <c r="AE122" s="453"/>
      <c r="AF122" s="457"/>
      <c r="AG122" s="152" t="str">
        <f>IF(OR($D122="",$AH122=""),"",MIN(VLOOKUP($AL122,IC_Req!$A$2:$J$7,9),$AH122-VLOOKUP($AL122,IC_Req!$A$2:$J$7,10)))</f>
        <v/>
      </c>
      <c r="AH122" s="453"/>
      <c r="AI122" s="453"/>
      <c r="AJ122" s="151"/>
      <c r="AK122" s="126" t="e">
        <f>VLOOKUP($D122,IC_Req!$M$2:$O$29,2)</f>
        <v>#N/A</v>
      </c>
      <c r="AL122" s="126" t="e">
        <f>VLOOKUP($D122,IC_Req!$M$2:$O$29,3)</f>
        <v>#N/A</v>
      </c>
      <c r="AM122" s="126" t="e">
        <f>IF($AL122=3,VLOOKUP($D122,IC_Req!$M$2:$P$29,4),"")</f>
        <v>#N/A</v>
      </c>
      <c r="AO122" s="217"/>
      <c r="AP122" s="218"/>
      <c r="AQ122" s="218"/>
    </row>
    <row r="123" spans="1:43" x14ac:dyDescent="0.25">
      <c r="A123" s="125"/>
      <c r="B123" s="453"/>
      <c r="C123" s="453"/>
      <c r="D123" s="454"/>
      <c r="E123" s="455"/>
      <c r="F123" s="147" t="str">
        <f>IF(OR($D123="",$AB123=""),"",IF(AND($AL123&lt;&gt;3,$AL123&lt;&gt;4),$AB123-(VLOOKUP($AL123,IC_Req!$A$2:$J$7,3)*$AB123),""))</f>
        <v/>
      </c>
      <c r="G123" s="147" t="str">
        <f>IF($D123="","",IF(AND($AL123&lt;&gt;3,$AL123&lt;&gt;4),IF($AB123&lt;&gt;"",$AB123+(VLOOKUP($AL123,IC_Req!$A$2:$J$7,3)*$AB123),IF(AND($H123&lt;&gt;"",$AA123&lt;&gt;""),$AA123*$H123,"")),IF(AND($H123&lt;&gt;"",$AA123&lt;&gt;""),$AA123*$H123,"")))</f>
        <v/>
      </c>
      <c r="H123" s="148" t="str">
        <f>IF($D123="","",IF(AND($AL123&lt;&gt;3,$AL123&lt;&gt;4),IF($AB123&lt;&gt;"","",VLOOKUP($AL123,IC_Req!$A$2:$J$7,2)),VLOOKUP($AL123,IC_Req!$A$2:$J$7,2)))</f>
        <v/>
      </c>
      <c r="I123" s="456"/>
      <c r="J123" s="147" t="str">
        <f t="shared" si="6"/>
        <v/>
      </c>
      <c r="K123" s="148" t="str">
        <f>IF($D123="","",VLOOKUP($AL123,IC_Req!$A$2:$J$7,4))</f>
        <v/>
      </c>
      <c r="L123" s="455"/>
      <c r="M123" s="169" t="str">
        <f t="shared" si="7"/>
        <v/>
      </c>
      <c r="N123" s="458"/>
      <c r="O123" s="455"/>
      <c r="P123" s="147" t="str">
        <f t="shared" si="8"/>
        <v/>
      </c>
      <c r="Q123" s="148" t="str">
        <f>IF($D123="","",IF(OR($AL123=4,$AL123=5,$AL123=6),VLOOKUP($AL123,IC_Req!$A$2:$J$7,6),IF($AL123=3,VLOOKUP($AM123,IC_Req!$A$12:$J$15,6),"")))</f>
        <v/>
      </c>
      <c r="R123" s="456"/>
      <c r="S123" s="158" t="str">
        <f t="shared" si="9"/>
        <v/>
      </c>
      <c r="T123" s="148" t="str">
        <f>IF($D123="","",IF(OR($AL123=5,$AL123=6,$AM123=1),IF($AM123=1,VLOOKUP($AM123,IC_Req!$A$12:$J$15,7),VLOOKUP($AL123,IC_Req!$A$2:$J$7,7)),""))</f>
        <v/>
      </c>
      <c r="U123" s="455"/>
      <c r="V123" s="455"/>
      <c r="W123" s="456"/>
      <c r="X123" s="150" t="str">
        <f t="shared" si="10"/>
        <v/>
      </c>
      <c r="Y123" s="150" t="str">
        <f t="shared" si="11"/>
        <v/>
      </c>
      <c r="Z123" s="151"/>
      <c r="AA123" s="453"/>
      <c r="AB123" s="453"/>
      <c r="AC123" s="453"/>
      <c r="AD123" s="453"/>
      <c r="AE123" s="453"/>
      <c r="AF123" s="457"/>
      <c r="AG123" s="152" t="str">
        <f>IF(OR($D123="",$AH123=""),"",MIN(VLOOKUP($AL123,IC_Req!$A$2:$J$7,9),$AH123-VLOOKUP($AL123,IC_Req!$A$2:$J$7,10)))</f>
        <v/>
      </c>
      <c r="AH123" s="453"/>
      <c r="AI123" s="453"/>
      <c r="AJ123" s="151"/>
      <c r="AK123" s="126" t="e">
        <f>VLOOKUP($D123,IC_Req!$M$2:$O$29,2)</f>
        <v>#N/A</v>
      </c>
      <c r="AL123" s="126" t="e">
        <f>VLOOKUP($D123,IC_Req!$M$2:$O$29,3)</f>
        <v>#N/A</v>
      </c>
      <c r="AM123" s="126" t="e">
        <f>IF($AL123=3,VLOOKUP($D123,IC_Req!$M$2:$P$29,4),"")</f>
        <v>#N/A</v>
      </c>
      <c r="AO123" s="217"/>
      <c r="AP123" s="218"/>
      <c r="AQ123" s="218"/>
    </row>
    <row r="124" spans="1:43" x14ac:dyDescent="0.25">
      <c r="A124" s="125"/>
      <c r="B124" s="453"/>
      <c r="C124" s="453"/>
      <c r="D124" s="454"/>
      <c r="E124" s="455"/>
      <c r="F124" s="147" t="str">
        <f>IF(OR($D124="",$AB124=""),"",IF(AND($AL124&lt;&gt;3,$AL124&lt;&gt;4),$AB124-(VLOOKUP($AL124,IC_Req!$A$2:$J$7,3)*$AB124),""))</f>
        <v/>
      </c>
      <c r="G124" s="147" t="str">
        <f>IF($D124="","",IF(AND($AL124&lt;&gt;3,$AL124&lt;&gt;4),IF($AB124&lt;&gt;"",$AB124+(VLOOKUP($AL124,IC_Req!$A$2:$J$7,3)*$AB124),IF(AND($H124&lt;&gt;"",$AA124&lt;&gt;""),$AA124*$H124,"")),IF(AND($H124&lt;&gt;"",$AA124&lt;&gt;""),$AA124*$H124,"")))</f>
        <v/>
      </c>
      <c r="H124" s="148" t="str">
        <f>IF($D124="","",IF(AND($AL124&lt;&gt;3,$AL124&lt;&gt;4),IF($AB124&lt;&gt;"","",VLOOKUP($AL124,IC_Req!$A$2:$J$7,2)),VLOOKUP($AL124,IC_Req!$A$2:$J$7,2)))</f>
        <v/>
      </c>
      <c r="I124" s="456"/>
      <c r="J124" s="147" t="str">
        <f t="shared" si="6"/>
        <v/>
      </c>
      <c r="K124" s="148" t="str">
        <f>IF($D124="","",VLOOKUP($AL124,IC_Req!$A$2:$J$7,4))</f>
        <v/>
      </c>
      <c r="L124" s="455"/>
      <c r="M124" s="169" t="str">
        <f t="shared" si="7"/>
        <v/>
      </c>
      <c r="N124" s="458"/>
      <c r="O124" s="455"/>
      <c r="P124" s="147" t="str">
        <f t="shared" si="8"/>
        <v/>
      </c>
      <c r="Q124" s="148" t="str">
        <f>IF($D124="","",IF(OR($AL124=4,$AL124=5,$AL124=6),VLOOKUP($AL124,IC_Req!$A$2:$J$7,6),IF($AL124=3,VLOOKUP($AM124,IC_Req!$A$12:$J$15,6),"")))</f>
        <v/>
      </c>
      <c r="R124" s="456"/>
      <c r="S124" s="158" t="str">
        <f t="shared" si="9"/>
        <v/>
      </c>
      <c r="T124" s="148" t="str">
        <f>IF($D124="","",IF(OR($AL124=5,$AL124=6,$AM124=1),IF($AM124=1,VLOOKUP($AM124,IC_Req!$A$12:$J$15,7),VLOOKUP($AL124,IC_Req!$A$2:$J$7,7)),""))</f>
        <v/>
      </c>
      <c r="U124" s="455"/>
      <c r="V124" s="455"/>
      <c r="W124" s="456"/>
      <c r="X124" s="150" t="str">
        <f t="shared" si="10"/>
        <v/>
      </c>
      <c r="Y124" s="150" t="str">
        <f t="shared" si="11"/>
        <v/>
      </c>
      <c r="Z124" s="151"/>
      <c r="AA124" s="453"/>
      <c r="AB124" s="453"/>
      <c r="AC124" s="453"/>
      <c r="AD124" s="453"/>
      <c r="AE124" s="453"/>
      <c r="AF124" s="457"/>
      <c r="AG124" s="152" t="str">
        <f>IF(OR($D124="",$AH124=""),"",MIN(VLOOKUP($AL124,IC_Req!$A$2:$J$7,9),$AH124-VLOOKUP($AL124,IC_Req!$A$2:$J$7,10)))</f>
        <v/>
      </c>
      <c r="AH124" s="453"/>
      <c r="AI124" s="453"/>
      <c r="AJ124" s="151"/>
      <c r="AK124" s="126" t="e">
        <f>VLOOKUP($D124,IC_Req!$M$2:$O$29,2)</f>
        <v>#N/A</v>
      </c>
      <c r="AL124" s="126" t="e">
        <f>VLOOKUP($D124,IC_Req!$M$2:$O$29,3)</f>
        <v>#N/A</v>
      </c>
      <c r="AM124" s="126" t="e">
        <f>IF($AL124=3,VLOOKUP($D124,IC_Req!$M$2:$P$29,4),"")</f>
        <v>#N/A</v>
      </c>
      <c r="AO124" s="217"/>
      <c r="AP124" s="218"/>
      <c r="AQ124" s="218"/>
    </row>
    <row r="125" spans="1:43" x14ac:dyDescent="0.25">
      <c r="A125" s="125"/>
      <c r="B125" s="453"/>
      <c r="C125" s="453"/>
      <c r="D125" s="454"/>
      <c r="E125" s="455"/>
      <c r="F125" s="147" t="str">
        <f>IF(OR($D125="",$AB125=""),"",IF(AND($AL125&lt;&gt;3,$AL125&lt;&gt;4),$AB125-(VLOOKUP($AL125,IC_Req!$A$2:$J$7,3)*$AB125),""))</f>
        <v/>
      </c>
      <c r="G125" s="147" t="str">
        <f>IF($D125="","",IF(AND($AL125&lt;&gt;3,$AL125&lt;&gt;4),IF($AB125&lt;&gt;"",$AB125+(VLOOKUP($AL125,IC_Req!$A$2:$J$7,3)*$AB125),IF(AND($H125&lt;&gt;"",$AA125&lt;&gt;""),$AA125*$H125,"")),IF(AND($H125&lt;&gt;"",$AA125&lt;&gt;""),$AA125*$H125,"")))</f>
        <v/>
      </c>
      <c r="H125" s="148" t="str">
        <f>IF($D125="","",IF(AND($AL125&lt;&gt;3,$AL125&lt;&gt;4),IF($AB125&lt;&gt;"","",VLOOKUP($AL125,IC_Req!$A$2:$J$7,2)),VLOOKUP($AL125,IC_Req!$A$2:$J$7,2)))</f>
        <v/>
      </c>
      <c r="I125" s="456"/>
      <c r="J125" s="147" t="str">
        <f t="shared" si="6"/>
        <v/>
      </c>
      <c r="K125" s="148" t="str">
        <f>IF($D125="","",VLOOKUP($AL125,IC_Req!$A$2:$J$7,4))</f>
        <v/>
      </c>
      <c r="L125" s="455"/>
      <c r="M125" s="169" t="str">
        <f t="shared" si="7"/>
        <v/>
      </c>
      <c r="N125" s="458"/>
      <c r="O125" s="455"/>
      <c r="P125" s="147" t="str">
        <f t="shared" si="8"/>
        <v/>
      </c>
      <c r="Q125" s="148" t="str">
        <f>IF($D125="","",IF(OR($AL125=4,$AL125=5,$AL125=6),VLOOKUP($AL125,IC_Req!$A$2:$J$7,6),IF($AL125=3,VLOOKUP($AM125,IC_Req!$A$12:$J$15,6),"")))</f>
        <v/>
      </c>
      <c r="R125" s="456"/>
      <c r="S125" s="158" t="str">
        <f t="shared" si="9"/>
        <v/>
      </c>
      <c r="T125" s="148" t="str">
        <f>IF($D125="","",IF(OR($AL125=5,$AL125=6,$AM125=1),IF($AM125=1,VLOOKUP($AM125,IC_Req!$A$12:$J$15,7),VLOOKUP($AL125,IC_Req!$A$2:$J$7,7)),""))</f>
        <v/>
      </c>
      <c r="U125" s="455"/>
      <c r="V125" s="455"/>
      <c r="W125" s="456"/>
      <c r="X125" s="150" t="str">
        <f t="shared" si="10"/>
        <v/>
      </c>
      <c r="Y125" s="150" t="str">
        <f t="shared" si="11"/>
        <v/>
      </c>
      <c r="Z125" s="151"/>
      <c r="AA125" s="453"/>
      <c r="AB125" s="453"/>
      <c r="AC125" s="453"/>
      <c r="AD125" s="453"/>
      <c r="AE125" s="453"/>
      <c r="AF125" s="457"/>
      <c r="AG125" s="152" t="str">
        <f>IF(OR($D125="",$AH125=""),"",MIN(VLOOKUP($AL125,IC_Req!$A$2:$J$7,9),$AH125-VLOOKUP($AL125,IC_Req!$A$2:$J$7,10)))</f>
        <v/>
      </c>
      <c r="AH125" s="453"/>
      <c r="AI125" s="453"/>
      <c r="AJ125" s="151"/>
      <c r="AK125" s="126" t="e">
        <f>VLOOKUP($D125,IC_Req!$M$2:$O$29,2)</f>
        <v>#N/A</v>
      </c>
      <c r="AL125" s="126" t="e">
        <f>VLOOKUP($D125,IC_Req!$M$2:$O$29,3)</f>
        <v>#N/A</v>
      </c>
      <c r="AM125" s="126" t="e">
        <f>IF($AL125=3,VLOOKUP($D125,IC_Req!$M$2:$P$29,4),"")</f>
        <v>#N/A</v>
      </c>
      <c r="AO125" s="217"/>
      <c r="AP125" s="218"/>
      <c r="AQ125" s="218"/>
    </row>
    <row r="126" spans="1:43" x14ac:dyDescent="0.25">
      <c r="A126" s="125"/>
      <c r="B126" s="453"/>
      <c r="C126" s="453"/>
      <c r="D126" s="454"/>
      <c r="E126" s="455"/>
      <c r="F126" s="147" t="str">
        <f>IF(OR($D126="",$AB126=""),"",IF(AND($AL126&lt;&gt;3,$AL126&lt;&gt;4),$AB126-(VLOOKUP($AL126,IC_Req!$A$2:$J$7,3)*$AB126),""))</f>
        <v/>
      </c>
      <c r="G126" s="147" t="str">
        <f>IF($D126="","",IF(AND($AL126&lt;&gt;3,$AL126&lt;&gt;4),IF($AB126&lt;&gt;"",$AB126+(VLOOKUP($AL126,IC_Req!$A$2:$J$7,3)*$AB126),IF(AND($H126&lt;&gt;"",$AA126&lt;&gt;""),$AA126*$H126,"")),IF(AND($H126&lt;&gt;"",$AA126&lt;&gt;""),$AA126*$H126,"")))</f>
        <v/>
      </c>
      <c r="H126" s="148" t="str">
        <f>IF($D126="","",IF(AND($AL126&lt;&gt;3,$AL126&lt;&gt;4),IF($AB126&lt;&gt;"","",VLOOKUP($AL126,IC_Req!$A$2:$J$7,2)),VLOOKUP($AL126,IC_Req!$A$2:$J$7,2)))</f>
        <v/>
      </c>
      <c r="I126" s="456"/>
      <c r="J126" s="147" t="str">
        <f t="shared" si="6"/>
        <v/>
      </c>
      <c r="K126" s="148" t="str">
        <f>IF($D126="","",VLOOKUP($AL126,IC_Req!$A$2:$J$7,4))</f>
        <v/>
      </c>
      <c r="L126" s="455"/>
      <c r="M126" s="169" t="str">
        <f t="shared" si="7"/>
        <v/>
      </c>
      <c r="N126" s="458"/>
      <c r="O126" s="455"/>
      <c r="P126" s="147" t="str">
        <f t="shared" si="8"/>
        <v/>
      </c>
      <c r="Q126" s="148" t="str">
        <f>IF($D126="","",IF(OR($AL126=4,$AL126=5,$AL126=6),VLOOKUP($AL126,IC_Req!$A$2:$J$7,6),IF($AL126=3,VLOOKUP($AM126,IC_Req!$A$12:$J$15,6),"")))</f>
        <v/>
      </c>
      <c r="R126" s="456"/>
      <c r="S126" s="158" t="str">
        <f t="shared" si="9"/>
        <v/>
      </c>
      <c r="T126" s="148" t="str">
        <f>IF($D126="","",IF(OR($AL126=5,$AL126=6,$AM126=1),IF($AM126=1,VLOOKUP($AM126,IC_Req!$A$12:$J$15,7),VLOOKUP($AL126,IC_Req!$A$2:$J$7,7)),""))</f>
        <v/>
      </c>
      <c r="U126" s="455"/>
      <c r="V126" s="455"/>
      <c r="W126" s="456"/>
      <c r="X126" s="150" t="str">
        <f t="shared" si="10"/>
        <v/>
      </c>
      <c r="Y126" s="150" t="str">
        <f t="shared" si="11"/>
        <v/>
      </c>
      <c r="Z126" s="151"/>
      <c r="AA126" s="453"/>
      <c r="AB126" s="453"/>
      <c r="AC126" s="453"/>
      <c r="AD126" s="453"/>
      <c r="AE126" s="453"/>
      <c r="AF126" s="457"/>
      <c r="AG126" s="152" t="str">
        <f>IF(OR($D126="",$AH126=""),"",MIN(VLOOKUP($AL126,IC_Req!$A$2:$J$7,9),$AH126-VLOOKUP($AL126,IC_Req!$A$2:$J$7,10)))</f>
        <v/>
      </c>
      <c r="AH126" s="453"/>
      <c r="AI126" s="453"/>
      <c r="AJ126" s="151"/>
      <c r="AK126" s="126" t="e">
        <f>VLOOKUP($D126,IC_Req!$M$2:$O$29,2)</f>
        <v>#N/A</v>
      </c>
      <c r="AL126" s="126" t="e">
        <f>VLOOKUP($D126,IC_Req!$M$2:$O$29,3)</f>
        <v>#N/A</v>
      </c>
      <c r="AM126" s="126" t="e">
        <f>IF($AL126=3,VLOOKUP($D126,IC_Req!$M$2:$P$29,4),"")</f>
        <v>#N/A</v>
      </c>
      <c r="AO126" s="217"/>
      <c r="AP126" s="218"/>
      <c r="AQ126" s="218"/>
    </row>
    <row r="127" spans="1:43" x14ac:dyDescent="0.25">
      <c r="A127" s="125"/>
      <c r="B127" s="453"/>
      <c r="C127" s="453"/>
      <c r="D127" s="454"/>
      <c r="E127" s="455"/>
      <c r="F127" s="147" t="str">
        <f>IF(OR($D127="",$AB127=""),"",IF(AND($AL127&lt;&gt;3,$AL127&lt;&gt;4),$AB127-(VLOOKUP($AL127,IC_Req!$A$2:$J$7,3)*$AB127),""))</f>
        <v/>
      </c>
      <c r="G127" s="147" t="str">
        <f>IF($D127="","",IF(AND($AL127&lt;&gt;3,$AL127&lt;&gt;4),IF($AB127&lt;&gt;"",$AB127+(VLOOKUP($AL127,IC_Req!$A$2:$J$7,3)*$AB127),IF(AND($H127&lt;&gt;"",$AA127&lt;&gt;""),$AA127*$H127,"")),IF(AND($H127&lt;&gt;"",$AA127&lt;&gt;""),$AA127*$H127,"")))</f>
        <v/>
      </c>
      <c r="H127" s="148" t="str">
        <f>IF($D127="","",IF(AND($AL127&lt;&gt;3,$AL127&lt;&gt;4),IF($AB127&lt;&gt;"","",VLOOKUP($AL127,IC_Req!$A$2:$J$7,2)),VLOOKUP($AL127,IC_Req!$A$2:$J$7,2)))</f>
        <v/>
      </c>
      <c r="I127" s="456"/>
      <c r="J127" s="147" t="str">
        <f t="shared" si="6"/>
        <v/>
      </c>
      <c r="K127" s="148" t="str">
        <f>IF($D127="","",VLOOKUP($AL127,IC_Req!$A$2:$J$7,4))</f>
        <v/>
      </c>
      <c r="L127" s="455"/>
      <c r="M127" s="169" t="str">
        <f t="shared" si="7"/>
        <v/>
      </c>
      <c r="N127" s="458"/>
      <c r="O127" s="455"/>
      <c r="P127" s="147" t="str">
        <f t="shared" si="8"/>
        <v/>
      </c>
      <c r="Q127" s="148" t="str">
        <f>IF($D127="","",IF(OR($AL127=4,$AL127=5,$AL127=6),VLOOKUP($AL127,IC_Req!$A$2:$J$7,6),IF($AL127=3,VLOOKUP($AM127,IC_Req!$A$12:$J$15,6),"")))</f>
        <v/>
      </c>
      <c r="R127" s="456"/>
      <c r="S127" s="158" t="str">
        <f t="shared" si="9"/>
        <v/>
      </c>
      <c r="T127" s="148" t="str">
        <f>IF($D127="","",IF(OR($AL127=5,$AL127=6,$AM127=1),IF($AM127=1,VLOOKUP($AM127,IC_Req!$A$12:$J$15,7),VLOOKUP($AL127,IC_Req!$A$2:$J$7,7)),""))</f>
        <v/>
      </c>
      <c r="U127" s="455"/>
      <c r="V127" s="455"/>
      <c r="W127" s="456"/>
      <c r="X127" s="150" t="str">
        <f t="shared" si="10"/>
        <v/>
      </c>
      <c r="Y127" s="150" t="str">
        <f t="shared" si="11"/>
        <v/>
      </c>
      <c r="Z127" s="151"/>
      <c r="AA127" s="453"/>
      <c r="AB127" s="453"/>
      <c r="AC127" s="453"/>
      <c r="AD127" s="453"/>
      <c r="AE127" s="453"/>
      <c r="AF127" s="457"/>
      <c r="AG127" s="152" t="str">
        <f>IF(OR($D127="",$AH127=""),"",MIN(VLOOKUP($AL127,IC_Req!$A$2:$J$7,9),$AH127-VLOOKUP($AL127,IC_Req!$A$2:$J$7,10)))</f>
        <v/>
      </c>
      <c r="AH127" s="453"/>
      <c r="AI127" s="453"/>
      <c r="AJ127" s="151"/>
      <c r="AK127" s="126" t="e">
        <f>VLOOKUP($D127,IC_Req!$M$2:$O$29,2)</f>
        <v>#N/A</v>
      </c>
      <c r="AL127" s="126" t="e">
        <f>VLOOKUP($D127,IC_Req!$M$2:$O$29,3)</f>
        <v>#N/A</v>
      </c>
      <c r="AM127" s="126" t="e">
        <f>IF($AL127=3,VLOOKUP($D127,IC_Req!$M$2:$P$29,4),"")</f>
        <v>#N/A</v>
      </c>
      <c r="AO127" s="217"/>
      <c r="AP127" s="218"/>
      <c r="AQ127" s="218"/>
    </row>
    <row r="128" spans="1:43" x14ac:dyDescent="0.25">
      <c r="A128" s="125"/>
      <c r="B128" s="453"/>
      <c r="C128" s="453"/>
      <c r="D128" s="454"/>
      <c r="E128" s="455"/>
      <c r="F128" s="147" t="str">
        <f>IF(OR($D128="",$AB128=""),"",IF(AND($AL128&lt;&gt;3,$AL128&lt;&gt;4),$AB128-(VLOOKUP($AL128,IC_Req!$A$2:$J$7,3)*$AB128),""))</f>
        <v/>
      </c>
      <c r="G128" s="147" t="str">
        <f>IF($D128="","",IF(AND($AL128&lt;&gt;3,$AL128&lt;&gt;4),IF($AB128&lt;&gt;"",$AB128+(VLOOKUP($AL128,IC_Req!$A$2:$J$7,3)*$AB128),IF(AND($H128&lt;&gt;"",$AA128&lt;&gt;""),$AA128*$H128,"")),IF(AND($H128&lt;&gt;"",$AA128&lt;&gt;""),$AA128*$H128,"")))</f>
        <v/>
      </c>
      <c r="H128" s="148" t="str">
        <f>IF($D128="","",IF(AND($AL128&lt;&gt;3,$AL128&lt;&gt;4),IF($AB128&lt;&gt;"","",VLOOKUP($AL128,IC_Req!$A$2:$J$7,2)),VLOOKUP($AL128,IC_Req!$A$2:$J$7,2)))</f>
        <v/>
      </c>
      <c r="I128" s="456"/>
      <c r="J128" s="147" t="str">
        <f t="shared" si="6"/>
        <v/>
      </c>
      <c r="K128" s="148" t="str">
        <f>IF($D128="","",VLOOKUP($AL128,IC_Req!$A$2:$J$7,4))</f>
        <v/>
      </c>
      <c r="L128" s="455"/>
      <c r="M128" s="169" t="str">
        <f t="shared" si="7"/>
        <v/>
      </c>
      <c r="N128" s="458"/>
      <c r="O128" s="455"/>
      <c r="P128" s="147" t="str">
        <f t="shared" si="8"/>
        <v/>
      </c>
      <c r="Q128" s="148" t="str">
        <f>IF($D128="","",IF(OR($AL128=4,$AL128=5,$AL128=6),VLOOKUP($AL128,IC_Req!$A$2:$J$7,6),IF($AL128=3,VLOOKUP($AM128,IC_Req!$A$12:$J$15,6),"")))</f>
        <v/>
      </c>
      <c r="R128" s="456"/>
      <c r="S128" s="158" t="str">
        <f t="shared" si="9"/>
        <v/>
      </c>
      <c r="T128" s="148" t="str">
        <f>IF($D128="","",IF(OR($AL128=5,$AL128=6,$AM128=1),IF($AM128=1,VLOOKUP($AM128,IC_Req!$A$12:$J$15,7),VLOOKUP($AL128,IC_Req!$A$2:$J$7,7)),""))</f>
        <v/>
      </c>
      <c r="U128" s="455"/>
      <c r="V128" s="455"/>
      <c r="W128" s="456"/>
      <c r="X128" s="150" t="str">
        <f t="shared" si="10"/>
        <v/>
      </c>
      <c r="Y128" s="150" t="str">
        <f t="shared" si="11"/>
        <v/>
      </c>
      <c r="Z128" s="151"/>
      <c r="AA128" s="453"/>
      <c r="AB128" s="453"/>
      <c r="AC128" s="453"/>
      <c r="AD128" s="453"/>
      <c r="AE128" s="453"/>
      <c r="AF128" s="457"/>
      <c r="AG128" s="152" t="str">
        <f>IF(OR($D128="",$AH128=""),"",MIN(VLOOKUP($AL128,IC_Req!$A$2:$J$7,9),$AH128-VLOOKUP($AL128,IC_Req!$A$2:$J$7,10)))</f>
        <v/>
      </c>
      <c r="AH128" s="453"/>
      <c r="AI128" s="453"/>
      <c r="AJ128" s="151"/>
      <c r="AK128" s="126" t="e">
        <f>VLOOKUP($D128,IC_Req!$M$2:$O$29,2)</f>
        <v>#N/A</v>
      </c>
      <c r="AL128" s="126" t="e">
        <f>VLOOKUP($D128,IC_Req!$M$2:$O$29,3)</f>
        <v>#N/A</v>
      </c>
      <c r="AM128" s="126" t="e">
        <f>IF($AL128=3,VLOOKUP($D128,IC_Req!$M$2:$P$29,4),"")</f>
        <v>#N/A</v>
      </c>
      <c r="AO128" s="217"/>
      <c r="AP128" s="218"/>
      <c r="AQ128" s="218"/>
    </row>
    <row r="129" spans="1:43" x14ac:dyDescent="0.25">
      <c r="A129" s="125"/>
      <c r="B129" s="453"/>
      <c r="C129" s="453"/>
      <c r="D129" s="454"/>
      <c r="E129" s="455"/>
      <c r="F129" s="147" t="str">
        <f>IF(OR($D129="",$AB129=""),"",IF(AND($AL129&lt;&gt;3,$AL129&lt;&gt;4),$AB129-(VLOOKUP($AL129,IC_Req!$A$2:$J$7,3)*$AB129),""))</f>
        <v/>
      </c>
      <c r="G129" s="147" t="str">
        <f>IF($D129="","",IF(AND($AL129&lt;&gt;3,$AL129&lt;&gt;4),IF($AB129&lt;&gt;"",$AB129+(VLOOKUP($AL129,IC_Req!$A$2:$J$7,3)*$AB129),IF(AND($H129&lt;&gt;"",$AA129&lt;&gt;""),$AA129*$H129,"")),IF(AND($H129&lt;&gt;"",$AA129&lt;&gt;""),$AA129*$H129,"")))</f>
        <v/>
      </c>
      <c r="H129" s="148" t="str">
        <f>IF($D129="","",IF(AND($AL129&lt;&gt;3,$AL129&lt;&gt;4),IF($AB129&lt;&gt;"","",VLOOKUP($AL129,IC_Req!$A$2:$J$7,2)),VLOOKUP($AL129,IC_Req!$A$2:$J$7,2)))</f>
        <v/>
      </c>
      <c r="I129" s="456"/>
      <c r="J129" s="147" t="str">
        <f t="shared" si="6"/>
        <v/>
      </c>
      <c r="K129" s="148" t="str">
        <f>IF($D129="","",VLOOKUP($AL129,IC_Req!$A$2:$J$7,4))</f>
        <v/>
      </c>
      <c r="L129" s="455"/>
      <c r="M129" s="169" t="str">
        <f t="shared" si="7"/>
        <v/>
      </c>
      <c r="N129" s="458"/>
      <c r="O129" s="455"/>
      <c r="P129" s="147" t="str">
        <f t="shared" si="8"/>
        <v/>
      </c>
      <c r="Q129" s="148" t="str">
        <f>IF($D129="","",IF(OR($AL129=4,$AL129=5,$AL129=6),VLOOKUP($AL129,IC_Req!$A$2:$J$7,6),IF($AL129=3,VLOOKUP($AM129,IC_Req!$A$12:$J$15,6),"")))</f>
        <v/>
      </c>
      <c r="R129" s="456"/>
      <c r="S129" s="158" t="str">
        <f t="shared" si="9"/>
        <v/>
      </c>
      <c r="T129" s="148" t="str">
        <f>IF($D129="","",IF(OR($AL129=5,$AL129=6,$AM129=1),IF($AM129=1,VLOOKUP($AM129,IC_Req!$A$12:$J$15,7),VLOOKUP($AL129,IC_Req!$A$2:$J$7,7)),""))</f>
        <v/>
      </c>
      <c r="U129" s="455"/>
      <c r="V129" s="455"/>
      <c r="W129" s="456"/>
      <c r="X129" s="150" t="str">
        <f t="shared" si="10"/>
        <v/>
      </c>
      <c r="Y129" s="150" t="str">
        <f t="shared" si="11"/>
        <v/>
      </c>
      <c r="Z129" s="151"/>
      <c r="AA129" s="453"/>
      <c r="AB129" s="453"/>
      <c r="AC129" s="453"/>
      <c r="AD129" s="453"/>
      <c r="AE129" s="453"/>
      <c r="AF129" s="457"/>
      <c r="AG129" s="152" t="str">
        <f>IF(OR($D129="",$AH129=""),"",MIN(VLOOKUP($AL129,IC_Req!$A$2:$J$7,9),$AH129-VLOOKUP($AL129,IC_Req!$A$2:$J$7,10)))</f>
        <v/>
      </c>
      <c r="AH129" s="453"/>
      <c r="AI129" s="453"/>
      <c r="AJ129" s="151"/>
      <c r="AK129" s="126" t="e">
        <f>VLOOKUP($D129,IC_Req!$M$2:$O$29,2)</f>
        <v>#N/A</v>
      </c>
      <c r="AL129" s="126" t="e">
        <f>VLOOKUP($D129,IC_Req!$M$2:$O$29,3)</f>
        <v>#N/A</v>
      </c>
      <c r="AM129" s="126" t="e">
        <f>IF($AL129=3,VLOOKUP($D129,IC_Req!$M$2:$P$29,4),"")</f>
        <v>#N/A</v>
      </c>
      <c r="AO129" s="217"/>
      <c r="AP129" s="218"/>
      <c r="AQ129" s="218"/>
    </row>
    <row r="130" spans="1:43" x14ac:dyDescent="0.25">
      <c r="A130" s="125"/>
      <c r="B130" s="453"/>
      <c r="C130" s="453"/>
      <c r="D130" s="454"/>
      <c r="E130" s="455"/>
      <c r="F130" s="147" t="str">
        <f>IF(OR($D130="",$AB130=""),"",IF(AND($AL130&lt;&gt;3,$AL130&lt;&gt;4),$AB130-(VLOOKUP($AL130,IC_Req!$A$2:$J$7,3)*$AB130),""))</f>
        <v/>
      </c>
      <c r="G130" s="147" t="str">
        <f>IF($D130="","",IF(AND($AL130&lt;&gt;3,$AL130&lt;&gt;4),IF($AB130&lt;&gt;"",$AB130+(VLOOKUP($AL130,IC_Req!$A$2:$J$7,3)*$AB130),IF(AND($H130&lt;&gt;"",$AA130&lt;&gt;""),$AA130*$H130,"")),IF(AND($H130&lt;&gt;"",$AA130&lt;&gt;""),$AA130*$H130,"")))</f>
        <v/>
      </c>
      <c r="H130" s="148" t="str">
        <f>IF($D130="","",IF(AND($AL130&lt;&gt;3,$AL130&lt;&gt;4),IF($AB130&lt;&gt;"","",VLOOKUP($AL130,IC_Req!$A$2:$J$7,2)),VLOOKUP($AL130,IC_Req!$A$2:$J$7,2)))</f>
        <v/>
      </c>
      <c r="I130" s="456"/>
      <c r="J130" s="147" t="str">
        <f t="shared" si="6"/>
        <v/>
      </c>
      <c r="K130" s="148" t="str">
        <f>IF($D130="","",VLOOKUP($AL130,IC_Req!$A$2:$J$7,4))</f>
        <v/>
      </c>
      <c r="L130" s="455"/>
      <c r="M130" s="169" t="str">
        <f t="shared" si="7"/>
        <v/>
      </c>
      <c r="N130" s="458"/>
      <c r="O130" s="455"/>
      <c r="P130" s="147" t="str">
        <f t="shared" si="8"/>
        <v/>
      </c>
      <c r="Q130" s="148" t="str">
        <f>IF($D130="","",IF(OR($AL130=4,$AL130=5,$AL130=6),VLOOKUP($AL130,IC_Req!$A$2:$J$7,6),IF($AL130=3,VLOOKUP($AM130,IC_Req!$A$12:$J$15,6),"")))</f>
        <v/>
      </c>
      <c r="R130" s="456"/>
      <c r="S130" s="158" t="str">
        <f t="shared" si="9"/>
        <v/>
      </c>
      <c r="T130" s="148" t="str">
        <f>IF($D130="","",IF(OR($AL130=5,$AL130=6,$AM130=1),IF($AM130=1,VLOOKUP($AM130,IC_Req!$A$12:$J$15,7),VLOOKUP($AL130,IC_Req!$A$2:$J$7,7)),""))</f>
        <v/>
      </c>
      <c r="U130" s="455"/>
      <c r="V130" s="455"/>
      <c r="W130" s="456"/>
      <c r="X130" s="150" t="str">
        <f t="shared" si="10"/>
        <v/>
      </c>
      <c r="Y130" s="150" t="str">
        <f t="shared" si="11"/>
        <v/>
      </c>
      <c r="Z130" s="151"/>
      <c r="AA130" s="453"/>
      <c r="AB130" s="453"/>
      <c r="AC130" s="453"/>
      <c r="AD130" s="453"/>
      <c r="AE130" s="453"/>
      <c r="AF130" s="457"/>
      <c r="AG130" s="152" t="str">
        <f>IF(OR($D130="",$AH130=""),"",MIN(VLOOKUP($AL130,IC_Req!$A$2:$J$7,9),$AH130-VLOOKUP($AL130,IC_Req!$A$2:$J$7,10)))</f>
        <v/>
      </c>
      <c r="AH130" s="453"/>
      <c r="AI130" s="453"/>
      <c r="AJ130" s="151"/>
      <c r="AK130" s="126" t="e">
        <f>VLOOKUP($D130,IC_Req!$M$2:$O$29,2)</f>
        <v>#N/A</v>
      </c>
      <c r="AL130" s="126" t="e">
        <f>VLOOKUP($D130,IC_Req!$M$2:$O$29,3)</f>
        <v>#N/A</v>
      </c>
      <c r="AM130" s="126" t="e">
        <f>IF($AL130=3,VLOOKUP($D130,IC_Req!$M$2:$P$29,4),"")</f>
        <v>#N/A</v>
      </c>
      <c r="AO130" s="217"/>
      <c r="AP130" s="218"/>
      <c r="AQ130" s="218"/>
    </row>
    <row r="131" spans="1:43" x14ac:dyDescent="0.25">
      <c r="A131" s="125"/>
      <c r="B131" s="453"/>
      <c r="C131" s="453"/>
      <c r="D131" s="454"/>
      <c r="E131" s="455"/>
      <c r="F131" s="147" t="str">
        <f>IF(OR($D131="",$AB131=""),"",IF(AND($AL131&lt;&gt;3,$AL131&lt;&gt;4),$AB131-(VLOOKUP($AL131,IC_Req!$A$2:$J$7,3)*$AB131),""))</f>
        <v/>
      </c>
      <c r="G131" s="147" t="str">
        <f>IF($D131="","",IF(AND($AL131&lt;&gt;3,$AL131&lt;&gt;4),IF($AB131&lt;&gt;"",$AB131+(VLOOKUP($AL131,IC_Req!$A$2:$J$7,3)*$AB131),IF(AND($H131&lt;&gt;"",$AA131&lt;&gt;""),$AA131*$H131,"")),IF(AND($H131&lt;&gt;"",$AA131&lt;&gt;""),$AA131*$H131,"")))</f>
        <v/>
      </c>
      <c r="H131" s="148" t="str">
        <f>IF($D131="","",IF(AND($AL131&lt;&gt;3,$AL131&lt;&gt;4),IF($AB131&lt;&gt;"","",VLOOKUP($AL131,IC_Req!$A$2:$J$7,2)),VLOOKUP($AL131,IC_Req!$A$2:$J$7,2)))</f>
        <v/>
      </c>
      <c r="I131" s="456"/>
      <c r="J131" s="147" t="str">
        <f t="shared" si="6"/>
        <v/>
      </c>
      <c r="K131" s="148" t="str">
        <f>IF($D131="","",VLOOKUP($AL131,IC_Req!$A$2:$J$7,4))</f>
        <v/>
      </c>
      <c r="L131" s="455"/>
      <c r="M131" s="169" t="str">
        <f t="shared" si="7"/>
        <v/>
      </c>
      <c r="N131" s="458"/>
      <c r="O131" s="455"/>
      <c r="P131" s="147" t="str">
        <f t="shared" si="8"/>
        <v/>
      </c>
      <c r="Q131" s="148" t="str">
        <f>IF($D131="","",IF(OR($AL131=4,$AL131=5,$AL131=6),VLOOKUP($AL131,IC_Req!$A$2:$J$7,6),IF($AL131=3,VLOOKUP($AM131,IC_Req!$A$12:$J$15,6),"")))</f>
        <v/>
      </c>
      <c r="R131" s="456"/>
      <c r="S131" s="158" t="str">
        <f t="shared" si="9"/>
        <v/>
      </c>
      <c r="T131" s="148" t="str">
        <f>IF($D131="","",IF(OR($AL131=5,$AL131=6,$AM131=1),IF($AM131=1,VLOOKUP($AM131,IC_Req!$A$12:$J$15,7),VLOOKUP($AL131,IC_Req!$A$2:$J$7,7)),""))</f>
        <v/>
      </c>
      <c r="U131" s="455"/>
      <c r="V131" s="455"/>
      <c r="W131" s="456"/>
      <c r="X131" s="150" t="str">
        <f t="shared" si="10"/>
        <v/>
      </c>
      <c r="Y131" s="150" t="str">
        <f t="shared" si="11"/>
        <v/>
      </c>
      <c r="Z131" s="151"/>
      <c r="AA131" s="453"/>
      <c r="AB131" s="453"/>
      <c r="AC131" s="453"/>
      <c r="AD131" s="453"/>
      <c r="AE131" s="453"/>
      <c r="AF131" s="457"/>
      <c r="AG131" s="152" t="str">
        <f>IF(OR($D131="",$AH131=""),"",MIN(VLOOKUP($AL131,IC_Req!$A$2:$J$7,9),$AH131-VLOOKUP($AL131,IC_Req!$A$2:$J$7,10)))</f>
        <v/>
      </c>
      <c r="AH131" s="453"/>
      <c r="AI131" s="453"/>
      <c r="AJ131" s="151"/>
      <c r="AK131" s="126" t="e">
        <f>VLOOKUP($D131,IC_Req!$M$2:$O$29,2)</f>
        <v>#N/A</v>
      </c>
      <c r="AL131" s="126" t="e">
        <f>VLOOKUP($D131,IC_Req!$M$2:$O$29,3)</f>
        <v>#N/A</v>
      </c>
      <c r="AM131" s="126" t="e">
        <f>IF($AL131=3,VLOOKUP($D131,IC_Req!$M$2:$P$29,4),"")</f>
        <v>#N/A</v>
      </c>
      <c r="AO131" s="217"/>
      <c r="AP131" s="218"/>
      <c r="AQ131" s="218"/>
    </row>
    <row r="132" spans="1:43" x14ac:dyDescent="0.25">
      <c r="A132" s="125"/>
      <c r="B132" s="453"/>
      <c r="C132" s="453"/>
      <c r="D132" s="454"/>
      <c r="E132" s="455"/>
      <c r="F132" s="147" t="str">
        <f>IF(OR($D132="",$AB132=""),"",IF(AND($AL132&lt;&gt;3,$AL132&lt;&gt;4),$AB132-(VLOOKUP($AL132,IC_Req!$A$2:$J$7,3)*$AB132),""))</f>
        <v/>
      </c>
      <c r="G132" s="147" t="str">
        <f>IF($D132="","",IF(AND($AL132&lt;&gt;3,$AL132&lt;&gt;4),IF($AB132&lt;&gt;"",$AB132+(VLOOKUP($AL132,IC_Req!$A$2:$J$7,3)*$AB132),IF(AND($H132&lt;&gt;"",$AA132&lt;&gt;""),$AA132*$H132,"")),IF(AND($H132&lt;&gt;"",$AA132&lt;&gt;""),$AA132*$H132,"")))</f>
        <v/>
      </c>
      <c r="H132" s="148" t="str">
        <f>IF($D132="","",IF(AND($AL132&lt;&gt;3,$AL132&lt;&gt;4),IF($AB132&lt;&gt;"","",VLOOKUP($AL132,IC_Req!$A$2:$J$7,2)),VLOOKUP($AL132,IC_Req!$A$2:$J$7,2)))</f>
        <v/>
      </c>
      <c r="I132" s="456"/>
      <c r="J132" s="147" t="str">
        <f t="shared" si="6"/>
        <v/>
      </c>
      <c r="K132" s="148" t="str">
        <f>IF($D132="","",VLOOKUP($AL132,IC_Req!$A$2:$J$7,4))</f>
        <v/>
      </c>
      <c r="L132" s="455"/>
      <c r="M132" s="169" t="str">
        <f t="shared" si="7"/>
        <v/>
      </c>
      <c r="N132" s="458"/>
      <c r="O132" s="455"/>
      <c r="P132" s="147" t="str">
        <f t="shared" si="8"/>
        <v/>
      </c>
      <c r="Q132" s="148" t="str">
        <f>IF($D132="","",IF(OR($AL132=4,$AL132=5,$AL132=6),VLOOKUP($AL132,IC_Req!$A$2:$J$7,6),IF($AL132=3,VLOOKUP($AM132,IC_Req!$A$12:$J$15,6),"")))</f>
        <v/>
      </c>
      <c r="R132" s="456"/>
      <c r="S132" s="158" t="str">
        <f t="shared" si="9"/>
        <v/>
      </c>
      <c r="T132" s="148" t="str">
        <f>IF($D132="","",IF(OR($AL132=5,$AL132=6,$AM132=1),IF($AM132=1,VLOOKUP($AM132,IC_Req!$A$12:$J$15,7),VLOOKUP($AL132,IC_Req!$A$2:$J$7,7)),""))</f>
        <v/>
      </c>
      <c r="U132" s="455"/>
      <c r="V132" s="455"/>
      <c r="W132" s="456"/>
      <c r="X132" s="150" t="str">
        <f t="shared" si="10"/>
        <v/>
      </c>
      <c r="Y132" s="150" t="str">
        <f t="shared" si="11"/>
        <v/>
      </c>
      <c r="Z132" s="151"/>
      <c r="AA132" s="453"/>
      <c r="AB132" s="453"/>
      <c r="AC132" s="453"/>
      <c r="AD132" s="453"/>
      <c r="AE132" s="453"/>
      <c r="AF132" s="457"/>
      <c r="AG132" s="152" t="str">
        <f>IF(OR($D132="",$AH132=""),"",MIN(VLOOKUP($AL132,IC_Req!$A$2:$J$7,9),$AH132-VLOOKUP($AL132,IC_Req!$A$2:$J$7,10)))</f>
        <v/>
      </c>
      <c r="AH132" s="453"/>
      <c r="AI132" s="453"/>
      <c r="AJ132" s="151"/>
      <c r="AK132" s="126" t="e">
        <f>VLOOKUP($D132,IC_Req!$M$2:$O$29,2)</f>
        <v>#N/A</v>
      </c>
      <c r="AL132" s="126" t="e">
        <f>VLOOKUP($D132,IC_Req!$M$2:$O$29,3)</f>
        <v>#N/A</v>
      </c>
      <c r="AM132" s="126" t="e">
        <f>IF($AL132=3,VLOOKUP($D132,IC_Req!$M$2:$P$29,4),"")</f>
        <v>#N/A</v>
      </c>
      <c r="AO132" s="217"/>
      <c r="AP132" s="218"/>
      <c r="AQ132" s="218"/>
    </row>
    <row r="133" spans="1:43" x14ac:dyDescent="0.25">
      <c r="A133" s="125"/>
      <c r="B133" s="453"/>
      <c r="C133" s="453"/>
      <c r="D133" s="454"/>
      <c r="E133" s="455"/>
      <c r="F133" s="147" t="str">
        <f>IF(OR($D133="",$AB133=""),"",IF(AND($AL133&lt;&gt;3,$AL133&lt;&gt;4),$AB133-(VLOOKUP($AL133,IC_Req!$A$2:$J$7,3)*$AB133),""))</f>
        <v/>
      </c>
      <c r="G133" s="147" t="str">
        <f>IF($D133="","",IF(AND($AL133&lt;&gt;3,$AL133&lt;&gt;4),IF($AB133&lt;&gt;"",$AB133+(VLOOKUP($AL133,IC_Req!$A$2:$J$7,3)*$AB133),IF(AND($H133&lt;&gt;"",$AA133&lt;&gt;""),$AA133*$H133,"")),IF(AND($H133&lt;&gt;"",$AA133&lt;&gt;""),$AA133*$H133,"")))</f>
        <v/>
      </c>
      <c r="H133" s="148" t="str">
        <f>IF($D133="","",IF(AND($AL133&lt;&gt;3,$AL133&lt;&gt;4),IF($AB133&lt;&gt;"","",VLOOKUP($AL133,IC_Req!$A$2:$J$7,2)),VLOOKUP($AL133,IC_Req!$A$2:$J$7,2)))</f>
        <v/>
      </c>
      <c r="I133" s="456"/>
      <c r="J133" s="147" t="str">
        <f t="shared" si="6"/>
        <v/>
      </c>
      <c r="K133" s="148" t="str">
        <f>IF($D133="","",VLOOKUP($AL133,IC_Req!$A$2:$J$7,4))</f>
        <v/>
      </c>
      <c r="L133" s="455"/>
      <c r="M133" s="169" t="str">
        <f t="shared" si="7"/>
        <v/>
      </c>
      <c r="N133" s="458"/>
      <c r="O133" s="455"/>
      <c r="P133" s="147" t="str">
        <f t="shared" si="8"/>
        <v/>
      </c>
      <c r="Q133" s="148" t="str">
        <f>IF($D133="","",IF(OR($AL133=4,$AL133=5,$AL133=6),VLOOKUP($AL133,IC_Req!$A$2:$J$7,6),IF($AL133=3,VLOOKUP($AM133,IC_Req!$A$12:$J$15,6),"")))</f>
        <v/>
      </c>
      <c r="R133" s="456"/>
      <c r="S133" s="158" t="str">
        <f t="shared" si="9"/>
        <v/>
      </c>
      <c r="T133" s="148" t="str">
        <f>IF($D133="","",IF(OR($AL133=5,$AL133=6,$AM133=1),IF($AM133=1,VLOOKUP($AM133,IC_Req!$A$12:$J$15,7),VLOOKUP($AL133,IC_Req!$A$2:$J$7,7)),""))</f>
        <v/>
      </c>
      <c r="U133" s="455"/>
      <c r="V133" s="455"/>
      <c r="W133" s="456"/>
      <c r="X133" s="150" t="str">
        <f t="shared" si="10"/>
        <v/>
      </c>
      <c r="Y133" s="150" t="str">
        <f t="shared" si="11"/>
        <v/>
      </c>
      <c r="Z133" s="151"/>
      <c r="AA133" s="453"/>
      <c r="AB133" s="453"/>
      <c r="AC133" s="453"/>
      <c r="AD133" s="453"/>
      <c r="AE133" s="453"/>
      <c r="AF133" s="457"/>
      <c r="AG133" s="152" t="str">
        <f>IF(OR($D133="",$AH133=""),"",MIN(VLOOKUP($AL133,IC_Req!$A$2:$J$7,9),$AH133-VLOOKUP($AL133,IC_Req!$A$2:$J$7,10)))</f>
        <v/>
      </c>
      <c r="AH133" s="453"/>
      <c r="AI133" s="453"/>
      <c r="AJ133" s="151"/>
      <c r="AK133" s="126" t="e">
        <f>VLOOKUP($D133,IC_Req!$M$2:$O$29,2)</f>
        <v>#N/A</v>
      </c>
      <c r="AL133" s="126" t="e">
        <f>VLOOKUP($D133,IC_Req!$M$2:$O$29,3)</f>
        <v>#N/A</v>
      </c>
      <c r="AM133" s="126" t="e">
        <f>IF($AL133=3,VLOOKUP($D133,IC_Req!$M$2:$P$29,4),"")</f>
        <v>#N/A</v>
      </c>
      <c r="AO133" s="217"/>
      <c r="AP133" s="218"/>
      <c r="AQ133" s="218"/>
    </row>
    <row r="134" spans="1:43" x14ac:dyDescent="0.25">
      <c r="A134" s="125"/>
      <c r="B134" s="453"/>
      <c r="C134" s="453"/>
      <c r="D134" s="454"/>
      <c r="E134" s="455"/>
      <c r="F134" s="147" t="str">
        <f>IF(OR($D134="",$AB134=""),"",IF(AND($AL134&lt;&gt;3,$AL134&lt;&gt;4),$AB134-(VLOOKUP($AL134,IC_Req!$A$2:$J$7,3)*$AB134),""))</f>
        <v/>
      </c>
      <c r="G134" s="147" t="str">
        <f>IF($D134="","",IF(AND($AL134&lt;&gt;3,$AL134&lt;&gt;4),IF($AB134&lt;&gt;"",$AB134+(VLOOKUP($AL134,IC_Req!$A$2:$J$7,3)*$AB134),IF(AND($H134&lt;&gt;"",$AA134&lt;&gt;""),$AA134*$H134,"")),IF(AND($H134&lt;&gt;"",$AA134&lt;&gt;""),$AA134*$H134,"")))</f>
        <v/>
      </c>
      <c r="H134" s="148" t="str">
        <f>IF($D134="","",IF(AND($AL134&lt;&gt;3,$AL134&lt;&gt;4),IF($AB134&lt;&gt;"","",VLOOKUP($AL134,IC_Req!$A$2:$J$7,2)),VLOOKUP($AL134,IC_Req!$A$2:$J$7,2)))</f>
        <v/>
      </c>
      <c r="I134" s="456"/>
      <c r="J134" s="147" t="str">
        <f t="shared" si="6"/>
        <v/>
      </c>
      <c r="K134" s="148" t="str">
        <f>IF($D134="","",VLOOKUP($AL134,IC_Req!$A$2:$J$7,4))</f>
        <v/>
      </c>
      <c r="L134" s="455"/>
      <c r="M134" s="169" t="str">
        <f t="shared" si="7"/>
        <v/>
      </c>
      <c r="N134" s="458"/>
      <c r="O134" s="455"/>
      <c r="P134" s="147" t="str">
        <f t="shared" si="8"/>
        <v/>
      </c>
      <c r="Q134" s="148" t="str">
        <f>IF($D134="","",IF(OR($AL134=4,$AL134=5,$AL134=6),VLOOKUP($AL134,IC_Req!$A$2:$J$7,6),IF($AL134=3,VLOOKUP($AM134,IC_Req!$A$12:$J$15,6),"")))</f>
        <v/>
      </c>
      <c r="R134" s="456"/>
      <c r="S134" s="158" t="str">
        <f t="shared" si="9"/>
        <v/>
      </c>
      <c r="T134" s="148" t="str">
        <f>IF($D134="","",IF(OR($AL134=5,$AL134=6,$AM134=1),IF($AM134=1,VLOOKUP($AM134,IC_Req!$A$12:$J$15,7),VLOOKUP($AL134,IC_Req!$A$2:$J$7,7)),""))</f>
        <v/>
      </c>
      <c r="U134" s="455"/>
      <c r="V134" s="455"/>
      <c r="W134" s="456"/>
      <c r="X134" s="150" t="str">
        <f t="shared" si="10"/>
        <v/>
      </c>
      <c r="Y134" s="150" t="str">
        <f t="shared" si="11"/>
        <v/>
      </c>
      <c r="Z134" s="151"/>
      <c r="AA134" s="453"/>
      <c r="AB134" s="453"/>
      <c r="AC134" s="453"/>
      <c r="AD134" s="453"/>
      <c r="AE134" s="453"/>
      <c r="AF134" s="457"/>
      <c r="AG134" s="152" t="str">
        <f>IF(OR($D134="",$AH134=""),"",MIN(VLOOKUP($AL134,IC_Req!$A$2:$J$7,9),$AH134-VLOOKUP($AL134,IC_Req!$A$2:$J$7,10)))</f>
        <v/>
      </c>
      <c r="AH134" s="453"/>
      <c r="AI134" s="453"/>
      <c r="AJ134" s="151"/>
      <c r="AK134" s="126" t="e">
        <f>VLOOKUP($D134,IC_Req!$M$2:$O$29,2)</f>
        <v>#N/A</v>
      </c>
      <c r="AL134" s="126" t="e">
        <f>VLOOKUP($D134,IC_Req!$M$2:$O$29,3)</f>
        <v>#N/A</v>
      </c>
      <c r="AM134" s="126" t="e">
        <f>IF($AL134=3,VLOOKUP($D134,IC_Req!$M$2:$P$29,4),"")</f>
        <v>#N/A</v>
      </c>
      <c r="AO134" s="217"/>
      <c r="AP134" s="218"/>
      <c r="AQ134" s="218"/>
    </row>
    <row r="135" spans="1:43" x14ac:dyDescent="0.25">
      <c r="A135" s="125"/>
      <c r="B135" s="453"/>
      <c r="C135" s="453"/>
      <c r="D135" s="454"/>
      <c r="E135" s="455"/>
      <c r="F135" s="147" t="str">
        <f>IF(OR($D135="",$AB135=""),"",IF(AND($AL135&lt;&gt;3,$AL135&lt;&gt;4),$AB135-(VLOOKUP($AL135,IC_Req!$A$2:$J$7,3)*$AB135),""))</f>
        <v/>
      </c>
      <c r="G135" s="147" t="str">
        <f>IF($D135="","",IF(AND($AL135&lt;&gt;3,$AL135&lt;&gt;4),IF($AB135&lt;&gt;"",$AB135+(VLOOKUP($AL135,IC_Req!$A$2:$J$7,3)*$AB135),IF(AND($H135&lt;&gt;"",$AA135&lt;&gt;""),$AA135*$H135,"")),IF(AND($H135&lt;&gt;"",$AA135&lt;&gt;""),$AA135*$H135,"")))</f>
        <v/>
      </c>
      <c r="H135" s="148" t="str">
        <f>IF($D135="","",IF(AND($AL135&lt;&gt;3,$AL135&lt;&gt;4),IF($AB135&lt;&gt;"","",VLOOKUP($AL135,IC_Req!$A$2:$J$7,2)),VLOOKUP($AL135,IC_Req!$A$2:$J$7,2)))</f>
        <v/>
      </c>
      <c r="I135" s="456"/>
      <c r="J135" s="147" t="str">
        <f t="shared" si="6"/>
        <v/>
      </c>
      <c r="K135" s="148" t="str">
        <f>IF($D135="","",VLOOKUP($AL135,IC_Req!$A$2:$J$7,4))</f>
        <v/>
      </c>
      <c r="L135" s="455"/>
      <c r="M135" s="169" t="str">
        <f t="shared" si="7"/>
        <v/>
      </c>
      <c r="N135" s="458"/>
      <c r="O135" s="455"/>
      <c r="P135" s="147" t="str">
        <f t="shared" si="8"/>
        <v/>
      </c>
      <c r="Q135" s="148" t="str">
        <f>IF($D135="","",IF(OR($AL135=4,$AL135=5,$AL135=6),VLOOKUP($AL135,IC_Req!$A$2:$J$7,6),IF($AL135=3,VLOOKUP($AM135,IC_Req!$A$12:$J$15,6),"")))</f>
        <v/>
      </c>
      <c r="R135" s="456"/>
      <c r="S135" s="158" t="str">
        <f t="shared" si="9"/>
        <v/>
      </c>
      <c r="T135" s="148" t="str">
        <f>IF($D135="","",IF(OR($AL135=5,$AL135=6,$AM135=1),IF($AM135=1,VLOOKUP($AM135,IC_Req!$A$12:$J$15,7),VLOOKUP($AL135,IC_Req!$A$2:$J$7,7)),""))</f>
        <v/>
      </c>
      <c r="U135" s="455"/>
      <c r="V135" s="455"/>
      <c r="W135" s="456"/>
      <c r="X135" s="150" t="str">
        <f t="shared" si="10"/>
        <v/>
      </c>
      <c r="Y135" s="150" t="str">
        <f t="shared" si="11"/>
        <v/>
      </c>
      <c r="Z135" s="151"/>
      <c r="AA135" s="453"/>
      <c r="AB135" s="453"/>
      <c r="AC135" s="453"/>
      <c r="AD135" s="453"/>
      <c r="AE135" s="453"/>
      <c r="AF135" s="457"/>
      <c r="AG135" s="152" t="str">
        <f>IF(OR($D135="",$AH135=""),"",MIN(VLOOKUP($AL135,IC_Req!$A$2:$J$7,9),$AH135-VLOOKUP($AL135,IC_Req!$A$2:$J$7,10)))</f>
        <v/>
      </c>
      <c r="AH135" s="453"/>
      <c r="AI135" s="453"/>
      <c r="AJ135" s="151"/>
      <c r="AK135" s="126" t="e">
        <f>VLOOKUP($D135,IC_Req!$M$2:$O$29,2)</f>
        <v>#N/A</v>
      </c>
      <c r="AL135" s="126" t="e">
        <f>VLOOKUP($D135,IC_Req!$M$2:$O$29,3)</f>
        <v>#N/A</v>
      </c>
      <c r="AM135" s="126" t="e">
        <f>IF($AL135=3,VLOOKUP($D135,IC_Req!$M$2:$P$29,4),"")</f>
        <v>#N/A</v>
      </c>
      <c r="AO135" s="217"/>
      <c r="AP135" s="218"/>
      <c r="AQ135" s="218"/>
    </row>
    <row r="136" spans="1:43" x14ac:dyDescent="0.25">
      <c r="A136" s="125"/>
      <c r="B136" s="453"/>
      <c r="C136" s="453"/>
      <c r="D136" s="454"/>
      <c r="E136" s="455"/>
      <c r="F136" s="147" t="str">
        <f>IF(OR($D136="",$AB136=""),"",IF(AND($AL136&lt;&gt;3,$AL136&lt;&gt;4),$AB136-(VLOOKUP($AL136,IC_Req!$A$2:$J$7,3)*$AB136),""))</f>
        <v/>
      </c>
      <c r="G136" s="147" t="str">
        <f>IF($D136="","",IF(AND($AL136&lt;&gt;3,$AL136&lt;&gt;4),IF($AB136&lt;&gt;"",$AB136+(VLOOKUP($AL136,IC_Req!$A$2:$J$7,3)*$AB136),IF(AND($H136&lt;&gt;"",$AA136&lt;&gt;""),$AA136*$H136,"")),IF(AND($H136&lt;&gt;"",$AA136&lt;&gt;""),$AA136*$H136,"")))</f>
        <v/>
      </c>
      <c r="H136" s="148" t="str">
        <f>IF($D136="","",IF(AND($AL136&lt;&gt;3,$AL136&lt;&gt;4),IF($AB136&lt;&gt;"","",VLOOKUP($AL136,IC_Req!$A$2:$J$7,2)),VLOOKUP($AL136,IC_Req!$A$2:$J$7,2)))</f>
        <v/>
      </c>
      <c r="I136" s="456"/>
      <c r="J136" s="147" t="str">
        <f t="shared" si="6"/>
        <v/>
      </c>
      <c r="K136" s="148" t="str">
        <f>IF($D136="","",VLOOKUP($AL136,IC_Req!$A$2:$J$7,4))</f>
        <v/>
      </c>
      <c r="L136" s="455"/>
      <c r="M136" s="169" t="str">
        <f t="shared" si="7"/>
        <v/>
      </c>
      <c r="N136" s="458"/>
      <c r="O136" s="455"/>
      <c r="P136" s="147" t="str">
        <f t="shared" si="8"/>
        <v/>
      </c>
      <c r="Q136" s="148" t="str">
        <f>IF($D136="","",IF(OR($AL136=4,$AL136=5,$AL136=6),VLOOKUP($AL136,IC_Req!$A$2:$J$7,6),IF($AL136=3,VLOOKUP($AM136,IC_Req!$A$12:$J$15,6),"")))</f>
        <v/>
      </c>
      <c r="R136" s="456"/>
      <c r="S136" s="158" t="str">
        <f t="shared" si="9"/>
        <v/>
      </c>
      <c r="T136" s="148" t="str">
        <f>IF($D136="","",IF(OR($AL136=5,$AL136=6,$AM136=1),IF($AM136=1,VLOOKUP($AM136,IC_Req!$A$12:$J$15,7),VLOOKUP($AL136,IC_Req!$A$2:$J$7,7)),""))</f>
        <v/>
      </c>
      <c r="U136" s="455"/>
      <c r="V136" s="455"/>
      <c r="W136" s="456"/>
      <c r="X136" s="150" t="str">
        <f t="shared" si="10"/>
        <v/>
      </c>
      <c r="Y136" s="150" t="str">
        <f t="shared" si="11"/>
        <v/>
      </c>
      <c r="Z136" s="151"/>
      <c r="AA136" s="453"/>
      <c r="AB136" s="453"/>
      <c r="AC136" s="453"/>
      <c r="AD136" s="453"/>
      <c r="AE136" s="453"/>
      <c r="AF136" s="457"/>
      <c r="AG136" s="152" t="str">
        <f>IF(OR($D136="",$AH136=""),"",MIN(VLOOKUP($AL136,IC_Req!$A$2:$J$7,9),$AH136-VLOOKUP($AL136,IC_Req!$A$2:$J$7,10)))</f>
        <v/>
      </c>
      <c r="AH136" s="453"/>
      <c r="AI136" s="453"/>
      <c r="AJ136" s="151"/>
      <c r="AK136" s="126" t="e">
        <f>VLOOKUP($D136,IC_Req!$M$2:$O$29,2)</f>
        <v>#N/A</v>
      </c>
      <c r="AL136" s="126" t="e">
        <f>VLOOKUP($D136,IC_Req!$M$2:$O$29,3)</f>
        <v>#N/A</v>
      </c>
      <c r="AM136" s="126" t="e">
        <f>IF($AL136=3,VLOOKUP($D136,IC_Req!$M$2:$P$29,4),"")</f>
        <v>#N/A</v>
      </c>
      <c r="AO136" s="217"/>
      <c r="AP136" s="218"/>
      <c r="AQ136" s="218"/>
    </row>
    <row r="137" spans="1:43" x14ac:dyDescent="0.25">
      <c r="A137" s="125"/>
      <c r="B137" s="453"/>
      <c r="C137" s="453"/>
      <c r="D137" s="454"/>
      <c r="E137" s="455"/>
      <c r="F137" s="147" t="str">
        <f>IF(OR($D137="",$AB137=""),"",IF(AND($AL137&lt;&gt;3,$AL137&lt;&gt;4),$AB137-(VLOOKUP($AL137,IC_Req!$A$2:$J$7,3)*$AB137),""))</f>
        <v/>
      </c>
      <c r="G137" s="147" t="str">
        <f>IF($D137="","",IF(AND($AL137&lt;&gt;3,$AL137&lt;&gt;4),IF($AB137&lt;&gt;"",$AB137+(VLOOKUP($AL137,IC_Req!$A$2:$J$7,3)*$AB137),IF(AND($H137&lt;&gt;"",$AA137&lt;&gt;""),$AA137*$H137,"")),IF(AND($H137&lt;&gt;"",$AA137&lt;&gt;""),$AA137*$H137,"")))</f>
        <v/>
      </c>
      <c r="H137" s="148" t="str">
        <f>IF($D137="","",IF(AND($AL137&lt;&gt;3,$AL137&lt;&gt;4),IF($AB137&lt;&gt;"","",VLOOKUP($AL137,IC_Req!$A$2:$J$7,2)),VLOOKUP($AL137,IC_Req!$A$2:$J$7,2)))</f>
        <v/>
      </c>
      <c r="I137" s="456"/>
      <c r="J137" s="147" t="str">
        <f t="shared" si="6"/>
        <v/>
      </c>
      <c r="K137" s="148" t="str">
        <f>IF($D137="","",VLOOKUP($AL137,IC_Req!$A$2:$J$7,4))</f>
        <v/>
      </c>
      <c r="L137" s="455"/>
      <c r="M137" s="169" t="str">
        <f t="shared" si="7"/>
        <v/>
      </c>
      <c r="N137" s="458"/>
      <c r="O137" s="455"/>
      <c r="P137" s="147" t="str">
        <f t="shared" si="8"/>
        <v/>
      </c>
      <c r="Q137" s="148" t="str">
        <f>IF($D137="","",IF(OR($AL137=4,$AL137=5,$AL137=6),VLOOKUP($AL137,IC_Req!$A$2:$J$7,6),IF($AL137=3,VLOOKUP($AM137,IC_Req!$A$12:$J$15,6),"")))</f>
        <v/>
      </c>
      <c r="R137" s="456"/>
      <c r="S137" s="158" t="str">
        <f t="shared" si="9"/>
        <v/>
      </c>
      <c r="T137" s="148" t="str">
        <f>IF($D137="","",IF(OR($AL137=5,$AL137=6,$AM137=1),IF($AM137=1,VLOOKUP($AM137,IC_Req!$A$12:$J$15,7),VLOOKUP($AL137,IC_Req!$A$2:$J$7,7)),""))</f>
        <v/>
      </c>
      <c r="U137" s="455"/>
      <c r="V137" s="455"/>
      <c r="W137" s="456"/>
      <c r="X137" s="150" t="str">
        <f t="shared" si="10"/>
        <v/>
      </c>
      <c r="Y137" s="150" t="str">
        <f t="shared" si="11"/>
        <v/>
      </c>
      <c r="Z137" s="151"/>
      <c r="AA137" s="453"/>
      <c r="AB137" s="453"/>
      <c r="AC137" s="453"/>
      <c r="AD137" s="453"/>
      <c r="AE137" s="453"/>
      <c r="AF137" s="457"/>
      <c r="AG137" s="152" t="str">
        <f>IF(OR($D137="",$AH137=""),"",MIN(VLOOKUP($AL137,IC_Req!$A$2:$J$7,9),$AH137-VLOOKUP($AL137,IC_Req!$A$2:$J$7,10)))</f>
        <v/>
      </c>
      <c r="AH137" s="453"/>
      <c r="AI137" s="453"/>
      <c r="AJ137" s="151"/>
      <c r="AK137" s="126" t="e">
        <f>VLOOKUP($D137,IC_Req!$M$2:$O$29,2)</f>
        <v>#N/A</v>
      </c>
      <c r="AL137" s="126" t="e">
        <f>VLOOKUP($D137,IC_Req!$M$2:$O$29,3)</f>
        <v>#N/A</v>
      </c>
      <c r="AM137" s="126" t="e">
        <f>IF($AL137=3,VLOOKUP($D137,IC_Req!$M$2:$P$29,4),"")</f>
        <v>#N/A</v>
      </c>
      <c r="AO137" s="217"/>
      <c r="AP137" s="218"/>
      <c r="AQ137" s="218"/>
    </row>
    <row r="138" spans="1:43" x14ac:dyDescent="0.25">
      <c r="A138" s="125"/>
      <c r="B138" s="453"/>
      <c r="C138" s="453"/>
      <c r="D138" s="454"/>
      <c r="E138" s="455"/>
      <c r="F138" s="147" t="str">
        <f>IF(OR($D138="",$AB138=""),"",IF(AND($AL138&lt;&gt;3,$AL138&lt;&gt;4),$AB138-(VLOOKUP($AL138,IC_Req!$A$2:$J$7,3)*$AB138),""))</f>
        <v/>
      </c>
      <c r="G138" s="147" t="str">
        <f>IF($D138="","",IF(AND($AL138&lt;&gt;3,$AL138&lt;&gt;4),IF($AB138&lt;&gt;"",$AB138+(VLOOKUP($AL138,IC_Req!$A$2:$J$7,3)*$AB138),IF(AND($H138&lt;&gt;"",$AA138&lt;&gt;""),$AA138*$H138,"")),IF(AND($H138&lt;&gt;"",$AA138&lt;&gt;""),$AA138*$H138,"")))</f>
        <v/>
      </c>
      <c r="H138" s="148" t="str">
        <f>IF($D138="","",IF(AND($AL138&lt;&gt;3,$AL138&lt;&gt;4),IF($AB138&lt;&gt;"","",VLOOKUP($AL138,IC_Req!$A$2:$J$7,2)),VLOOKUP($AL138,IC_Req!$A$2:$J$7,2)))</f>
        <v/>
      </c>
      <c r="I138" s="456"/>
      <c r="J138" s="147" t="str">
        <f t="shared" si="6"/>
        <v/>
      </c>
      <c r="K138" s="148" t="str">
        <f>IF($D138="","",VLOOKUP($AL138,IC_Req!$A$2:$J$7,4))</f>
        <v/>
      </c>
      <c r="L138" s="455"/>
      <c r="M138" s="169" t="str">
        <f t="shared" si="7"/>
        <v/>
      </c>
      <c r="N138" s="458"/>
      <c r="O138" s="455"/>
      <c r="P138" s="147" t="str">
        <f t="shared" si="8"/>
        <v/>
      </c>
      <c r="Q138" s="148" t="str">
        <f>IF($D138="","",IF(OR($AL138=4,$AL138=5,$AL138=6),VLOOKUP($AL138,IC_Req!$A$2:$J$7,6),IF($AL138=3,VLOOKUP($AM138,IC_Req!$A$12:$J$15,6),"")))</f>
        <v/>
      </c>
      <c r="R138" s="456"/>
      <c r="S138" s="158" t="str">
        <f t="shared" si="9"/>
        <v/>
      </c>
      <c r="T138" s="148" t="str">
        <f>IF($D138="","",IF(OR($AL138=5,$AL138=6,$AM138=1),IF($AM138=1,VLOOKUP($AM138,IC_Req!$A$12:$J$15,7),VLOOKUP($AL138,IC_Req!$A$2:$J$7,7)),""))</f>
        <v/>
      </c>
      <c r="U138" s="455"/>
      <c r="V138" s="455"/>
      <c r="W138" s="456"/>
      <c r="X138" s="150" t="str">
        <f t="shared" si="10"/>
        <v/>
      </c>
      <c r="Y138" s="150" t="str">
        <f t="shared" si="11"/>
        <v/>
      </c>
      <c r="Z138" s="151"/>
      <c r="AA138" s="453"/>
      <c r="AB138" s="453"/>
      <c r="AC138" s="453"/>
      <c r="AD138" s="453"/>
      <c r="AE138" s="453"/>
      <c r="AF138" s="457"/>
      <c r="AG138" s="152" t="str">
        <f>IF(OR($D138="",$AH138=""),"",MIN(VLOOKUP($AL138,IC_Req!$A$2:$J$7,9),$AH138-VLOOKUP($AL138,IC_Req!$A$2:$J$7,10)))</f>
        <v/>
      </c>
      <c r="AH138" s="453"/>
      <c r="AI138" s="453"/>
      <c r="AJ138" s="151"/>
      <c r="AK138" s="126" t="e">
        <f>VLOOKUP($D138,IC_Req!$M$2:$O$29,2)</f>
        <v>#N/A</v>
      </c>
      <c r="AL138" s="126" t="e">
        <f>VLOOKUP($D138,IC_Req!$M$2:$O$29,3)</f>
        <v>#N/A</v>
      </c>
      <c r="AM138" s="126" t="e">
        <f>IF($AL138=3,VLOOKUP($D138,IC_Req!$M$2:$P$29,4),"")</f>
        <v>#N/A</v>
      </c>
      <c r="AO138" s="217"/>
      <c r="AP138" s="218"/>
      <c r="AQ138" s="218"/>
    </row>
    <row r="139" spans="1:43" x14ac:dyDescent="0.25">
      <c r="A139" s="125"/>
      <c r="B139" s="453"/>
      <c r="C139" s="453"/>
      <c r="D139" s="454"/>
      <c r="E139" s="455"/>
      <c r="F139" s="147" t="str">
        <f>IF(OR($D139="",$AB139=""),"",IF(AND($AL139&lt;&gt;3,$AL139&lt;&gt;4),$AB139-(VLOOKUP($AL139,IC_Req!$A$2:$J$7,3)*$AB139),""))</f>
        <v/>
      </c>
      <c r="G139" s="147" t="str">
        <f>IF($D139="","",IF(AND($AL139&lt;&gt;3,$AL139&lt;&gt;4),IF($AB139&lt;&gt;"",$AB139+(VLOOKUP($AL139,IC_Req!$A$2:$J$7,3)*$AB139),IF(AND($H139&lt;&gt;"",$AA139&lt;&gt;""),$AA139*$H139,"")),IF(AND($H139&lt;&gt;"",$AA139&lt;&gt;""),$AA139*$H139,"")))</f>
        <v/>
      </c>
      <c r="H139" s="148" t="str">
        <f>IF($D139="","",IF(AND($AL139&lt;&gt;3,$AL139&lt;&gt;4),IF($AB139&lt;&gt;"","",VLOOKUP($AL139,IC_Req!$A$2:$J$7,2)),VLOOKUP($AL139,IC_Req!$A$2:$J$7,2)))</f>
        <v/>
      </c>
      <c r="I139" s="456"/>
      <c r="J139" s="147" t="str">
        <f t="shared" si="6"/>
        <v/>
      </c>
      <c r="K139" s="148" t="str">
        <f>IF($D139="","",VLOOKUP($AL139,IC_Req!$A$2:$J$7,4))</f>
        <v/>
      </c>
      <c r="L139" s="455"/>
      <c r="M139" s="169" t="str">
        <f t="shared" si="7"/>
        <v/>
      </c>
      <c r="N139" s="458"/>
      <c r="O139" s="455"/>
      <c r="P139" s="147" t="str">
        <f t="shared" si="8"/>
        <v/>
      </c>
      <c r="Q139" s="148" t="str">
        <f>IF($D139="","",IF(OR($AL139=4,$AL139=5,$AL139=6),VLOOKUP($AL139,IC_Req!$A$2:$J$7,6),IF($AL139=3,VLOOKUP($AM139,IC_Req!$A$12:$J$15,6),"")))</f>
        <v/>
      </c>
      <c r="R139" s="456"/>
      <c r="S139" s="158" t="str">
        <f t="shared" si="9"/>
        <v/>
      </c>
      <c r="T139" s="148" t="str">
        <f>IF($D139="","",IF(OR($AL139=5,$AL139=6,$AM139=1),IF($AM139=1,VLOOKUP($AM139,IC_Req!$A$12:$J$15,7),VLOOKUP($AL139,IC_Req!$A$2:$J$7,7)),""))</f>
        <v/>
      </c>
      <c r="U139" s="455"/>
      <c r="V139" s="455"/>
      <c r="W139" s="456"/>
      <c r="X139" s="150" t="str">
        <f t="shared" si="10"/>
        <v/>
      </c>
      <c r="Y139" s="150" t="str">
        <f t="shared" si="11"/>
        <v/>
      </c>
      <c r="Z139" s="151"/>
      <c r="AA139" s="453"/>
      <c r="AB139" s="453"/>
      <c r="AC139" s="453"/>
      <c r="AD139" s="453"/>
      <c r="AE139" s="453"/>
      <c r="AF139" s="457"/>
      <c r="AG139" s="152" t="str">
        <f>IF(OR($D139="",$AH139=""),"",MIN(VLOOKUP($AL139,IC_Req!$A$2:$J$7,9),$AH139-VLOOKUP($AL139,IC_Req!$A$2:$J$7,10)))</f>
        <v/>
      </c>
      <c r="AH139" s="453"/>
      <c r="AI139" s="453"/>
      <c r="AJ139" s="151"/>
      <c r="AK139" s="126" t="e">
        <f>VLOOKUP($D139,IC_Req!$M$2:$O$29,2)</f>
        <v>#N/A</v>
      </c>
      <c r="AL139" s="126" t="e">
        <f>VLOOKUP($D139,IC_Req!$M$2:$O$29,3)</f>
        <v>#N/A</v>
      </c>
      <c r="AM139" s="126" t="e">
        <f>IF($AL139=3,VLOOKUP($D139,IC_Req!$M$2:$P$29,4),"")</f>
        <v>#N/A</v>
      </c>
      <c r="AO139" s="217"/>
      <c r="AP139" s="218"/>
      <c r="AQ139" s="218"/>
    </row>
    <row r="140" spans="1:43" x14ac:dyDescent="0.25">
      <c r="A140" s="125"/>
      <c r="B140" s="453"/>
      <c r="C140" s="453"/>
      <c r="D140" s="454"/>
      <c r="E140" s="455"/>
      <c r="F140" s="147" t="str">
        <f>IF(OR($D140="",$AB140=""),"",IF(AND($AL140&lt;&gt;3,$AL140&lt;&gt;4),$AB140-(VLOOKUP($AL140,IC_Req!$A$2:$J$7,3)*$AB140),""))</f>
        <v/>
      </c>
      <c r="G140" s="147" t="str">
        <f>IF($D140="","",IF(AND($AL140&lt;&gt;3,$AL140&lt;&gt;4),IF($AB140&lt;&gt;"",$AB140+(VLOOKUP($AL140,IC_Req!$A$2:$J$7,3)*$AB140),IF(AND($H140&lt;&gt;"",$AA140&lt;&gt;""),$AA140*$H140,"")),IF(AND($H140&lt;&gt;"",$AA140&lt;&gt;""),$AA140*$H140,"")))</f>
        <v/>
      </c>
      <c r="H140" s="148" t="str">
        <f>IF($D140="","",IF(AND($AL140&lt;&gt;3,$AL140&lt;&gt;4),IF($AB140&lt;&gt;"","",VLOOKUP($AL140,IC_Req!$A$2:$J$7,2)),VLOOKUP($AL140,IC_Req!$A$2:$J$7,2)))</f>
        <v/>
      </c>
      <c r="I140" s="456"/>
      <c r="J140" s="147" t="str">
        <f t="shared" si="6"/>
        <v/>
      </c>
      <c r="K140" s="148" t="str">
        <f>IF($D140="","",VLOOKUP($AL140,IC_Req!$A$2:$J$7,4))</f>
        <v/>
      </c>
      <c r="L140" s="455"/>
      <c r="M140" s="169" t="str">
        <f t="shared" si="7"/>
        <v/>
      </c>
      <c r="N140" s="458"/>
      <c r="O140" s="455"/>
      <c r="P140" s="147" t="str">
        <f t="shared" si="8"/>
        <v/>
      </c>
      <c r="Q140" s="148" t="str">
        <f>IF($D140="","",IF(OR($AL140=4,$AL140=5,$AL140=6),VLOOKUP($AL140,IC_Req!$A$2:$J$7,6),IF($AL140=3,VLOOKUP($AM140,IC_Req!$A$12:$J$15,6),"")))</f>
        <v/>
      </c>
      <c r="R140" s="456"/>
      <c r="S140" s="158" t="str">
        <f t="shared" si="9"/>
        <v/>
      </c>
      <c r="T140" s="148" t="str">
        <f>IF($D140="","",IF(OR($AL140=5,$AL140=6,$AM140=1),IF($AM140=1,VLOOKUP($AM140,IC_Req!$A$12:$J$15,7),VLOOKUP($AL140,IC_Req!$A$2:$J$7,7)),""))</f>
        <v/>
      </c>
      <c r="U140" s="455"/>
      <c r="V140" s="455"/>
      <c r="W140" s="456"/>
      <c r="X140" s="150" t="str">
        <f t="shared" si="10"/>
        <v/>
      </c>
      <c r="Y140" s="150" t="str">
        <f t="shared" si="11"/>
        <v/>
      </c>
      <c r="Z140" s="151"/>
      <c r="AA140" s="453"/>
      <c r="AB140" s="453"/>
      <c r="AC140" s="453"/>
      <c r="AD140" s="453"/>
      <c r="AE140" s="453"/>
      <c r="AF140" s="457"/>
      <c r="AG140" s="152" t="str">
        <f>IF(OR($D140="",$AH140=""),"",MIN(VLOOKUP($AL140,IC_Req!$A$2:$J$7,9),$AH140-VLOOKUP($AL140,IC_Req!$A$2:$J$7,10)))</f>
        <v/>
      </c>
      <c r="AH140" s="453"/>
      <c r="AI140" s="453"/>
      <c r="AJ140" s="151"/>
      <c r="AK140" s="126" t="e">
        <f>VLOOKUP($D140,IC_Req!$M$2:$O$29,2)</f>
        <v>#N/A</v>
      </c>
      <c r="AL140" s="126" t="e">
        <f>VLOOKUP($D140,IC_Req!$M$2:$O$29,3)</f>
        <v>#N/A</v>
      </c>
      <c r="AM140" s="126" t="e">
        <f>IF($AL140=3,VLOOKUP($D140,IC_Req!$M$2:$P$29,4),"")</f>
        <v>#N/A</v>
      </c>
      <c r="AO140" s="217"/>
      <c r="AP140" s="218"/>
      <c r="AQ140" s="218"/>
    </row>
    <row r="141" spans="1:43" x14ac:dyDescent="0.25">
      <c r="A141" s="125"/>
      <c r="B141" s="453"/>
      <c r="C141" s="453"/>
      <c r="D141" s="454"/>
      <c r="E141" s="455"/>
      <c r="F141" s="147" t="str">
        <f>IF(OR($D141="",$AB141=""),"",IF(AND($AL141&lt;&gt;3,$AL141&lt;&gt;4),$AB141-(VLOOKUP($AL141,IC_Req!$A$2:$J$7,3)*$AB141),""))</f>
        <v/>
      </c>
      <c r="G141" s="147" t="str">
        <f>IF($D141="","",IF(AND($AL141&lt;&gt;3,$AL141&lt;&gt;4),IF($AB141&lt;&gt;"",$AB141+(VLOOKUP($AL141,IC_Req!$A$2:$J$7,3)*$AB141),IF(AND($H141&lt;&gt;"",$AA141&lt;&gt;""),$AA141*$H141,"")),IF(AND($H141&lt;&gt;"",$AA141&lt;&gt;""),$AA141*$H141,"")))</f>
        <v/>
      </c>
      <c r="H141" s="148" t="str">
        <f>IF($D141="","",IF(AND($AL141&lt;&gt;3,$AL141&lt;&gt;4),IF($AB141&lt;&gt;"","",VLOOKUP($AL141,IC_Req!$A$2:$J$7,2)),VLOOKUP($AL141,IC_Req!$A$2:$J$7,2)))</f>
        <v/>
      </c>
      <c r="I141" s="456"/>
      <c r="J141" s="147" t="str">
        <f t="shared" si="6"/>
        <v/>
      </c>
      <c r="K141" s="148" t="str">
        <f>IF($D141="","",VLOOKUP($AL141,IC_Req!$A$2:$J$7,4))</f>
        <v/>
      </c>
      <c r="L141" s="455"/>
      <c r="M141" s="169" t="str">
        <f t="shared" si="7"/>
        <v/>
      </c>
      <c r="N141" s="458"/>
      <c r="O141" s="455"/>
      <c r="P141" s="147" t="str">
        <f t="shared" si="8"/>
        <v/>
      </c>
      <c r="Q141" s="148" t="str">
        <f>IF($D141="","",IF(OR($AL141=4,$AL141=5,$AL141=6),VLOOKUP($AL141,IC_Req!$A$2:$J$7,6),IF($AL141=3,VLOOKUP($AM141,IC_Req!$A$12:$J$15,6),"")))</f>
        <v/>
      </c>
      <c r="R141" s="456"/>
      <c r="S141" s="158" t="str">
        <f t="shared" si="9"/>
        <v/>
      </c>
      <c r="T141" s="148" t="str">
        <f>IF($D141="","",IF(OR($AL141=5,$AL141=6,$AM141=1),IF($AM141=1,VLOOKUP($AM141,IC_Req!$A$12:$J$15,7),VLOOKUP($AL141,IC_Req!$A$2:$J$7,7)),""))</f>
        <v/>
      </c>
      <c r="U141" s="455"/>
      <c r="V141" s="455"/>
      <c r="W141" s="456"/>
      <c r="X141" s="150" t="str">
        <f t="shared" si="10"/>
        <v/>
      </c>
      <c r="Y141" s="150" t="str">
        <f t="shared" si="11"/>
        <v/>
      </c>
      <c r="Z141" s="151"/>
      <c r="AA141" s="453"/>
      <c r="AB141" s="453"/>
      <c r="AC141" s="453"/>
      <c r="AD141" s="453"/>
      <c r="AE141" s="453"/>
      <c r="AF141" s="457"/>
      <c r="AG141" s="152" t="str">
        <f>IF(OR($D141="",$AH141=""),"",MIN(VLOOKUP($AL141,IC_Req!$A$2:$J$7,9),$AH141-VLOOKUP($AL141,IC_Req!$A$2:$J$7,10)))</f>
        <v/>
      </c>
      <c r="AH141" s="453"/>
      <c r="AI141" s="453"/>
      <c r="AJ141" s="151"/>
      <c r="AK141" s="126" t="e">
        <f>VLOOKUP($D141,IC_Req!$M$2:$O$29,2)</f>
        <v>#N/A</v>
      </c>
      <c r="AL141" s="126" t="e">
        <f>VLOOKUP($D141,IC_Req!$M$2:$O$29,3)</f>
        <v>#N/A</v>
      </c>
      <c r="AM141" s="126" t="e">
        <f>IF($AL141=3,VLOOKUP($D141,IC_Req!$M$2:$P$29,4),"")</f>
        <v>#N/A</v>
      </c>
      <c r="AO141" s="217"/>
      <c r="AP141" s="218"/>
      <c r="AQ141" s="218"/>
    </row>
    <row r="142" spans="1:43" x14ac:dyDescent="0.25">
      <c r="A142" s="125"/>
      <c r="B142" s="453"/>
      <c r="C142" s="453"/>
      <c r="D142" s="454"/>
      <c r="E142" s="455"/>
      <c r="F142" s="147" t="str">
        <f>IF(OR($D142="",$AB142=""),"",IF(AND($AL142&lt;&gt;3,$AL142&lt;&gt;4),$AB142-(VLOOKUP($AL142,IC_Req!$A$2:$J$7,3)*$AB142),""))</f>
        <v/>
      </c>
      <c r="G142" s="147" t="str">
        <f>IF($D142="","",IF(AND($AL142&lt;&gt;3,$AL142&lt;&gt;4),IF($AB142&lt;&gt;"",$AB142+(VLOOKUP($AL142,IC_Req!$A$2:$J$7,3)*$AB142),IF(AND($H142&lt;&gt;"",$AA142&lt;&gt;""),$AA142*$H142,"")),IF(AND($H142&lt;&gt;"",$AA142&lt;&gt;""),$AA142*$H142,"")))</f>
        <v/>
      </c>
      <c r="H142" s="148" t="str">
        <f>IF($D142="","",IF(AND($AL142&lt;&gt;3,$AL142&lt;&gt;4),IF($AB142&lt;&gt;"","",VLOOKUP($AL142,IC_Req!$A$2:$J$7,2)),VLOOKUP($AL142,IC_Req!$A$2:$J$7,2)))</f>
        <v/>
      </c>
      <c r="I142" s="456"/>
      <c r="J142" s="147" t="str">
        <f t="shared" si="6"/>
        <v/>
      </c>
      <c r="K142" s="148" t="str">
        <f>IF($D142="","",VLOOKUP($AL142,IC_Req!$A$2:$J$7,4))</f>
        <v/>
      </c>
      <c r="L142" s="455"/>
      <c r="M142" s="169" t="str">
        <f t="shared" si="7"/>
        <v/>
      </c>
      <c r="N142" s="458"/>
      <c r="O142" s="455"/>
      <c r="P142" s="147" t="str">
        <f t="shared" si="8"/>
        <v/>
      </c>
      <c r="Q142" s="148" t="str">
        <f>IF($D142="","",IF(OR($AL142=4,$AL142=5,$AL142=6),VLOOKUP($AL142,IC_Req!$A$2:$J$7,6),IF($AL142=3,VLOOKUP($AM142,IC_Req!$A$12:$J$15,6),"")))</f>
        <v/>
      </c>
      <c r="R142" s="456"/>
      <c r="S142" s="158" t="str">
        <f t="shared" si="9"/>
        <v/>
      </c>
      <c r="T142" s="148" t="str">
        <f>IF($D142="","",IF(OR($AL142=5,$AL142=6,$AM142=1),IF($AM142=1,VLOOKUP($AM142,IC_Req!$A$12:$J$15,7),VLOOKUP($AL142,IC_Req!$A$2:$J$7,7)),""))</f>
        <v/>
      </c>
      <c r="U142" s="455"/>
      <c r="V142" s="455"/>
      <c r="W142" s="456"/>
      <c r="X142" s="150" t="str">
        <f t="shared" si="10"/>
        <v/>
      </c>
      <c r="Y142" s="150" t="str">
        <f t="shared" si="11"/>
        <v/>
      </c>
      <c r="Z142" s="151"/>
      <c r="AA142" s="453"/>
      <c r="AB142" s="453"/>
      <c r="AC142" s="453"/>
      <c r="AD142" s="453"/>
      <c r="AE142" s="453"/>
      <c r="AF142" s="457"/>
      <c r="AG142" s="152" t="str">
        <f>IF(OR($D142="",$AH142=""),"",MIN(VLOOKUP($AL142,IC_Req!$A$2:$J$7,9),$AH142-VLOOKUP($AL142,IC_Req!$A$2:$J$7,10)))</f>
        <v/>
      </c>
      <c r="AH142" s="453"/>
      <c r="AI142" s="453"/>
      <c r="AJ142" s="151"/>
      <c r="AK142" s="126" t="e">
        <f>VLOOKUP($D142,IC_Req!$M$2:$O$29,2)</f>
        <v>#N/A</v>
      </c>
      <c r="AL142" s="126" t="e">
        <f>VLOOKUP($D142,IC_Req!$M$2:$O$29,3)</f>
        <v>#N/A</v>
      </c>
      <c r="AM142" s="126" t="e">
        <f>IF($AL142=3,VLOOKUP($D142,IC_Req!$M$2:$P$29,4),"")</f>
        <v>#N/A</v>
      </c>
      <c r="AO142" s="217"/>
      <c r="AP142" s="218"/>
      <c r="AQ142" s="218"/>
    </row>
    <row r="143" spans="1:43" x14ac:dyDescent="0.25">
      <c r="A143" s="125"/>
      <c r="B143" s="453"/>
      <c r="C143" s="453"/>
      <c r="D143" s="454"/>
      <c r="E143" s="455"/>
      <c r="F143" s="147" t="str">
        <f>IF(OR($D143="",$AB143=""),"",IF(AND($AL143&lt;&gt;3,$AL143&lt;&gt;4),$AB143-(VLOOKUP($AL143,IC_Req!$A$2:$J$7,3)*$AB143),""))</f>
        <v/>
      </c>
      <c r="G143" s="147" t="str">
        <f>IF($D143="","",IF(AND($AL143&lt;&gt;3,$AL143&lt;&gt;4),IF($AB143&lt;&gt;"",$AB143+(VLOOKUP($AL143,IC_Req!$A$2:$J$7,3)*$AB143),IF(AND($H143&lt;&gt;"",$AA143&lt;&gt;""),$AA143*$H143,"")),IF(AND($H143&lt;&gt;"",$AA143&lt;&gt;""),$AA143*$H143,"")))</f>
        <v/>
      </c>
      <c r="H143" s="148" t="str">
        <f>IF($D143="","",IF(AND($AL143&lt;&gt;3,$AL143&lt;&gt;4),IF($AB143&lt;&gt;"","",VLOOKUP($AL143,IC_Req!$A$2:$J$7,2)),VLOOKUP($AL143,IC_Req!$A$2:$J$7,2)))</f>
        <v/>
      </c>
      <c r="I143" s="456"/>
      <c r="J143" s="147" t="str">
        <f t="shared" si="6"/>
        <v/>
      </c>
      <c r="K143" s="148" t="str">
        <f>IF($D143="","",VLOOKUP($AL143,IC_Req!$A$2:$J$7,4))</f>
        <v/>
      </c>
      <c r="L143" s="455"/>
      <c r="M143" s="169" t="str">
        <f t="shared" si="7"/>
        <v/>
      </c>
      <c r="N143" s="458"/>
      <c r="O143" s="455"/>
      <c r="P143" s="147" t="str">
        <f t="shared" si="8"/>
        <v/>
      </c>
      <c r="Q143" s="148" t="str">
        <f>IF($D143="","",IF(OR($AL143=4,$AL143=5,$AL143=6),VLOOKUP($AL143,IC_Req!$A$2:$J$7,6),IF($AL143=3,VLOOKUP($AM143,IC_Req!$A$12:$J$15,6),"")))</f>
        <v/>
      </c>
      <c r="R143" s="456"/>
      <c r="S143" s="158" t="str">
        <f t="shared" si="9"/>
        <v/>
      </c>
      <c r="T143" s="148" t="str">
        <f>IF($D143="","",IF(OR($AL143=5,$AL143=6,$AM143=1),IF($AM143=1,VLOOKUP($AM143,IC_Req!$A$12:$J$15,7),VLOOKUP($AL143,IC_Req!$A$2:$J$7,7)),""))</f>
        <v/>
      </c>
      <c r="U143" s="455"/>
      <c r="V143" s="455"/>
      <c r="W143" s="456"/>
      <c r="X143" s="150" t="str">
        <f t="shared" si="10"/>
        <v/>
      </c>
      <c r="Y143" s="150" t="str">
        <f t="shared" si="11"/>
        <v/>
      </c>
      <c r="Z143" s="151"/>
      <c r="AA143" s="453"/>
      <c r="AB143" s="453"/>
      <c r="AC143" s="453"/>
      <c r="AD143" s="453"/>
      <c r="AE143" s="453"/>
      <c r="AF143" s="457"/>
      <c r="AG143" s="152" t="str">
        <f>IF(OR($D143="",$AH143=""),"",MIN(VLOOKUP($AL143,IC_Req!$A$2:$J$7,9),$AH143-VLOOKUP($AL143,IC_Req!$A$2:$J$7,10)))</f>
        <v/>
      </c>
      <c r="AH143" s="453"/>
      <c r="AI143" s="453"/>
      <c r="AJ143" s="151"/>
      <c r="AK143" s="126" t="e">
        <f>VLOOKUP($D143,IC_Req!$M$2:$O$29,2)</f>
        <v>#N/A</v>
      </c>
      <c r="AL143" s="126" t="e">
        <f>VLOOKUP($D143,IC_Req!$M$2:$O$29,3)</f>
        <v>#N/A</v>
      </c>
      <c r="AM143" s="126" t="e">
        <f>IF($AL143=3,VLOOKUP($D143,IC_Req!$M$2:$P$29,4),"")</f>
        <v>#N/A</v>
      </c>
      <c r="AO143" s="217"/>
      <c r="AP143" s="218"/>
      <c r="AQ143" s="218"/>
    </row>
    <row r="144" spans="1:43" x14ac:dyDescent="0.25">
      <c r="A144" s="125"/>
      <c r="B144" s="453"/>
      <c r="C144" s="453"/>
      <c r="D144" s="454"/>
      <c r="E144" s="455"/>
      <c r="F144" s="147" t="str">
        <f>IF(OR($D144="",$AB144=""),"",IF(AND($AL144&lt;&gt;3,$AL144&lt;&gt;4),$AB144-(VLOOKUP($AL144,IC_Req!$A$2:$J$7,3)*$AB144),""))</f>
        <v/>
      </c>
      <c r="G144" s="147" t="str">
        <f>IF($D144="","",IF(AND($AL144&lt;&gt;3,$AL144&lt;&gt;4),IF($AB144&lt;&gt;"",$AB144+(VLOOKUP($AL144,IC_Req!$A$2:$J$7,3)*$AB144),IF(AND($H144&lt;&gt;"",$AA144&lt;&gt;""),$AA144*$H144,"")),IF(AND($H144&lt;&gt;"",$AA144&lt;&gt;""),$AA144*$H144,"")))</f>
        <v/>
      </c>
      <c r="H144" s="148" t="str">
        <f>IF($D144="","",IF(AND($AL144&lt;&gt;3,$AL144&lt;&gt;4),IF($AB144&lt;&gt;"","",VLOOKUP($AL144,IC_Req!$A$2:$J$7,2)),VLOOKUP($AL144,IC_Req!$A$2:$J$7,2)))</f>
        <v/>
      </c>
      <c r="I144" s="456"/>
      <c r="J144" s="147" t="str">
        <f t="shared" si="6"/>
        <v/>
      </c>
      <c r="K144" s="148" t="str">
        <f>IF($D144="","",VLOOKUP($AL144,IC_Req!$A$2:$J$7,4))</f>
        <v/>
      </c>
      <c r="L144" s="455"/>
      <c r="M144" s="169" t="str">
        <f t="shared" si="7"/>
        <v/>
      </c>
      <c r="N144" s="458"/>
      <c r="O144" s="455"/>
      <c r="P144" s="147" t="str">
        <f t="shared" si="8"/>
        <v/>
      </c>
      <c r="Q144" s="148" t="str">
        <f>IF($D144="","",IF(OR($AL144=4,$AL144=5,$AL144=6),VLOOKUP($AL144,IC_Req!$A$2:$J$7,6),IF($AL144=3,VLOOKUP($AM144,IC_Req!$A$12:$J$15,6),"")))</f>
        <v/>
      </c>
      <c r="R144" s="456"/>
      <c r="S144" s="158" t="str">
        <f t="shared" si="9"/>
        <v/>
      </c>
      <c r="T144" s="148" t="str">
        <f>IF($D144="","",IF(OR($AL144=5,$AL144=6,$AM144=1),IF($AM144=1,VLOOKUP($AM144,IC_Req!$A$12:$J$15,7),VLOOKUP($AL144,IC_Req!$A$2:$J$7,7)),""))</f>
        <v/>
      </c>
      <c r="U144" s="455"/>
      <c r="V144" s="455"/>
      <c r="W144" s="456"/>
      <c r="X144" s="150" t="str">
        <f t="shared" si="10"/>
        <v/>
      </c>
      <c r="Y144" s="150" t="str">
        <f t="shared" si="11"/>
        <v/>
      </c>
      <c r="Z144" s="151"/>
      <c r="AA144" s="453"/>
      <c r="AB144" s="453"/>
      <c r="AC144" s="453"/>
      <c r="AD144" s="453"/>
      <c r="AE144" s="453"/>
      <c r="AF144" s="457"/>
      <c r="AG144" s="152" t="str">
        <f>IF(OR($D144="",$AH144=""),"",MIN(VLOOKUP($AL144,IC_Req!$A$2:$J$7,9),$AH144-VLOOKUP($AL144,IC_Req!$A$2:$J$7,10)))</f>
        <v/>
      </c>
      <c r="AH144" s="453"/>
      <c r="AI144" s="453"/>
      <c r="AJ144" s="151"/>
      <c r="AK144" s="126" t="e">
        <f>VLOOKUP($D144,IC_Req!$M$2:$O$29,2)</f>
        <v>#N/A</v>
      </c>
      <c r="AL144" s="126" t="e">
        <f>VLOOKUP($D144,IC_Req!$M$2:$O$29,3)</f>
        <v>#N/A</v>
      </c>
      <c r="AM144" s="126" t="e">
        <f>IF($AL144=3,VLOOKUP($D144,IC_Req!$M$2:$P$29,4),"")</f>
        <v>#N/A</v>
      </c>
      <c r="AO144" s="217"/>
      <c r="AP144" s="218"/>
      <c r="AQ144" s="218"/>
    </row>
    <row r="145" spans="1:43" x14ac:dyDescent="0.25">
      <c r="A145" s="125"/>
      <c r="B145" s="453"/>
      <c r="C145" s="453"/>
      <c r="D145" s="454"/>
      <c r="E145" s="455"/>
      <c r="F145" s="147" t="str">
        <f>IF(OR($D145="",$AB145=""),"",IF(AND($AL145&lt;&gt;3,$AL145&lt;&gt;4),$AB145-(VLOOKUP($AL145,IC_Req!$A$2:$J$7,3)*$AB145),""))</f>
        <v/>
      </c>
      <c r="G145" s="147" t="str">
        <f>IF($D145="","",IF(AND($AL145&lt;&gt;3,$AL145&lt;&gt;4),IF($AB145&lt;&gt;"",$AB145+(VLOOKUP($AL145,IC_Req!$A$2:$J$7,3)*$AB145),IF(AND($H145&lt;&gt;"",$AA145&lt;&gt;""),$AA145*$H145,"")),IF(AND($H145&lt;&gt;"",$AA145&lt;&gt;""),$AA145*$H145,"")))</f>
        <v/>
      </c>
      <c r="H145" s="148" t="str">
        <f>IF($D145="","",IF(AND($AL145&lt;&gt;3,$AL145&lt;&gt;4),IF($AB145&lt;&gt;"","",VLOOKUP($AL145,IC_Req!$A$2:$J$7,2)),VLOOKUP($AL145,IC_Req!$A$2:$J$7,2)))</f>
        <v/>
      </c>
      <c r="I145" s="456"/>
      <c r="J145" s="147" t="str">
        <f t="shared" si="6"/>
        <v/>
      </c>
      <c r="K145" s="148" t="str">
        <f>IF($D145="","",VLOOKUP($AL145,IC_Req!$A$2:$J$7,4))</f>
        <v/>
      </c>
      <c r="L145" s="455"/>
      <c r="M145" s="169" t="str">
        <f t="shared" si="7"/>
        <v/>
      </c>
      <c r="N145" s="458"/>
      <c r="O145" s="455"/>
      <c r="P145" s="147" t="str">
        <f t="shared" si="8"/>
        <v/>
      </c>
      <c r="Q145" s="148" t="str">
        <f>IF($D145="","",IF(OR($AL145=4,$AL145=5,$AL145=6),VLOOKUP($AL145,IC_Req!$A$2:$J$7,6),IF($AL145=3,VLOOKUP($AM145,IC_Req!$A$12:$J$15,6),"")))</f>
        <v/>
      </c>
      <c r="R145" s="456"/>
      <c r="S145" s="158" t="str">
        <f t="shared" si="9"/>
        <v/>
      </c>
      <c r="T145" s="148" t="str">
        <f>IF($D145="","",IF(OR($AL145=5,$AL145=6,$AM145=1),IF($AM145=1,VLOOKUP($AM145,IC_Req!$A$12:$J$15,7),VLOOKUP($AL145,IC_Req!$A$2:$J$7,7)),""))</f>
        <v/>
      </c>
      <c r="U145" s="455"/>
      <c r="V145" s="455"/>
      <c r="W145" s="456"/>
      <c r="X145" s="150" t="str">
        <f t="shared" si="10"/>
        <v/>
      </c>
      <c r="Y145" s="150" t="str">
        <f t="shared" si="11"/>
        <v/>
      </c>
      <c r="Z145" s="151"/>
      <c r="AA145" s="453"/>
      <c r="AB145" s="453"/>
      <c r="AC145" s="453"/>
      <c r="AD145" s="453"/>
      <c r="AE145" s="453"/>
      <c r="AF145" s="457"/>
      <c r="AG145" s="152" t="str">
        <f>IF(OR($D145="",$AH145=""),"",MIN(VLOOKUP($AL145,IC_Req!$A$2:$J$7,9),$AH145-VLOOKUP($AL145,IC_Req!$A$2:$J$7,10)))</f>
        <v/>
      </c>
      <c r="AH145" s="453"/>
      <c r="AI145" s="453"/>
      <c r="AJ145" s="151"/>
      <c r="AK145" s="126" t="e">
        <f>VLOOKUP($D145,IC_Req!$M$2:$O$29,2)</f>
        <v>#N/A</v>
      </c>
      <c r="AL145" s="126" t="e">
        <f>VLOOKUP($D145,IC_Req!$M$2:$O$29,3)</f>
        <v>#N/A</v>
      </c>
      <c r="AM145" s="126" t="e">
        <f>IF($AL145=3,VLOOKUP($D145,IC_Req!$M$2:$P$29,4),"")</f>
        <v>#N/A</v>
      </c>
      <c r="AO145" s="217"/>
      <c r="AP145" s="218"/>
      <c r="AQ145" s="218"/>
    </row>
    <row r="146" spans="1:43" x14ac:dyDescent="0.25">
      <c r="A146" s="125"/>
      <c r="B146" s="453"/>
      <c r="C146" s="453"/>
      <c r="D146" s="454"/>
      <c r="E146" s="455"/>
      <c r="F146" s="147" t="str">
        <f>IF(OR($D146="",$AB146=""),"",IF(AND($AL146&lt;&gt;3,$AL146&lt;&gt;4),$AB146-(VLOOKUP($AL146,IC_Req!$A$2:$J$7,3)*$AB146),""))</f>
        <v/>
      </c>
      <c r="G146" s="147" t="str">
        <f>IF($D146="","",IF(AND($AL146&lt;&gt;3,$AL146&lt;&gt;4),IF($AB146&lt;&gt;"",$AB146+(VLOOKUP($AL146,IC_Req!$A$2:$J$7,3)*$AB146),IF(AND($H146&lt;&gt;"",$AA146&lt;&gt;""),$AA146*$H146,"")),IF(AND($H146&lt;&gt;"",$AA146&lt;&gt;""),$AA146*$H146,"")))</f>
        <v/>
      </c>
      <c r="H146" s="148" t="str">
        <f>IF($D146="","",IF(AND($AL146&lt;&gt;3,$AL146&lt;&gt;4),IF($AB146&lt;&gt;"","",VLOOKUP($AL146,IC_Req!$A$2:$J$7,2)),VLOOKUP($AL146,IC_Req!$A$2:$J$7,2)))</f>
        <v/>
      </c>
      <c r="I146" s="456"/>
      <c r="J146" s="147" t="str">
        <f t="shared" si="6"/>
        <v/>
      </c>
      <c r="K146" s="148" t="str">
        <f>IF($D146="","",VLOOKUP($AL146,IC_Req!$A$2:$J$7,4))</f>
        <v/>
      </c>
      <c r="L146" s="455"/>
      <c r="M146" s="169" t="str">
        <f t="shared" si="7"/>
        <v/>
      </c>
      <c r="N146" s="458"/>
      <c r="O146" s="455"/>
      <c r="P146" s="147" t="str">
        <f t="shared" si="8"/>
        <v/>
      </c>
      <c r="Q146" s="148" t="str">
        <f>IF($D146="","",IF(OR($AL146=4,$AL146=5,$AL146=6),VLOOKUP($AL146,IC_Req!$A$2:$J$7,6),IF($AL146=3,VLOOKUP($AM146,IC_Req!$A$12:$J$15,6),"")))</f>
        <v/>
      </c>
      <c r="R146" s="456"/>
      <c r="S146" s="158" t="str">
        <f t="shared" si="9"/>
        <v/>
      </c>
      <c r="T146" s="148" t="str">
        <f>IF($D146="","",IF(OR($AL146=5,$AL146=6,$AM146=1),IF($AM146=1,VLOOKUP($AM146,IC_Req!$A$12:$J$15,7),VLOOKUP($AL146,IC_Req!$A$2:$J$7,7)),""))</f>
        <v/>
      </c>
      <c r="U146" s="455"/>
      <c r="V146" s="455"/>
      <c r="W146" s="456"/>
      <c r="X146" s="150" t="str">
        <f t="shared" si="10"/>
        <v/>
      </c>
      <c r="Y146" s="150" t="str">
        <f t="shared" si="11"/>
        <v/>
      </c>
      <c r="Z146" s="151"/>
      <c r="AA146" s="453"/>
      <c r="AB146" s="453"/>
      <c r="AC146" s="453"/>
      <c r="AD146" s="453"/>
      <c r="AE146" s="453"/>
      <c r="AF146" s="457"/>
      <c r="AG146" s="152" t="str">
        <f>IF(OR($D146="",$AH146=""),"",MIN(VLOOKUP($AL146,IC_Req!$A$2:$J$7,9),$AH146-VLOOKUP($AL146,IC_Req!$A$2:$J$7,10)))</f>
        <v/>
      </c>
      <c r="AH146" s="453"/>
      <c r="AI146" s="453"/>
      <c r="AJ146" s="151"/>
      <c r="AK146" s="126" t="e">
        <f>VLOOKUP($D146,IC_Req!$M$2:$O$29,2)</f>
        <v>#N/A</v>
      </c>
      <c r="AL146" s="126" t="e">
        <f>VLOOKUP($D146,IC_Req!$M$2:$O$29,3)</f>
        <v>#N/A</v>
      </c>
      <c r="AM146" s="126" t="e">
        <f>IF($AL146=3,VLOOKUP($D146,IC_Req!$M$2:$P$29,4),"")</f>
        <v>#N/A</v>
      </c>
      <c r="AO146" s="217"/>
      <c r="AP146" s="218"/>
      <c r="AQ146" s="218"/>
    </row>
    <row r="147" spans="1:43" x14ac:dyDescent="0.25">
      <c r="A147" s="125"/>
      <c r="B147" s="453"/>
      <c r="C147" s="453"/>
      <c r="D147" s="454"/>
      <c r="E147" s="455"/>
      <c r="F147" s="147" t="str">
        <f>IF(OR($D147="",$AB147=""),"",IF(AND($AL147&lt;&gt;3,$AL147&lt;&gt;4),$AB147-(VLOOKUP($AL147,IC_Req!$A$2:$J$7,3)*$AB147),""))</f>
        <v/>
      </c>
      <c r="G147" s="147" t="str">
        <f>IF($D147="","",IF(AND($AL147&lt;&gt;3,$AL147&lt;&gt;4),IF($AB147&lt;&gt;"",$AB147+(VLOOKUP($AL147,IC_Req!$A$2:$J$7,3)*$AB147),IF(AND($H147&lt;&gt;"",$AA147&lt;&gt;""),$AA147*$H147,"")),IF(AND($H147&lt;&gt;"",$AA147&lt;&gt;""),$AA147*$H147,"")))</f>
        <v/>
      </c>
      <c r="H147" s="148" t="str">
        <f>IF($D147="","",IF(AND($AL147&lt;&gt;3,$AL147&lt;&gt;4),IF($AB147&lt;&gt;"","",VLOOKUP($AL147,IC_Req!$A$2:$J$7,2)),VLOOKUP($AL147,IC_Req!$A$2:$J$7,2)))</f>
        <v/>
      </c>
      <c r="I147" s="456"/>
      <c r="J147" s="147" t="str">
        <f t="shared" si="6"/>
        <v/>
      </c>
      <c r="K147" s="148" t="str">
        <f>IF($D147="","",VLOOKUP($AL147,IC_Req!$A$2:$J$7,4))</f>
        <v/>
      </c>
      <c r="L147" s="455"/>
      <c r="M147" s="169" t="str">
        <f t="shared" si="7"/>
        <v/>
      </c>
      <c r="N147" s="458"/>
      <c r="O147" s="455"/>
      <c r="P147" s="147" t="str">
        <f t="shared" si="8"/>
        <v/>
      </c>
      <c r="Q147" s="148" t="str">
        <f>IF($D147="","",IF(OR($AL147=4,$AL147=5,$AL147=6),VLOOKUP($AL147,IC_Req!$A$2:$J$7,6),IF($AL147=3,VLOOKUP($AM147,IC_Req!$A$12:$J$15,6),"")))</f>
        <v/>
      </c>
      <c r="R147" s="456"/>
      <c r="S147" s="158" t="str">
        <f t="shared" si="9"/>
        <v/>
      </c>
      <c r="T147" s="148" t="str">
        <f>IF($D147="","",IF(OR($AL147=5,$AL147=6,$AM147=1),IF($AM147=1,VLOOKUP($AM147,IC_Req!$A$12:$J$15,7),VLOOKUP($AL147,IC_Req!$A$2:$J$7,7)),""))</f>
        <v/>
      </c>
      <c r="U147" s="455"/>
      <c r="V147" s="455"/>
      <c r="W147" s="456"/>
      <c r="X147" s="150" t="str">
        <f t="shared" si="10"/>
        <v/>
      </c>
      <c r="Y147" s="150" t="str">
        <f t="shared" si="11"/>
        <v/>
      </c>
      <c r="Z147" s="151"/>
      <c r="AA147" s="453"/>
      <c r="AB147" s="453"/>
      <c r="AC147" s="453"/>
      <c r="AD147" s="453"/>
      <c r="AE147" s="453"/>
      <c r="AF147" s="457"/>
      <c r="AG147" s="152" t="str">
        <f>IF(OR($D147="",$AH147=""),"",MIN(VLOOKUP($AL147,IC_Req!$A$2:$J$7,9),$AH147-VLOOKUP($AL147,IC_Req!$A$2:$J$7,10)))</f>
        <v/>
      </c>
      <c r="AH147" s="453"/>
      <c r="AI147" s="453"/>
      <c r="AJ147" s="151"/>
      <c r="AK147" s="126" t="e">
        <f>VLOOKUP($D147,IC_Req!$M$2:$O$29,2)</f>
        <v>#N/A</v>
      </c>
      <c r="AL147" s="126" t="e">
        <f>VLOOKUP($D147,IC_Req!$M$2:$O$29,3)</f>
        <v>#N/A</v>
      </c>
      <c r="AM147" s="126" t="e">
        <f>IF($AL147=3,VLOOKUP($D147,IC_Req!$M$2:$P$29,4),"")</f>
        <v>#N/A</v>
      </c>
      <c r="AO147" s="217"/>
      <c r="AP147" s="218"/>
      <c r="AQ147" s="218"/>
    </row>
    <row r="148" spans="1:43" x14ac:dyDescent="0.25">
      <c r="A148" s="125"/>
      <c r="B148" s="453"/>
      <c r="C148" s="453"/>
      <c r="D148" s="454"/>
      <c r="E148" s="455"/>
      <c r="F148" s="147" t="str">
        <f>IF(OR($D148="",$AB148=""),"",IF(AND($AL148&lt;&gt;3,$AL148&lt;&gt;4),$AB148-(VLOOKUP($AL148,IC_Req!$A$2:$J$7,3)*$AB148),""))</f>
        <v/>
      </c>
      <c r="G148" s="147" t="str">
        <f>IF($D148="","",IF(AND($AL148&lt;&gt;3,$AL148&lt;&gt;4),IF($AB148&lt;&gt;"",$AB148+(VLOOKUP($AL148,IC_Req!$A$2:$J$7,3)*$AB148),IF(AND($H148&lt;&gt;"",$AA148&lt;&gt;""),$AA148*$H148,"")),IF(AND($H148&lt;&gt;"",$AA148&lt;&gt;""),$AA148*$H148,"")))</f>
        <v/>
      </c>
      <c r="H148" s="148" t="str">
        <f>IF($D148="","",IF(AND($AL148&lt;&gt;3,$AL148&lt;&gt;4),IF($AB148&lt;&gt;"","",VLOOKUP($AL148,IC_Req!$A$2:$J$7,2)),VLOOKUP($AL148,IC_Req!$A$2:$J$7,2)))</f>
        <v/>
      </c>
      <c r="I148" s="456"/>
      <c r="J148" s="147" t="str">
        <f t="shared" si="6"/>
        <v/>
      </c>
      <c r="K148" s="148" t="str">
        <f>IF($D148="","",VLOOKUP($AL148,IC_Req!$A$2:$J$7,4))</f>
        <v/>
      </c>
      <c r="L148" s="455"/>
      <c r="M148" s="169" t="str">
        <f t="shared" si="7"/>
        <v/>
      </c>
      <c r="N148" s="458"/>
      <c r="O148" s="455"/>
      <c r="P148" s="147" t="str">
        <f t="shared" si="8"/>
        <v/>
      </c>
      <c r="Q148" s="148" t="str">
        <f>IF($D148="","",IF(OR($AL148=4,$AL148=5,$AL148=6),VLOOKUP($AL148,IC_Req!$A$2:$J$7,6),IF($AL148=3,VLOOKUP($AM148,IC_Req!$A$12:$J$15,6),"")))</f>
        <v/>
      </c>
      <c r="R148" s="456"/>
      <c r="S148" s="158" t="str">
        <f t="shared" si="9"/>
        <v/>
      </c>
      <c r="T148" s="148" t="str">
        <f>IF($D148="","",IF(OR($AL148=5,$AL148=6,$AM148=1),IF($AM148=1,VLOOKUP($AM148,IC_Req!$A$12:$J$15,7),VLOOKUP($AL148,IC_Req!$A$2:$J$7,7)),""))</f>
        <v/>
      </c>
      <c r="U148" s="455"/>
      <c r="V148" s="455"/>
      <c r="W148" s="456"/>
      <c r="X148" s="150" t="str">
        <f t="shared" si="10"/>
        <v/>
      </c>
      <c r="Y148" s="150" t="str">
        <f t="shared" si="11"/>
        <v/>
      </c>
      <c r="Z148" s="151"/>
      <c r="AA148" s="453"/>
      <c r="AB148" s="453"/>
      <c r="AC148" s="453"/>
      <c r="AD148" s="453"/>
      <c r="AE148" s="453"/>
      <c r="AF148" s="457"/>
      <c r="AG148" s="152" t="str">
        <f>IF(OR($D148="",$AH148=""),"",MIN(VLOOKUP($AL148,IC_Req!$A$2:$J$7,9),$AH148-VLOOKUP($AL148,IC_Req!$A$2:$J$7,10)))</f>
        <v/>
      </c>
      <c r="AH148" s="453"/>
      <c r="AI148" s="453"/>
      <c r="AJ148" s="151"/>
      <c r="AK148" s="126" t="e">
        <f>VLOOKUP($D148,IC_Req!$M$2:$O$29,2)</f>
        <v>#N/A</v>
      </c>
      <c r="AL148" s="126" t="e">
        <f>VLOOKUP($D148,IC_Req!$M$2:$O$29,3)</f>
        <v>#N/A</v>
      </c>
      <c r="AM148" s="126" t="e">
        <f>IF($AL148=3,VLOOKUP($D148,IC_Req!$M$2:$P$29,4),"")</f>
        <v>#N/A</v>
      </c>
      <c r="AO148" s="217"/>
      <c r="AP148" s="218"/>
      <c r="AQ148" s="218"/>
    </row>
    <row r="149" spans="1:43" x14ac:dyDescent="0.25">
      <c r="A149" s="125"/>
      <c r="B149" s="453"/>
      <c r="C149" s="453"/>
      <c r="D149" s="454"/>
      <c r="E149" s="455"/>
      <c r="F149" s="147" t="str">
        <f>IF(OR($D149="",$AB149=""),"",IF(AND($AL149&lt;&gt;3,$AL149&lt;&gt;4),$AB149-(VLOOKUP($AL149,IC_Req!$A$2:$J$7,3)*$AB149),""))</f>
        <v/>
      </c>
      <c r="G149" s="147" t="str">
        <f>IF($D149="","",IF(AND($AL149&lt;&gt;3,$AL149&lt;&gt;4),IF($AB149&lt;&gt;"",$AB149+(VLOOKUP($AL149,IC_Req!$A$2:$J$7,3)*$AB149),IF(AND($H149&lt;&gt;"",$AA149&lt;&gt;""),$AA149*$H149,"")),IF(AND($H149&lt;&gt;"",$AA149&lt;&gt;""),$AA149*$H149,"")))</f>
        <v/>
      </c>
      <c r="H149" s="148" t="str">
        <f>IF($D149="","",IF(AND($AL149&lt;&gt;3,$AL149&lt;&gt;4),IF($AB149&lt;&gt;"","",VLOOKUP($AL149,IC_Req!$A$2:$J$7,2)),VLOOKUP($AL149,IC_Req!$A$2:$J$7,2)))</f>
        <v/>
      </c>
      <c r="I149" s="456"/>
      <c r="J149" s="147" t="str">
        <f t="shared" ref="J149:J212" si="12">IF(OR($D149="",$AC149="",$K149=""),"",IF($AK149&lt;900,$AC149*$K149,""))</f>
        <v/>
      </c>
      <c r="K149" s="148" t="str">
        <f>IF($D149="","",VLOOKUP($AL149,IC_Req!$A$2:$J$7,4))</f>
        <v/>
      </c>
      <c r="L149" s="455"/>
      <c r="M149" s="169" t="str">
        <f t="shared" ref="M149:M212" si="13">IF(OR($D149="",$AD149=""),"",IF($AL149=2,IF($N149&lt;&gt;"",$AD149*$N149,$AD149),""))</f>
        <v/>
      </c>
      <c r="N149" s="458"/>
      <c r="O149" s="455"/>
      <c r="P149" s="147" t="str">
        <f t="shared" ref="P149:P212" si="14">IF(OR($D149="",$Q149="",$AE149=""),"",IF(OR($AL149=3,$AL149=4,$AL149=5,$AL149=6),$AE149*$Q149,""))</f>
        <v/>
      </c>
      <c r="Q149" s="148" t="str">
        <f>IF($D149="","",IF(OR($AL149=4,$AL149=5,$AL149=6),VLOOKUP($AL149,IC_Req!$A$2:$J$7,6),IF($AL149=3,VLOOKUP($AM149,IC_Req!$A$12:$J$15,6),"")))</f>
        <v/>
      </c>
      <c r="R149" s="456"/>
      <c r="S149" s="158" t="str">
        <f t="shared" ref="S149:S212" si="15">IF(OR($D149="",$T149="",$AF149=""),"",IF(OR($AM149=1,$AL149=5,$AL149=6),$AF149*$T149,""))</f>
        <v/>
      </c>
      <c r="T149" s="148" t="str">
        <f>IF($D149="","",IF(OR($AL149=5,$AL149=6,$AM149=1),IF($AM149=1,VLOOKUP($AM149,IC_Req!$A$12:$J$15,7),VLOOKUP($AL149,IC_Req!$A$2:$J$7,7)),""))</f>
        <v/>
      </c>
      <c r="U149" s="455"/>
      <c r="V149" s="455"/>
      <c r="W149" s="456"/>
      <c r="X149" s="150" t="str">
        <f t="shared" ref="X149:X212" si="16">IF($D149="","",$J$6+AI149)</f>
        <v/>
      </c>
      <c r="Y149" s="150" t="str">
        <f t="shared" si="11"/>
        <v/>
      </c>
      <c r="Z149" s="151"/>
      <c r="AA149" s="453"/>
      <c r="AB149" s="453"/>
      <c r="AC149" s="453"/>
      <c r="AD149" s="453"/>
      <c r="AE149" s="453"/>
      <c r="AF149" s="457"/>
      <c r="AG149" s="152" t="str">
        <f>IF(OR($D149="",$AH149=""),"",MIN(VLOOKUP($AL149,IC_Req!$A$2:$J$7,9),$AH149-VLOOKUP($AL149,IC_Req!$A$2:$J$7,10)))</f>
        <v/>
      </c>
      <c r="AH149" s="453"/>
      <c r="AI149" s="453"/>
      <c r="AJ149" s="151"/>
      <c r="AK149" s="126" t="e">
        <f>VLOOKUP($D149,IC_Req!$M$2:$O$29,2)</f>
        <v>#N/A</v>
      </c>
      <c r="AL149" s="126" t="e">
        <f>VLOOKUP($D149,IC_Req!$M$2:$O$29,3)</f>
        <v>#N/A</v>
      </c>
      <c r="AM149" s="126" t="e">
        <f>IF($AL149=3,VLOOKUP($D149,IC_Req!$M$2:$P$29,4),"")</f>
        <v>#N/A</v>
      </c>
      <c r="AO149" s="217"/>
      <c r="AP149" s="218"/>
      <c r="AQ149" s="218"/>
    </row>
    <row r="150" spans="1:43" x14ac:dyDescent="0.25">
      <c r="A150" s="125"/>
      <c r="B150" s="453"/>
      <c r="C150" s="453"/>
      <c r="D150" s="454"/>
      <c r="E150" s="455"/>
      <c r="F150" s="147" t="str">
        <f>IF(OR($D150="",$AB150=""),"",IF(AND($AL150&lt;&gt;3,$AL150&lt;&gt;4),$AB150-(VLOOKUP($AL150,IC_Req!$A$2:$J$7,3)*$AB150),""))</f>
        <v/>
      </c>
      <c r="G150" s="147" t="str">
        <f>IF($D150="","",IF(AND($AL150&lt;&gt;3,$AL150&lt;&gt;4),IF($AB150&lt;&gt;"",$AB150+(VLOOKUP($AL150,IC_Req!$A$2:$J$7,3)*$AB150),IF(AND($H150&lt;&gt;"",$AA150&lt;&gt;""),$AA150*$H150,"")),IF(AND($H150&lt;&gt;"",$AA150&lt;&gt;""),$AA150*$H150,"")))</f>
        <v/>
      </c>
      <c r="H150" s="148" t="str">
        <f>IF($D150="","",IF(AND($AL150&lt;&gt;3,$AL150&lt;&gt;4),IF($AB150&lt;&gt;"","",VLOOKUP($AL150,IC_Req!$A$2:$J$7,2)),VLOOKUP($AL150,IC_Req!$A$2:$J$7,2)))</f>
        <v/>
      </c>
      <c r="I150" s="456"/>
      <c r="J150" s="147" t="str">
        <f t="shared" si="12"/>
        <v/>
      </c>
      <c r="K150" s="148" t="str">
        <f>IF($D150="","",VLOOKUP($AL150,IC_Req!$A$2:$J$7,4))</f>
        <v/>
      </c>
      <c r="L150" s="455"/>
      <c r="M150" s="169" t="str">
        <f t="shared" si="13"/>
        <v/>
      </c>
      <c r="N150" s="458"/>
      <c r="O150" s="455"/>
      <c r="P150" s="147" t="str">
        <f t="shared" si="14"/>
        <v/>
      </c>
      <c r="Q150" s="148" t="str">
        <f>IF($D150="","",IF(OR($AL150=4,$AL150=5,$AL150=6),VLOOKUP($AL150,IC_Req!$A$2:$J$7,6),IF($AL150=3,VLOOKUP($AM150,IC_Req!$A$12:$J$15,6),"")))</f>
        <v/>
      </c>
      <c r="R150" s="456"/>
      <c r="S150" s="158" t="str">
        <f t="shared" si="15"/>
        <v/>
      </c>
      <c r="T150" s="148" t="str">
        <f>IF($D150="","",IF(OR($AL150=5,$AL150=6,$AM150=1),IF($AM150=1,VLOOKUP($AM150,IC_Req!$A$12:$J$15,7),VLOOKUP($AL150,IC_Req!$A$2:$J$7,7)),""))</f>
        <v/>
      </c>
      <c r="U150" s="455"/>
      <c r="V150" s="455"/>
      <c r="W150" s="456"/>
      <c r="X150" s="150" t="str">
        <f t="shared" si="16"/>
        <v/>
      </c>
      <c r="Y150" s="150" t="str">
        <f t="shared" ref="Y150:Y213" si="17">IF($D150="","",$AG150)</f>
        <v/>
      </c>
      <c r="Z150" s="151"/>
      <c r="AA150" s="453"/>
      <c r="AB150" s="453"/>
      <c r="AC150" s="453"/>
      <c r="AD150" s="453"/>
      <c r="AE150" s="453"/>
      <c r="AF150" s="457"/>
      <c r="AG150" s="152" t="str">
        <f>IF(OR($D150="",$AH150=""),"",MIN(VLOOKUP($AL150,IC_Req!$A$2:$J$7,9),$AH150-VLOOKUP($AL150,IC_Req!$A$2:$J$7,10)))</f>
        <v/>
      </c>
      <c r="AH150" s="453"/>
      <c r="AI150" s="453"/>
      <c r="AJ150" s="151"/>
      <c r="AK150" s="126" t="e">
        <f>VLOOKUP($D150,IC_Req!$M$2:$O$29,2)</f>
        <v>#N/A</v>
      </c>
      <c r="AL150" s="126" t="e">
        <f>VLOOKUP($D150,IC_Req!$M$2:$O$29,3)</f>
        <v>#N/A</v>
      </c>
      <c r="AM150" s="126" t="e">
        <f>IF($AL150=3,VLOOKUP($D150,IC_Req!$M$2:$P$29,4),"")</f>
        <v>#N/A</v>
      </c>
      <c r="AO150" s="217"/>
      <c r="AP150" s="218"/>
      <c r="AQ150" s="218"/>
    </row>
    <row r="151" spans="1:43" x14ac:dyDescent="0.25">
      <c r="A151" s="125"/>
      <c r="B151" s="453"/>
      <c r="C151" s="453"/>
      <c r="D151" s="454"/>
      <c r="E151" s="455"/>
      <c r="F151" s="147" t="str">
        <f>IF(OR($D151="",$AB151=""),"",IF(AND($AL151&lt;&gt;3,$AL151&lt;&gt;4),$AB151-(VLOOKUP($AL151,IC_Req!$A$2:$J$7,3)*$AB151),""))</f>
        <v/>
      </c>
      <c r="G151" s="147" t="str">
        <f>IF($D151="","",IF(AND($AL151&lt;&gt;3,$AL151&lt;&gt;4),IF($AB151&lt;&gt;"",$AB151+(VLOOKUP($AL151,IC_Req!$A$2:$J$7,3)*$AB151),IF(AND($H151&lt;&gt;"",$AA151&lt;&gt;""),$AA151*$H151,"")),IF(AND($H151&lt;&gt;"",$AA151&lt;&gt;""),$AA151*$H151,"")))</f>
        <v/>
      </c>
      <c r="H151" s="148" t="str">
        <f>IF($D151="","",IF(AND($AL151&lt;&gt;3,$AL151&lt;&gt;4),IF($AB151&lt;&gt;"","",VLOOKUP($AL151,IC_Req!$A$2:$J$7,2)),VLOOKUP($AL151,IC_Req!$A$2:$J$7,2)))</f>
        <v/>
      </c>
      <c r="I151" s="456"/>
      <c r="J151" s="147" t="str">
        <f t="shared" si="12"/>
        <v/>
      </c>
      <c r="K151" s="148" t="str">
        <f>IF($D151="","",VLOOKUP($AL151,IC_Req!$A$2:$J$7,4))</f>
        <v/>
      </c>
      <c r="L151" s="455"/>
      <c r="M151" s="169" t="str">
        <f t="shared" si="13"/>
        <v/>
      </c>
      <c r="N151" s="458"/>
      <c r="O151" s="455"/>
      <c r="P151" s="147" t="str">
        <f t="shared" si="14"/>
        <v/>
      </c>
      <c r="Q151" s="148" t="str">
        <f>IF($D151="","",IF(OR($AL151=4,$AL151=5,$AL151=6),VLOOKUP($AL151,IC_Req!$A$2:$J$7,6),IF($AL151=3,VLOOKUP($AM151,IC_Req!$A$12:$J$15,6),"")))</f>
        <v/>
      </c>
      <c r="R151" s="456"/>
      <c r="S151" s="158" t="str">
        <f t="shared" si="15"/>
        <v/>
      </c>
      <c r="T151" s="148" t="str">
        <f>IF($D151="","",IF(OR($AL151=5,$AL151=6,$AM151=1),IF($AM151=1,VLOOKUP($AM151,IC_Req!$A$12:$J$15,7),VLOOKUP($AL151,IC_Req!$A$2:$J$7,7)),""))</f>
        <v/>
      </c>
      <c r="U151" s="455"/>
      <c r="V151" s="455"/>
      <c r="W151" s="456"/>
      <c r="X151" s="150" t="str">
        <f t="shared" si="16"/>
        <v/>
      </c>
      <c r="Y151" s="150" t="str">
        <f t="shared" si="17"/>
        <v/>
      </c>
      <c r="Z151" s="151"/>
      <c r="AA151" s="453"/>
      <c r="AB151" s="453"/>
      <c r="AC151" s="453"/>
      <c r="AD151" s="453"/>
      <c r="AE151" s="453"/>
      <c r="AF151" s="457"/>
      <c r="AG151" s="152" t="str">
        <f>IF(OR($D151="",$AH151=""),"",MIN(VLOOKUP($AL151,IC_Req!$A$2:$J$7,9),$AH151-VLOOKUP($AL151,IC_Req!$A$2:$J$7,10)))</f>
        <v/>
      </c>
      <c r="AH151" s="453"/>
      <c r="AI151" s="453"/>
      <c r="AJ151" s="151"/>
      <c r="AK151" s="126" t="e">
        <f>VLOOKUP($D151,IC_Req!$M$2:$O$29,2)</f>
        <v>#N/A</v>
      </c>
      <c r="AL151" s="126" t="e">
        <f>VLOOKUP($D151,IC_Req!$M$2:$O$29,3)</f>
        <v>#N/A</v>
      </c>
      <c r="AM151" s="126" t="e">
        <f>IF($AL151=3,VLOOKUP($D151,IC_Req!$M$2:$P$29,4),"")</f>
        <v>#N/A</v>
      </c>
      <c r="AO151" s="217"/>
      <c r="AP151" s="218"/>
      <c r="AQ151" s="218"/>
    </row>
    <row r="152" spans="1:43" x14ac:dyDescent="0.25">
      <c r="A152" s="125"/>
      <c r="B152" s="453"/>
      <c r="C152" s="453"/>
      <c r="D152" s="454"/>
      <c r="E152" s="455"/>
      <c r="F152" s="147" t="str">
        <f>IF(OR($D152="",$AB152=""),"",IF(AND($AL152&lt;&gt;3,$AL152&lt;&gt;4),$AB152-(VLOOKUP($AL152,IC_Req!$A$2:$J$7,3)*$AB152),""))</f>
        <v/>
      </c>
      <c r="G152" s="147" t="str">
        <f>IF($D152="","",IF(AND($AL152&lt;&gt;3,$AL152&lt;&gt;4),IF($AB152&lt;&gt;"",$AB152+(VLOOKUP($AL152,IC_Req!$A$2:$J$7,3)*$AB152),IF(AND($H152&lt;&gt;"",$AA152&lt;&gt;""),$AA152*$H152,"")),IF(AND($H152&lt;&gt;"",$AA152&lt;&gt;""),$AA152*$H152,"")))</f>
        <v/>
      </c>
      <c r="H152" s="148" t="str">
        <f>IF($D152="","",IF(AND($AL152&lt;&gt;3,$AL152&lt;&gt;4),IF($AB152&lt;&gt;"","",VLOOKUP($AL152,IC_Req!$A$2:$J$7,2)),VLOOKUP($AL152,IC_Req!$A$2:$J$7,2)))</f>
        <v/>
      </c>
      <c r="I152" s="456"/>
      <c r="J152" s="147" t="str">
        <f t="shared" si="12"/>
        <v/>
      </c>
      <c r="K152" s="148" t="str">
        <f>IF($D152="","",VLOOKUP($AL152,IC_Req!$A$2:$J$7,4))</f>
        <v/>
      </c>
      <c r="L152" s="455"/>
      <c r="M152" s="169" t="str">
        <f t="shared" si="13"/>
        <v/>
      </c>
      <c r="N152" s="458"/>
      <c r="O152" s="455"/>
      <c r="P152" s="147" t="str">
        <f t="shared" si="14"/>
        <v/>
      </c>
      <c r="Q152" s="148" t="str">
        <f>IF($D152="","",IF(OR($AL152=4,$AL152=5,$AL152=6),VLOOKUP($AL152,IC_Req!$A$2:$J$7,6),IF($AL152=3,VLOOKUP($AM152,IC_Req!$A$12:$J$15,6),"")))</f>
        <v/>
      </c>
      <c r="R152" s="456"/>
      <c r="S152" s="158" t="str">
        <f t="shared" si="15"/>
        <v/>
      </c>
      <c r="T152" s="148" t="str">
        <f>IF($D152="","",IF(OR($AL152=5,$AL152=6,$AM152=1),IF($AM152=1,VLOOKUP($AM152,IC_Req!$A$12:$J$15,7),VLOOKUP($AL152,IC_Req!$A$2:$J$7,7)),""))</f>
        <v/>
      </c>
      <c r="U152" s="455"/>
      <c r="V152" s="455"/>
      <c r="W152" s="456"/>
      <c r="X152" s="150" t="str">
        <f t="shared" si="16"/>
        <v/>
      </c>
      <c r="Y152" s="150" t="str">
        <f t="shared" si="17"/>
        <v/>
      </c>
      <c r="Z152" s="151"/>
      <c r="AA152" s="453"/>
      <c r="AB152" s="453"/>
      <c r="AC152" s="453"/>
      <c r="AD152" s="453"/>
      <c r="AE152" s="453"/>
      <c r="AF152" s="457"/>
      <c r="AG152" s="152" t="str">
        <f>IF(OR($D152="",$AH152=""),"",MIN(VLOOKUP($AL152,IC_Req!$A$2:$J$7,9),$AH152-VLOOKUP($AL152,IC_Req!$A$2:$J$7,10)))</f>
        <v/>
      </c>
      <c r="AH152" s="453"/>
      <c r="AI152" s="453"/>
      <c r="AJ152" s="151"/>
      <c r="AK152" s="126" t="e">
        <f>VLOOKUP($D152,IC_Req!$M$2:$O$29,2)</f>
        <v>#N/A</v>
      </c>
      <c r="AL152" s="126" t="e">
        <f>VLOOKUP($D152,IC_Req!$M$2:$O$29,3)</f>
        <v>#N/A</v>
      </c>
      <c r="AM152" s="126" t="e">
        <f>IF($AL152=3,VLOOKUP($D152,IC_Req!$M$2:$P$29,4),"")</f>
        <v>#N/A</v>
      </c>
      <c r="AO152" s="217"/>
      <c r="AP152" s="218"/>
      <c r="AQ152" s="218"/>
    </row>
    <row r="153" spans="1:43" x14ac:dyDescent="0.25">
      <c r="A153" s="125"/>
      <c r="B153" s="453"/>
      <c r="C153" s="453"/>
      <c r="D153" s="454"/>
      <c r="E153" s="455"/>
      <c r="F153" s="147" t="str">
        <f>IF(OR($D153="",$AB153=""),"",IF(AND($AL153&lt;&gt;3,$AL153&lt;&gt;4),$AB153-(VLOOKUP($AL153,IC_Req!$A$2:$J$7,3)*$AB153),""))</f>
        <v/>
      </c>
      <c r="G153" s="147" t="str">
        <f>IF($D153="","",IF(AND($AL153&lt;&gt;3,$AL153&lt;&gt;4),IF($AB153&lt;&gt;"",$AB153+(VLOOKUP($AL153,IC_Req!$A$2:$J$7,3)*$AB153),IF(AND($H153&lt;&gt;"",$AA153&lt;&gt;""),$AA153*$H153,"")),IF(AND($H153&lt;&gt;"",$AA153&lt;&gt;""),$AA153*$H153,"")))</f>
        <v/>
      </c>
      <c r="H153" s="148" t="str">
        <f>IF($D153="","",IF(AND($AL153&lt;&gt;3,$AL153&lt;&gt;4),IF($AB153&lt;&gt;"","",VLOOKUP($AL153,IC_Req!$A$2:$J$7,2)),VLOOKUP($AL153,IC_Req!$A$2:$J$7,2)))</f>
        <v/>
      </c>
      <c r="I153" s="456"/>
      <c r="J153" s="147" t="str">
        <f t="shared" si="12"/>
        <v/>
      </c>
      <c r="K153" s="148" t="str">
        <f>IF($D153="","",VLOOKUP($AL153,IC_Req!$A$2:$J$7,4))</f>
        <v/>
      </c>
      <c r="L153" s="455"/>
      <c r="M153" s="169" t="str">
        <f t="shared" si="13"/>
        <v/>
      </c>
      <c r="N153" s="458"/>
      <c r="O153" s="455"/>
      <c r="P153" s="147" t="str">
        <f t="shared" si="14"/>
        <v/>
      </c>
      <c r="Q153" s="148" t="str">
        <f>IF($D153="","",IF(OR($AL153=4,$AL153=5,$AL153=6),VLOOKUP($AL153,IC_Req!$A$2:$J$7,6),IF($AL153=3,VLOOKUP($AM153,IC_Req!$A$12:$J$15,6),"")))</f>
        <v/>
      </c>
      <c r="R153" s="456"/>
      <c r="S153" s="158" t="str">
        <f t="shared" si="15"/>
        <v/>
      </c>
      <c r="T153" s="148" t="str">
        <f>IF($D153="","",IF(OR($AL153=5,$AL153=6,$AM153=1),IF($AM153=1,VLOOKUP($AM153,IC_Req!$A$12:$J$15,7),VLOOKUP($AL153,IC_Req!$A$2:$J$7,7)),""))</f>
        <v/>
      </c>
      <c r="U153" s="455"/>
      <c r="V153" s="455"/>
      <c r="W153" s="456"/>
      <c r="X153" s="150" t="str">
        <f t="shared" si="16"/>
        <v/>
      </c>
      <c r="Y153" s="150" t="str">
        <f t="shared" si="17"/>
        <v/>
      </c>
      <c r="Z153" s="151"/>
      <c r="AA153" s="453"/>
      <c r="AB153" s="453"/>
      <c r="AC153" s="453"/>
      <c r="AD153" s="453"/>
      <c r="AE153" s="453"/>
      <c r="AF153" s="457"/>
      <c r="AG153" s="152" t="str">
        <f>IF(OR($D153="",$AH153=""),"",MIN(VLOOKUP($AL153,IC_Req!$A$2:$J$7,9),$AH153-VLOOKUP($AL153,IC_Req!$A$2:$J$7,10)))</f>
        <v/>
      </c>
      <c r="AH153" s="453"/>
      <c r="AI153" s="453"/>
      <c r="AJ153" s="151"/>
      <c r="AK153" s="126" t="e">
        <f>VLOOKUP($D153,IC_Req!$M$2:$O$29,2)</f>
        <v>#N/A</v>
      </c>
      <c r="AL153" s="126" t="e">
        <f>VLOOKUP($D153,IC_Req!$M$2:$O$29,3)</f>
        <v>#N/A</v>
      </c>
      <c r="AM153" s="126" t="e">
        <f>IF($AL153=3,VLOOKUP($D153,IC_Req!$M$2:$P$29,4),"")</f>
        <v>#N/A</v>
      </c>
      <c r="AO153" s="217"/>
      <c r="AP153" s="218"/>
      <c r="AQ153" s="218"/>
    </row>
    <row r="154" spans="1:43" x14ac:dyDescent="0.25">
      <c r="A154" s="125"/>
      <c r="B154" s="453"/>
      <c r="C154" s="453"/>
      <c r="D154" s="454"/>
      <c r="E154" s="455"/>
      <c r="F154" s="147" t="str">
        <f>IF(OR($D154="",$AB154=""),"",IF(AND($AL154&lt;&gt;3,$AL154&lt;&gt;4),$AB154-(VLOOKUP($AL154,IC_Req!$A$2:$J$7,3)*$AB154),""))</f>
        <v/>
      </c>
      <c r="G154" s="147" t="str">
        <f>IF($D154="","",IF(AND($AL154&lt;&gt;3,$AL154&lt;&gt;4),IF($AB154&lt;&gt;"",$AB154+(VLOOKUP($AL154,IC_Req!$A$2:$J$7,3)*$AB154),IF(AND($H154&lt;&gt;"",$AA154&lt;&gt;""),$AA154*$H154,"")),IF(AND($H154&lt;&gt;"",$AA154&lt;&gt;""),$AA154*$H154,"")))</f>
        <v/>
      </c>
      <c r="H154" s="148" t="str">
        <f>IF($D154="","",IF(AND($AL154&lt;&gt;3,$AL154&lt;&gt;4),IF($AB154&lt;&gt;"","",VLOOKUP($AL154,IC_Req!$A$2:$J$7,2)),VLOOKUP($AL154,IC_Req!$A$2:$J$7,2)))</f>
        <v/>
      </c>
      <c r="I154" s="456"/>
      <c r="J154" s="147" t="str">
        <f t="shared" si="12"/>
        <v/>
      </c>
      <c r="K154" s="148" t="str">
        <f>IF($D154="","",VLOOKUP($AL154,IC_Req!$A$2:$J$7,4))</f>
        <v/>
      </c>
      <c r="L154" s="455"/>
      <c r="M154" s="169" t="str">
        <f t="shared" si="13"/>
        <v/>
      </c>
      <c r="N154" s="458"/>
      <c r="O154" s="455"/>
      <c r="P154" s="147" t="str">
        <f t="shared" si="14"/>
        <v/>
      </c>
      <c r="Q154" s="148" t="str">
        <f>IF($D154="","",IF(OR($AL154=4,$AL154=5,$AL154=6),VLOOKUP($AL154,IC_Req!$A$2:$J$7,6),IF($AL154=3,VLOOKUP($AM154,IC_Req!$A$12:$J$15,6),"")))</f>
        <v/>
      </c>
      <c r="R154" s="456"/>
      <c r="S154" s="158" t="str">
        <f t="shared" si="15"/>
        <v/>
      </c>
      <c r="T154" s="148" t="str">
        <f>IF($D154="","",IF(OR($AL154=5,$AL154=6,$AM154=1),IF($AM154=1,VLOOKUP($AM154,IC_Req!$A$12:$J$15,7),VLOOKUP($AL154,IC_Req!$A$2:$J$7,7)),""))</f>
        <v/>
      </c>
      <c r="U154" s="455"/>
      <c r="V154" s="455"/>
      <c r="W154" s="456"/>
      <c r="X154" s="150" t="str">
        <f t="shared" si="16"/>
        <v/>
      </c>
      <c r="Y154" s="150" t="str">
        <f t="shared" si="17"/>
        <v/>
      </c>
      <c r="Z154" s="151"/>
      <c r="AA154" s="453"/>
      <c r="AB154" s="453"/>
      <c r="AC154" s="453"/>
      <c r="AD154" s="453"/>
      <c r="AE154" s="453"/>
      <c r="AF154" s="457"/>
      <c r="AG154" s="152" t="str">
        <f>IF(OR($D154="",$AH154=""),"",MIN(VLOOKUP($AL154,IC_Req!$A$2:$J$7,9),$AH154-VLOOKUP($AL154,IC_Req!$A$2:$J$7,10)))</f>
        <v/>
      </c>
      <c r="AH154" s="453"/>
      <c r="AI154" s="453"/>
      <c r="AJ154" s="151"/>
      <c r="AK154" s="126" t="e">
        <f>VLOOKUP($D154,IC_Req!$M$2:$O$29,2)</f>
        <v>#N/A</v>
      </c>
      <c r="AL154" s="126" t="e">
        <f>VLOOKUP($D154,IC_Req!$M$2:$O$29,3)</f>
        <v>#N/A</v>
      </c>
      <c r="AM154" s="126" t="e">
        <f>IF($AL154=3,VLOOKUP($D154,IC_Req!$M$2:$P$29,4),"")</f>
        <v>#N/A</v>
      </c>
      <c r="AO154" s="217"/>
      <c r="AP154" s="218"/>
      <c r="AQ154" s="218"/>
    </row>
    <row r="155" spans="1:43" x14ac:dyDescent="0.25">
      <c r="A155" s="125"/>
      <c r="B155" s="453"/>
      <c r="C155" s="453"/>
      <c r="D155" s="454"/>
      <c r="E155" s="455"/>
      <c r="F155" s="147" t="str">
        <f>IF(OR($D155="",$AB155=""),"",IF(AND($AL155&lt;&gt;3,$AL155&lt;&gt;4),$AB155-(VLOOKUP($AL155,IC_Req!$A$2:$J$7,3)*$AB155),""))</f>
        <v/>
      </c>
      <c r="G155" s="147" t="str">
        <f>IF($D155="","",IF(AND($AL155&lt;&gt;3,$AL155&lt;&gt;4),IF($AB155&lt;&gt;"",$AB155+(VLOOKUP($AL155,IC_Req!$A$2:$J$7,3)*$AB155),IF(AND($H155&lt;&gt;"",$AA155&lt;&gt;""),$AA155*$H155,"")),IF(AND($H155&lt;&gt;"",$AA155&lt;&gt;""),$AA155*$H155,"")))</f>
        <v/>
      </c>
      <c r="H155" s="148" t="str">
        <f>IF($D155="","",IF(AND($AL155&lt;&gt;3,$AL155&lt;&gt;4),IF($AB155&lt;&gt;"","",VLOOKUP($AL155,IC_Req!$A$2:$J$7,2)),VLOOKUP($AL155,IC_Req!$A$2:$J$7,2)))</f>
        <v/>
      </c>
      <c r="I155" s="456"/>
      <c r="J155" s="147" t="str">
        <f t="shared" si="12"/>
        <v/>
      </c>
      <c r="K155" s="148" t="str">
        <f>IF($D155="","",VLOOKUP($AL155,IC_Req!$A$2:$J$7,4))</f>
        <v/>
      </c>
      <c r="L155" s="455"/>
      <c r="M155" s="169" t="str">
        <f t="shared" si="13"/>
        <v/>
      </c>
      <c r="N155" s="458"/>
      <c r="O155" s="455"/>
      <c r="P155" s="147" t="str">
        <f t="shared" si="14"/>
        <v/>
      </c>
      <c r="Q155" s="148" t="str">
        <f>IF($D155="","",IF(OR($AL155=4,$AL155=5,$AL155=6),VLOOKUP($AL155,IC_Req!$A$2:$J$7,6),IF($AL155=3,VLOOKUP($AM155,IC_Req!$A$12:$J$15,6),"")))</f>
        <v/>
      </c>
      <c r="R155" s="456"/>
      <c r="S155" s="158" t="str">
        <f t="shared" si="15"/>
        <v/>
      </c>
      <c r="T155" s="148" t="str">
        <f>IF($D155="","",IF(OR($AL155=5,$AL155=6,$AM155=1),IF($AM155=1,VLOOKUP($AM155,IC_Req!$A$12:$J$15,7),VLOOKUP($AL155,IC_Req!$A$2:$J$7,7)),""))</f>
        <v/>
      </c>
      <c r="U155" s="455"/>
      <c r="V155" s="455"/>
      <c r="W155" s="456"/>
      <c r="X155" s="150" t="str">
        <f t="shared" si="16"/>
        <v/>
      </c>
      <c r="Y155" s="150" t="str">
        <f t="shared" si="17"/>
        <v/>
      </c>
      <c r="Z155" s="151"/>
      <c r="AA155" s="453"/>
      <c r="AB155" s="453"/>
      <c r="AC155" s="453"/>
      <c r="AD155" s="453"/>
      <c r="AE155" s="453"/>
      <c r="AF155" s="457"/>
      <c r="AG155" s="152" t="str">
        <f>IF(OR($D155="",$AH155=""),"",MIN(VLOOKUP($AL155,IC_Req!$A$2:$J$7,9),$AH155-VLOOKUP($AL155,IC_Req!$A$2:$J$7,10)))</f>
        <v/>
      </c>
      <c r="AH155" s="453"/>
      <c r="AI155" s="453"/>
      <c r="AJ155" s="151"/>
      <c r="AK155" s="126" t="e">
        <f>VLOOKUP($D155,IC_Req!$M$2:$O$29,2)</f>
        <v>#N/A</v>
      </c>
      <c r="AL155" s="126" t="e">
        <f>VLOOKUP($D155,IC_Req!$M$2:$O$29,3)</f>
        <v>#N/A</v>
      </c>
      <c r="AM155" s="126" t="e">
        <f>IF($AL155=3,VLOOKUP($D155,IC_Req!$M$2:$P$29,4),"")</f>
        <v>#N/A</v>
      </c>
      <c r="AO155" s="217"/>
      <c r="AP155" s="218"/>
      <c r="AQ155" s="218"/>
    </row>
    <row r="156" spans="1:43" x14ac:dyDescent="0.25">
      <c r="A156" s="125"/>
      <c r="B156" s="453"/>
      <c r="C156" s="453"/>
      <c r="D156" s="454"/>
      <c r="E156" s="455"/>
      <c r="F156" s="147" t="str">
        <f>IF(OR($D156="",$AB156=""),"",IF(AND($AL156&lt;&gt;3,$AL156&lt;&gt;4),$AB156-(VLOOKUP($AL156,IC_Req!$A$2:$J$7,3)*$AB156),""))</f>
        <v/>
      </c>
      <c r="G156" s="147" t="str">
        <f>IF($D156="","",IF(AND($AL156&lt;&gt;3,$AL156&lt;&gt;4),IF($AB156&lt;&gt;"",$AB156+(VLOOKUP($AL156,IC_Req!$A$2:$J$7,3)*$AB156),IF(AND($H156&lt;&gt;"",$AA156&lt;&gt;""),$AA156*$H156,"")),IF(AND($H156&lt;&gt;"",$AA156&lt;&gt;""),$AA156*$H156,"")))</f>
        <v/>
      </c>
      <c r="H156" s="148" t="str">
        <f>IF($D156="","",IF(AND($AL156&lt;&gt;3,$AL156&lt;&gt;4),IF($AB156&lt;&gt;"","",VLOOKUP($AL156,IC_Req!$A$2:$J$7,2)),VLOOKUP($AL156,IC_Req!$A$2:$J$7,2)))</f>
        <v/>
      </c>
      <c r="I156" s="456"/>
      <c r="J156" s="147" t="str">
        <f t="shared" si="12"/>
        <v/>
      </c>
      <c r="K156" s="148" t="str">
        <f>IF($D156="","",VLOOKUP($AL156,IC_Req!$A$2:$J$7,4))</f>
        <v/>
      </c>
      <c r="L156" s="455"/>
      <c r="M156" s="169" t="str">
        <f t="shared" si="13"/>
        <v/>
      </c>
      <c r="N156" s="458"/>
      <c r="O156" s="455"/>
      <c r="P156" s="147" t="str">
        <f t="shared" si="14"/>
        <v/>
      </c>
      <c r="Q156" s="148" t="str">
        <f>IF($D156="","",IF(OR($AL156=4,$AL156=5,$AL156=6),VLOOKUP($AL156,IC_Req!$A$2:$J$7,6),IF($AL156=3,VLOOKUP($AM156,IC_Req!$A$12:$J$15,6),"")))</f>
        <v/>
      </c>
      <c r="R156" s="456"/>
      <c r="S156" s="158" t="str">
        <f t="shared" si="15"/>
        <v/>
      </c>
      <c r="T156" s="148" t="str">
        <f>IF($D156="","",IF(OR($AL156=5,$AL156=6,$AM156=1),IF($AM156=1,VLOOKUP($AM156,IC_Req!$A$12:$J$15,7),VLOOKUP($AL156,IC_Req!$A$2:$J$7,7)),""))</f>
        <v/>
      </c>
      <c r="U156" s="455"/>
      <c r="V156" s="455"/>
      <c r="W156" s="456"/>
      <c r="X156" s="150" t="str">
        <f t="shared" si="16"/>
        <v/>
      </c>
      <c r="Y156" s="150" t="str">
        <f t="shared" si="17"/>
        <v/>
      </c>
      <c r="Z156" s="151"/>
      <c r="AA156" s="453"/>
      <c r="AB156" s="453"/>
      <c r="AC156" s="453"/>
      <c r="AD156" s="453"/>
      <c r="AE156" s="453"/>
      <c r="AF156" s="457"/>
      <c r="AG156" s="152" t="str">
        <f>IF(OR($D156="",$AH156=""),"",MIN(VLOOKUP($AL156,IC_Req!$A$2:$J$7,9),$AH156-VLOOKUP($AL156,IC_Req!$A$2:$J$7,10)))</f>
        <v/>
      </c>
      <c r="AH156" s="453"/>
      <c r="AI156" s="453"/>
      <c r="AJ156" s="151"/>
      <c r="AK156" s="126" t="e">
        <f>VLOOKUP($D156,IC_Req!$M$2:$O$29,2)</f>
        <v>#N/A</v>
      </c>
      <c r="AL156" s="126" t="e">
        <f>VLOOKUP($D156,IC_Req!$M$2:$O$29,3)</f>
        <v>#N/A</v>
      </c>
      <c r="AM156" s="126" t="e">
        <f>IF($AL156=3,VLOOKUP($D156,IC_Req!$M$2:$P$29,4),"")</f>
        <v>#N/A</v>
      </c>
      <c r="AO156" s="217"/>
      <c r="AP156" s="218"/>
      <c r="AQ156" s="218"/>
    </row>
    <row r="157" spans="1:43" x14ac:dyDescent="0.25">
      <c r="A157" s="125"/>
      <c r="B157" s="453"/>
      <c r="C157" s="453"/>
      <c r="D157" s="454"/>
      <c r="E157" s="455"/>
      <c r="F157" s="147" t="str">
        <f>IF(OR($D157="",$AB157=""),"",IF(AND($AL157&lt;&gt;3,$AL157&lt;&gt;4),$AB157-(VLOOKUP($AL157,IC_Req!$A$2:$J$7,3)*$AB157),""))</f>
        <v/>
      </c>
      <c r="G157" s="147" t="str">
        <f>IF($D157="","",IF(AND($AL157&lt;&gt;3,$AL157&lt;&gt;4),IF($AB157&lt;&gt;"",$AB157+(VLOOKUP($AL157,IC_Req!$A$2:$J$7,3)*$AB157),IF(AND($H157&lt;&gt;"",$AA157&lt;&gt;""),$AA157*$H157,"")),IF(AND($H157&lt;&gt;"",$AA157&lt;&gt;""),$AA157*$H157,"")))</f>
        <v/>
      </c>
      <c r="H157" s="148" t="str">
        <f>IF($D157="","",IF(AND($AL157&lt;&gt;3,$AL157&lt;&gt;4),IF($AB157&lt;&gt;"","",VLOOKUP($AL157,IC_Req!$A$2:$J$7,2)),VLOOKUP($AL157,IC_Req!$A$2:$J$7,2)))</f>
        <v/>
      </c>
      <c r="I157" s="456"/>
      <c r="J157" s="147" t="str">
        <f t="shared" si="12"/>
        <v/>
      </c>
      <c r="K157" s="148" t="str">
        <f>IF($D157="","",VLOOKUP($AL157,IC_Req!$A$2:$J$7,4))</f>
        <v/>
      </c>
      <c r="L157" s="455"/>
      <c r="M157" s="169" t="str">
        <f t="shared" si="13"/>
        <v/>
      </c>
      <c r="N157" s="458"/>
      <c r="O157" s="455"/>
      <c r="P157" s="147" t="str">
        <f t="shared" si="14"/>
        <v/>
      </c>
      <c r="Q157" s="148" t="str">
        <f>IF($D157="","",IF(OR($AL157=4,$AL157=5,$AL157=6),VLOOKUP($AL157,IC_Req!$A$2:$J$7,6),IF($AL157=3,VLOOKUP($AM157,IC_Req!$A$12:$J$15,6),"")))</f>
        <v/>
      </c>
      <c r="R157" s="456"/>
      <c r="S157" s="158" t="str">
        <f t="shared" si="15"/>
        <v/>
      </c>
      <c r="T157" s="148" t="str">
        <f>IF($D157="","",IF(OR($AL157=5,$AL157=6,$AM157=1),IF($AM157=1,VLOOKUP($AM157,IC_Req!$A$12:$J$15,7),VLOOKUP($AL157,IC_Req!$A$2:$J$7,7)),""))</f>
        <v/>
      </c>
      <c r="U157" s="455"/>
      <c r="V157" s="455"/>
      <c r="W157" s="456"/>
      <c r="X157" s="150" t="str">
        <f t="shared" si="16"/>
        <v/>
      </c>
      <c r="Y157" s="150" t="str">
        <f t="shared" si="17"/>
        <v/>
      </c>
      <c r="Z157" s="151"/>
      <c r="AA157" s="453"/>
      <c r="AB157" s="453"/>
      <c r="AC157" s="453"/>
      <c r="AD157" s="453"/>
      <c r="AE157" s="453"/>
      <c r="AF157" s="457"/>
      <c r="AG157" s="152" t="str">
        <f>IF(OR($D157="",$AH157=""),"",MIN(VLOOKUP($AL157,IC_Req!$A$2:$J$7,9),$AH157-VLOOKUP($AL157,IC_Req!$A$2:$J$7,10)))</f>
        <v/>
      </c>
      <c r="AH157" s="453"/>
      <c r="AI157" s="453"/>
      <c r="AJ157" s="151"/>
      <c r="AK157" s="126" t="e">
        <f>VLOOKUP($D157,IC_Req!$M$2:$O$29,2)</f>
        <v>#N/A</v>
      </c>
      <c r="AL157" s="126" t="e">
        <f>VLOOKUP($D157,IC_Req!$M$2:$O$29,3)</f>
        <v>#N/A</v>
      </c>
      <c r="AM157" s="126" t="e">
        <f>IF($AL157=3,VLOOKUP($D157,IC_Req!$M$2:$P$29,4),"")</f>
        <v>#N/A</v>
      </c>
      <c r="AO157" s="217"/>
      <c r="AP157" s="218"/>
      <c r="AQ157" s="218"/>
    </row>
    <row r="158" spans="1:43" x14ac:dyDescent="0.25">
      <c r="A158" s="125"/>
      <c r="B158" s="453"/>
      <c r="C158" s="453"/>
      <c r="D158" s="454"/>
      <c r="E158" s="455"/>
      <c r="F158" s="147" t="str">
        <f>IF(OR($D158="",$AB158=""),"",IF(AND($AL158&lt;&gt;3,$AL158&lt;&gt;4),$AB158-(VLOOKUP($AL158,IC_Req!$A$2:$J$7,3)*$AB158),""))</f>
        <v/>
      </c>
      <c r="G158" s="147" t="str">
        <f>IF($D158="","",IF(AND($AL158&lt;&gt;3,$AL158&lt;&gt;4),IF($AB158&lt;&gt;"",$AB158+(VLOOKUP($AL158,IC_Req!$A$2:$J$7,3)*$AB158),IF(AND($H158&lt;&gt;"",$AA158&lt;&gt;""),$AA158*$H158,"")),IF(AND($H158&lt;&gt;"",$AA158&lt;&gt;""),$AA158*$H158,"")))</f>
        <v/>
      </c>
      <c r="H158" s="148" t="str">
        <f>IF($D158="","",IF(AND($AL158&lt;&gt;3,$AL158&lt;&gt;4),IF($AB158&lt;&gt;"","",VLOOKUP($AL158,IC_Req!$A$2:$J$7,2)),VLOOKUP($AL158,IC_Req!$A$2:$J$7,2)))</f>
        <v/>
      </c>
      <c r="I158" s="456"/>
      <c r="J158" s="147" t="str">
        <f t="shared" si="12"/>
        <v/>
      </c>
      <c r="K158" s="148" t="str">
        <f>IF($D158="","",VLOOKUP($AL158,IC_Req!$A$2:$J$7,4))</f>
        <v/>
      </c>
      <c r="L158" s="455"/>
      <c r="M158" s="169" t="str">
        <f t="shared" si="13"/>
        <v/>
      </c>
      <c r="N158" s="458"/>
      <c r="O158" s="455"/>
      <c r="P158" s="147" t="str">
        <f t="shared" si="14"/>
        <v/>
      </c>
      <c r="Q158" s="148" t="str">
        <f>IF($D158="","",IF(OR($AL158=4,$AL158=5,$AL158=6),VLOOKUP($AL158,IC_Req!$A$2:$J$7,6),IF($AL158=3,VLOOKUP($AM158,IC_Req!$A$12:$J$15,6),"")))</f>
        <v/>
      </c>
      <c r="R158" s="456"/>
      <c r="S158" s="158" t="str">
        <f t="shared" si="15"/>
        <v/>
      </c>
      <c r="T158" s="148" t="str">
        <f>IF($D158="","",IF(OR($AL158=5,$AL158=6,$AM158=1),IF($AM158=1,VLOOKUP($AM158,IC_Req!$A$12:$J$15,7),VLOOKUP($AL158,IC_Req!$A$2:$J$7,7)),""))</f>
        <v/>
      </c>
      <c r="U158" s="455"/>
      <c r="V158" s="455"/>
      <c r="W158" s="456"/>
      <c r="X158" s="150" t="str">
        <f t="shared" si="16"/>
        <v/>
      </c>
      <c r="Y158" s="150" t="str">
        <f t="shared" si="17"/>
        <v/>
      </c>
      <c r="Z158" s="151"/>
      <c r="AA158" s="453"/>
      <c r="AB158" s="453"/>
      <c r="AC158" s="453"/>
      <c r="AD158" s="453"/>
      <c r="AE158" s="453"/>
      <c r="AF158" s="457"/>
      <c r="AG158" s="152" t="str">
        <f>IF(OR($D158="",$AH158=""),"",MIN(VLOOKUP($AL158,IC_Req!$A$2:$J$7,9),$AH158-VLOOKUP($AL158,IC_Req!$A$2:$J$7,10)))</f>
        <v/>
      </c>
      <c r="AH158" s="453"/>
      <c r="AI158" s="453"/>
      <c r="AJ158" s="151"/>
      <c r="AK158" s="126" t="e">
        <f>VLOOKUP($D158,IC_Req!$M$2:$O$29,2)</f>
        <v>#N/A</v>
      </c>
      <c r="AL158" s="126" t="e">
        <f>VLOOKUP($D158,IC_Req!$M$2:$O$29,3)</f>
        <v>#N/A</v>
      </c>
      <c r="AM158" s="126" t="e">
        <f>IF($AL158=3,VLOOKUP($D158,IC_Req!$M$2:$P$29,4),"")</f>
        <v>#N/A</v>
      </c>
      <c r="AO158" s="217"/>
      <c r="AP158" s="218"/>
      <c r="AQ158" s="218"/>
    </row>
    <row r="159" spans="1:43" x14ac:dyDescent="0.25">
      <c r="A159" s="125"/>
      <c r="B159" s="453"/>
      <c r="C159" s="453"/>
      <c r="D159" s="454"/>
      <c r="E159" s="455"/>
      <c r="F159" s="147" t="str">
        <f>IF(OR($D159="",$AB159=""),"",IF(AND($AL159&lt;&gt;3,$AL159&lt;&gt;4),$AB159-(VLOOKUP($AL159,IC_Req!$A$2:$J$7,3)*$AB159),""))</f>
        <v/>
      </c>
      <c r="G159" s="147" t="str">
        <f>IF($D159="","",IF(AND($AL159&lt;&gt;3,$AL159&lt;&gt;4),IF($AB159&lt;&gt;"",$AB159+(VLOOKUP($AL159,IC_Req!$A$2:$J$7,3)*$AB159),IF(AND($H159&lt;&gt;"",$AA159&lt;&gt;""),$AA159*$H159,"")),IF(AND($H159&lt;&gt;"",$AA159&lt;&gt;""),$AA159*$H159,"")))</f>
        <v/>
      </c>
      <c r="H159" s="148" t="str">
        <f>IF($D159="","",IF(AND($AL159&lt;&gt;3,$AL159&lt;&gt;4),IF($AB159&lt;&gt;"","",VLOOKUP($AL159,IC_Req!$A$2:$J$7,2)),VLOOKUP($AL159,IC_Req!$A$2:$J$7,2)))</f>
        <v/>
      </c>
      <c r="I159" s="456"/>
      <c r="J159" s="147" t="str">
        <f t="shared" si="12"/>
        <v/>
      </c>
      <c r="K159" s="148" t="str">
        <f>IF($D159="","",VLOOKUP($AL159,IC_Req!$A$2:$J$7,4))</f>
        <v/>
      </c>
      <c r="L159" s="455"/>
      <c r="M159" s="169" t="str">
        <f t="shared" si="13"/>
        <v/>
      </c>
      <c r="N159" s="458"/>
      <c r="O159" s="455"/>
      <c r="P159" s="147" t="str">
        <f t="shared" si="14"/>
        <v/>
      </c>
      <c r="Q159" s="148" t="str">
        <f>IF($D159="","",IF(OR($AL159=4,$AL159=5,$AL159=6),VLOOKUP($AL159,IC_Req!$A$2:$J$7,6),IF($AL159=3,VLOOKUP($AM159,IC_Req!$A$12:$J$15,6),"")))</f>
        <v/>
      </c>
      <c r="R159" s="456"/>
      <c r="S159" s="158" t="str">
        <f t="shared" si="15"/>
        <v/>
      </c>
      <c r="T159" s="148" t="str">
        <f>IF($D159="","",IF(OR($AL159=5,$AL159=6,$AM159=1),IF($AM159=1,VLOOKUP($AM159,IC_Req!$A$12:$J$15,7),VLOOKUP($AL159,IC_Req!$A$2:$J$7,7)),""))</f>
        <v/>
      </c>
      <c r="U159" s="455"/>
      <c r="V159" s="455"/>
      <c r="W159" s="456"/>
      <c r="X159" s="150" t="str">
        <f t="shared" si="16"/>
        <v/>
      </c>
      <c r="Y159" s="150" t="str">
        <f t="shared" si="17"/>
        <v/>
      </c>
      <c r="Z159" s="151"/>
      <c r="AA159" s="453"/>
      <c r="AB159" s="453"/>
      <c r="AC159" s="453"/>
      <c r="AD159" s="453"/>
      <c r="AE159" s="453"/>
      <c r="AF159" s="457"/>
      <c r="AG159" s="152" t="str">
        <f>IF(OR($D159="",$AH159=""),"",MIN(VLOOKUP($AL159,IC_Req!$A$2:$J$7,9),$AH159-VLOOKUP($AL159,IC_Req!$A$2:$J$7,10)))</f>
        <v/>
      </c>
      <c r="AH159" s="453"/>
      <c r="AI159" s="453"/>
      <c r="AJ159" s="151"/>
      <c r="AK159" s="126" t="e">
        <f>VLOOKUP($D159,IC_Req!$M$2:$O$29,2)</f>
        <v>#N/A</v>
      </c>
      <c r="AL159" s="126" t="e">
        <f>VLOOKUP($D159,IC_Req!$M$2:$O$29,3)</f>
        <v>#N/A</v>
      </c>
      <c r="AM159" s="126" t="e">
        <f>IF($AL159=3,VLOOKUP($D159,IC_Req!$M$2:$P$29,4),"")</f>
        <v>#N/A</v>
      </c>
      <c r="AO159" s="217"/>
      <c r="AP159" s="218"/>
      <c r="AQ159" s="218"/>
    </row>
    <row r="160" spans="1:43" x14ac:dyDescent="0.25">
      <c r="A160" s="125"/>
      <c r="B160" s="453"/>
      <c r="C160" s="453"/>
      <c r="D160" s="454"/>
      <c r="E160" s="455"/>
      <c r="F160" s="147" t="str">
        <f>IF(OR($D160="",$AB160=""),"",IF(AND($AL160&lt;&gt;3,$AL160&lt;&gt;4),$AB160-(VLOOKUP($AL160,IC_Req!$A$2:$J$7,3)*$AB160),""))</f>
        <v/>
      </c>
      <c r="G160" s="147" t="str">
        <f>IF($D160="","",IF(AND($AL160&lt;&gt;3,$AL160&lt;&gt;4),IF($AB160&lt;&gt;"",$AB160+(VLOOKUP($AL160,IC_Req!$A$2:$J$7,3)*$AB160),IF(AND($H160&lt;&gt;"",$AA160&lt;&gt;""),$AA160*$H160,"")),IF(AND($H160&lt;&gt;"",$AA160&lt;&gt;""),$AA160*$H160,"")))</f>
        <v/>
      </c>
      <c r="H160" s="148" t="str">
        <f>IF($D160="","",IF(AND($AL160&lt;&gt;3,$AL160&lt;&gt;4),IF($AB160&lt;&gt;"","",VLOOKUP($AL160,IC_Req!$A$2:$J$7,2)),VLOOKUP($AL160,IC_Req!$A$2:$J$7,2)))</f>
        <v/>
      </c>
      <c r="I160" s="456"/>
      <c r="J160" s="147" t="str">
        <f t="shared" si="12"/>
        <v/>
      </c>
      <c r="K160" s="148" t="str">
        <f>IF($D160="","",VLOOKUP($AL160,IC_Req!$A$2:$J$7,4))</f>
        <v/>
      </c>
      <c r="L160" s="455"/>
      <c r="M160" s="169" t="str">
        <f t="shared" si="13"/>
        <v/>
      </c>
      <c r="N160" s="458"/>
      <c r="O160" s="455"/>
      <c r="P160" s="147" t="str">
        <f t="shared" si="14"/>
        <v/>
      </c>
      <c r="Q160" s="148" t="str">
        <f>IF($D160="","",IF(OR($AL160=4,$AL160=5,$AL160=6),VLOOKUP($AL160,IC_Req!$A$2:$J$7,6),IF($AL160=3,VLOOKUP($AM160,IC_Req!$A$12:$J$15,6),"")))</f>
        <v/>
      </c>
      <c r="R160" s="456"/>
      <c r="S160" s="158" t="str">
        <f t="shared" si="15"/>
        <v/>
      </c>
      <c r="T160" s="148" t="str">
        <f>IF($D160="","",IF(OR($AL160=5,$AL160=6,$AM160=1),IF($AM160=1,VLOOKUP($AM160,IC_Req!$A$12:$J$15,7),VLOOKUP($AL160,IC_Req!$A$2:$J$7,7)),""))</f>
        <v/>
      </c>
      <c r="U160" s="455"/>
      <c r="V160" s="455"/>
      <c r="W160" s="456"/>
      <c r="X160" s="150" t="str">
        <f t="shared" si="16"/>
        <v/>
      </c>
      <c r="Y160" s="150" t="str">
        <f t="shared" si="17"/>
        <v/>
      </c>
      <c r="Z160" s="151"/>
      <c r="AA160" s="453"/>
      <c r="AB160" s="453"/>
      <c r="AC160" s="453"/>
      <c r="AD160" s="453"/>
      <c r="AE160" s="453"/>
      <c r="AF160" s="457"/>
      <c r="AG160" s="152" t="str">
        <f>IF(OR($D160="",$AH160=""),"",MIN(VLOOKUP($AL160,IC_Req!$A$2:$J$7,9),$AH160-VLOOKUP($AL160,IC_Req!$A$2:$J$7,10)))</f>
        <v/>
      </c>
      <c r="AH160" s="453"/>
      <c r="AI160" s="453"/>
      <c r="AJ160" s="151"/>
      <c r="AK160" s="126" t="e">
        <f>VLOOKUP($D160,IC_Req!$M$2:$O$29,2)</f>
        <v>#N/A</v>
      </c>
      <c r="AL160" s="126" t="e">
        <f>VLOOKUP($D160,IC_Req!$M$2:$O$29,3)</f>
        <v>#N/A</v>
      </c>
      <c r="AM160" s="126" t="e">
        <f>IF($AL160=3,VLOOKUP($D160,IC_Req!$M$2:$P$29,4),"")</f>
        <v>#N/A</v>
      </c>
      <c r="AO160" s="217"/>
      <c r="AP160" s="218"/>
      <c r="AQ160" s="218"/>
    </row>
    <row r="161" spans="1:43" x14ac:dyDescent="0.25">
      <c r="A161" s="125"/>
      <c r="B161" s="453"/>
      <c r="C161" s="453"/>
      <c r="D161" s="454"/>
      <c r="E161" s="455"/>
      <c r="F161" s="147" t="str">
        <f>IF(OR($D161="",$AB161=""),"",IF(AND($AL161&lt;&gt;3,$AL161&lt;&gt;4),$AB161-(VLOOKUP($AL161,IC_Req!$A$2:$J$7,3)*$AB161),""))</f>
        <v/>
      </c>
      <c r="G161" s="147" t="str">
        <f>IF($D161="","",IF(AND($AL161&lt;&gt;3,$AL161&lt;&gt;4),IF($AB161&lt;&gt;"",$AB161+(VLOOKUP($AL161,IC_Req!$A$2:$J$7,3)*$AB161),IF(AND($H161&lt;&gt;"",$AA161&lt;&gt;""),$AA161*$H161,"")),IF(AND($H161&lt;&gt;"",$AA161&lt;&gt;""),$AA161*$H161,"")))</f>
        <v/>
      </c>
      <c r="H161" s="148" t="str">
        <f>IF($D161="","",IF(AND($AL161&lt;&gt;3,$AL161&lt;&gt;4),IF($AB161&lt;&gt;"","",VLOOKUP($AL161,IC_Req!$A$2:$J$7,2)),VLOOKUP($AL161,IC_Req!$A$2:$J$7,2)))</f>
        <v/>
      </c>
      <c r="I161" s="456"/>
      <c r="J161" s="147" t="str">
        <f t="shared" si="12"/>
        <v/>
      </c>
      <c r="K161" s="148" t="str">
        <f>IF($D161="","",VLOOKUP($AL161,IC_Req!$A$2:$J$7,4))</f>
        <v/>
      </c>
      <c r="L161" s="455"/>
      <c r="M161" s="169" t="str">
        <f t="shared" si="13"/>
        <v/>
      </c>
      <c r="N161" s="458"/>
      <c r="O161" s="455"/>
      <c r="P161" s="147" t="str">
        <f t="shared" si="14"/>
        <v/>
      </c>
      <c r="Q161" s="148" t="str">
        <f>IF($D161="","",IF(OR($AL161=4,$AL161=5,$AL161=6),VLOOKUP($AL161,IC_Req!$A$2:$J$7,6),IF($AL161=3,VLOOKUP($AM161,IC_Req!$A$12:$J$15,6),"")))</f>
        <v/>
      </c>
      <c r="R161" s="456"/>
      <c r="S161" s="158" t="str">
        <f t="shared" si="15"/>
        <v/>
      </c>
      <c r="T161" s="148" t="str">
        <f>IF($D161="","",IF(OR($AL161=5,$AL161=6,$AM161=1),IF($AM161=1,VLOOKUP($AM161,IC_Req!$A$12:$J$15,7),VLOOKUP($AL161,IC_Req!$A$2:$J$7,7)),""))</f>
        <v/>
      </c>
      <c r="U161" s="455"/>
      <c r="V161" s="455"/>
      <c r="W161" s="456"/>
      <c r="X161" s="150" t="str">
        <f t="shared" si="16"/>
        <v/>
      </c>
      <c r="Y161" s="150" t="str">
        <f t="shared" si="17"/>
        <v/>
      </c>
      <c r="Z161" s="151"/>
      <c r="AA161" s="453"/>
      <c r="AB161" s="453"/>
      <c r="AC161" s="453"/>
      <c r="AD161" s="453"/>
      <c r="AE161" s="453"/>
      <c r="AF161" s="457"/>
      <c r="AG161" s="152" t="str">
        <f>IF(OR($D161="",$AH161=""),"",MIN(VLOOKUP($AL161,IC_Req!$A$2:$J$7,9),$AH161-VLOOKUP($AL161,IC_Req!$A$2:$J$7,10)))</f>
        <v/>
      </c>
      <c r="AH161" s="453"/>
      <c r="AI161" s="453"/>
      <c r="AJ161" s="151"/>
      <c r="AK161" s="126" t="e">
        <f>VLOOKUP($D161,IC_Req!$M$2:$O$29,2)</f>
        <v>#N/A</v>
      </c>
      <c r="AL161" s="126" t="e">
        <f>VLOOKUP($D161,IC_Req!$M$2:$O$29,3)</f>
        <v>#N/A</v>
      </c>
      <c r="AM161" s="126" t="e">
        <f>IF($AL161=3,VLOOKUP($D161,IC_Req!$M$2:$P$29,4),"")</f>
        <v>#N/A</v>
      </c>
      <c r="AO161" s="217"/>
      <c r="AP161" s="218"/>
      <c r="AQ161" s="218"/>
    </row>
    <row r="162" spans="1:43" x14ac:dyDescent="0.25">
      <c r="A162" s="125"/>
      <c r="B162" s="453"/>
      <c r="C162" s="453"/>
      <c r="D162" s="454"/>
      <c r="E162" s="455"/>
      <c r="F162" s="147" t="str">
        <f>IF(OR($D162="",$AB162=""),"",IF(AND($AL162&lt;&gt;3,$AL162&lt;&gt;4),$AB162-(VLOOKUP($AL162,IC_Req!$A$2:$J$7,3)*$AB162),""))</f>
        <v/>
      </c>
      <c r="G162" s="147" t="str">
        <f>IF($D162="","",IF(AND($AL162&lt;&gt;3,$AL162&lt;&gt;4),IF($AB162&lt;&gt;"",$AB162+(VLOOKUP($AL162,IC_Req!$A$2:$J$7,3)*$AB162),IF(AND($H162&lt;&gt;"",$AA162&lt;&gt;""),$AA162*$H162,"")),IF(AND($H162&lt;&gt;"",$AA162&lt;&gt;""),$AA162*$H162,"")))</f>
        <v/>
      </c>
      <c r="H162" s="148" t="str">
        <f>IF($D162="","",IF(AND($AL162&lt;&gt;3,$AL162&lt;&gt;4),IF($AB162&lt;&gt;"","",VLOOKUP($AL162,IC_Req!$A$2:$J$7,2)),VLOOKUP($AL162,IC_Req!$A$2:$J$7,2)))</f>
        <v/>
      </c>
      <c r="I162" s="456"/>
      <c r="J162" s="147" t="str">
        <f t="shared" si="12"/>
        <v/>
      </c>
      <c r="K162" s="148" t="str">
        <f>IF($D162="","",VLOOKUP($AL162,IC_Req!$A$2:$J$7,4))</f>
        <v/>
      </c>
      <c r="L162" s="455"/>
      <c r="M162" s="169" t="str">
        <f t="shared" si="13"/>
        <v/>
      </c>
      <c r="N162" s="458"/>
      <c r="O162" s="455"/>
      <c r="P162" s="147" t="str">
        <f t="shared" si="14"/>
        <v/>
      </c>
      <c r="Q162" s="148" t="str">
        <f>IF($D162="","",IF(OR($AL162=4,$AL162=5,$AL162=6),VLOOKUP($AL162,IC_Req!$A$2:$J$7,6),IF($AL162=3,VLOOKUP($AM162,IC_Req!$A$12:$J$15,6),"")))</f>
        <v/>
      </c>
      <c r="R162" s="456"/>
      <c r="S162" s="158" t="str">
        <f t="shared" si="15"/>
        <v/>
      </c>
      <c r="T162" s="148" t="str">
        <f>IF($D162="","",IF(OR($AL162=5,$AL162=6,$AM162=1),IF($AM162=1,VLOOKUP($AM162,IC_Req!$A$12:$J$15,7),VLOOKUP($AL162,IC_Req!$A$2:$J$7,7)),""))</f>
        <v/>
      </c>
      <c r="U162" s="455"/>
      <c r="V162" s="455"/>
      <c r="W162" s="456"/>
      <c r="X162" s="150" t="str">
        <f t="shared" si="16"/>
        <v/>
      </c>
      <c r="Y162" s="150" t="str">
        <f t="shared" si="17"/>
        <v/>
      </c>
      <c r="Z162" s="151"/>
      <c r="AA162" s="453"/>
      <c r="AB162" s="453"/>
      <c r="AC162" s="453"/>
      <c r="AD162" s="453"/>
      <c r="AE162" s="453"/>
      <c r="AF162" s="457"/>
      <c r="AG162" s="152" t="str">
        <f>IF(OR($D162="",$AH162=""),"",MIN(VLOOKUP($AL162,IC_Req!$A$2:$J$7,9),$AH162-VLOOKUP($AL162,IC_Req!$A$2:$J$7,10)))</f>
        <v/>
      </c>
      <c r="AH162" s="453"/>
      <c r="AI162" s="453"/>
      <c r="AJ162" s="151"/>
      <c r="AK162" s="126" t="e">
        <f>VLOOKUP($D162,IC_Req!$M$2:$O$29,2)</f>
        <v>#N/A</v>
      </c>
      <c r="AL162" s="126" t="e">
        <f>VLOOKUP($D162,IC_Req!$M$2:$O$29,3)</f>
        <v>#N/A</v>
      </c>
      <c r="AM162" s="126" t="e">
        <f>IF($AL162=3,VLOOKUP($D162,IC_Req!$M$2:$P$29,4),"")</f>
        <v>#N/A</v>
      </c>
      <c r="AO162" s="217"/>
      <c r="AP162" s="218"/>
      <c r="AQ162" s="218"/>
    </row>
    <row r="163" spans="1:43" x14ac:dyDescent="0.25">
      <c r="A163" s="125"/>
      <c r="B163" s="453"/>
      <c r="C163" s="453"/>
      <c r="D163" s="454"/>
      <c r="E163" s="455"/>
      <c r="F163" s="147" t="str">
        <f>IF(OR($D163="",$AB163=""),"",IF(AND($AL163&lt;&gt;3,$AL163&lt;&gt;4),$AB163-(VLOOKUP($AL163,IC_Req!$A$2:$J$7,3)*$AB163),""))</f>
        <v/>
      </c>
      <c r="G163" s="147" t="str">
        <f>IF($D163="","",IF(AND($AL163&lt;&gt;3,$AL163&lt;&gt;4),IF($AB163&lt;&gt;"",$AB163+(VLOOKUP($AL163,IC_Req!$A$2:$J$7,3)*$AB163),IF(AND($H163&lt;&gt;"",$AA163&lt;&gt;""),$AA163*$H163,"")),IF(AND($H163&lt;&gt;"",$AA163&lt;&gt;""),$AA163*$H163,"")))</f>
        <v/>
      </c>
      <c r="H163" s="148" t="str">
        <f>IF($D163="","",IF(AND($AL163&lt;&gt;3,$AL163&lt;&gt;4),IF($AB163&lt;&gt;"","",VLOOKUP($AL163,IC_Req!$A$2:$J$7,2)),VLOOKUP($AL163,IC_Req!$A$2:$J$7,2)))</f>
        <v/>
      </c>
      <c r="I163" s="456"/>
      <c r="J163" s="147" t="str">
        <f t="shared" si="12"/>
        <v/>
      </c>
      <c r="K163" s="148" t="str">
        <f>IF($D163="","",VLOOKUP($AL163,IC_Req!$A$2:$J$7,4))</f>
        <v/>
      </c>
      <c r="L163" s="455"/>
      <c r="M163" s="169" t="str">
        <f t="shared" si="13"/>
        <v/>
      </c>
      <c r="N163" s="458"/>
      <c r="O163" s="455"/>
      <c r="P163" s="147" t="str">
        <f t="shared" si="14"/>
        <v/>
      </c>
      <c r="Q163" s="148" t="str">
        <f>IF($D163="","",IF(OR($AL163=4,$AL163=5,$AL163=6),VLOOKUP($AL163,IC_Req!$A$2:$J$7,6),IF($AL163=3,VLOOKUP($AM163,IC_Req!$A$12:$J$15,6),"")))</f>
        <v/>
      </c>
      <c r="R163" s="456"/>
      <c r="S163" s="158" t="str">
        <f t="shared" si="15"/>
        <v/>
      </c>
      <c r="T163" s="148" t="str">
        <f>IF($D163="","",IF(OR($AL163=5,$AL163=6,$AM163=1),IF($AM163=1,VLOOKUP($AM163,IC_Req!$A$12:$J$15,7),VLOOKUP($AL163,IC_Req!$A$2:$J$7,7)),""))</f>
        <v/>
      </c>
      <c r="U163" s="455"/>
      <c r="V163" s="455"/>
      <c r="W163" s="456"/>
      <c r="X163" s="150" t="str">
        <f t="shared" si="16"/>
        <v/>
      </c>
      <c r="Y163" s="150" t="str">
        <f t="shared" si="17"/>
        <v/>
      </c>
      <c r="Z163" s="151"/>
      <c r="AA163" s="453"/>
      <c r="AB163" s="453"/>
      <c r="AC163" s="453"/>
      <c r="AD163" s="453"/>
      <c r="AE163" s="453"/>
      <c r="AF163" s="457"/>
      <c r="AG163" s="152" t="str">
        <f>IF(OR($D163="",$AH163=""),"",MIN(VLOOKUP($AL163,IC_Req!$A$2:$J$7,9),$AH163-VLOOKUP($AL163,IC_Req!$A$2:$J$7,10)))</f>
        <v/>
      </c>
      <c r="AH163" s="453"/>
      <c r="AI163" s="453"/>
      <c r="AJ163" s="151"/>
      <c r="AK163" s="126" t="e">
        <f>VLOOKUP($D163,IC_Req!$M$2:$O$29,2)</f>
        <v>#N/A</v>
      </c>
      <c r="AL163" s="126" t="e">
        <f>VLOOKUP($D163,IC_Req!$M$2:$O$29,3)</f>
        <v>#N/A</v>
      </c>
      <c r="AM163" s="126" t="e">
        <f>IF($AL163=3,VLOOKUP($D163,IC_Req!$M$2:$P$29,4),"")</f>
        <v>#N/A</v>
      </c>
      <c r="AO163" s="217"/>
      <c r="AP163" s="218"/>
      <c r="AQ163" s="218"/>
    </row>
    <row r="164" spans="1:43" x14ac:dyDescent="0.25">
      <c r="A164" s="125"/>
      <c r="B164" s="453"/>
      <c r="C164" s="453"/>
      <c r="D164" s="454"/>
      <c r="E164" s="455"/>
      <c r="F164" s="147" t="str">
        <f>IF(OR($D164="",$AB164=""),"",IF(AND($AL164&lt;&gt;3,$AL164&lt;&gt;4),$AB164-(VLOOKUP($AL164,IC_Req!$A$2:$J$7,3)*$AB164),""))</f>
        <v/>
      </c>
      <c r="G164" s="147" t="str">
        <f>IF($D164="","",IF(AND($AL164&lt;&gt;3,$AL164&lt;&gt;4),IF($AB164&lt;&gt;"",$AB164+(VLOOKUP($AL164,IC_Req!$A$2:$J$7,3)*$AB164),IF(AND($H164&lt;&gt;"",$AA164&lt;&gt;""),$AA164*$H164,"")),IF(AND($H164&lt;&gt;"",$AA164&lt;&gt;""),$AA164*$H164,"")))</f>
        <v/>
      </c>
      <c r="H164" s="148" t="str">
        <f>IF($D164="","",IF(AND($AL164&lt;&gt;3,$AL164&lt;&gt;4),IF($AB164&lt;&gt;"","",VLOOKUP($AL164,IC_Req!$A$2:$J$7,2)),VLOOKUP($AL164,IC_Req!$A$2:$J$7,2)))</f>
        <v/>
      </c>
      <c r="I164" s="456"/>
      <c r="J164" s="147" t="str">
        <f t="shared" si="12"/>
        <v/>
      </c>
      <c r="K164" s="148" t="str">
        <f>IF($D164="","",VLOOKUP($AL164,IC_Req!$A$2:$J$7,4))</f>
        <v/>
      </c>
      <c r="L164" s="455"/>
      <c r="M164" s="169" t="str">
        <f t="shared" si="13"/>
        <v/>
      </c>
      <c r="N164" s="458"/>
      <c r="O164" s="455"/>
      <c r="P164" s="147" t="str">
        <f t="shared" si="14"/>
        <v/>
      </c>
      <c r="Q164" s="148" t="str">
        <f>IF($D164="","",IF(OR($AL164=4,$AL164=5,$AL164=6),VLOOKUP($AL164,IC_Req!$A$2:$J$7,6),IF($AL164=3,VLOOKUP($AM164,IC_Req!$A$12:$J$15,6),"")))</f>
        <v/>
      </c>
      <c r="R164" s="456"/>
      <c r="S164" s="158" t="str">
        <f t="shared" si="15"/>
        <v/>
      </c>
      <c r="T164" s="148" t="str">
        <f>IF($D164="","",IF(OR($AL164=5,$AL164=6,$AM164=1),IF($AM164=1,VLOOKUP($AM164,IC_Req!$A$12:$J$15,7),VLOOKUP($AL164,IC_Req!$A$2:$J$7,7)),""))</f>
        <v/>
      </c>
      <c r="U164" s="455"/>
      <c r="V164" s="455"/>
      <c r="W164" s="456"/>
      <c r="X164" s="150" t="str">
        <f t="shared" si="16"/>
        <v/>
      </c>
      <c r="Y164" s="150" t="str">
        <f t="shared" si="17"/>
        <v/>
      </c>
      <c r="Z164" s="151"/>
      <c r="AA164" s="453"/>
      <c r="AB164" s="453"/>
      <c r="AC164" s="453"/>
      <c r="AD164" s="453"/>
      <c r="AE164" s="453"/>
      <c r="AF164" s="457"/>
      <c r="AG164" s="152" t="str">
        <f>IF(OR($D164="",$AH164=""),"",MIN(VLOOKUP($AL164,IC_Req!$A$2:$J$7,9),$AH164-VLOOKUP($AL164,IC_Req!$A$2:$J$7,10)))</f>
        <v/>
      </c>
      <c r="AH164" s="453"/>
      <c r="AI164" s="453"/>
      <c r="AJ164" s="151"/>
      <c r="AK164" s="126" t="e">
        <f>VLOOKUP($D164,IC_Req!$M$2:$O$29,2)</f>
        <v>#N/A</v>
      </c>
      <c r="AL164" s="126" t="e">
        <f>VLOOKUP($D164,IC_Req!$M$2:$O$29,3)</f>
        <v>#N/A</v>
      </c>
      <c r="AM164" s="126" t="e">
        <f>IF($AL164=3,VLOOKUP($D164,IC_Req!$M$2:$P$29,4),"")</f>
        <v>#N/A</v>
      </c>
      <c r="AO164" s="217"/>
      <c r="AP164" s="218"/>
      <c r="AQ164" s="218"/>
    </row>
    <row r="165" spans="1:43" x14ac:dyDescent="0.25">
      <c r="A165" s="125"/>
      <c r="B165" s="453"/>
      <c r="C165" s="453"/>
      <c r="D165" s="454"/>
      <c r="E165" s="455"/>
      <c r="F165" s="147" t="str">
        <f>IF(OR($D165="",$AB165=""),"",IF(AND($AL165&lt;&gt;3,$AL165&lt;&gt;4),$AB165-(VLOOKUP($AL165,IC_Req!$A$2:$J$7,3)*$AB165),""))</f>
        <v/>
      </c>
      <c r="G165" s="147" t="str">
        <f>IF($D165="","",IF(AND($AL165&lt;&gt;3,$AL165&lt;&gt;4),IF($AB165&lt;&gt;"",$AB165+(VLOOKUP($AL165,IC_Req!$A$2:$J$7,3)*$AB165),IF(AND($H165&lt;&gt;"",$AA165&lt;&gt;""),$AA165*$H165,"")),IF(AND($H165&lt;&gt;"",$AA165&lt;&gt;""),$AA165*$H165,"")))</f>
        <v/>
      </c>
      <c r="H165" s="148" t="str">
        <f>IF($D165="","",IF(AND($AL165&lt;&gt;3,$AL165&lt;&gt;4),IF($AB165&lt;&gt;"","",VLOOKUP($AL165,IC_Req!$A$2:$J$7,2)),VLOOKUP($AL165,IC_Req!$A$2:$J$7,2)))</f>
        <v/>
      </c>
      <c r="I165" s="456"/>
      <c r="J165" s="147" t="str">
        <f t="shared" si="12"/>
        <v/>
      </c>
      <c r="K165" s="148" t="str">
        <f>IF($D165="","",VLOOKUP($AL165,IC_Req!$A$2:$J$7,4))</f>
        <v/>
      </c>
      <c r="L165" s="455"/>
      <c r="M165" s="169" t="str">
        <f t="shared" si="13"/>
        <v/>
      </c>
      <c r="N165" s="458"/>
      <c r="O165" s="455"/>
      <c r="P165" s="147" t="str">
        <f t="shared" si="14"/>
        <v/>
      </c>
      <c r="Q165" s="148" t="str">
        <f>IF($D165="","",IF(OR($AL165=4,$AL165=5,$AL165=6),VLOOKUP($AL165,IC_Req!$A$2:$J$7,6),IF($AL165=3,VLOOKUP($AM165,IC_Req!$A$12:$J$15,6),"")))</f>
        <v/>
      </c>
      <c r="R165" s="456"/>
      <c r="S165" s="158" t="str">
        <f t="shared" si="15"/>
        <v/>
      </c>
      <c r="T165" s="148" t="str">
        <f>IF($D165="","",IF(OR($AL165=5,$AL165=6,$AM165=1),IF($AM165=1,VLOOKUP($AM165,IC_Req!$A$12:$J$15,7),VLOOKUP($AL165,IC_Req!$A$2:$J$7,7)),""))</f>
        <v/>
      </c>
      <c r="U165" s="455"/>
      <c r="V165" s="455"/>
      <c r="W165" s="456"/>
      <c r="X165" s="150" t="str">
        <f t="shared" si="16"/>
        <v/>
      </c>
      <c r="Y165" s="150" t="str">
        <f t="shared" si="17"/>
        <v/>
      </c>
      <c r="Z165" s="151"/>
      <c r="AA165" s="453"/>
      <c r="AB165" s="453"/>
      <c r="AC165" s="453"/>
      <c r="AD165" s="453"/>
      <c r="AE165" s="453"/>
      <c r="AF165" s="457"/>
      <c r="AG165" s="152" t="str">
        <f>IF(OR($D165="",$AH165=""),"",MIN(VLOOKUP($AL165,IC_Req!$A$2:$J$7,9),$AH165-VLOOKUP($AL165,IC_Req!$A$2:$J$7,10)))</f>
        <v/>
      </c>
      <c r="AH165" s="453"/>
      <c r="AI165" s="453"/>
      <c r="AJ165" s="151"/>
      <c r="AK165" s="126" t="e">
        <f>VLOOKUP($D165,IC_Req!$M$2:$O$29,2)</f>
        <v>#N/A</v>
      </c>
      <c r="AL165" s="126" t="e">
        <f>VLOOKUP($D165,IC_Req!$M$2:$O$29,3)</f>
        <v>#N/A</v>
      </c>
      <c r="AM165" s="126" t="e">
        <f>IF($AL165=3,VLOOKUP($D165,IC_Req!$M$2:$P$29,4),"")</f>
        <v>#N/A</v>
      </c>
      <c r="AO165" s="217"/>
      <c r="AP165" s="218"/>
      <c r="AQ165" s="218"/>
    </row>
    <row r="166" spans="1:43" x14ac:dyDescent="0.25">
      <c r="A166" s="125"/>
      <c r="B166" s="453"/>
      <c r="C166" s="453"/>
      <c r="D166" s="454"/>
      <c r="E166" s="455"/>
      <c r="F166" s="147" t="str">
        <f>IF(OR($D166="",$AB166=""),"",IF(AND($AL166&lt;&gt;3,$AL166&lt;&gt;4),$AB166-(VLOOKUP($AL166,IC_Req!$A$2:$J$7,3)*$AB166),""))</f>
        <v/>
      </c>
      <c r="G166" s="147" t="str">
        <f>IF($D166="","",IF(AND($AL166&lt;&gt;3,$AL166&lt;&gt;4),IF($AB166&lt;&gt;"",$AB166+(VLOOKUP($AL166,IC_Req!$A$2:$J$7,3)*$AB166),IF(AND($H166&lt;&gt;"",$AA166&lt;&gt;""),$AA166*$H166,"")),IF(AND($H166&lt;&gt;"",$AA166&lt;&gt;""),$AA166*$H166,"")))</f>
        <v/>
      </c>
      <c r="H166" s="148" t="str">
        <f>IF($D166="","",IF(AND($AL166&lt;&gt;3,$AL166&lt;&gt;4),IF($AB166&lt;&gt;"","",VLOOKUP($AL166,IC_Req!$A$2:$J$7,2)),VLOOKUP($AL166,IC_Req!$A$2:$J$7,2)))</f>
        <v/>
      </c>
      <c r="I166" s="456"/>
      <c r="J166" s="147" t="str">
        <f t="shared" si="12"/>
        <v/>
      </c>
      <c r="K166" s="148" t="str">
        <f>IF($D166="","",VLOOKUP($AL166,IC_Req!$A$2:$J$7,4))</f>
        <v/>
      </c>
      <c r="L166" s="455"/>
      <c r="M166" s="169" t="str">
        <f t="shared" si="13"/>
        <v/>
      </c>
      <c r="N166" s="458"/>
      <c r="O166" s="455"/>
      <c r="P166" s="147" t="str">
        <f t="shared" si="14"/>
        <v/>
      </c>
      <c r="Q166" s="148" t="str">
        <f>IF($D166="","",IF(OR($AL166=4,$AL166=5,$AL166=6),VLOOKUP($AL166,IC_Req!$A$2:$J$7,6),IF($AL166=3,VLOOKUP($AM166,IC_Req!$A$12:$J$15,6),"")))</f>
        <v/>
      </c>
      <c r="R166" s="456"/>
      <c r="S166" s="158" t="str">
        <f t="shared" si="15"/>
        <v/>
      </c>
      <c r="T166" s="148" t="str">
        <f>IF($D166="","",IF(OR($AL166=5,$AL166=6,$AM166=1),IF($AM166=1,VLOOKUP($AM166,IC_Req!$A$12:$J$15,7),VLOOKUP($AL166,IC_Req!$A$2:$J$7,7)),""))</f>
        <v/>
      </c>
      <c r="U166" s="455"/>
      <c r="V166" s="455"/>
      <c r="W166" s="456"/>
      <c r="X166" s="150" t="str">
        <f t="shared" si="16"/>
        <v/>
      </c>
      <c r="Y166" s="150" t="str">
        <f t="shared" si="17"/>
        <v/>
      </c>
      <c r="Z166" s="151"/>
      <c r="AA166" s="453"/>
      <c r="AB166" s="453"/>
      <c r="AC166" s="453"/>
      <c r="AD166" s="453"/>
      <c r="AE166" s="453"/>
      <c r="AF166" s="457"/>
      <c r="AG166" s="152" t="str">
        <f>IF(OR($D166="",$AH166=""),"",MIN(VLOOKUP($AL166,IC_Req!$A$2:$J$7,9),$AH166-VLOOKUP($AL166,IC_Req!$A$2:$J$7,10)))</f>
        <v/>
      </c>
      <c r="AH166" s="453"/>
      <c r="AI166" s="453"/>
      <c r="AJ166" s="151"/>
      <c r="AK166" s="126" t="e">
        <f>VLOOKUP($D166,IC_Req!$M$2:$O$29,2)</f>
        <v>#N/A</v>
      </c>
      <c r="AL166" s="126" t="e">
        <f>VLOOKUP($D166,IC_Req!$M$2:$O$29,3)</f>
        <v>#N/A</v>
      </c>
      <c r="AM166" s="126" t="e">
        <f>IF($AL166=3,VLOOKUP($D166,IC_Req!$M$2:$P$29,4),"")</f>
        <v>#N/A</v>
      </c>
      <c r="AO166" s="217"/>
      <c r="AP166" s="218"/>
      <c r="AQ166" s="218"/>
    </row>
    <row r="167" spans="1:43" x14ac:dyDescent="0.25">
      <c r="A167" s="125"/>
      <c r="B167" s="453"/>
      <c r="C167" s="453"/>
      <c r="D167" s="454"/>
      <c r="E167" s="455"/>
      <c r="F167" s="147" t="str">
        <f>IF(OR($D167="",$AB167=""),"",IF(AND($AL167&lt;&gt;3,$AL167&lt;&gt;4),$AB167-(VLOOKUP($AL167,IC_Req!$A$2:$J$7,3)*$AB167),""))</f>
        <v/>
      </c>
      <c r="G167" s="147" t="str">
        <f>IF($D167="","",IF(AND($AL167&lt;&gt;3,$AL167&lt;&gt;4),IF($AB167&lt;&gt;"",$AB167+(VLOOKUP($AL167,IC_Req!$A$2:$J$7,3)*$AB167),IF(AND($H167&lt;&gt;"",$AA167&lt;&gt;""),$AA167*$H167,"")),IF(AND($H167&lt;&gt;"",$AA167&lt;&gt;""),$AA167*$H167,"")))</f>
        <v/>
      </c>
      <c r="H167" s="148" t="str">
        <f>IF($D167="","",IF(AND($AL167&lt;&gt;3,$AL167&lt;&gt;4),IF($AB167&lt;&gt;"","",VLOOKUP($AL167,IC_Req!$A$2:$J$7,2)),VLOOKUP($AL167,IC_Req!$A$2:$J$7,2)))</f>
        <v/>
      </c>
      <c r="I167" s="456"/>
      <c r="J167" s="147" t="str">
        <f t="shared" si="12"/>
        <v/>
      </c>
      <c r="K167" s="148" t="str">
        <f>IF($D167="","",VLOOKUP($AL167,IC_Req!$A$2:$J$7,4))</f>
        <v/>
      </c>
      <c r="L167" s="455"/>
      <c r="M167" s="169" t="str">
        <f t="shared" si="13"/>
        <v/>
      </c>
      <c r="N167" s="458"/>
      <c r="O167" s="455"/>
      <c r="P167" s="147" t="str">
        <f t="shared" si="14"/>
        <v/>
      </c>
      <c r="Q167" s="148" t="str">
        <f>IF($D167="","",IF(OR($AL167=4,$AL167=5,$AL167=6),VLOOKUP($AL167,IC_Req!$A$2:$J$7,6),IF($AL167=3,VLOOKUP($AM167,IC_Req!$A$12:$J$15,6),"")))</f>
        <v/>
      </c>
      <c r="R167" s="456"/>
      <c r="S167" s="158" t="str">
        <f t="shared" si="15"/>
        <v/>
      </c>
      <c r="T167" s="148" t="str">
        <f>IF($D167="","",IF(OR($AL167=5,$AL167=6,$AM167=1),IF($AM167=1,VLOOKUP($AM167,IC_Req!$A$12:$J$15,7),VLOOKUP($AL167,IC_Req!$A$2:$J$7,7)),""))</f>
        <v/>
      </c>
      <c r="U167" s="455"/>
      <c r="V167" s="455"/>
      <c r="W167" s="456"/>
      <c r="X167" s="150" t="str">
        <f t="shared" si="16"/>
        <v/>
      </c>
      <c r="Y167" s="150" t="str">
        <f t="shared" si="17"/>
        <v/>
      </c>
      <c r="Z167" s="151"/>
      <c r="AA167" s="453"/>
      <c r="AB167" s="453"/>
      <c r="AC167" s="453"/>
      <c r="AD167" s="453"/>
      <c r="AE167" s="453"/>
      <c r="AF167" s="457"/>
      <c r="AG167" s="152" t="str">
        <f>IF(OR($D167="",$AH167=""),"",MIN(VLOOKUP($AL167,IC_Req!$A$2:$J$7,9),$AH167-VLOOKUP($AL167,IC_Req!$A$2:$J$7,10)))</f>
        <v/>
      </c>
      <c r="AH167" s="453"/>
      <c r="AI167" s="453"/>
      <c r="AJ167" s="151"/>
      <c r="AK167" s="126" t="e">
        <f>VLOOKUP($D167,IC_Req!$M$2:$O$29,2)</f>
        <v>#N/A</v>
      </c>
      <c r="AL167" s="126" t="e">
        <f>VLOOKUP($D167,IC_Req!$M$2:$O$29,3)</f>
        <v>#N/A</v>
      </c>
      <c r="AM167" s="126" t="e">
        <f>IF($AL167=3,VLOOKUP($D167,IC_Req!$M$2:$P$29,4),"")</f>
        <v>#N/A</v>
      </c>
      <c r="AO167" s="217"/>
      <c r="AP167" s="218"/>
      <c r="AQ167" s="218"/>
    </row>
    <row r="168" spans="1:43" x14ac:dyDescent="0.25">
      <c r="A168" s="125"/>
      <c r="B168" s="453"/>
      <c r="C168" s="453"/>
      <c r="D168" s="454"/>
      <c r="E168" s="455"/>
      <c r="F168" s="147" t="str">
        <f>IF(OR($D168="",$AB168=""),"",IF(AND($AL168&lt;&gt;3,$AL168&lt;&gt;4),$AB168-(VLOOKUP($AL168,IC_Req!$A$2:$J$7,3)*$AB168),""))</f>
        <v/>
      </c>
      <c r="G168" s="147" t="str">
        <f>IF($D168="","",IF(AND($AL168&lt;&gt;3,$AL168&lt;&gt;4),IF($AB168&lt;&gt;"",$AB168+(VLOOKUP($AL168,IC_Req!$A$2:$J$7,3)*$AB168),IF(AND($H168&lt;&gt;"",$AA168&lt;&gt;""),$AA168*$H168,"")),IF(AND($H168&lt;&gt;"",$AA168&lt;&gt;""),$AA168*$H168,"")))</f>
        <v/>
      </c>
      <c r="H168" s="148" t="str">
        <f>IF($D168="","",IF(AND($AL168&lt;&gt;3,$AL168&lt;&gt;4),IF($AB168&lt;&gt;"","",VLOOKUP($AL168,IC_Req!$A$2:$J$7,2)),VLOOKUP($AL168,IC_Req!$A$2:$J$7,2)))</f>
        <v/>
      </c>
      <c r="I168" s="456"/>
      <c r="J168" s="147" t="str">
        <f t="shared" si="12"/>
        <v/>
      </c>
      <c r="K168" s="148" t="str">
        <f>IF($D168="","",VLOOKUP($AL168,IC_Req!$A$2:$J$7,4))</f>
        <v/>
      </c>
      <c r="L168" s="455"/>
      <c r="M168" s="169" t="str">
        <f t="shared" si="13"/>
        <v/>
      </c>
      <c r="N168" s="458"/>
      <c r="O168" s="455"/>
      <c r="P168" s="147" t="str">
        <f t="shared" si="14"/>
        <v/>
      </c>
      <c r="Q168" s="148" t="str">
        <f>IF($D168="","",IF(OR($AL168=4,$AL168=5,$AL168=6),VLOOKUP($AL168,IC_Req!$A$2:$J$7,6),IF($AL168=3,VLOOKUP($AM168,IC_Req!$A$12:$J$15,6),"")))</f>
        <v/>
      </c>
      <c r="R168" s="456"/>
      <c r="S168" s="158" t="str">
        <f t="shared" si="15"/>
        <v/>
      </c>
      <c r="T168" s="148" t="str">
        <f>IF($D168="","",IF(OR($AL168=5,$AL168=6,$AM168=1),IF($AM168=1,VLOOKUP($AM168,IC_Req!$A$12:$J$15,7),VLOOKUP($AL168,IC_Req!$A$2:$J$7,7)),""))</f>
        <v/>
      </c>
      <c r="U168" s="455"/>
      <c r="V168" s="455"/>
      <c r="W168" s="456"/>
      <c r="X168" s="150" t="str">
        <f t="shared" si="16"/>
        <v/>
      </c>
      <c r="Y168" s="150" t="str">
        <f t="shared" si="17"/>
        <v/>
      </c>
      <c r="Z168" s="151"/>
      <c r="AA168" s="453"/>
      <c r="AB168" s="453"/>
      <c r="AC168" s="453"/>
      <c r="AD168" s="453"/>
      <c r="AE168" s="453"/>
      <c r="AF168" s="457"/>
      <c r="AG168" s="152" t="str">
        <f>IF(OR($D168="",$AH168=""),"",MIN(VLOOKUP($AL168,IC_Req!$A$2:$J$7,9),$AH168-VLOOKUP($AL168,IC_Req!$A$2:$J$7,10)))</f>
        <v/>
      </c>
      <c r="AH168" s="453"/>
      <c r="AI168" s="453"/>
      <c r="AJ168" s="151"/>
      <c r="AK168" s="126" t="e">
        <f>VLOOKUP($D168,IC_Req!$M$2:$O$29,2)</f>
        <v>#N/A</v>
      </c>
      <c r="AL168" s="126" t="e">
        <f>VLOOKUP($D168,IC_Req!$M$2:$O$29,3)</f>
        <v>#N/A</v>
      </c>
      <c r="AM168" s="126" t="e">
        <f>IF($AL168=3,VLOOKUP($D168,IC_Req!$M$2:$P$29,4),"")</f>
        <v>#N/A</v>
      </c>
      <c r="AO168" s="217"/>
      <c r="AP168" s="218"/>
      <c r="AQ168" s="218"/>
    </row>
    <row r="169" spans="1:43" x14ac:dyDescent="0.25">
      <c r="A169" s="125"/>
      <c r="B169" s="453"/>
      <c r="C169" s="453"/>
      <c r="D169" s="454"/>
      <c r="E169" s="455"/>
      <c r="F169" s="147" t="str">
        <f>IF(OR($D169="",$AB169=""),"",IF(AND($AL169&lt;&gt;3,$AL169&lt;&gt;4),$AB169-(VLOOKUP($AL169,IC_Req!$A$2:$J$7,3)*$AB169),""))</f>
        <v/>
      </c>
      <c r="G169" s="147" t="str">
        <f>IF($D169="","",IF(AND($AL169&lt;&gt;3,$AL169&lt;&gt;4),IF($AB169&lt;&gt;"",$AB169+(VLOOKUP($AL169,IC_Req!$A$2:$J$7,3)*$AB169),IF(AND($H169&lt;&gt;"",$AA169&lt;&gt;""),$AA169*$H169,"")),IF(AND($H169&lt;&gt;"",$AA169&lt;&gt;""),$AA169*$H169,"")))</f>
        <v/>
      </c>
      <c r="H169" s="148" t="str">
        <f>IF($D169="","",IF(AND($AL169&lt;&gt;3,$AL169&lt;&gt;4),IF($AB169&lt;&gt;"","",VLOOKUP($AL169,IC_Req!$A$2:$J$7,2)),VLOOKUP($AL169,IC_Req!$A$2:$J$7,2)))</f>
        <v/>
      </c>
      <c r="I169" s="456"/>
      <c r="J169" s="147" t="str">
        <f t="shared" si="12"/>
        <v/>
      </c>
      <c r="K169" s="148" t="str">
        <f>IF($D169="","",VLOOKUP($AL169,IC_Req!$A$2:$J$7,4))</f>
        <v/>
      </c>
      <c r="L169" s="455"/>
      <c r="M169" s="169" t="str">
        <f t="shared" si="13"/>
        <v/>
      </c>
      <c r="N169" s="458"/>
      <c r="O169" s="455"/>
      <c r="P169" s="147" t="str">
        <f t="shared" si="14"/>
        <v/>
      </c>
      <c r="Q169" s="148" t="str">
        <f>IF($D169="","",IF(OR($AL169=4,$AL169=5,$AL169=6),VLOOKUP($AL169,IC_Req!$A$2:$J$7,6),IF($AL169=3,VLOOKUP($AM169,IC_Req!$A$12:$J$15,6),"")))</f>
        <v/>
      </c>
      <c r="R169" s="456"/>
      <c r="S169" s="158" t="str">
        <f t="shared" si="15"/>
        <v/>
      </c>
      <c r="T169" s="148" t="str">
        <f>IF($D169="","",IF(OR($AL169=5,$AL169=6,$AM169=1),IF($AM169=1,VLOOKUP($AM169,IC_Req!$A$12:$J$15,7),VLOOKUP($AL169,IC_Req!$A$2:$J$7,7)),""))</f>
        <v/>
      </c>
      <c r="U169" s="455"/>
      <c r="V169" s="455"/>
      <c r="W169" s="456"/>
      <c r="X169" s="150" t="str">
        <f t="shared" si="16"/>
        <v/>
      </c>
      <c r="Y169" s="150" t="str">
        <f t="shared" si="17"/>
        <v/>
      </c>
      <c r="Z169" s="151"/>
      <c r="AA169" s="453"/>
      <c r="AB169" s="453"/>
      <c r="AC169" s="453"/>
      <c r="AD169" s="453"/>
      <c r="AE169" s="453"/>
      <c r="AF169" s="457"/>
      <c r="AG169" s="152" t="str">
        <f>IF(OR($D169="",$AH169=""),"",MIN(VLOOKUP($AL169,IC_Req!$A$2:$J$7,9),$AH169-VLOOKUP($AL169,IC_Req!$A$2:$J$7,10)))</f>
        <v/>
      </c>
      <c r="AH169" s="453"/>
      <c r="AI169" s="453"/>
      <c r="AJ169" s="151"/>
      <c r="AK169" s="126" t="e">
        <f>VLOOKUP($D169,IC_Req!$M$2:$O$29,2)</f>
        <v>#N/A</v>
      </c>
      <c r="AL169" s="126" t="e">
        <f>VLOOKUP($D169,IC_Req!$M$2:$O$29,3)</f>
        <v>#N/A</v>
      </c>
      <c r="AM169" s="126" t="e">
        <f>IF($AL169=3,VLOOKUP($D169,IC_Req!$M$2:$P$29,4),"")</f>
        <v>#N/A</v>
      </c>
      <c r="AO169" s="217"/>
      <c r="AP169" s="218"/>
      <c r="AQ169" s="218"/>
    </row>
    <row r="170" spans="1:43" x14ac:dyDescent="0.25">
      <c r="A170" s="125"/>
      <c r="B170" s="453"/>
      <c r="C170" s="453"/>
      <c r="D170" s="454"/>
      <c r="E170" s="455"/>
      <c r="F170" s="147" t="str">
        <f>IF(OR($D170="",$AB170=""),"",IF(AND($AL170&lt;&gt;3,$AL170&lt;&gt;4),$AB170-(VLOOKUP($AL170,IC_Req!$A$2:$J$7,3)*$AB170),""))</f>
        <v/>
      </c>
      <c r="G170" s="147" t="str">
        <f>IF($D170="","",IF(AND($AL170&lt;&gt;3,$AL170&lt;&gt;4),IF($AB170&lt;&gt;"",$AB170+(VLOOKUP($AL170,IC_Req!$A$2:$J$7,3)*$AB170),IF(AND($H170&lt;&gt;"",$AA170&lt;&gt;""),$AA170*$H170,"")),IF(AND($H170&lt;&gt;"",$AA170&lt;&gt;""),$AA170*$H170,"")))</f>
        <v/>
      </c>
      <c r="H170" s="148" t="str">
        <f>IF($D170="","",IF(AND($AL170&lt;&gt;3,$AL170&lt;&gt;4),IF($AB170&lt;&gt;"","",VLOOKUP($AL170,IC_Req!$A$2:$J$7,2)),VLOOKUP($AL170,IC_Req!$A$2:$J$7,2)))</f>
        <v/>
      </c>
      <c r="I170" s="456"/>
      <c r="J170" s="147" t="str">
        <f t="shared" si="12"/>
        <v/>
      </c>
      <c r="K170" s="148" t="str">
        <f>IF($D170="","",VLOOKUP($AL170,IC_Req!$A$2:$J$7,4))</f>
        <v/>
      </c>
      <c r="L170" s="455"/>
      <c r="M170" s="169" t="str">
        <f t="shared" si="13"/>
        <v/>
      </c>
      <c r="N170" s="458"/>
      <c r="O170" s="455"/>
      <c r="P170" s="147" t="str">
        <f t="shared" si="14"/>
        <v/>
      </c>
      <c r="Q170" s="148" t="str">
        <f>IF($D170="","",IF(OR($AL170=4,$AL170=5,$AL170=6),VLOOKUP($AL170,IC_Req!$A$2:$J$7,6),IF($AL170=3,VLOOKUP($AM170,IC_Req!$A$12:$J$15,6),"")))</f>
        <v/>
      </c>
      <c r="R170" s="456"/>
      <c r="S170" s="158" t="str">
        <f t="shared" si="15"/>
        <v/>
      </c>
      <c r="T170" s="148" t="str">
        <f>IF($D170="","",IF(OR($AL170=5,$AL170=6,$AM170=1),IF($AM170=1,VLOOKUP($AM170,IC_Req!$A$12:$J$15,7),VLOOKUP($AL170,IC_Req!$A$2:$J$7,7)),""))</f>
        <v/>
      </c>
      <c r="U170" s="455"/>
      <c r="V170" s="455"/>
      <c r="W170" s="456"/>
      <c r="X170" s="150" t="str">
        <f t="shared" si="16"/>
        <v/>
      </c>
      <c r="Y170" s="150" t="str">
        <f t="shared" si="17"/>
        <v/>
      </c>
      <c r="Z170" s="151"/>
      <c r="AA170" s="453"/>
      <c r="AB170" s="453"/>
      <c r="AC170" s="453"/>
      <c r="AD170" s="453"/>
      <c r="AE170" s="453"/>
      <c r="AF170" s="457"/>
      <c r="AG170" s="152" t="str">
        <f>IF(OR($D170="",$AH170=""),"",MIN(VLOOKUP($AL170,IC_Req!$A$2:$J$7,9),$AH170-VLOOKUP($AL170,IC_Req!$A$2:$J$7,10)))</f>
        <v/>
      </c>
      <c r="AH170" s="453"/>
      <c r="AI170" s="453"/>
      <c r="AJ170" s="151"/>
      <c r="AK170" s="126" t="e">
        <f>VLOOKUP($D170,IC_Req!$M$2:$O$29,2)</f>
        <v>#N/A</v>
      </c>
      <c r="AL170" s="126" t="e">
        <f>VLOOKUP($D170,IC_Req!$M$2:$O$29,3)</f>
        <v>#N/A</v>
      </c>
      <c r="AM170" s="126" t="e">
        <f>IF($AL170=3,VLOOKUP($D170,IC_Req!$M$2:$P$29,4),"")</f>
        <v>#N/A</v>
      </c>
      <c r="AO170" s="217"/>
      <c r="AP170" s="218"/>
      <c r="AQ170" s="218"/>
    </row>
    <row r="171" spans="1:43" x14ac:dyDescent="0.25">
      <c r="A171" s="125"/>
      <c r="B171" s="453"/>
      <c r="C171" s="453"/>
      <c r="D171" s="454"/>
      <c r="E171" s="455"/>
      <c r="F171" s="147" t="str">
        <f>IF(OR($D171="",$AB171=""),"",IF(AND($AL171&lt;&gt;3,$AL171&lt;&gt;4),$AB171-(VLOOKUP($AL171,IC_Req!$A$2:$J$7,3)*$AB171),""))</f>
        <v/>
      </c>
      <c r="G171" s="147" t="str">
        <f>IF($D171="","",IF(AND($AL171&lt;&gt;3,$AL171&lt;&gt;4),IF($AB171&lt;&gt;"",$AB171+(VLOOKUP($AL171,IC_Req!$A$2:$J$7,3)*$AB171),IF(AND($H171&lt;&gt;"",$AA171&lt;&gt;""),$AA171*$H171,"")),IF(AND($H171&lt;&gt;"",$AA171&lt;&gt;""),$AA171*$H171,"")))</f>
        <v/>
      </c>
      <c r="H171" s="148" t="str">
        <f>IF($D171="","",IF(AND($AL171&lt;&gt;3,$AL171&lt;&gt;4),IF($AB171&lt;&gt;"","",VLOOKUP($AL171,IC_Req!$A$2:$J$7,2)),VLOOKUP($AL171,IC_Req!$A$2:$J$7,2)))</f>
        <v/>
      </c>
      <c r="I171" s="456"/>
      <c r="J171" s="147" t="str">
        <f t="shared" si="12"/>
        <v/>
      </c>
      <c r="K171" s="148" t="str">
        <f>IF($D171="","",VLOOKUP($AL171,IC_Req!$A$2:$J$7,4))</f>
        <v/>
      </c>
      <c r="L171" s="455"/>
      <c r="M171" s="169" t="str">
        <f t="shared" si="13"/>
        <v/>
      </c>
      <c r="N171" s="458"/>
      <c r="O171" s="455"/>
      <c r="P171" s="147" t="str">
        <f t="shared" si="14"/>
        <v/>
      </c>
      <c r="Q171" s="148" t="str">
        <f>IF($D171="","",IF(OR($AL171=4,$AL171=5,$AL171=6),VLOOKUP($AL171,IC_Req!$A$2:$J$7,6),IF($AL171=3,VLOOKUP($AM171,IC_Req!$A$12:$J$15,6),"")))</f>
        <v/>
      </c>
      <c r="R171" s="456"/>
      <c r="S171" s="158" t="str">
        <f t="shared" si="15"/>
        <v/>
      </c>
      <c r="T171" s="148" t="str">
        <f>IF($D171="","",IF(OR($AL171=5,$AL171=6,$AM171=1),IF($AM171=1,VLOOKUP($AM171,IC_Req!$A$12:$J$15,7),VLOOKUP($AL171,IC_Req!$A$2:$J$7,7)),""))</f>
        <v/>
      </c>
      <c r="U171" s="455"/>
      <c r="V171" s="455"/>
      <c r="W171" s="456"/>
      <c r="X171" s="150" t="str">
        <f t="shared" si="16"/>
        <v/>
      </c>
      <c r="Y171" s="150" t="str">
        <f t="shared" si="17"/>
        <v/>
      </c>
      <c r="Z171" s="151"/>
      <c r="AA171" s="453"/>
      <c r="AB171" s="453"/>
      <c r="AC171" s="453"/>
      <c r="AD171" s="453"/>
      <c r="AE171" s="453"/>
      <c r="AF171" s="457"/>
      <c r="AG171" s="152" t="str">
        <f>IF(OR($D171="",$AH171=""),"",MIN(VLOOKUP($AL171,IC_Req!$A$2:$J$7,9),$AH171-VLOOKUP($AL171,IC_Req!$A$2:$J$7,10)))</f>
        <v/>
      </c>
      <c r="AH171" s="453"/>
      <c r="AI171" s="453"/>
      <c r="AJ171" s="151"/>
      <c r="AK171" s="126" t="e">
        <f>VLOOKUP($D171,IC_Req!$M$2:$O$29,2)</f>
        <v>#N/A</v>
      </c>
      <c r="AL171" s="126" t="e">
        <f>VLOOKUP($D171,IC_Req!$M$2:$O$29,3)</f>
        <v>#N/A</v>
      </c>
      <c r="AM171" s="126" t="e">
        <f>IF($AL171=3,VLOOKUP($D171,IC_Req!$M$2:$P$29,4),"")</f>
        <v>#N/A</v>
      </c>
      <c r="AO171" s="217"/>
      <c r="AP171" s="218"/>
      <c r="AQ171" s="218"/>
    </row>
    <row r="172" spans="1:43" x14ac:dyDescent="0.25">
      <c r="A172" s="125"/>
      <c r="B172" s="453"/>
      <c r="C172" s="453"/>
      <c r="D172" s="454"/>
      <c r="E172" s="455"/>
      <c r="F172" s="147" t="str">
        <f>IF(OR($D172="",$AB172=""),"",IF(AND($AL172&lt;&gt;3,$AL172&lt;&gt;4),$AB172-(VLOOKUP($AL172,IC_Req!$A$2:$J$7,3)*$AB172),""))</f>
        <v/>
      </c>
      <c r="G172" s="147" t="str">
        <f>IF($D172="","",IF(AND($AL172&lt;&gt;3,$AL172&lt;&gt;4),IF($AB172&lt;&gt;"",$AB172+(VLOOKUP($AL172,IC_Req!$A$2:$J$7,3)*$AB172),IF(AND($H172&lt;&gt;"",$AA172&lt;&gt;""),$AA172*$H172,"")),IF(AND($H172&lt;&gt;"",$AA172&lt;&gt;""),$AA172*$H172,"")))</f>
        <v/>
      </c>
      <c r="H172" s="148" t="str">
        <f>IF($D172="","",IF(AND($AL172&lt;&gt;3,$AL172&lt;&gt;4),IF($AB172&lt;&gt;"","",VLOOKUP($AL172,IC_Req!$A$2:$J$7,2)),VLOOKUP($AL172,IC_Req!$A$2:$J$7,2)))</f>
        <v/>
      </c>
      <c r="I172" s="456"/>
      <c r="J172" s="147" t="str">
        <f t="shared" si="12"/>
        <v/>
      </c>
      <c r="K172" s="148" t="str">
        <f>IF($D172="","",VLOOKUP($AL172,IC_Req!$A$2:$J$7,4))</f>
        <v/>
      </c>
      <c r="L172" s="455"/>
      <c r="M172" s="169" t="str">
        <f t="shared" si="13"/>
        <v/>
      </c>
      <c r="N172" s="458"/>
      <c r="O172" s="455"/>
      <c r="P172" s="147" t="str">
        <f t="shared" si="14"/>
        <v/>
      </c>
      <c r="Q172" s="148" t="str">
        <f>IF($D172="","",IF(OR($AL172=4,$AL172=5,$AL172=6),VLOOKUP($AL172,IC_Req!$A$2:$J$7,6),IF($AL172=3,VLOOKUP($AM172,IC_Req!$A$12:$J$15,6),"")))</f>
        <v/>
      </c>
      <c r="R172" s="456"/>
      <c r="S172" s="158" t="str">
        <f t="shared" si="15"/>
        <v/>
      </c>
      <c r="T172" s="148" t="str">
        <f>IF($D172="","",IF(OR($AL172=5,$AL172=6,$AM172=1),IF($AM172=1,VLOOKUP($AM172,IC_Req!$A$12:$J$15,7),VLOOKUP($AL172,IC_Req!$A$2:$J$7,7)),""))</f>
        <v/>
      </c>
      <c r="U172" s="455"/>
      <c r="V172" s="455"/>
      <c r="W172" s="456"/>
      <c r="X172" s="150" t="str">
        <f t="shared" si="16"/>
        <v/>
      </c>
      <c r="Y172" s="150" t="str">
        <f t="shared" si="17"/>
        <v/>
      </c>
      <c r="Z172" s="151"/>
      <c r="AA172" s="453"/>
      <c r="AB172" s="453"/>
      <c r="AC172" s="453"/>
      <c r="AD172" s="453"/>
      <c r="AE172" s="453"/>
      <c r="AF172" s="457"/>
      <c r="AG172" s="152" t="str">
        <f>IF(OR($D172="",$AH172=""),"",MIN(VLOOKUP($AL172,IC_Req!$A$2:$J$7,9),$AH172-VLOOKUP($AL172,IC_Req!$A$2:$J$7,10)))</f>
        <v/>
      </c>
      <c r="AH172" s="453"/>
      <c r="AI172" s="453"/>
      <c r="AJ172" s="151"/>
      <c r="AK172" s="126" t="e">
        <f>VLOOKUP($D172,IC_Req!$M$2:$O$29,2)</f>
        <v>#N/A</v>
      </c>
      <c r="AL172" s="126" t="e">
        <f>VLOOKUP($D172,IC_Req!$M$2:$O$29,3)</f>
        <v>#N/A</v>
      </c>
      <c r="AM172" s="126" t="e">
        <f>IF($AL172=3,VLOOKUP($D172,IC_Req!$M$2:$P$29,4),"")</f>
        <v>#N/A</v>
      </c>
      <c r="AO172" s="217"/>
      <c r="AP172" s="218"/>
      <c r="AQ172" s="218"/>
    </row>
    <row r="173" spans="1:43" x14ac:dyDescent="0.25">
      <c r="A173" s="125"/>
      <c r="B173" s="453"/>
      <c r="C173" s="453"/>
      <c r="D173" s="454"/>
      <c r="E173" s="455"/>
      <c r="F173" s="147" t="str">
        <f>IF(OR($D173="",$AB173=""),"",IF(AND($AL173&lt;&gt;3,$AL173&lt;&gt;4),$AB173-(VLOOKUP($AL173,IC_Req!$A$2:$J$7,3)*$AB173),""))</f>
        <v/>
      </c>
      <c r="G173" s="147" t="str">
        <f>IF($D173="","",IF(AND($AL173&lt;&gt;3,$AL173&lt;&gt;4),IF($AB173&lt;&gt;"",$AB173+(VLOOKUP($AL173,IC_Req!$A$2:$J$7,3)*$AB173),IF(AND($H173&lt;&gt;"",$AA173&lt;&gt;""),$AA173*$H173,"")),IF(AND($H173&lt;&gt;"",$AA173&lt;&gt;""),$AA173*$H173,"")))</f>
        <v/>
      </c>
      <c r="H173" s="148" t="str">
        <f>IF($D173="","",IF(AND($AL173&lt;&gt;3,$AL173&lt;&gt;4),IF($AB173&lt;&gt;"","",VLOOKUP($AL173,IC_Req!$A$2:$J$7,2)),VLOOKUP($AL173,IC_Req!$A$2:$J$7,2)))</f>
        <v/>
      </c>
      <c r="I173" s="456"/>
      <c r="J173" s="147" t="str">
        <f t="shared" si="12"/>
        <v/>
      </c>
      <c r="K173" s="148" t="str">
        <f>IF($D173="","",VLOOKUP($AL173,IC_Req!$A$2:$J$7,4))</f>
        <v/>
      </c>
      <c r="L173" s="455"/>
      <c r="M173" s="169" t="str">
        <f t="shared" si="13"/>
        <v/>
      </c>
      <c r="N173" s="458"/>
      <c r="O173" s="455"/>
      <c r="P173" s="147" t="str">
        <f t="shared" si="14"/>
        <v/>
      </c>
      <c r="Q173" s="148" t="str">
        <f>IF($D173="","",IF(OR($AL173=4,$AL173=5,$AL173=6),VLOOKUP($AL173,IC_Req!$A$2:$J$7,6),IF($AL173=3,VLOOKUP($AM173,IC_Req!$A$12:$J$15,6),"")))</f>
        <v/>
      </c>
      <c r="R173" s="456"/>
      <c r="S173" s="158" t="str">
        <f t="shared" si="15"/>
        <v/>
      </c>
      <c r="T173" s="148" t="str">
        <f>IF($D173="","",IF(OR($AL173=5,$AL173=6,$AM173=1),IF($AM173=1,VLOOKUP($AM173,IC_Req!$A$12:$J$15,7),VLOOKUP($AL173,IC_Req!$A$2:$J$7,7)),""))</f>
        <v/>
      </c>
      <c r="U173" s="455"/>
      <c r="V173" s="455"/>
      <c r="W173" s="456"/>
      <c r="X173" s="150" t="str">
        <f t="shared" si="16"/>
        <v/>
      </c>
      <c r="Y173" s="150" t="str">
        <f t="shared" si="17"/>
        <v/>
      </c>
      <c r="Z173" s="151"/>
      <c r="AA173" s="453"/>
      <c r="AB173" s="453"/>
      <c r="AC173" s="453"/>
      <c r="AD173" s="453"/>
      <c r="AE173" s="453"/>
      <c r="AF173" s="457"/>
      <c r="AG173" s="152" t="str">
        <f>IF(OR($D173="",$AH173=""),"",MIN(VLOOKUP($AL173,IC_Req!$A$2:$J$7,9),$AH173-VLOOKUP($AL173,IC_Req!$A$2:$J$7,10)))</f>
        <v/>
      </c>
      <c r="AH173" s="453"/>
      <c r="AI173" s="453"/>
      <c r="AJ173" s="151"/>
      <c r="AK173" s="126" t="e">
        <f>VLOOKUP($D173,IC_Req!$M$2:$O$29,2)</f>
        <v>#N/A</v>
      </c>
      <c r="AL173" s="126" t="e">
        <f>VLOOKUP($D173,IC_Req!$M$2:$O$29,3)</f>
        <v>#N/A</v>
      </c>
      <c r="AM173" s="126" t="e">
        <f>IF($AL173=3,VLOOKUP($D173,IC_Req!$M$2:$P$29,4),"")</f>
        <v>#N/A</v>
      </c>
      <c r="AO173" s="217"/>
      <c r="AP173" s="218"/>
      <c r="AQ173" s="218"/>
    </row>
    <row r="174" spans="1:43" x14ac:dyDescent="0.25">
      <c r="A174" s="125"/>
      <c r="B174" s="453"/>
      <c r="C174" s="453"/>
      <c r="D174" s="454"/>
      <c r="E174" s="455"/>
      <c r="F174" s="147" t="str">
        <f>IF(OR($D174="",$AB174=""),"",IF(AND($AL174&lt;&gt;3,$AL174&lt;&gt;4),$AB174-(VLOOKUP($AL174,IC_Req!$A$2:$J$7,3)*$AB174),""))</f>
        <v/>
      </c>
      <c r="G174" s="147" t="str">
        <f>IF($D174="","",IF(AND($AL174&lt;&gt;3,$AL174&lt;&gt;4),IF($AB174&lt;&gt;"",$AB174+(VLOOKUP($AL174,IC_Req!$A$2:$J$7,3)*$AB174),IF(AND($H174&lt;&gt;"",$AA174&lt;&gt;""),$AA174*$H174,"")),IF(AND($H174&lt;&gt;"",$AA174&lt;&gt;""),$AA174*$H174,"")))</f>
        <v/>
      </c>
      <c r="H174" s="148" t="str">
        <f>IF($D174="","",IF(AND($AL174&lt;&gt;3,$AL174&lt;&gt;4),IF($AB174&lt;&gt;"","",VLOOKUP($AL174,IC_Req!$A$2:$J$7,2)),VLOOKUP($AL174,IC_Req!$A$2:$J$7,2)))</f>
        <v/>
      </c>
      <c r="I174" s="456"/>
      <c r="J174" s="147" t="str">
        <f t="shared" si="12"/>
        <v/>
      </c>
      <c r="K174" s="148" t="str">
        <f>IF($D174="","",VLOOKUP($AL174,IC_Req!$A$2:$J$7,4))</f>
        <v/>
      </c>
      <c r="L174" s="455"/>
      <c r="M174" s="169" t="str">
        <f t="shared" si="13"/>
        <v/>
      </c>
      <c r="N174" s="458"/>
      <c r="O174" s="455"/>
      <c r="P174" s="147" t="str">
        <f t="shared" si="14"/>
        <v/>
      </c>
      <c r="Q174" s="148" t="str">
        <f>IF($D174="","",IF(OR($AL174=4,$AL174=5,$AL174=6),VLOOKUP($AL174,IC_Req!$A$2:$J$7,6),IF($AL174=3,VLOOKUP($AM174,IC_Req!$A$12:$J$15,6),"")))</f>
        <v/>
      </c>
      <c r="R174" s="456"/>
      <c r="S174" s="158" t="str">
        <f t="shared" si="15"/>
        <v/>
      </c>
      <c r="T174" s="148" t="str">
        <f>IF($D174="","",IF(OR($AL174=5,$AL174=6,$AM174=1),IF($AM174=1,VLOOKUP($AM174,IC_Req!$A$12:$J$15,7),VLOOKUP($AL174,IC_Req!$A$2:$J$7,7)),""))</f>
        <v/>
      </c>
      <c r="U174" s="455"/>
      <c r="V174" s="455"/>
      <c r="W174" s="456"/>
      <c r="X174" s="150" t="str">
        <f t="shared" si="16"/>
        <v/>
      </c>
      <c r="Y174" s="150" t="str">
        <f t="shared" si="17"/>
        <v/>
      </c>
      <c r="Z174" s="151"/>
      <c r="AA174" s="453"/>
      <c r="AB174" s="453"/>
      <c r="AC174" s="453"/>
      <c r="AD174" s="453"/>
      <c r="AE174" s="453"/>
      <c r="AF174" s="457"/>
      <c r="AG174" s="152" t="str">
        <f>IF(OR($D174="",$AH174=""),"",MIN(VLOOKUP($AL174,IC_Req!$A$2:$J$7,9),$AH174-VLOOKUP($AL174,IC_Req!$A$2:$J$7,10)))</f>
        <v/>
      </c>
      <c r="AH174" s="453"/>
      <c r="AI174" s="453"/>
      <c r="AJ174" s="151"/>
      <c r="AK174" s="126" t="e">
        <f>VLOOKUP($D174,IC_Req!$M$2:$O$29,2)</f>
        <v>#N/A</v>
      </c>
      <c r="AL174" s="126" t="e">
        <f>VLOOKUP($D174,IC_Req!$M$2:$O$29,3)</f>
        <v>#N/A</v>
      </c>
      <c r="AM174" s="126" t="e">
        <f>IF($AL174=3,VLOOKUP($D174,IC_Req!$M$2:$P$29,4),"")</f>
        <v>#N/A</v>
      </c>
      <c r="AO174" s="217"/>
      <c r="AP174" s="218"/>
      <c r="AQ174" s="218"/>
    </row>
    <row r="175" spans="1:43" x14ac:dyDescent="0.25">
      <c r="A175" s="125"/>
      <c r="B175" s="453"/>
      <c r="C175" s="453"/>
      <c r="D175" s="454"/>
      <c r="E175" s="455"/>
      <c r="F175" s="147" t="str">
        <f>IF(OR($D175="",$AB175=""),"",IF(AND($AL175&lt;&gt;3,$AL175&lt;&gt;4),$AB175-(VLOOKUP($AL175,IC_Req!$A$2:$J$7,3)*$AB175),""))</f>
        <v/>
      </c>
      <c r="G175" s="147" t="str">
        <f>IF($D175="","",IF(AND($AL175&lt;&gt;3,$AL175&lt;&gt;4),IF($AB175&lt;&gt;"",$AB175+(VLOOKUP($AL175,IC_Req!$A$2:$J$7,3)*$AB175),IF(AND($H175&lt;&gt;"",$AA175&lt;&gt;""),$AA175*$H175,"")),IF(AND($H175&lt;&gt;"",$AA175&lt;&gt;""),$AA175*$H175,"")))</f>
        <v/>
      </c>
      <c r="H175" s="148" t="str">
        <f>IF($D175="","",IF(AND($AL175&lt;&gt;3,$AL175&lt;&gt;4),IF($AB175&lt;&gt;"","",VLOOKUP($AL175,IC_Req!$A$2:$J$7,2)),VLOOKUP($AL175,IC_Req!$A$2:$J$7,2)))</f>
        <v/>
      </c>
      <c r="I175" s="456"/>
      <c r="J175" s="147" t="str">
        <f t="shared" si="12"/>
        <v/>
      </c>
      <c r="K175" s="148" t="str">
        <f>IF($D175="","",VLOOKUP($AL175,IC_Req!$A$2:$J$7,4))</f>
        <v/>
      </c>
      <c r="L175" s="455"/>
      <c r="M175" s="169" t="str">
        <f t="shared" si="13"/>
        <v/>
      </c>
      <c r="N175" s="458"/>
      <c r="O175" s="455"/>
      <c r="P175" s="147" t="str">
        <f t="shared" si="14"/>
        <v/>
      </c>
      <c r="Q175" s="148" t="str">
        <f>IF($D175="","",IF(OR($AL175=4,$AL175=5,$AL175=6),VLOOKUP($AL175,IC_Req!$A$2:$J$7,6),IF($AL175=3,VLOOKUP($AM175,IC_Req!$A$12:$J$15,6),"")))</f>
        <v/>
      </c>
      <c r="R175" s="456"/>
      <c r="S175" s="158" t="str">
        <f t="shared" si="15"/>
        <v/>
      </c>
      <c r="T175" s="148" t="str">
        <f>IF($D175="","",IF(OR($AL175=5,$AL175=6,$AM175=1),IF($AM175=1,VLOOKUP($AM175,IC_Req!$A$12:$J$15,7),VLOOKUP($AL175,IC_Req!$A$2:$J$7,7)),""))</f>
        <v/>
      </c>
      <c r="U175" s="455"/>
      <c r="V175" s="455"/>
      <c r="W175" s="456"/>
      <c r="X175" s="150" t="str">
        <f t="shared" si="16"/>
        <v/>
      </c>
      <c r="Y175" s="150" t="str">
        <f t="shared" si="17"/>
        <v/>
      </c>
      <c r="Z175" s="151"/>
      <c r="AA175" s="453"/>
      <c r="AB175" s="453"/>
      <c r="AC175" s="453"/>
      <c r="AD175" s="453"/>
      <c r="AE175" s="453"/>
      <c r="AF175" s="457"/>
      <c r="AG175" s="152" t="str">
        <f>IF(OR($D175="",$AH175=""),"",MIN(VLOOKUP($AL175,IC_Req!$A$2:$J$7,9),$AH175-VLOOKUP($AL175,IC_Req!$A$2:$J$7,10)))</f>
        <v/>
      </c>
      <c r="AH175" s="453"/>
      <c r="AI175" s="453"/>
      <c r="AJ175" s="151"/>
      <c r="AK175" s="126" t="e">
        <f>VLOOKUP($D175,IC_Req!$M$2:$O$29,2)</f>
        <v>#N/A</v>
      </c>
      <c r="AL175" s="126" t="e">
        <f>VLOOKUP($D175,IC_Req!$M$2:$O$29,3)</f>
        <v>#N/A</v>
      </c>
      <c r="AM175" s="126" t="e">
        <f>IF($AL175=3,VLOOKUP($D175,IC_Req!$M$2:$P$29,4),"")</f>
        <v>#N/A</v>
      </c>
      <c r="AO175" s="217"/>
      <c r="AP175" s="218"/>
      <c r="AQ175" s="218"/>
    </row>
    <row r="176" spans="1:43" x14ac:dyDescent="0.25">
      <c r="A176" s="125"/>
      <c r="B176" s="453"/>
      <c r="C176" s="453"/>
      <c r="D176" s="454"/>
      <c r="E176" s="455"/>
      <c r="F176" s="147" t="str">
        <f>IF(OR($D176="",$AB176=""),"",IF(AND($AL176&lt;&gt;3,$AL176&lt;&gt;4),$AB176-(VLOOKUP($AL176,IC_Req!$A$2:$J$7,3)*$AB176),""))</f>
        <v/>
      </c>
      <c r="G176" s="147" t="str">
        <f>IF($D176="","",IF(AND($AL176&lt;&gt;3,$AL176&lt;&gt;4),IF($AB176&lt;&gt;"",$AB176+(VLOOKUP($AL176,IC_Req!$A$2:$J$7,3)*$AB176),IF(AND($H176&lt;&gt;"",$AA176&lt;&gt;""),$AA176*$H176,"")),IF(AND($H176&lt;&gt;"",$AA176&lt;&gt;""),$AA176*$H176,"")))</f>
        <v/>
      </c>
      <c r="H176" s="148" t="str">
        <f>IF($D176="","",IF(AND($AL176&lt;&gt;3,$AL176&lt;&gt;4),IF($AB176&lt;&gt;"","",VLOOKUP($AL176,IC_Req!$A$2:$J$7,2)),VLOOKUP($AL176,IC_Req!$A$2:$J$7,2)))</f>
        <v/>
      </c>
      <c r="I176" s="456"/>
      <c r="J176" s="147" t="str">
        <f t="shared" si="12"/>
        <v/>
      </c>
      <c r="K176" s="148" t="str">
        <f>IF($D176="","",VLOOKUP($AL176,IC_Req!$A$2:$J$7,4))</f>
        <v/>
      </c>
      <c r="L176" s="455"/>
      <c r="M176" s="169" t="str">
        <f t="shared" si="13"/>
        <v/>
      </c>
      <c r="N176" s="458"/>
      <c r="O176" s="455"/>
      <c r="P176" s="147" t="str">
        <f t="shared" si="14"/>
        <v/>
      </c>
      <c r="Q176" s="148" t="str">
        <f>IF($D176="","",IF(OR($AL176=4,$AL176=5,$AL176=6),VLOOKUP($AL176,IC_Req!$A$2:$J$7,6),IF($AL176=3,VLOOKUP($AM176,IC_Req!$A$12:$J$15,6),"")))</f>
        <v/>
      </c>
      <c r="R176" s="456"/>
      <c r="S176" s="158" t="str">
        <f t="shared" si="15"/>
        <v/>
      </c>
      <c r="T176" s="148" t="str">
        <f>IF($D176="","",IF(OR($AL176=5,$AL176=6,$AM176=1),IF($AM176=1,VLOOKUP($AM176,IC_Req!$A$12:$J$15,7),VLOOKUP($AL176,IC_Req!$A$2:$J$7,7)),""))</f>
        <v/>
      </c>
      <c r="U176" s="455"/>
      <c r="V176" s="455"/>
      <c r="W176" s="456"/>
      <c r="X176" s="150" t="str">
        <f t="shared" si="16"/>
        <v/>
      </c>
      <c r="Y176" s="150" t="str">
        <f t="shared" si="17"/>
        <v/>
      </c>
      <c r="Z176" s="151"/>
      <c r="AA176" s="453"/>
      <c r="AB176" s="453"/>
      <c r="AC176" s="453"/>
      <c r="AD176" s="453"/>
      <c r="AE176" s="453"/>
      <c r="AF176" s="457"/>
      <c r="AG176" s="152" t="str">
        <f>IF(OR($D176="",$AH176=""),"",MIN(VLOOKUP($AL176,IC_Req!$A$2:$J$7,9),$AH176-VLOOKUP($AL176,IC_Req!$A$2:$J$7,10)))</f>
        <v/>
      </c>
      <c r="AH176" s="453"/>
      <c r="AI176" s="453"/>
      <c r="AJ176" s="151"/>
      <c r="AK176" s="126" t="e">
        <f>VLOOKUP($D176,IC_Req!$M$2:$O$29,2)</f>
        <v>#N/A</v>
      </c>
      <c r="AL176" s="126" t="e">
        <f>VLOOKUP($D176,IC_Req!$M$2:$O$29,3)</f>
        <v>#N/A</v>
      </c>
      <c r="AM176" s="126" t="e">
        <f>IF($AL176=3,VLOOKUP($D176,IC_Req!$M$2:$P$29,4),"")</f>
        <v>#N/A</v>
      </c>
      <c r="AO176" s="217"/>
      <c r="AP176" s="218"/>
      <c r="AQ176" s="218"/>
    </row>
    <row r="177" spans="1:43" x14ac:dyDescent="0.25">
      <c r="A177" s="125"/>
      <c r="B177" s="453"/>
      <c r="C177" s="453"/>
      <c r="D177" s="454"/>
      <c r="E177" s="455"/>
      <c r="F177" s="147" t="str">
        <f>IF(OR($D177="",$AB177=""),"",IF(AND($AL177&lt;&gt;3,$AL177&lt;&gt;4),$AB177-(VLOOKUP($AL177,IC_Req!$A$2:$J$7,3)*$AB177),""))</f>
        <v/>
      </c>
      <c r="G177" s="147" t="str">
        <f>IF($D177="","",IF(AND($AL177&lt;&gt;3,$AL177&lt;&gt;4),IF($AB177&lt;&gt;"",$AB177+(VLOOKUP($AL177,IC_Req!$A$2:$J$7,3)*$AB177),IF(AND($H177&lt;&gt;"",$AA177&lt;&gt;""),$AA177*$H177,"")),IF(AND($H177&lt;&gt;"",$AA177&lt;&gt;""),$AA177*$H177,"")))</f>
        <v/>
      </c>
      <c r="H177" s="148" t="str">
        <f>IF($D177="","",IF(AND($AL177&lt;&gt;3,$AL177&lt;&gt;4),IF($AB177&lt;&gt;"","",VLOOKUP($AL177,IC_Req!$A$2:$J$7,2)),VLOOKUP($AL177,IC_Req!$A$2:$J$7,2)))</f>
        <v/>
      </c>
      <c r="I177" s="456"/>
      <c r="J177" s="147" t="str">
        <f t="shared" si="12"/>
        <v/>
      </c>
      <c r="K177" s="148" t="str">
        <f>IF($D177="","",VLOOKUP($AL177,IC_Req!$A$2:$J$7,4))</f>
        <v/>
      </c>
      <c r="L177" s="455"/>
      <c r="M177" s="169" t="str">
        <f t="shared" si="13"/>
        <v/>
      </c>
      <c r="N177" s="458"/>
      <c r="O177" s="455"/>
      <c r="P177" s="147" t="str">
        <f t="shared" si="14"/>
        <v/>
      </c>
      <c r="Q177" s="148" t="str">
        <f>IF($D177="","",IF(OR($AL177=4,$AL177=5,$AL177=6),VLOOKUP($AL177,IC_Req!$A$2:$J$7,6),IF($AL177=3,VLOOKUP($AM177,IC_Req!$A$12:$J$15,6),"")))</f>
        <v/>
      </c>
      <c r="R177" s="456"/>
      <c r="S177" s="158" t="str">
        <f t="shared" si="15"/>
        <v/>
      </c>
      <c r="T177" s="148" t="str">
        <f>IF($D177="","",IF(OR($AL177=5,$AL177=6,$AM177=1),IF($AM177=1,VLOOKUP($AM177,IC_Req!$A$12:$J$15,7),VLOOKUP($AL177,IC_Req!$A$2:$J$7,7)),""))</f>
        <v/>
      </c>
      <c r="U177" s="455"/>
      <c r="V177" s="455"/>
      <c r="W177" s="456"/>
      <c r="X177" s="150" t="str">
        <f t="shared" si="16"/>
        <v/>
      </c>
      <c r="Y177" s="150" t="str">
        <f t="shared" si="17"/>
        <v/>
      </c>
      <c r="Z177" s="151"/>
      <c r="AA177" s="453"/>
      <c r="AB177" s="453"/>
      <c r="AC177" s="453"/>
      <c r="AD177" s="453"/>
      <c r="AE177" s="453"/>
      <c r="AF177" s="457"/>
      <c r="AG177" s="152" t="str">
        <f>IF(OR($D177="",$AH177=""),"",MIN(VLOOKUP($AL177,IC_Req!$A$2:$J$7,9),$AH177-VLOOKUP($AL177,IC_Req!$A$2:$J$7,10)))</f>
        <v/>
      </c>
      <c r="AH177" s="453"/>
      <c r="AI177" s="453"/>
      <c r="AJ177" s="151"/>
      <c r="AK177" s="126" t="e">
        <f>VLOOKUP($D177,IC_Req!$M$2:$O$29,2)</f>
        <v>#N/A</v>
      </c>
      <c r="AL177" s="126" t="e">
        <f>VLOOKUP($D177,IC_Req!$M$2:$O$29,3)</f>
        <v>#N/A</v>
      </c>
      <c r="AM177" s="126" t="e">
        <f>IF($AL177=3,VLOOKUP($D177,IC_Req!$M$2:$P$29,4),"")</f>
        <v>#N/A</v>
      </c>
      <c r="AO177" s="217"/>
      <c r="AP177" s="218"/>
      <c r="AQ177" s="218"/>
    </row>
    <row r="178" spans="1:43" x14ac:dyDescent="0.25">
      <c r="A178" s="125"/>
      <c r="B178" s="453"/>
      <c r="C178" s="453"/>
      <c r="D178" s="454"/>
      <c r="E178" s="455"/>
      <c r="F178" s="147" t="str">
        <f>IF(OR($D178="",$AB178=""),"",IF(AND($AL178&lt;&gt;3,$AL178&lt;&gt;4),$AB178-(VLOOKUP($AL178,IC_Req!$A$2:$J$7,3)*$AB178),""))</f>
        <v/>
      </c>
      <c r="G178" s="147" t="str">
        <f>IF($D178="","",IF(AND($AL178&lt;&gt;3,$AL178&lt;&gt;4),IF($AB178&lt;&gt;"",$AB178+(VLOOKUP($AL178,IC_Req!$A$2:$J$7,3)*$AB178),IF(AND($H178&lt;&gt;"",$AA178&lt;&gt;""),$AA178*$H178,"")),IF(AND($H178&lt;&gt;"",$AA178&lt;&gt;""),$AA178*$H178,"")))</f>
        <v/>
      </c>
      <c r="H178" s="148" t="str">
        <f>IF($D178="","",IF(AND($AL178&lt;&gt;3,$AL178&lt;&gt;4),IF($AB178&lt;&gt;"","",VLOOKUP($AL178,IC_Req!$A$2:$J$7,2)),VLOOKUP($AL178,IC_Req!$A$2:$J$7,2)))</f>
        <v/>
      </c>
      <c r="I178" s="456"/>
      <c r="J178" s="147" t="str">
        <f t="shared" si="12"/>
        <v/>
      </c>
      <c r="K178" s="148" t="str">
        <f>IF($D178="","",VLOOKUP($AL178,IC_Req!$A$2:$J$7,4))</f>
        <v/>
      </c>
      <c r="L178" s="455"/>
      <c r="M178" s="169" t="str">
        <f t="shared" si="13"/>
        <v/>
      </c>
      <c r="N178" s="458"/>
      <c r="O178" s="455"/>
      <c r="P178" s="147" t="str">
        <f t="shared" si="14"/>
        <v/>
      </c>
      <c r="Q178" s="148" t="str">
        <f>IF($D178="","",IF(OR($AL178=4,$AL178=5,$AL178=6),VLOOKUP($AL178,IC_Req!$A$2:$J$7,6),IF($AL178=3,VLOOKUP($AM178,IC_Req!$A$12:$J$15,6),"")))</f>
        <v/>
      </c>
      <c r="R178" s="456"/>
      <c r="S178" s="158" t="str">
        <f t="shared" si="15"/>
        <v/>
      </c>
      <c r="T178" s="148" t="str">
        <f>IF($D178="","",IF(OR($AL178=5,$AL178=6,$AM178=1),IF($AM178=1,VLOOKUP($AM178,IC_Req!$A$12:$J$15,7),VLOOKUP($AL178,IC_Req!$A$2:$J$7,7)),""))</f>
        <v/>
      </c>
      <c r="U178" s="455"/>
      <c r="V178" s="455"/>
      <c r="W178" s="456"/>
      <c r="X178" s="150" t="str">
        <f t="shared" si="16"/>
        <v/>
      </c>
      <c r="Y178" s="150" t="str">
        <f t="shared" si="17"/>
        <v/>
      </c>
      <c r="Z178" s="151"/>
      <c r="AA178" s="453"/>
      <c r="AB178" s="453"/>
      <c r="AC178" s="453"/>
      <c r="AD178" s="453"/>
      <c r="AE178" s="453"/>
      <c r="AF178" s="457"/>
      <c r="AG178" s="152" t="str">
        <f>IF(OR($D178="",$AH178=""),"",MIN(VLOOKUP($AL178,IC_Req!$A$2:$J$7,9),$AH178-VLOOKUP($AL178,IC_Req!$A$2:$J$7,10)))</f>
        <v/>
      </c>
      <c r="AH178" s="453"/>
      <c r="AI178" s="453"/>
      <c r="AJ178" s="151"/>
      <c r="AK178" s="126" t="e">
        <f>VLOOKUP($D178,IC_Req!$M$2:$O$29,2)</f>
        <v>#N/A</v>
      </c>
      <c r="AL178" s="126" t="e">
        <f>VLOOKUP($D178,IC_Req!$M$2:$O$29,3)</f>
        <v>#N/A</v>
      </c>
      <c r="AM178" s="126" t="e">
        <f>IF($AL178=3,VLOOKUP($D178,IC_Req!$M$2:$P$29,4),"")</f>
        <v>#N/A</v>
      </c>
      <c r="AO178" s="217"/>
      <c r="AP178" s="218"/>
      <c r="AQ178" s="218"/>
    </row>
    <row r="179" spans="1:43" x14ac:dyDescent="0.25">
      <c r="A179" s="125"/>
      <c r="B179" s="453"/>
      <c r="C179" s="453"/>
      <c r="D179" s="454"/>
      <c r="E179" s="455"/>
      <c r="F179" s="147" t="str">
        <f>IF(OR($D179="",$AB179=""),"",IF(AND($AL179&lt;&gt;3,$AL179&lt;&gt;4),$AB179-(VLOOKUP($AL179,IC_Req!$A$2:$J$7,3)*$AB179),""))</f>
        <v/>
      </c>
      <c r="G179" s="147" t="str">
        <f>IF($D179="","",IF(AND($AL179&lt;&gt;3,$AL179&lt;&gt;4),IF($AB179&lt;&gt;"",$AB179+(VLOOKUP($AL179,IC_Req!$A$2:$J$7,3)*$AB179),IF(AND($H179&lt;&gt;"",$AA179&lt;&gt;""),$AA179*$H179,"")),IF(AND($H179&lt;&gt;"",$AA179&lt;&gt;""),$AA179*$H179,"")))</f>
        <v/>
      </c>
      <c r="H179" s="148" t="str">
        <f>IF($D179="","",IF(AND($AL179&lt;&gt;3,$AL179&lt;&gt;4),IF($AB179&lt;&gt;"","",VLOOKUP($AL179,IC_Req!$A$2:$J$7,2)),VLOOKUP($AL179,IC_Req!$A$2:$J$7,2)))</f>
        <v/>
      </c>
      <c r="I179" s="456"/>
      <c r="J179" s="147" t="str">
        <f t="shared" si="12"/>
        <v/>
      </c>
      <c r="K179" s="148" t="str">
        <f>IF($D179="","",VLOOKUP($AL179,IC_Req!$A$2:$J$7,4))</f>
        <v/>
      </c>
      <c r="L179" s="455"/>
      <c r="M179" s="169" t="str">
        <f t="shared" si="13"/>
        <v/>
      </c>
      <c r="N179" s="458"/>
      <c r="O179" s="455"/>
      <c r="P179" s="147" t="str">
        <f t="shared" si="14"/>
        <v/>
      </c>
      <c r="Q179" s="148" t="str">
        <f>IF($D179="","",IF(OR($AL179=4,$AL179=5,$AL179=6),VLOOKUP($AL179,IC_Req!$A$2:$J$7,6),IF($AL179=3,VLOOKUP($AM179,IC_Req!$A$12:$J$15,6),"")))</f>
        <v/>
      </c>
      <c r="R179" s="456"/>
      <c r="S179" s="158" t="str">
        <f t="shared" si="15"/>
        <v/>
      </c>
      <c r="T179" s="148" t="str">
        <f>IF($D179="","",IF(OR($AL179=5,$AL179=6,$AM179=1),IF($AM179=1,VLOOKUP($AM179,IC_Req!$A$12:$J$15,7),VLOOKUP($AL179,IC_Req!$A$2:$J$7,7)),""))</f>
        <v/>
      </c>
      <c r="U179" s="455"/>
      <c r="V179" s="455"/>
      <c r="W179" s="456"/>
      <c r="X179" s="150" t="str">
        <f t="shared" si="16"/>
        <v/>
      </c>
      <c r="Y179" s="150" t="str">
        <f t="shared" si="17"/>
        <v/>
      </c>
      <c r="Z179" s="151"/>
      <c r="AA179" s="453"/>
      <c r="AB179" s="453"/>
      <c r="AC179" s="453"/>
      <c r="AD179" s="453"/>
      <c r="AE179" s="453"/>
      <c r="AF179" s="457"/>
      <c r="AG179" s="152" t="str">
        <f>IF(OR($D179="",$AH179=""),"",MIN(VLOOKUP($AL179,IC_Req!$A$2:$J$7,9),$AH179-VLOOKUP($AL179,IC_Req!$A$2:$J$7,10)))</f>
        <v/>
      </c>
      <c r="AH179" s="453"/>
      <c r="AI179" s="453"/>
      <c r="AJ179" s="151"/>
      <c r="AK179" s="126" t="e">
        <f>VLOOKUP($D179,IC_Req!$M$2:$O$29,2)</f>
        <v>#N/A</v>
      </c>
      <c r="AL179" s="126" t="e">
        <f>VLOOKUP($D179,IC_Req!$M$2:$O$29,3)</f>
        <v>#N/A</v>
      </c>
      <c r="AM179" s="126" t="e">
        <f>IF($AL179=3,VLOOKUP($D179,IC_Req!$M$2:$P$29,4),"")</f>
        <v>#N/A</v>
      </c>
      <c r="AO179" s="217"/>
      <c r="AP179" s="218"/>
      <c r="AQ179" s="218"/>
    </row>
    <row r="180" spans="1:43" x14ac:dyDescent="0.25">
      <c r="A180" s="125"/>
      <c r="B180" s="453"/>
      <c r="C180" s="453"/>
      <c r="D180" s="454"/>
      <c r="E180" s="455"/>
      <c r="F180" s="147" t="str">
        <f>IF(OR($D180="",$AB180=""),"",IF(AND($AL180&lt;&gt;3,$AL180&lt;&gt;4),$AB180-(VLOOKUP($AL180,IC_Req!$A$2:$J$7,3)*$AB180),""))</f>
        <v/>
      </c>
      <c r="G180" s="147" t="str">
        <f>IF($D180="","",IF(AND($AL180&lt;&gt;3,$AL180&lt;&gt;4),IF($AB180&lt;&gt;"",$AB180+(VLOOKUP($AL180,IC_Req!$A$2:$J$7,3)*$AB180),IF(AND($H180&lt;&gt;"",$AA180&lt;&gt;""),$AA180*$H180,"")),IF(AND($H180&lt;&gt;"",$AA180&lt;&gt;""),$AA180*$H180,"")))</f>
        <v/>
      </c>
      <c r="H180" s="148" t="str">
        <f>IF($D180="","",IF(AND($AL180&lt;&gt;3,$AL180&lt;&gt;4),IF($AB180&lt;&gt;"","",VLOOKUP($AL180,IC_Req!$A$2:$J$7,2)),VLOOKUP($AL180,IC_Req!$A$2:$J$7,2)))</f>
        <v/>
      </c>
      <c r="I180" s="456"/>
      <c r="J180" s="147" t="str">
        <f t="shared" si="12"/>
        <v/>
      </c>
      <c r="K180" s="148" t="str">
        <f>IF($D180="","",VLOOKUP($AL180,IC_Req!$A$2:$J$7,4))</f>
        <v/>
      </c>
      <c r="L180" s="455"/>
      <c r="M180" s="169" t="str">
        <f t="shared" si="13"/>
        <v/>
      </c>
      <c r="N180" s="458"/>
      <c r="O180" s="455"/>
      <c r="P180" s="147" t="str">
        <f t="shared" si="14"/>
        <v/>
      </c>
      <c r="Q180" s="148" t="str">
        <f>IF($D180="","",IF(OR($AL180=4,$AL180=5,$AL180=6),VLOOKUP($AL180,IC_Req!$A$2:$J$7,6),IF($AL180=3,VLOOKUP($AM180,IC_Req!$A$12:$J$15,6),"")))</f>
        <v/>
      </c>
      <c r="R180" s="456"/>
      <c r="S180" s="158" t="str">
        <f t="shared" si="15"/>
        <v/>
      </c>
      <c r="T180" s="148" t="str">
        <f>IF($D180="","",IF(OR($AL180=5,$AL180=6,$AM180=1),IF($AM180=1,VLOOKUP($AM180,IC_Req!$A$12:$J$15,7),VLOOKUP($AL180,IC_Req!$A$2:$J$7,7)),""))</f>
        <v/>
      </c>
      <c r="U180" s="455"/>
      <c r="V180" s="455"/>
      <c r="W180" s="456"/>
      <c r="X180" s="150" t="str">
        <f t="shared" si="16"/>
        <v/>
      </c>
      <c r="Y180" s="150" t="str">
        <f t="shared" si="17"/>
        <v/>
      </c>
      <c r="Z180" s="151"/>
      <c r="AA180" s="453"/>
      <c r="AB180" s="453"/>
      <c r="AC180" s="453"/>
      <c r="AD180" s="453"/>
      <c r="AE180" s="453"/>
      <c r="AF180" s="457"/>
      <c r="AG180" s="152" t="str">
        <f>IF(OR($D180="",$AH180=""),"",MIN(VLOOKUP($AL180,IC_Req!$A$2:$J$7,9),$AH180-VLOOKUP($AL180,IC_Req!$A$2:$J$7,10)))</f>
        <v/>
      </c>
      <c r="AH180" s="453"/>
      <c r="AI180" s="453"/>
      <c r="AJ180" s="151"/>
      <c r="AK180" s="126" t="e">
        <f>VLOOKUP($D180,IC_Req!$M$2:$O$29,2)</f>
        <v>#N/A</v>
      </c>
      <c r="AL180" s="126" t="e">
        <f>VLOOKUP($D180,IC_Req!$M$2:$O$29,3)</f>
        <v>#N/A</v>
      </c>
      <c r="AM180" s="126" t="e">
        <f>IF($AL180=3,VLOOKUP($D180,IC_Req!$M$2:$P$29,4),"")</f>
        <v>#N/A</v>
      </c>
      <c r="AO180" s="217"/>
      <c r="AP180" s="218"/>
      <c r="AQ180" s="218"/>
    </row>
    <row r="181" spans="1:43" x14ac:dyDescent="0.25">
      <c r="A181" s="125"/>
      <c r="B181" s="453"/>
      <c r="C181" s="453"/>
      <c r="D181" s="454"/>
      <c r="E181" s="455"/>
      <c r="F181" s="147" t="str">
        <f>IF(OR($D181="",$AB181=""),"",IF(AND($AL181&lt;&gt;3,$AL181&lt;&gt;4),$AB181-(VLOOKUP($AL181,IC_Req!$A$2:$J$7,3)*$AB181),""))</f>
        <v/>
      </c>
      <c r="G181" s="147" t="str">
        <f>IF($D181="","",IF(AND($AL181&lt;&gt;3,$AL181&lt;&gt;4),IF($AB181&lt;&gt;"",$AB181+(VLOOKUP($AL181,IC_Req!$A$2:$J$7,3)*$AB181),IF(AND($H181&lt;&gt;"",$AA181&lt;&gt;""),$AA181*$H181,"")),IF(AND($H181&lt;&gt;"",$AA181&lt;&gt;""),$AA181*$H181,"")))</f>
        <v/>
      </c>
      <c r="H181" s="148" t="str">
        <f>IF($D181="","",IF(AND($AL181&lt;&gt;3,$AL181&lt;&gt;4),IF($AB181&lt;&gt;"","",VLOOKUP($AL181,IC_Req!$A$2:$J$7,2)),VLOOKUP($AL181,IC_Req!$A$2:$J$7,2)))</f>
        <v/>
      </c>
      <c r="I181" s="456"/>
      <c r="J181" s="147" t="str">
        <f t="shared" si="12"/>
        <v/>
      </c>
      <c r="K181" s="148" t="str">
        <f>IF($D181="","",VLOOKUP($AL181,IC_Req!$A$2:$J$7,4))</f>
        <v/>
      </c>
      <c r="L181" s="455"/>
      <c r="M181" s="169" t="str">
        <f t="shared" si="13"/>
        <v/>
      </c>
      <c r="N181" s="458"/>
      <c r="O181" s="455"/>
      <c r="P181" s="147" t="str">
        <f t="shared" si="14"/>
        <v/>
      </c>
      <c r="Q181" s="148" t="str">
        <f>IF($D181="","",IF(OR($AL181=4,$AL181=5,$AL181=6),VLOOKUP($AL181,IC_Req!$A$2:$J$7,6),IF($AL181=3,VLOOKUP($AM181,IC_Req!$A$12:$J$15,6),"")))</f>
        <v/>
      </c>
      <c r="R181" s="456"/>
      <c r="S181" s="158" t="str">
        <f t="shared" si="15"/>
        <v/>
      </c>
      <c r="T181" s="148" t="str">
        <f>IF($D181="","",IF(OR($AL181=5,$AL181=6,$AM181=1),IF($AM181=1,VLOOKUP($AM181,IC_Req!$A$12:$J$15,7),VLOOKUP($AL181,IC_Req!$A$2:$J$7,7)),""))</f>
        <v/>
      </c>
      <c r="U181" s="455"/>
      <c r="V181" s="455"/>
      <c r="W181" s="456"/>
      <c r="X181" s="150" t="str">
        <f t="shared" si="16"/>
        <v/>
      </c>
      <c r="Y181" s="150" t="str">
        <f t="shared" si="17"/>
        <v/>
      </c>
      <c r="Z181" s="151"/>
      <c r="AA181" s="453"/>
      <c r="AB181" s="453"/>
      <c r="AC181" s="453"/>
      <c r="AD181" s="453"/>
      <c r="AE181" s="453"/>
      <c r="AF181" s="457"/>
      <c r="AG181" s="152" t="str">
        <f>IF(OR($D181="",$AH181=""),"",MIN(VLOOKUP($AL181,IC_Req!$A$2:$J$7,9),$AH181-VLOOKUP($AL181,IC_Req!$A$2:$J$7,10)))</f>
        <v/>
      </c>
      <c r="AH181" s="453"/>
      <c r="AI181" s="453"/>
      <c r="AJ181" s="151"/>
      <c r="AK181" s="126" t="e">
        <f>VLOOKUP($D181,IC_Req!$M$2:$O$29,2)</f>
        <v>#N/A</v>
      </c>
      <c r="AL181" s="126" t="e">
        <f>VLOOKUP($D181,IC_Req!$M$2:$O$29,3)</f>
        <v>#N/A</v>
      </c>
      <c r="AM181" s="126" t="e">
        <f>IF($AL181=3,VLOOKUP($D181,IC_Req!$M$2:$P$29,4),"")</f>
        <v>#N/A</v>
      </c>
      <c r="AO181" s="217"/>
      <c r="AP181" s="218"/>
      <c r="AQ181" s="218"/>
    </row>
    <row r="182" spans="1:43" x14ac:dyDescent="0.25">
      <c r="A182" s="125"/>
      <c r="B182" s="453"/>
      <c r="C182" s="453"/>
      <c r="D182" s="454"/>
      <c r="E182" s="455"/>
      <c r="F182" s="147" t="str">
        <f>IF(OR($D182="",$AB182=""),"",IF(AND($AL182&lt;&gt;3,$AL182&lt;&gt;4),$AB182-(VLOOKUP($AL182,IC_Req!$A$2:$J$7,3)*$AB182),""))</f>
        <v/>
      </c>
      <c r="G182" s="147" t="str">
        <f>IF($D182="","",IF(AND($AL182&lt;&gt;3,$AL182&lt;&gt;4),IF($AB182&lt;&gt;"",$AB182+(VLOOKUP($AL182,IC_Req!$A$2:$J$7,3)*$AB182),IF(AND($H182&lt;&gt;"",$AA182&lt;&gt;""),$AA182*$H182,"")),IF(AND($H182&lt;&gt;"",$AA182&lt;&gt;""),$AA182*$H182,"")))</f>
        <v/>
      </c>
      <c r="H182" s="148" t="str">
        <f>IF($D182="","",IF(AND($AL182&lt;&gt;3,$AL182&lt;&gt;4),IF($AB182&lt;&gt;"","",VLOOKUP($AL182,IC_Req!$A$2:$J$7,2)),VLOOKUP($AL182,IC_Req!$A$2:$J$7,2)))</f>
        <v/>
      </c>
      <c r="I182" s="456"/>
      <c r="J182" s="147" t="str">
        <f t="shared" si="12"/>
        <v/>
      </c>
      <c r="K182" s="148" t="str">
        <f>IF($D182="","",VLOOKUP($AL182,IC_Req!$A$2:$J$7,4))</f>
        <v/>
      </c>
      <c r="L182" s="455"/>
      <c r="M182" s="169" t="str">
        <f t="shared" si="13"/>
        <v/>
      </c>
      <c r="N182" s="458"/>
      <c r="O182" s="455"/>
      <c r="P182" s="147" t="str">
        <f t="shared" si="14"/>
        <v/>
      </c>
      <c r="Q182" s="148" t="str">
        <f>IF($D182="","",IF(OR($AL182=4,$AL182=5,$AL182=6),VLOOKUP($AL182,IC_Req!$A$2:$J$7,6),IF($AL182=3,VLOOKUP($AM182,IC_Req!$A$12:$J$15,6),"")))</f>
        <v/>
      </c>
      <c r="R182" s="456"/>
      <c r="S182" s="158" t="str">
        <f t="shared" si="15"/>
        <v/>
      </c>
      <c r="T182" s="148" t="str">
        <f>IF($D182="","",IF(OR($AL182=5,$AL182=6,$AM182=1),IF($AM182=1,VLOOKUP($AM182,IC_Req!$A$12:$J$15,7),VLOOKUP($AL182,IC_Req!$A$2:$J$7,7)),""))</f>
        <v/>
      </c>
      <c r="U182" s="455"/>
      <c r="V182" s="455"/>
      <c r="W182" s="456"/>
      <c r="X182" s="150" t="str">
        <f t="shared" si="16"/>
        <v/>
      </c>
      <c r="Y182" s="150" t="str">
        <f t="shared" si="17"/>
        <v/>
      </c>
      <c r="Z182" s="151"/>
      <c r="AA182" s="453"/>
      <c r="AB182" s="453"/>
      <c r="AC182" s="453"/>
      <c r="AD182" s="453"/>
      <c r="AE182" s="453"/>
      <c r="AF182" s="457"/>
      <c r="AG182" s="152" t="str">
        <f>IF(OR($D182="",$AH182=""),"",MIN(VLOOKUP($AL182,IC_Req!$A$2:$J$7,9),$AH182-VLOOKUP($AL182,IC_Req!$A$2:$J$7,10)))</f>
        <v/>
      </c>
      <c r="AH182" s="453"/>
      <c r="AI182" s="453"/>
      <c r="AJ182" s="151"/>
      <c r="AK182" s="126" t="e">
        <f>VLOOKUP($D182,IC_Req!$M$2:$O$29,2)</f>
        <v>#N/A</v>
      </c>
      <c r="AL182" s="126" t="e">
        <f>VLOOKUP($D182,IC_Req!$M$2:$O$29,3)</f>
        <v>#N/A</v>
      </c>
      <c r="AM182" s="126" t="e">
        <f>IF($AL182=3,VLOOKUP($D182,IC_Req!$M$2:$P$29,4),"")</f>
        <v>#N/A</v>
      </c>
      <c r="AO182" s="217"/>
      <c r="AP182" s="218"/>
      <c r="AQ182" s="218"/>
    </row>
    <row r="183" spans="1:43" x14ac:dyDescent="0.25">
      <c r="A183" s="125"/>
      <c r="B183" s="453"/>
      <c r="C183" s="453"/>
      <c r="D183" s="454"/>
      <c r="E183" s="455"/>
      <c r="F183" s="147" t="str">
        <f>IF(OR($D183="",$AB183=""),"",IF(AND($AL183&lt;&gt;3,$AL183&lt;&gt;4),$AB183-(VLOOKUP($AL183,IC_Req!$A$2:$J$7,3)*$AB183),""))</f>
        <v/>
      </c>
      <c r="G183" s="147" t="str">
        <f>IF($D183="","",IF(AND($AL183&lt;&gt;3,$AL183&lt;&gt;4),IF($AB183&lt;&gt;"",$AB183+(VLOOKUP($AL183,IC_Req!$A$2:$J$7,3)*$AB183),IF(AND($H183&lt;&gt;"",$AA183&lt;&gt;""),$AA183*$H183,"")),IF(AND($H183&lt;&gt;"",$AA183&lt;&gt;""),$AA183*$H183,"")))</f>
        <v/>
      </c>
      <c r="H183" s="148" t="str">
        <f>IF($D183="","",IF(AND($AL183&lt;&gt;3,$AL183&lt;&gt;4),IF($AB183&lt;&gt;"","",VLOOKUP($AL183,IC_Req!$A$2:$J$7,2)),VLOOKUP($AL183,IC_Req!$A$2:$J$7,2)))</f>
        <v/>
      </c>
      <c r="I183" s="456"/>
      <c r="J183" s="147" t="str">
        <f t="shared" si="12"/>
        <v/>
      </c>
      <c r="K183" s="148" t="str">
        <f>IF($D183="","",VLOOKUP($AL183,IC_Req!$A$2:$J$7,4))</f>
        <v/>
      </c>
      <c r="L183" s="455"/>
      <c r="M183" s="169" t="str">
        <f t="shared" si="13"/>
        <v/>
      </c>
      <c r="N183" s="458"/>
      <c r="O183" s="455"/>
      <c r="P183" s="147" t="str">
        <f t="shared" si="14"/>
        <v/>
      </c>
      <c r="Q183" s="148" t="str">
        <f>IF($D183="","",IF(OR($AL183=4,$AL183=5,$AL183=6),VLOOKUP($AL183,IC_Req!$A$2:$J$7,6),IF($AL183=3,VLOOKUP($AM183,IC_Req!$A$12:$J$15,6),"")))</f>
        <v/>
      </c>
      <c r="R183" s="456"/>
      <c r="S183" s="158" t="str">
        <f t="shared" si="15"/>
        <v/>
      </c>
      <c r="T183" s="148" t="str">
        <f>IF($D183="","",IF(OR($AL183=5,$AL183=6,$AM183=1),IF($AM183=1,VLOOKUP($AM183,IC_Req!$A$12:$J$15,7),VLOOKUP($AL183,IC_Req!$A$2:$J$7,7)),""))</f>
        <v/>
      </c>
      <c r="U183" s="455"/>
      <c r="V183" s="455"/>
      <c r="W183" s="456"/>
      <c r="X183" s="150" t="str">
        <f t="shared" si="16"/>
        <v/>
      </c>
      <c r="Y183" s="150" t="str">
        <f t="shared" si="17"/>
        <v/>
      </c>
      <c r="Z183" s="151"/>
      <c r="AA183" s="453"/>
      <c r="AB183" s="453"/>
      <c r="AC183" s="453"/>
      <c r="AD183" s="453"/>
      <c r="AE183" s="453"/>
      <c r="AF183" s="457"/>
      <c r="AG183" s="152" t="str">
        <f>IF(OR($D183="",$AH183=""),"",MIN(VLOOKUP($AL183,IC_Req!$A$2:$J$7,9),$AH183-VLOOKUP($AL183,IC_Req!$A$2:$J$7,10)))</f>
        <v/>
      </c>
      <c r="AH183" s="453"/>
      <c r="AI183" s="453"/>
      <c r="AJ183" s="151"/>
      <c r="AK183" s="126" t="e">
        <f>VLOOKUP($D183,IC_Req!$M$2:$O$29,2)</f>
        <v>#N/A</v>
      </c>
      <c r="AL183" s="126" t="e">
        <f>VLOOKUP($D183,IC_Req!$M$2:$O$29,3)</f>
        <v>#N/A</v>
      </c>
      <c r="AM183" s="126" t="e">
        <f>IF($AL183=3,VLOOKUP($D183,IC_Req!$M$2:$P$29,4),"")</f>
        <v>#N/A</v>
      </c>
      <c r="AO183" s="217"/>
      <c r="AP183" s="218"/>
      <c r="AQ183" s="218"/>
    </row>
    <row r="184" spans="1:43" x14ac:dyDescent="0.25">
      <c r="A184" s="125"/>
      <c r="B184" s="453"/>
      <c r="C184" s="453"/>
      <c r="D184" s="454"/>
      <c r="E184" s="455"/>
      <c r="F184" s="147" t="str">
        <f>IF(OR($D184="",$AB184=""),"",IF(AND($AL184&lt;&gt;3,$AL184&lt;&gt;4),$AB184-(VLOOKUP($AL184,IC_Req!$A$2:$J$7,3)*$AB184),""))</f>
        <v/>
      </c>
      <c r="G184" s="147" t="str">
        <f>IF($D184="","",IF(AND($AL184&lt;&gt;3,$AL184&lt;&gt;4),IF($AB184&lt;&gt;"",$AB184+(VLOOKUP($AL184,IC_Req!$A$2:$J$7,3)*$AB184),IF(AND($H184&lt;&gt;"",$AA184&lt;&gt;""),$AA184*$H184,"")),IF(AND($H184&lt;&gt;"",$AA184&lt;&gt;""),$AA184*$H184,"")))</f>
        <v/>
      </c>
      <c r="H184" s="148" t="str">
        <f>IF($D184="","",IF(AND($AL184&lt;&gt;3,$AL184&lt;&gt;4),IF($AB184&lt;&gt;"","",VLOOKUP($AL184,IC_Req!$A$2:$J$7,2)),VLOOKUP($AL184,IC_Req!$A$2:$J$7,2)))</f>
        <v/>
      </c>
      <c r="I184" s="456"/>
      <c r="J184" s="147" t="str">
        <f t="shared" si="12"/>
        <v/>
      </c>
      <c r="K184" s="148" t="str">
        <f>IF($D184="","",VLOOKUP($AL184,IC_Req!$A$2:$J$7,4))</f>
        <v/>
      </c>
      <c r="L184" s="455"/>
      <c r="M184" s="169" t="str">
        <f t="shared" si="13"/>
        <v/>
      </c>
      <c r="N184" s="458"/>
      <c r="O184" s="455"/>
      <c r="P184" s="147" t="str">
        <f t="shared" si="14"/>
        <v/>
      </c>
      <c r="Q184" s="148" t="str">
        <f>IF($D184="","",IF(OR($AL184=4,$AL184=5,$AL184=6),VLOOKUP($AL184,IC_Req!$A$2:$J$7,6),IF($AL184=3,VLOOKUP($AM184,IC_Req!$A$12:$J$15,6),"")))</f>
        <v/>
      </c>
      <c r="R184" s="456"/>
      <c r="S184" s="158" t="str">
        <f t="shared" si="15"/>
        <v/>
      </c>
      <c r="T184" s="148" t="str">
        <f>IF($D184="","",IF(OR($AL184=5,$AL184=6,$AM184=1),IF($AM184=1,VLOOKUP($AM184,IC_Req!$A$12:$J$15,7),VLOOKUP($AL184,IC_Req!$A$2:$J$7,7)),""))</f>
        <v/>
      </c>
      <c r="U184" s="455"/>
      <c r="V184" s="455"/>
      <c r="W184" s="456"/>
      <c r="X184" s="150" t="str">
        <f t="shared" si="16"/>
        <v/>
      </c>
      <c r="Y184" s="150" t="str">
        <f t="shared" si="17"/>
        <v/>
      </c>
      <c r="Z184" s="151"/>
      <c r="AA184" s="453"/>
      <c r="AB184" s="453"/>
      <c r="AC184" s="453"/>
      <c r="AD184" s="453"/>
      <c r="AE184" s="453"/>
      <c r="AF184" s="457"/>
      <c r="AG184" s="152" t="str">
        <f>IF(OR($D184="",$AH184=""),"",MIN(VLOOKUP($AL184,IC_Req!$A$2:$J$7,9),$AH184-VLOOKUP($AL184,IC_Req!$A$2:$J$7,10)))</f>
        <v/>
      </c>
      <c r="AH184" s="453"/>
      <c r="AI184" s="453"/>
      <c r="AJ184" s="151"/>
      <c r="AK184" s="126" t="e">
        <f>VLOOKUP($D184,IC_Req!$M$2:$O$29,2)</f>
        <v>#N/A</v>
      </c>
      <c r="AL184" s="126" t="e">
        <f>VLOOKUP($D184,IC_Req!$M$2:$O$29,3)</f>
        <v>#N/A</v>
      </c>
      <c r="AM184" s="126" t="e">
        <f>IF($AL184=3,VLOOKUP($D184,IC_Req!$M$2:$P$29,4),"")</f>
        <v>#N/A</v>
      </c>
      <c r="AO184" s="217"/>
      <c r="AP184" s="218"/>
      <c r="AQ184" s="218"/>
    </row>
    <row r="185" spans="1:43" x14ac:dyDescent="0.25">
      <c r="A185" s="125"/>
      <c r="B185" s="453"/>
      <c r="C185" s="453"/>
      <c r="D185" s="454"/>
      <c r="E185" s="455"/>
      <c r="F185" s="147" t="str">
        <f>IF(OR($D185="",$AB185=""),"",IF(AND($AL185&lt;&gt;3,$AL185&lt;&gt;4),$AB185-(VLOOKUP($AL185,IC_Req!$A$2:$J$7,3)*$AB185),""))</f>
        <v/>
      </c>
      <c r="G185" s="147" t="str">
        <f>IF($D185="","",IF(AND($AL185&lt;&gt;3,$AL185&lt;&gt;4),IF($AB185&lt;&gt;"",$AB185+(VLOOKUP($AL185,IC_Req!$A$2:$J$7,3)*$AB185),IF(AND($H185&lt;&gt;"",$AA185&lt;&gt;""),$AA185*$H185,"")),IF(AND($H185&lt;&gt;"",$AA185&lt;&gt;""),$AA185*$H185,"")))</f>
        <v/>
      </c>
      <c r="H185" s="148" t="str">
        <f>IF($D185="","",IF(AND($AL185&lt;&gt;3,$AL185&lt;&gt;4),IF($AB185&lt;&gt;"","",VLOOKUP($AL185,IC_Req!$A$2:$J$7,2)),VLOOKUP($AL185,IC_Req!$A$2:$J$7,2)))</f>
        <v/>
      </c>
      <c r="I185" s="456"/>
      <c r="J185" s="147" t="str">
        <f t="shared" si="12"/>
        <v/>
      </c>
      <c r="K185" s="148" t="str">
        <f>IF($D185="","",VLOOKUP($AL185,IC_Req!$A$2:$J$7,4))</f>
        <v/>
      </c>
      <c r="L185" s="455"/>
      <c r="M185" s="169" t="str">
        <f t="shared" si="13"/>
        <v/>
      </c>
      <c r="N185" s="458"/>
      <c r="O185" s="455"/>
      <c r="P185" s="147" t="str">
        <f t="shared" si="14"/>
        <v/>
      </c>
      <c r="Q185" s="148" t="str">
        <f>IF($D185="","",IF(OR($AL185=4,$AL185=5,$AL185=6),VLOOKUP($AL185,IC_Req!$A$2:$J$7,6),IF($AL185=3,VLOOKUP($AM185,IC_Req!$A$12:$J$15,6),"")))</f>
        <v/>
      </c>
      <c r="R185" s="456"/>
      <c r="S185" s="158" t="str">
        <f t="shared" si="15"/>
        <v/>
      </c>
      <c r="T185" s="148" t="str">
        <f>IF($D185="","",IF(OR($AL185=5,$AL185=6,$AM185=1),IF($AM185=1,VLOOKUP($AM185,IC_Req!$A$12:$J$15,7),VLOOKUP($AL185,IC_Req!$A$2:$J$7,7)),""))</f>
        <v/>
      </c>
      <c r="U185" s="455"/>
      <c r="V185" s="455"/>
      <c r="W185" s="456"/>
      <c r="X185" s="150" t="str">
        <f t="shared" si="16"/>
        <v/>
      </c>
      <c r="Y185" s="150" t="str">
        <f t="shared" si="17"/>
        <v/>
      </c>
      <c r="Z185" s="151"/>
      <c r="AA185" s="453"/>
      <c r="AB185" s="453"/>
      <c r="AC185" s="453"/>
      <c r="AD185" s="453"/>
      <c r="AE185" s="453"/>
      <c r="AF185" s="457"/>
      <c r="AG185" s="152" t="str">
        <f>IF(OR($D185="",$AH185=""),"",MIN(VLOOKUP($AL185,IC_Req!$A$2:$J$7,9),$AH185-VLOOKUP($AL185,IC_Req!$A$2:$J$7,10)))</f>
        <v/>
      </c>
      <c r="AH185" s="453"/>
      <c r="AI185" s="453"/>
      <c r="AJ185" s="151"/>
      <c r="AK185" s="126" t="e">
        <f>VLOOKUP($D185,IC_Req!$M$2:$O$29,2)</f>
        <v>#N/A</v>
      </c>
      <c r="AL185" s="126" t="e">
        <f>VLOOKUP($D185,IC_Req!$M$2:$O$29,3)</f>
        <v>#N/A</v>
      </c>
      <c r="AM185" s="126" t="e">
        <f>IF($AL185=3,VLOOKUP($D185,IC_Req!$M$2:$P$29,4),"")</f>
        <v>#N/A</v>
      </c>
      <c r="AO185" s="217"/>
      <c r="AP185" s="218"/>
      <c r="AQ185" s="218"/>
    </row>
    <row r="186" spans="1:43" x14ac:dyDescent="0.25">
      <c r="A186" s="125"/>
      <c r="B186" s="453"/>
      <c r="C186" s="453"/>
      <c r="D186" s="454"/>
      <c r="E186" s="455"/>
      <c r="F186" s="147" t="str">
        <f>IF(OR($D186="",$AB186=""),"",IF(AND($AL186&lt;&gt;3,$AL186&lt;&gt;4),$AB186-(VLOOKUP($AL186,IC_Req!$A$2:$J$7,3)*$AB186),""))</f>
        <v/>
      </c>
      <c r="G186" s="147" t="str">
        <f>IF($D186="","",IF(AND($AL186&lt;&gt;3,$AL186&lt;&gt;4),IF($AB186&lt;&gt;"",$AB186+(VLOOKUP($AL186,IC_Req!$A$2:$J$7,3)*$AB186),IF(AND($H186&lt;&gt;"",$AA186&lt;&gt;""),$AA186*$H186,"")),IF(AND($H186&lt;&gt;"",$AA186&lt;&gt;""),$AA186*$H186,"")))</f>
        <v/>
      </c>
      <c r="H186" s="148" t="str">
        <f>IF($D186="","",IF(AND($AL186&lt;&gt;3,$AL186&lt;&gt;4),IF($AB186&lt;&gt;"","",VLOOKUP($AL186,IC_Req!$A$2:$J$7,2)),VLOOKUP($AL186,IC_Req!$A$2:$J$7,2)))</f>
        <v/>
      </c>
      <c r="I186" s="456"/>
      <c r="J186" s="147" t="str">
        <f t="shared" si="12"/>
        <v/>
      </c>
      <c r="K186" s="148" t="str">
        <f>IF($D186="","",VLOOKUP($AL186,IC_Req!$A$2:$J$7,4))</f>
        <v/>
      </c>
      <c r="L186" s="455"/>
      <c r="M186" s="169" t="str">
        <f t="shared" si="13"/>
        <v/>
      </c>
      <c r="N186" s="458"/>
      <c r="O186" s="455"/>
      <c r="P186" s="147" t="str">
        <f t="shared" si="14"/>
        <v/>
      </c>
      <c r="Q186" s="148" t="str">
        <f>IF($D186="","",IF(OR($AL186=4,$AL186=5,$AL186=6),VLOOKUP($AL186,IC_Req!$A$2:$J$7,6),IF($AL186=3,VLOOKUP($AM186,IC_Req!$A$12:$J$15,6),"")))</f>
        <v/>
      </c>
      <c r="R186" s="456"/>
      <c r="S186" s="158" t="str">
        <f t="shared" si="15"/>
        <v/>
      </c>
      <c r="T186" s="148" t="str">
        <f>IF($D186="","",IF(OR($AL186=5,$AL186=6,$AM186=1),IF($AM186=1,VLOOKUP($AM186,IC_Req!$A$12:$J$15,7),VLOOKUP($AL186,IC_Req!$A$2:$J$7,7)),""))</f>
        <v/>
      </c>
      <c r="U186" s="455"/>
      <c r="V186" s="455"/>
      <c r="W186" s="456"/>
      <c r="X186" s="150" t="str">
        <f t="shared" si="16"/>
        <v/>
      </c>
      <c r="Y186" s="150" t="str">
        <f t="shared" si="17"/>
        <v/>
      </c>
      <c r="Z186" s="151"/>
      <c r="AA186" s="453"/>
      <c r="AB186" s="453"/>
      <c r="AC186" s="453"/>
      <c r="AD186" s="453"/>
      <c r="AE186" s="453"/>
      <c r="AF186" s="457"/>
      <c r="AG186" s="152" t="str">
        <f>IF(OR($D186="",$AH186=""),"",MIN(VLOOKUP($AL186,IC_Req!$A$2:$J$7,9),$AH186-VLOOKUP($AL186,IC_Req!$A$2:$J$7,10)))</f>
        <v/>
      </c>
      <c r="AH186" s="453"/>
      <c r="AI186" s="453"/>
      <c r="AJ186" s="151"/>
      <c r="AK186" s="126" t="e">
        <f>VLOOKUP($D186,IC_Req!$M$2:$O$29,2)</f>
        <v>#N/A</v>
      </c>
      <c r="AL186" s="126" t="e">
        <f>VLOOKUP($D186,IC_Req!$M$2:$O$29,3)</f>
        <v>#N/A</v>
      </c>
      <c r="AM186" s="126" t="e">
        <f>IF($AL186=3,VLOOKUP($D186,IC_Req!$M$2:$P$29,4),"")</f>
        <v>#N/A</v>
      </c>
      <c r="AO186" s="217"/>
      <c r="AP186" s="218"/>
      <c r="AQ186" s="218"/>
    </row>
    <row r="187" spans="1:43" x14ac:dyDescent="0.25">
      <c r="A187" s="125"/>
      <c r="B187" s="453"/>
      <c r="C187" s="453"/>
      <c r="D187" s="454"/>
      <c r="E187" s="455"/>
      <c r="F187" s="147" t="str">
        <f>IF(OR($D187="",$AB187=""),"",IF(AND($AL187&lt;&gt;3,$AL187&lt;&gt;4),$AB187-(VLOOKUP($AL187,IC_Req!$A$2:$J$7,3)*$AB187),""))</f>
        <v/>
      </c>
      <c r="G187" s="147" t="str">
        <f>IF($D187="","",IF(AND($AL187&lt;&gt;3,$AL187&lt;&gt;4),IF($AB187&lt;&gt;"",$AB187+(VLOOKUP($AL187,IC_Req!$A$2:$J$7,3)*$AB187),IF(AND($H187&lt;&gt;"",$AA187&lt;&gt;""),$AA187*$H187,"")),IF(AND($H187&lt;&gt;"",$AA187&lt;&gt;""),$AA187*$H187,"")))</f>
        <v/>
      </c>
      <c r="H187" s="148" t="str">
        <f>IF($D187="","",IF(AND($AL187&lt;&gt;3,$AL187&lt;&gt;4),IF($AB187&lt;&gt;"","",VLOOKUP($AL187,IC_Req!$A$2:$J$7,2)),VLOOKUP($AL187,IC_Req!$A$2:$J$7,2)))</f>
        <v/>
      </c>
      <c r="I187" s="456"/>
      <c r="J187" s="147" t="str">
        <f t="shared" si="12"/>
        <v/>
      </c>
      <c r="K187" s="148" t="str">
        <f>IF($D187="","",VLOOKUP($AL187,IC_Req!$A$2:$J$7,4))</f>
        <v/>
      </c>
      <c r="L187" s="455"/>
      <c r="M187" s="169" t="str">
        <f t="shared" si="13"/>
        <v/>
      </c>
      <c r="N187" s="458"/>
      <c r="O187" s="455"/>
      <c r="P187" s="147" t="str">
        <f t="shared" si="14"/>
        <v/>
      </c>
      <c r="Q187" s="148" t="str">
        <f>IF($D187="","",IF(OR($AL187=4,$AL187=5,$AL187=6),VLOOKUP($AL187,IC_Req!$A$2:$J$7,6),IF($AL187=3,VLOOKUP($AM187,IC_Req!$A$12:$J$15,6),"")))</f>
        <v/>
      </c>
      <c r="R187" s="456"/>
      <c r="S187" s="158" t="str">
        <f t="shared" si="15"/>
        <v/>
      </c>
      <c r="T187" s="148" t="str">
        <f>IF($D187="","",IF(OR($AL187=5,$AL187=6,$AM187=1),IF($AM187=1,VLOOKUP($AM187,IC_Req!$A$12:$J$15,7),VLOOKUP($AL187,IC_Req!$A$2:$J$7,7)),""))</f>
        <v/>
      </c>
      <c r="U187" s="455"/>
      <c r="V187" s="455"/>
      <c r="W187" s="456"/>
      <c r="X187" s="150" t="str">
        <f t="shared" si="16"/>
        <v/>
      </c>
      <c r="Y187" s="150" t="str">
        <f t="shared" si="17"/>
        <v/>
      </c>
      <c r="Z187" s="151"/>
      <c r="AA187" s="453"/>
      <c r="AB187" s="453"/>
      <c r="AC187" s="453"/>
      <c r="AD187" s="453"/>
      <c r="AE187" s="453"/>
      <c r="AF187" s="457"/>
      <c r="AG187" s="152" t="str">
        <f>IF(OR($D187="",$AH187=""),"",MIN(VLOOKUP($AL187,IC_Req!$A$2:$J$7,9),$AH187-VLOOKUP($AL187,IC_Req!$A$2:$J$7,10)))</f>
        <v/>
      </c>
      <c r="AH187" s="453"/>
      <c r="AI187" s="453"/>
      <c r="AJ187" s="151"/>
      <c r="AK187" s="126" t="e">
        <f>VLOOKUP($D187,IC_Req!$M$2:$O$29,2)</f>
        <v>#N/A</v>
      </c>
      <c r="AL187" s="126" t="e">
        <f>VLOOKUP($D187,IC_Req!$M$2:$O$29,3)</f>
        <v>#N/A</v>
      </c>
      <c r="AM187" s="126" t="e">
        <f>IF($AL187=3,VLOOKUP($D187,IC_Req!$M$2:$P$29,4),"")</f>
        <v>#N/A</v>
      </c>
      <c r="AO187" s="217"/>
      <c r="AP187" s="218"/>
      <c r="AQ187" s="218"/>
    </row>
    <row r="188" spans="1:43" x14ac:dyDescent="0.25">
      <c r="A188" s="125"/>
      <c r="B188" s="453"/>
      <c r="C188" s="453"/>
      <c r="D188" s="454"/>
      <c r="E188" s="455"/>
      <c r="F188" s="147" t="str">
        <f>IF(OR($D188="",$AB188=""),"",IF(AND($AL188&lt;&gt;3,$AL188&lt;&gt;4),$AB188-(VLOOKUP($AL188,IC_Req!$A$2:$J$7,3)*$AB188),""))</f>
        <v/>
      </c>
      <c r="G188" s="147" t="str">
        <f>IF($D188="","",IF(AND($AL188&lt;&gt;3,$AL188&lt;&gt;4),IF($AB188&lt;&gt;"",$AB188+(VLOOKUP($AL188,IC_Req!$A$2:$J$7,3)*$AB188),IF(AND($H188&lt;&gt;"",$AA188&lt;&gt;""),$AA188*$H188,"")),IF(AND($H188&lt;&gt;"",$AA188&lt;&gt;""),$AA188*$H188,"")))</f>
        <v/>
      </c>
      <c r="H188" s="148" t="str">
        <f>IF($D188="","",IF(AND($AL188&lt;&gt;3,$AL188&lt;&gt;4),IF($AB188&lt;&gt;"","",VLOOKUP($AL188,IC_Req!$A$2:$J$7,2)),VLOOKUP($AL188,IC_Req!$A$2:$J$7,2)))</f>
        <v/>
      </c>
      <c r="I188" s="456"/>
      <c r="J188" s="147" t="str">
        <f t="shared" si="12"/>
        <v/>
      </c>
      <c r="K188" s="148" t="str">
        <f>IF($D188="","",VLOOKUP($AL188,IC_Req!$A$2:$J$7,4))</f>
        <v/>
      </c>
      <c r="L188" s="455"/>
      <c r="M188" s="169" t="str">
        <f t="shared" si="13"/>
        <v/>
      </c>
      <c r="N188" s="458"/>
      <c r="O188" s="455"/>
      <c r="P188" s="147" t="str">
        <f t="shared" si="14"/>
        <v/>
      </c>
      <c r="Q188" s="148" t="str">
        <f>IF($D188="","",IF(OR($AL188=4,$AL188=5,$AL188=6),VLOOKUP($AL188,IC_Req!$A$2:$J$7,6),IF($AL188=3,VLOOKUP($AM188,IC_Req!$A$12:$J$15,6),"")))</f>
        <v/>
      </c>
      <c r="R188" s="456"/>
      <c r="S188" s="158" t="str">
        <f t="shared" si="15"/>
        <v/>
      </c>
      <c r="T188" s="148" t="str">
        <f>IF($D188="","",IF(OR($AL188=5,$AL188=6,$AM188=1),IF($AM188=1,VLOOKUP($AM188,IC_Req!$A$12:$J$15,7),VLOOKUP($AL188,IC_Req!$A$2:$J$7,7)),""))</f>
        <v/>
      </c>
      <c r="U188" s="455"/>
      <c r="V188" s="455"/>
      <c r="W188" s="456"/>
      <c r="X188" s="150" t="str">
        <f t="shared" si="16"/>
        <v/>
      </c>
      <c r="Y188" s="150" t="str">
        <f t="shared" si="17"/>
        <v/>
      </c>
      <c r="Z188" s="151"/>
      <c r="AA188" s="453"/>
      <c r="AB188" s="453"/>
      <c r="AC188" s="453"/>
      <c r="AD188" s="453"/>
      <c r="AE188" s="453"/>
      <c r="AF188" s="457"/>
      <c r="AG188" s="152" t="str">
        <f>IF(OR($D188="",$AH188=""),"",MIN(VLOOKUP($AL188,IC_Req!$A$2:$J$7,9),$AH188-VLOOKUP($AL188,IC_Req!$A$2:$J$7,10)))</f>
        <v/>
      </c>
      <c r="AH188" s="453"/>
      <c r="AI188" s="453"/>
      <c r="AJ188" s="151"/>
      <c r="AK188" s="126" t="e">
        <f>VLOOKUP($D188,IC_Req!$M$2:$O$29,2)</f>
        <v>#N/A</v>
      </c>
      <c r="AL188" s="126" t="e">
        <f>VLOOKUP($D188,IC_Req!$M$2:$O$29,3)</f>
        <v>#N/A</v>
      </c>
      <c r="AM188" s="126" t="e">
        <f>IF($AL188=3,VLOOKUP($D188,IC_Req!$M$2:$P$29,4),"")</f>
        <v>#N/A</v>
      </c>
      <c r="AO188" s="217"/>
      <c r="AP188" s="218"/>
      <c r="AQ188" s="218"/>
    </row>
    <row r="189" spans="1:43" x14ac:dyDescent="0.25">
      <c r="A189" s="125"/>
      <c r="B189" s="453"/>
      <c r="C189" s="453"/>
      <c r="D189" s="454"/>
      <c r="E189" s="455"/>
      <c r="F189" s="147" t="str">
        <f>IF(OR($D189="",$AB189=""),"",IF(AND($AL189&lt;&gt;3,$AL189&lt;&gt;4),$AB189-(VLOOKUP($AL189,IC_Req!$A$2:$J$7,3)*$AB189),""))</f>
        <v/>
      </c>
      <c r="G189" s="147" t="str">
        <f>IF($D189="","",IF(AND($AL189&lt;&gt;3,$AL189&lt;&gt;4),IF($AB189&lt;&gt;"",$AB189+(VLOOKUP($AL189,IC_Req!$A$2:$J$7,3)*$AB189),IF(AND($H189&lt;&gt;"",$AA189&lt;&gt;""),$AA189*$H189,"")),IF(AND($H189&lt;&gt;"",$AA189&lt;&gt;""),$AA189*$H189,"")))</f>
        <v/>
      </c>
      <c r="H189" s="148" t="str">
        <f>IF($D189="","",IF(AND($AL189&lt;&gt;3,$AL189&lt;&gt;4),IF($AB189&lt;&gt;"","",VLOOKUP($AL189,IC_Req!$A$2:$J$7,2)),VLOOKUP($AL189,IC_Req!$A$2:$J$7,2)))</f>
        <v/>
      </c>
      <c r="I189" s="456"/>
      <c r="J189" s="147" t="str">
        <f t="shared" si="12"/>
        <v/>
      </c>
      <c r="K189" s="148" t="str">
        <f>IF($D189="","",VLOOKUP($AL189,IC_Req!$A$2:$J$7,4))</f>
        <v/>
      </c>
      <c r="L189" s="455"/>
      <c r="M189" s="169" t="str">
        <f t="shared" si="13"/>
        <v/>
      </c>
      <c r="N189" s="458"/>
      <c r="O189" s="455"/>
      <c r="P189" s="147" t="str">
        <f t="shared" si="14"/>
        <v/>
      </c>
      <c r="Q189" s="148" t="str">
        <f>IF($D189="","",IF(OR($AL189=4,$AL189=5,$AL189=6),VLOOKUP($AL189,IC_Req!$A$2:$J$7,6),IF($AL189=3,VLOOKUP($AM189,IC_Req!$A$12:$J$15,6),"")))</f>
        <v/>
      </c>
      <c r="R189" s="456"/>
      <c r="S189" s="158" t="str">
        <f t="shared" si="15"/>
        <v/>
      </c>
      <c r="T189" s="148" t="str">
        <f>IF($D189="","",IF(OR($AL189=5,$AL189=6,$AM189=1),IF($AM189=1,VLOOKUP($AM189,IC_Req!$A$12:$J$15,7),VLOOKUP($AL189,IC_Req!$A$2:$J$7,7)),""))</f>
        <v/>
      </c>
      <c r="U189" s="455"/>
      <c r="V189" s="455"/>
      <c r="W189" s="456"/>
      <c r="X189" s="150" t="str">
        <f t="shared" si="16"/>
        <v/>
      </c>
      <c r="Y189" s="150" t="str">
        <f t="shared" si="17"/>
        <v/>
      </c>
      <c r="Z189" s="151"/>
      <c r="AA189" s="453"/>
      <c r="AB189" s="453"/>
      <c r="AC189" s="453"/>
      <c r="AD189" s="453"/>
      <c r="AE189" s="453"/>
      <c r="AF189" s="457"/>
      <c r="AG189" s="152" t="str">
        <f>IF(OR($D189="",$AH189=""),"",MIN(VLOOKUP($AL189,IC_Req!$A$2:$J$7,9),$AH189-VLOOKUP($AL189,IC_Req!$A$2:$J$7,10)))</f>
        <v/>
      </c>
      <c r="AH189" s="453"/>
      <c r="AI189" s="453"/>
      <c r="AJ189" s="151"/>
      <c r="AK189" s="126" t="e">
        <f>VLOOKUP($D189,IC_Req!$M$2:$O$29,2)</f>
        <v>#N/A</v>
      </c>
      <c r="AL189" s="126" t="e">
        <f>VLOOKUP($D189,IC_Req!$M$2:$O$29,3)</f>
        <v>#N/A</v>
      </c>
      <c r="AM189" s="126" t="e">
        <f>IF($AL189=3,VLOOKUP($D189,IC_Req!$M$2:$P$29,4),"")</f>
        <v>#N/A</v>
      </c>
      <c r="AO189" s="217"/>
      <c r="AP189" s="218"/>
      <c r="AQ189" s="218"/>
    </row>
    <row r="190" spans="1:43" x14ac:dyDescent="0.25">
      <c r="A190" s="125"/>
      <c r="B190" s="453"/>
      <c r="C190" s="453"/>
      <c r="D190" s="454"/>
      <c r="E190" s="455"/>
      <c r="F190" s="147" t="str">
        <f>IF(OR($D190="",$AB190=""),"",IF(AND($AL190&lt;&gt;3,$AL190&lt;&gt;4),$AB190-(VLOOKUP($AL190,IC_Req!$A$2:$J$7,3)*$AB190),""))</f>
        <v/>
      </c>
      <c r="G190" s="147" t="str">
        <f>IF($D190="","",IF(AND($AL190&lt;&gt;3,$AL190&lt;&gt;4),IF($AB190&lt;&gt;"",$AB190+(VLOOKUP($AL190,IC_Req!$A$2:$J$7,3)*$AB190),IF(AND($H190&lt;&gt;"",$AA190&lt;&gt;""),$AA190*$H190,"")),IF(AND($H190&lt;&gt;"",$AA190&lt;&gt;""),$AA190*$H190,"")))</f>
        <v/>
      </c>
      <c r="H190" s="148" t="str">
        <f>IF($D190="","",IF(AND($AL190&lt;&gt;3,$AL190&lt;&gt;4),IF($AB190&lt;&gt;"","",VLOOKUP($AL190,IC_Req!$A$2:$J$7,2)),VLOOKUP($AL190,IC_Req!$A$2:$J$7,2)))</f>
        <v/>
      </c>
      <c r="I190" s="456"/>
      <c r="J190" s="147" t="str">
        <f t="shared" si="12"/>
        <v/>
      </c>
      <c r="K190" s="148" t="str">
        <f>IF($D190="","",VLOOKUP($AL190,IC_Req!$A$2:$J$7,4))</f>
        <v/>
      </c>
      <c r="L190" s="455"/>
      <c r="M190" s="169" t="str">
        <f t="shared" si="13"/>
        <v/>
      </c>
      <c r="N190" s="458"/>
      <c r="O190" s="455"/>
      <c r="P190" s="147" t="str">
        <f t="shared" si="14"/>
        <v/>
      </c>
      <c r="Q190" s="148" t="str">
        <f>IF($D190="","",IF(OR($AL190=4,$AL190=5,$AL190=6),VLOOKUP($AL190,IC_Req!$A$2:$J$7,6),IF($AL190=3,VLOOKUP($AM190,IC_Req!$A$12:$J$15,6),"")))</f>
        <v/>
      </c>
      <c r="R190" s="456"/>
      <c r="S190" s="158" t="str">
        <f t="shared" si="15"/>
        <v/>
      </c>
      <c r="T190" s="148" t="str">
        <f>IF($D190="","",IF(OR($AL190=5,$AL190=6,$AM190=1),IF($AM190=1,VLOOKUP($AM190,IC_Req!$A$12:$J$15,7),VLOOKUP($AL190,IC_Req!$A$2:$J$7,7)),""))</f>
        <v/>
      </c>
      <c r="U190" s="455"/>
      <c r="V190" s="455"/>
      <c r="W190" s="456"/>
      <c r="X190" s="150" t="str">
        <f t="shared" si="16"/>
        <v/>
      </c>
      <c r="Y190" s="150" t="str">
        <f t="shared" si="17"/>
        <v/>
      </c>
      <c r="Z190" s="151"/>
      <c r="AA190" s="453"/>
      <c r="AB190" s="453"/>
      <c r="AC190" s="453"/>
      <c r="AD190" s="453"/>
      <c r="AE190" s="453"/>
      <c r="AF190" s="457"/>
      <c r="AG190" s="152" t="str">
        <f>IF(OR($D190="",$AH190=""),"",MIN(VLOOKUP($AL190,IC_Req!$A$2:$J$7,9),$AH190-VLOOKUP($AL190,IC_Req!$A$2:$J$7,10)))</f>
        <v/>
      </c>
      <c r="AH190" s="453"/>
      <c r="AI190" s="453"/>
      <c r="AJ190" s="151"/>
      <c r="AK190" s="126" t="e">
        <f>VLOOKUP($D190,IC_Req!$M$2:$O$29,2)</f>
        <v>#N/A</v>
      </c>
      <c r="AL190" s="126" t="e">
        <f>VLOOKUP($D190,IC_Req!$M$2:$O$29,3)</f>
        <v>#N/A</v>
      </c>
      <c r="AM190" s="126" t="e">
        <f>IF($AL190=3,VLOOKUP($D190,IC_Req!$M$2:$P$29,4),"")</f>
        <v>#N/A</v>
      </c>
      <c r="AO190" s="217"/>
      <c r="AP190" s="218"/>
      <c r="AQ190" s="218"/>
    </row>
    <row r="191" spans="1:43" x14ac:dyDescent="0.25">
      <c r="A191" s="125"/>
      <c r="B191" s="453"/>
      <c r="C191" s="453"/>
      <c r="D191" s="454"/>
      <c r="E191" s="455"/>
      <c r="F191" s="147" t="str">
        <f>IF(OR($D191="",$AB191=""),"",IF(AND($AL191&lt;&gt;3,$AL191&lt;&gt;4),$AB191-(VLOOKUP($AL191,IC_Req!$A$2:$J$7,3)*$AB191),""))</f>
        <v/>
      </c>
      <c r="G191" s="147" t="str">
        <f>IF($D191="","",IF(AND($AL191&lt;&gt;3,$AL191&lt;&gt;4),IF($AB191&lt;&gt;"",$AB191+(VLOOKUP($AL191,IC_Req!$A$2:$J$7,3)*$AB191),IF(AND($H191&lt;&gt;"",$AA191&lt;&gt;""),$AA191*$H191,"")),IF(AND($H191&lt;&gt;"",$AA191&lt;&gt;""),$AA191*$H191,"")))</f>
        <v/>
      </c>
      <c r="H191" s="148" t="str">
        <f>IF($D191="","",IF(AND($AL191&lt;&gt;3,$AL191&lt;&gt;4),IF($AB191&lt;&gt;"","",VLOOKUP($AL191,IC_Req!$A$2:$J$7,2)),VLOOKUP($AL191,IC_Req!$A$2:$J$7,2)))</f>
        <v/>
      </c>
      <c r="I191" s="456"/>
      <c r="J191" s="147" t="str">
        <f t="shared" si="12"/>
        <v/>
      </c>
      <c r="K191" s="148" t="str">
        <f>IF($D191="","",VLOOKUP($AL191,IC_Req!$A$2:$J$7,4))</f>
        <v/>
      </c>
      <c r="L191" s="455"/>
      <c r="M191" s="169" t="str">
        <f t="shared" si="13"/>
        <v/>
      </c>
      <c r="N191" s="458"/>
      <c r="O191" s="455"/>
      <c r="P191" s="147" t="str">
        <f t="shared" si="14"/>
        <v/>
      </c>
      <c r="Q191" s="148" t="str">
        <f>IF($D191="","",IF(OR($AL191=4,$AL191=5,$AL191=6),VLOOKUP($AL191,IC_Req!$A$2:$J$7,6),IF($AL191=3,VLOOKUP($AM191,IC_Req!$A$12:$J$15,6),"")))</f>
        <v/>
      </c>
      <c r="R191" s="456"/>
      <c r="S191" s="158" t="str">
        <f t="shared" si="15"/>
        <v/>
      </c>
      <c r="T191" s="148" t="str">
        <f>IF($D191="","",IF(OR($AL191=5,$AL191=6,$AM191=1),IF($AM191=1,VLOOKUP($AM191,IC_Req!$A$12:$J$15,7),VLOOKUP($AL191,IC_Req!$A$2:$J$7,7)),""))</f>
        <v/>
      </c>
      <c r="U191" s="455"/>
      <c r="V191" s="455"/>
      <c r="W191" s="456"/>
      <c r="X191" s="150" t="str">
        <f t="shared" si="16"/>
        <v/>
      </c>
      <c r="Y191" s="150" t="str">
        <f t="shared" si="17"/>
        <v/>
      </c>
      <c r="Z191" s="151"/>
      <c r="AA191" s="453"/>
      <c r="AB191" s="453"/>
      <c r="AC191" s="453"/>
      <c r="AD191" s="453"/>
      <c r="AE191" s="453"/>
      <c r="AF191" s="457"/>
      <c r="AG191" s="152" t="str">
        <f>IF(OR($D191="",$AH191=""),"",MIN(VLOOKUP($AL191,IC_Req!$A$2:$J$7,9),$AH191-VLOOKUP($AL191,IC_Req!$A$2:$J$7,10)))</f>
        <v/>
      </c>
      <c r="AH191" s="453"/>
      <c r="AI191" s="453"/>
      <c r="AJ191" s="151"/>
      <c r="AK191" s="126" t="e">
        <f>VLOOKUP($D191,IC_Req!$M$2:$O$29,2)</f>
        <v>#N/A</v>
      </c>
      <c r="AL191" s="126" t="e">
        <f>VLOOKUP($D191,IC_Req!$M$2:$O$29,3)</f>
        <v>#N/A</v>
      </c>
      <c r="AM191" s="126" t="e">
        <f>IF($AL191=3,VLOOKUP($D191,IC_Req!$M$2:$P$29,4),"")</f>
        <v>#N/A</v>
      </c>
      <c r="AO191" s="217"/>
      <c r="AP191" s="218"/>
      <c r="AQ191" s="218"/>
    </row>
    <row r="192" spans="1:43" x14ac:dyDescent="0.25">
      <c r="A192" s="125"/>
      <c r="B192" s="453"/>
      <c r="C192" s="453"/>
      <c r="D192" s="454"/>
      <c r="E192" s="455"/>
      <c r="F192" s="147" t="str">
        <f>IF(OR($D192="",$AB192=""),"",IF(AND($AL192&lt;&gt;3,$AL192&lt;&gt;4),$AB192-(VLOOKUP($AL192,IC_Req!$A$2:$J$7,3)*$AB192),""))</f>
        <v/>
      </c>
      <c r="G192" s="147" t="str">
        <f>IF($D192="","",IF(AND($AL192&lt;&gt;3,$AL192&lt;&gt;4),IF($AB192&lt;&gt;"",$AB192+(VLOOKUP($AL192,IC_Req!$A$2:$J$7,3)*$AB192),IF(AND($H192&lt;&gt;"",$AA192&lt;&gt;""),$AA192*$H192,"")),IF(AND($H192&lt;&gt;"",$AA192&lt;&gt;""),$AA192*$H192,"")))</f>
        <v/>
      </c>
      <c r="H192" s="148" t="str">
        <f>IF($D192="","",IF(AND($AL192&lt;&gt;3,$AL192&lt;&gt;4),IF($AB192&lt;&gt;"","",VLOOKUP($AL192,IC_Req!$A$2:$J$7,2)),VLOOKUP($AL192,IC_Req!$A$2:$J$7,2)))</f>
        <v/>
      </c>
      <c r="I192" s="456"/>
      <c r="J192" s="147" t="str">
        <f t="shared" si="12"/>
        <v/>
      </c>
      <c r="K192" s="148" t="str">
        <f>IF($D192="","",VLOOKUP($AL192,IC_Req!$A$2:$J$7,4))</f>
        <v/>
      </c>
      <c r="L192" s="455"/>
      <c r="M192" s="169" t="str">
        <f t="shared" si="13"/>
        <v/>
      </c>
      <c r="N192" s="458"/>
      <c r="O192" s="455"/>
      <c r="P192" s="147" t="str">
        <f t="shared" si="14"/>
        <v/>
      </c>
      <c r="Q192" s="148" t="str">
        <f>IF($D192="","",IF(OR($AL192=4,$AL192=5,$AL192=6),VLOOKUP($AL192,IC_Req!$A$2:$J$7,6),IF($AL192=3,VLOOKUP($AM192,IC_Req!$A$12:$J$15,6),"")))</f>
        <v/>
      </c>
      <c r="R192" s="456"/>
      <c r="S192" s="158" t="str">
        <f t="shared" si="15"/>
        <v/>
      </c>
      <c r="T192" s="148" t="str">
        <f>IF($D192="","",IF(OR($AL192=5,$AL192=6,$AM192=1),IF($AM192=1,VLOOKUP($AM192,IC_Req!$A$12:$J$15,7),VLOOKUP($AL192,IC_Req!$A$2:$J$7,7)),""))</f>
        <v/>
      </c>
      <c r="U192" s="455"/>
      <c r="V192" s="455"/>
      <c r="W192" s="456"/>
      <c r="X192" s="150" t="str">
        <f t="shared" si="16"/>
        <v/>
      </c>
      <c r="Y192" s="150" t="str">
        <f t="shared" si="17"/>
        <v/>
      </c>
      <c r="Z192" s="151"/>
      <c r="AA192" s="453"/>
      <c r="AB192" s="453"/>
      <c r="AC192" s="453"/>
      <c r="AD192" s="453"/>
      <c r="AE192" s="453"/>
      <c r="AF192" s="457"/>
      <c r="AG192" s="152" t="str">
        <f>IF(OR($D192="",$AH192=""),"",MIN(VLOOKUP($AL192,IC_Req!$A$2:$J$7,9),$AH192-VLOOKUP($AL192,IC_Req!$A$2:$J$7,10)))</f>
        <v/>
      </c>
      <c r="AH192" s="453"/>
      <c r="AI192" s="453"/>
      <c r="AJ192" s="151"/>
      <c r="AK192" s="126" t="e">
        <f>VLOOKUP($D192,IC_Req!$M$2:$O$29,2)</f>
        <v>#N/A</v>
      </c>
      <c r="AL192" s="126" t="e">
        <f>VLOOKUP($D192,IC_Req!$M$2:$O$29,3)</f>
        <v>#N/A</v>
      </c>
      <c r="AM192" s="126" t="e">
        <f>IF($AL192=3,VLOOKUP($D192,IC_Req!$M$2:$P$29,4),"")</f>
        <v>#N/A</v>
      </c>
      <c r="AO192" s="217"/>
      <c r="AP192" s="218"/>
      <c r="AQ192" s="218"/>
    </row>
    <row r="193" spans="1:43" x14ac:dyDescent="0.25">
      <c r="A193" s="125"/>
      <c r="B193" s="453"/>
      <c r="C193" s="453"/>
      <c r="D193" s="454"/>
      <c r="E193" s="455"/>
      <c r="F193" s="147" t="str">
        <f>IF(OR($D193="",$AB193=""),"",IF(AND($AL193&lt;&gt;3,$AL193&lt;&gt;4),$AB193-(VLOOKUP($AL193,IC_Req!$A$2:$J$7,3)*$AB193),""))</f>
        <v/>
      </c>
      <c r="G193" s="147" t="str">
        <f>IF($D193="","",IF(AND($AL193&lt;&gt;3,$AL193&lt;&gt;4),IF($AB193&lt;&gt;"",$AB193+(VLOOKUP($AL193,IC_Req!$A$2:$J$7,3)*$AB193),IF(AND($H193&lt;&gt;"",$AA193&lt;&gt;""),$AA193*$H193,"")),IF(AND($H193&lt;&gt;"",$AA193&lt;&gt;""),$AA193*$H193,"")))</f>
        <v/>
      </c>
      <c r="H193" s="148" t="str">
        <f>IF($D193="","",IF(AND($AL193&lt;&gt;3,$AL193&lt;&gt;4),IF($AB193&lt;&gt;"","",VLOOKUP($AL193,IC_Req!$A$2:$J$7,2)),VLOOKUP($AL193,IC_Req!$A$2:$J$7,2)))</f>
        <v/>
      </c>
      <c r="I193" s="456"/>
      <c r="J193" s="147" t="str">
        <f t="shared" si="12"/>
        <v/>
      </c>
      <c r="K193" s="148" t="str">
        <f>IF($D193="","",VLOOKUP($AL193,IC_Req!$A$2:$J$7,4))</f>
        <v/>
      </c>
      <c r="L193" s="455"/>
      <c r="M193" s="169" t="str">
        <f t="shared" si="13"/>
        <v/>
      </c>
      <c r="N193" s="458"/>
      <c r="O193" s="455"/>
      <c r="P193" s="147" t="str">
        <f t="shared" si="14"/>
        <v/>
      </c>
      <c r="Q193" s="148" t="str">
        <f>IF($D193="","",IF(OR($AL193=4,$AL193=5,$AL193=6),VLOOKUP($AL193,IC_Req!$A$2:$J$7,6),IF($AL193=3,VLOOKUP($AM193,IC_Req!$A$12:$J$15,6),"")))</f>
        <v/>
      </c>
      <c r="R193" s="456"/>
      <c r="S193" s="158" t="str">
        <f t="shared" si="15"/>
        <v/>
      </c>
      <c r="T193" s="148" t="str">
        <f>IF($D193="","",IF(OR($AL193=5,$AL193=6,$AM193=1),IF($AM193=1,VLOOKUP($AM193,IC_Req!$A$12:$J$15,7),VLOOKUP($AL193,IC_Req!$A$2:$J$7,7)),""))</f>
        <v/>
      </c>
      <c r="U193" s="455"/>
      <c r="V193" s="455"/>
      <c r="W193" s="456"/>
      <c r="X193" s="150" t="str">
        <f t="shared" si="16"/>
        <v/>
      </c>
      <c r="Y193" s="150" t="str">
        <f t="shared" si="17"/>
        <v/>
      </c>
      <c r="Z193" s="151"/>
      <c r="AA193" s="453"/>
      <c r="AB193" s="453"/>
      <c r="AC193" s="453"/>
      <c r="AD193" s="453"/>
      <c r="AE193" s="453"/>
      <c r="AF193" s="457"/>
      <c r="AG193" s="152" t="str">
        <f>IF(OR($D193="",$AH193=""),"",MIN(VLOOKUP($AL193,IC_Req!$A$2:$J$7,9),$AH193-VLOOKUP($AL193,IC_Req!$A$2:$J$7,10)))</f>
        <v/>
      </c>
      <c r="AH193" s="453"/>
      <c r="AI193" s="453"/>
      <c r="AJ193" s="151"/>
      <c r="AK193" s="126" t="e">
        <f>VLOOKUP($D193,IC_Req!$M$2:$O$29,2)</f>
        <v>#N/A</v>
      </c>
      <c r="AL193" s="126" t="e">
        <f>VLOOKUP($D193,IC_Req!$M$2:$O$29,3)</f>
        <v>#N/A</v>
      </c>
      <c r="AM193" s="126" t="e">
        <f>IF($AL193=3,VLOOKUP($D193,IC_Req!$M$2:$P$29,4),"")</f>
        <v>#N/A</v>
      </c>
      <c r="AO193" s="217"/>
      <c r="AP193" s="218"/>
      <c r="AQ193" s="218"/>
    </row>
    <row r="194" spans="1:43" x14ac:dyDescent="0.25">
      <c r="A194" s="125"/>
      <c r="B194" s="453"/>
      <c r="C194" s="453"/>
      <c r="D194" s="454"/>
      <c r="E194" s="455"/>
      <c r="F194" s="147" t="str">
        <f>IF(OR($D194="",$AB194=""),"",IF(AND($AL194&lt;&gt;3,$AL194&lt;&gt;4),$AB194-(VLOOKUP($AL194,IC_Req!$A$2:$J$7,3)*$AB194),""))</f>
        <v/>
      </c>
      <c r="G194" s="147" t="str">
        <f>IF($D194="","",IF(AND($AL194&lt;&gt;3,$AL194&lt;&gt;4),IF($AB194&lt;&gt;"",$AB194+(VLOOKUP($AL194,IC_Req!$A$2:$J$7,3)*$AB194),IF(AND($H194&lt;&gt;"",$AA194&lt;&gt;""),$AA194*$H194,"")),IF(AND($H194&lt;&gt;"",$AA194&lt;&gt;""),$AA194*$H194,"")))</f>
        <v/>
      </c>
      <c r="H194" s="148" t="str">
        <f>IF($D194="","",IF(AND($AL194&lt;&gt;3,$AL194&lt;&gt;4),IF($AB194&lt;&gt;"","",VLOOKUP($AL194,IC_Req!$A$2:$J$7,2)),VLOOKUP($AL194,IC_Req!$A$2:$J$7,2)))</f>
        <v/>
      </c>
      <c r="I194" s="456"/>
      <c r="J194" s="147" t="str">
        <f t="shared" si="12"/>
        <v/>
      </c>
      <c r="K194" s="148" t="str">
        <f>IF($D194="","",VLOOKUP($AL194,IC_Req!$A$2:$J$7,4))</f>
        <v/>
      </c>
      <c r="L194" s="455"/>
      <c r="M194" s="169" t="str">
        <f t="shared" si="13"/>
        <v/>
      </c>
      <c r="N194" s="458"/>
      <c r="O194" s="455"/>
      <c r="P194" s="147" t="str">
        <f t="shared" si="14"/>
        <v/>
      </c>
      <c r="Q194" s="148" t="str">
        <f>IF($D194="","",IF(OR($AL194=4,$AL194=5,$AL194=6),VLOOKUP($AL194,IC_Req!$A$2:$J$7,6),IF($AL194=3,VLOOKUP($AM194,IC_Req!$A$12:$J$15,6),"")))</f>
        <v/>
      </c>
      <c r="R194" s="456"/>
      <c r="S194" s="158" t="str">
        <f t="shared" si="15"/>
        <v/>
      </c>
      <c r="T194" s="148" t="str">
        <f>IF($D194="","",IF(OR($AL194=5,$AL194=6,$AM194=1),IF($AM194=1,VLOOKUP($AM194,IC_Req!$A$12:$J$15,7),VLOOKUP($AL194,IC_Req!$A$2:$J$7,7)),""))</f>
        <v/>
      </c>
      <c r="U194" s="455"/>
      <c r="V194" s="455"/>
      <c r="W194" s="456"/>
      <c r="X194" s="150" t="str">
        <f t="shared" si="16"/>
        <v/>
      </c>
      <c r="Y194" s="150" t="str">
        <f t="shared" si="17"/>
        <v/>
      </c>
      <c r="Z194" s="151"/>
      <c r="AA194" s="453"/>
      <c r="AB194" s="453"/>
      <c r="AC194" s="453"/>
      <c r="AD194" s="453"/>
      <c r="AE194" s="453"/>
      <c r="AF194" s="457"/>
      <c r="AG194" s="152" t="str">
        <f>IF(OR($D194="",$AH194=""),"",MIN(VLOOKUP($AL194,IC_Req!$A$2:$J$7,9),$AH194-VLOOKUP($AL194,IC_Req!$A$2:$J$7,10)))</f>
        <v/>
      </c>
      <c r="AH194" s="453"/>
      <c r="AI194" s="453"/>
      <c r="AJ194" s="151"/>
      <c r="AK194" s="126" t="e">
        <f>VLOOKUP($D194,IC_Req!$M$2:$O$29,2)</f>
        <v>#N/A</v>
      </c>
      <c r="AL194" s="126" t="e">
        <f>VLOOKUP($D194,IC_Req!$M$2:$O$29,3)</f>
        <v>#N/A</v>
      </c>
      <c r="AM194" s="126" t="e">
        <f>IF($AL194=3,VLOOKUP($D194,IC_Req!$M$2:$P$29,4),"")</f>
        <v>#N/A</v>
      </c>
      <c r="AO194" s="217"/>
      <c r="AP194" s="218"/>
      <c r="AQ194" s="218"/>
    </row>
    <row r="195" spans="1:43" x14ac:dyDescent="0.25">
      <c r="A195" s="125"/>
      <c r="B195" s="453"/>
      <c r="C195" s="453"/>
      <c r="D195" s="454"/>
      <c r="E195" s="455"/>
      <c r="F195" s="147" t="str">
        <f>IF(OR($D195="",$AB195=""),"",IF(AND($AL195&lt;&gt;3,$AL195&lt;&gt;4),$AB195-(VLOOKUP($AL195,IC_Req!$A$2:$J$7,3)*$AB195),""))</f>
        <v/>
      </c>
      <c r="G195" s="147" t="str">
        <f>IF($D195="","",IF(AND($AL195&lt;&gt;3,$AL195&lt;&gt;4),IF($AB195&lt;&gt;"",$AB195+(VLOOKUP($AL195,IC_Req!$A$2:$J$7,3)*$AB195),IF(AND($H195&lt;&gt;"",$AA195&lt;&gt;""),$AA195*$H195,"")),IF(AND($H195&lt;&gt;"",$AA195&lt;&gt;""),$AA195*$H195,"")))</f>
        <v/>
      </c>
      <c r="H195" s="148" t="str">
        <f>IF($D195="","",IF(AND($AL195&lt;&gt;3,$AL195&lt;&gt;4),IF($AB195&lt;&gt;"","",VLOOKUP($AL195,IC_Req!$A$2:$J$7,2)),VLOOKUP($AL195,IC_Req!$A$2:$J$7,2)))</f>
        <v/>
      </c>
      <c r="I195" s="456"/>
      <c r="J195" s="147" t="str">
        <f t="shared" si="12"/>
        <v/>
      </c>
      <c r="K195" s="148" t="str">
        <f>IF($D195="","",VLOOKUP($AL195,IC_Req!$A$2:$J$7,4))</f>
        <v/>
      </c>
      <c r="L195" s="455"/>
      <c r="M195" s="169" t="str">
        <f t="shared" si="13"/>
        <v/>
      </c>
      <c r="N195" s="458"/>
      <c r="O195" s="455"/>
      <c r="P195" s="147" t="str">
        <f t="shared" si="14"/>
        <v/>
      </c>
      <c r="Q195" s="148" t="str">
        <f>IF($D195="","",IF(OR($AL195=4,$AL195=5,$AL195=6),VLOOKUP($AL195,IC_Req!$A$2:$J$7,6),IF($AL195=3,VLOOKUP($AM195,IC_Req!$A$12:$J$15,6),"")))</f>
        <v/>
      </c>
      <c r="R195" s="456"/>
      <c r="S195" s="158" t="str">
        <f t="shared" si="15"/>
        <v/>
      </c>
      <c r="T195" s="148" t="str">
        <f>IF($D195="","",IF(OR($AL195=5,$AL195=6,$AM195=1),IF($AM195=1,VLOOKUP($AM195,IC_Req!$A$12:$J$15,7),VLOOKUP($AL195,IC_Req!$A$2:$J$7,7)),""))</f>
        <v/>
      </c>
      <c r="U195" s="455"/>
      <c r="V195" s="455"/>
      <c r="W195" s="456"/>
      <c r="X195" s="150" t="str">
        <f t="shared" si="16"/>
        <v/>
      </c>
      <c r="Y195" s="150" t="str">
        <f t="shared" si="17"/>
        <v/>
      </c>
      <c r="Z195" s="151"/>
      <c r="AA195" s="453"/>
      <c r="AB195" s="453"/>
      <c r="AC195" s="453"/>
      <c r="AD195" s="453"/>
      <c r="AE195" s="453"/>
      <c r="AF195" s="457"/>
      <c r="AG195" s="152" t="str">
        <f>IF(OR($D195="",$AH195=""),"",MIN(VLOOKUP($AL195,IC_Req!$A$2:$J$7,9),$AH195-VLOOKUP($AL195,IC_Req!$A$2:$J$7,10)))</f>
        <v/>
      </c>
      <c r="AH195" s="453"/>
      <c r="AI195" s="453"/>
      <c r="AJ195" s="151"/>
      <c r="AK195" s="126" t="e">
        <f>VLOOKUP($D195,IC_Req!$M$2:$O$29,2)</f>
        <v>#N/A</v>
      </c>
      <c r="AL195" s="126" t="e">
        <f>VLOOKUP($D195,IC_Req!$M$2:$O$29,3)</f>
        <v>#N/A</v>
      </c>
      <c r="AM195" s="126" t="e">
        <f>IF($AL195=3,VLOOKUP($D195,IC_Req!$M$2:$P$29,4),"")</f>
        <v>#N/A</v>
      </c>
      <c r="AO195" s="217"/>
      <c r="AP195" s="218"/>
      <c r="AQ195" s="218"/>
    </row>
    <row r="196" spans="1:43" x14ac:dyDescent="0.25">
      <c r="A196" s="125"/>
      <c r="B196" s="453"/>
      <c r="C196" s="453"/>
      <c r="D196" s="454"/>
      <c r="E196" s="455"/>
      <c r="F196" s="147" t="str">
        <f>IF(OR($D196="",$AB196=""),"",IF(AND($AL196&lt;&gt;3,$AL196&lt;&gt;4),$AB196-(VLOOKUP($AL196,IC_Req!$A$2:$J$7,3)*$AB196),""))</f>
        <v/>
      </c>
      <c r="G196" s="147" t="str">
        <f>IF($D196="","",IF(AND($AL196&lt;&gt;3,$AL196&lt;&gt;4),IF($AB196&lt;&gt;"",$AB196+(VLOOKUP($AL196,IC_Req!$A$2:$J$7,3)*$AB196),IF(AND($H196&lt;&gt;"",$AA196&lt;&gt;""),$AA196*$H196,"")),IF(AND($H196&lt;&gt;"",$AA196&lt;&gt;""),$AA196*$H196,"")))</f>
        <v/>
      </c>
      <c r="H196" s="148" t="str">
        <f>IF($D196="","",IF(AND($AL196&lt;&gt;3,$AL196&lt;&gt;4),IF($AB196&lt;&gt;"","",VLOOKUP($AL196,IC_Req!$A$2:$J$7,2)),VLOOKUP($AL196,IC_Req!$A$2:$J$7,2)))</f>
        <v/>
      </c>
      <c r="I196" s="456"/>
      <c r="J196" s="147" t="str">
        <f t="shared" si="12"/>
        <v/>
      </c>
      <c r="K196" s="148" t="str">
        <f>IF($D196="","",VLOOKUP($AL196,IC_Req!$A$2:$J$7,4))</f>
        <v/>
      </c>
      <c r="L196" s="455"/>
      <c r="M196" s="169" t="str">
        <f t="shared" si="13"/>
        <v/>
      </c>
      <c r="N196" s="458"/>
      <c r="O196" s="455"/>
      <c r="P196" s="147" t="str">
        <f t="shared" si="14"/>
        <v/>
      </c>
      <c r="Q196" s="148" t="str">
        <f>IF($D196="","",IF(OR($AL196=4,$AL196=5,$AL196=6),VLOOKUP($AL196,IC_Req!$A$2:$J$7,6),IF($AL196=3,VLOOKUP($AM196,IC_Req!$A$12:$J$15,6),"")))</f>
        <v/>
      </c>
      <c r="R196" s="456"/>
      <c r="S196" s="158" t="str">
        <f t="shared" si="15"/>
        <v/>
      </c>
      <c r="T196" s="148" t="str">
        <f>IF($D196="","",IF(OR($AL196=5,$AL196=6,$AM196=1),IF($AM196=1,VLOOKUP($AM196,IC_Req!$A$12:$J$15,7),VLOOKUP($AL196,IC_Req!$A$2:$J$7,7)),""))</f>
        <v/>
      </c>
      <c r="U196" s="455"/>
      <c r="V196" s="455"/>
      <c r="W196" s="456"/>
      <c r="X196" s="150" t="str">
        <f t="shared" si="16"/>
        <v/>
      </c>
      <c r="Y196" s="150" t="str">
        <f t="shared" si="17"/>
        <v/>
      </c>
      <c r="Z196" s="151"/>
      <c r="AA196" s="453"/>
      <c r="AB196" s="453"/>
      <c r="AC196" s="453"/>
      <c r="AD196" s="453"/>
      <c r="AE196" s="453"/>
      <c r="AF196" s="457"/>
      <c r="AG196" s="152" t="str">
        <f>IF(OR($D196="",$AH196=""),"",MIN(VLOOKUP($AL196,IC_Req!$A$2:$J$7,9),$AH196-VLOOKUP($AL196,IC_Req!$A$2:$J$7,10)))</f>
        <v/>
      </c>
      <c r="AH196" s="453"/>
      <c r="AI196" s="453"/>
      <c r="AJ196" s="151"/>
      <c r="AK196" s="126" t="e">
        <f>VLOOKUP($D196,IC_Req!$M$2:$O$29,2)</f>
        <v>#N/A</v>
      </c>
      <c r="AL196" s="126" t="e">
        <f>VLOOKUP($D196,IC_Req!$M$2:$O$29,3)</f>
        <v>#N/A</v>
      </c>
      <c r="AM196" s="126" t="e">
        <f>IF($AL196=3,VLOOKUP($D196,IC_Req!$M$2:$P$29,4),"")</f>
        <v>#N/A</v>
      </c>
      <c r="AO196" s="217"/>
      <c r="AP196" s="218"/>
      <c r="AQ196" s="218"/>
    </row>
    <row r="197" spans="1:43" x14ac:dyDescent="0.25">
      <c r="A197" s="125"/>
      <c r="B197" s="453"/>
      <c r="C197" s="453"/>
      <c r="D197" s="454"/>
      <c r="E197" s="455"/>
      <c r="F197" s="147" t="str">
        <f>IF(OR($D197="",$AB197=""),"",IF(AND($AL197&lt;&gt;3,$AL197&lt;&gt;4),$AB197-(VLOOKUP($AL197,IC_Req!$A$2:$J$7,3)*$AB197),""))</f>
        <v/>
      </c>
      <c r="G197" s="147" t="str">
        <f>IF($D197="","",IF(AND($AL197&lt;&gt;3,$AL197&lt;&gt;4),IF($AB197&lt;&gt;"",$AB197+(VLOOKUP($AL197,IC_Req!$A$2:$J$7,3)*$AB197),IF(AND($H197&lt;&gt;"",$AA197&lt;&gt;""),$AA197*$H197,"")),IF(AND($H197&lt;&gt;"",$AA197&lt;&gt;""),$AA197*$H197,"")))</f>
        <v/>
      </c>
      <c r="H197" s="148" t="str">
        <f>IF($D197="","",IF(AND($AL197&lt;&gt;3,$AL197&lt;&gt;4),IF($AB197&lt;&gt;"","",VLOOKUP($AL197,IC_Req!$A$2:$J$7,2)),VLOOKUP($AL197,IC_Req!$A$2:$J$7,2)))</f>
        <v/>
      </c>
      <c r="I197" s="456"/>
      <c r="J197" s="147" t="str">
        <f t="shared" si="12"/>
        <v/>
      </c>
      <c r="K197" s="148" t="str">
        <f>IF($D197="","",VLOOKUP($AL197,IC_Req!$A$2:$J$7,4))</f>
        <v/>
      </c>
      <c r="L197" s="455"/>
      <c r="M197" s="169" t="str">
        <f t="shared" si="13"/>
        <v/>
      </c>
      <c r="N197" s="458"/>
      <c r="O197" s="455"/>
      <c r="P197" s="147" t="str">
        <f t="shared" si="14"/>
        <v/>
      </c>
      <c r="Q197" s="148" t="str">
        <f>IF($D197="","",IF(OR($AL197=4,$AL197=5,$AL197=6),VLOOKUP($AL197,IC_Req!$A$2:$J$7,6),IF($AL197=3,VLOOKUP($AM197,IC_Req!$A$12:$J$15,6),"")))</f>
        <v/>
      </c>
      <c r="R197" s="456"/>
      <c r="S197" s="158" t="str">
        <f t="shared" si="15"/>
        <v/>
      </c>
      <c r="T197" s="148" t="str">
        <f>IF($D197="","",IF(OR($AL197=5,$AL197=6,$AM197=1),IF($AM197=1,VLOOKUP($AM197,IC_Req!$A$12:$J$15,7),VLOOKUP($AL197,IC_Req!$A$2:$J$7,7)),""))</f>
        <v/>
      </c>
      <c r="U197" s="455"/>
      <c r="V197" s="455"/>
      <c r="W197" s="456"/>
      <c r="X197" s="150" t="str">
        <f t="shared" si="16"/>
        <v/>
      </c>
      <c r="Y197" s="150" t="str">
        <f t="shared" si="17"/>
        <v/>
      </c>
      <c r="Z197" s="151"/>
      <c r="AA197" s="453"/>
      <c r="AB197" s="453"/>
      <c r="AC197" s="453"/>
      <c r="AD197" s="453"/>
      <c r="AE197" s="453"/>
      <c r="AF197" s="457"/>
      <c r="AG197" s="152" t="str">
        <f>IF(OR($D197="",$AH197=""),"",MIN(VLOOKUP($AL197,IC_Req!$A$2:$J$7,9),$AH197-VLOOKUP($AL197,IC_Req!$A$2:$J$7,10)))</f>
        <v/>
      </c>
      <c r="AH197" s="453"/>
      <c r="AI197" s="453"/>
      <c r="AJ197" s="151"/>
      <c r="AK197" s="126" t="e">
        <f>VLOOKUP($D197,IC_Req!$M$2:$O$29,2)</f>
        <v>#N/A</v>
      </c>
      <c r="AL197" s="126" t="e">
        <f>VLOOKUP($D197,IC_Req!$M$2:$O$29,3)</f>
        <v>#N/A</v>
      </c>
      <c r="AM197" s="126" t="e">
        <f>IF($AL197=3,VLOOKUP($D197,IC_Req!$M$2:$P$29,4),"")</f>
        <v>#N/A</v>
      </c>
      <c r="AO197" s="217"/>
      <c r="AP197" s="218"/>
      <c r="AQ197" s="218"/>
    </row>
    <row r="198" spans="1:43" x14ac:dyDescent="0.25">
      <c r="A198" s="125"/>
      <c r="B198" s="453"/>
      <c r="C198" s="453"/>
      <c r="D198" s="454"/>
      <c r="E198" s="455"/>
      <c r="F198" s="147" t="str">
        <f>IF(OR($D198="",$AB198=""),"",IF(AND($AL198&lt;&gt;3,$AL198&lt;&gt;4),$AB198-(VLOOKUP($AL198,IC_Req!$A$2:$J$7,3)*$AB198),""))</f>
        <v/>
      </c>
      <c r="G198" s="147" t="str">
        <f>IF($D198="","",IF(AND($AL198&lt;&gt;3,$AL198&lt;&gt;4),IF($AB198&lt;&gt;"",$AB198+(VLOOKUP($AL198,IC_Req!$A$2:$J$7,3)*$AB198),IF(AND($H198&lt;&gt;"",$AA198&lt;&gt;""),$AA198*$H198,"")),IF(AND($H198&lt;&gt;"",$AA198&lt;&gt;""),$AA198*$H198,"")))</f>
        <v/>
      </c>
      <c r="H198" s="148" t="str">
        <f>IF($D198="","",IF(AND($AL198&lt;&gt;3,$AL198&lt;&gt;4),IF($AB198&lt;&gt;"","",VLOOKUP($AL198,IC_Req!$A$2:$J$7,2)),VLOOKUP($AL198,IC_Req!$A$2:$J$7,2)))</f>
        <v/>
      </c>
      <c r="I198" s="456"/>
      <c r="J198" s="147" t="str">
        <f t="shared" si="12"/>
        <v/>
      </c>
      <c r="K198" s="148" t="str">
        <f>IF($D198="","",VLOOKUP($AL198,IC_Req!$A$2:$J$7,4))</f>
        <v/>
      </c>
      <c r="L198" s="455"/>
      <c r="M198" s="169" t="str">
        <f t="shared" si="13"/>
        <v/>
      </c>
      <c r="N198" s="458"/>
      <c r="O198" s="455"/>
      <c r="P198" s="147" t="str">
        <f t="shared" si="14"/>
        <v/>
      </c>
      <c r="Q198" s="148" t="str">
        <f>IF($D198="","",IF(OR($AL198=4,$AL198=5,$AL198=6),VLOOKUP($AL198,IC_Req!$A$2:$J$7,6),IF($AL198=3,VLOOKUP($AM198,IC_Req!$A$12:$J$15,6),"")))</f>
        <v/>
      </c>
      <c r="R198" s="456"/>
      <c r="S198" s="158" t="str">
        <f t="shared" si="15"/>
        <v/>
      </c>
      <c r="T198" s="148" t="str">
        <f>IF($D198="","",IF(OR($AL198=5,$AL198=6,$AM198=1),IF($AM198=1,VLOOKUP($AM198,IC_Req!$A$12:$J$15,7),VLOOKUP($AL198,IC_Req!$A$2:$J$7,7)),""))</f>
        <v/>
      </c>
      <c r="U198" s="455"/>
      <c r="V198" s="455"/>
      <c r="W198" s="456"/>
      <c r="X198" s="150" t="str">
        <f t="shared" si="16"/>
        <v/>
      </c>
      <c r="Y198" s="150" t="str">
        <f t="shared" si="17"/>
        <v/>
      </c>
      <c r="Z198" s="151"/>
      <c r="AA198" s="453"/>
      <c r="AB198" s="453"/>
      <c r="AC198" s="453"/>
      <c r="AD198" s="453"/>
      <c r="AE198" s="453"/>
      <c r="AF198" s="457"/>
      <c r="AG198" s="152" t="str">
        <f>IF(OR($D198="",$AH198=""),"",MIN(VLOOKUP($AL198,IC_Req!$A$2:$J$7,9),$AH198-VLOOKUP($AL198,IC_Req!$A$2:$J$7,10)))</f>
        <v/>
      </c>
      <c r="AH198" s="453"/>
      <c r="AI198" s="453"/>
      <c r="AJ198" s="151"/>
      <c r="AK198" s="126" t="e">
        <f>VLOOKUP($D198,IC_Req!$M$2:$O$29,2)</f>
        <v>#N/A</v>
      </c>
      <c r="AL198" s="126" t="e">
        <f>VLOOKUP($D198,IC_Req!$M$2:$O$29,3)</f>
        <v>#N/A</v>
      </c>
      <c r="AM198" s="126" t="e">
        <f>IF($AL198=3,VLOOKUP($D198,IC_Req!$M$2:$P$29,4),"")</f>
        <v>#N/A</v>
      </c>
      <c r="AO198" s="217"/>
      <c r="AP198" s="218"/>
      <c r="AQ198" s="218"/>
    </row>
    <row r="199" spans="1:43" x14ac:dyDescent="0.25">
      <c r="A199" s="125"/>
      <c r="B199" s="453"/>
      <c r="C199" s="453"/>
      <c r="D199" s="454"/>
      <c r="E199" s="455"/>
      <c r="F199" s="147" t="str">
        <f>IF(OR($D199="",$AB199=""),"",IF(AND($AL199&lt;&gt;3,$AL199&lt;&gt;4),$AB199-(VLOOKUP($AL199,IC_Req!$A$2:$J$7,3)*$AB199),""))</f>
        <v/>
      </c>
      <c r="G199" s="147" t="str">
        <f>IF($D199="","",IF(AND($AL199&lt;&gt;3,$AL199&lt;&gt;4),IF($AB199&lt;&gt;"",$AB199+(VLOOKUP($AL199,IC_Req!$A$2:$J$7,3)*$AB199),IF(AND($H199&lt;&gt;"",$AA199&lt;&gt;""),$AA199*$H199,"")),IF(AND($H199&lt;&gt;"",$AA199&lt;&gt;""),$AA199*$H199,"")))</f>
        <v/>
      </c>
      <c r="H199" s="148" t="str">
        <f>IF($D199="","",IF(AND($AL199&lt;&gt;3,$AL199&lt;&gt;4),IF($AB199&lt;&gt;"","",VLOOKUP($AL199,IC_Req!$A$2:$J$7,2)),VLOOKUP($AL199,IC_Req!$A$2:$J$7,2)))</f>
        <v/>
      </c>
      <c r="I199" s="456"/>
      <c r="J199" s="147" t="str">
        <f t="shared" si="12"/>
        <v/>
      </c>
      <c r="K199" s="148" t="str">
        <f>IF($D199="","",VLOOKUP($AL199,IC_Req!$A$2:$J$7,4))</f>
        <v/>
      </c>
      <c r="L199" s="455"/>
      <c r="M199" s="169" t="str">
        <f t="shared" si="13"/>
        <v/>
      </c>
      <c r="N199" s="458"/>
      <c r="O199" s="455"/>
      <c r="P199" s="147" t="str">
        <f t="shared" si="14"/>
        <v/>
      </c>
      <c r="Q199" s="148" t="str">
        <f>IF($D199="","",IF(OR($AL199=4,$AL199=5,$AL199=6),VLOOKUP($AL199,IC_Req!$A$2:$J$7,6),IF($AL199=3,VLOOKUP($AM199,IC_Req!$A$12:$J$15,6),"")))</f>
        <v/>
      </c>
      <c r="R199" s="456"/>
      <c r="S199" s="158" t="str">
        <f t="shared" si="15"/>
        <v/>
      </c>
      <c r="T199" s="148" t="str">
        <f>IF($D199="","",IF(OR($AL199=5,$AL199=6,$AM199=1),IF($AM199=1,VLOOKUP($AM199,IC_Req!$A$12:$J$15,7),VLOOKUP($AL199,IC_Req!$A$2:$J$7,7)),""))</f>
        <v/>
      </c>
      <c r="U199" s="455"/>
      <c r="V199" s="455"/>
      <c r="W199" s="456"/>
      <c r="X199" s="150" t="str">
        <f t="shared" si="16"/>
        <v/>
      </c>
      <c r="Y199" s="150" t="str">
        <f t="shared" si="17"/>
        <v/>
      </c>
      <c r="Z199" s="151"/>
      <c r="AA199" s="453"/>
      <c r="AB199" s="453"/>
      <c r="AC199" s="453"/>
      <c r="AD199" s="453"/>
      <c r="AE199" s="453"/>
      <c r="AF199" s="457"/>
      <c r="AG199" s="152" t="str">
        <f>IF(OR($D199="",$AH199=""),"",MIN(VLOOKUP($AL199,IC_Req!$A$2:$J$7,9),$AH199-VLOOKUP($AL199,IC_Req!$A$2:$J$7,10)))</f>
        <v/>
      </c>
      <c r="AH199" s="453"/>
      <c r="AI199" s="453"/>
      <c r="AJ199" s="151"/>
      <c r="AK199" s="126" t="e">
        <f>VLOOKUP($D199,IC_Req!$M$2:$O$29,2)</f>
        <v>#N/A</v>
      </c>
      <c r="AL199" s="126" t="e">
        <f>VLOOKUP($D199,IC_Req!$M$2:$O$29,3)</f>
        <v>#N/A</v>
      </c>
      <c r="AM199" s="126" t="e">
        <f>IF($AL199=3,VLOOKUP($D199,IC_Req!$M$2:$P$29,4),"")</f>
        <v>#N/A</v>
      </c>
      <c r="AO199" s="217"/>
      <c r="AP199" s="218"/>
      <c r="AQ199" s="218"/>
    </row>
    <row r="200" spans="1:43" x14ac:dyDescent="0.25">
      <c r="A200" s="125"/>
      <c r="B200" s="453"/>
      <c r="C200" s="453"/>
      <c r="D200" s="454"/>
      <c r="E200" s="455"/>
      <c r="F200" s="147" t="str">
        <f>IF(OR($D200="",$AB200=""),"",IF(AND($AL200&lt;&gt;3,$AL200&lt;&gt;4),$AB200-(VLOOKUP($AL200,IC_Req!$A$2:$J$7,3)*$AB200),""))</f>
        <v/>
      </c>
      <c r="G200" s="147" t="str">
        <f>IF($D200="","",IF(AND($AL200&lt;&gt;3,$AL200&lt;&gt;4),IF($AB200&lt;&gt;"",$AB200+(VLOOKUP($AL200,IC_Req!$A$2:$J$7,3)*$AB200),IF(AND($H200&lt;&gt;"",$AA200&lt;&gt;""),$AA200*$H200,"")),IF(AND($H200&lt;&gt;"",$AA200&lt;&gt;""),$AA200*$H200,"")))</f>
        <v/>
      </c>
      <c r="H200" s="148" t="str">
        <f>IF($D200="","",IF(AND($AL200&lt;&gt;3,$AL200&lt;&gt;4),IF($AB200&lt;&gt;"","",VLOOKUP($AL200,IC_Req!$A$2:$J$7,2)),VLOOKUP($AL200,IC_Req!$A$2:$J$7,2)))</f>
        <v/>
      </c>
      <c r="I200" s="456"/>
      <c r="J200" s="147" t="str">
        <f t="shared" si="12"/>
        <v/>
      </c>
      <c r="K200" s="148" t="str">
        <f>IF($D200="","",VLOOKUP($AL200,IC_Req!$A$2:$J$7,4))</f>
        <v/>
      </c>
      <c r="L200" s="455"/>
      <c r="M200" s="169" t="str">
        <f t="shared" si="13"/>
        <v/>
      </c>
      <c r="N200" s="458"/>
      <c r="O200" s="455"/>
      <c r="P200" s="147" t="str">
        <f t="shared" si="14"/>
        <v/>
      </c>
      <c r="Q200" s="148" t="str">
        <f>IF($D200="","",IF(OR($AL200=4,$AL200=5,$AL200=6),VLOOKUP($AL200,IC_Req!$A$2:$J$7,6),IF($AL200=3,VLOOKUP($AM200,IC_Req!$A$12:$J$15,6),"")))</f>
        <v/>
      </c>
      <c r="R200" s="456"/>
      <c r="S200" s="158" t="str">
        <f t="shared" si="15"/>
        <v/>
      </c>
      <c r="T200" s="148" t="str">
        <f>IF($D200="","",IF(OR($AL200=5,$AL200=6,$AM200=1),IF($AM200=1,VLOOKUP($AM200,IC_Req!$A$12:$J$15,7),VLOOKUP($AL200,IC_Req!$A$2:$J$7,7)),""))</f>
        <v/>
      </c>
      <c r="U200" s="455"/>
      <c r="V200" s="455"/>
      <c r="W200" s="456"/>
      <c r="X200" s="150" t="str">
        <f t="shared" si="16"/>
        <v/>
      </c>
      <c r="Y200" s="150" t="str">
        <f t="shared" si="17"/>
        <v/>
      </c>
      <c r="Z200" s="151"/>
      <c r="AA200" s="453"/>
      <c r="AB200" s="453"/>
      <c r="AC200" s="453"/>
      <c r="AD200" s="453"/>
      <c r="AE200" s="453"/>
      <c r="AF200" s="457"/>
      <c r="AG200" s="152" t="str">
        <f>IF(OR($D200="",$AH200=""),"",MIN(VLOOKUP($AL200,IC_Req!$A$2:$J$7,9),$AH200-VLOOKUP($AL200,IC_Req!$A$2:$J$7,10)))</f>
        <v/>
      </c>
      <c r="AH200" s="453"/>
      <c r="AI200" s="453"/>
      <c r="AJ200" s="151"/>
      <c r="AK200" s="126" t="e">
        <f>VLOOKUP($D200,IC_Req!$M$2:$O$29,2)</f>
        <v>#N/A</v>
      </c>
      <c r="AL200" s="126" t="e">
        <f>VLOOKUP($D200,IC_Req!$M$2:$O$29,3)</f>
        <v>#N/A</v>
      </c>
      <c r="AM200" s="126" t="e">
        <f>IF($AL200=3,VLOOKUP($D200,IC_Req!$M$2:$P$29,4),"")</f>
        <v>#N/A</v>
      </c>
      <c r="AO200" s="217"/>
      <c r="AP200" s="218"/>
      <c r="AQ200" s="218"/>
    </row>
    <row r="201" spans="1:43" x14ac:dyDescent="0.25">
      <c r="A201" s="125"/>
      <c r="B201" s="453"/>
      <c r="C201" s="453"/>
      <c r="D201" s="454"/>
      <c r="E201" s="455"/>
      <c r="F201" s="147" t="str">
        <f>IF(OR($D201="",$AB201=""),"",IF(AND($AL201&lt;&gt;3,$AL201&lt;&gt;4),$AB201-(VLOOKUP($AL201,IC_Req!$A$2:$J$7,3)*$AB201),""))</f>
        <v/>
      </c>
      <c r="G201" s="147" t="str">
        <f>IF($D201="","",IF(AND($AL201&lt;&gt;3,$AL201&lt;&gt;4),IF($AB201&lt;&gt;"",$AB201+(VLOOKUP($AL201,IC_Req!$A$2:$J$7,3)*$AB201),IF(AND($H201&lt;&gt;"",$AA201&lt;&gt;""),$AA201*$H201,"")),IF(AND($H201&lt;&gt;"",$AA201&lt;&gt;""),$AA201*$H201,"")))</f>
        <v/>
      </c>
      <c r="H201" s="148" t="str">
        <f>IF($D201="","",IF(AND($AL201&lt;&gt;3,$AL201&lt;&gt;4),IF($AB201&lt;&gt;"","",VLOOKUP($AL201,IC_Req!$A$2:$J$7,2)),VLOOKUP($AL201,IC_Req!$A$2:$J$7,2)))</f>
        <v/>
      </c>
      <c r="I201" s="456"/>
      <c r="J201" s="147" t="str">
        <f t="shared" si="12"/>
        <v/>
      </c>
      <c r="K201" s="148" t="str">
        <f>IF($D201="","",VLOOKUP($AL201,IC_Req!$A$2:$J$7,4))</f>
        <v/>
      </c>
      <c r="L201" s="455"/>
      <c r="M201" s="169" t="str">
        <f t="shared" si="13"/>
        <v/>
      </c>
      <c r="N201" s="458"/>
      <c r="O201" s="455"/>
      <c r="P201" s="147" t="str">
        <f t="shared" si="14"/>
        <v/>
      </c>
      <c r="Q201" s="148" t="str">
        <f>IF($D201="","",IF(OR($AL201=4,$AL201=5,$AL201=6),VLOOKUP($AL201,IC_Req!$A$2:$J$7,6),IF($AL201=3,VLOOKUP($AM201,IC_Req!$A$12:$J$15,6),"")))</f>
        <v/>
      </c>
      <c r="R201" s="456"/>
      <c r="S201" s="158" t="str">
        <f t="shared" si="15"/>
        <v/>
      </c>
      <c r="T201" s="148" t="str">
        <f>IF($D201="","",IF(OR($AL201=5,$AL201=6,$AM201=1),IF($AM201=1,VLOOKUP($AM201,IC_Req!$A$12:$J$15,7),VLOOKUP($AL201,IC_Req!$A$2:$J$7,7)),""))</f>
        <v/>
      </c>
      <c r="U201" s="455"/>
      <c r="V201" s="455"/>
      <c r="W201" s="456"/>
      <c r="X201" s="150" t="str">
        <f t="shared" si="16"/>
        <v/>
      </c>
      <c r="Y201" s="150" t="str">
        <f t="shared" si="17"/>
        <v/>
      </c>
      <c r="Z201" s="151"/>
      <c r="AA201" s="453"/>
      <c r="AB201" s="453"/>
      <c r="AC201" s="453"/>
      <c r="AD201" s="453"/>
      <c r="AE201" s="453"/>
      <c r="AF201" s="457"/>
      <c r="AG201" s="152" t="str">
        <f>IF(OR($D201="",$AH201=""),"",MIN(VLOOKUP($AL201,IC_Req!$A$2:$J$7,9),$AH201-VLOOKUP($AL201,IC_Req!$A$2:$J$7,10)))</f>
        <v/>
      </c>
      <c r="AH201" s="453"/>
      <c r="AI201" s="453"/>
      <c r="AJ201" s="151"/>
      <c r="AK201" s="126" t="e">
        <f>VLOOKUP($D201,IC_Req!$M$2:$O$29,2)</f>
        <v>#N/A</v>
      </c>
      <c r="AL201" s="126" t="e">
        <f>VLOOKUP($D201,IC_Req!$M$2:$O$29,3)</f>
        <v>#N/A</v>
      </c>
      <c r="AM201" s="126" t="e">
        <f>IF($AL201=3,VLOOKUP($D201,IC_Req!$M$2:$P$29,4),"")</f>
        <v>#N/A</v>
      </c>
      <c r="AO201" s="217"/>
      <c r="AP201" s="218"/>
      <c r="AQ201" s="218"/>
    </row>
    <row r="202" spans="1:43" x14ac:dyDescent="0.25">
      <c r="A202" s="125"/>
      <c r="B202" s="453"/>
      <c r="C202" s="453"/>
      <c r="D202" s="454"/>
      <c r="E202" s="455"/>
      <c r="F202" s="147" t="str">
        <f>IF(OR($D202="",$AB202=""),"",IF(AND($AL202&lt;&gt;3,$AL202&lt;&gt;4),$AB202-(VLOOKUP($AL202,IC_Req!$A$2:$J$7,3)*$AB202),""))</f>
        <v/>
      </c>
      <c r="G202" s="147" t="str">
        <f>IF($D202="","",IF(AND($AL202&lt;&gt;3,$AL202&lt;&gt;4),IF($AB202&lt;&gt;"",$AB202+(VLOOKUP($AL202,IC_Req!$A$2:$J$7,3)*$AB202),IF(AND($H202&lt;&gt;"",$AA202&lt;&gt;""),$AA202*$H202,"")),IF(AND($H202&lt;&gt;"",$AA202&lt;&gt;""),$AA202*$H202,"")))</f>
        <v/>
      </c>
      <c r="H202" s="148" t="str">
        <f>IF($D202="","",IF(AND($AL202&lt;&gt;3,$AL202&lt;&gt;4),IF($AB202&lt;&gt;"","",VLOOKUP($AL202,IC_Req!$A$2:$J$7,2)),VLOOKUP($AL202,IC_Req!$A$2:$J$7,2)))</f>
        <v/>
      </c>
      <c r="I202" s="456"/>
      <c r="J202" s="147" t="str">
        <f t="shared" si="12"/>
        <v/>
      </c>
      <c r="K202" s="148" t="str">
        <f>IF($D202="","",VLOOKUP($AL202,IC_Req!$A$2:$J$7,4))</f>
        <v/>
      </c>
      <c r="L202" s="455"/>
      <c r="M202" s="169" t="str">
        <f t="shared" si="13"/>
        <v/>
      </c>
      <c r="N202" s="458"/>
      <c r="O202" s="455"/>
      <c r="P202" s="147" t="str">
        <f t="shared" si="14"/>
        <v/>
      </c>
      <c r="Q202" s="148" t="str">
        <f>IF($D202="","",IF(OR($AL202=4,$AL202=5,$AL202=6),VLOOKUP($AL202,IC_Req!$A$2:$J$7,6),IF($AL202=3,VLOOKUP($AM202,IC_Req!$A$12:$J$15,6),"")))</f>
        <v/>
      </c>
      <c r="R202" s="456"/>
      <c r="S202" s="158" t="str">
        <f t="shared" si="15"/>
        <v/>
      </c>
      <c r="T202" s="148" t="str">
        <f>IF($D202="","",IF(OR($AL202=5,$AL202=6,$AM202=1),IF($AM202=1,VLOOKUP($AM202,IC_Req!$A$12:$J$15,7),VLOOKUP($AL202,IC_Req!$A$2:$J$7,7)),""))</f>
        <v/>
      </c>
      <c r="U202" s="455"/>
      <c r="V202" s="455"/>
      <c r="W202" s="456"/>
      <c r="X202" s="150" t="str">
        <f t="shared" si="16"/>
        <v/>
      </c>
      <c r="Y202" s="150" t="str">
        <f t="shared" si="17"/>
        <v/>
      </c>
      <c r="Z202" s="151"/>
      <c r="AA202" s="453"/>
      <c r="AB202" s="453"/>
      <c r="AC202" s="453"/>
      <c r="AD202" s="453"/>
      <c r="AE202" s="453"/>
      <c r="AF202" s="457"/>
      <c r="AG202" s="152" t="str">
        <f>IF(OR($D202="",$AH202=""),"",MIN(VLOOKUP($AL202,IC_Req!$A$2:$J$7,9),$AH202-VLOOKUP($AL202,IC_Req!$A$2:$J$7,10)))</f>
        <v/>
      </c>
      <c r="AH202" s="453"/>
      <c r="AI202" s="453"/>
      <c r="AJ202" s="151"/>
      <c r="AK202" s="126" t="e">
        <f>VLOOKUP($D202,IC_Req!$M$2:$O$29,2)</f>
        <v>#N/A</v>
      </c>
      <c r="AL202" s="126" t="e">
        <f>VLOOKUP($D202,IC_Req!$M$2:$O$29,3)</f>
        <v>#N/A</v>
      </c>
      <c r="AM202" s="126" t="e">
        <f>IF($AL202=3,VLOOKUP($D202,IC_Req!$M$2:$P$29,4),"")</f>
        <v>#N/A</v>
      </c>
      <c r="AO202" s="217"/>
      <c r="AP202" s="218"/>
      <c r="AQ202" s="218"/>
    </row>
    <row r="203" spans="1:43" x14ac:dyDescent="0.25">
      <c r="A203" s="125"/>
      <c r="B203" s="453"/>
      <c r="C203" s="453"/>
      <c r="D203" s="454"/>
      <c r="E203" s="455"/>
      <c r="F203" s="147" t="str">
        <f>IF(OR($D203="",$AB203=""),"",IF(AND($AL203&lt;&gt;3,$AL203&lt;&gt;4),$AB203-(VLOOKUP($AL203,IC_Req!$A$2:$J$7,3)*$AB203),""))</f>
        <v/>
      </c>
      <c r="G203" s="147" t="str">
        <f>IF($D203="","",IF(AND($AL203&lt;&gt;3,$AL203&lt;&gt;4),IF($AB203&lt;&gt;"",$AB203+(VLOOKUP($AL203,IC_Req!$A$2:$J$7,3)*$AB203),IF(AND($H203&lt;&gt;"",$AA203&lt;&gt;""),$AA203*$H203,"")),IF(AND($H203&lt;&gt;"",$AA203&lt;&gt;""),$AA203*$H203,"")))</f>
        <v/>
      </c>
      <c r="H203" s="148" t="str">
        <f>IF($D203="","",IF(AND($AL203&lt;&gt;3,$AL203&lt;&gt;4),IF($AB203&lt;&gt;"","",VLOOKUP($AL203,IC_Req!$A$2:$J$7,2)),VLOOKUP($AL203,IC_Req!$A$2:$J$7,2)))</f>
        <v/>
      </c>
      <c r="I203" s="456"/>
      <c r="J203" s="147" t="str">
        <f t="shared" si="12"/>
        <v/>
      </c>
      <c r="K203" s="148" t="str">
        <f>IF($D203="","",VLOOKUP($AL203,IC_Req!$A$2:$J$7,4))</f>
        <v/>
      </c>
      <c r="L203" s="455"/>
      <c r="M203" s="169" t="str">
        <f t="shared" si="13"/>
        <v/>
      </c>
      <c r="N203" s="458"/>
      <c r="O203" s="455"/>
      <c r="P203" s="147" t="str">
        <f t="shared" si="14"/>
        <v/>
      </c>
      <c r="Q203" s="148" t="str">
        <f>IF($D203="","",IF(OR($AL203=4,$AL203=5,$AL203=6),VLOOKUP($AL203,IC_Req!$A$2:$J$7,6),IF($AL203=3,VLOOKUP($AM203,IC_Req!$A$12:$J$15,6),"")))</f>
        <v/>
      </c>
      <c r="R203" s="456"/>
      <c r="S203" s="158" t="str">
        <f t="shared" si="15"/>
        <v/>
      </c>
      <c r="T203" s="148" t="str">
        <f>IF($D203="","",IF(OR($AL203=5,$AL203=6,$AM203=1),IF($AM203=1,VLOOKUP($AM203,IC_Req!$A$12:$J$15,7),VLOOKUP($AL203,IC_Req!$A$2:$J$7,7)),""))</f>
        <v/>
      </c>
      <c r="U203" s="455"/>
      <c r="V203" s="455"/>
      <c r="W203" s="456"/>
      <c r="X203" s="150" t="str">
        <f t="shared" si="16"/>
        <v/>
      </c>
      <c r="Y203" s="150" t="str">
        <f t="shared" si="17"/>
        <v/>
      </c>
      <c r="Z203" s="151"/>
      <c r="AA203" s="453"/>
      <c r="AB203" s="453"/>
      <c r="AC203" s="453"/>
      <c r="AD203" s="453"/>
      <c r="AE203" s="453"/>
      <c r="AF203" s="457"/>
      <c r="AG203" s="152" t="str">
        <f>IF(OR($D203="",$AH203=""),"",MIN(VLOOKUP($AL203,IC_Req!$A$2:$J$7,9),$AH203-VLOOKUP($AL203,IC_Req!$A$2:$J$7,10)))</f>
        <v/>
      </c>
      <c r="AH203" s="453"/>
      <c r="AI203" s="453"/>
      <c r="AJ203" s="151"/>
      <c r="AK203" s="126" t="e">
        <f>VLOOKUP($D203,IC_Req!$M$2:$O$29,2)</f>
        <v>#N/A</v>
      </c>
      <c r="AL203" s="126" t="e">
        <f>VLOOKUP($D203,IC_Req!$M$2:$O$29,3)</f>
        <v>#N/A</v>
      </c>
      <c r="AM203" s="126" t="e">
        <f>IF($AL203=3,VLOOKUP($D203,IC_Req!$M$2:$P$29,4),"")</f>
        <v>#N/A</v>
      </c>
      <c r="AO203" s="217"/>
      <c r="AP203" s="218"/>
      <c r="AQ203" s="218"/>
    </row>
    <row r="204" spans="1:43" x14ac:dyDescent="0.25">
      <c r="A204" s="125"/>
      <c r="B204" s="453"/>
      <c r="C204" s="453"/>
      <c r="D204" s="454"/>
      <c r="E204" s="455"/>
      <c r="F204" s="147" t="str">
        <f>IF(OR($D204="",$AB204=""),"",IF(AND($AL204&lt;&gt;3,$AL204&lt;&gt;4),$AB204-(VLOOKUP($AL204,IC_Req!$A$2:$J$7,3)*$AB204),""))</f>
        <v/>
      </c>
      <c r="G204" s="147" t="str">
        <f>IF($D204="","",IF(AND($AL204&lt;&gt;3,$AL204&lt;&gt;4),IF($AB204&lt;&gt;"",$AB204+(VLOOKUP($AL204,IC_Req!$A$2:$J$7,3)*$AB204),IF(AND($H204&lt;&gt;"",$AA204&lt;&gt;""),$AA204*$H204,"")),IF(AND($H204&lt;&gt;"",$AA204&lt;&gt;""),$AA204*$H204,"")))</f>
        <v/>
      </c>
      <c r="H204" s="148" t="str">
        <f>IF($D204="","",IF(AND($AL204&lt;&gt;3,$AL204&lt;&gt;4),IF($AB204&lt;&gt;"","",VLOOKUP($AL204,IC_Req!$A$2:$J$7,2)),VLOOKUP($AL204,IC_Req!$A$2:$J$7,2)))</f>
        <v/>
      </c>
      <c r="I204" s="456"/>
      <c r="J204" s="147" t="str">
        <f t="shared" si="12"/>
        <v/>
      </c>
      <c r="K204" s="148" t="str">
        <f>IF($D204="","",VLOOKUP($AL204,IC_Req!$A$2:$J$7,4))</f>
        <v/>
      </c>
      <c r="L204" s="455"/>
      <c r="M204" s="169" t="str">
        <f t="shared" si="13"/>
        <v/>
      </c>
      <c r="N204" s="458"/>
      <c r="O204" s="455"/>
      <c r="P204" s="147" t="str">
        <f t="shared" si="14"/>
        <v/>
      </c>
      <c r="Q204" s="148" t="str">
        <f>IF($D204="","",IF(OR($AL204=4,$AL204=5,$AL204=6),VLOOKUP($AL204,IC_Req!$A$2:$J$7,6),IF($AL204=3,VLOOKUP($AM204,IC_Req!$A$12:$J$15,6),"")))</f>
        <v/>
      </c>
      <c r="R204" s="456"/>
      <c r="S204" s="158" t="str">
        <f t="shared" si="15"/>
        <v/>
      </c>
      <c r="T204" s="148" t="str">
        <f>IF($D204="","",IF(OR($AL204=5,$AL204=6,$AM204=1),IF($AM204=1,VLOOKUP($AM204,IC_Req!$A$12:$J$15,7),VLOOKUP($AL204,IC_Req!$A$2:$J$7,7)),""))</f>
        <v/>
      </c>
      <c r="U204" s="455"/>
      <c r="V204" s="455"/>
      <c r="W204" s="456"/>
      <c r="X204" s="150" t="str">
        <f t="shared" si="16"/>
        <v/>
      </c>
      <c r="Y204" s="150" t="str">
        <f t="shared" si="17"/>
        <v/>
      </c>
      <c r="Z204" s="151"/>
      <c r="AA204" s="453"/>
      <c r="AB204" s="453"/>
      <c r="AC204" s="453"/>
      <c r="AD204" s="453"/>
      <c r="AE204" s="453"/>
      <c r="AF204" s="457"/>
      <c r="AG204" s="152" t="str">
        <f>IF(OR($D204="",$AH204=""),"",MIN(VLOOKUP($AL204,IC_Req!$A$2:$J$7,9),$AH204-VLOOKUP($AL204,IC_Req!$A$2:$J$7,10)))</f>
        <v/>
      </c>
      <c r="AH204" s="453"/>
      <c r="AI204" s="453"/>
      <c r="AJ204" s="151"/>
      <c r="AK204" s="126" t="e">
        <f>VLOOKUP($D204,IC_Req!$M$2:$O$29,2)</f>
        <v>#N/A</v>
      </c>
      <c r="AL204" s="126" t="e">
        <f>VLOOKUP($D204,IC_Req!$M$2:$O$29,3)</f>
        <v>#N/A</v>
      </c>
      <c r="AM204" s="126" t="e">
        <f>IF($AL204=3,VLOOKUP($D204,IC_Req!$M$2:$P$29,4),"")</f>
        <v>#N/A</v>
      </c>
      <c r="AO204" s="217"/>
      <c r="AP204" s="218"/>
      <c r="AQ204" s="218"/>
    </row>
    <row r="205" spans="1:43" x14ac:dyDescent="0.25">
      <c r="A205" s="125"/>
      <c r="B205" s="453"/>
      <c r="C205" s="453"/>
      <c r="D205" s="454"/>
      <c r="E205" s="455"/>
      <c r="F205" s="147" t="str">
        <f>IF(OR($D205="",$AB205=""),"",IF(AND($AL205&lt;&gt;3,$AL205&lt;&gt;4),$AB205-(VLOOKUP($AL205,IC_Req!$A$2:$J$7,3)*$AB205),""))</f>
        <v/>
      </c>
      <c r="G205" s="147" t="str">
        <f>IF($D205="","",IF(AND($AL205&lt;&gt;3,$AL205&lt;&gt;4),IF($AB205&lt;&gt;"",$AB205+(VLOOKUP($AL205,IC_Req!$A$2:$J$7,3)*$AB205),IF(AND($H205&lt;&gt;"",$AA205&lt;&gt;""),$AA205*$H205,"")),IF(AND($H205&lt;&gt;"",$AA205&lt;&gt;""),$AA205*$H205,"")))</f>
        <v/>
      </c>
      <c r="H205" s="148" t="str">
        <f>IF($D205="","",IF(AND($AL205&lt;&gt;3,$AL205&lt;&gt;4),IF($AB205&lt;&gt;"","",VLOOKUP($AL205,IC_Req!$A$2:$J$7,2)),VLOOKUP($AL205,IC_Req!$A$2:$J$7,2)))</f>
        <v/>
      </c>
      <c r="I205" s="456"/>
      <c r="J205" s="147" t="str">
        <f t="shared" si="12"/>
        <v/>
      </c>
      <c r="K205" s="148" t="str">
        <f>IF($D205="","",VLOOKUP($AL205,IC_Req!$A$2:$J$7,4))</f>
        <v/>
      </c>
      <c r="L205" s="455"/>
      <c r="M205" s="169" t="str">
        <f t="shared" si="13"/>
        <v/>
      </c>
      <c r="N205" s="458"/>
      <c r="O205" s="455"/>
      <c r="P205" s="147" t="str">
        <f t="shared" si="14"/>
        <v/>
      </c>
      <c r="Q205" s="148" t="str">
        <f>IF($D205="","",IF(OR($AL205=4,$AL205=5,$AL205=6),VLOOKUP($AL205,IC_Req!$A$2:$J$7,6),IF($AL205=3,VLOOKUP($AM205,IC_Req!$A$12:$J$15,6),"")))</f>
        <v/>
      </c>
      <c r="R205" s="456"/>
      <c r="S205" s="158" t="str">
        <f t="shared" si="15"/>
        <v/>
      </c>
      <c r="T205" s="148" t="str">
        <f>IF($D205="","",IF(OR($AL205=5,$AL205=6,$AM205=1),IF($AM205=1,VLOOKUP($AM205,IC_Req!$A$12:$J$15,7),VLOOKUP($AL205,IC_Req!$A$2:$J$7,7)),""))</f>
        <v/>
      </c>
      <c r="U205" s="455"/>
      <c r="V205" s="455"/>
      <c r="W205" s="456"/>
      <c r="X205" s="150" t="str">
        <f t="shared" si="16"/>
        <v/>
      </c>
      <c r="Y205" s="150" t="str">
        <f t="shared" si="17"/>
        <v/>
      </c>
      <c r="Z205" s="151"/>
      <c r="AA205" s="453"/>
      <c r="AB205" s="453"/>
      <c r="AC205" s="453"/>
      <c r="AD205" s="453"/>
      <c r="AE205" s="453"/>
      <c r="AF205" s="457"/>
      <c r="AG205" s="152" t="str">
        <f>IF(OR($D205="",$AH205=""),"",MIN(VLOOKUP($AL205,IC_Req!$A$2:$J$7,9),$AH205-VLOOKUP($AL205,IC_Req!$A$2:$J$7,10)))</f>
        <v/>
      </c>
      <c r="AH205" s="453"/>
      <c r="AI205" s="453"/>
      <c r="AJ205" s="151"/>
      <c r="AK205" s="126" t="e">
        <f>VLOOKUP($D205,IC_Req!$M$2:$O$29,2)</f>
        <v>#N/A</v>
      </c>
      <c r="AL205" s="126" t="e">
        <f>VLOOKUP($D205,IC_Req!$M$2:$O$29,3)</f>
        <v>#N/A</v>
      </c>
      <c r="AM205" s="126" t="e">
        <f>IF($AL205=3,VLOOKUP($D205,IC_Req!$M$2:$P$29,4),"")</f>
        <v>#N/A</v>
      </c>
      <c r="AO205" s="217"/>
      <c r="AP205" s="218"/>
      <c r="AQ205" s="218"/>
    </row>
    <row r="206" spans="1:43" x14ac:dyDescent="0.25">
      <c r="A206" s="125"/>
      <c r="B206" s="453"/>
      <c r="C206" s="453"/>
      <c r="D206" s="454"/>
      <c r="E206" s="455"/>
      <c r="F206" s="147" t="str">
        <f>IF(OR($D206="",$AB206=""),"",IF(AND($AL206&lt;&gt;3,$AL206&lt;&gt;4),$AB206-(VLOOKUP($AL206,IC_Req!$A$2:$J$7,3)*$AB206),""))</f>
        <v/>
      </c>
      <c r="G206" s="147" t="str">
        <f>IF($D206="","",IF(AND($AL206&lt;&gt;3,$AL206&lt;&gt;4),IF($AB206&lt;&gt;"",$AB206+(VLOOKUP($AL206,IC_Req!$A$2:$J$7,3)*$AB206),IF(AND($H206&lt;&gt;"",$AA206&lt;&gt;""),$AA206*$H206,"")),IF(AND($H206&lt;&gt;"",$AA206&lt;&gt;""),$AA206*$H206,"")))</f>
        <v/>
      </c>
      <c r="H206" s="148" t="str">
        <f>IF($D206="","",IF(AND($AL206&lt;&gt;3,$AL206&lt;&gt;4),IF($AB206&lt;&gt;"","",VLOOKUP($AL206,IC_Req!$A$2:$J$7,2)),VLOOKUP($AL206,IC_Req!$A$2:$J$7,2)))</f>
        <v/>
      </c>
      <c r="I206" s="456"/>
      <c r="J206" s="147" t="str">
        <f t="shared" si="12"/>
        <v/>
      </c>
      <c r="K206" s="148" t="str">
        <f>IF($D206="","",VLOOKUP($AL206,IC_Req!$A$2:$J$7,4))</f>
        <v/>
      </c>
      <c r="L206" s="455"/>
      <c r="M206" s="169" t="str">
        <f t="shared" si="13"/>
        <v/>
      </c>
      <c r="N206" s="458"/>
      <c r="O206" s="455"/>
      <c r="P206" s="147" t="str">
        <f t="shared" si="14"/>
        <v/>
      </c>
      <c r="Q206" s="148" t="str">
        <f>IF($D206="","",IF(OR($AL206=4,$AL206=5,$AL206=6),VLOOKUP($AL206,IC_Req!$A$2:$J$7,6),IF($AL206=3,VLOOKUP($AM206,IC_Req!$A$12:$J$15,6),"")))</f>
        <v/>
      </c>
      <c r="R206" s="456"/>
      <c r="S206" s="158" t="str">
        <f t="shared" si="15"/>
        <v/>
      </c>
      <c r="T206" s="148" t="str">
        <f>IF($D206="","",IF(OR($AL206=5,$AL206=6,$AM206=1),IF($AM206=1,VLOOKUP($AM206,IC_Req!$A$12:$J$15,7),VLOOKUP($AL206,IC_Req!$A$2:$J$7,7)),""))</f>
        <v/>
      </c>
      <c r="U206" s="455"/>
      <c r="V206" s="455"/>
      <c r="W206" s="456"/>
      <c r="X206" s="150" t="str">
        <f t="shared" si="16"/>
        <v/>
      </c>
      <c r="Y206" s="150" t="str">
        <f t="shared" si="17"/>
        <v/>
      </c>
      <c r="Z206" s="151"/>
      <c r="AA206" s="453"/>
      <c r="AB206" s="453"/>
      <c r="AC206" s="453"/>
      <c r="AD206" s="453"/>
      <c r="AE206" s="453"/>
      <c r="AF206" s="457"/>
      <c r="AG206" s="152" t="str">
        <f>IF(OR($D206="",$AH206=""),"",MIN(VLOOKUP($AL206,IC_Req!$A$2:$J$7,9),$AH206-VLOOKUP($AL206,IC_Req!$A$2:$J$7,10)))</f>
        <v/>
      </c>
      <c r="AH206" s="453"/>
      <c r="AI206" s="453"/>
      <c r="AJ206" s="151"/>
      <c r="AK206" s="126" t="e">
        <f>VLOOKUP($D206,IC_Req!$M$2:$O$29,2)</f>
        <v>#N/A</v>
      </c>
      <c r="AL206" s="126" t="e">
        <f>VLOOKUP($D206,IC_Req!$M$2:$O$29,3)</f>
        <v>#N/A</v>
      </c>
      <c r="AM206" s="126" t="e">
        <f>IF($AL206=3,VLOOKUP($D206,IC_Req!$M$2:$P$29,4),"")</f>
        <v>#N/A</v>
      </c>
      <c r="AO206" s="217"/>
      <c r="AP206" s="218"/>
      <c r="AQ206" s="218"/>
    </row>
    <row r="207" spans="1:43" x14ac:dyDescent="0.25">
      <c r="A207" s="125"/>
      <c r="B207" s="453"/>
      <c r="C207" s="453"/>
      <c r="D207" s="454"/>
      <c r="E207" s="455"/>
      <c r="F207" s="147" t="str">
        <f>IF(OR($D207="",$AB207=""),"",IF(AND($AL207&lt;&gt;3,$AL207&lt;&gt;4),$AB207-(VLOOKUP($AL207,IC_Req!$A$2:$J$7,3)*$AB207),""))</f>
        <v/>
      </c>
      <c r="G207" s="147" t="str">
        <f>IF($D207="","",IF(AND($AL207&lt;&gt;3,$AL207&lt;&gt;4),IF($AB207&lt;&gt;"",$AB207+(VLOOKUP($AL207,IC_Req!$A$2:$J$7,3)*$AB207),IF(AND($H207&lt;&gt;"",$AA207&lt;&gt;""),$AA207*$H207,"")),IF(AND($H207&lt;&gt;"",$AA207&lt;&gt;""),$AA207*$H207,"")))</f>
        <v/>
      </c>
      <c r="H207" s="148" t="str">
        <f>IF($D207="","",IF(AND($AL207&lt;&gt;3,$AL207&lt;&gt;4),IF($AB207&lt;&gt;"","",VLOOKUP($AL207,IC_Req!$A$2:$J$7,2)),VLOOKUP($AL207,IC_Req!$A$2:$J$7,2)))</f>
        <v/>
      </c>
      <c r="I207" s="456"/>
      <c r="J207" s="147" t="str">
        <f t="shared" si="12"/>
        <v/>
      </c>
      <c r="K207" s="148" t="str">
        <f>IF($D207="","",VLOOKUP($AL207,IC_Req!$A$2:$J$7,4))</f>
        <v/>
      </c>
      <c r="L207" s="455"/>
      <c r="M207" s="169" t="str">
        <f t="shared" si="13"/>
        <v/>
      </c>
      <c r="N207" s="458"/>
      <c r="O207" s="455"/>
      <c r="P207" s="147" t="str">
        <f t="shared" si="14"/>
        <v/>
      </c>
      <c r="Q207" s="148" t="str">
        <f>IF($D207="","",IF(OR($AL207=4,$AL207=5,$AL207=6),VLOOKUP($AL207,IC_Req!$A$2:$J$7,6),IF($AL207=3,VLOOKUP($AM207,IC_Req!$A$12:$J$15,6),"")))</f>
        <v/>
      </c>
      <c r="R207" s="456"/>
      <c r="S207" s="158" t="str">
        <f t="shared" si="15"/>
        <v/>
      </c>
      <c r="T207" s="148" t="str">
        <f>IF($D207="","",IF(OR($AL207=5,$AL207=6,$AM207=1),IF($AM207=1,VLOOKUP($AM207,IC_Req!$A$12:$J$15,7),VLOOKUP($AL207,IC_Req!$A$2:$J$7,7)),""))</f>
        <v/>
      </c>
      <c r="U207" s="455"/>
      <c r="V207" s="455"/>
      <c r="W207" s="456"/>
      <c r="X207" s="150" t="str">
        <f t="shared" si="16"/>
        <v/>
      </c>
      <c r="Y207" s="150" t="str">
        <f t="shared" si="17"/>
        <v/>
      </c>
      <c r="Z207" s="151"/>
      <c r="AA207" s="453"/>
      <c r="AB207" s="453"/>
      <c r="AC207" s="453"/>
      <c r="AD207" s="453"/>
      <c r="AE207" s="453"/>
      <c r="AF207" s="457"/>
      <c r="AG207" s="152" t="str">
        <f>IF(OR($D207="",$AH207=""),"",MIN(VLOOKUP($AL207,IC_Req!$A$2:$J$7,9),$AH207-VLOOKUP($AL207,IC_Req!$A$2:$J$7,10)))</f>
        <v/>
      </c>
      <c r="AH207" s="453"/>
      <c r="AI207" s="453"/>
      <c r="AJ207" s="151"/>
      <c r="AK207" s="126" t="e">
        <f>VLOOKUP($D207,IC_Req!$M$2:$O$29,2)</f>
        <v>#N/A</v>
      </c>
      <c r="AL207" s="126" t="e">
        <f>VLOOKUP($D207,IC_Req!$M$2:$O$29,3)</f>
        <v>#N/A</v>
      </c>
      <c r="AM207" s="126" t="e">
        <f>IF($AL207=3,VLOOKUP($D207,IC_Req!$M$2:$P$29,4),"")</f>
        <v>#N/A</v>
      </c>
      <c r="AO207" s="217"/>
      <c r="AP207" s="218"/>
      <c r="AQ207" s="218"/>
    </row>
    <row r="208" spans="1:43" x14ac:dyDescent="0.25">
      <c r="A208" s="125"/>
      <c r="B208" s="453"/>
      <c r="C208" s="453"/>
      <c r="D208" s="454"/>
      <c r="E208" s="455"/>
      <c r="F208" s="147" t="str">
        <f>IF(OR($D208="",$AB208=""),"",IF(AND($AL208&lt;&gt;3,$AL208&lt;&gt;4),$AB208-(VLOOKUP($AL208,IC_Req!$A$2:$J$7,3)*$AB208),""))</f>
        <v/>
      </c>
      <c r="G208" s="147" t="str">
        <f>IF($D208="","",IF(AND($AL208&lt;&gt;3,$AL208&lt;&gt;4),IF($AB208&lt;&gt;"",$AB208+(VLOOKUP($AL208,IC_Req!$A$2:$J$7,3)*$AB208),IF(AND($H208&lt;&gt;"",$AA208&lt;&gt;""),$AA208*$H208,"")),IF(AND($H208&lt;&gt;"",$AA208&lt;&gt;""),$AA208*$H208,"")))</f>
        <v/>
      </c>
      <c r="H208" s="148" t="str">
        <f>IF($D208="","",IF(AND($AL208&lt;&gt;3,$AL208&lt;&gt;4),IF($AB208&lt;&gt;"","",VLOOKUP($AL208,IC_Req!$A$2:$J$7,2)),VLOOKUP($AL208,IC_Req!$A$2:$J$7,2)))</f>
        <v/>
      </c>
      <c r="I208" s="456"/>
      <c r="J208" s="147" t="str">
        <f t="shared" si="12"/>
        <v/>
      </c>
      <c r="K208" s="148" t="str">
        <f>IF($D208="","",VLOOKUP($AL208,IC_Req!$A$2:$J$7,4))</f>
        <v/>
      </c>
      <c r="L208" s="455"/>
      <c r="M208" s="169" t="str">
        <f t="shared" si="13"/>
        <v/>
      </c>
      <c r="N208" s="458"/>
      <c r="O208" s="455"/>
      <c r="P208" s="147" t="str">
        <f t="shared" si="14"/>
        <v/>
      </c>
      <c r="Q208" s="148" t="str">
        <f>IF($D208="","",IF(OR($AL208=4,$AL208=5,$AL208=6),VLOOKUP($AL208,IC_Req!$A$2:$J$7,6),IF($AL208=3,VLOOKUP($AM208,IC_Req!$A$12:$J$15,6),"")))</f>
        <v/>
      </c>
      <c r="R208" s="456"/>
      <c r="S208" s="158" t="str">
        <f t="shared" si="15"/>
        <v/>
      </c>
      <c r="T208" s="148" t="str">
        <f>IF($D208="","",IF(OR($AL208=5,$AL208=6,$AM208=1),IF($AM208=1,VLOOKUP($AM208,IC_Req!$A$12:$J$15,7),VLOOKUP($AL208,IC_Req!$A$2:$J$7,7)),""))</f>
        <v/>
      </c>
      <c r="U208" s="455"/>
      <c r="V208" s="455"/>
      <c r="W208" s="456"/>
      <c r="X208" s="150" t="str">
        <f t="shared" si="16"/>
        <v/>
      </c>
      <c r="Y208" s="150" t="str">
        <f t="shared" si="17"/>
        <v/>
      </c>
      <c r="Z208" s="151"/>
      <c r="AA208" s="453"/>
      <c r="AB208" s="453"/>
      <c r="AC208" s="453"/>
      <c r="AD208" s="453"/>
      <c r="AE208" s="453"/>
      <c r="AF208" s="457"/>
      <c r="AG208" s="152" t="str">
        <f>IF(OR($D208="",$AH208=""),"",MIN(VLOOKUP($AL208,IC_Req!$A$2:$J$7,9),$AH208-VLOOKUP($AL208,IC_Req!$A$2:$J$7,10)))</f>
        <v/>
      </c>
      <c r="AH208" s="453"/>
      <c r="AI208" s="453"/>
      <c r="AJ208" s="151"/>
      <c r="AK208" s="126" t="e">
        <f>VLOOKUP($D208,IC_Req!$M$2:$O$29,2)</f>
        <v>#N/A</v>
      </c>
      <c r="AL208" s="126" t="e">
        <f>VLOOKUP($D208,IC_Req!$M$2:$O$29,3)</f>
        <v>#N/A</v>
      </c>
      <c r="AM208" s="126" t="e">
        <f>IF($AL208=3,VLOOKUP($D208,IC_Req!$M$2:$P$29,4),"")</f>
        <v>#N/A</v>
      </c>
      <c r="AO208" s="217"/>
      <c r="AP208" s="218"/>
      <c r="AQ208" s="218"/>
    </row>
    <row r="209" spans="1:43" x14ac:dyDescent="0.25">
      <c r="A209" s="125"/>
      <c r="B209" s="453"/>
      <c r="C209" s="453"/>
      <c r="D209" s="454"/>
      <c r="E209" s="455"/>
      <c r="F209" s="147" t="str">
        <f>IF(OR($D209="",$AB209=""),"",IF(AND($AL209&lt;&gt;3,$AL209&lt;&gt;4),$AB209-(VLOOKUP($AL209,IC_Req!$A$2:$J$7,3)*$AB209),""))</f>
        <v/>
      </c>
      <c r="G209" s="147" t="str">
        <f>IF($D209="","",IF(AND($AL209&lt;&gt;3,$AL209&lt;&gt;4),IF($AB209&lt;&gt;"",$AB209+(VLOOKUP($AL209,IC_Req!$A$2:$J$7,3)*$AB209),IF(AND($H209&lt;&gt;"",$AA209&lt;&gt;""),$AA209*$H209,"")),IF(AND($H209&lt;&gt;"",$AA209&lt;&gt;""),$AA209*$H209,"")))</f>
        <v/>
      </c>
      <c r="H209" s="148" t="str">
        <f>IF($D209="","",IF(AND($AL209&lt;&gt;3,$AL209&lt;&gt;4),IF($AB209&lt;&gt;"","",VLOOKUP($AL209,IC_Req!$A$2:$J$7,2)),VLOOKUP($AL209,IC_Req!$A$2:$J$7,2)))</f>
        <v/>
      </c>
      <c r="I209" s="456"/>
      <c r="J209" s="147" t="str">
        <f t="shared" si="12"/>
        <v/>
      </c>
      <c r="K209" s="148" t="str">
        <f>IF($D209="","",VLOOKUP($AL209,IC_Req!$A$2:$J$7,4))</f>
        <v/>
      </c>
      <c r="L209" s="455"/>
      <c r="M209" s="169" t="str">
        <f t="shared" si="13"/>
        <v/>
      </c>
      <c r="N209" s="458"/>
      <c r="O209" s="455"/>
      <c r="P209" s="147" t="str">
        <f t="shared" si="14"/>
        <v/>
      </c>
      <c r="Q209" s="148" t="str">
        <f>IF($D209="","",IF(OR($AL209=4,$AL209=5,$AL209=6),VLOOKUP($AL209,IC_Req!$A$2:$J$7,6),IF($AL209=3,VLOOKUP($AM209,IC_Req!$A$12:$J$15,6),"")))</f>
        <v/>
      </c>
      <c r="R209" s="456"/>
      <c r="S209" s="158" t="str">
        <f t="shared" si="15"/>
        <v/>
      </c>
      <c r="T209" s="148" t="str">
        <f>IF($D209="","",IF(OR($AL209=5,$AL209=6,$AM209=1),IF($AM209=1,VLOOKUP($AM209,IC_Req!$A$12:$J$15,7),VLOOKUP($AL209,IC_Req!$A$2:$J$7,7)),""))</f>
        <v/>
      </c>
      <c r="U209" s="455"/>
      <c r="V209" s="455"/>
      <c r="W209" s="456"/>
      <c r="X209" s="150" t="str">
        <f t="shared" si="16"/>
        <v/>
      </c>
      <c r="Y209" s="150" t="str">
        <f t="shared" si="17"/>
        <v/>
      </c>
      <c r="Z209" s="151"/>
      <c r="AA209" s="453"/>
      <c r="AB209" s="453"/>
      <c r="AC209" s="453"/>
      <c r="AD209" s="453"/>
      <c r="AE209" s="453"/>
      <c r="AF209" s="457"/>
      <c r="AG209" s="152" t="str">
        <f>IF(OR($D209="",$AH209=""),"",MIN(VLOOKUP($AL209,IC_Req!$A$2:$J$7,9),$AH209-VLOOKUP($AL209,IC_Req!$A$2:$J$7,10)))</f>
        <v/>
      </c>
      <c r="AH209" s="453"/>
      <c r="AI209" s="453"/>
      <c r="AJ209" s="151"/>
      <c r="AK209" s="126" t="e">
        <f>VLOOKUP($D209,IC_Req!$M$2:$O$29,2)</f>
        <v>#N/A</v>
      </c>
      <c r="AL209" s="126" t="e">
        <f>VLOOKUP($D209,IC_Req!$M$2:$O$29,3)</f>
        <v>#N/A</v>
      </c>
      <c r="AM209" s="126" t="e">
        <f>IF($AL209=3,VLOOKUP($D209,IC_Req!$M$2:$P$29,4),"")</f>
        <v>#N/A</v>
      </c>
      <c r="AO209" s="217"/>
      <c r="AP209" s="218"/>
      <c r="AQ209" s="218"/>
    </row>
    <row r="210" spans="1:43" x14ac:dyDescent="0.25">
      <c r="A210" s="125"/>
      <c r="B210" s="453"/>
      <c r="C210" s="453"/>
      <c r="D210" s="454"/>
      <c r="E210" s="455"/>
      <c r="F210" s="147" t="str">
        <f>IF(OR($D210="",$AB210=""),"",IF(AND($AL210&lt;&gt;3,$AL210&lt;&gt;4),$AB210-(VLOOKUP($AL210,IC_Req!$A$2:$J$7,3)*$AB210),""))</f>
        <v/>
      </c>
      <c r="G210" s="147" t="str">
        <f>IF($D210="","",IF(AND($AL210&lt;&gt;3,$AL210&lt;&gt;4),IF($AB210&lt;&gt;"",$AB210+(VLOOKUP($AL210,IC_Req!$A$2:$J$7,3)*$AB210),IF(AND($H210&lt;&gt;"",$AA210&lt;&gt;""),$AA210*$H210,"")),IF(AND($H210&lt;&gt;"",$AA210&lt;&gt;""),$AA210*$H210,"")))</f>
        <v/>
      </c>
      <c r="H210" s="148" t="str">
        <f>IF($D210="","",IF(AND($AL210&lt;&gt;3,$AL210&lt;&gt;4),IF($AB210&lt;&gt;"","",VLOOKUP($AL210,IC_Req!$A$2:$J$7,2)),VLOOKUP($AL210,IC_Req!$A$2:$J$7,2)))</f>
        <v/>
      </c>
      <c r="I210" s="456"/>
      <c r="J210" s="147" t="str">
        <f t="shared" si="12"/>
        <v/>
      </c>
      <c r="K210" s="148" t="str">
        <f>IF($D210="","",VLOOKUP($AL210,IC_Req!$A$2:$J$7,4))</f>
        <v/>
      </c>
      <c r="L210" s="455"/>
      <c r="M210" s="169" t="str">
        <f t="shared" si="13"/>
        <v/>
      </c>
      <c r="N210" s="458"/>
      <c r="O210" s="455"/>
      <c r="P210" s="147" t="str">
        <f t="shared" si="14"/>
        <v/>
      </c>
      <c r="Q210" s="148" t="str">
        <f>IF($D210="","",IF(OR($AL210=4,$AL210=5,$AL210=6),VLOOKUP($AL210,IC_Req!$A$2:$J$7,6),IF($AL210=3,VLOOKUP($AM210,IC_Req!$A$12:$J$15,6),"")))</f>
        <v/>
      </c>
      <c r="R210" s="456"/>
      <c r="S210" s="158" t="str">
        <f t="shared" si="15"/>
        <v/>
      </c>
      <c r="T210" s="148" t="str">
        <f>IF($D210="","",IF(OR($AL210=5,$AL210=6,$AM210=1),IF($AM210=1,VLOOKUP($AM210,IC_Req!$A$12:$J$15,7),VLOOKUP($AL210,IC_Req!$A$2:$J$7,7)),""))</f>
        <v/>
      </c>
      <c r="U210" s="455"/>
      <c r="V210" s="455"/>
      <c r="W210" s="456"/>
      <c r="X210" s="150" t="str">
        <f t="shared" si="16"/>
        <v/>
      </c>
      <c r="Y210" s="150" t="str">
        <f t="shared" si="17"/>
        <v/>
      </c>
      <c r="Z210" s="151"/>
      <c r="AA210" s="453"/>
      <c r="AB210" s="453"/>
      <c r="AC210" s="453"/>
      <c r="AD210" s="453"/>
      <c r="AE210" s="453"/>
      <c r="AF210" s="457"/>
      <c r="AG210" s="152" t="str">
        <f>IF(OR($D210="",$AH210=""),"",MIN(VLOOKUP($AL210,IC_Req!$A$2:$J$7,9),$AH210-VLOOKUP($AL210,IC_Req!$A$2:$J$7,10)))</f>
        <v/>
      </c>
      <c r="AH210" s="453"/>
      <c r="AI210" s="453"/>
      <c r="AJ210" s="151"/>
      <c r="AK210" s="126" t="e">
        <f>VLOOKUP($D210,IC_Req!$M$2:$O$29,2)</f>
        <v>#N/A</v>
      </c>
      <c r="AL210" s="126" t="e">
        <f>VLOOKUP($D210,IC_Req!$M$2:$O$29,3)</f>
        <v>#N/A</v>
      </c>
      <c r="AM210" s="126" t="e">
        <f>IF($AL210=3,VLOOKUP($D210,IC_Req!$M$2:$P$29,4),"")</f>
        <v>#N/A</v>
      </c>
      <c r="AO210" s="217"/>
      <c r="AP210" s="218"/>
      <c r="AQ210" s="218"/>
    </row>
    <row r="211" spans="1:43" x14ac:dyDescent="0.25">
      <c r="A211" s="125"/>
      <c r="B211" s="453"/>
      <c r="C211" s="453"/>
      <c r="D211" s="454"/>
      <c r="E211" s="455"/>
      <c r="F211" s="147" t="str">
        <f>IF(OR($D211="",$AB211=""),"",IF(AND($AL211&lt;&gt;3,$AL211&lt;&gt;4),$AB211-(VLOOKUP($AL211,IC_Req!$A$2:$J$7,3)*$AB211),""))</f>
        <v/>
      </c>
      <c r="G211" s="147" t="str">
        <f>IF($D211="","",IF(AND($AL211&lt;&gt;3,$AL211&lt;&gt;4),IF($AB211&lt;&gt;"",$AB211+(VLOOKUP($AL211,IC_Req!$A$2:$J$7,3)*$AB211),IF(AND($H211&lt;&gt;"",$AA211&lt;&gt;""),$AA211*$H211,"")),IF(AND($H211&lt;&gt;"",$AA211&lt;&gt;""),$AA211*$H211,"")))</f>
        <v/>
      </c>
      <c r="H211" s="148" t="str">
        <f>IF($D211="","",IF(AND($AL211&lt;&gt;3,$AL211&lt;&gt;4),IF($AB211&lt;&gt;"","",VLOOKUP($AL211,IC_Req!$A$2:$J$7,2)),VLOOKUP($AL211,IC_Req!$A$2:$J$7,2)))</f>
        <v/>
      </c>
      <c r="I211" s="456"/>
      <c r="J211" s="147" t="str">
        <f t="shared" si="12"/>
        <v/>
      </c>
      <c r="K211" s="148" t="str">
        <f>IF($D211="","",VLOOKUP($AL211,IC_Req!$A$2:$J$7,4))</f>
        <v/>
      </c>
      <c r="L211" s="455"/>
      <c r="M211" s="169" t="str">
        <f t="shared" si="13"/>
        <v/>
      </c>
      <c r="N211" s="458"/>
      <c r="O211" s="455"/>
      <c r="P211" s="147" t="str">
        <f t="shared" si="14"/>
        <v/>
      </c>
      <c r="Q211" s="148" t="str">
        <f>IF($D211="","",IF(OR($AL211=4,$AL211=5,$AL211=6),VLOOKUP($AL211,IC_Req!$A$2:$J$7,6),IF($AL211=3,VLOOKUP($AM211,IC_Req!$A$12:$J$15,6),"")))</f>
        <v/>
      </c>
      <c r="R211" s="456"/>
      <c r="S211" s="158" t="str">
        <f t="shared" si="15"/>
        <v/>
      </c>
      <c r="T211" s="148" t="str">
        <f>IF($D211="","",IF(OR($AL211=5,$AL211=6,$AM211=1),IF($AM211=1,VLOOKUP($AM211,IC_Req!$A$12:$J$15,7),VLOOKUP($AL211,IC_Req!$A$2:$J$7,7)),""))</f>
        <v/>
      </c>
      <c r="U211" s="455"/>
      <c r="V211" s="455"/>
      <c r="W211" s="456"/>
      <c r="X211" s="150" t="str">
        <f t="shared" si="16"/>
        <v/>
      </c>
      <c r="Y211" s="150" t="str">
        <f t="shared" si="17"/>
        <v/>
      </c>
      <c r="Z211" s="151"/>
      <c r="AA211" s="453"/>
      <c r="AB211" s="453"/>
      <c r="AC211" s="453"/>
      <c r="AD211" s="453"/>
      <c r="AE211" s="453"/>
      <c r="AF211" s="457"/>
      <c r="AG211" s="152" t="str">
        <f>IF(OR($D211="",$AH211=""),"",MIN(VLOOKUP($AL211,IC_Req!$A$2:$J$7,9),$AH211-VLOOKUP($AL211,IC_Req!$A$2:$J$7,10)))</f>
        <v/>
      </c>
      <c r="AH211" s="453"/>
      <c r="AI211" s="453"/>
      <c r="AJ211" s="151"/>
      <c r="AK211" s="126" t="e">
        <f>VLOOKUP($D211,IC_Req!$M$2:$O$29,2)</f>
        <v>#N/A</v>
      </c>
      <c r="AL211" s="126" t="e">
        <f>VLOOKUP($D211,IC_Req!$M$2:$O$29,3)</f>
        <v>#N/A</v>
      </c>
      <c r="AM211" s="126" t="e">
        <f>IF($AL211=3,VLOOKUP($D211,IC_Req!$M$2:$P$29,4),"")</f>
        <v>#N/A</v>
      </c>
      <c r="AO211" s="217"/>
      <c r="AP211" s="218"/>
      <c r="AQ211" s="218"/>
    </row>
    <row r="212" spans="1:43" x14ac:dyDescent="0.25">
      <c r="A212" s="125"/>
      <c r="B212" s="453"/>
      <c r="C212" s="453"/>
      <c r="D212" s="454"/>
      <c r="E212" s="455"/>
      <c r="F212" s="147" t="str">
        <f>IF(OR($D212="",$AB212=""),"",IF(AND($AL212&lt;&gt;3,$AL212&lt;&gt;4),$AB212-(VLOOKUP($AL212,IC_Req!$A$2:$J$7,3)*$AB212),""))</f>
        <v/>
      </c>
      <c r="G212" s="147" t="str">
        <f>IF($D212="","",IF(AND($AL212&lt;&gt;3,$AL212&lt;&gt;4),IF($AB212&lt;&gt;"",$AB212+(VLOOKUP($AL212,IC_Req!$A$2:$J$7,3)*$AB212),IF(AND($H212&lt;&gt;"",$AA212&lt;&gt;""),$AA212*$H212,"")),IF(AND($H212&lt;&gt;"",$AA212&lt;&gt;""),$AA212*$H212,"")))</f>
        <v/>
      </c>
      <c r="H212" s="148" t="str">
        <f>IF($D212="","",IF(AND($AL212&lt;&gt;3,$AL212&lt;&gt;4),IF($AB212&lt;&gt;"","",VLOOKUP($AL212,IC_Req!$A$2:$J$7,2)),VLOOKUP($AL212,IC_Req!$A$2:$J$7,2)))</f>
        <v/>
      </c>
      <c r="I212" s="456"/>
      <c r="J212" s="147" t="str">
        <f t="shared" si="12"/>
        <v/>
      </c>
      <c r="K212" s="148" t="str">
        <f>IF($D212="","",VLOOKUP($AL212,IC_Req!$A$2:$J$7,4))</f>
        <v/>
      </c>
      <c r="L212" s="455"/>
      <c r="M212" s="169" t="str">
        <f t="shared" si="13"/>
        <v/>
      </c>
      <c r="N212" s="458"/>
      <c r="O212" s="455"/>
      <c r="P212" s="147" t="str">
        <f t="shared" si="14"/>
        <v/>
      </c>
      <c r="Q212" s="148" t="str">
        <f>IF($D212="","",IF(OR($AL212=4,$AL212=5,$AL212=6),VLOOKUP($AL212,IC_Req!$A$2:$J$7,6),IF($AL212=3,VLOOKUP($AM212,IC_Req!$A$12:$J$15,6),"")))</f>
        <v/>
      </c>
      <c r="R212" s="456"/>
      <c r="S212" s="158" t="str">
        <f t="shared" si="15"/>
        <v/>
      </c>
      <c r="T212" s="148" t="str">
        <f>IF($D212="","",IF(OR($AL212=5,$AL212=6,$AM212=1),IF($AM212=1,VLOOKUP($AM212,IC_Req!$A$12:$J$15,7),VLOOKUP($AL212,IC_Req!$A$2:$J$7,7)),""))</f>
        <v/>
      </c>
      <c r="U212" s="455"/>
      <c r="V212" s="455"/>
      <c r="W212" s="456"/>
      <c r="X212" s="150" t="str">
        <f t="shared" si="16"/>
        <v/>
      </c>
      <c r="Y212" s="150" t="str">
        <f t="shared" si="17"/>
        <v/>
      </c>
      <c r="Z212" s="151"/>
      <c r="AA212" s="453"/>
      <c r="AB212" s="453"/>
      <c r="AC212" s="453"/>
      <c r="AD212" s="453"/>
      <c r="AE212" s="453"/>
      <c r="AF212" s="457"/>
      <c r="AG212" s="152" t="str">
        <f>IF(OR($D212="",$AH212=""),"",MIN(VLOOKUP($AL212,IC_Req!$A$2:$J$7,9),$AH212-VLOOKUP($AL212,IC_Req!$A$2:$J$7,10)))</f>
        <v/>
      </c>
      <c r="AH212" s="453"/>
      <c r="AI212" s="453"/>
      <c r="AJ212" s="151"/>
      <c r="AK212" s="126" t="e">
        <f>VLOOKUP($D212,IC_Req!$M$2:$O$29,2)</f>
        <v>#N/A</v>
      </c>
      <c r="AL212" s="126" t="e">
        <f>VLOOKUP($D212,IC_Req!$M$2:$O$29,3)</f>
        <v>#N/A</v>
      </c>
      <c r="AM212" s="126" t="e">
        <f>IF($AL212=3,VLOOKUP($D212,IC_Req!$M$2:$P$29,4),"")</f>
        <v>#N/A</v>
      </c>
      <c r="AO212" s="217"/>
      <c r="AP212" s="218"/>
      <c r="AQ212" s="218"/>
    </row>
    <row r="213" spans="1:43" x14ac:dyDescent="0.25">
      <c r="A213" s="125"/>
      <c r="B213" s="453"/>
      <c r="C213" s="453"/>
      <c r="D213" s="454"/>
      <c r="E213" s="455"/>
      <c r="F213" s="147" t="str">
        <f>IF(OR($D213="",$AB213=""),"",IF(AND($AL213&lt;&gt;3,$AL213&lt;&gt;4),$AB213-(VLOOKUP($AL213,IC_Req!$A$2:$J$7,3)*$AB213),""))</f>
        <v/>
      </c>
      <c r="G213" s="147" t="str">
        <f>IF($D213="","",IF(AND($AL213&lt;&gt;3,$AL213&lt;&gt;4),IF($AB213&lt;&gt;"",$AB213+(VLOOKUP($AL213,IC_Req!$A$2:$J$7,3)*$AB213),IF(AND($H213&lt;&gt;"",$AA213&lt;&gt;""),$AA213*$H213,"")),IF(AND($H213&lt;&gt;"",$AA213&lt;&gt;""),$AA213*$H213,"")))</f>
        <v/>
      </c>
      <c r="H213" s="148" t="str">
        <f>IF($D213="","",IF(AND($AL213&lt;&gt;3,$AL213&lt;&gt;4),IF($AB213&lt;&gt;"","",VLOOKUP($AL213,IC_Req!$A$2:$J$7,2)),VLOOKUP($AL213,IC_Req!$A$2:$J$7,2)))</f>
        <v/>
      </c>
      <c r="I213" s="456"/>
      <c r="J213" s="147" t="str">
        <f t="shared" ref="J213:J276" si="18">IF(OR($D213="",$AC213="",$K213=""),"",IF($AK213&lt;900,$AC213*$K213,""))</f>
        <v/>
      </c>
      <c r="K213" s="148" t="str">
        <f>IF($D213="","",VLOOKUP($AL213,IC_Req!$A$2:$J$7,4))</f>
        <v/>
      </c>
      <c r="L213" s="455"/>
      <c r="M213" s="169" t="str">
        <f t="shared" ref="M213:M276" si="19">IF(OR($D213="",$AD213=""),"",IF($AL213=2,IF($N213&lt;&gt;"",$AD213*$N213,$AD213),""))</f>
        <v/>
      </c>
      <c r="N213" s="458"/>
      <c r="O213" s="455"/>
      <c r="P213" s="147" t="str">
        <f t="shared" ref="P213:P276" si="20">IF(OR($D213="",$Q213="",$AE213=""),"",IF(OR($AL213=3,$AL213=4,$AL213=5,$AL213=6),$AE213*$Q213,""))</f>
        <v/>
      </c>
      <c r="Q213" s="148" t="str">
        <f>IF($D213="","",IF(OR($AL213=4,$AL213=5,$AL213=6),VLOOKUP($AL213,IC_Req!$A$2:$J$7,6),IF($AL213=3,VLOOKUP($AM213,IC_Req!$A$12:$J$15,6),"")))</f>
        <v/>
      </c>
      <c r="R213" s="456"/>
      <c r="S213" s="158" t="str">
        <f t="shared" ref="S213:S276" si="21">IF(OR($D213="",$T213="",$AF213=""),"",IF(OR($AM213=1,$AL213=5,$AL213=6),$AF213*$T213,""))</f>
        <v/>
      </c>
      <c r="T213" s="148" t="str">
        <f>IF($D213="","",IF(OR($AL213=5,$AL213=6,$AM213=1),IF($AM213=1,VLOOKUP($AM213,IC_Req!$A$12:$J$15,7),VLOOKUP($AL213,IC_Req!$A$2:$J$7,7)),""))</f>
        <v/>
      </c>
      <c r="U213" s="455"/>
      <c r="V213" s="455"/>
      <c r="W213" s="456"/>
      <c r="X213" s="150" t="str">
        <f t="shared" ref="X213:X276" si="22">IF($D213="","",$J$6+AI213)</f>
        <v/>
      </c>
      <c r="Y213" s="150" t="str">
        <f t="shared" si="17"/>
        <v/>
      </c>
      <c r="Z213" s="151"/>
      <c r="AA213" s="453"/>
      <c r="AB213" s="453"/>
      <c r="AC213" s="453"/>
      <c r="AD213" s="453"/>
      <c r="AE213" s="453"/>
      <c r="AF213" s="457"/>
      <c r="AG213" s="152" t="str">
        <f>IF(OR($D213="",$AH213=""),"",MIN(VLOOKUP($AL213,IC_Req!$A$2:$J$7,9),$AH213-VLOOKUP($AL213,IC_Req!$A$2:$J$7,10)))</f>
        <v/>
      </c>
      <c r="AH213" s="453"/>
      <c r="AI213" s="453"/>
      <c r="AJ213" s="151"/>
      <c r="AK213" s="126" t="e">
        <f>VLOOKUP($D213,IC_Req!$M$2:$O$29,2)</f>
        <v>#N/A</v>
      </c>
      <c r="AL213" s="126" t="e">
        <f>VLOOKUP($D213,IC_Req!$M$2:$O$29,3)</f>
        <v>#N/A</v>
      </c>
      <c r="AM213" s="126" t="e">
        <f>IF($AL213=3,VLOOKUP($D213,IC_Req!$M$2:$P$29,4),"")</f>
        <v>#N/A</v>
      </c>
      <c r="AO213" s="217"/>
      <c r="AP213" s="218"/>
      <c r="AQ213" s="218"/>
    </row>
    <row r="214" spans="1:43" x14ac:dyDescent="0.25">
      <c r="A214" s="125"/>
      <c r="B214" s="453"/>
      <c r="C214" s="453"/>
      <c r="D214" s="454"/>
      <c r="E214" s="455"/>
      <c r="F214" s="147" t="str">
        <f>IF(OR($D214="",$AB214=""),"",IF(AND($AL214&lt;&gt;3,$AL214&lt;&gt;4),$AB214-(VLOOKUP($AL214,IC_Req!$A$2:$J$7,3)*$AB214),""))</f>
        <v/>
      </c>
      <c r="G214" s="147" t="str">
        <f>IF($D214="","",IF(AND($AL214&lt;&gt;3,$AL214&lt;&gt;4),IF($AB214&lt;&gt;"",$AB214+(VLOOKUP($AL214,IC_Req!$A$2:$J$7,3)*$AB214),IF(AND($H214&lt;&gt;"",$AA214&lt;&gt;""),$AA214*$H214,"")),IF(AND($H214&lt;&gt;"",$AA214&lt;&gt;""),$AA214*$H214,"")))</f>
        <v/>
      </c>
      <c r="H214" s="148" t="str">
        <f>IF($D214="","",IF(AND($AL214&lt;&gt;3,$AL214&lt;&gt;4),IF($AB214&lt;&gt;"","",VLOOKUP($AL214,IC_Req!$A$2:$J$7,2)),VLOOKUP($AL214,IC_Req!$A$2:$J$7,2)))</f>
        <v/>
      </c>
      <c r="I214" s="456"/>
      <c r="J214" s="147" t="str">
        <f t="shared" si="18"/>
        <v/>
      </c>
      <c r="K214" s="148" t="str">
        <f>IF($D214="","",VLOOKUP($AL214,IC_Req!$A$2:$J$7,4))</f>
        <v/>
      </c>
      <c r="L214" s="455"/>
      <c r="M214" s="169" t="str">
        <f t="shared" si="19"/>
        <v/>
      </c>
      <c r="N214" s="458"/>
      <c r="O214" s="455"/>
      <c r="P214" s="147" t="str">
        <f t="shared" si="20"/>
        <v/>
      </c>
      <c r="Q214" s="148" t="str">
        <f>IF($D214="","",IF(OR($AL214=4,$AL214=5,$AL214=6),VLOOKUP($AL214,IC_Req!$A$2:$J$7,6),IF($AL214=3,VLOOKUP($AM214,IC_Req!$A$12:$J$15,6),"")))</f>
        <v/>
      </c>
      <c r="R214" s="456"/>
      <c r="S214" s="158" t="str">
        <f t="shared" si="21"/>
        <v/>
      </c>
      <c r="T214" s="148" t="str">
        <f>IF($D214="","",IF(OR($AL214=5,$AL214=6,$AM214=1),IF($AM214=1,VLOOKUP($AM214,IC_Req!$A$12:$J$15,7),VLOOKUP($AL214,IC_Req!$A$2:$J$7,7)),""))</f>
        <v/>
      </c>
      <c r="U214" s="455"/>
      <c r="V214" s="455"/>
      <c r="W214" s="456"/>
      <c r="X214" s="150" t="str">
        <f t="shared" si="22"/>
        <v/>
      </c>
      <c r="Y214" s="150" t="str">
        <f t="shared" ref="Y214:Y277" si="23">IF($D214="","",$AG214)</f>
        <v/>
      </c>
      <c r="Z214" s="151"/>
      <c r="AA214" s="453"/>
      <c r="AB214" s="453"/>
      <c r="AC214" s="453"/>
      <c r="AD214" s="453"/>
      <c r="AE214" s="453"/>
      <c r="AF214" s="457"/>
      <c r="AG214" s="152" t="str">
        <f>IF(OR($D214="",$AH214=""),"",MIN(VLOOKUP($AL214,IC_Req!$A$2:$J$7,9),$AH214-VLOOKUP($AL214,IC_Req!$A$2:$J$7,10)))</f>
        <v/>
      </c>
      <c r="AH214" s="453"/>
      <c r="AI214" s="453"/>
      <c r="AJ214" s="151"/>
      <c r="AK214" s="126" t="e">
        <f>VLOOKUP($D214,IC_Req!$M$2:$O$29,2)</f>
        <v>#N/A</v>
      </c>
      <c r="AL214" s="126" t="e">
        <f>VLOOKUP($D214,IC_Req!$M$2:$O$29,3)</f>
        <v>#N/A</v>
      </c>
      <c r="AM214" s="126" t="e">
        <f>IF($AL214=3,VLOOKUP($D214,IC_Req!$M$2:$P$29,4),"")</f>
        <v>#N/A</v>
      </c>
      <c r="AO214" s="217"/>
      <c r="AP214" s="218"/>
      <c r="AQ214" s="218"/>
    </row>
    <row r="215" spans="1:43" x14ac:dyDescent="0.25">
      <c r="A215" s="125"/>
      <c r="B215" s="453"/>
      <c r="C215" s="453"/>
      <c r="D215" s="454"/>
      <c r="E215" s="455"/>
      <c r="F215" s="147" t="str">
        <f>IF(OR($D215="",$AB215=""),"",IF(AND($AL215&lt;&gt;3,$AL215&lt;&gt;4),$AB215-(VLOOKUP($AL215,IC_Req!$A$2:$J$7,3)*$AB215),""))</f>
        <v/>
      </c>
      <c r="G215" s="147" t="str">
        <f>IF($D215="","",IF(AND($AL215&lt;&gt;3,$AL215&lt;&gt;4),IF($AB215&lt;&gt;"",$AB215+(VLOOKUP($AL215,IC_Req!$A$2:$J$7,3)*$AB215),IF(AND($H215&lt;&gt;"",$AA215&lt;&gt;""),$AA215*$H215,"")),IF(AND($H215&lt;&gt;"",$AA215&lt;&gt;""),$AA215*$H215,"")))</f>
        <v/>
      </c>
      <c r="H215" s="148" t="str">
        <f>IF($D215="","",IF(AND($AL215&lt;&gt;3,$AL215&lt;&gt;4),IF($AB215&lt;&gt;"","",VLOOKUP($AL215,IC_Req!$A$2:$J$7,2)),VLOOKUP($AL215,IC_Req!$A$2:$J$7,2)))</f>
        <v/>
      </c>
      <c r="I215" s="456"/>
      <c r="J215" s="147" t="str">
        <f t="shared" si="18"/>
        <v/>
      </c>
      <c r="K215" s="148" t="str">
        <f>IF($D215="","",VLOOKUP($AL215,IC_Req!$A$2:$J$7,4))</f>
        <v/>
      </c>
      <c r="L215" s="455"/>
      <c r="M215" s="169" t="str">
        <f t="shared" si="19"/>
        <v/>
      </c>
      <c r="N215" s="458"/>
      <c r="O215" s="455"/>
      <c r="P215" s="147" t="str">
        <f t="shared" si="20"/>
        <v/>
      </c>
      <c r="Q215" s="148" t="str">
        <f>IF($D215="","",IF(OR($AL215=4,$AL215=5,$AL215=6),VLOOKUP($AL215,IC_Req!$A$2:$J$7,6),IF($AL215=3,VLOOKUP($AM215,IC_Req!$A$12:$J$15,6),"")))</f>
        <v/>
      </c>
      <c r="R215" s="456"/>
      <c r="S215" s="158" t="str">
        <f t="shared" si="21"/>
        <v/>
      </c>
      <c r="T215" s="148" t="str">
        <f>IF($D215="","",IF(OR($AL215=5,$AL215=6,$AM215=1),IF($AM215=1,VLOOKUP($AM215,IC_Req!$A$12:$J$15,7),VLOOKUP($AL215,IC_Req!$A$2:$J$7,7)),""))</f>
        <v/>
      </c>
      <c r="U215" s="455"/>
      <c r="V215" s="455"/>
      <c r="W215" s="456"/>
      <c r="X215" s="150" t="str">
        <f t="shared" si="22"/>
        <v/>
      </c>
      <c r="Y215" s="150" t="str">
        <f t="shared" si="23"/>
        <v/>
      </c>
      <c r="Z215" s="151"/>
      <c r="AA215" s="453"/>
      <c r="AB215" s="453"/>
      <c r="AC215" s="453"/>
      <c r="AD215" s="453"/>
      <c r="AE215" s="453"/>
      <c r="AF215" s="457"/>
      <c r="AG215" s="152" t="str">
        <f>IF(OR($D215="",$AH215=""),"",MIN(VLOOKUP($AL215,IC_Req!$A$2:$J$7,9),$AH215-VLOOKUP($AL215,IC_Req!$A$2:$J$7,10)))</f>
        <v/>
      </c>
      <c r="AH215" s="453"/>
      <c r="AI215" s="453"/>
      <c r="AJ215" s="151"/>
      <c r="AK215" s="126" t="e">
        <f>VLOOKUP($D215,IC_Req!$M$2:$O$29,2)</f>
        <v>#N/A</v>
      </c>
      <c r="AL215" s="126" t="e">
        <f>VLOOKUP($D215,IC_Req!$M$2:$O$29,3)</f>
        <v>#N/A</v>
      </c>
      <c r="AM215" s="126" t="e">
        <f>IF($AL215=3,VLOOKUP($D215,IC_Req!$M$2:$P$29,4),"")</f>
        <v>#N/A</v>
      </c>
      <c r="AO215" s="217"/>
      <c r="AP215" s="218"/>
      <c r="AQ215" s="218"/>
    </row>
    <row r="216" spans="1:43" x14ac:dyDescent="0.25">
      <c r="A216" s="125"/>
      <c r="B216" s="453"/>
      <c r="C216" s="453"/>
      <c r="D216" s="454"/>
      <c r="E216" s="455"/>
      <c r="F216" s="147" t="str">
        <f>IF(OR($D216="",$AB216=""),"",IF(AND($AL216&lt;&gt;3,$AL216&lt;&gt;4),$AB216-(VLOOKUP($AL216,IC_Req!$A$2:$J$7,3)*$AB216),""))</f>
        <v/>
      </c>
      <c r="G216" s="147" t="str">
        <f>IF($D216="","",IF(AND($AL216&lt;&gt;3,$AL216&lt;&gt;4),IF($AB216&lt;&gt;"",$AB216+(VLOOKUP($AL216,IC_Req!$A$2:$J$7,3)*$AB216),IF(AND($H216&lt;&gt;"",$AA216&lt;&gt;""),$AA216*$H216,"")),IF(AND($H216&lt;&gt;"",$AA216&lt;&gt;""),$AA216*$H216,"")))</f>
        <v/>
      </c>
      <c r="H216" s="148" t="str">
        <f>IF($D216="","",IF(AND($AL216&lt;&gt;3,$AL216&lt;&gt;4),IF($AB216&lt;&gt;"","",VLOOKUP($AL216,IC_Req!$A$2:$J$7,2)),VLOOKUP($AL216,IC_Req!$A$2:$J$7,2)))</f>
        <v/>
      </c>
      <c r="I216" s="456"/>
      <c r="J216" s="147" t="str">
        <f t="shared" si="18"/>
        <v/>
      </c>
      <c r="K216" s="148" t="str">
        <f>IF($D216="","",VLOOKUP($AL216,IC_Req!$A$2:$J$7,4))</f>
        <v/>
      </c>
      <c r="L216" s="455"/>
      <c r="M216" s="169" t="str">
        <f t="shared" si="19"/>
        <v/>
      </c>
      <c r="N216" s="458"/>
      <c r="O216" s="455"/>
      <c r="P216" s="147" t="str">
        <f t="shared" si="20"/>
        <v/>
      </c>
      <c r="Q216" s="148" t="str">
        <f>IF($D216="","",IF(OR($AL216=4,$AL216=5,$AL216=6),VLOOKUP($AL216,IC_Req!$A$2:$J$7,6),IF($AL216=3,VLOOKUP($AM216,IC_Req!$A$12:$J$15,6),"")))</f>
        <v/>
      </c>
      <c r="R216" s="456"/>
      <c r="S216" s="158" t="str">
        <f t="shared" si="21"/>
        <v/>
      </c>
      <c r="T216" s="148" t="str">
        <f>IF($D216="","",IF(OR($AL216=5,$AL216=6,$AM216=1),IF($AM216=1,VLOOKUP($AM216,IC_Req!$A$12:$J$15,7),VLOOKUP($AL216,IC_Req!$A$2:$J$7,7)),""))</f>
        <v/>
      </c>
      <c r="U216" s="455"/>
      <c r="V216" s="455"/>
      <c r="W216" s="456"/>
      <c r="X216" s="150" t="str">
        <f t="shared" si="22"/>
        <v/>
      </c>
      <c r="Y216" s="150" t="str">
        <f t="shared" si="23"/>
        <v/>
      </c>
      <c r="Z216" s="151"/>
      <c r="AA216" s="453"/>
      <c r="AB216" s="453"/>
      <c r="AC216" s="453"/>
      <c r="AD216" s="453"/>
      <c r="AE216" s="453"/>
      <c r="AF216" s="457"/>
      <c r="AG216" s="152" t="str">
        <f>IF(OR($D216="",$AH216=""),"",MIN(VLOOKUP($AL216,IC_Req!$A$2:$J$7,9),$AH216-VLOOKUP($AL216,IC_Req!$A$2:$J$7,10)))</f>
        <v/>
      </c>
      <c r="AH216" s="453"/>
      <c r="AI216" s="453"/>
      <c r="AJ216" s="151"/>
      <c r="AK216" s="126" t="e">
        <f>VLOOKUP($D216,IC_Req!$M$2:$O$29,2)</f>
        <v>#N/A</v>
      </c>
      <c r="AL216" s="126" t="e">
        <f>VLOOKUP($D216,IC_Req!$M$2:$O$29,3)</f>
        <v>#N/A</v>
      </c>
      <c r="AM216" s="126" t="e">
        <f>IF($AL216=3,VLOOKUP($D216,IC_Req!$M$2:$P$29,4),"")</f>
        <v>#N/A</v>
      </c>
      <c r="AO216" s="217"/>
      <c r="AP216" s="218"/>
      <c r="AQ216" s="218"/>
    </row>
    <row r="217" spans="1:43" x14ac:dyDescent="0.25">
      <c r="A217" s="125"/>
      <c r="B217" s="453"/>
      <c r="C217" s="453"/>
      <c r="D217" s="454"/>
      <c r="E217" s="455"/>
      <c r="F217" s="147" t="str">
        <f>IF(OR($D217="",$AB217=""),"",IF(AND($AL217&lt;&gt;3,$AL217&lt;&gt;4),$AB217-(VLOOKUP($AL217,IC_Req!$A$2:$J$7,3)*$AB217),""))</f>
        <v/>
      </c>
      <c r="G217" s="147" t="str">
        <f>IF($D217="","",IF(AND($AL217&lt;&gt;3,$AL217&lt;&gt;4),IF($AB217&lt;&gt;"",$AB217+(VLOOKUP($AL217,IC_Req!$A$2:$J$7,3)*$AB217),IF(AND($H217&lt;&gt;"",$AA217&lt;&gt;""),$AA217*$H217,"")),IF(AND($H217&lt;&gt;"",$AA217&lt;&gt;""),$AA217*$H217,"")))</f>
        <v/>
      </c>
      <c r="H217" s="148" t="str">
        <f>IF($D217="","",IF(AND($AL217&lt;&gt;3,$AL217&lt;&gt;4),IF($AB217&lt;&gt;"","",VLOOKUP($AL217,IC_Req!$A$2:$J$7,2)),VLOOKUP($AL217,IC_Req!$A$2:$J$7,2)))</f>
        <v/>
      </c>
      <c r="I217" s="456"/>
      <c r="J217" s="147" t="str">
        <f t="shared" si="18"/>
        <v/>
      </c>
      <c r="K217" s="148" t="str">
        <f>IF($D217="","",VLOOKUP($AL217,IC_Req!$A$2:$J$7,4))</f>
        <v/>
      </c>
      <c r="L217" s="455"/>
      <c r="M217" s="169" t="str">
        <f t="shared" si="19"/>
        <v/>
      </c>
      <c r="N217" s="458"/>
      <c r="O217" s="455"/>
      <c r="P217" s="147" t="str">
        <f t="shared" si="20"/>
        <v/>
      </c>
      <c r="Q217" s="148" t="str">
        <f>IF($D217="","",IF(OR($AL217=4,$AL217=5,$AL217=6),VLOOKUP($AL217,IC_Req!$A$2:$J$7,6),IF($AL217=3,VLOOKUP($AM217,IC_Req!$A$12:$J$15,6),"")))</f>
        <v/>
      </c>
      <c r="R217" s="456"/>
      <c r="S217" s="158" t="str">
        <f t="shared" si="21"/>
        <v/>
      </c>
      <c r="T217" s="148" t="str">
        <f>IF($D217="","",IF(OR($AL217=5,$AL217=6,$AM217=1),IF($AM217=1,VLOOKUP($AM217,IC_Req!$A$12:$J$15,7),VLOOKUP($AL217,IC_Req!$A$2:$J$7,7)),""))</f>
        <v/>
      </c>
      <c r="U217" s="455"/>
      <c r="V217" s="455"/>
      <c r="W217" s="456"/>
      <c r="X217" s="150" t="str">
        <f t="shared" si="22"/>
        <v/>
      </c>
      <c r="Y217" s="150" t="str">
        <f t="shared" si="23"/>
        <v/>
      </c>
      <c r="Z217" s="151"/>
      <c r="AA217" s="453"/>
      <c r="AB217" s="453"/>
      <c r="AC217" s="453"/>
      <c r="AD217" s="453"/>
      <c r="AE217" s="453"/>
      <c r="AF217" s="457"/>
      <c r="AG217" s="152" t="str">
        <f>IF(OR($D217="",$AH217=""),"",MIN(VLOOKUP($AL217,IC_Req!$A$2:$J$7,9),$AH217-VLOOKUP($AL217,IC_Req!$A$2:$J$7,10)))</f>
        <v/>
      </c>
      <c r="AH217" s="453"/>
      <c r="AI217" s="453"/>
      <c r="AJ217" s="151"/>
      <c r="AK217" s="126" t="e">
        <f>VLOOKUP($D217,IC_Req!$M$2:$O$29,2)</f>
        <v>#N/A</v>
      </c>
      <c r="AL217" s="126" t="e">
        <f>VLOOKUP($D217,IC_Req!$M$2:$O$29,3)</f>
        <v>#N/A</v>
      </c>
      <c r="AM217" s="126" t="e">
        <f>IF($AL217=3,VLOOKUP($D217,IC_Req!$M$2:$P$29,4),"")</f>
        <v>#N/A</v>
      </c>
      <c r="AO217" s="217"/>
      <c r="AP217" s="218"/>
      <c r="AQ217" s="218"/>
    </row>
    <row r="218" spans="1:43" x14ac:dyDescent="0.25">
      <c r="A218" s="125"/>
      <c r="B218" s="453"/>
      <c r="C218" s="453"/>
      <c r="D218" s="454"/>
      <c r="E218" s="455"/>
      <c r="F218" s="147" t="str">
        <f>IF(OR($D218="",$AB218=""),"",IF(AND($AL218&lt;&gt;3,$AL218&lt;&gt;4),$AB218-(VLOOKUP($AL218,IC_Req!$A$2:$J$7,3)*$AB218),""))</f>
        <v/>
      </c>
      <c r="G218" s="147" t="str">
        <f>IF($D218="","",IF(AND($AL218&lt;&gt;3,$AL218&lt;&gt;4),IF($AB218&lt;&gt;"",$AB218+(VLOOKUP($AL218,IC_Req!$A$2:$J$7,3)*$AB218),IF(AND($H218&lt;&gt;"",$AA218&lt;&gt;""),$AA218*$H218,"")),IF(AND($H218&lt;&gt;"",$AA218&lt;&gt;""),$AA218*$H218,"")))</f>
        <v/>
      </c>
      <c r="H218" s="148" t="str">
        <f>IF($D218="","",IF(AND($AL218&lt;&gt;3,$AL218&lt;&gt;4),IF($AB218&lt;&gt;"","",VLOOKUP($AL218,IC_Req!$A$2:$J$7,2)),VLOOKUP($AL218,IC_Req!$A$2:$J$7,2)))</f>
        <v/>
      </c>
      <c r="I218" s="456"/>
      <c r="J218" s="147" t="str">
        <f t="shared" si="18"/>
        <v/>
      </c>
      <c r="K218" s="148" t="str">
        <f>IF($D218="","",VLOOKUP($AL218,IC_Req!$A$2:$J$7,4))</f>
        <v/>
      </c>
      <c r="L218" s="455"/>
      <c r="M218" s="169" t="str">
        <f t="shared" si="19"/>
        <v/>
      </c>
      <c r="N218" s="458"/>
      <c r="O218" s="455"/>
      <c r="P218" s="147" t="str">
        <f t="shared" si="20"/>
        <v/>
      </c>
      <c r="Q218" s="148" t="str">
        <f>IF($D218="","",IF(OR($AL218=4,$AL218=5,$AL218=6),VLOOKUP($AL218,IC_Req!$A$2:$J$7,6),IF($AL218=3,VLOOKUP($AM218,IC_Req!$A$12:$J$15,6),"")))</f>
        <v/>
      </c>
      <c r="R218" s="456"/>
      <c r="S218" s="158" t="str">
        <f t="shared" si="21"/>
        <v/>
      </c>
      <c r="T218" s="148" t="str">
        <f>IF($D218="","",IF(OR($AL218=5,$AL218=6,$AM218=1),IF($AM218=1,VLOOKUP($AM218,IC_Req!$A$12:$J$15,7),VLOOKUP($AL218,IC_Req!$A$2:$J$7,7)),""))</f>
        <v/>
      </c>
      <c r="U218" s="455"/>
      <c r="V218" s="455"/>
      <c r="W218" s="456"/>
      <c r="X218" s="150" t="str">
        <f t="shared" si="22"/>
        <v/>
      </c>
      <c r="Y218" s="150" t="str">
        <f t="shared" si="23"/>
        <v/>
      </c>
      <c r="Z218" s="151"/>
      <c r="AA218" s="453"/>
      <c r="AB218" s="453"/>
      <c r="AC218" s="453"/>
      <c r="AD218" s="453"/>
      <c r="AE218" s="453"/>
      <c r="AF218" s="457"/>
      <c r="AG218" s="152" t="str">
        <f>IF(OR($D218="",$AH218=""),"",MIN(VLOOKUP($AL218,IC_Req!$A$2:$J$7,9),$AH218-VLOOKUP($AL218,IC_Req!$A$2:$J$7,10)))</f>
        <v/>
      </c>
      <c r="AH218" s="453"/>
      <c r="AI218" s="453"/>
      <c r="AJ218" s="151"/>
      <c r="AK218" s="126" t="e">
        <f>VLOOKUP($D218,IC_Req!$M$2:$O$29,2)</f>
        <v>#N/A</v>
      </c>
      <c r="AL218" s="126" t="e">
        <f>VLOOKUP($D218,IC_Req!$M$2:$O$29,3)</f>
        <v>#N/A</v>
      </c>
      <c r="AM218" s="126" t="e">
        <f>IF($AL218=3,VLOOKUP($D218,IC_Req!$M$2:$P$29,4),"")</f>
        <v>#N/A</v>
      </c>
      <c r="AO218" s="217"/>
      <c r="AP218" s="218"/>
      <c r="AQ218" s="218"/>
    </row>
    <row r="219" spans="1:43" x14ac:dyDescent="0.25">
      <c r="A219" s="125"/>
      <c r="B219" s="453"/>
      <c r="C219" s="453"/>
      <c r="D219" s="454"/>
      <c r="E219" s="455"/>
      <c r="F219" s="147" t="str">
        <f>IF(OR($D219="",$AB219=""),"",IF(AND($AL219&lt;&gt;3,$AL219&lt;&gt;4),$AB219-(VLOOKUP($AL219,IC_Req!$A$2:$J$7,3)*$AB219),""))</f>
        <v/>
      </c>
      <c r="G219" s="147" t="str">
        <f>IF($D219="","",IF(AND($AL219&lt;&gt;3,$AL219&lt;&gt;4),IF($AB219&lt;&gt;"",$AB219+(VLOOKUP($AL219,IC_Req!$A$2:$J$7,3)*$AB219),IF(AND($H219&lt;&gt;"",$AA219&lt;&gt;""),$AA219*$H219,"")),IF(AND($H219&lt;&gt;"",$AA219&lt;&gt;""),$AA219*$H219,"")))</f>
        <v/>
      </c>
      <c r="H219" s="148" t="str">
        <f>IF($D219="","",IF(AND($AL219&lt;&gt;3,$AL219&lt;&gt;4),IF($AB219&lt;&gt;"","",VLOOKUP($AL219,IC_Req!$A$2:$J$7,2)),VLOOKUP($AL219,IC_Req!$A$2:$J$7,2)))</f>
        <v/>
      </c>
      <c r="I219" s="456"/>
      <c r="J219" s="147" t="str">
        <f t="shared" si="18"/>
        <v/>
      </c>
      <c r="K219" s="148" t="str">
        <f>IF($D219="","",VLOOKUP($AL219,IC_Req!$A$2:$J$7,4))</f>
        <v/>
      </c>
      <c r="L219" s="455"/>
      <c r="M219" s="169" t="str">
        <f t="shared" si="19"/>
        <v/>
      </c>
      <c r="N219" s="458"/>
      <c r="O219" s="455"/>
      <c r="P219" s="147" t="str">
        <f t="shared" si="20"/>
        <v/>
      </c>
      <c r="Q219" s="148" t="str">
        <f>IF($D219="","",IF(OR($AL219=4,$AL219=5,$AL219=6),VLOOKUP($AL219,IC_Req!$A$2:$J$7,6),IF($AL219=3,VLOOKUP($AM219,IC_Req!$A$12:$J$15,6),"")))</f>
        <v/>
      </c>
      <c r="R219" s="456"/>
      <c r="S219" s="158" t="str">
        <f t="shared" si="21"/>
        <v/>
      </c>
      <c r="T219" s="148" t="str">
        <f>IF($D219="","",IF(OR($AL219=5,$AL219=6,$AM219=1),IF($AM219=1,VLOOKUP($AM219,IC_Req!$A$12:$J$15,7),VLOOKUP($AL219,IC_Req!$A$2:$J$7,7)),""))</f>
        <v/>
      </c>
      <c r="U219" s="455"/>
      <c r="V219" s="455"/>
      <c r="W219" s="456"/>
      <c r="X219" s="150" t="str">
        <f t="shared" si="22"/>
        <v/>
      </c>
      <c r="Y219" s="150" t="str">
        <f t="shared" si="23"/>
        <v/>
      </c>
      <c r="Z219" s="151"/>
      <c r="AA219" s="453"/>
      <c r="AB219" s="453"/>
      <c r="AC219" s="453"/>
      <c r="AD219" s="453"/>
      <c r="AE219" s="453"/>
      <c r="AF219" s="457"/>
      <c r="AG219" s="152" t="str">
        <f>IF(OR($D219="",$AH219=""),"",MIN(VLOOKUP($AL219,IC_Req!$A$2:$J$7,9),$AH219-VLOOKUP($AL219,IC_Req!$A$2:$J$7,10)))</f>
        <v/>
      </c>
      <c r="AH219" s="453"/>
      <c r="AI219" s="453"/>
      <c r="AJ219" s="151"/>
      <c r="AK219" s="126" t="e">
        <f>VLOOKUP($D219,IC_Req!$M$2:$O$29,2)</f>
        <v>#N/A</v>
      </c>
      <c r="AL219" s="126" t="e">
        <f>VLOOKUP($D219,IC_Req!$M$2:$O$29,3)</f>
        <v>#N/A</v>
      </c>
      <c r="AM219" s="126" t="e">
        <f>IF($AL219=3,VLOOKUP($D219,IC_Req!$M$2:$P$29,4),"")</f>
        <v>#N/A</v>
      </c>
      <c r="AO219" s="217"/>
      <c r="AP219" s="218"/>
      <c r="AQ219" s="218"/>
    </row>
    <row r="220" spans="1:43" x14ac:dyDescent="0.25">
      <c r="A220" s="125"/>
      <c r="B220" s="453"/>
      <c r="C220" s="453"/>
      <c r="D220" s="454"/>
      <c r="E220" s="455"/>
      <c r="F220" s="147" t="str">
        <f>IF(OR($D220="",$AB220=""),"",IF(AND($AL220&lt;&gt;3,$AL220&lt;&gt;4),$AB220-(VLOOKUP($AL220,IC_Req!$A$2:$J$7,3)*$AB220),""))</f>
        <v/>
      </c>
      <c r="G220" s="147" t="str">
        <f>IF($D220="","",IF(AND($AL220&lt;&gt;3,$AL220&lt;&gt;4),IF($AB220&lt;&gt;"",$AB220+(VLOOKUP($AL220,IC_Req!$A$2:$J$7,3)*$AB220),IF(AND($H220&lt;&gt;"",$AA220&lt;&gt;""),$AA220*$H220,"")),IF(AND($H220&lt;&gt;"",$AA220&lt;&gt;""),$AA220*$H220,"")))</f>
        <v/>
      </c>
      <c r="H220" s="148" t="str">
        <f>IF($D220="","",IF(AND($AL220&lt;&gt;3,$AL220&lt;&gt;4),IF($AB220&lt;&gt;"","",VLOOKUP($AL220,IC_Req!$A$2:$J$7,2)),VLOOKUP($AL220,IC_Req!$A$2:$J$7,2)))</f>
        <v/>
      </c>
      <c r="I220" s="456"/>
      <c r="J220" s="147" t="str">
        <f t="shared" si="18"/>
        <v/>
      </c>
      <c r="K220" s="148" t="str">
        <f>IF($D220="","",VLOOKUP($AL220,IC_Req!$A$2:$J$7,4))</f>
        <v/>
      </c>
      <c r="L220" s="455"/>
      <c r="M220" s="169" t="str">
        <f t="shared" si="19"/>
        <v/>
      </c>
      <c r="N220" s="458"/>
      <c r="O220" s="455"/>
      <c r="P220" s="147" t="str">
        <f t="shared" si="20"/>
        <v/>
      </c>
      <c r="Q220" s="148" t="str">
        <f>IF($D220="","",IF(OR($AL220=4,$AL220=5,$AL220=6),VLOOKUP($AL220,IC_Req!$A$2:$J$7,6),IF($AL220=3,VLOOKUP($AM220,IC_Req!$A$12:$J$15,6),"")))</f>
        <v/>
      </c>
      <c r="R220" s="456"/>
      <c r="S220" s="158" t="str">
        <f t="shared" si="21"/>
        <v/>
      </c>
      <c r="T220" s="148" t="str">
        <f>IF($D220="","",IF(OR($AL220=5,$AL220=6,$AM220=1),IF($AM220=1,VLOOKUP($AM220,IC_Req!$A$12:$J$15,7),VLOOKUP($AL220,IC_Req!$A$2:$J$7,7)),""))</f>
        <v/>
      </c>
      <c r="U220" s="455"/>
      <c r="V220" s="455"/>
      <c r="W220" s="456"/>
      <c r="X220" s="150" t="str">
        <f t="shared" si="22"/>
        <v/>
      </c>
      <c r="Y220" s="150" t="str">
        <f t="shared" si="23"/>
        <v/>
      </c>
      <c r="Z220" s="151"/>
      <c r="AA220" s="453"/>
      <c r="AB220" s="453"/>
      <c r="AC220" s="453"/>
      <c r="AD220" s="453"/>
      <c r="AE220" s="453"/>
      <c r="AF220" s="457"/>
      <c r="AG220" s="152" t="str">
        <f>IF(OR($D220="",$AH220=""),"",MIN(VLOOKUP($AL220,IC_Req!$A$2:$J$7,9),$AH220-VLOOKUP($AL220,IC_Req!$A$2:$J$7,10)))</f>
        <v/>
      </c>
      <c r="AH220" s="453"/>
      <c r="AI220" s="453"/>
      <c r="AJ220" s="151"/>
      <c r="AK220" s="126" t="e">
        <f>VLOOKUP($D220,IC_Req!$M$2:$O$29,2)</f>
        <v>#N/A</v>
      </c>
      <c r="AL220" s="126" t="e">
        <f>VLOOKUP($D220,IC_Req!$M$2:$O$29,3)</f>
        <v>#N/A</v>
      </c>
      <c r="AM220" s="126" t="e">
        <f>IF($AL220=3,VLOOKUP($D220,IC_Req!$M$2:$P$29,4),"")</f>
        <v>#N/A</v>
      </c>
      <c r="AO220" s="217"/>
      <c r="AP220" s="218"/>
      <c r="AQ220" s="218"/>
    </row>
    <row r="221" spans="1:43" x14ac:dyDescent="0.25">
      <c r="A221" s="125"/>
      <c r="B221" s="453"/>
      <c r="C221" s="453"/>
      <c r="D221" s="454"/>
      <c r="E221" s="455"/>
      <c r="F221" s="147" t="str">
        <f>IF(OR($D221="",$AB221=""),"",IF(AND($AL221&lt;&gt;3,$AL221&lt;&gt;4),$AB221-(VLOOKUP($AL221,IC_Req!$A$2:$J$7,3)*$AB221),""))</f>
        <v/>
      </c>
      <c r="G221" s="147" t="str">
        <f>IF($D221="","",IF(AND($AL221&lt;&gt;3,$AL221&lt;&gt;4),IF($AB221&lt;&gt;"",$AB221+(VLOOKUP($AL221,IC_Req!$A$2:$J$7,3)*$AB221),IF(AND($H221&lt;&gt;"",$AA221&lt;&gt;""),$AA221*$H221,"")),IF(AND($H221&lt;&gt;"",$AA221&lt;&gt;""),$AA221*$H221,"")))</f>
        <v/>
      </c>
      <c r="H221" s="148" t="str">
        <f>IF($D221="","",IF(AND($AL221&lt;&gt;3,$AL221&lt;&gt;4),IF($AB221&lt;&gt;"","",VLOOKUP($AL221,IC_Req!$A$2:$J$7,2)),VLOOKUP($AL221,IC_Req!$A$2:$J$7,2)))</f>
        <v/>
      </c>
      <c r="I221" s="456"/>
      <c r="J221" s="147" t="str">
        <f t="shared" si="18"/>
        <v/>
      </c>
      <c r="K221" s="148" t="str">
        <f>IF($D221="","",VLOOKUP($AL221,IC_Req!$A$2:$J$7,4))</f>
        <v/>
      </c>
      <c r="L221" s="455"/>
      <c r="M221" s="169" t="str">
        <f t="shared" si="19"/>
        <v/>
      </c>
      <c r="N221" s="458"/>
      <c r="O221" s="455"/>
      <c r="P221" s="147" t="str">
        <f t="shared" si="20"/>
        <v/>
      </c>
      <c r="Q221" s="148" t="str">
        <f>IF($D221="","",IF(OR($AL221=4,$AL221=5,$AL221=6),VLOOKUP($AL221,IC_Req!$A$2:$J$7,6),IF($AL221=3,VLOOKUP($AM221,IC_Req!$A$12:$J$15,6),"")))</f>
        <v/>
      </c>
      <c r="R221" s="456"/>
      <c r="S221" s="158" t="str">
        <f t="shared" si="21"/>
        <v/>
      </c>
      <c r="T221" s="148" t="str">
        <f>IF($D221="","",IF(OR($AL221=5,$AL221=6,$AM221=1),IF($AM221=1,VLOOKUP($AM221,IC_Req!$A$12:$J$15,7),VLOOKUP($AL221,IC_Req!$A$2:$J$7,7)),""))</f>
        <v/>
      </c>
      <c r="U221" s="455"/>
      <c r="V221" s="455"/>
      <c r="W221" s="456"/>
      <c r="X221" s="150" t="str">
        <f t="shared" si="22"/>
        <v/>
      </c>
      <c r="Y221" s="150" t="str">
        <f t="shared" si="23"/>
        <v/>
      </c>
      <c r="Z221" s="151"/>
      <c r="AA221" s="453"/>
      <c r="AB221" s="453"/>
      <c r="AC221" s="453"/>
      <c r="AD221" s="453"/>
      <c r="AE221" s="453"/>
      <c r="AF221" s="457"/>
      <c r="AG221" s="152" t="str">
        <f>IF(OR($D221="",$AH221=""),"",MIN(VLOOKUP($AL221,IC_Req!$A$2:$J$7,9),$AH221-VLOOKUP($AL221,IC_Req!$A$2:$J$7,10)))</f>
        <v/>
      </c>
      <c r="AH221" s="453"/>
      <c r="AI221" s="453"/>
      <c r="AJ221" s="151"/>
      <c r="AK221" s="126" t="e">
        <f>VLOOKUP($D221,IC_Req!$M$2:$O$29,2)</f>
        <v>#N/A</v>
      </c>
      <c r="AL221" s="126" t="e">
        <f>VLOOKUP($D221,IC_Req!$M$2:$O$29,3)</f>
        <v>#N/A</v>
      </c>
      <c r="AM221" s="126" t="e">
        <f>IF($AL221=3,VLOOKUP($D221,IC_Req!$M$2:$P$29,4),"")</f>
        <v>#N/A</v>
      </c>
      <c r="AO221" s="217"/>
      <c r="AP221" s="218"/>
      <c r="AQ221" s="218"/>
    </row>
    <row r="222" spans="1:43" x14ac:dyDescent="0.25">
      <c r="A222" s="125"/>
      <c r="B222" s="453"/>
      <c r="C222" s="453"/>
      <c r="D222" s="454"/>
      <c r="E222" s="455"/>
      <c r="F222" s="147" t="str">
        <f>IF(OR($D222="",$AB222=""),"",IF(AND($AL222&lt;&gt;3,$AL222&lt;&gt;4),$AB222-(VLOOKUP($AL222,IC_Req!$A$2:$J$7,3)*$AB222),""))</f>
        <v/>
      </c>
      <c r="G222" s="147" t="str">
        <f>IF($D222="","",IF(AND($AL222&lt;&gt;3,$AL222&lt;&gt;4),IF($AB222&lt;&gt;"",$AB222+(VLOOKUP($AL222,IC_Req!$A$2:$J$7,3)*$AB222),IF(AND($H222&lt;&gt;"",$AA222&lt;&gt;""),$AA222*$H222,"")),IF(AND($H222&lt;&gt;"",$AA222&lt;&gt;""),$AA222*$H222,"")))</f>
        <v/>
      </c>
      <c r="H222" s="148" t="str">
        <f>IF($D222="","",IF(AND($AL222&lt;&gt;3,$AL222&lt;&gt;4),IF($AB222&lt;&gt;"","",VLOOKUP($AL222,IC_Req!$A$2:$J$7,2)),VLOOKUP($AL222,IC_Req!$A$2:$J$7,2)))</f>
        <v/>
      </c>
      <c r="I222" s="456"/>
      <c r="J222" s="147" t="str">
        <f t="shared" si="18"/>
        <v/>
      </c>
      <c r="K222" s="148" t="str">
        <f>IF($D222="","",VLOOKUP($AL222,IC_Req!$A$2:$J$7,4))</f>
        <v/>
      </c>
      <c r="L222" s="455"/>
      <c r="M222" s="169" t="str">
        <f t="shared" si="19"/>
        <v/>
      </c>
      <c r="N222" s="458"/>
      <c r="O222" s="455"/>
      <c r="P222" s="147" t="str">
        <f t="shared" si="20"/>
        <v/>
      </c>
      <c r="Q222" s="148" t="str">
        <f>IF($D222="","",IF(OR($AL222=4,$AL222=5,$AL222=6),VLOOKUP($AL222,IC_Req!$A$2:$J$7,6),IF($AL222=3,VLOOKUP($AM222,IC_Req!$A$12:$J$15,6),"")))</f>
        <v/>
      </c>
      <c r="R222" s="456"/>
      <c r="S222" s="158" t="str">
        <f t="shared" si="21"/>
        <v/>
      </c>
      <c r="T222" s="148" t="str">
        <f>IF($D222="","",IF(OR($AL222=5,$AL222=6,$AM222=1),IF($AM222=1,VLOOKUP($AM222,IC_Req!$A$12:$J$15,7),VLOOKUP($AL222,IC_Req!$A$2:$J$7,7)),""))</f>
        <v/>
      </c>
      <c r="U222" s="455"/>
      <c r="V222" s="455"/>
      <c r="W222" s="456"/>
      <c r="X222" s="150" t="str">
        <f t="shared" si="22"/>
        <v/>
      </c>
      <c r="Y222" s="150" t="str">
        <f t="shared" si="23"/>
        <v/>
      </c>
      <c r="Z222" s="151"/>
      <c r="AA222" s="453"/>
      <c r="AB222" s="453"/>
      <c r="AC222" s="453"/>
      <c r="AD222" s="453"/>
      <c r="AE222" s="453"/>
      <c r="AF222" s="457"/>
      <c r="AG222" s="152" t="str">
        <f>IF(OR($D222="",$AH222=""),"",MIN(VLOOKUP($AL222,IC_Req!$A$2:$J$7,9),$AH222-VLOOKUP($AL222,IC_Req!$A$2:$J$7,10)))</f>
        <v/>
      </c>
      <c r="AH222" s="453"/>
      <c r="AI222" s="453"/>
      <c r="AJ222" s="151"/>
      <c r="AK222" s="126" t="e">
        <f>VLOOKUP($D222,IC_Req!$M$2:$O$29,2)</f>
        <v>#N/A</v>
      </c>
      <c r="AL222" s="126" t="e">
        <f>VLOOKUP($D222,IC_Req!$M$2:$O$29,3)</f>
        <v>#N/A</v>
      </c>
      <c r="AM222" s="126" t="e">
        <f>IF($AL222=3,VLOOKUP($D222,IC_Req!$M$2:$P$29,4),"")</f>
        <v>#N/A</v>
      </c>
      <c r="AO222" s="217"/>
      <c r="AP222" s="218"/>
      <c r="AQ222" s="218"/>
    </row>
    <row r="223" spans="1:43" x14ac:dyDescent="0.25">
      <c r="A223" s="125"/>
      <c r="B223" s="453"/>
      <c r="C223" s="453"/>
      <c r="D223" s="454"/>
      <c r="E223" s="455"/>
      <c r="F223" s="147" t="str">
        <f>IF(OR($D223="",$AB223=""),"",IF(AND($AL223&lt;&gt;3,$AL223&lt;&gt;4),$AB223-(VLOOKUP($AL223,IC_Req!$A$2:$J$7,3)*$AB223),""))</f>
        <v/>
      </c>
      <c r="G223" s="147" t="str">
        <f>IF($D223="","",IF(AND($AL223&lt;&gt;3,$AL223&lt;&gt;4),IF($AB223&lt;&gt;"",$AB223+(VLOOKUP($AL223,IC_Req!$A$2:$J$7,3)*$AB223),IF(AND($H223&lt;&gt;"",$AA223&lt;&gt;""),$AA223*$H223,"")),IF(AND($H223&lt;&gt;"",$AA223&lt;&gt;""),$AA223*$H223,"")))</f>
        <v/>
      </c>
      <c r="H223" s="148" t="str">
        <f>IF($D223="","",IF(AND($AL223&lt;&gt;3,$AL223&lt;&gt;4),IF($AB223&lt;&gt;"","",VLOOKUP($AL223,IC_Req!$A$2:$J$7,2)),VLOOKUP($AL223,IC_Req!$A$2:$J$7,2)))</f>
        <v/>
      </c>
      <c r="I223" s="456"/>
      <c r="J223" s="147" t="str">
        <f t="shared" si="18"/>
        <v/>
      </c>
      <c r="K223" s="148" t="str">
        <f>IF($D223="","",VLOOKUP($AL223,IC_Req!$A$2:$J$7,4))</f>
        <v/>
      </c>
      <c r="L223" s="455"/>
      <c r="M223" s="169" t="str">
        <f t="shared" si="19"/>
        <v/>
      </c>
      <c r="N223" s="458"/>
      <c r="O223" s="455"/>
      <c r="P223" s="147" t="str">
        <f t="shared" si="20"/>
        <v/>
      </c>
      <c r="Q223" s="148" t="str">
        <f>IF($D223="","",IF(OR($AL223=4,$AL223=5,$AL223=6),VLOOKUP($AL223,IC_Req!$A$2:$J$7,6),IF($AL223=3,VLOOKUP($AM223,IC_Req!$A$12:$J$15,6),"")))</f>
        <v/>
      </c>
      <c r="R223" s="456"/>
      <c r="S223" s="158" t="str">
        <f t="shared" si="21"/>
        <v/>
      </c>
      <c r="T223" s="148" t="str">
        <f>IF($D223="","",IF(OR($AL223=5,$AL223=6,$AM223=1),IF($AM223=1,VLOOKUP($AM223,IC_Req!$A$12:$J$15,7),VLOOKUP($AL223,IC_Req!$A$2:$J$7,7)),""))</f>
        <v/>
      </c>
      <c r="U223" s="455"/>
      <c r="V223" s="455"/>
      <c r="W223" s="456"/>
      <c r="X223" s="150" t="str">
        <f t="shared" si="22"/>
        <v/>
      </c>
      <c r="Y223" s="150" t="str">
        <f t="shared" si="23"/>
        <v/>
      </c>
      <c r="Z223" s="151"/>
      <c r="AA223" s="453"/>
      <c r="AB223" s="453"/>
      <c r="AC223" s="453"/>
      <c r="AD223" s="453"/>
      <c r="AE223" s="453"/>
      <c r="AF223" s="457"/>
      <c r="AG223" s="152" t="str">
        <f>IF(OR($D223="",$AH223=""),"",MIN(VLOOKUP($AL223,IC_Req!$A$2:$J$7,9),$AH223-VLOOKUP($AL223,IC_Req!$A$2:$J$7,10)))</f>
        <v/>
      </c>
      <c r="AH223" s="453"/>
      <c r="AI223" s="453"/>
      <c r="AJ223" s="151"/>
      <c r="AK223" s="126" t="e">
        <f>VLOOKUP($D223,IC_Req!$M$2:$O$29,2)</f>
        <v>#N/A</v>
      </c>
      <c r="AL223" s="126" t="e">
        <f>VLOOKUP($D223,IC_Req!$M$2:$O$29,3)</f>
        <v>#N/A</v>
      </c>
      <c r="AM223" s="126" t="e">
        <f>IF($AL223=3,VLOOKUP($D223,IC_Req!$M$2:$P$29,4),"")</f>
        <v>#N/A</v>
      </c>
      <c r="AO223" s="217"/>
      <c r="AP223" s="218"/>
      <c r="AQ223" s="218"/>
    </row>
    <row r="224" spans="1:43" x14ac:dyDescent="0.25">
      <c r="A224" s="125"/>
      <c r="B224" s="453"/>
      <c r="C224" s="453"/>
      <c r="D224" s="454"/>
      <c r="E224" s="455"/>
      <c r="F224" s="147" t="str">
        <f>IF(OR($D224="",$AB224=""),"",IF(AND($AL224&lt;&gt;3,$AL224&lt;&gt;4),$AB224-(VLOOKUP($AL224,IC_Req!$A$2:$J$7,3)*$AB224),""))</f>
        <v/>
      </c>
      <c r="G224" s="147" t="str">
        <f>IF($D224="","",IF(AND($AL224&lt;&gt;3,$AL224&lt;&gt;4),IF($AB224&lt;&gt;"",$AB224+(VLOOKUP($AL224,IC_Req!$A$2:$J$7,3)*$AB224),IF(AND($H224&lt;&gt;"",$AA224&lt;&gt;""),$AA224*$H224,"")),IF(AND($H224&lt;&gt;"",$AA224&lt;&gt;""),$AA224*$H224,"")))</f>
        <v/>
      </c>
      <c r="H224" s="148" t="str">
        <f>IF($D224="","",IF(AND($AL224&lt;&gt;3,$AL224&lt;&gt;4),IF($AB224&lt;&gt;"","",VLOOKUP($AL224,IC_Req!$A$2:$J$7,2)),VLOOKUP($AL224,IC_Req!$A$2:$J$7,2)))</f>
        <v/>
      </c>
      <c r="I224" s="456"/>
      <c r="J224" s="147" t="str">
        <f t="shared" si="18"/>
        <v/>
      </c>
      <c r="K224" s="148" t="str">
        <f>IF($D224="","",VLOOKUP($AL224,IC_Req!$A$2:$J$7,4))</f>
        <v/>
      </c>
      <c r="L224" s="455"/>
      <c r="M224" s="169" t="str">
        <f t="shared" si="19"/>
        <v/>
      </c>
      <c r="N224" s="458"/>
      <c r="O224" s="455"/>
      <c r="P224" s="147" t="str">
        <f t="shared" si="20"/>
        <v/>
      </c>
      <c r="Q224" s="148" t="str">
        <f>IF($D224="","",IF(OR($AL224=4,$AL224=5,$AL224=6),VLOOKUP($AL224,IC_Req!$A$2:$J$7,6),IF($AL224=3,VLOOKUP($AM224,IC_Req!$A$12:$J$15,6),"")))</f>
        <v/>
      </c>
      <c r="R224" s="456"/>
      <c r="S224" s="158" t="str">
        <f t="shared" si="21"/>
        <v/>
      </c>
      <c r="T224" s="148" t="str">
        <f>IF($D224="","",IF(OR($AL224=5,$AL224=6,$AM224=1),IF($AM224=1,VLOOKUP($AM224,IC_Req!$A$12:$J$15,7),VLOOKUP($AL224,IC_Req!$A$2:$J$7,7)),""))</f>
        <v/>
      </c>
      <c r="U224" s="455"/>
      <c r="V224" s="455"/>
      <c r="W224" s="456"/>
      <c r="X224" s="150" t="str">
        <f t="shared" si="22"/>
        <v/>
      </c>
      <c r="Y224" s="150" t="str">
        <f t="shared" si="23"/>
        <v/>
      </c>
      <c r="Z224" s="151"/>
      <c r="AA224" s="453"/>
      <c r="AB224" s="453"/>
      <c r="AC224" s="453"/>
      <c r="AD224" s="453"/>
      <c r="AE224" s="453"/>
      <c r="AF224" s="457"/>
      <c r="AG224" s="152" t="str">
        <f>IF(OR($D224="",$AH224=""),"",MIN(VLOOKUP($AL224,IC_Req!$A$2:$J$7,9),$AH224-VLOOKUP($AL224,IC_Req!$A$2:$J$7,10)))</f>
        <v/>
      </c>
      <c r="AH224" s="453"/>
      <c r="AI224" s="453"/>
      <c r="AJ224" s="151"/>
      <c r="AK224" s="126" t="e">
        <f>VLOOKUP($D224,IC_Req!$M$2:$O$29,2)</f>
        <v>#N/A</v>
      </c>
      <c r="AL224" s="126" t="e">
        <f>VLOOKUP($D224,IC_Req!$M$2:$O$29,3)</f>
        <v>#N/A</v>
      </c>
      <c r="AM224" s="126" t="e">
        <f>IF($AL224=3,VLOOKUP($D224,IC_Req!$M$2:$P$29,4),"")</f>
        <v>#N/A</v>
      </c>
      <c r="AO224" s="217"/>
      <c r="AP224" s="218"/>
      <c r="AQ224" s="218"/>
    </row>
    <row r="225" spans="1:43" x14ac:dyDescent="0.25">
      <c r="A225" s="125"/>
      <c r="B225" s="453"/>
      <c r="C225" s="453"/>
      <c r="D225" s="454"/>
      <c r="E225" s="455"/>
      <c r="F225" s="147" t="str">
        <f>IF(OR($D225="",$AB225=""),"",IF(AND($AL225&lt;&gt;3,$AL225&lt;&gt;4),$AB225-(VLOOKUP($AL225,IC_Req!$A$2:$J$7,3)*$AB225),""))</f>
        <v/>
      </c>
      <c r="G225" s="147" t="str">
        <f>IF($D225="","",IF(AND($AL225&lt;&gt;3,$AL225&lt;&gt;4),IF($AB225&lt;&gt;"",$AB225+(VLOOKUP($AL225,IC_Req!$A$2:$J$7,3)*$AB225),IF(AND($H225&lt;&gt;"",$AA225&lt;&gt;""),$AA225*$H225,"")),IF(AND($H225&lt;&gt;"",$AA225&lt;&gt;""),$AA225*$H225,"")))</f>
        <v/>
      </c>
      <c r="H225" s="148" t="str">
        <f>IF($D225="","",IF(AND($AL225&lt;&gt;3,$AL225&lt;&gt;4),IF($AB225&lt;&gt;"","",VLOOKUP($AL225,IC_Req!$A$2:$J$7,2)),VLOOKUP($AL225,IC_Req!$A$2:$J$7,2)))</f>
        <v/>
      </c>
      <c r="I225" s="456"/>
      <c r="J225" s="147" t="str">
        <f t="shared" si="18"/>
        <v/>
      </c>
      <c r="K225" s="148" t="str">
        <f>IF($D225="","",VLOOKUP($AL225,IC_Req!$A$2:$J$7,4))</f>
        <v/>
      </c>
      <c r="L225" s="455"/>
      <c r="M225" s="169" t="str">
        <f t="shared" si="19"/>
        <v/>
      </c>
      <c r="N225" s="458"/>
      <c r="O225" s="455"/>
      <c r="P225" s="147" t="str">
        <f t="shared" si="20"/>
        <v/>
      </c>
      <c r="Q225" s="148" t="str">
        <f>IF($D225="","",IF(OR($AL225=4,$AL225=5,$AL225=6),VLOOKUP($AL225,IC_Req!$A$2:$J$7,6),IF($AL225=3,VLOOKUP($AM225,IC_Req!$A$12:$J$15,6),"")))</f>
        <v/>
      </c>
      <c r="R225" s="456"/>
      <c r="S225" s="158" t="str">
        <f t="shared" si="21"/>
        <v/>
      </c>
      <c r="T225" s="148" t="str">
        <f>IF($D225="","",IF(OR($AL225=5,$AL225=6,$AM225=1),IF($AM225=1,VLOOKUP($AM225,IC_Req!$A$12:$J$15,7),VLOOKUP($AL225,IC_Req!$A$2:$J$7,7)),""))</f>
        <v/>
      </c>
      <c r="U225" s="455"/>
      <c r="V225" s="455"/>
      <c r="W225" s="456"/>
      <c r="X225" s="150" t="str">
        <f t="shared" si="22"/>
        <v/>
      </c>
      <c r="Y225" s="150" t="str">
        <f t="shared" si="23"/>
        <v/>
      </c>
      <c r="Z225" s="151"/>
      <c r="AA225" s="453"/>
      <c r="AB225" s="453"/>
      <c r="AC225" s="453"/>
      <c r="AD225" s="453"/>
      <c r="AE225" s="453"/>
      <c r="AF225" s="457"/>
      <c r="AG225" s="152" t="str">
        <f>IF(OR($D225="",$AH225=""),"",MIN(VLOOKUP($AL225,IC_Req!$A$2:$J$7,9),$AH225-VLOOKUP($AL225,IC_Req!$A$2:$J$7,10)))</f>
        <v/>
      </c>
      <c r="AH225" s="453"/>
      <c r="AI225" s="453"/>
      <c r="AJ225" s="151"/>
      <c r="AK225" s="126" t="e">
        <f>VLOOKUP($D225,IC_Req!$M$2:$O$29,2)</f>
        <v>#N/A</v>
      </c>
      <c r="AL225" s="126" t="e">
        <f>VLOOKUP($D225,IC_Req!$M$2:$O$29,3)</f>
        <v>#N/A</v>
      </c>
      <c r="AM225" s="126" t="e">
        <f>IF($AL225=3,VLOOKUP($D225,IC_Req!$M$2:$P$29,4),"")</f>
        <v>#N/A</v>
      </c>
      <c r="AO225" s="217"/>
      <c r="AP225" s="218"/>
      <c r="AQ225" s="218"/>
    </row>
    <row r="226" spans="1:43" x14ac:dyDescent="0.25">
      <c r="A226" s="125"/>
      <c r="B226" s="453"/>
      <c r="C226" s="453"/>
      <c r="D226" s="454"/>
      <c r="E226" s="455"/>
      <c r="F226" s="147" t="str">
        <f>IF(OR($D226="",$AB226=""),"",IF(AND($AL226&lt;&gt;3,$AL226&lt;&gt;4),$AB226-(VLOOKUP($AL226,IC_Req!$A$2:$J$7,3)*$AB226),""))</f>
        <v/>
      </c>
      <c r="G226" s="147" t="str">
        <f>IF($D226="","",IF(AND($AL226&lt;&gt;3,$AL226&lt;&gt;4),IF($AB226&lt;&gt;"",$AB226+(VLOOKUP($AL226,IC_Req!$A$2:$J$7,3)*$AB226),IF(AND($H226&lt;&gt;"",$AA226&lt;&gt;""),$AA226*$H226,"")),IF(AND($H226&lt;&gt;"",$AA226&lt;&gt;""),$AA226*$H226,"")))</f>
        <v/>
      </c>
      <c r="H226" s="148" t="str">
        <f>IF($D226="","",IF(AND($AL226&lt;&gt;3,$AL226&lt;&gt;4),IF($AB226&lt;&gt;"","",VLOOKUP($AL226,IC_Req!$A$2:$J$7,2)),VLOOKUP($AL226,IC_Req!$A$2:$J$7,2)))</f>
        <v/>
      </c>
      <c r="I226" s="456"/>
      <c r="J226" s="147" t="str">
        <f t="shared" si="18"/>
        <v/>
      </c>
      <c r="K226" s="148" t="str">
        <f>IF($D226="","",VLOOKUP($AL226,IC_Req!$A$2:$J$7,4))</f>
        <v/>
      </c>
      <c r="L226" s="455"/>
      <c r="M226" s="169" t="str">
        <f t="shared" si="19"/>
        <v/>
      </c>
      <c r="N226" s="458"/>
      <c r="O226" s="455"/>
      <c r="P226" s="147" t="str">
        <f t="shared" si="20"/>
        <v/>
      </c>
      <c r="Q226" s="148" t="str">
        <f>IF($D226="","",IF(OR($AL226=4,$AL226=5,$AL226=6),VLOOKUP($AL226,IC_Req!$A$2:$J$7,6),IF($AL226=3,VLOOKUP($AM226,IC_Req!$A$12:$J$15,6),"")))</f>
        <v/>
      </c>
      <c r="R226" s="456"/>
      <c r="S226" s="158" t="str">
        <f t="shared" si="21"/>
        <v/>
      </c>
      <c r="T226" s="148" t="str">
        <f>IF($D226="","",IF(OR($AL226=5,$AL226=6,$AM226=1),IF($AM226=1,VLOOKUP($AM226,IC_Req!$A$12:$J$15,7),VLOOKUP($AL226,IC_Req!$A$2:$J$7,7)),""))</f>
        <v/>
      </c>
      <c r="U226" s="455"/>
      <c r="V226" s="455"/>
      <c r="W226" s="456"/>
      <c r="X226" s="150" t="str">
        <f t="shared" si="22"/>
        <v/>
      </c>
      <c r="Y226" s="150" t="str">
        <f t="shared" si="23"/>
        <v/>
      </c>
      <c r="Z226" s="151"/>
      <c r="AA226" s="453"/>
      <c r="AB226" s="453"/>
      <c r="AC226" s="453"/>
      <c r="AD226" s="453"/>
      <c r="AE226" s="453"/>
      <c r="AF226" s="457"/>
      <c r="AG226" s="152" t="str">
        <f>IF(OR($D226="",$AH226=""),"",MIN(VLOOKUP($AL226,IC_Req!$A$2:$J$7,9),$AH226-VLOOKUP($AL226,IC_Req!$A$2:$J$7,10)))</f>
        <v/>
      </c>
      <c r="AH226" s="453"/>
      <c r="AI226" s="453"/>
      <c r="AJ226" s="151"/>
      <c r="AK226" s="126" t="e">
        <f>VLOOKUP($D226,IC_Req!$M$2:$O$29,2)</f>
        <v>#N/A</v>
      </c>
      <c r="AL226" s="126" t="e">
        <f>VLOOKUP($D226,IC_Req!$M$2:$O$29,3)</f>
        <v>#N/A</v>
      </c>
      <c r="AM226" s="126" t="e">
        <f>IF($AL226=3,VLOOKUP($D226,IC_Req!$M$2:$P$29,4),"")</f>
        <v>#N/A</v>
      </c>
      <c r="AO226" s="217"/>
      <c r="AP226" s="218"/>
      <c r="AQ226" s="218"/>
    </row>
    <row r="227" spans="1:43" x14ac:dyDescent="0.25">
      <c r="A227" s="125"/>
      <c r="B227" s="453"/>
      <c r="C227" s="453"/>
      <c r="D227" s="454"/>
      <c r="E227" s="455"/>
      <c r="F227" s="147" t="str">
        <f>IF(OR($D227="",$AB227=""),"",IF(AND($AL227&lt;&gt;3,$AL227&lt;&gt;4),$AB227-(VLOOKUP($AL227,IC_Req!$A$2:$J$7,3)*$AB227),""))</f>
        <v/>
      </c>
      <c r="G227" s="147" t="str">
        <f>IF($D227="","",IF(AND($AL227&lt;&gt;3,$AL227&lt;&gt;4),IF($AB227&lt;&gt;"",$AB227+(VLOOKUP($AL227,IC_Req!$A$2:$J$7,3)*$AB227),IF(AND($H227&lt;&gt;"",$AA227&lt;&gt;""),$AA227*$H227,"")),IF(AND($H227&lt;&gt;"",$AA227&lt;&gt;""),$AA227*$H227,"")))</f>
        <v/>
      </c>
      <c r="H227" s="148" t="str">
        <f>IF($D227="","",IF(AND($AL227&lt;&gt;3,$AL227&lt;&gt;4),IF($AB227&lt;&gt;"","",VLOOKUP($AL227,IC_Req!$A$2:$J$7,2)),VLOOKUP($AL227,IC_Req!$A$2:$J$7,2)))</f>
        <v/>
      </c>
      <c r="I227" s="456"/>
      <c r="J227" s="147" t="str">
        <f t="shared" si="18"/>
        <v/>
      </c>
      <c r="K227" s="148" t="str">
        <f>IF($D227="","",VLOOKUP($AL227,IC_Req!$A$2:$J$7,4))</f>
        <v/>
      </c>
      <c r="L227" s="455"/>
      <c r="M227" s="169" t="str">
        <f t="shared" si="19"/>
        <v/>
      </c>
      <c r="N227" s="458"/>
      <c r="O227" s="455"/>
      <c r="P227" s="147" t="str">
        <f t="shared" si="20"/>
        <v/>
      </c>
      <c r="Q227" s="148" t="str">
        <f>IF($D227="","",IF(OR($AL227=4,$AL227=5,$AL227=6),VLOOKUP($AL227,IC_Req!$A$2:$J$7,6),IF($AL227=3,VLOOKUP($AM227,IC_Req!$A$12:$J$15,6),"")))</f>
        <v/>
      </c>
      <c r="R227" s="456"/>
      <c r="S227" s="158" t="str">
        <f t="shared" si="21"/>
        <v/>
      </c>
      <c r="T227" s="148" t="str">
        <f>IF($D227="","",IF(OR($AL227=5,$AL227=6,$AM227=1),IF($AM227=1,VLOOKUP($AM227,IC_Req!$A$12:$J$15,7),VLOOKUP($AL227,IC_Req!$A$2:$J$7,7)),""))</f>
        <v/>
      </c>
      <c r="U227" s="455"/>
      <c r="V227" s="455"/>
      <c r="W227" s="456"/>
      <c r="X227" s="150" t="str">
        <f t="shared" si="22"/>
        <v/>
      </c>
      <c r="Y227" s="150" t="str">
        <f t="shared" si="23"/>
        <v/>
      </c>
      <c r="Z227" s="151"/>
      <c r="AA227" s="453"/>
      <c r="AB227" s="453"/>
      <c r="AC227" s="453"/>
      <c r="AD227" s="453"/>
      <c r="AE227" s="453"/>
      <c r="AF227" s="457"/>
      <c r="AG227" s="152" t="str">
        <f>IF(OR($D227="",$AH227=""),"",MIN(VLOOKUP($AL227,IC_Req!$A$2:$J$7,9),$AH227-VLOOKUP($AL227,IC_Req!$A$2:$J$7,10)))</f>
        <v/>
      </c>
      <c r="AH227" s="453"/>
      <c r="AI227" s="453"/>
      <c r="AJ227" s="151"/>
      <c r="AK227" s="126" t="e">
        <f>VLOOKUP($D227,IC_Req!$M$2:$O$29,2)</f>
        <v>#N/A</v>
      </c>
      <c r="AL227" s="126" t="e">
        <f>VLOOKUP($D227,IC_Req!$M$2:$O$29,3)</f>
        <v>#N/A</v>
      </c>
      <c r="AM227" s="126" t="e">
        <f>IF($AL227=3,VLOOKUP($D227,IC_Req!$M$2:$P$29,4),"")</f>
        <v>#N/A</v>
      </c>
      <c r="AO227" s="217"/>
      <c r="AP227" s="218"/>
      <c r="AQ227" s="218"/>
    </row>
    <row r="228" spans="1:43" x14ac:dyDescent="0.25">
      <c r="A228" s="125"/>
      <c r="B228" s="453"/>
      <c r="C228" s="453"/>
      <c r="D228" s="454"/>
      <c r="E228" s="455"/>
      <c r="F228" s="147" t="str">
        <f>IF(OR($D228="",$AB228=""),"",IF(AND($AL228&lt;&gt;3,$AL228&lt;&gt;4),$AB228-(VLOOKUP($AL228,IC_Req!$A$2:$J$7,3)*$AB228),""))</f>
        <v/>
      </c>
      <c r="G228" s="147" t="str">
        <f>IF($D228="","",IF(AND($AL228&lt;&gt;3,$AL228&lt;&gt;4),IF($AB228&lt;&gt;"",$AB228+(VLOOKUP($AL228,IC_Req!$A$2:$J$7,3)*$AB228),IF(AND($H228&lt;&gt;"",$AA228&lt;&gt;""),$AA228*$H228,"")),IF(AND($H228&lt;&gt;"",$AA228&lt;&gt;""),$AA228*$H228,"")))</f>
        <v/>
      </c>
      <c r="H228" s="148" t="str">
        <f>IF($D228="","",IF(AND($AL228&lt;&gt;3,$AL228&lt;&gt;4),IF($AB228&lt;&gt;"","",VLOOKUP($AL228,IC_Req!$A$2:$J$7,2)),VLOOKUP($AL228,IC_Req!$A$2:$J$7,2)))</f>
        <v/>
      </c>
      <c r="I228" s="456"/>
      <c r="J228" s="147" t="str">
        <f t="shared" si="18"/>
        <v/>
      </c>
      <c r="K228" s="148" t="str">
        <f>IF($D228="","",VLOOKUP($AL228,IC_Req!$A$2:$J$7,4))</f>
        <v/>
      </c>
      <c r="L228" s="455"/>
      <c r="M228" s="169" t="str">
        <f t="shared" si="19"/>
        <v/>
      </c>
      <c r="N228" s="458"/>
      <c r="O228" s="455"/>
      <c r="P228" s="147" t="str">
        <f t="shared" si="20"/>
        <v/>
      </c>
      <c r="Q228" s="148" t="str">
        <f>IF($D228="","",IF(OR($AL228=4,$AL228=5,$AL228=6),VLOOKUP($AL228,IC_Req!$A$2:$J$7,6),IF($AL228=3,VLOOKUP($AM228,IC_Req!$A$12:$J$15,6),"")))</f>
        <v/>
      </c>
      <c r="R228" s="456"/>
      <c r="S228" s="158" t="str">
        <f t="shared" si="21"/>
        <v/>
      </c>
      <c r="T228" s="148" t="str">
        <f>IF($D228="","",IF(OR($AL228=5,$AL228=6,$AM228=1),IF($AM228=1,VLOOKUP($AM228,IC_Req!$A$12:$J$15,7),VLOOKUP($AL228,IC_Req!$A$2:$J$7,7)),""))</f>
        <v/>
      </c>
      <c r="U228" s="455"/>
      <c r="V228" s="455"/>
      <c r="W228" s="456"/>
      <c r="X228" s="150" t="str">
        <f t="shared" si="22"/>
        <v/>
      </c>
      <c r="Y228" s="150" t="str">
        <f t="shared" si="23"/>
        <v/>
      </c>
      <c r="Z228" s="151"/>
      <c r="AA228" s="453"/>
      <c r="AB228" s="453"/>
      <c r="AC228" s="453"/>
      <c r="AD228" s="453"/>
      <c r="AE228" s="453"/>
      <c r="AF228" s="457"/>
      <c r="AG228" s="152" t="str">
        <f>IF(OR($D228="",$AH228=""),"",MIN(VLOOKUP($AL228,IC_Req!$A$2:$J$7,9),$AH228-VLOOKUP($AL228,IC_Req!$A$2:$J$7,10)))</f>
        <v/>
      </c>
      <c r="AH228" s="453"/>
      <c r="AI228" s="453"/>
      <c r="AJ228" s="151"/>
      <c r="AK228" s="126" t="e">
        <f>VLOOKUP($D228,IC_Req!$M$2:$O$29,2)</f>
        <v>#N/A</v>
      </c>
      <c r="AL228" s="126" t="e">
        <f>VLOOKUP($D228,IC_Req!$M$2:$O$29,3)</f>
        <v>#N/A</v>
      </c>
      <c r="AM228" s="126" t="e">
        <f>IF($AL228=3,VLOOKUP($D228,IC_Req!$M$2:$P$29,4),"")</f>
        <v>#N/A</v>
      </c>
      <c r="AO228" s="217"/>
      <c r="AP228" s="218"/>
      <c r="AQ228" s="218"/>
    </row>
    <row r="229" spans="1:43" x14ac:dyDescent="0.25">
      <c r="A229" s="125"/>
      <c r="B229" s="453"/>
      <c r="C229" s="453"/>
      <c r="D229" s="454"/>
      <c r="E229" s="455"/>
      <c r="F229" s="147" t="str">
        <f>IF(OR($D229="",$AB229=""),"",IF(AND($AL229&lt;&gt;3,$AL229&lt;&gt;4),$AB229-(VLOOKUP($AL229,IC_Req!$A$2:$J$7,3)*$AB229),""))</f>
        <v/>
      </c>
      <c r="G229" s="147" t="str">
        <f>IF($D229="","",IF(AND($AL229&lt;&gt;3,$AL229&lt;&gt;4),IF($AB229&lt;&gt;"",$AB229+(VLOOKUP($AL229,IC_Req!$A$2:$J$7,3)*$AB229),IF(AND($H229&lt;&gt;"",$AA229&lt;&gt;""),$AA229*$H229,"")),IF(AND($H229&lt;&gt;"",$AA229&lt;&gt;""),$AA229*$H229,"")))</f>
        <v/>
      </c>
      <c r="H229" s="148" t="str">
        <f>IF($D229="","",IF(AND($AL229&lt;&gt;3,$AL229&lt;&gt;4),IF($AB229&lt;&gt;"","",VLOOKUP($AL229,IC_Req!$A$2:$J$7,2)),VLOOKUP($AL229,IC_Req!$A$2:$J$7,2)))</f>
        <v/>
      </c>
      <c r="I229" s="456"/>
      <c r="J229" s="147" t="str">
        <f t="shared" si="18"/>
        <v/>
      </c>
      <c r="K229" s="148" t="str">
        <f>IF($D229="","",VLOOKUP($AL229,IC_Req!$A$2:$J$7,4))</f>
        <v/>
      </c>
      <c r="L229" s="455"/>
      <c r="M229" s="169" t="str">
        <f t="shared" si="19"/>
        <v/>
      </c>
      <c r="N229" s="458"/>
      <c r="O229" s="455"/>
      <c r="P229" s="147" t="str">
        <f t="shared" si="20"/>
        <v/>
      </c>
      <c r="Q229" s="148" t="str">
        <f>IF($D229="","",IF(OR($AL229=4,$AL229=5,$AL229=6),VLOOKUP($AL229,IC_Req!$A$2:$J$7,6),IF($AL229=3,VLOOKUP($AM229,IC_Req!$A$12:$J$15,6),"")))</f>
        <v/>
      </c>
      <c r="R229" s="456"/>
      <c r="S229" s="158" t="str">
        <f t="shared" si="21"/>
        <v/>
      </c>
      <c r="T229" s="148" t="str">
        <f>IF($D229="","",IF(OR($AL229=5,$AL229=6,$AM229=1),IF($AM229=1,VLOOKUP($AM229,IC_Req!$A$12:$J$15,7),VLOOKUP($AL229,IC_Req!$A$2:$J$7,7)),""))</f>
        <v/>
      </c>
      <c r="U229" s="455"/>
      <c r="V229" s="455"/>
      <c r="W229" s="456"/>
      <c r="X229" s="150" t="str">
        <f t="shared" si="22"/>
        <v/>
      </c>
      <c r="Y229" s="150" t="str">
        <f t="shared" si="23"/>
        <v/>
      </c>
      <c r="Z229" s="151"/>
      <c r="AA229" s="453"/>
      <c r="AB229" s="453"/>
      <c r="AC229" s="453"/>
      <c r="AD229" s="453"/>
      <c r="AE229" s="453"/>
      <c r="AF229" s="457"/>
      <c r="AG229" s="152" t="str">
        <f>IF(OR($D229="",$AH229=""),"",MIN(VLOOKUP($AL229,IC_Req!$A$2:$J$7,9),$AH229-VLOOKUP($AL229,IC_Req!$A$2:$J$7,10)))</f>
        <v/>
      </c>
      <c r="AH229" s="453"/>
      <c r="AI229" s="453"/>
      <c r="AJ229" s="151"/>
      <c r="AK229" s="126" t="e">
        <f>VLOOKUP($D229,IC_Req!$M$2:$O$29,2)</f>
        <v>#N/A</v>
      </c>
      <c r="AL229" s="126" t="e">
        <f>VLOOKUP($D229,IC_Req!$M$2:$O$29,3)</f>
        <v>#N/A</v>
      </c>
      <c r="AM229" s="126" t="e">
        <f>IF($AL229=3,VLOOKUP($D229,IC_Req!$M$2:$P$29,4),"")</f>
        <v>#N/A</v>
      </c>
      <c r="AO229" s="217"/>
      <c r="AP229" s="218"/>
      <c r="AQ229" s="218"/>
    </row>
    <row r="230" spans="1:43" x14ac:dyDescent="0.25">
      <c r="A230" s="125"/>
      <c r="B230" s="453"/>
      <c r="C230" s="453"/>
      <c r="D230" s="454"/>
      <c r="E230" s="455"/>
      <c r="F230" s="147" t="str">
        <f>IF(OR($D230="",$AB230=""),"",IF(AND($AL230&lt;&gt;3,$AL230&lt;&gt;4),$AB230-(VLOOKUP($AL230,IC_Req!$A$2:$J$7,3)*$AB230),""))</f>
        <v/>
      </c>
      <c r="G230" s="147" t="str">
        <f>IF($D230="","",IF(AND($AL230&lt;&gt;3,$AL230&lt;&gt;4),IF($AB230&lt;&gt;"",$AB230+(VLOOKUP($AL230,IC_Req!$A$2:$J$7,3)*$AB230),IF(AND($H230&lt;&gt;"",$AA230&lt;&gt;""),$AA230*$H230,"")),IF(AND($H230&lt;&gt;"",$AA230&lt;&gt;""),$AA230*$H230,"")))</f>
        <v/>
      </c>
      <c r="H230" s="148" t="str">
        <f>IF($D230="","",IF(AND($AL230&lt;&gt;3,$AL230&lt;&gt;4),IF($AB230&lt;&gt;"","",VLOOKUP($AL230,IC_Req!$A$2:$J$7,2)),VLOOKUP($AL230,IC_Req!$A$2:$J$7,2)))</f>
        <v/>
      </c>
      <c r="I230" s="456"/>
      <c r="J230" s="147" t="str">
        <f t="shared" si="18"/>
        <v/>
      </c>
      <c r="K230" s="148" t="str">
        <f>IF($D230="","",VLOOKUP($AL230,IC_Req!$A$2:$J$7,4))</f>
        <v/>
      </c>
      <c r="L230" s="455"/>
      <c r="M230" s="169" t="str">
        <f t="shared" si="19"/>
        <v/>
      </c>
      <c r="N230" s="458"/>
      <c r="O230" s="455"/>
      <c r="P230" s="147" t="str">
        <f t="shared" si="20"/>
        <v/>
      </c>
      <c r="Q230" s="148" t="str">
        <f>IF($D230="","",IF(OR($AL230=4,$AL230=5,$AL230=6),VLOOKUP($AL230,IC_Req!$A$2:$J$7,6),IF($AL230=3,VLOOKUP($AM230,IC_Req!$A$12:$J$15,6),"")))</f>
        <v/>
      </c>
      <c r="R230" s="456"/>
      <c r="S230" s="158" t="str">
        <f t="shared" si="21"/>
        <v/>
      </c>
      <c r="T230" s="148" t="str">
        <f>IF($D230="","",IF(OR($AL230=5,$AL230=6,$AM230=1),IF($AM230=1,VLOOKUP($AM230,IC_Req!$A$12:$J$15,7),VLOOKUP($AL230,IC_Req!$A$2:$J$7,7)),""))</f>
        <v/>
      </c>
      <c r="U230" s="455"/>
      <c r="V230" s="455"/>
      <c r="W230" s="456"/>
      <c r="X230" s="150" t="str">
        <f t="shared" si="22"/>
        <v/>
      </c>
      <c r="Y230" s="150" t="str">
        <f t="shared" si="23"/>
        <v/>
      </c>
      <c r="Z230" s="151"/>
      <c r="AA230" s="453"/>
      <c r="AB230" s="453"/>
      <c r="AC230" s="453"/>
      <c r="AD230" s="453"/>
      <c r="AE230" s="453"/>
      <c r="AF230" s="457"/>
      <c r="AG230" s="152" t="str">
        <f>IF(OR($D230="",$AH230=""),"",MIN(VLOOKUP($AL230,IC_Req!$A$2:$J$7,9),$AH230-VLOOKUP($AL230,IC_Req!$A$2:$J$7,10)))</f>
        <v/>
      </c>
      <c r="AH230" s="453"/>
      <c r="AI230" s="453"/>
      <c r="AJ230" s="151"/>
      <c r="AK230" s="126" t="e">
        <f>VLOOKUP($D230,IC_Req!$M$2:$O$29,2)</f>
        <v>#N/A</v>
      </c>
      <c r="AL230" s="126" t="e">
        <f>VLOOKUP($D230,IC_Req!$M$2:$O$29,3)</f>
        <v>#N/A</v>
      </c>
      <c r="AM230" s="126" t="e">
        <f>IF($AL230=3,VLOOKUP($D230,IC_Req!$M$2:$P$29,4),"")</f>
        <v>#N/A</v>
      </c>
      <c r="AO230" s="217"/>
      <c r="AP230" s="218"/>
      <c r="AQ230" s="218"/>
    </row>
    <row r="231" spans="1:43" x14ac:dyDescent="0.25">
      <c r="A231" s="125"/>
      <c r="B231" s="453"/>
      <c r="C231" s="453"/>
      <c r="D231" s="454"/>
      <c r="E231" s="455"/>
      <c r="F231" s="147" t="str">
        <f>IF(OR($D231="",$AB231=""),"",IF(AND($AL231&lt;&gt;3,$AL231&lt;&gt;4),$AB231-(VLOOKUP($AL231,IC_Req!$A$2:$J$7,3)*$AB231),""))</f>
        <v/>
      </c>
      <c r="G231" s="147" t="str">
        <f>IF($D231="","",IF(AND($AL231&lt;&gt;3,$AL231&lt;&gt;4),IF($AB231&lt;&gt;"",$AB231+(VLOOKUP($AL231,IC_Req!$A$2:$J$7,3)*$AB231),IF(AND($H231&lt;&gt;"",$AA231&lt;&gt;""),$AA231*$H231,"")),IF(AND($H231&lt;&gt;"",$AA231&lt;&gt;""),$AA231*$H231,"")))</f>
        <v/>
      </c>
      <c r="H231" s="148" t="str">
        <f>IF($D231="","",IF(AND($AL231&lt;&gt;3,$AL231&lt;&gt;4),IF($AB231&lt;&gt;"","",VLOOKUP($AL231,IC_Req!$A$2:$J$7,2)),VLOOKUP($AL231,IC_Req!$A$2:$J$7,2)))</f>
        <v/>
      </c>
      <c r="I231" s="456"/>
      <c r="J231" s="147" t="str">
        <f t="shared" si="18"/>
        <v/>
      </c>
      <c r="K231" s="148" t="str">
        <f>IF($D231="","",VLOOKUP($AL231,IC_Req!$A$2:$J$7,4))</f>
        <v/>
      </c>
      <c r="L231" s="455"/>
      <c r="M231" s="169" t="str">
        <f t="shared" si="19"/>
        <v/>
      </c>
      <c r="N231" s="458"/>
      <c r="O231" s="455"/>
      <c r="P231" s="147" t="str">
        <f t="shared" si="20"/>
        <v/>
      </c>
      <c r="Q231" s="148" t="str">
        <f>IF($D231="","",IF(OR($AL231=4,$AL231=5,$AL231=6),VLOOKUP($AL231,IC_Req!$A$2:$J$7,6),IF($AL231=3,VLOOKUP($AM231,IC_Req!$A$12:$J$15,6),"")))</f>
        <v/>
      </c>
      <c r="R231" s="456"/>
      <c r="S231" s="158" t="str">
        <f t="shared" si="21"/>
        <v/>
      </c>
      <c r="T231" s="148" t="str">
        <f>IF($D231="","",IF(OR($AL231=5,$AL231=6,$AM231=1),IF($AM231=1,VLOOKUP($AM231,IC_Req!$A$12:$J$15,7),VLOOKUP($AL231,IC_Req!$A$2:$J$7,7)),""))</f>
        <v/>
      </c>
      <c r="U231" s="455"/>
      <c r="V231" s="455"/>
      <c r="W231" s="456"/>
      <c r="X231" s="150" t="str">
        <f t="shared" si="22"/>
        <v/>
      </c>
      <c r="Y231" s="150" t="str">
        <f t="shared" si="23"/>
        <v/>
      </c>
      <c r="Z231" s="151"/>
      <c r="AA231" s="453"/>
      <c r="AB231" s="453"/>
      <c r="AC231" s="453"/>
      <c r="AD231" s="453"/>
      <c r="AE231" s="453"/>
      <c r="AF231" s="457"/>
      <c r="AG231" s="152" t="str">
        <f>IF(OR($D231="",$AH231=""),"",MIN(VLOOKUP($AL231,IC_Req!$A$2:$J$7,9),$AH231-VLOOKUP($AL231,IC_Req!$A$2:$J$7,10)))</f>
        <v/>
      </c>
      <c r="AH231" s="453"/>
      <c r="AI231" s="453"/>
      <c r="AJ231" s="151"/>
      <c r="AK231" s="126" t="e">
        <f>VLOOKUP($D231,IC_Req!$M$2:$O$29,2)</f>
        <v>#N/A</v>
      </c>
      <c r="AL231" s="126" t="e">
        <f>VLOOKUP($D231,IC_Req!$M$2:$O$29,3)</f>
        <v>#N/A</v>
      </c>
      <c r="AM231" s="126" t="e">
        <f>IF($AL231=3,VLOOKUP($D231,IC_Req!$M$2:$P$29,4),"")</f>
        <v>#N/A</v>
      </c>
      <c r="AO231" s="217"/>
      <c r="AP231" s="218"/>
      <c r="AQ231" s="218"/>
    </row>
    <row r="232" spans="1:43" x14ac:dyDescent="0.25">
      <c r="A232" s="125"/>
      <c r="B232" s="453"/>
      <c r="C232" s="453"/>
      <c r="D232" s="454"/>
      <c r="E232" s="455"/>
      <c r="F232" s="147" t="str">
        <f>IF(OR($D232="",$AB232=""),"",IF(AND($AL232&lt;&gt;3,$AL232&lt;&gt;4),$AB232-(VLOOKUP($AL232,IC_Req!$A$2:$J$7,3)*$AB232),""))</f>
        <v/>
      </c>
      <c r="G232" s="147" t="str">
        <f>IF($D232="","",IF(AND($AL232&lt;&gt;3,$AL232&lt;&gt;4),IF($AB232&lt;&gt;"",$AB232+(VLOOKUP($AL232,IC_Req!$A$2:$J$7,3)*$AB232),IF(AND($H232&lt;&gt;"",$AA232&lt;&gt;""),$AA232*$H232,"")),IF(AND($H232&lt;&gt;"",$AA232&lt;&gt;""),$AA232*$H232,"")))</f>
        <v/>
      </c>
      <c r="H232" s="148" t="str">
        <f>IF($D232="","",IF(AND($AL232&lt;&gt;3,$AL232&lt;&gt;4),IF($AB232&lt;&gt;"","",VLOOKUP($AL232,IC_Req!$A$2:$J$7,2)),VLOOKUP($AL232,IC_Req!$A$2:$J$7,2)))</f>
        <v/>
      </c>
      <c r="I232" s="456"/>
      <c r="J232" s="147" t="str">
        <f t="shared" si="18"/>
        <v/>
      </c>
      <c r="K232" s="148" t="str">
        <f>IF($D232="","",VLOOKUP($AL232,IC_Req!$A$2:$J$7,4))</f>
        <v/>
      </c>
      <c r="L232" s="455"/>
      <c r="M232" s="169" t="str">
        <f t="shared" si="19"/>
        <v/>
      </c>
      <c r="N232" s="458"/>
      <c r="O232" s="455"/>
      <c r="P232" s="147" t="str">
        <f t="shared" si="20"/>
        <v/>
      </c>
      <c r="Q232" s="148" t="str">
        <f>IF($D232="","",IF(OR($AL232=4,$AL232=5,$AL232=6),VLOOKUP($AL232,IC_Req!$A$2:$J$7,6),IF($AL232=3,VLOOKUP($AM232,IC_Req!$A$12:$J$15,6),"")))</f>
        <v/>
      </c>
      <c r="R232" s="456"/>
      <c r="S232" s="158" t="str">
        <f t="shared" si="21"/>
        <v/>
      </c>
      <c r="T232" s="148" t="str">
        <f>IF($D232="","",IF(OR($AL232=5,$AL232=6,$AM232=1),IF($AM232=1,VLOOKUP($AM232,IC_Req!$A$12:$J$15,7),VLOOKUP($AL232,IC_Req!$A$2:$J$7,7)),""))</f>
        <v/>
      </c>
      <c r="U232" s="455"/>
      <c r="V232" s="455"/>
      <c r="W232" s="456"/>
      <c r="X232" s="150" t="str">
        <f t="shared" si="22"/>
        <v/>
      </c>
      <c r="Y232" s="150" t="str">
        <f t="shared" si="23"/>
        <v/>
      </c>
      <c r="Z232" s="151"/>
      <c r="AA232" s="453"/>
      <c r="AB232" s="453"/>
      <c r="AC232" s="453"/>
      <c r="AD232" s="453"/>
      <c r="AE232" s="453"/>
      <c r="AF232" s="457"/>
      <c r="AG232" s="152" t="str">
        <f>IF(OR($D232="",$AH232=""),"",MIN(VLOOKUP($AL232,IC_Req!$A$2:$J$7,9),$AH232-VLOOKUP($AL232,IC_Req!$A$2:$J$7,10)))</f>
        <v/>
      </c>
      <c r="AH232" s="453"/>
      <c r="AI232" s="453"/>
      <c r="AJ232" s="151"/>
      <c r="AK232" s="126" t="e">
        <f>VLOOKUP($D232,IC_Req!$M$2:$O$29,2)</f>
        <v>#N/A</v>
      </c>
      <c r="AL232" s="126" t="e">
        <f>VLOOKUP($D232,IC_Req!$M$2:$O$29,3)</f>
        <v>#N/A</v>
      </c>
      <c r="AM232" s="126" t="e">
        <f>IF($AL232=3,VLOOKUP($D232,IC_Req!$M$2:$P$29,4),"")</f>
        <v>#N/A</v>
      </c>
      <c r="AO232" s="217"/>
      <c r="AP232" s="218"/>
      <c r="AQ232" s="218"/>
    </row>
    <row r="233" spans="1:43" x14ac:dyDescent="0.25">
      <c r="A233" s="125"/>
      <c r="B233" s="453"/>
      <c r="C233" s="453"/>
      <c r="D233" s="454"/>
      <c r="E233" s="455"/>
      <c r="F233" s="147" t="str">
        <f>IF(OR($D233="",$AB233=""),"",IF(AND($AL233&lt;&gt;3,$AL233&lt;&gt;4),$AB233-(VLOOKUP($AL233,IC_Req!$A$2:$J$7,3)*$AB233),""))</f>
        <v/>
      </c>
      <c r="G233" s="147" t="str">
        <f>IF($D233="","",IF(AND($AL233&lt;&gt;3,$AL233&lt;&gt;4),IF($AB233&lt;&gt;"",$AB233+(VLOOKUP($AL233,IC_Req!$A$2:$J$7,3)*$AB233),IF(AND($H233&lt;&gt;"",$AA233&lt;&gt;""),$AA233*$H233,"")),IF(AND($H233&lt;&gt;"",$AA233&lt;&gt;""),$AA233*$H233,"")))</f>
        <v/>
      </c>
      <c r="H233" s="148" t="str">
        <f>IF($D233="","",IF(AND($AL233&lt;&gt;3,$AL233&lt;&gt;4),IF($AB233&lt;&gt;"","",VLOOKUP($AL233,IC_Req!$A$2:$J$7,2)),VLOOKUP($AL233,IC_Req!$A$2:$J$7,2)))</f>
        <v/>
      </c>
      <c r="I233" s="456"/>
      <c r="J233" s="147" t="str">
        <f t="shared" si="18"/>
        <v/>
      </c>
      <c r="K233" s="148" t="str">
        <f>IF($D233="","",VLOOKUP($AL233,IC_Req!$A$2:$J$7,4))</f>
        <v/>
      </c>
      <c r="L233" s="455"/>
      <c r="M233" s="169" t="str">
        <f t="shared" si="19"/>
        <v/>
      </c>
      <c r="N233" s="458"/>
      <c r="O233" s="455"/>
      <c r="P233" s="147" t="str">
        <f t="shared" si="20"/>
        <v/>
      </c>
      <c r="Q233" s="148" t="str">
        <f>IF($D233="","",IF(OR($AL233=4,$AL233=5,$AL233=6),VLOOKUP($AL233,IC_Req!$A$2:$J$7,6),IF($AL233=3,VLOOKUP($AM233,IC_Req!$A$12:$J$15,6),"")))</f>
        <v/>
      </c>
      <c r="R233" s="456"/>
      <c r="S233" s="158" t="str">
        <f t="shared" si="21"/>
        <v/>
      </c>
      <c r="T233" s="148" t="str">
        <f>IF($D233="","",IF(OR($AL233=5,$AL233=6,$AM233=1),IF($AM233=1,VLOOKUP($AM233,IC_Req!$A$12:$J$15,7),VLOOKUP($AL233,IC_Req!$A$2:$J$7,7)),""))</f>
        <v/>
      </c>
      <c r="U233" s="455"/>
      <c r="V233" s="455"/>
      <c r="W233" s="456"/>
      <c r="X233" s="150" t="str">
        <f t="shared" si="22"/>
        <v/>
      </c>
      <c r="Y233" s="150" t="str">
        <f t="shared" si="23"/>
        <v/>
      </c>
      <c r="Z233" s="151"/>
      <c r="AA233" s="453"/>
      <c r="AB233" s="453"/>
      <c r="AC233" s="453"/>
      <c r="AD233" s="453"/>
      <c r="AE233" s="453"/>
      <c r="AF233" s="457"/>
      <c r="AG233" s="152" t="str">
        <f>IF(OR($D233="",$AH233=""),"",MIN(VLOOKUP($AL233,IC_Req!$A$2:$J$7,9),$AH233-VLOOKUP($AL233,IC_Req!$A$2:$J$7,10)))</f>
        <v/>
      </c>
      <c r="AH233" s="453"/>
      <c r="AI233" s="453"/>
      <c r="AJ233" s="151"/>
      <c r="AK233" s="126" t="e">
        <f>VLOOKUP($D233,IC_Req!$M$2:$O$29,2)</f>
        <v>#N/A</v>
      </c>
      <c r="AL233" s="126" t="e">
        <f>VLOOKUP($D233,IC_Req!$M$2:$O$29,3)</f>
        <v>#N/A</v>
      </c>
      <c r="AM233" s="126" t="e">
        <f>IF($AL233=3,VLOOKUP($D233,IC_Req!$M$2:$P$29,4),"")</f>
        <v>#N/A</v>
      </c>
      <c r="AO233" s="217"/>
      <c r="AP233" s="218"/>
      <c r="AQ233" s="218"/>
    </row>
    <row r="234" spans="1:43" x14ac:dyDescent="0.25">
      <c r="A234" s="125"/>
      <c r="B234" s="453"/>
      <c r="C234" s="453"/>
      <c r="D234" s="454"/>
      <c r="E234" s="455"/>
      <c r="F234" s="147" t="str">
        <f>IF(OR($D234="",$AB234=""),"",IF(AND($AL234&lt;&gt;3,$AL234&lt;&gt;4),$AB234-(VLOOKUP($AL234,IC_Req!$A$2:$J$7,3)*$AB234),""))</f>
        <v/>
      </c>
      <c r="G234" s="147" t="str">
        <f>IF($D234="","",IF(AND($AL234&lt;&gt;3,$AL234&lt;&gt;4),IF($AB234&lt;&gt;"",$AB234+(VLOOKUP($AL234,IC_Req!$A$2:$J$7,3)*$AB234),IF(AND($H234&lt;&gt;"",$AA234&lt;&gt;""),$AA234*$H234,"")),IF(AND($H234&lt;&gt;"",$AA234&lt;&gt;""),$AA234*$H234,"")))</f>
        <v/>
      </c>
      <c r="H234" s="148" t="str">
        <f>IF($D234="","",IF(AND($AL234&lt;&gt;3,$AL234&lt;&gt;4),IF($AB234&lt;&gt;"","",VLOOKUP($AL234,IC_Req!$A$2:$J$7,2)),VLOOKUP($AL234,IC_Req!$A$2:$J$7,2)))</f>
        <v/>
      </c>
      <c r="I234" s="456"/>
      <c r="J234" s="147" t="str">
        <f t="shared" si="18"/>
        <v/>
      </c>
      <c r="K234" s="148" t="str">
        <f>IF($D234="","",VLOOKUP($AL234,IC_Req!$A$2:$J$7,4))</f>
        <v/>
      </c>
      <c r="L234" s="455"/>
      <c r="M234" s="169" t="str">
        <f t="shared" si="19"/>
        <v/>
      </c>
      <c r="N234" s="458"/>
      <c r="O234" s="455"/>
      <c r="P234" s="147" t="str">
        <f t="shared" si="20"/>
        <v/>
      </c>
      <c r="Q234" s="148" t="str">
        <f>IF($D234="","",IF(OR($AL234=4,$AL234=5,$AL234=6),VLOOKUP($AL234,IC_Req!$A$2:$J$7,6),IF($AL234=3,VLOOKUP($AM234,IC_Req!$A$12:$J$15,6),"")))</f>
        <v/>
      </c>
      <c r="R234" s="456"/>
      <c r="S234" s="158" t="str">
        <f t="shared" si="21"/>
        <v/>
      </c>
      <c r="T234" s="148" t="str">
        <f>IF($D234="","",IF(OR($AL234=5,$AL234=6,$AM234=1),IF($AM234=1,VLOOKUP($AM234,IC_Req!$A$12:$J$15,7),VLOOKUP($AL234,IC_Req!$A$2:$J$7,7)),""))</f>
        <v/>
      </c>
      <c r="U234" s="455"/>
      <c r="V234" s="455"/>
      <c r="W234" s="456"/>
      <c r="X234" s="150" t="str">
        <f t="shared" si="22"/>
        <v/>
      </c>
      <c r="Y234" s="150" t="str">
        <f t="shared" si="23"/>
        <v/>
      </c>
      <c r="Z234" s="151"/>
      <c r="AA234" s="453"/>
      <c r="AB234" s="453"/>
      <c r="AC234" s="453"/>
      <c r="AD234" s="453"/>
      <c r="AE234" s="453"/>
      <c r="AF234" s="457"/>
      <c r="AG234" s="152" t="str">
        <f>IF(OR($D234="",$AH234=""),"",MIN(VLOOKUP($AL234,IC_Req!$A$2:$J$7,9),$AH234-VLOOKUP($AL234,IC_Req!$A$2:$J$7,10)))</f>
        <v/>
      </c>
      <c r="AH234" s="453"/>
      <c r="AI234" s="453"/>
      <c r="AJ234" s="151"/>
      <c r="AK234" s="126" t="e">
        <f>VLOOKUP($D234,IC_Req!$M$2:$O$29,2)</f>
        <v>#N/A</v>
      </c>
      <c r="AL234" s="126" t="e">
        <f>VLOOKUP($D234,IC_Req!$M$2:$O$29,3)</f>
        <v>#N/A</v>
      </c>
      <c r="AM234" s="126" t="e">
        <f>IF($AL234=3,VLOOKUP($D234,IC_Req!$M$2:$P$29,4),"")</f>
        <v>#N/A</v>
      </c>
      <c r="AO234" s="217"/>
      <c r="AP234" s="218"/>
      <c r="AQ234" s="218"/>
    </row>
    <row r="235" spans="1:43" x14ac:dyDescent="0.25">
      <c r="A235" s="125"/>
      <c r="B235" s="453"/>
      <c r="C235" s="453"/>
      <c r="D235" s="454"/>
      <c r="E235" s="455"/>
      <c r="F235" s="147" t="str">
        <f>IF(OR($D235="",$AB235=""),"",IF(AND($AL235&lt;&gt;3,$AL235&lt;&gt;4),$AB235-(VLOOKUP($AL235,IC_Req!$A$2:$J$7,3)*$AB235),""))</f>
        <v/>
      </c>
      <c r="G235" s="147" t="str">
        <f>IF($D235="","",IF(AND($AL235&lt;&gt;3,$AL235&lt;&gt;4),IF($AB235&lt;&gt;"",$AB235+(VLOOKUP($AL235,IC_Req!$A$2:$J$7,3)*$AB235),IF(AND($H235&lt;&gt;"",$AA235&lt;&gt;""),$AA235*$H235,"")),IF(AND($H235&lt;&gt;"",$AA235&lt;&gt;""),$AA235*$H235,"")))</f>
        <v/>
      </c>
      <c r="H235" s="148" t="str">
        <f>IF($D235="","",IF(AND($AL235&lt;&gt;3,$AL235&lt;&gt;4),IF($AB235&lt;&gt;"","",VLOOKUP($AL235,IC_Req!$A$2:$J$7,2)),VLOOKUP($AL235,IC_Req!$A$2:$J$7,2)))</f>
        <v/>
      </c>
      <c r="I235" s="456"/>
      <c r="J235" s="147" t="str">
        <f t="shared" si="18"/>
        <v/>
      </c>
      <c r="K235" s="148" t="str">
        <f>IF($D235="","",VLOOKUP($AL235,IC_Req!$A$2:$J$7,4))</f>
        <v/>
      </c>
      <c r="L235" s="455"/>
      <c r="M235" s="169" t="str">
        <f t="shared" si="19"/>
        <v/>
      </c>
      <c r="N235" s="458"/>
      <c r="O235" s="455"/>
      <c r="P235" s="147" t="str">
        <f t="shared" si="20"/>
        <v/>
      </c>
      <c r="Q235" s="148" t="str">
        <f>IF($D235="","",IF(OR($AL235=4,$AL235=5,$AL235=6),VLOOKUP($AL235,IC_Req!$A$2:$J$7,6),IF($AL235=3,VLOOKUP($AM235,IC_Req!$A$12:$J$15,6),"")))</f>
        <v/>
      </c>
      <c r="R235" s="456"/>
      <c r="S235" s="158" t="str">
        <f t="shared" si="21"/>
        <v/>
      </c>
      <c r="T235" s="148" t="str">
        <f>IF($D235="","",IF(OR($AL235=5,$AL235=6,$AM235=1),IF($AM235=1,VLOOKUP($AM235,IC_Req!$A$12:$J$15,7),VLOOKUP($AL235,IC_Req!$A$2:$J$7,7)),""))</f>
        <v/>
      </c>
      <c r="U235" s="455"/>
      <c r="V235" s="455"/>
      <c r="W235" s="456"/>
      <c r="X235" s="150" t="str">
        <f t="shared" si="22"/>
        <v/>
      </c>
      <c r="Y235" s="150" t="str">
        <f t="shared" si="23"/>
        <v/>
      </c>
      <c r="Z235" s="151"/>
      <c r="AA235" s="453"/>
      <c r="AB235" s="453"/>
      <c r="AC235" s="453"/>
      <c r="AD235" s="453"/>
      <c r="AE235" s="453"/>
      <c r="AF235" s="457"/>
      <c r="AG235" s="152" t="str">
        <f>IF(OR($D235="",$AH235=""),"",MIN(VLOOKUP($AL235,IC_Req!$A$2:$J$7,9),$AH235-VLOOKUP($AL235,IC_Req!$A$2:$J$7,10)))</f>
        <v/>
      </c>
      <c r="AH235" s="453"/>
      <c r="AI235" s="453"/>
      <c r="AJ235" s="151"/>
      <c r="AK235" s="126" t="e">
        <f>VLOOKUP($D235,IC_Req!$M$2:$O$29,2)</f>
        <v>#N/A</v>
      </c>
      <c r="AL235" s="126" t="e">
        <f>VLOOKUP($D235,IC_Req!$M$2:$O$29,3)</f>
        <v>#N/A</v>
      </c>
      <c r="AM235" s="126" t="e">
        <f>IF($AL235=3,VLOOKUP($D235,IC_Req!$M$2:$P$29,4),"")</f>
        <v>#N/A</v>
      </c>
      <c r="AO235" s="217"/>
      <c r="AP235" s="218"/>
      <c r="AQ235" s="218"/>
    </row>
    <row r="236" spans="1:43" x14ac:dyDescent="0.25">
      <c r="A236" s="125"/>
      <c r="B236" s="453"/>
      <c r="C236" s="453"/>
      <c r="D236" s="454"/>
      <c r="E236" s="455"/>
      <c r="F236" s="147" t="str">
        <f>IF(OR($D236="",$AB236=""),"",IF(AND($AL236&lt;&gt;3,$AL236&lt;&gt;4),$AB236-(VLOOKUP($AL236,IC_Req!$A$2:$J$7,3)*$AB236),""))</f>
        <v/>
      </c>
      <c r="G236" s="147" t="str">
        <f>IF($D236="","",IF(AND($AL236&lt;&gt;3,$AL236&lt;&gt;4),IF($AB236&lt;&gt;"",$AB236+(VLOOKUP($AL236,IC_Req!$A$2:$J$7,3)*$AB236),IF(AND($H236&lt;&gt;"",$AA236&lt;&gt;""),$AA236*$H236,"")),IF(AND($H236&lt;&gt;"",$AA236&lt;&gt;""),$AA236*$H236,"")))</f>
        <v/>
      </c>
      <c r="H236" s="148" t="str">
        <f>IF($D236="","",IF(AND($AL236&lt;&gt;3,$AL236&lt;&gt;4),IF($AB236&lt;&gt;"","",VLOOKUP($AL236,IC_Req!$A$2:$J$7,2)),VLOOKUP($AL236,IC_Req!$A$2:$J$7,2)))</f>
        <v/>
      </c>
      <c r="I236" s="456"/>
      <c r="J236" s="147" t="str">
        <f t="shared" si="18"/>
        <v/>
      </c>
      <c r="K236" s="148" t="str">
        <f>IF($D236="","",VLOOKUP($AL236,IC_Req!$A$2:$J$7,4))</f>
        <v/>
      </c>
      <c r="L236" s="455"/>
      <c r="M236" s="169" t="str">
        <f t="shared" si="19"/>
        <v/>
      </c>
      <c r="N236" s="458"/>
      <c r="O236" s="455"/>
      <c r="P236" s="147" t="str">
        <f t="shared" si="20"/>
        <v/>
      </c>
      <c r="Q236" s="148" t="str">
        <f>IF($D236="","",IF(OR($AL236=4,$AL236=5,$AL236=6),VLOOKUP($AL236,IC_Req!$A$2:$J$7,6),IF($AL236=3,VLOOKUP($AM236,IC_Req!$A$12:$J$15,6),"")))</f>
        <v/>
      </c>
      <c r="R236" s="456"/>
      <c r="S236" s="158" t="str">
        <f t="shared" si="21"/>
        <v/>
      </c>
      <c r="T236" s="148" t="str">
        <f>IF($D236="","",IF(OR($AL236=5,$AL236=6,$AM236=1),IF($AM236=1,VLOOKUP($AM236,IC_Req!$A$12:$J$15,7),VLOOKUP($AL236,IC_Req!$A$2:$J$7,7)),""))</f>
        <v/>
      </c>
      <c r="U236" s="455"/>
      <c r="V236" s="455"/>
      <c r="W236" s="456"/>
      <c r="X236" s="150" t="str">
        <f t="shared" si="22"/>
        <v/>
      </c>
      <c r="Y236" s="150" t="str">
        <f t="shared" si="23"/>
        <v/>
      </c>
      <c r="Z236" s="151"/>
      <c r="AA236" s="453"/>
      <c r="AB236" s="453"/>
      <c r="AC236" s="453"/>
      <c r="AD236" s="453"/>
      <c r="AE236" s="453"/>
      <c r="AF236" s="457"/>
      <c r="AG236" s="152" t="str">
        <f>IF(OR($D236="",$AH236=""),"",MIN(VLOOKUP($AL236,IC_Req!$A$2:$J$7,9),$AH236-VLOOKUP($AL236,IC_Req!$A$2:$J$7,10)))</f>
        <v/>
      </c>
      <c r="AH236" s="453"/>
      <c r="AI236" s="453"/>
      <c r="AJ236" s="151"/>
      <c r="AK236" s="126" t="e">
        <f>VLOOKUP($D236,IC_Req!$M$2:$O$29,2)</f>
        <v>#N/A</v>
      </c>
      <c r="AL236" s="126" t="e">
        <f>VLOOKUP($D236,IC_Req!$M$2:$O$29,3)</f>
        <v>#N/A</v>
      </c>
      <c r="AM236" s="126" t="e">
        <f>IF($AL236=3,VLOOKUP($D236,IC_Req!$M$2:$P$29,4),"")</f>
        <v>#N/A</v>
      </c>
      <c r="AO236" s="217"/>
      <c r="AP236" s="218"/>
      <c r="AQ236" s="218"/>
    </row>
    <row r="237" spans="1:43" x14ac:dyDescent="0.25">
      <c r="A237" s="125"/>
      <c r="B237" s="453"/>
      <c r="C237" s="453"/>
      <c r="D237" s="454"/>
      <c r="E237" s="455"/>
      <c r="F237" s="147" t="str">
        <f>IF(OR($D237="",$AB237=""),"",IF(AND($AL237&lt;&gt;3,$AL237&lt;&gt;4),$AB237-(VLOOKUP($AL237,IC_Req!$A$2:$J$7,3)*$AB237),""))</f>
        <v/>
      </c>
      <c r="G237" s="147" t="str">
        <f>IF($D237="","",IF(AND($AL237&lt;&gt;3,$AL237&lt;&gt;4),IF($AB237&lt;&gt;"",$AB237+(VLOOKUP($AL237,IC_Req!$A$2:$J$7,3)*$AB237),IF(AND($H237&lt;&gt;"",$AA237&lt;&gt;""),$AA237*$H237,"")),IF(AND($H237&lt;&gt;"",$AA237&lt;&gt;""),$AA237*$H237,"")))</f>
        <v/>
      </c>
      <c r="H237" s="148" t="str">
        <f>IF($D237="","",IF(AND($AL237&lt;&gt;3,$AL237&lt;&gt;4),IF($AB237&lt;&gt;"","",VLOOKUP($AL237,IC_Req!$A$2:$J$7,2)),VLOOKUP($AL237,IC_Req!$A$2:$J$7,2)))</f>
        <v/>
      </c>
      <c r="I237" s="456"/>
      <c r="J237" s="147" t="str">
        <f t="shared" si="18"/>
        <v/>
      </c>
      <c r="K237" s="148" t="str">
        <f>IF($D237="","",VLOOKUP($AL237,IC_Req!$A$2:$J$7,4))</f>
        <v/>
      </c>
      <c r="L237" s="455"/>
      <c r="M237" s="169" t="str">
        <f t="shared" si="19"/>
        <v/>
      </c>
      <c r="N237" s="458"/>
      <c r="O237" s="455"/>
      <c r="P237" s="147" t="str">
        <f t="shared" si="20"/>
        <v/>
      </c>
      <c r="Q237" s="148" t="str">
        <f>IF($D237="","",IF(OR($AL237=4,$AL237=5,$AL237=6),VLOOKUP($AL237,IC_Req!$A$2:$J$7,6),IF($AL237=3,VLOOKUP($AM237,IC_Req!$A$12:$J$15,6),"")))</f>
        <v/>
      </c>
      <c r="R237" s="456"/>
      <c r="S237" s="158" t="str">
        <f t="shared" si="21"/>
        <v/>
      </c>
      <c r="T237" s="148" t="str">
        <f>IF($D237="","",IF(OR($AL237=5,$AL237=6,$AM237=1),IF($AM237=1,VLOOKUP($AM237,IC_Req!$A$12:$J$15,7),VLOOKUP($AL237,IC_Req!$A$2:$J$7,7)),""))</f>
        <v/>
      </c>
      <c r="U237" s="455"/>
      <c r="V237" s="455"/>
      <c r="W237" s="456"/>
      <c r="X237" s="150" t="str">
        <f t="shared" si="22"/>
        <v/>
      </c>
      <c r="Y237" s="150" t="str">
        <f t="shared" si="23"/>
        <v/>
      </c>
      <c r="Z237" s="151"/>
      <c r="AA237" s="453"/>
      <c r="AB237" s="453"/>
      <c r="AC237" s="453"/>
      <c r="AD237" s="453"/>
      <c r="AE237" s="453"/>
      <c r="AF237" s="457"/>
      <c r="AG237" s="152" t="str">
        <f>IF(OR($D237="",$AH237=""),"",MIN(VLOOKUP($AL237,IC_Req!$A$2:$J$7,9),$AH237-VLOOKUP($AL237,IC_Req!$A$2:$J$7,10)))</f>
        <v/>
      </c>
      <c r="AH237" s="453"/>
      <c r="AI237" s="453"/>
      <c r="AJ237" s="151"/>
      <c r="AK237" s="126" t="e">
        <f>VLOOKUP($D237,IC_Req!$M$2:$O$29,2)</f>
        <v>#N/A</v>
      </c>
      <c r="AL237" s="126" t="e">
        <f>VLOOKUP($D237,IC_Req!$M$2:$O$29,3)</f>
        <v>#N/A</v>
      </c>
      <c r="AM237" s="126" t="e">
        <f>IF($AL237=3,VLOOKUP($D237,IC_Req!$M$2:$P$29,4),"")</f>
        <v>#N/A</v>
      </c>
      <c r="AO237" s="217"/>
      <c r="AP237" s="218"/>
      <c r="AQ237" s="218"/>
    </row>
    <row r="238" spans="1:43" x14ac:dyDescent="0.25">
      <c r="A238" s="125"/>
      <c r="B238" s="453"/>
      <c r="C238" s="453"/>
      <c r="D238" s="454"/>
      <c r="E238" s="455"/>
      <c r="F238" s="147" t="str">
        <f>IF(OR($D238="",$AB238=""),"",IF(AND($AL238&lt;&gt;3,$AL238&lt;&gt;4),$AB238-(VLOOKUP($AL238,IC_Req!$A$2:$J$7,3)*$AB238),""))</f>
        <v/>
      </c>
      <c r="G238" s="147" t="str">
        <f>IF($D238="","",IF(AND($AL238&lt;&gt;3,$AL238&lt;&gt;4),IF($AB238&lt;&gt;"",$AB238+(VLOOKUP($AL238,IC_Req!$A$2:$J$7,3)*$AB238),IF(AND($H238&lt;&gt;"",$AA238&lt;&gt;""),$AA238*$H238,"")),IF(AND($H238&lt;&gt;"",$AA238&lt;&gt;""),$AA238*$H238,"")))</f>
        <v/>
      </c>
      <c r="H238" s="148" t="str">
        <f>IF($D238="","",IF(AND($AL238&lt;&gt;3,$AL238&lt;&gt;4),IF($AB238&lt;&gt;"","",VLOOKUP($AL238,IC_Req!$A$2:$J$7,2)),VLOOKUP($AL238,IC_Req!$A$2:$J$7,2)))</f>
        <v/>
      </c>
      <c r="I238" s="456"/>
      <c r="J238" s="147" t="str">
        <f t="shared" si="18"/>
        <v/>
      </c>
      <c r="K238" s="148" t="str">
        <f>IF($D238="","",VLOOKUP($AL238,IC_Req!$A$2:$J$7,4))</f>
        <v/>
      </c>
      <c r="L238" s="455"/>
      <c r="M238" s="169" t="str">
        <f t="shared" si="19"/>
        <v/>
      </c>
      <c r="N238" s="458"/>
      <c r="O238" s="455"/>
      <c r="P238" s="147" t="str">
        <f t="shared" si="20"/>
        <v/>
      </c>
      <c r="Q238" s="148" t="str">
        <f>IF($D238="","",IF(OR($AL238=4,$AL238=5,$AL238=6),VLOOKUP($AL238,IC_Req!$A$2:$J$7,6),IF($AL238=3,VLOOKUP($AM238,IC_Req!$A$12:$J$15,6),"")))</f>
        <v/>
      </c>
      <c r="R238" s="456"/>
      <c r="S238" s="158" t="str">
        <f t="shared" si="21"/>
        <v/>
      </c>
      <c r="T238" s="148" t="str">
        <f>IF($D238="","",IF(OR($AL238=5,$AL238=6,$AM238=1),IF($AM238=1,VLOOKUP($AM238,IC_Req!$A$12:$J$15,7),VLOOKUP($AL238,IC_Req!$A$2:$J$7,7)),""))</f>
        <v/>
      </c>
      <c r="U238" s="455"/>
      <c r="V238" s="455"/>
      <c r="W238" s="456"/>
      <c r="X238" s="150" t="str">
        <f t="shared" si="22"/>
        <v/>
      </c>
      <c r="Y238" s="150" t="str">
        <f t="shared" si="23"/>
        <v/>
      </c>
      <c r="Z238" s="151"/>
      <c r="AA238" s="453"/>
      <c r="AB238" s="453"/>
      <c r="AC238" s="453"/>
      <c r="AD238" s="453"/>
      <c r="AE238" s="453"/>
      <c r="AF238" s="457"/>
      <c r="AG238" s="152" t="str">
        <f>IF(OR($D238="",$AH238=""),"",MIN(VLOOKUP($AL238,IC_Req!$A$2:$J$7,9),$AH238-VLOOKUP($AL238,IC_Req!$A$2:$J$7,10)))</f>
        <v/>
      </c>
      <c r="AH238" s="453"/>
      <c r="AI238" s="453"/>
      <c r="AJ238" s="151"/>
      <c r="AK238" s="126" t="e">
        <f>VLOOKUP($D238,IC_Req!$M$2:$O$29,2)</f>
        <v>#N/A</v>
      </c>
      <c r="AL238" s="126" t="e">
        <f>VLOOKUP($D238,IC_Req!$M$2:$O$29,3)</f>
        <v>#N/A</v>
      </c>
      <c r="AM238" s="126" t="e">
        <f>IF($AL238=3,VLOOKUP($D238,IC_Req!$M$2:$P$29,4),"")</f>
        <v>#N/A</v>
      </c>
      <c r="AO238" s="217"/>
      <c r="AP238" s="218"/>
      <c r="AQ238" s="218"/>
    </row>
    <row r="239" spans="1:43" x14ac:dyDescent="0.25">
      <c r="A239" s="125"/>
      <c r="B239" s="453"/>
      <c r="C239" s="453"/>
      <c r="D239" s="454"/>
      <c r="E239" s="455"/>
      <c r="F239" s="147" t="str">
        <f>IF(OR($D239="",$AB239=""),"",IF(AND($AL239&lt;&gt;3,$AL239&lt;&gt;4),$AB239-(VLOOKUP($AL239,IC_Req!$A$2:$J$7,3)*$AB239),""))</f>
        <v/>
      </c>
      <c r="G239" s="147" t="str">
        <f>IF($D239="","",IF(AND($AL239&lt;&gt;3,$AL239&lt;&gt;4),IF($AB239&lt;&gt;"",$AB239+(VLOOKUP($AL239,IC_Req!$A$2:$J$7,3)*$AB239),IF(AND($H239&lt;&gt;"",$AA239&lt;&gt;""),$AA239*$H239,"")),IF(AND($H239&lt;&gt;"",$AA239&lt;&gt;""),$AA239*$H239,"")))</f>
        <v/>
      </c>
      <c r="H239" s="148" t="str">
        <f>IF($D239="","",IF(AND($AL239&lt;&gt;3,$AL239&lt;&gt;4),IF($AB239&lt;&gt;"","",VLOOKUP($AL239,IC_Req!$A$2:$J$7,2)),VLOOKUP($AL239,IC_Req!$A$2:$J$7,2)))</f>
        <v/>
      </c>
      <c r="I239" s="456"/>
      <c r="J239" s="147" t="str">
        <f t="shared" si="18"/>
        <v/>
      </c>
      <c r="K239" s="148" t="str">
        <f>IF($D239="","",VLOOKUP($AL239,IC_Req!$A$2:$J$7,4))</f>
        <v/>
      </c>
      <c r="L239" s="455"/>
      <c r="M239" s="169" t="str">
        <f t="shared" si="19"/>
        <v/>
      </c>
      <c r="N239" s="458"/>
      <c r="O239" s="455"/>
      <c r="P239" s="147" t="str">
        <f t="shared" si="20"/>
        <v/>
      </c>
      <c r="Q239" s="148" t="str">
        <f>IF($D239="","",IF(OR($AL239=4,$AL239=5,$AL239=6),VLOOKUP($AL239,IC_Req!$A$2:$J$7,6),IF($AL239=3,VLOOKUP($AM239,IC_Req!$A$12:$J$15,6),"")))</f>
        <v/>
      </c>
      <c r="R239" s="456"/>
      <c r="S239" s="158" t="str">
        <f t="shared" si="21"/>
        <v/>
      </c>
      <c r="T239" s="148" t="str">
        <f>IF($D239="","",IF(OR($AL239=5,$AL239=6,$AM239=1),IF($AM239=1,VLOOKUP($AM239,IC_Req!$A$12:$J$15,7),VLOOKUP($AL239,IC_Req!$A$2:$J$7,7)),""))</f>
        <v/>
      </c>
      <c r="U239" s="455"/>
      <c r="V239" s="455"/>
      <c r="W239" s="456"/>
      <c r="X239" s="150" t="str">
        <f t="shared" si="22"/>
        <v/>
      </c>
      <c r="Y239" s="150" t="str">
        <f t="shared" si="23"/>
        <v/>
      </c>
      <c r="Z239" s="151"/>
      <c r="AA239" s="453"/>
      <c r="AB239" s="453"/>
      <c r="AC239" s="453"/>
      <c r="AD239" s="453"/>
      <c r="AE239" s="453"/>
      <c r="AF239" s="457"/>
      <c r="AG239" s="152" t="str">
        <f>IF(OR($D239="",$AH239=""),"",MIN(VLOOKUP($AL239,IC_Req!$A$2:$J$7,9),$AH239-VLOOKUP($AL239,IC_Req!$A$2:$J$7,10)))</f>
        <v/>
      </c>
      <c r="AH239" s="453"/>
      <c r="AI239" s="453"/>
      <c r="AJ239" s="151"/>
      <c r="AK239" s="126" t="e">
        <f>VLOOKUP($D239,IC_Req!$M$2:$O$29,2)</f>
        <v>#N/A</v>
      </c>
      <c r="AL239" s="126" t="e">
        <f>VLOOKUP($D239,IC_Req!$M$2:$O$29,3)</f>
        <v>#N/A</v>
      </c>
      <c r="AM239" s="126" t="e">
        <f>IF($AL239=3,VLOOKUP($D239,IC_Req!$M$2:$P$29,4),"")</f>
        <v>#N/A</v>
      </c>
      <c r="AO239" s="217"/>
      <c r="AP239" s="218"/>
      <c r="AQ239" s="218"/>
    </row>
    <row r="240" spans="1:43" x14ac:dyDescent="0.25">
      <c r="A240" s="125"/>
      <c r="B240" s="453"/>
      <c r="C240" s="453"/>
      <c r="D240" s="454"/>
      <c r="E240" s="455"/>
      <c r="F240" s="147" t="str">
        <f>IF(OR($D240="",$AB240=""),"",IF(AND($AL240&lt;&gt;3,$AL240&lt;&gt;4),$AB240-(VLOOKUP($AL240,IC_Req!$A$2:$J$7,3)*$AB240),""))</f>
        <v/>
      </c>
      <c r="G240" s="147" t="str">
        <f>IF($D240="","",IF(AND($AL240&lt;&gt;3,$AL240&lt;&gt;4),IF($AB240&lt;&gt;"",$AB240+(VLOOKUP($AL240,IC_Req!$A$2:$J$7,3)*$AB240),IF(AND($H240&lt;&gt;"",$AA240&lt;&gt;""),$AA240*$H240,"")),IF(AND($H240&lt;&gt;"",$AA240&lt;&gt;""),$AA240*$H240,"")))</f>
        <v/>
      </c>
      <c r="H240" s="148" t="str">
        <f>IF($D240="","",IF(AND($AL240&lt;&gt;3,$AL240&lt;&gt;4),IF($AB240&lt;&gt;"","",VLOOKUP($AL240,IC_Req!$A$2:$J$7,2)),VLOOKUP($AL240,IC_Req!$A$2:$J$7,2)))</f>
        <v/>
      </c>
      <c r="I240" s="456"/>
      <c r="J240" s="147" t="str">
        <f t="shared" si="18"/>
        <v/>
      </c>
      <c r="K240" s="148" t="str">
        <f>IF($D240="","",VLOOKUP($AL240,IC_Req!$A$2:$J$7,4))</f>
        <v/>
      </c>
      <c r="L240" s="455"/>
      <c r="M240" s="169" t="str">
        <f t="shared" si="19"/>
        <v/>
      </c>
      <c r="N240" s="458"/>
      <c r="O240" s="455"/>
      <c r="P240" s="147" t="str">
        <f t="shared" si="20"/>
        <v/>
      </c>
      <c r="Q240" s="148" t="str">
        <f>IF($D240="","",IF(OR($AL240=4,$AL240=5,$AL240=6),VLOOKUP($AL240,IC_Req!$A$2:$J$7,6),IF($AL240=3,VLOOKUP($AM240,IC_Req!$A$12:$J$15,6),"")))</f>
        <v/>
      </c>
      <c r="R240" s="456"/>
      <c r="S240" s="158" t="str">
        <f t="shared" si="21"/>
        <v/>
      </c>
      <c r="T240" s="148" t="str">
        <f>IF($D240="","",IF(OR($AL240=5,$AL240=6,$AM240=1),IF($AM240=1,VLOOKUP($AM240,IC_Req!$A$12:$J$15,7),VLOOKUP($AL240,IC_Req!$A$2:$J$7,7)),""))</f>
        <v/>
      </c>
      <c r="U240" s="455"/>
      <c r="V240" s="455"/>
      <c r="W240" s="456"/>
      <c r="X240" s="150" t="str">
        <f t="shared" si="22"/>
        <v/>
      </c>
      <c r="Y240" s="150" t="str">
        <f t="shared" si="23"/>
        <v/>
      </c>
      <c r="Z240" s="151"/>
      <c r="AA240" s="453"/>
      <c r="AB240" s="453"/>
      <c r="AC240" s="453"/>
      <c r="AD240" s="453"/>
      <c r="AE240" s="453"/>
      <c r="AF240" s="457"/>
      <c r="AG240" s="152" t="str">
        <f>IF(OR($D240="",$AH240=""),"",MIN(VLOOKUP($AL240,IC_Req!$A$2:$J$7,9),$AH240-VLOOKUP($AL240,IC_Req!$A$2:$J$7,10)))</f>
        <v/>
      </c>
      <c r="AH240" s="453"/>
      <c r="AI240" s="453"/>
      <c r="AJ240" s="151"/>
      <c r="AK240" s="126" t="e">
        <f>VLOOKUP($D240,IC_Req!$M$2:$O$29,2)</f>
        <v>#N/A</v>
      </c>
      <c r="AL240" s="126" t="e">
        <f>VLOOKUP($D240,IC_Req!$M$2:$O$29,3)</f>
        <v>#N/A</v>
      </c>
      <c r="AM240" s="126" t="e">
        <f>IF($AL240=3,VLOOKUP($D240,IC_Req!$M$2:$P$29,4),"")</f>
        <v>#N/A</v>
      </c>
      <c r="AO240" s="217"/>
      <c r="AP240" s="218"/>
      <c r="AQ240" s="218"/>
    </row>
    <row r="241" spans="1:43" x14ac:dyDescent="0.25">
      <c r="A241" s="125"/>
      <c r="B241" s="453"/>
      <c r="C241" s="453"/>
      <c r="D241" s="454"/>
      <c r="E241" s="455"/>
      <c r="F241" s="147" t="str">
        <f>IF(OR($D241="",$AB241=""),"",IF(AND($AL241&lt;&gt;3,$AL241&lt;&gt;4),$AB241-(VLOOKUP($AL241,IC_Req!$A$2:$J$7,3)*$AB241),""))</f>
        <v/>
      </c>
      <c r="G241" s="147" t="str">
        <f>IF($D241="","",IF(AND($AL241&lt;&gt;3,$AL241&lt;&gt;4),IF($AB241&lt;&gt;"",$AB241+(VLOOKUP($AL241,IC_Req!$A$2:$J$7,3)*$AB241),IF(AND($H241&lt;&gt;"",$AA241&lt;&gt;""),$AA241*$H241,"")),IF(AND($H241&lt;&gt;"",$AA241&lt;&gt;""),$AA241*$H241,"")))</f>
        <v/>
      </c>
      <c r="H241" s="148" t="str">
        <f>IF($D241="","",IF(AND($AL241&lt;&gt;3,$AL241&lt;&gt;4),IF($AB241&lt;&gt;"","",VLOOKUP($AL241,IC_Req!$A$2:$J$7,2)),VLOOKUP($AL241,IC_Req!$A$2:$J$7,2)))</f>
        <v/>
      </c>
      <c r="I241" s="456"/>
      <c r="J241" s="147" t="str">
        <f t="shared" si="18"/>
        <v/>
      </c>
      <c r="K241" s="148" t="str">
        <f>IF($D241="","",VLOOKUP($AL241,IC_Req!$A$2:$J$7,4))</f>
        <v/>
      </c>
      <c r="L241" s="455"/>
      <c r="M241" s="169" t="str">
        <f t="shared" si="19"/>
        <v/>
      </c>
      <c r="N241" s="458"/>
      <c r="O241" s="455"/>
      <c r="P241" s="147" t="str">
        <f t="shared" si="20"/>
        <v/>
      </c>
      <c r="Q241" s="148" t="str">
        <f>IF($D241="","",IF(OR($AL241=4,$AL241=5,$AL241=6),VLOOKUP($AL241,IC_Req!$A$2:$J$7,6),IF($AL241=3,VLOOKUP($AM241,IC_Req!$A$12:$J$15,6),"")))</f>
        <v/>
      </c>
      <c r="R241" s="456"/>
      <c r="S241" s="158" t="str">
        <f t="shared" si="21"/>
        <v/>
      </c>
      <c r="T241" s="148" t="str">
        <f>IF($D241="","",IF(OR($AL241=5,$AL241=6,$AM241=1),IF($AM241=1,VLOOKUP($AM241,IC_Req!$A$12:$J$15,7),VLOOKUP($AL241,IC_Req!$A$2:$J$7,7)),""))</f>
        <v/>
      </c>
      <c r="U241" s="455"/>
      <c r="V241" s="455"/>
      <c r="W241" s="456"/>
      <c r="X241" s="150" t="str">
        <f t="shared" si="22"/>
        <v/>
      </c>
      <c r="Y241" s="150" t="str">
        <f t="shared" si="23"/>
        <v/>
      </c>
      <c r="Z241" s="151"/>
      <c r="AA241" s="453"/>
      <c r="AB241" s="453"/>
      <c r="AC241" s="453"/>
      <c r="AD241" s="453"/>
      <c r="AE241" s="453"/>
      <c r="AF241" s="457"/>
      <c r="AG241" s="152" t="str">
        <f>IF(OR($D241="",$AH241=""),"",MIN(VLOOKUP($AL241,IC_Req!$A$2:$J$7,9),$AH241-VLOOKUP($AL241,IC_Req!$A$2:$J$7,10)))</f>
        <v/>
      </c>
      <c r="AH241" s="453"/>
      <c r="AI241" s="453"/>
      <c r="AJ241" s="151"/>
      <c r="AK241" s="126" t="e">
        <f>VLOOKUP($D241,IC_Req!$M$2:$O$29,2)</f>
        <v>#N/A</v>
      </c>
      <c r="AL241" s="126" t="e">
        <f>VLOOKUP($D241,IC_Req!$M$2:$O$29,3)</f>
        <v>#N/A</v>
      </c>
      <c r="AM241" s="126" t="e">
        <f>IF($AL241=3,VLOOKUP($D241,IC_Req!$M$2:$P$29,4),"")</f>
        <v>#N/A</v>
      </c>
      <c r="AO241" s="217"/>
      <c r="AP241" s="218"/>
      <c r="AQ241" s="218"/>
    </row>
    <row r="242" spans="1:43" x14ac:dyDescent="0.25">
      <c r="A242" s="125"/>
      <c r="B242" s="453"/>
      <c r="C242" s="453"/>
      <c r="D242" s="454"/>
      <c r="E242" s="455"/>
      <c r="F242" s="147" t="str">
        <f>IF(OR($D242="",$AB242=""),"",IF(AND($AL242&lt;&gt;3,$AL242&lt;&gt;4),$AB242-(VLOOKUP($AL242,IC_Req!$A$2:$J$7,3)*$AB242),""))</f>
        <v/>
      </c>
      <c r="G242" s="147" t="str">
        <f>IF($D242="","",IF(AND($AL242&lt;&gt;3,$AL242&lt;&gt;4),IF($AB242&lt;&gt;"",$AB242+(VLOOKUP($AL242,IC_Req!$A$2:$J$7,3)*$AB242),IF(AND($H242&lt;&gt;"",$AA242&lt;&gt;""),$AA242*$H242,"")),IF(AND($H242&lt;&gt;"",$AA242&lt;&gt;""),$AA242*$H242,"")))</f>
        <v/>
      </c>
      <c r="H242" s="148" t="str">
        <f>IF($D242="","",IF(AND($AL242&lt;&gt;3,$AL242&lt;&gt;4),IF($AB242&lt;&gt;"","",VLOOKUP($AL242,IC_Req!$A$2:$J$7,2)),VLOOKUP($AL242,IC_Req!$A$2:$J$7,2)))</f>
        <v/>
      </c>
      <c r="I242" s="456"/>
      <c r="J242" s="147" t="str">
        <f t="shared" si="18"/>
        <v/>
      </c>
      <c r="K242" s="148" t="str">
        <f>IF($D242="","",VLOOKUP($AL242,IC_Req!$A$2:$J$7,4))</f>
        <v/>
      </c>
      <c r="L242" s="455"/>
      <c r="M242" s="169" t="str">
        <f t="shared" si="19"/>
        <v/>
      </c>
      <c r="N242" s="458"/>
      <c r="O242" s="455"/>
      <c r="P242" s="147" t="str">
        <f t="shared" si="20"/>
        <v/>
      </c>
      <c r="Q242" s="148" t="str">
        <f>IF($D242="","",IF(OR($AL242=4,$AL242=5,$AL242=6),VLOOKUP($AL242,IC_Req!$A$2:$J$7,6),IF($AL242=3,VLOOKUP($AM242,IC_Req!$A$12:$J$15,6),"")))</f>
        <v/>
      </c>
      <c r="R242" s="456"/>
      <c r="S242" s="158" t="str">
        <f t="shared" si="21"/>
        <v/>
      </c>
      <c r="T242" s="148" t="str">
        <f>IF($D242="","",IF(OR($AL242=5,$AL242=6,$AM242=1),IF($AM242=1,VLOOKUP($AM242,IC_Req!$A$12:$J$15,7),VLOOKUP($AL242,IC_Req!$A$2:$J$7,7)),""))</f>
        <v/>
      </c>
      <c r="U242" s="455"/>
      <c r="V242" s="455"/>
      <c r="W242" s="456"/>
      <c r="X242" s="150" t="str">
        <f t="shared" si="22"/>
        <v/>
      </c>
      <c r="Y242" s="150" t="str">
        <f t="shared" si="23"/>
        <v/>
      </c>
      <c r="Z242" s="151"/>
      <c r="AA242" s="453"/>
      <c r="AB242" s="453"/>
      <c r="AC242" s="453"/>
      <c r="AD242" s="453"/>
      <c r="AE242" s="453"/>
      <c r="AF242" s="457"/>
      <c r="AG242" s="152" t="str">
        <f>IF(OR($D242="",$AH242=""),"",MIN(VLOOKUP($AL242,IC_Req!$A$2:$J$7,9),$AH242-VLOOKUP($AL242,IC_Req!$A$2:$J$7,10)))</f>
        <v/>
      </c>
      <c r="AH242" s="453"/>
      <c r="AI242" s="453"/>
      <c r="AJ242" s="151"/>
      <c r="AK242" s="126" t="e">
        <f>VLOOKUP($D242,IC_Req!$M$2:$O$29,2)</f>
        <v>#N/A</v>
      </c>
      <c r="AL242" s="126" t="e">
        <f>VLOOKUP($D242,IC_Req!$M$2:$O$29,3)</f>
        <v>#N/A</v>
      </c>
      <c r="AM242" s="126" t="e">
        <f>IF($AL242=3,VLOOKUP($D242,IC_Req!$M$2:$P$29,4),"")</f>
        <v>#N/A</v>
      </c>
      <c r="AO242" s="217"/>
      <c r="AP242" s="218"/>
      <c r="AQ242" s="218"/>
    </row>
    <row r="243" spans="1:43" x14ac:dyDescent="0.25">
      <c r="A243" s="125"/>
      <c r="B243" s="453"/>
      <c r="C243" s="453"/>
      <c r="D243" s="454"/>
      <c r="E243" s="455"/>
      <c r="F243" s="147" t="str">
        <f>IF(OR($D243="",$AB243=""),"",IF(AND($AL243&lt;&gt;3,$AL243&lt;&gt;4),$AB243-(VLOOKUP($AL243,IC_Req!$A$2:$J$7,3)*$AB243),""))</f>
        <v/>
      </c>
      <c r="G243" s="147" t="str">
        <f>IF($D243="","",IF(AND($AL243&lt;&gt;3,$AL243&lt;&gt;4),IF($AB243&lt;&gt;"",$AB243+(VLOOKUP($AL243,IC_Req!$A$2:$J$7,3)*$AB243),IF(AND($H243&lt;&gt;"",$AA243&lt;&gt;""),$AA243*$H243,"")),IF(AND($H243&lt;&gt;"",$AA243&lt;&gt;""),$AA243*$H243,"")))</f>
        <v/>
      </c>
      <c r="H243" s="148" t="str">
        <f>IF($D243="","",IF(AND($AL243&lt;&gt;3,$AL243&lt;&gt;4),IF($AB243&lt;&gt;"","",VLOOKUP($AL243,IC_Req!$A$2:$J$7,2)),VLOOKUP($AL243,IC_Req!$A$2:$J$7,2)))</f>
        <v/>
      </c>
      <c r="I243" s="456"/>
      <c r="J243" s="147" t="str">
        <f t="shared" si="18"/>
        <v/>
      </c>
      <c r="K243" s="148" t="str">
        <f>IF($D243="","",VLOOKUP($AL243,IC_Req!$A$2:$J$7,4))</f>
        <v/>
      </c>
      <c r="L243" s="455"/>
      <c r="M243" s="169" t="str">
        <f t="shared" si="19"/>
        <v/>
      </c>
      <c r="N243" s="458"/>
      <c r="O243" s="455"/>
      <c r="P243" s="147" t="str">
        <f t="shared" si="20"/>
        <v/>
      </c>
      <c r="Q243" s="148" t="str">
        <f>IF($D243="","",IF(OR($AL243=4,$AL243=5,$AL243=6),VLOOKUP($AL243,IC_Req!$A$2:$J$7,6),IF($AL243=3,VLOOKUP($AM243,IC_Req!$A$12:$J$15,6),"")))</f>
        <v/>
      </c>
      <c r="R243" s="456"/>
      <c r="S243" s="158" t="str">
        <f t="shared" si="21"/>
        <v/>
      </c>
      <c r="T243" s="148" t="str">
        <f>IF($D243="","",IF(OR($AL243=5,$AL243=6,$AM243=1),IF($AM243=1,VLOOKUP($AM243,IC_Req!$A$12:$J$15,7),VLOOKUP($AL243,IC_Req!$A$2:$J$7,7)),""))</f>
        <v/>
      </c>
      <c r="U243" s="455"/>
      <c r="V243" s="455"/>
      <c r="W243" s="456"/>
      <c r="X243" s="150" t="str">
        <f t="shared" si="22"/>
        <v/>
      </c>
      <c r="Y243" s="150" t="str">
        <f t="shared" si="23"/>
        <v/>
      </c>
      <c r="Z243" s="151"/>
      <c r="AA243" s="453"/>
      <c r="AB243" s="453"/>
      <c r="AC243" s="453"/>
      <c r="AD243" s="453"/>
      <c r="AE243" s="453"/>
      <c r="AF243" s="457"/>
      <c r="AG243" s="152" t="str">
        <f>IF(OR($D243="",$AH243=""),"",MIN(VLOOKUP($AL243,IC_Req!$A$2:$J$7,9),$AH243-VLOOKUP($AL243,IC_Req!$A$2:$J$7,10)))</f>
        <v/>
      </c>
      <c r="AH243" s="453"/>
      <c r="AI243" s="453"/>
      <c r="AJ243" s="151"/>
      <c r="AK243" s="126" t="e">
        <f>VLOOKUP($D243,IC_Req!$M$2:$O$29,2)</f>
        <v>#N/A</v>
      </c>
      <c r="AL243" s="126" t="e">
        <f>VLOOKUP($D243,IC_Req!$M$2:$O$29,3)</f>
        <v>#N/A</v>
      </c>
      <c r="AM243" s="126" t="e">
        <f>IF($AL243=3,VLOOKUP($D243,IC_Req!$M$2:$P$29,4),"")</f>
        <v>#N/A</v>
      </c>
      <c r="AO243" s="217"/>
      <c r="AP243" s="218"/>
      <c r="AQ243" s="218"/>
    </row>
    <row r="244" spans="1:43" x14ac:dyDescent="0.25">
      <c r="A244" s="125"/>
      <c r="B244" s="453"/>
      <c r="C244" s="453"/>
      <c r="D244" s="454"/>
      <c r="E244" s="455"/>
      <c r="F244" s="147" t="str">
        <f>IF(OR($D244="",$AB244=""),"",IF(AND($AL244&lt;&gt;3,$AL244&lt;&gt;4),$AB244-(VLOOKUP($AL244,IC_Req!$A$2:$J$7,3)*$AB244),""))</f>
        <v/>
      </c>
      <c r="G244" s="147" t="str">
        <f>IF($D244="","",IF(AND($AL244&lt;&gt;3,$AL244&lt;&gt;4),IF($AB244&lt;&gt;"",$AB244+(VLOOKUP($AL244,IC_Req!$A$2:$J$7,3)*$AB244),IF(AND($H244&lt;&gt;"",$AA244&lt;&gt;""),$AA244*$H244,"")),IF(AND($H244&lt;&gt;"",$AA244&lt;&gt;""),$AA244*$H244,"")))</f>
        <v/>
      </c>
      <c r="H244" s="148" t="str">
        <f>IF($D244="","",IF(AND($AL244&lt;&gt;3,$AL244&lt;&gt;4),IF($AB244&lt;&gt;"","",VLOOKUP($AL244,IC_Req!$A$2:$J$7,2)),VLOOKUP($AL244,IC_Req!$A$2:$J$7,2)))</f>
        <v/>
      </c>
      <c r="I244" s="456"/>
      <c r="J244" s="147" t="str">
        <f t="shared" si="18"/>
        <v/>
      </c>
      <c r="K244" s="148" t="str">
        <f>IF($D244="","",VLOOKUP($AL244,IC_Req!$A$2:$J$7,4))</f>
        <v/>
      </c>
      <c r="L244" s="455"/>
      <c r="M244" s="169" t="str">
        <f t="shared" si="19"/>
        <v/>
      </c>
      <c r="N244" s="458"/>
      <c r="O244" s="455"/>
      <c r="P244" s="147" t="str">
        <f t="shared" si="20"/>
        <v/>
      </c>
      <c r="Q244" s="148" t="str">
        <f>IF($D244="","",IF(OR($AL244=4,$AL244=5,$AL244=6),VLOOKUP($AL244,IC_Req!$A$2:$J$7,6),IF($AL244=3,VLOOKUP($AM244,IC_Req!$A$12:$J$15,6),"")))</f>
        <v/>
      </c>
      <c r="R244" s="456"/>
      <c r="S244" s="158" t="str">
        <f t="shared" si="21"/>
        <v/>
      </c>
      <c r="T244" s="148" t="str">
        <f>IF($D244="","",IF(OR($AL244=5,$AL244=6,$AM244=1),IF($AM244=1,VLOOKUP($AM244,IC_Req!$A$12:$J$15,7),VLOOKUP($AL244,IC_Req!$A$2:$J$7,7)),""))</f>
        <v/>
      </c>
      <c r="U244" s="455"/>
      <c r="V244" s="455"/>
      <c r="W244" s="456"/>
      <c r="X244" s="150" t="str">
        <f t="shared" si="22"/>
        <v/>
      </c>
      <c r="Y244" s="150" t="str">
        <f t="shared" si="23"/>
        <v/>
      </c>
      <c r="Z244" s="151"/>
      <c r="AA244" s="453"/>
      <c r="AB244" s="453"/>
      <c r="AC244" s="453"/>
      <c r="AD244" s="453"/>
      <c r="AE244" s="453"/>
      <c r="AF244" s="457"/>
      <c r="AG244" s="152" t="str">
        <f>IF(OR($D244="",$AH244=""),"",MIN(VLOOKUP($AL244,IC_Req!$A$2:$J$7,9),$AH244-VLOOKUP($AL244,IC_Req!$A$2:$J$7,10)))</f>
        <v/>
      </c>
      <c r="AH244" s="453"/>
      <c r="AI244" s="453"/>
      <c r="AJ244" s="151"/>
      <c r="AK244" s="126" t="e">
        <f>VLOOKUP($D244,IC_Req!$M$2:$O$29,2)</f>
        <v>#N/A</v>
      </c>
      <c r="AL244" s="126" t="e">
        <f>VLOOKUP($D244,IC_Req!$M$2:$O$29,3)</f>
        <v>#N/A</v>
      </c>
      <c r="AM244" s="126" t="e">
        <f>IF($AL244=3,VLOOKUP($D244,IC_Req!$M$2:$P$29,4),"")</f>
        <v>#N/A</v>
      </c>
      <c r="AO244" s="217"/>
      <c r="AP244" s="218"/>
      <c r="AQ244" s="218"/>
    </row>
    <row r="245" spans="1:43" x14ac:dyDescent="0.25">
      <c r="A245" s="125"/>
      <c r="B245" s="453"/>
      <c r="C245" s="453"/>
      <c r="D245" s="454"/>
      <c r="E245" s="455"/>
      <c r="F245" s="147" t="str">
        <f>IF(OR($D245="",$AB245=""),"",IF(AND($AL245&lt;&gt;3,$AL245&lt;&gt;4),$AB245-(VLOOKUP($AL245,IC_Req!$A$2:$J$7,3)*$AB245),""))</f>
        <v/>
      </c>
      <c r="G245" s="147" t="str">
        <f>IF($D245="","",IF(AND($AL245&lt;&gt;3,$AL245&lt;&gt;4),IF($AB245&lt;&gt;"",$AB245+(VLOOKUP($AL245,IC_Req!$A$2:$J$7,3)*$AB245),IF(AND($H245&lt;&gt;"",$AA245&lt;&gt;""),$AA245*$H245,"")),IF(AND($H245&lt;&gt;"",$AA245&lt;&gt;""),$AA245*$H245,"")))</f>
        <v/>
      </c>
      <c r="H245" s="148" t="str">
        <f>IF($D245="","",IF(AND($AL245&lt;&gt;3,$AL245&lt;&gt;4),IF($AB245&lt;&gt;"","",VLOOKUP($AL245,IC_Req!$A$2:$J$7,2)),VLOOKUP($AL245,IC_Req!$A$2:$J$7,2)))</f>
        <v/>
      </c>
      <c r="I245" s="456"/>
      <c r="J245" s="147" t="str">
        <f t="shared" si="18"/>
        <v/>
      </c>
      <c r="K245" s="148" t="str">
        <f>IF($D245="","",VLOOKUP($AL245,IC_Req!$A$2:$J$7,4))</f>
        <v/>
      </c>
      <c r="L245" s="455"/>
      <c r="M245" s="169" t="str">
        <f t="shared" si="19"/>
        <v/>
      </c>
      <c r="N245" s="458"/>
      <c r="O245" s="455"/>
      <c r="P245" s="147" t="str">
        <f t="shared" si="20"/>
        <v/>
      </c>
      <c r="Q245" s="148" t="str">
        <f>IF($D245="","",IF(OR($AL245=4,$AL245=5,$AL245=6),VLOOKUP($AL245,IC_Req!$A$2:$J$7,6),IF($AL245=3,VLOOKUP($AM245,IC_Req!$A$12:$J$15,6),"")))</f>
        <v/>
      </c>
      <c r="R245" s="456"/>
      <c r="S245" s="158" t="str">
        <f t="shared" si="21"/>
        <v/>
      </c>
      <c r="T245" s="148" t="str">
        <f>IF($D245="","",IF(OR($AL245=5,$AL245=6,$AM245=1),IF($AM245=1,VLOOKUP($AM245,IC_Req!$A$12:$J$15,7),VLOOKUP($AL245,IC_Req!$A$2:$J$7,7)),""))</f>
        <v/>
      </c>
      <c r="U245" s="455"/>
      <c r="V245" s="455"/>
      <c r="W245" s="456"/>
      <c r="X245" s="150" t="str">
        <f t="shared" si="22"/>
        <v/>
      </c>
      <c r="Y245" s="150" t="str">
        <f t="shared" si="23"/>
        <v/>
      </c>
      <c r="Z245" s="151"/>
      <c r="AA245" s="453"/>
      <c r="AB245" s="453"/>
      <c r="AC245" s="453"/>
      <c r="AD245" s="453"/>
      <c r="AE245" s="453"/>
      <c r="AF245" s="457"/>
      <c r="AG245" s="152" t="str">
        <f>IF(OR($D245="",$AH245=""),"",MIN(VLOOKUP($AL245,IC_Req!$A$2:$J$7,9),$AH245-VLOOKUP($AL245,IC_Req!$A$2:$J$7,10)))</f>
        <v/>
      </c>
      <c r="AH245" s="453"/>
      <c r="AI245" s="453"/>
      <c r="AJ245" s="151"/>
      <c r="AK245" s="126" t="e">
        <f>VLOOKUP($D245,IC_Req!$M$2:$O$29,2)</f>
        <v>#N/A</v>
      </c>
      <c r="AL245" s="126" t="e">
        <f>VLOOKUP($D245,IC_Req!$M$2:$O$29,3)</f>
        <v>#N/A</v>
      </c>
      <c r="AM245" s="126" t="e">
        <f>IF($AL245=3,VLOOKUP($D245,IC_Req!$M$2:$P$29,4),"")</f>
        <v>#N/A</v>
      </c>
      <c r="AO245" s="217"/>
      <c r="AP245" s="218"/>
      <c r="AQ245" s="218"/>
    </row>
    <row r="246" spans="1:43" x14ac:dyDescent="0.25">
      <c r="A246" s="125"/>
      <c r="B246" s="453"/>
      <c r="C246" s="453"/>
      <c r="D246" s="454"/>
      <c r="E246" s="455"/>
      <c r="F246" s="147" t="str">
        <f>IF(OR($D246="",$AB246=""),"",IF(AND($AL246&lt;&gt;3,$AL246&lt;&gt;4),$AB246-(VLOOKUP($AL246,IC_Req!$A$2:$J$7,3)*$AB246),""))</f>
        <v/>
      </c>
      <c r="G246" s="147" t="str">
        <f>IF($D246="","",IF(AND($AL246&lt;&gt;3,$AL246&lt;&gt;4),IF($AB246&lt;&gt;"",$AB246+(VLOOKUP($AL246,IC_Req!$A$2:$J$7,3)*$AB246),IF(AND($H246&lt;&gt;"",$AA246&lt;&gt;""),$AA246*$H246,"")),IF(AND($H246&lt;&gt;"",$AA246&lt;&gt;""),$AA246*$H246,"")))</f>
        <v/>
      </c>
      <c r="H246" s="148" t="str">
        <f>IF($D246="","",IF(AND($AL246&lt;&gt;3,$AL246&lt;&gt;4),IF($AB246&lt;&gt;"","",VLOOKUP($AL246,IC_Req!$A$2:$J$7,2)),VLOOKUP($AL246,IC_Req!$A$2:$J$7,2)))</f>
        <v/>
      </c>
      <c r="I246" s="456"/>
      <c r="J246" s="147" t="str">
        <f t="shared" si="18"/>
        <v/>
      </c>
      <c r="K246" s="148" t="str">
        <f>IF($D246="","",VLOOKUP($AL246,IC_Req!$A$2:$J$7,4))</f>
        <v/>
      </c>
      <c r="L246" s="455"/>
      <c r="M246" s="169" t="str">
        <f t="shared" si="19"/>
        <v/>
      </c>
      <c r="N246" s="458"/>
      <c r="O246" s="455"/>
      <c r="P246" s="147" t="str">
        <f t="shared" si="20"/>
        <v/>
      </c>
      <c r="Q246" s="148" t="str">
        <f>IF($D246="","",IF(OR($AL246=4,$AL246=5,$AL246=6),VLOOKUP($AL246,IC_Req!$A$2:$J$7,6),IF($AL246=3,VLOOKUP($AM246,IC_Req!$A$12:$J$15,6),"")))</f>
        <v/>
      </c>
      <c r="R246" s="456"/>
      <c r="S246" s="158" t="str">
        <f t="shared" si="21"/>
        <v/>
      </c>
      <c r="T246" s="148" t="str">
        <f>IF($D246="","",IF(OR($AL246=5,$AL246=6,$AM246=1),IF($AM246=1,VLOOKUP($AM246,IC_Req!$A$12:$J$15,7),VLOOKUP($AL246,IC_Req!$A$2:$J$7,7)),""))</f>
        <v/>
      </c>
      <c r="U246" s="455"/>
      <c r="V246" s="455"/>
      <c r="W246" s="456"/>
      <c r="X246" s="150" t="str">
        <f t="shared" si="22"/>
        <v/>
      </c>
      <c r="Y246" s="150" t="str">
        <f t="shared" si="23"/>
        <v/>
      </c>
      <c r="Z246" s="151"/>
      <c r="AA246" s="453"/>
      <c r="AB246" s="453"/>
      <c r="AC246" s="453"/>
      <c r="AD246" s="453"/>
      <c r="AE246" s="453"/>
      <c r="AF246" s="457"/>
      <c r="AG246" s="152" t="str">
        <f>IF(OR($D246="",$AH246=""),"",MIN(VLOOKUP($AL246,IC_Req!$A$2:$J$7,9),$AH246-VLOOKUP($AL246,IC_Req!$A$2:$J$7,10)))</f>
        <v/>
      </c>
      <c r="AH246" s="453"/>
      <c r="AI246" s="453"/>
      <c r="AJ246" s="151"/>
      <c r="AK246" s="126" t="e">
        <f>VLOOKUP($D246,IC_Req!$M$2:$O$29,2)</f>
        <v>#N/A</v>
      </c>
      <c r="AL246" s="126" t="e">
        <f>VLOOKUP($D246,IC_Req!$M$2:$O$29,3)</f>
        <v>#N/A</v>
      </c>
      <c r="AM246" s="126" t="e">
        <f>IF($AL246=3,VLOOKUP($D246,IC_Req!$M$2:$P$29,4),"")</f>
        <v>#N/A</v>
      </c>
      <c r="AO246" s="217"/>
      <c r="AP246" s="218"/>
      <c r="AQ246" s="218"/>
    </row>
    <row r="247" spans="1:43" x14ac:dyDescent="0.25">
      <c r="A247" s="125"/>
      <c r="B247" s="453"/>
      <c r="C247" s="453"/>
      <c r="D247" s="454"/>
      <c r="E247" s="455"/>
      <c r="F247" s="147" t="str">
        <f>IF(OR($D247="",$AB247=""),"",IF(AND($AL247&lt;&gt;3,$AL247&lt;&gt;4),$AB247-(VLOOKUP($AL247,IC_Req!$A$2:$J$7,3)*$AB247),""))</f>
        <v/>
      </c>
      <c r="G247" s="147" t="str">
        <f>IF($D247="","",IF(AND($AL247&lt;&gt;3,$AL247&lt;&gt;4),IF($AB247&lt;&gt;"",$AB247+(VLOOKUP($AL247,IC_Req!$A$2:$J$7,3)*$AB247),IF(AND($H247&lt;&gt;"",$AA247&lt;&gt;""),$AA247*$H247,"")),IF(AND($H247&lt;&gt;"",$AA247&lt;&gt;""),$AA247*$H247,"")))</f>
        <v/>
      </c>
      <c r="H247" s="148" t="str">
        <f>IF($D247="","",IF(AND($AL247&lt;&gt;3,$AL247&lt;&gt;4),IF($AB247&lt;&gt;"","",VLOOKUP($AL247,IC_Req!$A$2:$J$7,2)),VLOOKUP($AL247,IC_Req!$A$2:$J$7,2)))</f>
        <v/>
      </c>
      <c r="I247" s="456"/>
      <c r="J247" s="147" t="str">
        <f t="shared" si="18"/>
        <v/>
      </c>
      <c r="K247" s="148" t="str">
        <f>IF($D247="","",VLOOKUP($AL247,IC_Req!$A$2:$J$7,4))</f>
        <v/>
      </c>
      <c r="L247" s="455"/>
      <c r="M247" s="169" t="str">
        <f t="shared" si="19"/>
        <v/>
      </c>
      <c r="N247" s="458"/>
      <c r="O247" s="455"/>
      <c r="P247" s="147" t="str">
        <f t="shared" si="20"/>
        <v/>
      </c>
      <c r="Q247" s="148" t="str">
        <f>IF($D247="","",IF(OR($AL247=4,$AL247=5,$AL247=6),VLOOKUP($AL247,IC_Req!$A$2:$J$7,6),IF($AL247=3,VLOOKUP($AM247,IC_Req!$A$12:$J$15,6),"")))</f>
        <v/>
      </c>
      <c r="R247" s="456"/>
      <c r="S247" s="158" t="str">
        <f t="shared" si="21"/>
        <v/>
      </c>
      <c r="T247" s="148" t="str">
        <f>IF($D247="","",IF(OR($AL247=5,$AL247=6,$AM247=1),IF($AM247=1,VLOOKUP($AM247,IC_Req!$A$12:$J$15,7),VLOOKUP($AL247,IC_Req!$A$2:$J$7,7)),""))</f>
        <v/>
      </c>
      <c r="U247" s="455"/>
      <c r="V247" s="455"/>
      <c r="W247" s="456"/>
      <c r="X247" s="150" t="str">
        <f t="shared" si="22"/>
        <v/>
      </c>
      <c r="Y247" s="150" t="str">
        <f t="shared" si="23"/>
        <v/>
      </c>
      <c r="Z247" s="151"/>
      <c r="AA247" s="453"/>
      <c r="AB247" s="453"/>
      <c r="AC247" s="453"/>
      <c r="AD247" s="453"/>
      <c r="AE247" s="453"/>
      <c r="AF247" s="457"/>
      <c r="AG247" s="152" t="str">
        <f>IF(OR($D247="",$AH247=""),"",MIN(VLOOKUP($AL247,IC_Req!$A$2:$J$7,9),$AH247-VLOOKUP($AL247,IC_Req!$A$2:$J$7,10)))</f>
        <v/>
      </c>
      <c r="AH247" s="453"/>
      <c r="AI247" s="453"/>
      <c r="AJ247" s="151"/>
      <c r="AK247" s="126" t="e">
        <f>VLOOKUP($D247,IC_Req!$M$2:$O$29,2)</f>
        <v>#N/A</v>
      </c>
      <c r="AL247" s="126" t="e">
        <f>VLOOKUP($D247,IC_Req!$M$2:$O$29,3)</f>
        <v>#N/A</v>
      </c>
      <c r="AM247" s="126" t="e">
        <f>IF($AL247=3,VLOOKUP($D247,IC_Req!$M$2:$P$29,4),"")</f>
        <v>#N/A</v>
      </c>
      <c r="AO247" s="217"/>
      <c r="AP247" s="218"/>
      <c r="AQ247" s="218"/>
    </row>
    <row r="248" spans="1:43" x14ac:dyDescent="0.25">
      <c r="A248" s="125"/>
      <c r="B248" s="453"/>
      <c r="C248" s="453"/>
      <c r="D248" s="454"/>
      <c r="E248" s="455"/>
      <c r="F248" s="147" t="str">
        <f>IF(OR($D248="",$AB248=""),"",IF(AND($AL248&lt;&gt;3,$AL248&lt;&gt;4),$AB248-(VLOOKUP($AL248,IC_Req!$A$2:$J$7,3)*$AB248),""))</f>
        <v/>
      </c>
      <c r="G248" s="147" t="str">
        <f>IF($D248="","",IF(AND($AL248&lt;&gt;3,$AL248&lt;&gt;4),IF($AB248&lt;&gt;"",$AB248+(VLOOKUP($AL248,IC_Req!$A$2:$J$7,3)*$AB248),IF(AND($H248&lt;&gt;"",$AA248&lt;&gt;""),$AA248*$H248,"")),IF(AND($H248&lt;&gt;"",$AA248&lt;&gt;""),$AA248*$H248,"")))</f>
        <v/>
      </c>
      <c r="H248" s="148" t="str">
        <f>IF($D248="","",IF(AND($AL248&lt;&gt;3,$AL248&lt;&gt;4),IF($AB248&lt;&gt;"","",VLOOKUP($AL248,IC_Req!$A$2:$J$7,2)),VLOOKUP($AL248,IC_Req!$A$2:$J$7,2)))</f>
        <v/>
      </c>
      <c r="I248" s="456"/>
      <c r="J248" s="147" t="str">
        <f t="shared" si="18"/>
        <v/>
      </c>
      <c r="K248" s="148" t="str">
        <f>IF($D248="","",VLOOKUP($AL248,IC_Req!$A$2:$J$7,4))</f>
        <v/>
      </c>
      <c r="L248" s="455"/>
      <c r="M248" s="169" t="str">
        <f t="shared" si="19"/>
        <v/>
      </c>
      <c r="N248" s="458"/>
      <c r="O248" s="455"/>
      <c r="P248" s="147" t="str">
        <f t="shared" si="20"/>
        <v/>
      </c>
      <c r="Q248" s="148" t="str">
        <f>IF($D248="","",IF(OR($AL248=4,$AL248=5,$AL248=6),VLOOKUP($AL248,IC_Req!$A$2:$J$7,6),IF($AL248=3,VLOOKUP($AM248,IC_Req!$A$12:$J$15,6),"")))</f>
        <v/>
      </c>
      <c r="R248" s="456"/>
      <c r="S248" s="158" t="str">
        <f t="shared" si="21"/>
        <v/>
      </c>
      <c r="T248" s="148" t="str">
        <f>IF($D248="","",IF(OR($AL248=5,$AL248=6,$AM248=1),IF($AM248=1,VLOOKUP($AM248,IC_Req!$A$12:$J$15,7),VLOOKUP($AL248,IC_Req!$A$2:$J$7,7)),""))</f>
        <v/>
      </c>
      <c r="U248" s="455"/>
      <c r="V248" s="455"/>
      <c r="W248" s="456"/>
      <c r="X248" s="150" t="str">
        <f t="shared" si="22"/>
        <v/>
      </c>
      <c r="Y248" s="150" t="str">
        <f t="shared" si="23"/>
        <v/>
      </c>
      <c r="Z248" s="151"/>
      <c r="AA248" s="453"/>
      <c r="AB248" s="453"/>
      <c r="AC248" s="453"/>
      <c r="AD248" s="453"/>
      <c r="AE248" s="453"/>
      <c r="AF248" s="457"/>
      <c r="AG248" s="152" t="str">
        <f>IF(OR($D248="",$AH248=""),"",MIN(VLOOKUP($AL248,IC_Req!$A$2:$J$7,9),$AH248-VLOOKUP($AL248,IC_Req!$A$2:$J$7,10)))</f>
        <v/>
      </c>
      <c r="AH248" s="453"/>
      <c r="AI248" s="453"/>
      <c r="AJ248" s="151"/>
      <c r="AK248" s="126" t="e">
        <f>VLOOKUP($D248,IC_Req!$M$2:$O$29,2)</f>
        <v>#N/A</v>
      </c>
      <c r="AL248" s="126" t="e">
        <f>VLOOKUP($D248,IC_Req!$M$2:$O$29,3)</f>
        <v>#N/A</v>
      </c>
      <c r="AM248" s="126" t="e">
        <f>IF($AL248=3,VLOOKUP($D248,IC_Req!$M$2:$P$29,4),"")</f>
        <v>#N/A</v>
      </c>
      <c r="AO248" s="217"/>
      <c r="AP248" s="218"/>
      <c r="AQ248" s="218"/>
    </row>
    <row r="249" spans="1:43" x14ac:dyDescent="0.25">
      <c r="A249" s="125"/>
      <c r="B249" s="453"/>
      <c r="C249" s="453"/>
      <c r="D249" s="454"/>
      <c r="E249" s="455"/>
      <c r="F249" s="147" t="str">
        <f>IF(OR($D249="",$AB249=""),"",IF(AND($AL249&lt;&gt;3,$AL249&lt;&gt;4),$AB249-(VLOOKUP($AL249,IC_Req!$A$2:$J$7,3)*$AB249),""))</f>
        <v/>
      </c>
      <c r="G249" s="147" t="str">
        <f>IF($D249="","",IF(AND($AL249&lt;&gt;3,$AL249&lt;&gt;4),IF($AB249&lt;&gt;"",$AB249+(VLOOKUP($AL249,IC_Req!$A$2:$J$7,3)*$AB249),IF(AND($H249&lt;&gt;"",$AA249&lt;&gt;""),$AA249*$H249,"")),IF(AND($H249&lt;&gt;"",$AA249&lt;&gt;""),$AA249*$H249,"")))</f>
        <v/>
      </c>
      <c r="H249" s="148" t="str">
        <f>IF($D249="","",IF(AND($AL249&lt;&gt;3,$AL249&lt;&gt;4),IF($AB249&lt;&gt;"","",VLOOKUP($AL249,IC_Req!$A$2:$J$7,2)),VLOOKUP($AL249,IC_Req!$A$2:$J$7,2)))</f>
        <v/>
      </c>
      <c r="I249" s="456"/>
      <c r="J249" s="147" t="str">
        <f t="shared" si="18"/>
        <v/>
      </c>
      <c r="K249" s="148" t="str">
        <f>IF($D249="","",VLOOKUP($AL249,IC_Req!$A$2:$J$7,4))</f>
        <v/>
      </c>
      <c r="L249" s="455"/>
      <c r="M249" s="169" t="str">
        <f t="shared" si="19"/>
        <v/>
      </c>
      <c r="N249" s="458"/>
      <c r="O249" s="455"/>
      <c r="P249" s="147" t="str">
        <f t="shared" si="20"/>
        <v/>
      </c>
      <c r="Q249" s="148" t="str">
        <f>IF($D249="","",IF(OR($AL249=4,$AL249=5,$AL249=6),VLOOKUP($AL249,IC_Req!$A$2:$J$7,6),IF($AL249=3,VLOOKUP($AM249,IC_Req!$A$12:$J$15,6),"")))</f>
        <v/>
      </c>
      <c r="R249" s="456"/>
      <c r="S249" s="158" t="str">
        <f t="shared" si="21"/>
        <v/>
      </c>
      <c r="T249" s="148" t="str">
        <f>IF($D249="","",IF(OR($AL249=5,$AL249=6,$AM249=1),IF($AM249=1,VLOOKUP($AM249,IC_Req!$A$12:$J$15,7),VLOOKUP($AL249,IC_Req!$A$2:$J$7,7)),""))</f>
        <v/>
      </c>
      <c r="U249" s="455"/>
      <c r="V249" s="455"/>
      <c r="W249" s="456"/>
      <c r="X249" s="150" t="str">
        <f t="shared" si="22"/>
        <v/>
      </c>
      <c r="Y249" s="150" t="str">
        <f t="shared" si="23"/>
        <v/>
      </c>
      <c r="Z249" s="151"/>
      <c r="AA249" s="453"/>
      <c r="AB249" s="453"/>
      <c r="AC249" s="453"/>
      <c r="AD249" s="453"/>
      <c r="AE249" s="453"/>
      <c r="AF249" s="457"/>
      <c r="AG249" s="152" t="str">
        <f>IF(OR($D249="",$AH249=""),"",MIN(VLOOKUP($AL249,IC_Req!$A$2:$J$7,9),$AH249-VLOOKUP($AL249,IC_Req!$A$2:$J$7,10)))</f>
        <v/>
      </c>
      <c r="AH249" s="453"/>
      <c r="AI249" s="453"/>
      <c r="AJ249" s="151"/>
      <c r="AK249" s="126" t="e">
        <f>VLOOKUP($D249,IC_Req!$M$2:$O$29,2)</f>
        <v>#N/A</v>
      </c>
      <c r="AL249" s="126" t="e">
        <f>VLOOKUP($D249,IC_Req!$M$2:$O$29,3)</f>
        <v>#N/A</v>
      </c>
      <c r="AM249" s="126" t="e">
        <f>IF($AL249=3,VLOOKUP($D249,IC_Req!$M$2:$P$29,4),"")</f>
        <v>#N/A</v>
      </c>
      <c r="AO249" s="217"/>
      <c r="AP249" s="218"/>
      <c r="AQ249" s="218"/>
    </row>
    <row r="250" spans="1:43" x14ac:dyDescent="0.25">
      <c r="A250" s="125"/>
      <c r="B250" s="453"/>
      <c r="C250" s="453"/>
      <c r="D250" s="454"/>
      <c r="E250" s="455"/>
      <c r="F250" s="147" t="str">
        <f>IF(OR($D250="",$AB250=""),"",IF(AND($AL250&lt;&gt;3,$AL250&lt;&gt;4),$AB250-(VLOOKUP($AL250,IC_Req!$A$2:$J$7,3)*$AB250),""))</f>
        <v/>
      </c>
      <c r="G250" s="147" t="str">
        <f>IF($D250="","",IF(AND($AL250&lt;&gt;3,$AL250&lt;&gt;4),IF($AB250&lt;&gt;"",$AB250+(VLOOKUP($AL250,IC_Req!$A$2:$J$7,3)*$AB250),IF(AND($H250&lt;&gt;"",$AA250&lt;&gt;""),$AA250*$H250,"")),IF(AND($H250&lt;&gt;"",$AA250&lt;&gt;""),$AA250*$H250,"")))</f>
        <v/>
      </c>
      <c r="H250" s="148" t="str">
        <f>IF($D250="","",IF(AND($AL250&lt;&gt;3,$AL250&lt;&gt;4),IF($AB250&lt;&gt;"","",VLOOKUP($AL250,IC_Req!$A$2:$J$7,2)),VLOOKUP($AL250,IC_Req!$A$2:$J$7,2)))</f>
        <v/>
      </c>
      <c r="I250" s="456"/>
      <c r="J250" s="147" t="str">
        <f t="shared" si="18"/>
        <v/>
      </c>
      <c r="K250" s="148" t="str">
        <f>IF($D250="","",VLOOKUP($AL250,IC_Req!$A$2:$J$7,4))</f>
        <v/>
      </c>
      <c r="L250" s="455"/>
      <c r="M250" s="169" t="str">
        <f t="shared" si="19"/>
        <v/>
      </c>
      <c r="N250" s="458"/>
      <c r="O250" s="455"/>
      <c r="P250" s="147" t="str">
        <f t="shared" si="20"/>
        <v/>
      </c>
      <c r="Q250" s="148" t="str">
        <f>IF($D250="","",IF(OR($AL250=4,$AL250=5,$AL250=6),VLOOKUP($AL250,IC_Req!$A$2:$J$7,6),IF($AL250=3,VLOOKUP($AM250,IC_Req!$A$12:$J$15,6),"")))</f>
        <v/>
      </c>
      <c r="R250" s="456"/>
      <c r="S250" s="158" t="str">
        <f t="shared" si="21"/>
        <v/>
      </c>
      <c r="T250" s="148" t="str">
        <f>IF($D250="","",IF(OR($AL250=5,$AL250=6,$AM250=1),IF($AM250=1,VLOOKUP($AM250,IC_Req!$A$12:$J$15,7),VLOOKUP($AL250,IC_Req!$A$2:$J$7,7)),""))</f>
        <v/>
      </c>
      <c r="U250" s="455"/>
      <c r="V250" s="455"/>
      <c r="W250" s="456"/>
      <c r="X250" s="150" t="str">
        <f t="shared" si="22"/>
        <v/>
      </c>
      <c r="Y250" s="150" t="str">
        <f t="shared" si="23"/>
        <v/>
      </c>
      <c r="Z250" s="151"/>
      <c r="AA250" s="453"/>
      <c r="AB250" s="453"/>
      <c r="AC250" s="453"/>
      <c r="AD250" s="453"/>
      <c r="AE250" s="453"/>
      <c r="AF250" s="457"/>
      <c r="AG250" s="152" t="str">
        <f>IF(OR($D250="",$AH250=""),"",MIN(VLOOKUP($AL250,IC_Req!$A$2:$J$7,9),$AH250-VLOOKUP($AL250,IC_Req!$A$2:$J$7,10)))</f>
        <v/>
      </c>
      <c r="AH250" s="453"/>
      <c r="AI250" s="453"/>
      <c r="AJ250" s="151"/>
      <c r="AK250" s="126" t="e">
        <f>VLOOKUP($D250,IC_Req!$M$2:$O$29,2)</f>
        <v>#N/A</v>
      </c>
      <c r="AL250" s="126" t="e">
        <f>VLOOKUP($D250,IC_Req!$M$2:$O$29,3)</f>
        <v>#N/A</v>
      </c>
      <c r="AM250" s="126" t="e">
        <f>IF($AL250=3,VLOOKUP($D250,IC_Req!$M$2:$P$29,4),"")</f>
        <v>#N/A</v>
      </c>
      <c r="AO250" s="217"/>
      <c r="AP250" s="218"/>
      <c r="AQ250" s="218"/>
    </row>
    <row r="251" spans="1:43" x14ac:dyDescent="0.25">
      <c r="A251" s="125"/>
      <c r="B251" s="453"/>
      <c r="C251" s="453"/>
      <c r="D251" s="454"/>
      <c r="E251" s="455"/>
      <c r="F251" s="147" t="str">
        <f>IF(OR($D251="",$AB251=""),"",IF(AND($AL251&lt;&gt;3,$AL251&lt;&gt;4),$AB251-(VLOOKUP($AL251,IC_Req!$A$2:$J$7,3)*$AB251),""))</f>
        <v/>
      </c>
      <c r="G251" s="147" t="str">
        <f>IF($D251="","",IF(AND($AL251&lt;&gt;3,$AL251&lt;&gt;4),IF($AB251&lt;&gt;"",$AB251+(VLOOKUP($AL251,IC_Req!$A$2:$J$7,3)*$AB251),IF(AND($H251&lt;&gt;"",$AA251&lt;&gt;""),$AA251*$H251,"")),IF(AND($H251&lt;&gt;"",$AA251&lt;&gt;""),$AA251*$H251,"")))</f>
        <v/>
      </c>
      <c r="H251" s="148" t="str">
        <f>IF($D251="","",IF(AND($AL251&lt;&gt;3,$AL251&lt;&gt;4),IF($AB251&lt;&gt;"","",VLOOKUP($AL251,IC_Req!$A$2:$J$7,2)),VLOOKUP($AL251,IC_Req!$A$2:$J$7,2)))</f>
        <v/>
      </c>
      <c r="I251" s="456"/>
      <c r="J251" s="147" t="str">
        <f t="shared" si="18"/>
        <v/>
      </c>
      <c r="K251" s="148" t="str">
        <f>IF($D251="","",VLOOKUP($AL251,IC_Req!$A$2:$J$7,4))</f>
        <v/>
      </c>
      <c r="L251" s="455"/>
      <c r="M251" s="169" t="str">
        <f t="shared" si="19"/>
        <v/>
      </c>
      <c r="N251" s="458"/>
      <c r="O251" s="455"/>
      <c r="P251" s="147" t="str">
        <f t="shared" si="20"/>
        <v/>
      </c>
      <c r="Q251" s="148" t="str">
        <f>IF($D251="","",IF(OR($AL251=4,$AL251=5,$AL251=6),VLOOKUP($AL251,IC_Req!$A$2:$J$7,6),IF($AL251=3,VLOOKUP($AM251,IC_Req!$A$12:$J$15,6),"")))</f>
        <v/>
      </c>
      <c r="R251" s="456"/>
      <c r="S251" s="158" t="str">
        <f t="shared" si="21"/>
        <v/>
      </c>
      <c r="T251" s="148" t="str">
        <f>IF($D251="","",IF(OR($AL251=5,$AL251=6,$AM251=1),IF($AM251=1,VLOOKUP($AM251,IC_Req!$A$12:$J$15,7),VLOOKUP($AL251,IC_Req!$A$2:$J$7,7)),""))</f>
        <v/>
      </c>
      <c r="U251" s="455"/>
      <c r="V251" s="455"/>
      <c r="W251" s="456"/>
      <c r="X251" s="150" t="str">
        <f t="shared" si="22"/>
        <v/>
      </c>
      <c r="Y251" s="150" t="str">
        <f t="shared" si="23"/>
        <v/>
      </c>
      <c r="Z251" s="151"/>
      <c r="AA251" s="453"/>
      <c r="AB251" s="453"/>
      <c r="AC251" s="453"/>
      <c r="AD251" s="453"/>
      <c r="AE251" s="453"/>
      <c r="AF251" s="457"/>
      <c r="AG251" s="152" t="str">
        <f>IF(OR($D251="",$AH251=""),"",MIN(VLOOKUP($AL251,IC_Req!$A$2:$J$7,9),$AH251-VLOOKUP($AL251,IC_Req!$A$2:$J$7,10)))</f>
        <v/>
      </c>
      <c r="AH251" s="453"/>
      <c r="AI251" s="453"/>
      <c r="AJ251" s="151"/>
      <c r="AK251" s="126" t="e">
        <f>VLOOKUP($D251,IC_Req!$M$2:$O$29,2)</f>
        <v>#N/A</v>
      </c>
      <c r="AL251" s="126" t="e">
        <f>VLOOKUP($D251,IC_Req!$M$2:$O$29,3)</f>
        <v>#N/A</v>
      </c>
      <c r="AM251" s="126" t="e">
        <f>IF($AL251=3,VLOOKUP($D251,IC_Req!$M$2:$P$29,4),"")</f>
        <v>#N/A</v>
      </c>
      <c r="AO251" s="217"/>
      <c r="AP251" s="218"/>
      <c r="AQ251" s="218"/>
    </row>
    <row r="252" spans="1:43" x14ac:dyDescent="0.25">
      <c r="A252" s="125"/>
      <c r="B252" s="453"/>
      <c r="C252" s="453"/>
      <c r="D252" s="454"/>
      <c r="E252" s="455"/>
      <c r="F252" s="147" t="str">
        <f>IF(OR($D252="",$AB252=""),"",IF(AND($AL252&lt;&gt;3,$AL252&lt;&gt;4),$AB252-(VLOOKUP($AL252,IC_Req!$A$2:$J$7,3)*$AB252),""))</f>
        <v/>
      </c>
      <c r="G252" s="147" t="str">
        <f>IF($D252="","",IF(AND($AL252&lt;&gt;3,$AL252&lt;&gt;4),IF($AB252&lt;&gt;"",$AB252+(VLOOKUP($AL252,IC_Req!$A$2:$J$7,3)*$AB252),IF(AND($H252&lt;&gt;"",$AA252&lt;&gt;""),$AA252*$H252,"")),IF(AND($H252&lt;&gt;"",$AA252&lt;&gt;""),$AA252*$H252,"")))</f>
        <v/>
      </c>
      <c r="H252" s="148" t="str">
        <f>IF($D252="","",IF(AND($AL252&lt;&gt;3,$AL252&lt;&gt;4),IF($AB252&lt;&gt;"","",VLOOKUP($AL252,IC_Req!$A$2:$J$7,2)),VLOOKUP($AL252,IC_Req!$A$2:$J$7,2)))</f>
        <v/>
      </c>
      <c r="I252" s="456"/>
      <c r="J252" s="147" t="str">
        <f t="shared" si="18"/>
        <v/>
      </c>
      <c r="K252" s="148" t="str">
        <f>IF($D252="","",VLOOKUP($AL252,IC_Req!$A$2:$J$7,4))</f>
        <v/>
      </c>
      <c r="L252" s="455"/>
      <c r="M252" s="169" t="str">
        <f t="shared" si="19"/>
        <v/>
      </c>
      <c r="N252" s="458"/>
      <c r="O252" s="455"/>
      <c r="P252" s="147" t="str">
        <f t="shared" si="20"/>
        <v/>
      </c>
      <c r="Q252" s="148" t="str">
        <f>IF($D252="","",IF(OR($AL252=4,$AL252=5,$AL252=6),VLOOKUP($AL252,IC_Req!$A$2:$J$7,6),IF($AL252=3,VLOOKUP($AM252,IC_Req!$A$12:$J$15,6),"")))</f>
        <v/>
      </c>
      <c r="R252" s="456"/>
      <c r="S252" s="158" t="str">
        <f t="shared" si="21"/>
        <v/>
      </c>
      <c r="T252" s="148" t="str">
        <f>IF($D252="","",IF(OR($AL252=5,$AL252=6,$AM252=1),IF($AM252=1,VLOOKUP($AM252,IC_Req!$A$12:$J$15,7),VLOOKUP($AL252,IC_Req!$A$2:$J$7,7)),""))</f>
        <v/>
      </c>
      <c r="U252" s="455"/>
      <c r="V252" s="455"/>
      <c r="W252" s="456"/>
      <c r="X252" s="150" t="str">
        <f t="shared" si="22"/>
        <v/>
      </c>
      <c r="Y252" s="150" t="str">
        <f t="shared" si="23"/>
        <v/>
      </c>
      <c r="Z252" s="151"/>
      <c r="AA252" s="453"/>
      <c r="AB252" s="453"/>
      <c r="AC252" s="453"/>
      <c r="AD252" s="453"/>
      <c r="AE252" s="453"/>
      <c r="AF252" s="457"/>
      <c r="AG252" s="152" t="str">
        <f>IF(OR($D252="",$AH252=""),"",MIN(VLOOKUP($AL252,IC_Req!$A$2:$J$7,9),$AH252-VLOOKUP($AL252,IC_Req!$A$2:$J$7,10)))</f>
        <v/>
      </c>
      <c r="AH252" s="453"/>
      <c r="AI252" s="453"/>
      <c r="AJ252" s="151"/>
      <c r="AK252" s="126" t="e">
        <f>VLOOKUP($D252,IC_Req!$M$2:$O$29,2)</f>
        <v>#N/A</v>
      </c>
      <c r="AL252" s="126" t="e">
        <f>VLOOKUP($D252,IC_Req!$M$2:$O$29,3)</f>
        <v>#N/A</v>
      </c>
      <c r="AM252" s="126" t="e">
        <f>IF($AL252=3,VLOOKUP($D252,IC_Req!$M$2:$P$29,4),"")</f>
        <v>#N/A</v>
      </c>
      <c r="AO252" s="217"/>
      <c r="AP252" s="218"/>
      <c r="AQ252" s="218"/>
    </row>
    <row r="253" spans="1:43" x14ac:dyDescent="0.25">
      <c r="A253" s="125"/>
      <c r="B253" s="453"/>
      <c r="C253" s="453"/>
      <c r="D253" s="454"/>
      <c r="E253" s="455"/>
      <c r="F253" s="147" t="str">
        <f>IF(OR($D253="",$AB253=""),"",IF(AND($AL253&lt;&gt;3,$AL253&lt;&gt;4),$AB253-(VLOOKUP($AL253,IC_Req!$A$2:$J$7,3)*$AB253),""))</f>
        <v/>
      </c>
      <c r="G253" s="147" t="str">
        <f>IF($D253="","",IF(AND($AL253&lt;&gt;3,$AL253&lt;&gt;4),IF($AB253&lt;&gt;"",$AB253+(VLOOKUP($AL253,IC_Req!$A$2:$J$7,3)*$AB253),IF(AND($H253&lt;&gt;"",$AA253&lt;&gt;""),$AA253*$H253,"")),IF(AND($H253&lt;&gt;"",$AA253&lt;&gt;""),$AA253*$H253,"")))</f>
        <v/>
      </c>
      <c r="H253" s="148" t="str">
        <f>IF($D253="","",IF(AND($AL253&lt;&gt;3,$AL253&lt;&gt;4),IF($AB253&lt;&gt;"","",VLOOKUP($AL253,IC_Req!$A$2:$J$7,2)),VLOOKUP($AL253,IC_Req!$A$2:$J$7,2)))</f>
        <v/>
      </c>
      <c r="I253" s="456"/>
      <c r="J253" s="147" t="str">
        <f t="shared" si="18"/>
        <v/>
      </c>
      <c r="K253" s="148" t="str">
        <f>IF($D253="","",VLOOKUP($AL253,IC_Req!$A$2:$J$7,4))</f>
        <v/>
      </c>
      <c r="L253" s="455"/>
      <c r="M253" s="169" t="str">
        <f t="shared" si="19"/>
        <v/>
      </c>
      <c r="N253" s="458"/>
      <c r="O253" s="455"/>
      <c r="P253" s="147" t="str">
        <f t="shared" si="20"/>
        <v/>
      </c>
      <c r="Q253" s="148" t="str">
        <f>IF($D253="","",IF(OR($AL253=4,$AL253=5,$AL253=6),VLOOKUP($AL253,IC_Req!$A$2:$J$7,6),IF($AL253=3,VLOOKUP($AM253,IC_Req!$A$12:$J$15,6),"")))</f>
        <v/>
      </c>
      <c r="R253" s="456"/>
      <c r="S253" s="158" t="str">
        <f t="shared" si="21"/>
        <v/>
      </c>
      <c r="T253" s="148" t="str">
        <f>IF($D253="","",IF(OR($AL253=5,$AL253=6,$AM253=1),IF($AM253=1,VLOOKUP($AM253,IC_Req!$A$12:$J$15,7),VLOOKUP($AL253,IC_Req!$A$2:$J$7,7)),""))</f>
        <v/>
      </c>
      <c r="U253" s="455"/>
      <c r="V253" s="455"/>
      <c r="W253" s="456"/>
      <c r="X253" s="150" t="str">
        <f t="shared" si="22"/>
        <v/>
      </c>
      <c r="Y253" s="150" t="str">
        <f t="shared" si="23"/>
        <v/>
      </c>
      <c r="Z253" s="151"/>
      <c r="AA253" s="453"/>
      <c r="AB253" s="453"/>
      <c r="AC253" s="453"/>
      <c r="AD253" s="453"/>
      <c r="AE253" s="453"/>
      <c r="AF253" s="457"/>
      <c r="AG253" s="152" t="str">
        <f>IF(OR($D253="",$AH253=""),"",MIN(VLOOKUP($AL253,IC_Req!$A$2:$J$7,9),$AH253-VLOOKUP($AL253,IC_Req!$A$2:$J$7,10)))</f>
        <v/>
      </c>
      <c r="AH253" s="453"/>
      <c r="AI253" s="453"/>
      <c r="AJ253" s="151"/>
      <c r="AK253" s="126" t="e">
        <f>VLOOKUP($D253,IC_Req!$M$2:$O$29,2)</f>
        <v>#N/A</v>
      </c>
      <c r="AL253" s="126" t="e">
        <f>VLOOKUP($D253,IC_Req!$M$2:$O$29,3)</f>
        <v>#N/A</v>
      </c>
      <c r="AM253" s="126" t="e">
        <f>IF($AL253=3,VLOOKUP($D253,IC_Req!$M$2:$P$29,4),"")</f>
        <v>#N/A</v>
      </c>
      <c r="AO253" s="217"/>
      <c r="AP253" s="218"/>
      <c r="AQ253" s="218"/>
    </row>
    <row r="254" spans="1:43" x14ac:dyDescent="0.25">
      <c r="A254" s="125"/>
      <c r="B254" s="453"/>
      <c r="C254" s="453"/>
      <c r="D254" s="454"/>
      <c r="E254" s="455"/>
      <c r="F254" s="147" t="str">
        <f>IF(OR($D254="",$AB254=""),"",IF(AND($AL254&lt;&gt;3,$AL254&lt;&gt;4),$AB254-(VLOOKUP($AL254,IC_Req!$A$2:$J$7,3)*$AB254),""))</f>
        <v/>
      </c>
      <c r="G254" s="147" t="str">
        <f>IF($D254="","",IF(AND($AL254&lt;&gt;3,$AL254&lt;&gt;4),IF($AB254&lt;&gt;"",$AB254+(VLOOKUP($AL254,IC_Req!$A$2:$J$7,3)*$AB254),IF(AND($H254&lt;&gt;"",$AA254&lt;&gt;""),$AA254*$H254,"")),IF(AND($H254&lt;&gt;"",$AA254&lt;&gt;""),$AA254*$H254,"")))</f>
        <v/>
      </c>
      <c r="H254" s="148" t="str">
        <f>IF($D254="","",IF(AND($AL254&lt;&gt;3,$AL254&lt;&gt;4),IF($AB254&lt;&gt;"","",VLOOKUP($AL254,IC_Req!$A$2:$J$7,2)),VLOOKUP($AL254,IC_Req!$A$2:$J$7,2)))</f>
        <v/>
      </c>
      <c r="I254" s="456"/>
      <c r="J254" s="147" t="str">
        <f t="shared" si="18"/>
        <v/>
      </c>
      <c r="K254" s="148" t="str">
        <f>IF($D254="","",VLOOKUP($AL254,IC_Req!$A$2:$J$7,4))</f>
        <v/>
      </c>
      <c r="L254" s="455"/>
      <c r="M254" s="169" t="str">
        <f t="shared" si="19"/>
        <v/>
      </c>
      <c r="N254" s="458"/>
      <c r="O254" s="455"/>
      <c r="P254" s="147" t="str">
        <f t="shared" si="20"/>
        <v/>
      </c>
      <c r="Q254" s="148" t="str">
        <f>IF($D254="","",IF(OR($AL254=4,$AL254=5,$AL254=6),VLOOKUP($AL254,IC_Req!$A$2:$J$7,6),IF($AL254=3,VLOOKUP($AM254,IC_Req!$A$12:$J$15,6),"")))</f>
        <v/>
      </c>
      <c r="R254" s="456"/>
      <c r="S254" s="158" t="str">
        <f t="shared" si="21"/>
        <v/>
      </c>
      <c r="T254" s="148" t="str">
        <f>IF($D254="","",IF(OR($AL254=5,$AL254=6,$AM254=1),IF($AM254=1,VLOOKUP($AM254,IC_Req!$A$12:$J$15,7),VLOOKUP($AL254,IC_Req!$A$2:$J$7,7)),""))</f>
        <v/>
      </c>
      <c r="U254" s="455"/>
      <c r="V254" s="455"/>
      <c r="W254" s="456"/>
      <c r="X254" s="150" t="str">
        <f t="shared" si="22"/>
        <v/>
      </c>
      <c r="Y254" s="150" t="str">
        <f t="shared" si="23"/>
        <v/>
      </c>
      <c r="Z254" s="151"/>
      <c r="AA254" s="453"/>
      <c r="AB254" s="453"/>
      <c r="AC254" s="453"/>
      <c r="AD254" s="453"/>
      <c r="AE254" s="453"/>
      <c r="AF254" s="457"/>
      <c r="AG254" s="152" t="str">
        <f>IF(OR($D254="",$AH254=""),"",MIN(VLOOKUP($AL254,IC_Req!$A$2:$J$7,9),$AH254-VLOOKUP($AL254,IC_Req!$A$2:$J$7,10)))</f>
        <v/>
      </c>
      <c r="AH254" s="453"/>
      <c r="AI254" s="453"/>
      <c r="AJ254" s="151"/>
      <c r="AK254" s="126" t="e">
        <f>VLOOKUP($D254,IC_Req!$M$2:$O$29,2)</f>
        <v>#N/A</v>
      </c>
      <c r="AL254" s="126" t="e">
        <f>VLOOKUP($D254,IC_Req!$M$2:$O$29,3)</f>
        <v>#N/A</v>
      </c>
      <c r="AM254" s="126" t="e">
        <f>IF($AL254=3,VLOOKUP($D254,IC_Req!$M$2:$P$29,4),"")</f>
        <v>#N/A</v>
      </c>
      <c r="AO254" s="217"/>
      <c r="AP254" s="218"/>
      <c r="AQ254" s="218"/>
    </row>
    <row r="255" spans="1:43" x14ac:dyDescent="0.25">
      <c r="A255" s="125"/>
      <c r="B255" s="453"/>
      <c r="C255" s="453"/>
      <c r="D255" s="454"/>
      <c r="E255" s="455"/>
      <c r="F255" s="147" t="str">
        <f>IF(OR($D255="",$AB255=""),"",IF(AND($AL255&lt;&gt;3,$AL255&lt;&gt;4),$AB255-(VLOOKUP($AL255,IC_Req!$A$2:$J$7,3)*$AB255),""))</f>
        <v/>
      </c>
      <c r="G255" s="147" t="str">
        <f>IF($D255="","",IF(AND($AL255&lt;&gt;3,$AL255&lt;&gt;4),IF($AB255&lt;&gt;"",$AB255+(VLOOKUP($AL255,IC_Req!$A$2:$J$7,3)*$AB255),IF(AND($H255&lt;&gt;"",$AA255&lt;&gt;""),$AA255*$H255,"")),IF(AND($H255&lt;&gt;"",$AA255&lt;&gt;""),$AA255*$H255,"")))</f>
        <v/>
      </c>
      <c r="H255" s="148" t="str">
        <f>IF($D255="","",IF(AND($AL255&lt;&gt;3,$AL255&lt;&gt;4),IF($AB255&lt;&gt;"","",VLOOKUP($AL255,IC_Req!$A$2:$J$7,2)),VLOOKUP($AL255,IC_Req!$A$2:$J$7,2)))</f>
        <v/>
      </c>
      <c r="I255" s="456"/>
      <c r="J255" s="147" t="str">
        <f t="shared" si="18"/>
        <v/>
      </c>
      <c r="K255" s="148" t="str">
        <f>IF($D255="","",VLOOKUP($AL255,IC_Req!$A$2:$J$7,4))</f>
        <v/>
      </c>
      <c r="L255" s="455"/>
      <c r="M255" s="169" t="str">
        <f t="shared" si="19"/>
        <v/>
      </c>
      <c r="N255" s="458"/>
      <c r="O255" s="455"/>
      <c r="P255" s="147" t="str">
        <f t="shared" si="20"/>
        <v/>
      </c>
      <c r="Q255" s="148" t="str">
        <f>IF($D255="","",IF(OR($AL255=4,$AL255=5,$AL255=6),VLOOKUP($AL255,IC_Req!$A$2:$J$7,6),IF($AL255=3,VLOOKUP($AM255,IC_Req!$A$12:$J$15,6),"")))</f>
        <v/>
      </c>
      <c r="R255" s="456"/>
      <c r="S255" s="158" t="str">
        <f t="shared" si="21"/>
        <v/>
      </c>
      <c r="T255" s="148" t="str">
        <f>IF($D255="","",IF(OR($AL255=5,$AL255=6,$AM255=1),IF($AM255=1,VLOOKUP($AM255,IC_Req!$A$12:$J$15,7),VLOOKUP($AL255,IC_Req!$A$2:$J$7,7)),""))</f>
        <v/>
      </c>
      <c r="U255" s="455"/>
      <c r="V255" s="455"/>
      <c r="W255" s="456"/>
      <c r="X255" s="150" t="str">
        <f t="shared" si="22"/>
        <v/>
      </c>
      <c r="Y255" s="150" t="str">
        <f t="shared" si="23"/>
        <v/>
      </c>
      <c r="Z255" s="151"/>
      <c r="AA255" s="453"/>
      <c r="AB255" s="453"/>
      <c r="AC255" s="453"/>
      <c r="AD255" s="453"/>
      <c r="AE255" s="453"/>
      <c r="AF255" s="457"/>
      <c r="AG255" s="152" t="str">
        <f>IF(OR($D255="",$AH255=""),"",MIN(VLOOKUP($AL255,IC_Req!$A$2:$J$7,9),$AH255-VLOOKUP($AL255,IC_Req!$A$2:$J$7,10)))</f>
        <v/>
      </c>
      <c r="AH255" s="453"/>
      <c r="AI255" s="453"/>
      <c r="AJ255" s="151"/>
      <c r="AK255" s="126" t="e">
        <f>VLOOKUP($D255,IC_Req!$M$2:$O$29,2)</f>
        <v>#N/A</v>
      </c>
      <c r="AL255" s="126" t="e">
        <f>VLOOKUP($D255,IC_Req!$M$2:$O$29,3)</f>
        <v>#N/A</v>
      </c>
      <c r="AM255" s="126" t="e">
        <f>IF($AL255=3,VLOOKUP($D255,IC_Req!$M$2:$P$29,4),"")</f>
        <v>#N/A</v>
      </c>
      <c r="AO255" s="217"/>
      <c r="AP255" s="218"/>
      <c r="AQ255" s="218"/>
    </row>
    <row r="256" spans="1:43" x14ac:dyDescent="0.25">
      <c r="A256" s="125"/>
      <c r="B256" s="453"/>
      <c r="C256" s="453"/>
      <c r="D256" s="454"/>
      <c r="E256" s="455"/>
      <c r="F256" s="147" t="str">
        <f>IF(OR($D256="",$AB256=""),"",IF(AND($AL256&lt;&gt;3,$AL256&lt;&gt;4),$AB256-(VLOOKUP($AL256,IC_Req!$A$2:$J$7,3)*$AB256),""))</f>
        <v/>
      </c>
      <c r="G256" s="147" t="str">
        <f>IF($D256="","",IF(AND($AL256&lt;&gt;3,$AL256&lt;&gt;4),IF($AB256&lt;&gt;"",$AB256+(VLOOKUP($AL256,IC_Req!$A$2:$J$7,3)*$AB256),IF(AND($H256&lt;&gt;"",$AA256&lt;&gt;""),$AA256*$H256,"")),IF(AND($H256&lt;&gt;"",$AA256&lt;&gt;""),$AA256*$H256,"")))</f>
        <v/>
      </c>
      <c r="H256" s="148" t="str">
        <f>IF($D256="","",IF(AND($AL256&lt;&gt;3,$AL256&lt;&gt;4),IF($AB256&lt;&gt;"","",VLOOKUP($AL256,IC_Req!$A$2:$J$7,2)),VLOOKUP($AL256,IC_Req!$A$2:$J$7,2)))</f>
        <v/>
      </c>
      <c r="I256" s="456"/>
      <c r="J256" s="147" t="str">
        <f t="shared" si="18"/>
        <v/>
      </c>
      <c r="K256" s="148" t="str">
        <f>IF($D256="","",VLOOKUP($AL256,IC_Req!$A$2:$J$7,4))</f>
        <v/>
      </c>
      <c r="L256" s="455"/>
      <c r="M256" s="169" t="str">
        <f t="shared" si="19"/>
        <v/>
      </c>
      <c r="N256" s="458"/>
      <c r="O256" s="455"/>
      <c r="P256" s="147" t="str">
        <f t="shared" si="20"/>
        <v/>
      </c>
      <c r="Q256" s="148" t="str">
        <f>IF($D256="","",IF(OR($AL256=4,$AL256=5,$AL256=6),VLOOKUP($AL256,IC_Req!$A$2:$J$7,6),IF($AL256=3,VLOOKUP($AM256,IC_Req!$A$12:$J$15,6),"")))</f>
        <v/>
      </c>
      <c r="R256" s="456"/>
      <c r="S256" s="158" t="str">
        <f t="shared" si="21"/>
        <v/>
      </c>
      <c r="T256" s="148" t="str">
        <f>IF($D256="","",IF(OR($AL256=5,$AL256=6,$AM256=1),IF($AM256=1,VLOOKUP($AM256,IC_Req!$A$12:$J$15,7),VLOOKUP($AL256,IC_Req!$A$2:$J$7,7)),""))</f>
        <v/>
      </c>
      <c r="U256" s="455"/>
      <c r="V256" s="455"/>
      <c r="W256" s="456"/>
      <c r="X256" s="150" t="str">
        <f t="shared" si="22"/>
        <v/>
      </c>
      <c r="Y256" s="150" t="str">
        <f t="shared" si="23"/>
        <v/>
      </c>
      <c r="Z256" s="151"/>
      <c r="AA256" s="453"/>
      <c r="AB256" s="453"/>
      <c r="AC256" s="453"/>
      <c r="AD256" s="453"/>
      <c r="AE256" s="453"/>
      <c r="AF256" s="457"/>
      <c r="AG256" s="152" t="str">
        <f>IF(OR($D256="",$AH256=""),"",MIN(VLOOKUP($AL256,IC_Req!$A$2:$J$7,9),$AH256-VLOOKUP($AL256,IC_Req!$A$2:$J$7,10)))</f>
        <v/>
      </c>
      <c r="AH256" s="453"/>
      <c r="AI256" s="453"/>
      <c r="AJ256" s="151"/>
      <c r="AK256" s="126" t="e">
        <f>VLOOKUP($D256,IC_Req!$M$2:$O$29,2)</f>
        <v>#N/A</v>
      </c>
      <c r="AL256" s="126" t="e">
        <f>VLOOKUP($D256,IC_Req!$M$2:$O$29,3)</f>
        <v>#N/A</v>
      </c>
      <c r="AM256" s="126" t="e">
        <f>IF($AL256=3,VLOOKUP($D256,IC_Req!$M$2:$P$29,4),"")</f>
        <v>#N/A</v>
      </c>
      <c r="AO256" s="217"/>
      <c r="AP256" s="218"/>
      <c r="AQ256" s="218"/>
    </row>
    <row r="257" spans="1:43" x14ac:dyDescent="0.25">
      <c r="A257" s="125"/>
      <c r="B257" s="453"/>
      <c r="C257" s="453"/>
      <c r="D257" s="454"/>
      <c r="E257" s="455"/>
      <c r="F257" s="147" t="str">
        <f>IF(OR($D257="",$AB257=""),"",IF(AND($AL257&lt;&gt;3,$AL257&lt;&gt;4),$AB257-(VLOOKUP($AL257,IC_Req!$A$2:$J$7,3)*$AB257),""))</f>
        <v/>
      </c>
      <c r="G257" s="147" t="str">
        <f>IF($D257="","",IF(AND($AL257&lt;&gt;3,$AL257&lt;&gt;4),IF($AB257&lt;&gt;"",$AB257+(VLOOKUP($AL257,IC_Req!$A$2:$J$7,3)*$AB257),IF(AND($H257&lt;&gt;"",$AA257&lt;&gt;""),$AA257*$H257,"")),IF(AND($H257&lt;&gt;"",$AA257&lt;&gt;""),$AA257*$H257,"")))</f>
        <v/>
      </c>
      <c r="H257" s="148" t="str">
        <f>IF($D257="","",IF(AND($AL257&lt;&gt;3,$AL257&lt;&gt;4),IF($AB257&lt;&gt;"","",VLOOKUP($AL257,IC_Req!$A$2:$J$7,2)),VLOOKUP($AL257,IC_Req!$A$2:$J$7,2)))</f>
        <v/>
      </c>
      <c r="I257" s="456"/>
      <c r="J257" s="147" t="str">
        <f t="shared" si="18"/>
        <v/>
      </c>
      <c r="K257" s="148" t="str">
        <f>IF($D257="","",VLOOKUP($AL257,IC_Req!$A$2:$J$7,4))</f>
        <v/>
      </c>
      <c r="L257" s="455"/>
      <c r="M257" s="169" t="str">
        <f t="shared" si="19"/>
        <v/>
      </c>
      <c r="N257" s="458"/>
      <c r="O257" s="455"/>
      <c r="P257" s="147" t="str">
        <f t="shared" si="20"/>
        <v/>
      </c>
      <c r="Q257" s="148" t="str">
        <f>IF($D257="","",IF(OR($AL257=4,$AL257=5,$AL257=6),VLOOKUP($AL257,IC_Req!$A$2:$J$7,6),IF($AL257=3,VLOOKUP($AM257,IC_Req!$A$12:$J$15,6),"")))</f>
        <v/>
      </c>
      <c r="R257" s="456"/>
      <c r="S257" s="158" t="str">
        <f t="shared" si="21"/>
        <v/>
      </c>
      <c r="T257" s="148" t="str">
        <f>IF($D257="","",IF(OR($AL257=5,$AL257=6,$AM257=1),IF($AM257=1,VLOOKUP($AM257,IC_Req!$A$12:$J$15,7),VLOOKUP($AL257,IC_Req!$A$2:$J$7,7)),""))</f>
        <v/>
      </c>
      <c r="U257" s="455"/>
      <c r="V257" s="455"/>
      <c r="W257" s="456"/>
      <c r="X257" s="150" t="str">
        <f t="shared" si="22"/>
        <v/>
      </c>
      <c r="Y257" s="150" t="str">
        <f t="shared" si="23"/>
        <v/>
      </c>
      <c r="Z257" s="151"/>
      <c r="AA257" s="453"/>
      <c r="AB257" s="453"/>
      <c r="AC257" s="453"/>
      <c r="AD257" s="453"/>
      <c r="AE257" s="453"/>
      <c r="AF257" s="457"/>
      <c r="AG257" s="152" t="str">
        <f>IF(OR($D257="",$AH257=""),"",MIN(VLOOKUP($AL257,IC_Req!$A$2:$J$7,9),$AH257-VLOOKUP($AL257,IC_Req!$A$2:$J$7,10)))</f>
        <v/>
      </c>
      <c r="AH257" s="453"/>
      <c r="AI257" s="453"/>
      <c r="AJ257" s="151"/>
      <c r="AK257" s="126" t="e">
        <f>VLOOKUP($D257,IC_Req!$M$2:$O$29,2)</f>
        <v>#N/A</v>
      </c>
      <c r="AL257" s="126" t="e">
        <f>VLOOKUP($D257,IC_Req!$M$2:$O$29,3)</f>
        <v>#N/A</v>
      </c>
      <c r="AM257" s="126" t="e">
        <f>IF($AL257=3,VLOOKUP($D257,IC_Req!$M$2:$P$29,4),"")</f>
        <v>#N/A</v>
      </c>
      <c r="AO257" s="217"/>
      <c r="AP257" s="218"/>
      <c r="AQ257" s="218"/>
    </row>
    <row r="258" spans="1:43" x14ac:dyDescent="0.25">
      <c r="A258" s="125"/>
      <c r="B258" s="453"/>
      <c r="C258" s="453"/>
      <c r="D258" s="454"/>
      <c r="E258" s="455"/>
      <c r="F258" s="147" t="str">
        <f>IF(OR($D258="",$AB258=""),"",IF(AND($AL258&lt;&gt;3,$AL258&lt;&gt;4),$AB258-(VLOOKUP($AL258,IC_Req!$A$2:$J$7,3)*$AB258),""))</f>
        <v/>
      </c>
      <c r="G258" s="147" t="str">
        <f>IF($D258="","",IF(AND($AL258&lt;&gt;3,$AL258&lt;&gt;4),IF($AB258&lt;&gt;"",$AB258+(VLOOKUP($AL258,IC_Req!$A$2:$J$7,3)*$AB258),IF(AND($H258&lt;&gt;"",$AA258&lt;&gt;""),$AA258*$H258,"")),IF(AND($H258&lt;&gt;"",$AA258&lt;&gt;""),$AA258*$H258,"")))</f>
        <v/>
      </c>
      <c r="H258" s="148" t="str">
        <f>IF($D258="","",IF(AND($AL258&lt;&gt;3,$AL258&lt;&gt;4),IF($AB258&lt;&gt;"","",VLOOKUP($AL258,IC_Req!$A$2:$J$7,2)),VLOOKUP($AL258,IC_Req!$A$2:$J$7,2)))</f>
        <v/>
      </c>
      <c r="I258" s="456"/>
      <c r="J258" s="147" t="str">
        <f t="shared" si="18"/>
        <v/>
      </c>
      <c r="K258" s="148" t="str">
        <f>IF($D258="","",VLOOKUP($AL258,IC_Req!$A$2:$J$7,4))</f>
        <v/>
      </c>
      <c r="L258" s="455"/>
      <c r="M258" s="169" t="str">
        <f t="shared" si="19"/>
        <v/>
      </c>
      <c r="N258" s="458"/>
      <c r="O258" s="455"/>
      <c r="P258" s="147" t="str">
        <f t="shared" si="20"/>
        <v/>
      </c>
      <c r="Q258" s="148" t="str">
        <f>IF($D258="","",IF(OR($AL258=4,$AL258=5,$AL258=6),VLOOKUP($AL258,IC_Req!$A$2:$J$7,6),IF($AL258=3,VLOOKUP($AM258,IC_Req!$A$12:$J$15,6),"")))</f>
        <v/>
      </c>
      <c r="R258" s="456"/>
      <c r="S258" s="158" t="str">
        <f t="shared" si="21"/>
        <v/>
      </c>
      <c r="T258" s="148" t="str">
        <f>IF($D258="","",IF(OR($AL258=5,$AL258=6,$AM258=1),IF($AM258=1,VLOOKUP($AM258,IC_Req!$A$12:$J$15,7),VLOOKUP($AL258,IC_Req!$A$2:$J$7,7)),""))</f>
        <v/>
      </c>
      <c r="U258" s="455"/>
      <c r="V258" s="455"/>
      <c r="W258" s="456"/>
      <c r="X258" s="150" t="str">
        <f t="shared" si="22"/>
        <v/>
      </c>
      <c r="Y258" s="150" t="str">
        <f t="shared" si="23"/>
        <v/>
      </c>
      <c r="Z258" s="151"/>
      <c r="AA258" s="453"/>
      <c r="AB258" s="453"/>
      <c r="AC258" s="453"/>
      <c r="AD258" s="453"/>
      <c r="AE258" s="453"/>
      <c r="AF258" s="457"/>
      <c r="AG258" s="152" t="str">
        <f>IF(OR($D258="",$AH258=""),"",MIN(VLOOKUP($AL258,IC_Req!$A$2:$J$7,9),$AH258-VLOOKUP($AL258,IC_Req!$A$2:$J$7,10)))</f>
        <v/>
      </c>
      <c r="AH258" s="453"/>
      <c r="AI258" s="453"/>
      <c r="AJ258" s="151"/>
      <c r="AK258" s="126" t="e">
        <f>VLOOKUP($D258,IC_Req!$M$2:$O$29,2)</f>
        <v>#N/A</v>
      </c>
      <c r="AL258" s="126" t="e">
        <f>VLOOKUP($D258,IC_Req!$M$2:$O$29,3)</f>
        <v>#N/A</v>
      </c>
      <c r="AM258" s="126" t="e">
        <f>IF($AL258=3,VLOOKUP($D258,IC_Req!$M$2:$P$29,4),"")</f>
        <v>#N/A</v>
      </c>
      <c r="AO258" s="217"/>
      <c r="AP258" s="218"/>
      <c r="AQ258" s="218"/>
    </row>
    <row r="259" spans="1:43" x14ac:dyDescent="0.25">
      <c r="A259" s="125"/>
      <c r="B259" s="453"/>
      <c r="C259" s="453"/>
      <c r="D259" s="454"/>
      <c r="E259" s="455"/>
      <c r="F259" s="147" t="str">
        <f>IF(OR($D259="",$AB259=""),"",IF(AND($AL259&lt;&gt;3,$AL259&lt;&gt;4),$AB259-(VLOOKUP($AL259,IC_Req!$A$2:$J$7,3)*$AB259),""))</f>
        <v/>
      </c>
      <c r="G259" s="147" t="str">
        <f>IF($D259="","",IF(AND($AL259&lt;&gt;3,$AL259&lt;&gt;4),IF($AB259&lt;&gt;"",$AB259+(VLOOKUP($AL259,IC_Req!$A$2:$J$7,3)*$AB259),IF(AND($H259&lt;&gt;"",$AA259&lt;&gt;""),$AA259*$H259,"")),IF(AND($H259&lt;&gt;"",$AA259&lt;&gt;""),$AA259*$H259,"")))</f>
        <v/>
      </c>
      <c r="H259" s="148" t="str">
        <f>IF($D259="","",IF(AND($AL259&lt;&gt;3,$AL259&lt;&gt;4),IF($AB259&lt;&gt;"","",VLOOKUP($AL259,IC_Req!$A$2:$J$7,2)),VLOOKUP($AL259,IC_Req!$A$2:$J$7,2)))</f>
        <v/>
      </c>
      <c r="I259" s="456"/>
      <c r="J259" s="147" t="str">
        <f t="shared" si="18"/>
        <v/>
      </c>
      <c r="K259" s="148" t="str">
        <f>IF($D259="","",VLOOKUP($AL259,IC_Req!$A$2:$J$7,4))</f>
        <v/>
      </c>
      <c r="L259" s="455"/>
      <c r="M259" s="169" t="str">
        <f t="shared" si="19"/>
        <v/>
      </c>
      <c r="N259" s="458"/>
      <c r="O259" s="455"/>
      <c r="P259" s="147" t="str">
        <f t="shared" si="20"/>
        <v/>
      </c>
      <c r="Q259" s="148" t="str">
        <f>IF($D259="","",IF(OR($AL259=4,$AL259=5,$AL259=6),VLOOKUP($AL259,IC_Req!$A$2:$J$7,6),IF($AL259=3,VLOOKUP($AM259,IC_Req!$A$12:$J$15,6),"")))</f>
        <v/>
      </c>
      <c r="R259" s="456"/>
      <c r="S259" s="158" t="str">
        <f t="shared" si="21"/>
        <v/>
      </c>
      <c r="T259" s="148" t="str">
        <f>IF($D259="","",IF(OR($AL259=5,$AL259=6,$AM259=1),IF($AM259=1,VLOOKUP($AM259,IC_Req!$A$12:$J$15,7),VLOOKUP($AL259,IC_Req!$A$2:$J$7,7)),""))</f>
        <v/>
      </c>
      <c r="U259" s="455"/>
      <c r="V259" s="455"/>
      <c r="W259" s="456"/>
      <c r="X259" s="150" t="str">
        <f t="shared" si="22"/>
        <v/>
      </c>
      <c r="Y259" s="150" t="str">
        <f t="shared" si="23"/>
        <v/>
      </c>
      <c r="Z259" s="151"/>
      <c r="AA259" s="453"/>
      <c r="AB259" s="453"/>
      <c r="AC259" s="453"/>
      <c r="AD259" s="453"/>
      <c r="AE259" s="453"/>
      <c r="AF259" s="457"/>
      <c r="AG259" s="152" t="str">
        <f>IF(OR($D259="",$AH259=""),"",MIN(VLOOKUP($AL259,IC_Req!$A$2:$J$7,9),$AH259-VLOOKUP($AL259,IC_Req!$A$2:$J$7,10)))</f>
        <v/>
      </c>
      <c r="AH259" s="453"/>
      <c r="AI259" s="453"/>
      <c r="AJ259" s="151"/>
      <c r="AK259" s="126" t="e">
        <f>VLOOKUP($D259,IC_Req!$M$2:$O$29,2)</f>
        <v>#N/A</v>
      </c>
      <c r="AL259" s="126" t="e">
        <f>VLOOKUP($D259,IC_Req!$M$2:$O$29,3)</f>
        <v>#N/A</v>
      </c>
      <c r="AM259" s="126" t="e">
        <f>IF($AL259=3,VLOOKUP($D259,IC_Req!$M$2:$P$29,4),"")</f>
        <v>#N/A</v>
      </c>
      <c r="AO259" s="217"/>
      <c r="AP259" s="218"/>
      <c r="AQ259" s="218"/>
    </row>
    <row r="260" spans="1:43" x14ac:dyDescent="0.25">
      <c r="A260" s="125"/>
      <c r="B260" s="453"/>
      <c r="C260" s="453"/>
      <c r="D260" s="454"/>
      <c r="E260" s="455"/>
      <c r="F260" s="147" t="str">
        <f>IF(OR($D260="",$AB260=""),"",IF(AND($AL260&lt;&gt;3,$AL260&lt;&gt;4),$AB260-(VLOOKUP($AL260,IC_Req!$A$2:$J$7,3)*$AB260),""))</f>
        <v/>
      </c>
      <c r="G260" s="147" t="str">
        <f>IF($D260="","",IF(AND($AL260&lt;&gt;3,$AL260&lt;&gt;4),IF($AB260&lt;&gt;"",$AB260+(VLOOKUP($AL260,IC_Req!$A$2:$J$7,3)*$AB260),IF(AND($H260&lt;&gt;"",$AA260&lt;&gt;""),$AA260*$H260,"")),IF(AND($H260&lt;&gt;"",$AA260&lt;&gt;""),$AA260*$H260,"")))</f>
        <v/>
      </c>
      <c r="H260" s="148" t="str">
        <f>IF($D260="","",IF(AND($AL260&lt;&gt;3,$AL260&lt;&gt;4),IF($AB260&lt;&gt;"","",VLOOKUP($AL260,IC_Req!$A$2:$J$7,2)),VLOOKUP($AL260,IC_Req!$A$2:$J$7,2)))</f>
        <v/>
      </c>
      <c r="I260" s="456"/>
      <c r="J260" s="147" t="str">
        <f t="shared" si="18"/>
        <v/>
      </c>
      <c r="K260" s="148" t="str">
        <f>IF($D260="","",VLOOKUP($AL260,IC_Req!$A$2:$J$7,4))</f>
        <v/>
      </c>
      <c r="L260" s="455"/>
      <c r="M260" s="169" t="str">
        <f t="shared" si="19"/>
        <v/>
      </c>
      <c r="N260" s="458"/>
      <c r="O260" s="455"/>
      <c r="P260" s="147" t="str">
        <f t="shared" si="20"/>
        <v/>
      </c>
      <c r="Q260" s="148" t="str">
        <f>IF($D260="","",IF(OR($AL260=4,$AL260=5,$AL260=6),VLOOKUP($AL260,IC_Req!$A$2:$J$7,6),IF($AL260=3,VLOOKUP($AM260,IC_Req!$A$12:$J$15,6),"")))</f>
        <v/>
      </c>
      <c r="R260" s="456"/>
      <c r="S260" s="158" t="str">
        <f t="shared" si="21"/>
        <v/>
      </c>
      <c r="T260" s="148" t="str">
        <f>IF($D260="","",IF(OR($AL260=5,$AL260=6,$AM260=1),IF($AM260=1,VLOOKUP($AM260,IC_Req!$A$12:$J$15,7),VLOOKUP($AL260,IC_Req!$A$2:$J$7,7)),""))</f>
        <v/>
      </c>
      <c r="U260" s="455"/>
      <c r="V260" s="455"/>
      <c r="W260" s="456"/>
      <c r="X260" s="150" t="str">
        <f t="shared" si="22"/>
        <v/>
      </c>
      <c r="Y260" s="150" t="str">
        <f t="shared" si="23"/>
        <v/>
      </c>
      <c r="Z260" s="151"/>
      <c r="AA260" s="453"/>
      <c r="AB260" s="453"/>
      <c r="AC260" s="453"/>
      <c r="AD260" s="453"/>
      <c r="AE260" s="453"/>
      <c r="AF260" s="457"/>
      <c r="AG260" s="152" t="str">
        <f>IF(OR($D260="",$AH260=""),"",MIN(VLOOKUP($AL260,IC_Req!$A$2:$J$7,9),$AH260-VLOOKUP($AL260,IC_Req!$A$2:$J$7,10)))</f>
        <v/>
      </c>
      <c r="AH260" s="453"/>
      <c r="AI260" s="453"/>
      <c r="AJ260" s="151"/>
      <c r="AK260" s="126" t="e">
        <f>VLOOKUP($D260,IC_Req!$M$2:$O$29,2)</f>
        <v>#N/A</v>
      </c>
      <c r="AL260" s="126" t="e">
        <f>VLOOKUP($D260,IC_Req!$M$2:$O$29,3)</f>
        <v>#N/A</v>
      </c>
      <c r="AM260" s="126" t="e">
        <f>IF($AL260=3,VLOOKUP($D260,IC_Req!$M$2:$P$29,4),"")</f>
        <v>#N/A</v>
      </c>
      <c r="AO260" s="217"/>
      <c r="AP260" s="218"/>
      <c r="AQ260" s="218"/>
    </row>
    <row r="261" spans="1:43" x14ac:dyDescent="0.25">
      <c r="A261" s="125"/>
      <c r="B261" s="453"/>
      <c r="C261" s="453"/>
      <c r="D261" s="454"/>
      <c r="E261" s="455"/>
      <c r="F261" s="147" t="str">
        <f>IF(OR($D261="",$AB261=""),"",IF(AND($AL261&lt;&gt;3,$AL261&lt;&gt;4),$AB261-(VLOOKUP($AL261,IC_Req!$A$2:$J$7,3)*$AB261),""))</f>
        <v/>
      </c>
      <c r="G261" s="147" t="str">
        <f>IF($D261="","",IF(AND($AL261&lt;&gt;3,$AL261&lt;&gt;4),IF($AB261&lt;&gt;"",$AB261+(VLOOKUP($AL261,IC_Req!$A$2:$J$7,3)*$AB261),IF(AND($H261&lt;&gt;"",$AA261&lt;&gt;""),$AA261*$H261,"")),IF(AND($H261&lt;&gt;"",$AA261&lt;&gt;""),$AA261*$H261,"")))</f>
        <v/>
      </c>
      <c r="H261" s="148" t="str">
        <f>IF($D261="","",IF(AND($AL261&lt;&gt;3,$AL261&lt;&gt;4),IF($AB261&lt;&gt;"","",VLOOKUP($AL261,IC_Req!$A$2:$J$7,2)),VLOOKUP($AL261,IC_Req!$A$2:$J$7,2)))</f>
        <v/>
      </c>
      <c r="I261" s="456"/>
      <c r="J261" s="147" t="str">
        <f t="shared" si="18"/>
        <v/>
      </c>
      <c r="K261" s="148" t="str">
        <f>IF($D261="","",VLOOKUP($AL261,IC_Req!$A$2:$J$7,4))</f>
        <v/>
      </c>
      <c r="L261" s="455"/>
      <c r="M261" s="169" t="str">
        <f t="shared" si="19"/>
        <v/>
      </c>
      <c r="N261" s="458"/>
      <c r="O261" s="455"/>
      <c r="P261" s="147" t="str">
        <f t="shared" si="20"/>
        <v/>
      </c>
      <c r="Q261" s="148" t="str">
        <f>IF($D261="","",IF(OR($AL261=4,$AL261=5,$AL261=6),VLOOKUP($AL261,IC_Req!$A$2:$J$7,6),IF($AL261=3,VLOOKUP($AM261,IC_Req!$A$12:$J$15,6),"")))</f>
        <v/>
      </c>
      <c r="R261" s="456"/>
      <c r="S261" s="158" t="str">
        <f t="shared" si="21"/>
        <v/>
      </c>
      <c r="T261" s="148" t="str">
        <f>IF($D261="","",IF(OR($AL261=5,$AL261=6,$AM261=1),IF($AM261=1,VLOOKUP($AM261,IC_Req!$A$12:$J$15,7),VLOOKUP($AL261,IC_Req!$A$2:$J$7,7)),""))</f>
        <v/>
      </c>
      <c r="U261" s="455"/>
      <c r="V261" s="455"/>
      <c r="W261" s="456"/>
      <c r="X261" s="150" t="str">
        <f t="shared" si="22"/>
        <v/>
      </c>
      <c r="Y261" s="150" t="str">
        <f t="shared" si="23"/>
        <v/>
      </c>
      <c r="Z261" s="151"/>
      <c r="AA261" s="453"/>
      <c r="AB261" s="453"/>
      <c r="AC261" s="453"/>
      <c r="AD261" s="453"/>
      <c r="AE261" s="453"/>
      <c r="AF261" s="457"/>
      <c r="AG261" s="152" t="str">
        <f>IF(OR($D261="",$AH261=""),"",MIN(VLOOKUP($AL261,IC_Req!$A$2:$J$7,9),$AH261-VLOOKUP($AL261,IC_Req!$A$2:$J$7,10)))</f>
        <v/>
      </c>
      <c r="AH261" s="453"/>
      <c r="AI261" s="453"/>
      <c r="AJ261" s="151"/>
      <c r="AK261" s="126" t="e">
        <f>VLOOKUP($D261,IC_Req!$M$2:$O$29,2)</f>
        <v>#N/A</v>
      </c>
      <c r="AL261" s="126" t="e">
        <f>VLOOKUP($D261,IC_Req!$M$2:$O$29,3)</f>
        <v>#N/A</v>
      </c>
      <c r="AM261" s="126" t="e">
        <f>IF($AL261=3,VLOOKUP($D261,IC_Req!$M$2:$P$29,4),"")</f>
        <v>#N/A</v>
      </c>
      <c r="AO261" s="217"/>
      <c r="AP261" s="218"/>
      <c r="AQ261" s="218"/>
    </row>
    <row r="262" spans="1:43" x14ac:dyDescent="0.25">
      <c r="A262" s="125"/>
      <c r="B262" s="453"/>
      <c r="C262" s="453"/>
      <c r="D262" s="454"/>
      <c r="E262" s="455"/>
      <c r="F262" s="147" t="str">
        <f>IF(OR($D262="",$AB262=""),"",IF(AND($AL262&lt;&gt;3,$AL262&lt;&gt;4),$AB262-(VLOOKUP($AL262,IC_Req!$A$2:$J$7,3)*$AB262),""))</f>
        <v/>
      </c>
      <c r="G262" s="147" t="str">
        <f>IF($D262="","",IF(AND($AL262&lt;&gt;3,$AL262&lt;&gt;4),IF($AB262&lt;&gt;"",$AB262+(VLOOKUP($AL262,IC_Req!$A$2:$J$7,3)*$AB262),IF(AND($H262&lt;&gt;"",$AA262&lt;&gt;""),$AA262*$H262,"")),IF(AND($H262&lt;&gt;"",$AA262&lt;&gt;""),$AA262*$H262,"")))</f>
        <v/>
      </c>
      <c r="H262" s="148" t="str">
        <f>IF($D262="","",IF(AND($AL262&lt;&gt;3,$AL262&lt;&gt;4),IF($AB262&lt;&gt;"","",VLOOKUP($AL262,IC_Req!$A$2:$J$7,2)),VLOOKUP($AL262,IC_Req!$A$2:$J$7,2)))</f>
        <v/>
      </c>
      <c r="I262" s="456"/>
      <c r="J262" s="147" t="str">
        <f t="shared" si="18"/>
        <v/>
      </c>
      <c r="K262" s="148" t="str">
        <f>IF($D262="","",VLOOKUP($AL262,IC_Req!$A$2:$J$7,4))</f>
        <v/>
      </c>
      <c r="L262" s="455"/>
      <c r="M262" s="169" t="str">
        <f t="shared" si="19"/>
        <v/>
      </c>
      <c r="N262" s="458"/>
      <c r="O262" s="455"/>
      <c r="P262" s="147" t="str">
        <f t="shared" si="20"/>
        <v/>
      </c>
      <c r="Q262" s="148" t="str">
        <f>IF($D262="","",IF(OR($AL262=4,$AL262=5,$AL262=6),VLOOKUP($AL262,IC_Req!$A$2:$J$7,6),IF($AL262=3,VLOOKUP($AM262,IC_Req!$A$12:$J$15,6),"")))</f>
        <v/>
      </c>
      <c r="R262" s="456"/>
      <c r="S262" s="158" t="str">
        <f t="shared" si="21"/>
        <v/>
      </c>
      <c r="T262" s="148" t="str">
        <f>IF($D262="","",IF(OR($AL262=5,$AL262=6,$AM262=1),IF($AM262=1,VLOOKUP($AM262,IC_Req!$A$12:$J$15,7),VLOOKUP($AL262,IC_Req!$A$2:$J$7,7)),""))</f>
        <v/>
      </c>
      <c r="U262" s="455"/>
      <c r="V262" s="455"/>
      <c r="W262" s="456"/>
      <c r="X262" s="150" t="str">
        <f t="shared" si="22"/>
        <v/>
      </c>
      <c r="Y262" s="150" t="str">
        <f t="shared" si="23"/>
        <v/>
      </c>
      <c r="Z262" s="151"/>
      <c r="AA262" s="453"/>
      <c r="AB262" s="453"/>
      <c r="AC262" s="453"/>
      <c r="AD262" s="453"/>
      <c r="AE262" s="453"/>
      <c r="AF262" s="457"/>
      <c r="AG262" s="152" t="str">
        <f>IF(OR($D262="",$AH262=""),"",MIN(VLOOKUP($AL262,IC_Req!$A$2:$J$7,9),$AH262-VLOOKUP($AL262,IC_Req!$A$2:$J$7,10)))</f>
        <v/>
      </c>
      <c r="AH262" s="453"/>
      <c r="AI262" s="453"/>
      <c r="AJ262" s="151"/>
      <c r="AK262" s="126" t="e">
        <f>VLOOKUP($D262,IC_Req!$M$2:$O$29,2)</f>
        <v>#N/A</v>
      </c>
      <c r="AL262" s="126" t="e">
        <f>VLOOKUP($D262,IC_Req!$M$2:$O$29,3)</f>
        <v>#N/A</v>
      </c>
      <c r="AM262" s="126" t="e">
        <f>IF($AL262=3,VLOOKUP($D262,IC_Req!$M$2:$P$29,4),"")</f>
        <v>#N/A</v>
      </c>
      <c r="AO262" s="217"/>
      <c r="AP262" s="218"/>
      <c r="AQ262" s="218"/>
    </row>
    <row r="263" spans="1:43" x14ac:dyDescent="0.25">
      <c r="A263" s="125"/>
      <c r="B263" s="453"/>
      <c r="C263" s="453"/>
      <c r="D263" s="454"/>
      <c r="E263" s="455"/>
      <c r="F263" s="147" t="str">
        <f>IF(OR($D263="",$AB263=""),"",IF(AND($AL263&lt;&gt;3,$AL263&lt;&gt;4),$AB263-(VLOOKUP($AL263,IC_Req!$A$2:$J$7,3)*$AB263),""))</f>
        <v/>
      </c>
      <c r="G263" s="147" t="str">
        <f>IF($D263="","",IF(AND($AL263&lt;&gt;3,$AL263&lt;&gt;4),IF($AB263&lt;&gt;"",$AB263+(VLOOKUP($AL263,IC_Req!$A$2:$J$7,3)*$AB263),IF(AND($H263&lt;&gt;"",$AA263&lt;&gt;""),$AA263*$H263,"")),IF(AND($H263&lt;&gt;"",$AA263&lt;&gt;""),$AA263*$H263,"")))</f>
        <v/>
      </c>
      <c r="H263" s="148" t="str">
        <f>IF($D263="","",IF(AND($AL263&lt;&gt;3,$AL263&lt;&gt;4),IF($AB263&lt;&gt;"","",VLOOKUP($AL263,IC_Req!$A$2:$J$7,2)),VLOOKUP($AL263,IC_Req!$A$2:$J$7,2)))</f>
        <v/>
      </c>
      <c r="I263" s="456"/>
      <c r="J263" s="147" t="str">
        <f t="shared" si="18"/>
        <v/>
      </c>
      <c r="K263" s="148" t="str">
        <f>IF($D263="","",VLOOKUP($AL263,IC_Req!$A$2:$J$7,4))</f>
        <v/>
      </c>
      <c r="L263" s="455"/>
      <c r="M263" s="169" t="str">
        <f t="shared" si="19"/>
        <v/>
      </c>
      <c r="N263" s="458"/>
      <c r="O263" s="455"/>
      <c r="P263" s="147" t="str">
        <f t="shared" si="20"/>
        <v/>
      </c>
      <c r="Q263" s="148" t="str">
        <f>IF($D263="","",IF(OR($AL263=4,$AL263=5,$AL263=6),VLOOKUP($AL263,IC_Req!$A$2:$J$7,6),IF($AL263=3,VLOOKUP($AM263,IC_Req!$A$12:$J$15,6),"")))</f>
        <v/>
      </c>
      <c r="R263" s="456"/>
      <c r="S263" s="158" t="str">
        <f t="shared" si="21"/>
        <v/>
      </c>
      <c r="T263" s="148" t="str">
        <f>IF($D263="","",IF(OR($AL263=5,$AL263=6,$AM263=1),IF($AM263=1,VLOOKUP($AM263,IC_Req!$A$12:$J$15,7),VLOOKUP($AL263,IC_Req!$A$2:$J$7,7)),""))</f>
        <v/>
      </c>
      <c r="U263" s="455"/>
      <c r="V263" s="455"/>
      <c r="W263" s="456"/>
      <c r="X263" s="150" t="str">
        <f t="shared" si="22"/>
        <v/>
      </c>
      <c r="Y263" s="150" t="str">
        <f t="shared" si="23"/>
        <v/>
      </c>
      <c r="Z263" s="151"/>
      <c r="AA263" s="453"/>
      <c r="AB263" s="453"/>
      <c r="AC263" s="453"/>
      <c r="AD263" s="453"/>
      <c r="AE263" s="453"/>
      <c r="AF263" s="457"/>
      <c r="AG263" s="152" t="str">
        <f>IF(OR($D263="",$AH263=""),"",MIN(VLOOKUP($AL263,IC_Req!$A$2:$J$7,9),$AH263-VLOOKUP($AL263,IC_Req!$A$2:$J$7,10)))</f>
        <v/>
      </c>
      <c r="AH263" s="453"/>
      <c r="AI263" s="453"/>
      <c r="AJ263" s="151"/>
      <c r="AK263" s="126" t="e">
        <f>VLOOKUP($D263,IC_Req!$M$2:$O$29,2)</f>
        <v>#N/A</v>
      </c>
      <c r="AL263" s="126" t="e">
        <f>VLOOKUP($D263,IC_Req!$M$2:$O$29,3)</f>
        <v>#N/A</v>
      </c>
      <c r="AM263" s="126" t="e">
        <f>IF($AL263=3,VLOOKUP($D263,IC_Req!$M$2:$P$29,4),"")</f>
        <v>#N/A</v>
      </c>
      <c r="AO263" s="217"/>
      <c r="AP263" s="218"/>
      <c r="AQ263" s="218"/>
    </row>
    <row r="264" spans="1:43" x14ac:dyDescent="0.25">
      <c r="A264" s="125"/>
      <c r="B264" s="453"/>
      <c r="C264" s="453"/>
      <c r="D264" s="454"/>
      <c r="E264" s="455"/>
      <c r="F264" s="147" t="str">
        <f>IF(OR($D264="",$AB264=""),"",IF(AND($AL264&lt;&gt;3,$AL264&lt;&gt;4),$AB264-(VLOOKUP($AL264,IC_Req!$A$2:$J$7,3)*$AB264),""))</f>
        <v/>
      </c>
      <c r="G264" s="147" t="str">
        <f>IF($D264="","",IF(AND($AL264&lt;&gt;3,$AL264&lt;&gt;4),IF($AB264&lt;&gt;"",$AB264+(VLOOKUP($AL264,IC_Req!$A$2:$J$7,3)*$AB264),IF(AND($H264&lt;&gt;"",$AA264&lt;&gt;""),$AA264*$H264,"")),IF(AND($H264&lt;&gt;"",$AA264&lt;&gt;""),$AA264*$H264,"")))</f>
        <v/>
      </c>
      <c r="H264" s="148" t="str">
        <f>IF($D264="","",IF(AND($AL264&lt;&gt;3,$AL264&lt;&gt;4),IF($AB264&lt;&gt;"","",VLOOKUP($AL264,IC_Req!$A$2:$J$7,2)),VLOOKUP($AL264,IC_Req!$A$2:$J$7,2)))</f>
        <v/>
      </c>
      <c r="I264" s="456"/>
      <c r="J264" s="147" t="str">
        <f t="shared" si="18"/>
        <v/>
      </c>
      <c r="K264" s="148" t="str">
        <f>IF($D264="","",VLOOKUP($AL264,IC_Req!$A$2:$J$7,4))</f>
        <v/>
      </c>
      <c r="L264" s="455"/>
      <c r="M264" s="169" t="str">
        <f t="shared" si="19"/>
        <v/>
      </c>
      <c r="N264" s="458"/>
      <c r="O264" s="455"/>
      <c r="P264" s="147" t="str">
        <f t="shared" si="20"/>
        <v/>
      </c>
      <c r="Q264" s="148" t="str">
        <f>IF($D264="","",IF(OR($AL264=4,$AL264=5,$AL264=6),VLOOKUP($AL264,IC_Req!$A$2:$J$7,6),IF($AL264=3,VLOOKUP($AM264,IC_Req!$A$12:$J$15,6),"")))</f>
        <v/>
      </c>
      <c r="R264" s="456"/>
      <c r="S264" s="158" t="str">
        <f t="shared" si="21"/>
        <v/>
      </c>
      <c r="T264" s="148" t="str">
        <f>IF($D264="","",IF(OR($AL264=5,$AL264=6,$AM264=1),IF($AM264=1,VLOOKUP($AM264,IC_Req!$A$12:$J$15,7),VLOOKUP($AL264,IC_Req!$A$2:$J$7,7)),""))</f>
        <v/>
      </c>
      <c r="U264" s="455"/>
      <c r="V264" s="455"/>
      <c r="W264" s="456"/>
      <c r="X264" s="150" t="str">
        <f t="shared" si="22"/>
        <v/>
      </c>
      <c r="Y264" s="150" t="str">
        <f t="shared" si="23"/>
        <v/>
      </c>
      <c r="Z264" s="151"/>
      <c r="AA264" s="453"/>
      <c r="AB264" s="453"/>
      <c r="AC264" s="453"/>
      <c r="AD264" s="453"/>
      <c r="AE264" s="453"/>
      <c r="AF264" s="457"/>
      <c r="AG264" s="152" t="str">
        <f>IF(OR($D264="",$AH264=""),"",MIN(VLOOKUP($AL264,IC_Req!$A$2:$J$7,9),$AH264-VLOOKUP($AL264,IC_Req!$A$2:$J$7,10)))</f>
        <v/>
      </c>
      <c r="AH264" s="453"/>
      <c r="AI264" s="453"/>
      <c r="AJ264" s="151"/>
      <c r="AK264" s="126" t="e">
        <f>VLOOKUP($D264,IC_Req!$M$2:$O$29,2)</f>
        <v>#N/A</v>
      </c>
      <c r="AL264" s="126" t="e">
        <f>VLOOKUP($D264,IC_Req!$M$2:$O$29,3)</f>
        <v>#N/A</v>
      </c>
      <c r="AM264" s="126" t="e">
        <f>IF($AL264=3,VLOOKUP($D264,IC_Req!$M$2:$P$29,4),"")</f>
        <v>#N/A</v>
      </c>
      <c r="AO264" s="217"/>
      <c r="AP264" s="218"/>
      <c r="AQ264" s="218"/>
    </row>
    <row r="265" spans="1:43" x14ac:dyDescent="0.25">
      <c r="A265" s="125"/>
      <c r="B265" s="453"/>
      <c r="C265" s="453"/>
      <c r="D265" s="454"/>
      <c r="E265" s="455"/>
      <c r="F265" s="147" t="str">
        <f>IF(OR($D265="",$AB265=""),"",IF(AND($AL265&lt;&gt;3,$AL265&lt;&gt;4),$AB265-(VLOOKUP($AL265,IC_Req!$A$2:$J$7,3)*$AB265),""))</f>
        <v/>
      </c>
      <c r="G265" s="147" t="str">
        <f>IF($D265="","",IF(AND($AL265&lt;&gt;3,$AL265&lt;&gt;4),IF($AB265&lt;&gt;"",$AB265+(VLOOKUP($AL265,IC_Req!$A$2:$J$7,3)*$AB265),IF(AND($H265&lt;&gt;"",$AA265&lt;&gt;""),$AA265*$H265,"")),IF(AND($H265&lt;&gt;"",$AA265&lt;&gt;""),$AA265*$H265,"")))</f>
        <v/>
      </c>
      <c r="H265" s="148" t="str">
        <f>IF($D265="","",IF(AND($AL265&lt;&gt;3,$AL265&lt;&gt;4),IF($AB265&lt;&gt;"","",VLOOKUP($AL265,IC_Req!$A$2:$J$7,2)),VLOOKUP($AL265,IC_Req!$A$2:$J$7,2)))</f>
        <v/>
      </c>
      <c r="I265" s="456"/>
      <c r="J265" s="147" t="str">
        <f t="shared" si="18"/>
        <v/>
      </c>
      <c r="K265" s="148" t="str">
        <f>IF($D265="","",VLOOKUP($AL265,IC_Req!$A$2:$J$7,4))</f>
        <v/>
      </c>
      <c r="L265" s="455"/>
      <c r="M265" s="169" t="str">
        <f t="shared" si="19"/>
        <v/>
      </c>
      <c r="N265" s="458"/>
      <c r="O265" s="455"/>
      <c r="P265" s="147" t="str">
        <f t="shared" si="20"/>
        <v/>
      </c>
      <c r="Q265" s="148" t="str">
        <f>IF($D265="","",IF(OR($AL265=4,$AL265=5,$AL265=6),VLOOKUP($AL265,IC_Req!$A$2:$J$7,6),IF($AL265=3,VLOOKUP($AM265,IC_Req!$A$12:$J$15,6),"")))</f>
        <v/>
      </c>
      <c r="R265" s="456"/>
      <c r="S265" s="158" t="str">
        <f t="shared" si="21"/>
        <v/>
      </c>
      <c r="T265" s="148" t="str">
        <f>IF($D265="","",IF(OR($AL265=5,$AL265=6,$AM265=1),IF($AM265=1,VLOOKUP($AM265,IC_Req!$A$12:$J$15,7),VLOOKUP($AL265,IC_Req!$A$2:$J$7,7)),""))</f>
        <v/>
      </c>
      <c r="U265" s="455"/>
      <c r="V265" s="455"/>
      <c r="W265" s="456"/>
      <c r="X265" s="150" t="str">
        <f t="shared" si="22"/>
        <v/>
      </c>
      <c r="Y265" s="150" t="str">
        <f t="shared" si="23"/>
        <v/>
      </c>
      <c r="Z265" s="151"/>
      <c r="AA265" s="453"/>
      <c r="AB265" s="453"/>
      <c r="AC265" s="453"/>
      <c r="AD265" s="453"/>
      <c r="AE265" s="453"/>
      <c r="AF265" s="457"/>
      <c r="AG265" s="152" t="str">
        <f>IF(OR($D265="",$AH265=""),"",MIN(VLOOKUP($AL265,IC_Req!$A$2:$J$7,9),$AH265-VLOOKUP($AL265,IC_Req!$A$2:$J$7,10)))</f>
        <v/>
      </c>
      <c r="AH265" s="453"/>
      <c r="AI265" s="453"/>
      <c r="AJ265" s="151"/>
      <c r="AK265" s="126" t="e">
        <f>VLOOKUP($D265,IC_Req!$M$2:$O$29,2)</f>
        <v>#N/A</v>
      </c>
      <c r="AL265" s="126" t="e">
        <f>VLOOKUP($D265,IC_Req!$M$2:$O$29,3)</f>
        <v>#N/A</v>
      </c>
      <c r="AM265" s="126" t="e">
        <f>IF($AL265=3,VLOOKUP($D265,IC_Req!$M$2:$P$29,4),"")</f>
        <v>#N/A</v>
      </c>
      <c r="AO265" s="217"/>
      <c r="AP265" s="218"/>
      <c r="AQ265" s="218"/>
    </row>
    <row r="266" spans="1:43" x14ac:dyDescent="0.25">
      <c r="A266" s="125"/>
      <c r="B266" s="453"/>
      <c r="C266" s="453"/>
      <c r="D266" s="454"/>
      <c r="E266" s="455"/>
      <c r="F266" s="147" t="str">
        <f>IF(OR($D266="",$AB266=""),"",IF(AND($AL266&lt;&gt;3,$AL266&lt;&gt;4),$AB266-(VLOOKUP($AL266,IC_Req!$A$2:$J$7,3)*$AB266),""))</f>
        <v/>
      </c>
      <c r="G266" s="147" t="str">
        <f>IF($D266="","",IF(AND($AL266&lt;&gt;3,$AL266&lt;&gt;4),IF($AB266&lt;&gt;"",$AB266+(VLOOKUP($AL266,IC_Req!$A$2:$J$7,3)*$AB266),IF(AND($H266&lt;&gt;"",$AA266&lt;&gt;""),$AA266*$H266,"")),IF(AND($H266&lt;&gt;"",$AA266&lt;&gt;""),$AA266*$H266,"")))</f>
        <v/>
      </c>
      <c r="H266" s="148" t="str">
        <f>IF($D266="","",IF(AND($AL266&lt;&gt;3,$AL266&lt;&gt;4),IF($AB266&lt;&gt;"","",VLOOKUP($AL266,IC_Req!$A$2:$J$7,2)),VLOOKUP($AL266,IC_Req!$A$2:$J$7,2)))</f>
        <v/>
      </c>
      <c r="I266" s="456"/>
      <c r="J266" s="147" t="str">
        <f t="shared" si="18"/>
        <v/>
      </c>
      <c r="K266" s="148" t="str">
        <f>IF($D266="","",VLOOKUP($AL266,IC_Req!$A$2:$J$7,4))</f>
        <v/>
      </c>
      <c r="L266" s="455"/>
      <c r="M266" s="169" t="str">
        <f t="shared" si="19"/>
        <v/>
      </c>
      <c r="N266" s="458"/>
      <c r="O266" s="455"/>
      <c r="P266" s="147" t="str">
        <f t="shared" si="20"/>
        <v/>
      </c>
      <c r="Q266" s="148" t="str">
        <f>IF($D266="","",IF(OR($AL266=4,$AL266=5,$AL266=6),VLOOKUP($AL266,IC_Req!$A$2:$J$7,6),IF($AL266=3,VLOOKUP($AM266,IC_Req!$A$12:$J$15,6),"")))</f>
        <v/>
      </c>
      <c r="R266" s="456"/>
      <c r="S266" s="158" t="str">
        <f t="shared" si="21"/>
        <v/>
      </c>
      <c r="T266" s="148" t="str">
        <f>IF($D266="","",IF(OR($AL266=5,$AL266=6,$AM266=1),IF($AM266=1,VLOOKUP($AM266,IC_Req!$A$12:$J$15,7),VLOOKUP($AL266,IC_Req!$A$2:$J$7,7)),""))</f>
        <v/>
      </c>
      <c r="U266" s="455"/>
      <c r="V266" s="455"/>
      <c r="W266" s="456"/>
      <c r="X266" s="150" t="str">
        <f t="shared" si="22"/>
        <v/>
      </c>
      <c r="Y266" s="150" t="str">
        <f t="shared" si="23"/>
        <v/>
      </c>
      <c r="Z266" s="151"/>
      <c r="AA266" s="453"/>
      <c r="AB266" s="453"/>
      <c r="AC266" s="453"/>
      <c r="AD266" s="453"/>
      <c r="AE266" s="453"/>
      <c r="AF266" s="457"/>
      <c r="AG266" s="152" t="str">
        <f>IF(OR($D266="",$AH266=""),"",MIN(VLOOKUP($AL266,IC_Req!$A$2:$J$7,9),$AH266-VLOOKUP($AL266,IC_Req!$A$2:$J$7,10)))</f>
        <v/>
      </c>
      <c r="AH266" s="453"/>
      <c r="AI266" s="453"/>
      <c r="AJ266" s="151"/>
      <c r="AK266" s="126" t="e">
        <f>VLOOKUP($D266,IC_Req!$M$2:$O$29,2)</f>
        <v>#N/A</v>
      </c>
      <c r="AL266" s="126" t="e">
        <f>VLOOKUP($D266,IC_Req!$M$2:$O$29,3)</f>
        <v>#N/A</v>
      </c>
      <c r="AM266" s="126" t="e">
        <f>IF($AL266=3,VLOOKUP($D266,IC_Req!$M$2:$P$29,4),"")</f>
        <v>#N/A</v>
      </c>
      <c r="AO266" s="217"/>
      <c r="AP266" s="218"/>
      <c r="AQ266" s="218"/>
    </row>
    <row r="267" spans="1:43" x14ac:dyDescent="0.25">
      <c r="A267" s="125"/>
      <c r="B267" s="453"/>
      <c r="C267" s="453"/>
      <c r="D267" s="454"/>
      <c r="E267" s="455"/>
      <c r="F267" s="147" t="str">
        <f>IF(OR($D267="",$AB267=""),"",IF(AND($AL267&lt;&gt;3,$AL267&lt;&gt;4),$AB267-(VLOOKUP($AL267,IC_Req!$A$2:$J$7,3)*$AB267),""))</f>
        <v/>
      </c>
      <c r="G267" s="147" t="str">
        <f>IF($D267="","",IF(AND($AL267&lt;&gt;3,$AL267&lt;&gt;4),IF($AB267&lt;&gt;"",$AB267+(VLOOKUP($AL267,IC_Req!$A$2:$J$7,3)*$AB267),IF(AND($H267&lt;&gt;"",$AA267&lt;&gt;""),$AA267*$H267,"")),IF(AND($H267&lt;&gt;"",$AA267&lt;&gt;""),$AA267*$H267,"")))</f>
        <v/>
      </c>
      <c r="H267" s="148" t="str">
        <f>IF($D267="","",IF(AND($AL267&lt;&gt;3,$AL267&lt;&gt;4),IF($AB267&lt;&gt;"","",VLOOKUP($AL267,IC_Req!$A$2:$J$7,2)),VLOOKUP($AL267,IC_Req!$A$2:$J$7,2)))</f>
        <v/>
      </c>
      <c r="I267" s="456"/>
      <c r="J267" s="147" t="str">
        <f t="shared" si="18"/>
        <v/>
      </c>
      <c r="K267" s="148" t="str">
        <f>IF($D267="","",VLOOKUP($AL267,IC_Req!$A$2:$J$7,4))</f>
        <v/>
      </c>
      <c r="L267" s="455"/>
      <c r="M267" s="169" t="str">
        <f t="shared" si="19"/>
        <v/>
      </c>
      <c r="N267" s="458"/>
      <c r="O267" s="455"/>
      <c r="P267" s="147" t="str">
        <f t="shared" si="20"/>
        <v/>
      </c>
      <c r="Q267" s="148" t="str">
        <f>IF($D267="","",IF(OR($AL267=4,$AL267=5,$AL267=6),VLOOKUP($AL267,IC_Req!$A$2:$J$7,6),IF($AL267=3,VLOOKUP($AM267,IC_Req!$A$12:$J$15,6),"")))</f>
        <v/>
      </c>
      <c r="R267" s="456"/>
      <c r="S267" s="158" t="str">
        <f t="shared" si="21"/>
        <v/>
      </c>
      <c r="T267" s="148" t="str">
        <f>IF($D267="","",IF(OR($AL267=5,$AL267=6,$AM267=1),IF($AM267=1,VLOOKUP($AM267,IC_Req!$A$12:$J$15,7),VLOOKUP($AL267,IC_Req!$A$2:$J$7,7)),""))</f>
        <v/>
      </c>
      <c r="U267" s="455"/>
      <c r="V267" s="455"/>
      <c r="W267" s="456"/>
      <c r="X267" s="150" t="str">
        <f t="shared" si="22"/>
        <v/>
      </c>
      <c r="Y267" s="150" t="str">
        <f t="shared" si="23"/>
        <v/>
      </c>
      <c r="Z267" s="151"/>
      <c r="AA267" s="453"/>
      <c r="AB267" s="453"/>
      <c r="AC267" s="453"/>
      <c r="AD267" s="453"/>
      <c r="AE267" s="453"/>
      <c r="AF267" s="457"/>
      <c r="AG267" s="152" t="str">
        <f>IF(OR($D267="",$AH267=""),"",MIN(VLOOKUP($AL267,IC_Req!$A$2:$J$7,9),$AH267-VLOOKUP($AL267,IC_Req!$A$2:$J$7,10)))</f>
        <v/>
      </c>
      <c r="AH267" s="453"/>
      <c r="AI267" s="453"/>
      <c r="AJ267" s="151"/>
      <c r="AK267" s="126" t="e">
        <f>VLOOKUP($D267,IC_Req!$M$2:$O$29,2)</f>
        <v>#N/A</v>
      </c>
      <c r="AL267" s="126" t="e">
        <f>VLOOKUP($D267,IC_Req!$M$2:$O$29,3)</f>
        <v>#N/A</v>
      </c>
      <c r="AM267" s="126" t="e">
        <f>IF($AL267=3,VLOOKUP($D267,IC_Req!$M$2:$P$29,4),"")</f>
        <v>#N/A</v>
      </c>
      <c r="AO267" s="217"/>
      <c r="AP267" s="218"/>
      <c r="AQ267" s="218"/>
    </row>
    <row r="268" spans="1:43" x14ac:dyDescent="0.25">
      <c r="A268" s="125"/>
      <c r="B268" s="453"/>
      <c r="C268" s="453"/>
      <c r="D268" s="454"/>
      <c r="E268" s="455"/>
      <c r="F268" s="147" t="str">
        <f>IF(OR($D268="",$AB268=""),"",IF(AND($AL268&lt;&gt;3,$AL268&lt;&gt;4),$AB268-(VLOOKUP($AL268,IC_Req!$A$2:$J$7,3)*$AB268),""))</f>
        <v/>
      </c>
      <c r="G268" s="147" t="str">
        <f>IF($D268="","",IF(AND($AL268&lt;&gt;3,$AL268&lt;&gt;4),IF($AB268&lt;&gt;"",$AB268+(VLOOKUP($AL268,IC_Req!$A$2:$J$7,3)*$AB268),IF(AND($H268&lt;&gt;"",$AA268&lt;&gt;""),$AA268*$H268,"")),IF(AND($H268&lt;&gt;"",$AA268&lt;&gt;""),$AA268*$H268,"")))</f>
        <v/>
      </c>
      <c r="H268" s="148" t="str">
        <f>IF($D268="","",IF(AND($AL268&lt;&gt;3,$AL268&lt;&gt;4),IF($AB268&lt;&gt;"","",VLOOKUP($AL268,IC_Req!$A$2:$J$7,2)),VLOOKUP($AL268,IC_Req!$A$2:$J$7,2)))</f>
        <v/>
      </c>
      <c r="I268" s="456"/>
      <c r="J268" s="147" t="str">
        <f t="shared" si="18"/>
        <v/>
      </c>
      <c r="K268" s="148" t="str">
        <f>IF($D268="","",VLOOKUP($AL268,IC_Req!$A$2:$J$7,4))</f>
        <v/>
      </c>
      <c r="L268" s="455"/>
      <c r="M268" s="169" t="str">
        <f t="shared" si="19"/>
        <v/>
      </c>
      <c r="N268" s="458"/>
      <c r="O268" s="455"/>
      <c r="P268" s="147" t="str">
        <f t="shared" si="20"/>
        <v/>
      </c>
      <c r="Q268" s="148" t="str">
        <f>IF($D268="","",IF(OR($AL268=4,$AL268=5,$AL268=6),VLOOKUP($AL268,IC_Req!$A$2:$J$7,6),IF($AL268=3,VLOOKUP($AM268,IC_Req!$A$12:$J$15,6),"")))</f>
        <v/>
      </c>
      <c r="R268" s="456"/>
      <c r="S268" s="158" t="str">
        <f t="shared" si="21"/>
        <v/>
      </c>
      <c r="T268" s="148" t="str">
        <f>IF($D268="","",IF(OR($AL268=5,$AL268=6,$AM268=1),IF($AM268=1,VLOOKUP($AM268,IC_Req!$A$12:$J$15,7),VLOOKUP($AL268,IC_Req!$A$2:$J$7,7)),""))</f>
        <v/>
      </c>
      <c r="U268" s="455"/>
      <c r="V268" s="455"/>
      <c r="W268" s="456"/>
      <c r="X268" s="150" t="str">
        <f t="shared" si="22"/>
        <v/>
      </c>
      <c r="Y268" s="150" t="str">
        <f t="shared" si="23"/>
        <v/>
      </c>
      <c r="Z268" s="151"/>
      <c r="AA268" s="453"/>
      <c r="AB268" s="453"/>
      <c r="AC268" s="453"/>
      <c r="AD268" s="453"/>
      <c r="AE268" s="453"/>
      <c r="AF268" s="457"/>
      <c r="AG268" s="152" t="str">
        <f>IF(OR($D268="",$AH268=""),"",MIN(VLOOKUP($AL268,IC_Req!$A$2:$J$7,9),$AH268-VLOOKUP($AL268,IC_Req!$A$2:$J$7,10)))</f>
        <v/>
      </c>
      <c r="AH268" s="453"/>
      <c r="AI268" s="453"/>
      <c r="AJ268" s="151"/>
      <c r="AK268" s="126" t="e">
        <f>VLOOKUP($D268,IC_Req!$M$2:$O$29,2)</f>
        <v>#N/A</v>
      </c>
      <c r="AL268" s="126" t="e">
        <f>VLOOKUP($D268,IC_Req!$M$2:$O$29,3)</f>
        <v>#N/A</v>
      </c>
      <c r="AM268" s="126" t="e">
        <f>IF($AL268=3,VLOOKUP($D268,IC_Req!$M$2:$P$29,4),"")</f>
        <v>#N/A</v>
      </c>
      <c r="AO268" s="217"/>
      <c r="AP268" s="218"/>
      <c r="AQ268" s="218"/>
    </row>
    <row r="269" spans="1:43" x14ac:dyDescent="0.25">
      <c r="A269" s="125"/>
      <c r="B269" s="453"/>
      <c r="C269" s="453"/>
      <c r="D269" s="454"/>
      <c r="E269" s="455"/>
      <c r="F269" s="147" t="str">
        <f>IF(OR($D269="",$AB269=""),"",IF(AND($AL269&lt;&gt;3,$AL269&lt;&gt;4),$AB269-(VLOOKUP($AL269,IC_Req!$A$2:$J$7,3)*$AB269),""))</f>
        <v/>
      </c>
      <c r="G269" s="147" t="str">
        <f>IF($D269="","",IF(AND($AL269&lt;&gt;3,$AL269&lt;&gt;4),IF($AB269&lt;&gt;"",$AB269+(VLOOKUP($AL269,IC_Req!$A$2:$J$7,3)*$AB269),IF(AND($H269&lt;&gt;"",$AA269&lt;&gt;""),$AA269*$H269,"")),IF(AND($H269&lt;&gt;"",$AA269&lt;&gt;""),$AA269*$H269,"")))</f>
        <v/>
      </c>
      <c r="H269" s="148" t="str">
        <f>IF($D269="","",IF(AND($AL269&lt;&gt;3,$AL269&lt;&gt;4),IF($AB269&lt;&gt;"","",VLOOKUP($AL269,IC_Req!$A$2:$J$7,2)),VLOOKUP($AL269,IC_Req!$A$2:$J$7,2)))</f>
        <v/>
      </c>
      <c r="I269" s="456"/>
      <c r="J269" s="147" t="str">
        <f t="shared" si="18"/>
        <v/>
      </c>
      <c r="K269" s="148" t="str">
        <f>IF($D269="","",VLOOKUP($AL269,IC_Req!$A$2:$J$7,4))</f>
        <v/>
      </c>
      <c r="L269" s="455"/>
      <c r="M269" s="169" t="str">
        <f t="shared" si="19"/>
        <v/>
      </c>
      <c r="N269" s="458"/>
      <c r="O269" s="455"/>
      <c r="P269" s="147" t="str">
        <f t="shared" si="20"/>
        <v/>
      </c>
      <c r="Q269" s="148" t="str">
        <f>IF($D269="","",IF(OR($AL269=4,$AL269=5,$AL269=6),VLOOKUP($AL269,IC_Req!$A$2:$J$7,6),IF($AL269=3,VLOOKUP($AM269,IC_Req!$A$12:$J$15,6),"")))</f>
        <v/>
      </c>
      <c r="R269" s="456"/>
      <c r="S269" s="158" t="str">
        <f t="shared" si="21"/>
        <v/>
      </c>
      <c r="T269" s="148" t="str">
        <f>IF($D269="","",IF(OR($AL269=5,$AL269=6,$AM269=1),IF($AM269=1,VLOOKUP($AM269,IC_Req!$A$12:$J$15,7),VLOOKUP($AL269,IC_Req!$A$2:$J$7,7)),""))</f>
        <v/>
      </c>
      <c r="U269" s="455"/>
      <c r="V269" s="455"/>
      <c r="W269" s="456"/>
      <c r="X269" s="150" t="str">
        <f t="shared" si="22"/>
        <v/>
      </c>
      <c r="Y269" s="150" t="str">
        <f t="shared" si="23"/>
        <v/>
      </c>
      <c r="Z269" s="151"/>
      <c r="AA269" s="453"/>
      <c r="AB269" s="453"/>
      <c r="AC269" s="453"/>
      <c r="AD269" s="453"/>
      <c r="AE269" s="453"/>
      <c r="AF269" s="457"/>
      <c r="AG269" s="152" t="str">
        <f>IF(OR($D269="",$AH269=""),"",MIN(VLOOKUP($AL269,IC_Req!$A$2:$J$7,9),$AH269-VLOOKUP($AL269,IC_Req!$A$2:$J$7,10)))</f>
        <v/>
      </c>
      <c r="AH269" s="453"/>
      <c r="AI269" s="453"/>
      <c r="AJ269" s="151"/>
      <c r="AK269" s="126" t="e">
        <f>VLOOKUP($D269,IC_Req!$M$2:$O$29,2)</f>
        <v>#N/A</v>
      </c>
      <c r="AL269" s="126" t="e">
        <f>VLOOKUP($D269,IC_Req!$M$2:$O$29,3)</f>
        <v>#N/A</v>
      </c>
      <c r="AM269" s="126" t="e">
        <f>IF($AL269=3,VLOOKUP($D269,IC_Req!$M$2:$P$29,4),"")</f>
        <v>#N/A</v>
      </c>
      <c r="AO269" s="217"/>
      <c r="AP269" s="218"/>
      <c r="AQ269" s="218"/>
    </row>
    <row r="270" spans="1:43" x14ac:dyDescent="0.25">
      <c r="A270" s="125"/>
      <c r="B270" s="453"/>
      <c r="C270" s="453"/>
      <c r="D270" s="454"/>
      <c r="E270" s="455"/>
      <c r="F270" s="147" t="str">
        <f>IF(OR($D270="",$AB270=""),"",IF(AND($AL270&lt;&gt;3,$AL270&lt;&gt;4),$AB270-(VLOOKUP($AL270,IC_Req!$A$2:$J$7,3)*$AB270),""))</f>
        <v/>
      </c>
      <c r="G270" s="147" t="str">
        <f>IF($D270="","",IF(AND($AL270&lt;&gt;3,$AL270&lt;&gt;4),IF($AB270&lt;&gt;"",$AB270+(VLOOKUP($AL270,IC_Req!$A$2:$J$7,3)*$AB270),IF(AND($H270&lt;&gt;"",$AA270&lt;&gt;""),$AA270*$H270,"")),IF(AND($H270&lt;&gt;"",$AA270&lt;&gt;""),$AA270*$H270,"")))</f>
        <v/>
      </c>
      <c r="H270" s="148" t="str">
        <f>IF($D270="","",IF(AND($AL270&lt;&gt;3,$AL270&lt;&gt;4),IF($AB270&lt;&gt;"","",VLOOKUP($AL270,IC_Req!$A$2:$J$7,2)),VLOOKUP($AL270,IC_Req!$A$2:$J$7,2)))</f>
        <v/>
      </c>
      <c r="I270" s="456"/>
      <c r="J270" s="147" t="str">
        <f t="shared" si="18"/>
        <v/>
      </c>
      <c r="K270" s="148" t="str">
        <f>IF($D270="","",VLOOKUP($AL270,IC_Req!$A$2:$J$7,4))</f>
        <v/>
      </c>
      <c r="L270" s="455"/>
      <c r="M270" s="169" t="str">
        <f t="shared" si="19"/>
        <v/>
      </c>
      <c r="N270" s="458"/>
      <c r="O270" s="455"/>
      <c r="P270" s="147" t="str">
        <f t="shared" si="20"/>
        <v/>
      </c>
      <c r="Q270" s="148" t="str">
        <f>IF($D270="","",IF(OR($AL270=4,$AL270=5,$AL270=6),VLOOKUP($AL270,IC_Req!$A$2:$J$7,6),IF($AL270=3,VLOOKUP($AM270,IC_Req!$A$12:$J$15,6),"")))</f>
        <v/>
      </c>
      <c r="R270" s="456"/>
      <c r="S270" s="158" t="str">
        <f t="shared" si="21"/>
        <v/>
      </c>
      <c r="T270" s="148" t="str">
        <f>IF($D270="","",IF(OR($AL270=5,$AL270=6,$AM270=1),IF($AM270=1,VLOOKUP($AM270,IC_Req!$A$12:$J$15,7),VLOOKUP($AL270,IC_Req!$A$2:$J$7,7)),""))</f>
        <v/>
      </c>
      <c r="U270" s="455"/>
      <c r="V270" s="455"/>
      <c r="W270" s="456"/>
      <c r="X270" s="150" t="str">
        <f t="shared" si="22"/>
        <v/>
      </c>
      <c r="Y270" s="150" t="str">
        <f t="shared" si="23"/>
        <v/>
      </c>
      <c r="Z270" s="151"/>
      <c r="AA270" s="453"/>
      <c r="AB270" s="453"/>
      <c r="AC270" s="453"/>
      <c r="AD270" s="453"/>
      <c r="AE270" s="453"/>
      <c r="AF270" s="457"/>
      <c r="AG270" s="152" t="str">
        <f>IF(OR($D270="",$AH270=""),"",MIN(VLOOKUP($AL270,IC_Req!$A$2:$J$7,9),$AH270-VLOOKUP($AL270,IC_Req!$A$2:$J$7,10)))</f>
        <v/>
      </c>
      <c r="AH270" s="453"/>
      <c r="AI270" s="453"/>
      <c r="AJ270" s="151"/>
      <c r="AK270" s="126" t="e">
        <f>VLOOKUP($D270,IC_Req!$M$2:$O$29,2)</f>
        <v>#N/A</v>
      </c>
      <c r="AL270" s="126" t="e">
        <f>VLOOKUP($D270,IC_Req!$M$2:$O$29,3)</f>
        <v>#N/A</v>
      </c>
      <c r="AM270" s="126" t="e">
        <f>IF($AL270=3,VLOOKUP($D270,IC_Req!$M$2:$P$29,4),"")</f>
        <v>#N/A</v>
      </c>
      <c r="AO270" s="217"/>
      <c r="AP270" s="218"/>
      <c r="AQ270" s="218"/>
    </row>
    <row r="271" spans="1:43" x14ac:dyDescent="0.25">
      <c r="A271" s="125"/>
      <c r="B271" s="453"/>
      <c r="C271" s="453"/>
      <c r="D271" s="454"/>
      <c r="E271" s="455"/>
      <c r="F271" s="147" t="str">
        <f>IF(OR($D271="",$AB271=""),"",IF(AND($AL271&lt;&gt;3,$AL271&lt;&gt;4),$AB271-(VLOOKUP($AL271,IC_Req!$A$2:$J$7,3)*$AB271),""))</f>
        <v/>
      </c>
      <c r="G271" s="147" t="str">
        <f>IF($D271="","",IF(AND($AL271&lt;&gt;3,$AL271&lt;&gt;4),IF($AB271&lt;&gt;"",$AB271+(VLOOKUP($AL271,IC_Req!$A$2:$J$7,3)*$AB271),IF(AND($H271&lt;&gt;"",$AA271&lt;&gt;""),$AA271*$H271,"")),IF(AND($H271&lt;&gt;"",$AA271&lt;&gt;""),$AA271*$H271,"")))</f>
        <v/>
      </c>
      <c r="H271" s="148" t="str">
        <f>IF($D271="","",IF(AND($AL271&lt;&gt;3,$AL271&lt;&gt;4),IF($AB271&lt;&gt;"","",VLOOKUP($AL271,IC_Req!$A$2:$J$7,2)),VLOOKUP($AL271,IC_Req!$A$2:$J$7,2)))</f>
        <v/>
      </c>
      <c r="I271" s="456"/>
      <c r="J271" s="147" t="str">
        <f t="shared" si="18"/>
        <v/>
      </c>
      <c r="K271" s="148" t="str">
        <f>IF($D271="","",VLOOKUP($AL271,IC_Req!$A$2:$J$7,4))</f>
        <v/>
      </c>
      <c r="L271" s="455"/>
      <c r="M271" s="169" t="str">
        <f t="shared" si="19"/>
        <v/>
      </c>
      <c r="N271" s="458"/>
      <c r="O271" s="455"/>
      <c r="P271" s="147" t="str">
        <f t="shared" si="20"/>
        <v/>
      </c>
      <c r="Q271" s="148" t="str">
        <f>IF($D271="","",IF(OR($AL271=4,$AL271=5,$AL271=6),VLOOKUP($AL271,IC_Req!$A$2:$J$7,6),IF($AL271=3,VLOOKUP($AM271,IC_Req!$A$12:$J$15,6),"")))</f>
        <v/>
      </c>
      <c r="R271" s="456"/>
      <c r="S271" s="158" t="str">
        <f t="shared" si="21"/>
        <v/>
      </c>
      <c r="T271" s="148" t="str">
        <f>IF($D271="","",IF(OR($AL271=5,$AL271=6,$AM271=1),IF($AM271=1,VLOOKUP($AM271,IC_Req!$A$12:$J$15,7),VLOOKUP($AL271,IC_Req!$A$2:$J$7,7)),""))</f>
        <v/>
      </c>
      <c r="U271" s="455"/>
      <c r="V271" s="455"/>
      <c r="W271" s="456"/>
      <c r="X271" s="150" t="str">
        <f t="shared" si="22"/>
        <v/>
      </c>
      <c r="Y271" s="150" t="str">
        <f t="shared" si="23"/>
        <v/>
      </c>
      <c r="Z271" s="151"/>
      <c r="AA271" s="453"/>
      <c r="AB271" s="453"/>
      <c r="AC271" s="453"/>
      <c r="AD271" s="453"/>
      <c r="AE271" s="453"/>
      <c r="AF271" s="457"/>
      <c r="AG271" s="152" t="str">
        <f>IF(OR($D271="",$AH271=""),"",MIN(VLOOKUP($AL271,IC_Req!$A$2:$J$7,9),$AH271-VLOOKUP($AL271,IC_Req!$A$2:$J$7,10)))</f>
        <v/>
      </c>
      <c r="AH271" s="453"/>
      <c r="AI271" s="453"/>
      <c r="AJ271" s="151"/>
      <c r="AK271" s="126" t="e">
        <f>VLOOKUP($D271,IC_Req!$M$2:$O$29,2)</f>
        <v>#N/A</v>
      </c>
      <c r="AL271" s="126" t="e">
        <f>VLOOKUP($D271,IC_Req!$M$2:$O$29,3)</f>
        <v>#N/A</v>
      </c>
      <c r="AM271" s="126" t="e">
        <f>IF($AL271=3,VLOOKUP($D271,IC_Req!$M$2:$P$29,4),"")</f>
        <v>#N/A</v>
      </c>
      <c r="AO271" s="217"/>
      <c r="AP271" s="218"/>
      <c r="AQ271" s="218"/>
    </row>
    <row r="272" spans="1:43" x14ac:dyDescent="0.25">
      <c r="A272" s="125"/>
      <c r="B272" s="453"/>
      <c r="C272" s="453"/>
      <c r="D272" s="454"/>
      <c r="E272" s="455"/>
      <c r="F272" s="147" t="str">
        <f>IF(OR($D272="",$AB272=""),"",IF(AND($AL272&lt;&gt;3,$AL272&lt;&gt;4),$AB272-(VLOOKUP($AL272,IC_Req!$A$2:$J$7,3)*$AB272),""))</f>
        <v/>
      </c>
      <c r="G272" s="147" t="str">
        <f>IF($D272="","",IF(AND($AL272&lt;&gt;3,$AL272&lt;&gt;4),IF($AB272&lt;&gt;"",$AB272+(VLOOKUP($AL272,IC_Req!$A$2:$J$7,3)*$AB272),IF(AND($H272&lt;&gt;"",$AA272&lt;&gt;""),$AA272*$H272,"")),IF(AND($H272&lt;&gt;"",$AA272&lt;&gt;""),$AA272*$H272,"")))</f>
        <v/>
      </c>
      <c r="H272" s="148" t="str">
        <f>IF($D272="","",IF(AND($AL272&lt;&gt;3,$AL272&lt;&gt;4),IF($AB272&lt;&gt;"","",VLOOKUP($AL272,IC_Req!$A$2:$J$7,2)),VLOOKUP($AL272,IC_Req!$A$2:$J$7,2)))</f>
        <v/>
      </c>
      <c r="I272" s="456"/>
      <c r="J272" s="147" t="str">
        <f t="shared" si="18"/>
        <v/>
      </c>
      <c r="K272" s="148" t="str">
        <f>IF($D272="","",VLOOKUP($AL272,IC_Req!$A$2:$J$7,4))</f>
        <v/>
      </c>
      <c r="L272" s="455"/>
      <c r="M272" s="169" t="str">
        <f t="shared" si="19"/>
        <v/>
      </c>
      <c r="N272" s="458"/>
      <c r="O272" s="455"/>
      <c r="P272" s="147" t="str">
        <f t="shared" si="20"/>
        <v/>
      </c>
      <c r="Q272" s="148" t="str">
        <f>IF($D272="","",IF(OR($AL272=4,$AL272=5,$AL272=6),VLOOKUP($AL272,IC_Req!$A$2:$J$7,6),IF($AL272=3,VLOOKUP($AM272,IC_Req!$A$12:$J$15,6),"")))</f>
        <v/>
      </c>
      <c r="R272" s="456"/>
      <c r="S272" s="158" t="str">
        <f t="shared" si="21"/>
        <v/>
      </c>
      <c r="T272" s="148" t="str">
        <f>IF($D272="","",IF(OR($AL272=5,$AL272=6,$AM272=1),IF($AM272=1,VLOOKUP($AM272,IC_Req!$A$12:$J$15,7),VLOOKUP($AL272,IC_Req!$A$2:$J$7,7)),""))</f>
        <v/>
      </c>
      <c r="U272" s="455"/>
      <c r="V272" s="455"/>
      <c r="W272" s="456"/>
      <c r="X272" s="150" t="str">
        <f t="shared" si="22"/>
        <v/>
      </c>
      <c r="Y272" s="150" t="str">
        <f t="shared" si="23"/>
        <v/>
      </c>
      <c r="Z272" s="151"/>
      <c r="AA272" s="453"/>
      <c r="AB272" s="453"/>
      <c r="AC272" s="453"/>
      <c r="AD272" s="453"/>
      <c r="AE272" s="453"/>
      <c r="AF272" s="457"/>
      <c r="AG272" s="152" t="str">
        <f>IF(OR($D272="",$AH272=""),"",MIN(VLOOKUP($AL272,IC_Req!$A$2:$J$7,9),$AH272-VLOOKUP($AL272,IC_Req!$A$2:$J$7,10)))</f>
        <v/>
      </c>
      <c r="AH272" s="453"/>
      <c r="AI272" s="453"/>
      <c r="AJ272" s="151"/>
      <c r="AK272" s="126" t="e">
        <f>VLOOKUP($D272,IC_Req!$M$2:$O$29,2)</f>
        <v>#N/A</v>
      </c>
      <c r="AL272" s="126" t="e">
        <f>VLOOKUP($D272,IC_Req!$M$2:$O$29,3)</f>
        <v>#N/A</v>
      </c>
      <c r="AM272" s="126" t="e">
        <f>IF($AL272=3,VLOOKUP($D272,IC_Req!$M$2:$P$29,4),"")</f>
        <v>#N/A</v>
      </c>
      <c r="AO272" s="217"/>
      <c r="AP272" s="218"/>
      <c r="AQ272" s="218"/>
    </row>
    <row r="273" spans="1:43" x14ac:dyDescent="0.25">
      <c r="A273" s="125"/>
      <c r="B273" s="453"/>
      <c r="C273" s="453"/>
      <c r="D273" s="454"/>
      <c r="E273" s="455"/>
      <c r="F273" s="147" t="str">
        <f>IF(OR($D273="",$AB273=""),"",IF(AND($AL273&lt;&gt;3,$AL273&lt;&gt;4),$AB273-(VLOOKUP($AL273,IC_Req!$A$2:$J$7,3)*$AB273),""))</f>
        <v/>
      </c>
      <c r="G273" s="147" t="str">
        <f>IF($D273="","",IF(AND($AL273&lt;&gt;3,$AL273&lt;&gt;4),IF($AB273&lt;&gt;"",$AB273+(VLOOKUP($AL273,IC_Req!$A$2:$J$7,3)*$AB273),IF(AND($H273&lt;&gt;"",$AA273&lt;&gt;""),$AA273*$H273,"")),IF(AND($H273&lt;&gt;"",$AA273&lt;&gt;""),$AA273*$H273,"")))</f>
        <v/>
      </c>
      <c r="H273" s="148" t="str">
        <f>IF($D273="","",IF(AND($AL273&lt;&gt;3,$AL273&lt;&gt;4),IF($AB273&lt;&gt;"","",VLOOKUP($AL273,IC_Req!$A$2:$J$7,2)),VLOOKUP($AL273,IC_Req!$A$2:$J$7,2)))</f>
        <v/>
      </c>
      <c r="I273" s="456"/>
      <c r="J273" s="147" t="str">
        <f t="shared" si="18"/>
        <v/>
      </c>
      <c r="K273" s="148" t="str">
        <f>IF($D273="","",VLOOKUP($AL273,IC_Req!$A$2:$J$7,4))</f>
        <v/>
      </c>
      <c r="L273" s="455"/>
      <c r="M273" s="169" t="str">
        <f t="shared" si="19"/>
        <v/>
      </c>
      <c r="N273" s="458"/>
      <c r="O273" s="455"/>
      <c r="P273" s="147" t="str">
        <f t="shared" si="20"/>
        <v/>
      </c>
      <c r="Q273" s="148" t="str">
        <f>IF($D273="","",IF(OR($AL273=4,$AL273=5,$AL273=6),VLOOKUP($AL273,IC_Req!$A$2:$J$7,6),IF($AL273=3,VLOOKUP($AM273,IC_Req!$A$12:$J$15,6),"")))</f>
        <v/>
      </c>
      <c r="R273" s="456"/>
      <c r="S273" s="158" t="str">
        <f t="shared" si="21"/>
        <v/>
      </c>
      <c r="T273" s="148" t="str">
        <f>IF($D273="","",IF(OR($AL273=5,$AL273=6,$AM273=1),IF($AM273=1,VLOOKUP($AM273,IC_Req!$A$12:$J$15,7),VLOOKUP($AL273,IC_Req!$A$2:$J$7,7)),""))</f>
        <v/>
      </c>
      <c r="U273" s="455"/>
      <c r="V273" s="455"/>
      <c r="W273" s="456"/>
      <c r="X273" s="150" t="str">
        <f t="shared" si="22"/>
        <v/>
      </c>
      <c r="Y273" s="150" t="str">
        <f t="shared" si="23"/>
        <v/>
      </c>
      <c r="Z273" s="151"/>
      <c r="AA273" s="453"/>
      <c r="AB273" s="453"/>
      <c r="AC273" s="453"/>
      <c r="AD273" s="453"/>
      <c r="AE273" s="453"/>
      <c r="AF273" s="457"/>
      <c r="AG273" s="152" t="str">
        <f>IF(OR($D273="",$AH273=""),"",MIN(VLOOKUP($AL273,IC_Req!$A$2:$J$7,9),$AH273-VLOOKUP($AL273,IC_Req!$A$2:$J$7,10)))</f>
        <v/>
      </c>
      <c r="AH273" s="453"/>
      <c r="AI273" s="453"/>
      <c r="AJ273" s="151"/>
      <c r="AK273" s="126" t="e">
        <f>VLOOKUP($D273,IC_Req!$M$2:$O$29,2)</f>
        <v>#N/A</v>
      </c>
      <c r="AL273" s="126" t="e">
        <f>VLOOKUP($D273,IC_Req!$M$2:$O$29,3)</f>
        <v>#N/A</v>
      </c>
      <c r="AM273" s="126" t="e">
        <f>IF($AL273=3,VLOOKUP($D273,IC_Req!$M$2:$P$29,4),"")</f>
        <v>#N/A</v>
      </c>
      <c r="AO273" s="217"/>
      <c r="AP273" s="218"/>
      <c r="AQ273" s="218"/>
    </row>
    <row r="274" spans="1:43" x14ac:dyDescent="0.25">
      <c r="A274" s="125"/>
      <c r="B274" s="453"/>
      <c r="C274" s="453"/>
      <c r="D274" s="454"/>
      <c r="E274" s="455"/>
      <c r="F274" s="147" t="str">
        <f>IF(OR($D274="",$AB274=""),"",IF(AND($AL274&lt;&gt;3,$AL274&lt;&gt;4),$AB274-(VLOOKUP($AL274,IC_Req!$A$2:$J$7,3)*$AB274),""))</f>
        <v/>
      </c>
      <c r="G274" s="147" t="str">
        <f>IF($D274="","",IF(AND($AL274&lt;&gt;3,$AL274&lt;&gt;4),IF($AB274&lt;&gt;"",$AB274+(VLOOKUP($AL274,IC_Req!$A$2:$J$7,3)*$AB274),IF(AND($H274&lt;&gt;"",$AA274&lt;&gt;""),$AA274*$H274,"")),IF(AND($H274&lt;&gt;"",$AA274&lt;&gt;""),$AA274*$H274,"")))</f>
        <v/>
      </c>
      <c r="H274" s="148" t="str">
        <f>IF($D274="","",IF(AND($AL274&lt;&gt;3,$AL274&lt;&gt;4),IF($AB274&lt;&gt;"","",VLOOKUP($AL274,IC_Req!$A$2:$J$7,2)),VLOOKUP($AL274,IC_Req!$A$2:$J$7,2)))</f>
        <v/>
      </c>
      <c r="I274" s="456"/>
      <c r="J274" s="147" t="str">
        <f t="shared" si="18"/>
        <v/>
      </c>
      <c r="K274" s="148" t="str">
        <f>IF($D274="","",VLOOKUP($AL274,IC_Req!$A$2:$J$7,4))</f>
        <v/>
      </c>
      <c r="L274" s="455"/>
      <c r="M274" s="169" t="str">
        <f t="shared" si="19"/>
        <v/>
      </c>
      <c r="N274" s="458"/>
      <c r="O274" s="455"/>
      <c r="P274" s="147" t="str">
        <f t="shared" si="20"/>
        <v/>
      </c>
      <c r="Q274" s="148" t="str">
        <f>IF($D274="","",IF(OR($AL274=4,$AL274=5,$AL274=6),VLOOKUP($AL274,IC_Req!$A$2:$J$7,6),IF($AL274=3,VLOOKUP($AM274,IC_Req!$A$12:$J$15,6),"")))</f>
        <v/>
      </c>
      <c r="R274" s="456"/>
      <c r="S274" s="158" t="str">
        <f t="shared" si="21"/>
        <v/>
      </c>
      <c r="T274" s="148" t="str">
        <f>IF($D274="","",IF(OR($AL274=5,$AL274=6,$AM274=1),IF($AM274=1,VLOOKUP($AM274,IC_Req!$A$12:$J$15,7),VLOOKUP($AL274,IC_Req!$A$2:$J$7,7)),""))</f>
        <v/>
      </c>
      <c r="U274" s="455"/>
      <c r="V274" s="455"/>
      <c r="W274" s="456"/>
      <c r="X274" s="150" t="str">
        <f t="shared" si="22"/>
        <v/>
      </c>
      <c r="Y274" s="150" t="str">
        <f t="shared" si="23"/>
        <v/>
      </c>
      <c r="Z274" s="151"/>
      <c r="AA274" s="453"/>
      <c r="AB274" s="453"/>
      <c r="AC274" s="453"/>
      <c r="AD274" s="453"/>
      <c r="AE274" s="453"/>
      <c r="AF274" s="457"/>
      <c r="AG274" s="152" t="str">
        <f>IF(OR($D274="",$AH274=""),"",MIN(VLOOKUP($AL274,IC_Req!$A$2:$J$7,9),$AH274-VLOOKUP($AL274,IC_Req!$A$2:$J$7,10)))</f>
        <v/>
      </c>
      <c r="AH274" s="453"/>
      <c r="AI274" s="453"/>
      <c r="AJ274" s="151"/>
      <c r="AK274" s="126" t="e">
        <f>VLOOKUP($D274,IC_Req!$M$2:$O$29,2)</f>
        <v>#N/A</v>
      </c>
      <c r="AL274" s="126" t="e">
        <f>VLOOKUP($D274,IC_Req!$M$2:$O$29,3)</f>
        <v>#N/A</v>
      </c>
      <c r="AM274" s="126" t="e">
        <f>IF($AL274=3,VLOOKUP($D274,IC_Req!$M$2:$P$29,4),"")</f>
        <v>#N/A</v>
      </c>
      <c r="AO274" s="217"/>
      <c r="AP274" s="218"/>
      <c r="AQ274" s="218"/>
    </row>
    <row r="275" spans="1:43" x14ac:dyDescent="0.25">
      <c r="A275" s="125"/>
      <c r="B275" s="453"/>
      <c r="C275" s="453"/>
      <c r="D275" s="454"/>
      <c r="E275" s="455"/>
      <c r="F275" s="147" t="str">
        <f>IF(OR($D275="",$AB275=""),"",IF(AND($AL275&lt;&gt;3,$AL275&lt;&gt;4),$AB275-(VLOOKUP($AL275,IC_Req!$A$2:$J$7,3)*$AB275),""))</f>
        <v/>
      </c>
      <c r="G275" s="147" t="str">
        <f>IF($D275="","",IF(AND($AL275&lt;&gt;3,$AL275&lt;&gt;4),IF($AB275&lt;&gt;"",$AB275+(VLOOKUP($AL275,IC_Req!$A$2:$J$7,3)*$AB275),IF(AND($H275&lt;&gt;"",$AA275&lt;&gt;""),$AA275*$H275,"")),IF(AND($H275&lt;&gt;"",$AA275&lt;&gt;""),$AA275*$H275,"")))</f>
        <v/>
      </c>
      <c r="H275" s="148" t="str">
        <f>IF($D275="","",IF(AND($AL275&lt;&gt;3,$AL275&lt;&gt;4),IF($AB275&lt;&gt;"","",VLOOKUP($AL275,IC_Req!$A$2:$J$7,2)),VLOOKUP($AL275,IC_Req!$A$2:$J$7,2)))</f>
        <v/>
      </c>
      <c r="I275" s="456"/>
      <c r="J275" s="147" t="str">
        <f t="shared" si="18"/>
        <v/>
      </c>
      <c r="K275" s="148" t="str">
        <f>IF($D275="","",VLOOKUP($AL275,IC_Req!$A$2:$J$7,4))</f>
        <v/>
      </c>
      <c r="L275" s="455"/>
      <c r="M275" s="169" t="str">
        <f t="shared" si="19"/>
        <v/>
      </c>
      <c r="N275" s="458"/>
      <c r="O275" s="455"/>
      <c r="P275" s="147" t="str">
        <f t="shared" si="20"/>
        <v/>
      </c>
      <c r="Q275" s="148" t="str">
        <f>IF($D275="","",IF(OR($AL275=4,$AL275=5,$AL275=6),VLOOKUP($AL275,IC_Req!$A$2:$J$7,6),IF($AL275=3,VLOOKUP($AM275,IC_Req!$A$12:$J$15,6),"")))</f>
        <v/>
      </c>
      <c r="R275" s="456"/>
      <c r="S275" s="158" t="str">
        <f t="shared" si="21"/>
        <v/>
      </c>
      <c r="T275" s="148" t="str">
        <f>IF($D275="","",IF(OR($AL275=5,$AL275=6,$AM275=1),IF($AM275=1,VLOOKUP($AM275,IC_Req!$A$12:$J$15,7),VLOOKUP($AL275,IC_Req!$A$2:$J$7,7)),""))</f>
        <v/>
      </c>
      <c r="U275" s="455"/>
      <c r="V275" s="455"/>
      <c r="W275" s="456"/>
      <c r="X275" s="150" t="str">
        <f t="shared" si="22"/>
        <v/>
      </c>
      <c r="Y275" s="150" t="str">
        <f t="shared" si="23"/>
        <v/>
      </c>
      <c r="Z275" s="151"/>
      <c r="AA275" s="453"/>
      <c r="AB275" s="453"/>
      <c r="AC275" s="453"/>
      <c r="AD275" s="453"/>
      <c r="AE275" s="453"/>
      <c r="AF275" s="457"/>
      <c r="AG275" s="152" t="str">
        <f>IF(OR($D275="",$AH275=""),"",MIN(VLOOKUP($AL275,IC_Req!$A$2:$J$7,9),$AH275-VLOOKUP($AL275,IC_Req!$A$2:$J$7,10)))</f>
        <v/>
      </c>
      <c r="AH275" s="453"/>
      <c r="AI275" s="453"/>
      <c r="AJ275" s="151"/>
      <c r="AK275" s="126" t="e">
        <f>VLOOKUP($D275,IC_Req!$M$2:$O$29,2)</f>
        <v>#N/A</v>
      </c>
      <c r="AL275" s="126" t="e">
        <f>VLOOKUP($D275,IC_Req!$M$2:$O$29,3)</f>
        <v>#N/A</v>
      </c>
      <c r="AM275" s="126" t="e">
        <f>IF($AL275=3,VLOOKUP($D275,IC_Req!$M$2:$P$29,4),"")</f>
        <v>#N/A</v>
      </c>
      <c r="AO275" s="217"/>
      <c r="AP275" s="218"/>
      <c r="AQ275" s="218"/>
    </row>
    <row r="276" spans="1:43" x14ac:dyDescent="0.25">
      <c r="A276" s="125"/>
      <c r="B276" s="453"/>
      <c r="C276" s="453"/>
      <c r="D276" s="454"/>
      <c r="E276" s="455"/>
      <c r="F276" s="147" t="str">
        <f>IF(OR($D276="",$AB276=""),"",IF(AND($AL276&lt;&gt;3,$AL276&lt;&gt;4),$AB276-(VLOOKUP($AL276,IC_Req!$A$2:$J$7,3)*$AB276),""))</f>
        <v/>
      </c>
      <c r="G276" s="147" t="str">
        <f>IF($D276="","",IF(AND($AL276&lt;&gt;3,$AL276&lt;&gt;4),IF($AB276&lt;&gt;"",$AB276+(VLOOKUP($AL276,IC_Req!$A$2:$J$7,3)*$AB276),IF(AND($H276&lt;&gt;"",$AA276&lt;&gt;""),$AA276*$H276,"")),IF(AND($H276&lt;&gt;"",$AA276&lt;&gt;""),$AA276*$H276,"")))</f>
        <v/>
      </c>
      <c r="H276" s="148" t="str">
        <f>IF($D276="","",IF(AND($AL276&lt;&gt;3,$AL276&lt;&gt;4),IF($AB276&lt;&gt;"","",VLOOKUP($AL276,IC_Req!$A$2:$J$7,2)),VLOOKUP($AL276,IC_Req!$A$2:$J$7,2)))</f>
        <v/>
      </c>
      <c r="I276" s="456"/>
      <c r="J276" s="147" t="str">
        <f t="shared" si="18"/>
        <v/>
      </c>
      <c r="K276" s="148" t="str">
        <f>IF($D276="","",VLOOKUP($AL276,IC_Req!$A$2:$J$7,4))</f>
        <v/>
      </c>
      <c r="L276" s="455"/>
      <c r="M276" s="169" t="str">
        <f t="shared" si="19"/>
        <v/>
      </c>
      <c r="N276" s="458"/>
      <c r="O276" s="455"/>
      <c r="P276" s="147" t="str">
        <f t="shared" si="20"/>
        <v/>
      </c>
      <c r="Q276" s="148" t="str">
        <f>IF($D276="","",IF(OR($AL276=4,$AL276=5,$AL276=6),VLOOKUP($AL276,IC_Req!$A$2:$J$7,6),IF($AL276=3,VLOOKUP($AM276,IC_Req!$A$12:$J$15,6),"")))</f>
        <v/>
      </c>
      <c r="R276" s="456"/>
      <c r="S276" s="158" t="str">
        <f t="shared" si="21"/>
        <v/>
      </c>
      <c r="T276" s="148" t="str">
        <f>IF($D276="","",IF(OR($AL276=5,$AL276=6,$AM276=1),IF($AM276=1,VLOOKUP($AM276,IC_Req!$A$12:$J$15,7),VLOOKUP($AL276,IC_Req!$A$2:$J$7,7)),""))</f>
        <v/>
      </c>
      <c r="U276" s="455"/>
      <c r="V276" s="455"/>
      <c r="W276" s="456"/>
      <c r="X276" s="150" t="str">
        <f t="shared" si="22"/>
        <v/>
      </c>
      <c r="Y276" s="150" t="str">
        <f t="shared" si="23"/>
        <v/>
      </c>
      <c r="Z276" s="151"/>
      <c r="AA276" s="453"/>
      <c r="AB276" s="453"/>
      <c r="AC276" s="453"/>
      <c r="AD276" s="453"/>
      <c r="AE276" s="453"/>
      <c r="AF276" s="457"/>
      <c r="AG276" s="152" t="str">
        <f>IF(OR($D276="",$AH276=""),"",MIN(VLOOKUP($AL276,IC_Req!$A$2:$J$7,9),$AH276-VLOOKUP($AL276,IC_Req!$A$2:$J$7,10)))</f>
        <v/>
      </c>
      <c r="AH276" s="453"/>
      <c r="AI276" s="453"/>
      <c r="AJ276" s="151"/>
      <c r="AK276" s="126" t="e">
        <f>VLOOKUP($D276,IC_Req!$M$2:$O$29,2)</f>
        <v>#N/A</v>
      </c>
      <c r="AL276" s="126" t="e">
        <f>VLOOKUP($D276,IC_Req!$M$2:$O$29,3)</f>
        <v>#N/A</v>
      </c>
      <c r="AM276" s="126" t="e">
        <f>IF($AL276=3,VLOOKUP($D276,IC_Req!$M$2:$P$29,4),"")</f>
        <v>#N/A</v>
      </c>
      <c r="AO276" s="217"/>
      <c r="AP276" s="218"/>
      <c r="AQ276" s="218"/>
    </row>
    <row r="277" spans="1:43" x14ac:dyDescent="0.25">
      <c r="A277" s="125"/>
      <c r="B277" s="453"/>
      <c r="C277" s="453"/>
      <c r="D277" s="454"/>
      <c r="E277" s="455"/>
      <c r="F277" s="147" t="str">
        <f>IF(OR($D277="",$AB277=""),"",IF(AND($AL277&lt;&gt;3,$AL277&lt;&gt;4),$AB277-(VLOOKUP($AL277,IC_Req!$A$2:$J$7,3)*$AB277),""))</f>
        <v/>
      </c>
      <c r="G277" s="147" t="str">
        <f>IF($D277="","",IF(AND($AL277&lt;&gt;3,$AL277&lt;&gt;4),IF($AB277&lt;&gt;"",$AB277+(VLOOKUP($AL277,IC_Req!$A$2:$J$7,3)*$AB277),IF(AND($H277&lt;&gt;"",$AA277&lt;&gt;""),$AA277*$H277,"")),IF(AND($H277&lt;&gt;"",$AA277&lt;&gt;""),$AA277*$H277,"")))</f>
        <v/>
      </c>
      <c r="H277" s="148" t="str">
        <f>IF($D277="","",IF(AND($AL277&lt;&gt;3,$AL277&lt;&gt;4),IF($AB277&lt;&gt;"","",VLOOKUP($AL277,IC_Req!$A$2:$J$7,2)),VLOOKUP($AL277,IC_Req!$A$2:$J$7,2)))</f>
        <v/>
      </c>
      <c r="I277" s="456"/>
      <c r="J277" s="147" t="str">
        <f t="shared" ref="J277:J320" si="24">IF(OR($D277="",$AC277="",$K277=""),"",IF($AK277&lt;900,$AC277*$K277,""))</f>
        <v/>
      </c>
      <c r="K277" s="148" t="str">
        <f>IF($D277="","",VLOOKUP($AL277,IC_Req!$A$2:$J$7,4))</f>
        <v/>
      </c>
      <c r="L277" s="455"/>
      <c r="M277" s="169" t="str">
        <f t="shared" ref="M277:M320" si="25">IF(OR($D277="",$AD277=""),"",IF($AL277=2,IF($N277&lt;&gt;"",$AD277*$N277,$AD277),""))</f>
        <v/>
      </c>
      <c r="N277" s="458"/>
      <c r="O277" s="455"/>
      <c r="P277" s="147" t="str">
        <f t="shared" ref="P277:P320" si="26">IF(OR($D277="",$Q277="",$AE277=""),"",IF(OR($AL277=3,$AL277=4,$AL277=5,$AL277=6),$AE277*$Q277,""))</f>
        <v/>
      </c>
      <c r="Q277" s="148" t="str">
        <f>IF($D277="","",IF(OR($AL277=4,$AL277=5,$AL277=6),VLOOKUP($AL277,IC_Req!$A$2:$J$7,6),IF($AL277=3,VLOOKUP($AM277,IC_Req!$A$12:$J$15,6),"")))</f>
        <v/>
      </c>
      <c r="R277" s="456"/>
      <c r="S277" s="158" t="str">
        <f t="shared" ref="S277:S320" si="27">IF(OR($D277="",$T277="",$AF277=""),"",IF(OR($AM277=1,$AL277=5,$AL277=6),$AF277*$T277,""))</f>
        <v/>
      </c>
      <c r="T277" s="148" t="str">
        <f>IF($D277="","",IF(OR($AL277=5,$AL277=6,$AM277=1),IF($AM277=1,VLOOKUP($AM277,IC_Req!$A$12:$J$15,7),VLOOKUP($AL277,IC_Req!$A$2:$J$7,7)),""))</f>
        <v/>
      </c>
      <c r="U277" s="455"/>
      <c r="V277" s="455"/>
      <c r="W277" s="456"/>
      <c r="X277" s="150" t="str">
        <f t="shared" ref="X277:X320" si="28">IF($D277="","",$J$6+AI277)</f>
        <v/>
      </c>
      <c r="Y277" s="150" t="str">
        <f t="shared" si="23"/>
        <v/>
      </c>
      <c r="Z277" s="151"/>
      <c r="AA277" s="453"/>
      <c r="AB277" s="453"/>
      <c r="AC277" s="453"/>
      <c r="AD277" s="453"/>
      <c r="AE277" s="453"/>
      <c r="AF277" s="457"/>
      <c r="AG277" s="152" t="str">
        <f>IF(OR($D277="",$AH277=""),"",MIN(VLOOKUP($AL277,IC_Req!$A$2:$J$7,9),$AH277-VLOOKUP($AL277,IC_Req!$A$2:$J$7,10)))</f>
        <v/>
      </c>
      <c r="AH277" s="453"/>
      <c r="AI277" s="453"/>
      <c r="AJ277" s="151"/>
      <c r="AK277" s="126" t="e">
        <f>VLOOKUP($D277,IC_Req!$M$2:$O$29,2)</f>
        <v>#N/A</v>
      </c>
      <c r="AL277" s="126" t="e">
        <f>VLOOKUP($D277,IC_Req!$M$2:$O$29,3)</f>
        <v>#N/A</v>
      </c>
      <c r="AM277" s="126" t="e">
        <f>IF($AL277=3,VLOOKUP($D277,IC_Req!$M$2:$P$29,4),"")</f>
        <v>#N/A</v>
      </c>
      <c r="AO277" s="217"/>
      <c r="AP277" s="218"/>
      <c r="AQ277" s="218"/>
    </row>
    <row r="278" spans="1:43" x14ac:dyDescent="0.25">
      <c r="A278" s="125"/>
      <c r="B278" s="453"/>
      <c r="C278" s="453"/>
      <c r="D278" s="454"/>
      <c r="E278" s="455"/>
      <c r="F278" s="147" t="str">
        <f>IF(OR($D278="",$AB278=""),"",IF(AND($AL278&lt;&gt;3,$AL278&lt;&gt;4),$AB278-(VLOOKUP($AL278,IC_Req!$A$2:$J$7,3)*$AB278),""))</f>
        <v/>
      </c>
      <c r="G278" s="147" t="str">
        <f>IF($D278="","",IF(AND($AL278&lt;&gt;3,$AL278&lt;&gt;4),IF($AB278&lt;&gt;"",$AB278+(VLOOKUP($AL278,IC_Req!$A$2:$J$7,3)*$AB278),IF(AND($H278&lt;&gt;"",$AA278&lt;&gt;""),$AA278*$H278,"")),IF(AND($H278&lt;&gt;"",$AA278&lt;&gt;""),$AA278*$H278,"")))</f>
        <v/>
      </c>
      <c r="H278" s="148" t="str">
        <f>IF($D278="","",IF(AND($AL278&lt;&gt;3,$AL278&lt;&gt;4),IF($AB278&lt;&gt;"","",VLOOKUP($AL278,IC_Req!$A$2:$J$7,2)),VLOOKUP($AL278,IC_Req!$A$2:$J$7,2)))</f>
        <v/>
      </c>
      <c r="I278" s="456"/>
      <c r="J278" s="147" t="str">
        <f t="shared" si="24"/>
        <v/>
      </c>
      <c r="K278" s="148" t="str">
        <f>IF($D278="","",VLOOKUP($AL278,IC_Req!$A$2:$J$7,4))</f>
        <v/>
      </c>
      <c r="L278" s="455"/>
      <c r="M278" s="169" t="str">
        <f t="shared" si="25"/>
        <v/>
      </c>
      <c r="N278" s="458"/>
      <c r="O278" s="455"/>
      <c r="P278" s="147" t="str">
        <f t="shared" si="26"/>
        <v/>
      </c>
      <c r="Q278" s="148" t="str">
        <f>IF($D278="","",IF(OR($AL278=4,$AL278=5,$AL278=6),VLOOKUP($AL278,IC_Req!$A$2:$J$7,6),IF($AL278=3,VLOOKUP($AM278,IC_Req!$A$12:$J$15,6),"")))</f>
        <v/>
      </c>
      <c r="R278" s="456"/>
      <c r="S278" s="158" t="str">
        <f t="shared" si="27"/>
        <v/>
      </c>
      <c r="T278" s="148" t="str">
        <f>IF($D278="","",IF(OR($AL278=5,$AL278=6,$AM278=1),IF($AM278=1,VLOOKUP($AM278,IC_Req!$A$12:$J$15,7),VLOOKUP($AL278,IC_Req!$A$2:$J$7,7)),""))</f>
        <v/>
      </c>
      <c r="U278" s="455"/>
      <c r="V278" s="455"/>
      <c r="W278" s="456"/>
      <c r="X278" s="150" t="str">
        <f t="shared" si="28"/>
        <v/>
      </c>
      <c r="Y278" s="150" t="str">
        <f t="shared" ref="Y278:Y320" si="29">IF($D278="","",$AG278)</f>
        <v/>
      </c>
      <c r="Z278" s="151"/>
      <c r="AA278" s="453"/>
      <c r="AB278" s="453"/>
      <c r="AC278" s="453"/>
      <c r="AD278" s="453"/>
      <c r="AE278" s="453"/>
      <c r="AF278" s="457"/>
      <c r="AG278" s="152" t="str">
        <f>IF(OR($D278="",$AH278=""),"",MIN(VLOOKUP($AL278,IC_Req!$A$2:$J$7,9),$AH278-VLOOKUP($AL278,IC_Req!$A$2:$J$7,10)))</f>
        <v/>
      </c>
      <c r="AH278" s="453"/>
      <c r="AI278" s="453"/>
      <c r="AJ278" s="151"/>
      <c r="AK278" s="126" t="e">
        <f>VLOOKUP($D278,IC_Req!$M$2:$O$29,2)</f>
        <v>#N/A</v>
      </c>
      <c r="AL278" s="126" t="e">
        <f>VLOOKUP($D278,IC_Req!$M$2:$O$29,3)</f>
        <v>#N/A</v>
      </c>
      <c r="AM278" s="126" t="e">
        <f>IF($AL278=3,VLOOKUP($D278,IC_Req!$M$2:$P$29,4),"")</f>
        <v>#N/A</v>
      </c>
      <c r="AO278" s="217"/>
      <c r="AP278" s="218"/>
      <c r="AQ278" s="218"/>
    </row>
    <row r="279" spans="1:43" x14ac:dyDescent="0.25">
      <c r="A279" s="125"/>
      <c r="B279" s="453"/>
      <c r="C279" s="453"/>
      <c r="D279" s="454"/>
      <c r="E279" s="455"/>
      <c r="F279" s="147" t="str">
        <f>IF(OR($D279="",$AB279=""),"",IF(AND($AL279&lt;&gt;3,$AL279&lt;&gt;4),$AB279-(VLOOKUP($AL279,IC_Req!$A$2:$J$7,3)*$AB279),""))</f>
        <v/>
      </c>
      <c r="G279" s="147" t="str">
        <f>IF($D279="","",IF(AND($AL279&lt;&gt;3,$AL279&lt;&gt;4),IF($AB279&lt;&gt;"",$AB279+(VLOOKUP($AL279,IC_Req!$A$2:$J$7,3)*$AB279),IF(AND($H279&lt;&gt;"",$AA279&lt;&gt;""),$AA279*$H279,"")),IF(AND($H279&lt;&gt;"",$AA279&lt;&gt;""),$AA279*$H279,"")))</f>
        <v/>
      </c>
      <c r="H279" s="148" t="str">
        <f>IF($D279="","",IF(AND($AL279&lt;&gt;3,$AL279&lt;&gt;4),IF($AB279&lt;&gt;"","",VLOOKUP($AL279,IC_Req!$A$2:$J$7,2)),VLOOKUP($AL279,IC_Req!$A$2:$J$7,2)))</f>
        <v/>
      </c>
      <c r="I279" s="456"/>
      <c r="J279" s="147" t="str">
        <f t="shared" si="24"/>
        <v/>
      </c>
      <c r="K279" s="148" t="str">
        <f>IF($D279="","",VLOOKUP($AL279,IC_Req!$A$2:$J$7,4))</f>
        <v/>
      </c>
      <c r="L279" s="455"/>
      <c r="M279" s="169" t="str">
        <f t="shared" si="25"/>
        <v/>
      </c>
      <c r="N279" s="458"/>
      <c r="O279" s="455"/>
      <c r="P279" s="147" t="str">
        <f t="shared" si="26"/>
        <v/>
      </c>
      <c r="Q279" s="148" t="str">
        <f>IF($D279="","",IF(OR($AL279=4,$AL279=5,$AL279=6),VLOOKUP($AL279,IC_Req!$A$2:$J$7,6),IF($AL279=3,VLOOKUP($AM279,IC_Req!$A$12:$J$15,6),"")))</f>
        <v/>
      </c>
      <c r="R279" s="456"/>
      <c r="S279" s="158" t="str">
        <f t="shared" si="27"/>
        <v/>
      </c>
      <c r="T279" s="148" t="str">
        <f>IF($D279="","",IF(OR($AL279=5,$AL279=6,$AM279=1),IF($AM279=1,VLOOKUP($AM279,IC_Req!$A$12:$J$15,7),VLOOKUP($AL279,IC_Req!$A$2:$J$7,7)),""))</f>
        <v/>
      </c>
      <c r="U279" s="455"/>
      <c r="V279" s="455"/>
      <c r="W279" s="456"/>
      <c r="X279" s="150" t="str">
        <f t="shared" si="28"/>
        <v/>
      </c>
      <c r="Y279" s="150" t="str">
        <f t="shared" si="29"/>
        <v/>
      </c>
      <c r="Z279" s="151"/>
      <c r="AA279" s="453"/>
      <c r="AB279" s="453"/>
      <c r="AC279" s="453"/>
      <c r="AD279" s="453"/>
      <c r="AE279" s="453"/>
      <c r="AF279" s="457"/>
      <c r="AG279" s="152" t="str">
        <f>IF(OR($D279="",$AH279=""),"",MIN(VLOOKUP($AL279,IC_Req!$A$2:$J$7,9),$AH279-VLOOKUP($AL279,IC_Req!$A$2:$J$7,10)))</f>
        <v/>
      </c>
      <c r="AH279" s="453"/>
      <c r="AI279" s="453"/>
      <c r="AJ279" s="151"/>
      <c r="AK279" s="126" t="e">
        <f>VLOOKUP($D279,IC_Req!$M$2:$O$29,2)</f>
        <v>#N/A</v>
      </c>
      <c r="AL279" s="126" t="e">
        <f>VLOOKUP($D279,IC_Req!$M$2:$O$29,3)</f>
        <v>#N/A</v>
      </c>
      <c r="AM279" s="126" t="e">
        <f>IF($AL279=3,VLOOKUP($D279,IC_Req!$M$2:$P$29,4),"")</f>
        <v>#N/A</v>
      </c>
      <c r="AO279" s="217"/>
      <c r="AP279" s="218"/>
      <c r="AQ279" s="218"/>
    </row>
    <row r="280" spans="1:43" x14ac:dyDescent="0.25">
      <c r="A280" s="125"/>
      <c r="B280" s="453"/>
      <c r="C280" s="453"/>
      <c r="D280" s="454"/>
      <c r="E280" s="455"/>
      <c r="F280" s="147" t="str">
        <f>IF(OR($D280="",$AB280=""),"",IF(AND($AL280&lt;&gt;3,$AL280&lt;&gt;4),$AB280-(VLOOKUP($AL280,IC_Req!$A$2:$J$7,3)*$AB280),""))</f>
        <v/>
      </c>
      <c r="G280" s="147" t="str">
        <f>IF($D280="","",IF(AND($AL280&lt;&gt;3,$AL280&lt;&gt;4),IF($AB280&lt;&gt;"",$AB280+(VLOOKUP($AL280,IC_Req!$A$2:$J$7,3)*$AB280),IF(AND($H280&lt;&gt;"",$AA280&lt;&gt;""),$AA280*$H280,"")),IF(AND($H280&lt;&gt;"",$AA280&lt;&gt;""),$AA280*$H280,"")))</f>
        <v/>
      </c>
      <c r="H280" s="148" t="str">
        <f>IF($D280="","",IF(AND($AL280&lt;&gt;3,$AL280&lt;&gt;4),IF($AB280&lt;&gt;"","",VLOOKUP($AL280,IC_Req!$A$2:$J$7,2)),VLOOKUP($AL280,IC_Req!$A$2:$J$7,2)))</f>
        <v/>
      </c>
      <c r="I280" s="456"/>
      <c r="J280" s="147" t="str">
        <f t="shared" si="24"/>
        <v/>
      </c>
      <c r="K280" s="148" t="str">
        <f>IF($D280="","",VLOOKUP($AL280,IC_Req!$A$2:$J$7,4))</f>
        <v/>
      </c>
      <c r="L280" s="455"/>
      <c r="M280" s="169" t="str">
        <f t="shared" si="25"/>
        <v/>
      </c>
      <c r="N280" s="458"/>
      <c r="O280" s="455"/>
      <c r="P280" s="147" t="str">
        <f t="shared" si="26"/>
        <v/>
      </c>
      <c r="Q280" s="148" t="str">
        <f>IF($D280="","",IF(OR($AL280=4,$AL280=5,$AL280=6),VLOOKUP($AL280,IC_Req!$A$2:$J$7,6),IF($AL280=3,VLOOKUP($AM280,IC_Req!$A$12:$J$15,6),"")))</f>
        <v/>
      </c>
      <c r="R280" s="456"/>
      <c r="S280" s="158" t="str">
        <f t="shared" si="27"/>
        <v/>
      </c>
      <c r="T280" s="148" t="str">
        <f>IF($D280="","",IF(OR($AL280=5,$AL280=6,$AM280=1),IF($AM280=1,VLOOKUP($AM280,IC_Req!$A$12:$J$15,7),VLOOKUP($AL280,IC_Req!$A$2:$J$7,7)),""))</f>
        <v/>
      </c>
      <c r="U280" s="455"/>
      <c r="V280" s="455"/>
      <c r="W280" s="456"/>
      <c r="X280" s="150" t="str">
        <f t="shared" si="28"/>
        <v/>
      </c>
      <c r="Y280" s="150" t="str">
        <f t="shared" si="29"/>
        <v/>
      </c>
      <c r="Z280" s="151"/>
      <c r="AA280" s="453"/>
      <c r="AB280" s="453"/>
      <c r="AC280" s="453"/>
      <c r="AD280" s="453"/>
      <c r="AE280" s="453"/>
      <c r="AF280" s="457"/>
      <c r="AG280" s="152" t="str">
        <f>IF(OR($D280="",$AH280=""),"",MIN(VLOOKUP($AL280,IC_Req!$A$2:$J$7,9),$AH280-VLOOKUP($AL280,IC_Req!$A$2:$J$7,10)))</f>
        <v/>
      </c>
      <c r="AH280" s="453"/>
      <c r="AI280" s="453"/>
      <c r="AJ280" s="151"/>
      <c r="AK280" s="126" t="e">
        <f>VLOOKUP($D280,IC_Req!$M$2:$O$29,2)</f>
        <v>#N/A</v>
      </c>
      <c r="AL280" s="126" t="e">
        <f>VLOOKUP($D280,IC_Req!$M$2:$O$29,3)</f>
        <v>#N/A</v>
      </c>
      <c r="AM280" s="126" t="e">
        <f>IF($AL280=3,VLOOKUP($D280,IC_Req!$M$2:$P$29,4),"")</f>
        <v>#N/A</v>
      </c>
      <c r="AO280" s="217"/>
      <c r="AP280" s="218"/>
      <c r="AQ280" s="218"/>
    </row>
    <row r="281" spans="1:43" x14ac:dyDescent="0.25">
      <c r="A281" s="125"/>
      <c r="B281" s="453"/>
      <c r="C281" s="453"/>
      <c r="D281" s="454"/>
      <c r="E281" s="455"/>
      <c r="F281" s="147" t="str">
        <f>IF(OR($D281="",$AB281=""),"",IF(AND($AL281&lt;&gt;3,$AL281&lt;&gt;4),$AB281-(VLOOKUP($AL281,IC_Req!$A$2:$J$7,3)*$AB281),""))</f>
        <v/>
      </c>
      <c r="G281" s="147" t="str">
        <f>IF($D281="","",IF(AND($AL281&lt;&gt;3,$AL281&lt;&gt;4),IF($AB281&lt;&gt;"",$AB281+(VLOOKUP($AL281,IC_Req!$A$2:$J$7,3)*$AB281),IF(AND($H281&lt;&gt;"",$AA281&lt;&gt;""),$AA281*$H281,"")),IF(AND($H281&lt;&gt;"",$AA281&lt;&gt;""),$AA281*$H281,"")))</f>
        <v/>
      </c>
      <c r="H281" s="148" t="str">
        <f>IF($D281="","",IF(AND($AL281&lt;&gt;3,$AL281&lt;&gt;4),IF($AB281&lt;&gt;"","",VLOOKUP($AL281,IC_Req!$A$2:$J$7,2)),VLOOKUP($AL281,IC_Req!$A$2:$J$7,2)))</f>
        <v/>
      </c>
      <c r="I281" s="456"/>
      <c r="J281" s="147" t="str">
        <f t="shared" si="24"/>
        <v/>
      </c>
      <c r="K281" s="148" t="str">
        <f>IF($D281="","",VLOOKUP($AL281,IC_Req!$A$2:$J$7,4))</f>
        <v/>
      </c>
      <c r="L281" s="455"/>
      <c r="M281" s="169" t="str">
        <f t="shared" si="25"/>
        <v/>
      </c>
      <c r="N281" s="458"/>
      <c r="O281" s="455"/>
      <c r="P281" s="147" t="str">
        <f t="shared" si="26"/>
        <v/>
      </c>
      <c r="Q281" s="148" t="str">
        <f>IF($D281="","",IF(OR($AL281=4,$AL281=5,$AL281=6),VLOOKUP($AL281,IC_Req!$A$2:$J$7,6),IF($AL281=3,VLOOKUP($AM281,IC_Req!$A$12:$J$15,6),"")))</f>
        <v/>
      </c>
      <c r="R281" s="456"/>
      <c r="S281" s="158" t="str">
        <f t="shared" si="27"/>
        <v/>
      </c>
      <c r="T281" s="148" t="str">
        <f>IF($D281="","",IF(OR($AL281=5,$AL281=6,$AM281=1),IF($AM281=1,VLOOKUP($AM281,IC_Req!$A$12:$J$15,7),VLOOKUP($AL281,IC_Req!$A$2:$J$7,7)),""))</f>
        <v/>
      </c>
      <c r="U281" s="455"/>
      <c r="V281" s="455"/>
      <c r="W281" s="456"/>
      <c r="X281" s="150" t="str">
        <f t="shared" si="28"/>
        <v/>
      </c>
      <c r="Y281" s="150" t="str">
        <f t="shared" si="29"/>
        <v/>
      </c>
      <c r="Z281" s="151"/>
      <c r="AA281" s="453"/>
      <c r="AB281" s="453"/>
      <c r="AC281" s="453"/>
      <c r="AD281" s="453"/>
      <c r="AE281" s="453"/>
      <c r="AF281" s="457"/>
      <c r="AG281" s="152" t="str">
        <f>IF(OR($D281="",$AH281=""),"",MIN(VLOOKUP($AL281,IC_Req!$A$2:$J$7,9),$AH281-VLOOKUP($AL281,IC_Req!$A$2:$J$7,10)))</f>
        <v/>
      </c>
      <c r="AH281" s="453"/>
      <c r="AI281" s="453"/>
      <c r="AJ281" s="151"/>
      <c r="AK281" s="126" t="e">
        <f>VLOOKUP($D281,IC_Req!$M$2:$O$29,2)</f>
        <v>#N/A</v>
      </c>
      <c r="AL281" s="126" t="e">
        <f>VLOOKUP($D281,IC_Req!$M$2:$O$29,3)</f>
        <v>#N/A</v>
      </c>
      <c r="AM281" s="126" t="e">
        <f>IF($AL281=3,VLOOKUP($D281,IC_Req!$M$2:$P$29,4),"")</f>
        <v>#N/A</v>
      </c>
      <c r="AO281" s="217"/>
      <c r="AP281" s="218"/>
      <c r="AQ281" s="218"/>
    </row>
    <row r="282" spans="1:43" x14ac:dyDescent="0.25">
      <c r="A282" s="125"/>
      <c r="B282" s="453"/>
      <c r="C282" s="453"/>
      <c r="D282" s="454"/>
      <c r="E282" s="455"/>
      <c r="F282" s="147" t="str">
        <f>IF(OR($D282="",$AB282=""),"",IF(AND($AL282&lt;&gt;3,$AL282&lt;&gt;4),$AB282-(VLOOKUP($AL282,IC_Req!$A$2:$J$7,3)*$AB282),""))</f>
        <v/>
      </c>
      <c r="G282" s="147" t="str">
        <f>IF($D282="","",IF(AND($AL282&lt;&gt;3,$AL282&lt;&gt;4),IF($AB282&lt;&gt;"",$AB282+(VLOOKUP($AL282,IC_Req!$A$2:$J$7,3)*$AB282),IF(AND($H282&lt;&gt;"",$AA282&lt;&gt;""),$AA282*$H282,"")),IF(AND($H282&lt;&gt;"",$AA282&lt;&gt;""),$AA282*$H282,"")))</f>
        <v/>
      </c>
      <c r="H282" s="148" t="str">
        <f>IF($D282="","",IF(AND($AL282&lt;&gt;3,$AL282&lt;&gt;4),IF($AB282&lt;&gt;"","",VLOOKUP($AL282,IC_Req!$A$2:$J$7,2)),VLOOKUP($AL282,IC_Req!$A$2:$J$7,2)))</f>
        <v/>
      </c>
      <c r="I282" s="456"/>
      <c r="J282" s="147" t="str">
        <f t="shared" si="24"/>
        <v/>
      </c>
      <c r="K282" s="148" t="str">
        <f>IF($D282="","",VLOOKUP($AL282,IC_Req!$A$2:$J$7,4))</f>
        <v/>
      </c>
      <c r="L282" s="455"/>
      <c r="M282" s="169" t="str">
        <f t="shared" si="25"/>
        <v/>
      </c>
      <c r="N282" s="458"/>
      <c r="O282" s="455"/>
      <c r="P282" s="147" t="str">
        <f t="shared" si="26"/>
        <v/>
      </c>
      <c r="Q282" s="148" t="str">
        <f>IF($D282="","",IF(OR($AL282=4,$AL282=5,$AL282=6),VLOOKUP($AL282,IC_Req!$A$2:$J$7,6),IF($AL282=3,VLOOKUP($AM282,IC_Req!$A$12:$J$15,6),"")))</f>
        <v/>
      </c>
      <c r="R282" s="456"/>
      <c r="S282" s="158" t="str">
        <f t="shared" si="27"/>
        <v/>
      </c>
      <c r="T282" s="148" t="str">
        <f>IF($D282="","",IF(OR($AL282=5,$AL282=6,$AM282=1),IF($AM282=1,VLOOKUP($AM282,IC_Req!$A$12:$J$15,7),VLOOKUP($AL282,IC_Req!$A$2:$J$7,7)),""))</f>
        <v/>
      </c>
      <c r="U282" s="455"/>
      <c r="V282" s="455"/>
      <c r="W282" s="456"/>
      <c r="X282" s="150" t="str">
        <f t="shared" si="28"/>
        <v/>
      </c>
      <c r="Y282" s="150" t="str">
        <f t="shared" si="29"/>
        <v/>
      </c>
      <c r="Z282" s="151"/>
      <c r="AA282" s="453"/>
      <c r="AB282" s="453"/>
      <c r="AC282" s="453"/>
      <c r="AD282" s="453"/>
      <c r="AE282" s="453"/>
      <c r="AF282" s="457"/>
      <c r="AG282" s="152" t="str">
        <f>IF(OR($D282="",$AH282=""),"",MIN(VLOOKUP($AL282,IC_Req!$A$2:$J$7,9),$AH282-VLOOKUP($AL282,IC_Req!$A$2:$J$7,10)))</f>
        <v/>
      </c>
      <c r="AH282" s="453"/>
      <c r="AI282" s="453"/>
      <c r="AJ282" s="151"/>
      <c r="AK282" s="126" t="e">
        <f>VLOOKUP($D282,IC_Req!$M$2:$O$29,2)</f>
        <v>#N/A</v>
      </c>
      <c r="AL282" s="126" t="e">
        <f>VLOOKUP($D282,IC_Req!$M$2:$O$29,3)</f>
        <v>#N/A</v>
      </c>
      <c r="AM282" s="126" t="e">
        <f>IF($AL282=3,VLOOKUP($D282,IC_Req!$M$2:$P$29,4),"")</f>
        <v>#N/A</v>
      </c>
      <c r="AO282" s="217"/>
      <c r="AP282" s="218"/>
      <c r="AQ282" s="218"/>
    </row>
    <row r="283" spans="1:43" x14ac:dyDescent="0.25">
      <c r="A283" s="125"/>
      <c r="B283" s="453"/>
      <c r="C283" s="453"/>
      <c r="D283" s="454"/>
      <c r="E283" s="455"/>
      <c r="F283" s="147" t="str">
        <f>IF(OR($D283="",$AB283=""),"",IF(AND($AL283&lt;&gt;3,$AL283&lt;&gt;4),$AB283-(VLOOKUP($AL283,IC_Req!$A$2:$J$7,3)*$AB283),""))</f>
        <v/>
      </c>
      <c r="G283" s="147" t="str">
        <f>IF($D283="","",IF(AND($AL283&lt;&gt;3,$AL283&lt;&gt;4),IF($AB283&lt;&gt;"",$AB283+(VLOOKUP($AL283,IC_Req!$A$2:$J$7,3)*$AB283),IF(AND($H283&lt;&gt;"",$AA283&lt;&gt;""),$AA283*$H283,"")),IF(AND($H283&lt;&gt;"",$AA283&lt;&gt;""),$AA283*$H283,"")))</f>
        <v/>
      </c>
      <c r="H283" s="148" t="str">
        <f>IF($D283="","",IF(AND($AL283&lt;&gt;3,$AL283&lt;&gt;4),IF($AB283&lt;&gt;"","",VLOOKUP($AL283,IC_Req!$A$2:$J$7,2)),VLOOKUP($AL283,IC_Req!$A$2:$J$7,2)))</f>
        <v/>
      </c>
      <c r="I283" s="456"/>
      <c r="J283" s="147" t="str">
        <f t="shared" si="24"/>
        <v/>
      </c>
      <c r="K283" s="148" t="str">
        <f>IF($D283="","",VLOOKUP($AL283,IC_Req!$A$2:$J$7,4))</f>
        <v/>
      </c>
      <c r="L283" s="455"/>
      <c r="M283" s="169" t="str">
        <f t="shared" si="25"/>
        <v/>
      </c>
      <c r="N283" s="458"/>
      <c r="O283" s="455"/>
      <c r="P283" s="147" t="str">
        <f t="shared" si="26"/>
        <v/>
      </c>
      <c r="Q283" s="148" t="str">
        <f>IF($D283="","",IF(OR($AL283=4,$AL283=5,$AL283=6),VLOOKUP($AL283,IC_Req!$A$2:$J$7,6),IF($AL283=3,VLOOKUP($AM283,IC_Req!$A$12:$J$15,6),"")))</f>
        <v/>
      </c>
      <c r="R283" s="456"/>
      <c r="S283" s="158" t="str">
        <f t="shared" si="27"/>
        <v/>
      </c>
      <c r="T283" s="148" t="str">
        <f>IF($D283="","",IF(OR($AL283=5,$AL283=6,$AM283=1),IF($AM283=1,VLOOKUP($AM283,IC_Req!$A$12:$J$15,7),VLOOKUP($AL283,IC_Req!$A$2:$J$7,7)),""))</f>
        <v/>
      </c>
      <c r="U283" s="455"/>
      <c r="V283" s="455"/>
      <c r="W283" s="456"/>
      <c r="X283" s="150" t="str">
        <f t="shared" si="28"/>
        <v/>
      </c>
      <c r="Y283" s="150" t="str">
        <f t="shared" si="29"/>
        <v/>
      </c>
      <c r="Z283" s="151"/>
      <c r="AA283" s="453"/>
      <c r="AB283" s="453"/>
      <c r="AC283" s="453"/>
      <c r="AD283" s="453"/>
      <c r="AE283" s="453"/>
      <c r="AF283" s="457"/>
      <c r="AG283" s="152" t="str">
        <f>IF(OR($D283="",$AH283=""),"",MIN(VLOOKUP($AL283,IC_Req!$A$2:$J$7,9),$AH283-VLOOKUP($AL283,IC_Req!$A$2:$J$7,10)))</f>
        <v/>
      </c>
      <c r="AH283" s="453"/>
      <c r="AI283" s="453"/>
      <c r="AJ283" s="151"/>
      <c r="AK283" s="126" t="e">
        <f>VLOOKUP($D283,IC_Req!$M$2:$O$29,2)</f>
        <v>#N/A</v>
      </c>
      <c r="AL283" s="126" t="e">
        <f>VLOOKUP($D283,IC_Req!$M$2:$O$29,3)</f>
        <v>#N/A</v>
      </c>
      <c r="AM283" s="126" t="e">
        <f>IF($AL283=3,VLOOKUP($D283,IC_Req!$M$2:$P$29,4),"")</f>
        <v>#N/A</v>
      </c>
      <c r="AO283" s="217"/>
      <c r="AP283" s="218"/>
      <c r="AQ283" s="218"/>
    </row>
    <row r="284" spans="1:43" x14ac:dyDescent="0.25">
      <c r="A284" s="125"/>
      <c r="B284" s="453"/>
      <c r="C284" s="453"/>
      <c r="D284" s="454"/>
      <c r="E284" s="455"/>
      <c r="F284" s="147" t="str">
        <f>IF(OR($D284="",$AB284=""),"",IF(AND($AL284&lt;&gt;3,$AL284&lt;&gt;4),$AB284-(VLOOKUP($AL284,IC_Req!$A$2:$J$7,3)*$AB284),""))</f>
        <v/>
      </c>
      <c r="G284" s="147" t="str">
        <f>IF($D284="","",IF(AND($AL284&lt;&gt;3,$AL284&lt;&gt;4),IF($AB284&lt;&gt;"",$AB284+(VLOOKUP($AL284,IC_Req!$A$2:$J$7,3)*$AB284),IF(AND($H284&lt;&gt;"",$AA284&lt;&gt;""),$AA284*$H284,"")),IF(AND($H284&lt;&gt;"",$AA284&lt;&gt;""),$AA284*$H284,"")))</f>
        <v/>
      </c>
      <c r="H284" s="148" t="str">
        <f>IF($D284="","",IF(AND($AL284&lt;&gt;3,$AL284&lt;&gt;4),IF($AB284&lt;&gt;"","",VLOOKUP($AL284,IC_Req!$A$2:$J$7,2)),VLOOKUP($AL284,IC_Req!$A$2:$J$7,2)))</f>
        <v/>
      </c>
      <c r="I284" s="456"/>
      <c r="J284" s="147" t="str">
        <f t="shared" si="24"/>
        <v/>
      </c>
      <c r="K284" s="148" t="str">
        <f>IF($D284="","",VLOOKUP($AL284,IC_Req!$A$2:$J$7,4))</f>
        <v/>
      </c>
      <c r="L284" s="455"/>
      <c r="M284" s="169" t="str">
        <f t="shared" si="25"/>
        <v/>
      </c>
      <c r="N284" s="458"/>
      <c r="O284" s="455"/>
      <c r="P284" s="147" t="str">
        <f t="shared" si="26"/>
        <v/>
      </c>
      <c r="Q284" s="148" t="str">
        <f>IF($D284="","",IF(OR($AL284=4,$AL284=5,$AL284=6),VLOOKUP($AL284,IC_Req!$A$2:$J$7,6),IF($AL284=3,VLOOKUP($AM284,IC_Req!$A$12:$J$15,6),"")))</f>
        <v/>
      </c>
      <c r="R284" s="456"/>
      <c r="S284" s="158" t="str">
        <f t="shared" si="27"/>
        <v/>
      </c>
      <c r="T284" s="148" t="str">
        <f>IF($D284="","",IF(OR($AL284=5,$AL284=6,$AM284=1),IF($AM284=1,VLOOKUP($AM284,IC_Req!$A$12:$J$15,7),VLOOKUP($AL284,IC_Req!$A$2:$J$7,7)),""))</f>
        <v/>
      </c>
      <c r="U284" s="455"/>
      <c r="V284" s="455"/>
      <c r="W284" s="456"/>
      <c r="X284" s="150" t="str">
        <f t="shared" si="28"/>
        <v/>
      </c>
      <c r="Y284" s="150" t="str">
        <f t="shared" si="29"/>
        <v/>
      </c>
      <c r="Z284" s="151"/>
      <c r="AA284" s="453"/>
      <c r="AB284" s="453"/>
      <c r="AC284" s="453"/>
      <c r="AD284" s="453"/>
      <c r="AE284" s="453"/>
      <c r="AF284" s="457"/>
      <c r="AG284" s="152" t="str">
        <f>IF(OR($D284="",$AH284=""),"",MIN(VLOOKUP($AL284,IC_Req!$A$2:$J$7,9),$AH284-VLOOKUP($AL284,IC_Req!$A$2:$J$7,10)))</f>
        <v/>
      </c>
      <c r="AH284" s="453"/>
      <c r="AI284" s="453"/>
      <c r="AJ284" s="151"/>
      <c r="AK284" s="126" t="e">
        <f>VLOOKUP($D284,IC_Req!$M$2:$O$29,2)</f>
        <v>#N/A</v>
      </c>
      <c r="AL284" s="126" t="e">
        <f>VLOOKUP($D284,IC_Req!$M$2:$O$29,3)</f>
        <v>#N/A</v>
      </c>
      <c r="AM284" s="126" t="e">
        <f>IF($AL284=3,VLOOKUP($D284,IC_Req!$M$2:$P$29,4),"")</f>
        <v>#N/A</v>
      </c>
      <c r="AO284" s="217"/>
      <c r="AP284" s="218"/>
      <c r="AQ284" s="218"/>
    </row>
    <row r="285" spans="1:43" x14ac:dyDescent="0.25">
      <c r="A285" s="125"/>
      <c r="B285" s="453"/>
      <c r="C285" s="453"/>
      <c r="D285" s="454"/>
      <c r="E285" s="455"/>
      <c r="F285" s="147" t="str">
        <f>IF(OR($D285="",$AB285=""),"",IF(AND($AL285&lt;&gt;3,$AL285&lt;&gt;4),$AB285-(VLOOKUP($AL285,IC_Req!$A$2:$J$7,3)*$AB285),""))</f>
        <v/>
      </c>
      <c r="G285" s="147" t="str">
        <f>IF($D285="","",IF(AND($AL285&lt;&gt;3,$AL285&lt;&gt;4),IF($AB285&lt;&gt;"",$AB285+(VLOOKUP($AL285,IC_Req!$A$2:$J$7,3)*$AB285),IF(AND($H285&lt;&gt;"",$AA285&lt;&gt;""),$AA285*$H285,"")),IF(AND($H285&lt;&gt;"",$AA285&lt;&gt;""),$AA285*$H285,"")))</f>
        <v/>
      </c>
      <c r="H285" s="148" t="str">
        <f>IF($D285="","",IF(AND($AL285&lt;&gt;3,$AL285&lt;&gt;4),IF($AB285&lt;&gt;"","",VLOOKUP($AL285,IC_Req!$A$2:$J$7,2)),VLOOKUP($AL285,IC_Req!$A$2:$J$7,2)))</f>
        <v/>
      </c>
      <c r="I285" s="456"/>
      <c r="J285" s="147" t="str">
        <f t="shared" si="24"/>
        <v/>
      </c>
      <c r="K285" s="148" t="str">
        <f>IF($D285="","",VLOOKUP($AL285,IC_Req!$A$2:$J$7,4))</f>
        <v/>
      </c>
      <c r="L285" s="455"/>
      <c r="M285" s="169" t="str">
        <f t="shared" si="25"/>
        <v/>
      </c>
      <c r="N285" s="458"/>
      <c r="O285" s="455"/>
      <c r="P285" s="147" t="str">
        <f t="shared" si="26"/>
        <v/>
      </c>
      <c r="Q285" s="148" t="str">
        <f>IF($D285="","",IF(OR($AL285=4,$AL285=5,$AL285=6),VLOOKUP($AL285,IC_Req!$A$2:$J$7,6),IF($AL285=3,VLOOKUP($AM285,IC_Req!$A$12:$J$15,6),"")))</f>
        <v/>
      </c>
      <c r="R285" s="456"/>
      <c r="S285" s="158" t="str">
        <f t="shared" si="27"/>
        <v/>
      </c>
      <c r="T285" s="148" t="str">
        <f>IF($D285="","",IF(OR($AL285=5,$AL285=6,$AM285=1),IF($AM285=1,VLOOKUP($AM285,IC_Req!$A$12:$J$15,7),VLOOKUP($AL285,IC_Req!$A$2:$J$7,7)),""))</f>
        <v/>
      </c>
      <c r="U285" s="455"/>
      <c r="V285" s="455"/>
      <c r="W285" s="456"/>
      <c r="X285" s="150" t="str">
        <f t="shared" si="28"/>
        <v/>
      </c>
      <c r="Y285" s="150" t="str">
        <f t="shared" si="29"/>
        <v/>
      </c>
      <c r="Z285" s="151"/>
      <c r="AA285" s="453"/>
      <c r="AB285" s="453"/>
      <c r="AC285" s="453"/>
      <c r="AD285" s="453"/>
      <c r="AE285" s="453"/>
      <c r="AF285" s="457"/>
      <c r="AG285" s="152" t="str">
        <f>IF(OR($D285="",$AH285=""),"",MIN(VLOOKUP($AL285,IC_Req!$A$2:$J$7,9),$AH285-VLOOKUP($AL285,IC_Req!$A$2:$J$7,10)))</f>
        <v/>
      </c>
      <c r="AH285" s="453"/>
      <c r="AI285" s="453"/>
      <c r="AJ285" s="151"/>
      <c r="AK285" s="126" t="e">
        <f>VLOOKUP($D285,IC_Req!$M$2:$O$29,2)</f>
        <v>#N/A</v>
      </c>
      <c r="AL285" s="126" t="e">
        <f>VLOOKUP($D285,IC_Req!$M$2:$O$29,3)</f>
        <v>#N/A</v>
      </c>
      <c r="AM285" s="126" t="e">
        <f>IF($AL285=3,VLOOKUP($D285,IC_Req!$M$2:$P$29,4),"")</f>
        <v>#N/A</v>
      </c>
      <c r="AO285" s="217"/>
      <c r="AP285" s="218"/>
      <c r="AQ285" s="218"/>
    </row>
    <row r="286" spans="1:43" x14ac:dyDescent="0.25">
      <c r="A286" s="125"/>
      <c r="B286" s="453"/>
      <c r="C286" s="453"/>
      <c r="D286" s="454"/>
      <c r="E286" s="455"/>
      <c r="F286" s="147" t="str">
        <f>IF(OR($D286="",$AB286=""),"",IF(AND($AL286&lt;&gt;3,$AL286&lt;&gt;4),$AB286-(VLOOKUP($AL286,IC_Req!$A$2:$J$7,3)*$AB286),""))</f>
        <v/>
      </c>
      <c r="G286" s="147" t="str">
        <f>IF($D286="","",IF(AND($AL286&lt;&gt;3,$AL286&lt;&gt;4),IF($AB286&lt;&gt;"",$AB286+(VLOOKUP($AL286,IC_Req!$A$2:$J$7,3)*$AB286),IF(AND($H286&lt;&gt;"",$AA286&lt;&gt;""),$AA286*$H286,"")),IF(AND($H286&lt;&gt;"",$AA286&lt;&gt;""),$AA286*$H286,"")))</f>
        <v/>
      </c>
      <c r="H286" s="148" t="str">
        <f>IF($D286="","",IF(AND($AL286&lt;&gt;3,$AL286&lt;&gt;4),IF($AB286&lt;&gt;"","",VLOOKUP($AL286,IC_Req!$A$2:$J$7,2)),VLOOKUP($AL286,IC_Req!$A$2:$J$7,2)))</f>
        <v/>
      </c>
      <c r="I286" s="456"/>
      <c r="J286" s="147" t="str">
        <f t="shared" si="24"/>
        <v/>
      </c>
      <c r="K286" s="148" t="str">
        <f>IF($D286="","",VLOOKUP($AL286,IC_Req!$A$2:$J$7,4))</f>
        <v/>
      </c>
      <c r="L286" s="455"/>
      <c r="M286" s="169" t="str">
        <f t="shared" si="25"/>
        <v/>
      </c>
      <c r="N286" s="458"/>
      <c r="O286" s="455"/>
      <c r="P286" s="147" t="str">
        <f t="shared" si="26"/>
        <v/>
      </c>
      <c r="Q286" s="148" t="str">
        <f>IF($D286="","",IF(OR($AL286=4,$AL286=5,$AL286=6),VLOOKUP($AL286,IC_Req!$A$2:$J$7,6),IF($AL286=3,VLOOKUP($AM286,IC_Req!$A$12:$J$15,6),"")))</f>
        <v/>
      </c>
      <c r="R286" s="456"/>
      <c r="S286" s="158" t="str">
        <f t="shared" si="27"/>
        <v/>
      </c>
      <c r="T286" s="148" t="str">
        <f>IF($D286="","",IF(OR($AL286=5,$AL286=6,$AM286=1),IF($AM286=1,VLOOKUP($AM286,IC_Req!$A$12:$J$15,7),VLOOKUP($AL286,IC_Req!$A$2:$J$7,7)),""))</f>
        <v/>
      </c>
      <c r="U286" s="455"/>
      <c r="V286" s="455"/>
      <c r="W286" s="456"/>
      <c r="X286" s="150" t="str">
        <f t="shared" si="28"/>
        <v/>
      </c>
      <c r="Y286" s="150" t="str">
        <f t="shared" si="29"/>
        <v/>
      </c>
      <c r="Z286" s="151"/>
      <c r="AA286" s="453"/>
      <c r="AB286" s="453"/>
      <c r="AC286" s="453"/>
      <c r="AD286" s="453"/>
      <c r="AE286" s="453"/>
      <c r="AF286" s="457"/>
      <c r="AG286" s="152" t="str">
        <f>IF(OR($D286="",$AH286=""),"",MIN(VLOOKUP($AL286,IC_Req!$A$2:$J$7,9),$AH286-VLOOKUP($AL286,IC_Req!$A$2:$J$7,10)))</f>
        <v/>
      </c>
      <c r="AH286" s="453"/>
      <c r="AI286" s="453"/>
      <c r="AJ286" s="151"/>
      <c r="AK286" s="126" t="e">
        <f>VLOOKUP($D286,IC_Req!$M$2:$O$29,2)</f>
        <v>#N/A</v>
      </c>
      <c r="AL286" s="126" t="e">
        <f>VLOOKUP($D286,IC_Req!$M$2:$O$29,3)</f>
        <v>#N/A</v>
      </c>
      <c r="AM286" s="126" t="e">
        <f>IF($AL286=3,VLOOKUP($D286,IC_Req!$M$2:$P$29,4),"")</f>
        <v>#N/A</v>
      </c>
      <c r="AO286" s="217"/>
      <c r="AP286" s="218"/>
      <c r="AQ286" s="218"/>
    </row>
    <row r="287" spans="1:43" x14ac:dyDescent="0.25">
      <c r="A287" s="125"/>
      <c r="B287" s="453"/>
      <c r="C287" s="453"/>
      <c r="D287" s="454"/>
      <c r="E287" s="455"/>
      <c r="F287" s="147" t="str">
        <f>IF(OR($D287="",$AB287=""),"",IF(AND($AL287&lt;&gt;3,$AL287&lt;&gt;4),$AB287-(VLOOKUP($AL287,IC_Req!$A$2:$J$7,3)*$AB287),""))</f>
        <v/>
      </c>
      <c r="G287" s="147" t="str">
        <f>IF($D287="","",IF(AND($AL287&lt;&gt;3,$AL287&lt;&gt;4),IF($AB287&lt;&gt;"",$AB287+(VLOOKUP($AL287,IC_Req!$A$2:$J$7,3)*$AB287),IF(AND($H287&lt;&gt;"",$AA287&lt;&gt;""),$AA287*$H287,"")),IF(AND($H287&lt;&gt;"",$AA287&lt;&gt;""),$AA287*$H287,"")))</f>
        <v/>
      </c>
      <c r="H287" s="148" t="str">
        <f>IF($D287="","",IF(AND($AL287&lt;&gt;3,$AL287&lt;&gt;4),IF($AB287&lt;&gt;"","",VLOOKUP($AL287,IC_Req!$A$2:$J$7,2)),VLOOKUP($AL287,IC_Req!$A$2:$J$7,2)))</f>
        <v/>
      </c>
      <c r="I287" s="456"/>
      <c r="J287" s="147" t="str">
        <f t="shared" si="24"/>
        <v/>
      </c>
      <c r="K287" s="148" t="str">
        <f>IF($D287="","",VLOOKUP($AL287,IC_Req!$A$2:$J$7,4))</f>
        <v/>
      </c>
      <c r="L287" s="455"/>
      <c r="M287" s="169" t="str">
        <f t="shared" si="25"/>
        <v/>
      </c>
      <c r="N287" s="458"/>
      <c r="O287" s="455"/>
      <c r="P287" s="147" t="str">
        <f t="shared" si="26"/>
        <v/>
      </c>
      <c r="Q287" s="148" t="str">
        <f>IF($D287="","",IF(OR($AL287=4,$AL287=5,$AL287=6),VLOOKUP($AL287,IC_Req!$A$2:$J$7,6),IF($AL287=3,VLOOKUP($AM287,IC_Req!$A$12:$J$15,6),"")))</f>
        <v/>
      </c>
      <c r="R287" s="456"/>
      <c r="S287" s="158" t="str">
        <f t="shared" si="27"/>
        <v/>
      </c>
      <c r="T287" s="148" t="str">
        <f>IF($D287="","",IF(OR($AL287=5,$AL287=6,$AM287=1),IF($AM287=1,VLOOKUP($AM287,IC_Req!$A$12:$J$15,7),VLOOKUP($AL287,IC_Req!$A$2:$J$7,7)),""))</f>
        <v/>
      </c>
      <c r="U287" s="455"/>
      <c r="V287" s="455"/>
      <c r="W287" s="456"/>
      <c r="X287" s="150" t="str">
        <f t="shared" si="28"/>
        <v/>
      </c>
      <c r="Y287" s="150" t="str">
        <f t="shared" si="29"/>
        <v/>
      </c>
      <c r="Z287" s="151"/>
      <c r="AA287" s="453"/>
      <c r="AB287" s="453"/>
      <c r="AC287" s="453"/>
      <c r="AD287" s="453"/>
      <c r="AE287" s="453"/>
      <c r="AF287" s="457"/>
      <c r="AG287" s="152" t="str">
        <f>IF(OR($D287="",$AH287=""),"",MIN(VLOOKUP($AL287,IC_Req!$A$2:$J$7,9),$AH287-VLOOKUP($AL287,IC_Req!$A$2:$J$7,10)))</f>
        <v/>
      </c>
      <c r="AH287" s="453"/>
      <c r="AI287" s="453"/>
      <c r="AJ287" s="151"/>
      <c r="AK287" s="126" t="e">
        <f>VLOOKUP($D287,IC_Req!$M$2:$O$29,2)</f>
        <v>#N/A</v>
      </c>
      <c r="AL287" s="126" t="e">
        <f>VLOOKUP($D287,IC_Req!$M$2:$O$29,3)</f>
        <v>#N/A</v>
      </c>
      <c r="AM287" s="126" t="e">
        <f>IF($AL287=3,VLOOKUP($D287,IC_Req!$M$2:$P$29,4),"")</f>
        <v>#N/A</v>
      </c>
      <c r="AO287" s="217"/>
      <c r="AP287" s="218"/>
      <c r="AQ287" s="218"/>
    </row>
    <row r="288" spans="1:43" x14ac:dyDescent="0.25">
      <c r="A288" s="125"/>
      <c r="B288" s="453"/>
      <c r="C288" s="453"/>
      <c r="D288" s="454"/>
      <c r="E288" s="455"/>
      <c r="F288" s="147" t="str">
        <f>IF(OR($D288="",$AB288=""),"",IF(AND($AL288&lt;&gt;3,$AL288&lt;&gt;4),$AB288-(VLOOKUP($AL288,IC_Req!$A$2:$J$7,3)*$AB288),""))</f>
        <v/>
      </c>
      <c r="G288" s="147" t="str">
        <f>IF($D288="","",IF(AND($AL288&lt;&gt;3,$AL288&lt;&gt;4),IF($AB288&lt;&gt;"",$AB288+(VLOOKUP($AL288,IC_Req!$A$2:$J$7,3)*$AB288),IF(AND($H288&lt;&gt;"",$AA288&lt;&gt;""),$AA288*$H288,"")),IF(AND($H288&lt;&gt;"",$AA288&lt;&gt;""),$AA288*$H288,"")))</f>
        <v/>
      </c>
      <c r="H288" s="148" t="str">
        <f>IF($D288="","",IF(AND($AL288&lt;&gt;3,$AL288&lt;&gt;4),IF($AB288&lt;&gt;"","",VLOOKUP($AL288,IC_Req!$A$2:$J$7,2)),VLOOKUP($AL288,IC_Req!$A$2:$J$7,2)))</f>
        <v/>
      </c>
      <c r="I288" s="456"/>
      <c r="J288" s="147" t="str">
        <f t="shared" si="24"/>
        <v/>
      </c>
      <c r="K288" s="148" t="str">
        <f>IF($D288="","",VLOOKUP($AL288,IC_Req!$A$2:$J$7,4))</f>
        <v/>
      </c>
      <c r="L288" s="455"/>
      <c r="M288" s="169" t="str">
        <f t="shared" si="25"/>
        <v/>
      </c>
      <c r="N288" s="458"/>
      <c r="O288" s="455"/>
      <c r="P288" s="147" t="str">
        <f t="shared" si="26"/>
        <v/>
      </c>
      <c r="Q288" s="148" t="str">
        <f>IF($D288="","",IF(OR($AL288=4,$AL288=5,$AL288=6),VLOOKUP($AL288,IC_Req!$A$2:$J$7,6),IF($AL288=3,VLOOKUP($AM288,IC_Req!$A$12:$J$15,6),"")))</f>
        <v/>
      </c>
      <c r="R288" s="456"/>
      <c r="S288" s="158" t="str">
        <f t="shared" si="27"/>
        <v/>
      </c>
      <c r="T288" s="148" t="str">
        <f>IF($D288="","",IF(OR($AL288=5,$AL288=6,$AM288=1),IF($AM288=1,VLOOKUP($AM288,IC_Req!$A$12:$J$15,7),VLOOKUP($AL288,IC_Req!$A$2:$J$7,7)),""))</f>
        <v/>
      </c>
      <c r="U288" s="455"/>
      <c r="V288" s="455"/>
      <c r="W288" s="456"/>
      <c r="X288" s="150" t="str">
        <f t="shared" si="28"/>
        <v/>
      </c>
      <c r="Y288" s="150" t="str">
        <f t="shared" si="29"/>
        <v/>
      </c>
      <c r="Z288" s="151"/>
      <c r="AA288" s="453"/>
      <c r="AB288" s="453"/>
      <c r="AC288" s="453"/>
      <c r="AD288" s="453"/>
      <c r="AE288" s="453"/>
      <c r="AF288" s="457"/>
      <c r="AG288" s="152" t="str">
        <f>IF(OR($D288="",$AH288=""),"",MIN(VLOOKUP($AL288,IC_Req!$A$2:$J$7,9),$AH288-VLOOKUP($AL288,IC_Req!$A$2:$J$7,10)))</f>
        <v/>
      </c>
      <c r="AH288" s="453"/>
      <c r="AI288" s="453"/>
      <c r="AJ288" s="151"/>
      <c r="AK288" s="126" t="e">
        <f>VLOOKUP($D288,IC_Req!$M$2:$O$29,2)</f>
        <v>#N/A</v>
      </c>
      <c r="AL288" s="126" t="e">
        <f>VLOOKUP($D288,IC_Req!$M$2:$O$29,3)</f>
        <v>#N/A</v>
      </c>
      <c r="AM288" s="126" t="e">
        <f>IF($AL288=3,VLOOKUP($D288,IC_Req!$M$2:$P$29,4),"")</f>
        <v>#N/A</v>
      </c>
      <c r="AO288" s="217"/>
      <c r="AP288" s="218"/>
      <c r="AQ288" s="218"/>
    </row>
    <row r="289" spans="1:43" x14ac:dyDescent="0.25">
      <c r="A289" s="125"/>
      <c r="B289" s="453"/>
      <c r="C289" s="453"/>
      <c r="D289" s="454"/>
      <c r="E289" s="455"/>
      <c r="F289" s="147" t="str">
        <f>IF(OR($D289="",$AB289=""),"",IF(AND($AL289&lt;&gt;3,$AL289&lt;&gt;4),$AB289-(VLOOKUP($AL289,IC_Req!$A$2:$J$7,3)*$AB289),""))</f>
        <v/>
      </c>
      <c r="G289" s="147" t="str">
        <f>IF($D289="","",IF(AND($AL289&lt;&gt;3,$AL289&lt;&gt;4),IF($AB289&lt;&gt;"",$AB289+(VLOOKUP($AL289,IC_Req!$A$2:$J$7,3)*$AB289),IF(AND($H289&lt;&gt;"",$AA289&lt;&gt;""),$AA289*$H289,"")),IF(AND($H289&lt;&gt;"",$AA289&lt;&gt;""),$AA289*$H289,"")))</f>
        <v/>
      </c>
      <c r="H289" s="148" t="str">
        <f>IF($D289="","",IF(AND($AL289&lt;&gt;3,$AL289&lt;&gt;4),IF($AB289&lt;&gt;"","",VLOOKUP($AL289,IC_Req!$A$2:$J$7,2)),VLOOKUP($AL289,IC_Req!$A$2:$J$7,2)))</f>
        <v/>
      </c>
      <c r="I289" s="456"/>
      <c r="J289" s="147" t="str">
        <f t="shared" si="24"/>
        <v/>
      </c>
      <c r="K289" s="148" t="str">
        <f>IF($D289="","",VLOOKUP($AL289,IC_Req!$A$2:$J$7,4))</f>
        <v/>
      </c>
      <c r="L289" s="455"/>
      <c r="M289" s="169" t="str">
        <f t="shared" si="25"/>
        <v/>
      </c>
      <c r="N289" s="458"/>
      <c r="O289" s="455"/>
      <c r="P289" s="147" t="str">
        <f t="shared" si="26"/>
        <v/>
      </c>
      <c r="Q289" s="148" t="str">
        <f>IF($D289="","",IF(OR($AL289=4,$AL289=5,$AL289=6),VLOOKUP($AL289,IC_Req!$A$2:$J$7,6),IF($AL289=3,VLOOKUP($AM289,IC_Req!$A$12:$J$15,6),"")))</f>
        <v/>
      </c>
      <c r="R289" s="456"/>
      <c r="S289" s="158" t="str">
        <f t="shared" si="27"/>
        <v/>
      </c>
      <c r="T289" s="148" t="str">
        <f>IF($D289="","",IF(OR($AL289=5,$AL289=6,$AM289=1),IF($AM289=1,VLOOKUP($AM289,IC_Req!$A$12:$J$15,7),VLOOKUP($AL289,IC_Req!$A$2:$J$7,7)),""))</f>
        <v/>
      </c>
      <c r="U289" s="455"/>
      <c r="V289" s="455"/>
      <c r="W289" s="456"/>
      <c r="X289" s="150" t="str">
        <f t="shared" si="28"/>
        <v/>
      </c>
      <c r="Y289" s="150" t="str">
        <f t="shared" si="29"/>
        <v/>
      </c>
      <c r="Z289" s="151"/>
      <c r="AA289" s="453"/>
      <c r="AB289" s="453"/>
      <c r="AC289" s="453"/>
      <c r="AD289" s="453"/>
      <c r="AE289" s="453"/>
      <c r="AF289" s="457"/>
      <c r="AG289" s="152" t="str">
        <f>IF(OR($D289="",$AH289=""),"",MIN(VLOOKUP($AL289,IC_Req!$A$2:$J$7,9),$AH289-VLOOKUP($AL289,IC_Req!$A$2:$J$7,10)))</f>
        <v/>
      </c>
      <c r="AH289" s="453"/>
      <c r="AI289" s="453"/>
      <c r="AJ289" s="151"/>
      <c r="AK289" s="126" t="e">
        <f>VLOOKUP($D289,IC_Req!$M$2:$O$29,2)</f>
        <v>#N/A</v>
      </c>
      <c r="AL289" s="126" t="e">
        <f>VLOOKUP($D289,IC_Req!$M$2:$O$29,3)</f>
        <v>#N/A</v>
      </c>
      <c r="AM289" s="126" t="e">
        <f>IF($AL289=3,VLOOKUP($D289,IC_Req!$M$2:$P$29,4),"")</f>
        <v>#N/A</v>
      </c>
      <c r="AO289" s="217"/>
      <c r="AP289" s="218"/>
      <c r="AQ289" s="218"/>
    </row>
    <row r="290" spans="1:43" x14ac:dyDescent="0.25">
      <c r="A290" s="125"/>
      <c r="B290" s="453"/>
      <c r="C290" s="453"/>
      <c r="D290" s="454"/>
      <c r="E290" s="455"/>
      <c r="F290" s="147" t="str">
        <f>IF(OR($D290="",$AB290=""),"",IF(AND($AL290&lt;&gt;3,$AL290&lt;&gt;4),$AB290-(VLOOKUP($AL290,IC_Req!$A$2:$J$7,3)*$AB290),""))</f>
        <v/>
      </c>
      <c r="G290" s="147" t="str">
        <f>IF($D290="","",IF(AND($AL290&lt;&gt;3,$AL290&lt;&gt;4),IF($AB290&lt;&gt;"",$AB290+(VLOOKUP($AL290,IC_Req!$A$2:$J$7,3)*$AB290),IF(AND($H290&lt;&gt;"",$AA290&lt;&gt;""),$AA290*$H290,"")),IF(AND($H290&lt;&gt;"",$AA290&lt;&gt;""),$AA290*$H290,"")))</f>
        <v/>
      </c>
      <c r="H290" s="148" t="str">
        <f>IF($D290="","",IF(AND($AL290&lt;&gt;3,$AL290&lt;&gt;4),IF($AB290&lt;&gt;"","",VLOOKUP($AL290,IC_Req!$A$2:$J$7,2)),VLOOKUP($AL290,IC_Req!$A$2:$J$7,2)))</f>
        <v/>
      </c>
      <c r="I290" s="456"/>
      <c r="J290" s="147" t="str">
        <f t="shared" si="24"/>
        <v/>
      </c>
      <c r="K290" s="148" t="str">
        <f>IF($D290="","",VLOOKUP($AL290,IC_Req!$A$2:$J$7,4))</f>
        <v/>
      </c>
      <c r="L290" s="455"/>
      <c r="M290" s="169" t="str">
        <f t="shared" si="25"/>
        <v/>
      </c>
      <c r="N290" s="458"/>
      <c r="O290" s="455"/>
      <c r="P290" s="147" t="str">
        <f t="shared" si="26"/>
        <v/>
      </c>
      <c r="Q290" s="148" t="str">
        <f>IF($D290="","",IF(OR($AL290=4,$AL290=5,$AL290=6),VLOOKUP($AL290,IC_Req!$A$2:$J$7,6),IF($AL290=3,VLOOKUP($AM290,IC_Req!$A$12:$J$15,6),"")))</f>
        <v/>
      </c>
      <c r="R290" s="456"/>
      <c r="S290" s="158" t="str">
        <f t="shared" si="27"/>
        <v/>
      </c>
      <c r="T290" s="148" t="str">
        <f>IF($D290="","",IF(OR($AL290=5,$AL290=6,$AM290=1),IF($AM290=1,VLOOKUP($AM290,IC_Req!$A$12:$J$15,7),VLOOKUP($AL290,IC_Req!$A$2:$J$7,7)),""))</f>
        <v/>
      </c>
      <c r="U290" s="455"/>
      <c r="V290" s="455"/>
      <c r="W290" s="456"/>
      <c r="X290" s="150" t="str">
        <f t="shared" si="28"/>
        <v/>
      </c>
      <c r="Y290" s="150" t="str">
        <f t="shared" si="29"/>
        <v/>
      </c>
      <c r="Z290" s="151"/>
      <c r="AA290" s="453"/>
      <c r="AB290" s="453"/>
      <c r="AC290" s="453"/>
      <c r="AD290" s="453"/>
      <c r="AE290" s="453"/>
      <c r="AF290" s="457"/>
      <c r="AG290" s="152" t="str">
        <f>IF(OR($D290="",$AH290=""),"",MIN(VLOOKUP($AL290,IC_Req!$A$2:$J$7,9),$AH290-VLOOKUP($AL290,IC_Req!$A$2:$J$7,10)))</f>
        <v/>
      </c>
      <c r="AH290" s="453"/>
      <c r="AI290" s="453"/>
      <c r="AJ290" s="151"/>
      <c r="AK290" s="126" t="e">
        <f>VLOOKUP($D290,IC_Req!$M$2:$O$29,2)</f>
        <v>#N/A</v>
      </c>
      <c r="AL290" s="126" t="e">
        <f>VLOOKUP($D290,IC_Req!$M$2:$O$29,3)</f>
        <v>#N/A</v>
      </c>
      <c r="AM290" s="126" t="e">
        <f>IF($AL290=3,VLOOKUP($D290,IC_Req!$M$2:$P$29,4),"")</f>
        <v>#N/A</v>
      </c>
      <c r="AO290" s="217"/>
      <c r="AP290" s="218"/>
      <c r="AQ290" s="218"/>
    </row>
    <row r="291" spans="1:43" x14ac:dyDescent="0.25">
      <c r="A291" s="125"/>
      <c r="B291" s="453"/>
      <c r="C291" s="453"/>
      <c r="D291" s="454"/>
      <c r="E291" s="455"/>
      <c r="F291" s="147" t="str">
        <f>IF(OR($D291="",$AB291=""),"",IF(AND($AL291&lt;&gt;3,$AL291&lt;&gt;4),$AB291-(VLOOKUP($AL291,IC_Req!$A$2:$J$7,3)*$AB291),""))</f>
        <v/>
      </c>
      <c r="G291" s="147" t="str">
        <f>IF($D291="","",IF(AND($AL291&lt;&gt;3,$AL291&lt;&gt;4),IF($AB291&lt;&gt;"",$AB291+(VLOOKUP($AL291,IC_Req!$A$2:$J$7,3)*$AB291),IF(AND($H291&lt;&gt;"",$AA291&lt;&gt;""),$AA291*$H291,"")),IF(AND($H291&lt;&gt;"",$AA291&lt;&gt;""),$AA291*$H291,"")))</f>
        <v/>
      </c>
      <c r="H291" s="148" t="str">
        <f>IF($D291="","",IF(AND($AL291&lt;&gt;3,$AL291&lt;&gt;4),IF($AB291&lt;&gt;"","",VLOOKUP($AL291,IC_Req!$A$2:$J$7,2)),VLOOKUP($AL291,IC_Req!$A$2:$J$7,2)))</f>
        <v/>
      </c>
      <c r="I291" s="456"/>
      <c r="J291" s="147" t="str">
        <f t="shared" si="24"/>
        <v/>
      </c>
      <c r="K291" s="148" t="str">
        <f>IF($D291="","",VLOOKUP($AL291,IC_Req!$A$2:$J$7,4))</f>
        <v/>
      </c>
      <c r="L291" s="455"/>
      <c r="M291" s="169" t="str">
        <f t="shared" si="25"/>
        <v/>
      </c>
      <c r="N291" s="458"/>
      <c r="O291" s="455"/>
      <c r="P291" s="147" t="str">
        <f t="shared" si="26"/>
        <v/>
      </c>
      <c r="Q291" s="148" t="str">
        <f>IF($D291="","",IF(OR($AL291=4,$AL291=5,$AL291=6),VLOOKUP($AL291,IC_Req!$A$2:$J$7,6),IF($AL291=3,VLOOKUP($AM291,IC_Req!$A$12:$J$15,6),"")))</f>
        <v/>
      </c>
      <c r="R291" s="456"/>
      <c r="S291" s="158" t="str">
        <f t="shared" si="27"/>
        <v/>
      </c>
      <c r="T291" s="148" t="str">
        <f>IF($D291="","",IF(OR($AL291=5,$AL291=6,$AM291=1),IF($AM291=1,VLOOKUP($AM291,IC_Req!$A$12:$J$15,7),VLOOKUP($AL291,IC_Req!$A$2:$J$7,7)),""))</f>
        <v/>
      </c>
      <c r="U291" s="455"/>
      <c r="V291" s="455"/>
      <c r="W291" s="456"/>
      <c r="X291" s="150" t="str">
        <f t="shared" si="28"/>
        <v/>
      </c>
      <c r="Y291" s="150" t="str">
        <f t="shared" si="29"/>
        <v/>
      </c>
      <c r="Z291" s="151"/>
      <c r="AA291" s="453"/>
      <c r="AB291" s="453"/>
      <c r="AC291" s="453"/>
      <c r="AD291" s="453"/>
      <c r="AE291" s="453"/>
      <c r="AF291" s="457"/>
      <c r="AG291" s="152" t="str">
        <f>IF(OR($D291="",$AH291=""),"",MIN(VLOOKUP($AL291,IC_Req!$A$2:$J$7,9),$AH291-VLOOKUP($AL291,IC_Req!$A$2:$J$7,10)))</f>
        <v/>
      </c>
      <c r="AH291" s="453"/>
      <c r="AI291" s="453"/>
      <c r="AJ291" s="151"/>
      <c r="AK291" s="126" t="e">
        <f>VLOOKUP($D291,IC_Req!$M$2:$O$29,2)</f>
        <v>#N/A</v>
      </c>
      <c r="AL291" s="126" t="e">
        <f>VLOOKUP($D291,IC_Req!$M$2:$O$29,3)</f>
        <v>#N/A</v>
      </c>
      <c r="AM291" s="126" t="e">
        <f>IF($AL291=3,VLOOKUP($D291,IC_Req!$M$2:$P$29,4),"")</f>
        <v>#N/A</v>
      </c>
      <c r="AO291" s="217"/>
      <c r="AP291" s="218"/>
      <c r="AQ291" s="218"/>
    </row>
    <row r="292" spans="1:43" x14ac:dyDescent="0.25">
      <c r="A292" s="125"/>
      <c r="B292" s="453"/>
      <c r="C292" s="453"/>
      <c r="D292" s="454"/>
      <c r="E292" s="455"/>
      <c r="F292" s="147" t="str">
        <f>IF(OR($D292="",$AB292=""),"",IF(AND($AL292&lt;&gt;3,$AL292&lt;&gt;4),$AB292-(VLOOKUP($AL292,IC_Req!$A$2:$J$7,3)*$AB292),""))</f>
        <v/>
      </c>
      <c r="G292" s="147" t="str">
        <f>IF($D292="","",IF(AND($AL292&lt;&gt;3,$AL292&lt;&gt;4),IF($AB292&lt;&gt;"",$AB292+(VLOOKUP($AL292,IC_Req!$A$2:$J$7,3)*$AB292),IF(AND($H292&lt;&gt;"",$AA292&lt;&gt;""),$AA292*$H292,"")),IF(AND($H292&lt;&gt;"",$AA292&lt;&gt;""),$AA292*$H292,"")))</f>
        <v/>
      </c>
      <c r="H292" s="148" t="str">
        <f>IF($D292="","",IF(AND($AL292&lt;&gt;3,$AL292&lt;&gt;4),IF($AB292&lt;&gt;"","",VLOOKUP($AL292,IC_Req!$A$2:$J$7,2)),VLOOKUP($AL292,IC_Req!$A$2:$J$7,2)))</f>
        <v/>
      </c>
      <c r="I292" s="456"/>
      <c r="J292" s="147" t="str">
        <f t="shared" si="24"/>
        <v/>
      </c>
      <c r="K292" s="148" t="str">
        <f>IF($D292="","",VLOOKUP($AL292,IC_Req!$A$2:$J$7,4))</f>
        <v/>
      </c>
      <c r="L292" s="455"/>
      <c r="M292" s="169" t="str">
        <f t="shared" si="25"/>
        <v/>
      </c>
      <c r="N292" s="458"/>
      <c r="O292" s="455"/>
      <c r="P292" s="147" t="str">
        <f t="shared" si="26"/>
        <v/>
      </c>
      <c r="Q292" s="148" t="str">
        <f>IF($D292="","",IF(OR($AL292=4,$AL292=5,$AL292=6),VLOOKUP($AL292,IC_Req!$A$2:$J$7,6),IF($AL292=3,VLOOKUP($AM292,IC_Req!$A$12:$J$15,6),"")))</f>
        <v/>
      </c>
      <c r="R292" s="456"/>
      <c r="S292" s="158" t="str">
        <f t="shared" si="27"/>
        <v/>
      </c>
      <c r="T292" s="148" t="str">
        <f>IF($D292="","",IF(OR($AL292=5,$AL292=6,$AM292=1),IF($AM292=1,VLOOKUP($AM292,IC_Req!$A$12:$J$15,7),VLOOKUP($AL292,IC_Req!$A$2:$J$7,7)),""))</f>
        <v/>
      </c>
      <c r="U292" s="455"/>
      <c r="V292" s="455"/>
      <c r="W292" s="456"/>
      <c r="X292" s="150" t="str">
        <f t="shared" si="28"/>
        <v/>
      </c>
      <c r="Y292" s="150" t="str">
        <f t="shared" si="29"/>
        <v/>
      </c>
      <c r="Z292" s="151"/>
      <c r="AA292" s="453"/>
      <c r="AB292" s="453"/>
      <c r="AC292" s="453"/>
      <c r="AD292" s="453"/>
      <c r="AE292" s="453"/>
      <c r="AF292" s="457"/>
      <c r="AG292" s="152" t="str">
        <f>IF(OR($D292="",$AH292=""),"",MIN(VLOOKUP($AL292,IC_Req!$A$2:$J$7,9),$AH292-VLOOKUP($AL292,IC_Req!$A$2:$J$7,10)))</f>
        <v/>
      </c>
      <c r="AH292" s="453"/>
      <c r="AI292" s="453"/>
      <c r="AJ292" s="151"/>
      <c r="AK292" s="126" t="e">
        <f>VLOOKUP($D292,IC_Req!$M$2:$O$29,2)</f>
        <v>#N/A</v>
      </c>
      <c r="AL292" s="126" t="e">
        <f>VLOOKUP($D292,IC_Req!$M$2:$O$29,3)</f>
        <v>#N/A</v>
      </c>
      <c r="AM292" s="126" t="e">
        <f>IF($AL292=3,VLOOKUP($D292,IC_Req!$M$2:$P$29,4),"")</f>
        <v>#N/A</v>
      </c>
      <c r="AO292" s="217"/>
      <c r="AP292" s="218"/>
      <c r="AQ292" s="218"/>
    </row>
    <row r="293" spans="1:43" x14ac:dyDescent="0.25">
      <c r="A293" s="125"/>
      <c r="B293" s="453"/>
      <c r="C293" s="453"/>
      <c r="D293" s="454"/>
      <c r="E293" s="455"/>
      <c r="F293" s="147" t="str">
        <f>IF(OR($D293="",$AB293=""),"",IF(AND($AL293&lt;&gt;3,$AL293&lt;&gt;4),$AB293-(VLOOKUP($AL293,IC_Req!$A$2:$J$7,3)*$AB293),""))</f>
        <v/>
      </c>
      <c r="G293" s="147" t="str">
        <f>IF($D293="","",IF(AND($AL293&lt;&gt;3,$AL293&lt;&gt;4),IF($AB293&lt;&gt;"",$AB293+(VLOOKUP($AL293,IC_Req!$A$2:$J$7,3)*$AB293),IF(AND($H293&lt;&gt;"",$AA293&lt;&gt;""),$AA293*$H293,"")),IF(AND($H293&lt;&gt;"",$AA293&lt;&gt;""),$AA293*$H293,"")))</f>
        <v/>
      </c>
      <c r="H293" s="148" t="str">
        <f>IF($D293="","",IF(AND($AL293&lt;&gt;3,$AL293&lt;&gt;4),IF($AB293&lt;&gt;"","",VLOOKUP($AL293,IC_Req!$A$2:$J$7,2)),VLOOKUP($AL293,IC_Req!$A$2:$J$7,2)))</f>
        <v/>
      </c>
      <c r="I293" s="456"/>
      <c r="J293" s="147" t="str">
        <f t="shared" si="24"/>
        <v/>
      </c>
      <c r="K293" s="148" t="str">
        <f>IF($D293="","",VLOOKUP($AL293,IC_Req!$A$2:$J$7,4))</f>
        <v/>
      </c>
      <c r="L293" s="455"/>
      <c r="M293" s="169" t="str">
        <f t="shared" si="25"/>
        <v/>
      </c>
      <c r="N293" s="458"/>
      <c r="O293" s="455"/>
      <c r="P293" s="147" t="str">
        <f t="shared" si="26"/>
        <v/>
      </c>
      <c r="Q293" s="148" t="str">
        <f>IF($D293="","",IF(OR($AL293=4,$AL293=5,$AL293=6),VLOOKUP($AL293,IC_Req!$A$2:$J$7,6),IF($AL293=3,VLOOKUP($AM293,IC_Req!$A$12:$J$15,6),"")))</f>
        <v/>
      </c>
      <c r="R293" s="456"/>
      <c r="S293" s="158" t="str">
        <f t="shared" si="27"/>
        <v/>
      </c>
      <c r="T293" s="148" t="str">
        <f>IF($D293="","",IF(OR($AL293=5,$AL293=6,$AM293=1),IF($AM293=1,VLOOKUP($AM293,IC_Req!$A$12:$J$15,7),VLOOKUP($AL293,IC_Req!$A$2:$J$7,7)),""))</f>
        <v/>
      </c>
      <c r="U293" s="455"/>
      <c r="V293" s="455"/>
      <c r="W293" s="456"/>
      <c r="X293" s="150" t="str">
        <f t="shared" si="28"/>
        <v/>
      </c>
      <c r="Y293" s="150" t="str">
        <f t="shared" si="29"/>
        <v/>
      </c>
      <c r="Z293" s="151"/>
      <c r="AA293" s="453"/>
      <c r="AB293" s="453"/>
      <c r="AC293" s="453"/>
      <c r="AD293" s="453"/>
      <c r="AE293" s="453"/>
      <c r="AF293" s="457"/>
      <c r="AG293" s="152" t="str">
        <f>IF(OR($D293="",$AH293=""),"",MIN(VLOOKUP($AL293,IC_Req!$A$2:$J$7,9),$AH293-VLOOKUP($AL293,IC_Req!$A$2:$J$7,10)))</f>
        <v/>
      </c>
      <c r="AH293" s="453"/>
      <c r="AI293" s="453"/>
      <c r="AJ293" s="151"/>
      <c r="AK293" s="126" t="e">
        <f>VLOOKUP($D293,IC_Req!$M$2:$O$29,2)</f>
        <v>#N/A</v>
      </c>
      <c r="AL293" s="126" t="e">
        <f>VLOOKUP($D293,IC_Req!$M$2:$O$29,3)</f>
        <v>#N/A</v>
      </c>
      <c r="AM293" s="126" t="e">
        <f>IF($AL293=3,VLOOKUP($D293,IC_Req!$M$2:$P$29,4),"")</f>
        <v>#N/A</v>
      </c>
      <c r="AO293" s="217"/>
      <c r="AP293" s="218"/>
      <c r="AQ293" s="218"/>
    </row>
    <row r="294" spans="1:43" x14ac:dyDescent="0.25">
      <c r="A294" s="125"/>
      <c r="B294" s="453"/>
      <c r="C294" s="453"/>
      <c r="D294" s="454"/>
      <c r="E294" s="455"/>
      <c r="F294" s="147" t="str">
        <f>IF(OR($D294="",$AB294=""),"",IF(AND($AL294&lt;&gt;3,$AL294&lt;&gt;4),$AB294-(VLOOKUP($AL294,IC_Req!$A$2:$J$7,3)*$AB294),""))</f>
        <v/>
      </c>
      <c r="G294" s="147" t="str">
        <f>IF($D294="","",IF(AND($AL294&lt;&gt;3,$AL294&lt;&gt;4),IF($AB294&lt;&gt;"",$AB294+(VLOOKUP($AL294,IC_Req!$A$2:$J$7,3)*$AB294),IF(AND($H294&lt;&gt;"",$AA294&lt;&gt;""),$AA294*$H294,"")),IF(AND($H294&lt;&gt;"",$AA294&lt;&gt;""),$AA294*$H294,"")))</f>
        <v/>
      </c>
      <c r="H294" s="148" t="str">
        <f>IF($D294="","",IF(AND($AL294&lt;&gt;3,$AL294&lt;&gt;4),IF($AB294&lt;&gt;"","",VLOOKUP($AL294,IC_Req!$A$2:$J$7,2)),VLOOKUP($AL294,IC_Req!$A$2:$J$7,2)))</f>
        <v/>
      </c>
      <c r="I294" s="456"/>
      <c r="J294" s="147" t="str">
        <f t="shared" si="24"/>
        <v/>
      </c>
      <c r="K294" s="148" t="str">
        <f>IF($D294="","",VLOOKUP($AL294,IC_Req!$A$2:$J$7,4))</f>
        <v/>
      </c>
      <c r="L294" s="455"/>
      <c r="M294" s="169" t="str">
        <f t="shared" si="25"/>
        <v/>
      </c>
      <c r="N294" s="458"/>
      <c r="O294" s="455"/>
      <c r="P294" s="147" t="str">
        <f t="shared" si="26"/>
        <v/>
      </c>
      <c r="Q294" s="148" t="str">
        <f>IF($D294="","",IF(OR($AL294=4,$AL294=5,$AL294=6),VLOOKUP($AL294,IC_Req!$A$2:$J$7,6),IF($AL294=3,VLOOKUP($AM294,IC_Req!$A$12:$J$15,6),"")))</f>
        <v/>
      </c>
      <c r="R294" s="456"/>
      <c r="S294" s="158" t="str">
        <f t="shared" si="27"/>
        <v/>
      </c>
      <c r="T294" s="148" t="str">
        <f>IF($D294="","",IF(OR($AL294=5,$AL294=6,$AM294=1),IF($AM294=1,VLOOKUP($AM294,IC_Req!$A$12:$J$15,7),VLOOKUP($AL294,IC_Req!$A$2:$J$7,7)),""))</f>
        <v/>
      </c>
      <c r="U294" s="455"/>
      <c r="V294" s="455"/>
      <c r="W294" s="456"/>
      <c r="X294" s="150" t="str">
        <f t="shared" si="28"/>
        <v/>
      </c>
      <c r="Y294" s="150" t="str">
        <f t="shared" si="29"/>
        <v/>
      </c>
      <c r="Z294" s="151"/>
      <c r="AA294" s="453"/>
      <c r="AB294" s="453"/>
      <c r="AC294" s="453"/>
      <c r="AD294" s="453"/>
      <c r="AE294" s="453"/>
      <c r="AF294" s="457"/>
      <c r="AG294" s="152" t="str">
        <f>IF(OR($D294="",$AH294=""),"",MIN(VLOOKUP($AL294,IC_Req!$A$2:$J$7,9),$AH294-VLOOKUP($AL294,IC_Req!$A$2:$J$7,10)))</f>
        <v/>
      </c>
      <c r="AH294" s="453"/>
      <c r="AI294" s="453"/>
      <c r="AJ294" s="151"/>
      <c r="AK294" s="126" t="e">
        <f>VLOOKUP($D294,IC_Req!$M$2:$O$29,2)</f>
        <v>#N/A</v>
      </c>
      <c r="AL294" s="126" t="e">
        <f>VLOOKUP($D294,IC_Req!$M$2:$O$29,3)</f>
        <v>#N/A</v>
      </c>
      <c r="AM294" s="126" t="e">
        <f>IF($AL294=3,VLOOKUP($D294,IC_Req!$M$2:$P$29,4),"")</f>
        <v>#N/A</v>
      </c>
      <c r="AO294" s="217"/>
      <c r="AP294" s="218"/>
      <c r="AQ294" s="218"/>
    </row>
    <row r="295" spans="1:43" x14ac:dyDescent="0.25">
      <c r="A295" s="125"/>
      <c r="B295" s="453"/>
      <c r="C295" s="453"/>
      <c r="D295" s="454"/>
      <c r="E295" s="455"/>
      <c r="F295" s="147" t="str">
        <f>IF(OR($D295="",$AB295=""),"",IF(AND($AL295&lt;&gt;3,$AL295&lt;&gt;4),$AB295-(VLOOKUP($AL295,IC_Req!$A$2:$J$7,3)*$AB295),""))</f>
        <v/>
      </c>
      <c r="G295" s="147" t="str">
        <f>IF($D295="","",IF(AND($AL295&lt;&gt;3,$AL295&lt;&gt;4),IF($AB295&lt;&gt;"",$AB295+(VLOOKUP($AL295,IC_Req!$A$2:$J$7,3)*$AB295),IF(AND($H295&lt;&gt;"",$AA295&lt;&gt;""),$AA295*$H295,"")),IF(AND($H295&lt;&gt;"",$AA295&lt;&gt;""),$AA295*$H295,"")))</f>
        <v/>
      </c>
      <c r="H295" s="148" t="str">
        <f>IF($D295="","",IF(AND($AL295&lt;&gt;3,$AL295&lt;&gt;4),IF($AB295&lt;&gt;"","",VLOOKUP($AL295,IC_Req!$A$2:$J$7,2)),VLOOKUP($AL295,IC_Req!$A$2:$J$7,2)))</f>
        <v/>
      </c>
      <c r="I295" s="456"/>
      <c r="J295" s="147" t="str">
        <f t="shared" si="24"/>
        <v/>
      </c>
      <c r="K295" s="148" t="str">
        <f>IF($D295="","",VLOOKUP($AL295,IC_Req!$A$2:$J$7,4))</f>
        <v/>
      </c>
      <c r="L295" s="455"/>
      <c r="M295" s="169" t="str">
        <f t="shared" si="25"/>
        <v/>
      </c>
      <c r="N295" s="458"/>
      <c r="O295" s="455"/>
      <c r="P295" s="147" t="str">
        <f t="shared" si="26"/>
        <v/>
      </c>
      <c r="Q295" s="148" t="str">
        <f>IF($D295="","",IF(OR($AL295=4,$AL295=5,$AL295=6),VLOOKUP($AL295,IC_Req!$A$2:$J$7,6),IF($AL295=3,VLOOKUP($AM295,IC_Req!$A$12:$J$15,6),"")))</f>
        <v/>
      </c>
      <c r="R295" s="456"/>
      <c r="S295" s="158" t="str">
        <f t="shared" si="27"/>
        <v/>
      </c>
      <c r="T295" s="148" t="str">
        <f>IF($D295="","",IF(OR($AL295=5,$AL295=6,$AM295=1),IF($AM295=1,VLOOKUP($AM295,IC_Req!$A$12:$J$15,7),VLOOKUP($AL295,IC_Req!$A$2:$J$7,7)),""))</f>
        <v/>
      </c>
      <c r="U295" s="455"/>
      <c r="V295" s="455"/>
      <c r="W295" s="456"/>
      <c r="X295" s="150" t="str">
        <f t="shared" si="28"/>
        <v/>
      </c>
      <c r="Y295" s="150" t="str">
        <f t="shared" si="29"/>
        <v/>
      </c>
      <c r="Z295" s="151"/>
      <c r="AA295" s="453"/>
      <c r="AB295" s="453"/>
      <c r="AC295" s="453"/>
      <c r="AD295" s="453"/>
      <c r="AE295" s="453"/>
      <c r="AF295" s="457"/>
      <c r="AG295" s="152" t="str">
        <f>IF(OR($D295="",$AH295=""),"",MIN(VLOOKUP($AL295,IC_Req!$A$2:$J$7,9),$AH295-VLOOKUP($AL295,IC_Req!$A$2:$J$7,10)))</f>
        <v/>
      </c>
      <c r="AH295" s="453"/>
      <c r="AI295" s="453"/>
      <c r="AJ295" s="151"/>
      <c r="AK295" s="126" t="e">
        <f>VLOOKUP($D295,IC_Req!$M$2:$O$29,2)</f>
        <v>#N/A</v>
      </c>
      <c r="AL295" s="126" t="e">
        <f>VLOOKUP($D295,IC_Req!$M$2:$O$29,3)</f>
        <v>#N/A</v>
      </c>
      <c r="AM295" s="126" t="e">
        <f>IF($AL295=3,VLOOKUP($D295,IC_Req!$M$2:$P$29,4),"")</f>
        <v>#N/A</v>
      </c>
      <c r="AO295" s="217"/>
      <c r="AP295" s="218"/>
      <c r="AQ295" s="218"/>
    </row>
    <row r="296" spans="1:43" x14ac:dyDescent="0.25">
      <c r="A296" s="125"/>
      <c r="B296" s="453"/>
      <c r="C296" s="453"/>
      <c r="D296" s="454"/>
      <c r="E296" s="455"/>
      <c r="F296" s="147" t="str">
        <f>IF(OR($D296="",$AB296=""),"",IF(AND($AL296&lt;&gt;3,$AL296&lt;&gt;4),$AB296-(VLOOKUP($AL296,IC_Req!$A$2:$J$7,3)*$AB296),""))</f>
        <v/>
      </c>
      <c r="G296" s="147" t="str">
        <f>IF($D296="","",IF(AND($AL296&lt;&gt;3,$AL296&lt;&gt;4),IF($AB296&lt;&gt;"",$AB296+(VLOOKUP($AL296,IC_Req!$A$2:$J$7,3)*$AB296),IF(AND($H296&lt;&gt;"",$AA296&lt;&gt;""),$AA296*$H296,"")),IF(AND($H296&lt;&gt;"",$AA296&lt;&gt;""),$AA296*$H296,"")))</f>
        <v/>
      </c>
      <c r="H296" s="148" t="str">
        <f>IF($D296="","",IF(AND($AL296&lt;&gt;3,$AL296&lt;&gt;4),IF($AB296&lt;&gt;"","",VLOOKUP($AL296,IC_Req!$A$2:$J$7,2)),VLOOKUP($AL296,IC_Req!$A$2:$J$7,2)))</f>
        <v/>
      </c>
      <c r="I296" s="456"/>
      <c r="J296" s="147" t="str">
        <f t="shared" si="24"/>
        <v/>
      </c>
      <c r="K296" s="148" t="str">
        <f>IF($D296="","",VLOOKUP($AL296,IC_Req!$A$2:$J$7,4))</f>
        <v/>
      </c>
      <c r="L296" s="455"/>
      <c r="M296" s="169" t="str">
        <f t="shared" si="25"/>
        <v/>
      </c>
      <c r="N296" s="458"/>
      <c r="O296" s="455"/>
      <c r="P296" s="147" t="str">
        <f t="shared" si="26"/>
        <v/>
      </c>
      <c r="Q296" s="148" t="str">
        <f>IF($D296="","",IF(OR($AL296=4,$AL296=5,$AL296=6),VLOOKUP($AL296,IC_Req!$A$2:$J$7,6),IF($AL296=3,VLOOKUP($AM296,IC_Req!$A$12:$J$15,6),"")))</f>
        <v/>
      </c>
      <c r="R296" s="456"/>
      <c r="S296" s="158" t="str">
        <f t="shared" si="27"/>
        <v/>
      </c>
      <c r="T296" s="148" t="str">
        <f>IF($D296="","",IF(OR($AL296=5,$AL296=6,$AM296=1),IF($AM296=1,VLOOKUP($AM296,IC_Req!$A$12:$J$15,7),VLOOKUP($AL296,IC_Req!$A$2:$J$7,7)),""))</f>
        <v/>
      </c>
      <c r="U296" s="455"/>
      <c r="V296" s="455"/>
      <c r="W296" s="456"/>
      <c r="X296" s="150" t="str">
        <f t="shared" si="28"/>
        <v/>
      </c>
      <c r="Y296" s="150" t="str">
        <f t="shared" si="29"/>
        <v/>
      </c>
      <c r="Z296" s="151"/>
      <c r="AA296" s="453"/>
      <c r="AB296" s="453"/>
      <c r="AC296" s="453"/>
      <c r="AD296" s="453"/>
      <c r="AE296" s="453"/>
      <c r="AF296" s="457"/>
      <c r="AG296" s="152" t="str">
        <f>IF(OR($D296="",$AH296=""),"",MIN(VLOOKUP($AL296,IC_Req!$A$2:$J$7,9),$AH296-VLOOKUP($AL296,IC_Req!$A$2:$J$7,10)))</f>
        <v/>
      </c>
      <c r="AH296" s="453"/>
      <c r="AI296" s="453"/>
      <c r="AJ296" s="151"/>
      <c r="AK296" s="126" t="e">
        <f>VLOOKUP($D296,IC_Req!$M$2:$O$29,2)</f>
        <v>#N/A</v>
      </c>
      <c r="AL296" s="126" t="e">
        <f>VLOOKUP($D296,IC_Req!$M$2:$O$29,3)</f>
        <v>#N/A</v>
      </c>
      <c r="AM296" s="126" t="e">
        <f>IF($AL296=3,VLOOKUP($D296,IC_Req!$M$2:$P$29,4),"")</f>
        <v>#N/A</v>
      </c>
      <c r="AO296" s="217"/>
      <c r="AP296" s="218"/>
      <c r="AQ296" s="218"/>
    </row>
    <row r="297" spans="1:43" x14ac:dyDescent="0.25">
      <c r="A297" s="125"/>
      <c r="B297" s="453"/>
      <c r="C297" s="453"/>
      <c r="D297" s="454"/>
      <c r="E297" s="455"/>
      <c r="F297" s="147" t="str">
        <f>IF(OR($D297="",$AB297=""),"",IF(AND($AL297&lt;&gt;3,$AL297&lt;&gt;4),$AB297-(VLOOKUP($AL297,IC_Req!$A$2:$J$7,3)*$AB297),""))</f>
        <v/>
      </c>
      <c r="G297" s="147" t="str">
        <f>IF($D297="","",IF(AND($AL297&lt;&gt;3,$AL297&lt;&gt;4),IF($AB297&lt;&gt;"",$AB297+(VLOOKUP($AL297,IC_Req!$A$2:$J$7,3)*$AB297),IF(AND($H297&lt;&gt;"",$AA297&lt;&gt;""),$AA297*$H297,"")),IF(AND($H297&lt;&gt;"",$AA297&lt;&gt;""),$AA297*$H297,"")))</f>
        <v/>
      </c>
      <c r="H297" s="148" t="str">
        <f>IF($D297="","",IF(AND($AL297&lt;&gt;3,$AL297&lt;&gt;4),IF($AB297&lt;&gt;"","",VLOOKUP($AL297,IC_Req!$A$2:$J$7,2)),VLOOKUP($AL297,IC_Req!$A$2:$J$7,2)))</f>
        <v/>
      </c>
      <c r="I297" s="456"/>
      <c r="J297" s="147" t="str">
        <f t="shared" si="24"/>
        <v/>
      </c>
      <c r="K297" s="148" t="str">
        <f>IF($D297="","",VLOOKUP($AL297,IC_Req!$A$2:$J$7,4))</f>
        <v/>
      </c>
      <c r="L297" s="455"/>
      <c r="M297" s="169" t="str">
        <f t="shared" si="25"/>
        <v/>
      </c>
      <c r="N297" s="458"/>
      <c r="O297" s="455"/>
      <c r="P297" s="147" t="str">
        <f t="shared" si="26"/>
        <v/>
      </c>
      <c r="Q297" s="148" t="str">
        <f>IF($D297="","",IF(OR($AL297=4,$AL297=5,$AL297=6),VLOOKUP($AL297,IC_Req!$A$2:$J$7,6),IF($AL297=3,VLOOKUP($AM297,IC_Req!$A$12:$J$15,6),"")))</f>
        <v/>
      </c>
      <c r="R297" s="456"/>
      <c r="S297" s="158" t="str">
        <f t="shared" si="27"/>
        <v/>
      </c>
      <c r="T297" s="148" t="str">
        <f>IF($D297="","",IF(OR($AL297=5,$AL297=6,$AM297=1),IF($AM297=1,VLOOKUP($AM297,IC_Req!$A$12:$J$15,7),VLOOKUP($AL297,IC_Req!$A$2:$J$7,7)),""))</f>
        <v/>
      </c>
      <c r="U297" s="455"/>
      <c r="V297" s="455"/>
      <c r="W297" s="456"/>
      <c r="X297" s="150" t="str">
        <f t="shared" si="28"/>
        <v/>
      </c>
      <c r="Y297" s="150" t="str">
        <f t="shared" si="29"/>
        <v/>
      </c>
      <c r="Z297" s="151"/>
      <c r="AA297" s="453"/>
      <c r="AB297" s="453"/>
      <c r="AC297" s="453"/>
      <c r="AD297" s="453"/>
      <c r="AE297" s="453"/>
      <c r="AF297" s="457"/>
      <c r="AG297" s="152" t="str">
        <f>IF(OR($D297="",$AH297=""),"",MIN(VLOOKUP($AL297,IC_Req!$A$2:$J$7,9),$AH297-VLOOKUP($AL297,IC_Req!$A$2:$J$7,10)))</f>
        <v/>
      </c>
      <c r="AH297" s="453"/>
      <c r="AI297" s="453"/>
      <c r="AJ297" s="151"/>
      <c r="AK297" s="126" t="e">
        <f>VLOOKUP($D297,IC_Req!$M$2:$O$29,2)</f>
        <v>#N/A</v>
      </c>
      <c r="AL297" s="126" t="e">
        <f>VLOOKUP($D297,IC_Req!$M$2:$O$29,3)</f>
        <v>#N/A</v>
      </c>
      <c r="AM297" s="126" t="e">
        <f>IF($AL297=3,VLOOKUP($D297,IC_Req!$M$2:$P$29,4),"")</f>
        <v>#N/A</v>
      </c>
      <c r="AO297" s="217"/>
      <c r="AP297" s="218"/>
      <c r="AQ297" s="218"/>
    </row>
    <row r="298" spans="1:43" x14ac:dyDescent="0.25">
      <c r="A298" s="125"/>
      <c r="B298" s="453"/>
      <c r="C298" s="453"/>
      <c r="D298" s="454"/>
      <c r="E298" s="455"/>
      <c r="F298" s="147" t="str">
        <f>IF(OR($D298="",$AB298=""),"",IF(AND($AL298&lt;&gt;3,$AL298&lt;&gt;4),$AB298-(VLOOKUP($AL298,IC_Req!$A$2:$J$7,3)*$AB298),""))</f>
        <v/>
      </c>
      <c r="G298" s="147" t="str">
        <f>IF($D298="","",IF(AND($AL298&lt;&gt;3,$AL298&lt;&gt;4),IF($AB298&lt;&gt;"",$AB298+(VLOOKUP($AL298,IC_Req!$A$2:$J$7,3)*$AB298),IF(AND($H298&lt;&gt;"",$AA298&lt;&gt;""),$AA298*$H298,"")),IF(AND($H298&lt;&gt;"",$AA298&lt;&gt;""),$AA298*$H298,"")))</f>
        <v/>
      </c>
      <c r="H298" s="148" t="str">
        <f>IF($D298="","",IF(AND($AL298&lt;&gt;3,$AL298&lt;&gt;4),IF($AB298&lt;&gt;"","",VLOOKUP($AL298,IC_Req!$A$2:$J$7,2)),VLOOKUP($AL298,IC_Req!$A$2:$J$7,2)))</f>
        <v/>
      </c>
      <c r="I298" s="456"/>
      <c r="J298" s="147" t="str">
        <f t="shared" si="24"/>
        <v/>
      </c>
      <c r="K298" s="148" t="str">
        <f>IF($D298="","",VLOOKUP($AL298,IC_Req!$A$2:$J$7,4))</f>
        <v/>
      </c>
      <c r="L298" s="455"/>
      <c r="M298" s="169" t="str">
        <f t="shared" si="25"/>
        <v/>
      </c>
      <c r="N298" s="458"/>
      <c r="O298" s="455"/>
      <c r="P298" s="147" t="str">
        <f t="shared" si="26"/>
        <v/>
      </c>
      <c r="Q298" s="148" t="str">
        <f>IF($D298="","",IF(OR($AL298=4,$AL298=5,$AL298=6),VLOOKUP($AL298,IC_Req!$A$2:$J$7,6),IF($AL298=3,VLOOKUP($AM298,IC_Req!$A$12:$J$15,6),"")))</f>
        <v/>
      </c>
      <c r="R298" s="456"/>
      <c r="S298" s="158" t="str">
        <f t="shared" si="27"/>
        <v/>
      </c>
      <c r="T298" s="148" t="str">
        <f>IF($D298="","",IF(OR($AL298=5,$AL298=6,$AM298=1),IF($AM298=1,VLOOKUP($AM298,IC_Req!$A$12:$J$15,7),VLOOKUP($AL298,IC_Req!$A$2:$J$7,7)),""))</f>
        <v/>
      </c>
      <c r="U298" s="455"/>
      <c r="V298" s="455"/>
      <c r="W298" s="456"/>
      <c r="X298" s="150" t="str">
        <f t="shared" si="28"/>
        <v/>
      </c>
      <c r="Y298" s="150" t="str">
        <f t="shared" si="29"/>
        <v/>
      </c>
      <c r="Z298" s="151"/>
      <c r="AA298" s="453"/>
      <c r="AB298" s="453"/>
      <c r="AC298" s="453"/>
      <c r="AD298" s="453"/>
      <c r="AE298" s="453"/>
      <c r="AF298" s="457"/>
      <c r="AG298" s="152" t="str">
        <f>IF(OR($D298="",$AH298=""),"",MIN(VLOOKUP($AL298,IC_Req!$A$2:$J$7,9),$AH298-VLOOKUP($AL298,IC_Req!$A$2:$J$7,10)))</f>
        <v/>
      </c>
      <c r="AH298" s="453"/>
      <c r="AI298" s="453"/>
      <c r="AJ298" s="151"/>
      <c r="AK298" s="126" t="e">
        <f>VLOOKUP($D298,IC_Req!$M$2:$O$29,2)</f>
        <v>#N/A</v>
      </c>
      <c r="AL298" s="126" t="e">
        <f>VLOOKUP($D298,IC_Req!$M$2:$O$29,3)</f>
        <v>#N/A</v>
      </c>
      <c r="AM298" s="126" t="e">
        <f>IF($AL298=3,VLOOKUP($D298,IC_Req!$M$2:$P$29,4),"")</f>
        <v>#N/A</v>
      </c>
      <c r="AO298" s="217"/>
      <c r="AP298" s="218"/>
      <c r="AQ298" s="218"/>
    </row>
    <row r="299" spans="1:43" x14ac:dyDescent="0.25">
      <c r="A299" s="125"/>
      <c r="B299" s="453"/>
      <c r="C299" s="453"/>
      <c r="D299" s="454"/>
      <c r="E299" s="455"/>
      <c r="F299" s="147" t="str">
        <f>IF(OR($D299="",$AB299=""),"",IF(AND($AL299&lt;&gt;3,$AL299&lt;&gt;4),$AB299-(VLOOKUP($AL299,IC_Req!$A$2:$J$7,3)*$AB299),""))</f>
        <v/>
      </c>
      <c r="G299" s="147" t="str">
        <f>IF($D299="","",IF(AND($AL299&lt;&gt;3,$AL299&lt;&gt;4),IF($AB299&lt;&gt;"",$AB299+(VLOOKUP($AL299,IC_Req!$A$2:$J$7,3)*$AB299),IF(AND($H299&lt;&gt;"",$AA299&lt;&gt;""),$AA299*$H299,"")),IF(AND($H299&lt;&gt;"",$AA299&lt;&gt;""),$AA299*$H299,"")))</f>
        <v/>
      </c>
      <c r="H299" s="148" t="str">
        <f>IF($D299="","",IF(AND($AL299&lt;&gt;3,$AL299&lt;&gt;4),IF($AB299&lt;&gt;"","",VLOOKUP($AL299,IC_Req!$A$2:$J$7,2)),VLOOKUP($AL299,IC_Req!$A$2:$J$7,2)))</f>
        <v/>
      </c>
      <c r="I299" s="456"/>
      <c r="J299" s="147" t="str">
        <f t="shared" si="24"/>
        <v/>
      </c>
      <c r="K299" s="148" t="str">
        <f>IF($D299="","",VLOOKUP($AL299,IC_Req!$A$2:$J$7,4))</f>
        <v/>
      </c>
      <c r="L299" s="455"/>
      <c r="M299" s="169" t="str">
        <f t="shared" si="25"/>
        <v/>
      </c>
      <c r="N299" s="458"/>
      <c r="O299" s="455"/>
      <c r="P299" s="147" t="str">
        <f t="shared" si="26"/>
        <v/>
      </c>
      <c r="Q299" s="148" t="str">
        <f>IF($D299="","",IF(OR($AL299=4,$AL299=5,$AL299=6),VLOOKUP($AL299,IC_Req!$A$2:$J$7,6),IF($AL299=3,VLOOKUP($AM299,IC_Req!$A$12:$J$15,6),"")))</f>
        <v/>
      </c>
      <c r="R299" s="456"/>
      <c r="S299" s="158" t="str">
        <f t="shared" si="27"/>
        <v/>
      </c>
      <c r="T299" s="148" t="str">
        <f>IF($D299="","",IF(OR($AL299=5,$AL299=6,$AM299=1),IF($AM299=1,VLOOKUP($AM299,IC_Req!$A$12:$J$15,7),VLOOKUP($AL299,IC_Req!$A$2:$J$7,7)),""))</f>
        <v/>
      </c>
      <c r="U299" s="455"/>
      <c r="V299" s="455"/>
      <c r="W299" s="456"/>
      <c r="X299" s="150" t="str">
        <f t="shared" si="28"/>
        <v/>
      </c>
      <c r="Y299" s="150" t="str">
        <f t="shared" si="29"/>
        <v/>
      </c>
      <c r="Z299" s="151"/>
      <c r="AA299" s="453"/>
      <c r="AB299" s="453"/>
      <c r="AC299" s="453"/>
      <c r="AD299" s="453"/>
      <c r="AE299" s="453"/>
      <c r="AF299" s="457"/>
      <c r="AG299" s="152" t="str">
        <f>IF(OR($D299="",$AH299=""),"",MIN(VLOOKUP($AL299,IC_Req!$A$2:$J$7,9),$AH299-VLOOKUP($AL299,IC_Req!$A$2:$J$7,10)))</f>
        <v/>
      </c>
      <c r="AH299" s="453"/>
      <c r="AI299" s="453"/>
      <c r="AJ299" s="151"/>
      <c r="AK299" s="126" t="e">
        <f>VLOOKUP($D299,IC_Req!$M$2:$O$29,2)</f>
        <v>#N/A</v>
      </c>
      <c r="AL299" s="126" t="e">
        <f>VLOOKUP($D299,IC_Req!$M$2:$O$29,3)</f>
        <v>#N/A</v>
      </c>
      <c r="AM299" s="126" t="e">
        <f>IF($AL299=3,VLOOKUP($D299,IC_Req!$M$2:$P$29,4),"")</f>
        <v>#N/A</v>
      </c>
      <c r="AO299" s="217"/>
      <c r="AP299" s="218"/>
      <c r="AQ299" s="218"/>
    </row>
    <row r="300" spans="1:43" x14ac:dyDescent="0.25">
      <c r="A300" s="125"/>
      <c r="B300" s="453"/>
      <c r="C300" s="453"/>
      <c r="D300" s="454"/>
      <c r="E300" s="455"/>
      <c r="F300" s="147" t="str">
        <f>IF(OR($D300="",$AB300=""),"",IF(AND($AL300&lt;&gt;3,$AL300&lt;&gt;4),$AB300-(VLOOKUP($AL300,IC_Req!$A$2:$J$7,3)*$AB300),""))</f>
        <v/>
      </c>
      <c r="G300" s="147" t="str">
        <f>IF($D300="","",IF(AND($AL300&lt;&gt;3,$AL300&lt;&gt;4),IF($AB300&lt;&gt;"",$AB300+(VLOOKUP($AL300,IC_Req!$A$2:$J$7,3)*$AB300),IF(AND($H300&lt;&gt;"",$AA300&lt;&gt;""),$AA300*$H300,"")),IF(AND($H300&lt;&gt;"",$AA300&lt;&gt;""),$AA300*$H300,"")))</f>
        <v/>
      </c>
      <c r="H300" s="148" t="str">
        <f>IF($D300="","",IF(AND($AL300&lt;&gt;3,$AL300&lt;&gt;4),IF($AB300&lt;&gt;"","",VLOOKUP($AL300,IC_Req!$A$2:$J$7,2)),VLOOKUP($AL300,IC_Req!$A$2:$J$7,2)))</f>
        <v/>
      </c>
      <c r="I300" s="456"/>
      <c r="J300" s="147" t="str">
        <f t="shared" si="24"/>
        <v/>
      </c>
      <c r="K300" s="148" t="str">
        <f>IF($D300="","",VLOOKUP($AL300,IC_Req!$A$2:$J$7,4))</f>
        <v/>
      </c>
      <c r="L300" s="455"/>
      <c r="M300" s="169" t="str">
        <f t="shared" si="25"/>
        <v/>
      </c>
      <c r="N300" s="458"/>
      <c r="O300" s="455"/>
      <c r="P300" s="147" t="str">
        <f t="shared" si="26"/>
        <v/>
      </c>
      <c r="Q300" s="148" t="str">
        <f>IF($D300="","",IF(OR($AL300=4,$AL300=5,$AL300=6),VLOOKUP($AL300,IC_Req!$A$2:$J$7,6),IF($AL300=3,VLOOKUP($AM300,IC_Req!$A$12:$J$15,6),"")))</f>
        <v/>
      </c>
      <c r="R300" s="456"/>
      <c r="S300" s="158" t="str">
        <f t="shared" si="27"/>
        <v/>
      </c>
      <c r="T300" s="148" t="str">
        <f>IF($D300="","",IF(OR($AL300=5,$AL300=6,$AM300=1),IF($AM300=1,VLOOKUP($AM300,IC_Req!$A$12:$J$15,7),VLOOKUP($AL300,IC_Req!$A$2:$J$7,7)),""))</f>
        <v/>
      </c>
      <c r="U300" s="455"/>
      <c r="V300" s="455"/>
      <c r="W300" s="456"/>
      <c r="X300" s="150" t="str">
        <f t="shared" si="28"/>
        <v/>
      </c>
      <c r="Y300" s="150" t="str">
        <f t="shared" si="29"/>
        <v/>
      </c>
      <c r="Z300" s="151"/>
      <c r="AA300" s="453"/>
      <c r="AB300" s="453"/>
      <c r="AC300" s="453"/>
      <c r="AD300" s="453"/>
      <c r="AE300" s="453"/>
      <c r="AF300" s="457"/>
      <c r="AG300" s="152" t="str">
        <f>IF(OR($D300="",$AH300=""),"",MIN(VLOOKUP($AL300,IC_Req!$A$2:$J$7,9),$AH300-VLOOKUP($AL300,IC_Req!$A$2:$J$7,10)))</f>
        <v/>
      </c>
      <c r="AH300" s="453"/>
      <c r="AI300" s="453"/>
      <c r="AJ300" s="151"/>
      <c r="AK300" s="126" t="e">
        <f>VLOOKUP($D300,IC_Req!$M$2:$O$29,2)</f>
        <v>#N/A</v>
      </c>
      <c r="AL300" s="126" t="e">
        <f>VLOOKUP($D300,IC_Req!$M$2:$O$29,3)</f>
        <v>#N/A</v>
      </c>
      <c r="AM300" s="126" t="e">
        <f>IF($AL300=3,VLOOKUP($D300,IC_Req!$M$2:$P$29,4),"")</f>
        <v>#N/A</v>
      </c>
      <c r="AO300" s="217"/>
      <c r="AP300" s="218"/>
      <c r="AQ300" s="218"/>
    </row>
    <row r="301" spans="1:43" x14ac:dyDescent="0.25">
      <c r="A301" s="125"/>
      <c r="B301" s="453"/>
      <c r="C301" s="453"/>
      <c r="D301" s="454"/>
      <c r="E301" s="455"/>
      <c r="F301" s="147" t="str">
        <f>IF(OR($D301="",$AB301=""),"",IF(AND($AL301&lt;&gt;3,$AL301&lt;&gt;4),$AB301-(VLOOKUP($AL301,IC_Req!$A$2:$J$7,3)*$AB301),""))</f>
        <v/>
      </c>
      <c r="G301" s="147" t="str">
        <f>IF($D301="","",IF(AND($AL301&lt;&gt;3,$AL301&lt;&gt;4),IF($AB301&lt;&gt;"",$AB301+(VLOOKUP($AL301,IC_Req!$A$2:$J$7,3)*$AB301),IF(AND($H301&lt;&gt;"",$AA301&lt;&gt;""),$AA301*$H301,"")),IF(AND($H301&lt;&gt;"",$AA301&lt;&gt;""),$AA301*$H301,"")))</f>
        <v/>
      </c>
      <c r="H301" s="148" t="str">
        <f>IF($D301="","",IF(AND($AL301&lt;&gt;3,$AL301&lt;&gt;4),IF($AB301&lt;&gt;"","",VLOOKUP($AL301,IC_Req!$A$2:$J$7,2)),VLOOKUP($AL301,IC_Req!$A$2:$J$7,2)))</f>
        <v/>
      </c>
      <c r="I301" s="456"/>
      <c r="J301" s="147" t="str">
        <f t="shared" si="24"/>
        <v/>
      </c>
      <c r="K301" s="148" t="str">
        <f>IF($D301="","",VLOOKUP($AL301,IC_Req!$A$2:$J$7,4))</f>
        <v/>
      </c>
      <c r="L301" s="455"/>
      <c r="M301" s="169" t="str">
        <f t="shared" si="25"/>
        <v/>
      </c>
      <c r="N301" s="458"/>
      <c r="O301" s="455"/>
      <c r="P301" s="147" t="str">
        <f t="shared" si="26"/>
        <v/>
      </c>
      <c r="Q301" s="148" t="str">
        <f>IF($D301="","",IF(OR($AL301=4,$AL301=5,$AL301=6),VLOOKUP($AL301,IC_Req!$A$2:$J$7,6),IF($AL301=3,VLOOKUP($AM301,IC_Req!$A$12:$J$15,6),"")))</f>
        <v/>
      </c>
      <c r="R301" s="456"/>
      <c r="S301" s="158" t="str">
        <f t="shared" si="27"/>
        <v/>
      </c>
      <c r="T301" s="148" t="str">
        <f>IF($D301="","",IF(OR($AL301=5,$AL301=6,$AM301=1),IF($AM301=1,VLOOKUP($AM301,IC_Req!$A$12:$J$15,7),VLOOKUP($AL301,IC_Req!$A$2:$J$7,7)),""))</f>
        <v/>
      </c>
      <c r="U301" s="455"/>
      <c r="V301" s="455"/>
      <c r="W301" s="456"/>
      <c r="X301" s="150" t="str">
        <f t="shared" si="28"/>
        <v/>
      </c>
      <c r="Y301" s="150" t="str">
        <f t="shared" si="29"/>
        <v/>
      </c>
      <c r="Z301" s="151"/>
      <c r="AA301" s="453"/>
      <c r="AB301" s="453"/>
      <c r="AC301" s="453"/>
      <c r="AD301" s="453"/>
      <c r="AE301" s="453"/>
      <c r="AF301" s="457"/>
      <c r="AG301" s="152" t="str">
        <f>IF(OR($D301="",$AH301=""),"",MIN(VLOOKUP($AL301,IC_Req!$A$2:$J$7,9),$AH301-VLOOKUP($AL301,IC_Req!$A$2:$J$7,10)))</f>
        <v/>
      </c>
      <c r="AH301" s="453"/>
      <c r="AI301" s="453"/>
      <c r="AJ301" s="151"/>
      <c r="AK301" s="126" t="e">
        <f>VLOOKUP($D301,IC_Req!$M$2:$O$29,2)</f>
        <v>#N/A</v>
      </c>
      <c r="AL301" s="126" t="e">
        <f>VLOOKUP($D301,IC_Req!$M$2:$O$29,3)</f>
        <v>#N/A</v>
      </c>
      <c r="AM301" s="126" t="e">
        <f>IF($AL301=3,VLOOKUP($D301,IC_Req!$M$2:$P$29,4),"")</f>
        <v>#N/A</v>
      </c>
      <c r="AO301" s="217"/>
      <c r="AP301" s="218"/>
      <c r="AQ301" s="218"/>
    </row>
    <row r="302" spans="1:43" x14ac:dyDescent="0.25">
      <c r="A302" s="125"/>
      <c r="B302" s="453"/>
      <c r="C302" s="453"/>
      <c r="D302" s="454"/>
      <c r="E302" s="455"/>
      <c r="F302" s="147" t="str">
        <f>IF(OR($D302="",$AB302=""),"",IF(AND($AL302&lt;&gt;3,$AL302&lt;&gt;4),$AB302-(VLOOKUP($AL302,IC_Req!$A$2:$J$7,3)*$AB302),""))</f>
        <v/>
      </c>
      <c r="G302" s="147" t="str">
        <f>IF($D302="","",IF(AND($AL302&lt;&gt;3,$AL302&lt;&gt;4),IF($AB302&lt;&gt;"",$AB302+(VLOOKUP($AL302,IC_Req!$A$2:$J$7,3)*$AB302),IF(AND($H302&lt;&gt;"",$AA302&lt;&gt;""),$AA302*$H302,"")),IF(AND($H302&lt;&gt;"",$AA302&lt;&gt;""),$AA302*$H302,"")))</f>
        <v/>
      </c>
      <c r="H302" s="148" t="str">
        <f>IF($D302="","",IF(AND($AL302&lt;&gt;3,$AL302&lt;&gt;4),IF($AB302&lt;&gt;"","",VLOOKUP($AL302,IC_Req!$A$2:$J$7,2)),VLOOKUP($AL302,IC_Req!$A$2:$J$7,2)))</f>
        <v/>
      </c>
      <c r="I302" s="456"/>
      <c r="J302" s="147" t="str">
        <f t="shared" si="24"/>
        <v/>
      </c>
      <c r="K302" s="148" t="str">
        <f>IF($D302="","",VLOOKUP($AL302,IC_Req!$A$2:$J$7,4))</f>
        <v/>
      </c>
      <c r="L302" s="455"/>
      <c r="M302" s="169" t="str">
        <f t="shared" si="25"/>
        <v/>
      </c>
      <c r="N302" s="458"/>
      <c r="O302" s="455"/>
      <c r="P302" s="147" t="str">
        <f t="shared" si="26"/>
        <v/>
      </c>
      <c r="Q302" s="148" t="str">
        <f>IF($D302="","",IF(OR($AL302=4,$AL302=5,$AL302=6),VLOOKUP($AL302,IC_Req!$A$2:$J$7,6),IF($AL302=3,VLOOKUP($AM302,IC_Req!$A$12:$J$15,6),"")))</f>
        <v/>
      </c>
      <c r="R302" s="456"/>
      <c r="S302" s="158" t="str">
        <f t="shared" si="27"/>
        <v/>
      </c>
      <c r="T302" s="148" t="str">
        <f>IF($D302="","",IF(OR($AL302=5,$AL302=6,$AM302=1),IF($AM302=1,VLOOKUP($AM302,IC_Req!$A$12:$J$15,7),VLOOKUP($AL302,IC_Req!$A$2:$J$7,7)),""))</f>
        <v/>
      </c>
      <c r="U302" s="455"/>
      <c r="V302" s="455"/>
      <c r="W302" s="456"/>
      <c r="X302" s="150" t="str">
        <f t="shared" si="28"/>
        <v/>
      </c>
      <c r="Y302" s="150" t="str">
        <f t="shared" si="29"/>
        <v/>
      </c>
      <c r="Z302" s="151"/>
      <c r="AA302" s="453"/>
      <c r="AB302" s="453"/>
      <c r="AC302" s="453"/>
      <c r="AD302" s="453"/>
      <c r="AE302" s="453"/>
      <c r="AF302" s="457"/>
      <c r="AG302" s="152" t="str">
        <f>IF(OR($D302="",$AH302=""),"",MIN(VLOOKUP($AL302,IC_Req!$A$2:$J$7,9),$AH302-VLOOKUP($AL302,IC_Req!$A$2:$J$7,10)))</f>
        <v/>
      </c>
      <c r="AH302" s="453"/>
      <c r="AI302" s="453"/>
      <c r="AJ302" s="151"/>
      <c r="AK302" s="126" t="e">
        <f>VLOOKUP($D302,IC_Req!$M$2:$O$29,2)</f>
        <v>#N/A</v>
      </c>
      <c r="AL302" s="126" t="e">
        <f>VLOOKUP($D302,IC_Req!$M$2:$O$29,3)</f>
        <v>#N/A</v>
      </c>
      <c r="AM302" s="126" t="e">
        <f>IF($AL302=3,VLOOKUP($D302,IC_Req!$M$2:$P$29,4),"")</f>
        <v>#N/A</v>
      </c>
      <c r="AO302" s="217"/>
      <c r="AP302" s="218"/>
      <c r="AQ302" s="218"/>
    </row>
    <row r="303" spans="1:43" x14ac:dyDescent="0.25">
      <c r="A303" s="125"/>
      <c r="B303" s="453"/>
      <c r="C303" s="453"/>
      <c r="D303" s="454"/>
      <c r="E303" s="455"/>
      <c r="F303" s="147" t="str">
        <f>IF(OR($D303="",$AB303=""),"",IF(AND($AL303&lt;&gt;3,$AL303&lt;&gt;4),$AB303-(VLOOKUP($AL303,IC_Req!$A$2:$J$7,3)*$AB303),""))</f>
        <v/>
      </c>
      <c r="G303" s="147" t="str">
        <f>IF($D303="","",IF(AND($AL303&lt;&gt;3,$AL303&lt;&gt;4),IF($AB303&lt;&gt;"",$AB303+(VLOOKUP($AL303,IC_Req!$A$2:$J$7,3)*$AB303),IF(AND($H303&lt;&gt;"",$AA303&lt;&gt;""),$AA303*$H303,"")),IF(AND($H303&lt;&gt;"",$AA303&lt;&gt;""),$AA303*$H303,"")))</f>
        <v/>
      </c>
      <c r="H303" s="148" t="str">
        <f>IF($D303="","",IF(AND($AL303&lt;&gt;3,$AL303&lt;&gt;4),IF($AB303&lt;&gt;"","",VLOOKUP($AL303,IC_Req!$A$2:$J$7,2)),VLOOKUP($AL303,IC_Req!$A$2:$J$7,2)))</f>
        <v/>
      </c>
      <c r="I303" s="456"/>
      <c r="J303" s="147" t="str">
        <f t="shared" si="24"/>
        <v/>
      </c>
      <c r="K303" s="148" t="str">
        <f>IF($D303="","",VLOOKUP($AL303,IC_Req!$A$2:$J$7,4))</f>
        <v/>
      </c>
      <c r="L303" s="455"/>
      <c r="M303" s="169" t="str">
        <f t="shared" si="25"/>
        <v/>
      </c>
      <c r="N303" s="458"/>
      <c r="O303" s="455"/>
      <c r="P303" s="147" t="str">
        <f t="shared" si="26"/>
        <v/>
      </c>
      <c r="Q303" s="148" t="str">
        <f>IF($D303="","",IF(OR($AL303=4,$AL303=5,$AL303=6),VLOOKUP($AL303,IC_Req!$A$2:$J$7,6),IF($AL303=3,VLOOKUP($AM303,IC_Req!$A$12:$J$15,6),"")))</f>
        <v/>
      </c>
      <c r="R303" s="456"/>
      <c r="S303" s="158" t="str">
        <f t="shared" si="27"/>
        <v/>
      </c>
      <c r="T303" s="148" t="str">
        <f>IF($D303="","",IF(OR($AL303=5,$AL303=6,$AM303=1),IF($AM303=1,VLOOKUP($AM303,IC_Req!$A$12:$J$15,7),VLOOKUP($AL303,IC_Req!$A$2:$J$7,7)),""))</f>
        <v/>
      </c>
      <c r="U303" s="455"/>
      <c r="V303" s="455"/>
      <c r="W303" s="456"/>
      <c r="X303" s="150" t="str">
        <f t="shared" si="28"/>
        <v/>
      </c>
      <c r="Y303" s="150" t="str">
        <f t="shared" si="29"/>
        <v/>
      </c>
      <c r="Z303" s="151"/>
      <c r="AA303" s="453"/>
      <c r="AB303" s="453"/>
      <c r="AC303" s="453"/>
      <c r="AD303" s="453"/>
      <c r="AE303" s="453"/>
      <c r="AF303" s="457"/>
      <c r="AG303" s="152" t="str">
        <f>IF(OR($D303="",$AH303=""),"",MIN(VLOOKUP($AL303,IC_Req!$A$2:$J$7,9),$AH303-VLOOKUP($AL303,IC_Req!$A$2:$J$7,10)))</f>
        <v/>
      </c>
      <c r="AH303" s="453"/>
      <c r="AI303" s="453"/>
      <c r="AJ303" s="151"/>
      <c r="AK303" s="126" t="e">
        <f>VLOOKUP($D303,IC_Req!$M$2:$O$29,2)</f>
        <v>#N/A</v>
      </c>
      <c r="AL303" s="126" t="e">
        <f>VLOOKUP($D303,IC_Req!$M$2:$O$29,3)</f>
        <v>#N/A</v>
      </c>
      <c r="AM303" s="126" t="e">
        <f>IF($AL303=3,VLOOKUP($D303,IC_Req!$M$2:$P$29,4),"")</f>
        <v>#N/A</v>
      </c>
      <c r="AO303" s="217"/>
      <c r="AP303" s="218"/>
      <c r="AQ303" s="218"/>
    </row>
    <row r="304" spans="1:43" x14ac:dyDescent="0.25">
      <c r="A304" s="125"/>
      <c r="B304" s="453"/>
      <c r="C304" s="453"/>
      <c r="D304" s="454"/>
      <c r="E304" s="455"/>
      <c r="F304" s="147" t="str">
        <f>IF(OR($D304="",$AB304=""),"",IF(AND($AL304&lt;&gt;3,$AL304&lt;&gt;4),$AB304-(VLOOKUP($AL304,IC_Req!$A$2:$J$7,3)*$AB304),""))</f>
        <v/>
      </c>
      <c r="G304" s="147" t="str">
        <f>IF($D304="","",IF(AND($AL304&lt;&gt;3,$AL304&lt;&gt;4),IF($AB304&lt;&gt;"",$AB304+(VLOOKUP($AL304,IC_Req!$A$2:$J$7,3)*$AB304),IF(AND($H304&lt;&gt;"",$AA304&lt;&gt;""),$AA304*$H304,"")),IF(AND($H304&lt;&gt;"",$AA304&lt;&gt;""),$AA304*$H304,"")))</f>
        <v/>
      </c>
      <c r="H304" s="148" t="str">
        <f>IF($D304="","",IF(AND($AL304&lt;&gt;3,$AL304&lt;&gt;4),IF($AB304&lt;&gt;"","",VLOOKUP($AL304,IC_Req!$A$2:$J$7,2)),VLOOKUP($AL304,IC_Req!$A$2:$J$7,2)))</f>
        <v/>
      </c>
      <c r="I304" s="456"/>
      <c r="J304" s="147" t="str">
        <f t="shared" si="24"/>
        <v/>
      </c>
      <c r="K304" s="148" t="str">
        <f>IF($D304="","",VLOOKUP($AL304,IC_Req!$A$2:$J$7,4))</f>
        <v/>
      </c>
      <c r="L304" s="455"/>
      <c r="M304" s="169" t="str">
        <f t="shared" si="25"/>
        <v/>
      </c>
      <c r="N304" s="458"/>
      <c r="O304" s="455"/>
      <c r="P304" s="147" t="str">
        <f t="shared" si="26"/>
        <v/>
      </c>
      <c r="Q304" s="148" t="str">
        <f>IF($D304="","",IF(OR($AL304=4,$AL304=5,$AL304=6),VLOOKUP($AL304,IC_Req!$A$2:$J$7,6),IF($AL304=3,VLOOKUP($AM304,IC_Req!$A$12:$J$15,6),"")))</f>
        <v/>
      </c>
      <c r="R304" s="456"/>
      <c r="S304" s="158" t="str">
        <f t="shared" si="27"/>
        <v/>
      </c>
      <c r="T304" s="148" t="str">
        <f>IF($D304="","",IF(OR($AL304=5,$AL304=6,$AM304=1),IF($AM304=1,VLOOKUP($AM304,IC_Req!$A$12:$J$15,7),VLOOKUP($AL304,IC_Req!$A$2:$J$7,7)),""))</f>
        <v/>
      </c>
      <c r="U304" s="455"/>
      <c r="V304" s="455"/>
      <c r="W304" s="456"/>
      <c r="X304" s="150" t="str">
        <f t="shared" si="28"/>
        <v/>
      </c>
      <c r="Y304" s="150" t="str">
        <f t="shared" si="29"/>
        <v/>
      </c>
      <c r="Z304" s="151"/>
      <c r="AA304" s="453"/>
      <c r="AB304" s="453"/>
      <c r="AC304" s="453"/>
      <c r="AD304" s="453"/>
      <c r="AE304" s="453"/>
      <c r="AF304" s="457"/>
      <c r="AG304" s="152" t="str">
        <f>IF(OR($D304="",$AH304=""),"",MIN(VLOOKUP($AL304,IC_Req!$A$2:$J$7,9),$AH304-VLOOKUP($AL304,IC_Req!$A$2:$J$7,10)))</f>
        <v/>
      </c>
      <c r="AH304" s="453"/>
      <c r="AI304" s="453"/>
      <c r="AJ304" s="151"/>
      <c r="AK304" s="126" t="e">
        <f>VLOOKUP($D304,IC_Req!$M$2:$O$29,2)</f>
        <v>#N/A</v>
      </c>
      <c r="AL304" s="126" t="e">
        <f>VLOOKUP($D304,IC_Req!$M$2:$O$29,3)</f>
        <v>#N/A</v>
      </c>
      <c r="AM304" s="126" t="e">
        <f>IF($AL304=3,VLOOKUP($D304,IC_Req!$M$2:$P$29,4),"")</f>
        <v>#N/A</v>
      </c>
      <c r="AO304" s="217"/>
      <c r="AP304" s="218"/>
      <c r="AQ304" s="218"/>
    </row>
    <row r="305" spans="1:43" x14ac:dyDescent="0.25">
      <c r="A305" s="125"/>
      <c r="B305" s="453"/>
      <c r="C305" s="453"/>
      <c r="D305" s="454"/>
      <c r="E305" s="455"/>
      <c r="F305" s="147" t="str">
        <f>IF(OR($D305="",$AB305=""),"",IF(AND($AL305&lt;&gt;3,$AL305&lt;&gt;4),$AB305-(VLOOKUP($AL305,IC_Req!$A$2:$J$7,3)*$AB305),""))</f>
        <v/>
      </c>
      <c r="G305" s="147" t="str">
        <f>IF($D305="","",IF(AND($AL305&lt;&gt;3,$AL305&lt;&gt;4),IF($AB305&lt;&gt;"",$AB305+(VLOOKUP($AL305,IC_Req!$A$2:$J$7,3)*$AB305),IF(AND($H305&lt;&gt;"",$AA305&lt;&gt;""),$AA305*$H305,"")),IF(AND($H305&lt;&gt;"",$AA305&lt;&gt;""),$AA305*$H305,"")))</f>
        <v/>
      </c>
      <c r="H305" s="148" t="str">
        <f>IF($D305="","",IF(AND($AL305&lt;&gt;3,$AL305&lt;&gt;4),IF($AB305&lt;&gt;"","",VLOOKUP($AL305,IC_Req!$A$2:$J$7,2)),VLOOKUP($AL305,IC_Req!$A$2:$J$7,2)))</f>
        <v/>
      </c>
      <c r="I305" s="456"/>
      <c r="J305" s="147" t="str">
        <f t="shared" si="24"/>
        <v/>
      </c>
      <c r="K305" s="148" t="str">
        <f>IF($D305="","",VLOOKUP($AL305,IC_Req!$A$2:$J$7,4))</f>
        <v/>
      </c>
      <c r="L305" s="455"/>
      <c r="M305" s="169" t="str">
        <f t="shared" si="25"/>
        <v/>
      </c>
      <c r="N305" s="458"/>
      <c r="O305" s="455"/>
      <c r="P305" s="147" t="str">
        <f t="shared" si="26"/>
        <v/>
      </c>
      <c r="Q305" s="148" t="str">
        <f>IF($D305="","",IF(OR($AL305=4,$AL305=5,$AL305=6),VLOOKUP($AL305,IC_Req!$A$2:$J$7,6),IF($AL305=3,VLOOKUP($AM305,IC_Req!$A$12:$J$15,6),"")))</f>
        <v/>
      </c>
      <c r="R305" s="456"/>
      <c r="S305" s="158" t="str">
        <f t="shared" si="27"/>
        <v/>
      </c>
      <c r="T305" s="148" t="str">
        <f>IF($D305="","",IF(OR($AL305=5,$AL305=6,$AM305=1),IF($AM305=1,VLOOKUP($AM305,IC_Req!$A$12:$J$15,7),VLOOKUP($AL305,IC_Req!$A$2:$J$7,7)),""))</f>
        <v/>
      </c>
      <c r="U305" s="455"/>
      <c r="V305" s="455"/>
      <c r="W305" s="456"/>
      <c r="X305" s="150" t="str">
        <f t="shared" si="28"/>
        <v/>
      </c>
      <c r="Y305" s="150" t="str">
        <f t="shared" si="29"/>
        <v/>
      </c>
      <c r="Z305" s="151"/>
      <c r="AA305" s="453"/>
      <c r="AB305" s="453"/>
      <c r="AC305" s="453"/>
      <c r="AD305" s="453"/>
      <c r="AE305" s="453"/>
      <c r="AF305" s="457"/>
      <c r="AG305" s="152" t="str">
        <f>IF(OR($D305="",$AH305=""),"",MIN(VLOOKUP($AL305,IC_Req!$A$2:$J$7,9),$AH305-VLOOKUP($AL305,IC_Req!$A$2:$J$7,10)))</f>
        <v/>
      </c>
      <c r="AH305" s="453"/>
      <c r="AI305" s="453"/>
      <c r="AJ305" s="151"/>
      <c r="AK305" s="126" t="e">
        <f>VLOOKUP($D305,IC_Req!$M$2:$O$29,2)</f>
        <v>#N/A</v>
      </c>
      <c r="AL305" s="126" t="e">
        <f>VLOOKUP($D305,IC_Req!$M$2:$O$29,3)</f>
        <v>#N/A</v>
      </c>
      <c r="AM305" s="126" t="e">
        <f>IF($AL305=3,VLOOKUP($D305,IC_Req!$M$2:$P$29,4),"")</f>
        <v>#N/A</v>
      </c>
      <c r="AO305" s="217"/>
      <c r="AP305" s="218"/>
      <c r="AQ305" s="218"/>
    </row>
    <row r="306" spans="1:43" x14ac:dyDescent="0.25">
      <c r="A306" s="125"/>
      <c r="B306" s="453"/>
      <c r="C306" s="453"/>
      <c r="D306" s="454"/>
      <c r="E306" s="455"/>
      <c r="F306" s="147" t="str">
        <f>IF(OR($D306="",$AB306=""),"",IF(AND($AL306&lt;&gt;3,$AL306&lt;&gt;4),$AB306-(VLOOKUP($AL306,IC_Req!$A$2:$J$7,3)*$AB306),""))</f>
        <v/>
      </c>
      <c r="G306" s="147" t="str">
        <f>IF($D306="","",IF(AND($AL306&lt;&gt;3,$AL306&lt;&gt;4),IF($AB306&lt;&gt;"",$AB306+(VLOOKUP($AL306,IC_Req!$A$2:$J$7,3)*$AB306),IF(AND($H306&lt;&gt;"",$AA306&lt;&gt;""),$AA306*$H306,"")),IF(AND($H306&lt;&gt;"",$AA306&lt;&gt;""),$AA306*$H306,"")))</f>
        <v/>
      </c>
      <c r="H306" s="148" t="str">
        <f>IF($D306="","",IF(AND($AL306&lt;&gt;3,$AL306&lt;&gt;4),IF($AB306&lt;&gt;"","",VLOOKUP($AL306,IC_Req!$A$2:$J$7,2)),VLOOKUP($AL306,IC_Req!$A$2:$J$7,2)))</f>
        <v/>
      </c>
      <c r="I306" s="456"/>
      <c r="J306" s="147" t="str">
        <f t="shared" si="24"/>
        <v/>
      </c>
      <c r="K306" s="148" t="str">
        <f>IF($D306="","",VLOOKUP($AL306,IC_Req!$A$2:$J$7,4))</f>
        <v/>
      </c>
      <c r="L306" s="455"/>
      <c r="M306" s="169" t="str">
        <f t="shared" si="25"/>
        <v/>
      </c>
      <c r="N306" s="458"/>
      <c r="O306" s="455"/>
      <c r="P306" s="147" t="str">
        <f t="shared" si="26"/>
        <v/>
      </c>
      <c r="Q306" s="148" t="str">
        <f>IF($D306="","",IF(OR($AL306=4,$AL306=5,$AL306=6),VLOOKUP($AL306,IC_Req!$A$2:$J$7,6),IF($AL306=3,VLOOKUP($AM306,IC_Req!$A$12:$J$15,6),"")))</f>
        <v/>
      </c>
      <c r="R306" s="456"/>
      <c r="S306" s="158" t="str">
        <f t="shared" si="27"/>
        <v/>
      </c>
      <c r="T306" s="148" t="str">
        <f>IF($D306="","",IF(OR($AL306=5,$AL306=6,$AM306=1),IF($AM306=1,VLOOKUP($AM306,IC_Req!$A$12:$J$15,7),VLOOKUP($AL306,IC_Req!$A$2:$J$7,7)),""))</f>
        <v/>
      </c>
      <c r="U306" s="455"/>
      <c r="V306" s="455"/>
      <c r="W306" s="456"/>
      <c r="X306" s="150" t="str">
        <f t="shared" si="28"/>
        <v/>
      </c>
      <c r="Y306" s="150" t="str">
        <f t="shared" si="29"/>
        <v/>
      </c>
      <c r="Z306" s="151"/>
      <c r="AA306" s="453"/>
      <c r="AB306" s="453"/>
      <c r="AC306" s="453"/>
      <c r="AD306" s="453"/>
      <c r="AE306" s="453"/>
      <c r="AF306" s="457"/>
      <c r="AG306" s="152" t="str">
        <f>IF(OR($D306="",$AH306=""),"",MIN(VLOOKUP($AL306,IC_Req!$A$2:$J$7,9),$AH306-VLOOKUP($AL306,IC_Req!$A$2:$J$7,10)))</f>
        <v/>
      </c>
      <c r="AH306" s="453"/>
      <c r="AI306" s="453"/>
      <c r="AJ306" s="151"/>
      <c r="AK306" s="126" t="e">
        <f>VLOOKUP($D306,IC_Req!$M$2:$O$29,2)</f>
        <v>#N/A</v>
      </c>
      <c r="AL306" s="126" t="e">
        <f>VLOOKUP($D306,IC_Req!$M$2:$O$29,3)</f>
        <v>#N/A</v>
      </c>
      <c r="AM306" s="126" t="e">
        <f>IF($AL306=3,VLOOKUP($D306,IC_Req!$M$2:$P$29,4),"")</f>
        <v>#N/A</v>
      </c>
      <c r="AO306" s="217"/>
      <c r="AP306" s="218"/>
      <c r="AQ306" s="218"/>
    </row>
    <row r="307" spans="1:43" x14ac:dyDescent="0.25">
      <c r="A307" s="125"/>
      <c r="B307" s="453"/>
      <c r="C307" s="453"/>
      <c r="D307" s="454"/>
      <c r="E307" s="455"/>
      <c r="F307" s="147" t="str">
        <f>IF(OR($D307="",$AB307=""),"",IF(AND($AL307&lt;&gt;3,$AL307&lt;&gt;4),$AB307-(VLOOKUP($AL307,IC_Req!$A$2:$J$7,3)*$AB307),""))</f>
        <v/>
      </c>
      <c r="G307" s="147" t="str">
        <f>IF($D307="","",IF(AND($AL307&lt;&gt;3,$AL307&lt;&gt;4),IF($AB307&lt;&gt;"",$AB307+(VLOOKUP($AL307,IC_Req!$A$2:$J$7,3)*$AB307),IF(AND($H307&lt;&gt;"",$AA307&lt;&gt;""),$AA307*$H307,"")),IF(AND($H307&lt;&gt;"",$AA307&lt;&gt;""),$AA307*$H307,"")))</f>
        <v/>
      </c>
      <c r="H307" s="148" t="str">
        <f>IF($D307="","",IF(AND($AL307&lt;&gt;3,$AL307&lt;&gt;4),IF($AB307&lt;&gt;"","",VLOOKUP($AL307,IC_Req!$A$2:$J$7,2)),VLOOKUP($AL307,IC_Req!$A$2:$J$7,2)))</f>
        <v/>
      </c>
      <c r="I307" s="456"/>
      <c r="J307" s="147" t="str">
        <f t="shared" si="24"/>
        <v/>
      </c>
      <c r="K307" s="148" t="str">
        <f>IF($D307="","",VLOOKUP($AL307,IC_Req!$A$2:$J$7,4))</f>
        <v/>
      </c>
      <c r="L307" s="455"/>
      <c r="M307" s="169" t="str">
        <f t="shared" si="25"/>
        <v/>
      </c>
      <c r="N307" s="458"/>
      <c r="O307" s="455"/>
      <c r="P307" s="147" t="str">
        <f t="shared" si="26"/>
        <v/>
      </c>
      <c r="Q307" s="148" t="str">
        <f>IF($D307="","",IF(OR($AL307=4,$AL307=5,$AL307=6),VLOOKUP($AL307,IC_Req!$A$2:$J$7,6),IF($AL307=3,VLOOKUP($AM307,IC_Req!$A$12:$J$15,6),"")))</f>
        <v/>
      </c>
      <c r="R307" s="456"/>
      <c r="S307" s="158" t="str">
        <f t="shared" si="27"/>
        <v/>
      </c>
      <c r="T307" s="148" t="str">
        <f>IF($D307="","",IF(OR($AL307=5,$AL307=6,$AM307=1),IF($AM307=1,VLOOKUP($AM307,IC_Req!$A$12:$J$15,7),VLOOKUP($AL307,IC_Req!$A$2:$J$7,7)),""))</f>
        <v/>
      </c>
      <c r="U307" s="455"/>
      <c r="V307" s="455"/>
      <c r="W307" s="456"/>
      <c r="X307" s="150" t="str">
        <f t="shared" si="28"/>
        <v/>
      </c>
      <c r="Y307" s="150" t="str">
        <f t="shared" si="29"/>
        <v/>
      </c>
      <c r="Z307" s="151"/>
      <c r="AA307" s="453"/>
      <c r="AB307" s="453"/>
      <c r="AC307" s="453"/>
      <c r="AD307" s="453"/>
      <c r="AE307" s="453"/>
      <c r="AF307" s="457"/>
      <c r="AG307" s="152" t="str">
        <f>IF(OR($D307="",$AH307=""),"",MIN(VLOOKUP($AL307,IC_Req!$A$2:$J$7,9),$AH307-VLOOKUP($AL307,IC_Req!$A$2:$J$7,10)))</f>
        <v/>
      </c>
      <c r="AH307" s="453"/>
      <c r="AI307" s="453"/>
      <c r="AJ307" s="151"/>
      <c r="AK307" s="126" t="e">
        <f>VLOOKUP($D307,IC_Req!$M$2:$O$29,2)</f>
        <v>#N/A</v>
      </c>
      <c r="AL307" s="126" t="e">
        <f>VLOOKUP($D307,IC_Req!$M$2:$O$29,3)</f>
        <v>#N/A</v>
      </c>
      <c r="AM307" s="126" t="e">
        <f>IF($AL307=3,VLOOKUP($D307,IC_Req!$M$2:$P$29,4),"")</f>
        <v>#N/A</v>
      </c>
      <c r="AO307" s="217"/>
      <c r="AP307" s="218"/>
      <c r="AQ307" s="218"/>
    </row>
    <row r="308" spans="1:43" x14ac:dyDescent="0.25">
      <c r="A308" s="125"/>
      <c r="B308" s="453"/>
      <c r="C308" s="453"/>
      <c r="D308" s="454"/>
      <c r="E308" s="455"/>
      <c r="F308" s="147" t="str">
        <f>IF(OR($D308="",$AB308=""),"",IF(AND($AL308&lt;&gt;3,$AL308&lt;&gt;4),$AB308-(VLOOKUP($AL308,IC_Req!$A$2:$J$7,3)*$AB308),""))</f>
        <v/>
      </c>
      <c r="G308" s="147" t="str">
        <f>IF($D308="","",IF(AND($AL308&lt;&gt;3,$AL308&lt;&gt;4),IF($AB308&lt;&gt;"",$AB308+(VLOOKUP($AL308,IC_Req!$A$2:$J$7,3)*$AB308),IF(AND($H308&lt;&gt;"",$AA308&lt;&gt;""),$AA308*$H308,"")),IF(AND($H308&lt;&gt;"",$AA308&lt;&gt;""),$AA308*$H308,"")))</f>
        <v/>
      </c>
      <c r="H308" s="148" t="str">
        <f>IF($D308="","",IF(AND($AL308&lt;&gt;3,$AL308&lt;&gt;4),IF($AB308&lt;&gt;"","",VLOOKUP($AL308,IC_Req!$A$2:$J$7,2)),VLOOKUP($AL308,IC_Req!$A$2:$J$7,2)))</f>
        <v/>
      </c>
      <c r="I308" s="456"/>
      <c r="J308" s="147" t="str">
        <f t="shared" si="24"/>
        <v/>
      </c>
      <c r="K308" s="148" t="str">
        <f>IF($D308="","",VLOOKUP($AL308,IC_Req!$A$2:$J$7,4))</f>
        <v/>
      </c>
      <c r="L308" s="455"/>
      <c r="M308" s="169" t="str">
        <f t="shared" si="25"/>
        <v/>
      </c>
      <c r="N308" s="458"/>
      <c r="O308" s="455"/>
      <c r="P308" s="147" t="str">
        <f t="shared" si="26"/>
        <v/>
      </c>
      <c r="Q308" s="148" t="str">
        <f>IF($D308="","",IF(OR($AL308=4,$AL308=5,$AL308=6),VLOOKUP($AL308,IC_Req!$A$2:$J$7,6),IF($AL308=3,VLOOKUP($AM308,IC_Req!$A$12:$J$15,6),"")))</f>
        <v/>
      </c>
      <c r="R308" s="456"/>
      <c r="S308" s="158" t="str">
        <f t="shared" si="27"/>
        <v/>
      </c>
      <c r="T308" s="148" t="str">
        <f>IF($D308="","",IF(OR($AL308=5,$AL308=6,$AM308=1),IF($AM308=1,VLOOKUP($AM308,IC_Req!$A$12:$J$15,7),VLOOKUP($AL308,IC_Req!$A$2:$J$7,7)),""))</f>
        <v/>
      </c>
      <c r="U308" s="455"/>
      <c r="V308" s="455"/>
      <c r="W308" s="456"/>
      <c r="X308" s="150" t="str">
        <f t="shared" si="28"/>
        <v/>
      </c>
      <c r="Y308" s="150" t="str">
        <f t="shared" si="29"/>
        <v/>
      </c>
      <c r="Z308" s="151"/>
      <c r="AA308" s="453"/>
      <c r="AB308" s="453"/>
      <c r="AC308" s="453"/>
      <c r="AD308" s="453"/>
      <c r="AE308" s="453"/>
      <c r="AF308" s="457"/>
      <c r="AG308" s="152" t="str">
        <f>IF(OR($D308="",$AH308=""),"",MIN(VLOOKUP($AL308,IC_Req!$A$2:$J$7,9),$AH308-VLOOKUP($AL308,IC_Req!$A$2:$J$7,10)))</f>
        <v/>
      </c>
      <c r="AH308" s="453"/>
      <c r="AI308" s="453"/>
      <c r="AJ308" s="151"/>
      <c r="AK308" s="126" t="e">
        <f>VLOOKUP($D308,IC_Req!$M$2:$O$29,2)</f>
        <v>#N/A</v>
      </c>
      <c r="AL308" s="126" t="e">
        <f>VLOOKUP($D308,IC_Req!$M$2:$O$29,3)</f>
        <v>#N/A</v>
      </c>
      <c r="AM308" s="126" t="e">
        <f>IF($AL308=3,VLOOKUP($D308,IC_Req!$M$2:$P$29,4),"")</f>
        <v>#N/A</v>
      </c>
      <c r="AO308" s="217"/>
      <c r="AP308" s="218"/>
      <c r="AQ308" s="218"/>
    </row>
    <row r="309" spans="1:43" x14ac:dyDescent="0.25">
      <c r="A309" s="125"/>
      <c r="B309" s="453"/>
      <c r="C309" s="453"/>
      <c r="D309" s="454"/>
      <c r="E309" s="455"/>
      <c r="F309" s="147" t="str">
        <f>IF(OR($D309="",$AB309=""),"",IF(AND($AL309&lt;&gt;3,$AL309&lt;&gt;4),$AB309-(VLOOKUP($AL309,IC_Req!$A$2:$J$7,3)*$AB309),""))</f>
        <v/>
      </c>
      <c r="G309" s="147" t="str">
        <f>IF($D309="","",IF(AND($AL309&lt;&gt;3,$AL309&lt;&gt;4),IF($AB309&lt;&gt;"",$AB309+(VLOOKUP($AL309,IC_Req!$A$2:$J$7,3)*$AB309),IF(AND($H309&lt;&gt;"",$AA309&lt;&gt;""),$AA309*$H309,"")),IF(AND($H309&lt;&gt;"",$AA309&lt;&gt;""),$AA309*$H309,"")))</f>
        <v/>
      </c>
      <c r="H309" s="148" t="str">
        <f>IF($D309="","",IF(AND($AL309&lt;&gt;3,$AL309&lt;&gt;4),IF($AB309&lt;&gt;"","",VLOOKUP($AL309,IC_Req!$A$2:$J$7,2)),VLOOKUP($AL309,IC_Req!$A$2:$J$7,2)))</f>
        <v/>
      </c>
      <c r="I309" s="456"/>
      <c r="J309" s="147" t="str">
        <f t="shared" si="24"/>
        <v/>
      </c>
      <c r="K309" s="148" t="str">
        <f>IF($D309="","",VLOOKUP($AL309,IC_Req!$A$2:$J$7,4))</f>
        <v/>
      </c>
      <c r="L309" s="455"/>
      <c r="M309" s="169" t="str">
        <f t="shared" si="25"/>
        <v/>
      </c>
      <c r="N309" s="458"/>
      <c r="O309" s="455"/>
      <c r="P309" s="147" t="str">
        <f t="shared" si="26"/>
        <v/>
      </c>
      <c r="Q309" s="148" t="str">
        <f>IF($D309="","",IF(OR($AL309=4,$AL309=5,$AL309=6),VLOOKUP($AL309,IC_Req!$A$2:$J$7,6),IF($AL309=3,VLOOKUP($AM309,IC_Req!$A$12:$J$15,6),"")))</f>
        <v/>
      </c>
      <c r="R309" s="456"/>
      <c r="S309" s="158" t="str">
        <f t="shared" si="27"/>
        <v/>
      </c>
      <c r="T309" s="148" t="str">
        <f>IF($D309="","",IF(OR($AL309=5,$AL309=6,$AM309=1),IF($AM309=1,VLOOKUP($AM309,IC_Req!$A$12:$J$15,7),VLOOKUP($AL309,IC_Req!$A$2:$J$7,7)),""))</f>
        <v/>
      </c>
      <c r="U309" s="455"/>
      <c r="V309" s="455"/>
      <c r="W309" s="456"/>
      <c r="X309" s="150" t="str">
        <f t="shared" si="28"/>
        <v/>
      </c>
      <c r="Y309" s="150" t="str">
        <f t="shared" si="29"/>
        <v/>
      </c>
      <c r="Z309" s="151"/>
      <c r="AA309" s="453"/>
      <c r="AB309" s="453"/>
      <c r="AC309" s="453"/>
      <c r="AD309" s="453"/>
      <c r="AE309" s="453"/>
      <c r="AF309" s="457"/>
      <c r="AG309" s="152" t="str">
        <f>IF(OR($D309="",$AH309=""),"",MIN(VLOOKUP($AL309,IC_Req!$A$2:$J$7,9),$AH309-VLOOKUP($AL309,IC_Req!$A$2:$J$7,10)))</f>
        <v/>
      </c>
      <c r="AH309" s="453"/>
      <c r="AI309" s="453"/>
      <c r="AJ309" s="151"/>
      <c r="AK309" s="126" t="e">
        <f>VLOOKUP($D309,IC_Req!$M$2:$O$29,2)</f>
        <v>#N/A</v>
      </c>
      <c r="AL309" s="126" t="e">
        <f>VLOOKUP($D309,IC_Req!$M$2:$O$29,3)</f>
        <v>#N/A</v>
      </c>
      <c r="AM309" s="126" t="e">
        <f>IF($AL309=3,VLOOKUP($D309,IC_Req!$M$2:$P$29,4),"")</f>
        <v>#N/A</v>
      </c>
      <c r="AO309" s="217"/>
      <c r="AP309" s="218"/>
      <c r="AQ309" s="218"/>
    </row>
    <row r="310" spans="1:43" x14ac:dyDescent="0.25">
      <c r="A310" s="125"/>
      <c r="B310" s="453"/>
      <c r="C310" s="453"/>
      <c r="D310" s="454"/>
      <c r="E310" s="455"/>
      <c r="F310" s="147" t="str">
        <f>IF(OR($D310="",$AB310=""),"",IF(AND($AL310&lt;&gt;3,$AL310&lt;&gt;4),$AB310-(VLOOKUP($AL310,IC_Req!$A$2:$J$7,3)*$AB310),""))</f>
        <v/>
      </c>
      <c r="G310" s="147" t="str">
        <f>IF($D310="","",IF(AND($AL310&lt;&gt;3,$AL310&lt;&gt;4),IF($AB310&lt;&gt;"",$AB310+(VLOOKUP($AL310,IC_Req!$A$2:$J$7,3)*$AB310),IF(AND($H310&lt;&gt;"",$AA310&lt;&gt;""),$AA310*$H310,"")),IF(AND($H310&lt;&gt;"",$AA310&lt;&gt;""),$AA310*$H310,"")))</f>
        <v/>
      </c>
      <c r="H310" s="148" t="str">
        <f>IF($D310="","",IF(AND($AL310&lt;&gt;3,$AL310&lt;&gt;4),IF($AB310&lt;&gt;"","",VLOOKUP($AL310,IC_Req!$A$2:$J$7,2)),VLOOKUP($AL310,IC_Req!$A$2:$J$7,2)))</f>
        <v/>
      </c>
      <c r="I310" s="456"/>
      <c r="J310" s="147" t="str">
        <f t="shared" si="24"/>
        <v/>
      </c>
      <c r="K310" s="148" t="str">
        <f>IF($D310="","",VLOOKUP($AL310,IC_Req!$A$2:$J$7,4))</f>
        <v/>
      </c>
      <c r="L310" s="455"/>
      <c r="M310" s="169" t="str">
        <f t="shared" si="25"/>
        <v/>
      </c>
      <c r="N310" s="458"/>
      <c r="O310" s="455"/>
      <c r="P310" s="147" t="str">
        <f t="shared" si="26"/>
        <v/>
      </c>
      <c r="Q310" s="148" t="str">
        <f>IF($D310="","",IF(OR($AL310=4,$AL310=5,$AL310=6),VLOOKUP($AL310,IC_Req!$A$2:$J$7,6),IF($AL310=3,VLOOKUP($AM310,IC_Req!$A$12:$J$15,6),"")))</f>
        <v/>
      </c>
      <c r="R310" s="456"/>
      <c r="S310" s="158" t="str">
        <f t="shared" si="27"/>
        <v/>
      </c>
      <c r="T310" s="148" t="str">
        <f>IF($D310="","",IF(OR($AL310=5,$AL310=6,$AM310=1),IF($AM310=1,VLOOKUP($AM310,IC_Req!$A$12:$J$15,7),VLOOKUP($AL310,IC_Req!$A$2:$J$7,7)),""))</f>
        <v/>
      </c>
      <c r="U310" s="455"/>
      <c r="V310" s="455"/>
      <c r="W310" s="456"/>
      <c r="X310" s="150" t="str">
        <f t="shared" si="28"/>
        <v/>
      </c>
      <c r="Y310" s="150" t="str">
        <f t="shared" si="29"/>
        <v/>
      </c>
      <c r="Z310" s="151"/>
      <c r="AA310" s="453"/>
      <c r="AB310" s="453"/>
      <c r="AC310" s="453"/>
      <c r="AD310" s="453"/>
      <c r="AE310" s="453"/>
      <c r="AF310" s="457"/>
      <c r="AG310" s="152" t="str">
        <f>IF(OR($D310="",$AH310=""),"",MIN(VLOOKUP($AL310,IC_Req!$A$2:$J$7,9),$AH310-VLOOKUP($AL310,IC_Req!$A$2:$J$7,10)))</f>
        <v/>
      </c>
      <c r="AH310" s="453"/>
      <c r="AI310" s="453"/>
      <c r="AJ310" s="151"/>
      <c r="AK310" s="126" t="e">
        <f>VLOOKUP($D310,IC_Req!$M$2:$O$29,2)</f>
        <v>#N/A</v>
      </c>
      <c r="AL310" s="126" t="e">
        <f>VLOOKUP($D310,IC_Req!$M$2:$O$29,3)</f>
        <v>#N/A</v>
      </c>
      <c r="AM310" s="126" t="e">
        <f>IF($AL310=3,VLOOKUP($D310,IC_Req!$M$2:$P$29,4),"")</f>
        <v>#N/A</v>
      </c>
      <c r="AO310" s="217"/>
      <c r="AP310" s="218"/>
      <c r="AQ310" s="218"/>
    </row>
    <row r="311" spans="1:43" x14ac:dyDescent="0.25">
      <c r="A311" s="125"/>
      <c r="B311" s="453"/>
      <c r="C311" s="453"/>
      <c r="D311" s="454"/>
      <c r="E311" s="455"/>
      <c r="F311" s="147" t="str">
        <f>IF(OR($D311="",$AB311=""),"",IF(AND($AL311&lt;&gt;3,$AL311&lt;&gt;4),$AB311-(VLOOKUP($AL311,IC_Req!$A$2:$J$7,3)*$AB311),""))</f>
        <v/>
      </c>
      <c r="G311" s="147" t="str">
        <f>IF($D311="","",IF(AND($AL311&lt;&gt;3,$AL311&lt;&gt;4),IF($AB311&lt;&gt;"",$AB311+(VLOOKUP($AL311,IC_Req!$A$2:$J$7,3)*$AB311),IF(AND($H311&lt;&gt;"",$AA311&lt;&gt;""),$AA311*$H311,"")),IF(AND($H311&lt;&gt;"",$AA311&lt;&gt;""),$AA311*$H311,"")))</f>
        <v/>
      </c>
      <c r="H311" s="148" t="str">
        <f>IF($D311="","",IF(AND($AL311&lt;&gt;3,$AL311&lt;&gt;4),IF($AB311&lt;&gt;"","",VLOOKUP($AL311,IC_Req!$A$2:$J$7,2)),VLOOKUP($AL311,IC_Req!$A$2:$J$7,2)))</f>
        <v/>
      </c>
      <c r="I311" s="456"/>
      <c r="J311" s="147" t="str">
        <f t="shared" si="24"/>
        <v/>
      </c>
      <c r="K311" s="148" t="str">
        <f>IF($D311="","",VLOOKUP($AL311,IC_Req!$A$2:$J$7,4))</f>
        <v/>
      </c>
      <c r="L311" s="455"/>
      <c r="M311" s="169" t="str">
        <f t="shared" si="25"/>
        <v/>
      </c>
      <c r="N311" s="458"/>
      <c r="O311" s="455"/>
      <c r="P311" s="147" t="str">
        <f t="shared" si="26"/>
        <v/>
      </c>
      <c r="Q311" s="148" t="str">
        <f>IF($D311="","",IF(OR($AL311=4,$AL311=5,$AL311=6),VLOOKUP($AL311,IC_Req!$A$2:$J$7,6),IF($AL311=3,VLOOKUP($AM311,IC_Req!$A$12:$J$15,6),"")))</f>
        <v/>
      </c>
      <c r="R311" s="456"/>
      <c r="S311" s="158" t="str">
        <f t="shared" si="27"/>
        <v/>
      </c>
      <c r="T311" s="148" t="str">
        <f>IF($D311="","",IF(OR($AL311=5,$AL311=6,$AM311=1),IF($AM311=1,VLOOKUP($AM311,IC_Req!$A$12:$J$15,7),VLOOKUP($AL311,IC_Req!$A$2:$J$7,7)),""))</f>
        <v/>
      </c>
      <c r="U311" s="455"/>
      <c r="V311" s="455"/>
      <c r="W311" s="456"/>
      <c r="X311" s="150" t="str">
        <f t="shared" si="28"/>
        <v/>
      </c>
      <c r="Y311" s="150" t="str">
        <f t="shared" si="29"/>
        <v/>
      </c>
      <c r="Z311" s="151"/>
      <c r="AA311" s="453"/>
      <c r="AB311" s="453"/>
      <c r="AC311" s="453"/>
      <c r="AD311" s="453"/>
      <c r="AE311" s="453"/>
      <c r="AF311" s="457"/>
      <c r="AG311" s="152" t="str">
        <f>IF(OR($D311="",$AH311=""),"",MIN(VLOOKUP($AL311,IC_Req!$A$2:$J$7,9),$AH311-VLOOKUP($AL311,IC_Req!$A$2:$J$7,10)))</f>
        <v/>
      </c>
      <c r="AH311" s="453"/>
      <c r="AI311" s="453"/>
      <c r="AJ311" s="151"/>
      <c r="AK311" s="126" t="e">
        <f>VLOOKUP($D311,IC_Req!$M$2:$O$29,2)</f>
        <v>#N/A</v>
      </c>
      <c r="AL311" s="126" t="e">
        <f>VLOOKUP($D311,IC_Req!$M$2:$O$29,3)</f>
        <v>#N/A</v>
      </c>
      <c r="AM311" s="126" t="e">
        <f>IF($AL311=3,VLOOKUP($D311,IC_Req!$M$2:$P$29,4),"")</f>
        <v>#N/A</v>
      </c>
      <c r="AO311" s="217"/>
      <c r="AP311" s="218"/>
      <c r="AQ311" s="218"/>
    </row>
    <row r="312" spans="1:43" x14ac:dyDescent="0.25">
      <c r="A312" s="125"/>
      <c r="B312" s="453"/>
      <c r="C312" s="453"/>
      <c r="D312" s="454"/>
      <c r="E312" s="455"/>
      <c r="F312" s="147" t="str">
        <f>IF(OR($D312="",$AB312=""),"",IF(AND($AL312&lt;&gt;3,$AL312&lt;&gt;4),$AB312-(VLOOKUP($AL312,IC_Req!$A$2:$J$7,3)*$AB312),""))</f>
        <v/>
      </c>
      <c r="G312" s="147" t="str">
        <f>IF($D312="","",IF(AND($AL312&lt;&gt;3,$AL312&lt;&gt;4),IF($AB312&lt;&gt;"",$AB312+(VLOOKUP($AL312,IC_Req!$A$2:$J$7,3)*$AB312),IF(AND($H312&lt;&gt;"",$AA312&lt;&gt;""),$AA312*$H312,"")),IF(AND($H312&lt;&gt;"",$AA312&lt;&gt;""),$AA312*$H312,"")))</f>
        <v/>
      </c>
      <c r="H312" s="148" t="str">
        <f>IF($D312="","",IF(AND($AL312&lt;&gt;3,$AL312&lt;&gt;4),IF($AB312&lt;&gt;"","",VLOOKUP($AL312,IC_Req!$A$2:$J$7,2)),VLOOKUP($AL312,IC_Req!$A$2:$J$7,2)))</f>
        <v/>
      </c>
      <c r="I312" s="456"/>
      <c r="J312" s="147" t="str">
        <f t="shared" si="24"/>
        <v/>
      </c>
      <c r="K312" s="148" t="str">
        <f>IF($D312="","",VLOOKUP($AL312,IC_Req!$A$2:$J$7,4))</f>
        <v/>
      </c>
      <c r="L312" s="455"/>
      <c r="M312" s="169" t="str">
        <f t="shared" si="25"/>
        <v/>
      </c>
      <c r="N312" s="458"/>
      <c r="O312" s="455"/>
      <c r="P312" s="147" t="str">
        <f t="shared" si="26"/>
        <v/>
      </c>
      <c r="Q312" s="148" t="str">
        <f>IF($D312="","",IF(OR($AL312=4,$AL312=5,$AL312=6),VLOOKUP($AL312,IC_Req!$A$2:$J$7,6),IF($AL312=3,VLOOKUP($AM312,IC_Req!$A$12:$J$15,6),"")))</f>
        <v/>
      </c>
      <c r="R312" s="456"/>
      <c r="S312" s="158" t="str">
        <f t="shared" si="27"/>
        <v/>
      </c>
      <c r="T312" s="148" t="str">
        <f>IF($D312="","",IF(OR($AL312=5,$AL312=6,$AM312=1),IF($AM312=1,VLOOKUP($AM312,IC_Req!$A$12:$J$15,7),VLOOKUP($AL312,IC_Req!$A$2:$J$7,7)),""))</f>
        <v/>
      </c>
      <c r="U312" s="455"/>
      <c r="V312" s="455"/>
      <c r="W312" s="456"/>
      <c r="X312" s="150" t="str">
        <f t="shared" si="28"/>
        <v/>
      </c>
      <c r="Y312" s="150" t="str">
        <f t="shared" si="29"/>
        <v/>
      </c>
      <c r="Z312" s="151"/>
      <c r="AA312" s="453"/>
      <c r="AB312" s="453"/>
      <c r="AC312" s="453"/>
      <c r="AD312" s="453"/>
      <c r="AE312" s="453"/>
      <c r="AF312" s="457"/>
      <c r="AG312" s="152" t="str">
        <f>IF(OR($D312="",$AH312=""),"",MIN(VLOOKUP($AL312,IC_Req!$A$2:$J$7,9),$AH312-VLOOKUP($AL312,IC_Req!$A$2:$J$7,10)))</f>
        <v/>
      </c>
      <c r="AH312" s="453"/>
      <c r="AI312" s="453"/>
      <c r="AJ312" s="151"/>
      <c r="AK312" s="126" t="e">
        <f>VLOOKUP($D312,IC_Req!$M$2:$O$29,2)</f>
        <v>#N/A</v>
      </c>
      <c r="AL312" s="126" t="e">
        <f>VLOOKUP($D312,IC_Req!$M$2:$O$29,3)</f>
        <v>#N/A</v>
      </c>
      <c r="AM312" s="126" t="e">
        <f>IF($AL312=3,VLOOKUP($D312,IC_Req!$M$2:$P$29,4),"")</f>
        <v>#N/A</v>
      </c>
      <c r="AO312" s="217"/>
      <c r="AP312" s="218"/>
      <c r="AQ312" s="218"/>
    </row>
    <row r="313" spans="1:43" x14ac:dyDescent="0.25">
      <c r="A313" s="125"/>
      <c r="B313" s="453"/>
      <c r="C313" s="453"/>
      <c r="D313" s="454"/>
      <c r="E313" s="455"/>
      <c r="F313" s="147" t="str">
        <f>IF(OR($D313="",$AB313=""),"",IF(AND($AL313&lt;&gt;3,$AL313&lt;&gt;4),$AB313-(VLOOKUP($AL313,IC_Req!$A$2:$J$7,3)*$AB313),""))</f>
        <v/>
      </c>
      <c r="G313" s="147" t="str">
        <f>IF($D313="","",IF(AND($AL313&lt;&gt;3,$AL313&lt;&gt;4),IF($AB313&lt;&gt;"",$AB313+(VLOOKUP($AL313,IC_Req!$A$2:$J$7,3)*$AB313),IF(AND($H313&lt;&gt;"",$AA313&lt;&gt;""),$AA313*$H313,"")),IF(AND($H313&lt;&gt;"",$AA313&lt;&gt;""),$AA313*$H313,"")))</f>
        <v/>
      </c>
      <c r="H313" s="148" t="str">
        <f>IF($D313="","",IF(AND($AL313&lt;&gt;3,$AL313&lt;&gt;4),IF($AB313&lt;&gt;"","",VLOOKUP($AL313,IC_Req!$A$2:$J$7,2)),VLOOKUP($AL313,IC_Req!$A$2:$J$7,2)))</f>
        <v/>
      </c>
      <c r="I313" s="456"/>
      <c r="J313" s="147" t="str">
        <f t="shared" si="24"/>
        <v/>
      </c>
      <c r="K313" s="148" t="str">
        <f>IF($D313="","",VLOOKUP($AL313,IC_Req!$A$2:$J$7,4))</f>
        <v/>
      </c>
      <c r="L313" s="455"/>
      <c r="M313" s="169" t="str">
        <f t="shared" si="25"/>
        <v/>
      </c>
      <c r="N313" s="458"/>
      <c r="O313" s="455"/>
      <c r="P313" s="147" t="str">
        <f t="shared" si="26"/>
        <v/>
      </c>
      <c r="Q313" s="148" t="str">
        <f>IF($D313="","",IF(OR($AL313=4,$AL313=5,$AL313=6),VLOOKUP($AL313,IC_Req!$A$2:$J$7,6),IF($AL313=3,VLOOKUP($AM313,IC_Req!$A$12:$J$15,6),"")))</f>
        <v/>
      </c>
      <c r="R313" s="456"/>
      <c r="S313" s="158" t="str">
        <f t="shared" si="27"/>
        <v/>
      </c>
      <c r="T313" s="148" t="str">
        <f>IF($D313="","",IF(OR($AL313=5,$AL313=6,$AM313=1),IF($AM313=1,VLOOKUP($AM313,IC_Req!$A$12:$J$15,7),VLOOKUP($AL313,IC_Req!$A$2:$J$7,7)),""))</f>
        <v/>
      </c>
      <c r="U313" s="455"/>
      <c r="V313" s="455"/>
      <c r="W313" s="456"/>
      <c r="X313" s="150" t="str">
        <f t="shared" si="28"/>
        <v/>
      </c>
      <c r="Y313" s="150" t="str">
        <f t="shared" si="29"/>
        <v/>
      </c>
      <c r="Z313" s="151"/>
      <c r="AA313" s="453"/>
      <c r="AB313" s="453"/>
      <c r="AC313" s="453"/>
      <c r="AD313" s="453"/>
      <c r="AE313" s="453"/>
      <c r="AF313" s="457"/>
      <c r="AG313" s="152" t="str">
        <f>IF(OR($D313="",$AH313=""),"",MIN(VLOOKUP($AL313,IC_Req!$A$2:$J$7,9),$AH313-VLOOKUP($AL313,IC_Req!$A$2:$J$7,10)))</f>
        <v/>
      </c>
      <c r="AH313" s="453"/>
      <c r="AI313" s="453"/>
      <c r="AJ313" s="151"/>
      <c r="AK313" s="126" t="e">
        <f>VLOOKUP($D313,IC_Req!$M$2:$O$29,2)</f>
        <v>#N/A</v>
      </c>
      <c r="AL313" s="126" t="e">
        <f>VLOOKUP($D313,IC_Req!$M$2:$O$29,3)</f>
        <v>#N/A</v>
      </c>
      <c r="AM313" s="126" t="e">
        <f>IF($AL313=3,VLOOKUP($D313,IC_Req!$M$2:$P$29,4),"")</f>
        <v>#N/A</v>
      </c>
      <c r="AO313" s="217"/>
      <c r="AP313" s="218"/>
      <c r="AQ313" s="218"/>
    </row>
    <row r="314" spans="1:43" x14ac:dyDescent="0.25">
      <c r="A314" s="125"/>
      <c r="B314" s="453"/>
      <c r="C314" s="453"/>
      <c r="D314" s="454"/>
      <c r="E314" s="455"/>
      <c r="F314" s="147" t="str">
        <f>IF(OR($D314="",$AB314=""),"",IF(AND($AL314&lt;&gt;3,$AL314&lt;&gt;4),$AB314-(VLOOKUP($AL314,IC_Req!$A$2:$J$7,3)*$AB314),""))</f>
        <v/>
      </c>
      <c r="G314" s="147" t="str">
        <f>IF($D314="","",IF(AND($AL314&lt;&gt;3,$AL314&lt;&gt;4),IF($AB314&lt;&gt;"",$AB314+(VLOOKUP($AL314,IC_Req!$A$2:$J$7,3)*$AB314),IF(AND($H314&lt;&gt;"",$AA314&lt;&gt;""),$AA314*$H314,"")),IF(AND($H314&lt;&gt;"",$AA314&lt;&gt;""),$AA314*$H314,"")))</f>
        <v/>
      </c>
      <c r="H314" s="148" t="str">
        <f>IF($D314="","",IF(AND($AL314&lt;&gt;3,$AL314&lt;&gt;4),IF($AB314&lt;&gt;"","",VLOOKUP($AL314,IC_Req!$A$2:$J$7,2)),VLOOKUP($AL314,IC_Req!$A$2:$J$7,2)))</f>
        <v/>
      </c>
      <c r="I314" s="456"/>
      <c r="J314" s="147" t="str">
        <f t="shared" si="24"/>
        <v/>
      </c>
      <c r="K314" s="148" t="str">
        <f>IF($D314="","",VLOOKUP($AL314,IC_Req!$A$2:$J$7,4))</f>
        <v/>
      </c>
      <c r="L314" s="455"/>
      <c r="M314" s="169" t="str">
        <f t="shared" si="25"/>
        <v/>
      </c>
      <c r="N314" s="458"/>
      <c r="O314" s="455"/>
      <c r="P314" s="147" t="str">
        <f t="shared" si="26"/>
        <v/>
      </c>
      <c r="Q314" s="148" t="str">
        <f>IF($D314="","",IF(OR($AL314=4,$AL314=5,$AL314=6),VLOOKUP($AL314,IC_Req!$A$2:$J$7,6),IF($AL314=3,VLOOKUP($AM314,IC_Req!$A$12:$J$15,6),"")))</f>
        <v/>
      </c>
      <c r="R314" s="456"/>
      <c r="S314" s="158" t="str">
        <f t="shared" si="27"/>
        <v/>
      </c>
      <c r="T314" s="148" t="str">
        <f>IF($D314="","",IF(OR($AL314=5,$AL314=6,$AM314=1),IF($AM314=1,VLOOKUP($AM314,IC_Req!$A$12:$J$15,7),VLOOKUP($AL314,IC_Req!$A$2:$J$7,7)),""))</f>
        <v/>
      </c>
      <c r="U314" s="455"/>
      <c r="V314" s="455"/>
      <c r="W314" s="456"/>
      <c r="X314" s="150" t="str">
        <f t="shared" si="28"/>
        <v/>
      </c>
      <c r="Y314" s="150" t="str">
        <f t="shared" si="29"/>
        <v/>
      </c>
      <c r="Z314" s="151"/>
      <c r="AA314" s="453"/>
      <c r="AB314" s="453"/>
      <c r="AC314" s="453"/>
      <c r="AD314" s="453"/>
      <c r="AE314" s="453"/>
      <c r="AF314" s="457"/>
      <c r="AG314" s="152" t="str">
        <f>IF(OR($D314="",$AH314=""),"",MIN(VLOOKUP($AL314,IC_Req!$A$2:$J$7,9),$AH314-VLOOKUP($AL314,IC_Req!$A$2:$J$7,10)))</f>
        <v/>
      </c>
      <c r="AH314" s="453"/>
      <c r="AI314" s="453"/>
      <c r="AJ314" s="151"/>
      <c r="AK314" s="126" t="e">
        <f>VLOOKUP($D314,IC_Req!$M$2:$O$29,2)</f>
        <v>#N/A</v>
      </c>
      <c r="AL314" s="126" t="e">
        <f>VLOOKUP($D314,IC_Req!$M$2:$O$29,3)</f>
        <v>#N/A</v>
      </c>
      <c r="AM314" s="126" t="e">
        <f>IF($AL314=3,VLOOKUP($D314,IC_Req!$M$2:$P$29,4),"")</f>
        <v>#N/A</v>
      </c>
      <c r="AO314" s="217"/>
      <c r="AP314" s="218"/>
      <c r="AQ314" s="218"/>
    </row>
    <row r="315" spans="1:43" x14ac:dyDescent="0.25">
      <c r="A315" s="125"/>
      <c r="B315" s="453"/>
      <c r="C315" s="453"/>
      <c r="D315" s="454"/>
      <c r="E315" s="455"/>
      <c r="F315" s="147" t="str">
        <f>IF(OR($D315="",$AB315=""),"",IF(AND($AL315&lt;&gt;3,$AL315&lt;&gt;4),$AB315-(VLOOKUP($AL315,IC_Req!$A$2:$J$7,3)*$AB315),""))</f>
        <v/>
      </c>
      <c r="G315" s="147" t="str">
        <f>IF($D315="","",IF(AND($AL315&lt;&gt;3,$AL315&lt;&gt;4),IF($AB315&lt;&gt;"",$AB315+(VLOOKUP($AL315,IC_Req!$A$2:$J$7,3)*$AB315),IF(AND($H315&lt;&gt;"",$AA315&lt;&gt;""),$AA315*$H315,"")),IF(AND($H315&lt;&gt;"",$AA315&lt;&gt;""),$AA315*$H315,"")))</f>
        <v/>
      </c>
      <c r="H315" s="148" t="str">
        <f>IF($D315="","",IF(AND($AL315&lt;&gt;3,$AL315&lt;&gt;4),IF($AB315&lt;&gt;"","",VLOOKUP($AL315,IC_Req!$A$2:$J$7,2)),VLOOKUP($AL315,IC_Req!$A$2:$J$7,2)))</f>
        <v/>
      </c>
      <c r="I315" s="456"/>
      <c r="J315" s="147" t="str">
        <f t="shared" si="24"/>
        <v/>
      </c>
      <c r="K315" s="148" t="str">
        <f>IF($D315="","",VLOOKUP($AL315,IC_Req!$A$2:$J$7,4))</f>
        <v/>
      </c>
      <c r="L315" s="455"/>
      <c r="M315" s="169" t="str">
        <f t="shared" si="25"/>
        <v/>
      </c>
      <c r="N315" s="458"/>
      <c r="O315" s="455"/>
      <c r="P315" s="147" t="str">
        <f t="shared" si="26"/>
        <v/>
      </c>
      <c r="Q315" s="148" t="str">
        <f>IF($D315="","",IF(OR($AL315=4,$AL315=5,$AL315=6),VLOOKUP($AL315,IC_Req!$A$2:$J$7,6),IF($AL315=3,VLOOKUP($AM315,IC_Req!$A$12:$J$15,6),"")))</f>
        <v/>
      </c>
      <c r="R315" s="456"/>
      <c r="S315" s="158" t="str">
        <f t="shared" si="27"/>
        <v/>
      </c>
      <c r="T315" s="148" t="str">
        <f>IF($D315="","",IF(OR($AL315=5,$AL315=6,$AM315=1),IF($AM315=1,VLOOKUP($AM315,IC_Req!$A$12:$J$15,7),VLOOKUP($AL315,IC_Req!$A$2:$J$7,7)),""))</f>
        <v/>
      </c>
      <c r="U315" s="455"/>
      <c r="V315" s="455"/>
      <c r="W315" s="456"/>
      <c r="X315" s="150" t="str">
        <f t="shared" si="28"/>
        <v/>
      </c>
      <c r="Y315" s="150" t="str">
        <f t="shared" si="29"/>
        <v/>
      </c>
      <c r="Z315" s="151"/>
      <c r="AA315" s="453"/>
      <c r="AB315" s="453"/>
      <c r="AC315" s="453"/>
      <c r="AD315" s="453"/>
      <c r="AE315" s="453"/>
      <c r="AF315" s="457"/>
      <c r="AG315" s="152" t="str">
        <f>IF(OR($D315="",$AH315=""),"",MIN(VLOOKUP($AL315,IC_Req!$A$2:$J$7,9),$AH315-VLOOKUP($AL315,IC_Req!$A$2:$J$7,10)))</f>
        <v/>
      </c>
      <c r="AH315" s="453"/>
      <c r="AI315" s="453"/>
      <c r="AJ315" s="151"/>
      <c r="AK315" s="126" t="e">
        <f>VLOOKUP($D315,IC_Req!$M$2:$O$29,2)</f>
        <v>#N/A</v>
      </c>
      <c r="AL315" s="126" t="e">
        <f>VLOOKUP($D315,IC_Req!$M$2:$O$29,3)</f>
        <v>#N/A</v>
      </c>
      <c r="AM315" s="126" t="e">
        <f>IF($AL315=3,VLOOKUP($D315,IC_Req!$M$2:$P$29,4),"")</f>
        <v>#N/A</v>
      </c>
      <c r="AO315" s="217"/>
      <c r="AP315" s="218"/>
      <c r="AQ315" s="218"/>
    </row>
    <row r="316" spans="1:43" x14ac:dyDescent="0.25">
      <c r="A316" s="125"/>
      <c r="B316" s="453"/>
      <c r="C316" s="453"/>
      <c r="D316" s="454"/>
      <c r="E316" s="455"/>
      <c r="F316" s="147" t="str">
        <f>IF(OR($D316="",$AB316=""),"",IF(AND($AL316&lt;&gt;3,$AL316&lt;&gt;4),$AB316-(VLOOKUP($AL316,IC_Req!$A$2:$J$7,3)*$AB316),""))</f>
        <v/>
      </c>
      <c r="G316" s="147" t="str">
        <f>IF($D316="","",IF(AND($AL316&lt;&gt;3,$AL316&lt;&gt;4),IF($AB316&lt;&gt;"",$AB316+(VLOOKUP($AL316,IC_Req!$A$2:$J$7,3)*$AB316),IF(AND($H316&lt;&gt;"",$AA316&lt;&gt;""),$AA316*$H316,"")),IF(AND($H316&lt;&gt;"",$AA316&lt;&gt;""),$AA316*$H316,"")))</f>
        <v/>
      </c>
      <c r="H316" s="148" t="str">
        <f>IF($D316="","",IF(AND($AL316&lt;&gt;3,$AL316&lt;&gt;4),IF($AB316&lt;&gt;"","",VLOOKUP($AL316,IC_Req!$A$2:$J$7,2)),VLOOKUP($AL316,IC_Req!$A$2:$J$7,2)))</f>
        <v/>
      </c>
      <c r="I316" s="456"/>
      <c r="J316" s="147" t="str">
        <f t="shared" si="24"/>
        <v/>
      </c>
      <c r="K316" s="148" t="str">
        <f>IF($D316="","",VLOOKUP($AL316,IC_Req!$A$2:$J$7,4))</f>
        <v/>
      </c>
      <c r="L316" s="455"/>
      <c r="M316" s="169" t="str">
        <f t="shared" si="25"/>
        <v/>
      </c>
      <c r="N316" s="458"/>
      <c r="O316" s="455"/>
      <c r="P316" s="147" t="str">
        <f t="shared" si="26"/>
        <v/>
      </c>
      <c r="Q316" s="148" t="str">
        <f>IF($D316="","",IF(OR($AL316=4,$AL316=5,$AL316=6),VLOOKUP($AL316,IC_Req!$A$2:$J$7,6),IF($AL316=3,VLOOKUP($AM316,IC_Req!$A$12:$J$15,6),"")))</f>
        <v/>
      </c>
      <c r="R316" s="456"/>
      <c r="S316" s="158" t="str">
        <f t="shared" si="27"/>
        <v/>
      </c>
      <c r="T316" s="148" t="str">
        <f>IF($D316="","",IF(OR($AL316=5,$AL316=6,$AM316=1),IF($AM316=1,VLOOKUP($AM316,IC_Req!$A$12:$J$15,7),VLOOKUP($AL316,IC_Req!$A$2:$J$7,7)),""))</f>
        <v/>
      </c>
      <c r="U316" s="455"/>
      <c r="V316" s="455"/>
      <c r="W316" s="456"/>
      <c r="X316" s="150" t="str">
        <f t="shared" si="28"/>
        <v/>
      </c>
      <c r="Y316" s="150" t="str">
        <f t="shared" si="29"/>
        <v/>
      </c>
      <c r="Z316" s="151"/>
      <c r="AA316" s="453"/>
      <c r="AB316" s="453"/>
      <c r="AC316" s="453"/>
      <c r="AD316" s="453"/>
      <c r="AE316" s="453"/>
      <c r="AF316" s="457"/>
      <c r="AG316" s="152" t="str">
        <f>IF(OR($D316="",$AH316=""),"",MIN(VLOOKUP($AL316,IC_Req!$A$2:$J$7,9),$AH316-VLOOKUP($AL316,IC_Req!$A$2:$J$7,10)))</f>
        <v/>
      </c>
      <c r="AH316" s="453"/>
      <c r="AI316" s="453"/>
      <c r="AJ316" s="151"/>
      <c r="AK316" s="126" t="e">
        <f>VLOOKUP($D316,IC_Req!$M$2:$O$29,2)</f>
        <v>#N/A</v>
      </c>
      <c r="AL316" s="126" t="e">
        <f>VLOOKUP($D316,IC_Req!$M$2:$O$29,3)</f>
        <v>#N/A</v>
      </c>
      <c r="AM316" s="126" t="e">
        <f>IF($AL316=3,VLOOKUP($D316,IC_Req!$M$2:$P$29,4),"")</f>
        <v>#N/A</v>
      </c>
      <c r="AO316" s="217"/>
      <c r="AP316" s="218"/>
      <c r="AQ316" s="218"/>
    </row>
    <row r="317" spans="1:43" x14ac:dyDescent="0.25">
      <c r="A317" s="125"/>
      <c r="B317" s="453"/>
      <c r="C317" s="453"/>
      <c r="D317" s="454"/>
      <c r="E317" s="455"/>
      <c r="F317" s="147" t="str">
        <f>IF(OR($D317="",$AB317=""),"",IF(AND($AL317&lt;&gt;3,$AL317&lt;&gt;4),$AB317-(VLOOKUP($AL317,IC_Req!$A$2:$J$7,3)*$AB317),""))</f>
        <v/>
      </c>
      <c r="G317" s="147" t="str">
        <f>IF($D317="","",IF(AND($AL317&lt;&gt;3,$AL317&lt;&gt;4),IF($AB317&lt;&gt;"",$AB317+(VLOOKUP($AL317,IC_Req!$A$2:$J$7,3)*$AB317),IF(AND($H317&lt;&gt;"",$AA317&lt;&gt;""),$AA317*$H317,"")),IF(AND($H317&lt;&gt;"",$AA317&lt;&gt;""),$AA317*$H317,"")))</f>
        <v/>
      </c>
      <c r="H317" s="148" t="str">
        <f>IF($D317="","",IF(AND($AL317&lt;&gt;3,$AL317&lt;&gt;4),IF($AB317&lt;&gt;"","",VLOOKUP($AL317,IC_Req!$A$2:$J$7,2)),VLOOKUP($AL317,IC_Req!$A$2:$J$7,2)))</f>
        <v/>
      </c>
      <c r="I317" s="456"/>
      <c r="J317" s="147" t="str">
        <f t="shared" si="24"/>
        <v/>
      </c>
      <c r="K317" s="148" t="str">
        <f>IF($D317="","",VLOOKUP($AL317,IC_Req!$A$2:$J$7,4))</f>
        <v/>
      </c>
      <c r="L317" s="455"/>
      <c r="M317" s="169" t="str">
        <f t="shared" si="25"/>
        <v/>
      </c>
      <c r="N317" s="458"/>
      <c r="O317" s="455"/>
      <c r="P317" s="147" t="str">
        <f t="shared" si="26"/>
        <v/>
      </c>
      <c r="Q317" s="148" t="str">
        <f>IF($D317="","",IF(OR($AL317=4,$AL317=5,$AL317=6),VLOOKUP($AL317,IC_Req!$A$2:$J$7,6),IF($AL317=3,VLOOKUP($AM317,IC_Req!$A$12:$J$15,6),"")))</f>
        <v/>
      </c>
      <c r="R317" s="456"/>
      <c r="S317" s="158" t="str">
        <f t="shared" si="27"/>
        <v/>
      </c>
      <c r="T317" s="148" t="str">
        <f>IF($D317="","",IF(OR($AL317=5,$AL317=6,$AM317=1),IF($AM317=1,VLOOKUP($AM317,IC_Req!$A$12:$J$15,7),VLOOKUP($AL317,IC_Req!$A$2:$J$7,7)),""))</f>
        <v/>
      </c>
      <c r="U317" s="455"/>
      <c r="V317" s="455"/>
      <c r="W317" s="456"/>
      <c r="X317" s="150" t="str">
        <f t="shared" si="28"/>
        <v/>
      </c>
      <c r="Y317" s="150" t="str">
        <f t="shared" si="29"/>
        <v/>
      </c>
      <c r="Z317" s="151"/>
      <c r="AA317" s="453"/>
      <c r="AB317" s="453"/>
      <c r="AC317" s="453"/>
      <c r="AD317" s="453"/>
      <c r="AE317" s="453"/>
      <c r="AF317" s="457"/>
      <c r="AG317" s="152" t="str">
        <f>IF(OR($D317="",$AH317=""),"",MIN(VLOOKUP($AL317,IC_Req!$A$2:$J$7,9),$AH317-VLOOKUP($AL317,IC_Req!$A$2:$J$7,10)))</f>
        <v/>
      </c>
      <c r="AH317" s="453"/>
      <c r="AI317" s="453"/>
      <c r="AJ317" s="151"/>
      <c r="AK317" s="126" t="e">
        <f>VLOOKUP($D317,IC_Req!$M$2:$O$29,2)</f>
        <v>#N/A</v>
      </c>
      <c r="AL317" s="126" t="e">
        <f>VLOOKUP($D317,IC_Req!$M$2:$O$29,3)</f>
        <v>#N/A</v>
      </c>
      <c r="AM317" s="126" t="e">
        <f>IF($AL317=3,VLOOKUP($D317,IC_Req!$M$2:$P$29,4),"")</f>
        <v>#N/A</v>
      </c>
      <c r="AO317" s="217"/>
      <c r="AP317" s="218"/>
      <c r="AQ317" s="218"/>
    </row>
    <row r="318" spans="1:43" x14ac:dyDescent="0.25">
      <c r="A318" s="125"/>
      <c r="B318" s="453"/>
      <c r="C318" s="453"/>
      <c r="D318" s="454"/>
      <c r="E318" s="455"/>
      <c r="F318" s="147" t="str">
        <f>IF(OR($D318="",$AB318=""),"",IF(AND($AL318&lt;&gt;3,$AL318&lt;&gt;4),$AB318-(VLOOKUP($AL318,IC_Req!$A$2:$J$7,3)*$AB318),""))</f>
        <v/>
      </c>
      <c r="G318" s="147" t="str">
        <f>IF($D318="","",IF(AND($AL318&lt;&gt;3,$AL318&lt;&gt;4),IF($AB318&lt;&gt;"",$AB318+(VLOOKUP($AL318,IC_Req!$A$2:$J$7,3)*$AB318),IF(AND($H318&lt;&gt;"",$AA318&lt;&gt;""),$AA318*$H318,"")),IF(AND($H318&lt;&gt;"",$AA318&lt;&gt;""),$AA318*$H318,"")))</f>
        <v/>
      </c>
      <c r="H318" s="148" t="str">
        <f>IF($D318="","",IF(AND($AL318&lt;&gt;3,$AL318&lt;&gt;4),IF($AB318&lt;&gt;"","",VLOOKUP($AL318,IC_Req!$A$2:$J$7,2)),VLOOKUP($AL318,IC_Req!$A$2:$J$7,2)))</f>
        <v/>
      </c>
      <c r="I318" s="456"/>
      <c r="J318" s="147" t="str">
        <f t="shared" si="24"/>
        <v/>
      </c>
      <c r="K318" s="148" t="str">
        <f>IF($D318="","",VLOOKUP($AL318,IC_Req!$A$2:$J$7,4))</f>
        <v/>
      </c>
      <c r="L318" s="455"/>
      <c r="M318" s="169" t="str">
        <f t="shared" si="25"/>
        <v/>
      </c>
      <c r="N318" s="458"/>
      <c r="O318" s="455"/>
      <c r="P318" s="147" t="str">
        <f t="shared" si="26"/>
        <v/>
      </c>
      <c r="Q318" s="148" t="str">
        <f>IF($D318="","",IF(OR($AL318=4,$AL318=5,$AL318=6),VLOOKUP($AL318,IC_Req!$A$2:$J$7,6),IF($AL318=3,VLOOKUP($AM318,IC_Req!$A$12:$J$15,6),"")))</f>
        <v/>
      </c>
      <c r="R318" s="456"/>
      <c r="S318" s="158" t="str">
        <f t="shared" si="27"/>
        <v/>
      </c>
      <c r="T318" s="148" t="str">
        <f>IF($D318="","",IF(OR($AL318=5,$AL318=6,$AM318=1),IF($AM318=1,VLOOKUP($AM318,IC_Req!$A$12:$J$15,7),VLOOKUP($AL318,IC_Req!$A$2:$J$7,7)),""))</f>
        <v/>
      </c>
      <c r="U318" s="455"/>
      <c r="V318" s="455"/>
      <c r="W318" s="456"/>
      <c r="X318" s="150" t="str">
        <f t="shared" si="28"/>
        <v/>
      </c>
      <c r="Y318" s="150" t="str">
        <f t="shared" si="29"/>
        <v/>
      </c>
      <c r="Z318" s="151"/>
      <c r="AA318" s="453"/>
      <c r="AB318" s="453"/>
      <c r="AC318" s="453"/>
      <c r="AD318" s="453"/>
      <c r="AE318" s="453"/>
      <c r="AF318" s="457"/>
      <c r="AG318" s="152" t="str">
        <f>IF(OR($D318="",$AH318=""),"",MIN(VLOOKUP($AL318,IC_Req!$A$2:$J$7,9),$AH318-VLOOKUP($AL318,IC_Req!$A$2:$J$7,10)))</f>
        <v/>
      </c>
      <c r="AH318" s="453"/>
      <c r="AI318" s="453"/>
      <c r="AJ318" s="151"/>
      <c r="AK318" s="126" t="e">
        <f>VLOOKUP($D318,IC_Req!$M$2:$O$29,2)</f>
        <v>#N/A</v>
      </c>
      <c r="AL318" s="126" t="e">
        <f>VLOOKUP($D318,IC_Req!$M$2:$O$29,3)</f>
        <v>#N/A</v>
      </c>
      <c r="AM318" s="126" t="e">
        <f>IF($AL318=3,VLOOKUP($D318,IC_Req!$M$2:$P$29,4),"")</f>
        <v>#N/A</v>
      </c>
      <c r="AO318" s="217"/>
      <c r="AP318" s="218"/>
      <c r="AQ318" s="218"/>
    </row>
    <row r="319" spans="1:43" x14ac:dyDescent="0.25">
      <c r="A319" s="125"/>
      <c r="B319" s="453"/>
      <c r="C319" s="453"/>
      <c r="D319" s="454"/>
      <c r="E319" s="455"/>
      <c r="F319" s="147" t="str">
        <f>IF(OR($D319="",$AB319=""),"",IF(AND($AL319&lt;&gt;3,$AL319&lt;&gt;4),$AB319-(VLOOKUP($AL319,IC_Req!$A$2:$J$7,3)*$AB319),""))</f>
        <v/>
      </c>
      <c r="G319" s="147" t="str">
        <f>IF($D319="","",IF(AND($AL319&lt;&gt;3,$AL319&lt;&gt;4),IF($AB319&lt;&gt;"",$AB319+(VLOOKUP($AL319,IC_Req!$A$2:$J$7,3)*$AB319),IF(AND($H319&lt;&gt;"",$AA319&lt;&gt;""),$AA319*$H319,"")),IF(AND($H319&lt;&gt;"",$AA319&lt;&gt;""),$AA319*$H319,"")))</f>
        <v/>
      </c>
      <c r="H319" s="148" t="str">
        <f>IF($D319="","",IF(AND($AL319&lt;&gt;3,$AL319&lt;&gt;4),IF($AB319&lt;&gt;"","",VLOOKUP($AL319,IC_Req!$A$2:$J$7,2)),VLOOKUP($AL319,IC_Req!$A$2:$J$7,2)))</f>
        <v/>
      </c>
      <c r="I319" s="456"/>
      <c r="J319" s="147" t="str">
        <f t="shared" si="24"/>
        <v/>
      </c>
      <c r="K319" s="148" t="str">
        <f>IF($D319="","",VLOOKUP($AL319,IC_Req!$A$2:$J$7,4))</f>
        <v/>
      </c>
      <c r="L319" s="455"/>
      <c r="M319" s="169" t="str">
        <f t="shared" si="25"/>
        <v/>
      </c>
      <c r="N319" s="458"/>
      <c r="O319" s="455"/>
      <c r="P319" s="147" t="str">
        <f t="shared" si="26"/>
        <v/>
      </c>
      <c r="Q319" s="148" t="str">
        <f>IF($D319="","",IF(OR($AL319=4,$AL319=5,$AL319=6),VLOOKUP($AL319,IC_Req!$A$2:$J$7,6),IF($AL319=3,VLOOKUP($AM319,IC_Req!$A$12:$J$15,6),"")))</f>
        <v/>
      </c>
      <c r="R319" s="456"/>
      <c r="S319" s="158" t="str">
        <f t="shared" si="27"/>
        <v/>
      </c>
      <c r="T319" s="148" t="str">
        <f>IF($D319="","",IF(OR($AL319=5,$AL319=6,$AM319=1),IF($AM319=1,VLOOKUP($AM319,IC_Req!$A$12:$J$15,7),VLOOKUP($AL319,IC_Req!$A$2:$J$7,7)),""))</f>
        <v/>
      </c>
      <c r="U319" s="455"/>
      <c r="V319" s="455"/>
      <c r="W319" s="456"/>
      <c r="X319" s="150" t="str">
        <f t="shared" si="28"/>
        <v/>
      </c>
      <c r="Y319" s="150" t="str">
        <f t="shared" si="29"/>
        <v/>
      </c>
      <c r="Z319" s="151"/>
      <c r="AA319" s="453"/>
      <c r="AB319" s="453"/>
      <c r="AC319" s="453"/>
      <c r="AD319" s="453"/>
      <c r="AE319" s="453"/>
      <c r="AF319" s="457"/>
      <c r="AG319" s="152" t="str">
        <f>IF(OR($D319="",$AH319=""),"",MIN(VLOOKUP($AL319,IC_Req!$A$2:$J$7,9),$AH319-VLOOKUP($AL319,IC_Req!$A$2:$J$7,10)))</f>
        <v/>
      </c>
      <c r="AH319" s="453"/>
      <c r="AI319" s="453"/>
      <c r="AJ319" s="151"/>
      <c r="AK319" s="126" t="e">
        <f>VLOOKUP($D319,IC_Req!$M$2:$O$29,2)</f>
        <v>#N/A</v>
      </c>
      <c r="AL319" s="126" t="e">
        <f>VLOOKUP($D319,IC_Req!$M$2:$O$29,3)</f>
        <v>#N/A</v>
      </c>
      <c r="AM319" s="126" t="e">
        <f>IF($AL319=3,VLOOKUP($D319,IC_Req!$M$2:$P$29,4),"")</f>
        <v>#N/A</v>
      </c>
      <c r="AO319" s="217"/>
      <c r="AP319" s="218"/>
      <c r="AQ319" s="218"/>
    </row>
    <row r="320" spans="1:43" x14ac:dyDescent="0.25">
      <c r="A320" s="125"/>
      <c r="B320" s="453"/>
      <c r="C320" s="453"/>
      <c r="D320" s="454"/>
      <c r="E320" s="455"/>
      <c r="F320" s="147" t="str">
        <f>IF(OR($D320="",$AB320=""),"",IF(AND($AL320&lt;&gt;3,$AL320&lt;&gt;4),$AB320-(VLOOKUP($AL320,IC_Req!$A$2:$J$7,3)*$AB320),""))</f>
        <v/>
      </c>
      <c r="G320" s="147" t="str">
        <f>IF($D320="","",IF(AND($AL320&lt;&gt;3,$AL320&lt;&gt;4),IF($AB320&lt;&gt;"",$AB320+(VLOOKUP($AL320,IC_Req!$A$2:$J$7,3)*$AB320),IF(AND($H320&lt;&gt;"",$AA320&lt;&gt;""),$AA320*$H320,"")),IF(AND($H320&lt;&gt;"",$AA320&lt;&gt;""),$AA320*$H320,"")))</f>
        <v/>
      </c>
      <c r="H320" s="148" t="str">
        <f>IF($D320="","",IF(AND($AL320&lt;&gt;3,$AL320&lt;&gt;4),IF($AB320&lt;&gt;"","",VLOOKUP($AL320,IC_Req!$A$2:$J$7,2)),VLOOKUP($AL320,IC_Req!$A$2:$J$7,2)))</f>
        <v/>
      </c>
      <c r="I320" s="456"/>
      <c r="J320" s="147" t="str">
        <f t="shared" si="24"/>
        <v/>
      </c>
      <c r="K320" s="148" t="str">
        <f>IF($D320="","",VLOOKUP($AL320,IC_Req!$A$2:$J$7,4))</f>
        <v/>
      </c>
      <c r="L320" s="455"/>
      <c r="M320" s="169" t="str">
        <f t="shared" si="25"/>
        <v/>
      </c>
      <c r="N320" s="458"/>
      <c r="O320" s="455"/>
      <c r="P320" s="147" t="str">
        <f t="shared" si="26"/>
        <v/>
      </c>
      <c r="Q320" s="148" t="str">
        <f>IF($D320="","",IF(OR($AL320=4,$AL320=5,$AL320=6),VLOOKUP($AL320,IC_Req!$A$2:$J$7,6),IF($AL320=3,VLOOKUP($AM320,IC_Req!$A$12:$J$15,6),"")))</f>
        <v/>
      </c>
      <c r="R320" s="456"/>
      <c r="S320" s="158" t="str">
        <f t="shared" si="27"/>
        <v/>
      </c>
      <c r="T320" s="148" t="str">
        <f>IF($D320="","",IF(OR($AL320=5,$AL320=6,$AM320=1),IF($AM320=1,VLOOKUP($AM320,IC_Req!$A$12:$J$15,7),VLOOKUP($AL320,IC_Req!$A$2:$J$7,7)),""))</f>
        <v/>
      </c>
      <c r="U320" s="455"/>
      <c r="V320" s="455"/>
      <c r="W320" s="456"/>
      <c r="X320" s="150" t="str">
        <f t="shared" si="28"/>
        <v/>
      </c>
      <c r="Y320" s="150" t="str">
        <f t="shared" si="29"/>
        <v/>
      </c>
      <c r="Z320" s="151"/>
      <c r="AA320" s="453"/>
      <c r="AB320" s="453"/>
      <c r="AC320" s="453"/>
      <c r="AD320" s="453"/>
      <c r="AE320" s="453"/>
      <c r="AF320" s="457"/>
      <c r="AG320" s="152" t="str">
        <f>IF(OR($D320="",$AH320=""),"",MIN(VLOOKUP($AL320,IC_Req!$A$2:$J$7,9),$AH320-VLOOKUP($AL320,IC_Req!$A$2:$J$7,10)))</f>
        <v/>
      </c>
      <c r="AH320" s="453"/>
      <c r="AI320" s="453"/>
      <c r="AJ320" s="151"/>
      <c r="AK320" s="126" t="e">
        <f>VLOOKUP($D320,IC_Req!$M$2:$O$29,2)</f>
        <v>#N/A</v>
      </c>
      <c r="AL320" s="126" t="e">
        <f>VLOOKUP($D320,IC_Req!$M$2:$O$29,3)</f>
        <v>#N/A</v>
      </c>
      <c r="AM320" s="126" t="e">
        <f>IF($AL320=3,VLOOKUP($D320,IC_Req!$M$2:$P$29,4),"")</f>
        <v>#N/A</v>
      </c>
      <c r="AO320" s="217"/>
      <c r="AP320" s="218"/>
      <c r="AQ320" s="218"/>
    </row>
    <row r="321" spans="1:43"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O321" s="218"/>
      <c r="AP321" s="218"/>
      <c r="AQ321" s="218"/>
    </row>
    <row r="322" spans="1:43"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O322" s="218"/>
      <c r="AP322" s="218"/>
      <c r="AQ322" s="218"/>
    </row>
    <row r="323" spans="1:43" x14ac:dyDescent="0.2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c r="AO323" s="218"/>
      <c r="AP323" s="218"/>
      <c r="AQ323" s="218"/>
    </row>
    <row r="324" spans="1:43" x14ac:dyDescent="0.2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O324" s="218"/>
      <c r="AP324" s="218"/>
      <c r="AQ324" s="218"/>
    </row>
    <row r="325" spans="1:43" x14ac:dyDescent="0.25">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O325" s="218"/>
      <c r="AP325" s="218"/>
      <c r="AQ325" s="218"/>
    </row>
    <row r="326" spans="1:43" x14ac:dyDescent="0.25">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25"/>
      <c r="AE326" s="125"/>
      <c r="AF326" s="125"/>
      <c r="AG326" s="125"/>
      <c r="AH326" s="125"/>
      <c r="AI326" s="125"/>
      <c r="AJ326" s="125"/>
      <c r="AO326" s="218"/>
      <c r="AP326" s="218"/>
      <c r="AQ326" s="218"/>
    </row>
    <row r="327" spans="1:43" x14ac:dyDescent="0.25">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J327" s="125"/>
      <c r="AO327" s="218"/>
      <c r="AP327" s="218"/>
      <c r="AQ327" s="218"/>
    </row>
    <row r="328" spans="1:43" x14ac:dyDescent="0.25">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O328" s="218"/>
      <c r="AP328" s="218"/>
      <c r="AQ328" s="218"/>
    </row>
    <row r="329" spans="1:43" x14ac:dyDescent="0.25">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c r="AO329" s="218"/>
      <c r="AP329" s="218"/>
      <c r="AQ329" s="218"/>
    </row>
    <row r="330" spans="1:43" x14ac:dyDescent="0.25">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5"/>
      <c r="AC330" s="125"/>
      <c r="AD330" s="125"/>
      <c r="AE330" s="125"/>
      <c r="AF330" s="125"/>
      <c r="AG330" s="125"/>
      <c r="AH330" s="125"/>
      <c r="AI330" s="125"/>
      <c r="AJ330" s="125"/>
      <c r="AO330" s="218"/>
      <c r="AP330" s="218"/>
      <c r="AQ330" s="218"/>
    </row>
  </sheetData>
  <sheetProtection algorithmName="SHA-512" hashValue="D45+U4ojiJ3xGm+4sy0hTw45xJXkS30qFTcLwzNftludSrVQNV1+K0dOaS6UxpoeCQmfsAY1v9JW1zJg8nk4cw==" saltValue="JaOOjYKku5WK5UFHjWfsyw==" spinCount="100000" sheet="1" objects="1" scenarios="1"/>
  <mergeCells count="19">
    <mergeCell ref="C6:D6"/>
    <mergeCell ref="G6:I6"/>
    <mergeCell ref="I19:K19"/>
    <mergeCell ref="L19:N19"/>
    <mergeCell ref="E8:S16"/>
    <mergeCell ref="C3:D3"/>
    <mergeCell ref="G3:I3"/>
    <mergeCell ref="J3:M3"/>
    <mergeCell ref="C4:D4"/>
    <mergeCell ref="G4:I4"/>
    <mergeCell ref="AA19:AH19"/>
    <mergeCell ref="E19:H19"/>
    <mergeCell ref="O19:Q19"/>
    <mergeCell ref="J4:M4"/>
    <mergeCell ref="G5:I5"/>
    <mergeCell ref="J5:M5"/>
    <mergeCell ref="U19:W19"/>
    <mergeCell ref="X19:Y19"/>
    <mergeCell ref="R19:T19"/>
  </mergeCells>
  <conditionalFormatting sqref="AD21:AD320">
    <cfRule type="expression" dxfId="601" priority="1737">
      <formula>OR($AL21&lt;2,$AL21&gt;2)</formula>
    </cfRule>
  </conditionalFormatting>
  <conditionalFormatting sqref="AC21:AC320 J21:K320">
    <cfRule type="expression" dxfId="600" priority="1734">
      <formula>$AK21&gt;=900</formula>
    </cfRule>
  </conditionalFormatting>
  <conditionalFormatting sqref="M21:N320">
    <cfRule type="expression" dxfId="599" priority="1733">
      <formula>OR($AL21&lt;2,$AL21&gt;2)</formula>
    </cfRule>
  </conditionalFormatting>
  <conditionalFormatting sqref="P21:Q320">
    <cfRule type="expression" dxfId="598" priority="1723">
      <formula>$AL21&lt;3</formula>
    </cfRule>
  </conditionalFormatting>
  <conditionalFormatting sqref="AF21:AF320">
    <cfRule type="expression" dxfId="597" priority="1717">
      <formula>OR($AL21&lt;3,$AL21=4,$AM21=0,$AM21=2,$AM21=3)</formula>
    </cfRule>
  </conditionalFormatting>
  <conditionalFormatting sqref="X21:X320">
    <cfRule type="expression" dxfId="596" priority="1739">
      <formula>OR($X21="",$Y21="")</formula>
    </cfRule>
    <cfRule type="cellIs" dxfId="595" priority="1740" operator="between">
      <formula>0</formula>
      <formula>$Y21</formula>
    </cfRule>
    <cfRule type="cellIs" dxfId="594" priority="1741" operator="greaterThan">
      <formula>$Y21</formula>
    </cfRule>
  </conditionalFormatting>
  <conditionalFormatting sqref="F21:F320">
    <cfRule type="expression" dxfId="593" priority="20">
      <formula>$AK21&gt;=900</formula>
    </cfRule>
  </conditionalFormatting>
  <conditionalFormatting sqref="G21:G320">
    <cfRule type="expression" dxfId="592" priority="19">
      <formula>$AK21&gt;=900</formula>
    </cfRule>
  </conditionalFormatting>
  <conditionalFormatting sqref="AE21:AE320">
    <cfRule type="expression" dxfId="591" priority="17">
      <formula>$AL21&lt;3</formula>
    </cfRule>
  </conditionalFormatting>
  <conditionalFormatting sqref="T21:T320">
    <cfRule type="expression" dxfId="590" priority="11">
      <formula>OR($AL21&lt;3,$AL21=4,$AM21=0,$AM21=2,$AM21=3)</formula>
    </cfRule>
  </conditionalFormatting>
  <conditionalFormatting sqref="S21:S320">
    <cfRule type="expression" dxfId="589" priority="9">
      <formula>OR($AL21&lt;3,$AL21=4,$AM21=0,$AM21=2,$AM21=3)</formula>
    </cfRule>
  </conditionalFormatting>
  <conditionalFormatting sqref="I21:I320">
    <cfRule type="expression" dxfId="588" priority="6789">
      <formula>$AK21&gt;=900</formula>
    </cfRule>
    <cfRule type="expression" dxfId="587" priority="6790">
      <formula>OR($I21="",$J21="")</formula>
    </cfRule>
    <cfRule type="cellIs" dxfId="586" priority="6791" operator="between">
      <formula>0</formula>
      <formula>$J21</formula>
    </cfRule>
    <cfRule type="cellIs" dxfId="585" priority="6792" operator="greaterThan">
      <formula>$J21</formula>
    </cfRule>
  </conditionalFormatting>
  <conditionalFormatting sqref="L21:L320">
    <cfRule type="expression" dxfId="584" priority="6793">
      <formula>OR($AL21&lt;2,$AL21&gt;2)</formula>
    </cfRule>
    <cfRule type="expression" dxfId="583" priority="6794">
      <formula>OR($L21="",$M21="")</formula>
    </cfRule>
    <cfRule type="cellIs" dxfId="582" priority="6795" operator="between">
      <formula>0</formula>
      <formula>$M21</formula>
    </cfRule>
    <cfRule type="cellIs" dxfId="581" priority="6796" operator="greaterThan">
      <formula>$M21</formula>
    </cfRule>
  </conditionalFormatting>
  <conditionalFormatting sqref="O21:O320">
    <cfRule type="expression" dxfId="580" priority="6797">
      <formula>$AL21&lt;3</formula>
    </cfRule>
    <cfRule type="expression" dxfId="579" priority="6798">
      <formula>OR($O21="",$P21="")</formula>
    </cfRule>
    <cfRule type="cellIs" dxfId="578" priority="6799" operator="between">
      <formula>0</formula>
      <formula>$P21</formula>
    </cfRule>
    <cfRule type="cellIs" dxfId="577" priority="6800" operator="greaterThan">
      <formula>$P21</formula>
    </cfRule>
  </conditionalFormatting>
  <conditionalFormatting sqref="U21:U320">
    <cfRule type="expression" dxfId="576" priority="6801">
      <formula>$AK21&gt;=900</formula>
    </cfRule>
    <cfRule type="expression" dxfId="575" priority="6802">
      <formula>OR($U21="",$AA21="")</formula>
    </cfRule>
    <cfRule type="cellIs" dxfId="574" priority="6803" operator="between">
      <formula>0</formula>
      <formula>$AA21</formula>
    </cfRule>
    <cfRule type="cellIs" dxfId="573" priority="6804" operator="greaterThan">
      <formula>$AA21</formula>
    </cfRule>
  </conditionalFormatting>
  <conditionalFormatting sqref="E21:E320">
    <cfRule type="expression" dxfId="572" priority="6805">
      <formula>$AK21&gt;=900</formula>
    </cfRule>
    <cfRule type="expression" dxfId="571" priority="6806">
      <formula>OR($E21="",$G21="")</formula>
    </cfRule>
    <cfRule type="expression" dxfId="570" priority="6807">
      <formula>IF($F21&lt;&gt;"",AND($E21&gt;=$F21,$E21&lt;=$G21),$E21&lt;=$G21)</formula>
    </cfRule>
    <cfRule type="expression" dxfId="569" priority="6808">
      <formula>IF($F21&lt;&gt;"",OR($E21&lt;$F21,$E21&gt;$G21),$E21&gt;$G21)</formula>
    </cfRule>
  </conditionalFormatting>
  <conditionalFormatting sqref="R21:R320">
    <cfRule type="expression" dxfId="568" priority="6809">
      <formula>OR($AL21&lt;3,$AL21=4,$AM21=0,$AM21=2,$AM21=3)</formula>
    </cfRule>
    <cfRule type="expression" dxfId="567" priority="6810">
      <formula>OR($R21="",$S21="")</formula>
    </cfRule>
    <cfRule type="cellIs" dxfId="566" priority="6811" operator="between">
      <formula>0</formula>
      <formula>$S21</formula>
    </cfRule>
    <cfRule type="cellIs" dxfId="565" priority="6812" operator="greaterThan">
      <formula>$S21</formula>
    </cfRule>
  </conditionalFormatting>
  <conditionalFormatting sqref="V21:V320">
    <cfRule type="expression" dxfId="564" priority="5">
      <formula>$AL21&lt;3</formula>
    </cfRule>
    <cfRule type="expression" dxfId="563" priority="6">
      <formula>OR($V21="",$AE21="")</formula>
    </cfRule>
    <cfRule type="cellIs" dxfId="562" priority="7" operator="lessThanOrEqual">
      <formula>$AE21</formula>
    </cfRule>
    <cfRule type="cellIs" dxfId="561" priority="8" operator="greaterThan">
      <formula>$AE21</formula>
    </cfRule>
  </conditionalFormatting>
  <conditionalFormatting sqref="W21:W320">
    <cfRule type="expression" dxfId="560" priority="1">
      <formula>OR($AL21&lt;3,$AL21=4,$AM21=0,$AM21=2,$AM21=3)</formula>
    </cfRule>
    <cfRule type="expression" dxfId="559" priority="2">
      <formula>OR($W21="",$AF21="")</formula>
    </cfRule>
    <cfRule type="cellIs" dxfId="558" priority="3" operator="lessThanOrEqual">
      <formula>$AF21</formula>
    </cfRule>
    <cfRule type="cellIs" dxfId="557" priority="4" operator="greaterThan">
      <formula>$AF21</formula>
    </cfRule>
  </conditionalFormatting>
  <dataValidations count="9">
    <dataValidation type="decimal" operator="greaterThanOrEqual" allowBlank="1" showInputMessage="1" showErrorMessage="1" error="Data must be a numeric value greater than or equal to 0" sqref="E21:E320 L21:L320 O21:O320 I21:I320 AA21:AD320 AF21:AF320 AH21:AH320">
      <formula1>0</formula1>
    </dataValidation>
    <dataValidation type="decimal" operator="greaterThanOrEqual" allowBlank="1" showInputMessage="1" showErrorMessage="1" error="Data must be a numeric value greaterthan or equal to 0" sqref="AE21:AE320">
      <formula1>0</formula1>
    </dataValidation>
    <dataValidation type="decimal" allowBlank="1" showInputMessage="1" showErrorMessage="1" error="Data must be a numeric value" prompt="Enter the temperature rise from the ambient (reference) to the component junction" sqref="AI21:AI320">
      <formula1>-500</formula1>
      <formula2>500</formula2>
    </dataValidation>
    <dataValidation type="list" allowBlank="1" showInputMessage="1" showErrorMessage="1" sqref="D21:D320">
      <formula1>$AN$21:$AN$48</formula1>
    </dataValidation>
    <dataValidation type="decimal" allowBlank="1" showInputMessage="1" showErrorMessage="1" error="Entry must be a percentage number between 0 and 100." prompt="Enter percentage of maximum rated number of read/write cycles.  If no entry, then 100% will be applied." sqref="N21:N320">
      <formula1>0</formula1>
      <formula2>1</formula2>
    </dataValidation>
    <dataValidation type="decimal" operator="greaterThanOrEqual" allowBlank="1" showInputMessage="1" showErrorMessage="1" error="Data entry must be a numeric value greater that or equal to 0." sqref="R21:R320">
      <formula1>0</formula1>
    </dataValidation>
    <dataValidation type="decimal" operator="greaterThanOrEqual" allowBlank="1" showInputMessage="1" showErrorMessage="1" error="Data must be a numeric value greater than or equal to 0" prompt="Enter Vcc including worst case transients" sqref="U21:U320">
      <formula1>0</formula1>
    </dataValidation>
    <dataValidation type="decimal" operator="greaterThanOrEqual" allowBlank="1" showInputMessage="1" showErrorMessage="1" error="Data must be a numeric value greater than or equal to 0." prompt="Enter input voltage including worst case transients" sqref="V21:V320">
      <formula1>0</formula1>
    </dataValidation>
    <dataValidation type="decimal" operator="greaterThanOrEqual" allowBlank="1" showInputMessage="1" showErrorMessage="1" error="Data must be a numeric value greater than or equal to 0." prompt="Enter input current including transients" sqref="W21:W320">
      <formula1>0</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AI322"/>
  <sheetViews>
    <sheetView zoomScale="90" zoomScaleNormal="90" workbookViewId="0">
      <pane ySplit="12" topLeftCell="A13" activePane="bottomLeft" state="frozen"/>
      <selection pane="bottomLeft" activeCell="D13" sqref="D13"/>
    </sheetView>
  </sheetViews>
  <sheetFormatPr defaultRowHeight="15" x14ac:dyDescent="0.25"/>
  <cols>
    <col min="1" max="1" width="3.140625" style="126" customWidth="1"/>
    <col min="2" max="2" width="9.140625" style="126" customWidth="1"/>
    <col min="3" max="3" width="23.42578125" style="126" customWidth="1"/>
    <col min="4" max="4" width="30.7109375" style="126" customWidth="1"/>
    <col min="5" max="23" width="9.140625" style="126"/>
    <col min="24" max="24" width="9.7109375" style="126" customWidth="1"/>
    <col min="25" max="29" width="9.140625" style="126"/>
    <col min="30" max="30" width="9.140625" style="126" hidden="1" customWidth="1"/>
    <col min="31" max="32" width="0" style="126" hidden="1" customWidth="1"/>
    <col min="33" max="33" width="9.140625" style="170" hidden="1" customWidth="1"/>
    <col min="34" max="34" width="9.140625" style="126" customWidth="1"/>
    <col min="35" max="35" width="9.140625" style="170" customWidth="1"/>
    <col min="36" max="16384" width="9.140625" style="126"/>
  </cols>
  <sheetData>
    <row r="1" spans="1:33" x14ac:dyDescent="0.25">
      <c r="A1" s="125"/>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row>
    <row r="2" spans="1:33" ht="15.75" thickBot="1" x14ac:dyDescent="0.3">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row>
    <row r="3" spans="1:33" ht="15.75" thickBot="1" x14ac:dyDescent="0.3">
      <c r="A3" s="125"/>
      <c r="B3" s="125"/>
      <c r="C3" s="271" t="s">
        <v>16</v>
      </c>
      <c r="D3" s="264"/>
      <c r="E3" s="127"/>
      <c r="F3" s="127"/>
      <c r="G3" s="271" t="s">
        <v>18</v>
      </c>
      <c r="H3" s="272"/>
      <c r="I3" s="273"/>
      <c r="J3" s="277" t="str">
        <f>IF(GlobalParameters!$C$8="","",GlobalParameters!$C$8)</f>
        <v/>
      </c>
      <c r="K3" s="328"/>
      <c r="L3" s="328"/>
      <c r="M3" s="329"/>
      <c r="N3" s="127"/>
      <c r="O3" s="291" t="s">
        <v>186</v>
      </c>
      <c r="P3" s="292"/>
      <c r="Q3" s="292"/>
      <c r="R3" s="292"/>
      <c r="S3" s="292"/>
      <c r="T3" s="292"/>
      <c r="U3" s="292"/>
      <c r="V3" s="292"/>
      <c r="W3" s="292"/>
      <c r="X3" s="292"/>
      <c r="Y3" s="292"/>
      <c r="Z3" s="293"/>
      <c r="AA3" s="125"/>
      <c r="AB3" s="125"/>
      <c r="AC3" s="125"/>
    </row>
    <row r="4" spans="1:33" ht="15.75" thickBot="1" x14ac:dyDescent="0.3">
      <c r="A4" s="125"/>
      <c r="B4" s="125"/>
      <c r="C4" s="271" t="s">
        <v>238</v>
      </c>
      <c r="D4" s="264"/>
      <c r="E4" s="127"/>
      <c r="F4" s="128"/>
      <c r="G4" s="271" t="s">
        <v>19</v>
      </c>
      <c r="H4" s="272"/>
      <c r="I4" s="273"/>
      <c r="J4" s="277" t="str">
        <f>IF(GlobalParameters!$E$8="","",GlobalParameters!$E$8)</f>
        <v/>
      </c>
      <c r="K4" s="328"/>
      <c r="L4" s="328"/>
      <c r="M4" s="329"/>
      <c r="N4" s="155"/>
      <c r="O4" s="354" t="s">
        <v>196</v>
      </c>
      <c r="P4" s="352"/>
      <c r="Q4" s="352"/>
      <c r="R4" s="352"/>
      <c r="S4" s="352"/>
      <c r="T4" s="352"/>
      <c r="U4" s="352"/>
      <c r="V4" s="352"/>
      <c r="W4" s="352"/>
      <c r="X4" s="352"/>
      <c r="Y4" s="352"/>
      <c r="Z4" s="353"/>
      <c r="AA4" s="125"/>
      <c r="AB4" s="125"/>
      <c r="AC4" s="125"/>
    </row>
    <row r="5" spans="1:33" ht="15.75" thickBot="1" x14ac:dyDescent="0.3">
      <c r="A5" s="125"/>
      <c r="B5" s="125"/>
      <c r="C5" s="125"/>
      <c r="D5" s="125"/>
      <c r="E5" s="125"/>
      <c r="F5" s="125"/>
      <c r="G5" s="271" t="s">
        <v>20</v>
      </c>
      <c r="H5" s="263"/>
      <c r="I5" s="264"/>
      <c r="J5" s="277" t="str">
        <f>IF(GlobalParameters!$C$12="","",GlobalParameters!$C$12)</f>
        <v/>
      </c>
      <c r="K5" s="289"/>
      <c r="L5" s="289"/>
      <c r="M5" s="290"/>
      <c r="N5" s="127"/>
      <c r="O5" s="354" t="s">
        <v>201</v>
      </c>
      <c r="P5" s="352"/>
      <c r="Q5" s="352"/>
      <c r="R5" s="352"/>
      <c r="S5" s="352"/>
      <c r="T5" s="352"/>
      <c r="U5" s="352"/>
      <c r="V5" s="352"/>
      <c r="W5" s="352"/>
      <c r="X5" s="352"/>
      <c r="Y5" s="352"/>
      <c r="Z5" s="353"/>
      <c r="AA5" s="125"/>
      <c r="AB5" s="125"/>
      <c r="AC5" s="125"/>
    </row>
    <row r="6" spans="1:33" ht="15.75" customHeight="1" thickBot="1" x14ac:dyDescent="0.3">
      <c r="A6" s="125"/>
      <c r="B6" s="125"/>
      <c r="C6" s="294" t="s">
        <v>127</v>
      </c>
      <c r="D6" s="296"/>
      <c r="E6" s="129"/>
      <c r="F6" s="129"/>
      <c r="G6" s="271" t="s">
        <v>195</v>
      </c>
      <c r="H6" s="272"/>
      <c r="I6" s="273"/>
      <c r="J6" s="130" t="str">
        <f>IF(GlobalParameters!$K$11="","",GlobalParameters!$K$11)</f>
        <v/>
      </c>
      <c r="K6" s="125"/>
      <c r="L6" s="125"/>
      <c r="M6" s="125"/>
      <c r="N6" s="125"/>
      <c r="O6" s="354" t="s">
        <v>202</v>
      </c>
      <c r="P6" s="352"/>
      <c r="Q6" s="352"/>
      <c r="R6" s="352"/>
      <c r="S6" s="352"/>
      <c r="T6" s="352"/>
      <c r="U6" s="352"/>
      <c r="V6" s="352"/>
      <c r="W6" s="352"/>
      <c r="X6" s="352"/>
      <c r="Y6" s="352"/>
      <c r="Z6" s="353"/>
      <c r="AA6" s="125"/>
      <c r="AB6" s="125"/>
      <c r="AC6" s="125"/>
    </row>
    <row r="7" spans="1:33" x14ac:dyDescent="0.25">
      <c r="A7" s="125"/>
      <c r="B7" s="125"/>
      <c r="C7" s="131"/>
      <c r="D7" s="132"/>
      <c r="E7" s="127"/>
      <c r="F7" s="127"/>
      <c r="G7" s="128"/>
      <c r="H7" s="125"/>
      <c r="I7" s="125"/>
      <c r="J7" s="125"/>
      <c r="K7" s="125"/>
      <c r="L7" s="125"/>
      <c r="M7" s="125"/>
      <c r="N7" s="125"/>
      <c r="O7" s="125"/>
      <c r="P7" s="125"/>
      <c r="Q7" s="125"/>
      <c r="R7" s="125"/>
      <c r="S7" s="125"/>
      <c r="T7" s="125"/>
      <c r="U7" s="125"/>
      <c r="V7" s="125"/>
      <c r="W7" s="125"/>
      <c r="X7" s="125"/>
      <c r="Y7" s="125"/>
      <c r="Z7" s="125"/>
      <c r="AA7" s="125"/>
      <c r="AB7" s="125"/>
      <c r="AC7" s="125"/>
    </row>
    <row r="8" spans="1:33" ht="21" x14ac:dyDescent="0.35">
      <c r="A8" s="125"/>
      <c r="B8" s="133" t="s">
        <v>170</v>
      </c>
      <c r="C8" s="134" t="s">
        <v>169</v>
      </c>
      <c r="D8" s="127"/>
      <c r="E8" s="461" t="s">
        <v>598</v>
      </c>
      <c r="F8" s="127"/>
      <c r="G8" s="460"/>
      <c r="H8" s="125"/>
      <c r="I8" s="125"/>
      <c r="J8" s="125"/>
      <c r="K8" s="125"/>
      <c r="L8" s="125"/>
      <c r="M8" s="125"/>
      <c r="N8" s="125"/>
      <c r="O8" s="125"/>
      <c r="P8" s="125"/>
      <c r="Q8" s="125"/>
      <c r="R8" s="125"/>
      <c r="S8" s="125"/>
      <c r="T8" s="125"/>
      <c r="U8" s="125"/>
      <c r="V8" s="125"/>
      <c r="W8" s="125"/>
      <c r="X8" s="125"/>
      <c r="Y8" s="125"/>
      <c r="Z8" s="125"/>
      <c r="AA8" s="125"/>
      <c r="AB8" s="125"/>
      <c r="AC8" s="125"/>
    </row>
    <row r="9" spans="1:33" x14ac:dyDescent="0.25">
      <c r="A9" s="125"/>
      <c r="B9" s="125"/>
      <c r="C9" s="135" t="s">
        <v>119</v>
      </c>
      <c r="D9" s="127"/>
      <c r="E9" s="127"/>
      <c r="F9" s="127"/>
      <c r="G9" s="128"/>
      <c r="H9" s="125"/>
      <c r="I9" s="125"/>
      <c r="J9" s="125"/>
      <c r="K9" s="125"/>
      <c r="L9" s="125"/>
      <c r="M9" s="125"/>
      <c r="N9" s="125"/>
      <c r="O9" s="125"/>
      <c r="P9" s="125"/>
      <c r="Q9" s="125"/>
      <c r="R9" s="125"/>
      <c r="S9" s="125"/>
      <c r="T9" s="125"/>
      <c r="U9" s="125"/>
      <c r="V9" s="125"/>
      <c r="W9" s="125"/>
      <c r="X9" s="125"/>
      <c r="Y9" s="125"/>
      <c r="Z9" s="125"/>
      <c r="AA9" s="125"/>
      <c r="AB9" s="125"/>
      <c r="AC9" s="125"/>
    </row>
    <row r="10" spans="1:33" x14ac:dyDescent="0.25">
      <c r="A10" s="125"/>
      <c r="B10" s="125"/>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row>
    <row r="11" spans="1:33" ht="30" customHeight="1" x14ac:dyDescent="0.35">
      <c r="A11" s="125"/>
      <c r="B11" s="125"/>
      <c r="C11" s="125"/>
      <c r="D11" s="125"/>
      <c r="E11" s="268" t="s">
        <v>172</v>
      </c>
      <c r="F11" s="344"/>
      <c r="G11" s="345"/>
      <c r="H11" s="268" t="s">
        <v>28</v>
      </c>
      <c r="I11" s="346"/>
      <c r="J11" s="347"/>
      <c r="K11" s="269" t="s">
        <v>445</v>
      </c>
      <c r="L11" s="269"/>
      <c r="M11" s="270"/>
      <c r="N11" s="342" t="s">
        <v>448</v>
      </c>
      <c r="O11" s="346"/>
      <c r="P11" s="347"/>
      <c r="Q11" s="342" t="s">
        <v>87</v>
      </c>
      <c r="R11" s="343"/>
      <c r="S11" s="125"/>
      <c r="T11" s="265" t="s">
        <v>171</v>
      </c>
      <c r="U11" s="405"/>
      <c r="V11" s="405"/>
      <c r="W11" s="405"/>
      <c r="X11" s="405"/>
      <c r="Y11" s="405"/>
      <c r="Z11" s="405"/>
      <c r="AA11" s="406"/>
      <c r="AB11" s="125"/>
      <c r="AC11" s="125"/>
      <c r="AD11" s="143"/>
    </row>
    <row r="12" spans="1:33" ht="48.75" x14ac:dyDescent="0.25">
      <c r="A12" s="136"/>
      <c r="B12" s="214" t="s">
        <v>21</v>
      </c>
      <c r="C12" s="214" t="s">
        <v>22</v>
      </c>
      <c r="D12" s="214" t="s">
        <v>24</v>
      </c>
      <c r="E12" s="213" t="s">
        <v>85</v>
      </c>
      <c r="F12" s="213" t="s">
        <v>86</v>
      </c>
      <c r="G12" s="213" t="s">
        <v>27</v>
      </c>
      <c r="H12" s="213" t="s">
        <v>25</v>
      </c>
      <c r="I12" s="213" t="s">
        <v>26</v>
      </c>
      <c r="J12" s="213" t="s">
        <v>27</v>
      </c>
      <c r="K12" s="213" t="s">
        <v>85</v>
      </c>
      <c r="L12" s="213" t="s">
        <v>86</v>
      </c>
      <c r="M12" s="213" t="s">
        <v>27</v>
      </c>
      <c r="N12" s="213" t="s">
        <v>25</v>
      </c>
      <c r="O12" s="213" t="s">
        <v>26</v>
      </c>
      <c r="P12" s="213" t="s">
        <v>27</v>
      </c>
      <c r="Q12" s="213" t="s">
        <v>557</v>
      </c>
      <c r="R12" s="213" t="s">
        <v>558</v>
      </c>
      <c r="S12" s="215"/>
      <c r="T12" s="216" t="s">
        <v>157</v>
      </c>
      <c r="U12" s="216" t="s">
        <v>444</v>
      </c>
      <c r="V12" s="216" t="s">
        <v>90</v>
      </c>
      <c r="W12" s="216" t="s">
        <v>447</v>
      </c>
      <c r="X12" s="216" t="s">
        <v>449</v>
      </c>
      <c r="Y12" s="216" t="s">
        <v>560</v>
      </c>
      <c r="Z12" s="216" t="s">
        <v>561</v>
      </c>
      <c r="AA12" s="216" t="s">
        <v>571</v>
      </c>
      <c r="AB12" s="213" t="s">
        <v>563</v>
      </c>
      <c r="AC12" s="125"/>
      <c r="AD12" s="156" t="s">
        <v>82</v>
      </c>
      <c r="AE12" s="193" t="s">
        <v>428</v>
      </c>
    </row>
    <row r="13" spans="1:33" x14ac:dyDescent="0.25">
      <c r="A13" s="125"/>
      <c r="B13" s="453"/>
      <c r="C13" s="453"/>
      <c r="D13" s="454"/>
      <c r="E13" s="457"/>
      <c r="F13" s="158" t="str">
        <f t="shared" ref="F13:F76" si="0">IF(OR($D13="",$G13="",AND($T13="",$U13="")),"",IF($AE13=1,IF($U13&lt;&gt;"",$U13*$G13,IF($T13&lt;&gt;"",$T13*$G13,"")),""))</f>
        <v/>
      </c>
      <c r="G13" s="148" t="str">
        <f>IF($D13="","",IF($U13="",VLOOKUP($AD13,Opto_Req!$A$2:$K$6,3),1))</f>
        <v/>
      </c>
      <c r="H13" s="455"/>
      <c r="I13" s="147" t="str">
        <f>IF(OR($D13="",$V13="",$J13=""),"",$V13*$J13)</f>
        <v/>
      </c>
      <c r="J13" s="148" t="str">
        <f>IF($D13="","",VLOOKUP($AD13,Opto_Req!$A$2:$K$6,4))</f>
        <v/>
      </c>
      <c r="K13" s="457"/>
      <c r="L13" s="158" t="str">
        <f>IF(OR($D13="",$W13="",$M13=""),"",$W13*$M13)</f>
        <v/>
      </c>
      <c r="M13" s="148" t="str">
        <f>IF($D13="","",VLOOKUP($AD13,Opto_Req!$A$2:$K$6,5))</f>
        <v/>
      </c>
      <c r="N13" s="455"/>
      <c r="O13" s="147" t="str">
        <f>IF(OR($D13="",$X13="",$P13=""),"",$X13*$P13)</f>
        <v/>
      </c>
      <c r="P13" s="148" t="str">
        <f>IF($D13="","",VLOOKUP($AD13,Opto_Req!$A$2:$K$6,6))</f>
        <v/>
      </c>
      <c r="Q13" s="149" t="str">
        <f t="shared" ref="Q13:Q76" si="1">IF($D13="","",$J$6+AB13)</f>
        <v/>
      </c>
      <c r="R13" s="150" t="str">
        <f>IF($D13="","",$Z13)</f>
        <v/>
      </c>
      <c r="S13" s="151"/>
      <c r="T13" s="456"/>
      <c r="U13" s="456"/>
      <c r="V13" s="453"/>
      <c r="W13" s="456"/>
      <c r="X13" s="456"/>
      <c r="Y13" s="152" t="str">
        <f>IF($D13="","",VLOOKUP($AD13,Opto_Req!$A$2:$K$6,9))</f>
        <v/>
      </c>
      <c r="Z13" s="152" t="str">
        <f>IF(OR($D13="",$AA13=""),"",MIN(VLOOKUP($AD13,Opto_Req!$A$2:$K$6,10),$AA13-VLOOKUP($AD13,Opto_Req!$A$2:$K$6,11)))</f>
        <v/>
      </c>
      <c r="AA13" s="453"/>
      <c r="AB13" s="453"/>
      <c r="AC13" s="151"/>
      <c r="AD13" s="126" t="e">
        <f>VLOOKUP($D13,Opto_Req!$N$2:$P$6,2)</f>
        <v>#N/A</v>
      </c>
      <c r="AE13" s="126" t="e">
        <f>VLOOKUP($D13,Opto_Req!$N$2:$P$6,3)</f>
        <v>#N/A</v>
      </c>
      <c r="AG13" s="170" t="s">
        <v>441</v>
      </c>
    </row>
    <row r="14" spans="1:33" x14ac:dyDescent="0.25">
      <c r="A14" s="125"/>
      <c r="B14" s="453"/>
      <c r="C14" s="453"/>
      <c r="D14" s="454"/>
      <c r="E14" s="457"/>
      <c r="F14" s="158" t="str">
        <f t="shared" si="0"/>
        <v/>
      </c>
      <c r="G14" s="148" t="str">
        <f>IF($D14="","",IF($U14="",VLOOKUP($AD14,Opto_Req!$A$2:$K$6,3),1))</f>
        <v/>
      </c>
      <c r="H14" s="455"/>
      <c r="I14" s="147" t="str">
        <f t="shared" ref="I14:I77" si="2">IF(OR($D14="",$V14="",$J14=""),"",$V14*$J14)</f>
        <v/>
      </c>
      <c r="J14" s="148" t="str">
        <f>IF($D14="","",VLOOKUP($AD14,Opto_Req!$A$2:$K$6,4))</f>
        <v/>
      </c>
      <c r="K14" s="457"/>
      <c r="L14" s="158" t="str">
        <f t="shared" ref="L14:L77" si="3">IF(OR($D14="",$W14="",$M14=""),"",$W14*$M14)</f>
        <v/>
      </c>
      <c r="M14" s="148" t="str">
        <f>IF($D14="","",VLOOKUP($AD14,Opto_Req!$A$2:$K$6,5))</f>
        <v/>
      </c>
      <c r="N14" s="455"/>
      <c r="O14" s="147" t="str">
        <f t="shared" ref="O14:O77" si="4">IF(OR($D14="",$X14="",$P14=""),"",$X14*$P14)</f>
        <v/>
      </c>
      <c r="P14" s="148" t="str">
        <f>IF($D14="","",VLOOKUP($AD14,Opto_Req!$A$2:$K$6,6))</f>
        <v/>
      </c>
      <c r="Q14" s="149" t="str">
        <f t="shared" si="1"/>
        <v/>
      </c>
      <c r="R14" s="150" t="str">
        <f t="shared" ref="R14:R77" si="5">IF($D14="","",$Z14)</f>
        <v/>
      </c>
      <c r="S14" s="151"/>
      <c r="T14" s="456"/>
      <c r="U14" s="456"/>
      <c r="V14" s="453"/>
      <c r="W14" s="456"/>
      <c r="X14" s="456"/>
      <c r="Y14" s="152" t="str">
        <f>IF($D14="","",VLOOKUP($AD14,Opto_Req!$A$2:$K$6,9))</f>
        <v/>
      </c>
      <c r="Z14" s="152" t="str">
        <f>IF(OR($D14="",$AA14=""),"",MIN(VLOOKUP($AD14,Opto_Req!$A$2:$K$6,10),$AA14-VLOOKUP($AD14,Opto_Req!$A$2:$K$6,11)))</f>
        <v/>
      </c>
      <c r="AA14" s="453"/>
      <c r="AB14" s="453"/>
      <c r="AC14" s="151"/>
      <c r="AD14" s="126" t="e">
        <f>VLOOKUP($D14,Opto_Req!$N$2:$P$6,2)</f>
        <v>#N/A</v>
      </c>
      <c r="AE14" s="126" t="e">
        <f>VLOOKUP($D14,Opto_Req!$N$2:$P$6,3)</f>
        <v>#N/A</v>
      </c>
      <c r="AG14" s="170" t="s">
        <v>120</v>
      </c>
    </row>
    <row r="15" spans="1:33" x14ac:dyDescent="0.25">
      <c r="A15" s="125"/>
      <c r="B15" s="453"/>
      <c r="C15" s="453"/>
      <c r="D15" s="454"/>
      <c r="E15" s="457"/>
      <c r="F15" s="158" t="str">
        <f t="shared" si="0"/>
        <v/>
      </c>
      <c r="G15" s="148" t="str">
        <f>IF($D15="","",IF($U15="",VLOOKUP($AD15,Opto_Req!$A$2:$K$6,3),1))</f>
        <v/>
      </c>
      <c r="H15" s="455"/>
      <c r="I15" s="147" t="str">
        <f t="shared" si="2"/>
        <v/>
      </c>
      <c r="J15" s="148" t="str">
        <f>IF($D15="","",VLOOKUP($AD15,Opto_Req!$A$2:$K$6,4))</f>
        <v/>
      </c>
      <c r="K15" s="457"/>
      <c r="L15" s="158" t="str">
        <f t="shared" si="3"/>
        <v/>
      </c>
      <c r="M15" s="148" t="str">
        <f>IF($D15="","",VLOOKUP($AD15,Opto_Req!$A$2:$K$6,5))</f>
        <v/>
      </c>
      <c r="N15" s="455"/>
      <c r="O15" s="147" t="str">
        <f t="shared" si="4"/>
        <v/>
      </c>
      <c r="P15" s="148" t="str">
        <f>IF($D15="","",VLOOKUP($AD15,Opto_Req!$A$2:$K$6,6))</f>
        <v/>
      </c>
      <c r="Q15" s="149" t="str">
        <f t="shared" si="1"/>
        <v/>
      </c>
      <c r="R15" s="150" t="str">
        <f t="shared" si="5"/>
        <v/>
      </c>
      <c r="S15" s="151"/>
      <c r="T15" s="456"/>
      <c r="U15" s="456"/>
      <c r="V15" s="453"/>
      <c r="W15" s="456"/>
      <c r="X15" s="456"/>
      <c r="Y15" s="152" t="str">
        <f>IF($D15="","",VLOOKUP($AD15,Opto_Req!$A$2:$K$6,9))</f>
        <v/>
      </c>
      <c r="Z15" s="152" t="str">
        <f>IF(OR($D15="",$AA15=""),"",MIN(VLOOKUP($AD15,Opto_Req!$A$2:$K$6,10),$AA15-VLOOKUP($AD15,Opto_Req!$A$2:$K$6,11)))</f>
        <v/>
      </c>
      <c r="AA15" s="453"/>
      <c r="AB15" s="453"/>
      <c r="AC15" s="151"/>
      <c r="AD15" s="126" t="e">
        <f>VLOOKUP($D15,Opto_Req!$N$2:$P$6,2)</f>
        <v>#N/A</v>
      </c>
      <c r="AE15" s="126" t="e">
        <f>VLOOKUP($D15,Opto_Req!$N$2:$P$6,3)</f>
        <v>#N/A</v>
      </c>
      <c r="AG15" s="170" t="s">
        <v>442</v>
      </c>
    </row>
    <row r="16" spans="1:33" x14ac:dyDescent="0.25">
      <c r="A16" s="125"/>
      <c r="B16" s="453"/>
      <c r="C16" s="453"/>
      <c r="D16" s="454"/>
      <c r="E16" s="457"/>
      <c r="F16" s="158" t="str">
        <f t="shared" si="0"/>
        <v/>
      </c>
      <c r="G16" s="148" t="str">
        <f>IF($D16="","",IF($U16="",VLOOKUP($AD16,Opto_Req!$A$2:$K$6,3),1))</f>
        <v/>
      </c>
      <c r="H16" s="455"/>
      <c r="I16" s="147" t="str">
        <f t="shared" si="2"/>
        <v/>
      </c>
      <c r="J16" s="148" t="str">
        <f>IF($D16="","",VLOOKUP($AD16,Opto_Req!$A$2:$K$6,4))</f>
        <v/>
      </c>
      <c r="K16" s="457"/>
      <c r="L16" s="158" t="str">
        <f t="shared" si="3"/>
        <v/>
      </c>
      <c r="M16" s="148" t="str">
        <f>IF($D16="","",VLOOKUP($AD16,Opto_Req!$A$2:$K$6,5))</f>
        <v/>
      </c>
      <c r="N16" s="455"/>
      <c r="O16" s="147" t="str">
        <f t="shared" si="4"/>
        <v/>
      </c>
      <c r="P16" s="148" t="str">
        <f>IF($D16="","",VLOOKUP($AD16,Opto_Req!$A$2:$K$6,6))</f>
        <v/>
      </c>
      <c r="Q16" s="149" t="str">
        <f t="shared" si="1"/>
        <v/>
      </c>
      <c r="R16" s="150" t="str">
        <f t="shared" si="5"/>
        <v/>
      </c>
      <c r="S16" s="151"/>
      <c r="T16" s="456"/>
      <c r="U16" s="456"/>
      <c r="V16" s="453"/>
      <c r="W16" s="456"/>
      <c r="X16" s="456"/>
      <c r="Y16" s="152" t="str">
        <f>IF($D16="","",VLOOKUP($AD16,Opto_Req!$A$2:$K$6,9))</f>
        <v/>
      </c>
      <c r="Z16" s="152" t="str">
        <f>IF(OR($D16="",$AA16=""),"",MIN(VLOOKUP($AD16,Opto_Req!$A$2:$K$6,10),$AA16-VLOOKUP($AD16,Opto_Req!$A$2:$K$6,11)))</f>
        <v/>
      </c>
      <c r="AA16" s="453"/>
      <c r="AB16" s="453"/>
      <c r="AC16" s="151"/>
      <c r="AD16" s="126" t="e">
        <f>VLOOKUP($D16,Opto_Req!$N$2:$P$6,2)</f>
        <v>#N/A</v>
      </c>
      <c r="AE16" s="126" t="e">
        <f>VLOOKUP($D16,Opto_Req!$N$2:$P$6,3)</f>
        <v>#N/A</v>
      </c>
      <c r="AG16" s="170" t="s">
        <v>443</v>
      </c>
    </row>
    <row r="17" spans="1:33" x14ac:dyDescent="0.25">
      <c r="A17" s="125"/>
      <c r="B17" s="453"/>
      <c r="C17" s="453"/>
      <c r="D17" s="454"/>
      <c r="E17" s="457"/>
      <c r="F17" s="158" t="str">
        <f t="shared" si="0"/>
        <v/>
      </c>
      <c r="G17" s="148" t="str">
        <f>IF($D17="","",IF($U17="",VLOOKUP($AD17,Opto_Req!$A$2:$K$6,3),1))</f>
        <v/>
      </c>
      <c r="H17" s="455"/>
      <c r="I17" s="147" t="str">
        <f t="shared" si="2"/>
        <v/>
      </c>
      <c r="J17" s="148" t="str">
        <f>IF($D17="","",VLOOKUP($AD17,Opto_Req!$A$2:$K$6,4))</f>
        <v/>
      </c>
      <c r="K17" s="457"/>
      <c r="L17" s="158" t="str">
        <f t="shared" si="3"/>
        <v/>
      </c>
      <c r="M17" s="148" t="str">
        <f>IF($D17="","",VLOOKUP($AD17,Opto_Req!$A$2:$K$6,5))</f>
        <v/>
      </c>
      <c r="N17" s="455"/>
      <c r="O17" s="147" t="str">
        <f t="shared" si="4"/>
        <v/>
      </c>
      <c r="P17" s="148" t="str">
        <f>IF($D17="","",VLOOKUP($AD17,Opto_Req!$A$2:$K$6,6))</f>
        <v/>
      </c>
      <c r="Q17" s="149" t="str">
        <f t="shared" si="1"/>
        <v/>
      </c>
      <c r="R17" s="150" t="str">
        <f t="shared" si="5"/>
        <v/>
      </c>
      <c r="S17" s="151"/>
      <c r="T17" s="456"/>
      <c r="U17" s="456"/>
      <c r="V17" s="453"/>
      <c r="W17" s="456"/>
      <c r="X17" s="456"/>
      <c r="Y17" s="152" t="str">
        <f>IF($D17="","",VLOOKUP($AD17,Opto_Req!$A$2:$K$6,9))</f>
        <v/>
      </c>
      <c r="Z17" s="152" t="str">
        <f>IF(OR($D17="",$AA17=""),"",MIN(VLOOKUP($AD17,Opto_Req!$A$2:$K$6,10),$AA17-VLOOKUP($AD17,Opto_Req!$A$2:$K$6,11)))</f>
        <v/>
      </c>
      <c r="AA17" s="453"/>
      <c r="AB17" s="453"/>
      <c r="AC17" s="151"/>
      <c r="AD17" s="126" t="e">
        <f>VLOOKUP($D17,Opto_Req!$N$2:$P$6,2)</f>
        <v>#N/A</v>
      </c>
      <c r="AE17" s="126" t="e">
        <f>VLOOKUP($D17,Opto_Req!$N$2:$P$6,3)</f>
        <v>#N/A</v>
      </c>
      <c r="AG17" s="170" t="s">
        <v>123</v>
      </c>
    </row>
    <row r="18" spans="1:33" x14ac:dyDescent="0.25">
      <c r="A18" s="125"/>
      <c r="B18" s="453"/>
      <c r="C18" s="453"/>
      <c r="D18" s="454"/>
      <c r="E18" s="457"/>
      <c r="F18" s="158" t="str">
        <f t="shared" si="0"/>
        <v/>
      </c>
      <c r="G18" s="148" t="str">
        <f>IF($D18="","",IF($U18="",VLOOKUP($AD18,Opto_Req!$A$2:$K$6,3),1))</f>
        <v/>
      </c>
      <c r="H18" s="455"/>
      <c r="I18" s="147" t="str">
        <f t="shared" si="2"/>
        <v/>
      </c>
      <c r="J18" s="148" t="str">
        <f>IF($D18="","",VLOOKUP($AD18,Opto_Req!$A$2:$K$6,4))</f>
        <v/>
      </c>
      <c r="K18" s="457"/>
      <c r="L18" s="158" t="str">
        <f t="shared" si="3"/>
        <v/>
      </c>
      <c r="M18" s="148" t="str">
        <f>IF($D18="","",VLOOKUP($AD18,Opto_Req!$A$2:$K$6,5))</f>
        <v/>
      </c>
      <c r="N18" s="455"/>
      <c r="O18" s="147" t="str">
        <f t="shared" si="4"/>
        <v/>
      </c>
      <c r="P18" s="148" t="str">
        <f>IF($D18="","",VLOOKUP($AD18,Opto_Req!$A$2:$K$6,6))</f>
        <v/>
      </c>
      <c r="Q18" s="149" t="str">
        <f t="shared" si="1"/>
        <v/>
      </c>
      <c r="R18" s="150" t="str">
        <f t="shared" si="5"/>
        <v/>
      </c>
      <c r="S18" s="151"/>
      <c r="T18" s="456"/>
      <c r="U18" s="456"/>
      <c r="V18" s="453"/>
      <c r="W18" s="456"/>
      <c r="X18" s="456"/>
      <c r="Y18" s="152" t="str">
        <f>IF($D18="","",VLOOKUP($AD18,Opto_Req!$A$2:$K$6,9))</f>
        <v/>
      </c>
      <c r="Z18" s="152" t="str">
        <f>IF(OR($D18="",$AA18=""),"",MIN(VLOOKUP($AD18,Opto_Req!$A$2:$K$6,10),$AA18-VLOOKUP($AD18,Opto_Req!$A$2:$K$6,11)))</f>
        <v/>
      </c>
      <c r="AA18" s="453"/>
      <c r="AB18" s="453"/>
      <c r="AC18" s="151"/>
      <c r="AD18" s="126" t="e">
        <f>VLOOKUP($D18,Opto_Req!$N$2:$P$6,2)</f>
        <v>#N/A</v>
      </c>
      <c r="AE18" s="126" t="e">
        <f>VLOOKUP($D18,Opto_Req!$N$2:$P$6,3)</f>
        <v>#N/A</v>
      </c>
    </row>
    <row r="19" spans="1:33" x14ac:dyDescent="0.25">
      <c r="A19" s="125"/>
      <c r="B19" s="453"/>
      <c r="C19" s="453"/>
      <c r="D19" s="454"/>
      <c r="E19" s="457"/>
      <c r="F19" s="158" t="str">
        <f t="shared" si="0"/>
        <v/>
      </c>
      <c r="G19" s="148" t="str">
        <f>IF($D19="","",IF($U19="",VLOOKUP($AD19,Opto_Req!$A$2:$K$6,3),1))</f>
        <v/>
      </c>
      <c r="H19" s="455"/>
      <c r="I19" s="147" t="str">
        <f t="shared" si="2"/>
        <v/>
      </c>
      <c r="J19" s="148" t="str">
        <f>IF($D19="","",VLOOKUP($AD19,Opto_Req!$A$2:$K$6,4))</f>
        <v/>
      </c>
      <c r="K19" s="457"/>
      <c r="L19" s="158" t="str">
        <f t="shared" si="3"/>
        <v/>
      </c>
      <c r="M19" s="148" t="str">
        <f>IF($D19="","",VLOOKUP($AD19,Opto_Req!$A$2:$K$6,5))</f>
        <v/>
      </c>
      <c r="N19" s="455"/>
      <c r="O19" s="147" t="str">
        <f t="shared" si="4"/>
        <v/>
      </c>
      <c r="P19" s="148" t="str">
        <f>IF($D19="","",VLOOKUP($AD19,Opto_Req!$A$2:$K$6,6))</f>
        <v/>
      </c>
      <c r="Q19" s="149" t="str">
        <f t="shared" si="1"/>
        <v/>
      </c>
      <c r="R19" s="150" t="str">
        <f t="shared" si="5"/>
        <v/>
      </c>
      <c r="S19" s="151"/>
      <c r="T19" s="456"/>
      <c r="U19" s="456"/>
      <c r="V19" s="453"/>
      <c r="W19" s="456"/>
      <c r="X19" s="456"/>
      <c r="Y19" s="152" t="str">
        <f>IF($D19="","",VLOOKUP($AD19,Opto_Req!$A$2:$K$6,9))</f>
        <v/>
      </c>
      <c r="Z19" s="152" t="str">
        <f>IF(OR($D19="",$AA19=""),"",MIN(VLOOKUP($AD19,Opto_Req!$A$2:$K$6,10),$AA19-VLOOKUP($AD19,Opto_Req!$A$2:$K$6,11)))</f>
        <v/>
      </c>
      <c r="AA19" s="453"/>
      <c r="AB19" s="453"/>
      <c r="AC19" s="151"/>
      <c r="AD19" s="126" t="e">
        <f>VLOOKUP($D19,Opto_Req!$N$2:$P$6,2)</f>
        <v>#N/A</v>
      </c>
      <c r="AE19" s="126" t="e">
        <f>VLOOKUP($D19,Opto_Req!$N$2:$P$6,3)</f>
        <v>#N/A</v>
      </c>
    </row>
    <row r="20" spans="1:33" x14ac:dyDescent="0.25">
      <c r="A20" s="125"/>
      <c r="B20" s="453"/>
      <c r="C20" s="453"/>
      <c r="D20" s="454"/>
      <c r="E20" s="457"/>
      <c r="F20" s="158" t="str">
        <f t="shared" si="0"/>
        <v/>
      </c>
      <c r="G20" s="148" t="str">
        <f>IF($D20="","",IF($U20="",VLOOKUP($AD20,Opto_Req!$A$2:$K$6,3),1))</f>
        <v/>
      </c>
      <c r="H20" s="455"/>
      <c r="I20" s="147" t="str">
        <f t="shared" si="2"/>
        <v/>
      </c>
      <c r="J20" s="148" t="str">
        <f>IF($D20="","",VLOOKUP($AD20,Opto_Req!$A$2:$K$6,4))</f>
        <v/>
      </c>
      <c r="K20" s="457"/>
      <c r="L20" s="158" t="str">
        <f t="shared" si="3"/>
        <v/>
      </c>
      <c r="M20" s="148" t="str">
        <f>IF($D20="","",VLOOKUP($AD20,Opto_Req!$A$2:$K$6,5))</f>
        <v/>
      </c>
      <c r="N20" s="455"/>
      <c r="O20" s="147" t="str">
        <f t="shared" si="4"/>
        <v/>
      </c>
      <c r="P20" s="148" t="str">
        <f>IF($D20="","",VLOOKUP($AD20,Opto_Req!$A$2:$K$6,6))</f>
        <v/>
      </c>
      <c r="Q20" s="149" t="str">
        <f t="shared" si="1"/>
        <v/>
      </c>
      <c r="R20" s="150" t="str">
        <f t="shared" si="5"/>
        <v/>
      </c>
      <c r="S20" s="151"/>
      <c r="T20" s="456"/>
      <c r="U20" s="456"/>
      <c r="V20" s="453"/>
      <c r="W20" s="456"/>
      <c r="X20" s="456"/>
      <c r="Y20" s="152" t="str">
        <f>IF($D20="","",VLOOKUP($AD20,Opto_Req!$A$2:$K$6,9))</f>
        <v/>
      </c>
      <c r="Z20" s="152" t="str">
        <f>IF(OR($D20="",$AA20=""),"",MIN(VLOOKUP($AD20,Opto_Req!$A$2:$K$6,10),$AA20-VLOOKUP($AD20,Opto_Req!$A$2:$K$6,11)))</f>
        <v/>
      </c>
      <c r="AA20" s="453"/>
      <c r="AB20" s="453"/>
      <c r="AC20" s="151"/>
      <c r="AD20" s="126" t="e">
        <f>VLOOKUP($D20,Opto_Req!$N$2:$P$6,2)</f>
        <v>#N/A</v>
      </c>
      <c r="AE20" s="126" t="e">
        <f>VLOOKUP($D20,Opto_Req!$N$2:$P$6,3)</f>
        <v>#N/A</v>
      </c>
    </row>
    <row r="21" spans="1:33" x14ac:dyDescent="0.25">
      <c r="A21" s="125"/>
      <c r="B21" s="453"/>
      <c r="C21" s="453"/>
      <c r="D21" s="454"/>
      <c r="E21" s="457"/>
      <c r="F21" s="158" t="str">
        <f t="shared" si="0"/>
        <v/>
      </c>
      <c r="G21" s="148" t="str">
        <f>IF($D21="","",IF($U21="",VLOOKUP($AD21,Opto_Req!$A$2:$K$6,3),1))</f>
        <v/>
      </c>
      <c r="H21" s="455"/>
      <c r="I21" s="147" t="str">
        <f t="shared" si="2"/>
        <v/>
      </c>
      <c r="J21" s="148" t="str">
        <f>IF($D21="","",VLOOKUP($AD21,Opto_Req!$A$2:$K$6,4))</f>
        <v/>
      </c>
      <c r="K21" s="457"/>
      <c r="L21" s="158" t="str">
        <f t="shared" si="3"/>
        <v/>
      </c>
      <c r="M21" s="148" t="str">
        <f>IF($D21="","",VLOOKUP($AD21,Opto_Req!$A$2:$K$6,5))</f>
        <v/>
      </c>
      <c r="N21" s="455"/>
      <c r="O21" s="147" t="str">
        <f t="shared" si="4"/>
        <v/>
      </c>
      <c r="P21" s="148" t="str">
        <f>IF($D21="","",VLOOKUP($AD21,Opto_Req!$A$2:$K$6,6))</f>
        <v/>
      </c>
      <c r="Q21" s="149" t="str">
        <f t="shared" si="1"/>
        <v/>
      </c>
      <c r="R21" s="150" t="str">
        <f t="shared" si="5"/>
        <v/>
      </c>
      <c r="S21" s="151"/>
      <c r="T21" s="456"/>
      <c r="U21" s="456"/>
      <c r="V21" s="453"/>
      <c r="W21" s="456"/>
      <c r="X21" s="456"/>
      <c r="Y21" s="152" t="str">
        <f>IF($D21="","",VLOOKUP($AD21,Opto_Req!$A$2:$K$6,9))</f>
        <v/>
      </c>
      <c r="Z21" s="152" t="str">
        <f>IF(OR($D21="",$AA21=""),"",MIN(VLOOKUP($AD21,Opto_Req!$A$2:$K$6,10),$AA21-VLOOKUP($AD21,Opto_Req!$A$2:$K$6,11)))</f>
        <v/>
      </c>
      <c r="AA21" s="453"/>
      <c r="AB21" s="453"/>
      <c r="AC21" s="151"/>
      <c r="AD21" s="126" t="e">
        <f>VLOOKUP($D21,Opto_Req!$N$2:$P$6,2)</f>
        <v>#N/A</v>
      </c>
      <c r="AE21" s="126" t="e">
        <f>VLOOKUP($D21,Opto_Req!$N$2:$P$6,3)</f>
        <v>#N/A</v>
      </c>
    </row>
    <row r="22" spans="1:33" x14ac:dyDescent="0.25">
      <c r="A22" s="125"/>
      <c r="B22" s="453"/>
      <c r="C22" s="453"/>
      <c r="D22" s="454"/>
      <c r="E22" s="457"/>
      <c r="F22" s="158" t="str">
        <f t="shared" si="0"/>
        <v/>
      </c>
      <c r="G22" s="148" t="str">
        <f>IF($D22="","",IF($U22="",VLOOKUP($AD22,Opto_Req!$A$2:$K$6,3),1))</f>
        <v/>
      </c>
      <c r="H22" s="455"/>
      <c r="I22" s="147" t="str">
        <f t="shared" si="2"/>
        <v/>
      </c>
      <c r="J22" s="148" t="str">
        <f>IF($D22="","",VLOOKUP($AD22,Opto_Req!$A$2:$K$6,4))</f>
        <v/>
      </c>
      <c r="K22" s="457"/>
      <c r="L22" s="158" t="str">
        <f t="shared" si="3"/>
        <v/>
      </c>
      <c r="M22" s="148" t="str">
        <f>IF($D22="","",VLOOKUP($AD22,Opto_Req!$A$2:$K$6,5))</f>
        <v/>
      </c>
      <c r="N22" s="455"/>
      <c r="O22" s="147" t="str">
        <f t="shared" si="4"/>
        <v/>
      </c>
      <c r="P22" s="148" t="str">
        <f>IF($D22="","",VLOOKUP($AD22,Opto_Req!$A$2:$K$6,6))</f>
        <v/>
      </c>
      <c r="Q22" s="149" t="str">
        <f t="shared" si="1"/>
        <v/>
      </c>
      <c r="R22" s="150" t="str">
        <f t="shared" si="5"/>
        <v/>
      </c>
      <c r="S22" s="151"/>
      <c r="T22" s="456"/>
      <c r="U22" s="456"/>
      <c r="V22" s="453"/>
      <c r="W22" s="456"/>
      <c r="X22" s="456"/>
      <c r="Y22" s="152" t="str">
        <f>IF($D22="","",VLOOKUP($AD22,Opto_Req!$A$2:$K$6,9))</f>
        <v/>
      </c>
      <c r="Z22" s="152" t="str">
        <f>IF(OR($D22="",$AA22=""),"",MIN(VLOOKUP($AD22,Opto_Req!$A$2:$K$6,10),$AA22-VLOOKUP($AD22,Opto_Req!$A$2:$K$6,11)))</f>
        <v/>
      </c>
      <c r="AA22" s="453"/>
      <c r="AB22" s="453"/>
      <c r="AC22" s="151"/>
      <c r="AD22" s="126" t="e">
        <f>VLOOKUP($D22,Opto_Req!$N$2:$P$6,2)</f>
        <v>#N/A</v>
      </c>
      <c r="AE22" s="126" t="e">
        <f>VLOOKUP($D22,Opto_Req!$N$2:$P$6,3)</f>
        <v>#N/A</v>
      </c>
    </row>
    <row r="23" spans="1:33" x14ac:dyDescent="0.25">
      <c r="A23" s="125"/>
      <c r="B23" s="453"/>
      <c r="C23" s="453"/>
      <c r="D23" s="454"/>
      <c r="E23" s="457"/>
      <c r="F23" s="158" t="str">
        <f t="shared" si="0"/>
        <v/>
      </c>
      <c r="G23" s="148" t="str">
        <f>IF($D23="","",IF($U23="",VLOOKUP($AD23,Opto_Req!$A$2:$K$6,3),1))</f>
        <v/>
      </c>
      <c r="H23" s="455"/>
      <c r="I23" s="147" t="str">
        <f t="shared" si="2"/>
        <v/>
      </c>
      <c r="J23" s="148" t="str">
        <f>IF($D23="","",VLOOKUP($AD23,Opto_Req!$A$2:$K$6,4))</f>
        <v/>
      </c>
      <c r="K23" s="457"/>
      <c r="L23" s="158" t="str">
        <f t="shared" si="3"/>
        <v/>
      </c>
      <c r="M23" s="148" t="str">
        <f>IF($D23="","",VLOOKUP($AD23,Opto_Req!$A$2:$K$6,5))</f>
        <v/>
      </c>
      <c r="N23" s="455"/>
      <c r="O23" s="147" t="str">
        <f t="shared" si="4"/>
        <v/>
      </c>
      <c r="P23" s="148" t="str">
        <f>IF($D23="","",VLOOKUP($AD23,Opto_Req!$A$2:$K$6,6))</f>
        <v/>
      </c>
      <c r="Q23" s="149" t="str">
        <f t="shared" si="1"/>
        <v/>
      </c>
      <c r="R23" s="150" t="str">
        <f t="shared" si="5"/>
        <v/>
      </c>
      <c r="S23" s="151"/>
      <c r="T23" s="456"/>
      <c r="U23" s="456"/>
      <c r="V23" s="453"/>
      <c r="W23" s="456"/>
      <c r="X23" s="456"/>
      <c r="Y23" s="152" t="str">
        <f>IF($D23="","",VLOOKUP($AD23,Opto_Req!$A$2:$K$6,9))</f>
        <v/>
      </c>
      <c r="Z23" s="152" t="str">
        <f>IF(OR($D23="",$AA23=""),"",MIN(VLOOKUP($AD23,Opto_Req!$A$2:$K$6,10),$AA23-VLOOKUP($AD23,Opto_Req!$A$2:$K$6,11)))</f>
        <v/>
      </c>
      <c r="AA23" s="453"/>
      <c r="AB23" s="453"/>
      <c r="AC23" s="151"/>
      <c r="AD23" s="126" t="e">
        <f>VLOOKUP($D23,Opto_Req!$N$2:$P$6,2)</f>
        <v>#N/A</v>
      </c>
      <c r="AE23" s="126" t="e">
        <f>VLOOKUP($D23,Opto_Req!$N$2:$P$6,3)</f>
        <v>#N/A</v>
      </c>
    </row>
    <row r="24" spans="1:33" x14ac:dyDescent="0.25">
      <c r="A24" s="125"/>
      <c r="B24" s="453"/>
      <c r="C24" s="453"/>
      <c r="D24" s="454"/>
      <c r="E24" s="457"/>
      <c r="F24" s="158" t="str">
        <f t="shared" si="0"/>
        <v/>
      </c>
      <c r="G24" s="148" t="str">
        <f>IF($D24="","",IF($U24="",VLOOKUP($AD24,Opto_Req!$A$2:$K$6,3),1))</f>
        <v/>
      </c>
      <c r="H24" s="455"/>
      <c r="I24" s="147" t="str">
        <f t="shared" si="2"/>
        <v/>
      </c>
      <c r="J24" s="148" t="str">
        <f>IF($D24="","",VLOOKUP($AD24,Opto_Req!$A$2:$K$6,4))</f>
        <v/>
      </c>
      <c r="K24" s="457"/>
      <c r="L24" s="158" t="str">
        <f t="shared" si="3"/>
        <v/>
      </c>
      <c r="M24" s="148" t="str">
        <f>IF($D24="","",VLOOKUP($AD24,Opto_Req!$A$2:$K$6,5))</f>
        <v/>
      </c>
      <c r="N24" s="455"/>
      <c r="O24" s="147" t="str">
        <f t="shared" si="4"/>
        <v/>
      </c>
      <c r="P24" s="148" t="str">
        <f>IF($D24="","",VLOOKUP($AD24,Opto_Req!$A$2:$K$6,6))</f>
        <v/>
      </c>
      <c r="Q24" s="149" t="str">
        <f t="shared" si="1"/>
        <v/>
      </c>
      <c r="R24" s="150" t="str">
        <f t="shared" si="5"/>
        <v/>
      </c>
      <c r="S24" s="151"/>
      <c r="T24" s="456"/>
      <c r="U24" s="456"/>
      <c r="V24" s="453"/>
      <c r="W24" s="456"/>
      <c r="X24" s="456"/>
      <c r="Y24" s="152" t="str">
        <f>IF($D24="","",VLOOKUP($AD24,Opto_Req!$A$2:$K$6,9))</f>
        <v/>
      </c>
      <c r="Z24" s="152" t="str">
        <f>IF(OR($D24="",$AA24=""),"",MIN(VLOOKUP($AD24,Opto_Req!$A$2:$K$6,10),$AA24-VLOOKUP($AD24,Opto_Req!$A$2:$K$6,11)))</f>
        <v/>
      </c>
      <c r="AA24" s="453"/>
      <c r="AB24" s="453"/>
      <c r="AC24" s="151"/>
      <c r="AD24" s="126" t="e">
        <f>VLOOKUP($D24,Opto_Req!$N$2:$P$6,2)</f>
        <v>#N/A</v>
      </c>
      <c r="AE24" s="126" t="e">
        <f>VLOOKUP($D24,Opto_Req!$N$2:$P$6,3)</f>
        <v>#N/A</v>
      </c>
    </row>
    <row r="25" spans="1:33" x14ac:dyDescent="0.25">
      <c r="A25" s="125"/>
      <c r="B25" s="453"/>
      <c r="C25" s="453"/>
      <c r="D25" s="454"/>
      <c r="E25" s="457"/>
      <c r="F25" s="158" t="str">
        <f t="shared" si="0"/>
        <v/>
      </c>
      <c r="G25" s="148" t="str">
        <f>IF($D25="","",IF($U25="",VLOOKUP($AD25,Opto_Req!$A$2:$K$6,3),1))</f>
        <v/>
      </c>
      <c r="H25" s="455"/>
      <c r="I25" s="147" t="str">
        <f t="shared" si="2"/>
        <v/>
      </c>
      <c r="J25" s="148" t="str">
        <f>IF($D25="","",VLOOKUP($AD25,Opto_Req!$A$2:$K$6,4))</f>
        <v/>
      </c>
      <c r="K25" s="457"/>
      <c r="L25" s="158" t="str">
        <f t="shared" si="3"/>
        <v/>
      </c>
      <c r="M25" s="148" t="str">
        <f>IF($D25="","",VLOOKUP($AD25,Opto_Req!$A$2:$K$6,5))</f>
        <v/>
      </c>
      <c r="N25" s="455"/>
      <c r="O25" s="147" t="str">
        <f t="shared" si="4"/>
        <v/>
      </c>
      <c r="P25" s="148" t="str">
        <f>IF($D25="","",VLOOKUP($AD25,Opto_Req!$A$2:$K$6,6))</f>
        <v/>
      </c>
      <c r="Q25" s="149" t="str">
        <f t="shared" si="1"/>
        <v/>
      </c>
      <c r="R25" s="150" t="str">
        <f t="shared" si="5"/>
        <v/>
      </c>
      <c r="S25" s="151"/>
      <c r="T25" s="456"/>
      <c r="U25" s="456"/>
      <c r="V25" s="453"/>
      <c r="W25" s="456"/>
      <c r="X25" s="456"/>
      <c r="Y25" s="152" t="str">
        <f>IF($D25="","",VLOOKUP($AD25,Opto_Req!$A$2:$K$6,9))</f>
        <v/>
      </c>
      <c r="Z25" s="152" t="str">
        <f>IF(OR($D25="",$AA25=""),"",MIN(VLOOKUP($AD25,Opto_Req!$A$2:$K$6,10),$AA25-VLOOKUP($AD25,Opto_Req!$A$2:$K$6,11)))</f>
        <v/>
      </c>
      <c r="AA25" s="453"/>
      <c r="AB25" s="453"/>
      <c r="AC25" s="151"/>
      <c r="AD25" s="126" t="e">
        <f>VLOOKUP($D25,Opto_Req!$N$2:$P$6,2)</f>
        <v>#N/A</v>
      </c>
      <c r="AE25" s="126" t="e">
        <f>VLOOKUP($D25,Opto_Req!$N$2:$P$6,3)</f>
        <v>#N/A</v>
      </c>
    </row>
    <row r="26" spans="1:33" x14ac:dyDescent="0.25">
      <c r="A26" s="125"/>
      <c r="B26" s="453"/>
      <c r="C26" s="453"/>
      <c r="D26" s="454"/>
      <c r="E26" s="457"/>
      <c r="F26" s="158" t="str">
        <f t="shared" si="0"/>
        <v/>
      </c>
      <c r="G26" s="148" t="str">
        <f>IF($D26="","",IF($U26="",VLOOKUP($AD26,Opto_Req!$A$2:$K$6,3),1))</f>
        <v/>
      </c>
      <c r="H26" s="455"/>
      <c r="I26" s="147" t="str">
        <f t="shared" si="2"/>
        <v/>
      </c>
      <c r="J26" s="148" t="str">
        <f>IF($D26="","",VLOOKUP($AD26,Opto_Req!$A$2:$K$6,4))</f>
        <v/>
      </c>
      <c r="K26" s="457"/>
      <c r="L26" s="158" t="str">
        <f t="shared" si="3"/>
        <v/>
      </c>
      <c r="M26" s="148" t="str">
        <f>IF($D26="","",VLOOKUP($AD26,Opto_Req!$A$2:$K$6,5))</f>
        <v/>
      </c>
      <c r="N26" s="455"/>
      <c r="O26" s="147" t="str">
        <f t="shared" si="4"/>
        <v/>
      </c>
      <c r="P26" s="148" t="str">
        <f>IF($D26="","",VLOOKUP($AD26,Opto_Req!$A$2:$K$6,6))</f>
        <v/>
      </c>
      <c r="Q26" s="149" t="str">
        <f t="shared" si="1"/>
        <v/>
      </c>
      <c r="R26" s="150" t="str">
        <f t="shared" si="5"/>
        <v/>
      </c>
      <c r="S26" s="151"/>
      <c r="T26" s="456"/>
      <c r="U26" s="456"/>
      <c r="V26" s="453"/>
      <c r="W26" s="456"/>
      <c r="X26" s="456"/>
      <c r="Y26" s="152" t="str">
        <f>IF($D26="","",VLOOKUP($AD26,Opto_Req!$A$2:$K$6,9))</f>
        <v/>
      </c>
      <c r="Z26" s="152" t="str">
        <f>IF(OR($D26="",$AA26=""),"",MIN(VLOOKUP($AD26,Opto_Req!$A$2:$K$6,10),$AA26-VLOOKUP($AD26,Opto_Req!$A$2:$K$6,11)))</f>
        <v/>
      </c>
      <c r="AA26" s="453"/>
      <c r="AB26" s="453"/>
      <c r="AC26" s="151"/>
      <c r="AD26" s="126" t="e">
        <f>VLOOKUP($D26,Opto_Req!$N$2:$P$6,2)</f>
        <v>#N/A</v>
      </c>
      <c r="AE26" s="126" t="e">
        <f>VLOOKUP($D26,Opto_Req!$N$2:$P$6,3)</f>
        <v>#N/A</v>
      </c>
    </row>
    <row r="27" spans="1:33" x14ac:dyDescent="0.25">
      <c r="A27" s="125"/>
      <c r="B27" s="453"/>
      <c r="C27" s="453"/>
      <c r="D27" s="454"/>
      <c r="E27" s="457"/>
      <c r="F27" s="158" t="str">
        <f t="shared" si="0"/>
        <v/>
      </c>
      <c r="G27" s="148" t="str">
        <f>IF($D27="","",IF($U27="",VLOOKUP($AD27,Opto_Req!$A$2:$K$6,3),1))</f>
        <v/>
      </c>
      <c r="H27" s="455"/>
      <c r="I27" s="147" t="str">
        <f t="shared" si="2"/>
        <v/>
      </c>
      <c r="J27" s="148" t="str">
        <f>IF($D27="","",VLOOKUP($AD27,Opto_Req!$A$2:$K$6,4))</f>
        <v/>
      </c>
      <c r="K27" s="457"/>
      <c r="L27" s="158" t="str">
        <f t="shared" si="3"/>
        <v/>
      </c>
      <c r="M27" s="148" t="str">
        <f>IF($D27="","",VLOOKUP($AD27,Opto_Req!$A$2:$K$6,5))</f>
        <v/>
      </c>
      <c r="N27" s="455"/>
      <c r="O27" s="147" t="str">
        <f t="shared" si="4"/>
        <v/>
      </c>
      <c r="P27" s="148" t="str">
        <f>IF($D27="","",VLOOKUP($AD27,Opto_Req!$A$2:$K$6,6))</f>
        <v/>
      </c>
      <c r="Q27" s="149" t="str">
        <f t="shared" si="1"/>
        <v/>
      </c>
      <c r="R27" s="150" t="str">
        <f t="shared" si="5"/>
        <v/>
      </c>
      <c r="S27" s="151"/>
      <c r="T27" s="456"/>
      <c r="U27" s="456"/>
      <c r="V27" s="453"/>
      <c r="W27" s="456"/>
      <c r="X27" s="456"/>
      <c r="Y27" s="152" t="str">
        <f>IF($D27="","",VLOOKUP($AD27,Opto_Req!$A$2:$K$6,9))</f>
        <v/>
      </c>
      <c r="Z27" s="152" t="str">
        <f>IF(OR($D27="",$AA27=""),"",MIN(VLOOKUP($AD27,Opto_Req!$A$2:$K$6,10),$AA27-VLOOKUP($AD27,Opto_Req!$A$2:$K$6,11)))</f>
        <v/>
      </c>
      <c r="AA27" s="453"/>
      <c r="AB27" s="453"/>
      <c r="AC27" s="151"/>
      <c r="AD27" s="126" t="e">
        <f>VLOOKUP($D27,Opto_Req!$N$2:$P$6,2)</f>
        <v>#N/A</v>
      </c>
      <c r="AE27" s="126" t="e">
        <f>VLOOKUP($D27,Opto_Req!$N$2:$P$6,3)</f>
        <v>#N/A</v>
      </c>
    </row>
    <row r="28" spans="1:33" x14ac:dyDescent="0.25">
      <c r="A28" s="125"/>
      <c r="B28" s="453"/>
      <c r="C28" s="453"/>
      <c r="D28" s="454"/>
      <c r="E28" s="457"/>
      <c r="F28" s="158" t="str">
        <f t="shared" si="0"/>
        <v/>
      </c>
      <c r="G28" s="148" t="str">
        <f>IF($D28="","",IF($U28="",VLOOKUP($AD28,Opto_Req!$A$2:$K$6,3),1))</f>
        <v/>
      </c>
      <c r="H28" s="455"/>
      <c r="I28" s="147" t="str">
        <f t="shared" si="2"/>
        <v/>
      </c>
      <c r="J28" s="148" t="str">
        <f>IF($D28="","",VLOOKUP($AD28,Opto_Req!$A$2:$K$6,4))</f>
        <v/>
      </c>
      <c r="K28" s="457"/>
      <c r="L28" s="158" t="str">
        <f t="shared" si="3"/>
        <v/>
      </c>
      <c r="M28" s="148" t="str">
        <f>IF($D28="","",VLOOKUP($AD28,Opto_Req!$A$2:$K$6,5))</f>
        <v/>
      </c>
      <c r="N28" s="455"/>
      <c r="O28" s="147" t="str">
        <f t="shared" si="4"/>
        <v/>
      </c>
      <c r="P28" s="148" t="str">
        <f>IF($D28="","",VLOOKUP($AD28,Opto_Req!$A$2:$K$6,6))</f>
        <v/>
      </c>
      <c r="Q28" s="149" t="str">
        <f t="shared" si="1"/>
        <v/>
      </c>
      <c r="R28" s="150" t="str">
        <f t="shared" si="5"/>
        <v/>
      </c>
      <c r="S28" s="151"/>
      <c r="T28" s="456"/>
      <c r="U28" s="456"/>
      <c r="V28" s="453"/>
      <c r="W28" s="456"/>
      <c r="X28" s="456"/>
      <c r="Y28" s="152" t="str">
        <f>IF($D28="","",VLOOKUP($AD28,Opto_Req!$A$2:$K$6,9))</f>
        <v/>
      </c>
      <c r="Z28" s="152" t="str">
        <f>IF(OR($D28="",$AA28=""),"",MIN(VLOOKUP($AD28,Opto_Req!$A$2:$K$6,10),$AA28-VLOOKUP($AD28,Opto_Req!$A$2:$K$6,11)))</f>
        <v/>
      </c>
      <c r="AA28" s="453"/>
      <c r="AB28" s="453"/>
      <c r="AC28" s="151"/>
      <c r="AD28" s="126" t="e">
        <f>VLOOKUP($D28,Opto_Req!$N$2:$P$6,2)</f>
        <v>#N/A</v>
      </c>
      <c r="AE28" s="126" t="e">
        <f>VLOOKUP($D28,Opto_Req!$N$2:$P$6,3)</f>
        <v>#N/A</v>
      </c>
    </row>
    <row r="29" spans="1:33" x14ac:dyDescent="0.25">
      <c r="A29" s="125"/>
      <c r="B29" s="453"/>
      <c r="C29" s="453"/>
      <c r="D29" s="454"/>
      <c r="E29" s="457"/>
      <c r="F29" s="158" t="str">
        <f t="shared" si="0"/>
        <v/>
      </c>
      <c r="G29" s="148" t="str">
        <f>IF($D29="","",IF($U29="",VLOOKUP($AD29,Opto_Req!$A$2:$K$6,3),1))</f>
        <v/>
      </c>
      <c r="H29" s="455"/>
      <c r="I29" s="147" t="str">
        <f t="shared" si="2"/>
        <v/>
      </c>
      <c r="J29" s="148" t="str">
        <f>IF($D29="","",VLOOKUP($AD29,Opto_Req!$A$2:$K$6,4))</f>
        <v/>
      </c>
      <c r="K29" s="457"/>
      <c r="L29" s="158" t="str">
        <f t="shared" si="3"/>
        <v/>
      </c>
      <c r="M29" s="148" t="str">
        <f>IF($D29="","",VLOOKUP($AD29,Opto_Req!$A$2:$K$6,5))</f>
        <v/>
      </c>
      <c r="N29" s="455"/>
      <c r="O29" s="147" t="str">
        <f t="shared" si="4"/>
        <v/>
      </c>
      <c r="P29" s="148" t="str">
        <f>IF($D29="","",VLOOKUP($AD29,Opto_Req!$A$2:$K$6,6))</f>
        <v/>
      </c>
      <c r="Q29" s="149" t="str">
        <f t="shared" si="1"/>
        <v/>
      </c>
      <c r="R29" s="150" t="str">
        <f t="shared" si="5"/>
        <v/>
      </c>
      <c r="S29" s="151"/>
      <c r="T29" s="456"/>
      <c r="U29" s="456"/>
      <c r="V29" s="453"/>
      <c r="W29" s="456"/>
      <c r="X29" s="456"/>
      <c r="Y29" s="152" t="str">
        <f>IF($D29="","",VLOOKUP($AD29,Opto_Req!$A$2:$K$6,9))</f>
        <v/>
      </c>
      <c r="Z29" s="152" t="str">
        <f>IF(OR($D29="",$AA29=""),"",MIN(VLOOKUP($AD29,Opto_Req!$A$2:$K$6,10),$AA29-VLOOKUP($AD29,Opto_Req!$A$2:$K$6,11)))</f>
        <v/>
      </c>
      <c r="AA29" s="453"/>
      <c r="AB29" s="453"/>
      <c r="AC29" s="151"/>
      <c r="AD29" s="126" t="e">
        <f>VLOOKUP($D29,Opto_Req!$N$2:$P$6,2)</f>
        <v>#N/A</v>
      </c>
      <c r="AE29" s="126" t="e">
        <f>VLOOKUP($D29,Opto_Req!$N$2:$P$6,3)</f>
        <v>#N/A</v>
      </c>
    </row>
    <row r="30" spans="1:33" x14ac:dyDescent="0.25">
      <c r="A30" s="125"/>
      <c r="B30" s="453"/>
      <c r="C30" s="453"/>
      <c r="D30" s="454"/>
      <c r="E30" s="457"/>
      <c r="F30" s="158" t="str">
        <f t="shared" si="0"/>
        <v/>
      </c>
      <c r="G30" s="148" t="str">
        <f>IF($D30="","",IF($U30="",VLOOKUP($AD30,Opto_Req!$A$2:$K$6,3),1))</f>
        <v/>
      </c>
      <c r="H30" s="455"/>
      <c r="I30" s="147" t="str">
        <f t="shared" si="2"/>
        <v/>
      </c>
      <c r="J30" s="148" t="str">
        <f>IF($D30="","",VLOOKUP($AD30,Opto_Req!$A$2:$K$6,4))</f>
        <v/>
      </c>
      <c r="K30" s="457"/>
      <c r="L30" s="158" t="str">
        <f t="shared" si="3"/>
        <v/>
      </c>
      <c r="M30" s="148" t="str">
        <f>IF($D30="","",VLOOKUP($AD30,Opto_Req!$A$2:$K$6,5))</f>
        <v/>
      </c>
      <c r="N30" s="455"/>
      <c r="O30" s="147" t="str">
        <f t="shared" si="4"/>
        <v/>
      </c>
      <c r="P30" s="148" t="str">
        <f>IF($D30="","",VLOOKUP($AD30,Opto_Req!$A$2:$K$6,6))</f>
        <v/>
      </c>
      <c r="Q30" s="149" t="str">
        <f t="shared" si="1"/>
        <v/>
      </c>
      <c r="R30" s="150" t="str">
        <f t="shared" si="5"/>
        <v/>
      </c>
      <c r="S30" s="151"/>
      <c r="T30" s="456"/>
      <c r="U30" s="456"/>
      <c r="V30" s="453"/>
      <c r="W30" s="456"/>
      <c r="X30" s="456"/>
      <c r="Y30" s="152" t="str">
        <f>IF($D30="","",VLOOKUP($AD30,Opto_Req!$A$2:$K$6,9))</f>
        <v/>
      </c>
      <c r="Z30" s="152" t="str">
        <f>IF(OR($D30="",$AA30=""),"",MIN(VLOOKUP($AD30,Opto_Req!$A$2:$K$6,10),$AA30-VLOOKUP($AD30,Opto_Req!$A$2:$K$6,11)))</f>
        <v/>
      </c>
      <c r="AA30" s="453"/>
      <c r="AB30" s="453"/>
      <c r="AC30" s="151"/>
      <c r="AD30" s="126" t="e">
        <f>VLOOKUP($D30,Opto_Req!$N$2:$P$6,2)</f>
        <v>#N/A</v>
      </c>
      <c r="AE30" s="126" t="e">
        <f>VLOOKUP($D30,Opto_Req!$N$2:$P$6,3)</f>
        <v>#N/A</v>
      </c>
    </row>
    <row r="31" spans="1:33" x14ac:dyDescent="0.25">
      <c r="A31" s="125"/>
      <c r="B31" s="453"/>
      <c r="C31" s="453"/>
      <c r="D31" s="454"/>
      <c r="E31" s="457"/>
      <c r="F31" s="158" t="str">
        <f t="shared" si="0"/>
        <v/>
      </c>
      <c r="G31" s="148" t="str">
        <f>IF($D31="","",IF($U31="",VLOOKUP($AD31,Opto_Req!$A$2:$K$6,3),1))</f>
        <v/>
      </c>
      <c r="H31" s="455"/>
      <c r="I31" s="147" t="str">
        <f t="shared" si="2"/>
        <v/>
      </c>
      <c r="J31" s="148" t="str">
        <f>IF($D31="","",VLOOKUP($AD31,Opto_Req!$A$2:$K$6,4))</f>
        <v/>
      </c>
      <c r="K31" s="457"/>
      <c r="L31" s="158" t="str">
        <f t="shared" si="3"/>
        <v/>
      </c>
      <c r="M31" s="148" t="str">
        <f>IF($D31="","",VLOOKUP($AD31,Opto_Req!$A$2:$K$6,5))</f>
        <v/>
      </c>
      <c r="N31" s="455"/>
      <c r="O31" s="147" t="str">
        <f t="shared" si="4"/>
        <v/>
      </c>
      <c r="P31" s="148" t="str">
        <f>IF($D31="","",VLOOKUP($AD31,Opto_Req!$A$2:$K$6,6))</f>
        <v/>
      </c>
      <c r="Q31" s="149" t="str">
        <f t="shared" si="1"/>
        <v/>
      </c>
      <c r="R31" s="150" t="str">
        <f t="shared" si="5"/>
        <v/>
      </c>
      <c r="S31" s="151"/>
      <c r="T31" s="456"/>
      <c r="U31" s="456"/>
      <c r="V31" s="453"/>
      <c r="W31" s="456"/>
      <c r="X31" s="456"/>
      <c r="Y31" s="152" t="str">
        <f>IF($D31="","",VLOOKUP($AD31,Opto_Req!$A$2:$K$6,9))</f>
        <v/>
      </c>
      <c r="Z31" s="152" t="str">
        <f>IF(OR($D31="",$AA31=""),"",MIN(VLOOKUP($AD31,Opto_Req!$A$2:$K$6,10),$AA31-VLOOKUP($AD31,Opto_Req!$A$2:$K$6,11)))</f>
        <v/>
      </c>
      <c r="AA31" s="453"/>
      <c r="AB31" s="453"/>
      <c r="AC31" s="151"/>
      <c r="AD31" s="126" t="e">
        <f>VLOOKUP($D31,Opto_Req!$N$2:$P$6,2)</f>
        <v>#N/A</v>
      </c>
      <c r="AE31" s="126" t="e">
        <f>VLOOKUP($D31,Opto_Req!$N$2:$P$6,3)</f>
        <v>#N/A</v>
      </c>
    </row>
    <row r="32" spans="1:33" x14ac:dyDescent="0.25">
      <c r="A32" s="125"/>
      <c r="B32" s="453"/>
      <c r="C32" s="453"/>
      <c r="D32" s="454"/>
      <c r="E32" s="457"/>
      <c r="F32" s="158" t="str">
        <f t="shared" si="0"/>
        <v/>
      </c>
      <c r="G32" s="148" t="str">
        <f>IF($D32="","",IF($U32="",VLOOKUP($AD32,Opto_Req!$A$2:$K$6,3),1))</f>
        <v/>
      </c>
      <c r="H32" s="455"/>
      <c r="I32" s="147" t="str">
        <f t="shared" si="2"/>
        <v/>
      </c>
      <c r="J32" s="148" t="str">
        <f>IF($D32="","",VLOOKUP($AD32,Opto_Req!$A$2:$K$6,4))</f>
        <v/>
      </c>
      <c r="K32" s="457"/>
      <c r="L32" s="158" t="str">
        <f t="shared" si="3"/>
        <v/>
      </c>
      <c r="M32" s="148" t="str">
        <f>IF($D32="","",VLOOKUP($AD32,Opto_Req!$A$2:$K$6,5))</f>
        <v/>
      </c>
      <c r="N32" s="455"/>
      <c r="O32" s="147" t="str">
        <f t="shared" si="4"/>
        <v/>
      </c>
      <c r="P32" s="148" t="str">
        <f>IF($D32="","",VLOOKUP($AD32,Opto_Req!$A$2:$K$6,6))</f>
        <v/>
      </c>
      <c r="Q32" s="149" t="str">
        <f t="shared" si="1"/>
        <v/>
      </c>
      <c r="R32" s="150" t="str">
        <f t="shared" si="5"/>
        <v/>
      </c>
      <c r="S32" s="151"/>
      <c r="T32" s="456"/>
      <c r="U32" s="456"/>
      <c r="V32" s="453"/>
      <c r="W32" s="456"/>
      <c r="X32" s="456"/>
      <c r="Y32" s="152" t="str">
        <f>IF($D32="","",VLOOKUP($AD32,Opto_Req!$A$2:$K$6,9))</f>
        <v/>
      </c>
      <c r="Z32" s="152" t="str">
        <f>IF(OR($D32="",$AA32=""),"",MIN(VLOOKUP($AD32,Opto_Req!$A$2:$K$6,10),$AA32-VLOOKUP($AD32,Opto_Req!$A$2:$K$6,11)))</f>
        <v/>
      </c>
      <c r="AA32" s="453"/>
      <c r="AB32" s="453"/>
      <c r="AC32" s="151"/>
      <c r="AD32" s="126" t="e">
        <f>VLOOKUP($D32,Opto_Req!$N$2:$P$6,2)</f>
        <v>#N/A</v>
      </c>
      <c r="AE32" s="126" t="e">
        <f>VLOOKUP($D32,Opto_Req!$N$2:$P$6,3)</f>
        <v>#N/A</v>
      </c>
    </row>
    <row r="33" spans="1:31" x14ac:dyDescent="0.25">
      <c r="A33" s="125"/>
      <c r="B33" s="453"/>
      <c r="C33" s="453"/>
      <c r="D33" s="454"/>
      <c r="E33" s="457"/>
      <c r="F33" s="158" t="str">
        <f t="shared" si="0"/>
        <v/>
      </c>
      <c r="G33" s="148" t="str">
        <f>IF($D33="","",IF($U33="",VLOOKUP($AD33,Opto_Req!$A$2:$K$6,3),1))</f>
        <v/>
      </c>
      <c r="H33" s="455"/>
      <c r="I33" s="147" t="str">
        <f t="shared" si="2"/>
        <v/>
      </c>
      <c r="J33" s="148" t="str">
        <f>IF($D33="","",VLOOKUP($AD33,Opto_Req!$A$2:$K$6,4))</f>
        <v/>
      </c>
      <c r="K33" s="457"/>
      <c r="L33" s="158" t="str">
        <f t="shared" si="3"/>
        <v/>
      </c>
      <c r="M33" s="148" t="str">
        <f>IF($D33="","",VLOOKUP($AD33,Opto_Req!$A$2:$K$6,5))</f>
        <v/>
      </c>
      <c r="N33" s="455"/>
      <c r="O33" s="147" t="str">
        <f t="shared" si="4"/>
        <v/>
      </c>
      <c r="P33" s="148" t="str">
        <f>IF($D33="","",VLOOKUP($AD33,Opto_Req!$A$2:$K$6,6))</f>
        <v/>
      </c>
      <c r="Q33" s="149" t="str">
        <f t="shared" si="1"/>
        <v/>
      </c>
      <c r="R33" s="150" t="str">
        <f t="shared" si="5"/>
        <v/>
      </c>
      <c r="S33" s="151"/>
      <c r="T33" s="456"/>
      <c r="U33" s="456"/>
      <c r="V33" s="453"/>
      <c r="W33" s="456"/>
      <c r="X33" s="456"/>
      <c r="Y33" s="152" t="str">
        <f>IF($D33="","",VLOOKUP($AD33,Opto_Req!$A$2:$K$6,9))</f>
        <v/>
      </c>
      <c r="Z33" s="152" t="str">
        <f>IF(OR($D33="",$AA33=""),"",MIN(VLOOKUP($AD33,Opto_Req!$A$2:$K$6,10),$AA33-VLOOKUP($AD33,Opto_Req!$A$2:$K$6,11)))</f>
        <v/>
      </c>
      <c r="AA33" s="453"/>
      <c r="AB33" s="453"/>
      <c r="AC33" s="151"/>
      <c r="AD33" s="126" t="e">
        <f>VLOOKUP($D33,Opto_Req!$N$2:$P$6,2)</f>
        <v>#N/A</v>
      </c>
      <c r="AE33" s="126" t="e">
        <f>VLOOKUP($D33,Opto_Req!$N$2:$P$6,3)</f>
        <v>#N/A</v>
      </c>
    </row>
    <row r="34" spans="1:31" x14ac:dyDescent="0.25">
      <c r="A34" s="125"/>
      <c r="B34" s="453"/>
      <c r="C34" s="453"/>
      <c r="D34" s="454"/>
      <c r="E34" s="457"/>
      <c r="F34" s="158" t="str">
        <f t="shared" si="0"/>
        <v/>
      </c>
      <c r="G34" s="148" t="str">
        <f>IF($D34="","",IF($U34="",VLOOKUP($AD34,Opto_Req!$A$2:$K$6,3),1))</f>
        <v/>
      </c>
      <c r="H34" s="455"/>
      <c r="I34" s="147" t="str">
        <f t="shared" si="2"/>
        <v/>
      </c>
      <c r="J34" s="148" t="str">
        <f>IF($D34="","",VLOOKUP($AD34,Opto_Req!$A$2:$K$6,4))</f>
        <v/>
      </c>
      <c r="K34" s="457"/>
      <c r="L34" s="158" t="str">
        <f t="shared" si="3"/>
        <v/>
      </c>
      <c r="M34" s="148" t="str">
        <f>IF($D34="","",VLOOKUP($AD34,Opto_Req!$A$2:$K$6,5))</f>
        <v/>
      </c>
      <c r="N34" s="455"/>
      <c r="O34" s="147" t="str">
        <f t="shared" si="4"/>
        <v/>
      </c>
      <c r="P34" s="148" t="str">
        <f>IF($D34="","",VLOOKUP($AD34,Opto_Req!$A$2:$K$6,6))</f>
        <v/>
      </c>
      <c r="Q34" s="149" t="str">
        <f t="shared" si="1"/>
        <v/>
      </c>
      <c r="R34" s="150" t="str">
        <f t="shared" si="5"/>
        <v/>
      </c>
      <c r="S34" s="151"/>
      <c r="T34" s="456"/>
      <c r="U34" s="456"/>
      <c r="V34" s="453"/>
      <c r="W34" s="456"/>
      <c r="X34" s="456"/>
      <c r="Y34" s="152" t="str">
        <f>IF($D34="","",VLOOKUP($AD34,Opto_Req!$A$2:$K$6,9))</f>
        <v/>
      </c>
      <c r="Z34" s="152" t="str">
        <f>IF(OR($D34="",$AA34=""),"",MIN(VLOOKUP($AD34,Opto_Req!$A$2:$K$6,10),$AA34-VLOOKUP($AD34,Opto_Req!$A$2:$K$6,11)))</f>
        <v/>
      </c>
      <c r="AA34" s="453"/>
      <c r="AB34" s="453"/>
      <c r="AC34" s="151"/>
      <c r="AD34" s="126" t="e">
        <f>VLOOKUP($D34,Opto_Req!$N$2:$P$6,2)</f>
        <v>#N/A</v>
      </c>
      <c r="AE34" s="126" t="e">
        <f>VLOOKUP($D34,Opto_Req!$N$2:$P$6,3)</f>
        <v>#N/A</v>
      </c>
    </row>
    <row r="35" spans="1:31" x14ac:dyDescent="0.25">
      <c r="A35" s="125"/>
      <c r="B35" s="453"/>
      <c r="C35" s="453"/>
      <c r="D35" s="454"/>
      <c r="E35" s="457"/>
      <c r="F35" s="158" t="str">
        <f t="shared" si="0"/>
        <v/>
      </c>
      <c r="G35" s="148" t="str">
        <f>IF($D35="","",IF($U35="",VLOOKUP($AD35,Opto_Req!$A$2:$K$6,3),1))</f>
        <v/>
      </c>
      <c r="H35" s="455"/>
      <c r="I35" s="147" t="str">
        <f t="shared" si="2"/>
        <v/>
      </c>
      <c r="J35" s="148" t="str">
        <f>IF($D35="","",VLOOKUP($AD35,Opto_Req!$A$2:$K$6,4))</f>
        <v/>
      </c>
      <c r="K35" s="457"/>
      <c r="L35" s="158" t="str">
        <f t="shared" si="3"/>
        <v/>
      </c>
      <c r="M35" s="148" t="str">
        <f>IF($D35="","",VLOOKUP($AD35,Opto_Req!$A$2:$K$6,5))</f>
        <v/>
      </c>
      <c r="N35" s="455"/>
      <c r="O35" s="147" t="str">
        <f t="shared" si="4"/>
        <v/>
      </c>
      <c r="P35" s="148" t="str">
        <f>IF($D35="","",VLOOKUP($AD35,Opto_Req!$A$2:$K$6,6))</f>
        <v/>
      </c>
      <c r="Q35" s="149" t="str">
        <f t="shared" si="1"/>
        <v/>
      </c>
      <c r="R35" s="150" t="str">
        <f t="shared" si="5"/>
        <v/>
      </c>
      <c r="S35" s="151"/>
      <c r="T35" s="456"/>
      <c r="U35" s="456"/>
      <c r="V35" s="453"/>
      <c r="W35" s="456"/>
      <c r="X35" s="456"/>
      <c r="Y35" s="152" t="str">
        <f>IF($D35="","",VLOOKUP($AD35,Opto_Req!$A$2:$K$6,9))</f>
        <v/>
      </c>
      <c r="Z35" s="152" t="str">
        <f>IF(OR($D35="",$AA35=""),"",MIN(VLOOKUP($AD35,Opto_Req!$A$2:$K$6,10),$AA35-VLOOKUP($AD35,Opto_Req!$A$2:$K$6,11)))</f>
        <v/>
      </c>
      <c r="AA35" s="453"/>
      <c r="AB35" s="453"/>
      <c r="AC35" s="151"/>
      <c r="AD35" s="126" t="e">
        <f>VLOOKUP($D35,Opto_Req!$N$2:$P$6,2)</f>
        <v>#N/A</v>
      </c>
      <c r="AE35" s="126" t="e">
        <f>VLOOKUP($D35,Opto_Req!$N$2:$P$6,3)</f>
        <v>#N/A</v>
      </c>
    </row>
    <row r="36" spans="1:31" x14ac:dyDescent="0.25">
      <c r="A36" s="125"/>
      <c r="B36" s="453"/>
      <c r="C36" s="453"/>
      <c r="D36" s="454"/>
      <c r="E36" s="457"/>
      <c r="F36" s="158" t="str">
        <f t="shared" si="0"/>
        <v/>
      </c>
      <c r="G36" s="148" t="str">
        <f>IF($D36="","",IF($U36="",VLOOKUP($AD36,Opto_Req!$A$2:$K$6,3),1))</f>
        <v/>
      </c>
      <c r="H36" s="455"/>
      <c r="I36" s="147" t="str">
        <f t="shared" si="2"/>
        <v/>
      </c>
      <c r="J36" s="148" t="str">
        <f>IF($D36="","",VLOOKUP($AD36,Opto_Req!$A$2:$K$6,4))</f>
        <v/>
      </c>
      <c r="K36" s="457"/>
      <c r="L36" s="158" t="str">
        <f t="shared" si="3"/>
        <v/>
      </c>
      <c r="M36" s="148" t="str">
        <f>IF($D36="","",VLOOKUP($AD36,Opto_Req!$A$2:$K$6,5))</f>
        <v/>
      </c>
      <c r="N36" s="455"/>
      <c r="O36" s="147" t="str">
        <f t="shared" si="4"/>
        <v/>
      </c>
      <c r="P36" s="148" t="str">
        <f>IF($D36="","",VLOOKUP($AD36,Opto_Req!$A$2:$K$6,6))</f>
        <v/>
      </c>
      <c r="Q36" s="149" t="str">
        <f t="shared" si="1"/>
        <v/>
      </c>
      <c r="R36" s="150" t="str">
        <f t="shared" si="5"/>
        <v/>
      </c>
      <c r="S36" s="151"/>
      <c r="T36" s="456"/>
      <c r="U36" s="456"/>
      <c r="V36" s="453"/>
      <c r="W36" s="456"/>
      <c r="X36" s="456"/>
      <c r="Y36" s="152" t="str">
        <f>IF($D36="","",VLOOKUP($AD36,Opto_Req!$A$2:$K$6,9))</f>
        <v/>
      </c>
      <c r="Z36" s="152" t="str">
        <f>IF(OR($D36="",$AA36=""),"",MIN(VLOOKUP($AD36,Opto_Req!$A$2:$K$6,10),$AA36-VLOOKUP($AD36,Opto_Req!$A$2:$K$6,11)))</f>
        <v/>
      </c>
      <c r="AA36" s="453"/>
      <c r="AB36" s="453"/>
      <c r="AC36" s="151"/>
      <c r="AD36" s="126" t="e">
        <f>VLOOKUP($D36,Opto_Req!$N$2:$P$6,2)</f>
        <v>#N/A</v>
      </c>
      <c r="AE36" s="126" t="e">
        <f>VLOOKUP($D36,Opto_Req!$N$2:$P$6,3)</f>
        <v>#N/A</v>
      </c>
    </row>
    <row r="37" spans="1:31" x14ac:dyDescent="0.25">
      <c r="A37" s="125"/>
      <c r="B37" s="453"/>
      <c r="C37" s="453"/>
      <c r="D37" s="454"/>
      <c r="E37" s="457"/>
      <c r="F37" s="158" t="str">
        <f t="shared" si="0"/>
        <v/>
      </c>
      <c r="G37" s="148" t="str">
        <f>IF($D37="","",IF($U37="",VLOOKUP($AD37,Opto_Req!$A$2:$K$6,3),1))</f>
        <v/>
      </c>
      <c r="H37" s="455"/>
      <c r="I37" s="147" t="str">
        <f t="shared" si="2"/>
        <v/>
      </c>
      <c r="J37" s="148" t="str">
        <f>IF($D37="","",VLOOKUP($AD37,Opto_Req!$A$2:$K$6,4))</f>
        <v/>
      </c>
      <c r="K37" s="457"/>
      <c r="L37" s="158" t="str">
        <f t="shared" si="3"/>
        <v/>
      </c>
      <c r="M37" s="148" t="str">
        <f>IF($D37="","",VLOOKUP($AD37,Opto_Req!$A$2:$K$6,5))</f>
        <v/>
      </c>
      <c r="N37" s="455"/>
      <c r="O37" s="147" t="str">
        <f t="shared" si="4"/>
        <v/>
      </c>
      <c r="P37" s="148" t="str">
        <f>IF($D37="","",VLOOKUP($AD37,Opto_Req!$A$2:$K$6,6))</f>
        <v/>
      </c>
      <c r="Q37" s="149" t="str">
        <f t="shared" si="1"/>
        <v/>
      </c>
      <c r="R37" s="150" t="str">
        <f t="shared" si="5"/>
        <v/>
      </c>
      <c r="S37" s="151"/>
      <c r="T37" s="456"/>
      <c r="U37" s="456"/>
      <c r="V37" s="453"/>
      <c r="W37" s="456"/>
      <c r="X37" s="456"/>
      <c r="Y37" s="152" t="str">
        <f>IF($D37="","",VLOOKUP($AD37,Opto_Req!$A$2:$K$6,9))</f>
        <v/>
      </c>
      <c r="Z37" s="152" t="str">
        <f>IF(OR($D37="",$AA37=""),"",MIN(VLOOKUP($AD37,Opto_Req!$A$2:$K$6,10),$AA37-VLOOKUP($AD37,Opto_Req!$A$2:$K$6,11)))</f>
        <v/>
      </c>
      <c r="AA37" s="453"/>
      <c r="AB37" s="453"/>
      <c r="AC37" s="151"/>
      <c r="AD37" s="126" t="e">
        <f>VLOOKUP($D37,Opto_Req!$N$2:$P$6,2)</f>
        <v>#N/A</v>
      </c>
      <c r="AE37" s="126" t="e">
        <f>VLOOKUP($D37,Opto_Req!$N$2:$P$6,3)</f>
        <v>#N/A</v>
      </c>
    </row>
    <row r="38" spans="1:31" x14ac:dyDescent="0.25">
      <c r="A38" s="125"/>
      <c r="B38" s="453"/>
      <c r="C38" s="453"/>
      <c r="D38" s="454"/>
      <c r="E38" s="457"/>
      <c r="F38" s="158" t="str">
        <f t="shared" si="0"/>
        <v/>
      </c>
      <c r="G38" s="148" t="str">
        <f>IF($D38="","",IF($U38="",VLOOKUP($AD38,Opto_Req!$A$2:$K$6,3),1))</f>
        <v/>
      </c>
      <c r="H38" s="455"/>
      <c r="I38" s="147" t="str">
        <f t="shared" si="2"/>
        <v/>
      </c>
      <c r="J38" s="148" t="str">
        <f>IF($D38="","",VLOOKUP($AD38,Opto_Req!$A$2:$K$6,4))</f>
        <v/>
      </c>
      <c r="K38" s="457"/>
      <c r="L38" s="158" t="str">
        <f t="shared" si="3"/>
        <v/>
      </c>
      <c r="M38" s="148" t="str">
        <f>IF($D38="","",VLOOKUP($AD38,Opto_Req!$A$2:$K$6,5))</f>
        <v/>
      </c>
      <c r="N38" s="455"/>
      <c r="O38" s="147" t="str">
        <f t="shared" si="4"/>
        <v/>
      </c>
      <c r="P38" s="148" t="str">
        <f>IF($D38="","",VLOOKUP($AD38,Opto_Req!$A$2:$K$6,6))</f>
        <v/>
      </c>
      <c r="Q38" s="149" t="str">
        <f t="shared" si="1"/>
        <v/>
      </c>
      <c r="R38" s="150" t="str">
        <f t="shared" si="5"/>
        <v/>
      </c>
      <c r="S38" s="151"/>
      <c r="T38" s="456"/>
      <c r="U38" s="456"/>
      <c r="V38" s="453"/>
      <c r="W38" s="456"/>
      <c r="X38" s="456"/>
      <c r="Y38" s="152" t="str">
        <f>IF($D38="","",VLOOKUP($AD38,Opto_Req!$A$2:$K$6,9))</f>
        <v/>
      </c>
      <c r="Z38" s="152" t="str">
        <f>IF(OR($D38="",$AA38=""),"",MIN(VLOOKUP($AD38,Opto_Req!$A$2:$K$6,10),$AA38-VLOOKUP($AD38,Opto_Req!$A$2:$K$6,11)))</f>
        <v/>
      </c>
      <c r="AA38" s="453"/>
      <c r="AB38" s="453"/>
      <c r="AC38" s="151"/>
      <c r="AD38" s="126" t="e">
        <f>VLOOKUP($D38,Opto_Req!$N$2:$P$6,2)</f>
        <v>#N/A</v>
      </c>
      <c r="AE38" s="126" t="e">
        <f>VLOOKUP($D38,Opto_Req!$N$2:$P$6,3)</f>
        <v>#N/A</v>
      </c>
    </row>
    <row r="39" spans="1:31" x14ac:dyDescent="0.25">
      <c r="A39" s="125"/>
      <c r="B39" s="453"/>
      <c r="C39" s="453"/>
      <c r="D39" s="454"/>
      <c r="E39" s="457"/>
      <c r="F39" s="158" t="str">
        <f t="shared" si="0"/>
        <v/>
      </c>
      <c r="G39" s="148" t="str">
        <f>IF($D39="","",IF($U39="",VLOOKUP($AD39,Opto_Req!$A$2:$K$6,3),1))</f>
        <v/>
      </c>
      <c r="H39" s="455"/>
      <c r="I39" s="147" t="str">
        <f t="shared" si="2"/>
        <v/>
      </c>
      <c r="J39" s="148" t="str">
        <f>IF($D39="","",VLOOKUP($AD39,Opto_Req!$A$2:$K$6,4))</f>
        <v/>
      </c>
      <c r="K39" s="457"/>
      <c r="L39" s="158" t="str">
        <f t="shared" si="3"/>
        <v/>
      </c>
      <c r="M39" s="148" t="str">
        <f>IF($D39="","",VLOOKUP($AD39,Opto_Req!$A$2:$K$6,5))</f>
        <v/>
      </c>
      <c r="N39" s="455"/>
      <c r="O39" s="147" t="str">
        <f t="shared" si="4"/>
        <v/>
      </c>
      <c r="P39" s="148" t="str">
        <f>IF($D39="","",VLOOKUP($AD39,Opto_Req!$A$2:$K$6,6))</f>
        <v/>
      </c>
      <c r="Q39" s="149" t="str">
        <f t="shared" si="1"/>
        <v/>
      </c>
      <c r="R39" s="150" t="str">
        <f t="shared" si="5"/>
        <v/>
      </c>
      <c r="S39" s="151"/>
      <c r="T39" s="456"/>
      <c r="U39" s="456"/>
      <c r="V39" s="453"/>
      <c r="W39" s="456"/>
      <c r="X39" s="456"/>
      <c r="Y39" s="152" t="str">
        <f>IF($D39="","",VLOOKUP($AD39,Opto_Req!$A$2:$K$6,9))</f>
        <v/>
      </c>
      <c r="Z39" s="152" t="str">
        <f>IF(OR($D39="",$AA39=""),"",MIN(VLOOKUP($AD39,Opto_Req!$A$2:$K$6,10),$AA39-VLOOKUP($AD39,Opto_Req!$A$2:$K$6,11)))</f>
        <v/>
      </c>
      <c r="AA39" s="453"/>
      <c r="AB39" s="453"/>
      <c r="AC39" s="151"/>
      <c r="AD39" s="126" t="e">
        <f>VLOOKUP($D39,Opto_Req!$N$2:$P$6,2)</f>
        <v>#N/A</v>
      </c>
      <c r="AE39" s="126" t="e">
        <f>VLOOKUP($D39,Opto_Req!$N$2:$P$6,3)</f>
        <v>#N/A</v>
      </c>
    </row>
    <row r="40" spans="1:31" x14ac:dyDescent="0.25">
      <c r="A40" s="125"/>
      <c r="B40" s="453"/>
      <c r="C40" s="453"/>
      <c r="D40" s="454"/>
      <c r="E40" s="457"/>
      <c r="F40" s="158" t="str">
        <f t="shared" si="0"/>
        <v/>
      </c>
      <c r="G40" s="148" t="str">
        <f>IF($D40="","",IF($U40="",VLOOKUP($AD40,Opto_Req!$A$2:$K$6,3),1))</f>
        <v/>
      </c>
      <c r="H40" s="455"/>
      <c r="I40" s="147" t="str">
        <f t="shared" si="2"/>
        <v/>
      </c>
      <c r="J40" s="148" t="str">
        <f>IF($D40="","",VLOOKUP($AD40,Opto_Req!$A$2:$K$6,4))</f>
        <v/>
      </c>
      <c r="K40" s="457"/>
      <c r="L40" s="158" t="str">
        <f t="shared" si="3"/>
        <v/>
      </c>
      <c r="M40" s="148" t="str">
        <f>IF($D40="","",VLOOKUP($AD40,Opto_Req!$A$2:$K$6,5))</f>
        <v/>
      </c>
      <c r="N40" s="455"/>
      <c r="O40" s="147" t="str">
        <f t="shared" si="4"/>
        <v/>
      </c>
      <c r="P40" s="148" t="str">
        <f>IF($D40="","",VLOOKUP($AD40,Opto_Req!$A$2:$K$6,6))</f>
        <v/>
      </c>
      <c r="Q40" s="149" t="str">
        <f t="shared" si="1"/>
        <v/>
      </c>
      <c r="R40" s="150" t="str">
        <f t="shared" si="5"/>
        <v/>
      </c>
      <c r="S40" s="151"/>
      <c r="T40" s="456"/>
      <c r="U40" s="456"/>
      <c r="V40" s="453"/>
      <c r="W40" s="456"/>
      <c r="X40" s="456"/>
      <c r="Y40" s="152" t="str">
        <f>IF($D40="","",VLOOKUP($AD40,Opto_Req!$A$2:$K$6,9))</f>
        <v/>
      </c>
      <c r="Z40" s="152" t="str">
        <f>IF(OR($D40="",$AA40=""),"",MIN(VLOOKUP($AD40,Opto_Req!$A$2:$K$6,10),$AA40-VLOOKUP($AD40,Opto_Req!$A$2:$K$6,11)))</f>
        <v/>
      </c>
      <c r="AA40" s="453"/>
      <c r="AB40" s="453"/>
      <c r="AC40" s="151"/>
      <c r="AD40" s="126" t="e">
        <f>VLOOKUP($D40,Opto_Req!$N$2:$P$6,2)</f>
        <v>#N/A</v>
      </c>
      <c r="AE40" s="126" t="e">
        <f>VLOOKUP($D40,Opto_Req!$N$2:$P$6,3)</f>
        <v>#N/A</v>
      </c>
    </row>
    <row r="41" spans="1:31" x14ac:dyDescent="0.25">
      <c r="A41" s="125"/>
      <c r="B41" s="453"/>
      <c r="C41" s="453"/>
      <c r="D41" s="454"/>
      <c r="E41" s="457"/>
      <c r="F41" s="158" t="str">
        <f t="shared" si="0"/>
        <v/>
      </c>
      <c r="G41" s="148" t="str">
        <f>IF($D41="","",IF($U41="",VLOOKUP($AD41,Opto_Req!$A$2:$K$6,3),1))</f>
        <v/>
      </c>
      <c r="H41" s="455"/>
      <c r="I41" s="147" t="str">
        <f t="shared" si="2"/>
        <v/>
      </c>
      <c r="J41" s="148" t="str">
        <f>IF($D41="","",VLOOKUP($AD41,Opto_Req!$A$2:$K$6,4))</f>
        <v/>
      </c>
      <c r="K41" s="457"/>
      <c r="L41" s="158" t="str">
        <f t="shared" si="3"/>
        <v/>
      </c>
      <c r="M41" s="148" t="str">
        <f>IF($D41="","",VLOOKUP($AD41,Opto_Req!$A$2:$K$6,5))</f>
        <v/>
      </c>
      <c r="N41" s="455"/>
      <c r="O41" s="147" t="str">
        <f t="shared" si="4"/>
        <v/>
      </c>
      <c r="P41" s="148" t="str">
        <f>IF($D41="","",VLOOKUP($AD41,Opto_Req!$A$2:$K$6,6))</f>
        <v/>
      </c>
      <c r="Q41" s="149" t="str">
        <f t="shared" si="1"/>
        <v/>
      </c>
      <c r="R41" s="150" t="str">
        <f t="shared" si="5"/>
        <v/>
      </c>
      <c r="S41" s="151"/>
      <c r="T41" s="456"/>
      <c r="U41" s="456"/>
      <c r="V41" s="453"/>
      <c r="W41" s="456"/>
      <c r="X41" s="456"/>
      <c r="Y41" s="152" t="str">
        <f>IF($D41="","",VLOOKUP($AD41,Opto_Req!$A$2:$K$6,9))</f>
        <v/>
      </c>
      <c r="Z41" s="152" t="str">
        <f>IF(OR($D41="",$AA41=""),"",MIN(VLOOKUP($AD41,Opto_Req!$A$2:$K$6,10),$AA41-VLOOKUP($AD41,Opto_Req!$A$2:$K$6,11)))</f>
        <v/>
      </c>
      <c r="AA41" s="453"/>
      <c r="AB41" s="453"/>
      <c r="AC41" s="151"/>
      <c r="AD41" s="126" t="e">
        <f>VLOOKUP($D41,Opto_Req!$N$2:$P$6,2)</f>
        <v>#N/A</v>
      </c>
      <c r="AE41" s="126" t="e">
        <f>VLOOKUP($D41,Opto_Req!$N$2:$P$6,3)</f>
        <v>#N/A</v>
      </c>
    </row>
    <row r="42" spans="1:31" x14ac:dyDescent="0.25">
      <c r="A42" s="125"/>
      <c r="B42" s="453"/>
      <c r="C42" s="453"/>
      <c r="D42" s="454"/>
      <c r="E42" s="457"/>
      <c r="F42" s="158" t="str">
        <f t="shared" si="0"/>
        <v/>
      </c>
      <c r="G42" s="148" t="str">
        <f>IF($D42="","",IF($U42="",VLOOKUP($AD42,Opto_Req!$A$2:$K$6,3),1))</f>
        <v/>
      </c>
      <c r="H42" s="455"/>
      <c r="I42" s="147" t="str">
        <f t="shared" si="2"/>
        <v/>
      </c>
      <c r="J42" s="148" t="str">
        <f>IF($D42="","",VLOOKUP($AD42,Opto_Req!$A$2:$K$6,4))</f>
        <v/>
      </c>
      <c r="K42" s="457"/>
      <c r="L42" s="158" t="str">
        <f t="shared" si="3"/>
        <v/>
      </c>
      <c r="M42" s="148" t="str">
        <f>IF($D42="","",VLOOKUP($AD42,Opto_Req!$A$2:$K$6,5))</f>
        <v/>
      </c>
      <c r="N42" s="455"/>
      <c r="O42" s="147" t="str">
        <f t="shared" si="4"/>
        <v/>
      </c>
      <c r="P42" s="148" t="str">
        <f>IF($D42="","",VLOOKUP($AD42,Opto_Req!$A$2:$K$6,6))</f>
        <v/>
      </c>
      <c r="Q42" s="149" t="str">
        <f t="shared" si="1"/>
        <v/>
      </c>
      <c r="R42" s="150" t="str">
        <f t="shared" si="5"/>
        <v/>
      </c>
      <c r="S42" s="151"/>
      <c r="T42" s="456"/>
      <c r="U42" s="456"/>
      <c r="V42" s="453"/>
      <c r="W42" s="456"/>
      <c r="X42" s="456"/>
      <c r="Y42" s="152" t="str">
        <f>IF($D42="","",VLOOKUP($AD42,Opto_Req!$A$2:$K$6,9))</f>
        <v/>
      </c>
      <c r="Z42" s="152" t="str">
        <f>IF(OR($D42="",$AA42=""),"",MIN(VLOOKUP($AD42,Opto_Req!$A$2:$K$6,10),$AA42-VLOOKUP($AD42,Opto_Req!$A$2:$K$6,11)))</f>
        <v/>
      </c>
      <c r="AA42" s="453"/>
      <c r="AB42" s="453"/>
      <c r="AC42" s="151"/>
      <c r="AD42" s="126" t="e">
        <f>VLOOKUP($D42,Opto_Req!$N$2:$P$6,2)</f>
        <v>#N/A</v>
      </c>
      <c r="AE42" s="126" t="e">
        <f>VLOOKUP($D42,Opto_Req!$N$2:$P$6,3)</f>
        <v>#N/A</v>
      </c>
    </row>
    <row r="43" spans="1:31" x14ac:dyDescent="0.25">
      <c r="A43" s="125"/>
      <c r="B43" s="453"/>
      <c r="C43" s="453"/>
      <c r="D43" s="454"/>
      <c r="E43" s="457"/>
      <c r="F43" s="158" t="str">
        <f t="shared" si="0"/>
        <v/>
      </c>
      <c r="G43" s="148" t="str">
        <f>IF($D43="","",IF($U43="",VLOOKUP($AD43,Opto_Req!$A$2:$K$6,3),1))</f>
        <v/>
      </c>
      <c r="H43" s="455"/>
      <c r="I43" s="147" t="str">
        <f t="shared" si="2"/>
        <v/>
      </c>
      <c r="J43" s="148" t="str">
        <f>IF($D43="","",VLOOKUP($AD43,Opto_Req!$A$2:$K$6,4))</f>
        <v/>
      </c>
      <c r="K43" s="457"/>
      <c r="L43" s="158" t="str">
        <f t="shared" si="3"/>
        <v/>
      </c>
      <c r="M43" s="148" t="str">
        <f>IF($D43="","",VLOOKUP($AD43,Opto_Req!$A$2:$K$6,5))</f>
        <v/>
      </c>
      <c r="N43" s="455"/>
      <c r="O43" s="147" t="str">
        <f t="shared" si="4"/>
        <v/>
      </c>
      <c r="P43" s="148" t="str">
        <f>IF($D43="","",VLOOKUP($AD43,Opto_Req!$A$2:$K$6,6))</f>
        <v/>
      </c>
      <c r="Q43" s="149" t="str">
        <f t="shared" si="1"/>
        <v/>
      </c>
      <c r="R43" s="150" t="str">
        <f t="shared" si="5"/>
        <v/>
      </c>
      <c r="S43" s="151"/>
      <c r="T43" s="456"/>
      <c r="U43" s="456"/>
      <c r="V43" s="453"/>
      <c r="W43" s="456"/>
      <c r="X43" s="456"/>
      <c r="Y43" s="152" t="str">
        <f>IF($D43="","",VLOOKUP($AD43,Opto_Req!$A$2:$K$6,9))</f>
        <v/>
      </c>
      <c r="Z43" s="152" t="str">
        <f>IF(OR($D43="",$AA43=""),"",MIN(VLOOKUP($AD43,Opto_Req!$A$2:$K$6,10),$AA43-VLOOKUP($AD43,Opto_Req!$A$2:$K$6,11)))</f>
        <v/>
      </c>
      <c r="AA43" s="453"/>
      <c r="AB43" s="453"/>
      <c r="AC43" s="151"/>
      <c r="AD43" s="126" t="e">
        <f>VLOOKUP($D43,Opto_Req!$N$2:$P$6,2)</f>
        <v>#N/A</v>
      </c>
      <c r="AE43" s="126" t="e">
        <f>VLOOKUP($D43,Opto_Req!$N$2:$P$6,3)</f>
        <v>#N/A</v>
      </c>
    </row>
    <row r="44" spans="1:31" x14ac:dyDescent="0.25">
      <c r="A44" s="125"/>
      <c r="B44" s="453"/>
      <c r="C44" s="453"/>
      <c r="D44" s="454"/>
      <c r="E44" s="457"/>
      <c r="F44" s="158" t="str">
        <f t="shared" si="0"/>
        <v/>
      </c>
      <c r="G44" s="148" t="str">
        <f>IF($D44="","",IF($U44="",VLOOKUP($AD44,Opto_Req!$A$2:$K$6,3),1))</f>
        <v/>
      </c>
      <c r="H44" s="455"/>
      <c r="I44" s="147" t="str">
        <f t="shared" si="2"/>
        <v/>
      </c>
      <c r="J44" s="148" t="str">
        <f>IF($D44="","",VLOOKUP($AD44,Opto_Req!$A$2:$K$6,4))</f>
        <v/>
      </c>
      <c r="K44" s="457"/>
      <c r="L44" s="158" t="str">
        <f t="shared" si="3"/>
        <v/>
      </c>
      <c r="M44" s="148" t="str">
        <f>IF($D44="","",VLOOKUP($AD44,Opto_Req!$A$2:$K$6,5))</f>
        <v/>
      </c>
      <c r="N44" s="455"/>
      <c r="O44" s="147" t="str">
        <f t="shared" si="4"/>
        <v/>
      </c>
      <c r="P44" s="148" t="str">
        <f>IF($D44="","",VLOOKUP($AD44,Opto_Req!$A$2:$K$6,6))</f>
        <v/>
      </c>
      <c r="Q44" s="149" t="str">
        <f t="shared" si="1"/>
        <v/>
      </c>
      <c r="R44" s="150" t="str">
        <f t="shared" si="5"/>
        <v/>
      </c>
      <c r="S44" s="151"/>
      <c r="T44" s="456"/>
      <c r="U44" s="456"/>
      <c r="V44" s="453"/>
      <c r="W44" s="456"/>
      <c r="X44" s="456"/>
      <c r="Y44" s="152" t="str">
        <f>IF($D44="","",VLOOKUP($AD44,Opto_Req!$A$2:$K$6,9))</f>
        <v/>
      </c>
      <c r="Z44" s="152" t="str">
        <f>IF(OR($D44="",$AA44=""),"",MIN(VLOOKUP($AD44,Opto_Req!$A$2:$K$6,10),$AA44-VLOOKUP($AD44,Opto_Req!$A$2:$K$6,11)))</f>
        <v/>
      </c>
      <c r="AA44" s="453"/>
      <c r="AB44" s="453"/>
      <c r="AC44" s="151"/>
      <c r="AD44" s="126" t="e">
        <f>VLOOKUP($D44,Opto_Req!$N$2:$P$6,2)</f>
        <v>#N/A</v>
      </c>
      <c r="AE44" s="126" t="e">
        <f>VLOOKUP($D44,Opto_Req!$N$2:$P$6,3)</f>
        <v>#N/A</v>
      </c>
    </row>
    <row r="45" spans="1:31" x14ac:dyDescent="0.25">
      <c r="A45" s="125"/>
      <c r="B45" s="453"/>
      <c r="C45" s="453"/>
      <c r="D45" s="454"/>
      <c r="E45" s="457"/>
      <c r="F45" s="158" t="str">
        <f t="shared" si="0"/>
        <v/>
      </c>
      <c r="G45" s="148" t="str">
        <f>IF($D45="","",IF($U45="",VLOOKUP($AD45,Opto_Req!$A$2:$K$6,3),1))</f>
        <v/>
      </c>
      <c r="H45" s="455"/>
      <c r="I45" s="147" t="str">
        <f t="shared" si="2"/>
        <v/>
      </c>
      <c r="J45" s="148" t="str">
        <f>IF($D45="","",VLOOKUP($AD45,Opto_Req!$A$2:$K$6,4))</f>
        <v/>
      </c>
      <c r="K45" s="457"/>
      <c r="L45" s="158" t="str">
        <f t="shared" si="3"/>
        <v/>
      </c>
      <c r="M45" s="148" t="str">
        <f>IF($D45="","",VLOOKUP($AD45,Opto_Req!$A$2:$K$6,5))</f>
        <v/>
      </c>
      <c r="N45" s="455"/>
      <c r="O45" s="147" t="str">
        <f t="shared" si="4"/>
        <v/>
      </c>
      <c r="P45" s="148" t="str">
        <f>IF($D45="","",VLOOKUP($AD45,Opto_Req!$A$2:$K$6,6))</f>
        <v/>
      </c>
      <c r="Q45" s="149" t="str">
        <f t="shared" si="1"/>
        <v/>
      </c>
      <c r="R45" s="150" t="str">
        <f t="shared" si="5"/>
        <v/>
      </c>
      <c r="S45" s="151"/>
      <c r="T45" s="456"/>
      <c r="U45" s="456"/>
      <c r="V45" s="453"/>
      <c r="W45" s="456"/>
      <c r="X45" s="456"/>
      <c r="Y45" s="152" t="str">
        <f>IF($D45="","",VLOOKUP($AD45,Opto_Req!$A$2:$K$6,9))</f>
        <v/>
      </c>
      <c r="Z45" s="152" t="str">
        <f>IF(OR($D45="",$AA45=""),"",MIN(VLOOKUP($AD45,Opto_Req!$A$2:$K$6,10),$AA45-VLOOKUP($AD45,Opto_Req!$A$2:$K$6,11)))</f>
        <v/>
      </c>
      <c r="AA45" s="453"/>
      <c r="AB45" s="453"/>
      <c r="AC45" s="151"/>
      <c r="AD45" s="126" t="e">
        <f>VLOOKUP($D45,Opto_Req!$N$2:$P$6,2)</f>
        <v>#N/A</v>
      </c>
      <c r="AE45" s="126" t="e">
        <f>VLOOKUP($D45,Opto_Req!$N$2:$P$6,3)</f>
        <v>#N/A</v>
      </c>
    </row>
    <row r="46" spans="1:31" x14ac:dyDescent="0.25">
      <c r="A46" s="125"/>
      <c r="B46" s="453"/>
      <c r="C46" s="453"/>
      <c r="D46" s="454"/>
      <c r="E46" s="457"/>
      <c r="F46" s="158" t="str">
        <f t="shared" si="0"/>
        <v/>
      </c>
      <c r="G46" s="148" t="str">
        <f>IF($D46="","",IF($U46="",VLOOKUP($AD46,Opto_Req!$A$2:$K$6,3),1))</f>
        <v/>
      </c>
      <c r="H46" s="455"/>
      <c r="I46" s="147" t="str">
        <f t="shared" si="2"/>
        <v/>
      </c>
      <c r="J46" s="148" t="str">
        <f>IF($D46="","",VLOOKUP($AD46,Opto_Req!$A$2:$K$6,4))</f>
        <v/>
      </c>
      <c r="K46" s="457"/>
      <c r="L46" s="158" t="str">
        <f t="shared" si="3"/>
        <v/>
      </c>
      <c r="M46" s="148" t="str">
        <f>IF($D46="","",VLOOKUP($AD46,Opto_Req!$A$2:$K$6,5))</f>
        <v/>
      </c>
      <c r="N46" s="455"/>
      <c r="O46" s="147" t="str">
        <f t="shared" si="4"/>
        <v/>
      </c>
      <c r="P46" s="148" t="str">
        <f>IF($D46="","",VLOOKUP($AD46,Opto_Req!$A$2:$K$6,6))</f>
        <v/>
      </c>
      <c r="Q46" s="149" t="str">
        <f t="shared" si="1"/>
        <v/>
      </c>
      <c r="R46" s="150" t="str">
        <f t="shared" si="5"/>
        <v/>
      </c>
      <c r="S46" s="151"/>
      <c r="T46" s="456"/>
      <c r="U46" s="456"/>
      <c r="V46" s="453"/>
      <c r="W46" s="456"/>
      <c r="X46" s="456"/>
      <c r="Y46" s="152" t="str">
        <f>IF($D46="","",VLOOKUP($AD46,Opto_Req!$A$2:$K$6,9))</f>
        <v/>
      </c>
      <c r="Z46" s="152" t="str">
        <f>IF(OR($D46="",$AA46=""),"",MIN(VLOOKUP($AD46,Opto_Req!$A$2:$K$6,10),$AA46-VLOOKUP($AD46,Opto_Req!$A$2:$K$6,11)))</f>
        <v/>
      </c>
      <c r="AA46" s="453"/>
      <c r="AB46" s="453"/>
      <c r="AC46" s="151"/>
      <c r="AD46" s="126" t="e">
        <f>VLOOKUP($D46,Opto_Req!$N$2:$P$6,2)</f>
        <v>#N/A</v>
      </c>
      <c r="AE46" s="126" t="e">
        <f>VLOOKUP($D46,Opto_Req!$N$2:$P$6,3)</f>
        <v>#N/A</v>
      </c>
    </row>
    <row r="47" spans="1:31" x14ac:dyDescent="0.25">
      <c r="A47" s="125"/>
      <c r="B47" s="453"/>
      <c r="C47" s="453"/>
      <c r="D47" s="454"/>
      <c r="E47" s="457"/>
      <c r="F47" s="158" t="str">
        <f t="shared" si="0"/>
        <v/>
      </c>
      <c r="G47" s="148" t="str">
        <f>IF($D47="","",IF($U47="",VLOOKUP($AD47,Opto_Req!$A$2:$K$6,3),1))</f>
        <v/>
      </c>
      <c r="H47" s="455"/>
      <c r="I47" s="147" t="str">
        <f t="shared" si="2"/>
        <v/>
      </c>
      <c r="J47" s="148" t="str">
        <f>IF($D47="","",VLOOKUP($AD47,Opto_Req!$A$2:$K$6,4))</f>
        <v/>
      </c>
      <c r="K47" s="457"/>
      <c r="L47" s="158" t="str">
        <f t="shared" si="3"/>
        <v/>
      </c>
      <c r="M47" s="148" t="str">
        <f>IF($D47="","",VLOOKUP($AD47,Opto_Req!$A$2:$K$6,5))</f>
        <v/>
      </c>
      <c r="N47" s="455"/>
      <c r="O47" s="147" t="str">
        <f t="shared" si="4"/>
        <v/>
      </c>
      <c r="P47" s="148" t="str">
        <f>IF($D47="","",VLOOKUP($AD47,Opto_Req!$A$2:$K$6,6))</f>
        <v/>
      </c>
      <c r="Q47" s="149" t="str">
        <f t="shared" si="1"/>
        <v/>
      </c>
      <c r="R47" s="150" t="str">
        <f t="shared" si="5"/>
        <v/>
      </c>
      <c r="S47" s="151"/>
      <c r="T47" s="456"/>
      <c r="U47" s="456"/>
      <c r="V47" s="453"/>
      <c r="W47" s="456"/>
      <c r="X47" s="456"/>
      <c r="Y47" s="152" t="str">
        <f>IF($D47="","",VLOOKUP($AD47,Opto_Req!$A$2:$K$6,9))</f>
        <v/>
      </c>
      <c r="Z47" s="152" t="str">
        <f>IF(OR($D47="",$AA47=""),"",MIN(VLOOKUP($AD47,Opto_Req!$A$2:$K$6,10),$AA47-VLOOKUP($AD47,Opto_Req!$A$2:$K$6,11)))</f>
        <v/>
      </c>
      <c r="AA47" s="453"/>
      <c r="AB47" s="453"/>
      <c r="AC47" s="151"/>
      <c r="AD47" s="126" t="e">
        <f>VLOOKUP($D47,Opto_Req!$N$2:$P$6,2)</f>
        <v>#N/A</v>
      </c>
      <c r="AE47" s="126" t="e">
        <f>VLOOKUP($D47,Opto_Req!$N$2:$P$6,3)</f>
        <v>#N/A</v>
      </c>
    </row>
    <row r="48" spans="1:31" x14ac:dyDescent="0.25">
      <c r="A48" s="125"/>
      <c r="B48" s="453"/>
      <c r="C48" s="453"/>
      <c r="D48" s="454"/>
      <c r="E48" s="457"/>
      <c r="F48" s="158" t="str">
        <f t="shared" si="0"/>
        <v/>
      </c>
      <c r="G48" s="148" t="str">
        <f>IF($D48="","",IF($U48="",VLOOKUP($AD48,Opto_Req!$A$2:$K$6,3),1))</f>
        <v/>
      </c>
      <c r="H48" s="455"/>
      <c r="I48" s="147" t="str">
        <f t="shared" si="2"/>
        <v/>
      </c>
      <c r="J48" s="148" t="str">
        <f>IF($D48="","",VLOOKUP($AD48,Opto_Req!$A$2:$K$6,4))</f>
        <v/>
      </c>
      <c r="K48" s="457"/>
      <c r="L48" s="158" t="str">
        <f t="shared" si="3"/>
        <v/>
      </c>
      <c r="M48" s="148" t="str">
        <f>IF($D48="","",VLOOKUP($AD48,Opto_Req!$A$2:$K$6,5))</f>
        <v/>
      </c>
      <c r="N48" s="455"/>
      <c r="O48" s="147" t="str">
        <f t="shared" si="4"/>
        <v/>
      </c>
      <c r="P48" s="148" t="str">
        <f>IF($D48="","",VLOOKUP($AD48,Opto_Req!$A$2:$K$6,6))</f>
        <v/>
      </c>
      <c r="Q48" s="149" t="str">
        <f t="shared" si="1"/>
        <v/>
      </c>
      <c r="R48" s="150" t="str">
        <f t="shared" si="5"/>
        <v/>
      </c>
      <c r="S48" s="151"/>
      <c r="T48" s="456"/>
      <c r="U48" s="456"/>
      <c r="V48" s="453"/>
      <c r="W48" s="456"/>
      <c r="X48" s="456"/>
      <c r="Y48" s="152" t="str">
        <f>IF($D48="","",VLOOKUP($AD48,Opto_Req!$A$2:$K$6,9))</f>
        <v/>
      </c>
      <c r="Z48" s="152" t="str">
        <f>IF(OR($D48="",$AA48=""),"",MIN(VLOOKUP($AD48,Opto_Req!$A$2:$K$6,10),$AA48-VLOOKUP($AD48,Opto_Req!$A$2:$K$6,11)))</f>
        <v/>
      </c>
      <c r="AA48" s="453"/>
      <c r="AB48" s="453"/>
      <c r="AC48" s="151"/>
      <c r="AD48" s="126" t="e">
        <f>VLOOKUP($D48,Opto_Req!$N$2:$P$6,2)</f>
        <v>#N/A</v>
      </c>
      <c r="AE48" s="126" t="e">
        <f>VLOOKUP($D48,Opto_Req!$N$2:$P$6,3)</f>
        <v>#N/A</v>
      </c>
    </row>
    <row r="49" spans="1:31" x14ac:dyDescent="0.25">
      <c r="A49" s="125"/>
      <c r="B49" s="453"/>
      <c r="C49" s="453"/>
      <c r="D49" s="454"/>
      <c r="E49" s="457"/>
      <c r="F49" s="158" t="str">
        <f t="shared" si="0"/>
        <v/>
      </c>
      <c r="G49" s="148" t="str">
        <f>IF($D49="","",IF($U49="",VLOOKUP($AD49,Opto_Req!$A$2:$K$6,3),1))</f>
        <v/>
      </c>
      <c r="H49" s="455"/>
      <c r="I49" s="147" t="str">
        <f t="shared" si="2"/>
        <v/>
      </c>
      <c r="J49" s="148" t="str">
        <f>IF($D49="","",VLOOKUP($AD49,Opto_Req!$A$2:$K$6,4))</f>
        <v/>
      </c>
      <c r="K49" s="457"/>
      <c r="L49" s="158" t="str">
        <f t="shared" si="3"/>
        <v/>
      </c>
      <c r="M49" s="148" t="str">
        <f>IF($D49="","",VLOOKUP($AD49,Opto_Req!$A$2:$K$6,5))</f>
        <v/>
      </c>
      <c r="N49" s="455"/>
      <c r="O49" s="147" t="str">
        <f t="shared" si="4"/>
        <v/>
      </c>
      <c r="P49" s="148" t="str">
        <f>IF($D49="","",VLOOKUP($AD49,Opto_Req!$A$2:$K$6,6))</f>
        <v/>
      </c>
      <c r="Q49" s="149" t="str">
        <f t="shared" si="1"/>
        <v/>
      </c>
      <c r="R49" s="150" t="str">
        <f t="shared" si="5"/>
        <v/>
      </c>
      <c r="S49" s="151"/>
      <c r="T49" s="456"/>
      <c r="U49" s="456"/>
      <c r="V49" s="453"/>
      <c r="W49" s="456"/>
      <c r="X49" s="456"/>
      <c r="Y49" s="152" t="str">
        <f>IF($D49="","",VLOOKUP($AD49,Opto_Req!$A$2:$K$6,9))</f>
        <v/>
      </c>
      <c r="Z49" s="152" t="str">
        <f>IF(OR($D49="",$AA49=""),"",MIN(VLOOKUP($AD49,Opto_Req!$A$2:$K$6,10),$AA49-VLOOKUP($AD49,Opto_Req!$A$2:$K$6,11)))</f>
        <v/>
      </c>
      <c r="AA49" s="453"/>
      <c r="AB49" s="453"/>
      <c r="AC49" s="151"/>
      <c r="AD49" s="126" t="e">
        <f>VLOOKUP($D49,Opto_Req!$N$2:$P$6,2)</f>
        <v>#N/A</v>
      </c>
      <c r="AE49" s="126" t="e">
        <f>VLOOKUP($D49,Opto_Req!$N$2:$P$6,3)</f>
        <v>#N/A</v>
      </c>
    </row>
    <row r="50" spans="1:31" x14ac:dyDescent="0.25">
      <c r="A50" s="125"/>
      <c r="B50" s="453"/>
      <c r="C50" s="453"/>
      <c r="D50" s="454"/>
      <c r="E50" s="457"/>
      <c r="F50" s="158" t="str">
        <f t="shared" si="0"/>
        <v/>
      </c>
      <c r="G50" s="148" t="str">
        <f>IF($D50="","",IF($U50="",VLOOKUP($AD50,Opto_Req!$A$2:$K$6,3),1))</f>
        <v/>
      </c>
      <c r="H50" s="455"/>
      <c r="I50" s="147" t="str">
        <f t="shared" si="2"/>
        <v/>
      </c>
      <c r="J50" s="148" t="str">
        <f>IF($D50="","",VLOOKUP($AD50,Opto_Req!$A$2:$K$6,4))</f>
        <v/>
      </c>
      <c r="K50" s="457"/>
      <c r="L50" s="158" t="str">
        <f t="shared" si="3"/>
        <v/>
      </c>
      <c r="M50" s="148" t="str">
        <f>IF($D50="","",VLOOKUP($AD50,Opto_Req!$A$2:$K$6,5))</f>
        <v/>
      </c>
      <c r="N50" s="455"/>
      <c r="O50" s="147" t="str">
        <f t="shared" si="4"/>
        <v/>
      </c>
      <c r="P50" s="148" t="str">
        <f>IF($D50="","",VLOOKUP($AD50,Opto_Req!$A$2:$K$6,6))</f>
        <v/>
      </c>
      <c r="Q50" s="149" t="str">
        <f t="shared" si="1"/>
        <v/>
      </c>
      <c r="R50" s="150" t="str">
        <f t="shared" si="5"/>
        <v/>
      </c>
      <c r="S50" s="151"/>
      <c r="T50" s="456"/>
      <c r="U50" s="456"/>
      <c r="V50" s="453"/>
      <c r="W50" s="456"/>
      <c r="X50" s="456"/>
      <c r="Y50" s="152" t="str">
        <f>IF($D50="","",VLOOKUP($AD50,Opto_Req!$A$2:$K$6,9))</f>
        <v/>
      </c>
      <c r="Z50" s="152" t="str">
        <f>IF(OR($D50="",$AA50=""),"",MIN(VLOOKUP($AD50,Opto_Req!$A$2:$K$6,10),$AA50-VLOOKUP($AD50,Opto_Req!$A$2:$K$6,11)))</f>
        <v/>
      </c>
      <c r="AA50" s="453"/>
      <c r="AB50" s="453"/>
      <c r="AC50" s="151"/>
      <c r="AD50" s="126" t="e">
        <f>VLOOKUP($D50,Opto_Req!$N$2:$P$6,2)</f>
        <v>#N/A</v>
      </c>
      <c r="AE50" s="126" t="e">
        <f>VLOOKUP($D50,Opto_Req!$N$2:$P$6,3)</f>
        <v>#N/A</v>
      </c>
    </row>
    <row r="51" spans="1:31" x14ac:dyDescent="0.25">
      <c r="A51" s="125"/>
      <c r="B51" s="453"/>
      <c r="C51" s="453"/>
      <c r="D51" s="454"/>
      <c r="E51" s="457"/>
      <c r="F51" s="158" t="str">
        <f t="shared" si="0"/>
        <v/>
      </c>
      <c r="G51" s="148" t="str">
        <f>IF($D51="","",IF($U51="",VLOOKUP($AD51,Opto_Req!$A$2:$K$6,3),1))</f>
        <v/>
      </c>
      <c r="H51" s="455"/>
      <c r="I51" s="147" t="str">
        <f t="shared" si="2"/>
        <v/>
      </c>
      <c r="J51" s="148" t="str">
        <f>IF($D51="","",VLOOKUP($AD51,Opto_Req!$A$2:$K$6,4))</f>
        <v/>
      </c>
      <c r="K51" s="457"/>
      <c r="L51" s="158" t="str">
        <f t="shared" si="3"/>
        <v/>
      </c>
      <c r="M51" s="148" t="str">
        <f>IF($D51="","",VLOOKUP($AD51,Opto_Req!$A$2:$K$6,5))</f>
        <v/>
      </c>
      <c r="N51" s="455"/>
      <c r="O51" s="147" t="str">
        <f t="shared" si="4"/>
        <v/>
      </c>
      <c r="P51" s="148" t="str">
        <f>IF($D51="","",VLOOKUP($AD51,Opto_Req!$A$2:$K$6,6))</f>
        <v/>
      </c>
      <c r="Q51" s="149" t="str">
        <f t="shared" si="1"/>
        <v/>
      </c>
      <c r="R51" s="150" t="str">
        <f t="shared" si="5"/>
        <v/>
      </c>
      <c r="S51" s="151"/>
      <c r="T51" s="456"/>
      <c r="U51" s="456"/>
      <c r="V51" s="453"/>
      <c r="W51" s="456"/>
      <c r="X51" s="456"/>
      <c r="Y51" s="152" t="str">
        <f>IF($D51="","",VLOOKUP($AD51,Opto_Req!$A$2:$K$6,9))</f>
        <v/>
      </c>
      <c r="Z51" s="152" t="str">
        <f>IF(OR($D51="",$AA51=""),"",MIN(VLOOKUP($AD51,Opto_Req!$A$2:$K$6,10),$AA51-VLOOKUP($AD51,Opto_Req!$A$2:$K$6,11)))</f>
        <v/>
      </c>
      <c r="AA51" s="453"/>
      <c r="AB51" s="453"/>
      <c r="AC51" s="151"/>
      <c r="AD51" s="126" t="e">
        <f>VLOOKUP($D51,Opto_Req!$N$2:$P$6,2)</f>
        <v>#N/A</v>
      </c>
      <c r="AE51" s="126" t="e">
        <f>VLOOKUP($D51,Opto_Req!$N$2:$P$6,3)</f>
        <v>#N/A</v>
      </c>
    </row>
    <row r="52" spans="1:31" x14ac:dyDescent="0.25">
      <c r="A52" s="125"/>
      <c r="B52" s="453"/>
      <c r="C52" s="453"/>
      <c r="D52" s="454"/>
      <c r="E52" s="457"/>
      <c r="F52" s="158" t="str">
        <f t="shared" si="0"/>
        <v/>
      </c>
      <c r="G52" s="148" t="str">
        <f>IF($D52="","",IF($U52="",VLOOKUP($AD52,Opto_Req!$A$2:$K$6,3),1))</f>
        <v/>
      </c>
      <c r="H52" s="455"/>
      <c r="I52" s="147" t="str">
        <f t="shared" si="2"/>
        <v/>
      </c>
      <c r="J52" s="148" t="str">
        <f>IF($D52="","",VLOOKUP($AD52,Opto_Req!$A$2:$K$6,4))</f>
        <v/>
      </c>
      <c r="K52" s="457"/>
      <c r="L52" s="158" t="str">
        <f t="shared" si="3"/>
        <v/>
      </c>
      <c r="M52" s="148" t="str">
        <f>IF($D52="","",VLOOKUP($AD52,Opto_Req!$A$2:$K$6,5))</f>
        <v/>
      </c>
      <c r="N52" s="455"/>
      <c r="O52" s="147" t="str">
        <f t="shared" si="4"/>
        <v/>
      </c>
      <c r="P52" s="148" t="str">
        <f>IF($D52="","",VLOOKUP($AD52,Opto_Req!$A$2:$K$6,6))</f>
        <v/>
      </c>
      <c r="Q52" s="149" t="str">
        <f t="shared" si="1"/>
        <v/>
      </c>
      <c r="R52" s="150" t="str">
        <f t="shared" si="5"/>
        <v/>
      </c>
      <c r="S52" s="151"/>
      <c r="T52" s="456"/>
      <c r="U52" s="456"/>
      <c r="V52" s="453"/>
      <c r="W52" s="456"/>
      <c r="X52" s="456"/>
      <c r="Y52" s="152" t="str">
        <f>IF($D52="","",VLOOKUP($AD52,Opto_Req!$A$2:$K$6,9))</f>
        <v/>
      </c>
      <c r="Z52" s="152" t="str">
        <f>IF(OR($D52="",$AA52=""),"",MIN(VLOOKUP($AD52,Opto_Req!$A$2:$K$6,10),$AA52-VLOOKUP($AD52,Opto_Req!$A$2:$K$6,11)))</f>
        <v/>
      </c>
      <c r="AA52" s="453"/>
      <c r="AB52" s="453"/>
      <c r="AC52" s="151"/>
      <c r="AD52" s="126" t="e">
        <f>VLOOKUP($D52,Opto_Req!$N$2:$P$6,2)</f>
        <v>#N/A</v>
      </c>
      <c r="AE52" s="126" t="e">
        <f>VLOOKUP($D52,Opto_Req!$N$2:$P$6,3)</f>
        <v>#N/A</v>
      </c>
    </row>
    <row r="53" spans="1:31" x14ac:dyDescent="0.25">
      <c r="A53" s="125"/>
      <c r="B53" s="453"/>
      <c r="C53" s="453"/>
      <c r="D53" s="454"/>
      <c r="E53" s="457"/>
      <c r="F53" s="158" t="str">
        <f t="shared" si="0"/>
        <v/>
      </c>
      <c r="G53" s="148" t="str">
        <f>IF($D53="","",IF($U53="",VLOOKUP($AD53,Opto_Req!$A$2:$K$6,3),1))</f>
        <v/>
      </c>
      <c r="H53" s="455"/>
      <c r="I53" s="147" t="str">
        <f t="shared" si="2"/>
        <v/>
      </c>
      <c r="J53" s="148" t="str">
        <f>IF($D53="","",VLOOKUP($AD53,Opto_Req!$A$2:$K$6,4))</f>
        <v/>
      </c>
      <c r="K53" s="457"/>
      <c r="L53" s="158" t="str">
        <f t="shared" si="3"/>
        <v/>
      </c>
      <c r="M53" s="148" t="str">
        <f>IF($D53="","",VLOOKUP($AD53,Opto_Req!$A$2:$K$6,5))</f>
        <v/>
      </c>
      <c r="N53" s="455"/>
      <c r="O53" s="147" t="str">
        <f t="shared" si="4"/>
        <v/>
      </c>
      <c r="P53" s="148" t="str">
        <f>IF($D53="","",VLOOKUP($AD53,Opto_Req!$A$2:$K$6,6))</f>
        <v/>
      </c>
      <c r="Q53" s="149" t="str">
        <f t="shared" si="1"/>
        <v/>
      </c>
      <c r="R53" s="150" t="str">
        <f t="shared" si="5"/>
        <v/>
      </c>
      <c r="S53" s="151"/>
      <c r="T53" s="456"/>
      <c r="U53" s="456"/>
      <c r="V53" s="453"/>
      <c r="W53" s="456"/>
      <c r="X53" s="456"/>
      <c r="Y53" s="152" t="str">
        <f>IF($D53="","",VLOOKUP($AD53,Opto_Req!$A$2:$K$6,9))</f>
        <v/>
      </c>
      <c r="Z53" s="152" t="str">
        <f>IF(OR($D53="",$AA53=""),"",MIN(VLOOKUP($AD53,Opto_Req!$A$2:$K$6,10),$AA53-VLOOKUP($AD53,Opto_Req!$A$2:$K$6,11)))</f>
        <v/>
      </c>
      <c r="AA53" s="453"/>
      <c r="AB53" s="453"/>
      <c r="AC53" s="151"/>
      <c r="AD53" s="126" t="e">
        <f>VLOOKUP($D53,Opto_Req!$N$2:$P$6,2)</f>
        <v>#N/A</v>
      </c>
      <c r="AE53" s="126" t="e">
        <f>VLOOKUP($D53,Opto_Req!$N$2:$P$6,3)</f>
        <v>#N/A</v>
      </c>
    </row>
    <row r="54" spans="1:31" x14ac:dyDescent="0.25">
      <c r="A54" s="125"/>
      <c r="B54" s="453"/>
      <c r="C54" s="453"/>
      <c r="D54" s="454"/>
      <c r="E54" s="457"/>
      <c r="F54" s="158" t="str">
        <f t="shared" si="0"/>
        <v/>
      </c>
      <c r="G54" s="148" t="str">
        <f>IF($D54="","",IF($U54="",VLOOKUP($AD54,Opto_Req!$A$2:$K$6,3),1))</f>
        <v/>
      </c>
      <c r="H54" s="455"/>
      <c r="I54" s="147" t="str">
        <f t="shared" si="2"/>
        <v/>
      </c>
      <c r="J54" s="148" t="str">
        <f>IF($D54="","",VLOOKUP($AD54,Opto_Req!$A$2:$K$6,4))</f>
        <v/>
      </c>
      <c r="K54" s="457"/>
      <c r="L54" s="158" t="str">
        <f t="shared" si="3"/>
        <v/>
      </c>
      <c r="M54" s="148" t="str">
        <f>IF($D54="","",VLOOKUP($AD54,Opto_Req!$A$2:$K$6,5))</f>
        <v/>
      </c>
      <c r="N54" s="455"/>
      <c r="O54" s="147" t="str">
        <f t="shared" si="4"/>
        <v/>
      </c>
      <c r="P54" s="148" t="str">
        <f>IF($D54="","",VLOOKUP($AD54,Opto_Req!$A$2:$K$6,6))</f>
        <v/>
      </c>
      <c r="Q54" s="149" t="str">
        <f t="shared" si="1"/>
        <v/>
      </c>
      <c r="R54" s="150" t="str">
        <f t="shared" si="5"/>
        <v/>
      </c>
      <c r="S54" s="151"/>
      <c r="T54" s="456"/>
      <c r="U54" s="456"/>
      <c r="V54" s="453"/>
      <c r="W54" s="456"/>
      <c r="X54" s="456"/>
      <c r="Y54" s="152" t="str">
        <f>IF($D54="","",VLOOKUP($AD54,Opto_Req!$A$2:$K$6,9))</f>
        <v/>
      </c>
      <c r="Z54" s="152" t="str">
        <f>IF(OR($D54="",$AA54=""),"",MIN(VLOOKUP($AD54,Opto_Req!$A$2:$K$6,10),$AA54-VLOOKUP($AD54,Opto_Req!$A$2:$K$6,11)))</f>
        <v/>
      </c>
      <c r="AA54" s="453"/>
      <c r="AB54" s="453"/>
      <c r="AC54" s="151"/>
      <c r="AD54" s="126" t="e">
        <f>VLOOKUP($D54,Opto_Req!$N$2:$P$6,2)</f>
        <v>#N/A</v>
      </c>
      <c r="AE54" s="126" t="e">
        <f>VLOOKUP($D54,Opto_Req!$N$2:$P$6,3)</f>
        <v>#N/A</v>
      </c>
    </row>
    <row r="55" spans="1:31" x14ac:dyDescent="0.25">
      <c r="A55" s="125"/>
      <c r="B55" s="453"/>
      <c r="C55" s="453"/>
      <c r="D55" s="454"/>
      <c r="E55" s="457"/>
      <c r="F55" s="158" t="str">
        <f t="shared" si="0"/>
        <v/>
      </c>
      <c r="G55" s="148" t="str">
        <f>IF($D55="","",IF($U55="",VLOOKUP($AD55,Opto_Req!$A$2:$K$6,3),1))</f>
        <v/>
      </c>
      <c r="H55" s="455"/>
      <c r="I55" s="147" t="str">
        <f t="shared" si="2"/>
        <v/>
      </c>
      <c r="J55" s="148" t="str">
        <f>IF($D55="","",VLOOKUP($AD55,Opto_Req!$A$2:$K$6,4))</f>
        <v/>
      </c>
      <c r="K55" s="457"/>
      <c r="L55" s="158" t="str">
        <f t="shared" si="3"/>
        <v/>
      </c>
      <c r="M55" s="148" t="str">
        <f>IF($D55="","",VLOOKUP($AD55,Opto_Req!$A$2:$K$6,5))</f>
        <v/>
      </c>
      <c r="N55" s="455"/>
      <c r="O55" s="147" t="str">
        <f t="shared" si="4"/>
        <v/>
      </c>
      <c r="P55" s="148" t="str">
        <f>IF($D55="","",VLOOKUP($AD55,Opto_Req!$A$2:$K$6,6))</f>
        <v/>
      </c>
      <c r="Q55" s="149" t="str">
        <f t="shared" si="1"/>
        <v/>
      </c>
      <c r="R55" s="150" t="str">
        <f t="shared" si="5"/>
        <v/>
      </c>
      <c r="S55" s="151"/>
      <c r="T55" s="456"/>
      <c r="U55" s="456"/>
      <c r="V55" s="453"/>
      <c r="W55" s="456"/>
      <c r="X55" s="456"/>
      <c r="Y55" s="152" t="str">
        <f>IF($D55="","",VLOOKUP($AD55,Opto_Req!$A$2:$K$6,9))</f>
        <v/>
      </c>
      <c r="Z55" s="152" t="str">
        <f>IF(OR($D55="",$AA55=""),"",MIN(VLOOKUP($AD55,Opto_Req!$A$2:$K$6,10),$AA55-VLOOKUP($AD55,Opto_Req!$A$2:$K$6,11)))</f>
        <v/>
      </c>
      <c r="AA55" s="453"/>
      <c r="AB55" s="453"/>
      <c r="AC55" s="151"/>
      <c r="AD55" s="126" t="e">
        <f>VLOOKUP($D55,Opto_Req!$N$2:$P$6,2)</f>
        <v>#N/A</v>
      </c>
      <c r="AE55" s="126" t="e">
        <f>VLOOKUP($D55,Opto_Req!$N$2:$P$6,3)</f>
        <v>#N/A</v>
      </c>
    </row>
    <row r="56" spans="1:31" x14ac:dyDescent="0.25">
      <c r="A56" s="125"/>
      <c r="B56" s="453"/>
      <c r="C56" s="453"/>
      <c r="D56" s="454"/>
      <c r="E56" s="457"/>
      <c r="F56" s="158" t="str">
        <f t="shared" si="0"/>
        <v/>
      </c>
      <c r="G56" s="148" t="str">
        <f>IF($D56="","",IF($U56="",VLOOKUP($AD56,Opto_Req!$A$2:$K$6,3),1))</f>
        <v/>
      </c>
      <c r="H56" s="455"/>
      <c r="I56" s="147" t="str">
        <f t="shared" si="2"/>
        <v/>
      </c>
      <c r="J56" s="148" t="str">
        <f>IF($D56="","",VLOOKUP($AD56,Opto_Req!$A$2:$K$6,4))</f>
        <v/>
      </c>
      <c r="K56" s="457"/>
      <c r="L56" s="158" t="str">
        <f t="shared" si="3"/>
        <v/>
      </c>
      <c r="M56" s="148" t="str">
        <f>IF($D56="","",VLOOKUP($AD56,Opto_Req!$A$2:$K$6,5))</f>
        <v/>
      </c>
      <c r="N56" s="455"/>
      <c r="O56" s="147" t="str">
        <f t="shared" si="4"/>
        <v/>
      </c>
      <c r="P56" s="148" t="str">
        <f>IF($D56="","",VLOOKUP($AD56,Opto_Req!$A$2:$K$6,6))</f>
        <v/>
      </c>
      <c r="Q56" s="149" t="str">
        <f t="shared" si="1"/>
        <v/>
      </c>
      <c r="R56" s="150" t="str">
        <f t="shared" si="5"/>
        <v/>
      </c>
      <c r="S56" s="151"/>
      <c r="T56" s="456"/>
      <c r="U56" s="456"/>
      <c r="V56" s="453"/>
      <c r="W56" s="456"/>
      <c r="X56" s="456"/>
      <c r="Y56" s="152" t="str">
        <f>IF($D56="","",VLOOKUP($AD56,Opto_Req!$A$2:$K$6,9))</f>
        <v/>
      </c>
      <c r="Z56" s="152" t="str">
        <f>IF(OR($D56="",$AA56=""),"",MIN(VLOOKUP($AD56,Opto_Req!$A$2:$K$6,10),$AA56-VLOOKUP($AD56,Opto_Req!$A$2:$K$6,11)))</f>
        <v/>
      </c>
      <c r="AA56" s="453"/>
      <c r="AB56" s="453"/>
      <c r="AC56" s="151"/>
      <c r="AD56" s="126" t="e">
        <f>VLOOKUP($D56,Opto_Req!$N$2:$P$6,2)</f>
        <v>#N/A</v>
      </c>
      <c r="AE56" s="126" t="e">
        <f>VLOOKUP($D56,Opto_Req!$N$2:$P$6,3)</f>
        <v>#N/A</v>
      </c>
    </row>
    <row r="57" spans="1:31" x14ac:dyDescent="0.25">
      <c r="A57" s="125"/>
      <c r="B57" s="453"/>
      <c r="C57" s="453"/>
      <c r="D57" s="454"/>
      <c r="E57" s="457"/>
      <c r="F57" s="158" t="str">
        <f t="shared" si="0"/>
        <v/>
      </c>
      <c r="G57" s="148" t="str">
        <f>IF($D57="","",IF($U57="",VLOOKUP($AD57,Opto_Req!$A$2:$K$6,3),1))</f>
        <v/>
      </c>
      <c r="H57" s="455"/>
      <c r="I57" s="147" t="str">
        <f t="shared" si="2"/>
        <v/>
      </c>
      <c r="J57" s="148" t="str">
        <f>IF($D57="","",VLOOKUP($AD57,Opto_Req!$A$2:$K$6,4))</f>
        <v/>
      </c>
      <c r="K57" s="457"/>
      <c r="L57" s="158" t="str">
        <f t="shared" si="3"/>
        <v/>
      </c>
      <c r="M57" s="148" t="str">
        <f>IF($D57="","",VLOOKUP($AD57,Opto_Req!$A$2:$K$6,5))</f>
        <v/>
      </c>
      <c r="N57" s="455"/>
      <c r="O57" s="147" t="str">
        <f t="shared" si="4"/>
        <v/>
      </c>
      <c r="P57" s="148" t="str">
        <f>IF($D57="","",VLOOKUP($AD57,Opto_Req!$A$2:$K$6,6))</f>
        <v/>
      </c>
      <c r="Q57" s="149" t="str">
        <f t="shared" si="1"/>
        <v/>
      </c>
      <c r="R57" s="150" t="str">
        <f t="shared" si="5"/>
        <v/>
      </c>
      <c r="S57" s="151"/>
      <c r="T57" s="456"/>
      <c r="U57" s="456"/>
      <c r="V57" s="453"/>
      <c r="W57" s="456"/>
      <c r="X57" s="456"/>
      <c r="Y57" s="152" t="str">
        <f>IF($D57="","",VLOOKUP($AD57,Opto_Req!$A$2:$K$6,9))</f>
        <v/>
      </c>
      <c r="Z57" s="152" t="str">
        <f>IF(OR($D57="",$AA57=""),"",MIN(VLOOKUP($AD57,Opto_Req!$A$2:$K$6,10),$AA57-VLOOKUP($AD57,Opto_Req!$A$2:$K$6,11)))</f>
        <v/>
      </c>
      <c r="AA57" s="453"/>
      <c r="AB57" s="453"/>
      <c r="AC57" s="151"/>
      <c r="AD57" s="126" t="e">
        <f>VLOOKUP($D57,Opto_Req!$N$2:$P$6,2)</f>
        <v>#N/A</v>
      </c>
      <c r="AE57" s="126" t="e">
        <f>VLOOKUP($D57,Opto_Req!$N$2:$P$6,3)</f>
        <v>#N/A</v>
      </c>
    </row>
    <row r="58" spans="1:31" x14ac:dyDescent="0.25">
      <c r="A58" s="125"/>
      <c r="B58" s="453"/>
      <c r="C58" s="453"/>
      <c r="D58" s="454"/>
      <c r="E58" s="457"/>
      <c r="F58" s="158" t="str">
        <f t="shared" si="0"/>
        <v/>
      </c>
      <c r="G58" s="148" t="str">
        <f>IF($D58="","",IF($U58="",VLOOKUP($AD58,Opto_Req!$A$2:$K$6,3),1))</f>
        <v/>
      </c>
      <c r="H58" s="455"/>
      <c r="I58" s="147" t="str">
        <f t="shared" si="2"/>
        <v/>
      </c>
      <c r="J58" s="148" t="str">
        <f>IF($D58="","",VLOOKUP($AD58,Opto_Req!$A$2:$K$6,4))</f>
        <v/>
      </c>
      <c r="K58" s="457"/>
      <c r="L58" s="158" t="str">
        <f t="shared" si="3"/>
        <v/>
      </c>
      <c r="M58" s="148" t="str">
        <f>IF($D58="","",VLOOKUP($AD58,Opto_Req!$A$2:$K$6,5))</f>
        <v/>
      </c>
      <c r="N58" s="455"/>
      <c r="O58" s="147" t="str">
        <f t="shared" si="4"/>
        <v/>
      </c>
      <c r="P58" s="148" t="str">
        <f>IF($D58="","",VLOOKUP($AD58,Opto_Req!$A$2:$K$6,6))</f>
        <v/>
      </c>
      <c r="Q58" s="149" t="str">
        <f t="shared" si="1"/>
        <v/>
      </c>
      <c r="R58" s="150" t="str">
        <f t="shared" si="5"/>
        <v/>
      </c>
      <c r="S58" s="151"/>
      <c r="T58" s="456"/>
      <c r="U58" s="456"/>
      <c r="V58" s="453"/>
      <c r="W58" s="456"/>
      <c r="X58" s="456"/>
      <c r="Y58" s="152" t="str">
        <f>IF($D58="","",VLOOKUP($AD58,Opto_Req!$A$2:$K$6,9))</f>
        <v/>
      </c>
      <c r="Z58" s="152" t="str">
        <f>IF(OR($D58="",$AA58=""),"",MIN(VLOOKUP($AD58,Opto_Req!$A$2:$K$6,10),$AA58-VLOOKUP($AD58,Opto_Req!$A$2:$K$6,11)))</f>
        <v/>
      </c>
      <c r="AA58" s="453"/>
      <c r="AB58" s="453"/>
      <c r="AC58" s="151"/>
      <c r="AD58" s="126" t="e">
        <f>VLOOKUP($D58,Opto_Req!$N$2:$P$6,2)</f>
        <v>#N/A</v>
      </c>
      <c r="AE58" s="126" t="e">
        <f>VLOOKUP($D58,Opto_Req!$N$2:$P$6,3)</f>
        <v>#N/A</v>
      </c>
    </row>
    <row r="59" spans="1:31" x14ac:dyDescent="0.25">
      <c r="A59" s="125"/>
      <c r="B59" s="453"/>
      <c r="C59" s="453"/>
      <c r="D59" s="454"/>
      <c r="E59" s="457"/>
      <c r="F59" s="158" t="str">
        <f t="shared" si="0"/>
        <v/>
      </c>
      <c r="G59" s="148" t="str">
        <f>IF($D59="","",IF($U59="",VLOOKUP($AD59,Opto_Req!$A$2:$K$6,3),1))</f>
        <v/>
      </c>
      <c r="H59" s="455"/>
      <c r="I59" s="147" t="str">
        <f t="shared" si="2"/>
        <v/>
      </c>
      <c r="J59" s="148" t="str">
        <f>IF($D59="","",VLOOKUP($AD59,Opto_Req!$A$2:$K$6,4))</f>
        <v/>
      </c>
      <c r="K59" s="457"/>
      <c r="L59" s="158" t="str">
        <f t="shared" si="3"/>
        <v/>
      </c>
      <c r="M59" s="148" t="str">
        <f>IF($D59="","",VLOOKUP($AD59,Opto_Req!$A$2:$K$6,5))</f>
        <v/>
      </c>
      <c r="N59" s="455"/>
      <c r="O59" s="147" t="str">
        <f t="shared" si="4"/>
        <v/>
      </c>
      <c r="P59" s="148" t="str">
        <f>IF($D59="","",VLOOKUP($AD59,Opto_Req!$A$2:$K$6,6))</f>
        <v/>
      </c>
      <c r="Q59" s="149" t="str">
        <f t="shared" si="1"/>
        <v/>
      </c>
      <c r="R59" s="150" t="str">
        <f t="shared" si="5"/>
        <v/>
      </c>
      <c r="S59" s="151"/>
      <c r="T59" s="456"/>
      <c r="U59" s="456"/>
      <c r="V59" s="453"/>
      <c r="W59" s="456"/>
      <c r="X59" s="456"/>
      <c r="Y59" s="152" t="str">
        <f>IF($D59="","",VLOOKUP($AD59,Opto_Req!$A$2:$K$6,9))</f>
        <v/>
      </c>
      <c r="Z59" s="152" t="str">
        <f>IF(OR($D59="",$AA59=""),"",MIN(VLOOKUP($AD59,Opto_Req!$A$2:$K$6,10),$AA59-VLOOKUP($AD59,Opto_Req!$A$2:$K$6,11)))</f>
        <v/>
      </c>
      <c r="AA59" s="453"/>
      <c r="AB59" s="453"/>
      <c r="AC59" s="151"/>
      <c r="AD59" s="126" t="e">
        <f>VLOOKUP($D59,Opto_Req!$N$2:$P$6,2)</f>
        <v>#N/A</v>
      </c>
      <c r="AE59" s="126" t="e">
        <f>VLOOKUP($D59,Opto_Req!$N$2:$P$6,3)</f>
        <v>#N/A</v>
      </c>
    </row>
    <row r="60" spans="1:31" x14ac:dyDescent="0.25">
      <c r="A60" s="125"/>
      <c r="B60" s="453"/>
      <c r="C60" s="453"/>
      <c r="D60" s="454"/>
      <c r="E60" s="457"/>
      <c r="F60" s="158" t="str">
        <f t="shared" si="0"/>
        <v/>
      </c>
      <c r="G60" s="148" t="str">
        <f>IF($D60="","",IF($U60="",VLOOKUP($AD60,Opto_Req!$A$2:$K$6,3),1))</f>
        <v/>
      </c>
      <c r="H60" s="455"/>
      <c r="I60" s="147" t="str">
        <f t="shared" si="2"/>
        <v/>
      </c>
      <c r="J60" s="148" t="str">
        <f>IF($D60="","",VLOOKUP($AD60,Opto_Req!$A$2:$K$6,4))</f>
        <v/>
      </c>
      <c r="K60" s="457"/>
      <c r="L60" s="158" t="str">
        <f t="shared" si="3"/>
        <v/>
      </c>
      <c r="M60" s="148" t="str">
        <f>IF($D60="","",VLOOKUP($AD60,Opto_Req!$A$2:$K$6,5))</f>
        <v/>
      </c>
      <c r="N60" s="455"/>
      <c r="O60" s="147" t="str">
        <f t="shared" si="4"/>
        <v/>
      </c>
      <c r="P60" s="148" t="str">
        <f>IF($D60="","",VLOOKUP($AD60,Opto_Req!$A$2:$K$6,6))</f>
        <v/>
      </c>
      <c r="Q60" s="149" t="str">
        <f t="shared" si="1"/>
        <v/>
      </c>
      <c r="R60" s="150" t="str">
        <f t="shared" si="5"/>
        <v/>
      </c>
      <c r="S60" s="151"/>
      <c r="T60" s="456"/>
      <c r="U60" s="456"/>
      <c r="V60" s="453"/>
      <c r="W60" s="456"/>
      <c r="X60" s="456"/>
      <c r="Y60" s="152" t="str">
        <f>IF($D60="","",VLOOKUP($AD60,Opto_Req!$A$2:$K$6,9))</f>
        <v/>
      </c>
      <c r="Z60" s="152" t="str">
        <f>IF(OR($D60="",$AA60=""),"",MIN(VLOOKUP($AD60,Opto_Req!$A$2:$K$6,10),$AA60-VLOOKUP($AD60,Opto_Req!$A$2:$K$6,11)))</f>
        <v/>
      </c>
      <c r="AA60" s="453"/>
      <c r="AB60" s="453"/>
      <c r="AC60" s="151"/>
      <c r="AD60" s="126" t="e">
        <f>VLOOKUP($D60,Opto_Req!$N$2:$P$6,2)</f>
        <v>#N/A</v>
      </c>
      <c r="AE60" s="126" t="e">
        <f>VLOOKUP($D60,Opto_Req!$N$2:$P$6,3)</f>
        <v>#N/A</v>
      </c>
    </row>
    <row r="61" spans="1:31" x14ac:dyDescent="0.25">
      <c r="A61" s="125"/>
      <c r="B61" s="453"/>
      <c r="C61" s="453"/>
      <c r="D61" s="454"/>
      <c r="E61" s="457"/>
      <c r="F61" s="158" t="str">
        <f t="shared" si="0"/>
        <v/>
      </c>
      <c r="G61" s="148" t="str">
        <f>IF($D61="","",IF($U61="",VLOOKUP($AD61,Opto_Req!$A$2:$K$6,3),1))</f>
        <v/>
      </c>
      <c r="H61" s="455"/>
      <c r="I61" s="147" t="str">
        <f t="shared" si="2"/>
        <v/>
      </c>
      <c r="J61" s="148" t="str">
        <f>IF($D61="","",VLOOKUP($AD61,Opto_Req!$A$2:$K$6,4))</f>
        <v/>
      </c>
      <c r="K61" s="457"/>
      <c r="L61" s="158" t="str">
        <f t="shared" si="3"/>
        <v/>
      </c>
      <c r="M61" s="148" t="str">
        <f>IF($D61="","",VLOOKUP($AD61,Opto_Req!$A$2:$K$6,5))</f>
        <v/>
      </c>
      <c r="N61" s="455"/>
      <c r="O61" s="147" t="str">
        <f t="shared" si="4"/>
        <v/>
      </c>
      <c r="P61" s="148" t="str">
        <f>IF($D61="","",VLOOKUP($AD61,Opto_Req!$A$2:$K$6,6))</f>
        <v/>
      </c>
      <c r="Q61" s="149" t="str">
        <f t="shared" si="1"/>
        <v/>
      </c>
      <c r="R61" s="150" t="str">
        <f t="shared" si="5"/>
        <v/>
      </c>
      <c r="S61" s="151"/>
      <c r="T61" s="456"/>
      <c r="U61" s="456"/>
      <c r="V61" s="453"/>
      <c r="W61" s="456"/>
      <c r="X61" s="456"/>
      <c r="Y61" s="152" t="str">
        <f>IF($D61="","",VLOOKUP($AD61,Opto_Req!$A$2:$K$6,9))</f>
        <v/>
      </c>
      <c r="Z61" s="152" t="str">
        <f>IF(OR($D61="",$AA61=""),"",MIN(VLOOKUP($AD61,Opto_Req!$A$2:$K$6,10),$AA61-VLOOKUP($AD61,Opto_Req!$A$2:$K$6,11)))</f>
        <v/>
      </c>
      <c r="AA61" s="453"/>
      <c r="AB61" s="453"/>
      <c r="AC61" s="151"/>
      <c r="AD61" s="126" t="e">
        <f>VLOOKUP($D61,Opto_Req!$N$2:$P$6,2)</f>
        <v>#N/A</v>
      </c>
      <c r="AE61" s="126" t="e">
        <f>VLOOKUP($D61,Opto_Req!$N$2:$P$6,3)</f>
        <v>#N/A</v>
      </c>
    </row>
    <row r="62" spans="1:31" x14ac:dyDescent="0.25">
      <c r="A62" s="125"/>
      <c r="B62" s="453"/>
      <c r="C62" s="453"/>
      <c r="D62" s="454"/>
      <c r="E62" s="457"/>
      <c r="F62" s="158" t="str">
        <f t="shared" si="0"/>
        <v/>
      </c>
      <c r="G62" s="148" t="str">
        <f>IF($D62="","",IF($U62="",VLOOKUP($AD62,Opto_Req!$A$2:$K$6,3),1))</f>
        <v/>
      </c>
      <c r="H62" s="455"/>
      <c r="I62" s="147" t="str">
        <f t="shared" si="2"/>
        <v/>
      </c>
      <c r="J62" s="148" t="str">
        <f>IF($D62="","",VLOOKUP($AD62,Opto_Req!$A$2:$K$6,4))</f>
        <v/>
      </c>
      <c r="K62" s="457"/>
      <c r="L62" s="158" t="str">
        <f t="shared" si="3"/>
        <v/>
      </c>
      <c r="M62" s="148" t="str">
        <f>IF($D62="","",VLOOKUP($AD62,Opto_Req!$A$2:$K$6,5))</f>
        <v/>
      </c>
      <c r="N62" s="455"/>
      <c r="O62" s="147" t="str">
        <f t="shared" si="4"/>
        <v/>
      </c>
      <c r="P62" s="148" t="str">
        <f>IF($D62="","",VLOOKUP($AD62,Opto_Req!$A$2:$K$6,6))</f>
        <v/>
      </c>
      <c r="Q62" s="149" t="str">
        <f t="shared" si="1"/>
        <v/>
      </c>
      <c r="R62" s="150" t="str">
        <f t="shared" si="5"/>
        <v/>
      </c>
      <c r="S62" s="151"/>
      <c r="T62" s="456"/>
      <c r="U62" s="456"/>
      <c r="V62" s="453"/>
      <c r="W62" s="456"/>
      <c r="X62" s="456"/>
      <c r="Y62" s="152" t="str">
        <f>IF($D62="","",VLOOKUP($AD62,Opto_Req!$A$2:$K$6,9))</f>
        <v/>
      </c>
      <c r="Z62" s="152" t="str">
        <f>IF(OR($D62="",$AA62=""),"",MIN(VLOOKUP($AD62,Opto_Req!$A$2:$K$6,10),$AA62-VLOOKUP($AD62,Opto_Req!$A$2:$K$6,11)))</f>
        <v/>
      </c>
      <c r="AA62" s="453"/>
      <c r="AB62" s="453"/>
      <c r="AC62" s="151"/>
      <c r="AD62" s="126" t="e">
        <f>VLOOKUP($D62,Opto_Req!$N$2:$P$6,2)</f>
        <v>#N/A</v>
      </c>
      <c r="AE62" s="126" t="e">
        <f>VLOOKUP($D62,Opto_Req!$N$2:$P$6,3)</f>
        <v>#N/A</v>
      </c>
    </row>
    <row r="63" spans="1:31" x14ac:dyDescent="0.25">
      <c r="A63" s="125"/>
      <c r="B63" s="453"/>
      <c r="C63" s="453"/>
      <c r="D63" s="454"/>
      <c r="E63" s="457"/>
      <c r="F63" s="158" t="str">
        <f t="shared" si="0"/>
        <v/>
      </c>
      <c r="G63" s="148" t="str">
        <f>IF($D63="","",IF($U63="",VLOOKUP($AD63,Opto_Req!$A$2:$K$6,3),1))</f>
        <v/>
      </c>
      <c r="H63" s="455"/>
      <c r="I63" s="147" t="str">
        <f t="shared" si="2"/>
        <v/>
      </c>
      <c r="J63" s="148" t="str">
        <f>IF($D63="","",VLOOKUP($AD63,Opto_Req!$A$2:$K$6,4))</f>
        <v/>
      </c>
      <c r="K63" s="457"/>
      <c r="L63" s="158" t="str">
        <f t="shared" si="3"/>
        <v/>
      </c>
      <c r="M63" s="148" t="str">
        <f>IF($D63="","",VLOOKUP($AD63,Opto_Req!$A$2:$K$6,5))</f>
        <v/>
      </c>
      <c r="N63" s="455"/>
      <c r="O63" s="147" t="str">
        <f t="shared" si="4"/>
        <v/>
      </c>
      <c r="P63" s="148" t="str">
        <f>IF($D63="","",VLOOKUP($AD63,Opto_Req!$A$2:$K$6,6))</f>
        <v/>
      </c>
      <c r="Q63" s="149" t="str">
        <f t="shared" si="1"/>
        <v/>
      </c>
      <c r="R63" s="150" t="str">
        <f t="shared" si="5"/>
        <v/>
      </c>
      <c r="S63" s="151"/>
      <c r="T63" s="456"/>
      <c r="U63" s="456"/>
      <c r="V63" s="453"/>
      <c r="W63" s="456"/>
      <c r="X63" s="456"/>
      <c r="Y63" s="152" t="str">
        <f>IF($D63="","",VLOOKUP($AD63,Opto_Req!$A$2:$K$6,9))</f>
        <v/>
      </c>
      <c r="Z63" s="152" t="str">
        <f>IF(OR($D63="",$AA63=""),"",MIN(VLOOKUP($AD63,Opto_Req!$A$2:$K$6,10),$AA63-VLOOKUP($AD63,Opto_Req!$A$2:$K$6,11)))</f>
        <v/>
      </c>
      <c r="AA63" s="453"/>
      <c r="AB63" s="453"/>
      <c r="AC63" s="151"/>
      <c r="AD63" s="126" t="e">
        <f>VLOOKUP($D63,Opto_Req!$N$2:$P$6,2)</f>
        <v>#N/A</v>
      </c>
      <c r="AE63" s="126" t="e">
        <f>VLOOKUP($D63,Opto_Req!$N$2:$P$6,3)</f>
        <v>#N/A</v>
      </c>
    </row>
    <row r="64" spans="1:31" x14ac:dyDescent="0.25">
      <c r="A64" s="125"/>
      <c r="B64" s="453"/>
      <c r="C64" s="453"/>
      <c r="D64" s="454"/>
      <c r="E64" s="457"/>
      <c r="F64" s="158" t="str">
        <f t="shared" si="0"/>
        <v/>
      </c>
      <c r="G64" s="148" t="str">
        <f>IF($D64="","",IF($U64="",VLOOKUP($AD64,Opto_Req!$A$2:$K$6,3),1))</f>
        <v/>
      </c>
      <c r="H64" s="455"/>
      <c r="I64" s="147" t="str">
        <f t="shared" si="2"/>
        <v/>
      </c>
      <c r="J64" s="148" t="str">
        <f>IF($D64="","",VLOOKUP($AD64,Opto_Req!$A$2:$K$6,4))</f>
        <v/>
      </c>
      <c r="K64" s="457"/>
      <c r="L64" s="158" t="str">
        <f t="shared" si="3"/>
        <v/>
      </c>
      <c r="M64" s="148" t="str">
        <f>IF($D64="","",VLOOKUP($AD64,Opto_Req!$A$2:$K$6,5))</f>
        <v/>
      </c>
      <c r="N64" s="455"/>
      <c r="O64" s="147" t="str">
        <f t="shared" si="4"/>
        <v/>
      </c>
      <c r="P64" s="148" t="str">
        <f>IF($D64="","",VLOOKUP($AD64,Opto_Req!$A$2:$K$6,6))</f>
        <v/>
      </c>
      <c r="Q64" s="149" t="str">
        <f t="shared" si="1"/>
        <v/>
      </c>
      <c r="R64" s="150" t="str">
        <f t="shared" si="5"/>
        <v/>
      </c>
      <c r="S64" s="151"/>
      <c r="T64" s="456"/>
      <c r="U64" s="456"/>
      <c r="V64" s="453"/>
      <c r="W64" s="456"/>
      <c r="X64" s="456"/>
      <c r="Y64" s="152" t="str">
        <f>IF($D64="","",VLOOKUP($AD64,Opto_Req!$A$2:$K$6,9))</f>
        <v/>
      </c>
      <c r="Z64" s="152" t="str">
        <f>IF(OR($D64="",$AA64=""),"",MIN(VLOOKUP($AD64,Opto_Req!$A$2:$K$6,10),$AA64-VLOOKUP($AD64,Opto_Req!$A$2:$K$6,11)))</f>
        <v/>
      </c>
      <c r="AA64" s="453"/>
      <c r="AB64" s="453"/>
      <c r="AC64" s="151"/>
      <c r="AD64" s="126" t="e">
        <f>VLOOKUP($D64,Opto_Req!$N$2:$P$6,2)</f>
        <v>#N/A</v>
      </c>
      <c r="AE64" s="126" t="e">
        <f>VLOOKUP($D64,Opto_Req!$N$2:$P$6,3)</f>
        <v>#N/A</v>
      </c>
    </row>
    <row r="65" spans="1:31" x14ac:dyDescent="0.25">
      <c r="A65" s="125"/>
      <c r="B65" s="453"/>
      <c r="C65" s="453"/>
      <c r="D65" s="454"/>
      <c r="E65" s="457"/>
      <c r="F65" s="158" t="str">
        <f t="shared" si="0"/>
        <v/>
      </c>
      <c r="G65" s="148" t="str">
        <f>IF($D65="","",IF($U65="",VLOOKUP($AD65,Opto_Req!$A$2:$K$6,3),1))</f>
        <v/>
      </c>
      <c r="H65" s="455"/>
      <c r="I65" s="147" t="str">
        <f t="shared" si="2"/>
        <v/>
      </c>
      <c r="J65" s="148" t="str">
        <f>IF($D65="","",VLOOKUP($AD65,Opto_Req!$A$2:$K$6,4))</f>
        <v/>
      </c>
      <c r="K65" s="457"/>
      <c r="L65" s="158" t="str">
        <f t="shared" si="3"/>
        <v/>
      </c>
      <c r="M65" s="148" t="str">
        <f>IF($D65="","",VLOOKUP($AD65,Opto_Req!$A$2:$K$6,5))</f>
        <v/>
      </c>
      <c r="N65" s="455"/>
      <c r="O65" s="147" t="str">
        <f t="shared" si="4"/>
        <v/>
      </c>
      <c r="P65" s="148" t="str">
        <f>IF($D65="","",VLOOKUP($AD65,Opto_Req!$A$2:$K$6,6))</f>
        <v/>
      </c>
      <c r="Q65" s="149" t="str">
        <f t="shared" si="1"/>
        <v/>
      </c>
      <c r="R65" s="150" t="str">
        <f t="shared" si="5"/>
        <v/>
      </c>
      <c r="S65" s="151"/>
      <c r="T65" s="456"/>
      <c r="U65" s="456"/>
      <c r="V65" s="453"/>
      <c r="W65" s="456"/>
      <c r="X65" s="456"/>
      <c r="Y65" s="152" t="str">
        <f>IF($D65="","",VLOOKUP($AD65,Opto_Req!$A$2:$K$6,9))</f>
        <v/>
      </c>
      <c r="Z65" s="152" t="str">
        <f>IF(OR($D65="",$AA65=""),"",MIN(VLOOKUP($AD65,Opto_Req!$A$2:$K$6,10),$AA65-VLOOKUP($AD65,Opto_Req!$A$2:$K$6,11)))</f>
        <v/>
      </c>
      <c r="AA65" s="453"/>
      <c r="AB65" s="453"/>
      <c r="AC65" s="151"/>
      <c r="AD65" s="126" t="e">
        <f>VLOOKUP($D65,Opto_Req!$N$2:$P$6,2)</f>
        <v>#N/A</v>
      </c>
      <c r="AE65" s="126" t="e">
        <f>VLOOKUP($D65,Opto_Req!$N$2:$P$6,3)</f>
        <v>#N/A</v>
      </c>
    </row>
    <row r="66" spans="1:31" x14ac:dyDescent="0.25">
      <c r="A66" s="125"/>
      <c r="B66" s="453"/>
      <c r="C66" s="453"/>
      <c r="D66" s="454"/>
      <c r="E66" s="457"/>
      <c r="F66" s="158" t="str">
        <f t="shared" si="0"/>
        <v/>
      </c>
      <c r="G66" s="148" t="str">
        <f>IF($D66="","",IF($U66="",VLOOKUP($AD66,Opto_Req!$A$2:$K$6,3),1))</f>
        <v/>
      </c>
      <c r="H66" s="455"/>
      <c r="I66" s="147" t="str">
        <f t="shared" si="2"/>
        <v/>
      </c>
      <c r="J66" s="148" t="str">
        <f>IF($D66="","",VLOOKUP($AD66,Opto_Req!$A$2:$K$6,4))</f>
        <v/>
      </c>
      <c r="K66" s="457"/>
      <c r="L66" s="158" t="str">
        <f t="shared" si="3"/>
        <v/>
      </c>
      <c r="M66" s="148" t="str">
        <f>IF($D66="","",VLOOKUP($AD66,Opto_Req!$A$2:$K$6,5))</f>
        <v/>
      </c>
      <c r="N66" s="455"/>
      <c r="O66" s="147" t="str">
        <f t="shared" si="4"/>
        <v/>
      </c>
      <c r="P66" s="148" t="str">
        <f>IF($D66="","",VLOOKUP($AD66,Opto_Req!$A$2:$K$6,6))</f>
        <v/>
      </c>
      <c r="Q66" s="149" t="str">
        <f t="shared" si="1"/>
        <v/>
      </c>
      <c r="R66" s="150" t="str">
        <f t="shared" si="5"/>
        <v/>
      </c>
      <c r="S66" s="151"/>
      <c r="T66" s="456"/>
      <c r="U66" s="456"/>
      <c r="V66" s="453"/>
      <c r="W66" s="456"/>
      <c r="X66" s="456"/>
      <c r="Y66" s="152" t="str">
        <f>IF($D66="","",VLOOKUP($AD66,Opto_Req!$A$2:$K$6,9))</f>
        <v/>
      </c>
      <c r="Z66" s="152" t="str">
        <f>IF(OR($D66="",$AA66=""),"",MIN(VLOOKUP($AD66,Opto_Req!$A$2:$K$6,10),$AA66-VLOOKUP($AD66,Opto_Req!$A$2:$K$6,11)))</f>
        <v/>
      </c>
      <c r="AA66" s="453"/>
      <c r="AB66" s="453"/>
      <c r="AC66" s="151"/>
      <c r="AD66" s="126" t="e">
        <f>VLOOKUP($D66,Opto_Req!$N$2:$P$6,2)</f>
        <v>#N/A</v>
      </c>
      <c r="AE66" s="126" t="e">
        <f>VLOOKUP($D66,Opto_Req!$N$2:$P$6,3)</f>
        <v>#N/A</v>
      </c>
    </row>
    <row r="67" spans="1:31" x14ac:dyDescent="0.25">
      <c r="A67" s="125"/>
      <c r="B67" s="453"/>
      <c r="C67" s="453"/>
      <c r="D67" s="454"/>
      <c r="E67" s="457"/>
      <c r="F67" s="158" t="str">
        <f t="shared" si="0"/>
        <v/>
      </c>
      <c r="G67" s="148" t="str">
        <f>IF($D67="","",IF($U67="",VLOOKUP($AD67,Opto_Req!$A$2:$K$6,3),1))</f>
        <v/>
      </c>
      <c r="H67" s="455"/>
      <c r="I67" s="147" t="str">
        <f t="shared" si="2"/>
        <v/>
      </c>
      <c r="J67" s="148" t="str">
        <f>IF($D67="","",VLOOKUP($AD67,Opto_Req!$A$2:$K$6,4))</f>
        <v/>
      </c>
      <c r="K67" s="457"/>
      <c r="L67" s="158" t="str">
        <f t="shared" si="3"/>
        <v/>
      </c>
      <c r="M67" s="148" t="str">
        <f>IF($D67="","",VLOOKUP($AD67,Opto_Req!$A$2:$K$6,5))</f>
        <v/>
      </c>
      <c r="N67" s="455"/>
      <c r="O67" s="147" t="str">
        <f t="shared" si="4"/>
        <v/>
      </c>
      <c r="P67" s="148" t="str">
        <f>IF($D67="","",VLOOKUP($AD67,Opto_Req!$A$2:$K$6,6))</f>
        <v/>
      </c>
      <c r="Q67" s="149" t="str">
        <f t="shared" si="1"/>
        <v/>
      </c>
      <c r="R67" s="150" t="str">
        <f t="shared" si="5"/>
        <v/>
      </c>
      <c r="S67" s="151"/>
      <c r="T67" s="456"/>
      <c r="U67" s="456"/>
      <c r="V67" s="453"/>
      <c r="W67" s="456"/>
      <c r="X67" s="456"/>
      <c r="Y67" s="152" t="str">
        <f>IF($D67="","",VLOOKUP($AD67,Opto_Req!$A$2:$K$6,9))</f>
        <v/>
      </c>
      <c r="Z67" s="152" t="str">
        <f>IF(OR($D67="",$AA67=""),"",MIN(VLOOKUP($AD67,Opto_Req!$A$2:$K$6,10),$AA67-VLOOKUP($AD67,Opto_Req!$A$2:$K$6,11)))</f>
        <v/>
      </c>
      <c r="AA67" s="453"/>
      <c r="AB67" s="453"/>
      <c r="AC67" s="151"/>
      <c r="AD67" s="126" t="e">
        <f>VLOOKUP($D67,Opto_Req!$N$2:$P$6,2)</f>
        <v>#N/A</v>
      </c>
      <c r="AE67" s="126" t="e">
        <f>VLOOKUP($D67,Opto_Req!$N$2:$P$6,3)</f>
        <v>#N/A</v>
      </c>
    </row>
    <row r="68" spans="1:31" x14ac:dyDescent="0.25">
      <c r="A68" s="125"/>
      <c r="B68" s="453"/>
      <c r="C68" s="453"/>
      <c r="D68" s="454"/>
      <c r="E68" s="457"/>
      <c r="F68" s="158" t="str">
        <f t="shared" si="0"/>
        <v/>
      </c>
      <c r="G68" s="148" t="str">
        <f>IF($D68="","",IF($U68="",VLOOKUP($AD68,Opto_Req!$A$2:$K$6,3),1))</f>
        <v/>
      </c>
      <c r="H68" s="455"/>
      <c r="I68" s="147" t="str">
        <f t="shared" si="2"/>
        <v/>
      </c>
      <c r="J68" s="148" t="str">
        <f>IF($D68="","",VLOOKUP($AD68,Opto_Req!$A$2:$K$6,4))</f>
        <v/>
      </c>
      <c r="K68" s="457"/>
      <c r="L68" s="158" t="str">
        <f t="shared" si="3"/>
        <v/>
      </c>
      <c r="M68" s="148" t="str">
        <f>IF($D68="","",VLOOKUP($AD68,Opto_Req!$A$2:$K$6,5))</f>
        <v/>
      </c>
      <c r="N68" s="455"/>
      <c r="O68" s="147" t="str">
        <f t="shared" si="4"/>
        <v/>
      </c>
      <c r="P68" s="148" t="str">
        <f>IF($D68="","",VLOOKUP($AD68,Opto_Req!$A$2:$K$6,6))</f>
        <v/>
      </c>
      <c r="Q68" s="149" t="str">
        <f t="shared" si="1"/>
        <v/>
      </c>
      <c r="R68" s="150" t="str">
        <f t="shared" si="5"/>
        <v/>
      </c>
      <c r="S68" s="151"/>
      <c r="T68" s="456"/>
      <c r="U68" s="456"/>
      <c r="V68" s="453"/>
      <c r="W68" s="456"/>
      <c r="X68" s="456"/>
      <c r="Y68" s="152" t="str">
        <f>IF($D68="","",VLOOKUP($AD68,Opto_Req!$A$2:$K$6,9))</f>
        <v/>
      </c>
      <c r="Z68" s="152" t="str">
        <f>IF(OR($D68="",$AA68=""),"",MIN(VLOOKUP($AD68,Opto_Req!$A$2:$K$6,10),$AA68-VLOOKUP($AD68,Opto_Req!$A$2:$K$6,11)))</f>
        <v/>
      </c>
      <c r="AA68" s="453"/>
      <c r="AB68" s="453"/>
      <c r="AC68" s="151"/>
      <c r="AD68" s="126" t="e">
        <f>VLOOKUP($D68,Opto_Req!$N$2:$P$6,2)</f>
        <v>#N/A</v>
      </c>
      <c r="AE68" s="126" t="e">
        <f>VLOOKUP($D68,Opto_Req!$N$2:$P$6,3)</f>
        <v>#N/A</v>
      </c>
    </row>
    <row r="69" spans="1:31" x14ac:dyDescent="0.25">
      <c r="A69" s="125"/>
      <c r="B69" s="453"/>
      <c r="C69" s="453"/>
      <c r="D69" s="454"/>
      <c r="E69" s="457"/>
      <c r="F69" s="158" t="str">
        <f t="shared" si="0"/>
        <v/>
      </c>
      <c r="G69" s="148" t="str">
        <f>IF($D69="","",IF($U69="",VLOOKUP($AD69,Opto_Req!$A$2:$K$6,3),1))</f>
        <v/>
      </c>
      <c r="H69" s="455"/>
      <c r="I69" s="147" t="str">
        <f t="shared" si="2"/>
        <v/>
      </c>
      <c r="J69" s="148" t="str">
        <f>IF($D69="","",VLOOKUP($AD69,Opto_Req!$A$2:$K$6,4))</f>
        <v/>
      </c>
      <c r="K69" s="457"/>
      <c r="L69" s="158" t="str">
        <f t="shared" si="3"/>
        <v/>
      </c>
      <c r="M69" s="148" t="str">
        <f>IF($D69="","",VLOOKUP($AD69,Opto_Req!$A$2:$K$6,5))</f>
        <v/>
      </c>
      <c r="N69" s="455"/>
      <c r="O69" s="147" t="str">
        <f t="shared" si="4"/>
        <v/>
      </c>
      <c r="P69" s="148" t="str">
        <f>IF($D69="","",VLOOKUP($AD69,Opto_Req!$A$2:$K$6,6))</f>
        <v/>
      </c>
      <c r="Q69" s="149" t="str">
        <f t="shared" si="1"/>
        <v/>
      </c>
      <c r="R69" s="150" t="str">
        <f t="shared" si="5"/>
        <v/>
      </c>
      <c r="S69" s="151"/>
      <c r="T69" s="456"/>
      <c r="U69" s="456"/>
      <c r="V69" s="453"/>
      <c r="W69" s="456"/>
      <c r="X69" s="456"/>
      <c r="Y69" s="152" t="str">
        <f>IF($D69="","",VLOOKUP($AD69,Opto_Req!$A$2:$K$6,9))</f>
        <v/>
      </c>
      <c r="Z69" s="152" t="str">
        <f>IF(OR($D69="",$AA69=""),"",MIN(VLOOKUP($AD69,Opto_Req!$A$2:$K$6,10),$AA69-VLOOKUP($AD69,Opto_Req!$A$2:$K$6,11)))</f>
        <v/>
      </c>
      <c r="AA69" s="453"/>
      <c r="AB69" s="453"/>
      <c r="AC69" s="151"/>
      <c r="AD69" s="126" t="e">
        <f>VLOOKUP($D69,Opto_Req!$N$2:$P$6,2)</f>
        <v>#N/A</v>
      </c>
      <c r="AE69" s="126" t="e">
        <f>VLOOKUP($D69,Opto_Req!$N$2:$P$6,3)</f>
        <v>#N/A</v>
      </c>
    </row>
    <row r="70" spans="1:31" x14ac:dyDescent="0.25">
      <c r="A70" s="125"/>
      <c r="B70" s="453"/>
      <c r="C70" s="453"/>
      <c r="D70" s="454"/>
      <c r="E70" s="457"/>
      <c r="F70" s="158" t="str">
        <f t="shared" si="0"/>
        <v/>
      </c>
      <c r="G70" s="148" t="str">
        <f>IF($D70="","",IF($U70="",VLOOKUP($AD70,Opto_Req!$A$2:$K$6,3),1))</f>
        <v/>
      </c>
      <c r="H70" s="455"/>
      <c r="I70" s="147" t="str">
        <f t="shared" si="2"/>
        <v/>
      </c>
      <c r="J70" s="148" t="str">
        <f>IF($D70="","",VLOOKUP($AD70,Opto_Req!$A$2:$K$6,4))</f>
        <v/>
      </c>
      <c r="K70" s="457"/>
      <c r="L70" s="158" t="str">
        <f t="shared" si="3"/>
        <v/>
      </c>
      <c r="M70" s="148" t="str">
        <f>IF($D70="","",VLOOKUP($AD70,Opto_Req!$A$2:$K$6,5))</f>
        <v/>
      </c>
      <c r="N70" s="455"/>
      <c r="O70" s="147" t="str">
        <f t="shared" si="4"/>
        <v/>
      </c>
      <c r="P70" s="148" t="str">
        <f>IF($D70="","",VLOOKUP($AD70,Opto_Req!$A$2:$K$6,6))</f>
        <v/>
      </c>
      <c r="Q70" s="149" t="str">
        <f t="shared" si="1"/>
        <v/>
      </c>
      <c r="R70" s="150" t="str">
        <f t="shared" si="5"/>
        <v/>
      </c>
      <c r="S70" s="151"/>
      <c r="T70" s="456"/>
      <c r="U70" s="456"/>
      <c r="V70" s="453"/>
      <c r="W70" s="456"/>
      <c r="X70" s="456"/>
      <c r="Y70" s="152" t="str">
        <f>IF($D70="","",VLOOKUP($AD70,Opto_Req!$A$2:$K$6,9))</f>
        <v/>
      </c>
      <c r="Z70" s="152" t="str">
        <f>IF(OR($D70="",$AA70=""),"",MIN(VLOOKUP($AD70,Opto_Req!$A$2:$K$6,10),$AA70-VLOOKUP($AD70,Opto_Req!$A$2:$K$6,11)))</f>
        <v/>
      </c>
      <c r="AA70" s="453"/>
      <c r="AB70" s="453"/>
      <c r="AC70" s="151"/>
      <c r="AD70" s="126" t="e">
        <f>VLOOKUP($D70,Opto_Req!$N$2:$P$6,2)</f>
        <v>#N/A</v>
      </c>
      <c r="AE70" s="126" t="e">
        <f>VLOOKUP($D70,Opto_Req!$N$2:$P$6,3)</f>
        <v>#N/A</v>
      </c>
    </row>
    <row r="71" spans="1:31" x14ac:dyDescent="0.25">
      <c r="A71" s="125"/>
      <c r="B71" s="453"/>
      <c r="C71" s="453"/>
      <c r="D71" s="454"/>
      <c r="E71" s="457"/>
      <c r="F71" s="158" t="str">
        <f t="shared" si="0"/>
        <v/>
      </c>
      <c r="G71" s="148" t="str">
        <f>IF($D71="","",IF($U71="",VLOOKUP($AD71,Opto_Req!$A$2:$K$6,3),1))</f>
        <v/>
      </c>
      <c r="H71" s="455"/>
      <c r="I71" s="147" t="str">
        <f t="shared" si="2"/>
        <v/>
      </c>
      <c r="J71" s="148" t="str">
        <f>IF($D71="","",VLOOKUP($AD71,Opto_Req!$A$2:$K$6,4))</f>
        <v/>
      </c>
      <c r="K71" s="457"/>
      <c r="L71" s="158" t="str">
        <f t="shared" si="3"/>
        <v/>
      </c>
      <c r="M71" s="148" t="str">
        <f>IF($D71="","",VLOOKUP($AD71,Opto_Req!$A$2:$K$6,5))</f>
        <v/>
      </c>
      <c r="N71" s="455"/>
      <c r="O71" s="147" t="str">
        <f t="shared" si="4"/>
        <v/>
      </c>
      <c r="P71" s="148" t="str">
        <f>IF($D71="","",VLOOKUP($AD71,Opto_Req!$A$2:$K$6,6))</f>
        <v/>
      </c>
      <c r="Q71" s="149" t="str">
        <f t="shared" si="1"/>
        <v/>
      </c>
      <c r="R71" s="150" t="str">
        <f t="shared" si="5"/>
        <v/>
      </c>
      <c r="S71" s="151"/>
      <c r="T71" s="456"/>
      <c r="U71" s="456"/>
      <c r="V71" s="453"/>
      <c r="W71" s="456"/>
      <c r="X71" s="456"/>
      <c r="Y71" s="152" t="str">
        <f>IF($D71="","",VLOOKUP($AD71,Opto_Req!$A$2:$K$6,9))</f>
        <v/>
      </c>
      <c r="Z71" s="152" t="str">
        <f>IF(OR($D71="",$AA71=""),"",MIN(VLOOKUP($AD71,Opto_Req!$A$2:$K$6,10),$AA71-VLOOKUP($AD71,Opto_Req!$A$2:$K$6,11)))</f>
        <v/>
      </c>
      <c r="AA71" s="453"/>
      <c r="AB71" s="453"/>
      <c r="AC71" s="151"/>
      <c r="AD71" s="126" t="e">
        <f>VLOOKUP($D71,Opto_Req!$N$2:$P$6,2)</f>
        <v>#N/A</v>
      </c>
      <c r="AE71" s="126" t="e">
        <f>VLOOKUP($D71,Opto_Req!$N$2:$P$6,3)</f>
        <v>#N/A</v>
      </c>
    </row>
    <row r="72" spans="1:31" x14ac:dyDescent="0.25">
      <c r="A72" s="125"/>
      <c r="B72" s="453"/>
      <c r="C72" s="453"/>
      <c r="D72" s="454"/>
      <c r="E72" s="457"/>
      <c r="F72" s="158" t="str">
        <f t="shared" si="0"/>
        <v/>
      </c>
      <c r="G72" s="148" t="str">
        <f>IF($D72="","",IF($U72="",VLOOKUP($AD72,Opto_Req!$A$2:$K$6,3),1))</f>
        <v/>
      </c>
      <c r="H72" s="455"/>
      <c r="I72" s="147" t="str">
        <f t="shared" si="2"/>
        <v/>
      </c>
      <c r="J72" s="148" t="str">
        <f>IF($D72="","",VLOOKUP($AD72,Opto_Req!$A$2:$K$6,4))</f>
        <v/>
      </c>
      <c r="K72" s="457"/>
      <c r="L72" s="158" t="str">
        <f t="shared" si="3"/>
        <v/>
      </c>
      <c r="M72" s="148" t="str">
        <f>IF($D72="","",VLOOKUP($AD72,Opto_Req!$A$2:$K$6,5))</f>
        <v/>
      </c>
      <c r="N72" s="455"/>
      <c r="O72" s="147" t="str">
        <f t="shared" si="4"/>
        <v/>
      </c>
      <c r="P72" s="148" t="str">
        <f>IF($D72="","",VLOOKUP($AD72,Opto_Req!$A$2:$K$6,6))</f>
        <v/>
      </c>
      <c r="Q72" s="149" t="str">
        <f t="shared" si="1"/>
        <v/>
      </c>
      <c r="R72" s="150" t="str">
        <f t="shared" si="5"/>
        <v/>
      </c>
      <c r="S72" s="151"/>
      <c r="T72" s="456"/>
      <c r="U72" s="456"/>
      <c r="V72" s="453"/>
      <c r="W72" s="456"/>
      <c r="X72" s="456"/>
      <c r="Y72" s="152" t="str">
        <f>IF($D72="","",VLOOKUP($AD72,Opto_Req!$A$2:$K$6,9))</f>
        <v/>
      </c>
      <c r="Z72" s="152" t="str">
        <f>IF(OR($D72="",$AA72=""),"",MIN(VLOOKUP($AD72,Opto_Req!$A$2:$K$6,10),$AA72-VLOOKUP($AD72,Opto_Req!$A$2:$K$6,11)))</f>
        <v/>
      </c>
      <c r="AA72" s="453"/>
      <c r="AB72" s="453"/>
      <c r="AC72" s="151"/>
      <c r="AD72" s="126" t="e">
        <f>VLOOKUP($D72,Opto_Req!$N$2:$P$6,2)</f>
        <v>#N/A</v>
      </c>
      <c r="AE72" s="126" t="e">
        <f>VLOOKUP($D72,Opto_Req!$N$2:$P$6,3)</f>
        <v>#N/A</v>
      </c>
    </row>
    <row r="73" spans="1:31" x14ac:dyDescent="0.25">
      <c r="A73" s="125"/>
      <c r="B73" s="453"/>
      <c r="C73" s="453"/>
      <c r="D73" s="454"/>
      <c r="E73" s="457"/>
      <c r="F73" s="158" t="str">
        <f t="shared" si="0"/>
        <v/>
      </c>
      <c r="G73" s="148" t="str">
        <f>IF($D73="","",IF($U73="",VLOOKUP($AD73,Opto_Req!$A$2:$K$6,3),1))</f>
        <v/>
      </c>
      <c r="H73" s="455"/>
      <c r="I73" s="147" t="str">
        <f t="shared" si="2"/>
        <v/>
      </c>
      <c r="J73" s="148" t="str">
        <f>IF($D73="","",VLOOKUP($AD73,Opto_Req!$A$2:$K$6,4))</f>
        <v/>
      </c>
      <c r="K73" s="457"/>
      <c r="L73" s="158" t="str">
        <f t="shared" si="3"/>
        <v/>
      </c>
      <c r="M73" s="148" t="str">
        <f>IF($D73="","",VLOOKUP($AD73,Opto_Req!$A$2:$K$6,5))</f>
        <v/>
      </c>
      <c r="N73" s="455"/>
      <c r="O73" s="147" t="str">
        <f t="shared" si="4"/>
        <v/>
      </c>
      <c r="P73" s="148" t="str">
        <f>IF($D73="","",VLOOKUP($AD73,Opto_Req!$A$2:$K$6,6))</f>
        <v/>
      </c>
      <c r="Q73" s="149" t="str">
        <f t="shared" si="1"/>
        <v/>
      </c>
      <c r="R73" s="150" t="str">
        <f t="shared" si="5"/>
        <v/>
      </c>
      <c r="S73" s="151"/>
      <c r="T73" s="456"/>
      <c r="U73" s="456"/>
      <c r="V73" s="453"/>
      <c r="W73" s="456"/>
      <c r="X73" s="456"/>
      <c r="Y73" s="152" t="str">
        <f>IF($D73="","",VLOOKUP($AD73,Opto_Req!$A$2:$K$6,9))</f>
        <v/>
      </c>
      <c r="Z73" s="152" t="str">
        <f>IF(OR($D73="",$AA73=""),"",MIN(VLOOKUP($AD73,Opto_Req!$A$2:$K$6,10),$AA73-VLOOKUP($AD73,Opto_Req!$A$2:$K$6,11)))</f>
        <v/>
      </c>
      <c r="AA73" s="453"/>
      <c r="AB73" s="453"/>
      <c r="AC73" s="151"/>
      <c r="AD73" s="126" t="e">
        <f>VLOOKUP($D73,Opto_Req!$N$2:$P$6,2)</f>
        <v>#N/A</v>
      </c>
      <c r="AE73" s="126" t="e">
        <f>VLOOKUP($D73,Opto_Req!$N$2:$P$6,3)</f>
        <v>#N/A</v>
      </c>
    </row>
    <row r="74" spans="1:31" x14ac:dyDescent="0.25">
      <c r="A74" s="125"/>
      <c r="B74" s="453"/>
      <c r="C74" s="453"/>
      <c r="D74" s="454"/>
      <c r="E74" s="457"/>
      <c r="F74" s="158" t="str">
        <f t="shared" si="0"/>
        <v/>
      </c>
      <c r="G74" s="148" t="str">
        <f>IF($D74="","",IF($U74="",VLOOKUP($AD74,Opto_Req!$A$2:$K$6,3),1))</f>
        <v/>
      </c>
      <c r="H74" s="455"/>
      <c r="I74" s="147" t="str">
        <f t="shared" si="2"/>
        <v/>
      </c>
      <c r="J74" s="148" t="str">
        <f>IF($D74="","",VLOOKUP($AD74,Opto_Req!$A$2:$K$6,4))</f>
        <v/>
      </c>
      <c r="K74" s="457"/>
      <c r="L74" s="158" t="str">
        <f t="shared" si="3"/>
        <v/>
      </c>
      <c r="M74" s="148" t="str">
        <f>IF($D74="","",VLOOKUP($AD74,Opto_Req!$A$2:$K$6,5))</f>
        <v/>
      </c>
      <c r="N74" s="455"/>
      <c r="O74" s="147" t="str">
        <f t="shared" si="4"/>
        <v/>
      </c>
      <c r="P74" s="148" t="str">
        <f>IF($D74="","",VLOOKUP($AD74,Opto_Req!$A$2:$K$6,6))</f>
        <v/>
      </c>
      <c r="Q74" s="149" t="str">
        <f t="shared" si="1"/>
        <v/>
      </c>
      <c r="R74" s="150" t="str">
        <f t="shared" si="5"/>
        <v/>
      </c>
      <c r="S74" s="151"/>
      <c r="T74" s="456"/>
      <c r="U74" s="456"/>
      <c r="V74" s="453"/>
      <c r="W74" s="456"/>
      <c r="X74" s="456"/>
      <c r="Y74" s="152" t="str">
        <f>IF($D74="","",VLOOKUP($AD74,Opto_Req!$A$2:$K$6,9))</f>
        <v/>
      </c>
      <c r="Z74" s="152" t="str">
        <f>IF(OR($D74="",$AA74=""),"",MIN(VLOOKUP($AD74,Opto_Req!$A$2:$K$6,10),$AA74-VLOOKUP($AD74,Opto_Req!$A$2:$K$6,11)))</f>
        <v/>
      </c>
      <c r="AA74" s="453"/>
      <c r="AB74" s="453"/>
      <c r="AC74" s="151"/>
      <c r="AD74" s="126" t="e">
        <f>VLOOKUP($D74,Opto_Req!$N$2:$P$6,2)</f>
        <v>#N/A</v>
      </c>
      <c r="AE74" s="126" t="e">
        <f>VLOOKUP($D74,Opto_Req!$N$2:$P$6,3)</f>
        <v>#N/A</v>
      </c>
    </row>
    <row r="75" spans="1:31" x14ac:dyDescent="0.25">
      <c r="A75" s="125"/>
      <c r="B75" s="453"/>
      <c r="C75" s="453"/>
      <c r="D75" s="454"/>
      <c r="E75" s="457"/>
      <c r="F75" s="158" t="str">
        <f t="shared" si="0"/>
        <v/>
      </c>
      <c r="G75" s="148" t="str">
        <f>IF($D75="","",IF($U75="",VLOOKUP($AD75,Opto_Req!$A$2:$K$6,3),1))</f>
        <v/>
      </c>
      <c r="H75" s="455"/>
      <c r="I75" s="147" t="str">
        <f t="shared" si="2"/>
        <v/>
      </c>
      <c r="J75" s="148" t="str">
        <f>IF($D75="","",VLOOKUP($AD75,Opto_Req!$A$2:$K$6,4))</f>
        <v/>
      </c>
      <c r="K75" s="457"/>
      <c r="L75" s="158" t="str">
        <f t="shared" si="3"/>
        <v/>
      </c>
      <c r="M75" s="148" t="str">
        <f>IF($D75="","",VLOOKUP($AD75,Opto_Req!$A$2:$K$6,5))</f>
        <v/>
      </c>
      <c r="N75" s="455"/>
      <c r="O75" s="147" t="str">
        <f t="shared" si="4"/>
        <v/>
      </c>
      <c r="P75" s="148" t="str">
        <f>IF($D75="","",VLOOKUP($AD75,Opto_Req!$A$2:$K$6,6))</f>
        <v/>
      </c>
      <c r="Q75" s="149" t="str">
        <f t="shared" si="1"/>
        <v/>
      </c>
      <c r="R75" s="150" t="str">
        <f t="shared" si="5"/>
        <v/>
      </c>
      <c r="S75" s="151"/>
      <c r="T75" s="456"/>
      <c r="U75" s="456"/>
      <c r="V75" s="453"/>
      <c r="W75" s="456"/>
      <c r="X75" s="456"/>
      <c r="Y75" s="152" t="str">
        <f>IF($D75="","",VLOOKUP($AD75,Opto_Req!$A$2:$K$6,9))</f>
        <v/>
      </c>
      <c r="Z75" s="152" t="str">
        <f>IF(OR($D75="",$AA75=""),"",MIN(VLOOKUP($AD75,Opto_Req!$A$2:$K$6,10),$AA75-VLOOKUP($AD75,Opto_Req!$A$2:$K$6,11)))</f>
        <v/>
      </c>
      <c r="AA75" s="453"/>
      <c r="AB75" s="453"/>
      <c r="AC75" s="151"/>
      <c r="AD75" s="126" t="e">
        <f>VLOOKUP($D75,Opto_Req!$N$2:$P$6,2)</f>
        <v>#N/A</v>
      </c>
      <c r="AE75" s="126" t="e">
        <f>VLOOKUP($D75,Opto_Req!$N$2:$P$6,3)</f>
        <v>#N/A</v>
      </c>
    </row>
    <row r="76" spans="1:31" x14ac:dyDescent="0.25">
      <c r="A76" s="125"/>
      <c r="B76" s="453"/>
      <c r="C76" s="453"/>
      <c r="D76" s="454"/>
      <c r="E76" s="457"/>
      <c r="F76" s="158" t="str">
        <f t="shared" si="0"/>
        <v/>
      </c>
      <c r="G76" s="148" t="str">
        <f>IF($D76="","",IF($U76="",VLOOKUP($AD76,Opto_Req!$A$2:$K$6,3),1))</f>
        <v/>
      </c>
      <c r="H76" s="455"/>
      <c r="I76" s="147" t="str">
        <f t="shared" si="2"/>
        <v/>
      </c>
      <c r="J76" s="148" t="str">
        <f>IF($D76="","",VLOOKUP($AD76,Opto_Req!$A$2:$K$6,4))</f>
        <v/>
      </c>
      <c r="K76" s="457"/>
      <c r="L76" s="158" t="str">
        <f t="shared" si="3"/>
        <v/>
      </c>
      <c r="M76" s="148" t="str">
        <f>IF($D76="","",VLOOKUP($AD76,Opto_Req!$A$2:$K$6,5))</f>
        <v/>
      </c>
      <c r="N76" s="455"/>
      <c r="O76" s="147" t="str">
        <f t="shared" si="4"/>
        <v/>
      </c>
      <c r="P76" s="148" t="str">
        <f>IF($D76="","",VLOOKUP($AD76,Opto_Req!$A$2:$K$6,6))</f>
        <v/>
      </c>
      <c r="Q76" s="149" t="str">
        <f t="shared" si="1"/>
        <v/>
      </c>
      <c r="R76" s="150" t="str">
        <f t="shared" si="5"/>
        <v/>
      </c>
      <c r="S76" s="151"/>
      <c r="T76" s="456"/>
      <c r="U76" s="456"/>
      <c r="V76" s="453"/>
      <c r="W76" s="456"/>
      <c r="X76" s="456"/>
      <c r="Y76" s="152" t="str">
        <f>IF($D76="","",VLOOKUP($AD76,Opto_Req!$A$2:$K$6,9))</f>
        <v/>
      </c>
      <c r="Z76" s="152" t="str">
        <f>IF(OR($D76="",$AA76=""),"",MIN(VLOOKUP($AD76,Opto_Req!$A$2:$K$6,10),$AA76-VLOOKUP($AD76,Opto_Req!$A$2:$K$6,11)))</f>
        <v/>
      </c>
      <c r="AA76" s="453"/>
      <c r="AB76" s="453"/>
      <c r="AC76" s="151"/>
      <c r="AD76" s="126" t="e">
        <f>VLOOKUP($D76,Opto_Req!$N$2:$P$6,2)</f>
        <v>#N/A</v>
      </c>
      <c r="AE76" s="126" t="e">
        <f>VLOOKUP($D76,Opto_Req!$N$2:$P$6,3)</f>
        <v>#N/A</v>
      </c>
    </row>
    <row r="77" spans="1:31" x14ac:dyDescent="0.25">
      <c r="A77" s="125"/>
      <c r="B77" s="453"/>
      <c r="C77" s="453"/>
      <c r="D77" s="454"/>
      <c r="E77" s="457"/>
      <c r="F77" s="158" t="str">
        <f t="shared" ref="F77:F140" si="6">IF(OR($D77="",$G77="",AND($T77="",$U77="")),"",IF($AE77=1,IF($U77&lt;&gt;"",$U77*$G77,IF($T77&lt;&gt;"",$T77*$G77,"")),""))</f>
        <v/>
      </c>
      <c r="G77" s="148" t="str">
        <f>IF($D77="","",IF($U77="",VLOOKUP($AD77,Opto_Req!$A$2:$K$6,3),1))</f>
        <v/>
      </c>
      <c r="H77" s="455"/>
      <c r="I77" s="147" t="str">
        <f t="shared" si="2"/>
        <v/>
      </c>
      <c r="J77" s="148" t="str">
        <f>IF($D77="","",VLOOKUP($AD77,Opto_Req!$A$2:$K$6,4))</f>
        <v/>
      </c>
      <c r="K77" s="457"/>
      <c r="L77" s="158" t="str">
        <f t="shared" si="3"/>
        <v/>
      </c>
      <c r="M77" s="148" t="str">
        <f>IF($D77="","",VLOOKUP($AD77,Opto_Req!$A$2:$K$6,5))</f>
        <v/>
      </c>
      <c r="N77" s="455"/>
      <c r="O77" s="147" t="str">
        <f t="shared" si="4"/>
        <v/>
      </c>
      <c r="P77" s="148" t="str">
        <f>IF($D77="","",VLOOKUP($AD77,Opto_Req!$A$2:$K$6,6))</f>
        <v/>
      </c>
      <c r="Q77" s="149" t="str">
        <f t="shared" ref="Q77:Q140" si="7">IF($D77="","",$J$6+AB77)</f>
        <v/>
      </c>
      <c r="R77" s="150" t="str">
        <f t="shared" si="5"/>
        <v/>
      </c>
      <c r="S77" s="151"/>
      <c r="T77" s="456"/>
      <c r="U77" s="456"/>
      <c r="V77" s="453"/>
      <c r="W77" s="456"/>
      <c r="X77" s="456"/>
      <c r="Y77" s="152" t="str">
        <f>IF($D77="","",VLOOKUP($AD77,Opto_Req!$A$2:$K$6,9))</f>
        <v/>
      </c>
      <c r="Z77" s="152" t="str">
        <f>IF(OR($D77="",$AA77=""),"",MIN(VLOOKUP($AD77,Opto_Req!$A$2:$K$6,10),$AA77-VLOOKUP($AD77,Opto_Req!$A$2:$K$6,11)))</f>
        <v/>
      </c>
      <c r="AA77" s="453"/>
      <c r="AB77" s="453"/>
      <c r="AC77" s="151"/>
      <c r="AD77" s="126" t="e">
        <f>VLOOKUP($D77,Opto_Req!$N$2:$P$6,2)</f>
        <v>#N/A</v>
      </c>
      <c r="AE77" s="126" t="e">
        <f>VLOOKUP($D77,Opto_Req!$N$2:$P$6,3)</f>
        <v>#N/A</v>
      </c>
    </row>
    <row r="78" spans="1:31" x14ac:dyDescent="0.25">
      <c r="A78" s="125"/>
      <c r="B78" s="453"/>
      <c r="C78" s="453"/>
      <c r="D78" s="454"/>
      <c r="E78" s="457"/>
      <c r="F78" s="158" t="str">
        <f t="shared" si="6"/>
        <v/>
      </c>
      <c r="G78" s="148" t="str">
        <f>IF($D78="","",IF($U78="",VLOOKUP($AD78,Opto_Req!$A$2:$K$6,3),1))</f>
        <v/>
      </c>
      <c r="H78" s="455"/>
      <c r="I78" s="147" t="str">
        <f t="shared" ref="I78:I141" si="8">IF(OR($D78="",$V78="",$J78=""),"",$V78*$J78)</f>
        <v/>
      </c>
      <c r="J78" s="148" t="str">
        <f>IF($D78="","",VLOOKUP($AD78,Opto_Req!$A$2:$K$6,4))</f>
        <v/>
      </c>
      <c r="K78" s="457"/>
      <c r="L78" s="158" t="str">
        <f t="shared" ref="L78:L141" si="9">IF(OR($D78="",$W78="",$M78=""),"",$W78*$M78)</f>
        <v/>
      </c>
      <c r="M78" s="148" t="str">
        <f>IF($D78="","",VLOOKUP($AD78,Opto_Req!$A$2:$K$6,5))</f>
        <v/>
      </c>
      <c r="N78" s="455"/>
      <c r="O78" s="147" t="str">
        <f t="shared" ref="O78:O141" si="10">IF(OR($D78="",$X78="",$P78=""),"",$X78*$P78)</f>
        <v/>
      </c>
      <c r="P78" s="148" t="str">
        <f>IF($D78="","",VLOOKUP($AD78,Opto_Req!$A$2:$K$6,6))</f>
        <v/>
      </c>
      <c r="Q78" s="149" t="str">
        <f t="shared" si="7"/>
        <v/>
      </c>
      <c r="R78" s="150" t="str">
        <f t="shared" ref="R78:R141" si="11">IF($D78="","",$Z78)</f>
        <v/>
      </c>
      <c r="S78" s="151"/>
      <c r="T78" s="456"/>
      <c r="U78" s="456"/>
      <c r="V78" s="453"/>
      <c r="W78" s="456"/>
      <c r="X78" s="456"/>
      <c r="Y78" s="152" t="str">
        <f>IF($D78="","",VLOOKUP($AD78,Opto_Req!$A$2:$K$6,9))</f>
        <v/>
      </c>
      <c r="Z78" s="152" t="str">
        <f>IF(OR($D78="",$AA78=""),"",MIN(VLOOKUP($AD78,Opto_Req!$A$2:$K$6,10),$AA78-VLOOKUP($AD78,Opto_Req!$A$2:$K$6,11)))</f>
        <v/>
      </c>
      <c r="AA78" s="453"/>
      <c r="AB78" s="453"/>
      <c r="AC78" s="151"/>
      <c r="AD78" s="126" t="e">
        <f>VLOOKUP($D78,Opto_Req!$N$2:$P$6,2)</f>
        <v>#N/A</v>
      </c>
      <c r="AE78" s="126" t="e">
        <f>VLOOKUP($D78,Opto_Req!$N$2:$P$6,3)</f>
        <v>#N/A</v>
      </c>
    </row>
    <row r="79" spans="1:31" x14ac:dyDescent="0.25">
      <c r="A79" s="125"/>
      <c r="B79" s="453"/>
      <c r="C79" s="453"/>
      <c r="D79" s="454"/>
      <c r="E79" s="457"/>
      <c r="F79" s="158" t="str">
        <f t="shared" si="6"/>
        <v/>
      </c>
      <c r="G79" s="148" t="str">
        <f>IF($D79="","",IF($U79="",VLOOKUP($AD79,Opto_Req!$A$2:$K$6,3),1))</f>
        <v/>
      </c>
      <c r="H79" s="455"/>
      <c r="I79" s="147" t="str">
        <f t="shared" si="8"/>
        <v/>
      </c>
      <c r="J79" s="148" t="str">
        <f>IF($D79="","",VLOOKUP($AD79,Opto_Req!$A$2:$K$6,4))</f>
        <v/>
      </c>
      <c r="K79" s="457"/>
      <c r="L79" s="158" t="str">
        <f t="shared" si="9"/>
        <v/>
      </c>
      <c r="M79" s="148" t="str">
        <f>IF($D79="","",VLOOKUP($AD79,Opto_Req!$A$2:$K$6,5))</f>
        <v/>
      </c>
      <c r="N79" s="455"/>
      <c r="O79" s="147" t="str">
        <f t="shared" si="10"/>
        <v/>
      </c>
      <c r="P79" s="148" t="str">
        <f>IF($D79="","",VLOOKUP($AD79,Opto_Req!$A$2:$K$6,6))</f>
        <v/>
      </c>
      <c r="Q79" s="149" t="str">
        <f t="shared" si="7"/>
        <v/>
      </c>
      <c r="R79" s="150" t="str">
        <f t="shared" si="11"/>
        <v/>
      </c>
      <c r="S79" s="151"/>
      <c r="T79" s="456"/>
      <c r="U79" s="456"/>
      <c r="V79" s="453"/>
      <c r="W79" s="456"/>
      <c r="X79" s="456"/>
      <c r="Y79" s="152" t="str">
        <f>IF($D79="","",VLOOKUP($AD79,Opto_Req!$A$2:$K$6,9))</f>
        <v/>
      </c>
      <c r="Z79" s="152" t="str">
        <f>IF(OR($D79="",$AA79=""),"",MIN(VLOOKUP($AD79,Opto_Req!$A$2:$K$6,10),$AA79-VLOOKUP($AD79,Opto_Req!$A$2:$K$6,11)))</f>
        <v/>
      </c>
      <c r="AA79" s="453"/>
      <c r="AB79" s="453"/>
      <c r="AC79" s="151"/>
      <c r="AD79" s="126" t="e">
        <f>VLOOKUP($D79,Opto_Req!$N$2:$P$6,2)</f>
        <v>#N/A</v>
      </c>
      <c r="AE79" s="126" t="e">
        <f>VLOOKUP($D79,Opto_Req!$N$2:$P$6,3)</f>
        <v>#N/A</v>
      </c>
    </row>
    <row r="80" spans="1:31" x14ac:dyDescent="0.25">
      <c r="A80" s="125"/>
      <c r="B80" s="453"/>
      <c r="C80" s="453"/>
      <c r="D80" s="454"/>
      <c r="E80" s="457"/>
      <c r="F80" s="158" t="str">
        <f t="shared" si="6"/>
        <v/>
      </c>
      <c r="G80" s="148" t="str">
        <f>IF($D80="","",IF($U80="",VLOOKUP($AD80,Opto_Req!$A$2:$K$6,3),1))</f>
        <v/>
      </c>
      <c r="H80" s="455"/>
      <c r="I80" s="147" t="str">
        <f t="shared" si="8"/>
        <v/>
      </c>
      <c r="J80" s="148" t="str">
        <f>IF($D80="","",VLOOKUP($AD80,Opto_Req!$A$2:$K$6,4))</f>
        <v/>
      </c>
      <c r="K80" s="457"/>
      <c r="L80" s="158" t="str">
        <f t="shared" si="9"/>
        <v/>
      </c>
      <c r="M80" s="148" t="str">
        <f>IF($D80="","",VLOOKUP($AD80,Opto_Req!$A$2:$K$6,5))</f>
        <v/>
      </c>
      <c r="N80" s="455"/>
      <c r="O80" s="147" t="str">
        <f t="shared" si="10"/>
        <v/>
      </c>
      <c r="P80" s="148" t="str">
        <f>IF($D80="","",VLOOKUP($AD80,Opto_Req!$A$2:$K$6,6))</f>
        <v/>
      </c>
      <c r="Q80" s="149" t="str">
        <f t="shared" si="7"/>
        <v/>
      </c>
      <c r="R80" s="150" t="str">
        <f t="shared" si="11"/>
        <v/>
      </c>
      <c r="S80" s="151"/>
      <c r="T80" s="456"/>
      <c r="U80" s="456"/>
      <c r="V80" s="453"/>
      <c r="W80" s="456"/>
      <c r="X80" s="456"/>
      <c r="Y80" s="152" t="str">
        <f>IF($D80="","",VLOOKUP($AD80,Opto_Req!$A$2:$K$6,9))</f>
        <v/>
      </c>
      <c r="Z80" s="152" t="str">
        <f>IF(OR($D80="",$AA80=""),"",MIN(VLOOKUP($AD80,Opto_Req!$A$2:$K$6,10),$AA80-VLOOKUP($AD80,Opto_Req!$A$2:$K$6,11)))</f>
        <v/>
      </c>
      <c r="AA80" s="453"/>
      <c r="AB80" s="453"/>
      <c r="AC80" s="151"/>
      <c r="AD80" s="126" t="e">
        <f>VLOOKUP($D80,Opto_Req!$N$2:$P$6,2)</f>
        <v>#N/A</v>
      </c>
      <c r="AE80" s="126" t="e">
        <f>VLOOKUP($D80,Opto_Req!$N$2:$P$6,3)</f>
        <v>#N/A</v>
      </c>
    </row>
    <row r="81" spans="1:31" x14ac:dyDescent="0.25">
      <c r="A81" s="125"/>
      <c r="B81" s="453"/>
      <c r="C81" s="453"/>
      <c r="D81" s="454"/>
      <c r="E81" s="457"/>
      <c r="F81" s="158" t="str">
        <f t="shared" si="6"/>
        <v/>
      </c>
      <c r="G81" s="148" t="str">
        <f>IF($D81="","",IF($U81="",VLOOKUP($AD81,Opto_Req!$A$2:$K$6,3),1))</f>
        <v/>
      </c>
      <c r="H81" s="455"/>
      <c r="I81" s="147" t="str">
        <f t="shared" si="8"/>
        <v/>
      </c>
      <c r="J81" s="148" t="str">
        <f>IF($D81="","",VLOOKUP($AD81,Opto_Req!$A$2:$K$6,4))</f>
        <v/>
      </c>
      <c r="K81" s="457"/>
      <c r="L81" s="158" t="str">
        <f t="shared" si="9"/>
        <v/>
      </c>
      <c r="M81" s="148" t="str">
        <f>IF($D81="","",VLOOKUP($AD81,Opto_Req!$A$2:$K$6,5))</f>
        <v/>
      </c>
      <c r="N81" s="455"/>
      <c r="O81" s="147" t="str">
        <f t="shared" si="10"/>
        <v/>
      </c>
      <c r="P81" s="148" t="str">
        <f>IF($D81="","",VLOOKUP($AD81,Opto_Req!$A$2:$K$6,6))</f>
        <v/>
      </c>
      <c r="Q81" s="149" t="str">
        <f t="shared" si="7"/>
        <v/>
      </c>
      <c r="R81" s="150" t="str">
        <f t="shared" si="11"/>
        <v/>
      </c>
      <c r="S81" s="151"/>
      <c r="T81" s="456"/>
      <c r="U81" s="456"/>
      <c r="V81" s="453"/>
      <c r="W81" s="456"/>
      <c r="X81" s="456"/>
      <c r="Y81" s="152" t="str">
        <f>IF($D81="","",VLOOKUP($AD81,Opto_Req!$A$2:$K$6,9))</f>
        <v/>
      </c>
      <c r="Z81" s="152" t="str">
        <f>IF(OR($D81="",$AA81=""),"",MIN(VLOOKUP($AD81,Opto_Req!$A$2:$K$6,10),$AA81-VLOOKUP($AD81,Opto_Req!$A$2:$K$6,11)))</f>
        <v/>
      </c>
      <c r="AA81" s="453"/>
      <c r="AB81" s="453"/>
      <c r="AC81" s="151"/>
      <c r="AD81" s="126" t="e">
        <f>VLOOKUP($D81,Opto_Req!$N$2:$P$6,2)</f>
        <v>#N/A</v>
      </c>
      <c r="AE81" s="126" t="e">
        <f>VLOOKUP($D81,Opto_Req!$N$2:$P$6,3)</f>
        <v>#N/A</v>
      </c>
    </row>
    <row r="82" spans="1:31" x14ac:dyDescent="0.25">
      <c r="A82" s="125"/>
      <c r="B82" s="453"/>
      <c r="C82" s="453"/>
      <c r="D82" s="454"/>
      <c r="E82" s="457"/>
      <c r="F82" s="158" t="str">
        <f t="shared" si="6"/>
        <v/>
      </c>
      <c r="G82" s="148" t="str">
        <f>IF($D82="","",IF($U82="",VLOOKUP($AD82,Opto_Req!$A$2:$K$6,3),1))</f>
        <v/>
      </c>
      <c r="H82" s="455"/>
      <c r="I82" s="147" t="str">
        <f t="shared" si="8"/>
        <v/>
      </c>
      <c r="J82" s="148" t="str">
        <f>IF($D82="","",VLOOKUP($AD82,Opto_Req!$A$2:$K$6,4))</f>
        <v/>
      </c>
      <c r="K82" s="457"/>
      <c r="L82" s="158" t="str">
        <f t="shared" si="9"/>
        <v/>
      </c>
      <c r="M82" s="148" t="str">
        <f>IF($D82="","",VLOOKUP($AD82,Opto_Req!$A$2:$K$6,5))</f>
        <v/>
      </c>
      <c r="N82" s="455"/>
      <c r="O82" s="147" t="str">
        <f t="shared" si="10"/>
        <v/>
      </c>
      <c r="P82" s="148" t="str">
        <f>IF($D82="","",VLOOKUP($AD82,Opto_Req!$A$2:$K$6,6))</f>
        <v/>
      </c>
      <c r="Q82" s="149" t="str">
        <f t="shared" si="7"/>
        <v/>
      </c>
      <c r="R82" s="150" t="str">
        <f t="shared" si="11"/>
        <v/>
      </c>
      <c r="S82" s="151"/>
      <c r="T82" s="456"/>
      <c r="U82" s="456"/>
      <c r="V82" s="453"/>
      <c r="W82" s="456"/>
      <c r="X82" s="456"/>
      <c r="Y82" s="152" t="str">
        <f>IF($D82="","",VLOOKUP($AD82,Opto_Req!$A$2:$K$6,9))</f>
        <v/>
      </c>
      <c r="Z82" s="152" t="str">
        <f>IF(OR($D82="",$AA82=""),"",MIN(VLOOKUP($AD82,Opto_Req!$A$2:$K$6,10),$AA82-VLOOKUP($AD82,Opto_Req!$A$2:$K$6,11)))</f>
        <v/>
      </c>
      <c r="AA82" s="453"/>
      <c r="AB82" s="453"/>
      <c r="AC82" s="151"/>
      <c r="AD82" s="126" t="e">
        <f>VLOOKUP($D82,Opto_Req!$N$2:$P$6,2)</f>
        <v>#N/A</v>
      </c>
      <c r="AE82" s="126" t="e">
        <f>VLOOKUP($D82,Opto_Req!$N$2:$P$6,3)</f>
        <v>#N/A</v>
      </c>
    </row>
    <row r="83" spans="1:31" x14ac:dyDescent="0.25">
      <c r="A83" s="125"/>
      <c r="B83" s="453"/>
      <c r="C83" s="453"/>
      <c r="D83" s="454"/>
      <c r="E83" s="457"/>
      <c r="F83" s="158" t="str">
        <f t="shared" si="6"/>
        <v/>
      </c>
      <c r="G83" s="148" t="str">
        <f>IF($D83="","",IF($U83="",VLOOKUP($AD83,Opto_Req!$A$2:$K$6,3),1))</f>
        <v/>
      </c>
      <c r="H83" s="455"/>
      <c r="I83" s="147" t="str">
        <f t="shared" si="8"/>
        <v/>
      </c>
      <c r="J83" s="148" t="str">
        <f>IF($D83="","",VLOOKUP($AD83,Opto_Req!$A$2:$K$6,4))</f>
        <v/>
      </c>
      <c r="K83" s="457"/>
      <c r="L83" s="158" t="str">
        <f t="shared" si="9"/>
        <v/>
      </c>
      <c r="M83" s="148" t="str">
        <f>IF($D83="","",VLOOKUP($AD83,Opto_Req!$A$2:$K$6,5))</f>
        <v/>
      </c>
      <c r="N83" s="455"/>
      <c r="O83" s="147" t="str">
        <f t="shared" si="10"/>
        <v/>
      </c>
      <c r="P83" s="148" t="str">
        <f>IF($D83="","",VLOOKUP($AD83,Opto_Req!$A$2:$K$6,6))</f>
        <v/>
      </c>
      <c r="Q83" s="149" t="str">
        <f t="shared" si="7"/>
        <v/>
      </c>
      <c r="R83" s="150" t="str">
        <f t="shared" si="11"/>
        <v/>
      </c>
      <c r="S83" s="151"/>
      <c r="T83" s="456"/>
      <c r="U83" s="456"/>
      <c r="V83" s="453"/>
      <c r="W83" s="456"/>
      <c r="X83" s="456"/>
      <c r="Y83" s="152" t="str">
        <f>IF($D83="","",VLOOKUP($AD83,Opto_Req!$A$2:$K$6,9))</f>
        <v/>
      </c>
      <c r="Z83" s="152" t="str">
        <f>IF(OR($D83="",$AA83=""),"",MIN(VLOOKUP($AD83,Opto_Req!$A$2:$K$6,10),$AA83-VLOOKUP($AD83,Opto_Req!$A$2:$K$6,11)))</f>
        <v/>
      </c>
      <c r="AA83" s="453"/>
      <c r="AB83" s="453"/>
      <c r="AC83" s="151"/>
      <c r="AD83" s="126" t="e">
        <f>VLOOKUP($D83,Opto_Req!$N$2:$P$6,2)</f>
        <v>#N/A</v>
      </c>
      <c r="AE83" s="126" t="e">
        <f>VLOOKUP($D83,Opto_Req!$N$2:$P$6,3)</f>
        <v>#N/A</v>
      </c>
    </row>
    <row r="84" spans="1:31" x14ac:dyDescent="0.25">
      <c r="A84" s="125"/>
      <c r="B84" s="453"/>
      <c r="C84" s="453"/>
      <c r="D84" s="454"/>
      <c r="E84" s="457"/>
      <c r="F84" s="158" t="str">
        <f t="shared" si="6"/>
        <v/>
      </c>
      <c r="G84" s="148" t="str">
        <f>IF($D84="","",IF($U84="",VLOOKUP($AD84,Opto_Req!$A$2:$K$6,3),1))</f>
        <v/>
      </c>
      <c r="H84" s="455"/>
      <c r="I84" s="147" t="str">
        <f t="shared" si="8"/>
        <v/>
      </c>
      <c r="J84" s="148" t="str">
        <f>IF($D84="","",VLOOKUP($AD84,Opto_Req!$A$2:$K$6,4))</f>
        <v/>
      </c>
      <c r="K84" s="457"/>
      <c r="L84" s="158" t="str">
        <f t="shared" si="9"/>
        <v/>
      </c>
      <c r="M84" s="148" t="str">
        <f>IF($D84="","",VLOOKUP($AD84,Opto_Req!$A$2:$K$6,5))</f>
        <v/>
      </c>
      <c r="N84" s="455"/>
      <c r="O84" s="147" t="str">
        <f t="shared" si="10"/>
        <v/>
      </c>
      <c r="P84" s="148" t="str">
        <f>IF($D84="","",VLOOKUP($AD84,Opto_Req!$A$2:$K$6,6))</f>
        <v/>
      </c>
      <c r="Q84" s="149" t="str">
        <f t="shared" si="7"/>
        <v/>
      </c>
      <c r="R84" s="150" t="str">
        <f t="shared" si="11"/>
        <v/>
      </c>
      <c r="S84" s="151"/>
      <c r="T84" s="456"/>
      <c r="U84" s="456"/>
      <c r="V84" s="453"/>
      <c r="W84" s="456"/>
      <c r="X84" s="456"/>
      <c r="Y84" s="152" t="str">
        <f>IF($D84="","",VLOOKUP($AD84,Opto_Req!$A$2:$K$6,9))</f>
        <v/>
      </c>
      <c r="Z84" s="152" t="str">
        <f>IF(OR($D84="",$AA84=""),"",MIN(VLOOKUP($AD84,Opto_Req!$A$2:$K$6,10),$AA84-VLOOKUP($AD84,Opto_Req!$A$2:$K$6,11)))</f>
        <v/>
      </c>
      <c r="AA84" s="453"/>
      <c r="AB84" s="453"/>
      <c r="AC84" s="151"/>
      <c r="AD84" s="126" t="e">
        <f>VLOOKUP($D84,Opto_Req!$N$2:$P$6,2)</f>
        <v>#N/A</v>
      </c>
      <c r="AE84" s="126" t="e">
        <f>VLOOKUP($D84,Opto_Req!$N$2:$P$6,3)</f>
        <v>#N/A</v>
      </c>
    </row>
    <row r="85" spans="1:31" x14ac:dyDescent="0.25">
      <c r="A85" s="125"/>
      <c r="B85" s="453"/>
      <c r="C85" s="453"/>
      <c r="D85" s="454"/>
      <c r="E85" s="457"/>
      <c r="F85" s="158" t="str">
        <f t="shared" si="6"/>
        <v/>
      </c>
      <c r="G85" s="148" t="str">
        <f>IF($D85="","",IF($U85="",VLOOKUP($AD85,Opto_Req!$A$2:$K$6,3),1))</f>
        <v/>
      </c>
      <c r="H85" s="455"/>
      <c r="I85" s="147" t="str">
        <f t="shared" si="8"/>
        <v/>
      </c>
      <c r="J85" s="148" t="str">
        <f>IF($D85="","",VLOOKUP($AD85,Opto_Req!$A$2:$K$6,4))</f>
        <v/>
      </c>
      <c r="K85" s="457"/>
      <c r="L85" s="158" t="str">
        <f t="shared" si="9"/>
        <v/>
      </c>
      <c r="M85" s="148" t="str">
        <f>IF($D85="","",VLOOKUP($AD85,Opto_Req!$A$2:$K$6,5))</f>
        <v/>
      </c>
      <c r="N85" s="455"/>
      <c r="O85" s="147" t="str">
        <f t="shared" si="10"/>
        <v/>
      </c>
      <c r="P85" s="148" t="str">
        <f>IF($D85="","",VLOOKUP($AD85,Opto_Req!$A$2:$K$6,6))</f>
        <v/>
      </c>
      <c r="Q85" s="149" t="str">
        <f t="shared" si="7"/>
        <v/>
      </c>
      <c r="R85" s="150" t="str">
        <f t="shared" si="11"/>
        <v/>
      </c>
      <c r="S85" s="151"/>
      <c r="T85" s="456"/>
      <c r="U85" s="456"/>
      <c r="V85" s="453"/>
      <c r="W85" s="456"/>
      <c r="X85" s="456"/>
      <c r="Y85" s="152" t="str">
        <f>IF($D85="","",VLOOKUP($AD85,Opto_Req!$A$2:$K$6,9))</f>
        <v/>
      </c>
      <c r="Z85" s="152" t="str">
        <f>IF(OR($D85="",$AA85=""),"",MIN(VLOOKUP($AD85,Opto_Req!$A$2:$K$6,10),$AA85-VLOOKUP($AD85,Opto_Req!$A$2:$K$6,11)))</f>
        <v/>
      </c>
      <c r="AA85" s="453"/>
      <c r="AB85" s="453"/>
      <c r="AC85" s="151"/>
      <c r="AD85" s="126" t="e">
        <f>VLOOKUP($D85,Opto_Req!$N$2:$P$6,2)</f>
        <v>#N/A</v>
      </c>
      <c r="AE85" s="126" t="e">
        <f>VLOOKUP($D85,Opto_Req!$N$2:$P$6,3)</f>
        <v>#N/A</v>
      </c>
    </row>
    <row r="86" spans="1:31" x14ac:dyDescent="0.25">
      <c r="A86" s="125"/>
      <c r="B86" s="453"/>
      <c r="C86" s="453"/>
      <c r="D86" s="454"/>
      <c r="E86" s="457"/>
      <c r="F86" s="158" t="str">
        <f t="shared" si="6"/>
        <v/>
      </c>
      <c r="G86" s="148" t="str">
        <f>IF($D86="","",IF($U86="",VLOOKUP($AD86,Opto_Req!$A$2:$K$6,3),1))</f>
        <v/>
      </c>
      <c r="H86" s="455"/>
      <c r="I86" s="147" t="str">
        <f t="shared" si="8"/>
        <v/>
      </c>
      <c r="J86" s="148" t="str">
        <f>IF($D86="","",VLOOKUP($AD86,Opto_Req!$A$2:$K$6,4))</f>
        <v/>
      </c>
      <c r="K86" s="457"/>
      <c r="L86" s="158" t="str">
        <f t="shared" si="9"/>
        <v/>
      </c>
      <c r="M86" s="148" t="str">
        <f>IF($D86="","",VLOOKUP($AD86,Opto_Req!$A$2:$K$6,5))</f>
        <v/>
      </c>
      <c r="N86" s="455"/>
      <c r="O86" s="147" t="str">
        <f t="shared" si="10"/>
        <v/>
      </c>
      <c r="P86" s="148" t="str">
        <f>IF($D86="","",VLOOKUP($AD86,Opto_Req!$A$2:$K$6,6))</f>
        <v/>
      </c>
      <c r="Q86" s="149" t="str">
        <f t="shared" si="7"/>
        <v/>
      </c>
      <c r="R86" s="150" t="str">
        <f t="shared" si="11"/>
        <v/>
      </c>
      <c r="S86" s="151"/>
      <c r="T86" s="456"/>
      <c r="U86" s="456"/>
      <c r="V86" s="453"/>
      <c r="W86" s="456"/>
      <c r="X86" s="456"/>
      <c r="Y86" s="152" t="str">
        <f>IF($D86="","",VLOOKUP($AD86,Opto_Req!$A$2:$K$6,9))</f>
        <v/>
      </c>
      <c r="Z86" s="152" t="str">
        <f>IF(OR($D86="",$AA86=""),"",MIN(VLOOKUP($AD86,Opto_Req!$A$2:$K$6,10),$AA86-VLOOKUP($AD86,Opto_Req!$A$2:$K$6,11)))</f>
        <v/>
      </c>
      <c r="AA86" s="453"/>
      <c r="AB86" s="453"/>
      <c r="AC86" s="151"/>
      <c r="AD86" s="126" t="e">
        <f>VLOOKUP($D86,Opto_Req!$N$2:$P$6,2)</f>
        <v>#N/A</v>
      </c>
      <c r="AE86" s="126" t="e">
        <f>VLOOKUP($D86,Opto_Req!$N$2:$P$6,3)</f>
        <v>#N/A</v>
      </c>
    </row>
    <row r="87" spans="1:31" x14ac:dyDescent="0.25">
      <c r="A87" s="125"/>
      <c r="B87" s="453"/>
      <c r="C87" s="453"/>
      <c r="D87" s="454"/>
      <c r="E87" s="457"/>
      <c r="F87" s="158" t="str">
        <f t="shared" si="6"/>
        <v/>
      </c>
      <c r="G87" s="148" t="str">
        <f>IF($D87="","",IF($U87="",VLOOKUP($AD87,Opto_Req!$A$2:$K$6,3),1))</f>
        <v/>
      </c>
      <c r="H87" s="455"/>
      <c r="I87" s="147" t="str">
        <f t="shared" si="8"/>
        <v/>
      </c>
      <c r="J87" s="148" t="str">
        <f>IF($D87="","",VLOOKUP($AD87,Opto_Req!$A$2:$K$6,4))</f>
        <v/>
      </c>
      <c r="K87" s="457"/>
      <c r="L87" s="158" t="str">
        <f t="shared" si="9"/>
        <v/>
      </c>
      <c r="M87" s="148" t="str">
        <f>IF($D87="","",VLOOKUP($AD87,Opto_Req!$A$2:$K$6,5))</f>
        <v/>
      </c>
      <c r="N87" s="455"/>
      <c r="O87" s="147" t="str">
        <f t="shared" si="10"/>
        <v/>
      </c>
      <c r="P87" s="148" t="str">
        <f>IF($D87="","",VLOOKUP($AD87,Opto_Req!$A$2:$K$6,6))</f>
        <v/>
      </c>
      <c r="Q87" s="149" t="str">
        <f t="shared" si="7"/>
        <v/>
      </c>
      <c r="R87" s="150" t="str">
        <f t="shared" si="11"/>
        <v/>
      </c>
      <c r="S87" s="151"/>
      <c r="T87" s="456"/>
      <c r="U87" s="456"/>
      <c r="V87" s="453"/>
      <c r="W87" s="456"/>
      <c r="X87" s="456"/>
      <c r="Y87" s="152" t="str">
        <f>IF($D87="","",VLOOKUP($AD87,Opto_Req!$A$2:$K$6,9))</f>
        <v/>
      </c>
      <c r="Z87" s="152" t="str">
        <f>IF(OR($D87="",$AA87=""),"",MIN(VLOOKUP($AD87,Opto_Req!$A$2:$K$6,10),$AA87-VLOOKUP($AD87,Opto_Req!$A$2:$K$6,11)))</f>
        <v/>
      </c>
      <c r="AA87" s="453"/>
      <c r="AB87" s="453"/>
      <c r="AC87" s="151"/>
      <c r="AD87" s="126" t="e">
        <f>VLOOKUP($D87,Opto_Req!$N$2:$P$6,2)</f>
        <v>#N/A</v>
      </c>
      <c r="AE87" s="126" t="e">
        <f>VLOOKUP($D87,Opto_Req!$N$2:$P$6,3)</f>
        <v>#N/A</v>
      </c>
    </row>
    <row r="88" spans="1:31" x14ac:dyDescent="0.25">
      <c r="A88" s="125"/>
      <c r="B88" s="453"/>
      <c r="C88" s="453"/>
      <c r="D88" s="454"/>
      <c r="E88" s="457"/>
      <c r="F88" s="158" t="str">
        <f t="shared" si="6"/>
        <v/>
      </c>
      <c r="G88" s="148" t="str">
        <f>IF($D88="","",IF($U88="",VLOOKUP($AD88,Opto_Req!$A$2:$K$6,3),1))</f>
        <v/>
      </c>
      <c r="H88" s="455"/>
      <c r="I88" s="147" t="str">
        <f t="shared" si="8"/>
        <v/>
      </c>
      <c r="J88" s="148" t="str">
        <f>IF($D88="","",VLOOKUP($AD88,Opto_Req!$A$2:$K$6,4))</f>
        <v/>
      </c>
      <c r="K88" s="457"/>
      <c r="L88" s="158" t="str">
        <f t="shared" si="9"/>
        <v/>
      </c>
      <c r="M88" s="148" t="str">
        <f>IF($D88="","",VLOOKUP($AD88,Opto_Req!$A$2:$K$6,5))</f>
        <v/>
      </c>
      <c r="N88" s="455"/>
      <c r="O88" s="147" t="str">
        <f t="shared" si="10"/>
        <v/>
      </c>
      <c r="P88" s="148" t="str">
        <f>IF($D88="","",VLOOKUP($AD88,Opto_Req!$A$2:$K$6,6))</f>
        <v/>
      </c>
      <c r="Q88" s="149" t="str">
        <f t="shared" si="7"/>
        <v/>
      </c>
      <c r="R88" s="150" t="str">
        <f t="shared" si="11"/>
        <v/>
      </c>
      <c r="S88" s="151"/>
      <c r="T88" s="456"/>
      <c r="U88" s="456"/>
      <c r="V88" s="453"/>
      <c r="W88" s="456"/>
      <c r="X88" s="456"/>
      <c r="Y88" s="152" t="str">
        <f>IF($D88="","",VLOOKUP($AD88,Opto_Req!$A$2:$K$6,9))</f>
        <v/>
      </c>
      <c r="Z88" s="152" t="str">
        <f>IF(OR($D88="",$AA88=""),"",MIN(VLOOKUP($AD88,Opto_Req!$A$2:$K$6,10),$AA88-VLOOKUP($AD88,Opto_Req!$A$2:$K$6,11)))</f>
        <v/>
      </c>
      <c r="AA88" s="453"/>
      <c r="AB88" s="453"/>
      <c r="AC88" s="151"/>
      <c r="AD88" s="126" t="e">
        <f>VLOOKUP($D88,Opto_Req!$N$2:$P$6,2)</f>
        <v>#N/A</v>
      </c>
      <c r="AE88" s="126" t="e">
        <f>VLOOKUP($D88,Opto_Req!$N$2:$P$6,3)</f>
        <v>#N/A</v>
      </c>
    </row>
    <row r="89" spans="1:31" x14ac:dyDescent="0.25">
      <c r="A89" s="125"/>
      <c r="B89" s="453"/>
      <c r="C89" s="453"/>
      <c r="D89" s="454"/>
      <c r="E89" s="457"/>
      <c r="F89" s="158" t="str">
        <f t="shared" si="6"/>
        <v/>
      </c>
      <c r="G89" s="148" t="str">
        <f>IF($D89="","",IF($U89="",VLOOKUP($AD89,Opto_Req!$A$2:$K$6,3),1))</f>
        <v/>
      </c>
      <c r="H89" s="455"/>
      <c r="I89" s="147" t="str">
        <f t="shared" si="8"/>
        <v/>
      </c>
      <c r="J89" s="148" t="str">
        <f>IF($D89="","",VLOOKUP($AD89,Opto_Req!$A$2:$K$6,4))</f>
        <v/>
      </c>
      <c r="K89" s="457"/>
      <c r="L89" s="158" t="str">
        <f t="shared" si="9"/>
        <v/>
      </c>
      <c r="M89" s="148" t="str">
        <f>IF($D89="","",VLOOKUP($AD89,Opto_Req!$A$2:$K$6,5))</f>
        <v/>
      </c>
      <c r="N89" s="455"/>
      <c r="O89" s="147" t="str">
        <f t="shared" si="10"/>
        <v/>
      </c>
      <c r="P89" s="148" t="str">
        <f>IF($D89="","",VLOOKUP($AD89,Opto_Req!$A$2:$K$6,6))</f>
        <v/>
      </c>
      <c r="Q89" s="149" t="str">
        <f t="shared" si="7"/>
        <v/>
      </c>
      <c r="R89" s="150" t="str">
        <f t="shared" si="11"/>
        <v/>
      </c>
      <c r="S89" s="151"/>
      <c r="T89" s="456"/>
      <c r="U89" s="456"/>
      <c r="V89" s="453"/>
      <c r="W89" s="456"/>
      <c r="X89" s="456"/>
      <c r="Y89" s="152" t="str">
        <f>IF($D89="","",VLOOKUP($AD89,Opto_Req!$A$2:$K$6,9))</f>
        <v/>
      </c>
      <c r="Z89" s="152" t="str">
        <f>IF(OR($D89="",$AA89=""),"",MIN(VLOOKUP($AD89,Opto_Req!$A$2:$K$6,10),$AA89-VLOOKUP($AD89,Opto_Req!$A$2:$K$6,11)))</f>
        <v/>
      </c>
      <c r="AA89" s="453"/>
      <c r="AB89" s="453"/>
      <c r="AC89" s="151"/>
      <c r="AD89" s="126" t="e">
        <f>VLOOKUP($D89,Opto_Req!$N$2:$P$6,2)</f>
        <v>#N/A</v>
      </c>
      <c r="AE89" s="126" t="e">
        <f>VLOOKUP($D89,Opto_Req!$N$2:$P$6,3)</f>
        <v>#N/A</v>
      </c>
    </row>
    <row r="90" spans="1:31" x14ac:dyDescent="0.25">
      <c r="A90" s="125"/>
      <c r="B90" s="453"/>
      <c r="C90" s="453"/>
      <c r="D90" s="454"/>
      <c r="E90" s="457"/>
      <c r="F90" s="158" t="str">
        <f t="shared" si="6"/>
        <v/>
      </c>
      <c r="G90" s="148" t="str">
        <f>IF($D90="","",IF($U90="",VLOOKUP($AD90,Opto_Req!$A$2:$K$6,3),1))</f>
        <v/>
      </c>
      <c r="H90" s="455"/>
      <c r="I90" s="147" t="str">
        <f t="shared" si="8"/>
        <v/>
      </c>
      <c r="J90" s="148" t="str">
        <f>IF($D90="","",VLOOKUP($AD90,Opto_Req!$A$2:$K$6,4))</f>
        <v/>
      </c>
      <c r="K90" s="457"/>
      <c r="L90" s="158" t="str">
        <f t="shared" si="9"/>
        <v/>
      </c>
      <c r="M90" s="148" t="str">
        <f>IF($D90="","",VLOOKUP($AD90,Opto_Req!$A$2:$K$6,5))</f>
        <v/>
      </c>
      <c r="N90" s="455"/>
      <c r="O90" s="147" t="str">
        <f t="shared" si="10"/>
        <v/>
      </c>
      <c r="P90" s="148" t="str">
        <f>IF($D90="","",VLOOKUP($AD90,Opto_Req!$A$2:$K$6,6))</f>
        <v/>
      </c>
      <c r="Q90" s="149" t="str">
        <f t="shared" si="7"/>
        <v/>
      </c>
      <c r="R90" s="150" t="str">
        <f t="shared" si="11"/>
        <v/>
      </c>
      <c r="S90" s="151"/>
      <c r="T90" s="456"/>
      <c r="U90" s="456"/>
      <c r="V90" s="453"/>
      <c r="W90" s="456"/>
      <c r="X90" s="456"/>
      <c r="Y90" s="152" t="str">
        <f>IF($D90="","",VLOOKUP($AD90,Opto_Req!$A$2:$K$6,9))</f>
        <v/>
      </c>
      <c r="Z90" s="152" t="str">
        <f>IF(OR($D90="",$AA90=""),"",MIN(VLOOKUP($AD90,Opto_Req!$A$2:$K$6,10),$AA90-VLOOKUP($AD90,Opto_Req!$A$2:$K$6,11)))</f>
        <v/>
      </c>
      <c r="AA90" s="453"/>
      <c r="AB90" s="453"/>
      <c r="AC90" s="151"/>
      <c r="AD90" s="126" t="e">
        <f>VLOOKUP($D90,Opto_Req!$N$2:$P$6,2)</f>
        <v>#N/A</v>
      </c>
      <c r="AE90" s="126" t="e">
        <f>VLOOKUP($D90,Opto_Req!$N$2:$P$6,3)</f>
        <v>#N/A</v>
      </c>
    </row>
    <row r="91" spans="1:31" x14ac:dyDescent="0.25">
      <c r="A91" s="125"/>
      <c r="B91" s="453"/>
      <c r="C91" s="453"/>
      <c r="D91" s="454"/>
      <c r="E91" s="457"/>
      <c r="F91" s="158" t="str">
        <f t="shared" si="6"/>
        <v/>
      </c>
      <c r="G91" s="148" t="str">
        <f>IF($D91="","",IF($U91="",VLOOKUP($AD91,Opto_Req!$A$2:$K$6,3),1))</f>
        <v/>
      </c>
      <c r="H91" s="455"/>
      <c r="I91" s="147" t="str">
        <f t="shared" si="8"/>
        <v/>
      </c>
      <c r="J91" s="148" t="str">
        <f>IF($D91="","",VLOOKUP($AD91,Opto_Req!$A$2:$K$6,4))</f>
        <v/>
      </c>
      <c r="K91" s="457"/>
      <c r="L91" s="158" t="str">
        <f t="shared" si="9"/>
        <v/>
      </c>
      <c r="M91" s="148" t="str">
        <f>IF($D91="","",VLOOKUP($AD91,Opto_Req!$A$2:$K$6,5))</f>
        <v/>
      </c>
      <c r="N91" s="455"/>
      <c r="O91" s="147" t="str">
        <f t="shared" si="10"/>
        <v/>
      </c>
      <c r="P91" s="148" t="str">
        <f>IF($D91="","",VLOOKUP($AD91,Opto_Req!$A$2:$K$6,6))</f>
        <v/>
      </c>
      <c r="Q91" s="149" t="str">
        <f t="shared" si="7"/>
        <v/>
      </c>
      <c r="R91" s="150" t="str">
        <f t="shared" si="11"/>
        <v/>
      </c>
      <c r="S91" s="151"/>
      <c r="T91" s="456"/>
      <c r="U91" s="456"/>
      <c r="V91" s="453"/>
      <c r="W91" s="456"/>
      <c r="X91" s="456"/>
      <c r="Y91" s="152" t="str">
        <f>IF($D91="","",VLOOKUP($AD91,Opto_Req!$A$2:$K$6,9))</f>
        <v/>
      </c>
      <c r="Z91" s="152" t="str">
        <f>IF(OR($D91="",$AA91=""),"",MIN(VLOOKUP($AD91,Opto_Req!$A$2:$K$6,10),$AA91-VLOOKUP($AD91,Opto_Req!$A$2:$K$6,11)))</f>
        <v/>
      </c>
      <c r="AA91" s="453"/>
      <c r="AB91" s="453"/>
      <c r="AC91" s="151"/>
      <c r="AD91" s="126" t="e">
        <f>VLOOKUP($D91,Opto_Req!$N$2:$P$6,2)</f>
        <v>#N/A</v>
      </c>
      <c r="AE91" s="126" t="e">
        <f>VLOOKUP($D91,Opto_Req!$N$2:$P$6,3)</f>
        <v>#N/A</v>
      </c>
    </row>
    <row r="92" spans="1:31" x14ac:dyDescent="0.25">
      <c r="A92" s="125"/>
      <c r="B92" s="453"/>
      <c r="C92" s="453"/>
      <c r="D92" s="454"/>
      <c r="E92" s="457"/>
      <c r="F92" s="158" t="str">
        <f t="shared" si="6"/>
        <v/>
      </c>
      <c r="G92" s="148" t="str">
        <f>IF($D92="","",IF($U92="",VLOOKUP($AD92,Opto_Req!$A$2:$K$6,3),1))</f>
        <v/>
      </c>
      <c r="H92" s="455"/>
      <c r="I92" s="147" t="str">
        <f t="shared" si="8"/>
        <v/>
      </c>
      <c r="J92" s="148" t="str">
        <f>IF($D92="","",VLOOKUP($AD92,Opto_Req!$A$2:$K$6,4))</f>
        <v/>
      </c>
      <c r="K92" s="457"/>
      <c r="L92" s="158" t="str">
        <f t="shared" si="9"/>
        <v/>
      </c>
      <c r="M92" s="148" t="str">
        <f>IF($D92="","",VLOOKUP($AD92,Opto_Req!$A$2:$K$6,5))</f>
        <v/>
      </c>
      <c r="N92" s="455"/>
      <c r="O92" s="147" t="str">
        <f t="shared" si="10"/>
        <v/>
      </c>
      <c r="P92" s="148" t="str">
        <f>IF($D92="","",VLOOKUP($AD92,Opto_Req!$A$2:$K$6,6))</f>
        <v/>
      </c>
      <c r="Q92" s="149" t="str">
        <f t="shared" si="7"/>
        <v/>
      </c>
      <c r="R92" s="150" t="str">
        <f t="shared" si="11"/>
        <v/>
      </c>
      <c r="S92" s="151"/>
      <c r="T92" s="456"/>
      <c r="U92" s="456"/>
      <c r="V92" s="453"/>
      <c r="W92" s="456"/>
      <c r="X92" s="456"/>
      <c r="Y92" s="152" t="str">
        <f>IF($D92="","",VLOOKUP($AD92,Opto_Req!$A$2:$K$6,9))</f>
        <v/>
      </c>
      <c r="Z92" s="152" t="str">
        <f>IF(OR($D92="",$AA92=""),"",MIN(VLOOKUP($AD92,Opto_Req!$A$2:$K$6,10),$AA92-VLOOKUP($AD92,Opto_Req!$A$2:$K$6,11)))</f>
        <v/>
      </c>
      <c r="AA92" s="453"/>
      <c r="AB92" s="453"/>
      <c r="AC92" s="151"/>
      <c r="AD92" s="126" t="e">
        <f>VLOOKUP($D92,Opto_Req!$N$2:$P$6,2)</f>
        <v>#N/A</v>
      </c>
      <c r="AE92" s="126" t="e">
        <f>VLOOKUP($D92,Opto_Req!$N$2:$P$6,3)</f>
        <v>#N/A</v>
      </c>
    </row>
    <row r="93" spans="1:31" x14ac:dyDescent="0.25">
      <c r="A93" s="125"/>
      <c r="B93" s="453"/>
      <c r="C93" s="453"/>
      <c r="D93" s="454"/>
      <c r="E93" s="457"/>
      <c r="F93" s="158" t="str">
        <f t="shared" si="6"/>
        <v/>
      </c>
      <c r="G93" s="148" t="str">
        <f>IF($D93="","",IF($U93="",VLOOKUP($AD93,Opto_Req!$A$2:$K$6,3),1))</f>
        <v/>
      </c>
      <c r="H93" s="455"/>
      <c r="I93" s="147" t="str">
        <f t="shared" si="8"/>
        <v/>
      </c>
      <c r="J93" s="148" t="str">
        <f>IF($D93="","",VLOOKUP($AD93,Opto_Req!$A$2:$K$6,4))</f>
        <v/>
      </c>
      <c r="K93" s="457"/>
      <c r="L93" s="158" t="str">
        <f t="shared" si="9"/>
        <v/>
      </c>
      <c r="M93" s="148" t="str">
        <f>IF($D93="","",VLOOKUP($AD93,Opto_Req!$A$2:$K$6,5))</f>
        <v/>
      </c>
      <c r="N93" s="455"/>
      <c r="O93" s="147" t="str">
        <f t="shared" si="10"/>
        <v/>
      </c>
      <c r="P93" s="148" t="str">
        <f>IF($D93="","",VLOOKUP($AD93,Opto_Req!$A$2:$K$6,6))</f>
        <v/>
      </c>
      <c r="Q93" s="149" t="str">
        <f t="shared" si="7"/>
        <v/>
      </c>
      <c r="R93" s="150" t="str">
        <f t="shared" si="11"/>
        <v/>
      </c>
      <c r="S93" s="151"/>
      <c r="T93" s="456"/>
      <c r="U93" s="456"/>
      <c r="V93" s="453"/>
      <c r="W93" s="456"/>
      <c r="X93" s="456"/>
      <c r="Y93" s="152" t="str">
        <f>IF($D93="","",VLOOKUP($AD93,Opto_Req!$A$2:$K$6,9))</f>
        <v/>
      </c>
      <c r="Z93" s="152" t="str">
        <f>IF(OR($D93="",$AA93=""),"",MIN(VLOOKUP($AD93,Opto_Req!$A$2:$K$6,10),$AA93-VLOOKUP($AD93,Opto_Req!$A$2:$K$6,11)))</f>
        <v/>
      </c>
      <c r="AA93" s="453"/>
      <c r="AB93" s="453"/>
      <c r="AC93" s="151"/>
      <c r="AD93" s="126" t="e">
        <f>VLOOKUP($D93,Opto_Req!$N$2:$P$6,2)</f>
        <v>#N/A</v>
      </c>
      <c r="AE93" s="126" t="e">
        <f>VLOOKUP($D93,Opto_Req!$N$2:$P$6,3)</f>
        <v>#N/A</v>
      </c>
    </row>
    <row r="94" spans="1:31" x14ac:dyDescent="0.25">
      <c r="A94" s="125"/>
      <c r="B94" s="453"/>
      <c r="C94" s="453"/>
      <c r="D94" s="454"/>
      <c r="E94" s="457"/>
      <c r="F94" s="158" t="str">
        <f t="shared" si="6"/>
        <v/>
      </c>
      <c r="G94" s="148" t="str">
        <f>IF($D94="","",IF($U94="",VLOOKUP($AD94,Opto_Req!$A$2:$K$6,3),1))</f>
        <v/>
      </c>
      <c r="H94" s="455"/>
      <c r="I94" s="147" t="str">
        <f t="shared" si="8"/>
        <v/>
      </c>
      <c r="J94" s="148" t="str">
        <f>IF($D94="","",VLOOKUP($AD94,Opto_Req!$A$2:$K$6,4))</f>
        <v/>
      </c>
      <c r="K94" s="457"/>
      <c r="L94" s="158" t="str">
        <f t="shared" si="9"/>
        <v/>
      </c>
      <c r="M94" s="148" t="str">
        <f>IF($D94="","",VLOOKUP($AD94,Opto_Req!$A$2:$K$6,5))</f>
        <v/>
      </c>
      <c r="N94" s="455"/>
      <c r="O94" s="147" t="str">
        <f t="shared" si="10"/>
        <v/>
      </c>
      <c r="P94" s="148" t="str">
        <f>IF($D94="","",VLOOKUP($AD94,Opto_Req!$A$2:$K$6,6))</f>
        <v/>
      </c>
      <c r="Q94" s="149" t="str">
        <f t="shared" si="7"/>
        <v/>
      </c>
      <c r="R94" s="150" t="str">
        <f t="shared" si="11"/>
        <v/>
      </c>
      <c r="S94" s="151"/>
      <c r="T94" s="456"/>
      <c r="U94" s="456"/>
      <c r="V94" s="453"/>
      <c r="W94" s="456"/>
      <c r="X94" s="456"/>
      <c r="Y94" s="152" t="str">
        <f>IF($D94="","",VLOOKUP($AD94,Opto_Req!$A$2:$K$6,9))</f>
        <v/>
      </c>
      <c r="Z94" s="152" t="str">
        <f>IF(OR($D94="",$AA94=""),"",MIN(VLOOKUP($AD94,Opto_Req!$A$2:$K$6,10),$AA94-VLOOKUP($AD94,Opto_Req!$A$2:$K$6,11)))</f>
        <v/>
      </c>
      <c r="AA94" s="453"/>
      <c r="AB94" s="453"/>
      <c r="AC94" s="151"/>
      <c r="AD94" s="126" t="e">
        <f>VLOOKUP($D94,Opto_Req!$N$2:$P$6,2)</f>
        <v>#N/A</v>
      </c>
      <c r="AE94" s="126" t="e">
        <f>VLOOKUP($D94,Opto_Req!$N$2:$P$6,3)</f>
        <v>#N/A</v>
      </c>
    </row>
    <row r="95" spans="1:31" x14ac:dyDescent="0.25">
      <c r="A95" s="125"/>
      <c r="B95" s="453"/>
      <c r="C95" s="453"/>
      <c r="D95" s="454"/>
      <c r="E95" s="457"/>
      <c r="F95" s="158" t="str">
        <f t="shared" si="6"/>
        <v/>
      </c>
      <c r="G95" s="148" t="str">
        <f>IF($D95="","",IF($U95="",VLOOKUP($AD95,Opto_Req!$A$2:$K$6,3),1))</f>
        <v/>
      </c>
      <c r="H95" s="455"/>
      <c r="I95" s="147" t="str">
        <f t="shared" si="8"/>
        <v/>
      </c>
      <c r="J95" s="148" t="str">
        <f>IF($D95="","",VLOOKUP($AD95,Opto_Req!$A$2:$K$6,4))</f>
        <v/>
      </c>
      <c r="K95" s="457"/>
      <c r="L95" s="158" t="str">
        <f t="shared" si="9"/>
        <v/>
      </c>
      <c r="M95" s="148" t="str">
        <f>IF($D95="","",VLOOKUP($AD95,Opto_Req!$A$2:$K$6,5))</f>
        <v/>
      </c>
      <c r="N95" s="455"/>
      <c r="O95" s="147" t="str">
        <f t="shared" si="10"/>
        <v/>
      </c>
      <c r="P95" s="148" t="str">
        <f>IF($D95="","",VLOOKUP($AD95,Opto_Req!$A$2:$K$6,6))</f>
        <v/>
      </c>
      <c r="Q95" s="149" t="str">
        <f t="shared" si="7"/>
        <v/>
      </c>
      <c r="R95" s="150" t="str">
        <f t="shared" si="11"/>
        <v/>
      </c>
      <c r="S95" s="151"/>
      <c r="T95" s="456"/>
      <c r="U95" s="456"/>
      <c r="V95" s="453"/>
      <c r="W95" s="456"/>
      <c r="X95" s="456"/>
      <c r="Y95" s="152" t="str">
        <f>IF($D95="","",VLOOKUP($AD95,Opto_Req!$A$2:$K$6,9))</f>
        <v/>
      </c>
      <c r="Z95" s="152" t="str">
        <f>IF(OR($D95="",$AA95=""),"",MIN(VLOOKUP($AD95,Opto_Req!$A$2:$K$6,10),$AA95-VLOOKUP($AD95,Opto_Req!$A$2:$K$6,11)))</f>
        <v/>
      </c>
      <c r="AA95" s="453"/>
      <c r="AB95" s="453"/>
      <c r="AC95" s="151"/>
      <c r="AD95" s="126" t="e">
        <f>VLOOKUP($D95,Opto_Req!$N$2:$P$6,2)</f>
        <v>#N/A</v>
      </c>
      <c r="AE95" s="126" t="e">
        <f>VLOOKUP($D95,Opto_Req!$N$2:$P$6,3)</f>
        <v>#N/A</v>
      </c>
    </row>
    <row r="96" spans="1:31" x14ac:dyDescent="0.25">
      <c r="A96" s="125"/>
      <c r="B96" s="453"/>
      <c r="C96" s="453"/>
      <c r="D96" s="454"/>
      <c r="E96" s="457"/>
      <c r="F96" s="158" t="str">
        <f t="shared" si="6"/>
        <v/>
      </c>
      <c r="G96" s="148" t="str">
        <f>IF($D96="","",IF($U96="",VLOOKUP($AD96,Opto_Req!$A$2:$K$6,3),1))</f>
        <v/>
      </c>
      <c r="H96" s="455"/>
      <c r="I96" s="147" t="str">
        <f t="shared" si="8"/>
        <v/>
      </c>
      <c r="J96" s="148" t="str">
        <f>IF($D96="","",VLOOKUP($AD96,Opto_Req!$A$2:$K$6,4))</f>
        <v/>
      </c>
      <c r="K96" s="457"/>
      <c r="L96" s="158" t="str">
        <f t="shared" si="9"/>
        <v/>
      </c>
      <c r="M96" s="148" t="str">
        <f>IF($D96="","",VLOOKUP($AD96,Opto_Req!$A$2:$K$6,5))</f>
        <v/>
      </c>
      <c r="N96" s="455"/>
      <c r="O96" s="147" t="str">
        <f t="shared" si="10"/>
        <v/>
      </c>
      <c r="P96" s="148" t="str">
        <f>IF($D96="","",VLOOKUP($AD96,Opto_Req!$A$2:$K$6,6))</f>
        <v/>
      </c>
      <c r="Q96" s="149" t="str">
        <f t="shared" si="7"/>
        <v/>
      </c>
      <c r="R96" s="150" t="str">
        <f t="shared" si="11"/>
        <v/>
      </c>
      <c r="S96" s="151"/>
      <c r="T96" s="456"/>
      <c r="U96" s="456"/>
      <c r="V96" s="453"/>
      <c r="W96" s="456"/>
      <c r="X96" s="456"/>
      <c r="Y96" s="152" t="str">
        <f>IF($D96="","",VLOOKUP($AD96,Opto_Req!$A$2:$K$6,9))</f>
        <v/>
      </c>
      <c r="Z96" s="152" t="str">
        <f>IF(OR($D96="",$AA96=""),"",MIN(VLOOKUP($AD96,Opto_Req!$A$2:$K$6,10),$AA96-VLOOKUP($AD96,Opto_Req!$A$2:$K$6,11)))</f>
        <v/>
      </c>
      <c r="AA96" s="453"/>
      <c r="AB96" s="453"/>
      <c r="AC96" s="151"/>
      <c r="AD96" s="126" t="e">
        <f>VLOOKUP($D96,Opto_Req!$N$2:$P$6,2)</f>
        <v>#N/A</v>
      </c>
      <c r="AE96" s="126" t="e">
        <f>VLOOKUP($D96,Opto_Req!$N$2:$P$6,3)</f>
        <v>#N/A</v>
      </c>
    </row>
    <row r="97" spans="1:31" x14ac:dyDescent="0.25">
      <c r="A97" s="125"/>
      <c r="B97" s="453"/>
      <c r="C97" s="453"/>
      <c r="D97" s="454"/>
      <c r="E97" s="457"/>
      <c r="F97" s="158" t="str">
        <f t="shared" si="6"/>
        <v/>
      </c>
      <c r="G97" s="148" t="str">
        <f>IF($D97="","",IF($U97="",VLOOKUP($AD97,Opto_Req!$A$2:$K$6,3),1))</f>
        <v/>
      </c>
      <c r="H97" s="455"/>
      <c r="I97" s="147" t="str">
        <f t="shared" si="8"/>
        <v/>
      </c>
      <c r="J97" s="148" t="str">
        <f>IF($D97="","",VLOOKUP($AD97,Opto_Req!$A$2:$K$6,4))</f>
        <v/>
      </c>
      <c r="K97" s="457"/>
      <c r="L97" s="158" t="str">
        <f t="shared" si="9"/>
        <v/>
      </c>
      <c r="M97" s="148" t="str">
        <f>IF($D97="","",VLOOKUP($AD97,Opto_Req!$A$2:$K$6,5))</f>
        <v/>
      </c>
      <c r="N97" s="455"/>
      <c r="O97" s="147" t="str">
        <f t="shared" si="10"/>
        <v/>
      </c>
      <c r="P97" s="148" t="str">
        <f>IF($D97="","",VLOOKUP($AD97,Opto_Req!$A$2:$K$6,6))</f>
        <v/>
      </c>
      <c r="Q97" s="149" t="str">
        <f t="shared" si="7"/>
        <v/>
      </c>
      <c r="R97" s="150" t="str">
        <f t="shared" si="11"/>
        <v/>
      </c>
      <c r="S97" s="151"/>
      <c r="T97" s="456"/>
      <c r="U97" s="456"/>
      <c r="V97" s="453"/>
      <c r="W97" s="456"/>
      <c r="X97" s="456"/>
      <c r="Y97" s="152" t="str">
        <f>IF($D97="","",VLOOKUP($AD97,Opto_Req!$A$2:$K$6,9))</f>
        <v/>
      </c>
      <c r="Z97" s="152" t="str">
        <f>IF(OR($D97="",$AA97=""),"",MIN(VLOOKUP($AD97,Opto_Req!$A$2:$K$6,10),$AA97-VLOOKUP($AD97,Opto_Req!$A$2:$K$6,11)))</f>
        <v/>
      </c>
      <c r="AA97" s="453"/>
      <c r="AB97" s="453"/>
      <c r="AC97" s="151"/>
      <c r="AD97" s="126" t="e">
        <f>VLOOKUP($D97,Opto_Req!$N$2:$P$6,2)</f>
        <v>#N/A</v>
      </c>
      <c r="AE97" s="126" t="e">
        <f>VLOOKUP($D97,Opto_Req!$N$2:$P$6,3)</f>
        <v>#N/A</v>
      </c>
    </row>
    <row r="98" spans="1:31" x14ac:dyDescent="0.25">
      <c r="A98" s="125"/>
      <c r="B98" s="453"/>
      <c r="C98" s="453"/>
      <c r="D98" s="454"/>
      <c r="E98" s="457"/>
      <c r="F98" s="158" t="str">
        <f t="shared" si="6"/>
        <v/>
      </c>
      <c r="G98" s="148" t="str">
        <f>IF($D98="","",IF($U98="",VLOOKUP($AD98,Opto_Req!$A$2:$K$6,3),1))</f>
        <v/>
      </c>
      <c r="H98" s="455"/>
      <c r="I98" s="147" t="str">
        <f t="shared" si="8"/>
        <v/>
      </c>
      <c r="J98" s="148" t="str">
        <f>IF($D98="","",VLOOKUP($AD98,Opto_Req!$A$2:$K$6,4))</f>
        <v/>
      </c>
      <c r="K98" s="457"/>
      <c r="L98" s="158" t="str">
        <f t="shared" si="9"/>
        <v/>
      </c>
      <c r="M98" s="148" t="str">
        <f>IF($D98="","",VLOOKUP($AD98,Opto_Req!$A$2:$K$6,5))</f>
        <v/>
      </c>
      <c r="N98" s="455"/>
      <c r="O98" s="147" t="str">
        <f t="shared" si="10"/>
        <v/>
      </c>
      <c r="P98" s="148" t="str">
        <f>IF($D98="","",VLOOKUP($AD98,Opto_Req!$A$2:$K$6,6))</f>
        <v/>
      </c>
      <c r="Q98" s="149" t="str">
        <f t="shared" si="7"/>
        <v/>
      </c>
      <c r="R98" s="150" t="str">
        <f t="shared" si="11"/>
        <v/>
      </c>
      <c r="S98" s="151"/>
      <c r="T98" s="456"/>
      <c r="U98" s="456"/>
      <c r="V98" s="453"/>
      <c r="W98" s="456"/>
      <c r="X98" s="456"/>
      <c r="Y98" s="152" t="str">
        <f>IF($D98="","",VLOOKUP($AD98,Opto_Req!$A$2:$K$6,9))</f>
        <v/>
      </c>
      <c r="Z98" s="152" t="str">
        <f>IF(OR($D98="",$AA98=""),"",MIN(VLOOKUP($AD98,Opto_Req!$A$2:$K$6,10),$AA98-VLOOKUP($AD98,Opto_Req!$A$2:$K$6,11)))</f>
        <v/>
      </c>
      <c r="AA98" s="453"/>
      <c r="AB98" s="453"/>
      <c r="AC98" s="151"/>
      <c r="AD98" s="126" t="e">
        <f>VLOOKUP($D98,Opto_Req!$N$2:$P$6,2)</f>
        <v>#N/A</v>
      </c>
      <c r="AE98" s="126" t="e">
        <f>VLOOKUP($D98,Opto_Req!$N$2:$P$6,3)</f>
        <v>#N/A</v>
      </c>
    </row>
    <row r="99" spans="1:31" x14ac:dyDescent="0.25">
      <c r="A99" s="125"/>
      <c r="B99" s="453"/>
      <c r="C99" s="453"/>
      <c r="D99" s="454"/>
      <c r="E99" s="457"/>
      <c r="F99" s="158" t="str">
        <f t="shared" si="6"/>
        <v/>
      </c>
      <c r="G99" s="148" t="str">
        <f>IF($D99="","",IF($U99="",VLOOKUP($AD99,Opto_Req!$A$2:$K$6,3),1))</f>
        <v/>
      </c>
      <c r="H99" s="455"/>
      <c r="I99" s="147" t="str">
        <f t="shared" si="8"/>
        <v/>
      </c>
      <c r="J99" s="148" t="str">
        <f>IF($D99="","",VLOOKUP($AD99,Opto_Req!$A$2:$K$6,4))</f>
        <v/>
      </c>
      <c r="K99" s="457"/>
      <c r="L99" s="158" t="str">
        <f t="shared" si="9"/>
        <v/>
      </c>
      <c r="M99" s="148" t="str">
        <f>IF($D99="","",VLOOKUP($AD99,Opto_Req!$A$2:$K$6,5))</f>
        <v/>
      </c>
      <c r="N99" s="455"/>
      <c r="O99" s="147" t="str">
        <f t="shared" si="10"/>
        <v/>
      </c>
      <c r="P99" s="148" t="str">
        <f>IF($D99="","",VLOOKUP($AD99,Opto_Req!$A$2:$K$6,6))</f>
        <v/>
      </c>
      <c r="Q99" s="149" t="str">
        <f t="shared" si="7"/>
        <v/>
      </c>
      <c r="R99" s="150" t="str">
        <f t="shared" si="11"/>
        <v/>
      </c>
      <c r="S99" s="151"/>
      <c r="T99" s="456"/>
      <c r="U99" s="456"/>
      <c r="V99" s="453"/>
      <c r="W99" s="456"/>
      <c r="X99" s="456"/>
      <c r="Y99" s="152" t="str">
        <f>IF($D99="","",VLOOKUP($AD99,Opto_Req!$A$2:$K$6,9))</f>
        <v/>
      </c>
      <c r="Z99" s="152" t="str">
        <f>IF(OR($D99="",$AA99=""),"",MIN(VLOOKUP($AD99,Opto_Req!$A$2:$K$6,10),$AA99-VLOOKUP($AD99,Opto_Req!$A$2:$K$6,11)))</f>
        <v/>
      </c>
      <c r="AA99" s="453"/>
      <c r="AB99" s="453"/>
      <c r="AC99" s="151"/>
      <c r="AD99" s="126" t="e">
        <f>VLOOKUP($D99,Opto_Req!$N$2:$P$6,2)</f>
        <v>#N/A</v>
      </c>
      <c r="AE99" s="126" t="e">
        <f>VLOOKUP($D99,Opto_Req!$N$2:$P$6,3)</f>
        <v>#N/A</v>
      </c>
    </row>
    <row r="100" spans="1:31" x14ac:dyDescent="0.25">
      <c r="A100" s="125"/>
      <c r="B100" s="453"/>
      <c r="C100" s="453"/>
      <c r="D100" s="454"/>
      <c r="E100" s="457"/>
      <c r="F100" s="158" t="str">
        <f t="shared" si="6"/>
        <v/>
      </c>
      <c r="G100" s="148" t="str">
        <f>IF($D100="","",IF($U100="",VLOOKUP($AD100,Opto_Req!$A$2:$K$6,3),1))</f>
        <v/>
      </c>
      <c r="H100" s="455"/>
      <c r="I100" s="147" t="str">
        <f t="shared" si="8"/>
        <v/>
      </c>
      <c r="J100" s="148" t="str">
        <f>IF($D100="","",VLOOKUP($AD100,Opto_Req!$A$2:$K$6,4))</f>
        <v/>
      </c>
      <c r="K100" s="457"/>
      <c r="L100" s="158" t="str">
        <f t="shared" si="9"/>
        <v/>
      </c>
      <c r="M100" s="148" t="str">
        <f>IF($D100="","",VLOOKUP($AD100,Opto_Req!$A$2:$K$6,5))</f>
        <v/>
      </c>
      <c r="N100" s="455"/>
      <c r="O100" s="147" t="str">
        <f t="shared" si="10"/>
        <v/>
      </c>
      <c r="P100" s="148" t="str">
        <f>IF($D100="","",VLOOKUP($AD100,Opto_Req!$A$2:$K$6,6))</f>
        <v/>
      </c>
      <c r="Q100" s="149" t="str">
        <f t="shared" si="7"/>
        <v/>
      </c>
      <c r="R100" s="150" t="str">
        <f t="shared" si="11"/>
        <v/>
      </c>
      <c r="S100" s="151"/>
      <c r="T100" s="456"/>
      <c r="U100" s="456"/>
      <c r="V100" s="453"/>
      <c r="W100" s="456"/>
      <c r="X100" s="456"/>
      <c r="Y100" s="152" t="str">
        <f>IF($D100="","",VLOOKUP($AD100,Opto_Req!$A$2:$K$6,9))</f>
        <v/>
      </c>
      <c r="Z100" s="152" t="str">
        <f>IF(OR($D100="",$AA100=""),"",MIN(VLOOKUP($AD100,Opto_Req!$A$2:$K$6,10),$AA100-VLOOKUP($AD100,Opto_Req!$A$2:$K$6,11)))</f>
        <v/>
      </c>
      <c r="AA100" s="453"/>
      <c r="AB100" s="453"/>
      <c r="AC100" s="151"/>
      <c r="AD100" s="126" t="e">
        <f>VLOOKUP($D100,Opto_Req!$N$2:$P$6,2)</f>
        <v>#N/A</v>
      </c>
      <c r="AE100" s="126" t="e">
        <f>VLOOKUP($D100,Opto_Req!$N$2:$P$6,3)</f>
        <v>#N/A</v>
      </c>
    </row>
    <row r="101" spans="1:31" x14ac:dyDescent="0.25">
      <c r="A101" s="125"/>
      <c r="B101" s="453"/>
      <c r="C101" s="453"/>
      <c r="D101" s="454"/>
      <c r="E101" s="457"/>
      <c r="F101" s="158" t="str">
        <f t="shared" si="6"/>
        <v/>
      </c>
      <c r="G101" s="148" t="str">
        <f>IF($D101="","",IF($U101="",VLOOKUP($AD101,Opto_Req!$A$2:$K$6,3),1))</f>
        <v/>
      </c>
      <c r="H101" s="455"/>
      <c r="I101" s="147" t="str">
        <f t="shared" si="8"/>
        <v/>
      </c>
      <c r="J101" s="148" t="str">
        <f>IF($D101="","",VLOOKUP($AD101,Opto_Req!$A$2:$K$6,4))</f>
        <v/>
      </c>
      <c r="K101" s="457"/>
      <c r="L101" s="158" t="str">
        <f t="shared" si="9"/>
        <v/>
      </c>
      <c r="M101" s="148" t="str">
        <f>IF($D101="","",VLOOKUP($AD101,Opto_Req!$A$2:$K$6,5))</f>
        <v/>
      </c>
      <c r="N101" s="455"/>
      <c r="O101" s="147" t="str">
        <f t="shared" si="10"/>
        <v/>
      </c>
      <c r="P101" s="148" t="str">
        <f>IF($D101="","",VLOOKUP($AD101,Opto_Req!$A$2:$K$6,6))</f>
        <v/>
      </c>
      <c r="Q101" s="149" t="str">
        <f t="shared" si="7"/>
        <v/>
      </c>
      <c r="R101" s="150" t="str">
        <f t="shared" si="11"/>
        <v/>
      </c>
      <c r="S101" s="151"/>
      <c r="T101" s="456"/>
      <c r="U101" s="456"/>
      <c r="V101" s="453"/>
      <c r="W101" s="456"/>
      <c r="X101" s="456"/>
      <c r="Y101" s="152" t="str">
        <f>IF($D101="","",VLOOKUP($AD101,Opto_Req!$A$2:$K$6,9))</f>
        <v/>
      </c>
      <c r="Z101" s="152" t="str">
        <f>IF(OR($D101="",$AA101=""),"",MIN(VLOOKUP($AD101,Opto_Req!$A$2:$K$6,10),$AA101-VLOOKUP($AD101,Opto_Req!$A$2:$K$6,11)))</f>
        <v/>
      </c>
      <c r="AA101" s="453"/>
      <c r="AB101" s="453"/>
      <c r="AC101" s="151"/>
      <c r="AD101" s="126" t="e">
        <f>VLOOKUP($D101,Opto_Req!$N$2:$P$6,2)</f>
        <v>#N/A</v>
      </c>
      <c r="AE101" s="126" t="e">
        <f>VLOOKUP($D101,Opto_Req!$N$2:$P$6,3)</f>
        <v>#N/A</v>
      </c>
    </row>
    <row r="102" spans="1:31" x14ac:dyDescent="0.25">
      <c r="A102" s="125"/>
      <c r="B102" s="453"/>
      <c r="C102" s="453"/>
      <c r="D102" s="454"/>
      <c r="E102" s="457"/>
      <c r="F102" s="158" t="str">
        <f t="shared" si="6"/>
        <v/>
      </c>
      <c r="G102" s="148" t="str">
        <f>IF($D102="","",IF($U102="",VLOOKUP($AD102,Opto_Req!$A$2:$K$6,3),1))</f>
        <v/>
      </c>
      <c r="H102" s="455"/>
      <c r="I102" s="147" t="str">
        <f t="shared" si="8"/>
        <v/>
      </c>
      <c r="J102" s="148" t="str">
        <f>IF($D102="","",VLOOKUP($AD102,Opto_Req!$A$2:$K$6,4))</f>
        <v/>
      </c>
      <c r="K102" s="457"/>
      <c r="L102" s="158" t="str">
        <f t="shared" si="9"/>
        <v/>
      </c>
      <c r="M102" s="148" t="str">
        <f>IF($D102="","",VLOOKUP($AD102,Opto_Req!$A$2:$K$6,5))</f>
        <v/>
      </c>
      <c r="N102" s="455"/>
      <c r="O102" s="147" t="str">
        <f t="shared" si="10"/>
        <v/>
      </c>
      <c r="P102" s="148" t="str">
        <f>IF($D102="","",VLOOKUP($AD102,Opto_Req!$A$2:$K$6,6))</f>
        <v/>
      </c>
      <c r="Q102" s="149" t="str">
        <f t="shared" si="7"/>
        <v/>
      </c>
      <c r="R102" s="150" t="str">
        <f t="shared" si="11"/>
        <v/>
      </c>
      <c r="S102" s="151"/>
      <c r="T102" s="456"/>
      <c r="U102" s="456"/>
      <c r="V102" s="453"/>
      <c r="W102" s="456"/>
      <c r="X102" s="456"/>
      <c r="Y102" s="152" t="str">
        <f>IF($D102="","",VLOOKUP($AD102,Opto_Req!$A$2:$K$6,9))</f>
        <v/>
      </c>
      <c r="Z102" s="152" t="str">
        <f>IF(OR($D102="",$AA102=""),"",MIN(VLOOKUP($AD102,Opto_Req!$A$2:$K$6,10),$AA102-VLOOKUP($AD102,Opto_Req!$A$2:$K$6,11)))</f>
        <v/>
      </c>
      <c r="AA102" s="453"/>
      <c r="AB102" s="453"/>
      <c r="AC102" s="151"/>
      <c r="AD102" s="126" t="e">
        <f>VLOOKUP($D102,Opto_Req!$N$2:$P$6,2)</f>
        <v>#N/A</v>
      </c>
      <c r="AE102" s="126" t="e">
        <f>VLOOKUP($D102,Opto_Req!$N$2:$P$6,3)</f>
        <v>#N/A</v>
      </c>
    </row>
    <row r="103" spans="1:31" x14ac:dyDescent="0.25">
      <c r="A103" s="125"/>
      <c r="B103" s="453"/>
      <c r="C103" s="453"/>
      <c r="D103" s="454"/>
      <c r="E103" s="457"/>
      <c r="F103" s="158" t="str">
        <f t="shared" si="6"/>
        <v/>
      </c>
      <c r="G103" s="148" t="str">
        <f>IF($D103="","",IF($U103="",VLOOKUP($AD103,Opto_Req!$A$2:$K$6,3),1))</f>
        <v/>
      </c>
      <c r="H103" s="455"/>
      <c r="I103" s="147" t="str">
        <f t="shared" si="8"/>
        <v/>
      </c>
      <c r="J103" s="148" t="str">
        <f>IF($D103="","",VLOOKUP($AD103,Opto_Req!$A$2:$K$6,4))</f>
        <v/>
      </c>
      <c r="K103" s="457"/>
      <c r="L103" s="158" t="str">
        <f t="shared" si="9"/>
        <v/>
      </c>
      <c r="M103" s="148" t="str">
        <f>IF($D103="","",VLOOKUP($AD103,Opto_Req!$A$2:$K$6,5))</f>
        <v/>
      </c>
      <c r="N103" s="455"/>
      <c r="O103" s="147" t="str">
        <f t="shared" si="10"/>
        <v/>
      </c>
      <c r="P103" s="148" t="str">
        <f>IF($D103="","",VLOOKUP($AD103,Opto_Req!$A$2:$K$6,6))</f>
        <v/>
      </c>
      <c r="Q103" s="149" t="str">
        <f t="shared" si="7"/>
        <v/>
      </c>
      <c r="R103" s="150" t="str">
        <f t="shared" si="11"/>
        <v/>
      </c>
      <c r="S103" s="151"/>
      <c r="T103" s="456"/>
      <c r="U103" s="456"/>
      <c r="V103" s="453"/>
      <c r="W103" s="456"/>
      <c r="X103" s="456"/>
      <c r="Y103" s="152" t="str">
        <f>IF($D103="","",VLOOKUP($AD103,Opto_Req!$A$2:$K$6,9))</f>
        <v/>
      </c>
      <c r="Z103" s="152" t="str">
        <f>IF(OR($D103="",$AA103=""),"",MIN(VLOOKUP($AD103,Opto_Req!$A$2:$K$6,10),$AA103-VLOOKUP($AD103,Opto_Req!$A$2:$K$6,11)))</f>
        <v/>
      </c>
      <c r="AA103" s="453"/>
      <c r="AB103" s="453"/>
      <c r="AC103" s="151"/>
      <c r="AD103" s="126" t="e">
        <f>VLOOKUP($D103,Opto_Req!$N$2:$P$6,2)</f>
        <v>#N/A</v>
      </c>
      <c r="AE103" s="126" t="e">
        <f>VLOOKUP($D103,Opto_Req!$N$2:$P$6,3)</f>
        <v>#N/A</v>
      </c>
    </row>
    <row r="104" spans="1:31" x14ac:dyDescent="0.25">
      <c r="A104" s="125"/>
      <c r="B104" s="453"/>
      <c r="C104" s="453"/>
      <c r="D104" s="454"/>
      <c r="E104" s="457"/>
      <c r="F104" s="158" t="str">
        <f t="shared" si="6"/>
        <v/>
      </c>
      <c r="G104" s="148" t="str">
        <f>IF($D104="","",IF($U104="",VLOOKUP($AD104,Opto_Req!$A$2:$K$6,3),1))</f>
        <v/>
      </c>
      <c r="H104" s="455"/>
      <c r="I104" s="147" t="str">
        <f t="shared" si="8"/>
        <v/>
      </c>
      <c r="J104" s="148" t="str">
        <f>IF($D104="","",VLOOKUP($AD104,Opto_Req!$A$2:$K$6,4))</f>
        <v/>
      </c>
      <c r="K104" s="457"/>
      <c r="L104" s="158" t="str">
        <f t="shared" si="9"/>
        <v/>
      </c>
      <c r="M104" s="148" t="str">
        <f>IF($D104="","",VLOOKUP($AD104,Opto_Req!$A$2:$K$6,5))</f>
        <v/>
      </c>
      <c r="N104" s="455"/>
      <c r="O104" s="147" t="str">
        <f t="shared" si="10"/>
        <v/>
      </c>
      <c r="P104" s="148" t="str">
        <f>IF($D104="","",VLOOKUP($AD104,Opto_Req!$A$2:$K$6,6))</f>
        <v/>
      </c>
      <c r="Q104" s="149" t="str">
        <f t="shared" si="7"/>
        <v/>
      </c>
      <c r="R104" s="150" t="str">
        <f t="shared" si="11"/>
        <v/>
      </c>
      <c r="S104" s="151"/>
      <c r="T104" s="456"/>
      <c r="U104" s="456"/>
      <c r="V104" s="453"/>
      <c r="W104" s="456"/>
      <c r="X104" s="456"/>
      <c r="Y104" s="152" t="str">
        <f>IF($D104="","",VLOOKUP($AD104,Opto_Req!$A$2:$K$6,9))</f>
        <v/>
      </c>
      <c r="Z104" s="152" t="str">
        <f>IF(OR($D104="",$AA104=""),"",MIN(VLOOKUP($AD104,Opto_Req!$A$2:$K$6,10),$AA104-VLOOKUP($AD104,Opto_Req!$A$2:$K$6,11)))</f>
        <v/>
      </c>
      <c r="AA104" s="453"/>
      <c r="AB104" s="453"/>
      <c r="AC104" s="151"/>
      <c r="AD104" s="126" t="e">
        <f>VLOOKUP($D104,Opto_Req!$N$2:$P$6,2)</f>
        <v>#N/A</v>
      </c>
      <c r="AE104" s="126" t="e">
        <f>VLOOKUP($D104,Opto_Req!$N$2:$P$6,3)</f>
        <v>#N/A</v>
      </c>
    </row>
    <row r="105" spans="1:31" x14ac:dyDescent="0.25">
      <c r="A105" s="125"/>
      <c r="B105" s="453"/>
      <c r="C105" s="453"/>
      <c r="D105" s="454"/>
      <c r="E105" s="457"/>
      <c r="F105" s="158" t="str">
        <f t="shared" si="6"/>
        <v/>
      </c>
      <c r="G105" s="148" t="str">
        <f>IF($D105="","",IF($U105="",VLOOKUP($AD105,Opto_Req!$A$2:$K$6,3),1))</f>
        <v/>
      </c>
      <c r="H105" s="455"/>
      <c r="I105" s="147" t="str">
        <f t="shared" si="8"/>
        <v/>
      </c>
      <c r="J105" s="148" t="str">
        <f>IF($D105="","",VLOOKUP($AD105,Opto_Req!$A$2:$K$6,4))</f>
        <v/>
      </c>
      <c r="K105" s="457"/>
      <c r="L105" s="158" t="str">
        <f t="shared" si="9"/>
        <v/>
      </c>
      <c r="M105" s="148" t="str">
        <f>IF($D105="","",VLOOKUP($AD105,Opto_Req!$A$2:$K$6,5))</f>
        <v/>
      </c>
      <c r="N105" s="455"/>
      <c r="O105" s="147" t="str">
        <f t="shared" si="10"/>
        <v/>
      </c>
      <c r="P105" s="148" t="str">
        <f>IF($D105="","",VLOOKUP($AD105,Opto_Req!$A$2:$K$6,6))</f>
        <v/>
      </c>
      <c r="Q105" s="149" t="str">
        <f t="shared" si="7"/>
        <v/>
      </c>
      <c r="R105" s="150" t="str">
        <f t="shared" si="11"/>
        <v/>
      </c>
      <c r="S105" s="151"/>
      <c r="T105" s="456"/>
      <c r="U105" s="456"/>
      <c r="V105" s="453"/>
      <c r="W105" s="456"/>
      <c r="X105" s="456"/>
      <c r="Y105" s="152" t="str">
        <f>IF($D105="","",VLOOKUP($AD105,Opto_Req!$A$2:$K$6,9))</f>
        <v/>
      </c>
      <c r="Z105" s="152" t="str">
        <f>IF(OR($D105="",$AA105=""),"",MIN(VLOOKUP($AD105,Opto_Req!$A$2:$K$6,10),$AA105-VLOOKUP($AD105,Opto_Req!$A$2:$K$6,11)))</f>
        <v/>
      </c>
      <c r="AA105" s="453"/>
      <c r="AB105" s="453"/>
      <c r="AC105" s="151"/>
      <c r="AD105" s="126" t="e">
        <f>VLOOKUP($D105,Opto_Req!$N$2:$P$6,2)</f>
        <v>#N/A</v>
      </c>
      <c r="AE105" s="126" t="e">
        <f>VLOOKUP($D105,Opto_Req!$N$2:$P$6,3)</f>
        <v>#N/A</v>
      </c>
    </row>
    <row r="106" spans="1:31" x14ac:dyDescent="0.25">
      <c r="A106" s="125"/>
      <c r="B106" s="453"/>
      <c r="C106" s="453"/>
      <c r="D106" s="454"/>
      <c r="E106" s="457"/>
      <c r="F106" s="158" t="str">
        <f t="shared" si="6"/>
        <v/>
      </c>
      <c r="G106" s="148" t="str">
        <f>IF($D106="","",IF($U106="",VLOOKUP($AD106,Opto_Req!$A$2:$K$6,3),1))</f>
        <v/>
      </c>
      <c r="H106" s="455"/>
      <c r="I106" s="147" t="str">
        <f t="shared" si="8"/>
        <v/>
      </c>
      <c r="J106" s="148" t="str">
        <f>IF($D106="","",VLOOKUP($AD106,Opto_Req!$A$2:$K$6,4))</f>
        <v/>
      </c>
      <c r="K106" s="457"/>
      <c r="L106" s="158" t="str">
        <f t="shared" si="9"/>
        <v/>
      </c>
      <c r="M106" s="148" t="str">
        <f>IF($D106="","",VLOOKUP($AD106,Opto_Req!$A$2:$K$6,5))</f>
        <v/>
      </c>
      <c r="N106" s="455"/>
      <c r="O106" s="147" t="str">
        <f t="shared" si="10"/>
        <v/>
      </c>
      <c r="P106" s="148" t="str">
        <f>IF($D106="","",VLOOKUP($AD106,Opto_Req!$A$2:$K$6,6))</f>
        <v/>
      </c>
      <c r="Q106" s="149" t="str">
        <f t="shared" si="7"/>
        <v/>
      </c>
      <c r="R106" s="150" t="str">
        <f t="shared" si="11"/>
        <v/>
      </c>
      <c r="S106" s="151"/>
      <c r="T106" s="456"/>
      <c r="U106" s="456"/>
      <c r="V106" s="453"/>
      <c r="W106" s="456"/>
      <c r="X106" s="456"/>
      <c r="Y106" s="152" t="str">
        <f>IF($D106="","",VLOOKUP($AD106,Opto_Req!$A$2:$K$6,9))</f>
        <v/>
      </c>
      <c r="Z106" s="152" t="str">
        <f>IF(OR($D106="",$AA106=""),"",MIN(VLOOKUP($AD106,Opto_Req!$A$2:$K$6,10),$AA106-VLOOKUP($AD106,Opto_Req!$A$2:$K$6,11)))</f>
        <v/>
      </c>
      <c r="AA106" s="453"/>
      <c r="AB106" s="453"/>
      <c r="AC106" s="151"/>
      <c r="AD106" s="126" t="e">
        <f>VLOOKUP($D106,Opto_Req!$N$2:$P$6,2)</f>
        <v>#N/A</v>
      </c>
      <c r="AE106" s="126" t="e">
        <f>VLOOKUP($D106,Opto_Req!$N$2:$P$6,3)</f>
        <v>#N/A</v>
      </c>
    </row>
    <row r="107" spans="1:31" x14ac:dyDescent="0.25">
      <c r="A107" s="125"/>
      <c r="B107" s="453"/>
      <c r="C107" s="453"/>
      <c r="D107" s="454"/>
      <c r="E107" s="457"/>
      <c r="F107" s="158" t="str">
        <f t="shared" si="6"/>
        <v/>
      </c>
      <c r="G107" s="148" t="str">
        <f>IF($D107="","",IF($U107="",VLOOKUP($AD107,Opto_Req!$A$2:$K$6,3),1))</f>
        <v/>
      </c>
      <c r="H107" s="455"/>
      <c r="I107" s="147" t="str">
        <f t="shared" si="8"/>
        <v/>
      </c>
      <c r="J107" s="148" t="str">
        <f>IF($D107="","",VLOOKUP($AD107,Opto_Req!$A$2:$K$6,4))</f>
        <v/>
      </c>
      <c r="K107" s="457"/>
      <c r="L107" s="158" t="str">
        <f t="shared" si="9"/>
        <v/>
      </c>
      <c r="M107" s="148" t="str">
        <f>IF($D107="","",VLOOKUP($AD107,Opto_Req!$A$2:$K$6,5))</f>
        <v/>
      </c>
      <c r="N107" s="455"/>
      <c r="O107" s="147" t="str">
        <f t="shared" si="10"/>
        <v/>
      </c>
      <c r="P107" s="148" t="str">
        <f>IF($D107="","",VLOOKUP($AD107,Opto_Req!$A$2:$K$6,6))</f>
        <v/>
      </c>
      <c r="Q107" s="149" t="str">
        <f t="shared" si="7"/>
        <v/>
      </c>
      <c r="R107" s="150" t="str">
        <f t="shared" si="11"/>
        <v/>
      </c>
      <c r="S107" s="151"/>
      <c r="T107" s="456"/>
      <c r="U107" s="456"/>
      <c r="V107" s="453"/>
      <c r="W107" s="456"/>
      <c r="X107" s="456"/>
      <c r="Y107" s="152" t="str">
        <f>IF($D107="","",VLOOKUP($AD107,Opto_Req!$A$2:$K$6,9))</f>
        <v/>
      </c>
      <c r="Z107" s="152" t="str">
        <f>IF(OR($D107="",$AA107=""),"",MIN(VLOOKUP($AD107,Opto_Req!$A$2:$K$6,10),$AA107-VLOOKUP($AD107,Opto_Req!$A$2:$K$6,11)))</f>
        <v/>
      </c>
      <c r="AA107" s="453"/>
      <c r="AB107" s="453"/>
      <c r="AC107" s="151"/>
      <c r="AD107" s="126" t="e">
        <f>VLOOKUP($D107,Opto_Req!$N$2:$P$6,2)</f>
        <v>#N/A</v>
      </c>
      <c r="AE107" s="126" t="e">
        <f>VLOOKUP($D107,Opto_Req!$N$2:$P$6,3)</f>
        <v>#N/A</v>
      </c>
    </row>
    <row r="108" spans="1:31" x14ac:dyDescent="0.25">
      <c r="A108" s="125"/>
      <c r="B108" s="453"/>
      <c r="C108" s="453"/>
      <c r="D108" s="454"/>
      <c r="E108" s="457"/>
      <c r="F108" s="158" t="str">
        <f t="shared" si="6"/>
        <v/>
      </c>
      <c r="G108" s="148" t="str">
        <f>IF($D108="","",IF($U108="",VLOOKUP($AD108,Opto_Req!$A$2:$K$6,3),1))</f>
        <v/>
      </c>
      <c r="H108" s="455"/>
      <c r="I108" s="147" t="str">
        <f t="shared" si="8"/>
        <v/>
      </c>
      <c r="J108" s="148" t="str">
        <f>IF($D108="","",VLOOKUP($AD108,Opto_Req!$A$2:$K$6,4))</f>
        <v/>
      </c>
      <c r="K108" s="457"/>
      <c r="L108" s="158" t="str">
        <f t="shared" si="9"/>
        <v/>
      </c>
      <c r="M108" s="148" t="str">
        <f>IF($D108="","",VLOOKUP($AD108,Opto_Req!$A$2:$K$6,5))</f>
        <v/>
      </c>
      <c r="N108" s="455"/>
      <c r="O108" s="147" t="str">
        <f t="shared" si="10"/>
        <v/>
      </c>
      <c r="P108" s="148" t="str">
        <f>IF($D108="","",VLOOKUP($AD108,Opto_Req!$A$2:$K$6,6))</f>
        <v/>
      </c>
      <c r="Q108" s="149" t="str">
        <f t="shared" si="7"/>
        <v/>
      </c>
      <c r="R108" s="150" t="str">
        <f t="shared" si="11"/>
        <v/>
      </c>
      <c r="S108" s="151"/>
      <c r="T108" s="456"/>
      <c r="U108" s="456"/>
      <c r="V108" s="453"/>
      <c r="W108" s="456"/>
      <c r="X108" s="456"/>
      <c r="Y108" s="152" t="str">
        <f>IF($D108="","",VLOOKUP($AD108,Opto_Req!$A$2:$K$6,9))</f>
        <v/>
      </c>
      <c r="Z108" s="152" t="str">
        <f>IF(OR($D108="",$AA108=""),"",MIN(VLOOKUP($AD108,Opto_Req!$A$2:$K$6,10),$AA108-VLOOKUP($AD108,Opto_Req!$A$2:$K$6,11)))</f>
        <v/>
      </c>
      <c r="AA108" s="453"/>
      <c r="AB108" s="453"/>
      <c r="AC108" s="151"/>
      <c r="AD108" s="126" t="e">
        <f>VLOOKUP($D108,Opto_Req!$N$2:$P$6,2)</f>
        <v>#N/A</v>
      </c>
      <c r="AE108" s="126" t="e">
        <f>VLOOKUP($D108,Opto_Req!$N$2:$P$6,3)</f>
        <v>#N/A</v>
      </c>
    </row>
    <row r="109" spans="1:31" x14ac:dyDescent="0.25">
      <c r="A109" s="125"/>
      <c r="B109" s="453"/>
      <c r="C109" s="453"/>
      <c r="D109" s="454"/>
      <c r="E109" s="457"/>
      <c r="F109" s="158" t="str">
        <f t="shared" si="6"/>
        <v/>
      </c>
      <c r="G109" s="148" t="str">
        <f>IF($D109="","",IF($U109="",VLOOKUP($AD109,Opto_Req!$A$2:$K$6,3),1))</f>
        <v/>
      </c>
      <c r="H109" s="455"/>
      <c r="I109" s="147" t="str">
        <f t="shared" si="8"/>
        <v/>
      </c>
      <c r="J109" s="148" t="str">
        <f>IF($D109="","",VLOOKUP($AD109,Opto_Req!$A$2:$K$6,4))</f>
        <v/>
      </c>
      <c r="K109" s="457"/>
      <c r="L109" s="158" t="str">
        <f t="shared" si="9"/>
        <v/>
      </c>
      <c r="M109" s="148" t="str">
        <f>IF($D109="","",VLOOKUP($AD109,Opto_Req!$A$2:$K$6,5))</f>
        <v/>
      </c>
      <c r="N109" s="455"/>
      <c r="O109" s="147" t="str">
        <f t="shared" si="10"/>
        <v/>
      </c>
      <c r="P109" s="148" t="str">
        <f>IF($D109="","",VLOOKUP($AD109,Opto_Req!$A$2:$K$6,6))</f>
        <v/>
      </c>
      <c r="Q109" s="149" t="str">
        <f t="shared" si="7"/>
        <v/>
      </c>
      <c r="R109" s="150" t="str">
        <f t="shared" si="11"/>
        <v/>
      </c>
      <c r="S109" s="151"/>
      <c r="T109" s="456"/>
      <c r="U109" s="456"/>
      <c r="V109" s="453"/>
      <c r="W109" s="456"/>
      <c r="X109" s="456"/>
      <c r="Y109" s="152" t="str">
        <f>IF($D109="","",VLOOKUP($AD109,Opto_Req!$A$2:$K$6,9))</f>
        <v/>
      </c>
      <c r="Z109" s="152" t="str">
        <f>IF(OR($D109="",$AA109=""),"",MIN(VLOOKUP($AD109,Opto_Req!$A$2:$K$6,10),$AA109-VLOOKUP($AD109,Opto_Req!$A$2:$K$6,11)))</f>
        <v/>
      </c>
      <c r="AA109" s="453"/>
      <c r="AB109" s="453"/>
      <c r="AC109" s="151"/>
      <c r="AD109" s="126" t="e">
        <f>VLOOKUP($D109,Opto_Req!$N$2:$P$6,2)</f>
        <v>#N/A</v>
      </c>
      <c r="AE109" s="126" t="e">
        <f>VLOOKUP($D109,Opto_Req!$N$2:$P$6,3)</f>
        <v>#N/A</v>
      </c>
    </row>
    <row r="110" spans="1:31" x14ac:dyDescent="0.25">
      <c r="A110" s="125"/>
      <c r="B110" s="453"/>
      <c r="C110" s="453"/>
      <c r="D110" s="454"/>
      <c r="E110" s="457"/>
      <c r="F110" s="158" t="str">
        <f t="shared" si="6"/>
        <v/>
      </c>
      <c r="G110" s="148" t="str">
        <f>IF($D110="","",IF($U110="",VLOOKUP($AD110,Opto_Req!$A$2:$K$6,3),1))</f>
        <v/>
      </c>
      <c r="H110" s="455"/>
      <c r="I110" s="147" t="str">
        <f t="shared" si="8"/>
        <v/>
      </c>
      <c r="J110" s="148" t="str">
        <f>IF($D110="","",VLOOKUP($AD110,Opto_Req!$A$2:$K$6,4))</f>
        <v/>
      </c>
      <c r="K110" s="457"/>
      <c r="L110" s="158" t="str">
        <f t="shared" si="9"/>
        <v/>
      </c>
      <c r="M110" s="148" t="str">
        <f>IF($D110="","",VLOOKUP($AD110,Opto_Req!$A$2:$K$6,5))</f>
        <v/>
      </c>
      <c r="N110" s="455"/>
      <c r="O110" s="147" t="str">
        <f t="shared" si="10"/>
        <v/>
      </c>
      <c r="P110" s="148" t="str">
        <f>IF($D110="","",VLOOKUP($AD110,Opto_Req!$A$2:$K$6,6))</f>
        <v/>
      </c>
      <c r="Q110" s="149" t="str">
        <f t="shared" si="7"/>
        <v/>
      </c>
      <c r="R110" s="150" t="str">
        <f t="shared" si="11"/>
        <v/>
      </c>
      <c r="S110" s="151"/>
      <c r="T110" s="456"/>
      <c r="U110" s="456"/>
      <c r="V110" s="453"/>
      <c r="W110" s="456"/>
      <c r="X110" s="456"/>
      <c r="Y110" s="152" t="str">
        <f>IF($D110="","",VLOOKUP($AD110,Opto_Req!$A$2:$K$6,9))</f>
        <v/>
      </c>
      <c r="Z110" s="152" t="str">
        <f>IF(OR($D110="",$AA110=""),"",MIN(VLOOKUP($AD110,Opto_Req!$A$2:$K$6,10),$AA110-VLOOKUP($AD110,Opto_Req!$A$2:$K$6,11)))</f>
        <v/>
      </c>
      <c r="AA110" s="453"/>
      <c r="AB110" s="453"/>
      <c r="AC110" s="151"/>
      <c r="AD110" s="126" t="e">
        <f>VLOOKUP($D110,Opto_Req!$N$2:$P$6,2)</f>
        <v>#N/A</v>
      </c>
      <c r="AE110" s="126" t="e">
        <f>VLOOKUP($D110,Opto_Req!$N$2:$P$6,3)</f>
        <v>#N/A</v>
      </c>
    </row>
    <row r="111" spans="1:31" x14ac:dyDescent="0.25">
      <c r="A111" s="125"/>
      <c r="B111" s="453"/>
      <c r="C111" s="453"/>
      <c r="D111" s="454"/>
      <c r="E111" s="457"/>
      <c r="F111" s="158" t="str">
        <f t="shared" si="6"/>
        <v/>
      </c>
      <c r="G111" s="148" t="str">
        <f>IF($D111="","",IF($U111="",VLOOKUP($AD111,Opto_Req!$A$2:$K$6,3),1))</f>
        <v/>
      </c>
      <c r="H111" s="455"/>
      <c r="I111" s="147" t="str">
        <f t="shared" si="8"/>
        <v/>
      </c>
      <c r="J111" s="148" t="str">
        <f>IF($D111="","",VLOOKUP($AD111,Opto_Req!$A$2:$K$6,4))</f>
        <v/>
      </c>
      <c r="K111" s="457"/>
      <c r="L111" s="158" t="str">
        <f t="shared" si="9"/>
        <v/>
      </c>
      <c r="M111" s="148" t="str">
        <f>IF($D111="","",VLOOKUP($AD111,Opto_Req!$A$2:$K$6,5))</f>
        <v/>
      </c>
      <c r="N111" s="455"/>
      <c r="O111" s="147" t="str">
        <f t="shared" si="10"/>
        <v/>
      </c>
      <c r="P111" s="148" t="str">
        <f>IF($D111="","",VLOOKUP($AD111,Opto_Req!$A$2:$K$6,6))</f>
        <v/>
      </c>
      <c r="Q111" s="149" t="str">
        <f t="shared" si="7"/>
        <v/>
      </c>
      <c r="R111" s="150" t="str">
        <f t="shared" si="11"/>
        <v/>
      </c>
      <c r="S111" s="151"/>
      <c r="T111" s="456"/>
      <c r="U111" s="456"/>
      <c r="V111" s="453"/>
      <c r="W111" s="456"/>
      <c r="X111" s="456"/>
      <c r="Y111" s="152" t="str">
        <f>IF($D111="","",VLOOKUP($AD111,Opto_Req!$A$2:$K$6,9))</f>
        <v/>
      </c>
      <c r="Z111" s="152" t="str">
        <f>IF(OR($D111="",$AA111=""),"",MIN(VLOOKUP($AD111,Opto_Req!$A$2:$K$6,10),$AA111-VLOOKUP($AD111,Opto_Req!$A$2:$K$6,11)))</f>
        <v/>
      </c>
      <c r="AA111" s="453"/>
      <c r="AB111" s="453"/>
      <c r="AC111" s="151"/>
      <c r="AD111" s="126" t="e">
        <f>VLOOKUP($D111,Opto_Req!$N$2:$P$6,2)</f>
        <v>#N/A</v>
      </c>
      <c r="AE111" s="126" t="e">
        <f>VLOOKUP($D111,Opto_Req!$N$2:$P$6,3)</f>
        <v>#N/A</v>
      </c>
    </row>
    <row r="112" spans="1:31" x14ac:dyDescent="0.25">
      <c r="A112" s="125"/>
      <c r="B112" s="453"/>
      <c r="C112" s="453"/>
      <c r="D112" s="454"/>
      <c r="E112" s="457"/>
      <c r="F112" s="158" t="str">
        <f t="shared" si="6"/>
        <v/>
      </c>
      <c r="G112" s="148" t="str">
        <f>IF($D112="","",IF($U112="",VLOOKUP($AD112,Opto_Req!$A$2:$K$6,3),1))</f>
        <v/>
      </c>
      <c r="H112" s="455"/>
      <c r="I112" s="147" t="str">
        <f t="shared" si="8"/>
        <v/>
      </c>
      <c r="J112" s="148" t="str">
        <f>IF($D112="","",VLOOKUP($AD112,Opto_Req!$A$2:$K$6,4))</f>
        <v/>
      </c>
      <c r="K112" s="457"/>
      <c r="L112" s="158" t="str">
        <f t="shared" si="9"/>
        <v/>
      </c>
      <c r="M112" s="148" t="str">
        <f>IF($D112="","",VLOOKUP($AD112,Opto_Req!$A$2:$K$6,5))</f>
        <v/>
      </c>
      <c r="N112" s="455"/>
      <c r="O112" s="147" t="str">
        <f t="shared" si="10"/>
        <v/>
      </c>
      <c r="P112" s="148" t="str">
        <f>IF($D112="","",VLOOKUP($AD112,Opto_Req!$A$2:$K$6,6))</f>
        <v/>
      </c>
      <c r="Q112" s="149" t="str">
        <f t="shared" si="7"/>
        <v/>
      </c>
      <c r="R112" s="150" t="str">
        <f t="shared" si="11"/>
        <v/>
      </c>
      <c r="S112" s="151"/>
      <c r="T112" s="456"/>
      <c r="U112" s="456"/>
      <c r="V112" s="453"/>
      <c r="W112" s="456"/>
      <c r="X112" s="456"/>
      <c r="Y112" s="152" t="str">
        <f>IF($D112="","",VLOOKUP($AD112,Opto_Req!$A$2:$K$6,9))</f>
        <v/>
      </c>
      <c r="Z112" s="152" t="str">
        <f>IF(OR($D112="",$AA112=""),"",MIN(VLOOKUP($AD112,Opto_Req!$A$2:$K$6,10),$AA112-VLOOKUP($AD112,Opto_Req!$A$2:$K$6,11)))</f>
        <v/>
      </c>
      <c r="AA112" s="453"/>
      <c r="AB112" s="453"/>
      <c r="AC112" s="151"/>
      <c r="AD112" s="126" t="e">
        <f>VLOOKUP($D112,Opto_Req!$N$2:$P$6,2)</f>
        <v>#N/A</v>
      </c>
      <c r="AE112" s="126" t="e">
        <f>VLOOKUP($D112,Opto_Req!$N$2:$P$6,3)</f>
        <v>#N/A</v>
      </c>
    </row>
    <row r="113" spans="1:31" x14ac:dyDescent="0.25">
      <c r="A113" s="125"/>
      <c r="B113" s="453"/>
      <c r="C113" s="453"/>
      <c r="D113" s="454"/>
      <c r="E113" s="457"/>
      <c r="F113" s="158" t="str">
        <f t="shared" si="6"/>
        <v/>
      </c>
      <c r="G113" s="148" t="str">
        <f>IF($D113="","",IF($U113="",VLOOKUP($AD113,Opto_Req!$A$2:$K$6,3),1))</f>
        <v/>
      </c>
      <c r="H113" s="455"/>
      <c r="I113" s="147" t="str">
        <f t="shared" si="8"/>
        <v/>
      </c>
      <c r="J113" s="148" t="str">
        <f>IF($D113="","",VLOOKUP($AD113,Opto_Req!$A$2:$K$6,4))</f>
        <v/>
      </c>
      <c r="K113" s="457"/>
      <c r="L113" s="158" t="str">
        <f t="shared" si="9"/>
        <v/>
      </c>
      <c r="M113" s="148" t="str">
        <f>IF($D113="","",VLOOKUP($AD113,Opto_Req!$A$2:$K$6,5))</f>
        <v/>
      </c>
      <c r="N113" s="455"/>
      <c r="O113" s="147" t="str">
        <f t="shared" si="10"/>
        <v/>
      </c>
      <c r="P113" s="148" t="str">
        <f>IF($D113="","",VLOOKUP($AD113,Opto_Req!$A$2:$K$6,6))</f>
        <v/>
      </c>
      <c r="Q113" s="149" t="str">
        <f t="shared" si="7"/>
        <v/>
      </c>
      <c r="R113" s="150" t="str">
        <f t="shared" si="11"/>
        <v/>
      </c>
      <c r="S113" s="151"/>
      <c r="T113" s="456"/>
      <c r="U113" s="456"/>
      <c r="V113" s="453"/>
      <c r="W113" s="456"/>
      <c r="X113" s="456"/>
      <c r="Y113" s="152" t="str">
        <f>IF($D113="","",VLOOKUP($AD113,Opto_Req!$A$2:$K$6,9))</f>
        <v/>
      </c>
      <c r="Z113" s="152" t="str">
        <f>IF(OR($D113="",$AA113=""),"",MIN(VLOOKUP($AD113,Opto_Req!$A$2:$K$6,10),$AA113-VLOOKUP($AD113,Opto_Req!$A$2:$K$6,11)))</f>
        <v/>
      </c>
      <c r="AA113" s="453"/>
      <c r="AB113" s="453"/>
      <c r="AC113" s="151"/>
      <c r="AD113" s="126" t="e">
        <f>VLOOKUP($D113,Opto_Req!$N$2:$P$6,2)</f>
        <v>#N/A</v>
      </c>
      <c r="AE113" s="126" t="e">
        <f>VLOOKUP($D113,Opto_Req!$N$2:$P$6,3)</f>
        <v>#N/A</v>
      </c>
    </row>
    <row r="114" spans="1:31" x14ac:dyDescent="0.25">
      <c r="A114" s="125"/>
      <c r="B114" s="453"/>
      <c r="C114" s="453"/>
      <c r="D114" s="454"/>
      <c r="E114" s="457"/>
      <c r="F114" s="158" t="str">
        <f t="shared" si="6"/>
        <v/>
      </c>
      <c r="G114" s="148" t="str">
        <f>IF($D114="","",IF($U114="",VLOOKUP($AD114,Opto_Req!$A$2:$K$6,3),1))</f>
        <v/>
      </c>
      <c r="H114" s="455"/>
      <c r="I114" s="147" t="str">
        <f t="shared" si="8"/>
        <v/>
      </c>
      <c r="J114" s="148" t="str">
        <f>IF($D114="","",VLOOKUP($AD114,Opto_Req!$A$2:$K$6,4))</f>
        <v/>
      </c>
      <c r="K114" s="457"/>
      <c r="L114" s="158" t="str">
        <f t="shared" si="9"/>
        <v/>
      </c>
      <c r="M114" s="148" t="str">
        <f>IF($D114="","",VLOOKUP($AD114,Opto_Req!$A$2:$K$6,5))</f>
        <v/>
      </c>
      <c r="N114" s="455"/>
      <c r="O114" s="147" t="str">
        <f t="shared" si="10"/>
        <v/>
      </c>
      <c r="P114" s="148" t="str">
        <f>IF($D114="","",VLOOKUP($AD114,Opto_Req!$A$2:$K$6,6))</f>
        <v/>
      </c>
      <c r="Q114" s="149" t="str">
        <f t="shared" si="7"/>
        <v/>
      </c>
      <c r="R114" s="150" t="str">
        <f t="shared" si="11"/>
        <v/>
      </c>
      <c r="S114" s="151"/>
      <c r="T114" s="456"/>
      <c r="U114" s="456"/>
      <c r="V114" s="453"/>
      <c r="W114" s="456"/>
      <c r="X114" s="456"/>
      <c r="Y114" s="152" t="str">
        <f>IF($D114="","",VLOOKUP($AD114,Opto_Req!$A$2:$K$6,9))</f>
        <v/>
      </c>
      <c r="Z114" s="152" t="str">
        <f>IF(OR($D114="",$AA114=""),"",MIN(VLOOKUP($AD114,Opto_Req!$A$2:$K$6,10),$AA114-VLOOKUP($AD114,Opto_Req!$A$2:$K$6,11)))</f>
        <v/>
      </c>
      <c r="AA114" s="453"/>
      <c r="AB114" s="453"/>
      <c r="AC114" s="151"/>
      <c r="AD114" s="126" t="e">
        <f>VLOOKUP($D114,Opto_Req!$N$2:$P$6,2)</f>
        <v>#N/A</v>
      </c>
      <c r="AE114" s="126" t="e">
        <f>VLOOKUP($D114,Opto_Req!$N$2:$P$6,3)</f>
        <v>#N/A</v>
      </c>
    </row>
    <row r="115" spans="1:31" x14ac:dyDescent="0.25">
      <c r="A115" s="125"/>
      <c r="B115" s="453"/>
      <c r="C115" s="453"/>
      <c r="D115" s="454"/>
      <c r="E115" s="457"/>
      <c r="F115" s="158" t="str">
        <f t="shared" si="6"/>
        <v/>
      </c>
      <c r="G115" s="148" t="str">
        <f>IF($D115="","",IF($U115="",VLOOKUP($AD115,Opto_Req!$A$2:$K$6,3),1))</f>
        <v/>
      </c>
      <c r="H115" s="455"/>
      <c r="I115" s="147" t="str">
        <f t="shared" si="8"/>
        <v/>
      </c>
      <c r="J115" s="148" t="str">
        <f>IF($D115="","",VLOOKUP($AD115,Opto_Req!$A$2:$K$6,4))</f>
        <v/>
      </c>
      <c r="K115" s="457"/>
      <c r="L115" s="158" t="str">
        <f t="shared" si="9"/>
        <v/>
      </c>
      <c r="M115" s="148" t="str">
        <f>IF($D115="","",VLOOKUP($AD115,Opto_Req!$A$2:$K$6,5))</f>
        <v/>
      </c>
      <c r="N115" s="455"/>
      <c r="O115" s="147" t="str">
        <f t="shared" si="10"/>
        <v/>
      </c>
      <c r="P115" s="148" t="str">
        <f>IF($D115="","",VLOOKUP($AD115,Opto_Req!$A$2:$K$6,6))</f>
        <v/>
      </c>
      <c r="Q115" s="149" t="str">
        <f t="shared" si="7"/>
        <v/>
      </c>
      <c r="R115" s="150" t="str">
        <f t="shared" si="11"/>
        <v/>
      </c>
      <c r="S115" s="151"/>
      <c r="T115" s="456"/>
      <c r="U115" s="456"/>
      <c r="V115" s="453"/>
      <c r="W115" s="456"/>
      <c r="X115" s="456"/>
      <c r="Y115" s="152" t="str">
        <f>IF($D115="","",VLOOKUP($AD115,Opto_Req!$A$2:$K$6,9))</f>
        <v/>
      </c>
      <c r="Z115" s="152" t="str">
        <f>IF(OR($D115="",$AA115=""),"",MIN(VLOOKUP($AD115,Opto_Req!$A$2:$K$6,10),$AA115-VLOOKUP($AD115,Opto_Req!$A$2:$K$6,11)))</f>
        <v/>
      </c>
      <c r="AA115" s="453"/>
      <c r="AB115" s="453"/>
      <c r="AC115" s="151"/>
      <c r="AD115" s="126" t="e">
        <f>VLOOKUP($D115,Opto_Req!$N$2:$P$6,2)</f>
        <v>#N/A</v>
      </c>
      <c r="AE115" s="126" t="e">
        <f>VLOOKUP($D115,Opto_Req!$N$2:$P$6,3)</f>
        <v>#N/A</v>
      </c>
    </row>
    <row r="116" spans="1:31" x14ac:dyDescent="0.25">
      <c r="A116" s="125"/>
      <c r="B116" s="453"/>
      <c r="C116" s="453"/>
      <c r="D116" s="454"/>
      <c r="E116" s="457"/>
      <c r="F116" s="158" t="str">
        <f t="shared" si="6"/>
        <v/>
      </c>
      <c r="G116" s="148" t="str">
        <f>IF($D116="","",IF($U116="",VLOOKUP($AD116,Opto_Req!$A$2:$K$6,3),1))</f>
        <v/>
      </c>
      <c r="H116" s="455"/>
      <c r="I116" s="147" t="str">
        <f t="shared" si="8"/>
        <v/>
      </c>
      <c r="J116" s="148" t="str">
        <f>IF($D116="","",VLOOKUP($AD116,Opto_Req!$A$2:$K$6,4))</f>
        <v/>
      </c>
      <c r="K116" s="457"/>
      <c r="L116" s="158" t="str">
        <f t="shared" si="9"/>
        <v/>
      </c>
      <c r="M116" s="148" t="str">
        <f>IF($D116="","",VLOOKUP($AD116,Opto_Req!$A$2:$K$6,5))</f>
        <v/>
      </c>
      <c r="N116" s="455"/>
      <c r="O116" s="147" t="str">
        <f t="shared" si="10"/>
        <v/>
      </c>
      <c r="P116" s="148" t="str">
        <f>IF($D116="","",VLOOKUP($AD116,Opto_Req!$A$2:$K$6,6))</f>
        <v/>
      </c>
      <c r="Q116" s="149" t="str">
        <f t="shared" si="7"/>
        <v/>
      </c>
      <c r="R116" s="150" t="str">
        <f t="shared" si="11"/>
        <v/>
      </c>
      <c r="S116" s="151"/>
      <c r="T116" s="456"/>
      <c r="U116" s="456"/>
      <c r="V116" s="453"/>
      <c r="W116" s="456"/>
      <c r="X116" s="456"/>
      <c r="Y116" s="152" t="str">
        <f>IF($D116="","",VLOOKUP($AD116,Opto_Req!$A$2:$K$6,9))</f>
        <v/>
      </c>
      <c r="Z116" s="152" t="str">
        <f>IF(OR($D116="",$AA116=""),"",MIN(VLOOKUP($AD116,Opto_Req!$A$2:$K$6,10),$AA116-VLOOKUP($AD116,Opto_Req!$A$2:$K$6,11)))</f>
        <v/>
      </c>
      <c r="AA116" s="453"/>
      <c r="AB116" s="453"/>
      <c r="AC116" s="151"/>
      <c r="AD116" s="126" t="e">
        <f>VLOOKUP($D116,Opto_Req!$N$2:$P$6,2)</f>
        <v>#N/A</v>
      </c>
      <c r="AE116" s="126" t="e">
        <f>VLOOKUP($D116,Opto_Req!$N$2:$P$6,3)</f>
        <v>#N/A</v>
      </c>
    </row>
    <row r="117" spans="1:31" x14ac:dyDescent="0.25">
      <c r="A117" s="125"/>
      <c r="B117" s="453"/>
      <c r="C117" s="453"/>
      <c r="D117" s="454"/>
      <c r="E117" s="457"/>
      <c r="F117" s="158" t="str">
        <f t="shared" si="6"/>
        <v/>
      </c>
      <c r="G117" s="148" t="str">
        <f>IF($D117="","",IF($U117="",VLOOKUP($AD117,Opto_Req!$A$2:$K$6,3),1))</f>
        <v/>
      </c>
      <c r="H117" s="455"/>
      <c r="I117" s="147" t="str">
        <f t="shared" si="8"/>
        <v/>
      </c>
      <c r="J117" s="148" t="str">
        <f>IF($D117="","",VLOOKUP($AD117,Opto_Req!$A$2:$K$6,4))</f>
        <v/>
      </c>
      <c r="K117" s="457"/>
      <c r="L117" s="158" t="str">
        <f t="shared" si="9"/>
        <v/>
      </c>
      <c r="M117" s="148" t="str">
        <f>IF($D117="","",VLOOKUP($AD117,Opto_Req!$A$2:$K$6,5))</f>
        <v/>
      </c>
      <c r="N117" s="455"/>
      <c r="O117" s="147" t="str">
        <f t="shared" si="10"/>
        <v/>
      </c>
      <c r="P117" s="148" t="str">
        <f>IF($D117="","",VLOOKUP($AD117,Opto_Req!$A$2:$K$6,6))</f>
        <v/>
      </c>
      <c r="Q117" s="149" t="str">
        <f t="shared" si="7"/>
        <v/>
      </c>
      <c r="R117" s="150" t="str">
        <f t="shared" si="11"/>
        <v/>
      </c>
      <c r="S117" s="151"/>
      <c r="T117" s="456"/>
      <c r="U117" s="456"/>
      <c r="V117" s="453"/>
      <c r="W117" s="456"/>
      <c r="X117" s="456"/>
      <c r="Y117" s="152" t="str">
        <f>IF($D117="","",VLOOKUP($AD117,Opto_Req!$A$2:$K$6,9))</f>
        <v/>
      </c>
      <c r="Z117" s="152" t="str">
        <f>IF(OR($D117="",$AA117=""),"",MIN(VLOOKUP($AD117,Opto_Req!$A$2:$K$6,10),$AA117-VLOOKUP($AD117,Opto_Req!$A$2:$K$6,11)))</f>
        <v/>
      </c>
      <c r="AA117" s="453"/>
      <c r="AB117" s="453"/>
      <c r="AC117" s="151"/>
      <c r="AD117" s="126" t="e">
        <f>VLOOKUP($D117,Opto_Req!$N$2:$P$6,2)</f>
        <v>#N/A</v>
      </c>
      <c r="AE117" s="126" t="e">
        <f>VLOOKUP($D117,Opto_Req!$N$2:$P$6,3)</f>
        <v>#N/A</v>
      </c>
    </row>
    <row r="118" spans="1:31" x14ac:dyDescent="0.25">
      <c r="A118" s="125"/>
      <c r="B118" s="453"/>
      <c r="C118" s="453"/>
      <c r="D118" s="454"/>
      <c r="E118" s="457"/>
      <c r="F118" s="158" t="str">
        <f t="shared" si="6"/>
        <v/>
      </c>
      <c r="G118" s="148" t="str">
        <f>IF($D118="","",IF($U118="",VLOOKUP($AD118,Opto_Req!$A$2:$K$6,3),1))</f>
        <v/>
      </c>
      <c r="H118" s="455"/>
      <c r="I118" s="147" t="str">
        <f t="shared" si="8"/>
        <v/>
      </c>
      <c r="J118" s="148" t="str">
        <f>IF($D118="","",VLOOKUP($AD118,Opto_Req!$A$2:$K$6,4))</f>
        <v/>
      </c>
      <c r="K118" s="457"/>
      <c r="L118" s="158" t="str">
        <f t="shared" si="9"/>
        <v/>
      </c>
      <c r="M118" s="148" t="str">
        <f>IF($D118="","",VLOOKUP($AD118,Opto_Req!$A$2:$K$6,5))</f>
        <v/>
      </c>
      <c r="N118" s="455"/>
      <c r="O118" s="147" t="str">
        <f t="shared" si="10"/>
        <v/>
      </c>
      <c r="P118" s="148" t="str">
        <f>IF($D118="","",VLOOKUP($AD118,Opto_Req!$A$2:$K$6,6))</f>
        <v/>
      </c>
      <c r="Q118" s="149" t="str">
        <f t="shared" si="7"/>
        <v/>
      </c>
      <c r="R118" s="150" t="str">
        <f t="shared" si="11"/>
        <v/>
      </c>
      <c r="S118" s="151"/>
      <c r="T118" s="456"/>
      <c r="U118" s="456"/>
      <c r="V118" s="453"/>
      <c r="W118" s="456"/>
      <c r="X118" s="456"/>
      <c r="Y118" s="152" t="str">
        <f>IF($D118="","",VLOOKUP($AD118,Opto_Req!$A$2:$K$6,9))</f>
        <v/>
      </c>
      <c r="Z118" s="152" t="str">
        <f>IF(OR($D118="",$AA118=""),"",MIN(VLOOKUP($AD118,Opto_Req!$A$2:$K$6,10),$AA118-VLOOKUP($AD118,Opto_Req!$A$2:$K$6,11)))</f>
        <v/>
      </c>
      <c r="AA118" s="453"/>
      <c r="AB118" s="453"/>
      <c r="AC118" s="151"/>
      <c r="AD118" s="126" t="e">
        <f>VLOOKUP($D118,Opto_Req!$N$2:$P$6,2)</f>
        <v>#N/A</v>
      </c>
      <c r="AE118" s="126" t="e">
        <f>VLOOKUP($D118,Opto_Req!$N$2:$P$6,3)</f>
        <v>#N/A</v>
      </c>
    </row>
    <row r="119" spans="1:31" x14ac:dyDescent="0.25">
      <c r="A119" s="125"/>
      <c r="B119" s="453"/>
      <c r="C119" s="453"/>
      <c r="D119" s="454"/>
      <c r="E119" s="457"/>
      <c r="F119" s="158" t="str">
        <f t="shared" si="6"/>
        <v/>
      </c>
      <c r="G119" s="148" t="str">
        <f>IF($D119="","",IF($U119="",VLOOKUP($AD119,Opto_Req!$A$2:$K$6,3),1))</f>
        <v/>
      </c>
      <c r="H119" s="455"/>
      <c r="I119" s="147" t="str">
        <f t="shared" si="8"/>
        <v/>
      </c>
      <c r="J119" s="148" t="str">
        <f>IF($D119="","",VLOOKUP($AD119,Opto_Req!$A$2:$K$6,4))</f>
        <v/>
      </c>
      <c r="K119" s="457"/>
      <c r="L119" s="158" t="str">
        <f t="shared" si="9"/>
        <v/>
      </c>
      <c r="M119" s="148" t="str">
        <f>IF($D119="","",VLOOKUP($AD119,Opto_Req!$A$2:$K$6,5))</f>
        <v/>
      </c>
      <c r="N119" s="455"/>
      <c r="O119" s="147" t="str">
        <f t="shared" si="10"/>
        <v/>
      </c>
      <c r="P119" s="148" t="str">
        <f>IF($D119="","",VLOOKUP($AD119,Opto_Req!$A$2:$K$6,6))</f>
        <v/>
      </c>
      <c r="Q119" s="149" t="str">
        <f t="shared" si="7"/>
        <v/>
      </c>
      <c r="R119" s="150" t="str">
        <f t="shared" si="11"/>
        <v/>
      </c>
      <c r="S119" s="151"/>
      <c r="T119" s="456"/>
      <c r="U119" s="456"/>
      <c r="V119" s="453"/>
      <c r="W119" s="456"/>
      <c r="X119" s="456"/>
      <c r="Y119" s="152" t="str">
        <f>IF($D119="","",VLOOKUP($AD119,Opto_Req!$A$2:$K$6,9))</f>
        <v/>
      </c>
      <c r="Z119" s="152" t="str">
        <f>IF(OR($D119="",$AA119=""),"",MIN(VLOOKUP($AD119,Opto_Req!$A$2:$K$6,10),$AA119-VLOOKUP($AD119,Opto_Req!$A$2:$K$6,11)))</f>
        <v/>
      </c>
      <c r="AA119" s="453"/>
      <c r="AB119" s="453"/>
      <c r="AC119" s="151"/>
      <c r="AD119" s="126" t="e">
        <f>VLOOKUP($D119,Opto_Req!$N$2:$P$6,2)</f>
        <v>#N/A</v>
      </c>
      <c r="AE119" s="126" t="e">
        <f>VLOOKUP($D119,Opto_Req!$N$2:$P$6,3)</f>
        <v>#N/A</v>
      </c>
    </row>
    <row r="120" spans="1:31" x14ac:dyDescent="0.25">
      <c r="A120" s="125"/>
      <c r="B120" s="453"/>
      <c r="C120" s="453"/>
      <c r="D120" s="454"/>
      <c r="E120" s="457"/>
      <c r="F120" s="158" t="str">
        <f t="shared" si="6"/>
        <v/>
      </c>
      <c r="G120" s="148" t="str">
        <f>IF($D120="","",IF($U120="",VLOOKUP($AD120,Opto_Req!$A$2:$K$6,3),1))</f>
        <v/>
      </c>
      <c r="H120" s="455"/>
      <c r="I120" s="147" t="str">
        <f t="shared" si="8"/>
        <v/>
      </c>
      <c r="J120" s="148" t="str">
        <f>IF($D120="","",VLOOKUP($AD120,Opto_Req!$A$2:$K$6,4))</f>
        <v/>
      </c>
      <c r="K120" s="457"/>
      <c r="L120" s="158" t="str">
        <f t="shared" si="9"/>
        <v/>
      </c>
      <c r="M120" s="148" t="str">
        <f>IF($D120="","",VLOOKUP($AD120,Opto_Req!$A$2:$K$6,5))</f>
        <v/>
      </c>
      <c r="N120" s="455"/>
      <c r="O120" s="147" t="str">
        <f t="shared" si="10"/>
        <v/>
      </c>
      <c r="P120" s="148" t="str">
        <f>IF($D120="","",VLOOKUP($AD120,Opto_Req!$A$2:$K$6,6))</f>
        <v/>
      </c>
      <c r="Q120" s="149" t="str">
        <f t="shared" si="7"/>
        <v/>
      </c>
      <c r="R120" s="150" t="str">
        <f t="shared" si="11"/>
        <v/>
      </c>
      <c r="S120" s="151"/>
      <c r="T120" s="456"/>
      <c r="U120" s="456"/>
      <c r="V120" s="453"/>
      <c r="W120" s="456"/>
      <c r="X120" s="456"/>
      <c r="Y120" s="152" t="str">
        <f>IF($D120="","",VLOOKUP($AD120,Opto_Req!$A$2:$K$6,9))</f>
        <v/>
      </c>
      <c r="Z120" s="152" t="str">
        <f>IF(OR($D120="",$AA120=""),"",MIN(VLOOKUP($AD120,Opto_Req!$A$2:$K$6,10),$AA120-VLOOKUP($AD120,Opto_Req!$A$2:$K$6,11)))</f>
        <v/>
      </c>
      <c r="AA120" s="453"/>
      <c r="AB120" s="453"/>
      <c r="AC120" s="151"/>
      <c r="AD120" s="126" t="e">
        <f>VLOOKUP($D120,Opto_Req!$N$2:$P$6,2)</f>
        <v>#N/A</v>
      </c>
      <c r="AE120" s="126" t="e">
        <f>VLOOKUP($D120,Opto_Req!$N$2:$P$6,3)</f>
        <v>#N/A</v>
      </c>
    </row>
    <row r="121" spans="1:31" x14ac:dyDescent="0.25">
      <c r="A121" s="125"/>
      <c r="B121" s="453"/>
      <c r="C121" s="453"/>
      <c r="D121" s="454"/>
      <c r="E121" s="457"/>
      <c r="F121" s="158" t="str">
        <f t="shared" si="6"/>
        <v/>
      </c>
      <c r="G121" s="148" t="str">
        <f>IF($D121="","",IF($U121="",VLOOKUP($AD121,Opto_Req!$A$2:$K$6,3),1))</f>
        <v/>
      </c>
      <c r="H121" s="455"/>
      <c r="I121" s="147" t="str">
        <f t="shared" si="8"/>
        <v/>
      </c>
      <c r="J121" s="148" t="str">
        <f>IF($D121="","",VLOOKUP($AD121,Opto_Req!$A$2:$K$6,4))</f>
        <v/>
      </c>
      <c r="K121" s="457"/>
      <c r="L121" s="158" t="str">
        <f t="shared" si="9"/>
        <v/>
      </c>
      <c r="M121" s="148" t="str">
        <f>IF($D121="","",VLOOKUP($AD121,Opto_Req!$A$2:$K$6,5))</f>
        <v/>
      </c>
      <c r="N121" s="455"/>
      <c r="O121" s="147" t="str">
        <f t="shared" si="10"/>
        <v/>
      </c>
      <c r="P121" s="148" t="str">
        <f>IF($D121="","",VLOOKUP($AD121,Opto_Req!$A$2:$K$6,6))</f>
        <v/>
      </c>
      <c r="Q121" s="149" t="str">
        <f t="shared" si="7"/>
        <v/>
      </c>
      <c r="R121" s="150" t="str">
        <f t="shared" si="11"/>
        <v/>
      </c>
      <c r="S121" s="151"/>
      <c r="T121" s="456"/>
      <c r="U121" s="456"/>
      <c r="V121" s="453"/>
      <c r="W121" s="456"/>
      <c r="X121" s="456"/>
      <c r="Y121" s="152" t="str">
        <f>IF($D121="","",VLOOKUP($AD121,Opto_Req!$A$2:$K$6,9))</f>
        <v/>
      </c>
      <c r="Z121" s="152" t="str">
        <f>IF(OR($D121="",$AA121=""),"",MIN(VLOOKUP($AD121,Opto_Req!$A$2:$K$6,10),$AA121-VLOOKUP($AD121,Opto_Req!$A$2:$K$6,11)))</f>
        <v/>
      </c>
      <c r="AA121" s="453"/>
      <c r="AB121" s="453"/>
      <c r="AC121" s="151"/>
      <c r="AD121" s="126" t="e">
        <f>VLOOKUP($D121,Opto_Req!$N$2:$P$6,2)</f>
        <v>#N/A</v>
      </c>
      <c r="AE121" s="126" t="e">
        <f>VLOOKUP($D121,Opto_Req!$N$2:$P$6,3)</f>
        <v>#N/A</v>
      </c>
    </row>
    <row r="122" spans="1:31" x14ac:dyDescent="0.25">
      <c r="A122" s="125"/>
      <c r="B122" s="453"/>
      <c r="C122" s="453"/>
      <c r="D122" s="454"/>
      <c r="E122" s="457"/>
      <c r="F122" s="158" t="str">
        <f t="shared" si="6"/>
        <v/>
      </c>
      <c r="G122" s="148" t="str">
        <f>IF($D122="","",IF($U122="",VLOOKUP($AD122,Opto_Req!$A$2:$K$6,3),1))</f>
        <v/>
      </c>
      <c r="H122" s="455"/>
      <c r="I122" s="147" t="str">
        <f t="shared" si="8"/>
        <v/>
      </c>
      <c r="J122" s="148" t="str">
        <f>IF($D122="","",VLOOKUP($AD122,Opto_Req!$A$2:$K$6,4))</f>
        <v/>
      </c>
      <c r="K122" s="457"/>
      <c r="L122" s="158" t="str">
        <f t="shared" si="9"/>
        <v/>
      </c>
      <c r="M122" s="148" t="str">
        <f>IF($D122="","",VLOOKUP($AD122,Opto_Req!$A$2:$K$6,5))</f>
        <v/>
      </c>
      <c r="N122" s="455"/>
      <c r="O122" s="147" t="str">
        <f t="shared" si="10"/>
        <v/>
      </c>
      <c r="P122" s="148" t="str">
        <f>IF($D122="","",VLOOKUP($AD122,Opto_Req!$A$2:$K$6,6))</f>
        <v/>
      </c>
      <c r="Q122" s="149" t="str">
        <f t="shared" si="7"/>
        <v/>
      </c>
      <c r="R122" s="150" t="str">
        <f t="shared" si="11"/>
        <v/>
      </c>
      <c r="S122" s="151"/>
      <c r="T122" s="456"/>
      <c r="U122" s="456"/>
      <c r="V122" s="453"/>
      <c r="W122" s="456"/>
      <c r="X122" s="456"/>
      <c r="Y122" s="152" t="str">
        <f>IF($D122="","",VLOOKUP($AD122,Opto_Req!$A$2:$K$6,9))</f>
        <v/>
      </c>
      <c r="Z122" s="152" t="str">
        <f>IF(OR($D122="",$AA122=""),"",MIN(VLOOKUP($AD122,Opto_Req!$A$2:$K$6,10),$AA122-VLOOKUP($AD122,Opto_Req!$A$2:$K$6,11)))</f>
        <v/>
      </c>
      <c r="AA122" s="453"/>
      <c r="AB122" s="453"/>
      <c r="AC122" s="151"/>
      <c r="AD122" s="126" t="e">
        <f>VLOOKUP($D122,Opto_Req!$N$2:$P$6,2)</f>
        <v>#N/A</v>
      </c>
      <c r="AE122" s="126" t="e">
        <f>VLOOKUP($D122,Opto_Req!$N$2:$P$6,3)</f>
        <v>#N/A</v>
      </c>
    </row>
    <row r="123" spans="1:31" x14ac:dyDescent="0.25">
      <c r="A123" s="125"/>
      <c r="B123" s="453"/>
      <c r="C123" s="453"/>
      <c r="D123" s="454"/>
      <c r="E123" s="457"/>
      <c r="F123" s="158" t="str">
        <f t="shared" si="6"/>
        <v/>
      </c>
      <c r="G123" s="148" t="str">
        <f>IF($D123="","",IF($U123="",VLOOKUP($AD123,Opto_Req!$A$2:$K$6,3),1))</f>
        <v/>
      </c>
      <c r="H123" s="455"/>
      <c r="I123" s="147" t="str">
        <f t="shared" si="8"/>
        <v/>
      </c>
      <c r="J123" s="148" t="str">
        <f>IF($D123="","",VLOOKUP($AD123,Opto_Req!$A$2:$K$6,4))</f>
        <v/>
      </c>
      <c r="K123" s="457"/>
      <c r="L123" s="158" t="str">
        <f t="shared" si="9"/>
        <v/>
      </c>
      <c r="M123" s="148" t="str">
        <f>IF($D123="","",VLOOKUP($AD123,Opto_Req!$A$2:$K$6,5))</f>
        <v/>
      </c>
      <c r="N123" s="455"/>
      <c r="O123" s="147" t="str">
        <f t="shared" si="10"/>
        <v/>
      </c>
      <c r="P123" s="148" t="str">
        <f>IF($D123="","",VLOOKUP($AD123,Opto_Req!$A$2:$K$6,6))</f>
        <v/>
      </c>
      <c r="Q123" s="149" t="str">
        <f t="shared" si="7"/>
        <v/>
      </c>
      <c r="R123" s="150" t="str">
        <f t="shared" si="11"/>
        <v/>
      </c>
      <c r="S123" s="151"/>
      <c r="T123" s="456"/>
      <c r="U123" s="456"/>
      <c r="V123" s="453"/>
      <c r="W123" s="456"/>
      <c r="X123" s="456"/>
      <c r="Y123" s="152" t="str">
        <f>IF($D123="","",VLOOKUP($AD123,Opto_Req!$A$2:$K$6,9))</f>
        <v/>
      </c>
      <c r="Z123" s="152" t="str">
        <f>IF(OR($D123="",$AA123=""),"",MIN(VLOOKUP($AD123,Opto_Req!$A$2:$K$6,10),$AA123-VLOOKUP($AD123,Opto_Req!$A$2:$K$6,11)))</f>
        <v/>
      </c>
      <c r="AA123" s="453"/>
      <c r="AB123" s="453"/>
      <c r="AC123" s="151"/>
      <c r="AD123" s="126" t="e">
        <f>VLOOKUP($D123,Opto_Req!$N$2:$P$6,2)</f>
        <v>#N/A</v>
      </c>
      <c r="AE123" s="126" t="e">
        <f>VLOOKUP($D123,Opto_Req!$N$2:$P$6,3)</f>
        <v>#N/A</v>
      </c>
    </row>
    <row r="124" spans="1:31" x14ac:dyDescent="0.25">
      <c r="A124" s="125"/>
      <c r="B124" s="453"/>
      <c r="C124" s="453"/>
      <c r="D124" s="454"/>
      <c r="E124" s="457"/>
      <c r="F124" s="158" t="str">
        <f t="shared" si="6"/>
        <v/>
      </c>
      <c r="G124" s="148" t="str">
        <f>IF($D124="","",IF($U124="",VLOOKUP($AD124,Opto_Req!$A$2:$K$6,3),1))</f>
        <v/>
      </c>
      <c r="H124" s="455"/>
      <c r="I124" s="147" t="str">
        <f t="shared" si="8"/>
        <v/>
      </c>
      <c r="J124" s="148" t="str">
        <f>IF($D124="","",VLOOKUP($AD124,Opto_Req!$A$2:$K$6,4))</f>
        <v/>
      </c>
      <c r="K124" s="457"/>
      <c r="L124" s="158" t="str">
        <f t="shared" si="9"/>
        <v/>
      </c>
      <c r="M124" s="148" t="str">
        <f>IF($D124="","",VLOOKUP($AD124,Opto_Req!$A$2:$K$6,5))</f>
        <v/>
      </c>
      <c r="N124" s="455"/>
      <c r="O124" s="147" t="str">
        <f t="shared" si="10"/>
        <v/>
      </c>
      <c r="P124" s="148" t="str">
        <f>IF($D124="","",VLOOKUP($AD124,Opto_Req!$A$2:$K$6,6))</f>
        <v/>
      </c>
      <c r="Q124" s="149" t="str">
        <f t="shared" si="7"/>
        <v/>
      </c>
      <c r="R124" s="150" t="str">
        <f t="shared" si="11"/>
        <v/>
      </c>
      <c r="S124" s="151"/>
      <c r="T124" s="456"/>
      <c r="U124" s="456"/>
      <c r="V124" s="453"/>
      <c r="W124" s="456"/>
      <c r="X124" s="456"/>
      <c r="Y124" s="152" t="str">
        <f>IF($D124="","",VLOOKUP($AD124,Opto_Req!$A$2:$K$6,9))</f>
        <v/>
      </c>
      <c r="Z124" s="152" t="str">
        <f>IF(OR($D124="",$AA124=""),"",MIN(VLOOKUP($AD124,Opto_Req!$A$2:$K$6,10),$AA124-VLOOKUP($AD124,Opto_Req!$A$2:$K$6,11)))</f>
        <v/>
      </c>
      <c r="AA124" s="453"/>
      <c r="AB124" s="453"/>
      <c r="AC124" s="151"/>
      <c r="AD124" s="126" t="e">
        <f>VLOOKUP($D124,Opto_Req!$N$2:$P$6,2)</f>
        <v>#N/A</v>
      </c>
      <c r="AE124" s="126" t="e">
        <f>VLOOKUP($D124,Opto_Req!$N$2:$P$6,3)</f>
        <v>#N/A</v>
      </c>
    </row>
    <row r="125" spans="1:31" x14ac:dyDescent="0.25">
      <c r="A125" s="125"/>
      <c r="B125" s="453"/>
      <c r="C125" s="453"/>
      <c r="D125" s="454"/>
      <c r="E125" s="457"/>
      <c r="F125" s="158" t="str">
        <f t="shared" si="6"/>
        <v/>
      </c>
      <c r="G125" s="148" t="str">
        <f>IF($D125="","",IF($U125="",VLOOKUP($AD125,Opto_Req!$A$2:$K$6,3),1))</f>
        <v/>
      </c>
      <c r="H125" s="455"/>
      <c r="I125" s="147" t="str">
        <f t="shared" si="8"/>
        <v/>
      </c>
      <c r="J125" s="148" t="str">
        <f>IF($D125="","",VLOOKUP($AD125,Opto_Req!$A$2:$K$6,4))</f>
        <v/>
      </c>
      <c r="K125" s="457"/>
      <c r="L125" s="158" t="str">
        <f t="shared" si="9"/>
        <v/>
      </c>
      <c r="M125" s="148" t="str">
        <f>IF($D125="","",VLOOKUP($AD125,Opto_Req!$A$2:$K$6,5))</f>
        <v/>
      </c>
      <c r="N125" s="455"/>
      <c r="O125" s="147" t="str">
        <f t="shared" si="10"/>
        <v/>
      </c>
      <c r="P125" s="148" t="str">
        <f>IF($D125="","",VLOOKUP($AD125,Opto_Req!$A$2:$K$6,6))</f>
        <v/>
      </c>
      <c r="Q125" s="149" t="str">
        <f t="shared" si="7"/>
        <v/>
      </c>
      <c r="R125" s="150" t="str">
        <f t="shared" si="11"/>
        <v/>
      </c>
      <c r="S125" s="151"/>
      <c r="T125" s="456"/>
      <c r="U125" s="456"/>
      <c r="V125" s="453"/>
      <c r="W125" s="456"/>
      <c r="X125" s="456"/>
      <c r="Y125" s="152" t="str">
        <f>IF($D125="","",VLOOKUP($AD125,Opto_Req!$A$2:$K$6,9))</f>
        <v/>
      </c>
      <c r="Z125" s="152" t="str">
        <f>IF(OR($D125="",$AA125=""),"",MIN(VLOOKUP($AD125,Opto_Req!$A$2:$K$6,10),$AA125-VLOOKUP($AD125,Opto_Req!$A$2:$K$6,11)))</f>
        <v/>
      </c>
      <c r="AA125" s="453"/>
      <c r="AB125" s="453"/>
      <c r="AC125" s="151"/>
      <c r="AD125" s="126" t="e">
        <f>VLOOKUP($D125,Opto_Req!$N$2:$P$6,2)</f>
        <v>#N/A</v>
      </c>
      <c r="AE125" s="126" t="e">
        <f>VLOOKUP($D125,Opto_Req!$N$2:$P$6,3)</f>
        <v>#N/A</v>
      </c>
    </row>
    <row r="126" spans="1:31" x14ac:dyDescent="0.25">
      <c r="A126" s="125"/>
      <c r="B126" s="453"/>
      <c r="C126" s="453"/>
      <c r="D126" s="454"/>
      <c r="E126" s="457"/>
      <c r="F126" s="158" t="str">
        <f t="shared" si="6"/>
        <v/>
      </c>
      <c r="G126" s="148" t="str">
        <f>IF($D126="","",IF($U126="",VLOOKUP($AD126,Opto_Req!$A$2:$K$6,3),1))</f>
        <v/>
      </c>
      <c r="H126" s="455"/>
      <c r="I126" s="147" t="str">
        <f t="shared" si="8"/>
        <v/>
      </c>
      <c r="J126" s="148" t="str">
        <f>IF($D126="","",VLOOKUP($AD126,Opto_Req!$A$2:$K$6,4))</f>
        <v/>
      </c>
      <c r="K126" s="457"/>
      <c r="L126" s="158" t="str">
        <f t="shared" si="9"/>
        <v/>
      </c>
      <c r="M126" s="148" t="str">
        <f>IF($D126="","",VLOOKUP($AD126,Opto_Req!$A$2:$K$6,5))</f>
        <v/>
      </c>
      <c r="N126" s="455"/>
      <c r="O126" s="147" t="str">
        <f t="shared" si="10"/>
        <v/>
      </c>
      <c r="P126" s="148" t="str">
        <f>IF($D126="","",VLOOKUP($AD126,Opto_Req!$A$2:$K$6,6))</f>
        <v/>
      </c>
      <c r="Q126" s="149" t="str">
        <f t="shared" si="7"/>
        <v/>
      </c>
      <c r="R126" s="150" t="str">
        <f t="shared" si="11"/>
        <v/>
      </c>
      <c r="S126" s="151"/>
      <c r="T126" s="456"/>
      <c r="U126" s="456"/>
      <c r="V126" s="453"/>
      <c r="W126" s="456"/>
      <c r="X126" s="456"/>
      <c r="Y126" s="152" t="str">
        <f>IF($D126="","",VLOOKUP($AD126,Opto_Req!$A$2:$K$6,9))</f>
        <v/>
      </c>
      <c r="Z126" s="152" t="str">
        <f>IF(OR($D126="",$AA126=""),"",MIN(VLOOKUP($AD126,Opto_Req!$A$2:$K$6,10),$AA126-VLOOKUP($AD126,Opto_Req!$A$2:$K$6,11)))</f>
        <v/>
      </c>
      <c r="AA126" s="453"/>
      <c r="AB126" s="453"/>
      <c r="AC126" s="151"/>
      <c r="AD126" s="126" t="e">
        <f>VLOOKUP($D126,Opto_Req!$N$2:$P$6,2)</f>
        <v>#N/A</v>
      </c>
      <c r="AE126" s="126" t="e">
        <f>VLOOKUP($D126,Opto_Req!$N$2:$P$6,3)</f>
        <v>#N/A</v>
      </c>
    </row>
    <row r="127" spans="1:31" x14ac:dyDescent="0.25">
      <c r="A127" s="125"/>
      <c r="B127" s="453"/>
      <c r="C127" s="453"/>
      <c r="D127" s="454"/>
      <c r="E127" s="457"/>
      <c r="F127" s="158" t="str">
        <f t="shared" si="6"/>
        <v/>
      </c>
      <c r="G127" s="148" t="str">
        <f>IF($D127="","",IF($U127="",VLOOKUP($AD127,Opto_Req!$A$2:$K$6,3),1))</f>
        <v/>
      </c>
      <c r="H127" s="455"/>
      <c r="I127" s="147" t="str">
        <f t="shared" si="8"/>
        <v/>
      </c>
      <c r="J127" s="148" t="str">
        <f>IF($D127="","",VLOOKUP($AD127,Opto_Req!$A$2:$K$6,4))</f>
        <v/>
      </c>
      <c r="K127" s="457"/>
      <c r="L127" s="158" t="str">
        <f t="shared" si="9"/>
        <v/>
      </c>
      <c r="M127" s="148" t="str">
        <f>IF($D127="","",VLOOKUP($AD127,Opto_Req!$A$2:$K$6,5))</f>
        <v/>
      </c>
      <c r="N127" s="455"/>
      <c r="O127" s="147" t="str">
        <f t="shared" si="10"/>
        <v/>
      </c>
      <c r="P127" s="148" t="str">
        <f>IF($D127="","",VLOOKUP($AD127,Opto_Req!$A$2:$K$6,6))</f>
        <v/>
      </c>
      <c r="Q127" s="149" t="str">
        <f t="shared" si="7"/>
        <v/>
      </c>
      <c r="R127" s="150" t="str">
        <f t="shared" si="11"/>
        <v/>
      </c>
      <c r="S127" s="151"/>
      <c r="T127" s="456"/>
      <c r="U127" s="456"/>
      <c r="V127" s="453"/>
      <c r="W127" s="456"/>
      <c r="X127" s="456"/>
      <c r="Y127" s="152" t="str">
        <f>IF($D127="","",VLOOKUP($AD127,Opto_Req!$A$2:$K$6,9))</f>
        <v/>
      </c>
      <c r="Z127" s="152" t="str">
        <f>IF(OR($D127="",$AA127=""),"",MIN(VLOOKUP($AD127,Opto_Req!$A$2:$K$6,10),$AA127-VLOOKUP($AD127,Opto_Req!$A$2:$K$6,11)))</f>
        <v/>
      </c>
      <c r="AA127" s="453"/>
      <c r="AB127" s="453"/>
      <c r="AC127" s="151"/>
      <c r="AD127" s="126" t="e">
        <f>VLOOKUP($D127,Opto_Req!$N$2:$P$6,2)</f>
        <v>#N/A</v>
      </c>
      <c r="AE127" s="126" t="e">
        <f>VLOOKUP($D127,Opto_Req!$N$2:$P$6,3)</f>
        <v>#N/A</v>
      </c>
    </row>
    <row r="128" spans="1:31" x14ac:dyDescent="0.25">
      <c r="A128" s="125"/>
      <c r="B128" s="453"/>
      <c r="C128" s="453"/>
      <c r="D128" s="454"/>
      <c r="E128" s="457"/>
      <c r="F128" s="158" t="str">
        <f t="shared" si="6"/>
        <v/>
      </c>
      <c r="G128" s="148" t="str">
        <f>IF($D128="","",IF($U128="",VLOOKUP($AD128,Opto_Req!$A$2:$K$6,3),1))</f>
        <v/>
      </c>
      <c r="H128" s="455"/>
      <c r="I128" s="147" t="str">
        <f t="shared" si="8"/>
        <v/>
      </c>
      <c r="J128" s="148" t="str">
        <f>IF($D128="","",VLOOKUP($AD128,Opto_Req!$A$2:$K$6,4))</f>
        <v/>
      </c>
      <c r="K128" s="457"/>
      <c r="L128" s="158" t="str">
        <f t="shared" si="9"/>
        <v/>
      </c>
      <c r="M128" s="148" t="str">
        <f>IF($D128="","",VLOOKUP($AD128,Opto_Req!$A$2:$K$6,5))</f>
        <v/>
      </c>
      <c r="N128" s="455"/>
      <c r="O128" s="147" t="str">
        <f t="shared" si="10"/>
        <v/>
      </c>
      <c r="P128" s="148" t="str">
        <f>IF($D128="","",VLOOKUP($AD128,Opto_Req!$A$2:$K$6,6))</f>
        <v/>
      </c>
      <c r="Q128" s="149" t="str">
        <f t="shared" si="7"/>
        <v/>
      </c>
      <c r="R128" s="150" t="str">
        <f t="shared" si="11"/>
        <v/>
      </c>
      <c r="S128" s="151"/>
      <c r="T128" s="456"/>
      <c r="U128" s="456"/>
      <c r="V128" s="453"/>
      <c r="W128" s="456"/>
      <c r="X128" s="456"/>
      <c r="Y128" s="152" t="str">
        <f>IF($D128="","",VLOOKUP($AD128,Opto_Req!$A$2:$K$6,9))</f>
        <v/>
      </c>
      <c r="Z128" s="152" t="str">
        <f>IF(OR($D128="",$AA128=""),"",MIN(VLOOKUP($AD128,Opto_Req!$A$2:$K$6,10),$AA128-VLOOKUP($AD128,Opto_Req!$A$2:$K$6,11)))</f>
        <v/>
      </c>
      <c r="AA128" s="453"/>
      <c r="AB128" s="453"/>
      <c r="AC128" s="151"/>
      <c r="AD128" s="126" t="e">
        <f>VLOOKUP($D128,Opto_Req!$N$2:$P$6,2)</f>
        <v>#N/A</v>
      </c>
      <c r="AE128" s="126" t="e">
        <f>VLOOKUP($D128,Opto_Req!$N$2:$P$6,3)</f>
        <v>#N/A</v>
      </c>
    </row>
    <row r="129" spans="1:31" x14ac:dyDescent="0.25">
      <c r="A129" s="125"/>
      <c r="B129" s="453"/>
      <c r="C129" s="453"/>
      <c r="D129" s="454"/>
      <c r="E129" s="457"/>
      <c r="F129" s="158" t="str">
        <f t="shared" si="6"/>
        <v/>
      </c>
      <c r="G129" s="148" t="str">
        <f>IF($D129="","",IF($U129="",VLOOKUP($AD129,Opto_Req!$A$2:$K$6,3),1))</f>
        <v/>
      </c>
      <c r="H129" s="455"/>
      <c r="I129" s="147" t="str">
        <f t="shared" si="8"/>
        <v/>
      </c>
      <c r="J129" s="148" t="str">
        <f>IF($D129="","",VLOOKUP($AD129,Opto_Req!$A$2:$K$6,4))</f>
        <v/>
      </c>
      <c r="K129" s="457"/>
      <c r="L129" s="158" t="str">
        <f t="shared" si="9"/>
        <v/>
      </c>
      <c r="M129" s="148" t="str">
        <f>IF($D129="","",VLOOKUP($AD129,Opto_Req!$A$2:$K$6,5))</f>
        <v/>
      </c>
      <c r="N129" s="455"/>
      <c r="O129" s="147" t="str">
        <f t="shared" si="10"/>
        <v/>
      </c>
      <c r="P129" s="148" t="str">
        <f>IF($D129="","",VLOOKUP($AD129,Opto_Req!$A$2:$K$6,6))</f>
        <v/>
      </c>
      <c r="Q129" s="149" t="str">
        <f t="shared" si="7"/>
        <v/>
      </c>
      <c r="R129" s="150" t="str">
        <f t="shared" si="11"/>
        <v/>
      </c>
      <c r="S129" s="151"/>
      <c r="T129" s="456"/>
      <c r="U129" s="456"/>
      <c r="V129" s="453"/>
      <c r="W129" s="456"/>
      <c r="X129" s="456"/>
      <c r="Y129" s="152" t="str">
        <f>IF($D129="","",VLOOKUP($AD129,Opto_Req!$A$2:$K$6,9))</f>
        <v/>
      </c>
      <c r="Z129" s="152" t="str">
        <f>IF(OR($D129="",$AA129=""),"",MIN(VLOOKUP($AD129,Opto_Req!$A$2:$K$6,10),$AA129-VLOOKUP($AD129,Opto_Req!$A$2:$K$6,11)))</f>
        <v/>
      </c>
      <c r="AA129" s="453"/>
      <c r="AB129" s="453"/>
      <c r="AC129" s="151"/>
      <c r="AD129" s="126" t="e">
        <f>VLOOKUP($D129,Opto_Req!$N$2:$P$6,2)</f>
        <v>#N/A</v>
      </c>
      <c r="AE129" s="126" t="e">
        <f>VLOOKUP($D129,Opto_Req!$N$2:$P$6,3)</f>
        <v>#N/A</v>
      </c>
    </row>
    <row r="130" spans="1:31" x14ac:dyDescent="0.25">
      <c r="A130" s="125"/>
      <c r="B130" s="453"/>
      <c r="C130" s="453"/>
      <c r="D130" s="454"/>
      <c r="E130" s="457"/>
      <c r="F130" s="158" t="str">
        <f t="shared" si="6"/>
        <v/>
      </c>
      <c r="G130" s="148" t="str">
        <f>IF($D130="","",IF($U130="",VLOOKUP($AD130,Opto_Req!$A$2:$K$6,3),1))</f>
        <v/>
      </c>
      <c r="H130" s="455"/>
      <c r="I130" s="147" t="str">
        <f t="shared" si="8"/>
        <v/>
      </c>
      <c r="J130" s="148" t="str">
        <f>IF($D130="","",VLOOKUP($AD130,Opto_Req!$A$2:$K$6,4))</f>
        <v/>
      </c>
      <c r="K130" s="457"/>
      <c r="L130" s="158" t="str">
        <f t="shared" si="9"/>
        <v/>
      </c>
      <c r="M130" s="148" t="str">
        <f>IF($D130="","",VLOOKUP($AD130,Opto_Req!$A$2:$K$6,5))</f>
        <v/>
      </c>
      <c r="N130" s="455"/>
      <c r="O130" s="147" t="str">
        <f t="shared" si="10"/>
        <v/>
      </c>
      <c r="P130" s="148" t="str">
        <f>IF($D130="","",VLOOKUP($AD130,Opto_Req!$A$2:$K$6,6))</f>
        <v/>
      </c>
      <c r="Q130" s="149" t="str">
        <f t="shared" si="7"/>
        <v/>
      </c>
      <c r="R130" s="150" t="str">
        <f t="shared" si="11"/>
        <v/>
      </c>
      <c r="S130" s="151"/>
      <c r="T130" s="456"/>
      <c r="U130" s="456"/>
      <c r="V130" s="453"/>
      <c r="W130" s="456"/>
      <c r="X130" s="456"/>
      <c r="Y130" s="152" t="str">
        <f>IF($D130="","",VLOOKUP($AD130,Opto_Req!$A$2:$K$6,9))</f>
        <v/>
      </c>
      <c r="Z130" s="152" t="str">
        <f>IF(OR($D130="",$AA130=""),"",MIN(VLOOKUP($AD130,Opto_Req!$A$2:$K$6,10),$AA130-VLOOKUP($AD130,Opto_Req!$A$2:$K$6,11)))</f>
        <v/>
      </c>
      <c r="AA130" s="453"/>
      <c r="AB130" s="453"/>
      <c r="AC130" s="151"/>
      <c r="AD130" s="126" t="e">
        <f>VLOOKUP($D130,Opto_Req!$N$2:$P$6,2)</f>
        <v>#N/A</v>
      </c>
      <c r="AE130" s="126" t="e">
        <f>VLOOKUP($D130,Opto_Req!$N$2:$P$6,3)</f>
        <v>#N/A</v>
      </c>
    </row>
    <row r="131" spans="1:31" x14ac:dyDescent="0.25">
      <c r="A131" s="125"/>
      <c r="B131" s="453"/>
      <c r="C131" s="453"/>
      <c r="D131" s="454"/>
      <c r="E131" s="457"/>
      <c r="F131" s="158" t="str">
        <f t="shared" si="6"/>
        <v/>
      </c>
      <c r="G131" s="148" t="str">
        <f>IF($D131="","",IF($U131="",VLOOKUP($AD131,Opto_Req!$A$2:$K$6,3),1))</f>
        <v/>
      </c>
      <c r="H131" s="455"/>
      <c r="I131" s="147" t="str">
        <f t="shared" si="8"/>
        <v/>
      </c>
      <c r="J131" s="148" t="str">
        <f>IF($D131="","",VLOOKUP($AD131,Opto_Req!$A$2:$K$6,4))</f>
        <v/>
      </c>
      <c r="K131" s="457"/>
      <c r="L131" s="158" t="str">
        <f t="shared" si="9"/>
        <v/>
      </c>
      <c r="M131" s="148" t="str">
        <f>IF($D131="","",VLOOKUP($AD131,Opto_Req!$A$2:$K$6,5))</f>
        <v/>
      </c>
      <c r="N131" s="455"/>
      <c r="O131" s="147" t="str">
        <f t="shared" si="10"/>
        <v/>
      </c>
      <c r="P131" s="148" t="str">
        <f>IF($D131="","",VLOOKUP($AD131,Opto_Req!$A$2:$K$6,6))</f>
        <v/>
      </c>
      <c r="Q131" s="149" t="str">
        <f t="shared" si="7"/>
        <v/>
      </c>
      <c r="R131" s="150" t="str">
        <f t="shared" si="11"/>
        <v/>
      </c>
      <c r="S131" s="151"/>
      <c r="T131" s="456"/>
      <c r="U131" s="456"/>
      <c r="V131" s="453"/>
      <c r="W131" s="456"/>
      <c r="X131" s="456"/>
      <c r="Y131" s="152" t="str">
        <f>IF($D131="","",VLOOKUP($AD131,Opto_Req!$A$2:$K$6,9))</f>
        <v/>
      </c>
      <c r="Z131" s="152" t="str">
        <f>IF(OR($D131="",$AA131=""),"",MIN(VLOOKUP($AD131,Opto_Req!$A$2:$K$6,10),$AA131-VLOOKUP($AD131,Opto_Req!$A$2:$K$6,11)))</f>
        <v/>
      </c>
      <c r="AA131" s="453"/>
      <c r="AB131" s="453"/>
      <c r="AC131" s="151"/>
      <c r="AD131" s="126" t="e">
        <f>VLOOKUP($D131,Opto_Req!$N$2:$P$6,2)</f>
        <v>#N/A</v>
      </c>
      <c r="AE131" s="126" t="e">
        <f>VLOOKUP($D131,Opto_Req!$N$2:$P$6,3)</f>
        <v>#N/A</v>
      </c>
    </row>
    <row r="132" spans="1:31" x14ac:dyDescent="0.25">
      <c r="A132" s="125"/>
      <c r="B132" s="453"/>
      <c r="C132" s="453"/>
      <c r="D132" s="454"/>
      <c r="E132" s="457"/>
      <c r="F132" s="158" t="str">
        <f t="shared" si="6"/>
        <v/>
      </c>
      <c r="G132" s="148" t="str">
        <f>IF($D132="","",IF($U132="",VLOOKUP($AD132,Opto_Req!$A$2:$K$6,3),1))</f>
        <v/>
      </c>
      <c r="H132" s="455"/>
      <c r="I132" s="147" t="str">
        <f t="shared" si="8"/>
        <v/>
      </c>
      <c r="J132" s="148" t="str">
        <f>IF($D132="","",VLOOKUP($AD132,Opto_Req!$A$2:$K$6,4))</f>
        <v/>
      </c>
      <c r="K132" s="457"/>
      <c r="L132" s="158" t="str">
        <f t="shared" si="9"/>
        <v/>
      </c>
      <c r="M132" s="148" t="str">
        <f>IF($D132="","",VLOOKUP($AD132,Opto_Req!$A$2:$K$6,5))</f>
        <v/>
      </c>
      <c r="N132" s="455"/>
      <c r="O132" s="147" t="str">
        <f t="shared" si="10"/>
        <v/>
      </c>
      <c r="P132" s="148" t="str">
        <f>IF($D132="","",VLOOKUP($AD132,Opto_Req!$A$2:$K$6,6))</f>
        <v/>
      </c>
      <c r="Q132" s="149" t="str">
        <f t="shared" si="7"/>
        <v/>
      </c>
      <c r="R132" s="150" t="str">
        <f t="shared" si="11"/>
        <v/>
      </c>
      <c r="S132" s="151"/>
      <c r="T132" s="456"/>
      <c r="U132" s="456"/>
      <c r="V132" s="453"/>
      <c r="W132" s="456"/>
      <c r="X132" s="456"/>
      <c r="Y132" s="152" t="str">
        <f>IF($D132="","",VLOOKUP($AD132,Opto_Req!$A$2:$K$6,9))</f>
        <v/>
      </c>
      <c r="Z132" s="152" t="str">
        <f>IF(OR($D132="",$AA132=""),"",MIN(VLOOKUP($AD132,Opto_Req!$A$2:$K$6,10),$AA132-VLOOKUP($AD132,Opto_Req!$A$2:$K$6,11)))</f>
        <v/>
      </c>
      <c r="AA132" s="453"/>
      <c r="AB132" s="453"/>
      <c r="AC132" s="151"/>
      <c r="AD132" s="126" t="e">
        <f>VLOOKUP($D132,Opto_Req!$N$2:$P$6,2)</f>
        <v>#N/A</v>
      </c>
      <c r="AE132" s="126" t="e">
        <f>VLOOKUP($D132,Opto_Req!$N$2:$P$6,3)</f>
        <v>#N/A</v>
      </c>
    </row>
    <row r="133" spans="1:31" x14ac:dyDescent="0.25">
      <c r="A133" s="125"/>
      <c r="B133" s="453"/>
      <c r="C133" s="453"/>
      <c r="D133" s="454"/>
      <c r="E133" s="457"/>
      <c r="F133" s="158" t="str">
        <f t="shared" si="6"/>
        <v/>
      </c>
      <c r="G133" s="148" t="str">
        <f>IF($D133="","",IF($U133="",VLOOKUP($AD133,Opto_Req!$A$2:$K$6,3),1))</f>
        <v/>
      </c>
      <c r="H133" s="455"/>
      <c r="I133" s="147" t="str">
        <f t="shared" si="8"/>
        <v/>
      </c>
      <c r="J133" s="148" t="str">
        <f>IF($D133="","",VLOOKUP($AD133,Opto_Req!$A$2:$K$6,4))</f>
        <v/>
      </c>
      <c r="K133" s="457"/>
      <c r="L133" s="158" t="str">
        <f t="shared" si="9"/>
        <v/>
      </c>
      <c r="M133" s="148" t="str">
        <f>IF($D133="","",VLOOKUP($AD133,Opto_Req!$A$2:$K$6,5))</f>
        <v/>
      </c>
      <c r="N133" s="455"/>
      <c r="O133" s="147" t="str">
        <f t="shared" si="10"/>
        <v/>
      </c>
      <c r="P133" s="148" t="str">
        <f>IF($D133="","",VLOOKUP($AD133,Opto_Req!$A$2:$K$6,6))</f>
        <v/>
      </c>
      <c r="Q133" s="149" t="str">
        <f t="shared" si="7"/>
        <v/>
      </c>
      <c r="R133" s="150" t="str">
        <f t="shared" si="11"/>
        <v/>
      </c>
      <c r="S133" s="151"/>
      <c r="T133" s="456"/>
      <c r="U133" s="456"/>
      <c r="V133" s="453"/>
      <c r="W133" s="456"/>
      <c r="X133" s="456"/>
      <c r="Y133" s="152" t="str">
        <f>IF($D133="","",VLOOKUP($AD133,Opto_Req!$A$2:$K$6,9))</f>
        <v/>
      </c>
      <c r="Z133" s="152" t="str">
        <f>IF(OR($D133="",$AA133=""),"",MIN(VLOOKUP($AD133,Opto_Req!$A$2:$K$6,10),$AA133-VLOOKUP($AD133,Opto_Req!$A$2:$K$6,11)))</f>
        <v/>
      </c>
      <c r="AA133" s="453"/>
      <c r="AB133" s="453"/>
      <c r="AC133" s="151"/>
      <c r="AD133" s="126" t="e">
        <f>VLOOKUP($D133,Opto_Req!$N$2:$P$6,2)</f>
        <v>#N/A</v>
      </c>
      <c r="AE133" s="126" t="e">
        <f>VLOOKUP($D133,Opto_Req!$N$2:$P$6,3)</f>
        <v>#N/A</v>
      </c>
    </row>
    <row r="134" spans="1:31" x14ac:dyDescent="0.25">
      <c r="A134" s="125"/>
      <c r="B134" s="453"/>
      <c r="C134" s="453"/>
      <c r="D134" s="454"/>
      <c r="E134" s="457"/>
      <c r="F134" s="158" t="str">
        <f t="shared" si="6"/>
        <v/>
      </c>
      <c r="G134" s="148" t="str">
        <f>IF($D134="","",IF($U134="",VLOOKUP($AD134,Opto_Req!$A$2:$K$6,3),1))</f>
        <v/>
      </c>
      <c r="H134" s="455"/>
      <c r="I134" s="147" t="str">
        <f t="shared" si="8"/>
        <v/>
      </c>
      <c r="J134" s="148" t="str">
        <f>IF($D134="","",VLOOKUP($AD134,Opto_Req!$A$2:$K$6,4))</f>
        <v/>
      </c>
      <c r="K134" s="457"/>
      <c r="L134" s="158" t="str">
        <f t="shared" si="9"/>
        <v/>
      </c>
      <c r="M134" s="148" t="str">
        <f>IF($D134="","",VLOOKUP($AD134,Opto_Req!$A$2:$K$6,5))</f>
        <v/>
      </c>
      <c r="N134" s="455"/>
      <c r="O134" s="147" t="str">
        <f t="shared" si="10"/>
        <v/>
      </c>
      <c r="P134" s="148" t="str">
        <f>IF($D134="","",VLOOKUP($AD134,Opto_Req!$A$2:$K$6,6))</f>
        <v/>
      </c>
      <c r="Q134" s="149" t="str">
        <f t="shared" si="7"/>
        <v/>
      </c>
      <c r="R134" s="150" t="str">
        <f t="shared" si="11"/>
        <v/>
      </c>
      <c r="S134" s="151"/>
      <c r="T134" s="456"/>
      <c r="U134" s="456"/>
      <c r="V134" s="453"/>
      <c r="W134" s="456"/>
      <c r="X134" s="456"/>
      <c r="Y134" s="152" t="str">
        <f>IF($D134="","",VLOOKUP($AD134,Opto_Req!$A$2:$K$6,9))</f>
        <v/>
      </c>
      <c r="Z134" s="152" t="str">
        <f>IF(OR($D134="",$AA134=""),"",MIN(VLOOKUP($AD134,Opto_Req!$A$2:$K$6,10),$AA134-VLOOKUP($AD134,Opto_Req!$A$2:$K$6,11)))</f>
        <v/>
      </c>
      <c r="AA134" s="453"/>
      <c r="AB134" s="453"/>
      <c r="AC134" s="151"/>
      <c r="AD134" s="126" t="e">
        <f>VLOOKUP($D134,Opto_Req!$N$2:$P$6,2)</f>
        <v>#N/A</v>
      </c>
      <c r="AE134" s="126" t="e">
        <f>VLOOKUP($D134,Opto_Req!$N$2:$P$6,3)</f>
        <v>#N/A</v>
      </c>
    </row>
    <row r="135" spans="1:31" x14ac:dyDescent="0.25">
      <c r="A135" s="125"/>
      <c r="B135" s="453"/>
      <c r="C135" s="453"/>
      <c r="D135" s="454"/>
      <c r="E135" s="457"/>
      <c r="F135" s="158" t="str">
        <f t="shared" si="6"/>
        <v/>
      </c>
      <c r="G135" s="148" t="str">
        <f>IF($D135="","",IF($U135="",VLOOKUP($AD135,Opto_Req!$A$2:$K$6,3),1))</f>
        <v/>
      </c>
      <c r="H135" s="455"/>
      <c r="I135" s="147" t="str">
        <f t="shared" si="8"/>
        <v/>
      </c>
      <c r="J135" s="148" t="str">
        <f>IF($D135="","",VLOOKUP($AD135,Opto_Req!$A$2:$K$6,4))</f>
        <v/>
      </c>
      <c r="K135" s="457"/>
      <c r="L135" s="158" t="str">
        <f t="shared" si="9"/>
        <v/>
      </c>
      <c r="M135" s="148" t="str">
        <f>IF($D135="","",VLOOKUP($AD135,Opto_Req!$A$2:$K$6,5))</f>
        <v/>
      </c>
      <c r="N135" s="455"/>
      <c r="O135" s="147" t="str">
        <f t="shared" si="10"/>
        <v/>
      </c>
      <c r="P135" s="148" t="str">
        <f>IF($D135="","",VLOOKUP($AD135,Opto_Req!$A$2:$K$6,6))</f>
        <v/>
      </c>
      <c r="Q135" s="149" t="str">
        <f t="shared" si="7"/>
        <v/>
      </c>
      <c r="R135" s="150" t="str">
        <f t="shared" si="11"/>
        <v/>
      </c>
      <c r="S135" s="151"/>
      <c r="T135" s="456"/>
      <c r="U135" s="456"/>
      <c r="V135" s="453"/>
      <c r="W135" s="456"/>
      <c r="X135" s="456"/>
      <c r="Y135" s="152" t="str">
        <f>IF($D135="","",VLOOKUP($AD135,Opto_Req!$A$2:$K$6,9))</f>
        <v/>
      </c>
      <c r="Z135" s="152" t="str">
        <f>IF(OR($D135="",$AA135=""),"",MIN(VLOOKUP($AD135,Opto_Req!$A$2:$K$6,10),$AA135-VLOOKUP($AD135,Opto_Req!$A$2:$K$6,11)))</f>
        <v/>
      </c>
      <c r="AA135" s="453"/>
      <c r="AB135" s="453"/>
      <c r="AC135" s="151"/>
      <c r="AD135" s="126" t="e">
        <f>VLOOKUP($D135,Opto_Req!$N$2:$P$6,2)</f>
        <v>#N/A</v>
      </c>
      <c r="AE135" s="126" t="e">
        <f>VLOOKUP($D135,Opto_Req!$N$2:$P$6,3)</f>
        <v>#N/A</v>
      </c>
    </row>
    <row r="136" spans="1:31" x14ac:dyDescent="0.25">
      <c r="A136" s="125"/>
      <c r="B136" s="453"/>
      <c r="C136" s="453"/>
      <c r="D136" s="454"/>
      <c r="E136" s="457"/>
      <c r="F136" s="158" t="str">
        <f t="shared" si="6"/>
        <v/>
      </c>
      <c r="G136" s="148" t="str">
        <f>IF($D136="","",IF($U136="",VLOOKUP($AD136,Opto_Req!$A$2:$K$6,3),1))</f>
        <v/>
      </c>
      <c r="H136" s="455"/>
      <c r="I136" s="147" t="str">
        <f t="shared" si="8"/>
        <v/>
      </c>
      <c r="J136" s="148" t="str">
        <f>IF($D136="","",VLOOKUP($AD136,Opto_Req!$A$2:$K$6,4))</f>
        <v/>
      </c>
      <c r="K136" s="457"/>
      <c r="L136" s="158" t="str">
        <f t="shared" si="9"/>
        <v/>
      </c>
      <c r="M136" s="148" t="str">
        <f>IF($D136="","",VLOOKUP($AD136,Opto_Req!$A$2:$K$6,5))</f>
        <v/>
      </c>
      <c r="N136" s="455"/>
      <c r="O136" s="147" t="str">
        <f t="shared" si="10"/>
        <v/>
      </c>
      <c r="P136" s="148" t="str">
        <f>IF($D136="","",VLOOKUP($AD136,Opto_Req!$A$2:$K$6,6))</f>
        <v/>
      </c>
      <c r="Q136" s="149" t="str">
        <f t="shared" si="7"/>
        <v/>
      </c>
      <c r="R136" s="150" t="str">
        <f t="shared" si="11"/>
        <v/>
      </c>
      <c r="S136" s="151"/>
      <c r="T136" s="456"/>
      <c r="U136" s="456"/>
      <c r="V136" s="453"/>
      <c r="W136" s="456"/>
      <c r="X136" s="456"/>
      <c r="Y136" s="152" t="str">
        <f>IF($D136="","",VLOOKUP($AD136,Opto_Req!$A$2:$K$6,9))</f>
        <v/>
      </c>
      <c r="Z136" s="152" t="str">
        <f>IF(OR($D136="",$AA136=""),"",MIN(VLOOKUP($AD136,Opto_Req!$A$2:$K$6,10),$AA136-VLOOKUP($AD136,Opto_Req!$A$2:$K$6,11)))</f>
        <v/>
      </c>
      <c r="AA136" s="453"/>
      <c r="AB136" s="453"/>
      <c r="AC136" s="151"/>
      <c r="AD136" s="126" t="e">
        <f>VLOOKUP($D136,Opto_Req!$N$2:$P$6,2)</f>
        <v>#N/A</v>
      </c>
      <c r="AE136" s="126" t="e">
        <f>VLOOKUP($D136,Opto_Req!$N$2:$P$6,3)</f>
        <v>#N/A</v>
      </c>
    </row>
    <row r="137" spans="1:31" x14ac:dyDescent="0.25">
      <c r="A137" s="125"/>
      <c r="B137" s="453"/>
      <c r="C137" s="453"/>
      <c r="D137" s="454"/>
      <c r="E137" s="457"/>
      <c r="F137" s="158" t="str">
        <f t="shared" si="6"/>
        <v/>
      </c>
      <c r="G137" s="148" t="str">
        <f>IF($D137="","",IF($U137="",VLOOKUP($AD137,Opto_Req!$A$2:$K$6,3),1))</f>
        <v/>
      </c>
      <c r="H137" s="455"/>
      <c r="I137" s="147" t="str">
        <f t="shared" si="8"/>
        <v/>
      </c>
      <c r="J137" s="148" t="str">
        <f>IF($D137="","",VLOOKUP($AD137,Opto_Req!$A$2:$K$6,4))</f>
        <v/>
      </c>
      <c r="K137" s="457"/>
      <c r="L137" s="158" t="str">
        <f t="shared" si="9"/>
        <v/>
      </c>
      <c r="M137" s="148" t="str">
        <f>IF($D137="","",VLOOKUP($AD137,Opto_Req!$A$2:$K$6,5))</f>
        <v/>
      </c>
      <c r="N137" s="455"/>
      <c r="O137" s="147" t="str">
        <f t="shared" si="10"/>
        <v/>
      </c>
      <c r="P137" s="148" t="str">
        <f>IF($D137="","",VLOOKUP($AD137,Opto_Req!$A$2:$K$6,6))</f>
        <v/>
      </c>
      <c r="Q137" s="149" t="str">
        <f t="shared" si="7"/>
        <v/>
      </c>
      <c r="R137" s="150" t="str">
        <f t="shared" si="11"/>
        <v/>
      </c>
      <c r="S137" s="151"/>
      <c r="T137" s="456"/>
      <c r="U137" s="456"/>
      <c r="V137" s="453"/>
      <c r="W137" s="456"/>
      <c r="X137" s="456"/>
      <c r="Y137" s="152" t="str">
        <f>IF($D137="","",VLOOKUP($AD137,Opto_Req!$A$2:$K$6,9))</f>
        <v/>
      </c>
      <c r="Z137" s="152" t="str">
        <f>IF(OR($D137="",$AA137=""),"",MIN(VLOOKUP($AD137,Opto_Req!$A$2:$K$6,10),$AA137-VLOOKUP($AD137,Opto_Req!$A$2:$K$6,11)))</f>
        <v/>
      </c>
      <c r="AA137" s="453"/>
      <c r="AB137" s="453"/>
      <c r="AC137" s="151"/>
      <c r="AD137" s="126" t="e">
        <f>VLOOKUP($D137,Opto_Req!$N$2:$P$6,2)</f>
        <v>#N/A</v>
      </c>
      <c r="AE137" s="126" t="e">
        <f>VLOOKUP($D137,Opto_Req!$N$2:$P$6,3)</f>
        <v>#N/A</v>
      </c>
    </row>
    <row r="138" spans="1:31" x14ac:dyDescent="0.25">
      <c r="A138" s="125"/>
      <c r="B138" s="453"/>
      <c r="C138" s="453"/>
      <c r="D138" s="454"/>
      <c r="E138" s="457"/>
      <c r="F138" s="158" t="str">
        <f t="shared" si="6"/>
        <v/>
      </c>
      <c r="G138" s="148" t="str">
        <f>IF($D138="","",IF($U138="",VLOOKUP($AD138,Opto_Req!$A$2:$K$6,3),1))</f>
        <v/>
      </c>
      <c r="H138" s="455"/>
      <c r="I138" s="147" t="str">
        <f t="shared" si="8"/>
        <v/>
      </c>
      <c r="J138" s="148" t="str">
        <f>IF($D138="","",VLOOKUP($AD138,Opto_Req!$A$2:$K$6,4))</f>
        <v/>
      </c>
      <c r="K138" s="457"/>
      <c r="L138" s="158" t="str">
        <f t="shared" si="9"/>
        <v/>
      </c>
      <c r="M138" s="148" t="str">
        <f>IF($D138="","",VLOOKUP($AD138,Opto_Req!$A$2:$K$6,5))</f>
        <v/>
      </c>
      <c r="N138" s="455"/>
      <c r="O138" s="147" t="str">
        <f t="shared" si="10"/>
        <v/>
      </c>
      <c r="P138" s="148" t="str">
        <f>IF($D138="","",VLOOKUP($AD138,Opto_Req!$A$2:$K$6,6))</f>
        <v/>
      </c>
      <c r="Q138" s="149" t="str">
        <f t="shared" si="7"/>
        <v/>
      </c>
      <c r="R138" s="150" t="str">
        <f t="shared" si="11"/>
        <v/>
      </c>
      <c r="S138" s="151"/>
      <c r="T138" s="456"/>
      <c r="U138" s="456"/>
      <c r="V138" s="453"/>
      <c r="W138" s="456"/>
      <c r="X138" s="456"/>
      <c r="Y138" s="152" t="str">
        <f>IF($D138="","",VLOOKUP($AD138,Opto_Req!$A$2:$K$6,9))</f>
        <v/>
      </c>
      <c r="Z138" s="152" t="str">
        <f>IF(OR($D138="",$AA138=""),"",MIN(VLOOKUP($AD138,Opto_Req!$A$2:$K$6,10),$AA138-VLOOKUP($AD138,Opto_Req!$A$2:$K$6,11)))</f>
        <v/>
      </c>
      <c r="AA138" s="453"/>
      <c r="AB138" s="453"/>
      <c r="AC138" s="151"/>
      <c r="AD138" s="126" t="e">
        <f>VLOOKUP($D138,Opto_Req!$N$2:$P$6,2)</f>
        <v>#N/A</v>
      </c>
      <c r="AE138" s="126" t="e">
        <f>VLOOKUP($D138,Opto_Req!$N$2:$P$6,3)</f>
        <v>#N/A</v>
      </c>
    </row>
    <row r="139" spans="1:31" x14ac:dyDescent="0.25">
      <c r="A139" s="125"/>
      <c r="B139" s="453"/>
      <c r="C139" s="453"/>
      <c r="D139" s="454"/>
      <c r="E139" s="457"/>
      <c r="F139" s="158" t="str">
        <f t="shared" si="6"/>
        <v/>
      </c>
      <c r="G139" s="148" t="str">
        <f>IF($D139="","",IF($U139="",VLOOKUP($AD139,Opto_Req!$A$2:$K$6,3),1))</f>
        <v/>
      </c>
      <c r="H139" s="455"/>
      <c r="I139" s="147" t="str">
        <f t="shared" si="8"/>
        <v/>
      </c>
      <c r="J139" s="148" t="str">
        <f>IF($D139="","",VLOOKUP($AD139,Opto_Req!$A$2:$K$6,4))</f>
        <v/>
      </c>
      <c r="K139" s="457"/>
      <c r="L139" s="158" t="str">
        <f t="shared" si="9"/>
        <v/>
      </c>
      <c r="M139" s="148" t="str">
        <f>IF($D139="","",VLOOKUP($AD139,Opto_Req!$A$2:$K$6,5))</f>
        <v/>
      </c>
      <c r="N139" s="455"/>
      <c r="O139" s="147" t="str">
        <f t="shared" si="10"/>
        <v/>
      </c>
      <c r="P139" s="148" t="str">
        <f>IF($D139="","",VLOOKUP($AD139,Opto_Req!$A$2:$K$6,6))</f>
        <v/>
      </c>
      <c r="Q139" s="149" t="str">
        <f t="shared" si="7"/>
        <v/>
      </c>
      <c r="R139" s="150" t="str">
        <f t="shared" si="11"/>
        <v/>
      </c>
      <c r="S139" s="151"/>
      <c r="T139" s="456"/>
      <c r="U139" s="456"/>
      <c r="V139" s="453"/>
      <c r="W139" s="456"/>
      <c r="X139" s="456"/>
      <c r="Y139" s="152" t="str">
        <f>IF($D139="","",VLOOKUP($AD139,Opto_Req!$A$2:$K$6,9))</f>
        <v/>
      </c>
      <c r="Z139" s="152" t="str">
        <f>IF(OR($D139="",$AA139=""),"",MIN(VLOOKUP($AD139,Opto_Req!$A$2:$K$6,10),$AA139-VLOOKUP($AD139,Opto_Req!$A$2:$K$6,11)))</f>
        <v/>
      </c>
      <c r="AA139" s="453"/>
      <c r="AB139" s="453"/>
      <c r="AC139" s="151"/>
      <c r="AD139" s="126" t="e">
        <f>VLOOKUP($D139,Opto_Req!$N$2:$P$6,2)</f>
        <v>#N/A</v>
      </c>
      <c r="AE139" s="126" t="e">
        <f>VLOOKUP($D139,Opto_Req!$N$2:$P$6,3)</f>
        <v>#N/A</v>
      </c>
    </row>
    <row r="140" spans="1:31" x14ac:dyDescent="0.25">
      <c r="A140" s="125"/>
      <c r="B140" s="453"/>
      <c r="C140" s="453"/>
      <c r="D140" s="454"/>
      <c r="E140" s="457"/>
      <c r="F140" s="158" t="str">
        <f t="shared" si="6"/>
        <v/>
      </c>
      <c r="G140" s="148" t="str">
        <f>IF($D140="","",IF($U140="",VLOOKUP($AD140,Opto_Req!$A$2:$K$6,3),1))</f>
        <v/>
      </c>
      <c r="H140" s="455"/>
      <c r="I140" s="147" t="str">
        <f t="shared" si="8"/>
        <v/>
      </c>
      <c r="J140" s="148" t="str">
        <f>IF($D140="","",VLOOKUP($AD140,Opto_Req!$A$2:$K$6,4))</f>
        <v/>
      </c>
      <c r="K140" s="457"/>
      <c r="L140" s="158" t="str">
        <f t="shared" si="9"/>
        <v/>
      </c>
      <c r="M140" s="148" t="str">
        <f>IF($D140="","",VLOOKUP($AD140,Opto_Req!$A$2:$K$6,5))</f>
        <v/>
      </c>
      <c r="N140" s="455"/>
      <c r="O140" s="147" t="str">
        <f t="shared" si="10"/>
        <v/>
      </c>
      <c r="P140" s="148" t="str">
        <f>IF($D140="","",VLOOKUP($AD140,Opto_Req!$A$2:$K$6,6))</f>
        <v/>
      </c>
      <c r="Q140" s="149" t="str">
        <f t="shared" si="7"/>
        <v/>
      </c>
      <c r="R140" s="150" t="str">
        <f t="shared" si="11"/>
        <v/>
      </c>
      <c r="S140" s="151"/>
      <c r="T140" s="456"/>
      <c r="U140" s="456"/>
      <c r="V140" s="453"/>
      <c r="W140" s="456"/>
      <c r="X140" s="456"/>
      <c r="Y140" s="152" t="str">
        <f>IF($D140="","",VLOOKUP($AD140,Opto_Req!$A$2:$K$6,9))</f>
        <v/>
      </c>
      <c r="Z140" s="152" t="str">
        <f>IF(OR($D140="",$AA140=""),"",MIN(VLOOKUP($AD140,Opto_Req!$A$2:$K$6,10),$AA140-VLOOKUP($AD140,Opto_Req!$A$2:$K$6,11)))</f>
        <v/>
      </c>
      <c r="AA140" s="453"/>
      <c r="AB140" s="453"/>
      <c r="AC140" s="151"/>
      <c r="AD140" s="126" t="e">
        <f>VLOOKUP($D140,Opto_Req!$N$2:$P$6,2)</f>
        <v>#N/A</v>
      </c>
      <c r="AE140" s="126" t="e">
        <f>VLOOKUP($D140,Opto_Req!$N$2:$P$6,3)</f>
        <v>#N/A</v>
      </c>
    </row>
    <row r="141" spans="1:31" x14ac:dyDescent="0.25">
      <c r="A141" s="125"/>
      <c r="B141" s="453"/>
      <c r="C141" s="453"/>
      <c r="D141" s="454"/>
      <c r="E141" s="457"/>
      <c r="F141" s="158" t="str">
        <f t="shared" ref="F141:F204" si="12">IF(OR($D141="",$G141="",AND($T141="",$U141="")),"",IF($AE141=1,IF($U141&lt;&gt;"",$U141*$G141,IF($T141&lt;&gt;"",$T141*$G141,"")),""))</f>
        <v/>
      </c>
      <c r="G141" s="148" t="str">
        <f>IF($D141="","",IF($U141="",VLOOKUP($AD141,Opto_Req!$A$2:$K$6,3),1))</f>
        <v/>
      </c>
      <c r="H141" s="455"/>
      <c r="I141" s="147" t="str">
        <f t="shared" si="8"/>
        <v/>
      </c>
      <c r="J141" s="148" t="str">
        <f>IF($D141="","",VLOOKUP($AD141,Opto_Req!$A$2:$K$6,4))</f>
        <v/>
      </c>
      <c r="K141" s="457"/>
      <c r="L141" s="158" t="str">
        <f t="shared" si="9"/>
        <v/>
      </c>
      <c r="M141" s="148" t="str">
        <f>IF($D141="","",VLOOKUP($AD141,Opto_Req!$A$2:$K$6,5))</f>
        <v/>
      </c>
      <c r="N141" s="455"/>
      <c r="O141" s="147" t="str">
        <f t="shared" si="10"/>
        <v/>
      </c>
      <c r="P141" s="148" t="str">
        <f>IF($D141="","",VLOOKUP($AD141,Opto_Req!$A$2:$K$6,6))</f>
        <v/>
      </c>
      <c r="Q141" s="149" t="str">
        <f t="shared" ref="Q141:Q204" si="13">IF($D141="","",$J$6+AB141)</f>
        <v/>
      </c>
      <c r="R141" s="150" t="str">
        <f t="shared" si="11"/>
        <v/>
      </c>
      <c r="S141" s="151"/>
      <c r="T141" s="456"/>
      <c r="U141" s="456"/>
      <c r="V141" s="453"/>
      <c r="W141" s="456"/>
      <c r="X141" s="456"/>
      <c r="Y141" s="152" t="str">
        <f>IF($D141="","",VLOOKUP($AD141,Opto_Req!$A$2:$K$6,9))</f>
        <v/>
      </c>
      <c r="Z141" s="152" t="str">
        <f>IF(OR($D141="",$AA141=""),"",MIN(VLOOKUP($AD141,Opto_Req!$A$2:$K$6,10),$AA141-VLOOKUP($AD141,Opto_Req!$A$2:$K$6,11)))</f>
        <v/>
      </c>
      <c r="AA141" s="453"/>
      <c r="AB141" s="453"/>
      <c r="AC141" s="151"/>
      <c r="AD141" s="126" t="e">
        <f>VLOOKUP($D141,Opto_Req!$N$2:$P$6,2)</f>
        <v>#N/A</v>
      </c>
      <c r="AE141" s="126" t="e">
        <f>VLOOKUP($D141,Opto_Req!$N$2:$P$6,3)</f>
        <v>#N/A</v>
      </c>
    </row>
    <row r="142" spans="1:31" x14ac:dyDescent="0.25">
      <c r="A142" s="125"/>
      <c r="B142" s="453"/>
      <c r="C142" s="453"/>
      <c r="D142" s="454"/>
      <c r="E142" s="457"/>
      <c r="F142" s="158" t="str">
        <f t="shared" si="12"/>
        <v/>
      </c>
      <c r="G142" s="148" t="str">
        <f>IF($D142="","",IF($U142="",VLOOKUP($AD142,Opto_Req!$A$2:$K$6,3),1))</f>
        <v/>
      </c>
      <c r="H142" s="455"/>
      <c r="I142" s="147" t="str">
        <f t="shared" ref="I142:I205" si="14">IF(OR($D142="",$V142="",$J142=""),"",$V142*$J142)</f>
        <v/>
      </c>
      <c r="J142" s="148" t="str">
        <f>IF($D142="","",VLOOKUP($AD142,Opto_Req!$A$2:$K$6,4))</f>
        <v/>
      </c>
      <c r="K142" s="457"/>
      <c r="L142" s="158" t="str">
        <f t="shared" ref="L142:L205" si="15">IF(OR($D142="",$W142="",$M142=""),"",$W142*$M142)</f>
        <v/>
      </c>
      <c r="M142" s="148" t="str">
        <f>IF($D142="","",VLOOKUP($AD142,Opto_Req!$A$2:$K$6,5))</f>
        <v/>
      </c>
      <c r="N142" s="455"/>
      <c r="O142" s="147" t="str">
        <f t="shared" ref="O142:O205" si="16">IF(OR($D142="",$X142="",$P142=""),"",$X142*$P142)</f>
        <v/>
      </c>
      <c r="P142" s="148" t="str">
        <f>IF($D142="","",VLOOKUP($AD142,Opto_Req!$A$2:$K$6,6))</f>
        <v/>
      </c>
      <c r="Q142" s="149" t="str">
        <f t="shared" si="13"/>
        <v/>
      </c>
      <c r="R142" s="150" t="str">
        <f t="shared" ref="R142:R205" si="17">IF($D142="","",$Z142)</f>
        <v/>
      </c>
      <c r="S142" s="151"/>
      <c r="T142" s="456"/>
      <c r="U142" s="456"/>
      <c r="V142" s="453"/>
      <c r="W142" s="456"/>
      <c r="X142" s="456"/>
      <c r="Y142" s="152" t="str">
        <f>IF($D142="","",VLOOKUP($AD142,Opto_Req!$A$2:$K$6,9))</f>
        <v/>
      </c>
      <c r="Z142" s="152" t="str">
        <f>IF(OR($D142="",$AA142=""),"",MIN(VLOOKUP($AD142,Opto_Req!$A$2:$K$6,10),$AA142-VLOOKUP($AD142,Opto_Req!$A$2:$K$6,11)))</f>
        <v/>
      </c>
      <c r="AA142" s="453"/>
      <c r="AB142" s="453"/>
      <c r="AC142" s="151"/>
      <c r="AD142" s="126" t="e">
        <f>VLOOKUP($D142,Opto_Req!$N$2:$P$6,2)</f>
        <v>#N/A</v>
      </c>
      <c r="AE142" s="126" t="e">
        <f>VLOOKUP($D142,Opto_Req!$N$2:$P$6,3)</f>
        <v>#N/A</v>
      </c>
    </row>
    <row r="143" spans="1:31" x14ac:dyDescent="0.25">
      <c r="A143" s="125"/>
      <c r="B143" s="453"/>
      <c r="C143" s="453"/>
      <c r="D143" s="454"/>
      <c r="E143" s="457"/>
      <c r="F143" s="158" t="str">
        <f t="shared" si="12"/>
        <v/>
      </c>
      <c r="G143" s="148" t="str">
        <f>IF($D143="","",IF($U143="",VLOOKUP($AD143,Opto_Req!$A$2:$K$6,3),1))</f>
        <v/>
      </c>
      <c r="H143" s="455"/>
      <c r="I143" s="147" t="str">
        <f t="shared" si="14"/>
        <v/>
      </c>
      <c r="J143" s="148" t="str">
        <f>IF($D143="","",VLOOKUP($AD143,Opto_Req!$A$2:$K$6,4))</f>
        <v/>
      </c>
      <c r="K143" s="457"/>
      <c r="L143" s="158" t="str">
        <f t="shared" si="15"/>
        <v/>
      </c>
      <c r="M143" s="148" t="str">
        <f>IF($D143="","",VLOOKUP($AD143,Opto_Req!$A$2:$K$6,5))</f>
        <v/>
      </c>
      <c r="N143" s="455"/>
      <c r="O143" s="147" t="str">
        <f t="shared" si="16"/>
        <v/>
      </c>
      <c r="P143" s="148" t="str">
        <f>IF($D143="","",VLOOKUP($AD143,Opto_Req!$A$2:$K$6,6))</f>
        <v/>
      </c>
      <c r="Q143" s="149" t="str">
        <f t="shared" si="13"/>
        <v/>
      </c>
      <c r="R143" s="150" t="str">
        <f t="shared" si="17"/>
        <v/>
      </c>
      <c r="S143" s="151"/>
      <c r="T143" s="456"/>
      <c r="U143" s="456"/>
      <c r="V143" s="453"/>
      <c r="W143" s="456"/>
      <c r="X143" s="456"/>
      <c r="Y143" s="152" t="str">
        <f>IF($D143="","",VLOOKUP($AD143,Opto_Req!$A$2:$K$6,9))</f>
        <v/>
      </c>
      <c r="Z143" s="152" t="str">
        <f>IF(OR($D143="",$AA143=""),"",MIN(VLOOKUP($AD143,Opto_Req!$A$2:$K$6,10),$AA143-VLOOKUP($AD143,Opto_Req!$A$2:$K$6,11)))</f>
        <v/>
      </c>
      <c r="AA143" s="453"/>
      <c r="AB143" s="453"/>
      <c r="AC143" s="151"/>
      <c r="AD143" s="126" t="e">
        <f>VLOOKUP($D143,Opto_Req!$N$2:$P$6,2)</f>
        <v>#N/A</v>
      </c>
      <c r="AE143" s="126" t="e">
        <f>VLOOKUP($D143,Opto_Req!$N$2:$P$6,3)</f>
        <v>#N/A</v>
      </c>
    </row>
    <row r="144" spans="1:31" x14ac:dyDescent="0.25">
      <c r="A144" s="125"/>
      <c r="B144" s="453"/>
      <c r="C144" s="453"/>
      <c r="D144" s="454"/>
      <c r="E144" s="457"/>
      <c r="F144" s="158" t="str">
        <f t="shared" si="12"/>
        <v/>
      </c>
      <c r="G144" s="148" t="str">
        <f>IF($D144="","",IF($U144="",VLOOKUP($AD144,Opto_Req!$A$2:$K$6,3),1))</f>
        <v/>
      </c>
      <c r="H144" s="455"/>
      <c r="I144" s="147" t="str">
        <f t="shared" si="14"/>
        <v/>
      </c>
      <c r="J144" s="148" t="str">
        <f>IF($D144="","",VLOOKUP($AD144,Opto_Req!$A$2:$K$6,4))</f>
        <v/>
      </c>
      <c r="K144" s="457"/>
      <c r="L144" s="158" t="str">
        <f t="shared" si="15"/>
        <v/>
      </c>
      <c r="M144" s="148" t="str">
        <f>IF($D144="","",VLOOKUP($AD144,Opto_Req!$A$2:$K$6,5))</f>
        <v/>
      </c>
      <c r="N144" s="455"/>
      <c r="O144" s="147" t="str">
        <f t="shared" si="16"/>
        <v/>
      </c>
      <c r="P144" s="148" t="str">
        <f>IF($D144="","",VLOOKUP($AD144,Opto_Req!$A$2:$K$6,6))</f>
        <v/>
      </c>
      <c r="Q144" s="149" t="str">
        <f t="shared" si="13"/>
        <v/>
      </c>
      <c r="R144" s="150" t="str">
        <f t="shared" si="17"/>
        <v/>
      </c>
      <c r="S144" s="151"/>
      <c r="T144" s="456"/>
      <c r="U144" s="456"/>
      <c r="V144" s="453"/>
      <c r="W144" s="456"/>
      <c r="X144" s="456"/>
      <c r="Y144" s="152" t="str">
        <f>IF($D144="","",VLOOKUP($AD144,Opto_Req!$A$2:$K$6,9))</f>
        <v/>
      </c>
      <c r="Z144" s="152" t="str">
        <f>IF(OR($D144="",$AA144=""),"",MIN(VLOOKUP($AD144,Opto_Req!$A$2:$K$6,10),$AA144-VLOOKUP($AD144,Opto_Req!$A$2:$K$6,11)))</f>
        <v/>
      </c>
      <c r="AA144" s="453"/>
      <c r="AB144" s="453"/>
      <c r="AC144" s="151"/>
      <c r="AD144" s="126" t="e">
        <f>VLOOKUP($D144,Opto_Req!$N$2:$P$6,2)</f>
        <v>#N/A</v>
      </c>
      <c r="AE144" s="126" t="e">
        <f>VLOOKUP($D144,Opto_Req!$N$2:$P$6,3)</f>
        <v>#N/A</v>
      </c>
    </row>
    <row r="145" spans="1:31" x14ac:dyDescent="0.25">
      <c r="A145" s="125"/>
      <c r="B145" s="453"/>
      <c r="C145" s="453"/>
      <c r="D145" s="454"/>
      <c r="E145" s="457"/>
      <c r="F145" s="158" t="str">
        <f t="shared" si="12"/>
        <v/>
      </c>
      <c r="G145" s="148" t="str">
        <f>IF($D145="","",IF($U145="",VLOOKUP($AD145,Opto_Req!$A$2:$K$6,3),1))</f>
        <v/>
      </c>
      <c r="H145" s="455"/>
      <c r="I145" s="147" t="str">
        <f t="shared" si="14"/>
        <v/>
      </c>
      <c r="J145" s="148" t="str">
        <f>IF($D145="","",VLOOKUP($AD145,Opto_Req!$A$2:$K$6,4))</f>
        <v/>
      </c>
      <c r="K145" s="457"/>
      <c r="L145" s="158" t="str">
        <f t="shared" si="15"/>
        <v/>
      </c>
      <c r="M145" s="148" t="str">
        <f>IF($D145="","",VLOOKUP($AD145,Opto_Req!$A$2:$K$6,5))</f>
        <v/>
      </c>
      <c r="N145" s="455"/>
      <c r="O145" s="147" t="str">
        <f t="shared" si="16"/>
        <v/>
      </c>
      <c r="P145" s="148" t="str">
        <f>IF($D145="","",VLOOKUP($AD145,Opto_Req!$A$2:$K$6,6))</f>
        <v/>
      </c>
      <c r="Q145" s="149" t="str">
        <f t="shared" si="13"/>
        <v/>
      </c>
      <c r="R145" s="150" t="str">
        <f t="shared" si="17"/>
        <v/>
      </c>
      <c r="S145" s="151"/>
      <c r="T145" s="456"/>
      <c r="U145" s="456"/>
      <c r="V145" s="453"/>
      <c r="W145" s="456"/>
      <c r="X145" s="456"/>
      <c r="Y145" s="152" t="str">
        <f>IF($D145="","",VLOOKUP($AD145,Opto_Req!$A$2:$K$6,9))</f>
        <v/>
      </c>
      <c r="Z145" s="152" t="str">
        <f>IF(OR($D145="",$AA145=""),"",MIN(VLOOKUP($AD145,Opto_Req!$A$2:$K$6,10),$AA145-VLOOKUP($AD145,Opto_Req!$A$2:$K$6,11)))</f>
        <v/>
      </c>
      <c r="AA145" s="453"/>
      <c r="AB145" s="453"/>
      <c r="AC145" s="151"/>
      <c r="AD145" s="126" t="e">
        <f>VLOOKUP($D145,Opto_Req!$N$2:$P$6,2)</f>
        <v>#N/A</v>
      </c>
      <c r="AE145" s="126" t="e">
        <f>VLOOKUP($D145,Opto_Req!$N$2:$P$6,3)</f>
        <v>#N/A</v>
      </c>
    </row>
    <row r="146" spans="1:31" x14ac:dyDescent="0.25">
      <c r="A146" s="125"/>
      <c r="B146" s="453"/>
      <c r="C146" s="453"/>
      <c r="D146" s="454"/>
      <c r="E146" s="457"/>
      <c r="F146" s="158" t="str">
        <f t="shared" si="12"/>
        <v/>
      </c>
      <c r="G146" s="148" t="str">
        <f>IF($D146="","",IF($U146="",VLOOKUP($AD146,Opto_Req!$A$2:$K$6,3),1))</f>
        <v/>
      </c>
      <c r="H146" s="455"/>
      <c r="I146" s="147" t="str">
        <f t="shared" si="14"/>
        <v/>
      </c>
      <c r="J146" s="148" t="str">
        <f>IF($D146="","",VLOOKUP($AD146,Opto_Req!$A$2:$K$6,4))</f>
        <v/>
      </c>
      <c r="K146" s="457"/>
      <c r="L146" s="158" t="str">
        <f t="shared" si="15"/>
        <v/>
      </c>
      <c r="M146" s="148" t="str">
        <f>IF($D146="","",VLOOKUP($AD146,Opto_Req!$A$2:$K$6,5))</f>
        <v/>
      </c>
      <c r="N146" s="455"/>
      <c r="O146" s="147" t="str">
        <f t="shared" si="16"/>
        <v/>
      </c>
      <c r="P146" s="148" t="str">
        <f>IF($D146="","",VLOOKUP($AD146,Opto_Req!$A$2:$K$6,6))</f>
        <v/>
      </c>
      <c r="Q146" s="149" t="str">
        <f t="shared" si="13"/>
        <v/>
      </c>
      <c r="R146" s="150" t="str">
        <f t="shared" si="17"/>
        <v/>
      </c>
      <c r="S146" s="151"/>
      <c r="T146" s="456"/>
      <c r="U146" s="456"/>
      <c r="V146" s="453"/>
      <c r="W146" s="456"/>
      <c r="X146" s="456"/>
      <c r="Y146" s="152" t="str">
        <f>IF($D146="","",VLOOKUP($AD146,Opto_Req!$A$2:$K$6,9))</f>
        <v/>
      </c>
      <c r="Z146" s="152" t="str">
        <f>IF(OR($D146="",$AA146=""),"",MIN(VLOOKUP($AD146,Opto_Req!$A$2:$K$6,10),$AA146-VLOOKUP($AD146,Opto_Req!$A$2:$K$6,11)))</f>
        <v/>
      </c>
      <c r="AA146" s="453"/>
      <c r="AB146" s="453"/>
      <c r="AC146" s="151"/>
      <c r="AD146" s="126" t="e">
        <f>VLOOKUP($D146,Opto_Req!$N$2:$P$6,2)</f>
        <v>#N/A</v>
      </c>
      <c r="AE146" s="126" t="e">
        <f>VLOOKUP($D146,Opto_Req!$N$2:$P$6,3)</f>
        <v>#N/A</v>
      </c>
    </row>
    <row r="147" spans="1:31" x14ac:dyDescent="0.25">
      <c r="A147" s="125"/>
      <c r="B147" s="453"/>
      <c r="C147" s="453"/>
      <c r="D147" s="454"/>
      <c r="E147" s="457"/>
      <c r="F147" s="158" t="str">
        <f t="shared" si="12"/>
        <v/>
      </c>
      <c r="G147" s="148" t="str">
        <f>IF($D147="","",IF($U147="",VLOOKUP($AD147,Opto_Req!$A$2:$K$6,3),1))</f>
        <v/>
      </c>
      <c r="H147" s="455"/>
      <c r="I147" s="147" t="str">
        <f t="shared" si="14"/>
        <v/>
      </c>
      <c r="J147" s="148" t="str">
        <f>IF($D147="","",VLOOKUP($AD147,Opto_Req!$A$2:$K$6,4))</f>
        <v/>
      </c>
      <c r="K147" s="457"/>
      <c r="L147" s="158" t="str">
        <f t="shared" si="15"/>
        <v/>
      </c>
      <c r="M147" s="148" t="str">
        <f>IF($D147="","",VLOOKUP($AD147,Opto_Req!$A$2:$K$6,5))</f>
        <v/>
      </c>
      <c r="N147" s="455"/>
      <c r="O147" s="147" t="str">
        <f t="shared" si="16"/>
        <v/>
      </c>
      <c r="P147" s="148" t="str">
        <f>IF($D147="","",VLOOKUP($AD147,Opto_Req!$A$2:$K$6,6))</f>
        <v/>
      </c>
      <c r="Q147" s="149" t="str">
        <f t="shared" si="13"/>
        <v/>
      </c>
      <c r="R147" s="150" t="str">
        <f t="shared" si="17"/>
        <v/>
      </c>
      <c r="S147" s="151"/>
      <c r="T147" s="456"/>
      <c r="U147" s="456"/>
      <c r="V147" s="453"/>
      <c r="W147" s="456"/>
      <c r="X147" s="456"/>
      <c r="Y147" s="152" t="str">
        <f>IF($D147="","",VLOOKUP($AD147,Opto_Req!$A$2:$K$6,9))</f>
        <v/>
      </c>
      <c r="Z147" s="152" t="str">
        <f>IF(OR($D147="",$AA147=""),"",MIN(VLOOKUP($AD147,Opto_Req!$A$2:$K$6,10),$AA147-VLOOKUP($AD147,Opto_Req!$A$2:$K$6,11)))</f>
        <v/>
      </c>
      <c r="AA147" s="453"/>
      <c r="AB147" s="453"/>
      <c r="AC147" s="151"/>
      <c r="AD147" s="126" t="e">
        <f>VLOOKUP($D147,Opto_Req!$N$2:$P$6,2)</f>
        <v>#N/A</v>
      </c>
      <c r="AE147" s="126" t="e">
        <f>VLOOKUP($D147,Opto_Req!$N$2:$P$6,3)</f>
        <v>#N/A</v>
      </c>
    </row>
    <row r="148" spans="1:31" x14ac:dyDescent="0.25">
      <c r="A148" s="125"/>
      <c r="B148" s="453"/>
      <c r="C148" s="453"/>
      <c r="D148" s="454"/>
      <c r="E148" s="457"/>
      <c r="F148" s="158" t="str">
        <f t="shared" si="12"/>
        <v/>
      </c>
      <c r="G148" s="148" t="str">
        <f>IF($D148="","",IF($U148="",VLOOKUP($AD148,Opto_Req!$A$2:$K$6,3),1))</f>
        <v/>
      </c>
      <c r="H148" s="455"/>
      <c r="I148" s="147" t="str">
        <f t="shared" si="14"/>
        <v/>
      </c>
      <c r="J148" s="148" t="str">
        <f>IF($D148="","",VLOOKUP($AD148,Opto_Req!$A$2:$K$6,4))</f>
        <v/>
      </c>
      <c r="K148" s="457"/>
      <c r="L148" s="158" t="str">
        <f t="shared" si="15"/>
        <v/>
      </c>
      <c r="M148" s="148" t="str">
        <f>IF($D148="","",VLOOKUP($AD148,Opto_Req!$A$2:$K$6,5))</f>
        <v/>
      </c>
      <c r="N148" s="455"/>
      <c r="O148" s="147" t="str">
        <f t="shared" si="16"/>
        <v/>
      </c>
      <c r="P148" s="148" t="str">
        <f>IF($D148="","",VLOOKUP($AD148,Opto_Req!$A$2:$K$6,6))</f>
        <v/>
      </c>
      <c r="Q148" s="149" t="str">
        <f t="shared" si="13"/>
        <v/>
      </c>
      <c r="R148" s="150" t="str">
        <f t="shared" si="17"/>
        <v/>
      </c>
      <c r="S148" s="151"/>
      <c r="T148" s="456"/>
      <c r="U148" s="456"/>
      <c r="V148" s="453"/>
      <c r="W148" s="456"/>
      <c r="X148" s="456"/>
      <c r="Y148" s="152" t="str">
        <f>IF($D148="","",VLOOKUP($AD148,Opto_Req!$A$2:$K$6,9))</f>
        <v/>
      </c>
      <c r="Z148" s="152" t="str">
        <f>IF(OR($D148="",$AA148=""),"",MIN(VLOOKUP($AD148,Opto_Req!$A$2:$K$6,10),$AA148-VLOOKUP($AD148,Opto_Req!$A$2:$K$6,11)))</f>
        <v/>
      </c>
      <c r="AA148" s="453"/>
      <c r="AB148" s="453"/>
      <c r="AC148" s="151"/>
      <c r="AD148" s="126" t="e">
        <f>VLOOKUP($D148,Opto_Req!$N$2:$P$6,2)</f>
        <v>#N/A</v>
      </c>
      <c r="AE148" s="126" t="e">
        <f>VLOOKUP($D148,Opto_Req!$N$2:$P$6,3)</f>
        <v>#N/A</v>
      </c>
    </row>
    <row r="149" spans="1:31" x14ac:dyDescent="0.25">
      <c r="A149" s="125"/>
      <c r="B149" s="453"/>
      <c r="C149" s="453"/>
      <c r="D149" s="454"/>
      <c r="E149" s="457"/>
      <c r="F149" s="158" t="str">
        <f t="shared" si="12"/>
        <v/>
      </c>
      <c r="G149" s="148" t="str">
        <f>IF($D149="","",IF($U149="",VLOOKUP($AD149,Opto_Req!$A$2:$K$6,3),1))</f>
        <v/>
      </c>
      <c r="H149" s="455"/>
      <c r="I149" s="147" t="str">
        <f t="shared" si="14"/>
        <v/>
      </c>
      <c r="J149" s="148" t="str">
        <f>IF($D149="","",VLOOKUP($AD149,Opto_Req!$A$2:$K$6,4))</f>
        <v/>
      </c>
      <c r="K149" s="457"/>
      <c r="L149" s="158" t="str">
        <f t="shared" si="15"/>
        <v/>
      </c>
      <c r="M149" s="148" t="str">
        <f>IF($D149="","",VLOOKUP($AD149,Opto_Req!$A$2:$K$6,5))</f>
        <v/>
      </c>
      <c r="N149" s="455"/>
      <c r="O149" s="147" t="str">
        <f t="shared" si="16"/>
        <v/>
      </c>
      <c r="P149" s="148" t="str">
        <f>IF($D149="","",VLOOKUP($AD149,Opto_Req!$A$2:$K$6,6))</f>
        <v/>
      </c>
      <c r="Q149" s="149" t="str">
        <f t="shared" si="13"/>
        <v/>
      </c>
      <c r="R149" s="150" t="str">
        <f t="shared" si="17"/>
        <v/>
      </c>
      <c r="S149" s="151"/>
      <c r="T149" s="456"/>
      <c r="U149" s="456"/>
      <c r="V149" s="453"/>
      <c r="W149" s="456"/>
      <c r="X149" s="456"/>
      <c r="Y149" s="152" t="str">
        <f>IF($D149="","",VLOOKUP($AD149,Opto_Req!$A$2:$K$6,9))</f>
        <v/>
      </c>
      <c r="Z149" s="152" t="str">
        <f>IF(OR($D149="",$AA149=""),"",MIN(VLOOKUP($AD149,Opto_Req!$A$2:$K$6,10),$AA149-VLOOKUP($AD149,Opto_Req!$A$2:$K$6,11)))</f>
        <v/>
      </c>
      <c r="AA149" s="453"/>
      <c r="AB149" s="453"/>
      <c r="AC149" s="151"/>
      <c r="AD149" s="126" t="e">
        <f>VLOOKUP($D149,Opto_Req!$N$2:$P$6,2)</f>
        <v>#N/A</v>
      </c>
      <c r="AE149" s="126" t="e">
        <f>VLOOKUP($D149,Opto_Req!$N$2:$P$6,3)</f>
        <v>#N/A</v>
      </c>
    </row>
    <row r="150" spans="1:31" x14ac:dyDescent="0.25">
      <c r="A150" s="125"/>
      <c r="B150" s="453"/>
      <c r="C150" s="453"/>
      <c r="D150" s="454"/>
      <c r="E150" s="457"/>
      <c r="F150" s="158" t="str">
        <f t="shared" si="12"/>
        <v/>
      </c>
      <c r="G150" s="148" t="str">
        <f>IF($D150="","",IF($U150="",VLOOKUP($AD150,Opto_Req!$A$2:$K$6,3),1))</f>
        <v/>
      </c>
      <c r="H150" s="455"/>
      <c r="I150" s="147" t="str">
        <f t="shared" si="14"/>
        <v/>
      </c>
      <c r="J150" s="148" t="str">
        <f>IF($D150="","",VLOOKUP($AD150,Opto_Req!$A$2:$K$6,4))</f>
        <v/>
      </c>
      <c r="K150" s="457"/>
      <c r="L150" s="158" t="str">
        <f t="shared" si="15"/>
        <v/>
      </c>
      <c r="M150" s="148" t="str">
        <f>IF($D150="","",VLOOKUP($AD150,Opto_Req!$A$2:$K$6,5))</f>
        <v/>
      </c>
      <c r="N150" s="455"/>
      <c r="O150" s="147" t="str">
        <f t="shared" si="16"/>
        <v/>
      </c>
      <c r="P150" s="148" t="str">
        <f>IF($D150="","",VLOOKUP($AD150,Opto_Req!$A$2:$K$6,6))</f>
        <v/>
      </c>
      <c r="Q150" s="149" t="str">
        <f t="shared" si="13"/>
        <v/>
      </c>
      <c r="R150" s="150" t="str">
        <f t="shared" si="17"/>
        <v/>
      </c>
      <c r="S150" s="151"/>
      <c r="T150" s="456"/>
      <c r="U150" s="456"/>
      <c r="V150" s="453"/>
      <c r="W150" s="456"/>
      <c r="X150" s="456"/>
      <c r="Y150" s="152" t="str">
        <f>IF($D150="","",VLOOKUP($AD150,Opto_Req!$A$2:$K$6,9))</f>
        <v/>
      </c>
      <c r="Z150" s="152" t="str">
        <f>IF(OR($D150="",$AA150=""),"",MIN(VLOOKUP($AD150,Opto_Req!$A$2:$K$6,10),$AA150-VLOOKUP($AD150,Opto_Req!$A$2:$K$6,11)))</f>
        <v/>
      </c>
      <c r="AA150" s="453"/>
      <c r="AB150" s="453"/>
      <c r="AC150" s="151"/>
      <c r="AD150" s="126" t="e">
        <f>VLOOKUP($D150,Opto_Req!$N$2:$P$6,2)</f>
        <v>#N/A</v>
      </c>
      <c r="AE150" s="126" t="e">
        <f>VLOOKUP($D150,Opto_Req!$N$2:$P$6,3)</f>
        <v>#N/A</v>
      </c>
    </row>
    <row r="151" spans="1:31" x14ac:dyDescent="0.25">
      <c r="A151" s="125"/>
      <c r="B151" s="453"/>
      <c r="C151" s="453"/>
      <c r="D151" s="454"/>
      <c r="E151" s="457"/>
      <c r="F151" s="158" t="str">
        <f t="shared" si="12"/>
        <v/>
      </c>
      <c r="G151" s="148" t="str">
        <f>IF($D151="","",IF($U151="",VLOOKUP($AD151,Opto_Req!$A$2:$K$6,3),1))</f>
        <v/>
      </c>
      <c r="H151" s="455"/>
      <c r="I151" s="147" t="str">
        <f t="shared" si="14"/>
        <v/>
      </c>
      <c r="J151" s="148" t="str">
        <f>IF($D151="","",VLOOKUP($AD151,Opto_Req!$A$2:$K$6,4))</f>
        <v/>
      </c>
      <c r="K151" s="457"/>
      <c r="L151" s="158" t="str">
        <f t="shared" si="15"/>
        <v/>
      </c>
      <c r="M151" s="148" t="str">
        <f>IF($D151="","",VLOOKUP($AD151,Opto_Req!$A$2:$K$6,5))</f>
        <v/>
      </c>
      <c r="N151" s="455"/>
      <c r="O151" s="147" t="str">
        <f t="shared" si="16"/>
        <v/>
      </c>
      <c r="P151" s="148" t="str">
        <f>IF($D151="","",VLOOKUP($AD151,Opto_Req!$A$2:$K$6,6))</f>
        <v/>
      </c>
      <c r="Q151" s="149" t="str">
        <f t="shared" si="13"/>
        <v/>
      </c>
      <c r="R151" s="150" t="str">
        <f t="shared" si="17"/>
        <v/>
      </c>
      <c r="S151" s="151"/>
      <c r="T151" s="456"/>
      <c r="U151" s="456"/>
      <c r="V151" s="453"/>
      <c r="W151" s="456"/>
      <c r="X151" s="456"/>
      <c r="Y151" s="152" t="str">
        <f>IF($D151="","",VLOOKUP($AD151,Opto_Req!$A$2:$K$6,9))</f>
        <v/>
      </c>
      <c r="Z151" s="152" t="str">
        <f>IF(OR($D151="",$AA151=""),"",MIN(VLOOKUP($AD151,Opto_Req!$A$2:$K$6,10),$AA151-VLOOKUP($AD151,Opto_Req!$A$2:$K$6,11)))</f>
        <v/>
      </c>
      <c r="AA151" s="453"/>
      <c r="AB151" s="453"/>
      <c r="AC151" s="151"/>
      <c r="AD151" s="126" t="e">
        <f>VLOOKUP($D151,Opto_Req!$N$2:$P$6,2)</f>
        <v>#N/A</v>
      </c>
      <c r="AE151" s="126" t="e">
        <f>VLOOKUP($D151,Opto_Req!$N$2:$P$6,3)</f>
        <v>#N/A</v>
      </c>
    </row>
    <row r="152" spans="1:31" x14ac:dyDescent="0.25">
      <c r="A152" s="125"/>
      <c r="B152" s="453"/>
      <c r="C152" s="453"/>
      <c r="D152" s="454"/>
      <c r="E152" s="457"/>
      <c r="F152" s="158" t="str">
        <f t="shared" si="12"/>
        <v/>
      </c>
      <c r="G152" s="148" t="str">
        <f>IF($D152="","",IF($U152="",VLOOKUP($AD152,Opto_Req!$A$2:$K$6,3),1))</f>
        <v/>
      </c>
      <c r="H152" s="455"/>
      <c r="I152" s="147" t="str">
        <f t="shared" si="14"/>
        <v/>
      </c>
      <c r="J152" s="148" t="str">
        <f>IF($D152="","",VLOOKUP($AD152,Opto_Req!$A$2:$K$6,4))</f>
        <v/>
      </c>
      <c r="K152" s="457"/>
      <c r="L152" s="158" t="str">
        <f t="shared" si="15"/>
        <v/>
      </c>
      <c r="M152" s="148" t="str">
        <f>IF($D152="","",VLOOKUP($AD152,Opto_Req!$A$2:$K$6,5))</f>
        <v/>
      </c>
      <c r="N152" s="455"/>
      <c r="O152" s="147" t="str">
        <f t="shared" si="16"/>
        <v/>
      </c>
      <c r="P152" s="148" t="str">
        <f>IF($D152="","",VLOOKUP($AD152,Opto_Req!$A$2:$K$6,6))</f>
        <v/>
      </c>
      <c r="Q152" s="149" t="str">
        <f t="shared" si="13"/>
        <v/>
      </c>
      <c r="R152" s="150" t="str">
        <f t="shared" si="17"/>
        <v/>
      </c>
      <c r="S152" s="151"/>
      <c r="T152" s="456"/>
      <c r="U152" s="456"/>
      <c r="V152" s="453"/>
      <c r="W152" s="456"/>
      <c r="X152" s="456"/>
      <c r="Y152" s="152" t="str">
        <f>IF($D152="","",VLOOKUP($AD152,Opto_Req!$A$2:$K$6,9))</f>
        <v/>
      </c>
      <c r="Z152" s="152" t="str">
        <f>IF(OR($D152="",$AA152=""),"",MIN(VLOOKUP($AD152,Opto_Req!$A$2:$K$6,10),$AA152-VLOOKUP($AD152,Opto_Req!$A$2:$K$6,11)))</f>
        <v/>
      </c>
      <c r="AA152" s="453"/>
      <c r="AB152" s="453"/>
      <c r="AC152" s="151"/>
      <c r="AD152" s="126" t="e">
        <f>VLOOKUP($D152,Opto_Req!$N$2:$P$6,2)</f>
        <v>#N/A</v>
      </c>
      <c r="AE152" s="126" t="e">
        <f>VLOOKUP($D152,Opto_Req!$N$2:$P$6,3)</f>
        <v>#N/A</v>
      </c>
    </row>
    <row r="153" spans="1:31" x14ac:dyDescent="0.25">
      <c r="A153" s="125"/>
      <c r="B153" s="453"/>
      <c r="C153" s="453"/>
      <c r="D153" s="454"/>
      <c r="E153" s="457"/>
      <c r="F153" s="158" t="str">
        <f t="shared" si="12"/>
        <v/>
      </c>
      <c r="G153" s="148" t="str">
        <f>IF($D153="","",IF($U153="",VLOOKUP($AD153,Opto_Req!$A$2:$K$6,3),1))</f>
        <v/>
      </c>
      <c r="H153" s="455"/>
      <c r="I153" s="147" t="str">
        <f t="shared" si="14"/>
        <v/>
      </c>
      <c r="J153" s="148" t="str">
        <f>IF($D153="","",VLOOKUP($AD153,Opto_Req!$A$2:$K$6,4))</f>
        <v/>
      </c>
      <c r="K153" s="457"/>
      <c r="L153" s="158" t="str">
        <f t="shared" si="15"/>
        <v/>
      </c>
      <c r="M153" s="148" t="str">
        <f>IF($D153="","",VLOOKUP($AD153,Opto_Req!$A$2:$K$6,5))</f>
        <v/>
      </c>
      <c r="N153" s="455"/>
      <c r="O153" s="147" t="str">
        <f t="shared" si="16"/>
        <v/>
      </c>
      <c r="P153" s="148" t="str">
        <f>IF($D153="","",VLOOKUP($AD153,Opto_Req!$A$2:$K$6,6))</f>
        <v/>
      </c>
      <c r="Q153" s="149" t="str">
        <f t="shared" si="13"/>
        <v/>
      </c>
      <c r="R153" s="150" t="str">
        <f t="shared" si="17"/>
        <v/>
      </c>
      <c r="S153" s="151"/>
      <c r="T153" s="456"/>
      <c r="U153" s="456"/>
      <c r="V153" s="453"/>
      <c r="W153" s="456"/>
      <c r="X153" s="456"/>
      <c r="Y153" s="152" t="str">
        <f>IF($D153="","",VLOOKUP($AD153,Opto_Req!$A$2:$K$6,9))</f>
        <v/>
      </c>
      <c r="Z153" s="152" t="str">
        <f>IF(OR($D153="",$AA153=""),"",MIN(VLOOKUP($AD153,Opto_Req!$A$2:$K$6,10),$AA153-VLOOKUP($AD153,Opto_Req!$A$2:$K$6,11)))</f>
        <v/>
      </c>
      <c r="AA153" s="453"/>
      <c r="AB153" s="453"/>
      <c r="AC153" s="151"/>
      <c r="AD153" s="126" t="e">
        <f>VLOOKUP($D153,Opto_Req!$N$2:$P$6,2)</f>
        <v>#N/A</v>
      </c>
      <c r="AE153" s="126" t="e">
        <f>VLOOKUP($D153,Opto_Req!$N$2:$P$6,3)</f>
        <v>#N/A</v>
      </c>
    </row>
    <row r="154" spans="1:31" x14ac:dyDescent="0.25">
      <c r="A154" s="125"/>
      <c r="B154" s="453"/>
      <c r="C154" s="453"/>
      <c r="D154" s="454"/>
      <c r="E154" s="457"/>
      <c r="F154" s="158" t="str">
        <f t="shared" si="12"/>
        <v/>
      </c>
      <c r="G154" s="148" t="str">
        <f>IF($D154="","",IF($U154="",VLOOKUP($AD154,Opto_Req!$A$2:$K$6,3),1))</f>
        <v/>
      </c>
      <c r="H154" s="455"/>
      <c r="I154" s="147" t="str">
        <f t="shared" si="14"/>
        <v/>
      </c>
      <c r="J154" s="148" t="str">
        <f>IF($D154="","",VLOOKUP($AD154,Opto_Req!$A$2:$K$6,4))</f>
        <v/>
      </c>
      <c r="K154" s="457"/>
      <c r="L154" s="158" t="str">
        <f t="shared" si="15"/>
        <v/>
      </c>
      <c r="M154" s="148" t="str">
        <f>IF($D154="","",VLOOKUP($AD154,Opto_Req!$A$2:$K$6,5))</f>
        <v/>
      </c>
      <c r="N154" s="455"/>
      <c r="O154" s="147" t="str">
        <f t="shared" si="16"/>
        <v/>
      </c>
      <c r="P154" s="148" t="str">
        <f>IF($D154="","",VLOOKUP($AD154,Opto_Req!$A$2:$K$6,6))</f>
        <v/>
      </c>
      <c r="Q154" s="149" t="str">
        <f t="shared" si="13"/>
        <v/>
      </c>
      <c r="R154" s="150" t="str">
        <f t="shared" si="17"/>
        <v/>
      </c>
      <c r="S154" s="151"/>
      <c r="T154" s="456"/>
      <c r="U154" s="456"/>
      <c r="V154" s="453"/>
      <c r="W154" s="456"/>
      <c r="X154" s="456"/>
      <c r="Y154" s="152" t="str">
        <f>IF($D154="","",VLOOKUP($AD154,Opto_Req!$A$2:$K$6,9))</f>
        <v/>
      </c>
      <c r="Z154" s="152" t="str">
        <f>IF(OR($D154="",$AA154=""),"",MIN(VLOOKUP($AD154,Opto_Req!$A$2:$K$6,10),$AA154-VLOOKUP($AD154,Opto_Req!$A$2:$K$6,11)))</f>
        <v/>
      </c>
      <c r="AA154" s="453"/>
      <c r="AB154" s="453"/>
      <c r="AC154" s="151"/>
      <c r="AD154" s="126" t="e">
        <f>VLOOKUP($D154,Opto_Req!$N$2:$P$6,2)</f>
        <v>#N/A</v>
      </c>
      <c r="AE154" s="126" t="e">
        <f>VLOOKUP($D154,Opto_Req!$N$2:$P$6,3)</f>
        <v>#N/A</v>
      </c>
    </row>
    <row r="155" spans="1:31" x14ac:dyDescent="0.25">
      <c r="A155" s="125"/>
      <c r="B155" s="453"/>
      <c r="C155" s="453"/>
      <c r="D155" s="454"/>
      <c r="E155" s="457"/>
      <c r="F155" s="158" t="str">
        <f t="shared" si="12"/>
        <v/>
      </c>
      <c r="G155" s="148" t="str">
        <f>IF($D155="","",IF($U155="",VLOOKUP($AD155,Opto_Req!$A$2:$K$6,3),1))</f>
        <v/>
      </c>
      <c r="H155" s="455"/>
      <c r="I155" s="147" t="str">
        <f t="shared" si="14"/>
        <v/>
      </c>
      <c r="J155" s="148" t="str">
        <f>IF($D155="","",VLOOKUP($AD155,Opto_Req!$A$2:$K$6,4))</f>
        <v/>
      </c>
      <c r="K155" s="457"/>
      <c r="L155" s="158" t="str">
        <f t="shared" si="15"/>
        <v/>
      </c>
      <c r="M155" s="148" t="str">
        <f>IF($D155="","",VLOOKUP($AD155,Opto_Req!$A$2:$K$6,5))</f>
        <v/>
      </c>
      <c r="N155" s="455"/>
      <c r="O155" s="147" t="str">
        <f t="shared" si="16"/>
        <v/>
      </c>
      <c r="P155" s="148" t="str">
        <f>IF($D155="","",VLOOKUP($AD155,Opto_Req!$A$2:$K$6,6))</f>
        <v/>
      </c>
      <c r="Q155" s="149" t="str">
        <f t="shared" si="13"/>
        <v/>
      </c>
      <c r="R155" s="150" t="str">
        <f t="shared" si="17"/>
        <v/>
      </c>
      <c r="S155" s="151"/>
      <c r="T155" s="456"/>
      <c r="U155" s="456"/>
      <c r="V155" s="453"/>
      <c r="W155" s="456"/>
      <c r="X155" s="456"/>
      <c r="Y155" s="152" t="str">
        <f>IF($D155="","",VLOOKUP($AD155,Opto_Req!$A$2:$K$6,9))</f>
        <v/>
      </c>
      <c r="Z155" s="152" t="str">
        <f>IF(OR($D155="",$AA155=""),"",MIN(VLOOKUP($AD155,Opto_Req!$A$2:$K$6,10),$AA155-VLOOKUP($AD155,Opto_Req!$A$2:$K$6,11)))</f>
        <v/>
      </c>
      <c r="AA155" s="453"/>
      <c r="AB155" s="453"/>
      <c r="AC155" s="151"/>
      <c r="AD155" s="126" t="e">
        <f>VLOOKUP($D155,Opto_Req!$N$2:$P$6,2)</f>
        <v>#N/A</v>
      </c>
      <c r="AE155" s="126" t="e">
        <f>VLOOKUP($D155,Opto_Req!$N$2:$P$6,3)</f>
        <v>#N/A</v>
      </c>
    </row>
    <row r="156" spans="1:31" x14ac:dyDescent="0.25">
      <c r="A156" s="125"/>
      <c r="B156" s="453"/>
      <c r="C156" s="453"/>
      <c r="D156" s="454"/>
      <c r="E156" s="457"/>
      <c r="F156" s="158" t="str">
        <f t="shared" si="12"/>
        <v/>
      </c>
      <c r="G156" s="148" t="str">
        <f>IF($D156="","",IF($U156="",VLOOKUP($AD156,Opto_Req!$A$2:$K$6,3),1))</f>
        <v/>
      </c>
      <c r="H156" s="455"/>
      <c r="I156" s="147" t="str">
        <f t="shared" si="14"/>
        <v/>
      </c>
      <c r="J156" s="148" t="str">
        <f>IF($D156="","",VLOOKUP($AD156,Opto_Req!$A$2:$K$6,4))</f>
        <v/>
      </c>
      <c r="K156" s="457"/>
      <c r="L156" s="158" t="str">
        <f t="shared" si="15"/>
        <v/>
      </c>
      <c r="M156" s="148" t="str">
        <f>IF($D156="","",VLOOKUP($AD156,Opto_Req!$A$2:$K$6,5))</f>
        <v/>
      </c>
      <c r="N156" s="455"/>
      <c r="O156" s="147" t="str">
        <f t="shared" si="16"/>
        <v/>
      </c>
      <c r="P156" s="148" t="str">
        <f>IF($D156="","",VLOOKUP($AD156,Opto_Req!$A$2:$K$6,6))</f>
        <v/>
      </c>
      <c r="Q156" s="149" t="str">
        <f t="shared" si="13"/>
        <v/>
      </c>
      <c r="R156" s="150" t="str">
        <f t="shared" si="17"/>
        <v/>
      </c>
      <c r="S156" s="151"/>
      <c r="T156" s="456"/>
      <c r="U156" s="456"/>
      <c r="V156" s="453"/>
      <c r="W156" s="456"/>
      <c r="X156" s="456"/>
      <c r="Y156" s="152" t="str">
        <f>IF($D156="","",VLOOKUP($AD156,Opto_Req!$A$2:$K$6,9))</f>
        <v/>
      </c>
      <c r="Z156" s="152" t="str">
        <f>IF(OR($D156="",$AA156=""),"",MIN(VLOOKUP($AD156,Opto_Req!$A$2:$K$6,10),$AA156-VLOOKUP($AD156,Opto_Req!$A$2:$K$6,11)))</f>
        <v/>
      </c>
      <c r="AA156" s="453"/>
      <c r="AB156" s="453"/>
      <c r="AC156" s="151"/>
      <c r="AD156" s="126" t="e">
        <f>VLOOKUP($D156,Opto_Req!$N$2:$P$6,2)</f>
        <v>#N/A</v>
      </c>
      <c r="AE156" s="126" t="e">
        <f>VLOOKUP($D156,Opto_Req!$N$2:$P$6,3)</f>
        <v>#N/A</v>
      </c>
    </row>
    <row r="157" spans="1:31" x14ac:dyDescent="0.25">
      <c r="A157" s="125"/>
      <c r="B157" s="453"/>
      <c r="C157" s="453"/>
      <c r="D157" s="454"/>
      <c r="E157" s="457"/>
      <c r="F157" s="158" t="str">
        <f t="shared" si="12"/>
        <v/>
      </c>
      <c r="G157" s="148" t="str">
        <f>IF($D157="","",IF($U157="",VLOOKUP($AD157,Opto_Req!$A$2:$K$6,3),1))</f>
        <v/>
      </c>
      <c r="H157" s="455"/>
      <c r="I157" s="147" t="str">
        <f t="shared" si="14"/>
        <v/>
      </c>
      <c r="J157" s="148" t="str">
        <f>IF($D157="","",VLOOKUP($AD157,Opto_Req!$A$2:$K$6,4))</f>
        <v/>
      </c>
      <c r="K157" s="457"/>
      <c r="L157" s="158" t="str">
        <f t="shared" si="15"/>
        <v/>
      </c>
      <c r="M157" s="148" t="str">
        <f>IF($D157="","",VLOOKUP($AD157,Opto_Req!$A$2:$K$6,5))</f>
        <v/>
      </c>
      <c r="N157" s="455"/>
      <c r="O157" s="147" t="str">
        <f t="shared" si="16"/>
        <v/>
      </c>
      <c r="P157" s="148" t="str">
        <f>IF($D157="","",VLOOKUP($AD157,Opto_Req!$A$2:$K$6,6))</f>
        <v/>
      </c>
      <c r="Q157" s="149" t="str">
        <f t="shared" si="13"/>
        <v/>
      </c>
      <c r="R157" s="150" t="str">
        <f t="shared" si="17"/>
        <v/>
      </c>
      <c r="S157" s="151"/>
      <c r="T157" s="456"/>
      <c r="U157" s="456"/>
      <c r="V157" s="453"/>
      <c r="W157" s="456"/>
      <c r="X157" s="456"/>
      <c r="Y157" s="152" t="str">
        <f>IF($D157="","",VLOOKUP($AD157,Opto_Req!$A$2:$K$6,9))</f>
        <v/>
      </c>
      <c r="Z157" s="152" t="str">
        <f>IF(OR($D157="",$AA157=""),"",MIN(VLOOKUP($AD157,Opto_Req!$A$2:$K$6,10),$AA157-VLOOKUP($AD157,Opto_Req!$A$2:$K$6,11)))</f>
        <v/>
      </c>
      <c r="AA157" s="453"/>
      <c r="AB157" s="453"/>
      <c r="AC157" s="151"/>
      <c r="AD157" s="126" t="e">
        <f>VLOOKUP($D157,Opto_Req!$N$2:$P$6,2)</f>
        <v>#N/A</v>
      </c>
      <c r="AE157" s="126" t="e">
        <f>VLOOKUP($D157,Opto_Req!$N$2:$P$6,3)</f>
        <v>#N/A</v>
      </c>
    </row>
    <row r="158" spans="1:31" x14ac:dyDescent="0.25">
      <c r="A158" s="125"/>
      <c r="B158" s="453"/>
      <c r="C158" s="453"/>
      <c r="D158" s="454"/>
      <c r="E158" s="457"/>
      <c r="F158" s="158" t="str">
        <f t="shared" si="12"/>
        <v/>
      </c>
      <c r="G158" s="148" t="str">
        <f>IF($D158="","",IF($U158="",VLOOKUP($AD158,Opto_Req!$A$2:$K$6,3),1))</f>
        <v/>
      </c>
      <c r="H158" s="455"/>
      <c r="I158" s="147" t="str">
        <f t="shared" si="14"/>
        <v/>
      </c>
      <c r="J158" s="148" t="str">
        <f>IF($D158="","",VLOOKUP($AD158,Opto_Req!$A$2:$K$6,4))</f>
        <v/>
      </c>
      <c r="K158" s="457"/>
      <c r="L158" s="158" t="str">
        <f t="shared" si="15"/>
        <v/>
      </c>
      <c r="M158" s="148" t="str">
        <f>IF($D158="","",VLOOKUP($AD158,Opto_Req!$A$2:$K$6,5))</f>
        <v/>
      </c>
      <c r="N158" s="455"/>
      <c r="O158" s="147" t="str">
        <f t="shared" si="16"/>
        <v/>
      </c>
      <c r="P158" s="148" t="str">
        <f>IF($D158="","",VLOOKUP($AD158,Opto_Req!$A$2:$K$6,6))</f>
        <v/>
      </c>
      <c r="Q158" s="149" t="str">
        <f t="shared" si="13"/>
        <v/>
      </c>
      <c r="R158" s="150" t="str">
        <f t="shared" si="17"/>
        <v/>
      </c>
      <c r="S158" s="151"/>
      <c r="T158" s="456"/>
      <c r="U158" s="456"/>
      <c r="V158" s="453"/>
      <c r="W158" s="456"/>
      <c r="X158" s="456"/>
      <c r="Y158" s="152" t="str">
        <f>IF($D158="","",VLOOKUP($AD158,Opto_Req!$A$2:$K$6,9))</f>
        <v/>
      </c>
      <c r="Z158" s="152" t="str">
        <f>IF(OR($D158="",$AA158=""),"",MIN(VLOOKUP($AD158,Opto_Req!$A$2:$K$6,10),$AA158-VLOOKUP($AD158,Opto_Req!$A$2:$K$6,11)))</f>
        <v/>
      </c>
      <c r="AA158" s="453"/>
      <c r="AB158" s="453"/>
      <c r="AC158" s="151"/>
      <c r="AD158" s="126" t="e">
        <f>VLOOKUP($D158,Opto_Req!$N$2:$P$6,2)</f>
        <v>#N/A</v>
      </c>
      <c r="AE158" s="126" t="e">
        <f>VLOOKUP($D158,Opto_Req!$N$2:$P$6,3)</f>
        <v>#N/A</v>
      </c>
    </row>
    <row r="159" spans="1:31" x14ac:dyDescent="0.25">
      <c r="A159" s="125"/>
      <c r="B159" s="453"/>
      <c r="C159" s="453"/>
      <c r="D159" s="454"/>
      <c r="E159" s="457"/>
      <c r="F159" s="158" t="str">
        <f t="shared" si="12"/>
        <v/>
      </c>
      <c r="G159" s="148" t="str">
        <f>IF($D159="","",IF($U159="",VLOOKUP($AD159,Opto_Req!$A$2:$K$6,3),1))</f>
        <v/>
      </c>
      <c r="H159" s="455"/>
      <c r="I159" s="147" t="str">
        <f t="shared" si="14"/>
        <v/>
      </c>
      <c r="J159" s="148" t="str">
        <f>IF($D159="","",VLOOKUP($AD159,Opto_Req!$A$2:$K$6,4))</f>
        <v/>
      </c>
      <c r="K159" s="457"/>
      <c r="L159" s="158" t="str">
        <f t="shared" si="15"/>
        <v/>
      </c>
      <c r="M159" s="148" t="str">
        <f>IF($D159="","",VLOOKUP($AD159,Opto_Req!$A$2:$K$6,5))</f>
        <v/>
      </c>
      <c r="N159" s="455"/>
      <c r="O159" s="147" t="str">
        <f t="shared" si="16"/>
        <v/>
      </c>
      <c r="P159" s="148" t="str">
        <f>IF($D159="","",VLOOKUP($AD159,Opto_Req!$A$2:$K$6,6))</f>
        <v/>
      </c>
      <c r="Q159" s="149" t="str">
        <f t="shared" si="13"/>
        <v/>
      </c>
      <c r="R159" s="150" t="str">
        <f t="shared" si="17"/>
        <v/>
      </c>
      <c r="S159" s="151"/>
      <c r="T159" s="456"/>
      <c r="U159" s="456"/>
      <c r="V159" s="453"/>
      <c r="W159" s="456"/>
      <c r="X159" s="456"/>
      <c r="Y159" s="152" t="str">
        <f>IF($D159="","",VLOOKUP($AD159,Opto_Req!$A$2:$K$6,9))</f>
        <v/>
      </c>
      <c r="Z159" s="152" t="str">
        <f>IF(OR($D159="",$AA159=""),"",MIN(VLOOKUP($AD159,Opto_Req!$A$2:$K$6,10),$AA159-VLOOKUP($AD159,Opto_Req!$A$2:$K$6,11)))</f>
        <v/>
      </c>
      <c r="AA159" s="453"/>
      <c r="AB159" s="453"/>
      <c r="AC159" s="151"/>
      <c r="AD159" s="126" t="e">
        <f>VLOOKUP($D159,Opto_Req!$N$2:$P$6,2)</f>
        <v>#N/A</v>
      </c>
      <c r="AE159" s="126" t="e">
        <f>VLOOKUP($D159,Opto_Req!$N$2:$P$6,3)</f>
        <v>#N/A</v>
      </c>
    </row>
    <row r="160" spans="1:31" x14ac:dyDescent="0.25">
      <c r="A160" s="125"/>
      <c r="B160" s="453"/>
      <c r="C160" s="453"/>
      <c r="D160" s="454"/>
      <c r="E160" s="457"/>
      <c r="F160" s="158" t="str">
        <f t="shared" si="12"/>
        <v/>
      </c>
      <c r="G160" s="148" t="str">
        <f>IF($D160="","",IF($U160="",VLOOKUP($AD160,Opto_Req!$A$2:$K$6,3),1))</f>
        <v/>
      </c>
      <c r="H160" s="455"/>
      <c r="I160" s="147" t="str">
        <f t="shared" si="14"/>
        <v/>
      </c>
      <c r="J160" s="148" t="str">
        <f>IF($D160="","",VLOOKUP($AD160,Opto_Req!$A$2:$K$6,4))</f>
        <v/>
      </c>
      <c r="K160" s="457"/>
      <c r="L160" s="158" t="str">
        <f t="shared" si="15"/>
        <v/>
      </c>
      <c r="M160" s="148" t="str">
        <f>IF($D160="","",VLOOKUP($AD160,Opto_Req!$A$2:$K$6,5))</f>
        <v/>
      </c>
      <c r="N160" s="455"/>
      <c r="O160" s="147" t="str">
        <f t="shared" si="16"/>
        <v/>
      </c>
      <c r="P160" s="148" t="str">
        <f>IF($D160="","",VLOOKUP($AD160,Opto_Req!$A$2:$K$6,6))</f>
        <v/>
      </c>
      <c r="Q160" s="149" t="str">
        <f t="shared" si="13"/>
        <v/>
      </c>
      <c r="R160" s="150" t="str">
        <f t="shared" si="17"/>
        <v/>
      </c>
      <c r="S160" s="151"/>
      <c r="T160" s="456"/>
      <c r="U160" s="456"/>
      <c r="V160" s="453"/>
      <c r="W160" s="456"/>
      <c r="X160" s="456"/>
      <c r="Y160" s="152" t="str">
        <f>IF($D160="","",VLOOKUP($AD160,Opto_Req!$A$2:$K$6,9))</f>
        <v/>
      </c>
      <c r="Z160" s="152" t="str">
        <f>IF(OR($D160="",$AA160=""),"",MIN(VLOOKUP($AD160,Opto_Req!$A$2:$K$6,10),$AA160-VLOOKUP($AD160,Opto_Req!$A$2:$K$6,11)))</f>
        <v/>
      </c>
      <c r="AA160" s="453"/>
      <c r="AB160" s="453"/>
      <c r="AC160" s="151"/>
      <c r="AD160" s="126" t="e">
        <f>VLOOKUP($D160,Opto_Req!$N$2:$P$6,2)</f>
        <v>#N/A</v>
      </c>
      <c r="AE160" s="126" t="e">
        <f>VLOOKUP($D160,Opto_Req!$N$2:$P$6,3)</f>
        <v>#N/A</v>
      </c>
    </row>
    <row r="161" spans="1:31" x14ac:dyDescent="0.25">
      <c r="A161" s="125"/>
      <c r="B161" s="453"/>
      <c r="C161" s="453"/>
      <c r="D161" s="454"/>
      <c r="E161" s="457"/>
      <c r="F161" s="158" t="str">
        <f t="shared" si="12"/>
        <v/>
      </c>
      <c r="G161" s="148" t="str">
        <f>IF($D161="","",IF($U161="",VLOOKUP($AD161,Opto_Req!$A$2:$K$6,3),1))</f>
        <v/>
      </c>
      <c r="H161" s="455"/>
      <c r="I161" s="147" t="str">
        <f t="shared" si="14"/>
        <v/>
      </c>
      <c r="J161" s="148" t="str">
        <f>IF($D161="","",VLOOKUP($AD161,Opto_Req!$A$2:$K$6,4))</f>
        <v/>
      </c>
      <c r="K161" s="457"/>
      <c r="L161" s="158" t="str">
        <f t="shared" si="15"/>
        <v/>
      </c>
      <c r="M161" s="148" t="str">
        <f>IF($D161="","",VLOOKUP($AD161,Opto_Req!$A$2:$K$6,5))</f>
        <v/>
      </c>
      <c r="N161" s="455"/>
      <c r="O161" s="147" t="str">
        <f t="shared" si="16"/>
        <v/>
      </c>
      <c r="P161" s="148" t="str">
        <f>IF($D161="","",VLOOKUP($AD161,Opto_Req!$A$2:$K$6,6))</f>
        <v/>
      </c>
      <c r="Q161" s="149" t="str">
        <f t="shared" si="13"/>
        <v/>
      </c>
      <c r="R161" s="150" t="str">
        <f t="shared" si="17"/>
        <v/>
      </c>
      <c r="S161" s="151"/>
      <c r="T161" s="456"/>
      <c r="U161" s="456"/>
      <c r="V161" s="453"/>
      <c r="W161" s="456"/>
      <c r="X161" s="456"/>
      <c r="Y161" s="152" t="str">
        <f>IF($D161="","",VLOOKUP($AD161,Opto_Req!$A$2:$K$6,9))</f>
        <v/>
      </c>
      <c r="Z161" s="152" t="str">
        <f>IF(OR($D161="",$AA161=""),"",MIN(VLOOKUP($AD161,Opto_Req!$A$2:$K$6,10),$AA161-VLOOKUP($AD161,Opto_Req!$A$2:$K$6,11)))</f>
        <v/>
      </c>
      <c r="AA161" s="453"/>
      <c r="AB161" s="453"/>
      <c r="AC161" s="151"/>
      <c r="AD161" s="126" t="e">
        <f>VLOOKUP($D161,Opto_Req!$N$2:$P$6,2)</f>
        <v>#N/A</v>
      </c>
      <c r="AE161" s="126" t="e">
        <f>VLOOKUP($D161,Opto_Req!$N$2:$P$6,3)</f>
        <v>#N/A</v>
      </c>
    </row>
    <row r="162" spans="1:31" x14ac:dyDescent="0.25">
      <c r="A162" s="125"/>
      <c r="B162" s="453"/>
      <c r="C162" s="453"/>
      <c r="D162" s="454"/>
      <c r="E162" s="457"/>
      <c r="F162" s="158" t="str">
        <f t="shared" si="12"/>
        <v/>
      </c>
      <c r="G162" s="148" t="str">
        <f>IF($D162="","",IF($U162="",VLOOKUP($AD162,Opto_Req!$A$2:$K$6,3),1))</f>
        <v/>
      </c>
      <c r="H162" s="455"/>
      <c r="I162" s="147" t="str">
        <f t="shared" si="14"/>
        <v/>
      </c>
      <c r="J162" s="148" t="str">
        <f>IF($D162="","",VLOOKUP($AD162,Opto_Req!$A$2:$K$6,4))</f>
        <v/>
      </c>
      <c r="K162" s="457"/>
      <c r="L162" s="158" t="str">
        <f t="shared" si="15"/>
        <v/>
      </c>
      <c r="M162" s="148" t="str">
        <f>IF($D162="","",VLOOKUP($AD162,Opto_Req!$A$2:$K$6,5))</f>
        <v/>
      </c>
      <c r="N162" s="455"/>
      <c r="O162" s="147" t="str">
        <f t="shared" si="16"/>
        <v/>
      </c>
      <c r="P162" s="148" t="str">
        <f>IF($D162="","",VLOOKUP($AD162,Opto_Req!$A$2:$K$6,6))</f>
        <v/>
      </c>
      <c r="Q162" s="149" t="str">
        <f t="shared" si="13"/>
        <v/>
      </c>
      <c r="R162" s="150" t="str">
        <f t="shared" si="17"/>
        <v/>
      </c>
      <c r="S162" s="151"/>
      <c r="T162" s="456"/>
      <c r="U162" s="456"/>
      <c r="V162" s="453"/>
      <c r="W162" s="456"/>
      <c r="X162" s="456"/>
      <c r="Y162" s="152" t="str">
        <f>IF($D162="","",VLOOKUP($AD162,Opto_Req!$A$2:$K$6,9))</f>
        <v/>
      </c>
      <c r="Z162" s="152" t="str">
        <f>IF(OR($D162="",$AA162=""),"",MIN(VLOOKUP($AD162,Opto_Req!$A$2:$K$6,10),$AA162-VLOOKUP($AD162,Opto_Req!$A$2:$K$6,11)))</f>
        <v/>
      </c>
      <c r="AA162" s="453"/>
      <c r="AB162" s="453"/>
      <c r="AC162" s="151"/>
      <c r="AD162" s="126" t="e">
        <f>VLOOKUP($D162,Opto_Req!$N$2:$P$6,2)</f>
        <v>#N/A</v>
      </c>
      <c r="AE162" s="126" t="e">
        <f>VLOOKUP($D162,Opto_Req!$N$2:$P$6,3)</f>
        <v>#N/A</v>
      </c>
    </row>
    <row r="163" spans="1:31" x14ac:dyDescent="0.25">
      <c r="A163" s="125"/>
      <c r="B163" s="453"/>
      <c r="C163" s="453"/>
      <c r="D163" s="454"/>
      <c r="E163" s="457"/>
      <c r="F163" s="158" t="str">
        <f t="shared" si="12"/>
        <v/>
      </c>
      <c r="G163" s="148" t="str">
        <f>IF($D163="","",IF($U163="",VLOOKUP($AD163,Opto_Req!$A$2:$K$6,3),1))</f>
        <v/>
      </c>
      <c r="H163" s="455"/>
      <c r="I163" s="147" t="str">
        <f t="shared" si="14"/>
        <v/>
      </c>
      <c r="J163" s="148" t="str">
        <f>IF($D163="","",VLOOKUP($AD163,Opto_Req!$A$2:$K$6,4))</f>
        <v/>
      </c>
      <c r="K163" s="457"/>
      <c r="L163" s="158" t="str">
        <f t="shared" si="15"/>
        <v/>
      </c>
      <c r="M163" s="148" t="str">
        <f>IF($D163="","",VLOOKUP($AD163,Opto_Req!$A$2:$K$6,5))</f>
        <v/>
      </c>
      <c r="N163" s="455"/>
      <c r="O163" s="147" t="str">
        <f t="shared" si="16"/>
        <v/>
      </c>
      <c r="P163" s="148" t="str">
        <f>IF($D163="","",VLOOKUP($AD163,Opto_Req!$A$2:$K$6,6))</f>
        <v/>
      </c>
      <c r="Q163" s="149" t="str">
        <f t="shared" si="13"/>
        <v/>
      </c>
      <c r="R163" s="150" t="str">
        <f t="shared" si="17"/>
        <v/>
      </c>
      <c r="S163" s="151"/>
      <c r="T163" s="456"/>
      <c r="U163" s="456"/>
      <c r="V163" s="453"/>
      <c r="W163" s="456"/>
      <c r="X163" s="456"/>
      <c r="Y163" s="152" t="str">
        <f>IF($D163="","",VLOOKUP($AD163,Opto_Req!$A$2:$K$6,9))</f>
        <v/>
      </c>
      <c r="Z163" s="152" t="str">
        <f>IF(OR($D163="",$AA163=""),"",MIN(VLOOKUP($AD163,Opto_Req!$A$2:$K$6,10),$AA163-VLOOKUP($AD163,Opto_Req!$A$2:$K$6,11)))</f>
        <v/>
      </c>
      <c r="AA163" s="453"/>
      <c r="AB163" s="453"/>
      <c r="AC163" s="151"/>
      <c r="AD163" s="126" t="e">
        <f>VLOOKUP($D163,Opto_Req!$N$2:$P$6,2)</f>
        <v>#N/A</v>
      </c>
      <c r="AE163" s="126" t="e">
        <f>VLOOKUP($D163,Opto_Req!$N$2:$P$6,3)</f>
        <v>#N/A</v>
      </c>
    </row>
    <row r="164" spans="1:31" x14ac:dyDescent="0.25">
      <c r="A164" s="125"/>
      <c r="B164" s="453"/>
      <c r="C164" s="453"/>
      <c r="D164" s="454"/>
      <c r="E164" s="457"/>
      <c r="F164" s="158" t="str">
        <f t="shared" si="12"/>
        <v/>
      </c>
      <c r="G164" s="148" t="str">
        <f>IF($D164="","",IF($U164="",VLOOKUP($AD164,Opto_Req!$A$2:$K$6,3),1))</f>
        <v/>
      </c>
      <c r="H164" s="455"/>
      <c r="I164" s="147" t="str">
        <f t="shared" si="14"/>
        <v/>
      </c>
      <c r="J164" s="148" t="str">
        <f>IF($D164="","",VLOOKUP($AD164,Opto_Req!$A$2:$K$6,4))</f>
        <v/>
      </c>
      <c r="K164" s="457"/>
      <c r="L164" s="158" t="str">
        <f t="shared" si="15"/>
        <v/>
      </c>
      <c r="M164" s="148" t="str">
        <f>IF($D164="","",VLOOKUP($AD164,Opto_Req!$A$2:$K$6,5))</f>
        <v/>
      </c>
      <c r="N164" s="455"/>
      <c r="O164" s="147" t="str">
        <f t="shared" si="16"/>
        <v/>
      </c>
      <c r="P164" s="148" t="str">
        <f>IF($D164="","",VLOOKUP($AD164,Opto_Req!$A$2:$K$6,6))</f>
        <v/>
      </c>
      <c r="Q164" s="149" t="str">
        <f t="shared" si="13"/>
        <v/>
      </c>
      <c r="R164" s="150" t="str">
        <f t="shared" si="17"/>
        <v/>
      </c>
      <c r="S164" s="151"/>
      <c r="T164" s="456"/>
      <c r="U164" s="456"/>
      <c r="V164" s="453"/>
      <c r="W164" s="456"/>
      <c r="X164" s="456"/>
      <c r="Y164" s="152" t="str">
        <f>IF($D164="","",VLOOKUP($AD164,Opto_Req!$A$2:$K$6,9))</f>
        <v/>
      </c>
      <c r="Z164" s="152" t="str">
        <f>IF(OR($D164="",$AA164=""),"",MIN(VLOOKUP($AD164,Opto_Req!$A$2:$K$6,10),$AA164-VLOOKUP($AD164,Opto_Req!$A$2:$K$6,11)))</f>
        <v/>
      </c>
      <c r="AA164" s="453"/>
      <c r="AB164" s="453"/>
      <c r="AC164" s="151"/>
      <c r="AD164" s="126" t="e">
        <f>VLOOKUP($D164,Opto_Req!$N$2:$P$6,2)</f>
        <v>#N/A</v>
      </c>
      <c r="AE164" s="126" t="e">
        <f>VLOOKUP($D164,Opto_Req!$N$2:$P$6,3)</f>
        <v>#N/A</v>
      </c>
    </row>
    <row r="165" spans="1:31" x14ac:dyDescent="0.25">
      <c r="A165" s="125"/>
      <c r="B165" s="453"/>
      <c r="C165" s="453"/>
      <c r="D165" s="454"/>
      <c r="E165" s="457"/>
      <c r="F165" s="158" t="str">
        <f t="shared" si="12"/>
        <v/>
      </c>
      <c r="G165" s="148" t="str">
        <f>IF($D165="","",IF($U165="",VLOOKUP($AD165,Opto_Req!$A$2:$K$6,3),1))</f>
        <v/>
      </c>
      <c r="H165" s="455"/>
      <c r="I165" s="147" t="str">
        <f t="shared" si="14"/>
        <v/>
      </c>
      <c r="J165" s="148" t="str">
        <f>IF($D165="","",VLOOKUP($AD165,Opto_Req!$A$2:$K$6,4))</f>
        <v/>
      </c>
      <c r="K165" s="457"/>
      <c r="L165" s="158" t="str">
        <f t="shared" si="15"/>
        <v/>
      </c>
      <c r="M165" s="148" t="str">
        <f>IF($D165="","",VLOOKUP($AD165,Opto_Req!$A$2:$K$6,5))</f>
        <v/>
      </c>
      <c r="N165" s="455"/>
      <c r="O165" s="147" t="str">
        <f t="shared" si="16"/>
        <v/>
      </c>
      <c r="P165" s="148" t="str">
        <f>IF($D165="","",VLOOKUP($AD165,Opto_Req!$A$2:$K$6,6))</f>
        <v/>
      </c>
      <c r="Q165" s="149" t="str">
        <f t="shared" si="13"/>
        <v/>
      </c>
      <c r="R165" s="150" t="str">
        <f t="shared" si="17"/>
        <v/>
      </c>
      <c r="S165" s="151"/>
      <c r="T165" s="456"/>
      <c r="U165" s="456"/>
      <c r="V165" s="453"/>
      <c r="W165" s="456"/>
      <c r="X165" s="456"/>
      <c r="Y165" s="152" t="str">
        <f>IF($D165="","",VLOOKUP($AD165,Opto_Req!$A$2:$K$6,9))</f>
        <v/>
      </c>
      <c r="Z165" s="152" t="str">
        <f>IF(OR($D165="",$AA165=""),"",MIN(VLOOKUP($AD165,Opto_Req!$A$2:$K$6,10),$AA165-VLOOKUP($AD165,Opto_Req!$A$2:$K$6,11)))</f>
        <v/>
      </c>
      <c r="AA165" s="453"/>
      <c r="AB165" s="453"/>
      <c r="AC165" s="151"/>
      <c r="AD165" s="126" t="e">
        <f>VLOOKUP($D165,Opto_Req!$N$2:$P$6,2)</f>
        <v>#N/A</v>
      </c>
      <c r="AE165" s="126" t="e">
        <f>VLOOKUP($D165,Opto_Req!$N$2:$P$6,3)</f>
        <v>#N/A</v>
      </c>
    </row>
    <row r="166" spans="1:31" x14ac:dyDescent="0.25">
      <c r="A166" s="125"/>
      <c r="B166" s="453"/>
      <c r="C166" s="453"/>
      <c r="D166" s="454"/>
      <c r="E166" s="457"/>
      <c r="F166" s="158" t="str">
        <f t="shared" si="12"/>
        <v/>
      </c>
      <c r="G166" s="148" t="str">
        <f>IF($D166="","",IF($U166="",VLOOKUP($AD166,Opto_Req!$A$2:$K$6,3),1))</f>
        <v/>
      </c>
      <c r="H166" s="455"/>
      <c r="I166" s="147" t="str">
        <f t="shared" si="14"/>
        <v/>
      </c>
      <c r="J166" s="148" t="str">
        <f>IF($D166="","",VLOOKUP($AD166,Opto_Req!$A$2:$K$6,4))</f>
        <v/>
      </c>
      <c r="K166" s="457"/>
      <c r="L166" s="158" t="str">
        <f t="shared" si="15"/>
        <v/>
      </c>
      <c r="M166" s="148" t="str">
        <f>IF($D166="","",VLOOKUP($AD166,Opto_Req!$A$2:$K$6,5))</f>
        <v/>
      </c>
      <c r="N166" s="455"/>
      <c r="O166" s="147" t="str">
        <f t="shared" si="16"/>
        <v/>
      </c>
      <c r="P166" s="148" t="str">
        <f>IF($D166="","",VLOOKUP($AD166,Opto_Req!$A$2:$K$6,6))</f>
        <v/>
      </c>
      <c r="Q166" s="149" t="str">
        <f t="shared" si="13"/>
        <v/>
      </c>
      <c r="R166" s="150" t="str">
        <f t="shared" si="17"/>
        <v/>
      </c>
      <c r="S166" s="151"/>
      <c r="T166" s="456"/>
      <c r="U166" s="456"/>
      <c r="V166" s="453"/>
      <c r="W166" s="456"/>
      <c r="X166" s="456"/>
      <c r="Y166" s="152" t="str">
        <f>IF($D166="","",VLOOKUP($AD166,Opto_Req!$A$2:$K$6,9))</f>
        <v/>
      </c>
      <c r="Z166" s="152" t="str">
        <f>IF(OR($D166="",$AA166=""),"",MIN(VLOOKUP($AD166,Opto_Req!$A$2:$K$6,10),$AA166-VLOOKUP($AD166,Opto_Req!$A$2:$K$6,11)))</f>
        <v/>
      </c>
      <c r="AA166" s="453"/>
      <c r="AB166" s="453"/>
      <c r="AC166" s="151"/>
      <c r="AD166" s="126" t="e">
        <f>VLOOKUP($D166,Opto_Req!$N$2:$P$6,2)</f>
        <v>#N/A</v>
      </c>
      <c r="AE166" s="126" t="e">
        <f>VLOOKUP($D166,Opto_Req!$N$2:$P$6,3)</f>
        <v>#N/A</v>
      </c>
    </row>
    <row r="167" spans="1:31" x14ac:dyDescent="0.25">
      <c r="A167" s="125"/>
      <c r="B167" s="453"/>
      <c r="C167" s="453"/>
      <c r="D167" s="454"/>
      <c r="E167" s="457"/>
      <c r="F167" s="158" t="str">
        <f t="shared" si="12"/>
        <v/>
      </c>
      <c r="G167" s="148" t="str">
        <f>IF($D167="","",IF($U167="",VLOOKUP($AD167,Opto_Req!$A$2:$K$6,3),1))</f>
        <v/>
      </c>
      <c r="H167" s="455"/>
      <c r="I167" s="147" t="str">
        <f t="shared" si="14"/>
        <v/>
      </c>
      <c r="J167" s="148" t="str">
        <f>IF($D167="","",VLOOKUP($AD167,Opto_Req!$A$2:$K$6,4))</f>
        <v/>
      </c>
      <c r="K167" s="457"/>
      <c r="L167" s="158" t="str">
        <f t="shared" si="15"/>
        <v/>
      </c>
      <c r="M167" s="148" t="str">
        <f>IF($D167="","",VLOOKUP($AD167,Opto_Req!$A$2:$K$6,5))</f>
        <v/>
      </c>
      <c r="N167" s="455"/>
      <c r="O167" s="147" t="str">
        <f t="shared" si="16"/>
        <v/>
      </c>
      <c r="P167" s="148" t="str">
        <f>IF($D167="","",VLOOKUP($AD167,Opto_Req!$A$2:$K$6,6))</f>
        <v/>
      </c>
      <c r="Q167" s="149" t="str">
        <f t="shared" si="13"/>
        <v/>
      </c>
      <c r="R167" s="150" t="str">
        <f t="shared" si="17"/>
        <v/>
      </c>
      <c r="S167" s="151"/>
      <c r="T167" s="456"/>
      <c r="U167" s="456"/>
      <c r="V167" s="453"/>
      <c r="W167" s="456"/>
      <c r="X167" s="456"/>
      <c r="Y167" s="152" t="str">
        <f>IF($D167="","",VLOOKUP($AD167,Opto_Req!$A$2:$K$6,9))</f>
        <v/>
      </c>
      <c r="Z167" s="152" t="str">
        <f>IF(OR($D167="",$AA167=""),"",MIN(VLOOKUP($AD167,Opto_Req!$A$2:$K$6,10),$AA167-VLOOKUP($AD167,Opto_Req!$A$2:$K$6,11)))</f>
        <v/>
      </c>
      <c r="AA167" s="453"/>
      <c r="AB167" s="453"/>
      <c r="AC167" s="151"/>
      <c r="AD167" s="126" t="e">
        <f>VLOOKUP($D167,Opto_Req!$N$2:$P$6,2)</f>
        <v>#N/A</v>
      </c>
      <c r="AE167" s="126" t="e">
        <f>VLOOKUP($D167,Opto_Req!$N$2:$P$6,3)</f>
        <v>#N/A</v>
      </c>
    </row>
    <row r="168" spans="1:31" x14ac:dyDescent="0.25">
      <c r="A168" s="125"/>
      <c r="B168" s="453"/>
      <c r="C168" s="453"/>
      <c r="D168" s="454"/>
      <c r="E168" s="457"/>
      <c r="F168" s="158" t="str">
        <f t="shared" si="12"/>
        <v/>
      </c>
      <c r="G168" s="148" t="str">
        <f>IF($D168="","",IF($U168="",VLOOKUP($AD168,Opto_Req!$A$2:$K$6,3),1))</f>
        <v/>
      </c>
      <c r="H168" s="455"/>
      <c r="I168" s="147" t="str">
        <f t="shared" si="14"/>
        <v/>
      </c>
      <c r="J168" s="148" t="str">
        <f>IF($D168="","",VLOOKUP($AD168,Opto_Req!$A$2:$K$6,4))</f>
        <v/>
      </c>
      <c r="K168" s="457"/>
      <c r="L168" s="158" t="str">
        <f t="shared" si="15"/>
        <v/>
      </c>
      <c r="M168" s="148" t="str">
        <f>IF($D168="","",VLOOKUP($AD168,Opto_Req!$A$2:$K$6,5))</f>
        <v/>
      </c>
      <c r="N168" s="455"/>
      <c r="O168" s="147" t="str">
        <f t="shared" si="16"/>
        <v/>
      </c>
      <c r="P168" s="148" t="str">
        <f>IF($D168="","",VLOOKUP($AD168,Opto_Req!$A$2:$K$6,6))</f>
        <v/>
      </c>
      <c r="Q168" s="149" t="str">
        <f t="shared" si="13"/>
        <v/>
      </c>
      <c r="R168" s="150" t="str">
        <f t="shared" si="17"/>
        <v/>
      </c>
      <c r="S168" s="151"/>
      <c r="T168" s="456"/>
      <c r="U168" s="456"/>
      <c r="V168" s="453"/>
      <c r="W168" s="456"/>
      <c r="X168" s="456"/>
      <c r="Y168" s="152" t="str">
        <f>IF($D168="","",VLOOKUP($AD168,Opto_Req!$A$2:$K$6,9))</f>
        <v/>
      </c>
      <c r="Z168" s="152" t="str">
        <f>IF(OR($D168="",$AA168=""),"",MIN(VLOOKUP($AD168,Opto_Req!$A$2:$K$6,10),$AA168-VLOOKUP($AD168,Opto_Req!$A$2:$K$6,11)))</f>
        <v/>
      </c>
      <c r="AA168" s="453"/>
      <c r="AB168" s="453"/>
      <c r="AC168" s="151"/>
      <c r="AD168" s="126" t="e">
        <f>VLOOKUP($D168,Opto_Req!$N$2:$P$6,2)</f>
        <v>#N/A</v>
      </c>
      <c r="AE168" s="126" t="e">
        <f>VLOOKUP($D168,Opto_Req!$N$2:$P$6,3)</f>
        <v>#N/A</v>
      </c>
    </row>
    <row r="169" spans="1:31" x14ac:dyDescent="0.25">
      <c r="A169" s="125"/>
      <c r="B169" s="453"/>
      <c r="C169" s="453"/>
      <c r="D169" s="454"/>
      <c r="E169" s="457"/>
      <c r="F169" s="158" t="str">
        <f t="shared" si="12"/>
        <v/>
      </c>
      <c r="G169" s="148" t="str">
        <f>IF($D169="","",IF($U169="",VLOOKUP($AD169,Opto_Req!$A$2:$K$6,3),1))</f>
        <v/>
      </c>
      <c r="H169" s="455"/>
      <c r="I169" s="147" t="str">
        <f t="shared" si="14"/>
        <v/>
      </c>
      <c r="J169" s="148" t="str">
        <f>IF($D169="","",VLOOKUP($AD169,Opto_Req!$A$2:$K$6,4))</f>
        <v/>
      </c>
      <c r="K169" s="457"/>
      <c r="L169" s="158" t="str">
        <f t="shared" si="15"/>
        <v/>
      </c>
      <c r="M169" s="148" t="str">
        <f>IF($D169="","",VLOOKUP($AD169,Opto_Req!$A$2:$K$6,5))</f>
        <v/>
      </c>
      <c r="N169" s="455"/>
      <c r="O169" s="147" t="str">
        <f t="shared" si="16"/>
        <v/>
      </c>
      <c r="P169" s="148" t="str">
        <f>IF($D169="","",VLOOKUP($AD169,Opto_Req!$A$2:$K$6,6))</f>
        <v/>
      </c>
      <c r="Q169" s="149" t="str">
        <f t="shared" si="13"/>
        <v/>
      </c>
      <c r="R169" s="150" t="str">
        <f t="shared" si="17"/>
        <v/>
      </c>
      <c r="S169" s="151"/>
      <c r="T169" s="456"/>
      <c r="U169" s="456"/>
      <c r="V169" s="453"/>
      <c r="W169" s="456"/>
      <c r="X169" s="456"/>
      <c r="Y169" s="152" t="str">
        <f>IF($D169="","",VLOOKUP($AD169,Opto_Req!$A$2:$K$6,9))</f>
        <v/>
      </c>
      <c r="Z169" s="152" t="str">
        <f>IF(OR($D169="",$AA169=""),"",MIN(VLOOKUP($AD169,Opto_Req!$A$2:$K$6,10),$AA169-VLOOKUP($AD169,Opto_Req!$A$2:$K$6,11)))</f>
        <v/>
      </c>
      <c r="AA169" s="453"/>
      <c r="AB169" s="453"/>
      <c r="AC169" s="151"/>
      <c r="AD169" s="126" t="e">
        <f>VLOOKUP($D169,Opto_Req!$N$2:$P$6,2)</f>
        <v>#N/A</v>
      </c>
      <c r="AE169" s="126" t="e">
        <f>VLOOKUP($D169,Opto_Req!$N$2:$P$6,3)</f>
        <v>#N/A</v>
      </c>
    </row>
    <row r="170" spans="1:31" x14ac:dyDescent="0.25">
      <c r="A170" s="125"/>
      <c r="B170" s="453"/>
      <c r="C170" s="453"/>
      <c r="D170" s="454"/>
      <c r="E170" s="457"/>
      <c r="F170" s="158" t="str">
        <f t="shared" si="12"/>
        <v/>
      </c>
      <c r="G170" s="148" t="str">
        <f>IF($D170="","",IF($U170="",VLOOKUP($AD170,Opto_Req!$A$2:$K$6,3),1))</f>
        <v/>
      </c>
      <c r="H170" s="455"/>
      <c r="I170" s="147" t="str">
        <f t="shared" si="14"/>
        <v/>
      </c>
      <c r="J170" s="148" t="str">
        <f>IF($D170="","",VLOOKUP($AD170,Opto_Req!$A$2:$K$6,4))</f>
        <v/>
      </c>
      <c r="K170" s="457"/>
      <c r="L170" s="158" t="str">
        <f t="shared" si="15"/>
        <v/>
      </c>
      <c r="M170" s="148" t="str">
        <f>IF($D170="","",VLOOKUP($AD170,Opto_Req!$A$2:$K$6,5))</f>
        <v/>
      </c>
      <c r="N170" s="455"/>
      <c r="O170" s="147" t="str">
        <f t="shared" si="16"/>
        <v/>
      </c>
      <c r="P170" s="148" t="str">
        <f>IF($D170="","",VLOOKUP($AD170,Opto_Req!$A$2:$K$6,6))</f>
        <v/>
      </c>
      <c r="Q170" s="149" t="str">
        <f t="shared" si="13"/>
        <v/>
      </c>
      <c r="R170" s="150" t="str">
        <f t="shared" si="17"/>
        <v/>
      </c>
      <c r="S170" s="151"/>
      <c r="T170" s="456"/>
      <c r="U170" s="456"/>
      <c r="V170" s="453"/>
      <c r="W170" s="456"/>
      <c r="X170" s="456"/>
      <c r="Y170" s="152" t="str">
        <f>IF($D170="","",VLOOKUP($AD170,Opto_Req!$A$2:$K$6,9))</f>
        <v/>
      </c>
      <c r="Z170" s="152" t="str">
        <f>IF(OR($D170="",$AA170=""),"",MIN(VLOOKUP($AD170,Opto_Req!$A$2:$K$6,10),$AA170-VLOOKUP($AD170,Opto_Req!$A$2:$K$6,11)))</f>
        <v/>
      </c>
      <c r="AA170" s="453"/>
      <c r="AB170" s="453"/>
      <c r="AC170" s="151"/>
      <c r="AD170" s="126" t="e">
        <f>VLOOKUP($D170,Opto_Req!$N$2:$P$6,2)</f>
        <v>#N/A</v>
      </c>
      <c r="AE170" s="126" t="e">
        <f>VLOOKUP($D170,Opto_Req!$N$2:$P$6,3)</f>
        <v>#N/A</v>
      </c>
    </row>
    <row r="171" spans="1:31" x14ac:dyDescent="0.25">
      <c r="A171" s="125"/>
      <c r="B171" s="453"/>
      <c r="C171" s="453"/>
      <c r="D171" s="454"/>
      <c r="E171" s="457"/>
      <c r="F171" s="158" t="str">
        <f t="shared" si="12"/>
        <v/>
      </c>
      <c r="G171" s="148" t="str">
        <f>IF($D171="","",IF($U171="",VLOOKUP($AD171,Opto_Req!$A$2:$K$6,3),1))</f>
        <v/>
      </c>
      <c r="H171" s="455"/>
      <c r="I171" s="147" t="str">
        <f t="shared" si="14"/>
        <v/>
      </c>
      <c r="J171" s="148" t="str">
        <f>IF($D171="","",VLOOKUP($AD171,Opto_Req!$A$2:$K$6,4))</f>
        <v/>
      </c>
      <c r="K171" s="457"/>
      <c r="L171" s="158" t="str">
        <f t="shared" si="15"/>
        <v/>
      </c>
      <c r="M171" s="148" t="str">
        <f>IF($D171="","",VLOOKUP($AD171,Opto_Req!$A$2:$K$6,5))</f>
        <v/>
      </c>
      <c r="N171" s="455"/>
      <c r="O171" s="147" t="str">
        <f t="shared" si="16"/>
        <v/>
      </c>
      <c r="P171" s="148" t="str">
        <f>IF($D171="","",VLOOKUP($AD171,Opto_Req!$A$2:$K$6,6))</f>
        <v/>
      </c>
      <c r="Q171" s="149" t="str">
        <f t="shared" si="13"/>
        <v/>
      </c>
      <c r="R171" s="150" t="str">
        <f t="shared" si="17"/>
        <v/>
      </c>
      <c r="S171" s="151"/>
      <c r="T171" s="456"/>
      <c r="U171" s="456"/>
      <c r="V171" s="453"/>
      <c r="W171" s="456"/>
      <c r="X171" s="456"/>
      <c r="Y171" s="152" t="str">
        <f>IF($D171="","",VLOOKUP($AD171,Opto_Req!$A$2:$K$6,9))</f>
        <v/>
      </c>
      <c r="Z171" s="152" t="str">
        <f>IF(OR($D171="",$AA171=""),"",MIN(VLOOKUP($AD171,Opto_Req!$A$2:$K$6,10),$AA171-VLOOKUP($AD171,Opto_Req!$A$2:$K$6,11)))</f>
        <v/>
      </c>
      <c r="AA171" s="453"/>
      <c r="AB171" s="453"/>
      <c r="AC171" s="151"/>
      <c r="AD171" s="126" t="e">
        <f>VLOOKUP($D171,Opto_Req!$N$2:$P$6,2)</f>
        <v>#N/A</v>
      </c>
      <c r="AE171" s="126" t="e">
        <f>VLOOKUP($D171,Opto_Req!$N$2:$P$6,3)</f>
        <v>#N/A</v>
      </c>
    </row>
    <row r="172" spans="1:31" x14ac:dyDescent="0.25">
      <c r="A172" s="125"/>
      <c r="B172" s="453"/>
      <c r="C172" s="453"/>
      <c r="D172" s="454"/>
      <c r="E172" s="457"/>
      <c r="F172" s="158" t="str">
        <f t="shared" si="12"/>
        <v/>
      </c>
      <c r="G172" s="148" t="str">
        <f>IF($D172="","",IF($U172="",VLOOKUP($AD172,Opto_Req!$A$2:$K$6,3),1))</f>
        <v/>
      </c>
      <c r="H172" s="455"/>
      <c r="I172" s="147" t="str">
        <f t="shared" si="14"/>
        <v/>
      </c>
      <c r="J172" s="148" t="str">
        <f>IF($D172="","",VLOOKUP($AD172,Opto_Req!$A$2:$K$6,4))</f>
        <v/>
      </c>
      <c r="K172" s="457"/>
      <c r="L172" s="158" t="str">
        <f t="shared" si="15"/>
        <v/>
      </c>
      <c r="M172" s="148" t="str">
        <f>IF($D172="","",VLOOKUP($AD172,Opto_Req!$A$2:$K$6,5))</f>
        <v/>
      </c>
      <c r="N172" s="455"/>
      <c r="O172" s="147" t="str">
        <f t="shared" si="16"/>
        <v/>
      </c>
      <c r="P172" s="148" t="str">
        <f>IF($D172="","",VLOOKUP($AD172,Opto_Req!$A$2:$K$6,6))</f>
        <v/>
      </c>
      <c r="Q172" s="149" t="str">
        <f t="shared" si="13"/>
        <v/>
      </c>
      <c r="R172" s="150" t="str">
        <f t="shared" si="17"/>
        <v/>
      </c>
      <c r="S172" s="151"/>
      <c r="T172" s="456"/>
      <c r="U172" s="456"/>
      <c r="V172" s="453"/>
      <c r="W172" s="456"/>
      <c r="X172" s="456"/>
      <c r="Y172" s="152" t="str">
        <f>IF($D172="","",VLOOKUP($AD172,Opto_Req!$A$2:$K$6,9))</f>
        <v/>
      </c>
      <c r="Z172" s="152" t="str">
        <f>IF(OR($D172="",$AA172=""),"",MIN(VLOOKUP($AD172,Opto_Req!$A$2:$K$6,10),$AA172-VLOOKUP($AD172,Opto_Req!$A$2:$K$6,11)))</f>
        <v/>
      </c>
      <c r="AA172" s="453"/>
      <c r="AB172" s="453"/>
      <c r="AC172" s="151"/>
      <c r="AD172" s="126" t="e">
        <f>VLOOKUP($D172,Opto_Req!$N$2:$P$6,2)</f>
        <v>#N/A</v>
      </c>
      <c r="AE172" s="126" t="e">
        <f>VLOOKUP($D172,Opto_Req!$N$2:$P$6,3)</f>
        <v>#N/A</v>
      </c>
    </row>
    <row r="173" spans="1:31" x14ac:dyDescent="0.25">
      <c r="A173" s="125"/>
      <c r="B173" s="453"/>
      <c r="C173" s="453"/>
      <c r="D173" s="454"/>
      <c r="E173" s="457"/>
      <c r="F173" s="158" t="str">
        <f t="shared" si="12"/>
        <v/>
      </c>
      <c r="G173" s="148" t="str">
        <f>IF($D173="","",IF($U173="",VLOOKUP($AD173,Opto_Req!$A$2:$K$6,3),1))</f>
        <v/>
      </c>
      <c r="H173" s="455"/>
      <c r="I173" s="147" t="str">
        <f t="shared" si="14"/>
        <v/>
      </c>
      <c r="J173" s="148" t="str">
        <f>IF($D173="","",VLOOKUP($AD173,Opto_Req!$A$2:$K$6,4))</f>
        <v/>
      </c>
      <c r="K173" s="457"/>
      <c r="L173" s="158" t="str">
        <f t="shared" si="15"/>
        <v/>
      </c>
      <c r="M173" s="148" t="str">
        <f>IF($D173="","",VLOOKUP($AD173,Opto_Req!$A$2:$K$6,5))</f>
        <v/>
      </c>
      <c r="N173" s="455"/>
      <c r="O173" s="147" t="str">
        <f t="shared" si="16"/>
        <v/>
      </c>
      <c r="P173" s="148" t="str">
        <f>IF($D173="","",VLOOKUP($AD173,Opto_Req!$A$2:$K$6,6))</f>
        <v/>
      </c>
      <c r="Q173" s="149" t="str">
        <f t="shared" si="13"/>
        <v/>
      </c>
      <c r="R173" s="150" t="str">
        <f t="shared" si="17"/>
        <v/>
      </c>
      <c r="S173" s="151"/>
      <c r="T173" s="456"/>
      <c r="U173" s="456"/>
      <c r="V173" s="453"/>
      <c r="W173" s="456"/>
      <c r="X173" s="456"/>
      <c r="Y173" s="152" t="str">
        <f>IF($D173="","",VLOOKUP($AD173,Opto_Req!$A$2:$K$6,9))</f>
        <v/>
      </c>
      <c r="Z173" s="152" t="str">
        <f>IF(OR($D173="",$AA173=""),"",MIN(VLOOKUP($AD173,Opto_Req!$A$2:$K$6,10),$AA173-VLOOKUP($AD173,Opto_Req!$A$2:$K$6,11)))</f>
        <v/>
      </c>
      <c r="AA173" s="453"/>
      <c r="AB173" s="453"/>
      <c r="AC173" s="151"/>
      <c r="AD173" s="126" t="e">
        <f>VLOOKUP($D173,Opto_Req!$N$2:$P$6,2)</f>
        <v>#N/A</v>
      </c>
      <c r="AE173" s="126" t="e">
        <f>VLOOKUP($D173,Opto_Req!$N$2:$P$6,3)</f>
        <v>#N/A</v>
      </c>
    </row>
    <row r="174" spans="1:31" x14ac:dyDescent="0.25">
      <c r="A174" s="125"/>
      <c r="B174" s="453"/>
      <c r="C174" s="453"/>
      <c r="D174" s="454"/>
      <c r="E174" s="457"/>
      <c r="F174" s="158" t="str">
        <f t="shared" si="12"/>
        <v/>
      </c>
      <c r="G174" s="148" t="str">
        <f>IF($D174="","",IF($U174="",VLOOKUP($AD174,Opto_Req!$A$2:$K$6,3),1))</f>
        <v/>
      </c>
      <c r="H174" s="455"/>
      <c r="I174" s="147" t="str">
        <f t="shared" si="14"/>
        <v/>
      </c>
      <c r="J174" s="148" t="str">
        <f>IF($D174="","",VLOOKUP($AD174,Opto_Req!$A$2:$K$6,4))</f>
        <v/>
      </c>
      <c r="K174" s="457"/>
      <c r="L174" s="158" t="str">
        <f t="shared" si="15"/>
        <v/>
      </c>
      <c r="M174" s="148" t="str">
        <f>IF($D174="","",VLOOKUP($AD174,Opto_Req!$A$2:$K$6,5))</f>
        <v/>
      </c>
      <c r="N174" s="455"/>
      <c r="O174" s="147" t="str">
        <f t="shared" si="16"/>
        <v/>
      </c>
      <c r="P174" s="148" t="str">
        <f>IF($D174="","",VLOOKUP($AD174,Opto_Req!$A$2:$K$6,6))</f>
        <v/>
      </c>
      <c r="Q174" s="149" t="str">
        <f t="shared" si="13"/>
        <v/>
      </c>
      <c r="R174" s="150" t="str">
        <f t="shared" si="17"/>
        <v/>
      </c>
      <c r="S174" s="151"/>
      <c r="T174" s="456"/>
      <c r="U174" s="456"/>
      <c r="V174" s="453"/>
      <c r="W174" s="456"/>
      <c r="X174" s="456"/>
      <c r="Y174" s="152" t="str">
        <f>IF($D174="","",VLOOKUP($AD174,Opto_Req!$A$2:$K$6,9))</f>
        <v/>
      </c>
      <c r="Z174" s="152" t="str">
        <f>IF(OR($D174="",$AA174=""),"",MIN(VLOOKUP($AD174,Opto_Req!$A$2:$K$6,10),$AA174-VLOOKUP($AD174,Opto_Req!$A$2:$K$6,11)))</f>
        <v/>
      </c>
      <c r="AA174" s="453"/>
      <c r="AB174" s="453"/>
      <c r="AC174" s="151"/>
      <c r="AD174" s="126" t="e">
        <f>VLOOKUP($D174,Opto_Req!$N$2:$P$6,2)</f>
        <v>#N/A</v>
      </c>
      <c r="AE174" s="126" t="e">
        <f>VLOOKUP($D174,Opto_Req!$N$2:$P$6,3)</f>
        <v>#N/A</v>
      </c>
    </row>
    <row r="175" spans="1:31" x14ac:dyDescent="0.25">
      <c r="A175" s="125"/>
      <c r="B175" s="453"/>
      <c r="C175" s="453"/>
      <c r="D175" s="454"/>
      <c r="E175" s="457"/>
      <c r="F175" s="158" t="str">
        <f t="shared" si="12"/>
        <v/>
      </c>
      <c r="G175" s="148" t="str">
        <f>IF($D175="","",IF($U175="",VLOOKUP($AD175,Opto_Req!$A$2:$K$6,3),1))</f>
        <v/>
      </c>
      <c r="H175" s="455"/>
      <c r="I175" s="147" t="str">
        <f t="shared" si="14"/>
        <v/>
      </c>
      <c r="J175" s="148" t="str">
        <f>IF($D175="","",VLOOKUP($AD175,Opto_Req!$A$2:$K$6,4))</f>
        <v/>
      </c>
      <c r="K175" s="457"/>
      <c r="L175" s="158" t="str">
        <f t="shared" si="15"/>
        <v/>
      </c>
      <c r="M175" s="148" t="str">
        <f>IF($D175="","",VLOOKUP($AD175,Opto_Req!$A$2:$K$6,5))</f>
        <v/>
      </c>
      <c r="N175" s="455"/>
      <c r="O175" s="147" t="str">
        <f t="shared" si="16"/>
        <v/>
      </c>
      <c r="P175" s="148" t="str">
        <f>IF($D175="","",VLOOKUP($AD175,Opto_Req!$A$2:$K$6,6))</f>
        <v/>
      </c>
      <c r="Q175" s="149" t="str">
        <f t="shared" si="13"/>
        <v/>
      </c>
      <c r="R175" s="150" t="str">
        <f t="shared" si="17"/>
        <v/>
      </c>
      <c r="S175" s="151"/>
      <c r="T175" s="456"/>
      <c r="U175" s="456"/>
      <c r="V175" s="453"/>
      <c r="W175" s="456"/>
      <c r="X175" s="456"/>
      <c r="Y175" s="152" t="str">
        <f>IF($D175="","",VLOOKUP($AD175,Opto_Req!$A$2:$K$6,9))</f>
        <v/>
      </c>
      <c r="Z175" s="152" t="str">
        <f>IF(OR($D175="",$AA175=""),"",MIN(VLOOKUP($AD175,Opto_Req!$A$2:$K$6,10),$AA175-VLOOKUP($AD175,Opto_Req!$A$2:$K$6,11)))</f>
        <v/>
      </c>
      <c r="AA175" s="453"/>
      <c r="AB175" s="453"/>
      <c r="AC175" s="151"/>
      <c r="AD175" s="126" t="e">
        <f>VLOOKUP($D175,Opto_Req!$N$2:$P$6,2)</f>
        <v>#N/A</v>
      </c>
      <c r="AE175" s="126" t="e">
        <f>VLOOKUP($D175,Opto_Req!$N$2:$P$6,3)</f>
        <v>#N/A</v>
      </c>
    </row>
    <row r="176" spans="1:31" x14ac:dyDescent="0.25">
      <c r="A176" s="125"/>
      <c r="B176" s="453"/>
      <c r="C176" s="453"/>
      <c r="D176" s="454"/>
      <c r="E176" s="457"/>
      <c r="F176" s="158" t="str">
        <f t="shared" si="12"/>
        <v/>
      </c>
      <c r="G176" s="148" t="str">
        <f>IF($D176="","",IF($U176="",VLOOKUP($AD176,Opto_Req!$A$2:$K$6,3),1))</f>
        <v/>
      </c>
      <c r="H176" s="455"/>
      <c r="I176" s="147" t="str">
        <f t="shared" si="14"/>
        <v/>
      </c>
      <c r="J176" s="148" t="str">
        <f>IF($D176="","",VLOOKUP($AD176,Opto_Req!$A$2:$K$6,4))</f>
        <v/>
      </c>
      <c r="K176" s="457"/>
      <c r="L176" s="158" t="str">
        <f t="shared" si="15"/>
        <v/>
      </c>
      <c r="M176" s="148" t="str">
        <f>IF($D176="","",VLOOKUP($AD176,Opto_Req!$A$2:$K$6,5))</f>
        <v/>
      </c>
      <c r="N176" s="455"/>
      <c r="O176" s="147" t="str">
        <f t="shared" si="16"/>
        <v/>
      </c>
      <c r="P176" s="148" t="str">
        <f>IF($D176="","",VLOOKUP($AD176,Opto_Req!$A$2:$K$6,6))</f>
        <v/>
      </c>
      <c r="Q176" s="149" t="str">
        <f t="shared" si="13"/>
        <v/>
      </c>
      <c r="R176" s="150" t="str">
        <f t="shared" si="17"/>
        <v/>
      </c>
      <c r="S176" s="151"/>
      <c r="T176" s="456"/>
      <c r="U176" s="456"/>
      <c r="V176" s="453"/>
      <c r="W176" s="456"/>
      <c r="X176" s="456"/>
      <c r="Y176" s="152" t="str">
        <f>IF($D176="","",VLOOKUP($AD176,Opto_Req!$A$2:$K$6,9))</f>
        <v/>
      </c>
      <c r="Z176" s="152" t="str">
        <f>IF(OR($D176="",$AA176=""),"",MIN(VLOOKUP($AD176,Opto_Req!$A$2:$K$6,10),$AA176-VLOOKUP($AD176,Opto_Req!$A$2:$K$6,11)))</f>
        <v/>
      </c>
      <c r="AA176" s="453"/>
      <c r="AB176" s="453"/>
      <c r="AC176" s="151"/>
      <c r="AD176" s="126" t="e">
        <f>VLOOKUP($D176,Opto_Req!$N$2:$P$6,2)</f>
        <v>#N/A</v>
      </c>
      <c r="AE176" s="126" t="e">
        <f>VLOOKUP($D176,Opto_Req!$N$2:$P$6,3)</f>
        <v>#N/A</v>
      </c>
    </row>
    <row r="177" spans="1:31" x14ac:dyDescent="0.25">
      <c r="A177" s="125"/>
      <c r="B177" s="453"/>
      <c r="C177" s="453"/>
      <c r="D177" s="454"/>
      <c r="E177" s="457"/>
      <c r="F177" s="158" t="str">
        <f t="shared" si="12"/>
        <v/>
      </c>
      <c r="G177" s="148" t="str">
        <f>IF($D177="","",IF($U177="",VLOOKUP($AD177,Opto_Req!$A$2:$K$6,3),1))</f>
        <v/>
      </c>
      <c r="H177" s="455"/>
      <c r="I177" s="147" t="str">
        <f t="shared" si="14"/>
        <v/>
      </c>
      <c r="J177" s="148" t="str">
        <f>IF($D177="","",VLOOKUP($AD177,Opto_Req!$A$2:$K$6,4))</f>
        <v/>
      </c>
      <c r="K177" s="457"/>
      <c r="L177" s="158" t="str">
        <f t="shared" si="15"/>
        <v/>
      </c>
      <c r="M177" s="148" t="str">
        <f>IF($D177="","",VLOOKUP($AD177,Opto_Req!$A$2:$K$6,5))</f>
        <v/>
      </c>
      <c r="N177" s="455"/>
      <c r="O177" s="147" t="str">
        <f t="shared" si="16"/>
        <v/>
      </c>
      <c r="P177" s="148" t="str">
        <f>IF($D177="","",VLOOKUP($AD177,Opto_Req!$A$2:$K$6,6))</f>
        <v/>
      </c>
      <c r="Q177" s="149" t="str">
        <f t="shared" si="13"/>
        <v/>
      </c>
      <c r="R177" s="150" t="str">
        <f t="shared" si="17"/>
        <v/>
      </c>
      <c r="S177" s="151"/>
      <c r="T177" s="456"/>
      <c r="U177" s="456"/>
      <c r="V177" s="453"/>
      <c r="W177" s="456"/>
      <c r="X177" s="456"/>
      <c r="Y177" s="152" t="str">
        <f>IF($D177="","",VLOOKUP($AD177,Opto_Req!$A$2:$K$6,9))</f>
        <v/>
      </c>
      <c r="Z177" s="152" t="str">
        <f>IF(OR($D177="",$AA177=""),"",MIN(VLOOKUP($AD177,Opto_Req!$A$2:$K$6,10),$AA177-VLOOKUP($AD177,Opto_Req!$A$2:$K$6,11)))</f>
        <v/>
      </c>
      <c r="AA177" s="453"/>
      <c r="AB177" s="453"/>
      <c r="AC177" s="151"/>
      <c r="AD177" s="126" t="e">
        <f>VLOOKUP($D177,Opto_Req!$N$2:$P$6,2)</f>
        <v>#N/A</v>
      </c>
      <c r="AE177" s="126" t="e">
        <f>VLOOKUP($D177,Opto_Req!$N$2:$P$6,3)</f>
        <v>#N/A</v>
      </c>
    </row>
    <row r="178" spans="1:31" x14ac:dyDescent="0.25">
      <c r="A178" s="125"/>
      <c r="B178" s="453"/>
      <c r="C178" s="453"/>
      <c r="D178" s="454"/>
      <c r="E178" s="457"/>
      <c r="F178" s="158" t="str">
        <f t="shared" si="12"/>
        <v/>
      </c>
      <c r="G178" s="148" t="str">
        <f>IF($D178="","",IF($U178="",VLOOKUP($AD178,Opto_Req!$A$2:$K$6,3),1))</f>
        <v/>
      </c>
      <c r="H178" s="455"/>
      <c r="I178" s="147" t="str">
        <f t="shared" si="14"/>
        <v/>
      </c>
      <c r="J178" s="148" t="str">
        <f>IF($D178="","",VLOOKUP($AD178,Opto_Req!$A$2:$K$6,4))</f>
        <v/>
      </c>
      <c r="K178" s="457"/>
      <c r="L178" s="158" t="str">
        <f t="shared" si="15"/>
        <v/>
      </c>
      <c r="M178" s="148" t="str">
        <f>IF($D178="","",VLOOKUP($AD178,Opto_Req!$A$2:$K$6,5))</f>
        <v/>
      </c>
      <c r="N178" s="455"/>
      <c r="O178" s="147" t="str">
        <f t="shared" si="16"/>
        <v/>
      </c>
      <c r="P178" s="148" t="str">
        <f>IF($D178="","",VLOOKUP($AD178,Opto_Req!$A$2:$K$6,6))</f>
        <v/>
      </c>
      <c r="Q178" s="149" t="str">
        <f t="shared" si="13"/>
        <v/>
      </c>
      <c r="R178" s="150" t="str">
        <f t="shared" si="17"/>
        <v/>
      </c>
      <c r="S178" s="151"/>
      <c r="T178" s="456"/>
      <c r="U178" s="456"/>
      <c r="V178" s="453"/>
      <c r="W178" s="456"/>
      <c r="X178" s="456"/>
      <c r="Y178" s="152" t="str">
        <f>IF($D178="","",VLOOKUP($AD178,Opto_Req!$A$2:$K$6,9))</f>
        <v/>
      </c>
      <c r="Z178" s="152" t="str">
        <f>IF(OR($D178="",$AA178=""),"",MIN(VLOOKUP($AD178,Opto_Req!$A$2:$K$6,10),$AA178-VLOOKUP($AD178,Opto_Req!$A$2:$K$6,11)))</f>
        <v/>
      </c>
      <c r="AA178" s="453"/>
      <c r="AB178" s="453"/>
      <c r="AC178" s="151"/>
      <c r="AD178" s="126" t="e">
        <f>VLOOKUP($D178,Opto_Req!$N$2:$P$6,2)</f>
        <v>#N/A</v>
      </c>
      <c r="AE178" s="126" t="e">
        <f>VLOOKUP($D178,Opto_Req!$N$2:$P$6,3)</f>
        <v>#N/A</v>
      </c>
    </row>
    <row r="179" spans="1:31" x14ac:dyDescent="0.25">
      <c r="A179" s="125"/>
      <c r="B179" s="453"/>
      <c r="C179" s="453"/>
      <c r="D179" s="454"/>
      <c r="E179" s="457"/>
      <c r="F179" s="158" t="str">
        <f t="shared" si="12"/>
        <v/>
      </c>
      <c r="G179" s="148" t="str">
        <f>IF($D179="","",IF($U179="",VLOOKUP($AD179,Opto_Req!$A$2:$K$6,3),1))</f>
        <v/>
      </c>
      <c r="H179" s="455"/>
      <c r="I179" s="147" t="str">
        <f t="shared" si="14"/>
        <v/>
      </c>
      <c r="J179" s="148" t="str">
        <f>IF($D179="","",VLOOKUP($AD179,Opto_Req!$A$2:$K$6,4))</f>
        <v/>
      </c>
      <c r="K179" s="457"/>
      <c r="L179" s="158" t="str">
        <f t="shared" si="15"/>
        <v/>
      </c>
      <c r="M179" s="148" t="str">
        <f>IF($D179="","",VLOOKUP($AD179,Opto_Req!$A$2:$K$6,5))</f>
        <v/>
      </c>
      <c r="N179" s="455"/>
      <c r="O179" s="147" t="str">
        <f t="shared" si="16"/>
        <v/>
      </c>
      <c r="P179" s="148" t="str">
        <f>IF($D179="","",VLOOKUP($AD179,Opto_Req!$A$2:$K$6,6))</f>
        <v/>
      </c>
      <c r="Q179" s="149" t="str">
        <f t="shared" si="13"/>
        <v/>
      </c>
      <c r="R179" s="150" t="str">
        <f t="shared" si="17"/>
        <v/>
      </c>
      <c r="S179" s="151"/>
      <c r="T179" s="456"/>
      <c r="U179" s="456"/>
      <c r="V179" s="453"/>
      <c r="W179" s="456"/>
      <c r="X179" s="456"/>
      <c r="Y179" s="152" t="str">
        <f>IF($D179="","",VLOOKUP($AD179,Opto_Req!$A$2:$K$6,9))</f>
        <v/>
      </c>
      <c r="Z179" s="152" t="str">
        <f>IF(OR($D179="",$AA179=""),"",MIN(VLOOKUP($AD179,Opto_Req!$A$2:$K$6,10),$AA179-VLOOKUP($AD179,Opto_Req!$A$2:$K$6,11)))</f>
        <v/>
      </c>
      <c r="AA179" s="453"/>
      <c r="AB179" s="453"/>
      <c r="AC179" s="151"/>
      <c r="AD179" s="126" t="e">
        <f>VLOOKUP($D179,Opto_Req!$N$2:$P$6,2)</f>
        <v>#N/A</v>
      </c>
      <c r="AE179" s="126" t="e">
        <f>VLOOKUP($D179,Opto_Req!$N$2:$P$6,3)</f>
        <v>#N/A</v>
      </c>
    </row>
    <row r="180" spans="1:31" x14ac:dyDescent="0.25">
      <c r="A180" s="125"/>
      <c r="B180" s="453"/>
      <c r="C180" s="453"/>
      <c r="D180" s="454"/>
      <c r="E180" s="457"/>
      <c r="F180" s="158" t="str">
        <f t="shared" si="12"/>
        <v/>
      </c>
      <c r="G180" s="148" t="str">
        <f>IF($D180="","",IF($U180="",VLOOKUP($AD180,Opto_Req!$A$2:$K$6,3),1))</f>
        <v/>
      </c>
      <c r="H180" s="455"/>
      <c r="I180" s="147" t="str">
        <f t="shared" si="14"/>
        <v/>
      </c>
      <c r="J180" s="148" t="str">
        <f>IF($D180="","",VLOOKUP($AD180,Opto_Req!$A$2:$K$6,4))</f>
        <v/>
      </c>
      <c r="K180" s="457"/>
      <c r="L180" s="158" t="str">
        <f t="shared" si="15"/>
        <v/>
      </c>
      <c r="M180" s="148" t="str">
        <f>IF($D180="","",VLOOKUP($AD180,Opto_Req!$A$2:$K$6,5))</f>
        <v/>
      </c>
      <c r="N180" s="455"/>
      <c r="O180" s="147" t="str">
        <f t="shared" si="16"/>
        <v/>
      </c>
      <c r="P180" s="148" t="str">
        <f>IF($D180="","",VLOOKUP($AD180,Opto_Req!$A$2:$K$6,6))</f>
        <v/>
      </c>
      <c r="Q180" s="149" t="str">
        <f t="shared" si="13"/>
        <v/>
      </c>
      <c r="R180" s="150" t="str">
        <f t="shared" si="17"/>
        <v/>
      </c>
      <c r="S180" s="151"/>
      <c r="T180" s="456"/>
      <c r="U180" s="456"/>
      <c r="V180" s="453"/>
      <c r="W180" s="456"/>
      <c r="X180" s="456"/>
      <c r="Y180" s="152" t="str">
        <f>IF($D180="","",VLOOKUP($AD180,Opto_Req!$A$2:$K$6,9))</f>
        <v/>
      </c>
      <c r="Z180" s="152" t="str">
        <f>IF(OR($D180="",$AA180=""),"",MIN(VLOOKUP($AD180,Opto_Req!$A$2:$K$6,10),$AA180-VLOOKUP($AD180,Opto_Req!$A$2:$K$6,11)))</f>
        <v/>
      </c>
      <c r="AA180" s="453"/>
      <c r="AB180" s="453"/>
      <c r="AC180" s="151"/>
      <c r="AD180" s="126" t="e">
        <f>VLOOKUP($D180,Opto_Req!$N$2:$P$6,2)</f>
        <v>#N/A</v>
      </c>
      <c r="AE180" s="126" t="e">
        <f>VLOOKUP($D180,Opto_Req!$N$2:$P$6,3)</f>
        <v>#N/A</v>
      </c>
    </row>
    <row r="181" spans="1:31" x14ac:dyDescent="0.25">
      <c r="A181" s="125"/>
      <c r="B181" s="453"/>
      <c r="C181" s="453"/>
      <c r="D181" s="454"/>
      <c r="E181" s="457"/>
      <c r="F181" s="158" t="str">
        <f t="shared" si="12"/>
        <v/>
      </c>
      <c r="G181" s="148" t="str">
        <f>IF($D181="","",IF($U181="",VLOOKUP($AD181,Opto_Req!$A$2:$K$6,3),1))</f>
        <v/>
      </c>
      <c r="H181" s="455"/>
      <c r="I181" s="147" t="str">
        <f t="shared" si="14"/>
        <v/>
      </c>
      <c r="J181" s="148" t="str">
        <f>IF($D181="","",VLOOKUP($AD181,Opto_Req!$A$2:$K$6,4))</f>
        <v/>
      </c>
      <c r="K181" s="457"/>
      <c r="L181" s="158" t="str">
        <f t="shared" si="15"/>
        <v/>
      </c>
      <c r="M181" s="148" t="str">
        <f>IF($D181="","",VLOOKUP($AD181,Opto_Req!$A$2:$K$6,5))</f>
        <v/>
      </c>
      <c r="N181" s="455"/>
      <c r="O181" s="147" t="str">
        <f t="shared" si="16"/>
        <v/>
      </c>
      <c r="P181" s="148" t="str">
        <f>IF($D181="","",VLOOKUP($AD181,Opto_Req!$A$2:$K$6,6))</f>
        <v/>
      </c>
      <c r="Q181" s="149" t="str">
        <f t="shared" si="13"/>
        <v/>
      </c>
      <c r="R181" s="150" t="str">
        <f t="shared" si="17"/>
        <v/>
      </c>
      <c r="S181" s="151"/>
      <c r="T181" s="456"/>
      <c r="U181" s="456"/>
      <c r="V181" s="453"/>
      <c r="W181" s="456"/>
      <c r="X181" s="456"/>
      <c r="Y181" s="152" t="str">
        <f>IF($D181="","",VLOOKUP($AD181,Opto_Req!$A$2:$K$6,9))</f>
        <v/>
      </c>
      <c r="Z181" s="152" t="str">
        <f>IF(OR($D181="",$AA181=""),"",MIN(VLOOKUP($AD181,Opto_Req!$A$2:$K$6,10),$AA181-VLOOKUP($AD181,Opto_Req!$A$2:$K$6,11)))</f>
        <v/>
      </c>
      <c r="AA181" s="453"/>
      <c r="AB181" s="453"/>
      <c r="AC181" s="151"/>
      <c r="AD181" s="126" t="e">
        <f>VLOOKUP($D181,Opto_Req!$N$2:$P$6,2)</f>
        <v>#N/A</v>
      </c>
      <c r="AE181" s="126" t="e">
        <f>VLOOKUP($D181,Opto_Req!$N$2:$P$6,3)</f>
        <v>#N/A</v>
      </c>
    </row>
    <row r="182" spans="1:31" x14ac:dyDescent="0.25">
      <c r="A182" s="125"/>
      <c r="B182" s="453"/>
      <c r="C182" s="453"/>
      <c r="D182" s="454"/>
      <c r="E182" s="457"/>
      <c r="F182" s="158" t="str">
        <f t="shared" si="12"/>
        <v/>
      </c>
      <c r="G182" s="148" t="str">
        <f>IF($D182="","",IF($U182="",VLOOKUP($AD182,Opto_Req!$A$2:$K$6,3),1))</f>
        <v/>
      </c>
      <c r="H182" s="455"/>
      <c r="I182" s="147" t="str">
        <f t="shared" si="14"/>
        <v/>
      </c>
      <c r="J182" s="148" t="str">
        <f>IF($D182="","",VLOOKUP($AD182,Opto_Req!$A$2:$K$6,4))</f>
        <v/>
      </c>
      <c r="K182" s="457"/>
      <c r="L182" s="158" t="str">
        <f t="shared" si="15"/>
        <v/>
      </c>
      <c r="M182" s="148" t="str">
        <f>IF($D182="","",VLOOKUP($AD182,Opto_Req!$A$2:$K$6,5))</f>
        <v/>
      </c>
      <c r="N182" s="455"/>
      <c r="O182" s="147" t="str">
        <f t="shared" si="16"/>
        <v/>
      </c>
      <c r="P182" s="148" t="str">
        <f>IF($D182="","",VLOOKUP($AD182,Opto_Req!$A$2:$K$6,6))</f>
        <v/>
      </c>
      <c r="Q182" s="149" t="str">
        <f t="shared" si="13"/>
        <v/>
      </c>
      <c r="R182" s="150" t="str">
        <f t="shared" si="17"/>
        <v/>
      </c>
      <c r="S182" s="151"/>
      <c r="T182" s="456"/>
      <c r="U182" s="456"/>
      <c r="V182" s="453"/>
      <c r="W182" s="456"/>
      <c r="X182" s="456"/>
      <c r="Y182" s="152" t="str">
        <f>IF($D182="","",VLOOKUP($AD182,Opto_Req!$A$2:$K$6,9))</f>
        <v/>
      </c>
      <c r="Z182" s="152" t="str">
        <f>IF(OR($D182="",$AA182=""),"",MIN(VLOOKUP($AD182,Opto_Req!$A$2:$K$6,10),$AA182-VLOOKUP($AD182,Opto_Req!$A$2:$K$6,11)))</f>
        <v/>
      </c>
      <c r="AA182" s="453"/>
      <c r="AB182" s="453"/>
      <c r="AC182" s="151"/>
      <c r="AD182" s="126" t="e">
        <f>VLOOKUP($D182,Opto_Req!$N$2:$P$6,2)</f>
        <v>#N/A</v>
      </c>
      <c r="AE182" s="126" t="e">
        <f>VLOOKUP($D182,Opto_Req!$N$2:$P$6,3)</f>
        <v>#N/A</v>
      </c>
    </row>
    <row r="183" spans="1:31" x14ac:dyDescent="0.25">
      <c r="A183" s="125"/>
      <c r="B183" s="453"/>
      <c r="C183" s="453"/>
      <c r="D183" s="454"/>
      <c r="E183" s="457"/>
      <c r="F183" s="158" t="str">
        <f t="shared" si="12"/>
        <v/>
      </c>
      <c r="G183" s="148" t="str">
        <f>IF($D183="","",IF($U183="",VLOOKUP($AD183,Opto_Req!$A$2:$K$6,3),1))</f>
        <v/>
      </c>
      <c r="H183" s="455"/>
      <c r="I183" s="147" t="str">
        <f t="shared" si="14"/>
        <v/>
      </c>
      <c r="J183" s="148" t="str">
        <f>IF($D183="","",VLOOKUP($AD183,Opto_Req!$A$2:$K$6,4))</f>
        <v/>
      </c>
      <c r="K183" s="457"/>
      <c r="L183" s="158" t="str">
        <f t="shared" si="15"/>
        <v/>
      </c>
      <c r="M183" s="148" t="str">
        <f>IF($D183="","",VLOOKUP($AD183,Opto_Req!$A$2:$K$6,5))</f>
        <v/>
      </c>
      <c r="N183" s="455"/>
      <c r="O183" s="147" t="str">
        <f t="shared" si="16"/>
        <v/>
      </c>
      <c r="P183" s="148" t="str">
        <f>IF($D183="","",VLOOKUP($AD183,Opto_Req!$A$2:$K$6,6))</f>
        <v/>
      </c>
      <c r="Q183" s="149" t="str">
        <f t="shared" si="13"/>
        <v/>
      </c>
      <c r="R183" s="150" t="str">
        <f t="shared" si="17"/>
        <v/>
      </c>
      <c r="S183" s="151"/>
      <c r="T183" s="456"/>
      <c r="U183" s="456"/>
      <c r="V183" s="453"/>
      <c r="W183" s="456"/>
      <c r="X183" s="456"/>
      <c r="Y183" s="152" t="str">
        <f>IF($D183="","",VLOOKUP($AD183,Opto_Req!$A$2:$K$6,9))</f>
        <v/>
      </c>
      <c r="Z183" s="152" t="str">
        <f>IF(OR($D183="",$AA183=""),"",MIN(VLOOKUP($AD183,Opto_Req!$A$2:$K$6,10),$AA183-VLOOKUP($AD183,Opto_Req!$A$2:$K$6,11)))</f>
        <v/>
      </c>
      <c r="AA183" s="453"/>
      <c r="AB183" s="453"/>
      <c r="AC183" s="151"/>
      <c r="AD183" s="126" t="e">
        <f>VLOOKUP($D183,Opto_Req!$N$2:$P$6,2)</f>
        <v>#N/A</v>
      </c>
      <c r="AE183" s="126" t="e">
        <f>VLOOKUP($D183,Opto_Req!$N$2:$P$6,3)</f>
        <v>#N/A</v>
      </c>
    </row>
    <row r="184" spans="1:31" x14ac:dyDescent="0.25">
      <c r="A184" s="125"/>
      <c r="B184" s="453"/>
      <c r="C184" s="453"/>
      <c r="D184" s="454"/>
      <c r="E184" s="457"/>
      <c r="F184" s="158" t="str">
        <f t="shared" si="12"/>
        <v/>
      </c>
      <c r="G184" s="148" t="str">
        <f>IF($D184="","",IF($U184="",VLOOKUP($AD184,Opto_Req!$A$2:$K$6,3),1))</f>
        <v/>
      </c>
      <c r="H184" s="455"/>
      <c r="I184" s="147" t="str">
        <f t="shared" si="14"/>
        <v/>
      </c>
      <c r="J184" s="148" t="str">
        <f>IF($D184="","",VLOOKUP($AD184,Opto_Req!$A$2:$K$6,4))</f>
        <v/>
      </c>
      <c r="K184" s="457"/>
      <c r="L184" s="158" t="str">
        <f t="shared" si="15"/>
        <v/>
      </c>
      <c r="M184" s="148" t="str">
        <f>IF($D184="","",VLOOKUP($AD184,Opto_Req!$A$2:$K$6,5))</f>
        <v/>
      </c>
      <c r="N184" s="455"/>
      <c r="O184" s="147" t="str">
        <f t="shared" si="16"/>
        <v/>
      </c>
      <c r="P184" s="148" t="str">
        <f>IF($D184="","",VLOOKUP($AD184,Opto_Req!$A$2:$K$6,6))</f>
        <v/>
      </c>
      <c r="Q184" s="149" t="str">
        <f t="shared" si="13"/>
        <v/>
      </c>
      <c r="R184" s="150" t="str">
        <f t="shared" si="17"/>
        <v/>
      </c>
      <c r="S184" s="151"/>
      <c r="T184" s="456"/>
      <c r="U184" s="456"/>
      <c r="V184" s="453"/>
      <c r="W184" s="456"/>
      <c r="X184" s="456"/>
      <c r="Y184" s="152" t="str">
        <f>IF($D184="","",VLOOKUP($AD184,Opto_Req!$A$2:$K$6,9))</f>
        <v/>
      </c>
      <c r="Z184" s="152" t="str">
        <f>IF(OR($D184="",$AA184=""),"",MIN(VLOOKUP($AD184,Opto_Req!$A$2:$K$6,10),$AA184-VLOOKUP($AD184,Opto_Req!$A$2:$K$6,11)))</f>
        <v/>
      </c>
      <c r="AA184" s="453"/>
      <c r="AB184" s="453"/>
      <c r="AC184" s="151"/>
      <c r="AD184" s="126" t="e">
        <f>VLOOKUP($D184,Opto_Req!$N$2:$P$6,2)</f>
        <v>#N/A</v>
      </c>
      <c r="AE184" s="126" t="e">
        <f>VLOOKUP($D184,Opto_Req!$N$2:$P$6,3)</f>
        <v>#N/A</v>
      </c>
    </row>
    <row r="185" spans="1:31" x14ac:dyDescent="0.25">
      <c r="A185" s="125"/>
      <c r="B185" s="453"/>
      <c r="C185" s="453"/>
      <c r="D185" s="454"/>
      <c r="E185" s="457"/>
      <c r="F185" s="158" t="str">
        <f t="shared" si="12"/>
        <v/>
      </c>
      <c r="G185" s="148" t="str">
        <f>IF($D185="","",IF($U185="",VLOOKUP($AD185,Opto_Req!$A$2:$K$6,3),1))</f>
        <v/>
      </c>
      <c r="H185" s="455"/>
      <c r="I185" s="147" t="str">
        <f t="shared" si="14"/>
        <v/>
      </c>
      <c r="J185" s="148" t="str">
        <f>IF($D185="","",VLOOKUP($AD185,Opto_Req!$A$2:$K$6,4))</f>
        <v/>
      </c>
      <c r="K185" s="457"/>
      <c r="L185" s="158" t="str">
        <f t="shared" si="15"/>
        <v/>
      </c>
      <c r="M185" s="148" t="str">
        <f>IF($D185="","",VLOOKUP($AD185,Opto_Req!$A$2:$K$6,5))</f>
        <v/>
      </c>
      <c r="N185" s="455"/>
      <c r="O185" s="147" t="str">
        <f t="shared" si="16"/>
        <v/>
      </c>
      <c r="P185" s="148" t="str">
        <f>IF($D185="","",VLOOKUP($AD185,Opto_Req!$A$2:$K$6,6))</f>
        <v/>
      </c>
      <c r="Q185" s="149" t="str">
        <f t="shared" si="13"/>
        <v/>
      </c>
      <c r="R185" s="150" t="str">
        <f t="shared" si="17"/>
        <v/>
      </c>
      <c r="S185" s="151"/>
      <c r="T185" s="456"/>
      <c r="U185" s="456"/>
      <c r="V185" s="453"/>
      <c r="W185" s="456"/>
      <c r="X185" s="456"/>
      <c r="Y185" s="152" t="str">
        <f>IF($D185="","",VLOOKUP($AD185,Opto_Req!$A$2:$K$6,9))</f>
        <v/>
      </c>
      <c r="Z185" s="152" t="str">
        <f>IF(OR($D185="",$AA185=""),"",MIN(VLOOKUP($AD185,Opto_Req!$A$2:$K$6,10),$AA185-VLOOKUP($AD185,Opto_Req!$A$2:$K$6,11)))</f>
        <v/>
      </c>
      <c r="AA185" s="453"/>
      <c r="AB185" s="453"/>
      <c r="AC185" s="151"/>
      <c r="AD185" s="126" t="e">
        <f>VLOOKUP($D185,Opto_Req!$N$2:$P$6,2)</f>
        <v>#N/A</v>
      </c>
      <c r="AE185" s="126" t="e">
        <f>VLOOKUP($D185,Opto_Req!$N$2:$P$6,3)</f>
        <v>#N/A</v>
      </c>
    </row>
    <row r="186" spans="1:31" x14ac:dyDescent="0.25">
      <c r="A186" s="125"/>
      <c r="B186" s="453"/>
      <c r="C186" s="453"/>
      <c r="D186" s="454"/>
      <c r="E186" s="457"/>
      <c r="F186" s="158" t="str">
        <f t="shared" si="12"/>
        <v/>
      </c>
      <c r="G186" s="148" t="str">
        <f>IF($D186="","",IF($U186="",VLOOKUP($AD186,Opto_Req!$A$2:$K$6,3),1))</f>
        <v/>
      </c>
      <c r="H186" s="455"/>
      <c r="I186" s="147" t="str">
        <f t="shared" si="14"/>
        <v/>
      </c>
      <c r="J186" s="148" t="str">
        <f>IF($D186="","",VLOOKUP($AD186,Opto_Req!$A$2:$K$6,4))</f>
        <v/>
      </c>
      <c r="K186" s="457"/>
      <c r="L186" s="158" t="str">
        <f t="shared" si="15"/>
        <v/>
      </c>
      <c r="M186" s="148" t="str">
        <f>IF($D186="","",VLOOKUP($AD186,Opto_Req!$A$2:$K$6,5))</f>
        <v/>
      </c>
      <c r="N186" s="455"/>
      <c r="O186" s="147" t="str">
        <f t="shared" si="16"/>
        <v/>
      </c>
      <c r="P186" s="148" t="str">
        <f>IF($D186="","",VLOOKUP($AD186,Opto_Req!$A$2:$K$6,6))</f>
        <v/>
      </c>
      <c r="Q186" s="149" t="str">
        <f t="shared" si="13"/>
        <v/>
      </c>
      <c r="R186" s="150" t="str">
        <f t="shared" si="17"/>
        <v/>
      </c>
      <c r="S186" s="151"/>
      <c r="T186" s="456"/>
      <c r="U186" s="456"/>
      <c r="V186" s="453"/>
      <c r="W186" s="456"/>
      <c r="X186" s="456"/>
      <c r="Y186" s="152" t="str">
        <f>IF($D186="","",VLOOKUP($AD186,Opto_Req!$A$2:$K$6,9))</f>
        <v/>
      </c>
      <c r="Z186" s="152" t="str">
        <f>IF(OR($D186="",$AA186=""),"",MIN(VLOOKUP($AD186,Opto_Req!$A$2:$K$6,10),$AA186-VLOOKUP($AD186,Opto_Req!$A$2:$K$6,11)))</f>
        <v/>
      </c>
      <c r="AA186" s="453"/>
      <c r="AB186" s="453"/>
      <c r="AC186" s="151"/>
      <c r="AD186" s="126" t="e">
        <f>VLOOKUP($D186,Opto_Req!$N$2:$P$6,2)</f>
        <v>#N/A</v>
      </c>
      <c r="AE186" s="126" t="e">
        <f>VLOOKUP($D186,Opto_Req!$N$2:$P$6,3)</f>
        <v>#N/A</v>
      </c>
    </row>
    <row r="187" spans="1:31" x14ac:dyDescent="0.25">
      <c r="A187" s="125"/>
      <c r="B187" s="453"/>
      <c r="C187" s="453"/>
      <c r="D187" s="454"/>
      <c r="E187" s="457"/>
      <c r="F187" s="158" t="str">
        <f t="shared" si="12"/>
        <v/>
      </c>
      <c r="G187" s="148" t="str">
        <f>IF($D187="","",IF($U187="",VLOOKUP($AD187,Opto_Req!$A$2:$K$6,3),1))</f>
        <v/>
      </c>
      <c r="H187" s="455"/>
      <c r="I187" s="147" t="str">
        <f t="shared" si="14"/>
        <v/>
      </c>
      <c r="J187" s="148" t="str">
        <f>IF($D187="","",VLOOKUP($AD187,Opto_Req!$A$2:$K$6,4))</f>
        <v/>
      </c>
      <c r="K187" s="457"/>
      <c r="L187" s="158" t="str">
        <f t="shared" si="15"/>
        <v/>
      </c>
      <c r="M187" s="148" t="str">
        <f>IF($D187="","",VLOOKUP($AD187,Opto_Req!$A$2:$K$6,5))</f>
        <v/>
      </c>
      <c r="N187" s="455"/>
      <c r="O187" s="147" t="str">
        <f t="shared" si="16"/>
        <v/>
      </c>
      <c r="P187" s="148" t="str">
        <f>IF($D187="","",VLOOKUP($AD187,Opto_Req!$A$2:$K$6,6))</f>
        <v/>
      </c>
      <c r="Q187" s="149" t="str">
        <f t="shared" si="13"/>
        <v/>
      </c>
      <c r="R187" s="150" t="str">
        <f t="shared" si="17"/>
        <v/>
      </c>
      <c r="S187" s="151"/>
      <c r="T187" s="456"/>
      <c r="U187" s="456"/>
      <c r="V187" s="453"/>
      <c r="W187" s="456"/>
      <c r="X187" s="456"/>
      <c r="Y187" s="152" t="str">
        <f>IF($D187="","",VLOOKUP($AD187,Opto_Req!$A$2:$K$6,9))</f>
        <v/>
      </c>
      <c r="Z187" s="152" t="str">
        <f>IF(OR($D187="",$AA187=""),"",MIN(VLOOKUP($AD187,Opto_Req!$A$2:$K$6,10),$AA187-VLOOKUP($AD187,Opto_Req!$A$2:$K$6,11)))</f>
        <v/>
      </c>
      <c r="AA187" s="453"/>
      <c r="AB187" s="453"/>
      <c r="AC187" s="151"/>
      <c r="AD187" s="126" t="e">
        <f>VLOOKUP($D187,Opto_Req!$N$2:$P$6,2)</f>
        <v>#N/A</v>
      </c>
      <c r="AE187" s="126" t="e">
        <f>VLOOKUP($D187,Opto_Req!$N$2:$P$6,3)</f>
        <v>#N/A</v>
      </c>
    </row>
    <row r="188" spans="1:31" x14ac:dyDescent="0.25">
      <c r="A188" s="125"/>
      <c r="B188" s="453"/>
      <c r="C188" s="453"/>
      <c r="D188" s="454"/>
      <c r="E188" s="457"/>
      <c r="F188" s="158" t="str">
        <f t="shared" si="12"/>
        <v/>
      </c>
      <c r="G188" s="148" t="str">
        <f>IF($D188="","",IF($U188="",VLOOKUP($AD188,Opto_Req!$A$2:$K$6,3),1))</f>
        <v/>
      </c>
      <c r="H188" s="455"/>
      <c r="I188" s="147" t="str">
        <f t="shared" si="14"/>
        <v/>
      </c>
      <c r="J188" s="148" t="str">
        <f>IF($D188="","",VLOOKUP($AD188,Opto_Req!$A$2:$K$6,4))</f>
        <v/>
      </c>
      <c r="K188" s="457"/>
      <c r="L188" s="158" t="str">
        <f t="shared" si="15"/>
        <v/>
      </c>
      <c r="M188" s="148" t="str">
        <f>IF($D188="","",VLOOKUP($AD188,Opto_Req!$A$2:$K$6,5))</f>
        <v/>
      </c>
      <c r="N188" s="455"/>
      <c r="O188" s="147" t="str">
        <f t="shared" si="16"/>
        <v/>
      </c>
      <c r="P188" s="148" t="str">
        <f>IF($D188="","",VLOOKUP($AD188,Opto_Req!$A$2:$K$6,6))</f>
        <v/>
      </c>
      <c r="Q188" s="149" t="str">
        <f t="shared" si="13"/>
        <v/>
      </c>
      <c r="R188" s="150" t="str">
        <f t="shared" si="17"/>
        <v/>
      </c>
      <c r="S188" s="151"/>
      <c r="T188" s="456"/>
      <c r="U188" s="456"/>
      <c r="V188" s="453"/>
      <c r="W188" s="456"/>
      <c r="X188" s="456"/>
      <c r="Y188" s="152" t="str">
        <f>IF($D188="","",VLOOKUP($AD188,Opto_Req!$A$2:$K$6,9))</f>
        <v/>
      </c>
      <c r="Z188" s="152" t="str">
        <f>IF(OR($D188="",$AA188=""),"",MIN(VLOOKUP($AD188,Opto_Req!$A$2:$K$6,10),$AA188-VLOOKUP($AD188,Opto_Req!$A$2:$K$6,11)))</f>
        <v/>
      </c>
      <c r="AA188" s="453"/>
      <c r="AB188" s="453"/>
      <c r="AC188" s="151"/>
      <c r="AD188" s="126" t="e">
        <f>VLOOKUP($D188,Opto_Req!$N$2:$P$6,2)</f>
        <v>#N/A</v>
      </c>
      <c r="AE188" s="126" t="e">
        <f>VLOOKUP($D188,Opto_Req!$N$2:$P$6,3)</f>
        <v>#N/A</v>
      </c>
    </row>
    <row r="189" spans="1:31" x14ac:dyDescent="0.25">
      <c r="A189" s="125"/>
      <c r="B189" s="453"/>
      <c r="C189" s="453"/>
      <c r="D189" s="454"/>
      <c r="E189" s="457"/>
      <c r="F189" s="158" t="str">
        <f t="shared" si="12"/>
        <v/>
      </c>
      <c r="G189" s="148" t="str">
        <f>IF($D189="","",IF($U189="",VLOOKUP($AD189,Opto_Req!$A$2:$K$6,3),1))</f>
        <v/>
      </c>
      <c r="H189" s="455"/>
      <c r="I189" s="147" t="str">
        <f t="shared" si="14"/>
        <v/>
      </c>
      <c r="J189" s="148" t="str">
        <f>IF($D189="","",VLOOKUP($AD189,Opto_Req!$A$2:$K$6,4))</f>
        <v/>
      </c>
      <c r="K189" s="457"/>
      <c r="L189" s="158" t="str">
        <f t="shared" si="15"/>
        <v/>
      </c>
      <c r="M189" s="148" t="str">
        <f>IF($D189="","",VLOOKUP($AD189,Opto_Req!$A$2:$K$6,5))</f>
        <v/>
      </c>
      <c r="N189" s="455"/>
      <c r="O189" s="147" t="str">
        <f t="shared" si="16"/>
        <v/>
      </c>
      <c r="P189" s="148" t="str">
        <f>IF($D189="","",VLOOKUP($AD189,Opto_Req!$A$2:$K$6,6))</f>
        <v/>
      </c>
      <c r="Q189" s="149" t="str">
        <f t="shared" si="13"/>
        <v/>
      </c>
      <c r="R189" s="150" t="str">
        <f t="shared" si="17"/>
        <v/>
      </c>
      <c r="S189" s="151"/>
      <c r="T189" s="456"/>
      <c r="U189" s="456"/>
      <c r="V189" s="453"/>
      <c r="W189" s="456"/>
      <c r="X189" s="456"/>
      <c r="Y189" s="152" t="str">
        <f>IF($D189="","",VLOOKUP($AD189,Opto_Req!$A$2:$K$6,9))</f>
        <v/>
      </c>
      <c r="Z189" s="152" t="str">
        <f>IF(OR($D189="",$AA189=""),"",MIN(VLOOKUP($AD189,Opto_Req!$A$2:$K$6,10),$AA189-VLOOKUP($AD189,Opto_Req!$A$2:$K$6,11)))</f>
        <v/>
      </c>
      <c r="AA189" s="453"/>
      <c r="AB189" s="453"/>
      <c r="AC189" s="151"/>
      <c r="AD189" s="126" t="e">
        <f>VLOOKUP($D189,Opto_Req!$N$2:$P$6,2)</f>
        <v>#N/A</v>
      </c>
      <c r="AE189" s="126" t="e">
        <f>VLOOKUP($D189,Opto_Req!$N$2:$P$6,3)</f>
        <v>#N/A</v>
      </c>
    </row>
    <row r="190" spans="1:31" x14ac:dyDescent="0.25">
      <c r="A190" s="125"/>
      <c r="B190" s="453"/>
      <c r="C190" s="453"/>
      <c r="D190" s="454"/>
      <c r="E190" s="457"/>
      <c r="F190" s="158" t="str">
        <f t="shared" si="12"/>
        <v/>
      </c>
      <c r="G190" s="148" t="str">
        <f>IF($D190="","",IF($U190="",VLOOKUP($AD190,Opto_Req!$A$2:$K$6,3),1))</f>
        <v/>
      </c>
      <c r="H190" s="455"/>
      <c r="I190" s="147" t="str">
        <f t="shared" si="14"/>
        <v/>
      </c>
      <c r="J190" s="148" t="str">
        <f>IF($D190="","",VLOOKUP($AD190,Opto_Req!$A$2:$K$6,4))</f>
        <v/>
      </c>
      <c r="K190" s="457"/>
      <c r="L190" s="158" t="str">
        <f t="shared" si="15"/>
        <v/>
      </c>
      <c r="M190" s="148" t="str">
        <f>IF($D190="","",VLOOKUP($AD190,Opto_Req!$A$2:$K$6,5))</f>
        <v/>
      </c>
      <c r="N190" s="455"/>
      <c r="O190" s="147" t="str">
        <f t="shared" si="16"/>
        <v/>
      </c>
      <c r="P190" s="148" t="str">
        <f>IF($D190="","",VLOOKUP($AD190,Opto_Req!$A$2:$K$6,6))</f>
        <v/>
      </c>
      <c r="Q190" s="149" t="str">
        <f t="shared" si="13"/>
        <v/>
      </c>
      <c r="R190" s="150" t="str">
        <f t="shared" si="17"/>
        <v/>
      </c>
      <c r="S190" s="151"/>
      <c r="T190" s="456"/>
      <c r="U190" s="456"/>
      <c r="V190" s="453"/>
      <c r="W190" s="456"/>
      <c r="X190" s="456"/>
      <c r="Y190" s="152" t="str">
        <f>IF($D190="","",VLOOKUP($AD190,Opto_Req!$A$2:$K$6,9))</f>
        <v/>
      </c>
      <c r="Z190" s="152" t="str">
        <f>IF(OR($D190="",$AA190=""),"",MIN(VLOOKUP($AD190,Opto_Req!$A$2:$K$6,10),$AA190-VLOOKUP($AD190,Opto_Req!$A$2:$K$6,11)))</f>
        <v/>
      </c>
      <c r="AA190" s="453"/>
      <c r="AB190" s="453"/>
      <c r="AC190" s="151"/>
      <c r="AD190" s="126" t="e">
        <f>VLOOKUP($D190,Opto_Req!$N$2:$P$6,2)</f>
        <v>#N/A</v>
      </c>
      <c r="AE190" s="126" t="e">
        <f>VLOOKUP($D190,Opto_Req!$N$2:$P$6,3)</f>
        <v>#N/A</v>
      </c>
    </row>
    <row r="191" spans="1:31" x14ac:dyDescent="0.25">
      <c r="A191" s="125"/>
      <c r="B191" s="453"/>
      <c r="C191" s="453"/>
      <c r="D191" s="454"/>
      <c r="E191" s="457"/>
      <c r="F191" s="158" t="str">
        <f t="shared" si="12"/>
        <v/>
      </c>
      <c r="G191" s="148" t="str">
        <f>IF($D191="","",IF($U191="",VLOOKUP($AD191,Opto_Req!$A$2:$K$6,3),1))</f>
        <v/>
      </c>
      <c r="H191" s="455"/>
      <c r="I191" s="147" t="str">
        <f t="shared" si="14"/>
        <v/>
      </c>
      <c r="J191" s="148" t="str">
        <f>IF($D191="","",VLOOKUP($AD191,Opto_Req!$A$2:$K$6,4))</f>
        <v/>
      </c>
      <c r="K191" s="457"/>
      <c r="L191" s="158" t="str">
        <f t="shared" si="15"/>
        <v/>
      </c>
      <c r="M191" s="148" t="str">
        <f>IF($D191="","",VLOOKUP($AD191,Opto_Req!$A$2:$K$6,5))</f>
        <v/>
      </c>
      <c r="N191" s="455"/>
      <c r="O191" s="147" t="str">
        <f t="shared" si="16"/>
        <v/>
      </c>
      <c r="P191" s="148" t="str">
        <f>IF($D191="","",VLOOKUP($AD191,Opto_Req!$A$2:$K$6,6))</f>
        <v/>
      </c>
      <c r="Q191" s="149" t="str">
        <f t="shared" si="13"/>
        <v/>
      </c>
      <c r="R191" s="150" t="str">
        <f t="shared" si="17"/>
        <v/>
      </c>
      <c r="S191" s="151"/>
      <c r="T191" s="456"/>
      <c r="U191" s="456"/>
      <c r="V191" s="453"/>
      <c r="W191" s="456"/>
      <c r="X191" s="456"/>
      <c r="Y191" s="152" t="str">
        <f>IF($D191="","",VLOOKUP($AD191,Opto_Req!$A$2:$K$6,9))</f>
        <v/>
      </c>
      <c r="Z191" s="152" t="str">
        <f>IF(OR($D191="",$AA191=""),"",MIN(VLOOKUP($AD191,Opto_Req!$A$2:$K$6,10),$AA191-VLOOKUP($AD191,Opto_Req!$A$2:$K$6,11)))</f>
        <v/>
      </c>
      <c r="AA191" s="453"/>
      <c r="AB191" s="453"/>
      <c r="AC191" s="151"/>
      <c r="AD191" s="126" t="e">
        <f>VLOOKUP($D191,Opto_Req!$N$2:$P$6,2)</f>
        <v>#N/A</v>
      </c>
      <c r="AE191" s="126" t="e">
        <f>VLOOKUP($D191,Opto_Req!$N$2:$P$6,3)</f>
        <v>#N/A</v>
      </c>
    </row>
    <row r="192" spans="1:31" x14ac:dyDescent="0.25">
      <c r="A192" s="125"/>
      <c r="B192" s="453"/>
      <c r="C192" s="453"/>
      <c r="D192" s="454"/>
      <c r="E192" s="457"/>
      <c r="F192" s="158" t="str">
        <f t="shared" si="12"/>
        <v/>
      </c>
      <c r="G192" s="148" t="str">
        <f>IF($D192="","",IF($U192="",VLOOKUP($AD192,Opto_Req!$A$2:$K$6,3),1))</f>
        <v/>
      </c>
      <c r="H192" s="455"/>
      <c r="I192" s="147" t="str">
        <f t="shared" si="14"/>
        <v/>
      </c>
      <c r="J192" s="148" t="str">
        <f>IF($D192="","",VLOOKUP($AD192,Opto_Req!$A$2:$K$6,4))</f>
        <v/>
      </c>
      <c r="K192" s="457"/>
      <c r="L192" s="158" t="str">
        <f t="shared" si="15"/>
        <v/>
      </c>
      <c r="M192" s="148" t="str">
        <f>IF($D192="","",VLOOKUP($AD192,Opto_Req!$A$2:$K$6,5))</f>
        <v/>
      </c>
      <c r="N192" s="455"/>
      <c r="O192" s="147" t="str">
        <f t="shared" si="16"/>
        <v/>
      </c>
      <c r="P192" s="148" t="str">
        <f>IF($D192="","",VLOOKUP($AD192,Opto_Req!$A$2:$K$6,6))</f>
        <v/>
      </c>
      <c r="Q192" s="149" t="str">
        <f t="shared" si="13"/>
        <v/>
      </c>
      <c r="R192" s="150" t="str">
        <f t="shared" si="17"/>
        <v/>
      </c>
      <c r="S192" s="151"/>
      <c r="T192" s="456"/>
      <c r="U192" s="456"/>
      <c r="V192" s="453"/>
      <c r="W192" s="456"/>
      <c r="X192" s="456"/>
      <c r="Y192" s="152" t="str">
        <f>IF($D192="","",VLOOKUP($AD192,Opto_Req!$A$2:$K$6,9))</f>
        <v/>
      </c>
      <c r="Z192" s="152" t="str">
        <f>IF(OR($D192="",$AA192=""),"",MIN(VLOOKUP($AD192,Opto_Req!$A$2:$K$6,10),$AA192-VLOOKUP($AD192,Opto_Req!$A$2:$K$6,11)))</f>
        <v/>
      </c>
      <c r="AA192" s="453"/>
      <c r="AB192" s="453"/>
      <c r="AC192" s="151"/>
      <c r="AD192" s="126" t="e">
        <f>VLOOKUP($D192,Opto_Req!$N$2:$P$6,2)</f>
        <v>#N/A</v>
      </c>
      <c r="AE192" s="126" t="e">
        <f>VLOOKUP($D192,Opto_Req!$N$2:$P$6,3)</f>
        <v>#N/A</v>
      </c>
    </row>
    <row r="193" spans="1:31" x14ac:dyDescent="0.25">
      <c r="A193" s="125"/>
      <c r="B193" s="453"/>
      <c r="C193" s="453"/>
      <c r="D193" s="454"/>
      <c r="E193" s="457"/>
      <c r="F193" s="158" t="str">
        <f t="shared" si="12"/>
        <v/>
      </c>
      <c r="G193" s="148" t="str">
        <f>IF($D193="","",IF($U193="",VLOOKUP($AD193,Opto_Req!$A$2:$K$6,3),1))</f>
        <v/>
      </c>
      <c r="H193" s="455"/>
      <c r="I193" s="147" t="str">
        <f t="shared" si="14"/>
        <v/>
      </c>
      <c r="J193" s="148" t="str">
        <f>IF($D193="","",VLOOKUP($AD193,Opto_Req!$A$2:$K$6,4))</f>
        <v/>
      </c>
      <c r="K193" s="457"/>
      <c r="L193" s="158" t="str">
        <f t="shared" si="15"/>
        <v/>
      </c>
      <c r="M193" s="148" t="str">
        <f>IF($D193="","",VLOOKUP($AD193,Opto_Req!$A$2:$K$6,5))</f>
        <v/>
      </c>
      <c r="N193" s="455"/>
      <c r="O193" s="147" t="str">
        <f t="shared" si="16"/>
        <v/>
      </c>
      <c r="P193" s="148" t="str">
        <f>IF($D193="","",VLOOKUP($AD193,Opto_Req!$A$2:$K$6,6))</f>
        <v/>
      </c>
      <c r="Q193" s="149" t="str">
        <f t="shared" si="13"/>
        <v/>
      </c>
      <c r="R193" s="150" t="str">
        <f t="shared" si="17"/>
        <v/>
      </c>
      <c r="S193" s="151"/>
      <c r="T193" s="456"/>
      <c r="U193" s="456"/>
      <c r="V193" s="453"/>
      <c r="W193" s="456"/>
      <c r="X193" s="456"/>
      <c r="Y193" s="152" t="str">
        <f>IF($D193="","",VLOOKUP($AD193,Opto_Req!$A$2:$K$6,9))</f>
        <v/>
      </c>
      <c r="Z193" s="152" t="str">
        <f>IF(OR($D193="",$AA193=""),"",MIN(VLOOKUP($AD193,Opto_Req!$A$2:$K$6,10),$AA193-VLOOKUP($AD193,Opto_Req!$A$2:$K$6,11)))</f>
        <v/>
      </c>
      <c r="AA193" s="453"/>
      <c r="AB193" s="453"/>
      <c r="AC193" s="151"/>
      <c r="AD193" s="126" t="e">
        <f>VLOOKUP($D193,Opto_Req!$N$2:$P$6,2)</f>
        <v>#N/A</v>
      </c>
      <c r="AE193" s="126" t="e">
        <f>VLOOKUP($D193,Opto_Req!$N$2:$P$6,3)</f>
        <v>#N/A</v>
      </c>
    </row>
    <row r="194" spans="1:31" x14ac:dyDescent="0.25">
      <c r="A194" s="125"/>
      <c r="B194" s="453"/>
      <c r="C194" s="453"/>
      <c r="D194" s="454"/>
      <c r="E194" s="457"/>
      <c r="F194" s="158" t="str">
        <f t="shared" si="12"/>
        <v/>
      </c>
      <c r="G194" s="148" t="str">
        <f>IF($D194="","",IF($U194="",VLOOKUP($AD194,Opto_Req!$A$2:$K$6,3),1))</f>
        <v/>
      </c>
      <c r="H194" s="455"/>
      <c r="I194" s="147" t="str">
        <f t="shared" si="14"/>
        <v/>
      </c>
      <c r="J194" s="148" t="str">
        <f>IF($D194="","",VLOOKUP($AD194,Opto_Req!$A$2:$K$6,4))</f>
        <v/>
      </c>
      <c r="K194" s="457"/>
      <c r="L194" s="158" t="str">
        <f t="shared" si="15"/>
        <v/>
      </c>
      <c r="M194" s="148" t="str">
        <f>IF($D194="","",VLOOKUP($AD194,Opto_Req!$A$2:$K$6,5))</f>
        <v/>
      </c>
      <c r="N194" s="455"/>
      <c r="O194" s="147" t="str">
        <f t="shared" si="16"/>
        <v/>
      </c>
      <c r="P194" s="148" t="str">
        <f>IF($D194="","",VLOOKUP($AD194,Opto_Req!$A$2:$K$6,6))</f>
        <v/>
      </c>
      <c r="Q194" s="149" t="str">
        <f t="shared" si="13"/>
        <v/>
      </c>
      <c r="R194" s="150" t="str">
        <f t="shared" si="17"/>
        <v/>
      </c>
      <c r="S194" s="151"/>
      <c r="T194" s="456"/>
      <c r="U194" s="456"/>
      <c r="V194" s="453"/>
      <c r="W194" s="456"/>
      <c r="X194" s="456"/>
      <c r="Y194" s="152" t="str">
        <f>IF($D194="","",VLOOKUP($AD194,Opto_Req!$A$2:$K$6,9))</f>
        <v/>
      </c>
      <c r="Z194" s="152" t="str">
        <f>IF(OR($D194="",$AA194=""),"",MIN(VLOOKUP($AD194,Opto_Req!$A$2:$K$6,10),$AA194-VLOOKUP($AD194,Opto_Req!$A$2:$K$6,11)))</f>
        <v/>
      </c>
      <c r="AA194" s="453"/>
      <c r="AB194" s="453"/>
      <c r="AC194" s="151"/>
      <c r="AD194" s="126" t="e">
        <f>VLOOKUP($D194,Opto_Req!$N$2:$P$6,2)</f>
        <v>#N/A</v>
      </c>
      <c r="AE194" s="126" t="e">
        <f>VLOOKUP($D194,Opto_Req!$N$2:$P$6,3)</f>
        <v>#N/A</v>
      </c>
    </row>
    <row r="195" spans="1:31" x14ac:dyDescent="0.25">
      <c r="A195" s="125"/>
      <c r="B195" s="453"/>
      <c r="C195" s="453"/>
      <c r="D195" s="454"/>
      <c r="E195" s="457"/>
      <c r="F195" s="158" t="str">
        <f t="shared" si="12"/>
        <v/>
      </c>
      <c r="G195" s="148" t="str">
        <f>IF($D195="","",IF($U195="",VLOOKUP($AD195,Opto_Req!$A$2:$K$6,3),1))</f>
        <v/>
      </c>
      <c r="H195" s="455"/>
      <c r="I195" s="147" t="str">
        <f t="shared" si="14"/>
        <v/>
      </c>
      <c r="J195" s="148" t="str">
        <f>IF($D195="","",VLOOKUP($AD195,Opto_Req!$A$2:$K$6,4))</f>
        <v/>
      </c>
      <c r="K195" s="457"/>
      <c r="L195" s="158" t="str">
        <f t="shared" si="15"/>
        <v/>
      </c>
      <c r="M195" s="148" t="str">
        <f>IF($D195="","",VLOOKUP($AD195,Opto_Req!$A$2:$K$6,5))</f>
        <v/>
      </c>
      <c r="N195" s="455"/>
      <c r="O195" s="147" t="str">
        <f t="shared" si="16"/>
        <v/>
      </c>
      <c r="P195" s="148" t="str">
        <f>IF($D195="","",VLOOKUP($AD195,Opto_Req!$A$2:$K$6,6))</f>
        <v/>
      </c>
      <c r="Q195" s="149" t="str">
        <f t="shared" si="13"/>
        <v/>
      </c>
      <c r="R195" s="150" t="str">
        <f t="shared" si="17"/>
        <v/>
      </c>
      <c r="S195" s="151"/>
      <c r="T195" s="456"/>
      <c r="U195" s="456"/>
      <c r="V195" s="453"/>
      <c r="W195" s="456"/>
      <c r="X195" s="456"/>
      <c r="Y195" s="152" t="str">
        <f>IF($D195="","",VLOOKUP($AD195,Opto_Req!$A$2:$K$6,9))</f>
        <v/>
      </c>
      <c r="Z195" s="152" t="str">
        <f>IF(OR($D195="",$AA195=""),"",MIN(VLOOKUP($AD195,Opto_Req!$A$2:$K$6,10),$AA195-VLOOKUP($AD195,Opto_Req!$A$2:$K$6,11)))</f>
        <v/>
      </c>
      <c r="AA195" s="453"/>
      <c r="AB195" s="453"/>
      <c r="AC195" s="151"/>
      <c r="AD195" s="126" t="e">
        <f>VLOOKUP($D195,Opto_Req!$N$2:$P$6,2)</f>
        <v>#N/A</v>
      </c>
      <c r="AE195" s="126" t="e">
        <f>VLOOKUP($D195,Opto_Req!$N$2:$P$6,3)</f>
        <v>#N/A</v>
      </c>
    </row>
    <row r="196" spans="1:31" x14ac:dyDescent="0.25">
      <c r="A196" s="125"/>
      <c r="B196" s="453"/>
      <c r="C196" s="453"/>
      <c r="D196" s="454"/>
      <c r="E196" s="457"/>
      <c r="F196" s="158" t="str">
        <f t="shared" si="12"/>
        <v/>
      </c>
      <c r="G196" s="148" t="str">
        <f>IF($D196="","",IF($U196="",VLOOKUP($AD196,Opto_Req!$A$2:$K$6,3),1))</f>
        <v/>
      </c>
      <c r="H196" s="455"/>
      <c r="I196" s="147" t="str">
        <f t="shared" si="14"/>
        <v/>
      </c>
      <c r="J196" s="148" t="str">
        <f>IF($D196="","",VLOOKUP($AD196,Opto_Req!$A$2:$K$6,4))</f>
        <v/>
      </c>
      <c r="K196" s="457"/>
      <c r="L196" s="158" t="str">
        <f t="shared" si="15"/>
        <v/>
      </c>
      <c r="M196" s="148" t="str">
        <f>IF($D196="","",VLOOKUP($AD196,Opto_Req!$A$2:$K$6,5))</f>
        <v/>
      </c>
      <c r="N196" s="455"/>
      <c r="O196" s="147" t="str">
        <f t="shared" si="16"/>
        <v/>
      </c>
      <c r="P196" s="148" t="str">
        <f>IF($D196="","",VLOOKUP($AD196,Opto_Req!$A$2:$K$6,6))</f>
        <v/>
      </c>
      <c r="Q196" s="149" t="str">
        <f t="shared" si="13"/>
        <v/>
      </c>
      <c r="R196" s="150" t="str">
        <f t="shared" si="17"/>
        <v/>
      </c>
      <c r="S196" s="151"/>
      <c r="T196" s="456"/>
      <c r="U196" s="456"/>
      <c r="V196" s="453"/>
      <c r="W196" s="456"/>
      <c r="X196" s="456"/>
      <c r="Y196" s="152" t="str">
        <f>IF($D196="","",VLOOKUP($AD196,Opto_Req!$A$2:$K$6,9))</f>
        <v/>
      </c>
      <c r="Z196" s="152" t="str">
        <f>IF(OR($D196="",$AA196=""),"",MIN(VLOOKUP($AD196,Opto_Req!$A$2:$K$6,10),$AA196-VLOOKUP($AD196,Opto_Req!$A$2:$K$6,11)))</f>
        <v/>
      </c>
      <c r="AA196" s="453"/>
      <c r="AB196" s="453"/>
      <c r="AC196" s="151"/>
      <c r="AD196" s="126" t="e">
        <f>VLOOKUP($D196,Opto_Req!$N$2:$P$6,2)</f>
        <v>#N/A</v>
      </c>
      <c r="AE196" s="126" t="e">
        <f>VLOOKUP($D196,Opto_Req!$N$2:$P$6,3)</f>
        <v>#N/A</v>
      </c>
    </row>
    <row r="197" spans="1:31" x14ac:dyDescent="0.25">
      <c r="A197" s="125"/>
      <c r="B197" s="453"/>
      <c r="C197" s="453"/>
      <c r="D197" s="454"/>
      <c r="E197" s="457"/>
      <c r="F197" s="158" t="str">
        <f t="shared" si="12"/>
        <v/>
      </c>
      <c r="G197" s="148" t="str">
        <f>IF($D197="","",IF($U197="",VLOOKUP($AD197,Opto_Req!$A$2:$K$6,3),1))</f>
        <v/>
      </c>
      <c r="H197" s="455"/>
      <c r="I197" s="147" t="str">
        <f t="shared" si="14"/>
        <v/>
      </c>
      <c r="J197" s="148" t="str">
        <f>IF($D197="","",VLOOKUP($AD197,Opto_Req!$A$2:$K$6,4))</f>
        <v/>
      </c>
      <c r="K197" s="457"/>
      <c r="L197" s="158" t="str">
        <f t="shared" si="15"/>
        <v/>
      </c>
      <c r="M197" s="148" t="str">
        <f>IF($D197="","",VLOOKUP($AD197,Opto_Req!$A$2:$K$6,5))</f>
        <v/>
      </c>
      <c r="N197" s="455"/>
      <c r="O197" s="147" t="str">
        <f t="shared" si="16"/>
        <v/>
      </c>
      <c r="P197" s="148" t="str">
        <f>IF($D197="","",VLOOKUP($AD197,Opto_Req!$A$2:$K$6,6))</f>
        <v/>
      </c>
      <c r="Q197" s="149" t="str">
        <f t="shared" si="13"/>
        <v/>
      </c>
      <c r="R197" s="150" t="str">
        <f t="shared" si="17"/>
        <v/>
      </c>
      <c r="S197" s="151"/>
      <c r="T197" s="456"/>
      <c r="U197" s="456"/>
      <c r="V197" s="453"/>
      <c r="W197" s="456"/>
      <c r="X197" s="456"/>
      <c r="Y197" s="152" t="str">
        <f>IF($D197="","",VLOOKUP($AD197,Opto_Req!$A$2:$K$6,9))</f>
        <v/>
      </c>
      <c r="Z197" s="152" t="str">
        <f>IF(OR($D197="",$AA197=""),"",MIN(VLOOKUP($AD197,Opto_Req!$A$2:$K$6,10),$AA197-VLOOKUP($AD197,Opto_Req!$A$2:$K$6,11)))</f>
        <v/>
      </c>
      <c r="AA197" s="453"/>
      <c r="AB197" s="453"/>
      <c r="AC197" s="151"/>
      <c r="AD197" s="126" t="e">
        <f>VLOOKUP($D197,Opto_Req!$N$2:$P$6,2)</f>
        <v>#N/A</v>
      </c>
      <c r="AE197" s="126" t="e">
        <f>VLOOKUP($D197,Opto_Req!$N$2:$P$6,3)</f>
        <v>#N/A</v>
      </c>
    </row>
    <row r="198" spans="1:31" x14ac:dyDescent="0.25">
      <c r="A198" s="125"/>
      <c r="B198" s="453"/>
      <c r="C198" s="453"/>
      <c r="D198" s="454"/>
      <c r="E198" s="457"/>
      <c r="F198" s="158" t="str">
        <f t="shared" si="12"/>
        <v/>
      </c>
      <c r="G198" s="148" t="str">
        <f>IF($D198="","",IF($U198="",VLOOKUP($AD198,Opto_Req!$A$2:$K$6,3),1))</f>
        <v/>
      </c>
      <c r="H198" s="455"/>
      <c r="I198" s="147" t="str">
        <f t="shared" si="14"/>
        <v/>
      </c>
      <c r="J198" s="148" t="str">
        <f>IF($D198="","",VLOOKUP($AD198,Opto_Req!$A$2:$K$6,4))</f>
        <v/>
      </c>
      <c r="K198" s="457"/>
      <c r="L198" s="158" t="str">
        <f t="shared" si="15"/>
        <v/>
      </c>
      <c r="M198" s="148" t="str">
        <f>IF($D198="","",VLOOKUP($AD198,Opto_Req!$A$2:$K$6,5))</f>
        <v/>
      </c>
      <c r="N198" s="455"/>
      <c r="O198" s="147" t="str">
        <f t="shared" si="16"/>
        <v/>
      </c>
      <c r="P198" s="148" t="str">
        <f>IF($D198="","",VLOOKUP($AD198,Opto_Req!$A$2:$K$6,6))</f>
        <v/>
      </c>
      <c r="Q198" s="149" t="str">
        <f t="shared" si="13"/>
        <v/>
      </c>
      <c r="R198" s="150" t="str">
        <f t="shared" si="17"/>
        <v/>
      </c>
      <c r="S198" s="151"/>
      <c r="T198" s="456"/>
      <c r="U198" s="456"/>
      <c r="V198" s="453"/>
      <c r="W198" s="456"/>
      <c r="X198" s="456"/>
      <c r="Y198" s="152" t="str">
        <f>IF($D198="","",VLOOKUP($AD198,Opto_Req!$A$2:$K$6,9))</f>
        <v/>
      </c>
      <c r="Z198" s="152" t="str">
        <f>IF(OR($D198="",$AA198=""),"",MIN(VLOOKUP($AD198,Opto_Req!$A$2:$K$6,10),$AA198-VLOOKUP($AD198,Opto_Req!$A$2:$K$6,11)))</f>
        <v/>
      </c>
      <c r="AA198" s="453"/>
      <c r="AB198" s="453"/>
      <c r="AC198" s="151"/>
      <c r="AD198" s="126" t="e">
        <f>VLOOKUP($D198,Opto_Req!$N$2:$P$6,2)</f>
        <v>#N/A</v>
      </c>
      <c r="AE198" s="126" t="e">
        <f>VLOOKUP($D198,Opto_Req!$N$2:$P$6,3)</f>
        <v>#N/A</v>
      </c>
    </row>
    <row r="199" spans="1:31" x14ac:dyDescent="0.25">
      <c r="A199" s="125"/>
      <c r="B199" s="453"/>
      <c r="C199" s="453"/>
      <c r="D199" s="454"/>
      <c r="E199" s="457"/>
      <c r="F199" s="158" t="str">
        <f t="shared" si="12"/>
        <v/>
      </c>
      <c r="G199" s="148" t="str">
        <f>IF($D199="","",IF($U199="",VLOOKUP($AD199,Opto_Req!$A$2:$K$6,3),1))</f>
        <v/>
      </c>
      <c r="H199" s="455"/>
      <c r="I199" s="147" t="str">
        <f t="shared" si="14"/>
        <v/>
      </c>
      <c r="J199" s="148" t="str">
        <f>IF($D199="","",VLOOKUP($AD199,Opto_Req!$A$2:$K$6,4))</f>
        <v/>
      </c>
      <c r="K199" s="457"/>
      <c r="L199" s="158" t="str">
        <f t="shared" si="15"/>
        <v/>
      </c>
      <c r="M199" s="148" t="str">
        <f>IF($D199="","",VLOOKUP($AD199,Opto_Req!$A$2:$K$6,5))</f>
        <v/>
      </c>
      <c r="N199" s="455"/>
      <c r="O199" s="147" t="str">
        <f t="shared" si="16"/>
        <v/>
      </c>
      <c r="P199" s="148" t="str">
        <f>IF($D199="","",VLOOKUP($AD199,Opto_Req!$A$2:$K$6,6))</f>
        <v/>
      </c>
      <c r="Q199" s="149" t="str">
        <f t="shared" si="13"/>
        <v/>
      </c>
      <c r="R199" s="150" t="str">
        <f t="shared" si="17"/>
        <v/>
      </c>
      <c r="S199" s="151"/>
      <c r="T199" s="456"/>
      <c r="U199" s="456"/>
      <c r="V199" s="453"/>
      <c r="W199" s="456"/>
      <c r="X199" s="456"/>
      <c r="Y199" s="152" t="str">
        <f>IF($D199="","",VLOOKUP($AD199,Opto_Req!$A$2:$K$6,9))</f>
        <v/>
      </c>
      <c r="Z199" s="152" t="str">
        <f>IF(OR($D199="",$AA199=""),"",MIN(VLOOKUP($AD199,Opto_Req!$A$2:$K$6,10),$AA199-VLOOKUP($AD199,Opto_Req!$A$2:$K$6,11)))</f>
        <v/>
      </c>
      <c r="AA199" s="453"/>
      <c r="AB199" s="453"/>
      <c r="AC199" s="151"/>
      <c r="AD199" s="126" t="e">
        <f>VLOOKUP($D199,Opto_Req!$N$2:$P$6,2)</f>
        <v>#N/A</v>
      </c>
      <c r="AE199" s="126" t="e">
        <f>VLOOKUP($D199,Opto_Req!$N$2:$P$6,3)</f>
        <v>#N/A</v>
      </c>
    </row>
    <row r="200" spans="1:31" x14ac:dyDescent="0.25">
      <c r="A200" s="125"/>
      <c r="B200" s="453"/>
      <c r="C200" s="453"/>
      <c r="D200" s="454"/>
      <c r="E200" s="457"/>
      <c r="F200" s="158" t="str">
        <f t="shared" si="12"/>
        <v/>
      </c>
      <c r="G200" s="148" t="str">
        <f>IF($D200="","",IF($U200="",VLOOKUP($AD200,Opto_Req!$A$2:$K$6,3),1))</f>
        <v/>
      </c>
      <c r="H200" s="455"/>
      <c r="I200" s="147" t="str">
        <f t="shared" si="14"/>
        <v/>
      </c>
      <c r="J200" s="148" t="str">
        <f>IF($D200="","",VLOOKUP($AD200,Opto_Req!$A$2:$K$6,4))</f>
        <v/>
      </c>
      <c r="K200" s="457"/>
      <c r="L200" s="158" t="str">
        <f t="shared" si="15"/>
        <v/>
      </c>
      <c r="M200" s="148" t="str">
        <f>IF($D200="","",VLOOKUP($AD200,Opto_Req!$A$2:$K$6,5))</f>
        <v/>
      </c>
      <c r="N200" s="455"/>
      <c r="O200" s="147" t="str">
        <f t="shared" si="16"/>
        <v/>
      </c>
      <c r="P200" s="148" t="str">
        <f>IF($D200="","",VLOOKUP($AD200,Opto_Req!$A$2:$K$6,6))</f>
        <v/>
      </c>
      <c r="Q200" s="149" t="str">
        <f t="shared" si="13"/>
        <v/>
      </c>
      <c r="R200" s="150" t="str">
        <f t="shared" si="17"/>
        <v/>
      </c>
      <c r="S200" s="151"/>
      <c r="T200" s="456"/>
      <c r="U200" s="456"/>
      <c r="V200" s="453"/>
      <c r="W200" s="456"/>
      <c r="X200" s="456"/>
      <c r="Y200" s="152" t="str">
        <f>IF($D200="","",VLOOKUP($AD200,Opto_Req!$A$2:$K$6,9))</f>
        <v/>
      </c>
      <c r="Z200" s="152" t="str">
        <f>IF(OR($D200="",$AA200=""),"",MIN(VLOOKUP($AD200,Opto_Req!$A$2:$K$6,10),$AA200-VLOOKUP($AD200,Opto_Req!$A$2:$K$6,11)))</f>
        <v/>
      </c>
      <c r="AA200" s="453"/>
      <c r="AB200" s="453"/>
      <c r="AC200" s="151"/>
      <c r="AD200" s="126" t="e">
        <f>VLOOKUP($D200,Opto_Req!$N$2:$P$6,2)</f>
        <v>#N/A</v>
      </c>
      <c r="AE200" s="126" t="e">
        <f>VLOOKUP($D200,Opto_Req!$N$2:$P$6,3)</f>
        <v>#N/A</v>
      </c>
    </row>
    <row r="201" spans="1:31" x14ac:dyDescent="0.25">
      <c r="A201" s="125"/>
      <c r="B201" s="453"/>
      <c r="C201" s="453"/>
      <c r="D201" s="454"/>
      <c r="E201" s="457"/>
      <c r="F201" s="158" t="str">
        <f t="shared" si="12"/>
        <v/>
      </c>
      <c r="G201" s="148" t="str">
        <f>IF($D201="","",IF($U201="",VLOOKUP($AD201,Opto_Req!$A$2:$K$6,3),1))</f>
        <v/>
      </c>
      <c r="H201" s="455"/>
      <c r="I201" s="147" t="str">
        <f t="shared" si="14"/>
        <v/>
      </c>
      <c r="J201" s="148" t="str">
        <f>IF($D201="","",VLOOKUP($AD201,Opto_Req!$A$2:$K$6,4))</f>
        <v/>
      </c>
      <c r="K201" s="457"/>
      <c r="L201" s="158" t="str">
        <f t="shared" si="15"/>
        <v/>
      </c>
      <c r="M201" s="148" t="str">
        <f>IF($D201="","",VLOOKUP($AD201,Opto_Req!$A$2:$K$6,5))</f>
        <v/>
      </c>
      <c r="N201" s="455"/>
      <c r="O201" s="147" t="str">
        <f t="shared" si="16"/>
        <v/>
      </c>
      <c r="P201" s="148" t="str">
        <f>IF($D201="","",VLOOKUP($AD201,Opto_Req!$A$2:$K$6,6))</f>
        <v/>
      </c>
      <c r="Q201" s="149" t="str">
        <f t="shared" si="13"/>
        <v/>
      </c>
      <c r="R201" s="150" t="str">
        <f t="shared" si="17"/>
        <v/>
      </c>
      <c r="S201" s="151"/>
      <c r="T201" s="456"/>
      <c r="U201" s="456"/>
      <c r="V201" s="453"/>
      <c r="W201" s="456"/>
      <c r="X201" s="456"/>
      <c r="Y201" s="152" t="str">
        <f>IF($D201="","",VLOOKUP($AD201,Opto_Req!$A$2:$K$6,9))</f>
        <v/>
      </c>
      <c r="Z201" s="152" t="str">
        <f>IF(OR($D201="",$AA201=""),"",MIN(VLOOKUP($AD201,Opto_Req!$A$2:$K$6,10),$AA201-VLOOKUP($AD201,Opto_Req!$A$2:$K$6,11)))</f>
        <v/>
      </c>
      <c r="AA201" s="453"/>
      <c r="AB201" s="453"/>
      <c r="AC201" s="151"/>
      <c r="AD201" s="126" t="e">
        <f>VLOOKUP($D201,Opto_Req!$N$2:$P$6,2)</f>
        <v>#N/A</v>
      </c>
      <c r="AE201" s="126" t="e">
        <f>VLOOKUP($D201,Opto_Req!$N$2:$P$6,3)</f>
        <v>#N/A</v>
      </c>
    </row>
    <row r="202" spans="1:31" x14ac:dyDescent="0.25">
      <c r="A202" s="125"/>
      <c r="B202" s="453"/>
      <c r="C202" s="453"/>
      <c r="D202" s="454"/>
      <c r="E202" s="457"/>
      <c r="F202" s="158" t="str">
        <f t="shared" si="12"/>
        <v/>
      </c>
      <c r="G202" s="148" t="str">
        <f>IF($D202="","",IF($U202="",VLOOKUP($AD202,Opto_Req!$A$2:$K$6,3),1))</f>
        <v/>
      </c>
      <c r="H202" s="455"/>
      <c r="I202" s="147" t="str">
        <f t="shared" si="14"/>
        <v/>
      </c>
      <c r="J202" s="148" t="str">
        <f>IF($D202="","",VLOOKUP($AD202,Opto_Req!$A$2:$K$6,4))</f>
        <v/>
      </c>
      <c r="K202" s="457"/>
      <c r="L202" s="158" t="str">
        <f t="shared" si="15"/>
        <v/>
      </c>
      <c r="M202" s="148" t="str">
        <f>IF($D202="","",VLOOKUP($AD202,Opto_Req!$A$2:$K$6,5))</f>
        <v/>
      </c>
      <c r="N202" s="455"/>
      <c r="O202" s="147" t="str">
        <f t="shared" si="16"/>
        <v/>
      </c>
      <c r="P202" s="148" t="str">
        <f>IF($D202="","",VLOOKUP($AD202,Opto_Req!$A$2:$K$6,6))</f>
        <v/>
      </c>
      <c r="Q202" s="149" t="str">
        <f t="shared" si="13"/>
        <v/>
      </c>
      <c r="R202" s="150" t="str">
        <f t="shared" si="17"/>
        <v/>
      </c>
      <c r="S202" s="151"/>
      <c r="T202" s="456"/>
      <c r="U202" s="456"/>
      <c r="V202" s="453"/>
      <c r="W202" s="456"/>
      <c r="X202" s="456"/>
      <c r="Y202" s="152" t="str">
        <f>IF($D202="","",VLOOKUP($AD202,Opto_Req!$A$2:$K$6,9))</f>
        <v/>
      </c>
      <c r="Z202" s="152" t="str">
        <f>IF(OR($D202="",$AA202=""),"",MIN(VLOOKUP($AD202,Opto_Req!$A$2:$K$6,10),$AA202-VLOOKUP($AD202,Opto_Req!$A$2:$K$6,11)))</f>
        <v/>
      </c>
      <c r="AA202" s="453"/>
      <c r="AB202" s="453"/>
      <c r="AC202" s="151"/>
      <c r="AD202" s="126" t="e">
        <f>VLOOKUP($D202,Opto_Req!$N$2:$P$6,2)</f>
        <v>#N/A</v>
      </c>
      <c r="AE202" s="126" t="e">
        <f>VLOOKUP($D202,Opto_Req!$N$2:$P$6,3)</f>
        <v>#N/A</v>
      </c>
    </row>
    <row r="203" spans="1:31" x14ac:dyDescent="0.25">
      <c r="A203" s="125"/>
      <c r="B203" s="453"/>
      <c r="C203" s="453"/>
      <c r="D203" s="454"/>
      <c r="E203" s="457"/>
      <c r="F203" s="158" t="str">
        <f t="shared" si="12"/>
        <v/>
      </c>
      <c r="G203" s="148" t="str">
        <f>IF($D203="","",IF($U203="",VLOOKUP($AD203,Opto_Req!$A$2:$K$6,3),1))</f>
        <v/>
      </c>
      <c r="H203" s="455"/>
      <c r="I203" s="147" t="str">
        <f t="shared" si="14"/>
        <v/>
      </c>
      <c r="J203" s="148" t="str">
        <f>IF($D203="","",VLOOKUP($AD203,Opto_Req!$A$2:$K$6,4))</f>
        <v/>
      </c>
      <c r="K203" s="457"/>
      <c r="L203" s="158" t="str">
        <f t="shared" si="15"/>
        <v/>
      </c>
      <c r="M203" s="148" t="str">
        <f>IF($D203="","",VLOOKUP($AD203,Opto_Req!$A$2:$K$6,5))</f>
        <v/>
      </c>
      <c r="N203" s="455"/>
      <c r="O203" s="147" t="str">
        <f t="shared" si="16"/>
        <v/>
      </c>
      <c r="P203" s="148" t="str">
        <f>IF($D203="","",VLOOKUP($AD203,Opto_Req!$A$2:$K$6,6))</f>
        <v/>
      </c>
      <c r="Q203" s="149" t="str">
        <f t="shared" si="13"/>
        <v/>
      </c>
      <c r="R203" s="150" t="str">
        <f t="shared" si="17"/>
        <v/>
      </c>
      <c r="S203" s="151"/>
      <c r="T203" s="456"/>
      <c r="U203" s="456"/>
      <c r="V203" s="453"/>
      <c r="W203" s="456"/>
      <c r="X203" s="456"/>
      <c r="Y203" s="152" t="str">
        <f>IF($D203="","",VLOOKUP($AD203,Opto_Req!$A$2:$K$6,9))</f>
        <v/>
      </c>
      <c r="Z203" s="152" t="str">
        <f>IF(OR($D203="",$AA203=""),"",MIN(VLOOKUP($AD203,Opto_Req!$A$2:$K$6,10),$AA203-VLOOKUP($AD203,Opto_Req!$A$2:$K$6,11)))</f>
        <v/>
      </c>
      <c r="AA203" s="453"/>
      <c r="AB203" s="453"/>
      <c r="AC203" s="151"/>
      <c r="AD203" s="126" t="e">
        <f>VLOOKUP($D203,Opto_Req!$N$2:$P$6,2)</f>
        <v>#N/A</v>
      </c>
      <c r="AE203" s="126" t="e">
        <f>VLOOKUP($D203,Opto_Req!$N$2:$P$6,3)</f>
        <v>#N/A</v>
      </c>
    </row>
    <row r="204" spans="1:31" x14ac:dyDescent="0.25">
      <c r="A204" s="125"/>
      <c r="B204" s="453"/>
      <c r="C204" s="453"/>
      <c r="D204" s="454"/>
      <c r="E204" s="457"/>
      <c r="F204" s="158" t="str">
        <f t="shared" si="12"/>
        <v/>
      </c>
      <c r="G204" s="148" t="str">
        <f>IF($D204="","",IF($U204="",VLOOKUP($AD204,Opto_Req!$A$2:$K$6,3),1))</f>
        <v/>
      </c>
      <c r="H204" s="455"/>
      <c r="I204" s="147" t="str">
        <f t="shared" si="14"/>
        <v/>
      </c>
      <c r="J204" s="148" t="str">
        <f>IF($D204="","",VLOOKUP($AD204,Opto_Req!$A$2:$K$6,4))</f>
        <v/>
      </c>
      <c r="K204" s="457"/>
      <c r="L204" s="158" t="str">
        <f t="shared" si="15"/>
        <v/>
      </c>
      <c r="M204" s="148" t="str">
        <f>IF($D204="","",VLOOKUP($AD204,Opto_Req!$A$2:$K$6,5))</f>
        <v/>
      </c>
      <c r="N204" s="455"/>
      <c r="O204" s="147" t="str">
        <f t="shared" si="16"/>
        <v/>
      </c>
      <c r="P204" s="148" t="str">
        <f>IF($D204="","",VLOOKUP($AD204,Opto_Req!$A$2:$K$6,6))</f>
        <v/>
      </c>
      <c r="Q204" s="149" t="str">
        <f t="shared" si="13"/>
        <v/>
      </c>
      <c r="R204" s="150" t="str">
        <f t="shared" si="17"/>
        <v/>
      </c>
      <c r="S204" s="151"/>
      <c r="T204" s="456"/>
      <c r="U204" s="456"/>
      <c r="V204" s="453"/>
      <c r="W204" s="456"/>
      <c r="X204" s="456"/>
      <c r="Y204" s="152" t="str">
        <f>IF($D204="","",VLOOKUP($AD204,Opto_Req!$A$2:$K$6,9))</f>
        <v/>
      </c>
      <c r="Z204" s="152" t="str">
        <f>IF(OR($D204="",$AA204=""),"",MIN(VLOOKUP($AD204,Opto_Req!$A$2:$K$6,10),$AA204-VLOOKUP($AD204,Opto_Req!$A$2:$K$6,11)))</f>
        <v/>
      </c>
      <c r="AA204" s="453"/>
      <c r="AB204" s="453"/>
      <c r="AC204" s="151"/>
      <c r="AD204" s="126" t="e">
        <f>VLOOKUP($D204,Opto_Req!$N$2:$P$6,2)</f>
        <v>#N/A</v>
      </c>
      <c r="AE204" s="126" t="e">
        <f>VLOOKUP($D204,Opto_Req!$N$2:$P$6,3)</f>
        <v>#N/A</v>
      </c>
    </row>
    <row r="205" spans="1:31" x14ac:dyDescent="0.25">
      <c r="A205" s="125"/>
      <c r="B205" s="453"/>
      <c r="C205" s="453"/>
      <c r="D205" s="454"/>
      <c r="E205" s="457"/>
      <c r="F205" s="158" t="str">
        <f t="shared" ref="F205:F268" si="18">IF(OR($D205="",$G205="",AND($T205="",$U205="")),"",IF($AE205=1,IF($U205&lt;&gt;"",$U205*$G205,IF($T205&lt;&gt;"",$T205*$G205,"")),""))</f>
        <v/>
      </c>
      <c r="G205" s="148" t="str">
        <f>IF($D205="","",IF($U205="",VLOOKUP($AD205,Opto_Req!$A$2:$K$6,3),1))</f>
        <v/>
      </c>
      <c r="H205" s="455"/>
      <c r="I205" s="147" t="str">
        <f t="shared" si="14"/>
        <v/>
      </c>
      <c r="J205" s="148" t="str">
        <f>IF($D205="","",VLOOKUP($AD205,Opto_Req!$A$2:$K$6,4))</f>
        <v/>
      </c>
      <c r="K205" s="457"/>
      <c r="L205" s="158" t="str">
        <f t="shared" si="15"/>
        <v/>
      </c>
      <c r="M205" s="148" t="str">
        <f>IF($D205="","",VLOOKUP($AD205,Opto_Req!$A$2:$K$6,5))</f>
        <v/>
      </c>
      <c r="N205" s="455"/>
      <c r="O205" s="147" t="str">
        <f t="shared" si="16"/>
        <v/>
      </c>
      <c r="P205" s="148" t="str">
        <f>IF($D205="","",VLOOKUP($AD205,Opto_Req!$A$2:$K$6,6))</f>
        <v/>
      </c>
      <c r="Q205" s="149" t="str">
        <f t="shared" ref="Q205:Q268" si="19">IF($D205="","",$J$6+AB205)</f>
        <v/>
      </c>
      <c r="R205" s="150" t="str">
        <f t="shared" si="17"/>
        <v/>
      </c>
      <c r="S205" s="151"/>
      <c r="T205" s="456"/>
      <c r="U205" s="456"/>
      <c r="V205" s="453"/>
      <c r="W205" s="456"/>
      <c r="X205" s="456"/>
      <c r="Y205" s="152" t="str">
        <f>IF($D205="","",VLOOKUP($AD205,Opto_Req!$A$2:$K$6,9))</f>
        <v/>
      </c>
      <c r="Z205" s="152" t="str">
        <f>IF(OR($D205="",$AA205=""),"",MIN(VLOOKUP($AD205,Opto_Req!$A$2:$K$6,10),$AA205-VLOOKUP($AD205,Opto_Req!$A$2:$K$6,11)))</f>
        <v/>
      </c>
      <c r="AA205" s="453"/>
      <c r="AB205" s="453"/>
      <c r="AC205" s="151"/>
      <c r="AD205" s="126" t="e">
        <f>VLOOKUP($D205,Opto_Req!$N$2:$P$6,2)</f>
        <v>#N/A</v>
      </c>
      <c r="AE205" s="126" t="e">
        <f>VLOOKUP($D205,Opto_Req!$N$2:$P$6,3)</f>
        <v>#N/A</v>
      </c>
    </row>
    <row r="206" spans="1:31" x14ac:dyDescent="0.25">
      <c r="A206" s="125"/>
      <c r="B206" s="453"/>
      <c r="C206" s="453"/>
      <c r="D206" s="454"/>
      <c r="E206" s="457"/>
      <c r="F206" s="158" t="str">
        <f t="shared" si="18"/>
        <v/>
      </c>
      <c r="G206" s="148" t="str">
        <f>IF($D206="","",IF($U206="",VLOOKUP($AD206,Opto_Req!$A$2:$K$6,3),1))</f>
        <v/>
      </c>
      <c r="H206" s="455"/>
      <c r="I206" s="147" t="str">
        <f t="shared" ref="I206:I269" si="20">IF(OR($D206="",$V206="",$J206=""),"",$V206*$J206)</f>
        <v/>
      </c>
      <c r="J206" s="148" t="str">
        <f>IF($D206="","",VLOOKUP($AD206,Opto_Req!$A$2:$K$6,4))</f>
        <v/>
      </c>
      <c r="K206" s="457"/>
      <c r="L206" s="158" t="str">
        <f t="shared" ref="L206:L269" si="21">IF(OR($D206="",$W206="",$M206=""),"",$W206*$M206)</f>
        <v/>
      </c>
      <c r="M206" s="148" t="str">
        <f>IF($D206="","",VLOOKUP($AD206,Opto_Req!$A$2:$K$6,5))</f>
        <v/>
      </c>
      <c r="N206" s="455"/>
      <c r="O206" s="147" t="str">
        <f t="shared" ref="O206:O269" si="22">IF(OR($D206="",$X206="",$P206=""),"",$X206*$P206)</f>
        <v/>
      </c>
      <c r="P206" s="148" t="str">
        <f>IF($D206="","",VLOOKUP($AD206,Opto_Req!$A$2:$K$6,6))</f>
        <v/>
      </c>
      <c r="Q206" s="149" t="str">
        <f t="shared" si="19"/>
        <v/>
      </c>
      <c r="R206" s="150" t="str">
        <f t="shared" ref="R206:R269" si="23">IF($D206="","",$Z206)</f>
        <v/>
      </c>
      <c r="S206" s="151"/>
      <c r="T206" s="456"/>
      <c r="U206" s="456"/>
      <c r="V206" s="453"/>
      <c r="W206" s="456"/>
      <c r="X206" s="456"/>
      <c r="Y206" s="152" t="str">
        <f>IF($D206="","",VLOOKUP($AD206,Opto_Req!$A$2:$K$6,9))</f>
        <v/>
      </c>
      <c r="Z206" s="152" t="str">
        <f>IF(OR($D206="",$AA206=""),"",MIN(VLOOKUP($AD206,Opto_Req!$A$2:$K$6,10),$AA206-VLOOKUP($AD206,Opto_Req!$A$2:$K$6,11)))</f>
        <v/>
      </c>
      <c r="AA206" s="453"/>
      <c r="AB206" s="453"/>
      <c r="AC206" s="151"/>
      <c r="AD206" s="126" t="e">
        <f>VLOOKUP($D206,Opto_Req!$N$2:$P$6,2)</f>
        <v>#N/A</v>
      </c>
      <c r="AE206" s="126" t="e">
        <f>VLOOKUP($D206,Opto_Req!$N$2:$P$6,3)</f>
        <v>#N/A</v>
      </c>
    </row>
    <row r="207" spans="1:31" x14ac:dyDescent="0.25">
      <c r="A207" s="125"/>
      <c r="B207" s="453"/>
      <c r="C207" s="453"/>
      <c r="D207" s="454"/>
      <c r="E207" s="457"/>
      <c r="F207" s="158" t="str">
        <f t="shared" si="18"/>
        <v/>
      </c>
      <c r="G207" s="148" t="str">
        <f>IF($D207="","",IF($U207="",VLOOKUP($AD207,Opto_Req!$A$2:$K$6,3),1))</f>
        <v/>
      </c>
      <c r="H207" s="455"/>
      <c r="I207" s="147" t="str">
        <f t="shared" si="20"/>
        <v/>
      </c>
      <c r="J207" s="148" t="str">
        <f>IF($D207="","",VLOOKUP($AD207,Opto_Req!$A$2:$K$6,4))</f>
        <v/>
      </c>
      <c r="K207" s="457"/>
      <c r="L207" s="158" t="str">
        <f t="shared" si="21"/>
        <v/>
      </c>
      <c r="M207" s="148" t="str">
        <f>IF($D207="","",VLOOKUP($AD207,Opto_Req!$A$2:$K$6,5))</f>
        <v/>
      </c>
      <c r="N207" s="455"/>
      <c r="O207" s="147" t="str">
        <f t="shared" si="22"/>
        <v/>
      </c>
      <c r="P207" s="148" t="str">
        <f>IF($D207="","",VLOOKUP($AD207,Opto_Req!$A$2:$K$6,6))</f>
        <v/>
      </c>
      <c r="Q207" s="149" t="str">
        <f t="shared" si="19"/>
        <v/>
      </c>
      <c r="R207" s="150" t="str">
        <f t="shared" si="23"/>
        <v/>
      </c>
      <c r="S207" s="151"/>
      <c r="T207" s="456"/>
      <c r="U207" s="456"/>
      <c r="V207" s="453"/>
      <c r="W207" s="456"/>
      <c r="X207" s="456"/>
      <c r="Y207" s="152" t="str">
        <f>IF($D207="","",VLOOKUP($AD207,Opto_Req!$A$2:$K$6,9))</f>
        <v/>
      </c>
      <c r="Z207" s="152" t="str">
        <f>IF(OR($D207="",$AA207=""),"",MIN(VLOOKUP($AD207,Opto_Req!$A$2:$K$6,10),$AA207-VLOOKUP($AD207,Opto_Req!$A$2:$K$6,11)))</f>
        <v/>
      </c>
      <c r="AA207" s="453"/>
      <c r="AB207" s="453"/>
      <c r="AC207" s="151"/>
      <c r="AD207" s="126" t="e">
        <f>VLOOKUP($D207,Opto_Req!$N$2:$P$6,2)</f>
        <v>#N/A</v>
      </c>
      <c r="AE207" s="126" t="e">
        <f>VLOOKUP($D207,Opto_Req!$N$2:$P$6,3)</f>
        <v>#N/A</v>
      </c>
    </row>
    <row r="208" spans="1:31" x14ac:dyDescent="0.25">
      <c r="A208" s="125"/>
      <c r="B208" s="453"/>
      <c r="C208" s="453"/>
      <c r="D208" s="454"/>
      <c r="E208" s="457"/>
      <c r="F208" s="158" t="str">
        <f t="shared" si="18"/>
        <v/>
      </c>
      <c r="G208" s="148" t="str">
        <f>IF($D208="","",IF($U208="",VLOOKUP($AD208,Opto_Req!$A$2:$K$6,3),1))</f>
        <v/>
      </c>
      <c r="H208" s="455"/>
      <c r="I208" s="147" t="str">
        <f t="shared" si="20"/>
        <v/>
      </c>
      <c r="J208" s="148" t="str">
        <f>IF($D208="","",VLOOKUP($AD208,Opto_Req!$A$2:$K$6,4))</f>
        <v/>
      </c>
      <c r="K208" s="457"/>
      <c r="L208" s="158" t="str">
        <f t="shared" si="21"/>
        <v/>
      </c>
      <c r="M208" s="148" t="str">
        <f>IF($D208="","",VLOOKUP($AD208,Opto_Req!$A$2:$K$6,5))</f>
        <v/>
      </c>
      <c r="N208" s="455"/>
      <c r="O208" s="147" t="str">
        <f t="shared" si="22"/>
        <v/>
      </c>
      <c r="P208" s="148" t="str">
        <f>IF($D208="","",VLOOKUP($AD208,Opto_Req!$A$2:$K$6,6))</f>
        <v/>
      </c>
      <c r="Q208" s="149" t="str">
        <f t="shared" si="19"/>
        <v/>
      </c>
      <c r="R208" s="150" t="str">
        <f t="shared" si="23"/>
        <v/>
      </c>
      <c r="S208" s="151"/>
      <c r="T208" s="456"/>
      <c r="U208" s="456"/>
      <c r="V208" s="453"/>
      <c r="W208" s="456"/>
      <c r="X208" s="456"/>
      <c r="Y208" s="152" t="str">
        <f>IF($D208="","",VLOOKUP($AD208,Opto_Req!$A$2:$K$6,9))</f>
        <v/>
      </c>
      <c r="Z208" s="152" t="str">
        <f>IF(OR($D208="",$AA208=""),"",MIN(VLOOKUP($AD208,Opto_Req!$A$2:$K$6,10),$AA208-VLOOKUP($AD208,Opto_Req!$A$2:$K$6,11)))</f>
        <v/>
      </c>
      <c r="AA208" s="453"/>
      <c r="AB208" s="453"/>
      <c r="AC208" s="151"/>
      <c r="AD208" s="126" t="e">
        <f>VLOOKUP($D208,Opto_Req!$N$2:$P$6,2)</f>
        <v>#N/A</v>
      </c>
      <c r="AE208" s="126" t="e">
        <f>VLOOKUP($D208,Opto_Req!$N$2:$P$6,3)</f>
        <v>#N/A</v>
      </c>
    </row>
    <row r="209" spans="1:31" x14ac:dyDescent="0.25">
      <c r="A209" s="125"/>
      <c r="B209" s="453"/>
      <c r="C209" s="453"/>
      <c r="D209" s="454"/>
      <c r="E209" s="457"/>
      <c r="F209" s="158" t="str">
        <f t="shared" si="18"/>
        <v/>
      </c>
      <c r="G209" s="148" t="str">
        <f>IF($D209="","",IF($U209="",VLOOKUP($AD209,Opto_Req!$A$2:$K$6,3),1))</f>
        <v/>
      </c>
      <c r="H209" s="455"/>
      <c r="I209" s="147" t="str">
        <f t="shared" si="20"/>
        <v/>
      </c>
      <c r="J209" s="148" t="str">
        <f>IF($D209="","",VLOOKUP($AD209,Opto_Req!$A$2:$K$6,4))</f>
        <v/>
      </c>
      <c r="K209" s="457"/>
      <c r="L209" s="158" t="str">
        <f t="shared" si="21"/>
        <v/>
      </c>
      <c r="M209" s="148" t="str">
        <f>IF($D209="","",VLOOKUP($AD209,Opto_Req!$A$2:$K$6,5))</f>
        <v/>
      </c>
      <c r="N209" s="455"/>
      <c r="O209" s="147" t="str">
        <f t="shared" si="22"/>
        <v/>
      </c>
      <c r="P209" s="148" t="str">
        <f>IF($D209="","",VLOOKUP($AD209,Opto_Req!$A$2:$K$6,6))</f>
        <v/>
      </c>
      <c r="Q209" s="149" t="str">
        <f t="shared" si="19"/>
        <v/>
      </c>
      <c r="R209" s="150" t="str">
        <f t="shared" si="23"/>
        <v/>
      </c>
      <c r="S209" s="151"/>
      <c r="T209" s="456"/>
      <c r="U209" s="456"/>
      <c r="V209" s="453"/>
      <c r="W209" s="456"/>
      <c r="X209" s="456"/>
      <c r="Y209" s="152" t="str">
        <f>IF($D209="","",VLOOKUP($AD209,Opto_Req!$A$2:$K$6,9))</f>
        <v/>
      </c>
      <c r="Z209" s="152" t="str">
        <f>IF(OR($D209="",$AA209=""),"",MIN(VLOOKUP($AD209,Opto_Req!$A$2:$K$6,10),$AA209-VLOOKUP($AD209,Opto_Req!$A$2:$K$6,11)))</f>
        <v/>
      </c>
      <c r="AA209" s="453"/>
      <c r="AB209" s="453"/>
      <c r="AC209" s="151"/>
      <c r="AD209" s="126" t="e">
        <f>VLOOKUP($D209,Opto_Req!$N$2:$P$6,2)</f>
        <v>#N/A</v>
      </c>
      <c r="AE209" s="126" t="e">
        <f>VLOOKUP($D209,Opto_Req!$N$2:$P$6,3)</f>
        <v>#N/A</v>
      </c>
    </row>
    <row r="210" spans="1:31" x14ac:dyDescent="0.25">
      <c r="A210" s="125"/>
      <c r="B210" s="453"/>
      <c r="C210" s="453"/>
      <c r="D210" s="454"/>
      <c r="E210" s="457"/>
      <c r="F210" s="158" t="str">
        <f t="shared" si="18"/>
        <v/>
      </c>
      <c r="G210" s="148" t="str">
        <f>IF($D210="","",IF($U210="",VLOOKUP($AD210,Opto_Req!$A$2:$K$6,3),1))</f>
        <v/>
      </c>
      <c r="H210" s="455"/>
      <c r="I210" s="147" t="str">
        <f t="shared" si="20"/>
        <v/>
      </c>
      <c r="J210" s="148" t="str">
        <f>IF($D210="","",VLOOKUP($AD210,Opto_Req!$A$2:$K$6,4))</f>
        <v/>
      </c>
      <c r="K210" s="457"/>
      <c r="L210" s="158" t="str">
        <f t="shared" si="21"/>
        <v/>
      </c>
      <c r="M210" s="148" t="str">
        <f>IF($D210="","",VLOOKUP($AD210,Opto_Req!$A$2:$K$6,5))</f>
        <v/>
      </c>
      <c r="N210" s="455"/>
      <c r="O210" s="147" t="str">
        <f t="shared" si="22"/>
        <v/>
      </c>
      <c r="P210" s="148" t="str">
        <f>IF($D210="","",VLOOKUP($AD210,Opto_Req!$A$2:$K$6,6))</f>
        <v/>
      </c>
      <c r="Q210" s="149" t="str">
        <f t="shared" si="19"/>
        <v/>
      </c>
      <c r="R210" s="150" t="str">
        <f t="shared" si="23"/>
        <v/>
      </c>
      <c r="S210" s="151"/>
      <c r="T210" s="456"/>
      <c r="U210" s="456"/>
      <c r="V210" s="453"/>
      <c r="W210" s="456"/>
      <c r="X210" s="456"/>
      <c r="Y210" s="152" t="str">
        <f>IF($D210="","",VLOOKUP($AD210,Opto_Req!$A$2:$K$6,9))</f>
        <v/>
      </c>
      <c r="Z210" s="152" t="str">
        <f>IF(OR($D210="",$AA210=""),"",MIN(VLOOKUP($AD210,Opto_Req!$A$2:$K$6,10),$AA210-VLOOKUP($AD210,Opto_Req!$A$2:$K$6,11)))</f>
        <v/>
      </c>
      <c r="AA210" s="453"/>
      <c r="AB210" s="453"/>
      <c r="AC210" s="151"/>
      <c r="AD210" s="126" t="e">
        <f>VLOOKUP($D210,Opto_Req!$N$2:$P$6,2)</f>
        <v>#N/A</v>
      </c>
      <c r="AE210" s="126" t="e">
        <f>VLOOKUP($D210,Opto_Req!$N$2:$P$6,3)</f>
        <v>#N/A</v>
      </c>
    </row>
    <row r="211" spans="1:31" x14ac:dyDescent="0.25">
      <c r="A211" s="125"/>
      <c r="B211" s="453"/>
      <c r="C211" s="453"/>
      <c r="D211" s="454"/>
      <c r="E211" s="457"/>
      <c r="F211" s="158" t="str">
        <f t="shared" si="18"/>
        <v/>
      </c>
      <c r="G211" s="148" t="str">
        <f>IF($D211="","",IF($U211="",VLOOKUP($AD211,Opto_Req!$A$2:$K$6,3),1))</f>
        <v/>
      </c>
      <c r="H211" s="455"/>
      <c r="I211" s="147" t="str">
        <f t="shared" si="20"/>
        <v/>
      </c>
      <c r="J211" s="148" t="str">
        <f>IF($D211="","",VLOOKUP($AD211,Opto_Req!$A$2:$K$6,4))</f>
        <v/>
      </c>
      <c r="K211" s="457"/>
      <c r="L211" s="158" t="str">
        <f t="shared" si="21"/>
        <v/>
      </c>
      <c r="M211" s="148" t="str">
        <f>IF($D211="","",VLOOKUP($AD211,Opto_Req!$A$2:$K$6,5))</f>
        <v/>
      </c>
      <c r="N211" s="455"/>
      <c r="O211" s="147" t="str">
        <f t="shared" si="22"/>
        <v/>
      </c>
      <c r="P211" s="148" t="str">
        <f>IF($D211="","",VLOOKUP($AD211,Opto_Req!$A$2:$K$6,6))</f>
        <v/>
      </c>
      <c r="Q211" s="149" t="str">
        <f t="shared" si="19"/>
        <v/>
      </c>
      <c r="R211" s="150" t="str">
        <f t="shared" si="23"/>
        <v/>
      </c>
      <c r="S211" s="151"/>
      <c r="T211" s="456"/>
      <c r="U211" s="456"/>
      <c r="V211" s="453"/>
      <c r="W211" s="456"/>
      <c r="X211" s="456"/>
      <c r="Y211" s="152" t="str">
        <f>IF($D211="","",VLOOKUP($AD211,Opto_Req!$A$2:$K$6,9))</f>
        <v/>
      </c>
      <c r="Z211" s="152" t="str">
        <f>IF(OR($D211="",$AA211=""),"",MIN(VLOOKUP($AD211,Opto_Req!$A$2:$K$6,10),$AA211-VLOOKUP($AD211,Opto_Req!$A$2:$K$6,11)))</f>
        <v/>
      </c>
      <c r="AA211" s="453"/>
      <c r="AB211" s="453"/>
      <c r="AC211" s="151"/>
      <c r="AD211" s="126" t="e">
        <f>VLOOKUP($D211,Opto_Req!$N$2:$P$6,2)</f>
        <v>#N/A</v>
      </c>
      <c r="AE211" s="126" t="e">
        <f>VLOOKUP($D211,Opto_Req!$N$2:$P$6,3)</f>
        <v>#N/A</v>
      </c>
    </row>
    <row r="212" spans="1:31" x14ac:dyDescent="0.25">
      <c r="A212" s="125"/>
      <c r="B212" s="453"/>
      <c r="C212" s="453"/>
      <c r="D212" s="454"/>
      <c r="E212" s="457"/>
      <c r="F212" s="158" t="str">
        <f t="shared" si="18"/>
        <v/>
      </c>
      <c r="G212" s="148" t="str">
        <f>IF($D212="","",IF($U212="",VLOOKUP($AD212,Opto_Req!$A$2:$K$6,3),1))</f>
        <v/>
      </c>
      <c r="H212" s="455"/>
      <c r="I212" s="147" t="str">
        <f t="shared" si="20"/>
        <v/>
      </c>
      <c r="J212" s="148" t="str">
        <f>IF($D212="","",VLOOKUP($AD212,Opto_Req!$A$2:$K$6,4))</f>
        <v/>
      </c>
      <c r="K212" s="457"/>
      <c r="L212" s="158" t="str">
        <f t="shared" si="21"/>
        <v/>
      </c>
      <c r="M212" s="148" t="str">
        <f>IF($D212="","",VLOOKUP($AD212,Opto_Req!$A$2:$K$6,5))</f>
        <v/>
      </c>
      <c r="N212" s="455"/>
      <c r="O212" s="147" t="str">
        <f t="shared" si="22"/>
        <v/>
      </c>
      <c r="P212" s="148" t="str">
        <f>IF($D212="","",VLOOKUP($AD212,Opto_Req!$A$2:$K$6,6))</f>
        <v/>
      </c>
      <c r="Q212" s="149" t="str">
        <f t="shared" si="19"/>
        <v/>
      </c>
      <c r="R212" s="150" t="str">
        <f t="shared" si="23"/>
        <v/>
      </c>
      <c r="S212" s="151"/>
      <c r="T212" s="456"/>
      <c r="U212" s="456"/>
      <c r="V212" s="453"/>
      <c r="W212" s="456"/>
      <c r="X212" s="456"/>
      <c r="Y212" s="152" t="str">
        <f>IF($D212="","",VLOOKUP($AD212,Opto_Req!$A$2:$K$6,9))</f>
        <v/>
      </c>
      <c r="Z212" s="152" t="str">
        <f>IF(OR($D212="",$AA212=""),"",MIN(VLOOKUP($AD212,Opto_Req!$A$2:$K$6,10),$AA212-VLOOKUP($AD212,Opto_Req!$A$2:$K$6,11)))</f>
        <v/>
      </c>
      <c r="AA212" s="453"/>
      <c r="AB212" s="453"/>
      <c r="AC212" s="151"/>
      <c r="AD212" s="126" t="e">
        <f>VLOOKUP($D212,Opto_Req!$N$2:$P$6,2)</f>
        <v>#N/A</v>
      </c>
      <c r="AE212" s="126" t="e">
        <f>VLOOKUP($D212,Opto_Req!$N$2:$P$6,3)</f>
        <v>#N/A</v>
      </c>
    </row>
    <row r="213" spans="1:31" x14ac:dyDescent="0.25">
      <c r="A213" s="125"/>
      <c r="B213" s="453"/>
      <c r="C213" s="453"/>
      <c r="D213" s="454"/>
      <c r="E213" s="457"/>
      <c r="F213" s="158" t="str">
        <f t="shared" si="18"/>
        <v/>
      </c>
      <c r="G213" s="148" t="str">
        <f>IF($D213="","",IF($U213="",VLOOKUP($AD213,Opto_Req!$A$2:$K$6,3),1))</f>
        <v/>
      </c>
      <c r="H213" s="455"/>
      <c r="I213" s="147" t="str">
        <f t="shared" si="20"/>
        <v/>
      </c>
      <c r="J213" s="148" t="str">
        <f>IF($D213="","",VLOOKUP($AD213,Opto_Req!$A$2:$K$6,4))</f>
        <v/>
      </c>
      <c r="K213" s="457"/>
      <c r="L213" s="158" t="str">
        <f t="shared" si="21"/>
        <v/>
      </c>
      <c r="M213" s="148" t="str">
        <f>IF($D213="","",VLOOKUP($AD213,Opto_Req!$A$2:$K$6,5))</f>
        <v/>
      </c>
      <c r="N213" s="455"/>
      <c r="O213" s="147" t="str">
        <f t="shared" si="22"/>
        <v/>
      </c>
      <c r="P213" s="148" t="str">
        <f>IF($D213="","",VLOOKUP($AD213,Opto_Req!$A$2:$K$6,6))</f>
        <v/>
      </c>
      <c r="Q213" s="149" t="str">
        <f t="shared" si="19"/>
        <v/>
      </c>
      <c r="R213" s="150" t="str">
        <f t="shared" si="23"/>
        <v/>
      </c>
      <c r="S213" s="151"/>
      <c r="T213" s="456"/>
      <c r="U213" s="456"/>
      <c r="V213" s="453"/>
      <c r="W213" s="456"/>
      <c r="X213" s="456"/>
      <c r="Y213" s="152" t="str">
        <f>IF($D213="","",VLOOKUP($AD213,Opto_Req!$A$2:$K$6,9))</f>
        <v/>
      </c>
      <c r="Z213" s="152" t="str">
        <f>IF(OR($D213="",$AA213=""),"",MIN(VLOOKUP($AD213,Opto_Req!$A$2:$K$6,10),$AA213-VLOOKUP($AD213,Opto_Req!$A$2:$K$6,11)))</f>
        <v/>
      </c>
      <c r="AA213" s="453"/>
      <c r="AB213" s="453"/>
      <c r="AC213" s="151"/>
      <c r="AD213" s="126" t="e">
        <f>VLOOKUP($D213,Opto_Req!$N$2:$P$6,2)</f>
        <v>#N/A</v>
      </c>
      <c r="AE213" s="126" t="e">
        <f>VLOOKUP($D213,Opto_Req!$N$2:$P$6,3)</f>
        <v>#N/A</v>
      </c>
    </row>
    <row r="214" spans="1:31" x14ac:dyDescent="0.25">
      <c r="A214" s="125"/>
      <c r="B214" s="453"/>
      <c r="C214" s="453"/>
      <c r="D214" s="454"/>
      <c r="E214" s="457"/>
      <c r="F214" s="158" t="str">
        <f t="shared" si="18"/>
        <v/>
      </c>
      <c r="G214" s="148" t="str">
        <f>IF($D214="","",IF($U214="",VLOOKUP($AD214,Opto_Req!$A$2:$K$6,3),1))</f>
        <v/>
      </c>
      <c r="H214" s="455"/>
      <c r="I214" s="147" t="str">
        <f t="shared" si="20"/>
        <v/>
      </c>
      <c r="J214" s="148" t="str">
        <f>IF($D214="","",VLOOKUP($AD214,Opto_Req!$A$2:$K$6,4))</f>
        <v/>
      </c>
      <c r="K214" s="457"/>
      <c r="L214" s="158" t="str">
        <f t="shared" si="21"/>
        <v/>
      </c>
      <c r="M214" s="148" t="str">
        <f>IF($D214="","",VLOOKUP($AD214,Opto_Req!$A$2:$K$6,5))</f>
        <v/>
      </c>
      <c r="N214" s="455"/>
      <c r="O214" s="147" t="str">
        <f t="shared" si="22"/>
        <v/>
      </c>
      <c r="P214" s="148" t="str">
        <f>IF($D214="","",VLOOKUP($AD214,Opto_Req!$A$2:$K$6,6))</f>
        <v/>
      </c>
      <c r="Q214" s="149" t="str">
        <f t="shared" si="19"/>
        <v/>
      </c>
      <c r="R214" s="150" t="str">
        <f t="shared" si="23"/>
        <v/>
      </c>
      <c r="S214" s="151"/>
      <c r="T214" s="456"/>
      <c r="U214" s="456"/>
      <c r="V214" s="453"/>
      <c r="W214" s="456"/>
      <c r="X214" s="456"/>
      <c r="Y214" s="152" t="str">
        <f>IF($D214="","",VLOOKUP($AD214,Opto_Req!$A$2:$K$6,9))</f>
        <v/>
      </c>
      <c r="Z214" s="152" t="str">
        <f>IF(OR($D214="",$AA214=""),"",MIN(VLOOKUP($AD214,Opto_Req!$A$2:$K$6,10),$AA214-VLOOKUP($AD214,Opto_Req!$A$2:$K$6,11)))</f>
        <v/>
      </c>
      <c r="AA214" s="453"/>
      <c r="AB214" s="453"/>
      <c r="AC214" s="151"/>
      <c r="AD214" s="126" t="e">
        <f>VLOOKUP($D214,Opto_Req!$N$2:$P$6,2)</f>
        <v>#N/A</v>
      </c>
      <c r="AE214" s="126" t="e">
        <f>VLOOKUP($D214,Opto_Req!$N$2:$P$6,3)</f>
        <v>#N/A</v>
      </c>
    </row>
    <row r="215" spans="1:31" x14ac:dyDescent="0.25">
      <c r="A215" s="125"/>
      <c r="B215" s="453"/>
      <c r="C215" s="453"/>
      <c r="D215" s="454"/>
      <c r="E215" s="457"/>
      <c r="F215" s="158" t="str">
        <f t="shared" si="18"/>
        <v/>
      </c>
      <c r="G215" s="148" t="str">
        <f>IF($D215="","",IF($U215="",VLOOKUP($AD215,Opto_Req!$A$2:$K$6,3),1))</f>
        <v/>
      </c>
      <c r="H215" s="455"/>
      <c r="I215" s="147" t="str">
        <f t="shared" si="20"/>
        <v/>
      </c>
      <c r="J215" s="148" t="str">
        <f>IF($D215="","",VLOOKUP($AD215,Opto_Req!$A$2:$K$6,4))</f>
        <v/>
      </c>
      <c r="K215" s="457"/>
      <c r="L215" s="158" t="str">
        <f t="shared" si="21"/>
        <v/>
      </c>
      <c r="M215" s="148" t="str">
        <f>IF($D215="","",VLOOKUP($AD215,Opto_Req!$A$2:$K$6,5))</f>
        <v/>
      </c>
      <c r="N215" s="455"/>
      <c r="O215" s="147" t="str">
        <f t="shared" si="22"/>
        <v/>
      </c>
      <c r="P215" s="148" t="str">
        <f>IF($D215="","",VLOOKUP($AD215,Opto_Req!$A$2:$K$6,6))</f>
        <v/>
      </c>
      <c r="Q215" s="149" t="str">
        <f t="shared" si="19"/>
        <v/>
      </c>
      <c r="R215" s="150" t="str">
        <f t="shared" si="23"/>
        <v/>
      </c>
      <c r="S215" s="151"/>
      <c r="T215" s="456"/>
      <c r="U215" s="456"/>
      <c r="V215" s="453"/>
      <c r="W215" s="456"/>
      <c r="X215" s="456"/>
      <c r="Y215" s="152" t="str">
        <f>IF($D215="","",VLOOKUP($AD215,Opto_Req!$A$2:$K$6,9))</f>
        <v/>
      </c>
      <c r="Z215" s="152" t="str">
        <f>IF(OR($D215="",$AA215=""),"",MIN(VLOOKUP($AD215,Opto_Req!$A$2:$K$6,10),$AA215-VLOOKUP($AD215,Opto_Req!$A$2:$K$6,11)))</f>
        <v/>
      </c>
      <c r="AA215" s="453"/>
      <c r="AB215" s="453"/>
      <c r="AC215" s="151"/>
      <c r="AD215" s="126" t="e">
        <f>VLOOKUP($D215,Opto_Req!$N$2:$P$6,2)</f>
        <v>#N/A</v>
      </c>
      <c r="AE215" s="126" t="e">
        <f>VLOOKUP($D215,Opto_Req!$N$2:$P$6,3)</f>
        <v>#N/A</v>
      </c>
    </row>
    <row r="216" spans="1:31" x14ac:dyDescent="0.25">
      <c r="A216" s="125"/>
      <c r="B216" s="453"/>
      <c r="C216" s="453"/>
      <c r="D216" s="454"/>
      <c r="E216" s="457"/>
      <c r="F216" s="158" t="str">
        <f t="shared" si="18"/>
        <v/>
      </c>
      <c r="G216" s="148" t="str">
        <f>IF($D216="","",IF($U216="",VLOOKUP($AD216,Opto_Req!$A$2:$K$6,3),1))</f>
        <v/>
      </c>
      <c r="H216" s="455"/>
      <c r="I216" s="147" t="str">
        <f t="shared" si="20"/>
        <v/>
      </c>
      <c r="J216" s="148" t="str">
        <f>IF($D216="","",VLOOKUP($AD216,Opto_Req!$A$2:$K$6,4))</f>
        <v/>
      </c>
      <c r="K216" s="457"/>
      <c r="L216" s="158" t="str">
        <f t="shared" si="21"/>
        <v/>
      </c>
      <c r="M216" s="148" t="str">
        <f>IF($D216="","",VLOOKUP($AD216,Opto_Req!$A$2:$K$6,5))</f>
        <v/>
      </c>
      <c r="N216" s="455"/>
      <c r="O216" s="147" t="str">
        <f t="shared" si="22"/>
        <v/>
      </c>
      <c r="P216" s="148" t="str">
        <f>IF($D216="","",VLOOKUP($AD216,Opto_Req!$A$2:$K$6,6))</f>
        <v/>
      </c>
      <c r="Q216" s="149" t="str">
        <f t="shared" si="19"/>
        <v/>
      </c>
      <c r="R216" s="150" t="str">
        <f t="shared" si="23"/>
        <v/>
      </c>
      <c r="S216" s="151"/>
      <c r="T216" s="456"/>
      <c r="U216" s="456"/>
      <c r="V216" s="453"/>
      <c r="W216" s="456"/>
      <c r="X216" s="456"/>
      <c r="Y216" s="152" t="str">
        <f>IF($D216="","",VLOOKUP($AD216,Opto_Req!$A$2:$K$6,9))</f>
        <v/>
      </c>
      <c r="Z216" s="152" t="str">
        <f>IF(OR($D216="",$AA216=""),"",MIN(VLOOKUP($AD216,Opto_Req!$A$2:$K$6,10),$AA216-VLOOKUP($AD216,Opto_Req!$A$2:$K$6,11)))</f>
        <v/>
      </c>
      <c r="AA216" s="453"/>
      <c r="AB216" s="453"/>
      <c r="AC216" s="151"/>
      <c r="AD216" s="126" t="e">
        <f>VLOOKUP($D216,Opto_Req!$N$2:$P$6,2)</f>
        <v>#N/A</v>
      </c>
      <c r="AE216" s="126" t="e">
        <f>VLOOKUP($D216,Opto_Req!$N$2:$P$6,3)</f>
        <v>#N/A</v>
      </c>
    </row>
    <row r="217" spans="1:31" x14ac:dyDescent="0.25">
      <c r="A217" s="125"/>
      <c r="B217" s="453"/>
      <c r="C217" s="453"/>
      <c r="D217" s="454"/>
      <c r="E217" s="457"/>
      <c r="F217" s="158" t="str">
        <f t="shared" si="18"/>
        <v/>
      </c>
      <c r="G217" s="148" t="str">
        <f>IF($D217="","",IF($U217="",VLOOKUP($AD217,Opto_Req!$A$2:$K$6,3),1))</f>
        <v/>
      </c>
      <c r="H217" s="455"/>
      <c r="I217" s="147" t="str">
        <f t="shared" si="20"/>
        <v/>
      </c>
      <c r="J217" s="148" t="str">
        <f>IF($D217="","",VLOOKUP($AD217,Opto_Req!$A$2:$K$6,4))</f>
        <v/>
      </c>
      <c r="K217" s="457"/>
      <c r="L217" s="158" t="str">
        <f t="shared" si="21"/>
        <v/>
      </c>
      <c r="M217" s="148" t="str">
        <f>IF($D217="","",VLOOKUP($AD217,Opto_Req!$A$2:$K$6,5))</f>
        <v/>
      </c>
      <c r="N217" s="455"/>
      <c r="O217" s="147" t="str">
        <f t="shared" si="22"/>
        <v/>
      </c>
      <c r="P217" s="148" t="str">
        <f>IF($D217="","",VLOOKUP($AD217,Opto_Req!$A$2:$K$6,6))</f>
        <v/>
      </c>
      <c r="Q217" s="149" t="str">
        <f t="shared" si="19"/>
        <v/>
      </c>
      <c r="R217" s="150" t="str">
        <f t="shared" si="23"/>
        <v/>
      </c>
      <c r="S217" s="151"/>
      <c r="T217" s="456"/>
      <c r="U217" s="456"/>
      <c r="V217" s="453"/>
      <c r="W217" s="456"/>
      <c r="X217" s="456"/>
      <c r="Y217" s="152" t="str">
        <f>IF($D217="","",VLOOKUP($AD217,Opto_Req!$A$2:$K$6,9))</f>
        <v/>
      </c>
      <c r="Z217" s="152" t="str">
        <f>IF(OR($D217="",$AA217=""),"",MIN(VLOOKUP($AD217,Opto_Req!$A$2:$K$6,10),$AA217-VLOOKUP($AD217,Opto_Req!$A$2:$K$6,11)))</f>
        <v/>
      </c>
      <c r="AA217" s="453"/>
      <c r="AB217" s="453"/>
      <c r="AC217" s="151"/>
      <c r="AD217" s="126" t="e">
        <f>VLOOKUP($D217,Opto_Req!$N$2:$P$6,2)</f>
        <v>#N/A</v>
      </c>
      <c r="AE217" s="126" t="e">
        <f>VLOOKUP($D217,Opto_Req!$N$2:$P$6,3)</f>
        <v>#N/A</v>
      </c>
    </row>
    <row r="218" spans="1:31" x14ac:dyDescent="0.25">
      <c r="A218" s="125"/>
      <c r="B218" s="453"/>
      <c r="C218" s="453"/>
      <c r="D218" s="454"/>
      <c r="E218" s="457"/>
      <c r="F218" s="158" t="str">
        <f t="shared" si="18"/>
        <v/>
      </c>
      <c r="G218" s="148" t="str">
        <f>IF($D218="","",IF($U218="",VLOOKUP($AD218,Opto_Req!$A$2:$K$6,3),1))</f>
        <v/>
      </c>
      <c r="H218" s="455"/>
      <c r="I218" s="147" t="str">
        <f t="shared" si="20"/>
        <v/>
      </c>
      <c r="J218" s="148" t="str">
        <f>IF($D218="","",VLOOKUP($AD218,Opto_Req!$A$2:$K$6,4))</f>
        <v/>
      </c>
      <c r="K218" s="457"/>
      <c r="L218" s="158" t="str">
        <f t="shared" si="21"/>
        <v/>
      </c>
      <c r="M218" s="148" t="str">
        <f>IF($D218="","",VLOOKUP($AD218,Opto_Req!$A$2:$K$6,5))</f>
        <v/>
      </c>
      <c r="N218" s="455"/>
      <c r="O218" s="147" t="str">
        <f t="shared" si="22"/>
        <v/>
      </c>
      <c r="P218" s="148" t="str">
        <f>IF($D218="","",VLOOKUP($AD218,Opto_Req!$A$2:$K$6,6))</f>
        <v/>
      </c>
      <c r="Q218" s="149" t="str">
        <f t="shared" si="19"/>
        <v/>
      </c>
      <c r="R218" s="150" t="str">
        <f t="shared" si="23"/>
        <v/>
      </c>
      <c r="S218" s="151"/>
      <c r="T218" s="456"/>
      <c r="U218" s="456"/>
      <c r="V218" s="453"/>
      <c r="W218" s="456"/>
      <c r="X218" s="456"/>
      <c r="Y218" s="152" t="str">
        <f>IF($D218="","",VLOOKUP($AD218,Opto_Req!$A$2:$K$6,9))</f>
        <v/>
      </c>
      <c r="Z218" s="152" t="str">
        <f>IF(OR($D218="",$AA218=""),"",MIN(VLOOKUP($AD218,Opto_Req!$A$2:$K$6,10),$AA218-VLOOKUP($AD218,Opto_Req!$A$2:$K$6,11)))</f>
        <v/>
      </c>
      <c r="AA218" s="453"/>
      <c r="AB218" s="453"/>
      <c r="AC218" s="151"/>
      <c r="AD218" s="126" t="e">
        <f>VLOOKUP($D218,Opto_Req!$N$2:$P$6,2)</f>
        <v>#N/A</v>
      </c>
      <c r="AE218" s="126" t="e">
        <f>VLOOKUP($D218,Opto_Req!$N$2:$P$6,3)</f>
        <v>#N/A</v>
      </c>
    </row>
    <row r="219" spans="1:31" x14ac:dyDescent="0.25">
      <c r="A219" s="125"/>
      <c r="B219" s="453"/>
      <c r="C219" s="453"/>
      <c r="D219" s="454"/>
      <c r="E219" s="457"/>
      <c r="F219" s="158" t="str">
        <f t="shared" si="18"/>
        <v/>
      </c>
      <c r="G219" s="148" t="str">
        <f>IF($D219="","",IF($U219="",VLOOKUP($AD219,Opto_Req!$A$2:$K$6,3),1))</f>
        <v/>
      </c>
      <c r="H219" s="455"/>
      <c r="I219" s="147" t="str">
        <f t="shared" si="20"/>
        <v/>
      </c>
      <c r="J219" s="148" t="str">
        <f>IF($D219="","",VLOOKUP($AD219,Opto_Req!$A$2:$K$6,4))</f>
        <v/>
      </c>
      <c r="K219" s="457"/>
      <c r="L219" s="158" t="str">
        <f t="shared" si="21"/>
        <v/>
      </c>
      <c r="M219" s="148" t="str">
        <f>IF($D219="","",VLOOKUP($AD219,Opto_Req!$A$2:$K$6,5))</f>
        <v/>
      </c>
      <c r="N219" s="455"/>
      <c r="O219" s="147" t="str">
        <f t="shared" si="22"/>
        <v/>
      </c>
      <c r="P219" s="148" t="str">
        <f>IF($D219="","",VLOOKUP($AD219,Opto_Req!$A$2:$K$6,6))</f>
        <v/>
      </c>
      <c r="Q219" s="149" t="str">
        <f t="shared" si="19"/>
        <v/>
      </c>
      <c r="R219" s="150" t="str">
        <f t="shared" si="23"/>
        <v/>
      </c>
      <c r="S219" s="151"/>
      <c r="T219" s="456"/>
      <c r="U219" s="456"/>
      <c r="V219" s="453"/>
      <c r="W219" s="456"/>
      <c r="X219" s="456"/>
      <c r="Y219" s="152" t="str">
        <f>IF($D219="","",VLOOKUP($AD219,Opto_Req!$A$2:$K$6,9))</f>
        <v/>
      </c>
      <c r="Z219" s="152" t="str">
        <f>IF(OR($D219="",$AA219=""),"",MIN(VLOOKUP($AD219,Opto_Req!$A$2:$K$6,10),$AA219-VLOOKUP($AD219,Opto_Req!$A$2:$K$6,11)))</f>
        <v/>
      </c>
      <c r="AA219" s="453"/>
      <c r="AB219" s="453"/>
      <c r="AC219" s="151"/>
      <c r="AD219" s="126" t="e">
        <f>VLOOKUP($D219,Opto_Req!$N$2:$P$6,2)</f>
        <v>#N/A</v>
      </c>
      <c r="AE219" s="126" t="e">
        <f>VLOOKUP($D219,Opto_Req!$N$2:$P$6,3)</f>
        <v>#N/A</v>
      </c>
    </row>
    <row r="220" spans="1:31" x14ac:dyDescent="0.25">
      <c r="A220" s="125"/>
      <c r="B220" s="453"/>
      <c r="C220" s="453"/>
      <c r="D220" s="454"/>
      <c r="E220" s="457"/>
      <c r="F220" s="158" t="str">
        <f t="shared" si="18"/>
        <v/>
      </c>
      <c r="G220" s="148" t="str">
        <f>IF($D220="","",IF($U220="",VLOOKUP($AD220,Opto_Req!$A$2:$K$6,3),1))</f>
        <v/>
      </c>
      <c r="H220" s="455"/>
      <c r="I220" s="147" t="str">
        <f t="shared" si="20"/>
        <v/>
      </c>
      <c r="J220" s="148" t="str">
        <f>IF($D220="","",VLOOKUP($AD220,Opto_Req!$A$2:$K$6,4))</f>
        <v/>
      </c>
      <c r="K220" s="457"/>
      <c r="L220" s="158" t="str">
        <f t="shared" si="21"/>
        <v/>
      </c>
      <c r="M220" s="148" t="str">
        <f>IF($D220="","",VLOOKUP($AD220,Opto_Req!$A$2:$K$6,5))</f>
        <v/>
      </c>
      <c r="N220" s="455"/>
      <c r="O220" s="147" t="str">
        <f t="shared" si="22"/>
        <v/>
      </c>
      <c r="P220" s="148" t="str">
        <f>IF($D220="","",VLOOKUP($AD220,Opto_Req!$A$2:$K$6,6))</f>
        <v/>
      </c>
      <c r="Q220" s="149" t="str">
        <f t="shared" si="19"/>
        <v/>
      </c>
      <c r="R220" s="150" t="str">
        <f t="shared" si="23"/>
        <v/>
      </c>
      <c r="S220" s="151"/>
      <c r="T220" s="456"/>
      <c r="U220" s="456"/>
      <c r="V220" s="453"/>
      <c r="W220" s="456"/>
      <c r="X220" s="456"/>
      <c r="Y220" s="152" t="str">
        <f>IF($D220="","",VLOOKUP($AD220,Opto_Req!$A$2:$K$6,9))</f>
        <v/>
      </c>
      <c r="Z220" s="152" t="str">
        <f>IF(OR($D220="",$AA220=""),"",MIN(VLOOKUP($AD220,Opto_Req!$A$2:$K$6,10),$AA220-VLOOKUP($AD220,Opto_Req!$A$2:$K$6,11)))</f>
        <v/>
      </c>
      <c r="AA220" s="453"/>
      <c r="AB220" s="453"/>
      <c r="AC220" s="151"/>
      <c r="AD220" s="126" t="e">
        <f>VLOOKUP($D220,Opto_Req!$N$2:$P$6,2)</f>
        <v>#N/A</v>
      </c>
      <c r="AE220" s="126" t="e">
        <f>VLOOKUP($D220,Opto_Req!$N$2:$P$6,3)</f>
        <v>#N/A</v>
      </c>
    </row>
    <row r="221" spans="1:31" x14ac:dyDescent="0.25">
      <c r="A221" s="125"/>
      <c r="B221" s="453"/>
      <c r="C221" s="453"/>
      <c r="D221" s="454"/>
      <c r="E221" s="457"/>
      <c r="F221" s="158" t="str">
        <f t="shared" si="18"/>
        <v/>
      </c>
      <c r="G221" s="148" t="str">
        <f>IF($D221="","",IF($U221="",VLOOKUP($AD221,Opto_Req!$A$2:$K$6,3),1))</f>
        <v/>
      </c>
      <c r="H221" s="455"/>
      <c r="I221" s="147" t="str">
        <f t="shared" si="20"/>
        <v/>
      </c>
      <c r="J221" s="148" t="str">
        <f>IF($D221="","",VLOOKUP($AD221,Opto_Req!$A$2:$K$6,4))</f>
        <v/>
      </c>
      <c r="K221" s="457"/>
      <c r="L221" s="158" t="str">
        <f t="shared" si="21"/>
        <v/>
      </c>
      <c r="M221" s="148" t="str">
        <f>IF($D221="","",VLOOKUP($AD221,Opto_Req!$A$2:$K$6,5))</f>
        <v/>
      </c>
      <c r="N221" s="455"/>
      <c r="O221" s="147" t="str">
        <f t="shared" si="22"/>
        <v/>
      </c>
      <c r="P221" s="148" t="str">
        <f>IF($D221="","",VLOOKUP($AD221,Opto_Req!$A$2:$K$6,6))</f>
        <v/>
      </c>
      <c r="Q221" s="149" t="str">
        <f t="shared" si="19"/>
        <v/>
      </c>
      <c r="R221" s="150" t="str">
        <f t="shared" si="23"/>
        <v/>
      </c>
      <c r="S221" s="151"/>
      <c r="T221" s="456"/>
      <c r="U221" s="456"/>
      <c r="V221" s="453"/>
      <c r="W221" s="456"/>
      <c r="X221" s="456"/>
      <c r="Y221" s="152" t="str">
        <f>IF($D221="","",VLOOKUP($AD221,Opto_Req!$A$2:$K$6,9))</f>
        <v/>
      </c>
      <c r="Z221" s="152" t="str">
        <f>IF(OR($D221="",$AA221=""),"",MIN(VLOOKUP($AD221,Opto_Req!$A$2:$K$6,10),$AA221-VLOOKUP($AD221,Opto_Req!$A$2:$K$6,11)))</f>
        <v/>
      </c>
      <c r="AA221" s="453"/>
      <c r="AB221" s="453"/>
      <c r="AC221" s="151"/>
      <c r="AD221" s="126" t="e">
        <f>VLOOKUP($D221,Opto_Req!$N$2:$P$6,2)</f>
        <v>#N/A</v>
      </c>
      <c r="AE221" s="126" t="e">
        <f>VLOOKUP($D221,Opto_Req!$N$2:$P$6,3)</f>
        <v>#N/A</v>
      </c>
    </row>
    <row r="222" spans="1:31" x14ac:dyDescent="0.25">
      <c r="A222" s="125"/>
      <c r="B222" s="453"/>
      <c r="C222" s="453"/>
      <c r="D222" s="454"/>
      <c r="E222" s="457"/>
      <c r="F222" s="158" t="str">
        <f t="shared" si="18"/>
        <v/>
      </c>
      <c r="G222" s="148" t="str">
        <f>IF($D222="","",IF($U222="",VLOOKUP($AD222,Opto_Req!$A$2:$K$6,3),1))</f>
        <v/>
      </c>
      <c r="H222" s="455"/>
      <c r="I222" s="147" t="str">
        <f t="shared" si="20"/>
        <v/>
      </c>
      <c r="J222" s="148" t="str">
        <f>IF($D222="","",VLOOKUP($AD222,Opto_Req!$A$2:$K$6,4))</f>
        <v/>
      </c>
      <c r="K222" s="457"/>
      <c r="L222" s="158" t="str">
        <f t="shared" si="21"/>
        <v/>
      </c>
      <c r="M222" s="148" t="str">
        <f>IF($D222="","",VLOOKUP($AD222,Opto_Req!$A$2:$K$6,5))</f>
        <v/>
      </c>
      <c r="N222" s="455"/>
      <c r="O222" s="147" t="str">
        <f t="shared" si="22"/>
        <v/>
      </c>
      <c r="P222" s="148" t="str">
        <f>IF($D222="","",VLOOKUP($AD222,Opto_Req!$A$2:$K$6,6))</f>
        <v/>
      </c>
      <c r="Q222" s="149" t="str">
        <f t="shared" si="19"/>
        <v/>
      </c>
      <c r="R222" s="150" t="str">
        <f t="shared" si="23"/>
        <v/>
      </c>
      <c r="S222" s="151"/>
      <c r="T222" s="456"/>
      <c r="U222" s="456"/>
      <c r="V222" s="453"/>
      <c r="W222" s="456"/>
      <c r="X222" s="456"/>
      <c r="Y222" s="152" t="str">
        <f>IF($D222="","",VLOOKUP($AD222,Opto_Req!$A$2:$K$6,9))</f>
        <v/>
      </c>
      <c r="Z222" s="152" t="str">
        <f>IF(OR($D222="",$AA222=""),"",MIN(VLOOKUP($AD222,Opto_Req!$A$2:$K$6,10),$AA222-VLOOKUP($AD222,Opto_Req!$A$2:$K$6,11)))</f>
        <v/>
      </c>
      <c r="AA222" s="453"/>
      <c r="AB222" s="453"/>
      <c r="AC222" s="151"/>
      <c r="AD222" s="126" t="e">
        <f>VLOOKUP($D222,Opto_Req!$N$2:$P$6,2)</f>
        <v>#N/A</v>
      </c>
      <c r="AE222" s="126" t="e">
        <f>VLOOKUP($D222,Opto_Req!$N$2:$P$6,3)</f>
        <v>#N/A</v>
      </c>
    </row>
    <row r="223" spans="1:31" x14ac:dyDescent="0.25">
      <c r="A223" s="125"/>
      <c r="B223" s="453"/>
      <c r="C223" s="453"/>
      <c r="D223" s="454"/>
      <c r="E223" s="457"/>
      <c r="F223" s="158" t="str">
        <f t="shared" si="18"/>
        <v/>
      </c>
      <c r="G223" s="148" t="str">
        <f>IF($D223="","",IF($U223="",VLOOKUP($AD223,Opto_Req!$A$2:$K$6,3),1))</f>
        <v/>
      </c>
      <c r="H223" s="455"/>
      <c r="I223" s="147" t="str">
        <f t="shared" si="20"/>
        <v/>
      </c>
      <c r="J223" s="148" t="str">
        <f>IF($D223="","",VLOOKUP($AD223,Opto_Req!$A$2:$K$6,4))</f>
        <v/>
      </c>
      <c r="K223" s="457"/>
      <c r="L223" s="158" t="str">
        <f t="shared" si="21"/>
        <v/>
      </c>
      <c r="M223" s="148" t="str">
        <f>IF($D223="","",VLOOKUP($AD223,Opto_Req!$A$2:$K$6,5))</f>
        <v/>
      </c>
      <c r="N223" s="455"/>
      <c r="O223" s="147" t="str">
        <f t="shared" si="22"/>
        <v/>
      </c>
      <c r="P223" s="148" t="str">
        <f>IF($D223="","",VLOOKUP($AD223,Opto_Req!$A$2:$K$6,6))</f>
        <v/>
      </c>
      <c r="Q223" s="149" t="str">
        <f t="shared" si="19"/>
        <v/>
      </c>
      <c r="R223" s="150" t="str">
        <f t="shared" si="23"/>
        <v/>
      </c>
      <c r="S223" s="151"/>
      <c r="T223" s="456"/>
      <c r="U223" s="456"/>
      <c r="V223" s="453"/>
      <c r="W223" s="456"/>
      <c r="X223" s="456"/>
      <c r="Y223" s="152" t="str">
        <f>IF($D223="","",VLOOKUP($AD223,Opto_Req!$A$2:$K$6,9))</f>
        <v/>
      </c>
      <c r="Z223" s="152" t="str">
        <f>IF(OR($D223="",$AA223=""),"",MIN(VLOOKUP($AD223,Opto_Req!$A$2:$K$6,10),$AA223-VLOOKUP($AD223,Opto_Req!$A$2:$K$6,11)))</f>
        <v/>
      </c>
      <c r="AA223" s="453"/>
      <c r="AB223" s="453"/>
      <c r="AC223" s="151"/>
      <c r="AD223" s="126" t="e">
        <f>VLOOKUP($D223,Opto_Req!$N$2:$P$6,2)</f>
        <v>#N/A</v>
      </c>
      <c r="AE223" s="126" t="e">
        <f>VLOOKUP($D223,Opto_Req!$N$2:$P$6,3)</f>
        <v>#N/A</v>
      </c>
    </row>
    <row r="224" spans="1:31" x14ac:dyDescent="0.25">
      <c r="A224" s="125"/>
      <c r="B224" s="453"/>
      <c r="C224" s="453"/>
      <c r="D224" s="454"/>
      <c r="E224" s="457"/>
      <c r="F224" s="158" t="str">
        <f t="shared" si="18"/>
        <v/>
      </c>
      <c r="G224" s="148" t="str">
        <f>IF($D224="","",IF($U224="",VLOOKUP($AD224,Opto_Req!$A$2:$K$6,3),1))</f>
        <v/>
      </c>
      <c r="H224" s="455"/>
      <c r="I224" s="147" t="str">
        <f t="shared" si="20"/>
        <v/>
      </c>
      <c r="J224" s="148" t="str">
        <f>IF($D224="","",VLOOKUP($AD224,Opto_Req!$A$2:$K$6,4))</f>
        <v/>
      </c>
      <c r="K224" s="457"/>
      <c r="L224" s="158" t="str">
        <f t="shared" si="21"/>
        <v/>
      </c>
      <c r="M224" s="148" t="str">
        <f>IF($D224="","",VLOOKUP($AD224,Opto_Req!$A$2:$K$6,5))</f>
        <v/>
      </c>
      <c r="N224" s="455"/>
      <c r="O224" s="147" t="str">
        <f t="shared" si="22"/>
        <v/>
      </c>
      <c r="P224" s="148" t="str">
        <f>IF($D224="","",VLOOKUP($AD224,Opto_Req!$A$2:$K$6,6))</f>
        <v/>
      </c>
      <c r="Q224" s="149" t="str">
        <f t="shared" si="19"/>
        <v/>
      </c>
      <c r="R224" s="150" t="str">
        <f t="shared" si="23"/>
        <v/>
      </c>
      <c r="S224" s="151"/>
      <c r="T224" s="456"/>
      <c r="U224" s="456"/>
      <c r="V224" s="453"/>
      <c r="W224" s="456"/>
      <c r="X224" s="456"/>
      <c r="Y224" s="152" t="str">
        <f>IF($D224="","",VLOOKUP($AD224,Opto_Req!$A$2:$K$6,9))</f>
        <v/>
      </c>
      <c r="Z224" s="152" t="str">
        <f>IF(OR($D224="",$AA224=""),"",MIN(VLOOKUP($AD224,Opto_Req!$A$2:$K$6,10),$AA224-VLOOKUP($AD224,Opto_Req!$A$2:$K$6,11)))</f>
        <v/>
      </c>
      <c r="AA224" s="453"/>
      <c r="AB224" s="453"/>
      <c r="AC224" s="151"/>
      <c r="AD224" s="126" t="e">
        <f>VLOOKUP($D224,Opto_Req!$N$2:$P$6,2)</f>
        <v>#N/A</v>
      </c>
      <c r="AE224" s="126" t="e">
        <f>VLOOKUP($D224,Opto_Req!$N$2:$P$6,3)</f>
        <v>#N/A</v>
      </c>
    </row>
    <row r="225" spans="1:31" x14ac:dyDescent="0.25">
      <c r="A225" s="125"/>
      <c r="B225" s="453"/>
      <c r="C225" s="453"/>
      <c r="D225" s="454"/>
      <c r="E225" s="457"/>
      <c r="F225" s="158" t="str">
        <f t="shared" si="18"/>
        <v/>
      </c>
      <c r="G225" s="148" t="str">
        <f>IF($D225="","",IF($U225="",VLOOKUP($AD225,Opto_Req!$A$2:$K$6,3),1))</f>
        <v/>
      </c>
      <c r="H225" s="455"/>
      <c r="I225" s="147" t="str">
        <f t="shared" si="20"/>
        <v/>
      </c>
      <c r="J225" s="148" t="str">
        <f>IF($D225="","",VLOOKUP($AD225,Opto_Req!$A$2:$K$6,4))</f>
        <v/>
      </c>
      <c r="K225" s="457"/>
      <c r="L225" s="158" t="str">
        <f t="shared" si="21"/>
        <v/>
      </c>
      <c r="M225" s="148" t="str">
        <f>IF($D225="","",VLOOKUP($AD225,Opto_Req!$A$2:$K$6,5))</f>
        <v/>
      </c>
      <c r="N225" s="455"/>
      <c r="O225" s="147" t="str">
        <f t="shared" si="22"/>
        <v/>
      </c>
      <c r="P225" s="148" t="str">
        <f>IF($D225="","",VLOOKUP($AD225,Opto_Req!$A$2:$K$6,6))</f>
        <v/>
      </c>
      <c r="Q225" s="149" t="str">
        <f t="shared" si="19"/>
        <v/>
      </c>
      <c r="R225" s="150" t="str">
        <f t="shared" si="23"/>
        <v/>
      </c>
      <c r="S225" s="151"/>
      <c r="T225" s="456"/>
      <c r="U225" s="456"/>
      <c r="V225" s="453"/>
      <c r="W225" s="456"/>
      <c r="X225" s="456"/>
      <c r="Y225" s="152" t="str">
        <f>IF($D225="","",VLOOKUP($AD225,Opto_Req!$A$2:$K$6,9))</f>
        <v/>
      </c>
      <c r="Z225" s="152" t="str">
        <f>IF(OR($D225="",$AA225=""),"",MIN(VLOOKUP($AD225,Opto_Req!$A$2:$K$6,10),$AA225-VLOOKUP($AD225,Opto_Req!$A$2:$K$6,11)))</f>
        <v/>
      </c>
      <c r="AA225" s="453"/>
      <c r="AB225" s="453"/>
      <c r="AC225" s="151"/>
      <c r="AD225" s="126" t="e">
        <f>VLOOKUP($D225,Opto_Req!$N$2:$P$6,2)</f>
        <v>#N/A</v>
      </c>
      <c r="AE225" s="126" t="e">
        <f>VLOOKUP($D225,Opto_Req!$N$2:$P$6,3)</f>
        <v>#N/A</v>
      </c>
    </row>
    <row r="226" spans="1:31" x14ac:dyDescent="0.25">
      <c r="A226" s="125"/>
      <c r="B226" s="453"/>
      <c r="C226" s="453"/>
      <c r="D226" s="454"/>
      <c r="E226" s="457"/>
      <c r="F226" s="158" t="str">
        <f t="shared" si="18"/>
        <v/>
      </c>
      <c r="G226" s="148" t="str">
        <f>IF($D226="","",IF($U226="",VLOOKUP($AD226,Opto_Req!$A$2:$K$6,3),1))</f>
        <v/>
      </c>
      <c r="H226" s="455"/>
      <c r="I226" s="147" t="str">
        <f t="shared" si="20"/>
        <v/>
      </c>
      <c r="J226" s="148" t="str">
        <f>IF($D226="","",VLOOKUP($AD226,Opto_Req!$A$2:$K$6,4))</f>
        <v/>
      </c>
      <c r="K226" s="457"/>
      <c r="L226" s="158" t="str">
        <f t="shared" si="21"/>
        <v/>
      </c>
      <c r="M226" s="148" t="str">
        <f>IF($D226="","",VLOOKUP($AD226,Opto_Req!$A$2:$K$6,5))</f>
        <v/>
      </c>
      <c r="N226" s="455"/>
      <c r="O226" s="147" t="str">
        <f t="shared" si="22"/>
        <v/>
      </c>
      <c r="P226" s="148" t="str">
        <f>IF($D226="","",VLOOKUP($AD226,Opto_Req!$A$2:$K$6,6))</f>
        <v/>
      </c>
      <c r="Q226" s="149" t="str">
        <f t="shared" si="19"/>
        <v/>
      </c>
      <c r="R226" s="150" t="str">
        <f t="shared" si="23"/>
        <v/>
      </c>
      <c r="S226" s="151"/>
      <c r="T226" s="456"/>
      <c r="U226" s="456"/>
      <c r="V226" s="453"/>
      <c r="W226" s="456"/>
      <c r="X226" s="456"/>
      <c r="Y226" s="152" t="str">
        <f>IF($D226="","",VLOOKUP($AD226,Opto_Req!$A$2:$K$6,9))</f>
        <v/>
      </c>
      <c r="Z226" s="152" t="str">
        <f>IF(OR($D226="",$AA226=""),"",MIN(VLOOKUP($AD226,Opto_Req!$A$2:$K$6,10),$AA226-VLOOKUP($AD226,Opto_Req!$A$2:$K$6,11)))</f>
        <v/>
      </c>
      <c r="AA226" s="453"/>
      <c r="AB226" s="453"/>
      <c r="AC226" s="151"/>
      <c r="AD226" s="126" t="e">
        <f>VLOOKUP($D226,Opto_Req!$N$2:$P$6,2)</f>
        <v>#N/A</v>
      </c>
      <c r="AE226" s="126" t="e">
        <f>VLOOKUP($D226,Opto_Req!$N$2:$P$6,3)</f>
        <v>#N/A</v>
      </c>
    </row>
    <row r="227" spans="1:31" x14ac:dyDescent="0.25">
      <c r="A227" s="125"/>
      <c r="B227" s="453"/>
      <c r="C227" s="453"/>
      <c r="D227" s="454"/>
      <c r="E227" s="457"/>
      <c r="F227" s="158" t="str">
        <f t="shared" si="18"/>
        <v/>
      </c>
      <c r="G227" s="148" t="str">
        <f>IF($D227="","",IF($U227="",VLOOKUP($AD227,Opto_Req!$A$2:$K$6,3),1))</f>
        <v/>
      </c>
      <c r="H227" s="455"/>
      <c r="I227" s="147" t="str">
        <f t="shared" si="20"/>
        <v/>
      </c>
      <c r="J227" s="148" t="str">
        <f>IF($D227="","",VLOOKUP($AD227,Opto_Req!$A$2:$K$6,4))</f>
        <v/>
      </c>
      <c r="K227" s="457"/>
      <c r="L227" s="158" t="str">
        <f t="shared" si="21"/>
        <v/>
      </c>
      <c r="M227" s="148" t="str">
        <f>IF($D227="","",VLOOKUP($AD227,Opto_Req!$A$2:$K$6,5))</f>
        <v/>
      </c>
      <c r="N227" s="455"/>
      <c r="O227" s="147" t="str">
        <f t="shared" si="22"/>
        <v/>
      </c>
      <c r="P227" s="148" t="str">
        <f>IF($D227="","",VLOOKUP($AD227,Opto_Req!$A$2:$K$6,6))</f>
        <v/>
      </c>
      <c r="Q227" s="149" t="str">
        <f t="shared" si="19"/>
        <v/>
      </c>
      <c r="R227" s="150" t="str">
        <f t="shared" si="23"/>
        <v/>
      </c>
      <c r="S227" s="151"/>
      <c r="T227" s="456"/>
      <c r="U227" s="456"/>
      <c r="V227" s="453"/>
      <c r="W227" s="456"/>
      <c r="X227" s="456"/>
      <c r="Y227" s="152" t="str">
        <f>IF($D227="","",VLOOKUP($AD227,Opto_Req!$A$2:$K$6,9))</f>
        <v/>
      </c>
      <c r="Z227" s="152" t="str">
        <f>IF(OR($D227="",$AA227=""),"",MIN(VLOOKUP($AD227,Opto_Req!$A$2:$K$6,10),$AA227-VLOOKUP($AD227,Opto_Req!$A$2:$K$6,11)))</f>
        <v/>
      </c>
      <c r="AA227" s="453"/>
      <c r="AB227" s="453"/>
      <c r="AC227" s="151"/>
      <c r="AD227" s="126" t="e">
        <f>VLOOKUP($D227,Opto_Req!$N$2:$P$6,2)</f>
        <v>#N/A</v>
      </c>
      <c r="AE227" s="126" t="e">
        <f>VLOOKUP($D227,Opto_Req!$N$2:$P$6,3)</f>
        <v>#N/A</v>
      </c>
    </row>
    <row r="228" spans="1:31" x14ac:dyDescent="0.25">
      <c r="A228" s="125"/>
      <c r="B228" s="453"/>
      <c r="C228" s="453"/>
      <c r="D228" s="454"/>
      <c r="E228" s="457"/>
      <c r="F228" s="158" t="str">
        <f t="shared" si="18"/>
        <v/>
      </c>
      <c r="G228" s="148" t="str">
        <f>IF($D228="","",IF($U228="",VLOOKUP($AD228,Opto_Req!$A$2:$K$6,3),1))</f>
        <v/>
      </c>
      <c r="H228" s="455"/>
      <c r="I228" s="147" t="str">
        <f t="shared" si="20"/>
        <v/>
      </c>
      <c r="J228" s="148" t="str">
        <f>IF($D228="","",VLOOKUP($AD228,Opto_Req!$A$2:$K$6,4))</f>
        <v/>
      </c>
      <c r="K228" s="457"/>
      <c r="L228" s="158" t="str">
        <f t="shared" si="21"/>
        <v/>
      </c>
      <c r="M228" s="148" t="str">
        <f>IF($D228="","",VLOOKUP($AD228,Opto_Req!$A$2:$K$6,5))</f>
        <v/>
      </c>
      <c r="N228" s="455"/>
      <c r="O228" s="147" t="str">
        <f t="shared" si="22"/>
        <v/>
      </c>
      <c r="P228" s="148" t="str">
        <f>IF($D228="","",VLOOKUP($AD228,Opto_Req!$A$2:$K$6,6))</f>
        <v/>
      </c>
      <c r="Q228" s="149" t="str">
        <f t="shared" si="19"/>
        <v/>
      </c>
      <c r="R228" s="150" t="str">
        <f t="shared" si="23"/>
        <v/>
      </c>
      <c r="S228" s="151"/>
      <c r="T228" s="456"/>
      <c r="U228" s="456"/>
      <c r="V228" s="453"/>
      <c r="W228" s="456"/>
      <c r="X228" s="456"/>
      <c r="Y228" s="152" t="str">
        <f>IF($D228="","",VLOOKUP($AD228,Opto_Req!$A$2:$K$6,9))</f>
        <v/>
      </c>
      <c r="Z228" s="152" t="str">
        <f>IF(OR($D228="",$AA228=""),"",MIN(VLOOKUP($AD228,Opto_Req!$A$2:$K$6,10),$AA228-VLOOKUP($AD228,Opto_Req!$A$2:$K$6,11)))</f>
        <v/>
      </c>
      <c r="AA228" s="453"/>
      <c r="AB228" s="453"/>
      <c r="AC228" s="151"/>
      <c r="AD228" s="126" t="e">
        <f>VLOOKUP($D228,Opto_Req!$N$2:$P$6,2)</f>
        <v>#N/A</v>
      </c>
      <c r="AE228" s="126" t="e">
        <f>VLOOKUP($D228,Opto_Req!$N$2:$P$6,3)</f>
        <v>#N/A</v>
      </c>
    </row>
    <row r="229" spans="1:31" x14ac:dyDescent="0.25">
      <c r="A229" s="125"/>
      <c r="B229" s="453"/>
      <c r="C229" s="453"/>
      <c r="D229" s="454"/>
      <c r="E229" s="457"/>
      <c r="F229" s="158" t="str">
        <f t="shared" si="18"/>
        <v/>
      </c>
      <c r="G229" s="148" t="str">
        <f>IF($D229="","",IF($U229="",VLOOKUP($AD229,Opto_Req!$A$2:$K$6,3),1))</f>
        <v/>
      </c>
      <c r="H229" s="455"/>
      <c r="I229" s="147" t="str">
        <f t="shared" si="20"/>
        <v/>
      </c>
      <c r="J229" s="148" t="str">
        <f>IF($D229="","",VLOOKUP($AD229,Opto_Req!$A$2:$K$6,4))</f>
        <v/>
      </c>
      <c r="K229" s="457"/>
      <c r="L229" s="158" t="str">
        <f t="shared" si="21"/>
        <v/>
      </c>
      <c r="M229" s="148" t="str">
        <f>IF($D229="","",VLOOKUP($AD229,Opto_Req!$A$2:$K$6,5))</f>
        <v/>
      </c>
      <c r="N229" s="455"/>
      <c r="O229" s="147" t="str">
        <f t="shared" si="22"/>
        <v/>
      </c>
      <c r="P229" s="148" t="str">
        <f>IF($D229="","",VLOOKUP($AD229,Opto_Req!$A$2:$K$6,6))</f>
        <v/>
      </c>
      <c r="Q229" s="149" t="str">
        <f t="shared" si="19"/>
        <v/>
      </c>
      <c r="R229" s="150" t="str">
        <f t="shared" si="23"/>
        <v/>
      </c>
      <c r="S229" s="151"/>
      <c r="T229" s="456"/>
      <c r="U229" s="456"/>
      <c r="V229" s="453"/>
      <c r="W229" s="456"/>
      <c r="X229" s="456"/>
      <c r="Y229" s="152" t="str">
        <f>IF($D229="","",VLOOKUP($AD229,Opto_Req!$A$2:$K$6,9))</f>
        <v/>
      </c>
      <c r="Z229" s="152" t="str">
        <f>IF(OR($D229="",$AA229=""),"",MIN(VLOOKUP($AD229,Opto_Req!$A$2:$K$6,10),$AA229-VLOOKUP($AD229,Opto_Req!$A$2:$K$6,11)))</f>
        <v/>
      </c>
      <c r="AA229" s="453"/>
      <c r="AB229" s="453"/>
      <c r="AC229" s="151"/>
      <c r="AD229" s="126" t="e">
        <f>VLOOKUP($D229,Opto_Req!$N$2:$P$6,2)</f>
        <v>#N/A</v>
      </c>
      <c r="AE229" s="126" t="e">
        <f>VLOOKUP($D229,Opto_Req!$N$2:$P$6,3)</f>
        <v>#N/A</v>
      </c>
    </row>
    <row r="230" spans="1:31" x14ac:dyDescent="0.25">
      <c r="A230" s="125"/>
      <c r="B230" s="453"/>
      <c r="C230" s="453"/>
      <c r="D230" s="454"/>
      <c r="E230" s="457"/>
      <c r="F230" s="158" t="str">
        <f t="shared" si="18"/>
        <v/>
      </c>
      <c r="G230" s="148" t="str">
        <f>IF($D230="","",IF($U230="",VLOOKUP($AD230,Opto_Req!$A$2:$K$6,3),1))</f>
        <v/>
      </c>
      <c r="H230" s="455"/>
      <c r="I230" s="147" t="str">
        <f t="shared" si="20"/>
        <v/>
      </c>
      <c r="J230" s="148" t="str">
        <f>IF($D230="","",VLOOKUP($AD230,Opto_Req!$A$2:$K$6,4))</f>
        <v/>
      </c>
      <c r="K230" s="457"/>
      <c r="L230" s="158" t="str">
        <f t="shared" si="21"/>
        <v/>
      </c>
      <c r="M230" s="148" t="str">
        <f>IF($D230="","",VLOOKUP($AD230,Opto_Req!$A$2:$K$6,5))</f>
        <v/>
      </c>
      <c r="N230" s="455"/>
      <c r="O230" s="147" t="str">
        <f t="shared" si="22"/>
        <v/>
      </c>
      <c r="P230" s="148" t="str">
        <f>IF($D230="","",VLOOKUP($AD230,Opto_Req!$A$2:$K$6,6))</f>
        <v/>
      </c>
      <c r="Q230" s="149" t="str">
        <f t="shared" si="19"/>
        <v/>
      </c>
      <c r="R230" s="150" t="str">
        <f t="shared" si="23"/>
        <v/>
      </c>
      <c r="S230" s="151"/>
      <c r="T230" s="456"/>
      <c r="U230" s="456"/>
      <c r="V230" s="453"/>
      <c r="W230" s="456"/>
      <c r="X230" s="456"/>
      <c r="Y230" s="152" t="str">
        <f>IF($D230="","",VLOOKUP($AD230,Opto_Req!$A$2:$K$6,9))</f>
        <v/>
      </c>
      <c r="Z230" s="152" t="str">
        <f>IF(OR($D230="",$AA230=""),"",MIN(VLOOKUP($AD230,Opto_Req!$A$2:$K$6,10),$AA230-VLOOKUP($AD230,Opto_Req!$A$2:$K$6,11)))</f>
        <v/>
      </c>
      <c r="AA230" s="453"/>
      <c r="AB230" s="453"/>
      <c r="AC230" s="151"/>
      <c r="AD230" s="126" t="e">
        <f>VLOOKUP($D230,Opto_Req!$N$2:$P$6,2)</f>
        <v>#N/A</v>
      </c>
      <c r="AE230" s="126" t="e">
        <f>VLOOKUP($D230,Opto_Req!$N$2:$P$6,3)</f>
        <v>#N/A</v>
      </c>
    </row>
    <row r="231" spans="1:31" x14ac:dyDescent="0.25">
      <c r="A231" s="125"/>
      <c r="B231" s="453"/>
      <c r="C231" s="453"/>
      <c r="D231" s="454"/>
      <c r="E231" s="457"/>
      <c r="F231" s="158" t="str">
        <f t="shared" si="18"/>
        <v/>
      </c>
      <c r="G231" s="148" t="str">
        <f>IF($D231="","",IF($U231="",VLOOKUP($AD231,Opto_Req!$A$2:$K$6,3),1))</f>
        <v/>
      </c>
      <c r="H231" s="455"/>
      <c r="I231" s="147" t="str">
        <f t="shared" si="20"/>
        <v/>
      </c>
      <c r="J231" s="148" t="str">
        <f>IF($D231="","",VLOOKUP($AD231,Opto_Req!$A$2:$K$6,4))</f>
        <v/>
      </c>
      <c r="K231" s="457"/>
      <c r="L231" s="158" t="str">
        <f t="shared" si="21"/>
        <v/>
      </c>
      <c r="M231" s="148" t="str">
        <f>IF($D231="","",VLOOKUP($AD231,Opto_Req!$A$2:$K$6,5))</f>
        <v/>
      </c>
      <c r="N231" s="455"/>
      <c r="O231" s="147" t="str">
        <f t="shared" si="22"/>
        <v/>
      </c>
      <c r="P231" s="148" t="str">
        <f>IF($D231="","",VLOOKUP($AD231,Opto_Req!$A$2:$K$6,6))</f>
        <v/>
      </c>
      <c r="Q231" s="149" t="str">
        <f t="shared" si="19"/>
        <v/>
      </c>
      <c r="R231" s="150" t="str">
        <f t="shared" si="23"/>
        <v/>
      </c>
      <c r="S231" s="151"/>
      <c r="T231" s="456"/>
      <c r="U231" s="456"/>
      <c r="V231" s="453"/>
      <c r="W231" s="456"/>
      <c r="X231" s="456"/>
      <c r="Y231" s="152" t="str">
        <f>IF($D231="","",VLOOKUP($AD231,Opto_Req!$A$2:$K$6,9))</f>
        <v/>
      </c>
      <c r="Z231" s="152" t="str">
        <f>IF(OR($D231="",$AA231=""),"",MIN(VLOOKUP($AD231,Opto_Req!$A$2:$K$6,10),$AA231-VLOOKUP($AD231,Opto_Req!$A$2:$K$6,11)))</f>
        <v/>
      </c>
      <c r="AA231" s="453"/>
      <c r="AB231" s="453"/>
      <c r="AC231" s="151"/>
      <c r="AD231" s="126" t="e">
        <f>VLOOKUP($D231,Opto_Req!$N$2:$P$6,2)</f>
        <v>#N/A</v>
      </c>
      <c r="AE231" s="126" t="e">
        <f>VLOOKUP($D231,Opto_Req!$N$2:$P$6,3)</f>
        <v>#N/A</v>
      </c>
    </row>
    <row r="232" spans="1:31" x14ac:dyDescent="0.25">
      <c r="A232" s="125"/>
      <c r="B232" s="453"/>
      <c r="C232" s="453"/>
      <c r="D232" s="454"/>
      <c r="E232" s="457"/>
      <c r="F232" s="158" t="str">
        <f t="shared" si="18"/>
        <v/>
      </c>
      <c r="G232" s="148" t="str">
        <f>IF($D232="","",IF($U232="",VLOOKUP($AD232,Opto_Req!$A$2:$K$6,3),1))</f>
        <v/>
      </c>
      <c r="H232" s="455"/>
      <c r="I232" s="147" t="str">
        <f t="shared" si="20"/>
        <v/>
      </c>
      <c r="J232" s="148" t="str">
        <f>IF($D232="","",VLOOKUP($AD232,Opto_Req!$A$2:$K$6,4))</f>
        <v/>
      </c>
      <c r="K232" s="457"/>
      <c r="L232" s="158" t="str">
        <f t="shared" si="21"/>
        <v/>
      </c>
      <c r="M232" s="148" t="str">
        <f>IF($D232="","",VLOOKUP($AD232,Opto_Req!$A$2:$K$6,5))</f>
        <v/>
      </c>
      <c r="N232" s="455"/>
      <c r="O232" s="147" t="str">
        <f t="shared" si="22"/>
        <v/>
      </c>
      <c r="P232" s="148" t="str">
        <f>IF($D232="","",VLOOKUP($AD232,Opto_Req!$A$2:$K$6,6))</f>
        <v/>
      </c>
      <c r="Q232" s="149" t="str">
        <f t="shared" si="19"/>
        <v/>
      </c>
      <c r="R232" s="150" t="str">
        <f t="shared" si="23"/>
        <v/>
      </c>
      <c r="S232" s="151"/>
      <c r="T232" s="456"/>
      <c r="U232" s="456"/>
      <c r="V232" s="453"/>
      <c r="W232" s="456"/>
      <c r="X232" s="456"/>
      <c r="Y232" s="152" t="str">
        <f>IF($D232="","",VLOOKUP($AD232,Opto_Req!$A$2:$K$6,9))</f>
        <v/>
      </c>
      <c r="Z232" s="152" t="str">
        <f>IF(OR($D232="",$AA232=""),"",MIN(VLOOKUP($AD232,Opto_Req!$A$2:$K$6,10),$AA232-VLOOKUP($AD232,Opto_Req!$A$2:$K$6,11)))</f>
        <v/>
      </c>
      <c r="AA232" s="453"/>
      <c r="AB232" s="453"/>
      <c r="AC232" s="151"/>
      <c r="AD232" s="126" t="e">
        <f>VLOOKUP($D232,Opto_Req!$N$2:$P$6,2)</f>
        <v>#N/A</v>
      </c>
      <c r="AE232" s="126" t="e">
        <f>VLOOKUP($D232,Opto_Req!$N$2:$P$6,3)</f>
        <v>#N/A</v>
      </c>
    </row>
    <row r="233" spans="1:31" x14ac:dyDescent="0.25">
      <c r="A233" s="125"/>
      <c r="B233" s="453"/>
      <c r="C233" s="453"/>
      <c r="D233" s="454"/>
      <c r="E233" s="457"/>
      <c r="F233" s="158" t="str">
        <f t="shared" si="18"/>
        <v/>
      </c>
      <c r="G233" s="148" t="str">
        <f>IF($D233="","",IF($U233="",VLOOKUP($AD233,Opto_Req!$A$2:$K$6,3),1))</f>
        <v/>
      </c>
      <c r="H233" s="455"/>
      <c r="I233" s="147" t="str">
        <f t="shared" si="20"/>
        <v/>
      </c>
      <c r="J233" s="148" t="str">
        <f>IF($D233="","",VLOOKUP($AD233,Opto_Req!$A$2:$K$6,4))</f>
        <v/>
      </c>
      <c r="K233" s="457"/>
      <c r="L233" s="158" t="str">
        <f t="shared" si="21"/>
        <v/>
      </c>
      <c r="M233" s="148" t="str">
        <f>IF($D233="","",VLOOKUP($AD233,Opto_Req!$A$2:$K$6,5))</f>
        <v/>
      </c>
      <c r="N233" s="455"/>
      <c r="O233" s="147" t="str">
        <f t="shared" si="22"/>
        <v/>
      </c>
      <c r="P233" s="148" t="str">
        <f>IF($D233="","",VLOOKUP($AD233,Opto_Req!$A$2:$K$6,6))</f>
        <v/>
      </c>
      <c r="Q233" s="149" t="str">
        <f t="shared" si="19"/>
        <v/>
      </c>
      <c r="R233" s="150" t="str">
        <f t="shared" si="23"/>
        <v/>
      </c>
      <c r="S233" s="151"/>
      <c r="T233" s="456"/>
      <c r="U233" s="456"/>
      <c r="V233" s="453"/>
      <c r="W233" s="456"/>
      <c r="X233" s="456"/>
      <c r="Y233" s="152" t="str">
        <f>IF($D233="","",VLOOKUP($AD233,Opto_Req!$A$2:$K$6,9))</f>
        <v/>
      </c>
      <c r="Z233" s="152" t="str">
        <f>IF(OR($D233="",$AA233=""),"",MIN(VLOOKUP($AD233,Opto_Req!$A$2:$K$6,10),$AA233-VLOOKUP($AD233,Opto_Req!$A$2:$K$6,11)))</f>
        <v/>
      </c>
      <c r="AA233" s="453"/>
      <c r="AB233" s="453"/>
      <c r="AC233" s="151"/>
      <c r="AD233" s="126" t="e">
        <f>VLOOKUP($D233,Opto_Req!$N$2:$P$6,2)</f>
        <v>#N/A</v>
      </c>
      <c r="AE233" s="126" t="e">
        <f>VLOOKUP($D233,Opto_Req!$N$2:$P$6,3)</f>
        <v>#N/A</v>
      </c>
    </row>
    <row r="234" spans="1:31" x14ac:dyDescent="0.25">
      <c r="A234" s="125"/>
      <c r="B234" s="453"/>
      <c r="C234" s="453"/>
      <c r="D234" s="454"/>
      <c r="E234" s="457"/>
      <c r="F234" s="158" t="str">
        <f t="shared" si="18"/>
        <v/>
      </c>
      <c r="G234" s="148" t="str">
        <f>IF($D234="","",IF($U234="",VLOOKUP($AD234,Opto_Req!$A$2:$K$6,3),1))</f>
        <v/>
      </c>
      <c r="H234" s="455"/>
      <c r="I234" s="147" t="str">
        <f t="shared" si="20"/>
        <v/>
      </c>
      <c r="J234" s="148" t="str">
        <f>IF($D234="","",VLOOKUP($AD234,Opto_Req!$A$2:$K$6,4))</f>
        <v/>
      </c>
      <c r="K234" s="457"/>
      <c r="L234" s="158" t="str">
        <f t="shared" si="21"/>
        <v/>
      </c>
      <c r="M234" s="148" t="str">
        <f>IF($D234="","",VLOOKUP($AD234,Opto_Req!$A$2:$K$6,5))</f>
        <v/>
      </c>
      <c r="N234" s="455"/>
      <c r="O234" s="147" t="str">
        <f t="shared" si="22"/>
        <v/>
      </c>
      <c r="P234" s="148" t="str">
        <f>IF($D234="","",VLOOKUP($AD234,Opto_Req!$A$2:$K$6,6))</f>
        <v/>
      </c>
      <c r="Q234" s="149" t="str">
        <f t="shared" si="19"/>
        <v/>
      </c>
      <c r="R234" s="150" t="str">
        <f t="shared" si="23"/>
        <v/>
      </c>
      <c r="S234" s="151"/>
      <c r="T234" s="456"/>
      <c r="U234" s="456"/>
      <c r="V234" s="453"/>
      <c r="W234" s="456"/>
      <c r="X234" s="456"/>
      <c r="Y234" s="152" t="str">
        <f>IF($D234="","",VLOOKUP($AD234,Opto_Req!$A$2:$K$6,9))</f>
        <v/>
      </c>
      <c r="Z234" s="152" t="str">
        <f>IF(OR($D234="",$AA234=""),"",MIN(VLOOKUP($AD234,Opto_Req!$A$2:$K$6,10),$AA234-VLOOKUP($AD234,Opto_Req!$A$2:$K$6,11)))</f>
        <v/>
      </c>
      <c r="AA234" s="453"/>
      <c r="AB234" s="453"/>
      <c r="AC234" s="151"/>
      <c r="AD234" s="126" t="e">
        <f>VLOOKUP($D234,Opto_Req!$N$2:$P$6,2)</f>
        <v>#N/A</v>
      </c>
      <c r="AE234" s="126" t="e">
        <f>VLOOKUP($D234,Opto_Req!$N$2:$P$6,3)</f>
        <v>#N/A</v>
      </c>
    </row>
    <row r="235" spans="1:31" x14ac:dyDescent="0.25">
      <c r="A235" s="125"/>
      <c r="B235" s="453"/>
      <c r="C235" s="453"/>
      <c r="D235" s="454"/>
      <c r="E235" s="457"/>
      <c r="F235" s="158" t="str">
        <f t="shared" si="18"/>
        <v/>
      </c>
      <c r="G235" s="148" t="str">
        <f>IF($D235="","",IF($U235="",VLOOKUP($AD235,Opto_Req!$A$2:$K$6,3),1))</f>
        <v/>
      </c>
      <c r="H235" s="455"/>
      <c r="I235" s="147" t="str">
        <f t="shared" si="20"/>
        <v/>
      </c>
      <c r="J235" s="148" t="str">
        <f>IF($D235="","",VLOOKUP($AD235,Opto_Req!$A$2:$K$6,4))</f>
        <v/>
      </c>
      <c r="K235" s="457"/>
      <c r="L235" s="158" t="str">
        <f t="shared" si="21"/>
        <v/>
      </c>
      <c r="M235" s="148" t="str">
        <f>IF($D235="","",VLOOKUP($AD235,Opto_Req!$A$2:$K$6,5))</f>
        <v/>
      </c>
      <c r="N235" s="455"/>
      <c r="O235" s="147" t="str">
        <f t="shared" si="22"/>
        <v/>
      </c>
      <c r="P235" s="148" t="str">
        <f>IF($D235="","",VLOOKUP($AD235,Opto_Req!$A$2:$K$6,6))</f>
        <v/>
      </c>
      <c r="Q235" s="149" t="str">
        <f t="shared" si="19"/>
        <v/>
      </c>
      <c r="R235" s="150" t="str">
        <f t="shared" si="23"/>
        <v/>
      </c>
      <c r="S235" s="151"/>
      <c r="T235" s="456"/>
      <c r="U235" s="456"/>
      <c r="V235" s="453"/>
      <c r="W235" s="456"/>
      <c r="X235" s="456"/>
      <c r="Y235" s="152" t="str">
        <f>IF($D235="","",VLOOKUP($AD235,Opto_Req!$A$2:$K$6,9))</f>
        <v/>
      </c>
      <c r="Z235" s="152" t="str">
        <f>IF(OR($D235="",$AA235=""),"",MIN(VLOOKUP($AD235,Opto_Req!$A$2:$K$6,10),$AA235-VLOOKUP($AD235,Opto_Req!$A$2:$K$6,11)))</f>
        <v/>
      </c>
      <c r="AA235" s="453"/>
      <c r="AB235" s="453"/>
      <c r="AC235" s="151"/>
      <c r="AD235" s="126" t="e">
        <f>VLOOKUP($D235,Opto_Req!$N$2:$P$6,2)</f>
        <v>#N/A</v>
      </c>
      <c r="AE235" s="126" t="e">
        <f>VLOOKUP($D235,Opto_Req!$N$2:$P$6,3)</f>
        <v>#N/A</v>
      </c>
    </row>
    <row r="236" spans="1:31" x14ac:dyDescent="0.25">
      <c r="A236" s="125"/>
      <c r="B236" s="453"/>
      <c r="C236" s="453"/>
      <c r="D236" s="454"/>
      <c r="E236" s="457"/>
      <c r="F236" s="158" t="str">
        <f t="shared" si="18"/>
        <v/>
      </c>
      <c r="G236" s="148" t="str">
        <f>IF($D236="","",IF($U236="",VLOOKUP($AD236,Opto_Req!$A$2:$K$6,3),1))</f>
        <v/>
      </c>
      <c r="H236" s="455"/>
      <c r="I236" s="147" t="str">
        <f t="shared" si="20"/>
        <v/>
      </c>
      <c r="J236" s="148" t="str">
        <f>IF($D236="","",VLOOKUP($AD236,Opto_Req!$A$2:$K$6,4))</f>
        <v/>
      </c>
      <c r="K236" s="457"/>
      <c r="L236" s="158" t="str">
        <f t="shared" si="21"/>
        <v/>
      </c>
      <c r="M236" s="148" t="str">
        <f>IF($D236="","",VLOOKUP($AD236,Opto_Req!$A$2:$K$6,5))</f>
        <v/>
      </c>
      <c r="N236" s="455"/>
      <c r="O236" s="147" t="str">
        <f t="shared" si="22"/>
        <v/>
      </c>
      <c r="P236" s="148" t="str">
        <f>IF($D236="","",VLOOKUP($AD236,Opto_Req!$A$2:$K$6,6))</f>
        <v/>
      </c>
      <c r="Q236" s="149" t="str">
        <f t="shared" si="19"/>
        <v/>
      </c>
      <c r="R236" s="150" t="str">
        <f t="shared" si="23"/>
        <v/>
      </c>
      <c r="S236" s="151"/>
      <c r="T236" s="456"/>
      <c r="U236" s="456"/>
      <c r="V236" s="453"/>
      <c r="W236" s="456"/>
      <c r="X236" s="456"/>
      <c r="Y236" s="152" t="str">
        <f>IF($D236="","",VLOOKUP($AD236,Opto_Req!$A$2:$K$6,9))</f>
        <v/>
      </c>
      <c r="Z236" s="152" t="str">
        <f>IF(OR($D236="",$AA236=""),"",MIN(VLOOKUP($AD236,Opto_Req!$A$2:$K$6,10),$AA236-VLOOKUP($AD236,Opto_Req!$A$2:$K$6,11)))</f>
        <v/>
      </c>
      <c r="AA236" s="453"/>
      <c r="AB236" s="453"/>
      <c r="AC236" s="151"/>
      <c r="AD236" s="126" t="e">
        <f>VLOOKUP($D236,Opto_Req!$N$2:$P$6,2)</f>
        <v>#N/A</v>
      </c>
      <c r="AE236" s="126" t="e">
        <f>VLOOKUP($D236,Opto_Req!$N$2:$P$6,3)</f>
        <v>#N/A</v>
      </c>
    </row>
    <row r="237" spans="1:31" x14ac:dyDescent="0.25">
      <c r="A237" s="125"/>
      <c r="B237" s="453"/>
      <c r="C237" s="453"/>
      <c r="D237" s="454"/>
      <c r="E237" s="457"/>
      <c r="F237" s="158" t="str">
        <f t="shared" si="18"/>
        <v/>
      </c>
      <c r="G237" s="148" t="str">
        <f>IF($D237="","",IF($U237="",VLOOKUP($AD237,Opto_Req!$A$2:$K$6,3),1))</f>
        <v/>
      </c>
      <c r="H237" s="455"/>
      <c r="I237" s="147" t="str">
        <f t="shared" si="20"/>
        <v/>
      </c>
      <c r="J237" s="148" t="str">
        <f>IF($D237="","",VLOOKUP($AD237,Opto_Req!$A$2:$K$6,4))</f>
        <v/>
      </c>
      <c r="K237" s="457"/>
      <c r="L237" s="158" t="str">
        <f t="shared" si="21"/>
        <v/>
      </c>
      <c r="M237" s="148" t="str">
        <f>IF($D237="","",VLOOKUP($AD237,Opto_Req!$A$2:$K$6,5))</f>
        <v/>
      </c>
      <c r="N237" s="455"/>
      <c r="O237" s="147" t="str">
        <f t="shared" si="22"/>
        <v/>
      </c>
      <c r="P237" s="148" t="str">
        <f>IF($D237="","",VLOOKUP($AD237,Opto_Req!$A$2:$K$6,6))</f>
        <v/>
      </c>
      <c r="Q237" s="149" t="str">
        <f t="shared" si="19"/>
        <v/>
      </c>
      <c r="R237" s="150" t="str">
        <f t="shared" si="23"/>
        <v/>
      </c>
      <c r="S237" s="151"/>
      <c r="T237" s="456"/>
      <c r="U237" s="456"/>
      <c r="V237" s="453"/>
      <c r="W237" s="456"/>
      <c r="X237" s="456"/>
      <c r="Y237" s="152" t="str">
        <f>IF($D237="","",VLOOKUP($AD237,Opto_Req!$A$2:$K$6,9))</f>
        <v/>
      </c>
      <c r="Z237" s="152" t="str">
        <f>IF(OR($D237="",$AA237=""),"",MIN(VLOOKUP($AD237,Opto_Req!$A$2:$K$6,10),$AA237-VLOOKUP($AD237,Opto_Req!$A$2:$K$6,11)))</f>
        <v/>
      </c>
      <c r="AA237" s="453"/>
      <c r="AB237" s="453"/>
      <c r="AC237" s="151"/>
      <c r="AD237" s="126" t="e">
        <f>VLOOKUP($D237,Opto_Req!$N$2:$P$6,2)</f>
        <v>#N/A</v>
      </c>
      <c r="AE237" s="126" t="e">
        <f>VLOOKUP($D237,Opto_Req!$N$2:$P$6,3)</f>
        <v>#N/A</v>
      </c>
    </row>
    <row r="238" spans="1:31" x14ac:dyDescent="0.25">
      <c r="A238" s="125"/>
      <c r="B238" s="453"/>
      <c r="C238" s="453"/>
      <c r="D238" s="454"/>
      <c r="E238" s="457"/>
      <c r="F238" s="158" t="str">
        <f t="shared" si="18"/>
        <v/>
      </c>
      <c r="G238" s="148" t="str">
        <f>IF($D238="","",IF($U238="",VLOOKUP($AD238,Opto_Req!$A$2:$K$6,3),1))</f>
        <v/>
      </c>
      <c r="H238" s="455"/>
      <c r="I238" s="147" t="str">
        <f t="shared" si="20"/>
        <v/>
      </c>
      <c r="J238" s="148" t="str">
        <f>IF($D238="","",VLOOKUP($AD238,Opto_Req!$A$2:$K$6,4))</f>
        <v/>
      </c>
      <c r="K238" s="457"/>
      <c r="L238" s="158" t="str">
        <f t="shared" si="21"/>
        <v/>
      </c>
      <c r="M238" s="148" t="str">
        <f>IF($D238="","",VLOOKUP($AD238,Opto_Req!$A$2:$K$6,5))</f>
        <v/>
      </c>
      <c r="N238" s="455"/>
      <c r="O238" s="147" t="str">
        <f t="shared" si="22"/>
        <v/>
      </c>
      <c r="P238" s="148" t="str">
        <f>IF($D238="","",VLOOKUP($AD238,Opto_Req!$A$2:$K$6,6))</f>
        <v/>
      </c>
      <c r="Q238" s="149" t="str">
        <f t="shared" si="19"/>
        <v/>
      </c>
      <c r="R238" s="150" t="str">
        <f t="shared" si="23"/>
        <v/>
      </c>
      <c r="S238" s="151"/>
      <c r="T238" s="456"/>
      <c r="U238" s="456"/>
      <c r="V238" s="453"/>
      <c r="W238" s="456"/>
      <c r="X238" s="456"/>
      <c r="Y238" s="152" t="str">
        <f>IF($D238="","",VLOOKUP($AD238,Opto_Req!$A$2:$K$6,9))</f>
        <v/>
      </c>
      <c r="Z238" s="152" t="str">
        <f>IF(OR($D238="",$AA238=""),"",MIN(VLOOKUP($AD238,Opto_Req!$A$2:$K$6,10),$AA238-VLOOKUP($AD238,Opto_Req!$A$2:$K$6,11)))</f>
        <v/>
      </c>
      <c r="AA238" s="453"/>
      <c r="AB238" s="453"/>
      <c r="AC238" s="151"/>
      <c r="AD238" s="126" t="e">
        <f>VLOOKUP($D238,Opto_Req!$N$2:$P$6,2)</f>
        <v>#N/A</v>
      </c>
      <c r="AE238" s="126" t="e">
        <f>VLOOKUP($D238,Opto_Req!$N$2:$P$6,3)</f>
        <v>#N/A</v>
      </c>
    </row>
    <row r="239" spans="1:31" x14ac:dyDescent="0.25">
      <c r="A239" s="125"/>
      <c r="B239" s="453"/>
      <c r="C239" s="453"/>
      <c r="D239" s="454"/>
      <c r="E239" s="457"/>
      <c r="F239" s="158" t="str">
        <f t="shared" si="18"/>
        <v/>
      </c>
      <c r="G239" s="148" t="str">
        <f>IF($D239="","",IF($U239="",VLOOKUP($AD239,Opto_Req!$A$2:$K$6,3),1))</f>
        <v/>
      </c>
      <c r="H239" s="455"/>
      <c r="I239" s="147" t="str">
        <f t="shared" si="20"/>
        <v/>
      </c>
      <c r="J239" s="148" t="str">
        <f>IF($D239="","",VLOOKUP($AD239,Opto_Req!$A$2:$K$6,4))</f>
        <v/>
      </c>
      <c r="K239" s="457"/>
      <c r="L239" s="158" t="str">
        <f t="shared" si="21"/>
        <v/>
      </c>
      <c r="M239" s="148" t="str">
        <f>IF($D239="","",VLOOKUP($AD239,Opto_Req!$A$2:$K$6,5))</f>
        <v/>
      </c>
      <c r="N239" s="455"/>
      <c r="O239" s="147" t="str">
        <f t="shared" si="22"/>
        <v/>
      </c>
      <c r="P239" s="148" t="str">
        <f>IF($D239="","",VLOOKUP($AD239,Opto_Req!$A$2:$K$6,6))</f>
        <v/>
      </c>
      <c r="Q239" s="149" t="str">
        <f t="shared" si="19"/>
        <v/>
      </c>
      <c r="R239" s="150" t="str">
        <f t="shared" si="23"/>
        <v/>
      </c>
      <c r="S239" s="151"/>
      <c r="T239" s="456"/>
      <c r="U239" s="456"/>
      <c r="V239" s="453"/>
      <c r="W239" s="456"/>
      <c r="X239" s="456"/>
      <c r="Y239" s="152" t="str">
        <f>IF($D239="","",VLOOKUP($AD239,Opto_Req!$A$2:$K$6,9))</f>
        <v/>
      </c>
      <c r="Z239" s="152" t="str">
        <f>IF(OR($D239="",$AA239=""),"",MIN(VLOOKUP($AD239,Opto_Req!$A$2:$K$6,10),$AA239-VLOOKUP($AD239,Opto_Req!$A$2:$K$6,11)))</f>
        <v/>
      </c>
      <c r="AA239" s="453"/>
      <c r="AB239" s="453"/>
      <c r="AC239" s="151"/>
      <c r="AD239" s="126" t="e">
        <f>VLOOKUP($D239,Opto_Req!$N$2:$P$6,2)</f>
        <v>#N/A</v>
      </c>
      <c r="AE239" s="126" t="e">
        <f>VLOOKUP($D239,Opto_Req!$N$2:$P$6,3)</f>
        <v>#N/A</v>
      </c>
    </row>
    <row r="240" spans="1:31" x14ac:dyDescent="0.25">
      <c r="A240" s="125"/>
      <c r="B240" s="453"/>
      <c r="C240" s="453"/>
      <c r="D240" s="454"/>
      <c r="E240" s="457"/>
      <c r="F240" s="158" t="str">
        <f t="shared" si="18"/>
        <v/>
      </c>
      <c r="G240" s="148" t="str">
        <f>IF($D240="","",IF($U240="",VLOOKUP($AD240,Opto_Req!$A$2:$K$6,3),1))</f>
        <v/>
      </c>
      <c r="H240" s="455"/>
      <c r="I240" s="147" t="str">
        <f t="shared" si="20"/>
        <v/>
      </c>
      <c r="J240" s="148" t="str">
        <f>IF($D240="","",VLOOKUP($AD240,Opto_Req!$A$2:$K$6,4))</f>
        <v/>
      </c>
      <c r="K240" s="457"/>
      <c r="L240" s="158" t="str">
        <f t="shared" si="21"/>
        <v/>
      </c>
      <c r="M240" s="148" t="str">
        <f>IF($D240="","",VLOOKUP($AD240,Opto_Req!$A$2:$K$6,5))</f>
        <v/>
      </c>
      <c r="N240" s="455"/>
      <c r="O240" s="147" t="str">
        <f t="shared" si="22"/>
        <v/>
      </c>
      <c r="P240" s="148" t="str">
        <f>IF($D240="","",VLOOKUP($AD240,Opto_Req!$A$2:$K$6,6))</f>
        <v/>
      </c>
      <c r="Q240" s="149" t="str">
        <f t="shared" si="19"/>
        <v/>
      </c>
      <c r="R240" s="150" t="str">
        <f t="shared" si="23"/>
        <v/>
      </c>
      <c r="S240" s="151"/>
      <c r="T240" s="456"/>
      <c r="U240" s="456"/>
      <c r="V240" s="453"/>
      <c r="W240" s="456"/>
      <c r="X240" s="456"/>
      <c r="Y240" s="152" t="str">
        <f>IF($D240="","",VLOOKUP($AD240,Opto_Req!$A$2:$K$6,9))</f>
        <v/>
      </c>
      <c r="Z240" s="152" t="str">
        <f>IF(OR($D240="",$AA240=""),"",MIN(VLOOKUP($AD240,Opto_Req!$A$2:$K$6,10),$AA240-VLOOKUP($AD240,Opto_Req!$A$2:$K$6,11)))</f>
        <v/>
      </c>
      <c r="AA240" s="453"/>
      <c r="AB240" s="453"/>
      <c r="AC240" s="151"/>
      <c r="AD240" s="126" t="e">
        <f>VLOOKUP($D240,Opto_Req!$N$2:$P$6,2)</f>
        <v>#N/A</v>
      </c>
      <c r="AE240" s="126" t="e">
        <f>VLOOKUP($D240,Opto_Req!$N$2:$P$6,3)</f>
        <v>#N/A</v>
      </c>
    </row>
    <row r="241" spans="1:31" x14ac:dyDescent="0.25">
      <c r="A241" s="125"/>
      <c r="B241" s="453"/>
      <c r="C241" s="453"/>
      <c r="D241" s="454"/>
      <c r="E241" s="457"/>
      <c r="F241" s="158" t="str">
        <f t="shared" si="18"/>
        <v/>
      </c>
      <c r="G241" s="148" t="str">
        <f>IF($D241="","",IF($U241="",VLOOKUP($AD241,Opto_Req!$A$2:$K$6,3),1))</f>
        <v/>
      </c>
      <c r="H241" s="455"/>
      <c r="I241" s="147" t="str">
        <f t="shared" si="20"/>
        <v/>
      </c>
      <c r="J241" s="148" t="str">
        <f>IF($D241="","",VLOOKUP($AD241,Opto_Req!$A$2:$K$6,4))</f>
        <v/>
      </c>
      <c r="K241" s="457"/>
      <c r="L241" s="158" t="str">
        <f t="shared" si="21"/>
        <v/>
      </c>
      <c r="M241" s="148" t="str">
        <f>IF($D241="","",VLOOKUP($AD241,Opto_Req!$A$2:$K$6,5))</f>
        <v/>
      </c>
      <c r="N241" s="455"/>
      <c r="O241" s="147" t="str">
        <f t="shared" si="22"/>
        <v/>
      </c>
      <c r="P241" s="148" t="str">
        <f>IF($D241="","",VLOOKUP($AD241,Opto_Req!$A$2:$K$6,6))</f>
        <v/>
      </c>
      <c r="Q241" s="149" t="str">
        <f t="shared" si="19"/>
        <v/>
      </c>
      <c r="R241" s="150" t="str">
        <f t="shared" si="23"/>
        <v/>
      </c>
      <c r="S241" s="151"/>
      <c r="T241" s="456"/>
      <c r="U241" s="456"/>
      <c r="V241" s="453"/>
      <c r="W241" s="456"/>
      <c r="X241" s="456"/>
      <c r="Y241" s="152" t="str">
        <f>IF($D241="","",VLOOKUP($AD241,Opto_Req!$A$2:$K$6,9))</f>
        <v/>
      </c>
      <c r="Z241" s="152" t="str">
        <f>IF(OR($D241="",$AA241=""),"",MIN(VLOOKUP($AD241,Opto_Req!$A$2:$K$6,10),$AA241-VLOOKUP($AD241,Opto_Req!$A$2:$K$6,11)))</f>
        <v/>
      </c>
      <c r="AA241" s="453"/>
      <c r="AB241" s="453"/>
      <c r="AC241" s="151"/>
      <c r="AD241" s="126" t="e">
        <f>VLOOKUP($D241,Opto_Req!$N$2:$P$6,2)</f>
        <v>#N/A</v>
      </c>
      <c r="AE241" s="126" t="e">
        <f>VLOOKUP($D241,Opto_Req!$N$2:$P$6,3)</f>
        <v>#N/A</v>
      </c>
    </row>
    <row r="242" spans="1:31" x14ac:dyDescent="0.25">
      <c r="A242" s="125"/>
      <c r="B242" s="453"/>
      <c r="C242" s="453"/>
      <c r="D242" s="454"/>
      <c r="E242" s="457"/>
      <c r="F242" s="158" t="str">
        <f t="shared" si="18"/>
        <v/>
      </c>
      <c r="G242" s="148" t="str">
        <f>IF($D242="","",IF($U242="",VLOOKUP($AD242,Opto_Req!$A$2:$K$6,3),1))</f>
        <v/>
      </c>
      <c r="H242" s="455"/>
      <c r="I242" s="147" t="str">
        <f t="shared" si="20"/>
        <v/>
      </c>
      <c r="J242" s="148" t="str">
        <f>IF($D242="","",VLOOKUP($AD242,Opto_Req!$A$2:$K$6,4))</f>
        <v/>
      </c>
      <c r="K242" s="457"/>
      <c r="L242" s="158" t="str">
        <f t="shared" si="21"/>
        <v/>
      </c>
      <c r="M242" s="148" t="str">
        <f>IF($D242="","",VLOOKUP($AD242,Opto_Req!$A$2:$K$6,5))</f>
        <v/>
      </c>
      <c r="N242" s="455"/>
      <c r="O242" s="147" t="str">
        <f t="shared" si="22"/>
        <v/>
      </c>
      <c r="P242" s="148" t="str">
        <f>IF($D242="","",VLOOKUP($AD242,Opto_Req!$A$2:$K$6,6))</f>
        <v/>
      </c>
      <c r="Q242" s="149" t="str">
        <f t="shared" si="19"/>
        <v/>
      </c>
      <c r="R242" s="150" t="str">
        <f t="shared" si="23"/>
        <v/>
      </c>
      <c r="S242" s="151"/>
      <c r="T242" s="456"/>
      <c r="U242" s="456"/>
      <c r="V242" s="453"/>
      <c r="W242" s="456"/>
      <c r="X242" s="456"/>
      <c r="Y242" s="152" t="str">
        <f>IF($D242="","",VLOOKUP($AD242,Opto_Req!$A$2:$K$6,9))</f>
        <v/>
      </c>
      <c r="Z242" s="152" t="str">
        <f>IF(OR($D242="",$AA242=""),"",MIN(VLOOKUP($AD242,Opto_Req!$A$2:$K$6,10),$AA242-VLOOKUP($AD242,Opto_Req!$A$2:$K$6,11)))</f>
        <v/>
      </c>
      <c r="AA242" s="453"/>
      <c r="AB242" s="453"/>
      <c r="AC242" s="151"/>
      <c r="AD242" s="126" t="e">
        <f>VLOOKUP($D242,Opto_Req!$N$2:$P$6,2)</f>
        <v>#N/A</v>
      </c>
      <c r="AE242" s="126" t="e">
        <f>VLOOKUP($D242,Opto_Req!$N$2:$P$6,3)</f>
        <v>#N/A</v>
      </c>
    </row>
    <row r="243" spans="1:31" x14ac:dyDescent="0.25">
      <c r="A243" s="125"/>
      <c r="B243" s="453"/>
      <c r="C243" s="453"/>
      <c r="D243" s="454"/>
      <c r="E243" s="457"/>
      <c r="F243" s="158" t="str">
        <f t="shared" si="18"/>
        <v/>
      </c>
      <c r="G243" s="148" t="str">
        <f>IF($D243="","",IF($U243="",VLOOKUP($AD243,Opto_Req!$A$2:$K$6,3),1))</f>
        <v/>
      </c>
      <c r="H243" s="455"/>
      <c r="I243" s="147" t="str">
        <f t="shared" si="20"/>
        <v/>
      </c>
      <c r="J243" s="148" t="str">
        <f>IF($D243="","",VLOOKUP($AD243,Opto_Req!$A$2:$K$6,4))</f>
        <v/>
      </c>
      <c r="K243" s="457"/>
      <c r="L243" s="158" t="str">
        <f t="shared" si="21"/>
        <v/>
      </c>
      <c r="M243" s="148" t="str">
        <f>IF($D243="","",VLOOKUP($AD243,Opto_Req!$A$2:$K$6,5))</f>
        <v/>
      </c>
      <c r="N243" s="455"/>
      <c r="O243" s="147" t="str">
        <f t="shared" si="22"/>
        <v/>
      </c>
      <c r="P243" s="148" t="str">
        <f>IF($D243="","",VLOOKUP($AD243,Opto_Req!$A$2:$K$6,6))</f>
        <v/>
      </c>
      <c r="Q243" s="149" t="str">
        <f t="shared" si="19"/>
        <v/>
      </c>
      <c r="R243" s="150" t="str">
        <f t="shared" si="23"/>
        <v/>
      </c>
      <c r="S243" s="151"/>
      <c r="T243" s="456"/>
      <c r="U243" s="456"/>
      <c r="V243" s="453"/>
      <c r="W243" s="456"/>
      <c r="X243" s="456"/>
      <c r="Y243" s="152" t="str">
        <f>IF($D243="","",VLOOKUP($AD243,Opto_Req!$A$2:$K$6,9))</f>
        <v/>
      </c>
      <c r="Z243" s="152" t="str">
        <f>IF(OR($D243="",$AA243=""),"",MIN(VLOOKUP($AD243,Opto_Req!$A$2:$K$6,10),$AA243-VLOOKUP($AD243,Opto_Req!$A$2:$K$6,11)))</f>
        <v/>
      </c>
      <c r="AA243" s="453"/>
      <c r="AB243" s="453"/>
      <c r="AC243" s="151"/>
      <c r="AD243" s="126" t="e">
        <f>VLOOKUP($D243,Opto_Req!$N$2:$P$6,2)</f>
        <v>#N/A</v>
      </c>
      <c r="AE243" s="126" t="e">
        <f>VLOOKUP($D243,Opto_Req!$N$2:$P$6,3)</f>
        <v>#N/A</v>
      </c>
    </row>
    <row r="244" spans="1:31" x14ac:dyDescent="0.25">
      <c r="A244" s="125"/>
      <c r="B244" s="453"/>
      <c r="C244" s="453"/>
      <c r="D244" s="454"/>
      <c r="E244" s="457"/>
      <c r="F244" s="158" t="str">
        <f t="shared" si="18"/>
        <v/>
      </c>
      <c r="G244" s="148" t="str">
        <f>IF($D244="","",IF($U244="",VLOOKUP($AD244,Opto_Req!$A$2:$K$6,3),1))</f>
        <v/>
      </c>
      <c r="H244" s="455"/>
      <c r="I244" s="147" t="str">
        <f t="shared" si="20"/>
        <v/>
      </c>
      <c r="J244" s="148" t="str">
        <f>IF($D244="","",VLOOKUP($AD244,Opto_Req!$A$2:$K$6,4))</f>
        <v/>
      </c>
      <c r="K244" s="457"/>
      <c r="L244" s="158" t="str">
        <f t="shared" si="21"/>
        <v/>
      </c>
      <c r="M244" s="148" t="str">
        <f>IF($D244="","",VLOOKUP($AD244,Opto_Req!$A$2:$K$6,5))</f>
        <v/>
      </c>
      <c r="N244" s="455"/>
      <c r="O244" s="147" t="str">
        <f t="shared" si="22"/>
        <v/>
      </c>
      <c r="P244" s="148" t="str">
        <f>IF($D244="","",VLOOKUP($AD244,Opto_Req!$A$2:$K$6,6))</f>
        <v/>
      </c>
      <c r="Q244" s="149" t="str">
        <f t="shared" si="19"/>
        <v/>
      </c>
      <c r="R244" s="150" t="str">
        <f t="shared" si="23"/>
        <v/>
      </c>
      <c r="S244" s="151"/>
      <c r="T244" s="456"/>
      <c r="U244" s="456"/>
      <c r="V244" s="453"/>
      <c r="W244" s="456"/>
      <c r="X244" s="456"/>
      <c r="Y244" s="152" t="str">
        <f>IF($D244="","",VLOOKUP($AD244,Opto_Req!$A$2:$K$6,9))</f>
        <v/>
      </c>
      <c r="Z244" s="152" t="str">
        <f>IF(OR($D244="",$AA244=""),"",MIN(VLOOKUP($AD244,Opto_Req!$A$2:$K$6,10),$AA244-VLOOKUP($AD244,Opto_Req!$A$2:$K$6,11)))</f>
        <v/>
      </c>
      <c r="AA244" s="453"/>
      <c r="AB244" s="453"/>
      <c r="AC244" s="151"/>
      <c r="AD244" s="126" t="e">
        <f>VLOOKUP($D244,Opto_Req!$N$2:$P$6,2)</f>
        <v>#N/A</v>
      </c>
      <c r="AE244" s="126" t="e">
        <f>VLOOKUP($D244,Opto_Req!$N$2:$P$6,3)</f>
        <v>#N/A</v>
      </c>
    </row>
    <row r="245" spans="1:31" x14ac:dyDescent="0.25">
      <c r="A245" s="125"/>
      <c r="B245" s="453"/>
      <c r="C245" s="453"/>
      <c r="D245" s="454"/>
      <c r="E245" s="457"/>
      <c r="F245" s="158" t="str">
        <f t="shared" si="18"/>
        <v/>
      </c>
      <c r="G245" s="148" t="str">
        <f>IF($D245="","",IF($U245="",VLOOKUP($AD245,Opto_Req!$A$2:$K$6,3),1))</f>
        <v/>
      </c>
      <c r="H245" s="455"/>
      <c r="I245" s="147" t="str">
        <f t="shared" si="20"/>
        <v/>
      </c>
      <c r="J245" s="148" t="str">
        <f>IF($D245="","",VLOOKUP($AD245,Opto_Req!$A$2:$K$6,4))</f>
        <v/>
      </c>
      <c r="K245" s="457"/>
      <c r="L245" s="158" t="str">
        <f t="shared" si="21"/>
        <v/>
      </c>
      <c r="M245" s="148" t="str">
        <f>IF($D245="","",VLOOKUP($AD245,Opto_Req!$A$2:$K$6,5))</f>
        <v/>
      </c>
      <c r="N245" s="455"/>
      <c r="O245" s="147" t="str">
        <f t="shared" si="22"/>
        <v/>
      </c>
      <c r="P245" s="148" t="str">
        <f>IF($D245="","",VLOOKUP($AD245,Opto_Req!$A$2:$K$6,6))</f>
        <v/>
      </c>
      <c r="Q245" s="149" t="str">
        <f t="shared" si="19"/>
        <v/>
      </c>
      <c r="R245" s="150" t="str">
        <f t="shared" si="23"/>
        <v/>
      </c>
      <c r="S245" s="151"/>
      <c r="T245" s="456"/>
      <c r="U245" s="456"/>
      <c r="V245" s="453"/>
      <c r="W245" s="456"/>
      <c r="X245" s="456"/>
      <c r="Y245" s="152" t="str">
        <f>IF($D245="","",VLOOKUP($AD245,Opto_Req!$A$2:$K$6,9))</f>
        <v/>
      </c>
      <c r="Z245" s="152" t="str">
        <f>IF(OR($D245="",$AA245=""),"",MIN(VLOOKUP($AD245,Opto_Req!$A$2:$K$6,10),$AA245-VLOOKUP($AD245,Opto_Req!$A$2:$K$6,11)))</f>
        <v/>
      </c>
      <c r="AA245" s="453"/>
      <c r="AB245" s="453"/>
      <c r="AC245" s="151"/>
      <c r="AD245" s="126" t="e">
        <f>VLOOKUP($D245,Opto_Req!$N$2:$P$6,2)</f>
        <v>#N/A</v>
      </c>
      <c r="AE245" s="126" t="e">
        <f>VLOOKUP($D245,Opto_Req!$N$2:$P$6,3)</f>
        <v>#N/A</v>
      </c>
    </row>
    <row r="246" spans="1:31" x14ac:dyDescent="0.25">
      <c r="A246" s="125"/>
      <c r="B246" s="453"/>
      <c r="C246" s="453"/>
      <c r="D246" s="454"/>
      <c r="E246" s="457"/>
      <c r="F246" s="158" t="str">
        <f t="shared" si="18"/>
        <v/>
      </c>
      <c r="G246" s="148" t="str">
        <f>IF($D246="","",IF($U246="",VLOOKUP($AD246,Opto_Req!$A$2:$K$6,3),1))</f>
        <v/>
      </c>
      <c r="H246" s="455"/>
      <c r="I246" s="147" t="str">
        <f t="shared" si="20"/>
        <v/>
      </c>
      <c r="J246" s="148" t="str">
        <f>IF($D246="","",VLOOKUP($AD246,Opto_Req!$A$2:$K$6,4))</f>
        <v/>
      </c>
      <c r="K246" s="457"/>
      <c r="L246" s="158" t="str">
        <f t="shared" si="21"/>
        <v/>
      </c>
      <c r="M246" s="148" t="str">
        <f>IF($D246="","",VLOOKUP($AD246,Opto_Req!$A$2:$K$6,5))</f>
        <v/>
      </c>
      <c r="N246" s="455"/>
      <c r="O246" s="147" t="str">
        <f t="shared" si="22"/>
        <v/>
      </c>
      <c r="P246" s="148" t="str">
        <f>IF($D246="","",VLOOKUP($AD246,Opto_Req!$A$2:$K$6,6))</f>
        <v/>
      </c>
      <c r="Q246" s="149" t="str">
        <f t="shared" si="19"/>
        <v/>
      </c>
      <c r="R246" s="150" t="str">
        <f t="shared" si="23"/>
        <v/>
      </c>
      <c r="S246" s="151"/>
      <c r="T246" s="456"/>
      <c r="U246" s="456"/>
      <c r="V246" s="453"/>
      <c r="W246" s="456"/>
      <c r="X246" s="456"/>
      <c r="Y246" s="152" t="str">
        <f>IF($D246="","",VLOOKUP($AD246,Opto_Req!$A$2:$K$6,9))</f>
        <v/>
      </c>
      <c r="Z246" s="152" t="str">
        <f>IF(OR($D246="",$AA246=""),"",MIN(VLOOKUP($AD246,Opto_Req!$A$2:$K$6,10),$AA246-VLOOKUP($AD246,Opto_Req!$A$2:$K$6,11)))</f>
        <v/>
      </c>
      <c r="AA246" s="453"/>
      <c r="AB246" s="453"/>
      <c r="AC246" s="151"/>
      <c r="AD246" s="126" t="e">
        <f>VLOOKUP($D246,Opto_Req!$N$2:$P$6,2)</f>
        <v>#N/A</v>
      </c>
      <c r="AE246" s="126" t="e">
        <f>VLOOKUP($D246,Opto_Req!$N$2:$P$6,3)</f>
        <v>#N/A</v>
      </c>
    </row>
    <row r="247" spans="1:31" x14ac:dyDescent="0.25">
      <c r="A247" s="125"/>
      <c r="B247" s="453"/>
      <c r="C247" s="453"/>
      <c r="D247" s="454"/>
      <c r="E247" s="457"/>
      <c r="F247" s="158" t="str">
        <f t="shared" si="18"/>
        <v/>
      </c>
      <c r="G247" s="148" t="str">
        <f>IF($D247="","",IF($U247="",VLOOKUP($AD247,Opto_Req!$A$2:$K$6,3),1))</f>
        <v/>
      </c>
      <c r="H247" s="455"/>
      <c r="I247" s="147" t="str">
        <f t="shared" si="20"/>
        <v/>
      </c>
      <c r="J247" s="148" t="str">
        <f>IF($D247="","",VLOOKUP($AD247,Opto_Req!$A$2:$K$6,4))</f>
        <v/>
      </c>
      <c r="K247" s="457"/>
      <c r="L247" s="158" t="str">
        <f t="shared" si="21"/>
        <v/>
      </c>
      <c r="M247" s="148" t="str">
        <f>IF($D247="","",VLOOKUP($AD247,Opto_Req!$A$2:$K$6,5))</f>
        <v/>
      </c>
      <c r="N247" s="455"/>
      <c r="O247" s="147" t="str">
        <f t="shared" si="22"/>
        <v/>
      </c>
      <c r="P247" s="148" t="str">
        <f>IF($D247="","",VLOOKUP($AD247,Opto_Req!$A$2:$K$6,6))</f>
        <v/>
      </c>
      <c r="Q247" s="149" t="str">
        <f t="shared" si="19"/>
        <v/>
      </c>
      <c r="R247" s="150" t="str">
        <f t="shared" si="23"/>
        <v/>
      </c>
      <c r="S247" s="151"/>
      <c r="T247" s="456"/>
      <c r="U247" s="456"/>
      <c r="V247" s="453"/>
      <c r="W247" s="456"/>
      <c r="X247" s="456"/>
      <c r="Y247" s="152" t="str">
        <f>IF($D247="","",VLOOKUP($AD247,Opto_Req!$A$2:$K$6,9))</f>
        <v/>
      </c>
      <c r="Z247" s="152" t="str">
        <f>IF(OR($D247="",$AA247=""),"",MIN(VLOOKUP($AD247,Opto_Req!$A$2:$K$6,10),$AA247-VLOOKUP($AD247,Opto_Req!$A$2:$K$6,11)))</f>
        <v/>
      </c>
      <c r="AA247" s="453"/>
      <c r="AB247" s="453"/>
      <c r="AC247" s="151"/>
      <c r="AD247" s="126" t="e">
        <f>VLOOKUP($D247,Opto_Req!$N$2:$P$6,2)</f>
        <v>#N/A</v>
      </c>
      <c r="AE247" s="126" t="e">
        <f>VLOOKUP($D247,Opto_Req!$N$2:$P$6,3)</f>
        <v>#N/A</v>
      </c>
    </row>
    <row r="248" spans="1:31" x14ac:dyDescent="0.25">
      <c r="A248" s="125"/>
      <c r="B248" s="453"/>
      <c r="C248" s="453"/>
      <c r="D248" s="454"/>
      <c r="E248" s="457"/>
      <c r="F248" s="158" t="str">
        <f t="shared" si="18"/>
        <v/>
      </c>
      <c r="G248" s="148" t="str">
        <f>IF($D248="","",IF($U248="",VLOOKUP($AD248,Opto_Req!$A$2:$K$6,3),1))</f>
        <v/>
      </c>
      <c r="H248" s="455"/>
      <c r="I248" s="147" t="str">
        <f t="shared" si="20"/>
        <v/>
      </c>
      <c r="J248" s="148" t="str">
        <f>IF($D248="","",VLOOKUP($AD248,Opto_Req!$A$2:$K$6,4))</f>
        <v/>
      </c>
      <c r="K248" s="457"/>
      <c r="L248" s="158" t="str">
        <f t="shared" si="21"/>
        <v/>
      </c>
      <c r="M248" s="148" t="str">
        <f>IF($D248="","",VLOOKUP($AD248,Opto_Req!$A$2:$K$6,5))</f>
        <v/>
      </c>
      <c r="N248" s="455"/>
      <c r="O248" s="147" t="str">
        <f t="shared" si="22"/>
        <v/>
      </c>
      <c r="P248" s="148" t="str">
        <f>IF($D248="","",VLOOKUP($AD248,Opto_Req!$A$2:$K$6,6))</f>
        <v/>
      </c>
      <c r="Q248" s="149" t="str">
        <f t="shared" si="19"/>
        <v/>
      </c>
      <c r="R248" s="150" t="str">
        <f t="shared" si="23"/>
        <v/>
      </c>
      <c r="S248" s="151"/>
      <c r="T248" s="456"/>
      <c r="U248" s="456"/>
      <c r="V248" s="453"/>
      <c r="W248" s="456"/>
      <c r="X248" s="456"/>
      <c r="Y248" s="152" t="str">
        <f>IF($D248="","",VLOOKUP($AD248,Opto_Req!$A$2:$K$6,9))</f>
        <v/>
      </c>
      <c r="Z248" s="152" t="str">
        <f>IF(OR($D248="",$AA248=""),"",MIN(VLOOKUP($AD248,Opto_Req!$A$2:$K$6,10),$AA248-VLOOKUP($AD248,Opto_Req!$A$2:$K$6,11)))</f>
        <v/>
      </c>
      <c r="AA248" s="453"/>
      <c r="AB248" s="453"/>
      <c r="AC248" s="151"/>
      <c r="AD248" s="126" t="e">
        <f>VLOOKUP($D248,Opto_Req!$N$2:$P$6,2)</f>
        <v>#N/A</v>
      </c>
      <c r="AE248" s="126" t="e">
        <f>VLOOKUP($D248,Opto_Req!$N$2:$P$6,3)</f>
        <v>#N/A</v>
      </c>
    </row>
    <row r="249" spans="1:31" x14ac:dyDescent="0.25">
      <c r="A249" s="125"/>
      <c r="B249" s="453"/>
      <c r="C249" s="453"/>
      <c r="D249" s="454"/>
      <c r="E249" s="457"/>
      <c r="F249" s="158" t="str">
        <f t="shared" si="18"/>
        <v/>
      </c>
      <c r="G249" s="148" t="str">
        <f>IF($D249="","",IF($U249="",VLOOKUP($AD249,Opto_Req!$A$2:$K$6,3),1))</f>
        <v/>
      </c>
      <c r="H249" s="455"/>
      <c r="I249" s="147" t="str">
        <f t="shared" si="20"/>
        <v/>
      </c>
      <c r="J249" s="148" t="str">
        <f>IF($D249="","",VLOOKUP($AD249,Opto_Req!$A$2:$K$6,4))</f>
        <v/>
      </c>
      <c r="K249" s="457"/>
      <c r="L249" s="158" t="str">
        <f t="shared" si="21"/>
        <v/>
      </c>
      <c r="M249" s="148" t="str">
        <f>IF($D249="","",VLOOKUP($AD249,Opto_Req!$A$2:$K$6,5))</f>
        <v/>
      </c>
      <c r="N249" s="455"/>
      <c r="O249" s="147" t="str">
        <f t="shared" si="22"/>
        <v/>
      </c>
      <c r="P249" s="148" t="str">
        <f>IF($D249="","",VLOOKUP($AD249,Opto_Req!$A$2:$K$6,6))</f>
        <v/>
      </c>
      <c r="Q249" s="149" t="str">
        <f t="shared" si="19"/>
        <v/>
      </c>
      <c r="R249" s="150" t="str">
        <f t="shared" si="23"/>
        <v/>
      </c>
      <c r="S249" s="151"/>
      <c r="T249" s="456"/>
      <c r="U249" s="456"/>
      <c r="V249" s="453"/>
      <c r="W249" s="456"/>
      <c r="X249" s="456"/>
      <c r="Y249" s="152" t="str">
        <f>IF($D249="","",VLOOKUP($AD249,Opto_Req!$A$2:$K$6,9))</f>
        <v/>
      </c>
      <c r="Z249" s="152" t="str">
        <f>IF(OR($D249="",$AA249=""),"",MIN(VLOOKUP($AD249,Opto_Req!$A$2:$K$6,10),$AA249-VLOOKUP($AD249,Opto_Req!$A$2:$K$6,11)))</f>
        <v/>
      </c>
      <c r="AA249" s="453"/>
      <c r="AB249" s="453"/>
      <c r="AC249" s="151"/>
      <c r="AD249" s="126" t="e">
        <f>VLOOKUP($D249,Opto_Req!$N$2:$P$6,2)</f>
        <v>#N/A</v>
      </c>
      <c r="AE249" s="126" t="e">
        <f>VLOOKUP($D249,Opto_Req!$N$2:$P$6,3)</f>
        <v>#N/A</v>
      </c>
    </row>
    <row r="250" spans="1:31" x14ac:dyDescent="0.25">
      <c r="A250" s="125"/>
      <c r="B250" s="453"/>
      <c r="C250" s="453"/>
      <c r="D250" s="454"/>
      <c r="E250" s="457"/>
      <c r="F250" s="158" t="str">
        <f t="shared" si="18"/>
        <v/>
      </c>
      <c r="G250" s="148" t="str">
        <f>IF($D250="","",IF($U250="",VLOOKUP($AD250,Opto_Req!$A$2:$K$6,3),1))</f>
        <v/>
      </c>
      <c r="H250" s="455"/>
      <c r="I250" s="147" t="str">
        <f t="shared" si="20"/>
        <v/>
      </c>
      <c r="J250" s="148" t="str">
        <f>IF($D250="","",VLOOKUP($AD250,Opto_Req!$A$2:$K$6,4))</f>
        <v/>
      </c>
      <c r="K250" s="457"/>
      <c r="L250" s="158" t="str">
        <f t="shared" si="21"/>
        <v/>
      </c>
      <c r="M250" s="148" t="str">
        <f>IF($D250="","",VLOOKUP($AD250,Opto_Req!$A$2:$K$6,5))</f>
        <v/>
      </c>
      <c r="N250" s="455"/>
      <c r="O250" s="147" t="str">
        <f t="shared" si="22"/>
        <v/>
      </c>
      <c r="P250" s="148" t="str">
        <f>IF($D250="","",VLOOKUP($AD250,Opto_Req!$A$2:$K$6,6))</f>
        <v/>
      </c>
      <c r="Q250" s="149" t="str">
        <f t="shared" si="19"/>
        <v/>
      </c>
      <c r="R250" s="150" t="str">
        <f t="shared" si="23"/>
        <v/>
      </c>
      <c r="S250" s="151"/>
      <c r="T250" s="456"/>
      <c r="U250" s="456"/>
      <c r="V250" s="453"/>
      <c r="W250" s="456"/>
      <c r="X250" s="456"/>
      <c r="Y250" s="152" t="str">
        <f>IF($D250="","",VLOOKUP($AD250,Opto_Req!$A$2:$K$6,9))</f>
        <v/>
      </c>
      <c r="Z250" s="152" t="str">
        <f>IF(OR($D250="",$AA250=""),"",MIN(VLOOKUP($AD250,Opto_Req!$A$2:$K$6,10),$AA250-VLOOKUP($AD250,Opto_Req!$A$2:$K$6,11)))</f>
        <v/>
      </c>
      <c r="AA250" s="453"/>
      <c r="AB250" s="453"/>
      <c r="AC250" s="151"/>
      <c r="AD250" s="126" t="e">
        <f>VLOOKUP($D250,Opto_Req!$N$2:$P$6,2)</f>
        <v>#N/A</v>
      </c>
      <c r="AE250" s="126" t="e">
        <f>VLOOKUP($D250,Opto_Req!$N$2:$P$6,3)</f>
        <v>#N/A</v>
      </c>
    </row>
    <row r="251" spans="1:31" x14ac:dyDescent="0.25">
      <c r="A251" s="125"/>
      <c r="B251" s="453"/>
      <c r="C251" s="453"/>
      <c r="D251" s="454"/>
      <c r="E251" s="457"/>
      <c r="F251" s="158" t="str">
        <f t="shared" si="18"/>
        <v/>
      </c>
      <c r="G251" s="148" t="str">
        <f>IF($D251="","",IF($U251="",VLOOKUP($AD251,Opto_Req!$A$2:$K$6,3),1))</f>
        <v/>
      </c>
      <c r="H251" s="455"/>
      <c r="I251" s="147" t="str">
        <f t="shared" si="20"/>
        <v/>
      </c>
      <c r="J251" s="148" t="str">
        <f>IF($D251="","",VLOOKUP($AD251,Opto_Req!$A$2:$K$6,4))</f>
        <v/>
      </c>
      <c r="K251" s="457"/>
      <c r="L251" s="158" t="str">
        <f t="shared" si="21"/>
        <v/>
      </c>
      <c r="M251" s="148" t="str">
        <f>IF($D251="","",VLOOKUP($AD251,Opto_Req!$A$2:$K$6,5))</f>
        <v/>
      </c>
      <c r="N251" s="455"/>
      <c r="O251" s="147" t="str">
        <f t="shared" si="22"/>
        <v/>
      </c>
      <c r="P251" s="148" t="str">
        <f>IF($D251="","",VLOOKUP($AD251,Opto_Req!$A$2:$K$6,6))</f>
        <v/>
      </c>
      <c r="Q251" s="149" t="str">
        <f t="shared" si="19"/>
        <v/>
      </c>
      <c r="R251" s="150" t="str">
        <f t="shared" si="23"/>
        <v/>
      </c>
      <c r="S251" s="151"/>
      <c r="T251" s="456"/>
      <c r="U251" s="456"/>
      <c r="V251" s="453"/>
      <c r="W251" s="456"/>
      <c r="X251" s="456"/>
      <c r="Y251" s="152" t="str">
        <f>IF($D251="","",VLOOKUP($AD251,Opto_Req!$A$2:$K$6,9))</f>
        <v/>
      </c>
      <c r="Z251" s="152" t="str">
        <f>IF(OR($D251="",$AA251=""),"",MIN(VLOOKUP($AD251,Opto_Req!$A$2:$K$6,10),$AA251-VLOOKUP($AD251,Opto_Req!$A$2:$K$6,11)))</f>
        <v/>
      </c>
      <c r="AA251" s="453"/>
      <c r="AB251" s="453"/>
      <c r="AC251" s="151"/>
      <c r="AD251" s="126" t="e">
        <f>VLOOKUP($D251,Opto_Req!$N$2:$P$6,2)</f>
        <v>#N/A</v>
      </c>
      <c r="AE251" s="126" t="e">
        <f>VLOOKUP($D251,Opto_Req!$N$2:$P$6,3)</f>
        <v>#N/A</v>
      </c>
    </row>
    <row r="252" spans="1:31" x14ac:dyDescent="0.25">
      <c r="A252" s="125"/>
      <c r="B252" s="453"/>
      <c r="C252" s="453"/>
      <c r="D252" s="454"/>
      <c r="E252" s="457"/>
      <c r="F252" s="158" t="str">
        <f t="shared" si="18"/>
        <v/>
      </c>
      <c r="G252" s="148" t="str">
        <f>IF($D252="","",IF($U252="",VLOOKUP($AD252,Opto_Req!$A$2:$K$6,3),1))</f>
        <v/>
      </c>
      <c r="H252" s="455"/>
      <c r="I252" s="147" t="str">
        <f t="shared" si="20"/>
        <v/>
      </c>
      <c r="J252" s="148" t="str">
        <f>IF($D252="","",VLOOKUP($AD252,Opto_Req!$A$2:$K$6,4))</f>
        <v/>
      </c>
      <c r="K252" s="457"/>
      <c r="L252" s="158" t="str">
        <f t="shared" si="21"/>
        <v/>
      </c>
      <c r="M252" s="148" t="str">
        <f>IF($D252="","",VLOOKUP($AD252,Opto_Req!$A$2:$K$6,5))</f>
        <v/>
      </c>
      <c r="N252" s="455"/>
      <c r="O252" s="147" t="str">
        <f t="shared" si="22"/>
        <v/>
      </c>
      <c r="P252" s="148" t="str">
        <f>IF($D252="","",VLOOKUP($AD252,Opto_Req!$A$2:$K$6,6))</f>
        <v/>
      </c>
      <c r="Q252" s="149" t="str">
        <f t="shared" si="19"/>
        <v/>
      </c>
      <c r="R252" s="150" t="str">
        <f t="shared" si="23"/>
        <v/>
      </c>
      <c r="S252" s="151"/>
      <c r="T252" s="456"/>
      <c r="U252" s="456"/>
      <c r="V252" s="453"/>
      <c r="W252" s="456"/>
      <c r="X252" s="456"/>
      <c r="Y252" s="152" t="str">
        <f>IF($D252="","",VLOOKUP($AD252,Opto_Req!$A$2:$K$6,9))</f>
        <v/>
      </c>
      <c r="Z252" s="152" t="str">
        <f>IF(OR($D252="",$AA252=""),"",MIN(VLOOKUP($AD252,Opto_Req!$A$2:$K$6,10),$AA252-VLOOKUP($AD252,Opto_Req!$A$2:$K$6,11)))</f>
        <v/>
      </c>
      <c r="AA252" s="453"/>
      <c r="AB252" s="453"/>
      <c r="AC252" s="151"/>
      <c r="AD252" s="126" t="e">
        <f>VLOOKUP($D252,Opto_Req!$N$2:$P$6,2)</f>
        <v>#N/A</v>
      </c>
      <c r="AE252" s="126" t="e">
        <f>VLOOKUP($D252,Opto_Req!$N$2:$P$6,3)</f>
        <v>#N/A</v>
      </c>
    </row>
    <row r="253" spans="1:31" x14ac:dyDescent="0.25">
      <c r="A253" s="125"/>
      <c r="B253" s="453"/>
      <c r="C253" s="453"/>
      <c r="D253" s="454"/>
      <c r="E253" s="457"/>
      <c r="F253" s="158" t="str">
        <f t="shared" si="18"/>
        <v/>
      </c>
      <c r="G253" s="148" t="str">
        <f>IF($D253="","",IF($U253="",VLOOKUP($AD253,Opto_Req!$A$2:$K$6,3),1))</f>
        <v/>
      </c>
      <c r="H253" s="455"/>
      <c r="I253" s="147" t="str">
        <f t="shared" si="20"/>
        <v/>
      </c>
      <c r="J253" s="148" t="str">
        <f>IF($D253="","",VLOOKUP($AD253,Opto_Req!$A$2:$K$6,4))</f>
        <v/>
      </c>
      <c r="K253" s="457"/>
      <c r="L253" s="158" t="str">
        <f t="shared" si="21"/>
        <v/>
      </c>
      <c r="M253" s="148" t="str">
        <f>IF($D253="","",VLOOKUP($AD253,Opto_Req!$A$2:$K$6,5))</f>
        <v/>
      </c>
      <c r="N253" s="455"/>
      <c r="O253" s="147" t="str">
        <f t="shared" si="22"/>
        <v/>
      </c>
      <c r="P253" s="148" t="str">
        <f>IF($D253="","",VLOOKUP($AD253,Opto_Req!$A$2:$K$6,6))</f>
        <v/>
      </c>
      <c r="Q253" s="149" t="str">
        <f t="shared" si="19"/>
        <v/>
      </c>
      <c r="R253" s="150" t="str">
        <f t="shared" si="23"/>
        <v/>
      </c>
      <c r="S253" s="151"/>
      <c r="T253" s="456"/>
      <c r="U253" s="456"/>
      <c r="V253" s="453"/>
      <c r="W253" s="456"/>
      <c r="X253" s="456"/>
      <c r="Y253" s="152" t="str">
        <f>IF($D253="","",VLOOKUP($AD253,Opto_Req!$A$2:$K$6,9))</f>
        <v/>
      </c>
      <c r="Z253" s="152" t="str">
        <f>IF(OR($D253="",$AA253=""),"",MIN(VLOOKUP($AD253,Opto_Req!$A$2:$K$6,10),$AA253-VLOOKUP($AD253,Opto_Req!$A$2:$K$6,11)))</f>
        <v/>
      </c>
      <c r="AA253" s="453"/>
      <c r="AB253" s="453"/>
      <c r="AC253" s="151"/>
      <c r="AD253" s="126" t="e">
        <f>VLOOKUP($D253,Opto_Req!$N$2:$P$6,2)</f>
        <v>#N/A</v>
      </c>
      <c r="AE253" s="126" t="e">
        <f>VLOOKUP($D253,Opto_Req!$N$2:$P$6,3)</f>
        <v>#N/A</v>
      </c>
    </row>
    <row r="254" spans="1:31" x14ac:dyDescent="0.25">
      <c r="A254" s="125"/>
      <c r="B254" s="453"/>
      <c r="C254" s="453"/>
      <c r="D254" s="454"/>
      <c r="E254" s="457"/>
      <c r="F254" s="158" t="str">
        <f t="shared" si="18"/>
        <v/>
      </c>
      <c r="G254" s="148" t="str">
        <f>IF($D254="","",IF($U254="",VLOOKUP($AD254,Opto_Req!$A$2:$K$6,3),1))</f>
        <v/>
      </c>
      <c r="H254" s="455"/>
      <c r="I254" s="147" t="str">
        <f t="shared" si="20"/>
        <v/>
      </c>
      <c r="J254" s="148" t="str">
        <f>IF($D254="","",VLOOKUP($AD254,Opto_Req!$A$2:$K$6,4))</f>
        <v/>
      </c>
      <c r="K254" s="457"/>
      <c r="L254" s="158" t="str">
        <f t="shared" si="21"/>
        <v/>
      </c>
      <c r="M254" s="148" t="str">
        <f>IF($D254="","",VLOOKUP($AD254,Opto_Req!$A$2:$K$6,5))</f>
        <v/>
      </c>
      <c r="N254" s="455"/>
      <c r="O254" s="147" t="str">
        <f t="shared" si="22"/>
        <v/>
      </c>
      <c r="P254" s="148" t="str">
        <f>IF($D254="","",VLOOKUP($AD254,Opto_Req!$A$2:$K$6,6))</f>
        <v/>
      </c>
      <c r="Q254" s="149" t="str">
        <f t="shared" si="19"/>
        <v/>
      </c>
      <c r="R254" s="150" t="str">
        <f t="shared" si="23"/>
        <v/>
      </c>
      <c r="S254" s="151"/>
      <c r="T254" s="456"/>
      <c r="U254" s="456"/>
      <c r="V254" s="453"/>
      <c r="W254" s="456"/>
      <c r="X254" s="456"/>
      <c r="Y254" s="152" t="str">
        <f>IF($D254="","",VLOOKUP($AD254,Opto_Req!$A$2:$K$6,9))</f>
        <v/>
      </c>
      <c r="Z254" s="152" t="str">
        <f>IF(OR($D254="",$AA254=""),"",MIN(VLOOKUP($AD254,Opto_Req!$A$2:$K$6,10),$AA254-VLOOKUP($AD254,Opto_Req!$A$2:$K$6,11)))</f>
        <v/>
      </c>
      <c r="AA254" s="453"/>
      <c r="AB254" s="453"/>
      <c r="AC254" s="151"/>
      <c r="AD254" s="126" t="e">
        <f>VLOOKUP($D254,Opto_Req!$N$2:$P$6,2)</f>
        <v>#N/A</v>
      </c>
      <c r="AE254" s="126" t="e">
        <f>VLOOKUP($D254,Opto_Req!$N$2:$P$6,3)</f>
        <v>#N/A</v>
      </c>
    </row>
    <row r="255" spans="1:31" x14ac:dyDescent="0.25">
      <c r="A255" s="125"/>
      <c r="B255" s="453"/>
      <c r="C255" s="453"/>
      <c r="D255" s="454"/>
      <c r="E255" s="457"/>
      <c r="F255" s="158" t="str">
        <f t="shared" si="18"/>
        <v/>
      </c>
      <c r="G255" s="148" t="str">
        <f>IF($D255="","",IF($U255="",VLOOKUP($AD255,Opto_Req!$A$2:$K$6,3),1))</f>
        <v/>
      </c>
      <c r="H255" s="455"/>
      <c r="I255" s="147" t="str">
        <f t="shared" si="20"/>
        <v/>
      </c>
      <c r="J255" s="148" t="str">
        <f>IF($D255="","",VLOOKUP($AD255,Opto_Req!$A$2:$K$6,4))</f>
        <v/>
      </c>
      <c r="K255" s="457"/>
      <c r="L255" s="158" t="str">
        <f t="shared" si="21"/>
        <v/>
      </c>
      <c r="M255" s="148" t="str">
        <f>IF($D255="","",VLOOKUP($AD255,Opto_Req!$A$2:$K$6,5))</f>
        <v/>
      </c>
      <c r="N255" s="455"/>
      <c r="O255" s="147" t="str">
        <f t="shared" si="22"/>
        <v/>
      </c>
      <c r="P255" s="148" t="str">
        <f>IF($D255="","",VLOOKUP($AD255,Opto_Req!$A$2:$K$6,6))</f>
        <v/>
      </c>
      <c r="Q255" s="149" t="str">
        <f t="shared" si="19"/>
        <v/>
      </c>
      <c r="R255" s="150" t="str">
        <f t="shared" si="23"/>
        <v/>
      </c>
      <c r="S255" s="151"/>
      <c r="T255" s="456"/>
      <c r="U255" s="456"/>
      <c r="V255" s="453"/>
      <c r="W255" s="456"/>
      <c r="X255" s="456"/>
      <c r="Y255" s="152" t="str">
        <f>IF($D255="","",VLOOKUP($AD255,Opto_Req!$A$2:$K$6,9))</f>
        <v/>
      </c>
      <c r="Z255" s="152" t="str">
        <f>IF(OR($D255="",$AA255=""),"",MIN(VLOOKUP($AD255,Opto_Req!$A$2:$K$6,10),$AA255-VLOOKUP($AD255,Opto_Req!$A$2:$K$6,11)))</f>
        <v/>
      </c>
      <c r="AA255" s="453"/>
      <c r="AB255" s="453"/>
      <c r="AC255" s="151"/>
      <c r="AD255" s="126" t="e">
        <f>VLOOKUP($D255,Opto_Req!$N$2:$P$6,2)</f>
        <v>#N/A</v>
      </c>
      <c r="AE255" s="126" t="e">
        <f>VLOOKUP($D255,Opto_Req!$N$2:$P$6,3)</f>
        <v>#N/A</v>
      </c>
    </row>
    <row r="256" spans="1:31" x14ac:dyDescent="0.25">
      <c r="A256" s="125"/>
      <c r="B256" s="453"/>
      <c r="C256" s="453"/>
      <c r="D256" s="454"/>
      <c r="E256" s="457"/>
      <c r="F256" s="158" t="str">
        <f t="shared" si="18"/>
        <v/>
      </c>
      <c r="G256" s="148" t="str">
        <f>IF($D256="","",IF($U256="",VLOOKUP($AD256,Opto_Req!$A$2:$K$6,3),1))</f>
        <v/>
      </c>
      <c r="H256" s="455"/>
      <c r="I256" s="147" t="str">
        <f t="shared" si="20"/>
        <v/>
      </c>
      <c r="J256" s="148" t="str">
        <f>IF($D256="","",VLOOKUP($AD256,Opto_Req!$A$2:$K$6,4))</f>
        <v/>
      </c>
      <c r="K256" s="457"/>
      <c r="L256" s="158" t="str">
        <f t="shared" si="21"/>
        <v/>
      </c>
      <c r="M256" s="148" t="str">
        <f>IF($D256="","",VLOOKUP($AD256,Opto_Req!$A$2:$K$6,5))</f>
        <v/>
      </c>
      <c r="N256" s="455"/>
      <c r="O256" s="147" t="str">
        <f t="shared" si="22"/>
        <v/>
      </c>
      <c r="P256" s="148" t="str">
        <f>IF($D256="","",VLOOKUP($AD256,Opto_Req!$A$2:$K$6,6))</f>
        <v/>
      </c>
      <c r="Q256" s="149" t="str">
        <f t="shared" si="19"/>
        <v/>
      </c>
      <c r="R256" s="150" t="str">
        <f t="shared" si="23"/>
        <v/>
      </c>
      <c r="S256" s="151"/>
      <c r="T256" s="456"/>
      <c r="U256" s="456"/>
      <c r="V256" s="453"/>
      <c r="W256" s="456"/>
      <c r="X256" s="456"/>
      <c r="Y256" s="152" t="str">
        <f>IF($D256="","",VLOOKUP($AD256,Opto_Req!$A$2:$K$6,9))</f>
        <v/>
      </c>
      <c r="Z256" s="152" t="str">
        <f>IF(OR($D256="",$AA256=""),"",MIN(VLOOKUP($AD256,Opto_Req!$A$2:$K$6,10),$AA256-VLOOKUP($AD256,Opto_Req!$A$2:$K$6,11)))</f>
        <v/>
      </c>
      <c r="AA256" s="453"/>
      <c r="AB256" s="453"/>
      <c r="AC256" s="151"/>
      <c r="AD256" s="126" t="e">
        <f>VLOOKUP($D256,Opto_Req!$N$2:$P$6,2)</f>
        <v>#N/A</v>
      </c>
      <c r="AE256" s="126" t="e">
        <f>VLOOKUP($D256,Opto_Req!$N$2:$P$6,3)</f>
        <v>#N/A</v>
      </c>
    </row>
    <row r="257" spans="1:31" x14ac:dyDescent="0.25">
      <c r="A257" s="125"/>
      <c r="B257" s="453"/>
      <c r="C257" s="453"/>
      <c r="D257" s="454"/>
      <c r="E257" s="457"/>
      <c r="F257" s="158" t="str">
        <f t="shared" si="18"/>
        <v/>
      </c>
      <c r="G257" s="148" t="str">
        <f>IF($D257="","",IF($U257="",VLOOKUP($AD257,Opto_Req!$A$2:$K$6,3),1))</f>
        <v/>
      </c>
      <c r="H257" s="455"/>
      <c r="I257" s="147" t="str">
        <f t="shared" si="20"/>
        <v/>
      </c>
      <c r="J257" s="148" t="str">
        <f>IF($D257="","",VLOOKUP($AD257,Opto_Req!$A$2:$K$6,4))</f>
        <v/>
      </c>
      <c r="K257" s="457"/>
      <c r="L257" s="158" t="str">
        <f t="shared" si="21"/>
        <v/>
      </c>
      <c r="M257" s="148" t="str">
        <f>IF($D257="","",VLOOKUP($AD257,Opto_Req!$A$2:$K$6,5))</f>
        <v/>
      </c>
      <c r="N257" s="455"/>
      <c r="O257" s="147" t="str">
        <f t="shared" si="22"/>
        <v/>
      </c>
      <c r="P257" s="148" t="str">
        <f>IF($D257="","",VLOOKUP($AD257,Opto_Req!$A$2:$K$6,6))</f>
        <v/>
      </c>
      <c r="Q257" s="149" t="str">
        <f t="shared" si="19"/>
        <v/>
      </c>
      <c r="R257" s="150" t="str">
        <f t="shared" si="23"/>
        <v/>
      </c>
      <c r="S257" s="151"/>
      <c r="T257" s="456"/>
      <c r="U257" s="456"/>
      <c r="V257" s="453"/>
      <c r="W257" s="456"/>
      <c r="X257" s="456"/>
      <c r="Y257" s="152" t="str">
        <f>IF($D257="","",VLOOKUP($AD257,Opto_Req!$A$2:$K$6,9))</f>
        <v/>
      </c>
      <c r="Z257" s="152" t="str">
        <f>IF(OR($D257="",$AA257=""),"",MIN(VLOOKUP($AD257,Opto_Req!$A$2:$K$6,10),$AA257-VLOOKUP($AD257,Opto_Req!$A$2:$K$6,11)))</f>
        <v/>
      </c>
      <c r="AA257" s="453"/>
      <c r="AB257" s="453"/>
      <c r="AC257" s="151"/>
      <c r="AD257" s="126" t="e">
        <f>VLOOKUP($D257,Opto_Req!$N$2:$P$6,2)</f>
        <v>#N/A</v>
      </c>
      <c r="AE257" s="126" t="e">
        <f>VLOOKUP($D257,Opto_Req!$N$2:$P$6,3)</f>
        <v>#N/A</v>
      </c>
    </row>
    <row r="258" spans="1:31" x14ac:dyDescent="0.25">
      <c r="A258" s="125"/>
      <c r="B258" s="453"/>
      <c r="C258" s="453"/>
      <c r="D258" s="454"/>
      <c r="E258" s="457"/>
      <c r="F258" s="158" t="str">
        <f t="shared" si="18"/>
        <v/>
      </c>
      <c r="G258" s="148" t="str">
        <f>IF($D258="","",IF($U258="",VLOOKUP($AD258,Opto_Req!$A$2:$K$6,3),1))</f>
        <v/>
      </c>
      <c r="H258" s="455"/>
      <c r="I258" s="147" t="str">
        <f t="shared" si="20"/>
        <v/>
      </c>
      <c r="J258" s="148" t="str">
        <f>IF($D258="","",VLOOKUP($AD258,Opto_Req!$A$2:$K$6,4))</f>
        <v/>
      </c>
      <c r="K258" s="457"/>
      <c r="L258" s="158" t="str">
        <f t="shared" si="21"/>
        <v/>
      </c>
      <c r="M258" s="148" t="str">
        <f>IF($D258="","",VLOOKUP($AD258,Opto_Req!$A$2:$K$6,5))</f>
        <v/>
      </c>
      <c r="N258" s="455"/>
      <c r="O258" s="147" t="str">
        <f t="shared" si="22"/>
        <v/>
      </c>
      <c r="P258" s="148" t="str">
        <f>IF($D258="","",VLOOKUP($AD258,Opto_Req!$A$2:$K$6,6))</f>
        <v/>
      </c>
      <c r="Q258" s="149" t="str">
        <f t="shared" si="19"/>
        <v/>
      </c>
      <c r="R258" s="150" t="str">
        <f t="shared" si="23"/>
        <v/>
      </c>
      <c r="S258" s="151"/>
      <c r="T258" s="456"/>
      <c r="U258" s="456"/>
      <c r="V258" s="453"/>
      <c r="W258" s="456"/>
      <c r="X258" s="456"/>
      <c r="Y258" s="152" t="str">
        <f>IF($D258="","",VLOOKUP($AD258,Opto_Req!$A$2:$K$6,9))</f>
        <v/>
      </c>
      <c r="Z258" s="152" t="str">
        <f>IF(OR($D258="",$AA258=""),"",MIN(VLOOKUP($AD258,Opto_Req!$A$2:$K$6,10),$AA258-VLOOKUP($AD258,Opto_Req!$A$2:$K$6,11)))</f>
        <v/>
      </c>
      <c r="AA258" s="453"/>
      <c r="AB258" s="453"/>
      <c r="AC258" s="151"/>
      <c r="AD258" s="126" t="e">
        <f>VLOOKUP($D258,Opto_Req!$N$2:$P$6,2)</f>
        <v>#N/A</v>
      </c>
      <c r="AE258" s="126" t="e">
        <f>VLOOKUP($D258,Opto_Req!$N$2:$P$6,3)</f>
        <v>#N/A</v>
      </c>
    </row>
    <row r="259" spans="1:31" x14ac:dyDescent="0.25">
      <c r="A259" s="125"/>
      <c r="B259" s="453"/>
      <c r="C259" s="453"/>
      <c r="D259" s="454"/>
      <c r="E259" s="457"/>
      <c r="F259" s="158" t="str">
        <f t="shared" si="18"/>
        <v/>
      </c>
      <c r="G259" s="148" t="str">
        <f>IF($D259="","",IF($U259="",VLOOKUP($AD259,Opto_Req!$A$2:$K$6,3),1))</f>
        <v/>
      </c>
      <c r="H259" s="455"/>
      <c r="I259" s="147" t="str">
        <f t="shared" si="20"/>
        <v/>
      </c>
      <c r="J259" s="148" t="str">
        <f>IF($D259="","",VLOOKUP($AD259,Opto_Req!$A$2:$K$6,4))</f>
        <v/>
      </c>
      <c r="K259" s="457"/>
      <c r="L259" s="158" t="str">
        <f t="shared" si="21"/>
        <v/>
      </c>
      <c r="M259" s="148" t="str">
        <f>IF($D259="","",VLOOKUP($AD259,Opto_Req!$A$2:$K$6,5))</f>
        <v/>
      </c>
      <c r="N259" s="455"/>
      <c r="O259" s="147" t="str">
        <f t="shared" si="22"/>
        <v/>
      </c>
      <c r="P259" s="148" t="str">
        <f>IF($D259="","",VLOOKUP($AD259,Opto_Req!$A$2:$K$6,6))</f>
        <v/>
      </c>
      <c r="Q259" s="149" t="str">
        <f t="shared" si="19"/>
        <v/>
      </c>
      <c r="R259" s="150" t="str">
        <f t="shared" si="23"/>
        <v/>
      </c>
      <c r="S259" s="151"/>
      <c r="T259" s="456"/>
      <c r="U259" s="456"/>
      <c r="V259" s="453"/>
      <c r="W259" s="456"/>
      <c r="X259" s="456"/>
      <c r="Y259" s="152" t="str">
        <f>IF($D259="","",VLOOKUP($AD259,Opto_Req!$A$2:$K$6,9))</f>
        <v/>
      </c>
      <c r="Z259" s="152" t="str">
        <f>IF(OR($D259="",$AA259=""),"",MIN(VLOOKUP($AD259,Opto_Req!$A$2:$K$6,10),$AA259-VLOOKUP($AD259,Opto_Req!$A$2:$K$6,11)))</f>
        <v/>
      </c>
      <c r="AA259" s="453"/>
      <c r="AB259" s="453"/>
      <c r="AC259" s="151"/>
      <c r="AD259" s="126" t="e">
        <f>VLOOKUP($D259,Opto_Req!$N$2:$P$6,2)</f>
        <v>#N/A</v>
      </c>
      <c r="AE259" s="126" t="e">
        <f>VLOOKUP($D259,Opto_Req!$N$2:$P$6,3)</f>
        <v>#N/A</v>
      </c>
    </row>
    <row r="260" spans="1:31" x14ac:dyDescent="0.25">
      <c r="A260" s="125"/>
      <c r="B260" s="453"/>
      <c r="C260" s="453"/>
      <c r="D260" s="454"/>
      <c r="E260" s="457"/>
      <c r="F260" s="158" t="str">
        <f t="shared" si="18"/>
        <v/>
      </c>
      <c r="G260" s="148" t="str">
        <f>IF($D260="","",IF($U260="",VLOOKUP($AD260,Opto_Req!$A$2:$K$6,3),1))</f>
        <v/>
      </c>
      <c r="H260" s="455"/>
      <c r="I260" s="147" t="str">
        <f t="shared" si="20"/>
        <v/>
      </c>
      <c r="J260" s="148" t="str">
        <f>IF($D260="","",VLOOKUP($AD260,Opto_Req!$A$2:$K$6,4))</f>
        <v/>
      </c>
      <c r="K260" s="457"/>
      <c r="L260" s="158" t="str">
        <f t="shared" si="21"/>
        <v/>
      </c>
      <c r="M260" s="148" t="str">
        <f>IF($D260="","",VLOOKUP($AD260,Opto_Req!$A$2:$K$6,5))</f>
        <v/>
      </c>
      <c r="N260" s="455"/>
      <c r="O260" s="147" t="str">
        <f t="shared" si="22"/>
        <v/>
      </c>
      <c r="P260" s="148" t="str">
        <f>IF($D260="","",VLOOKUP($AD260,Opto_Req!$A$2:$K$6,6))</f>
        <v/>
      </c>
      <c r="Q260" s="149" t="str">
        <f t="shared" si="19"/>
        <v/>
      </c>
      <c r="R260" s="150" t="str">
        <f t="shared" si="23"/>
        <v/>
      </c>
      <c r="S260" s="151"/>
      <c r="T260" s="456"/>
      <c r="U260" s="456"/>
      <c r="V260" s="453"/>
      <c r="W260" s="456"/>
      <c r="X260" s="456"/>
      <c r="Y260" s="152" t="str">
        <f>IF($D260="","",VLOOKUP($AD260,Opto_Req!$A$2:$K$6,9))</f>
        <v/>
      </c>
      <c r="Z260" s="152" t="str">
        <f>IF(OR($D260="",$AA260=""),"",MIN(VLOOKUP($AD260,Opto_Req!$A$2:$K$6,10),$AA260-VLOOKUP($AD260,Opto_Req!$A$2:$K$6,11)))</f>
        <v/>
      </c>
      <c r="AA260" s="453"/>
      <c r="AB260" s="453"/>
      <c r="AC260" s="151"/>
      <c r="AD260" s="126" t="e">
        <f>VLOOKUP($D260,Opto_Req!$N$2:$P$6,2)</f>
        <v>#N/A</v>
      </c>
      <c r="AE260" s="126" t="e">
        <f>VLOOKUP($D260,Opto_Req!$N$2:$P$6,3)</f>
        <v>#N/A</v>
      </c>
    </row>
    <row r="261" spans="1:31" x14ac:dyDescent="0.25">
      <c r="A261" s="125"/>
      <c r="B261" s="453"/>
      <c r="C261" s="453"/>
      <c r="D261" s="454"/>
      <c r="E261" s="457"/>
      <c r="F261" s="158" t="str">
        <f t="shared" si="18"/>
        <v/>
      </c>
      <c r="G261" s="148" t="str">
        <f>IF($D261="","",IF($U261="",VLOOKUP($AD261,Opto_Req!$A$2:$K$6,3),1))</f>
        <v/>
      </c>
      <c r="H261" s="455"/>
      <c r="I261" s="147" t="str">
        <f t="shared" si="20"/>
        <v/>
      </c>
      <c r="J261" s="148" t="str">
        <f>IF($D261="","",VLOOKUP($AD261,Opto_Req!$A$2:$K$6,4))</f>
        <v/>
      </c>
      <c r="K261" s="457"/>
      <c r="L261" s="158" t="str">
        <f t="shared" si="21"/>
        <v/>
      </c>
      <c r="M261" s="148" t="str">
        <f>IF($D261="","",VLOOKUP($AD261,Opto_Req!$A$2:$K$6,5))</f>
        <v/>
      </c>
      <c r="N261" s="455"/>
      <c r="O261" s="147" t="str">
        <f t="shared" si="22"/>
        <v/>
      </c>
      <c r="P261" s="148" t="str">
        <f>IF($D261="","",VLOOKUP($AD261,Opto_Req!$A$2:$K$6,6))</f>
        <v/>
      </c>
      <c r="Q261" s="149" t="str">
        <f t="shared" si="19"/>
        <v/>
      </c>
      <c r="R261" s="150" t="str">
        <f t="shared" si="23"/>
        <v/>
      </c>
      <c r="S261" s="151"/>
      <c r="T261" s="456"/>
      <c r="U261" s="456"/>
      <c r="V261" s="453"/>
      <c r="W261" s="456"/>
      <c r="X261" s="456"/>
      <c r="Y261" s="152" t="str">
        <f>IF($D261="","",VLOOKUP($AD261,Opto_Req!$A$2:$K$6,9))</f>
        <v/>
      </c>
      <c r="Z261" s="152" t="str">
        <f>IF(OR($D261="",$AA261=""),"",MIN(VLOOKUP($AD261,Opto_Req!$A$2:$K$6,10),$AA261-VLOOKUP($AD261,Opto_Req!$A$2:$K$6,11)))</f>
        <v/>
      </c>
      <c r="AA261" s="453"/>
      <c r="AB261" s="453"/>
      <c r="AC261" s="151"/>
      <c r="AD261" s="126" t="e">
        <f>VLOOKUP($D261,Opto_Req!$N$2:$P$6,2)</f>
        <v>#N/A</v>
      </c>
      <c r="AE261" s="126" t="e">
        <f>VLOOKUP($D261,Opto_Req!$N$2:$P$6,3)</f>
        <v>#N/A</v>
      </c>
    </row>
    <row r="262" spans="1:31" x14ac:dyDescent="0.25">
      <c r="A262" s="125"/>
      <c r="B262" s="453"/>
      <c r="C262" s="453"/>
      <c r="D262" s="454"/>
      <c r="E262" s="457"/>
      <c r="F262" s="158" t="str">
        <f t="shared" si="18"/>
        <v/>
      </c>
      <c r="G262" s="148" t="str">
        <f>IF($D262="","",IF($U262="",VLOOKUP($AD262,Opto_Req!$A$2:$K$6,3),1))</f>
        <v/>
      </c>
      <c r="H262" s="455"/>
      <c r="I262" s="147" t="str">
        <f t="shared" si="20"/>
        <v/>
      </c>
      <c r="J262" s="148" t="str">
        <f>IF($D262="","",VLOOKUP($AD262,Opto_Req!$A$2:$K$6,4))</f>
        <v/>
      </c>
      <c r="K262" s="457"/>
      <c r="L262" s="158" t="str">
        <f t="shared" si="21"/>
        <v/>
      </c>
      <c r="M262" s="148" t="str">
        <f>IF($D262="","",VLOOKUP($AD262,Opto_Req!$A$2:$K$6,5))</f>
        <v/>
      </c>
      <c r="N262" s="455"/>
      <c r="O262" s="147" t="str">
        <f t="shared" si="22"/>
        <v/>
      </c>
      <c r="P262" s="148" t="str">
        <f>IF($D262="","",VLOOKUP($AD262,Opto_Req!$A$2:$K$6,6))</f>
        <v/>
      </c>
      <c r="Q262" s="149" t="str">
        <f t="shared" si="19"/>
        <v/>
      </c>
      <c r="R262" s="150" t="str">
        <f t="shared" si="23"/>
        <v/>
      </c>
      <c r="S262" s="151"/>
      <c r="T262" s="456"/>
      <c r="U262" s="456"/>
      <c r="V262" s="453"/>
      <c r="W262" s="456"/>
      <c r="X262" s="456"/>
      <c r="Y262" s="152" t="str">
        <f>IF($D262="","",VLOOKUP($AD262,Opto_Req!$A$2:$K$6,9))</f>
        <v/>
      </c>
      <c r="Z262" s="152" t="str">
        <f>IF(OR($D262="",$AA262=""),"",MIN(VLOOKUP($AD262,Opto_Req!$A$2:$K$6,10),$AA262-VLOOKUP($AD262,Opto_Req!$A$2:$K$6,11)))</f>
        <v/>
      </c>
      <c r="AA262" s="453"/>
      <c r="AB262" s="453"/>
      <c r="AC262" s="151"/>
      <c r="AD262" s="126" t="e">
        <f>VLOOKUP($D262,Opto_Req!$N$2:$P$6,2)</f>
        <v>#N/A</v>
      </c>
      <c r="AE262" s="126" t="e">
        <f>VLOOKUP($D262,Opto_Req!$N$2:$P$6,3)</f>
        <v>#N/A</v>
      </c>
    </row>
    <row r="263" spans="1:31" x14ac:dyDescent="0.25">
      <c r="A263" s="125"/>
      <c r="B263" s="453"/>
      <c r="C263" s="453"/>
      <c r="D263" s="454"/>
      <c r="E263" s="457"/>
      <c r="F263" s="158" t="str">
        <f t="shared" si="18"/>
        <v/>
      </c>
      <c r="G263" s="148" t="str">
        <f>IF($D263="","",IF($U263="",VLOOKUP($AD263,Opto_Req!$A$2:$K$6,3),1))</f>
        <v/>
      </c>
      <c r="H263" s="455"/>
      <c r="I263" s="147" t="str">
        <f t="shared" si="20"/>
        <v/>
      </c>
      <c r="J263" s="148" t="str">
        <f>IF($D263="","",VLOOKUP($AD263,Opto_Req!$A$2:$K$6,4))</f>
        <v/>
      </c>
      <c r="K263" s="457"/>
      <c r="L263" s="158" t="str">
        <f t="shared" si="21"/>
        <v/>
      </c>
      <c r="M263" s="148" t="str">
        <f>IF($D263="","",VLOOKUP($AD263,Opto_Req!$A$2:$K$6,5))</f>
        <v/>
      </c>
      <c r="N263" s="455"/>
      <c r="O263" s="147" t="str">
        <f t="shared" si="22"/>
        <v/>
      </c>
      <c r="P263" s="148" t="str">
        <f>IF($D263="","",VLOOKUP($AD263,Opto_Req!$A$2:$K$6,6))</f>
        <v/>
      </c>
      <c r="Q263" s="149" t="str">
        <f t="shared" si="19"/>
        <v/>
      </c>
      <c r="R263" s="150" t="str">
        <f t="shared" si="23"/>
        <v/>
      </c>
      <c r="S263" s="151"/>
      <c r="T263" s="456"/>
      <c r="U263" s="456"/>
      <c r="V263" s="453"/>
      <c r="W263" s="456"/>
      <c r="X263" s="456"/>
      <c r="Y263" s="152" t="str">
        <f>IF($D263="","",VLOOKUP($AD263,Opto_Req!$A$2:$K$6,9))</f>
        <v/>
      </c>
      <c r="Z263" s="152" t="str">
        <f>IF(OR($D263="",$AA263=""),"",MIN(VLOOKUP($AD263,Opto_Req!$A$2:$K$6,10),$AA263-VLOOKUP($AD263,Opto_Req!$A$2:$K$6,11)))</f>
        <v/>
      </c>
      <c r="AA263" s="453"/>
      <c r="AB263" s="453"/>
      <c r="AC263" s="151"/>
      <c r="AD263" s="126" t="e">
        <f>VLOOKUP($D263,Opto_Req!$N$2:$P$6,2)</f>
        <v>#N/A</v>
      </c>
      <c r="AE263" s="126" t="e">
        <f>VLOOKUP($D263,Opto_Req!$N$2:$P$6,3)</f>
        <v>#N/A</v>
      </c>
    </row>
    <row r="264" spans="1:31" x14ac:dyDescent="0.25">
      <c r="A264" s="125"/>
      <c r="B264" s="453"/>
      <c r="C264" s="453"/>
      <c r="D264" s="454"/>
      <c r="E264" s="457"/>
      <c r="F264" s="158" t="str">
        <f t="shared" si="18"/>
        <v/>
      </c>
      <c r="G264" s="148" t="str">
        <f>IF($D264="","",IF($U264="",VLOOKUP($AD264,Opto_Req!$A$2:$K$6,3),1))</f>
        <v/>
      </c>
      <c r="H264" s="455"/>
      <c r="I264" s="147" t="str">
        <f t="shared" si="20"/>
        <v/>
      </c>
      <c r="J264" s="148" t="str">
        <f>IF($D264="","",VLOOKUP($AD264,Opto_Req!$A$2:$K$6,4))</f>
        <v/>
      </c>
      <c r="K264" s="457"/>
      <c r="L264" s="158" t="str">
        <f t="shared" si="21"/>
        <v/>
      </c>
      <c r="M264" s="148" t="str">
        <f>IF($D264="","",VLOOKUP($AD264,Opto_Req!$A$2:$K$6,5))</f>
        <v/>
      </c>
      <c r="N264" s="455"/>
      <c r="O264" s="147" t="str">
        <f t="shared" si="22"/>
        <v/>
      </c>
      <c r="P264" s="148" t="str">
        <f>IF($D264="","",VLOOKUP($AD264,Opto_Req!$A$2:$K$6,6))</f>
        <v/>
      </c>
      <c r="Q264" s="149" t="str">
        <f t="shared" si="19"/>
        <v/>
      </c>
      <c r="R264" s="150" t="str">
        <f t="shared" si="23"/>
        <v/>
      </c>
      <c r="S264" s="151"/>
      <c r="T264" s="456"/>
      <c r="U264" s="456"/>
      <c r="V264" s="453"/>
      <c r="W264" s="456"/>
      <c r="X264" s="456"/>
      <c r="Y264" s="152" t="str">
        <f>IF($D264="","",VLOOKUP($AD264,Opto_Req!$A$2:$K$6,9))</f>
        <v/>
      </c>
      <c r="Z264" s="152" t="str">
        <f>IF(OR($D264="",$AA264=""),"",MIN(VLOOKUP($AD264,Opto_Req!$A$2:$K$6,10),$AA264-VLOOKUP($AD264,Opto_Req!$A$2:$K$6,11)))</f>
        <v/>
      </c>
      <c r="AA264" s="453"/>
      <c r="AB264" s="453"/>
      <c r="AC264" s="151"/>
      <c r="AD264" s="126" t="e">
        <f>VLOOKUP($D264,Opto_Req!$N$2:$P$6,2)</f>
        <v>#N/A</v>
      </c>
      <c r="AE264" s="126" t="e">
        <f>VLOOKUP($D264,Opto_Req!$N$2:$P$6,3)</f>
        <v>#N/A</v>
      </c>
    </row>
    <row r="265" spans="1:31" x14ac:dyDescent="0.25">
      <c r="A265" s="125"/>
      <c r="B265" s="453"/>
      <c r="C265" s="453"/>
      <c r="D265" s="454"/>
      <c r="E265" s="457"/>
      <c r="F265" s="158" t="str">
        <f t="shared" si="18"/>
        <v/>
      </c>
      <c r="G265" s="148" t="str">
        <f>IF($D265="","",IF($U265="",VLOOKUP($AD265,Opto_Req!$A$2:$K$6,3),1))</f>
        <v/>
      </c>
      <c r="H265" s="455"/>
      <c r="I265" s="147" t="str">
        <f t="shared" si="20"/>
        <v/>
      </c>
      <c r="J265" s="148" t="str">
        <f>IF($D265="","",VLOOKUP($AD265,Opto_Req!$A$2:$K$6,4))</f>
        <v/>
      </c>
      <c r="K265" s="457"/>
      <c r="L265" s="158" t="str">
        <f t="shared" si="21"/>
        <v/>
      </c>
      <c r="M265" s="148" t="str">
        <f>IF($D265="","",VLOOKUP($AD265,Opto_Req!$A$2:$K$6,5))</f>
        <v/>
      </c>
      <c r="N265" s="455"/>
      <c r="O265" s="147" t="str">
        <f t="shared" si="22"/>
        <v/>
      </c>
      <c r="P265" s="148" t="str">
        <f>IF($D265="","",VLOOKUP($AD265,Opto_Req!$A$2:$K$6,6))</f>
        <v/>
      </c>
      <c r="Q265" s="149" t="str">
        <f t="shared" si="19"/>
        <v/>
      </c>
      <c r="R265" s="150" t="str">
        <f t="shared" si="23"/>
        <v/>
      </c>
      <c r="S265" s="151"/>
      <c r="T265" s="456"/>
      <c r="U265" s="456"/>
      <c r="V265" s="453"/>
      <c r="W265" s="456"/>
      <c r="X265" s="456"/>
      <c r="Y265" s="152" t="str">
        <f>IF($D265="","",VLOOKUP($AD265,Opto_Req!$A$2:$K$6,9))</f>
        <v/>
      </c>
      <c r="Z265" s="152" t="str">
        <f>IF(OR($D265="",$AA265=""),"",MIN(VLOOKUP($AD265,Opto_Req!$A$2:$K$6,10),$AA265-VLOOKUP($AD265,Opto_Req!$A$2:$K$6,11)))</f>
        <v/>
      </c>
      <c r="AA265" s="453"/>
      <c r="AB265" s="453"/>
      <c r="AC265" s="151"/>
      <c r="AD265" s="126" t="e">
        <f>VLOOKUP($D265,Opto_Req!$N$2:$P$6,2)</f>
        <v>#N/A</v>
      </c>
      <c r="AE265" s="126" t="e">
        <f>VLOOKUP($D265,Opto_Req!$N$2:$P$6,3)</f>
        <v>#N/A</v>
      </c>
    </row>
    <row r="266" spans="1:31" x14ac:dyDescent="0.25">
      <c r="A266" s="125"/>
      <c r="B266" s="453"/>
      <c r="C266" s="453"/>
      <c r="D266" s="454"/>
      <c r="E266" s="457"/>
      <c r="F266" s="158" t="str">
        <f t="shared" si="18"/>
        <v/>
      </c>
      <c r="G266" s="148" t="str">
        <f>IF($D266="","",IF($U266="",VLOOKUP($AD266,Opto_Req!$A$2:$K$6,3),1))</f>
        <v/>
      </c>
      <c r="H266" s="455"/>
      <c r="I266" s="147" t="str">
        <f t="shared" si="20"/>
        <v/>
      </c>
      <c r="J266" s="148" t="str">
        <f>IF($D266="","",VLOOKUP($AD266,Opto_Req!$A$2:$K$6,4))</f>
        <v/>
      </c>
      <c r="K266" s="457"/>
      <c r="L266" s="158" t="str">
        <f t="shared" si="21"/>
        <v/>
      </c>
      <c r="M266" s="148" t="str">
        <f>IF($D266="","",VLOOKUP($AD266,Opto_Req!$A$2:$K$6,5))</f>
        <v/>
      </c>
      <c r="N266" s="455"/>
      <c r="O266" s="147" t="str">
        <f t="shared" si="22"/>
        <v/>
      </c>
      <c r="P266" s="148" t="str">
        <f>IF($D266="","",VLOOKUP($AD266,Opto_Req!$A$2:$K$6,6))</f>
        <v/>
      </c>
      <c r="Q266" s="149" t="str">
        <f t="shared" si="19"/>
        <v/>
      </c>
      <c r="R266" s="150" t="str">
        <f t="shared" si="23"/>
        <v/>
      </c>
      <c r="S266" s="151"/>
      <c r="T266" s="456"/>
      <c r="U266" s="456"/>
      <c r="V266" s="453"/>
      <c r="W266" s="456"/>
      <c r="X266" s="456"/>
      <c r="Y266" s="152" t="str">
        <f>IF($D266="","",VLOOKUP($AD266,Opto_Req!$A$2:$K$6,9))</f>
        <v/>
      </c>
      <c r="Z266" s="152" t="str">
        <f>IF(OR($D266="",$AA266=""),"",MIN(VLOOKUP($AD266,Opto_Req!$A$2:$K$6,10),$AA266-VLOOKUP($AD266,Opto_Req!$A$2:$K$6,11)))</f>
        <v/>
      </c>
      <c r="AA266" s="453"/>
      <c r="AB266" s="453"/>
      <c r="AC266" s="151"/>
      <c r="AD266" s="126" t="e">
        <f>VLOOKUP($D266,Opto_Req!$N$2:$P$6,2)</f>
        <v>#N/A</v>
      </c>
      <c r="AE266" s="126" t="e">
        <f>VLOOKUP($D266,Opto_Req!$N$2:$P$6,3)</f>
        <v>#N/A</v>
      </c>
    </row>
    <row r="267" spans="1:31" x14ac:dyDescent="0.25">
      <c r="A267" s="125"/>
      <c r="B267" s="453"/>
      <c r="C267" s="453"/>
      <c r="D267" s="454"/>
      <c r="E267" s="457"/>
      <c r="F267" s="158" t="str">
        <f t="shared" si="18"/>
        <v/>
      </c>
      <c r="G267" s="148" t="str">
        <f>IF($D267="","",IF($U267="",VLOOKUP($AD267,Opto_Req!$A$2:$K$6,3),1))</f>
        <v/>
      </c>
      <c r="H267" s="455"/>
      <c r="I267" s="147" t="str">
        <f t="shared" si="20"/>
        <v/>
      </c>
      <c r="J267" s="148" t="str">
        <f>IF($D267="","",VLOOKUP($AD267,Opto_Req!$A$2:$K$6,4))</f>
        <v/>
      </c>
      <c r="K267" s="457"/>
      <c r="L267" s="158" t="str">
        <f t="shared" si="21"/>
        <v/>
      </c>
      <c r="M267" s="148" t="str">
        <f>IF($D267="","",VLOOKUP($AD267,Opto_Req!$A$2:$K$6,5))</f>
        <v/>
      </c>
      <c r="N267" s="455"/>
      <c r="O267" s="147" t="str">
        <f t="shared" si="22"/>
        <v/>
      </c>
      <c r="P267" s="148" t="str">
        <f>IF($D267="","",VLOOKUP($AD267,Opto_Req!$A$2:$K$6,6))</f>
        <v/>
      </c>
      <c r="Q267" s="149" t="str">
        <f t="shared" si="19"/>
        <v/>
      </c>
      <c r="R267" s="150" t="str">
        <f t="shared" si="23"/>
        <v/>
      </c>
      <c r="S267" s="151"/>
      <c r="T267" s="456"/>
      <c r="U267" s="456"/>
      <c r="V267" s="453"/>
      <c r="W267" s="456"/>
      <c r="X267" s="456"/>
      <c r="Y267" s="152" t="str">
        <f>IF($D267="","",VLOOKUP($AD267,Opto_Req!$A$2:$K$6,9))</f>
        <v/>
      </c>
      <c r="Z267" s="152" t="str">
        <f>IF(OR($D267="",$AA267=""),"",MIN(VLOOKUP($AD267,Opto_Req!$A$2:$K$6,10),$AA267-VLOOKUP($AD267,Opto_Req!$A$2:$K$6,11)))</f>
        <v/>
      </c>
      <c r="AA267" s="453"/>
      <c r="AB267" s="453"/>
      <c r="AC267" s="151"/>
      <c r="AD267" s="126" t="e">
        <f>VLOOKUP($D267,Opto_Req!$N$2:$P$6,2)</f>
        <v>#N/A</v>
      </c>
      <c r="AE267" s="126" t="e">
        <f>VLOOKUP($D267,Opto_Req!$N$2:$P$6,3)</f>
        <v>#N/A</v>
      </c>
    </row>
    <row r="268" spans="1:31" x14ac:dyDescent="0.25">
      <c r="A268" s="125"/>
      <c r="B268" s="453"/>
      <c r="C268" s="453"/>
      <c r="D268" s="454"/>
      <c r="E268" s="457"/>
      <c r="F268" s="158" t="str">
        <f t="shared" si="18"/>
        <v/>
      </c>
      <c r="G268" s="148" t="str">
        <f>IF($D268="","",IF($U268="",VLOOKUP($AD268,Opto_Req!$A$2:$K$6,3),1))</f>
        <v/>
      </c>
      <c r="H268" s="455"/>
      <c r="I268" s="147" t="str">
        <f t="shared" si="20"/>
        <v/>
      </c>
      <c r="J268" s="148" t="str">
        <f>IF($D268="","",VLOOKUP($AD268,Opto_Req!$A$2:$K$6,4))</f>
        <v/>
      </c>
      <c r="K268" s="457"/>
      <c r="L268" s="158" t="str">
        <f t="shared" si="21"/>
        <v/>
      </c>
      <c r="M268" s="148" t="str">
        <f>IF($D268="","",VLOOKUP($AD268,Opto_Req!$A$2:$K$6,5))</f>
        <v/>
      </c>
      <c r="N268" s="455"/>
      <c r="O268" s="147" t="str">
        <f t="shared" si="22"/>
        <v/>
      </c>
      <c r="P268" s="148" t="str">
        <f>IF($D268="","",VLOOKUP($AD268,Opto_Req!$A$2:$K$6,6))</f>
        <v/>
      </c>
      <c r="Q268" s="149" t="str">
        <f t="shared" si="19"/>
        <v/>
      </c>
      <c r="R268" s="150" t="str">
        <f t="shared" si="23"/>
        <v/>
      </c>
      <c r="S268" s="151"/>
      <c r="T268" s="456"/>
      <c r="U268" s="456"/>
      <c r="V268" s="453"/>
      <c r="W268" s="456"/>
      <c r="X268" s="456"/>
      <c r="Y268" s="152" t="str">
        <f>IF($D268="","",VLOOKUP($AD268,Opto_Req!$A$2:$K$6,9))</f>
        <v/>
      </c>
      <c r="Z268" s="152" t="str">
        <f>IF(OR($D268="",$AA268=""),"",MIN(VLOOKUP($AD268,Opto_Req!$A$2:$K$6,10),$AA268-VLOOKUP($AD268,Opto_Req!$A$2:$K$6,11)))</f>
        <v/>
      </c>
      <c r="AA268" s="453"/>
      <c r="AB268" s="453"/>
      <c r="AC268" s="151"/>
      <c r="AD268" s="126" t="e">
        <f>VLOOKUP($D268,Opto_Req!$N$2:$P$6,2)</f>
        <v>#N/A</v>
      </c>
      <c r="AE268" s="126" t="e">
        <f>VLOOKUP($D268,Opto_Req!$N$2:$P$6,3)</f>
        <v>#N/A</v>
      </c>
    </row>
    <row r="269" spans="1:31" x14ac:dyDescent="0.25">
      <c r="A269" s="125"/>
      <c r="B269" s="453"/>
      <c r="C269" s="453"/>
      <c r="D269" s="454"/>
      <c r="E269" s="457"/>
      <c r="F269" s="158" t="str">
        <f t="shared" ref="F269:F312" si="24">IF(OR($D269="",$G269="",AND($T269="",$U269="")),"",IF($AE269=1,IF($U269&lt;&gt;"",$U269*$G269,IF($T269&lt;&gt;"",$T269*$G269,"")),""))</f>
        <v/>
      </c>
      <c r="G269" s="148" t="str">
        <f>IF($D269="","",IF($U269="",VLOOKUP($AD269,Opto_Req!$A$2:$K$6,3),1))</f>
        <v/>
      </c>
      <c r="H269" s="455"/>
      <c r="I269" s="147" t="str">
        <f t="shared" si="20"/>
        <v/>
      </c>
      <c r="J269" s="148" t="str">
        <f>IF($D269="","",VLOOKUP($AD269,Opto_Req!$A$2:$K$6,4))</f>
        <v/>
      </c>
      <c r="K269" s="457"/>
      <c r="L269" s="158" t="str">
        <f t="shared" si="21"/>
        <v/>
      </c>
      <c r="M269" s="148" t="str">
        <f>IF($D269="","",VLOOKUP($AD269,Opto_Req!$A$2:$K$6,5))</f>
        <v/>
      </c>
      <c r="N269" s="455"/>
      <c r="O269" s="147" t="str">
        <f t="shared" si="22"/>
        <v/>
      </c>
      <c r="P269" s="148" t="str">
        <f>IF($D269="","",VLOOKUP($AD269,Opto_Req!$A$2:$K$6,6))</f>
        <v/>
      </c>
      <c r="Q269" s="149" t="str">
        <f t="shared" ref="Q269:Q312" si="25">IF($D269="","",$J$6+AB269)</f>
        <v/>
      </c>
      <c r="R269" s="150" t="str">
        <f t="shared" si="23"/>
        <v/>
      </c>
      <c r="S269" s="151"/>
      <c r="T269" s="456"/>
      <c r="U269" s="456"/>
      <c r="V269" s="453"/>
      <c r="W269" s="456"/>
      <c r="X269" s="456"/>
      <c r="Y269" s="152" t="str">
        <f>IF($D269="","",VLOOKUP($AD269,Opto_Req!$A$2:$K$6,9))</f>
        <v/>
      </c>
      <c r="Z269" s="152" t="str">
        <f>IF(OR($D269="",$AA269=""),"",MIN(VLOOKUP($AD269,Opto_Req!$A$2:$K$6,10),$AA269-VLOOKUP($AD269,Opto_Req!$A$2:$K$6,11)))</f>
        <v/>
      </c>
      <c r="AA269" s="453"/>
      <c r="AB269" s="453"/>
      <c r="AC269" s="151"/>
      <c r="AD269" s="126" t="e">
        <f>VLOOKUP($D269,Opto_Req!$N$2:$P$6,2)</f>
        <v>#N/A</v>
      </c>
      <c r="AE269" s="126" t="e">
        <f>VLOOKUP($D269,Opto_Req!$N$2:$P$6,3)</f>
        <v>#N/A</v>
      </c>
    </row>
    <row r="270" spans="1:31" x14ac:dyDescent="0.25">
      <c r="A270" s="125"/>
      <c r="B270" s="453"/>
      <c r="C270" s="453"/>
      <c r="D270" s="454"/>
      <c r="E270" s="457"/>
      <c r="F270" s="158" t="str">
        <f t="shared" si="24"/>
        <v/>
      </c>
      <c r="G270" s="148" t="str">
        <f>IF($D270="","",IF($U270="",VLOOKUP($AD270,Opto_Req!$A$2:$K$6,3),1))</f>
        <v/>
      </c>
      <c r="H270" s="455"/>
      <c r="I270" s="147" t="str">
        <f t="shared" ref="I270:I312" si="26">IF(OR($D270="",$V270="",$J270=""),"",$V270*$J270)</f>
        <v/>
      </c>
      <c r="J270" s="148" t="str">
        <f>IF($D270="","",VLOOKUP($AD270,Opto_Req!$A$2:$K$6,4))</f>
        <v/>
      </c>
      <c r="K270" s="457"/>
      <c r="L270" s="158" t="str">
        <f t="shared" ref="L270:L312" si="27">IF(OR($D270="",$W270="",$M270=""),"",$W270*$M270)</f>
        <v/>
      </c>
      <c r="M270" s="148" t="str">
        <f>IF($D270="","",VLOOKUP($AD270,Opto_Req!$A$2:$K$6,5))</f>
        <v/>
      </c>
      <c r="N270" s="455"/>
      <c r="O270" s="147" t="str">
        <f t="shared" ref="O270:O312" si="28">IF(OR($D270="",$X270="",$P270=""),"",$X270*$P270)</f>
        <v/>
      </c>
      <c r="P270" s="148" t="str">
        <f>IF($D270="","",VLOOKUP($AD270,Opto_Req!$A$2:$K$6,6))</f>
        <v/>
      </c>
      <c r="Q270" s="149" t="str">
        <f t="shared" si="25"/>
        <v/>
      </c>
      <c r="R270" s="150" t="str">
        <f t="shared" ref="R270:R312" si="29">IF($D270="","",$Z270)</f>
        <v/>
      </c>
      <c r="S270" s="151"/>
      <c r="T270" s="456"/>
      <c r="U270" s="456"/>
      <c r="V270" s="453"/>
      <c r="W270" s="456"/>
      <c r="X270" s="456"/>
      <c r="Y270" s="152" t="str">
        <f>IF($D270="","",VLOOKUP($AD270,Opto_Req!$A$2:$K$6,9))</f>
        <v/>
      </c>
      <c r="Z270" s="152" t="str">
        <f>IF(OR($D270="",$AA270=""),"",MIN(VLOOKUP($AD270,Opto_Req!$A$2:$K$6,10),$AA270-VLOOKUP($AD270,Opto_Req!$A$2:$K$6,11)))</f>
        <v/>
      </c>
      <c r="AA270" s="453"/>
      <c r="AB270" s="453"/>
      <c r="AC270" s="151"/>
      <c r="AD270" s="126" t="e">
        <f>VLOOKUP($D270,Opto_Req!$N$2:$P$6,2)</f>
        <v>#N/A</v>
      </c>
      <c r="AE270" s="126" t="e">
        <f>VLOOKUP($D270,Opto_Req!$N$2:$P$6,3)</f>
        <v>#N/A</v>
      </c>
    </row>
    <row r="271" spans="1:31" x14ac:dyDescent="0.25">
      <c r="A271" s="125"/>
      <c r="B271" s="453"/>
      <c r="C271" s="453"/>
      <c r="D271" s="454"/>
      <c r="E271" s="457"/>
      <c r="F271" s="158" t="str">
        <f t="shared" si="24"/>
        <v/>
      </c>
      <c r="G271" s="148" t="str">
        <f>IF($D271="","",IF($U271="",VLOOKUP($AD271,Opto_Req!$A$2:$K$6,3),1))</f>
        <v/>
      </c>
      <c r="H271" s="455"/>
      <c r="I271" s="147" t="str">
        <f t="shared" si="26"/>
        <v/>
      </c>
      <c r="J271" s="148" t="str">
        <f>IF($D271="","",VLOOKUP($AD271,Opto_Req!$A$2:$K$6,4))</f>
        <v/>
      </c>
      <c r="K271" s="457"/>
      <c r="L271" s="158" t="str">
        <f t="shared" si="27"/>
        <v/>
      </c>
      <c r="M271" s="148" t="str">
        <f>IF($D271="","",VLOOKUP($AD271,Opto_Req!$A$2:$K$6,5))</f>
        <v/>
      </c>
      <c r="N271" s="455"/>
      <c r="O271" s="147" t="str">
        <f t="shared" si="28"/>
        <v/>
      </c>
      <c r="P271" s="148" t="str">
        <f>IF($D271="","",VLOOKUP($AD271,Opto_Req!$A$2:$K$6,6))</f>
        <v/>
      </c>
      <c r="Q271" s="149" t="str">
        <f t="shared" si="25"/>
        <v/>
      </c>
      <c r="R271" s="150" t="str">
        <f t="shared" si="29"/>
        <v/>
      </c>
      <c r="S271" s="151"/>
      <c r="T271" s="456"/>
      <c r="U271" s="456"/>
      <c r="V271" s="453"/>
      <c r="W271" s="456"/>
      <c r="X271" s="456"/>
      <c r="Y271" s="152" t="str">
        <f>IF($D271="","",VLOOKUP($AD271,Opto_Req!$A$2:$K$6,9))</f>
        <v/>
      </c>
      <c r="Z271" s="152" t="str">
        <f>IF(OR($D271="",$AA271=""),"",MIN(VLOOKUP($AD271,Opto_Req!$A$2:$K$6,10),$AA271-VLOOKUP($AD271,Opto_Req!$A$2:$K$6,11)))</f>
        <v/>
      </c>
      <c r="AA271" s="453"/>
      <c r="AB271" s="453"/>
      <c r="AC271" s="151"/>
      <c r="AD271" s="126" t="e">
        <f>VLOOKUP($D271,Opto_Req!$N$2:$P$6,2)</f>
        <v>#N/A</v>
      </c>
      <c r="AE271" s="126" t="e">
        <f>VLOOKUP($D271,Opto_Req!$N$2:$P$6,3)</f>
        <v>#N/A</v>
      </c>
    </row>
    <row r="272" spans="1:31" x14ac:dyDescent="0.25">
      <c r="A272" s="125"/>
      <c r="B272" s="453"/>
      <c r="C272" s="453"/>
      <c r="D272" s="454"/>
      <c r="E272" s="457"/>
      <c r="F272" s="158" t="str">
        <f t="shared" si="24"/>
        <v/>
      </c>
      <c r="G272" s="148" t="str">
        <f>IF($D272="","",IF($U272="",VLOOKUP($AD272,Opto_Req!$A$2:$K$6,3),1))</f>
        <v/>
      </c>
      <c r="H272" s="455"/>
      <c r="I272" s="147" t="str">
        <f t="shared" si="26"/>
        <v/>
      </c>
      <c r="J272" s="148" t="str">
        <f>IF($D272="","",VLOOKUP($AD272,Opto_Req!$A$2:$K$6,4))</f>
        <v/>
      </c>
      <c r="K272" s="457"/>
      <c r="L272" s="158" t="str">
        <f t="shared" si="27"/>
        <v/>
      </c>
      <c r="M272" s="148" t="str">
        <f>IF($D272="","",VLOOKUP($AD272,Opto_Req!$A$2:$K$6,5))</f>
        <v/>
      </c>
      <c r="N272" s="455"/>
      <c r="O272" s="147" t="str">
        <f t="shared" si="28"/>
        <v/>
      </c>
      <c r="P272" s="148" t="str">
        <f>IF($D272="","",VLOOKUP($AD272,Opto_Req!$A$2:$K$6,6))</f>
        <v/>
      </c>
      <c r="Q272" s="149" t="str">
        <f t="shared" si="25"/>
        <v/>
      </c>
      <c r="R272" s="150" t="str">
        <f t="shared" si="29"/>
        <v/>
      </c>
      <c r="S272" s="151"/>
      <c r="T272" s="456"/>
      <c r="U272" s="456"/>
      <c r="V272" s="453"/>
      <c r="W272" s="456"/>
      <c r="X272" s="456"/>
      <c r="Y272" s="152" t="str">
        <f>IF($D272="","",VLOOKUP($AD272,Opto_Req!$A$2:$K$6,9))</f>
        <v/>
      </c>
      <c r="Z272" s="152" t="str">
        <f>IF(OR($D272="",$AA272=""),"",MIN(VLOOKUP($AD272,Opto_Req!$A$2:$K$6,10),$AA272-VLOOKUP($AD272,Opto_Req!$A$2:$K$6,11)))</f>
        <v/>
      </c>
      <c r="AA272" s="453"/>
      <c r="AB272" s="453"/>
      <c r="AC272" s="151"/>
      <c r="AD272" s="126" t="e">
        <f>VLOOKUP($D272,Opto_Req!$N$2:$P$6,2)</f>
        <v>#N/A</v>
      </c>
      <c r="AE272" s="126" t="e">
        <f>VLOOKUP($D272,Opto_Req!$N$2:$P$6,3)</f>
        <v>#N/A</v>
      </c>
    </row>
    <row r="273" spans="1:31" x14ac:dyDescent="0.25">
      <c r="A273" s="125"/>
      <c r="B273" s="453"/>
      <c r="C273" s="453"/>
      <c r="D273" s="454"/>
      <c r="E273" s="457"/>
      <c r="F273" s="158" t="str">
        <f t="shared" si="24"/>
        <v/>
      </c>
      <c r="G273" s="148" t="str">
        <f>IF($D273="","",IF($U273="",VLOOKUP($AD273,Opto_Req!$A$2:$K$6,3),1))</f>
        <v/>
      </c>
      <c r="H273" s="455"/>
      <c r="I273" s="147" t="str">
        <f t="shared" si="26"/>
        <v/>
      </c>
      <c r="J273" s="148" t="str">
        <f>IF($D273="","",VLOOKUP($AD273,Opto_Req!$A$2:$K$6,4))</f>
        <v/>
      </c>
      <c r="K273" s="457"/>
      <c r="L273" s="158" t="str">
        <f t="shared" si="27"/>
        <v/>
      </c>
      <c r="M273" s="148" t="str">
        <f>IF($D273="","",VLOOKUP($AD273,Opto_Req!$A$2:$K$6,5))</f>
        <v/>
      </c>
      <c r="N273" s="455"/>
      <c r="O273" s="147" t="str">
        <f t="shared" si="28"/>
        <v/>
      </c>
      <c r="P273" s="148" t="str">
        <f>IF($D273="","",VLOOKUP($AD273,Opto_Req!$A$2:$K$6,6))</f>
        <v/>
      </c>
      <c r="Q273" s="149" t="str">
        <f t="shared" si="25"/>
        <v/>
      </c>
      <c r="R273" s="150" t="str">
        <f t="shared" si="29"/>
        <v/>
      </c>
      <c r="S273" s="151"/>
      <c r="T273" s="456"/>
      <c r="U273" s="456"/>
      <c r="V273" s="453"/>
      <c r="W273" s="456"/>
      <c r="X273" s="456"/>
      <c r="Y273" s="152" t="str">
        <f>IF($D273="","",VLOOKUP($AD273,Opto_Req!$A$2:$K$6,9))</f>
        <v/>
      </c>
      <c r="Z273" s="152" t="str">
        <f>IF(OR($D273="",$AA273=""),"",MIN(VLOOKUP($AD273,Opto_Req!$A$2:$K$6,10),$AA273-VLOOKUP($AD273,Opto_Req!$A$2:$K$6,11)))</f>
        <v/>
      </c>
      <c r="AA273" s="453"/>
      <c r="AB273" s="453"/>
      <c r="AC273" s="151"/>
      <c r="AD273" s="126" t="e">
        <f>VLOOKUP($D273,Opto_Req!$N$2:$P$6,2)</f>
        <v>#N/A</v>
      </c>
      <c r="AE273" s="126" t="e">
        <f>VLOOKUP($D273,Opto_Req!$N$2:$P$6,3)</f>
        <v>#N/A</v>
      </c>
    </row>
    <row r="274" spans="1:31" x14ac:dyDescent="0.25">
      <c r="A274" s="125"/>
      <c r="B274" s="453"/>
      <c r="C274" s="453"/>
      <c r="D274" s="454"/>
      <c r="E274" s="457"/>
      <c r="F274" s="158" t="str">
        <f t="shared" si="24"/>
        <v/>
      </c>
      <c r="G274" s="148" t="str">
        <f>IF($D274="","",IF($U274="",VLOOKUP($AD274,Opto_Req!$A$2:$K$6,3),1))</f>
        <v/>
      </c>
      <c r="H274" s="455"/>
      <c r="I274" s="147" t="str">
        <f t="shared" si="26"/>
        <v/>
      </c>
      <c r="J274" s="148" t="str">
        <f>IF($D274="","",VLOOKUP($AD274,Opto_Req!$A$2:$K$6,4))</f>
        <v/>
      </c>
      <c r="K274" s="457"/>
      <c r="L274" s="158" t="str">
        <f t="shared" si="27"/>
        <v/>
      </c>
      <c r="M274" s="148" t="str">
        <f>IF($D274="","",VLOOKUP($AD274,Opto_Req!$A$2:$K$6,5))</f>
        <v/>
      </c>
      <c r="N274" s="455"/>
      <c r="O274" s="147" t="str">
        <f t="shared" si="28"/>
        <v/>
      </c>
      <c r="P274" s="148" t="str">
        <f>IF($D274="","",VLOOKUP($AD274,Opto_Req!$A$2:$K$6,6))</f>
        <v/>
      </c>
      <c r="Q274" s="149" t="str">
        <f t="shared" si="25"/>
        <v/>
      </c>
      <c r="R274" s="150" t="str">
        <f t="shared" si="29"/>
        <v/>
      </c>
      <c r="S274" s="151"/>
      <c r="T274" s="456"/>
      <c r="U274" s="456"/>
      <c r="V274" s="453"/>
      <c r="W274" s="456"/>
      <c r="X274" s="456"/>
      <c r="Y274" s="152" t="str">
        <f>IF($D274="","",VLOOKUP($AD274,Opto_Req!$A$2:$K$6,9))</f>
        <v/>
      </c>
      <c r="Z274" s="152" t="str">
        <f>IF(OR($D274="",$AA274=""),"",MIN(VLOOKUP($AD274,Opto_Req!$A$2:$K$6,10),$AA274-VLOOKUP($AD274,Opto_Req!$A$2:$K$6,11)))</f>
        <v/>
      </c>
      <c r="AA274" s="453"/>
      <c r="AB274" s="453"/>
      <c r="AC274" s="151"/>
      <c r="AD274" s="126" t="e">
        <f>VLOOKUP($D274,Opto_Req!$N$2:$P$6,2)</f>
        <v>#N/A</v>
      </c>
      <c r="AE274" s="126" t="e">
        <f>VLOOKUP($D274,Opto_Req!$N$2:$P$6,3)</f>
        <v>#N/A</v>
      </c>
    </row>
    <row r="275" spans="1:31" x14ac:dyDescent="0.25">
      <c r="A275" s="125"/>
      <c r="B275" s="453"/>
      <c r="C275" s="453"/>
      <c r="D275" s="454"/>
      <c r="E275" s="457"/>
      <c r="F275" s="158" t="str">
        <f t="shared" si="24"/>
        <v/>
      </c>
      <c r="G275" s="148" t="str">
        <f>IF($D275="","",IF($U275="",VLOOKUP($AD275,Opto_Req!$A$2:$K$6,3),1))</f>
        <v/>
      </c>
      <c r="H275" s="455"/>
      <c r="I275" s="147" t="str">
        <f t="shared" si="26"/>
        <v/>
      </c>
      <c r="J275" s="148" t="str">
        <f>IF($D275="","",VLOOKUP($AD275,Opto_Req!$A$2:$K$6,4))</f>
        <v/>
      </c>
      <c r="K275" s="457"/>
      <c r="L275" s="158" t="str">
        <f t="shared" si="27"/>
        <v/>
      </c>
      <c r="M275" s="148" t="str">
        <f>IF($D275="","",VLOOKUP($AD275,Opto_Req!$A$2:$K$6,5))</f>
        <v/>
      </c>
      <c r="N275" s="455"/>
      <c r="O275" s="147" t="str">
        <f t="shared" si="28"/>
        <v/>
      </c>
      <c r="P275" s="148" t="str">
        <f>IF($D275="","",VLOOKUP($AD275,Opto_Req!$A$2:$K$6,6))</f>
        <v/>
      </c>
      <c r="Q275" s="149" t="str">
        <f t="shared" si="25"/>
        <v/>
      </c>
      <c r="R275" s="150" t="str">
        <f t="shared" si="29"/>
        <v/>
      </c>
      <c r="S275" s="151"/>
      <c r="T275" s="456"/>
      <c r="U275" s="456"/>
      <c r="V275" s="453"/>
      <c r="W275" s="456"/>
      <c r="X275" s="456"/>
      <c r="Y275" s="152" t="str">
        <f>IF($D275="","",VLOOKUP($AD275,Opto_Req!$A$2:$K$6,9))</f>
        <v/>
      </c>
      <c r="Z275" s="152" t="str">
        <f>IF(OR($D275="",$AA275=""),"",MIN(VLOOKUP($AD275,Opto_Req!$A$2:$K$6,10),$AA275-VLOOKUP($AD275,Opto_Req!$A$2:$K$6,11)))</f>
        <v/>
      </c>
      <c r="AA275" s="453"/>
      <c r="AB275" s="453"/>
      <c r="AC275" s="151"/>
      <c r="AD275" s="126" t="e">
        <f>VLOOKUP($D275,Opto_Req!$N$2:$P$6,2)</f>
        <v>#N/A</v>
      </c>
      <c r="AE275" s="126" t="e">
        <f>VLOOKUP($D275,Opto_Req!$N$2:$P$6,3)</f>
        <v>#N/A</v>
      </c>
    </row>
    <row r="276" spans="1:31" x14ac:dyDescent="0.25">
      <c r="A276" s="125"/>
      <c r="B276" s="453"/>
      <c r="C276" s="453"/>
      <c r="D276" s="454"/>
      <c r="E276" s="457"/>
      <c r="F276" s="158" t="str">
        <f t="shared" si="24"/>
        <v/>
      </c>
      <c r="G276" s="148" t="str">
        <f>IF($D276="","",IF($U276="",VLOOKUP($AD276,Opto_Req!$A$2:$K$6,3),1))</f>
        <v/>
      </c>
      <c r="H276" s="455"/>
      <c r="I276" s="147" t="str">
        <f t="shared" si="26"/>
        <v/>
      </c>
      <c r="J276" s="148" t="str">
        <f>IF($D276="","",VLOOKUP($AD276,Opto_Req!$A$2:$K$6,4))</f>
        <v/>
      </c>
      <c r="K276" s="457"/>
      <c r="L276" s="158" t="str">
        <f t="shared" si="27"/>
        <v/>
      </c>
      <c r="M276" s="148" t="str">
        <f>IF($D276="","",VLOOKUP($AD276,Opto_Req!$A$2:$K$6,5))</f>
        <v/>
      </c>
      <c r="N276" s="455"/>
      <c r="O276" s="147" t="str">
        <f t="shared" si="28"/>
        <v/>
      </c>
      <c r="P276" s="148" t="str">
        <f>IF($D276="","",VLOOKUP($AD276,Opto_Req!$A$2:$K$6,6))</f>
        <v/>
      </c>
      <c r="Q276" s="149" t="str">
        <f t="shared" si="25"/>
        <v/>
      </c>
      <c r="R276" s="150" t="str">
        <f t="shared" si="29"/>
        <v/>
      </c>
      <c r="S276" s="151"/>
      <c r="T276" s="456"/>
      <c r="U276" s="456"/>
      <c r="V276" s="453"/>
      <c r="W276" s="456"/>
      <c r="X276" s="456"/>
      <c r="Y276" s="152" t="str">
        <f>IF($D276="","",VLOOKUP($AD276,Opto_Req!$A$2:$K$6,9))</f>
        <v/>
      </c>
      <c r="Z276" s="152" t="str">
        <f>IF(OR($D276="",$AA276=""),"",MIN(VLOOKUP($AD276,Opto_Req!$A$2:$K$6,10),$AA276-VLOOKUP($AD276,Opto_Req!$A$2:$K$6,11)))</f>
        <v/>
      </c>
      <c r="AA276" s="453"/>
      <c r="AB276" s="453"/>
      <c r="AC276" s="151"/>
      <c r="AD276" s="126" t="e">
        <f>VLOOKUP($D276,Opto_Req!$N$2:$P$6,2)</f>
        <v>#N/A</v>
      </c>
      <c r="AE276" s="126" t="e">
        <f>VLOOKUP($D276,Opto_Req!$N$2:$P$6,3)</f>
        <v>#N/A</v>
      </c>
    </row>
    <row r="277" spans="1:31" x14ac:dyDescent="0.25">
      <c r="A277" s="125"/>
      <c r="B277" s="453"/>
      <c r="C277" s="453"/>
      <c r="D277" s="454"/>
      <c r="E277" s="457"/>
      <c r="F277" s="158" t="str">
        <f t="shared" si="24"/>
        <v/>
      </c>
      <c r="G277" s="148" t="str">
        <f>IF($D277="","",IF($U277="",VLOOKUP($AD277,Opto_Req!$A$2:$K$6,3),1))</f>
        <v/>
      </c>
      <c r="H277" s="455"/>
      <c r="I277" s="147" t="str">
        <f t="shared" si="26"/>
        <v/>
      </c>
      <c r="J277" s="148" t="str">
        <f>IF($D277="","",VLOOKUP($AD277,Opto_Req!$A$2:$K$6,4))</f>
        <v/>
      </c>
      <c r="K277" s="457"/>
      <c r="L277" s="158" t="str">
        <f t="shared" si="27"/>
        <v/>
      </c>
      <c r="M277" s="148" t="str">
        <f>IF($D277="","",VLOOKUP($AD277,Opto_Req!$A$2:$K$6,5))</f>
        <v/>
      </c>
      <c r="N277" s="455"/>
      <c r="O277" s="147" t="str">
        <f t="shared" si="28"/>
        <v/>
      </c>
      <c r="P277" s="148" t="str">
        <f>IF($D277="","",VLOOKUP($AD277,Opto_Req!$A$2:$K$6,6))</f>
        <v/>
      </c>
      <c r="Q277" s="149" t="str">
        <f t="shared" si="25"/>
        <v/>
      </c>
      <c r="R277" s="150" t="str">
        <f t="shared" si="29"/>
        <v/>
      </c>
      <c r="S277" s="151"/>
      <c r="T277" s="456"/>
      <c r="U277" s="456"/>
      <c r="V277" s="453"/>
      <c r="W277" s="456"/>
      <c r="X277" s="456"/>
      <c r="Y277" s="152" t="str">
        <f>IF($D277="","",VLOOKUP($AD277,Opto_Req!$A$2:$K$6,9))</f>
        <v/>
      </c>
      <c r="Z277" s="152" t="str">
        <f>IF(OR($D277="",$AA277=""),"",MIN(VLOOKUP($AD277,Opto_Req!$A$2:$K$6,10),$AA277-VLOOKUP($AD277,Opto_Req!$A$2:$K$6,11)))</f>
        <v/>
      </c>
      <c r="AA277" s="453"/>
      <c r="AB277" s="453"/>
      <c r="AC277" s="151"/>
      <c r="AD277" s="126" t="e">
        <f>VLOOKUP($D277,Opto_Req!$N$2:$P$6,2)</f>
        <v>#N/A</v>
      </c>
      <c r="AE277" s="126" t="e">
        <f>VLOOKUP($D277,Opto_Req!$N$2:$P$6,3)</f>
        <v>#N/A</v>
      </c>
    </row>
    <row r="278" spans="1:31" x14ac:dyDescent="0.25">
      <c r="A278" s="125"/>
      <c r="B278" s="453"/>
      <c r="C278" s="453"/>
      <c r="D278" s="454"/>
      <c r="E278" s="457"/>
      <c r="F278" s="158" t="str">
        <f t="shared" si="24"/>
        <v/>
      </c>
      <c r="G278" s="148" t="str">
        <f>IF($D278="","",IF($U278="",VLOOKUP($AD278,Opto_Req!$A$2:$K$6,3),1))</f>
        <v/>
      </c>
      <c r="H278" s="455"/>
      <c r="I278" s="147" t="str">
        <f t="shared" si="26"/>
        <v/>
      </c>
      <c r="J278" s="148" t="str">
        <f>IF($D278="","",VLOOKUP($AD278,Opto_Req!$A$2:$K$6,4))</f>
        <v/>
      </c>
      <c r="K278" s="457"/>
      <c r="L278" s="158" t="str">
        <f t="shared" si="27"/>
        <v/>
      </c>
      <c r="M278" s="148" t="str">
        <f>IF($D278="","",VLOOKUP($AD278,Opto_Req!$A$2:$K$6,5))</f>
        <v/>
      </c>
      <c r="N278" s="455"/>
      <c r="O278" s="147" t="str">
        <f t="shared" si="28"/>
        <v/>
      </c>
      <c r="P278" s="148" t="str">
        <f>IF($D278="","",VLOOKUP($AD278,Opto_Req!$A$2:$K$6,6))</f>
        <v/>
      </c>
      <c r="Q278" s="149" t="str">
        <f t="shared" si="25"/>
        <v/>
      </c>
      <c r="R278" s="150" t="str">
        <f t="shared" si="29"/>
        <v/>
      </c>
      <c r="S278" s="151"/>
      <c r="T278" s="456"/>
      <c r="U278" s="456"/>
      <c r="V278" s="453"/>
      <c r="W278" s="456"/>
      <c r="X278" s="456"/>
      <c r="Y278" s="152" t="str">
        <f>IF($D278="","",VLOOKUP($AD278,Opto_Req!$A$2:$K$6,9))</f>
        <v/>
      </c>
      <c r="Z278" s="152" t="str">
        <f>IF(OR($D278="",$AA278=""),"",MIN(VLOOKUP($AD278,Opto_Req!$A$2:$K$6,10),$AA278-VLOOKUP($AD278,Opto_Req!$A$2:$K$6,11)))</f>
        <v/>
      </c>
      <c r="AA278" s="453"/>
      <c r="AB278" s="453"/>
      <c r="AC278" s="151"/>
      <c r="AD278" s="126" t="e">
        <f>VLOOKUP($D278,Opto_Req!$N$2:$P$6,2)</f>
        <v>#N/A</v>
      </c>
      <c r="AE278" s="126" t="e">
        <f>VLOOKUP($D278,Opto_Req!$N$2:$P$6,3)</f>
        <v>#N/A</v>
      </c>
    </row>
    <row r="279" spans="1:31" x14ac:dyDescent="0.25">
      <c r="A279" s="125"/>
      <c r="B279" s="453"/>
      <c r="C279" s="453"/>
      <c r="D279" s="454"/>
      <c r="E279" s="457"/>
      <c r="F279" s="158" t="str">
        <f t="shared" si="24"/>
        <v/>
      </c>
      <c r="G279" s="148" t="str">
        <f>IF($D279="","",IF($U279="",VLOOKUP($AD279,Opto_Req!$A$2:$K$6,3),1))</f>
        <v/>
      </c>
      <c r="H279" s="455"/>
      <c r="I279" s="147" t="str">
        <f t="shared" si="26"/>
        <v/>
      </c>
      <c r="J279" s="148" t="str">
        <f>IF($D279="","",VLOOKUP($AD279,Opto_Req!$A$2:$K$6,4))</f>
        <v/>
      </c>
      <c r="K279" s="457"/>
      <c r="L279" s="158" t="str">
        <f t="shared" si="27"/>
        <v/>
      </c>
      <c r="M279" s="148" t="str">
        <f>IF($D279="","",VLOOKUP($AD279,Opto_Req!$A$2:$K$6,5))</f>
        <v/>
      </c>
      <c r="N279" s="455"/>
      <c r="O279" s="147" t="str">
        <f t="shared" si="28"/>
        <v/>
      </c>
      <c r="P279" s="148" t="str">
        <f>IF($D279="","",VLOOKUP($AD279,Opto_Req!$A$2:$K$6,6))</f>
        <v/>
      </c>
      <c r="Q279" s="149" t="str">
        <f t="shared" si="25"/>
        <v/>
      </c>
      <c r="R279" s="150" t="str">
        <f t="shared" si="29"/>
        <v/>
      </c>
      <c r="S279" s="151"/>
      <c r="T279" s="456"/>
      <c r="U279" s="456"/>
      <c r="V279" s="453"/>
      <c r="W279" s="456"/>
      <c r="X279" s="456"/>
      <c r="Y279" s="152" t="str">
        <f>IF($D279="","",VLOOKUP($AD279,Opto_Req!$A$2:$K$6,9))</f>
        <v/>
      </c>
      <c r="Z279" s="152" t="str">
        <f>IF(OR($D279="",$AA279=""),"",MIN(VLOOKUP($AD279,Opto_Req!$A$2:$K$6,10),$AA279-VLOOKUP($AD279,Opto_Req!$A$2:$K$6,11)))</f>
        <v/>
      </c>
      <c r="AA279" s="453"/>
      <c r="AB279" s="453"/>
      <c r="AC279" s="151"/>
      <c r="AD279" s="126" t="e">
        <f>VLOOKUP($D279,Opto_Req!$N$2:$P$6,2)</f>
        <v>#N/A</v>
      </c>
      <c r="AE279" s="126" t="e">
        <f>VLOOKUP($D279,Opto_Req!$N$2:$P$6,3)</f>
        <v>#N/A</v>
      </c>
    </row>
    <row r="280" spans="1:31" x14ac:dyDescent="0.25">
      <c r="A280" s="125"/>
      <c r="B280" s="453"/>
      <c r="C280" s="453"/>
      <c r="D280" s="454"/>
      <c r="E280" s="457"/>
      <c r="F280" s="158" t="str">
        <f t="shared" si="24"/>
        <v/>
      </c>
      <c r="G280" s="148" t="str">
        <f>IF($D280="","",IF($U280="",VLOOKUP($AD280,Opto_Req!$A$2:$K$6,3),1))</f>
        <v/>
      </c>
      <c r="H280" s="455"/>
      <c r="I280" s="147" t="str">
        <f t="shared" si="26"/>
        <v/>
      </c>
      <c r="J280" s="148" t="str">
        <f>IF($D280="","",VLOOKUP($AD280,Opto_Req!$A$2:$K$6,4))</f>
        <v/>
      </c>
      <c r="K280" s="457"/>
      <c r="L280" s="158" t="str">
        <f t="shared" si="27"/>
        <v/>
      </c>
      <c r="M280" s="148" t="str">
        <f>IF($D280="","",VLOOKUP($AD280,Opto_Req!$A$2:$K$6,5))</f>
        <v/>
      </c>
      <c r="N280" s="455"/>
      <c r="O280" s="147" t="str">
        <f t="shared" si="28"/>
        <v/>
      </c>
      <c r="P280" s="148" t="str">
        <f>IF($D280="","",VLOOKUP($AD280,Opto_Req!$A$2:$K$6,6))</f>
        <v/>
      </c>
      <c r="Q280" s="149" t="str">
        <f t="shared" si="25"/>
        <v/>
      </c>
      <c r="R280" s="150" t="str">
        <f t="shared" si="29"/>
        <v/>
      </c>
      <c r="S280" s="151"/>
      <c r="T280" s="456"/>
      <c r="U280" s="456"/>
      <c r="V280" s="453"/>
      <c r="W280" s="456"/>
      <c r="X280" s="456"/>
      <c r="Y280" s="152" t="str">
        <f>IF($D280="","",VLOOKUP($AD280,Opto_Req!$A$2:$K$6,9))</f>
        <v/>
      </c>
      <c r="Z280" s="152" t="str">
        <f>IF(OR($D280="",$AA280=""),"",MIN(VLOOKUP($AD280,Opto_Req!$A$2:$K$6,10),$AA280-VLOOKUP($AD280,Opto_Req!$A$2:$K$6,11)))</f>
        <v/>
      </c>
      <c r="AA280" s="453"/>
      <c r="AB280" s="453"/>
      <c r="AC280" s="151"/>
      <c r="AD280" s="126" t="e">
        <f>VLOOKUP($D280,Opto_Req!$N$2:$P$6,2)</f>
        <v>#N/A</v>
      </c>
      <c r="AE280" s="126" t="e">
        <f>VLOOKUP($D280,Opto_Req!$N$2:$P$6,3)</f>
        <v>#N/A</v>
      </c>
    </row>
    <row r="281" spans="1:31" x14ac:dyDescent="0.25">
      <c r="A281" s="125"/>
      <c r="B281" s="453"/>
      <c r="C281" s="453"/>
      <c r="D281" s="454"/>
      <c r="E281" s="457"/>
      <c r="F281" s="158" t="str">
        <f t="shared" si="24"/>
        <v/>
      </c>
      <c r="G281" s="148" t="str">
        <f>IF($D281="","",IF($U281="",VLOOKUP($AD281,Opto_Req!$A$2:$K$6,3),1))</f>
        <v/>
      </c>
      <c r="H281" s="455"/>
      <c r="I281" s="147" t="str">
        <f t="shared" si="26"/>
        <v/>
      </c>
      <c r="J281" s="148" t="str">
        <f>IF($D281="","",VLOOKUP($AD281,Opto_Req!$A$2:$K$6,4))</f>
        <v/>
      </c>
      <c r="K281" s="457"/>
      <c r="L281" s="158" t="str">
        <f t="shared" si="27"/>
        <v/>
      </c>
      <c r="M281" s="148" t="str">
        <f>IF($D281="","",VLOOKUP($AD281,Opto_Req!$A$2:$K$6,5))</f>
        <v/>
      </c>
      <c r="N281" s="455"/>
      <c r="O281" s="147" t="str">
        <f t="shared" si="28"/>
        <v/>
      </c>
      <c r="P281" s="148" t="str">
        <f>IF($D281="","",VLOOKUP($AD281,Opto_Req!$A$2:$K$6,6))</f>
        <v/>
      </c>
      <c r="Q281" s="149" t="str">
        <f t="shared" si="25"/>
        <v/>
      </c>
      <c r="R281" s="150" t="str">
        <f t="shared" si="29"/>
        <v/>
      </c>
      <c r="S281" s="151"/>
      <c r="T281" s="456"/>
      <c r="U281" s="456"/>
      <c r="V281" s="453"/>
      <c r="W281" s="456"/>
      <c r="X281" s="456"/>
      <c r="Y281" s="152" t="str">
        <f>IF($D281="","",VLOOKUP($AD281,Opto_Req!$A$2:$K$6,9))</f>
        <v/>
      </c>
      <c r="Z281" s="152" t="str">
        <f>IF(OR($D281="",$AA281=""),"",MIN(VLOOKUP($AD281,Opto_Req!$A$2:$K$6,10),$AA281-VLOOKUP($AD281,Opto_Req!$A$2:$K$6,11)))</f>
        <v/>
      </c>
      <c r="AA281" s="453"/>
      <c r="AB281" s="453"/>
      <c r="AC281" s="151"/>
      <c r="AD281" s="126" t="e">
        <f>VLOOKUP($D281,Opto_Req!$N$2:$P$6,2)</f>
        <v>#N/A</v>
      </c>
      <c r="AE281" s="126" t="e">
        <f>VLOOKUP($D281,Opto_Req!$N$2:$P$6,3)</f>
        <v>#N/A</v>
      </c>
    </row>
    <row r="282" spans="1:31" x14ac:dyDescent="0.25">
      <c r="A282" s="125"/>
      <c r="B282" s="453"/>
      <c r="C282" s="453"/>
      <c r="D282" s="454"/>
      <c r="E282" s="457"/>
      <c r="F282" s="158" t="str">
        <f t="shared" si="24"/>
        <v/>
      </c>
      <c r="G282" s="148" t="str">
        <f>IF($D282="","",IF($U282="",VLOOKUP($AD282,Opto_Req!$A$2:$K$6,3),1))</f>
        <v/>
      </c>
      <c r="H282" s="455"/>
      <c r="I282" s="147" t="str">
        <f t="shared" si="26"/>
        <v/>
      </c>
      <c r="J282" s="148" t="str">
        <f>IF($D282="","",VLOOKUP($AD282,Opto_Req!$A$2:$K$6,4))</f>
        <v/>
      </c>
      <c r="K282" s="457"/>
      <c r="L282" s="158" t="str">
        <f t="shared" si="27"/>
        <v/>
      </c>
      <c r="M282" s="148" t="str">
        <f>IF($D282="","",VLOOKUP($AD282,Opto_Req!$A$2:$K$6,5))</f>
        <v/>
      </c>
      <c r="N282" s="455"/>
      <c r="O282" s="147" t="str">
        <f t="shared" si="28"/>
        <v/>
      </c>
      <c r="P282" s="148" t="str">
        <f>IF($D282="","",VLOOKUP($AD282,Opto_Req!$A$2:$K$6,6))</f>
        <v/>
      </c>
      <c r="Q282" s="149" t="str">
        <f t="shared" si="25"/>
        <v/>
      </c>
      <c r="R282" s="150" t="str">
        <f t="shared" si="29"/>
        <v/>
      </c>
      <c r="S282" s="151"/>
      <c r="T282" s="456"/>
      <c r="U282" s="456"/>
      <c r="V282" s="453"/>
      <c r="W282" s="456"/>
      <c r="X282" s="456"/>
      <c r="Y282" s="152" t="str">
        <f>IF($D282="","",VLOOKUP($AD282,Opto_Req!$A$2:$K$6,9))</f>
        <v/>
      </c>
      <c r="Z282" s="152" t="str">
        <f>IF(OR($D282="",$AA282=""),"",MIN(VLOOKUP($AD282,Opto_Req!$A$2:$K$6,10),$AA282-VLOOKUP($AD282,Opto_Req!$A$2:$K$6,11)))</f>
        <v/>
      </c>
      <c r="AA282" s="453"/>
      <c r="AB282" s="453"/>
      <c r="AC282" s="151"/>
      <c r="AD282" s="126" t="e">
        <f>VLOOKUP($D282,Opto_Req!$N$2:$P$6,2)</f>
        <v>#N/A</v>
      </c>
      <c r="AE282" s="126" t="e">
        <f>VLOOKUP($D282,Opto_Req!$N$2:$P$6,3)</f>
        <v>#N/A</v>
      </c>
    </row>
    <row r="283" spans="1:31" x14ac:dyDescent="0.25">
      <c r="A283" s="125"/>
      <c r="B283" s="453"/>
      <c r="C283" s="453"/>
      <c r="D283" s="454"/>
      <c r="E283" s="457"/>
      <c r="F283" s="158" t="str">
        <f t="shared" si="24"/>
        <v/>
      </c>
      <c r="G283" s="148" t="str">
        <f>IF($D283="","",IF($U283="",VLOOKUP($AD283,Opto_Req!$A$2:$K$6,3),1))</f>
        <v/>
      </c>
      <c r="H283" s="455"/>
      <c r="I283" s="147" t="str">
        <f t="shared" si="26"/>
        <v/>
      </c>
      <c r="J283" s="148" t="str">
        <f>IF($D283="","",VLOOKUP($AD283,Opto_Req!$A$2:$K$6,4))</f>
        <v/>
      </c>
      <c r="K283" s="457"/>
      <c r="L283" s="158" t="str">
        <f t="shared" si="27"/>
        <v/>
      </c>
      <c r="M283" s="148" t="str">
        <f>IF($D283="","",VLOOKUP($AD283,Opto_Req!$A$2:$K$6,5))</f>
        <v/>
      </c>
      <c r="N283" s="455"/>
      <c r="O283" s="147" t="str">
        <f t="shared" si="28"/>
        <v/>
      </c>
      <c r="P283" s="148" t="str">
        <f>IF($D283="","",VLOOKUP($AD283,Opto_Req!$A$2:$K$6,6))</f>
        <v/>
      </c>
      <c r="Q283" s="149" t="str">
        <f t="shared" si="25"/>
        <v/>
      </c>
      <c r="R283" s="150" t="str">
        <f t="shared" si="29"/>
        <v/>
      </c>
      <c r="S283" s="151"/>
      <c r="T283" s="456"/>
      <c r="U283" s="456"/>
      <c r="V283" s="453"/>
      <c r="W283" s="456"/>
      <c r="X283" s="456"/>
      <c r="Y283" s="152" t="str">
        <f>IF($D283="","",VLOOKUP($AD283,Opto_Req!$A$2:$K$6,9))</f>
        <v/>
      </c>
      <c r="Z283" s="152" t="str">
        <f>IF(OR($D283="",$AA283=""),"",MIN(VLOOKUP($AD283,Opto_Req!$A$2:$K$6,10),$AA283-VLOOKUP($AD283,Opto_Req!$A$2:$K$6,11)))</f>
        <v/>
      </c>
      <c r="AA283" s="453"/>
      <c r="AB283" s="453"/>
      <c r="AC283" s="151"/>
      <c r="AD283" s="126" t="e">
        <f>VLOOKUP($D283,Opto_Req!$N$2:$P$6,2)</f>
        <v>#N/A</v>
      </c>
      <c r="AE283" s="126" t="e">
        <f>VLOOKUP($D283,Opto_Req!$N$2:$P$6,3)</f>
        <v>#N/A</v>
      </c>
    </row>
    <row r="284" spans="1:31" x14ac:dyDescent="0.25">
      <c r="A284" s="125"/>
      <c r="B284" s="453"/>
      <c r="C284" s="453"/>
      <c r="D284" s="454"/>
      <c r="E284" s="457"/>
      <c r="F284" s="158" t="str">
        <f t="shared" si="24"/>
        <v/>
      </c>
      <c r="G284" s="148" t="str">
        <f>IF($D284="","",IF($U284="",VLOOKUP($AD284,Opto_Req!$A$2:$K$6,3),1))</f>
        <v/>
      </c>
      <c r="H284" s="455"/>
      <c r="I284" s="147" t="str">
        <f t="shared" si="26"/>
        <v/>
      </c>
      <c r="J284" s="148" t="str">
        <f>IF($D284="","",VLOOKUP($AD284,Opto_Req!$A$2:$K$6,4))</f>
        <v/>
      </c>
      <c r="K284" s="457"/>
      <c r="L284" s="158" t="str">
        <f t="shared" si="27"/>
        <v/>
      </c>
      <c r="M284" s="148" t="str">
        <f>IF($D284="","",VLOOKUP($AD284,Opto_Req!$A$2:$K$6,5))</f>
        <v/>
      </c>
      <c r="N284" s="455"/>
      <c r="O284" s="147" t="str">
        <f t="shared" si="28"/>
        <v/>
      </c>
      <c r="P284" s="148" t="str">
        <f>IF($D284="","",VLOOKUP($AD284,Opto_Req!$A$2:$K$6,6))</f>
        <v/>
      </c>
      <c r="Q284" s="149" t="str">
        <f t="shared" si="25"/>
        <v/>
      </c>
      <c r="R284" s="150" t="str">
        <f t="shared" si="29"/>
        <v/>
      </c>
      <c r="S284" s="151"/>
      <c r="T284" s="456"/>
      <c r="U284" s="456"/>
      <c r="V284" s="453"/>
      <c r="W284" s="456"/>
      <c r="X284" s="456"/>
      <c r="Y284" s="152" t="str">
        <f>IF($D284="","",VLOOKUP($AD284,Opto_Req!$A$2:$K$6,9))</f>
        <v/>
      </c>
      <c r="Z284" s="152" t="str">
        <f>IF(OR($D284="",$AA284=""),"",MIN(VLOOKUP($AD284,Opto_Req!$A$2:$K$6,10),$AA284-VLOOKUP($AD284,Opto_Req!$A$2:$K$6,11)))</f>
        <v/>
      </c>
      <c r="AA284" s="453"/>
      <c r="AB284" s="453"/>
      <c r="AC284" s="151"/>
      <c r="AD284" s="126" t="e">
        <f>VLOOKUP($D284,Opto_Req!$N$2:$P$6,2)</f>
        <v>#N/A</v>
      </c>
      <c r="AE284" s="126" t="e">
        <f>VLOOKUP($D284,Opto_Req!$N$2:$P$6,3)</f>
        <v>#N/A</v>
      </c>
    </row>
    <row r="285" spans="1:31" x14ac:dyDescent="0.25">
      <c r="A285" s="125"/>
      <c r="B285" s="453"/>
      <c r="C285" s="453"/>
      <c r="D285" s="454"/>
      <c r="E285" s="457"/>
      <c r="F285" s="158" t="str">
        <f t="shared" si="24"/>
        <v/>
      </c>
      <c r="G285" s="148" t="str">
        <f>IF($D285="","",IF($U285="",VLOOKUP($AD285,Opto_Req!$A$2:$K$6,3),1))</f>
        <v/>
      </c>
      <c r="H285" s="455"/>
      <c r="I285" s="147" t="str">
        <f t="shared" si="26"/>
        <v/>
      </c>
      <c r="J285" s="148" t="str">
        <f>IF($D285="","",VLOOKUP($AD285,Opto_Req!$A$2:$K$6,4))</f>
        <v/>
      </c>
      <c r="K285" s="457"/>
      <c r="L285" s="158" t="str">
        <f t="shared" si="27"/>
        <v/>
      </c>
      <c r="M285" s="148" t="str">
        <f>IF($D285="","",VLOOKUP($AD285,Opto_Req!$A$2:$K$6,5))</f>
        <v/>
      </c>
      <c r="N285" s="455"/>
      <c r="O285" s="147" t="str">
        <f t="shared" si="28"/>
        <v/>
      </c>
      <c r="P285" s="148" t="str">
        <f>IF($D285="","",VLOOKUP($AD285,Opto_Req!$A$2:$K$6,6))</f>
        <v/>
      </c>
      <c r="Q285" s="149" t="str">
        <f t="shared" si="25"/>
        <v/>
      </c>
      <c r="R285" s="150" t="str">
        <f t="shared" si="29"/>
        <v/>
      </c>
      <c r="S285" s="151"/>
      <c r="T285" s="456"/>
      <c r="U285" s="456"/>
      <c r="V285" s="453"/>
      <c r="W285" s="456"/>
      <c r="X285" s="456"/>
      <c r="Y285" s="152" t="str">
        <f>IF($D285="","",VLOOKUP($AD285,Opto_Req!$A$2:$K$6,9))</f>
        <v/>
      </c>
      <c r="Z285" s="152" t="str">
        <f>IF(OR($D285="",$AA285=""),"",MIN(VLOOKUP($AD285,Opto_Req!$A$2:$K$6,10),$AA285-VLOOKUP($AD285,Opto_Req!$A$2:$K$6,11)))</f>
        <v/>
      </c>
      <c r="AA285" s="453"/>
      <c r="AB285" s="453"/>
      <c r="AC285" s="151"/>
      <c r="AD285" s="126" t="e">
        <f>VLOOKUP($D285,Opto_Req!$N$2:$P$6,2)</f>
        <v>#N/A</v>
      </c>
      <c r="AE285" s="126" t="e">
        <f>VLOOKUP($D285,Opto_Req!$N$2:$P$6,3)</f>
        <v>#N/A</v>
      </c>
    </row>
    <row r="286" spans="1:31" x14ac:dyDescent="0.25">
      <c r="A286" s="125"/>
      <c r="B286" s="453"/>
      <c r="C286" s="453"/>
      <c r="D286" s="454"/>
      <c r="E286" s="457"/>
      <c r="F286" s="158" t="str">
        <f t="shared" si="24"/>
        <v/>
      </c>
      <c r="G286" s="148" t="str">
        <f>IF($D286="","",IF($U286="",VLOOKUP($AD286,Opto_Req!$A$2:$K$6,3),1))</f>
        <v/>
      </c>
      <c r="H286" s="455"/>
      <c r="I286" s="147" t="str">
        <f t="shared" si="26"/>
        <v/>
      </c>
      <c r="J286" s="148" t="str">
        <f>IF($D286="","",VLOOKUP($AD286,Opto_Req!$A$2:$K$6,4))</f>
        <v/>
      </c>
      <c r="K286" s="457"/>
      <c r="L286" s="158" t="str">
        <f t="shared" si="27"/>
        <v/>
      </c>
      <c r="M286" s="148" t="str">
        <f>IF($D286="","",VLOOKUP($AD286,Opto_Req!$A$2:$K$6,5))</f>
        <v/>
      </c>
      <c r="N286" s="455"/>
      <c r="O286" s="147" t="str">
        <f t="shared" si="28"/>
        <v/>
      </c>
      <c r="P286" s="148" t="str">
        <f>IF($D286="","",VLOOKUP($AD286,Opto_Req!$A$2:$K$6,6))</f>
        <v/>
      </c>
      <c r="Q286" s="149" t="str">
        <f t="shared" si="25"/>
        <v/>
      </c>
      <c r="R286" s="150" t="str">
        <f t="shared" si="29"/>
        <v/>
      </c>
      <c r="S286" s="151"/>
      <c r="T286" s="456"/>
      <c r="U286" s="456"/>
      <c r="V286" s="453"/>
      <c r="W286" s="456"/>
      <c r="X286" s="456"/>
      <c r="Y286" s="152" t="str">
        <f>IF($D286="","",VLOOKUP($AD286,Opto_Req!$A$2:$K$6,9))</f>
        <v/>
      </c>
      <c r="Z286" s="152" t="str">
        <f>IF(OR($D286="",$AA286=""),"",MIN(VLOOKUP($AD286,Opto_Req!$A$2:$K$6,10),$AA286-VLOOKUP($AD286,Opto_Req!$A$2:$K$6,11)))</f>
        <v/>
      </c>
      <c r="AA286" s="453"/>
      <c r="AB286" s="453"/>
      <c r="AC286" s="151"/>
      <c r="AD286" s="126" t="e">
        <f>VLOOKUP($D286,Opto_Req!$N$2:$P$6,2)</f>
        <v>#N/A</v>
      </c>
      <c r="AE286" s="126" t="e">
        <f>VLOOKUP($D286,Opto_Req!$N$2:$P$6,3)</f>
        <v>#N/A</v>
      </c>
    </row>
    <row r="287" spans="1:31" x14ac:dyDescent="0.25">
      <c r="A287" s="125"/>
      <c r="B287" s="453"/>
      <c r="C287" s="453"/>
      <c r="D287" s="454"/>
      <c r="E287" s="457"/>
      <c r="F287" s="158" t="str">
        <f t="shared" si="24"/>
        <v/>
      </c>
      <c r="G287" s="148" t="str">
        <f>IF($D287="","",IF($U287="",VLOOKUP($AD287,Opto_Req!$A$2:$K$6,3),1))</f>
        <v/>
      </c>
      <c r="H287" s="455"/>
      <c r="I287" s="147" t="str">
        <f t="shared" si="26"/>
        <v/>
      </c>
      <c r="J287" s="148" t="str">
        <f>IF($D287="","",VLOOKUP($AD287,Opto_Req!$A$2:$K$6,4))</f>
        <v/>
      </c>
      <c r="K287" s="457"/>
      <c r="L287" s="158" t="str">
        <f t="shared" si="27"/>
        <v/>
      </c>
      <c r="M287" s="148" t="str">
        <f>IF($D287="","",VLOOKUP($AD287,Opto_Req!$A$2:$K$6,5))</f>
        <v/>
      </c>
      <c r="N287" s="455"/>
      <c r="O287" s="147" t="str">
        <f t="shared" si="28"/>
        <v/>
      </c>
      <c r="P287" s="148" t="str">
        <f>IF($D287="","",VLOOKUP($AD287,Opto_Req!$A$2:$K$6,6))</f>
        <v/>
      </c>
      <c r="Q287" s="149" t="str">
        <f t="shared" si="25"/>
        <v/>
      </c>
      <c r="R287" s="150" t="str">
        <f t="shared" si="29"/>
        <v/>
      </c>
      <c r="S287" s="151"/>
      <c r="T287" s="456"/>
      <c r="U287" s="456"/>
      <c r="V287" s="453"/>
      <c r="W287" s="456"/>
      <c r="X287" s="456"/>
      <c r="Y287" s="152" t="str">
        <f>IF($D287="","",VLOOKUP($AD287,Opto_Req!$A$2:$K$6,9))</f>
        <v/>
      </c>
      <c r="Z287" s="152" t="str">
        <f>IF(OR($D287="",$AA287=""),"",MIN(VLOOKUP($AD287,Opto_Req!$A$2:$K$6,10),$AA287-VLOOKUP($AD287,Opto_Req!$A$2:$K$6,11)))</f>
        <v/>
      </c>
      <c r="AA287" s="453"/>
      <c r="AB287" s="453"/>
      <c r="AC287" s="151"/>
      <c r="AD287" s="126" t="e">
        <f>VLOOKUP($D287,Opto_Req!$N$2:$P$6,2)</f>
        <v>#N/A</v>
      </c>
      <c r="AE287" s="126" t="e">
        <f>VLOOKUP($D287,Opto_Req!$N$2:$P$6,3)</f>
        <v>#N/A</v>
      </c>
    </row>
    <row r="288" spans="1:31" x14ac:dyDescent="0.25">
      <c r="A288" s="125"/>
      <c r="B288" s="453"/>
      <c r="C288" s="453"/>
      <c r="D288" s="454"/>
      <c r="E288" s="457"/>
      <c r="F288" s="158" t="str">
        <f t="shared" si="24"/>
        <v/>
      </c>
      <c r="G288" s="148" t="str">
        <f>IF($D288="","",IF($U288="",VLOOKUP($AD288,Opto_Req!$A$2:$K$6,3),1))</f>
        <v/>
      </c>
      <c r="H288" s="455"/>
      <c r="I288" s="147" t="str">
        <f t="shared" si="26"/>
        <v/>
      </c>
      <c r="J288" s="148" t="str">
        <f>IF($D288="","",VLOOKUP($AD288,Opto_Req!$A$2:$K$6,4))</f>
        <v/>
      </c>
      <c r="K288" s="457"/>
      <c r="L288" s="158" t="str">
        <f t="shared" si="27"/>
        <v/>
      </c>
      <c r="M288" s="148" t="str">
        <f>IF($D288="","",VLOOKUP($AD288,Opto_Req!$A$2:$K$6,5))</f>
        <v/>
      </c>
      <c r="N288" s="455"/>
      <c r="O288" s="147" t="str">
        <f t="shared" si="28"/>
        <v/>
      </c>
      <c r="P288" s="148" t="str">
        <f>IF($D288="","",VLOOKUP($AD288,Opto_Req!$A$2:$K$6,6))</f>
        <v/>
      </c>
      <c r="Q288" s="149" t="str">
        <f t="shared" si="25"/>
        <v/>
      </c>
      <c r="R288" s="150" t="str">
        <f t="shared" si="29"/>
        <v/>
      </c>
      <c r="S288" s="151"/>
      <c r="T288" s="456"/>
      <c r="U288" s="456"/>
      <c r="V288" s="453"/>
      <c r="W288" s="456"/>
      <c r="X288" s="456"/>
      <c r="Y288" s="152" t="str">
        <f>IF($D288="","",VLOOKUP($AD288,Opto_Req!$A$2:$K$6,9))</f>
        <v/>
      </c>
      <c r="Z288" s="152" t="str">
        <f>IF(OR($D288="",$AA288=""),"",MIN(VLOOKUP($AD288,Opto_Req!$A$2:$K$6,10),$AA288-VLOOKUP($AD288,Opto_Req!$A$2:$K$6,11)))</f>
        <v/>
      </c>
      <c r="AA288" s="453"/>
      <c r="AB288" s="453"/>
      <c r="AC288" s="151"/>
      <c r="AD288" s="126" t="e">
        <f>VLOOKUP($D288,Opto_Req!$N$2:$P$6,2)</f>
        <v>#N/A</v>
      </c>
      <c r="AE288" s="126" t="e">
        <f>VLOOKUP($D288,Opto_Req!$N$2:$P$6,3)</f>
        <v>#N/A</v>
      </c>
    </row>
    <row r="289" spans="1:31" x14ac:dyDescent="0.25">
      <c r="A289" s="125"/>
      <c r="B289" s="453"/>
      <c r="C289" s="453"/>
      <c r="D289" s="454"/>
      <c r="E289" s="457"/>
      <c r="F289" s="158" t="str">
        <f t="shared" si="24"/>
        <v/>
      </c>
      <c r="G289" s="148" t="str">
        <f>IF($D289="","",IF($U289="",VLOOKUP($AD289,Opto_Req!$A$2:$K$6,3),1))</f>
        <v/>
      </c>
      <c r="H289" s="455"/>
      <c r="I289" s="147" t="str">
        <f t="shared" si="26"/>
        <v/>
      </c>
      <c r="J289" s="148" t="str">
        <f>IF($D289="","",VLOOKUP($AD289,Opto_Req!$A$2:$K$6,4))</f>
        <v/>
      </c>
      <c r="K289" s="457"/>
      <c r="L289" s="158" t="str">
        <f t="shared" si="27"/>
        <v/>
      </c>
      <c r="M289" s="148" t="str">
        <f>IF($D289="","",VLOOKUP($AD289,Opto_Req!$A$2:$K$6,5))</f>
        <v/>
      </c>
      <c r="N289" s="455"/>
      <c r="O289" s="147" t="str">
        <f t="shared" si="28"/>
        <v/>
      </c>
      <c r="P289" s="148" t="str">
        <f>IF($D289="","",VLOOKUP($AD289,Opto_Req!$A$2:$K$6,6))</f>
        <v/>
      </c>
      <c r="Q289" s="149" t="str">
        <f t="shared" si="25"/>
        <v/>
      </c>
      <c r="R289" s="150" t="str">
        <f t="shared" si="29"/>
        <v/>
      </c>
      <c r="S289" s="151"/>
      <c r="T289" s="456"/>
      <c r="U289" s="456"/>
      <c r="V289" s="453"/>
      <c r="W289" s="456"/>
      <c r="X289" s="456"/>
      <c r="Y289" s="152" t="str">
        <f>IF($D289="","",VLOOKUP($AD289,Opto_Req!$A$2:$K$6,9))</f>
        <v/>
      </c>
      <c r="Z289" s="152" t="str">
        <f>IF(OR($D289="",$AA289=""),"",MIN(VLOOKUP($AD289,Opto_Req!$A$2:$K$6,10),$AA289-VLOOKUP($AD289,Opto_Req!$A$2:$K$6,11)))</f>
        <v/>
      </c>
      <c r="AA289" s="453"/>
      <c r="AB289" s="453"/>
      <c r="AC289" s="151"/>
      <c r="AD289" s="126" t="e">
        <f>VLOOKUP($D289,Opto_Req!$N$2:$P$6,2)</f>
        <v>#N/A</v>
      </c>
      <c r="AE289" s="126" t="e">
        <f>VLOOKUP($D289,Opto_Req!$N$2:$P$6,3)</f>
        <v>#N/A</v>
      </c>
    </row>
    <row r="290" spans="1:31" x14ac:dyDescent="0.25">
      <c r="A290" s="125"/>
      <c r="B290" s="453"/>
      <c r="C290" s="453"/>
      <c r="D290" s="454"/>
      <c r="E290" s="457"/>
      <c r="F290" s="158" t="str">
        <f t="shared" si="24"/>
        <v/>
      </c>
      <c r="G290" s="148" t="str">
        <f>IF($D290="","",IF($U290="",VLOOKUP($AD290,Opto_Req!$A$2:$K$6,3),1))</f>
        <v/>
      </c>
      <c r="H290" s="455"/>
      <c r="I290" s="147" t="str">
        <f t="shared" si="26"/>
        <v/>
      </c>
      <c r="J290" s="148" t="str">
        <f>IF($D290="","",VLOOKUP($AD290,Opto_Req!$A$2:$K$6,4))</f>
        <v/>
      </c>
      <c r="K290" s="457"/>
      <c r="L290" s="158" t="str">
        <f t="shared" si="27"/>
        <v/>
      </c>
      <c r="M290" s="148" t="str">
        <f>IF($D290="","",VLOOKUP($AD290,Opto_Req!$A$2:$K$6,5))</f>
        <v/>
      </c>
      <c r="N290" s="455"/>
      <c r="O290" s="147" t="str">
        <f t="shared" si="28"/>
        <v/>
      </c>
      <c r="P290" s="148" t="str">
        <f>IF($D290="","",VLOOKUP($AD290,Opto_Req!$A$2:$K$6,6))</f>
        <v/>
      </c>
      <c r="Q290" s="149" t="str">
        <f t="shared" si="25"/>
        <v/>
      </c>
      <c r="R290" s="150" t="str">
        <f t="shared" si="29"/>
        <v/>
      </c>
      <c r="S290" s="151"/>
      <c r="T290" s="456"/>
      <c r="U290" s="456"/>
      <c r="V290" s="453"/>
      <c r="W290" s="456"/>
      <c r="X290" s="456"/>
      <c r="Y290" s="152" t="str">
        <f>IF($D290="","",VLOOKUP($AD290,Opto_Req!$A$2:$K$6,9))</f>
        <v/>
      </c>
      <c r="Z290" s="152" t="str">
        <f>IF(OR($D290="",$AA290=""),"",MIN(VLOOKUP($AD290,Opto_Req!$A$2:$K$6,10),$AA290-VLOOKUP($AD290,Opto_Req!$A$2:$K$6,11)))</f>
        <v/>
      </c>
      <c r="AA290" s="453"/>
      <c r="AB290" s="453"/>
      <c r="AC290" s="151"/>
      <c r="AD290" s="126" t="e">
        <f>VLOOKUP($D290,Opto_Req!$N$2:$P$6,2)</f>
        <v>#N/A</v>
      </c>
      <c r="AE290" s="126" t="e">
        <f>VLOOKUP($D290,Opto_Req!$N$2:$P$6,3)</f>
        <v>#N/A</v>
      </c>
    </row>
    <row r="291" spans="1:31" x14ac:dyDescent="0.25">
      <c r="A291" s="125"/>
      <c r="B291" s="453"/>
      <c r="C291" s="453"/>
      <c r="D291" s="454"/>
      <c r="E291" s="457"/>
      <c r="F291" s="158" t="str">
        <f t="shared" si="24"/>
        <v/>
      </c>
      <c r="G291" s="148" t="str">
        <f>IF($D291="","",IF($U291="",VLOOKUP($AD291,Opto_Req!$A$2:$K$6,3),1))</f>
        <v/>
      </c>
      <c r="H291" s="455"/>
      <c r="I291" s="147" t="str">
        <f t="shared" si="26"/>
        <v/>
      </c>
      <c r="J291" s="148" t="str">
        <f>IF($D291="","",VLOOKUP($AD291,Opto_Req!$A$2:$K$6,4))</f>
        <v/>
      </c>
      <c r="K291" s="457"/>
      <c r="L291" s="158" t="str">
        <f t="shared" si="27"/>
        <v/>
      </c>
      <c r="M291" s="148" t="str">
        <f>IF($D291="","",VLOOKUP($AD291,Opto_Req!$A$2:$K$6,5))</f>
        <v/>
      </c>
      <c r="N291" s="455"/>
      <c r="O291" s="147" t="str">
        <f t="shared" si="28"/>
        <v/>
      </c>
      <c r="P291" s="148" t="str">
        <f>IF($D291="","",VLOOKUP($AD291,Opto_Req!$A$2:$K$6,6))</f>
        <v/>
      </c>
      <c r="Q291" s="149" t="str">
        <f t="shared" si="25"/>
        <v/>
      </c>
      <c r="R291" s="150" t="str">
        <f t="shared" si="29"/>
        <v/>
      </c>
      <c r="S291" s="151"/>
      <c r="T291" s="456"/>
      <c r="U291" s="456"/>
      <c r="V291" s="453"/>
      <c r="W291" s="456"/>
      <c r="X291" s="456"/>
      <c r="Y291" s="152" t="str">
        <f>IF($D291="","",VLOOKUP($AD291,Opto_Req!$A$2:$K$6,9))</f>
        <v/>
      </c>
      <c r="Z291" s="152" t="str">
        <f>IF(OR($D291="",$AA291=""),"",MIN(VLOOKUP($AD291,Opto_Req!$A$2:$K$6,10),$AA291-VLOOKUP($AD291,Opto_Req!$A$2:$K$6,11)))</f>
        <v/>
      </c>
      <c r="AA291" s="453"/>
      <c r="AB291" s="453"/>
      <c r="AC291" s="151"/>
      <c r="AD291" s="126" t="e">
        <f>VLOOKUP($D291,Opto_Req!$N$2:$P$6,2)</f>
        <v>#N/A</v>
      </c>
      <c r="AE291" s="126" t="e">
        <f>VLOOKUP($D291,Opto_Req!$N$2:$P$6,3)</f>
        <v>#N/A</v>
      </c>
    </row>
    <row r="292" spans="1:31" x14ac:dyDescent="0.25">
      <c r="A292" s="125"/>
      <c r="B292" s="453"/>
      <c r="C292" s="453"/>
      <c r="D292" s="454"/>
      <c r="E292" s="457"/>
      <c r="F292" s="158" t="str">
        <f t="shared" si="24"/>
        <v/>
      </c>
      <c r="G292" s="148" t="str">
        <f>IF($D292="","",IF($U292="",VLOOKUP($AD292,Opto_Req!$A$2:$K$6,3),1))</f>
        <v/>
      </c>
      <c r="H292" s="455"/>
      <c r="I292" s="147" t="str">
        <f t="shared" si="26"/>
        <v/>
      </c>
      <c r="J292" s="148" t="str">
        <f>IF($D292="","",VLOOKUP($AD292,Opto_Req!$A$2:$K$6,4))</f>
        <v/>
      </c>
      <c r="K292" s="457"/>
      <c r="L292" s="158" t="str">
        <f t="shared" si="27"/>
        <v/>
      </c>
      <c r="M292" s="148" t="str">
        <f>IF($D292="","",VLOOKUP($AD292,Opto_Req!$A$2:$K$6,5))</f>
        <v/>
      </c>
      <c r="N292" s="455"/>
      <c r="O292" s="147" t="str">
        <f t="shared" si="28"/>
        <v/>
      </c>
      <c r="P292" s="148" t="str">
        <f>IF($D292="","",VLOOKUP($AD292,Opto_Req!$A$2:$K$6,6))</f>
        <v/>
      </c>
      <c r="Q292" s="149" t="str">
        <f t="shared" si="25"/>
        <v/>
      </c>
      <c r="R292" s="150" t="str">
        <f t="shared" si="29"/>
        <v/>
      </c>
      <c r="S292" s="151"/>
      <c r="T292" s="456"/>
      <c r="U292" s="456"/>
      <c r="V292" s="453"/>
      <c r="W292" s="456"/>
      <c r="X292" s="456"/>
      <c r="Y292" s="152" t="str">
        <f>IF($D292="","",VLOOKUP($AD292,Opto_Req!$A$2:$K$6,9))</f>
        <v/>
      </c>
      <c r="Z292" s="152" t="str">
        <f>IF(OR($D292="",$AA292=""),"",MIN(VLOOKUP($AD292,Opto_Req!$A$2:$K$6,10),$AA292-VLOOKUP($AD292,Opto_Req!$A$2:$K$6,11)))</f>
        <v/>
      </c>
      <c r="AA292" s="453"/>
      <c r="AB292" s="453"/>
      <c r="AC292" s="151"/>
      <c r="AD292" s="126" t="e">
        <f>VLOOKUP($D292,Opto_Req!$N$2:$P$6,2)</f>
        <v>#N/A</v>
      </c>
      <c r="AE292" s="126" t="e">
        <f>VLOOKUP($D292,Opto_Req!$N$2:$P$6,3)</f>
        <v>#N/A</v>
      </c>
    </row>
    <row r="293" spans="1:31" x14ac:dyDescent="0.25">
      <c r="A293" s="125"/>
      <c r="B293" s="453"/>
      <c r="C293" s="453"/>
      <c r="D293" s="454"/>
      <c r="E293" s="457"/>
      <c r="F293" s="158" t="str">
        <f t="shared" si="24"/>
        <v/>
      </c>
      <c r="G293" s="148" t="str">
        <f>IF($D293="","",IF($U293="",VLOOKUP($AD293,Opto_Req!$A$2:$K$6,3),1))</f>
        <v/>
      </c>
      <c r="H293" s="455"/>
      <c r="I293" s="147" t="str">
        <f t="shared" si="26"/>
        <v/>
      </c>
      <c r="J293" s="148" t="str">
        <f>IF($D293="","",VLOOKUP($AD293,Opto_Req!$A$2:$K$6,4))</f>
        <v/>
      </c>
      <c r="K293" s="457"/>
      <c r="L293" s="158" t="str">
        <f t="shared" si="27"/>
        <v/>
      </c>
      <c r="M293" s="148" t="str">
        <f>IF($D293="","",VLOOKUP($AD293,Opto_Req!$A$2:$K$6,5))</f>
        <v/>
      </c>
      <c r="N293" s="455"/>
      <c r="O293" s="147" t="str">
        <f t="shared" si="28"/>
        <v/>
      </c>
      <c r="P293" s="148" t="str">
        <f>IF($D293="","",VLOOKUP($AD293,Opto_Req!$A$2:$K$6,6))</f>
        <v/>
      </c>
      <c r="Q293" s="149" t="str">
        <f t="shared" si="25"/>
        <v/>
      </c>
      <c r="R293" s="150" t="str">
        <f t="shared" si="29"/>
        <v/>
      </c>
      <c r="S293" s="151"/>
      <c r="T293" s="456"/>
      <c r="U293" s="456"/>
      <c r="V293" s="453"/>
      <c r="W293" s="456"/>
      <c r="X293" s="456"/>
      <c r="Y293" s="152" t="str">
        <f>IF($D293="","",VLOOKUP($AD293,Opto_Req!$A$2:$K$6,9))</f>
        <v/>
      </c>
      <c r="Z293" s="152" t="str">
        <f>IF(OR($D293="",$AA293=""),"",MIN(VLOOKUP($AD293,Opto_Req!$A$2:$K$6,10),$AA293-VLOOKUP($AD293,Opto_Req!$A$2:$K$6,11)))</f>
        <v/>
      </c>
      <c r="AA293" s="453"/>
      <c r="AB293" s="453"/>
      <c r="AC293" s="151"/>
      <c r="AD293" s="126" t="e">
        <f>VLOOKUP($D293,Opto_Req!$N$2:$P$6,2)</f>
        <v>#N/A</v>
      </c>
      <c r="AE293" s="126" t="e">
        <f>VLOOKUP($D293,Opto_Req!$N$2:$P$6,3)</f>
        <v>#N/A</v>
      </c>
    </row>
    <row r="294" spans="1:31" x14ac:dyDescent="0.25">
      <c r="A294" s="125"/>
      <c r="B294" s="453"/>
      <c r="C294" s="453"/>
      <c r="D294" s="454"/>
      <c r="E294" s="457"/>
      <c r="F294" s="158" t="str">
        <f t="shared" si="24"/>
        <v/>
      </c>
      <c r="G294" s="148" t="str">
        <f>IF($D294="","",IF($U294="",VLOOKUP($AD294,Opto_Req!$A$2:$K$6,3),1))</f>
        <v/>
      </c>
      <c r="H294" s="455"/>
      <c r="I294" s="147" t="str">
        <f t="shared" si="26"/>
        <v/>
      </c>
      <c r="J294" s="148" t="str">
        <f>IF($D294="","",VLOOKUP($AD294,Opto_Req!$A$2:$K$6,4))</f>
        <v/>
      </c>
      <c r="K294" s="457"/>
      <c r="L294" s="158" t="str">
        <f t="shared" si="27"/>
        <v/>
      </c>
      <c r="M294" s="148" t="str">
        <f>IF($D294="","",VLOOKUP($AD294,Opto_Req!$A$2:$K$6,5))</f>
        <v/>
      </c>
      <c r="N294" s="455"/>
      <c r="O294" s="147" t="str">
        <f t="shared" si="28"/>
        <v/>
      </c>
      <c r="P294" s="148" t="str">
        <f>IF($D294="","",VLOOKUP($AD294,Opto_Req!$A$2:$K$6,6))</f>
        <v/>
      </c>
      <c r="Q294" s="149" t="str">
        <f t="shared" si="25"/>
        <v/>
      </c>
      <c r="R294" s="150" t="str">
        <f t="shared" si="29"/>
        <v/>
      </c>
      <c r="S294" s="151"/>
      <c r="T294" s="456"/>
      <c r="U294" s="456"/>
      <c r="V294" s="453"/>
      <c r="W294" s="456"/>
      <c r="X294" s="456"/>
      <c r="Y294" s="152" t="str">
        <f>IF($D294="","",VLOOKUP($AD294,Opto_Req!$A$2:$K$6,9))</f>
        <v/>
      </c>
      <c r="Z294" s="152" t="str">
        <f>IF(OR($D294="",$AA294=""),"",MIN(VLOOKUP($AD294,Opto_Req!$A$2:$K$6,10),$AA294-VLOOKUP($AD294,Opto_Req!$A$2:$K$6,11)))</f>
        <v/>
      </c>
      <c r="AA294" s="453"/>
      <c r="AB294" s="453"/>
      <c r="AC294" s="151"/>
      <c r="AD294" s="126" t="e">
        <f>VLOOKUP($D294,Opto_Req!$N$2:$P$6,2)</f>
        <v>#N/A</v>
      </c>
      <c r="AE294" s="126" t="e">
        <f>VLOOKUP($D294,Opto_Req!$N$2:$P$6,3)</f>
        <v>#N/A</v>
      </c>
    </row>
    <row r="295" spans="1:31" x14ac:dyDescent="0.25">
      <c r="A295" s="125"/>
      <c r="B295" s="453"/>
      <c r="C295" s="453"/>
      <c r="D295" s="454"/>
      <c r="E295" s="457"/>
      <c r="F295" s="158" t="str">
        <f t="shared" si="24"/>
        <v/>
      </c>
      <c r="G295" s="148" t="str">
        <f>IF($D295="","",IF($U295="",VLOOKUP($AD295,Opto_Req!$A$2:$K$6,3),1))</f>
        <v/>
      </c>
      <c r="H295" s="455"/>
      <c r="I295" s="147" t="str">
        <f t="shared" si="26"/>
        <v/>
      </c>
      <c r="J295" s="148" t="str">
        <f>IF($D295="","",VLOOKUP($AD295,Opto_Req!$A$2:$K$6,4))</f>
        <v/>
      </c>
      <c r="K295" s="457"/>
      <c r="L295" s="158" t="str">
        <f t="shared" si="27"/>
        <v/>
      </c>
      <c r="M295" s="148" t="str">
        <f>IF($D295="","",VLOOKUP($AD295,Opto_Req!$A$2:$K$6,5))</f>
        <v/>
      </c>
      <c r="N295" s="455"/>
      <c r="O295" s="147" t="str">
        <f t="shared" si="28"/>
        <v/>
      </c>
      <c r="P295" s="148" t="str">
        <f>IF($D295="","",VLOOKUP($AD295,Opto_Req!$A$2:$K$6,6))</f>
        <v/>
      </c>
      <c r="Q295" s="149" t="str">
        <f t="shared" si="25"/>
        <v/>
      </c>
      <c r="R295" s="150" t="str">
        <f t="shared" si="29"/>
        <v/>
      </c>
      <c r="S295" s="151"/>
      <c r="T295" s="456"/>
      <c r="U295" s="456"/>
      <c r="V295" s="453"/>
      <c r="W295" s="456"/>
      <c r="X295" s="456"/>
      <c r="Y295" s="152" t="str">
        <f>IF($D295="","",VLOOKUP($AD295,Opto_Req!$A$2:$K$6,9))</f>
        <v/>
      </c>
      <c r="Z295" s="152" t="str">
        <f>IF(OR($D295="",$AA295=""),"",MIN(VLOOKUP($AD295,Opto_Req!$A$2:$K$6,10),$AA295-VLOOKUP($AD295,Opto_Req!$A$2:$K$6,11)))</f>
        <v/>
      </c>
      <c r="AA295" s="453"/>
      <c r="AB295" s="453"/>
      <c r="AC295" s="151"/>
      <c r="AD295" s="126" t="e">
        <f>VLOOKUP($D295,Opto_Req!$N$2:$P$6,2)</f>
        <v>#N/A</v>
      </c>
      <c r="AE295" s="126" t="e">
        <f>VLOOKUP($D295,Opto_Req!$N$2:$P$6,3)</f>
        <v>#N/A</v>
      </c>
    </row>
    <row r="296" spans="1:31" x14ac:dyDescent="0.25">
      <c r="A296" s="125"/>
      <c r="B296" s="453"/>
      <c r="C296" s="453"/>
      <c r="D296" s="454"/>
      <c r="E296" s="457"/>
      <c r="F296" s="158" t="str">
        <f t="shared" si="24"/>
        <v/>
      </c>
      <c r="G296" s="148" t="str">
        <f>IF($D296="","",IF($U296="",VLOOKUP($AD296,Opto_Req!$A$2:$K$6,3),1))</f>
        <v/>
      </c>
      <c r="H296" s="455"/>
      <c r="I296" s="147" t="str">
        <f t="shared" si="26"/>
        <v/>
      </c>
      <c r="J296" s="148" t="str">
        <f>IF($D296="","",VLOOKUP($AD296,Opto_Req!$A$2:$K$6,4))</f>
        <v/>
      </c>
      <c r="K296" s="457"/>
      <c r="L296" s="158" t="str">
        <f t="shared" si="27"/>
        <v/>
      </c>
      <c r="M296" s="148" t="str">
        <f>IF($D296="","",VLOOKUP($AD296,Opto_Req!$A$2:$K$6,5))</f>
        <v/>
      </c>
      <c r="N296" s="455"/>
      <c r="O296" s="147" t="str">
        <f t="shared" si="28"/>
        <v/>
      </c>
      <c r="P296" s="148" t="str">
        <f>IF($D296="","",VLOOKUP($AD296,Opto_Req!$A$2:$K$6,6))</f>
        <v/>
      </c>
      <c r="Q296" s="149" t="str">
        <f t="shared" si="25"/>
        <v/>
      </c>
      <c r="R296" s="150" t="str">
        <f t="shared" si="29"/>
        <v/>
      </c>
      <c r="S296" s="151"/>
      <c r="T296" s="456"/>
      <c r="U296" s="456"/>
      <c r="V296" s="453"/>
      <c r="W296" s="456"/>
      <c r="X296" s="456"/>
      <c r="Y296" s="152" t="str">
        <f>IF($D296="","",VLOOKUP($AD296,Opto_Req!$A$2:$K$6,9))</f>
        <v/>
      </c>
      <c r="Z296" s="152" t="str">
        <f>IF(OR($D296="",$AA296=""),"",MIN(VLOOKUP($AD296,Opto_Req!$A$2:$K$6,10),$AA296-VLOOKUP($AD296,Opto_Req!$A$2:$K$6,11)))</f>
        <v/>
      </c>
      <c r="AA296" s="453"/>
      <c r="AB296" s="453"/>
      <c r="AC296" s="151"/>
      <c r="AD296" s="126" t="e">
        <f>VLOOKUP($D296,Opto_Req!$N$2:$P$6,2)</f>
        <v>#N/A</v>
      </c>
      <c r="AE296" s="126" t="e">
        <f>VLOOKUP($D296,Opto_Req!$N$2:$P$6,3)</f>
        <v>#N/A</v>
      </c>
    </row>
    <row r="297" spans="1:31" x14ac:dyDescent="0.25">
      <c r="A297" s="125"/>
      <c r="B297" s="453"/>
      <c r="C297" s="453"/>
      <c r="D297" s="454"/>
      <c r="E297" s="457"/>
      <c r="F297" s="158" t="str">
        <f t="shared" si="24"/>
        <v/>
      </c>
      <c r="G297" s="148" t="str">
        <f>IF($D297="","",IF($U297="",VLOOKUP($AD297,Opto_Req!$A$2:$K$6,3),1))</f>
        <v/>
      </c>
      <c r="H297" s="455"/>
      <c r="I297" s="147" t="str">
        <f t="shared" si="26"/>
        <v/>
      </c>
      <c r="J297" s="148" t="str">
        <f>IF($D297="","",VLOOKUP($AD297,Opto_Req!$A$2:$K$6,4))</f>
        <v/>
      </c>
      <c r="K297" s="457"/>
      <c r="L297" s="158" t="str">
        <f t="shared" si="27"/>
        <v/>
      </c>
      <c r="M297" s="148" t="str">
        <f>IF($D297="","",VLOOKUP($AD297,Opto_Req!$A$2:$K$6,5))</f>
        <v/>
      </c>
      <c r="N297" s="455"/>
      <c r="O297" s="147" t="str">
        <f t="shared" si="28"/>
        <v/>
      </c>
      <c r="P297" s="148" t="str">
        <f>IF($D297="","",VLOOKUP($AD297,Opto_Req!$A$2:$K$6,6))</f>
        <v/>
      </c>
      <c r="Q297" s="149" t="str">
        <f t="shared" si="25"/>
        <v/>
      </c>
      <c r="R297" s="150" t="str">
        <f t="shared" si="29"/>
        <v/>
      </c>
      <c r="S297" s="151"/>
      <c r="T297" s="456"/>
      <c r="U297" s="456"/>
      <c r="V297" s="453"/>
      <c r="W297" s="456"/>
      <c r="X297" s="456"/>
      <c r="Y297" s="152" t="str">
        <f>IF($D297="","",VLOOKUP($AD297,Opto_Req!$A$2:$K$6,9))</f>
        <v/>
      </c>
      <c r="Z297" s="152" t="str">
        <f>IF(OR($D297="",$AA297=""),"",MIN(VLOOKUP($AD297,Opto_Req!$A$2:$K$6,10),$AA297-VLOOKUP($AD297,Opto_Req!$A$2:$K$6,11)))</f>
        <v/>
      </c>
      <c r="AA297" s="453"/>
      <c r="AB297" s="453"/>
      <c r="AC297" s="151"/>
      <c r="AD297" s="126" t="e">
        <f>VLOOKUP($D297,Opto_Req!$N$2:$P$6,2)</f>
        <v>#N/A</v>
      </c>
      <c r="AE297" s="126" t="e">
        <f>VLOOKUP($D297,Opto_Req!$N$2:$P$6,3)</f>
        <v>#N/A</v>
      </c>
    </row>
    <row r="298" spans="1:31" x14ac:dyDescent="0.25">
      <c r="A298" s="125"/>
      <c r="B298" s="453"/>
      <c r="C298" s="453"/>
      <c r="D298" s="454"/>
      <c r="E298" s="457"/>
      <c r="F298" s="158" t="str">
        <f t="shared" si="24"/>
        <v/>
      </c>
      <c r="G298" s="148" t="str">
        <f>IF($D298="","",IF($U298="",VLOOKUP($AD298,Opto_Req!$A$2:$K$6,3),1))</f>
        <v/>
      </c>
      <c r="H298" s="455"/>
      <c r="I298" s="147" t="str">
        <f t="shared" si="26"/>
        <v/>
      </c>
      <c r="J298" s="148" t="str">
        <f>IF($D298="","",VLOOKUP($AD298,Opto_Req!$A$2:$K$6,4))</f>
        <v/>
      </c>
      <c r="K298" s="457"/>
      <c r="L298" s="158" t="str">
        <f t="shared" si="27"/>
        <v/>
      </c>
      <c r="M298" s="148" t="str">
        <f>IF($D298="","",VLOOKUP($AD298,Opto_Req!$A$2:$K$6,5))</f>
        <v/>
      </c>
      <c r="N298" s="455"/>
      <c r="O298" s="147" t="str">
        <f t="shared" si="28"/>
        <v/>
      </c>
      <c r="P298" s="148" t="str">
        <f>IF($D298="","",VLOOKUP($AD298,Opto_Req!$A$2:$K$6,6))</f>
        <v/>
      </c>
      <c r="Q298" s="149" t="str">
        <f t="shared" si="25"/>
        <v/>
      </c>
      <c r="R298" s="150" t="str">
        <f t="shared" si="29"/>
        <v/>
      </c>
      <c r="S298" s="151"/>
      <c r="T298" s="456"/>
      <c r="U298" s="456"/>
      <c r="V298" s="453"/>
      <c r="W298" s="456"/>
      <c r="X298" s="456"/>
      <c r="Y298" s="152" t="str">
        <f>IF($D298="","",VLOOKUP($AD298,Opto_Req!$A$2:$K$6,9))</f>
        <v/>
      </c>
      <c r="Z298" s="152" t="str">
        <f>IF(OR($D298="",$AA298=""),"",MIN(VLOOKUP($AD298,Opto_Req!$A$2:$K$6,10),$AA298-VLOOKUP($AD298,Opto_Req!$A$2:$K$6,11)))</f>
        <v/>
      </c>
      <c r="AA298" s="453"/>
      <c r="AB298" s="453"/>
      <c r="AC298" s="151"/>
      <c r="AD298" s="126" t="e">
        <f>VLOOKUP($D298,Opto_Req!$N$2:$P$6,2)</f>
        <v>#N/A</v>
      </c>
      <c r="AE298" s="126" t="e">
        <f>VLOOKUP($D298,Opto_Req!$N$2:$P$6,3)</f>
        <v>#N/A</v>
      </c>
    </row>
    <row r="299" spans="1:31" x14ac:dyDescent="0.25">
      <c r="A299" s="125"/>
      <c r="B299" s="453"/>
      <c r="C299" s="453"/>
      <c r="D299" s="454"/>
      <c r="E299" s="457"/>
      <c r="F299" s="158" t="str">
        <f t="shared" si="24"/>
        <v/>
      </c>
      <c r="G299" s="148" t="str">
        <f>IF($D299="","",IF($U299="",VLOOKUP($AD299,Opto_Req!$A$2:$K$6,3),1))</f>
        <v/>
      </c>
      <c r="H299" s="455"/>
      <c r="I299" s="147" t="str">
        <f t="shared" si="26"/>
        <v/>
      </c>
      <c r="J299" s="148" t="str">
        <f>IF($D299="","",VLOOKUP($AD299,Opto_Req!$A$2:$K$6,4))</f>
        <v/>
      </c>
      <c r="K299" s="457"/>
      <c r="L299" s="158" t="str">
        <f t="shared" si="27"/>
        <v/>
      </c>
      <c r="M299" s="148" t="str">
        <f>IF($D299="","",VLOOKUP($AD299,Opto_Req!$A$2:$K$6,5))</f>
        <v/>
      </c>
      <c r="N299" s="455"/>
      <c r="O299" s="147" t="str">
        <f t="shared" si="28"/>
        <v/>
      </c>
      <c r="P299" s="148" t="str">
        <f>IF($D299="","",VLOOKUP($AD299,Opto_Req!$A$2:$K$6,6))</f>
        <v/>
      </c>
      <c r="Q299" s="149" t="str">
        <f t="shared" si="25"/>
        <v/>
      </c>
      <c r="R299" s="150" t="str">
        <f t="shared" si="29"/>
        <v/>
      </c>
      <c r="S299" s="151"/>
      <c r="T299" s="456"/>
      <c r="U299" s="456"/>
      <c r="V299" s="453"/>
      <c r="W299" s="456"/>
      <c r="X299" s="456"/>
      <c r="Y299" s="152" t="str">
        <f>IF($D299="","",VLOOKUP($AD299,Opto_Req!$A$2:$K$6,9))</f>
        <v/>
      </c>
      <c r="Z299" s="152" t="str">
        <f>IF(OR($D299="",$AA299=""),"",MIN(VLOOKUP($AD299,Opto_Req!$A$2:$K$6,10),$AA299-VLOOKUP($AD299,Opto_Req!$A$2:$K$6,11)))</f>
        <v/>
      </c>
      <c r="AA299" s="453"/>
      <c r="AB299" s="453"/>
      <c r="AC299" s="151"/>
      <c r="AD299" s="126" t="e">
        <f>VLOOKUP($D299,Opto_Req!$N$2:$P$6,2)</f>
        <v>#N/A</v>
      </c>
      <c r="AE299" s="126" t="e">
        <f>VLOOKUP($D299,Opto_Req!$N$2:$P$6,3)</f>
        <v>#N/A</v>
      </c>
    </row>
    <row r="300" spans="1:31" x14ac:dyDescent="0.25">
      <c r="A300" s="125"/>
      <c r="B300" s="453"/>
      <c r="C300" s="453"/>
      <c r="D300" s="454"/>
      <c r="E300" s="457"/>
      <c r="F300" s="158" t="str">
        <f t="shared" si="24"/>
        <v/>
      </c>
      <c r="G300" s="148" t="str">
        <f>IF($D300="","",IF($U300="",VLOOKUP($AD300,Opto_Req!$A$2:$K$6,3),1))</f>
        <v/>
      </c>
      <c r="H300" s="455"/>
      <c r="I300" s="147" t="str">
        <f t="shared" si="26"/>
        <v/>
      </c>
      <c r="J300" s="148" t="str">
        <f>IF($D300="","",VLOOKUP($AD300,Opto_Req!$A$2:$K$6,4))</f>
        <v/>
      </c>
      <c r="K300" s="457"/>
      <c r="L300" s="158" t="str">
        <f t="shared" si="27"/>
        <v/>
      </c>
      <c r="M300" s="148" t="str">
        <f>IF($D300="","",VLOOKUP($AD300,Opto_Req!$A$2:$K$6,5))</f>
        <v/>
      </c>
      <c r="N300" s="455"/>
      <c r="O300" s="147" t="str">
        <f t="shared" si="28"/>
        <v/>
      </c>
      <c r="P300" s="148" t="str">
        <f>IF($D300="","",VLOOKUP($AD300,Opto_Req!$A$2:$K$6,6))</f>
        <v/>
      </c>
      <c r="Q300" s="149" t="str">
        <f t="shared" si="25"/>
        <v/>
      </c>
      <c r="R300" s="150" t="str">
        <f t="shared" si="29"/>
        <v/>
      </c>
      <c r="S300" s="151"/>
      <c r="T300" s="456"/>
      <c r="U300" s="456"/>
      <c r="V300" s="453"/>
      <c r="W300" s="456"/>
      <c r="X300" s="456"/>
      <c r="Y300" s="152" t="str">
        <f>IF($D300="","",VLOOKUP($AD300,Opto_Req!$A$2:$K$6,9))</f>
        <v/>
      </c>
      <c r="Z300" s="152" t="str">
        <f>IF(OR($D300="",$AA300=""),"",MIN(VLOOKUP($AD300,Opto_Req!$A$2:$K$6,10),$AA300-VLOOKUP($AD300,Opto_Req!$A$2:$K$6,11)))</f>
        <v/>
      </c>
      <c r="AA300" s="453"/>
      <c r="AB300" s="453"/>
      <c r="AC300" s="151"/>
      <c r="AD300" s="126" t="e">
        <f>VLOOKUP($D300,Opto_Req!$N$2:$P$6,2)</f>
        <v>#N/A</v>
      </c>
      <c r="AE300" s="126" t="e">
        <f>VLOOKUP($D300,Opto_Req!$N$2:$P$6,3)</f>
        <v>#N/A</v>
      </c>
    </row>
    <row r="301" spans="1:31" x14ac:dyDescent="0.25">
      <c r="A301" s="125"/>
      <c r="B301" s="453"/>
      <c r="C301" s="453"/>
      <c r="D301" s="454"/>
      <c r="E301" s="457"/>
      <c r="F301" s="158" t="str">
        <f t="shared" si="24"/>
        <v/>
      </c>
      <c r="G301" s="148" t="str">
        <f>IF($D301="","",IF($U301="",VLOOKUP($AD301,Opto_Req!$A$2:$K$6,3),1))</f>
        <v/>
      </c>
      <c r="H301" s="455"/>
      <c r="I301" s="147" t="str">
        <f t="shared" si="26"/>
        <v/>
      </c>
      <c r="J301" s="148" t="str">
        <f>IF($D301="","",VLOOKUP($AD301,Opto_Req!$A$2:$K$6,4))</f>
        <v/>
      </c>
      <c r="K301" s="457"/>
      <c r="L301" s="158" t="str">
        <f t="shared" si="27"/>
        <v/>
      </c>
      <c r="M301" s="148" t="str">
        <f>IF($D301="","",VLOOKUP($AD301,Opto_Req!$A$2:$K$6,5))</f>
        <v/>
      </c>
      <c r="N301" s="455"/>
      <c r="O301" s="147" t="str">
        <f t="shared" si="28"/>
        <v/>
      </c>
      <c r="P301" s="148" t="str">
        <f>IF($D301="","",VLOOKUP($AD301,Opto_Req!$A$2:$K$6,6))</f>
        <v/>
      </c>
      <c r="Q301" s="149" t="str">
        <f t="shared" si="25"/>
        <v/>
      </c>
      <c r="R301" s="150" t="str">
        <f t="shared" si="29"/>
        <v/>
      </c>
      <c r="S301" s="151"/>
      <c r="T301" s="456"/>
      <c r="U301" s="456"/>
      <c r="V301" s="453"/>
      <c r="W301" s="456"/>
      <c r="X301" s="456"/>
      <c r="Y301" s="152" t="str">
        <f>IF($D301="","",VLOOKUP($AD301,Opto_Req!$A$2:$K$6,9))</f>
        <v/>
      </c>
      <c r="Z301" s="152" t="str">
        <f>IF(OR($D301="",$AA301=""),"",MIN(VLOOKUP($AD301,Opto_Req!$A$2:$K$6,10),$AA301-VLOOKUP($AD301,Opto_Req!$A$2:$K$6,11)))</f>
        <v/>
      </c>
      <c r="AA301" s="453"/>
      <c r="AB301" s="453"/>
      <c r="AC301" s="151"/>
      <c r="AD301" s="126" t="e">
        <f>VLOOKUP($D301,Opto_Req!$N$2:$P$6,2)</f>
        <v>#N/A</v>
      </c>
      <c r="AE301" s="126" t="e">
        <f>VLOOKUP($D301,Opto_Req!$N$2:$P$6,3)</f>
        <v>#N/A</v>
      </c>
    </row>
    <row r="302" spans="1:31" x14ac:dyDescent="0.25">
      <c r="A302" s="125"/>
      <c r="B302" s="453"/>
      <c r="C302" s="453"/>
      <c r="D302" s="454"/>
      <c r="E302" s="457"/>
      <c r="F302" s="158" t="str">
        <f t="shared" si="24"/>
        <v/>
      </c>
      <c r="G302" s="148" t="str">
        <f>IF($D302="","",IF($U302="",VLOOKUP($AD302,Opto_Req!$A$2:$K$6,3),1))</f>
        <v/>
      </c>
      <c r="H302" s="455"/>
      <c r="I302" s="147" t="str">
        <f t="shared" si="26"/>
        <v/>
      </c>
      <c r="J302" s="148" t="str">
        <f>IF($D302="","",VLOOKUP($AD302,Opto_Req!$A$2:$K$6,4))</f>
        <v/>
      </c>
      <c r="K302" s="457"/>
      <c r="L302" s="158" t="str">
        <f t="shared" si="27"/>
        <v/>
      </c>
      <c r="M302" s="148" t="str">
        <f>IF($D302="","",VLOOKUP($AD302,Opto_Req!$A$2:$K$6,5))</f>
        <v/>
      </c>
      <c r="N302" s="455"/>
      <c r="O302" s="147" t="str">
        <f t="shared" si="28"/>
        <v/>
      </c>
      <c r="P302" s="148" t="str">
        <f>IF($D302="","",VLOOKUP($AD302,Opto_Req!$A$2:$K$6,6))</f>
        <v/>
      </c>
      <c r="Q302" s="149" t="str">
        <f t="shared" si="25"/>
        <v/>
      </c>
      <c r="R302" s="150" t="str">
        <f t="shared" si="29"/>
        <v/>
      </c>
      <c r="S302" s="151"/>
      <c r="T302" s="456"/>
      <c r="U302" s="456"/>
      <c r="V302" s="453"/>
      <c r="W302" s="456"/>
      <c r="X302" s="456"/>
      <c r="Y302" s="152" t="str">
        <f>IF($D302="","",VLOOKUP($AD302,Opto_Req!$A$2:$K$6,9))</f>
        <v/>
      </c>
      <c r="Z302" s="152" t="str">
        <f>IF(OR($D302="",$AA302=""),"",MIN(VLOOKUP($AD302,Opto_Req!$A$2:$K$6,10),$AA302-VLOOKUP($AD302,Opto_Req!$A$2:$K$6,11)))</f>
        <v/>
      </c>
      <c r="AA302" s="453"/>
      <c r="AB302" s="453"/>
      <c r="AC302" s="151"/>
      <c r="AD302" s="126" t="e">
        <f>VLOOKUP($D302,Opto_Req!$N$2:$P$6,2)</f>
        <v>#N/A</v>
      </c>
      <c r="AE302" s="126" t="e">
        <f>VLOOKUP($D302,Opto_Req!$N$2:$P$6,3)</f>
        <v>#N/A</v>
      </c>
    </row>
    <row r="303" spans="1:31" x14ac:dyDescent="0.25">
      <c r="A303" s="125"/>
      <c r="B303" s="453"/>
      <c r="C303" s="453"/>
      <c r="D303" s="454"/>
      <c r="E303" s="457"/>
      <c r="F303" s="158" t="str">
        <f t="shared" si="24"/>
        <v/>
      </c>
      <c r="G303" s="148" t="str">
        <f>IF($D303="","",IF($U303="",VLOOKUP($AD303,Opto_Req!$A$2:$K$6,3),1))</f>
        <v/>
      </c>
      <c r="H303" s="455"/>
      <c r="I303" s="147" t="str">
        <f t="shared" si="26"/>
        <v/>
      </c>
      <c r="J303" s="148" t="str">
        <f>IF($D303="","",VLOOKUP($AD303,Opto_Req!$A$2:$K$6,4))</f>
        <v/>
      </c>
      <c r="K303" s="457"/>
      <c r="L303" s="158" t="str">
        <f t="shared" si="27"/>
        <v/>
      </c>
      <c r="M303" s="148" t="str">
        <f>IF($D303="","",VLOOKUP($AD303,Opto_Req!$A$2:$K$6,5))</f>
        <v/>
      </c>
      <c r="N303" s="455"/>
      <c r="O303" s="147" t="str">
        <f t="shared" si="28"/>
        <v/>
      </c>
      <c r="P303" s="148" t="str">
        <f>IF($D303="","",VLOOKUP($AD303,Opto_Req!$A$2:$K$6,6))</f>
        <v/>
      </c>
      <c r="Q303" s="149" t="str">
        <f t="shared" si="25"/>
        <v/>
      </c>
      <c r="R303" s="150" t="str">
        <f t="shared" si="29"/>
        <v/>
      </c>
      <c r="S303" s="151"/>
      <c r="T303" s="456"/>
      <c r="U303" s="456"/>
      <c r="V303" s="453"/>
      <c r="W303" s="456"/>
      <c r="X303" s="456"/>
      <c r="Y303" s="152" t="str">
        <f>IF($D303="","",VLOOKUP($AD303,Opto_Req!$A$2:$K$6,9))</f>
        <v/>
      </c>
      <c r="Z303" s="152" t="str">
        <f>IF(OR($D303="",$AA303=""),"",MIN(VLOOKUP($AD303,Opto_Req!$A$2:$K$6,10),$AA303-VLOOKUP($AD303,Opto_Req!$A$2:$K$6,11)))</f>
        <v/>
      </c>
      <c r="AA303" s="453"/>
      <c r="AB303" s="453"/>
      <c r="AC303" s="151"/>
      <c r="AD303" s="126" t="e">
        <f>VLOOKUP($D303,Opto_Req!$N$2:$P$6,2)</f>
        <v>#N/A</v>
      </c>
      <c r="AE303" s="126" t="e">
        <f>VLOOKUP($D303,Opto_Req!$N$2:$P$6,3)</f>
        <v>#N/A</v>
      </c>
    </row>
    <row r="304" spans="1:31" x14ac:dyDescent="0.25">
      <c r="A304" s="125"/>
      <c r="B304" s="453"/>
      <c r="C304" s="453"/>
      <c r="D304" s="454"/>
      <c r="E304" s="457"/>
      <c r="F304" s="158" t="str">
        <f t="shared" si="24"/>
        <v/>
      </c>
      <c r="G304" s="148" t="str">
        <f>IF($D304="","",IF($U304="",VLOOKUP($AD304,Opto_Req!$A$2:$K$6,3),1))</f>
        <v/>
      </c>
      <c r="H304" s="455"/>
      <c r="I304" s="147" t="str">
        <f t="shared" si="26"/>
        <v/>
      </c>
      <c r="J304" s="148" t="str">
        <f>IF($D304="","",VLOOKUP($AD304,Opto_Req!$A$2:$K$6,4))</f>
        <v/>
      </c>
      <c r="K304" s="457"/>
      <c r="L304" s="158" t="str">
        <f t="shared" si="27"/>
        <v/>
      </c>
      <c r="M304" s="148" t="str">
        <f>IF($D304="","",VLOOKUP($AD304,Opto_Req!$A$2:$K$6,5))</f>
        <v/>
      </c>
      <c r="N304" s="455"/>
      <c r="O304" s="147" t="str">
        <f t="shared" si="28"/>
        <v/>
      </c>
      <c r="P304" s="148" t="str">
        <f>IF($D304="","",VLOOKUP($AD304,Opto_Req!$A$2:$K$6,6))</f>
        <v/>
      </c>
      <c r="Q304" s="149" t="str">
        <f t="shared" si="25"/>
        <v/>
      </c>
      <c r="R304" s="150" t="str">
        <f t="shared" si="29"/>
        <v/>
      </c>
      <c r="S304" s="151"/>
      <c r="T304" s="456"/>
      <c r="U304" s="456"/>
      <c r="V304" s="453"/>
      <c r="W304" s="456"/>
      <c r="X304" s="456"/>
      <c r="Y304" s="152" t="str">
        <f>IF($D304="","",VLOOKUP($AD304,Opto_Req!$A$2:$K$6,9))</f>
        <v/>
      </c>
      <c r="Z304" s="152" t="str">
        <f>IF(OR($D304="",$AA304=""),"",MIN(VLOOKUP($AD304,Opto_Req!$A$2:$K$6,10),$AA304-VLOOKUP($AD304,Opto_Req!$A$2:$K$6,11)))</f>
        <v/>
      </c>
      <c r="AA304" s="453"/>
      <c r="AB304" s="453"/>
      <c r="AC304" s="151"/>
      <c r="AD304" s="126" t="e">
        <f>VLOOKUP($D304,Opto_Req!$N$2:$P$6,2)</f>
        <v>#N/A</v>
      </c>
      <c r="AE304" s="126" t="e">
        <f>VLOOKUP($D304,Opto_Req!$N$2:$P$6,3)</f>
        <v>#N/A</v>
      </c>
    </row>
    <row r="305" spans="1:31" x14ac:dyDescent="0.25">
      <c r="A305" s="125"/>
      <c r="B305" s="453"/>
      <c r="C305" s="453"/>
      <c r="D305" s="454"/>
      <c r="E305" s="457"/>
      <c r="F305" s="158" t="str">
        <f t="shared" si="24"/>
        <v/>
      </c>
      <c r="G305" s="148" t="str">
        <f>IF($D305="","",IF($U305="",VLOOKUP($AD305,Opto_Req!$A$2:$K$6,3),1))</f>
        <v/>
      </c>
      <c r="H305" s="455"/>
      <c r="I305" s="147" t="str">
        <f t="shared" si="26"/>
        <v/>
      </c>
      <c r="J305" s="148" t="str">
        <f>IF($D305="","",VLOOKUP($AD305,Opto_Req!$A$2:$K$6,4))</f>
        <v/>
      </c>
      <c r="K305" s="457"/>
      <c r="L305" s="158" t="str">
        <f t="shared" si="27"/>
        <v/>
      </c>
      <c r="M305" s="148" t="str">
        <f>IF($D305="","",VLOOKUP($AD305,Opto_Req!$A$2:$K$6,5))</f>
        <v/>
      </c>
      <c r="N305" s="455"/>
      <c r="O305" s="147" t="str">
        <f t="shared" si="28"/>
        <v/>
      </c>
      <c r="P305" s="148" t="str">
        <f>IF($D305="","",VLOOKUP($AD305,Opto_Req!$A$2:$K$6,6))</f>
        <v/>
      </c>
      <c r="Q305" s="149" t="str">
        <f t="shared" si="25"/>
        <v/>
      </c>
      <c r="R305" s="150" t="str">
        <f t="shared" si="29"/>
        <v/>
      </c>
      <c r="S305" s="151"/>
      <c r="T305" s="456"/>
      <c r="U305" s="456"/>
      <c r="V305" s="453"/>
      <c r="W305" s="456"/>
      <c r="X305" s="456"/>
      <c r="Y305" s="152" t="str">
        <f>IF($D305="","",VLOOKUP($AD305,Opto_Req!$A$2:$K$6,9))</f>
        <v/>
      </c>
      <c r="Z305" s="152" t="str">
        <f>IF(OR($D305="",$AA305=""),"",MIN(VLOOKUP($AD305,Opto_Req!$A$2:$K$6,10),$AA305-VLOOKUP($AD305,Opto_Req!$A$2:$K$6,11)))</f>
        <v/>
      </c>
      <c r="AA305" s="453"/>
      <c r="AB305" s="453"/>
      <c r="AC305" s="151"/>
      <c r="AD305" s="126" t="e">
        <f>VLOOKUP($D305,Opto_Req!$N$2:$P$6,2)</f>
        <v>#N/A</v>
      </c>
      <c r="AE305" s="126" t="e">
        <f>VLOOKUP($D305,Opto_Req!$N$2:$P$6,3)</f>
        <v>#N/A</v>
      </c>
    </row>
    <row r="306" spans="1:31" x14ac:dyDescent="0.25">
      <c r="A306" s="125"/>
      <c r="B306" s="453"/>
      <c r="C306" s="453"/>
      <c r="D306" s="454"/>
      <c r="E306" s="457"/>
      <c r="F306" s="158" t="str">
        <f t="shared" si="24"/>
        <v/>
      </c>
      <c r="G306" s="148" t="str">
        <f>IF($D306="","",IF($U306="",VLOOKUP($AD306,Opto_Req!$A$2:$K$6,3),1))</f>
        <v/>
      </c>
      <c r="H306" s="455"/>
      <c r="I306" s="147" t="str">
        <f t="shared" si="26"/>
        <v/>
      </c>
      <c r="J306" s="148" t="str">
        <f>IF($D306="","",VLOOKUP($AD306,Opto_Req!$A$2:$K$6,4))</f>
        <v/>
      </c>
      <c r="K306" s="457"/>
      <c r="L306" s="158" t="str">
        <f t="shared" si="27"/>
        <v/>
      </c>
      <c r="M306" s="148" t="str">
        <f>IF($D306="","",VLOOKUP($AD306,Opto_Req!$A$2:$K$6,5))</f>
        <v/>
      </c>
      <c r="N306" s="455"/>
      <c r="O306" s="147" t="str">
        <f t="shared" si="28"/>
        <v/>
      </c>
      <c r="P306" s="148" t="str">
        <f>IF($D306="","",VLOOKUP($AD306,Opto_Req!$A$2:$K$6,6))</f>
        <v/>
      </c>
      <c r="Q306" s="149" t="str">
        <f t="shared" si="25"/>
        <v/>
      </c>
      <c r="R306" s="150" t="str">
        <f t="shared" si="29"/>
        <v/>
      </c>
      <c r="S306" s="151"/>
      <c r="T306" s="456"/>
      <c r="U306" s="456"/>
      <c r="V306" s="453"/>
      <c r="W306" s="456"/>
      <c r="X306" s="456"/>
      <c r="Y306" s="152" t="str">
        <f>IF($D306="","",VLOOKUP($AD306,Opto_Req!$A$2:$K$6,9))</f>
        <v/>
      </c>
      <c r="Z306" s="152" t="str">
        <f>IF(OR($D306="",$AA306=""),"",MIN(VLOOKUP($AD306,Opto_Req!$A$2:$K$6,10),$AA306-VLOOKUP($AD306,Opto_Req!$A$2:$K$6,11)))</f>
        <v/>
      </c>
      <c r="AA306" s="453"/>
      <c r="AB306" s="453"/>
      <c r="AC306" s="151"/>
      <c r="AD306" s="126" t="e">
        <f>VLOOKUP($D306,Opto_Req!$N$2:$P$6,2)</f>
        <v>#N/A</v>
      </c>
      <c r="AE306" s="126" t="e">
        <f>VLOOKUP($D306,Opto_Req!$N$2:$P$6,3)</f>
        <v>#N/A</v>
      </c>
    </row>
    <row r="307" spans="1:31" x14ac:dyDescent="0.25">
      <c r="A307" s="125"/>
      <c r="B307" s="453"/>
      <c r="C307" s="453"/>
      <c r="D307" s="454"/>
      <c r="E307" s="457"/>
      <c r="F307" s="158" t="str">
        <f t="shared" si="24"/>
        <v/>
      </c>
      <c r="G307" s="148" t="str">
        <f>IF($D307="","",IF($U307="",VLOOKUP($AD307,Opto_Req!$A$2:$K$6,3),1))</f>
        <v/>
      </c>
      <c r="H307" s="455"/>
      <c r="I307" s="147" t="str">
        <f t="shared" si="26"/>
        <v/>
      </c>
      <c r="J307" s="148" t="str">
        <f>IF($D307="","",VLOOKUP($AD307,Opto_Req!$A$2:$K$6,4))</f>
        <v/>
      </c>
      <c r="K307" s="457"/>
      <c r="L307" s="158" t="str">
        <f t="shared" si="27"/>
        <v/>
      </c>
      <c r="M307" s="148" t="str">
        <f>IF($D307="","",VLOOKUP($AD307,Opto_Req!$A$2:$K$6,5))</f>
        <v/>
      </c>
      <c r="N307" s="455"/>
      <c r="O307" s="147" t="str">
        <f t="shared" si="28"/>
        <v/>
      </c>
      <c r="P307" s="148" t="str">
        <f>IF($D307="","",VLOOKUP($AD307,Opto_Req!$A$2:$K$6,6))</f>
        <v/>
      </c>
      <c r="Q307" s="149" t="str">
        <f t="shared" si="25"/>
        <v/>
      </c>
      <c r="R307" s="150" t="str">
        <f t="shared" si="29"/>
        <v/>
      </c>
      <c r="S307" s="151"/>
      <c r="T307" s="456"/>
      <c r="U307" s="456"/>
      <c r="V307" s="453"/>
      <c r="W307" s="456"/>
      <c r="X307" s="456"/>
      <c r="Y307" s="152" t="str">
        <f>IF($D307="","",VLOOKUP($AD307,Opto_Req!$A$2:$K$6,9))</f>
        <v/>
      </c>
      <c r="Z307" s="152" t="str">
        <f>IF(OR($D307="",$AA307=""),"",MIN(VLOOKUP($AD307,Opto_Req!$A$2:$K$6,10),$AA307-VLOOKUP($AD307,Opto_Req!$A$2:$K$6,11)))</f>
        <v/>
      </c>
      <c r="AA307" s="453"/>
      <c r="AB307" s="453"/>
      <c r="AC307" s="151"/>
      <c r="AD307" s="126" t="e">
        <f>VLOOKUP($D307,Opto_Req!$N$2:$P$6,2)</f>
        <v>#N/A</v>
      </c>
      <c r="AE307" s="126" t="e">
        <f>VLOOKUP($D307,Opto_Req!$N$2:$P$6,3)</f>
        <v>#N/A</v>
      </c>
    </row>
    <row r="308" spans="1:31" x14ac:dyDescent="0.25">
      <c r="A308" s="125"/>
      <c r="B308" s="453"/>
      <c r="C308" s="453"/>
      <c r="D308" s="454"/>
      <c r="E308" s="457"/>
      <c r="F308" s="158" t="str">
        <f t="shared" si="24"/>
        <v/>
      </c>
      <c r="G308" s="148" t="str">
        <f>IF($D308="","",IF($U308="",VLOOKUP($AD308,Opto_Req!$A$2:$K$6,3),1))</f>
        <v/>
      </c>
      <c r="H308" s="455"/>
      <c r="I308" s="147" t="str">
        <f t="shared" si="26"/>
        <v/>
      </c>
      <c r="J308" s="148" t="str">
        <f>IF($D308="","",VLOOKUP($AD308,Opto_Req!$A$2:$K$6,4))</f>
        <v/>
      </c>
      <c r="K308" s="457"/>
      <c r="L308" s="158" t="str">
        <f t="shared" si="27"/>
        <v/>
      </c>
      <c r="M308" s="148" t="str">
        <f>IF($D308="","",VLOOKUP($AD308,Opto_Req!$A$2:$K$6,5))</f>
        <v/>
      </c>
      <c r="N308" s="455"/>
      <c r="O308" s="147" t="str">
        <f t="shared" si="28"/>
        <v/>
      </c>
      <c r="P308" s="148" t="str">
        <f>IF($D308="","",VLOOKUP($AD308,Opto_Req!$A$2:$K$6,6))</f>
        <v/>
      </c>
      <c r="Q308" s="149" t="str">
        <f t="shared" si="25"/>
        <v/>
      </c>
      <c r="R308" s="150" t="str">
        <f t="shared" si="29"/>
        <v/>
      </c>
      <c r="S308" s="151"/>
      <c r="T308" s="456"/>
      <c r="U308" s="456"/>
      <c r="V308" s="453"/>
      <c r="W308" s="456"/>
      <c r="X308" s="456"/>
      <c r="Y308" s="152" t="str">
        <f>IF($D308="","",VLOOKUP($AD308,Opto_Req!$A$2:$K$6,9))</f>
        <v/>
      </c>
      <c r="Z308" s="152" t="str">
        <f>IF(OR($D308="",$AA308=""),"",MIN(VLOOKUP($AD308,Opto_Req!$A$2:$K$6,10),$AA308-VLOOKUP($AD308,Opto_Req!$A$2:$K$6,11)))</f>
        <v/>
      </c>
      <c r="AA308" s="453"/>
      <c r="AB308" s="453"/>
      <c r="AC308" s="151"/>
      <c r="AD308" s="126" t="e">
        <f>VLOOKUP($D308,Opto_Req!$N$2:$P$6,2)</f>
        <v>#N/A</v>
      </c>
      <c r="AE308" s="126" t="e">
        <f>VLOOKUP($D308,Opto_Req!$N$2:$P$6,3)</f>
        <v>#N/A</v>
      </c>
    </row>
    <row r="309" spans="1:31" x14ac:dyDescent="0.25">
      <c r="A309" s="125"/>
      <c r="B309" s="453"/>
      <c r="C309" s="453"/>
      <c r="D309" s="454"/>
      <c r="E309" s="457"/>
      <c r="F309" s="158" t="str">
        <f t="shared" si="24"/>
        <v/>
      </c>
      <c r="G309" s="148" t="str">
        <f>IF($D309="","",IF($U309="",VLOOKUP($AD309,Opto_Req!$A$2:$K$6,3),1))</f>
        <v/>
      </c>
      <c r="H309" s="455"/>
      <c r="I309" s="147" t="str">
        <f t="shared" si="26"/>
        <v/>
      </c>
      <c r="J309" s="148" t="str">
        <f>IF($D309="","",VLOOKUP($AD309,Opto_Req!$A$2:$K$6,4))</f>
        <v/>
      </c>
      <c r="K309" s="457"/>
      <c r="L309" s="158" t="str">
        <f t="shared" si="27"/>
        <v/>
      </c>
      <c r="M309" s="148" t="str">
        <f>IF($D309="","",VLOOKUP($AD309,Opto_Req!$A$2:$K$6,5))</f>
        <v/>
      </c>
      <c r="N309" s="455"/>
      <c r="O309" s="147" t="str">
        <f t="shared" si="28"/>
        <v/>
      </c>
      <c r="P309" s="148" t="str">
        <f>IF($D309="","",VLOOKUP($AD309,Opto_Req!$A$2:$K$6,6))</f>
        <v/>
      </c>
      <c r="Q309" s="149" t="str">
        <f t="shared" si="25"/>
        <v/>
      </c>
      <c r="R309" s="150" t="str">
        <f t="shared" si="29"/>
        <v/>
      </c>
      <c r="S309" s="151"/>
      <c r="T309" s="456"/>
      <c r="U309" s="456"/>
      <c r="V309" s="453"/>
      <c r="W309" s="456"/>
      <c r="X309" s="456"/>
      <c r="Y309" s="152" t="str">
        <f>IF($D309="","",VLOOKUP($AD309,Opto_Req!$A$2:$K$6,9))</f>
        <v/>
      </c>
      <c r="Z309" s="152" t="str">
        <f>IF(OR($D309="",$AA309=""),"",MIN(VLOOKUP($AD309,Opto_Req!$A$2:$K$6,10),$AA309-VLOOKUP($AD309,Opto_Req!$A$2:$K$6,11)))</f>
        <v/>
      </c>
      <c r="AA309" s="453"/>
      <c r="AB309" s="453"/>
      <c r="AC309" s="151"/>
      <c r="AD309" s="126" t="e">
        <f>VLOOKUP($D309,Opto_Req!$N$2:$P$6,2)</f>
        <v>#N/A</v>
      </c>
      <c r="AE309" s="126" t="e">
        <f>VLOOKUP($D309,Opto_Req!$N$2:$P$6,3)</f>
        <v>#N/A</v>
      </c>
    </row>
    <row r="310" spans="1:31" x14ac:dyDescent="0.25">
      <c r="A310" s="125"/>
      <c r="B310" s="453"/>
      <c r="C310" s="453"/>
      <c r="D310" s="454"/>
      <c r="E310" s="457"/>
      <c r="F310" s="158" t="str">
        <f t="shared" si="24"/>
        <v/>
      </c>
      <c r="G310" s="148" t="str">
        <f>IF($D310="","",IF($U310="",VLOOKUP($AD310,Opto_Req!$A$2:$K$6,3),1))</f>
        <v/>
      </c>
      <c r="H310" s="455"/>
      <c r="I310" s="147" t="str">
        <f t="shared" si="26"/>
        <v/>
      </c>
      <c r="J310" s="148" t="str">
        <f>IF($D310="","",VLOOKUP($AD310,Opto_Req!$A$2:$K$6,4))</f>
        <v/>
      </c>
      <c r="K310" s="457"/>
      <c r="L310" s="158" t="str">
        <f t="shared" si="27"/>
        <v/>
      </c>
      <c r="M310" s="148" t="str">
        <f>IF($D310="","",VLOOKUP($AD310,Opto_Req!$A$2:$K$6,5))</f>
        <v/>
      </c>
      <c r="N310" s="455"/>
      <c r="O310" s="147" t="str">
        <f t="shared" si="28"/>
        <v/>
      </c>
      <c r="P310" s="148" t="str">
        <f>IF($D310="","",VLOOKUP($AD310,Opto_Req!$A$2:$K$6,6))</f>
        <v/>
      </c>
      <c r="Q310" s="149" t="str">
        <f t="shared" si="25"/>
        <v/>
      </c>
      <c r="R310" s="150" t="str">
        <f t="shared" si="29"/>
        <v/>
      </c>
      <c r="S310" s="151"/>
      <c r="T310" s="456"/>
      <c r="U310" s="456"/>
      <c r="V310" s="453"/>
      <c r="W310" s="456"/>
      <c r="X310" s="456"/>
      <c r="Y310" s="152" t="str">
        <f>IF($D310="","",VLOOKUP($AD310,Opto_Req!$A$2:$K$6,9))</f>
        <v/>
      </c>
      <c r="Z310" s="152" t="str">
        <f>IF(OR($D310="",$AA310=""),"",MIN(VLOOKUP($AD310,Opto_Req!$A$2:$K$6,10),$AA310-VLOOKUP($AD310,Opto_Req!$A$2:$K$6,11)))</f>
        <v/>
      </c>
      <c r="AA310" s="453"/>
      <c r="AB310" s="453"/>
      <c r="AC310" s="151"/>
      <c r="AD310" s="126" t="e">
        <f>VLOOKUP($D310,Opto_Req!$N$2:$P$6,2)</f>
        <v>#N/A</v>
      </c>
      <c r="AE310" s="126" t="e">
        <f>VLOOKUP($D310,Opto_Req!$N$2:$P$6,3)</f>
        <v>#N/A</v>
      </c>
    </row>
    <row r="311" spans="1:31" x14ac:dyDescent="0.25">
      <c r="A311" s="125"/>
      <c r="B311" s="453"/>
      <c r="C311" s="453"/>
      <c r="D311" s="454"/>
      <c r="E311" s="457"/>
      <c r="F311" s="158" t="str">
        <f t="shared" si="24"/>
        <v/>
      </c>
      <c r="G311" s="148" t="str">
        <f>IF($D311="","",IF($U311="",VLOOKUP($AD311,Opto_Req!$A$2:$K$6,3),1))</f>
        <v/>
      </c>
      <c r="H311" s="455"/>
      <c r="I311" s="147" t="str">
        <f t="shared" si="26"/>
        <v/>
      </c>
      <c r="J311" s="148" t="str">
        <f>IF($D311="","",VLOOKUP($AD311,Opto_Req!$A$2:$K$6,4))</f>
        <v/>
      </c>
      <c r="K311" s="457"/>
      <c r="L311" s="158" t="str">
        <f t="shared" si="27"/>
        <v/>
      </c>
      <c r="M311" s="148" t="str">
        <f>IF($D311="","",VLOOKUP($AD311,Opto_Req!$A$2:$K$6,5))</f>
        <v/>
      </c>
      <c r="N311" s="455"/>
      <c r="O311" s="147" t="str">
        <f t="shared" si="28"/>
        <v/>
      </c>
      <c r="P311" s="148" t="str">
        <f>IF($D311="","",VLOOKUP($AD311,Opto_Req!$A$2:$K$6,6))</f>
        <v/>
      </c>
      <c r="Q311" s="149" t="str">
        <f t="shared" si="25"/>
        <v/>
      </c>
      <c r="R311" s="150" t="str">
        <f t="shared" si="29"/>
        <v/>
      </c>
      <c r="S311" s="151"/>
      <c r="T311" s="456"/>
      <c r="U311" s="456"/>
      <c r="V311" s="453"/>
      <c r="W311" s="456"/>
      <c r="X311" s="456"/>
      <c r="Y311" s="152" t="str">
        <f>IF($D311="","",VLOOKUP($AD311,Opto_Req!$A$2:$K$6,9))</f>
        <v/>
      </c>
      <c r="Z311" s="152" t="str">
        <f>IF(OR($D311="",$AA311=""),"",MIN(VLOOKUP($AD311,Opto_Req!$A$2:$K$6,10),$AA311-VLOOKUP($AD311,Opto_Req!$A$2:$K$6,11)))</f>
        <v/>
      </c>
      <c r="AA311" s="453"/>
      <c r="AB311" s="453"/>
      <c r="AC311" s="151"/>
      <c r="AD311" s="126" t="e">
        <f>VLOOKUP($D311,Opto_Req!$N$2:$P$6,2)</f>
        <v>#N/A</v>
      </c>
      <c r="AE311" s="126" t="e">
        <f>VLOOKUP($D311,Opto_Req!$N$2:$P$6,3)</f>
        <v>#N/A</v>
      </c>
    </row>
    <row r="312" spans="1:31" x14ac:dyDescent="0.25">
      <c r="A312" s="125"/>
      <c r="B312" s="453"/>
      <c r="C312" s="453"/>
      <c r="D312" s="454"/>
      <c r="E312" s="457"/>
      <c r="F312" s="158" t="str">
        <f t="shared" si="24"/>
        <v/>
      </c>
      <c r="G312" s="148" t="str">
        <f>IF($D312="","",IF($U312="",VLOOKUP($AD312,Opto_Req!$A$2:$K$6,3),1))</f>
        <v/>
      </c>
      <c r="H312" s="455"/>
      <c r="I312" s="147" t="str">
        <f t="shared" si="26"/>
        <v/>
      </c>
      <c r="J312" s="148" t="str">
        <f>IF($D312="","",VLOOKUP($AD312,Opto_Req!$A$2:$K$6,4))</f>
        <v/>
      </c>
      <c r="K312" s="457"/>
      <c r="L312" s="158" t="str">
        <f t="shared" si="27"/>
        <v/>
      </c>
      <c r="M312" s="148" t="str">
        <f>IF($D312="","",VLOOKUP($AD312,Opto_Req!$A$2:$K$6,5))</f>
        <v/>
      </c>
      <c r="N312" s="455"/>
      <c r="O312" s="147" t="str">
        <f t="shared" si="28"/>
        <v/>
      </c>
      <c r="P312" s="148" t="str">
        <f>IF($D312="","",VLOOKUP($AD312,Opto_Req!$A$2:$K$6,6))</f>
        <v/>
      </c>
      <c r="Q312" s="149" t="str">
        <f t="shared" si="25"/>
        <v/>
      </c>
      <c r="R312" s="150" t="str">
        <f t="shared" si="29"/>
        <v/>
      </c>
      <c r="S312" s="151"/>
      <c r="T312" s="456"/>
      <c r="U312" s="456"/>
      <c r="V312" s="453"/>
      <c r="W312" s="456"/>
      <c r="X312" s="456"/>
      <c r="Y312" s="152" t="str">
        <f>IF($D312="","",VLOOKUP($AD312,Opto_Req!$A$2:$K$6,9))</f>
        <v/>
      </c>
      <c r="Z312" s="152" t="str">
        <f>IF(OR($D312="",$AA312=""),"",MIN(VLOOKUP($AD312,Opto_Req!$A$2:$K$6,10),$AA312-VLOOKUP($AD312,Opto_Req!$A$2:$K$6,11)))</f>
        <v/>
      </c>
      <c r="AA312" s="453"/>
      <c r="AB312" s="453"/>
      <c r="AC312" s="151"/>
      <c r="AD312" s="126" t="e">
        <f>VLOOKUP($D312,Opto_Req!$N$2:$P$6,2)</f>
        <v>#N/A</v>
      </c>
      <c r="AE312" s="126" t="e">
        <f>VLOOKUP($D312,Opto_Req!$N$2:$P$6,3)</f>
        <v>#N/A</v>
      </c>
    </row>
    <row r="313" spans="1:31" x14ac:dyDescent="0.25">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row>
    <row r="314" spans="1:31" x14ac:dyDescent="0.25">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c r="AC314" s="125"/>
    </row>
    <row r="315" spans="1:31" x14ac:dyDescent="0.25">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row>
    <row r="316" spans="1:31" x14ac:dyDescent="0.2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row>
    <row r="317" spans="1:31" x14ac:dyDescent="0.2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row>
    <row r="318" spans="1:31" x14ac:dyDescent="0.2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row>
    <row r="319" spans="1:31" x14ac:dyDescent="0.2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row>
    <row r="320" spans="1:31" x14ac:dyDescent="0.2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row>
    <row r="321" spans="1:29" x14ac:dyDescent="0.2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row>
    <row r="322" spans="1:29" x14ac:dyDescent="0.2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row>
  </sheetData>
  <sheetProtection algorithmName="SHA-512" hashValue="W1DsAUhvCAMJGMobCH0FL3n+mbCJktQ4X2vn3JHnMdGZHHpnoUefYF1Okf0KelKgch6PV0Kjxzj1FDqWAw8hhA==" saltValue="J1DKmXCMkR4r6i2IDPpd0Q==" spinCount="100000" sheet="1" objects="1" scenarios="1"/>
  <mergeCells count="20">
    <mergeCell ref="C3:D3"/>
    <mergeCell ref="G3:I3"/>
    <mergeCell ref="J3:M3"/>
    <mergeCell ref="C4:D4"/>
    <mergeCell ref="G4:I4"/>
    <mergeCell ref="J4:M4"/>
    <mergeCell ref="C6:D6"/>
    <mergeCell ref="G6:I6"/>
    <mergeCell ref="E11:G11"/>
    <mergeCell ref="H11:J11"/>
    <mergeCell ref="K11:M11"/>
    <mergeCell ref="G5:I5"/>
    <mergeCell ref="J5:M5"/>
    <mergeCell ref="Q11:R11"/>
    <mergeCell ref="N11:P11"/>
    <mergeCell ref="O3:Z3"/>
    <mergeCell ref="O4:Z4"/>
    <mergeCell ref="O5:Z5"/>
    <mergeCell ref="O6:Z6"/>
    <mergeCell ref="T11:AA11"/>
  </mergeCells>
  <conditionalFormatting sqref="T13:U312 F13:G312 I13:J312">
    <cfRule type="expression" dxfId="556" priority="1402">
      <formula>$AE13=2</formula>
    </cfRule>
  </conditionalFormatting>
  <conditionalFormatting sqref="V13:V312">
    <cfRule type="expression" dxfId="555" priority="1399">
      <formula>$AE13=2</formula>
    </cfRule>
  </conditionalFormatting>
  <conditionalFormatting sqref="W13:W312 L13:M312 O13:P312">
    <cfRule type="expression" dxfId="554" priority="1398">
      <formula>$AE13=1</formula>
    </cfRule>
  </conditionalFormatting>
  <conditionalFormatting sqref="X13:X312">
    <cfRule type="expression" dxfId="553" priority="1388">
      <formula>$AE13=1</formula>
    </cfRule>
  </conditionalFormatting>
  <conditionalFormatting sqref="Q13:Q312">
    <cfRule type="expression" dxfId="552" priority="1404">
      <formula>OR($Q13="",$R13="")</formula>
    </cfRule>
    <cfRule type="cellIs" dxfId="551" priority="1405" operator="between">
      <formula>0</formula>
      <formula>$R13</formula>
    </cfRule>
    <cfRule type="cellIs" dxfId="550" priority="1406" operator="greaterThan">
      <formula>$R13</formula>
    </cfRule>
  </conditionalFormatting>
  <conditionalFormatting sqref="E13:E312">
    <cfRule type="expression" dxfId="549" priority="6817">
      <formula>$AE13=2</formula>
    </cfRule>
    <cfRule type="expression" dxfId="548" priority="6818">
      <formula>OR($E13="",$F13="")</formula>
    </cfRule>
    <cfRule type="cellIs" dxfId="547" priority="6819" operator="between">
      <formula>0</formula>
      <formula>$F13</formula>
    </cfRule>
    <cfRule type="cellIs" dxfId="546" priority="6820" operator="greaterThan">
      <formula>$F13</formula>
    </cfRule>
  </conditionalFormatting>
  <conditionalFormatting sqref="H13:H312">
    <cfRule type="expression" dxfId="545" priority="6821">
      <formula>$AE13=2</formula>
    </cfRule>
    <cfRule type="expression" dxfId="544" priority="6822">
      <formula>OR($H13="",$I13="")</formula>
    </cfRule>
    <cfRule type="cellIs" dxfId="543" priority="6823" operator="between">
      <formula>0</formula>
      <formula>$I13</formula>
    </cfRule>
    <cfRule type="cellIs" dxfId="542" priority="6824" operator="greaterThan">
      <formula>$I13</formula>
    </cfRule>
  </conditionalFormatting>
  <conditionalFormatting sqref="K13:K312">
    <cfRule type="expression" dxfId="541" priority="6825">
      <formula>$AE13=1</formula>
    </cfRule>
    <cfRule type="expression" dxfId="540" priority="6826">
      <formula>OR($K13="",$L13="")</formula>
    </cfRule>
    <cfRule type="cellIs" dxfId="539" priority="6827" operator="between">
      <formula>0</formula>
      <formula>$L13</formula>
    </cfRule>
    <cfRule type="cellIs" dxfId="538" priority="6828" operator="greaterThan">
      <formula>$L13</formula>
    </cfRule>
  </conditionalFormatting>
  <conditionalFormatting sqref="N13:N312">
    <cfRule type="expression" dxfId="537" priority="6829">
      <formula>$AE13=1</formula>
    </cfRule>
    <cfRule type="expression" dxfId="536" priority="6830">
      <formula>OR($N13="",$O13="")</formula>
    </cfRule>
    <cfRule type="cellIs" dxfId="535" priority="6831" operator="between">
      <formula>0</formula>
      <formula>$O13</formula>
    </cfRule>
    <cfRule type="cellIs" dxfId="534" priority="6832" operator="greaterThan">
      <formula>$O13</formula>
    </cfRule>
  </conditionalFormatting>
  <dataValidations count="3">
    <dataValidation type="decimal" operator="greaterThanOrEqual" allowBlank="1" showInputMessage="1" showErrorMessage="1" error="Data must be a numeric value greater than or equal to 0" sqref="E13:E312 H13:H312 K13:K312 N13:N312 T13:X312 AA13:AA312">
      <formula1>0</formula1>
    </dataValidation>
    <dataValidation type="decimal" allowBlank="1" showInputMessage="1" showErrorMessage="1" error="Data must be a numeric value" prompt="Enter the temperature rise from the ambient (reference) to the component junction" sqref="AB13:AB312">
      <formula1>-500</formula1>
      <formula2>500</formula2>
    </dataValidation>
    <dataValidation type="list" allowBlank="1" showInputMessage="1" showErrorMessage="1" sqref="D13:D312">
      <formula1>$AG$13:$AG$17</formula1>
    </dataValidation>
  </dataValidations>
  <hyperlinks>
    <hyperlink ref="C8" location="Instructions!A1" display="Instructions"/>
    <hyperlink ref="C9" location="GlobalParameters!A1" display="Global Parameters"/>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Instructions</vt:lpstr>
      <vt:lpstr>GlobalParameters</vt:lpstr>
      <vt:lpstr>Capacitors</vt:lpstr>
      <vt:lpstr>Resistors &amp; Thermistors</vt:lpstr>
      <vt:lpstr>Diodes</vt:lpstr>
      <vt:lpstr>Transistors - Bipolar</vt:lpstr>
      <vt:lpstr>Transistors - FET</vt:lpstr>
      <vt:lpstr>Microcircuits</vt:lpstr>
      <vt:lpstr>Optoelectronics</vt:lpstr>
      <vt:lpstr>Magnetics</vt:lpstr>
      <vt:lpstr>Connectors</vt:lpstr>
      <vt:lpstr>Relays &amp; Switches</vt:lpstr>
      <vt:lpstr>Feedthrough Filters</vt:lpstr>
      <vt:lpstr>Fuses - Cermet</vt:lpstr>
      <vt:lpstr>Thyristors</vt:lpstr>
      <vt:lpstr>Diodes - GaAs</vt:lpstr>
      <vt:lpstr>Relays</vt:lpstr>
      <vt:lpstr>RF Passive</vt:lpstr>
      <vt:lpstr>Wires and Cables</vt:lpstr>
      <vt:lpstr>Piezo-Electric</vt:lpstr>
      <vt:lpstr>Fiber Optic Components</vt:lpstr>
      <vt:lpstr>MCMs &amp; Hybrids</vt:lpstr>
      <vt:lpstr>Cap_Req</vt:lpstr>
      <vt:lpstr>Res_Req</vt:lpstr>
      <vt:lpstr>Filter_Req</vt:lpstr>
      <vt:lpstr>Fuse_Req</vt:lpstr>
      <vt:lpstr>SiSem_Req</vt:lpstr>
      <vt:lpstr>GaAsSem_Req</vt:lpstr>
      <vt:lpstr>IC_Req</vt:lpstr>
      <vt:lpstr>Opto_Req</vt:lpstr>
      <vt:lpstr>Trans_Req</vt:lpstr>
      <vt:lpstr>FET_Req</vt:lpstr>
      <vt:lpstr>Mag_Req</vt:lpstr>
      <vt:lpstr>Conn_Req</vt:lpstr>
      <vt:lpstr>Relay_Req</vt:lpstr>
      <vt:lpstr>Sw_Req</vt:lpstr>
      <vt:lpstr>RF_Req</vt:lpstr>
      <vt:lpstr>Piezo_Req</vt:lpstr>
      <vt:lpstr>Fiber_Req</vt:lpstr>
      <vt:lpstr>Wire_Req</vt:lpstr>
      <vt:lpstr>Sheet5</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Wisniewski</dc:creator>
  <cp:lastModifiedBy>Richard Wisniewski</cp:lastModifiedBy>
  <cp:lastPrinted>2014-06-06T16:01:02Z</cp:lastPrinted>
  <dcterms:created xsi:type="dcterms:W3CDTF">2014-03-24T20:37:19Z</dcterms:created>
  <dcterms:modified xsi:type="dcterms:W3CDTF">2016-02-25T21:58:42Z</dcterms:modified>
</cp:coreProperties>
</file>